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M:\Group\Lakossági Üzletág\Jelzáloghitelek\Jelzáloghitel kalkulátor\"/>
    </mc:Choice>
  </mc:AlternateContent>
  <workbookProtection workbookAlgorithmName="SHA-512" workbookHashValue="iU4XQd1Ea4lkW8JiQXMaDx+vY1WkRU947HVZYEX+cO97MWs8n1Gm9bLfxo9pV4pcNL1kCOR2AEuMA05b2rWOTQ==" workbookSaltValue="sGBgSbweC1+T1oymLcc8Qg==" workbookSpinCount="100000" lockStructure="1"/>
  <bookViews>
    <workbookView xWindow="0" yWindow="1080" windowWidth="9870" windowHeight="3465" tabRatio="894" firstSheet="1" activeTab="1"/>
  </bookViews>
  <sheets>
    <sheet name="Hirdetmény" sheetId="1" state="hidden" r:id="rId1"/>
    <sheet name="egyszerűsített_kalkulátor" sheetId="2" r:id="rId2"/>
    <sheet name="komplex kalkulátor" sheetId="3" state="hidden" r:id="rId3"/>
    <sheet name="paraméterek" sheetId="6" state="hidden" r:id="rId4"/>
    <sheet name="tr" sheetId="5" state="hidden" r:id="rId5"/>
    <sheet name="Ált tájék" sheetId="34" r:id="rId6"/>
    <sheet name="Személyes tájék" sheetId="22" state="hidden" r:id="rId7"/>
    <sheet name="Jz.kötelezett tájék" sheetId="30" r:id="rId8"/>
    <sheet name="Törl.r_Jöv változása_tájék" sheetId="29" r:id="rId9"/>
    <sheet name="Előterjesztés" sheetId="19" state="hidden" r:id="rId10"/>
    <sheet name="Kalkulációs adatlap" sheetId="4" state="hidden" r:id="rId11"/>
    <sheet name="Termékösszehasonlító tábla" sheetId="13" state="hidden" r:id="rId12"/>
  </sheets>
  <externalReferences>
    <externalReference r:id="rId13"/>
  </externalReferences>
  <definedNames>
    <definedName name="aaa" localSheetId="5">#REF!</definedName>
    <definedName name="aaa">#REF!</definedName>
    <definedName name="admindij" localSheetId="5">[1]Hirdetmény!$O$10</definedName>
    <definedName name="admindij">Hirdetmény!$O$10</definedName>
    <definedName name="aktualisbubor" localSheetId="5">[1]Hirdetmény!$E$36</definedName>
    <definedName name="aktualisbubor">Hirdetmény!$E$42</definedName>
    <definedName name="deviza" localSheetId="5">[1]Előterjesztés!$R$82:$R$84</definedName>
    <definedName name="deviza">Előterjesztés!$R$82:$R$84</definedName>
    <definedName name="egyébjöv" localSheetId="5">[1]paraméterek!$A$106:$A$118</definedName>
    <definedName name="egyébjöv">paraméterek!$A$106:$A$118</definedName>
    <definedName name="életbiztosítás_fizetésének_gyakorisága">paraméterek!$B$307:$B$310</definedName>
    <definedName name="értékesíthetőség" localSheetId="5">[1]Előterjesztés!$R$34:$R$37</definedName>
    <definedName name="értékesíthetőség">Előterjesztés!$R$34:$R$37</definedName>
    <definedName name="fedezetbejegyzesidij" localSheetId="5">[1]Hirdetmény!$O$12</definedName>
    <definedName name="fedezetbejegyzesidij">Hirdetmény!$O$12</definedName>
    <definedName name="fedezetertekelesidij" localSheetId="5">[1]Hirdetmény!$O$6</definedName>
    <definedName name="fedezetertekelesidij">Hirdetmény!$O$5</definedName>
    <definedName name="fennállótőke" localSheetId="5">OFFSET('[1]komplex kalkulátor'!$D$348,0,0,'[1]komplex kalkulátor'!$K$5,1)</definedName>
    <definedName name="fennállótőke">OFFSET('komplex kalkulátor'!$D$324,0,0,'komplex kalkulátor'!$K$5,1)</definedName>
    <definedName name="folyjut" localSheetId="5">[1]Hirdetmény!$O$8</definedName>
    <definedName name="folyjut">Hirdetmény!$O$8</definedName>
    <definedName name="folyószámla" localSheetId="5">[1]paraméterek!$A$36:$A$38</definedName>
    <definedName name="folyószámla">paraméterek!$A$36:$A$38</definedName>
    <definedName name="gyerekszám" localSheetId="5">[1]paraméterek!$A$47:$A$50</definedName>
    <definedName name="gyerekszám">paraméterek!$A$47:$A$50</definedName>
    <definedName name="haromotvenfelett" localSheetId="5">[1]egyszerűsített_kalkulátor!$B$13</definedName>
    <definedName name="haromotvenfelett">egyszerűsített_kalkulátor!$B$19</definedName>
    <definedName name="haromotvenkedvezmeny" localSheetId="5">[1]Hirdetmény!$E$74</definedName>
    <definedName name="haromotvenkedvezmeny">Hirdetmény!$E$81</definedName>
    <definedName name="havimegtak" localSheetId="5">[1]paraméterek!$A$42:$A$44</definedName>
    <definedName name="havimegtak">paraméterek!$A$42:$A$44</definedName>
    <definedName name="hitelcél" localSheetId="5">[1]paraméterek!$A$177:$A$184</definedName>
    <definedName name="hitelcél">paraméterek!$A$177:$A$186</definedName>
    <definedName name="hitelek" localSheetId="5">[1]paraméterek!$A$123:$A$132</definedName>
    <definedName name="hitelek">paraméterek!$A$123:$A$132</definedName>
    <definedName name="igazolás" localSheetId="5">[1]paraméterek!$A$136:$A$137</definedName>
    <definedName name="igazolás">paraméterek!$A$136:$A$137</definedName>
    <definedName name="igazolás_doksi" localSheetId="5">[1]Előterjesztés!$R$85:$R$86</definedName>
    <definedName name="igazolás_doksi">Előterjesztés!$R$85:$R$86</definedName>
    <definedName name="igennem" localSheetId="5">[1]paraméterek!$A$142:$A$143</definedName>
    <definedName name="igennem">paraméterek!$A$142:$A$143</definedName>
    <definedName name="ingatlan" localSheetId="5">[1]paraméterek!$A$53:$A$54</definedName>
    <definedName name="ingatlan">paraméterek!$A$53:$A$54</definedName>
    <definedName name="ingatlanjogi" localSheetId="5">[1]paraméterek!$A$201:$A$203</definedName>
    <definedName name="ingatlanjogi">paraméterek!$A$203:$A$205</definedName>
    <definedName name="ingbesorolás" localSheetId="5">[1]paraméterek!$A$207:$A$215</definedName>
    <definedName name="ingbesorolás">paraméterek!$A$209:$A$217</definedName>
    <definedName name="jöv" localSheetId="5">[1]paraméterek!$A$91:$A$95</definedName>
    <definedName name="jöv">paraméterek!$A$91:$A$95</definedName>
    <definedName name="jövig" localSheetId="5">[1]paraméterek!$A$98:$A$100</definedName>
    <definedName name="jövig">paraméterek!$A$98:$A$100</definedName>
    <definedName name="jtm400alatt" localSheetId="5">[1]paraméterek!$C$287</definedName>
    <definedName name="jtm400alatt">paraméterek!$C$290</definedName>
    <definedName name="jtm400felett" localSheetId="5">[1]paraméterek!$C$288</definedName>
    <definedName name="jtm400felett">paraméterek!$C$291</definedName>
    <definedName name="jtmhitelcél" localSheetId="5">[1]paraméterek!$A$291:$A$292</definedName>
    <definedName name="jtmhitelcél">paraméterek!$A$294:$A$295</definedName>
    <definedName name="kamattörl" localSheetId="5">OFFSET('[1]komplex kalkulátor'!$N$349,0,0,'[1]komplex kalkulátor'!$K$5,1)</definedName>
    <definedName name="kamattörl">OFFSET('komplex kalkulátor'!$N$325,0,0,'komplex kalkulátor'!$K$5,1)</definedName>
    <definedName name="kamattörl_egysz" localSheetId="5">OFFSET([1]egyszerűsített_kalkulátor!$J$64,0,0,[1]egyszerűsített_kalkulátor!$B$9,1)</definedName>
    <definedName name="kamattörl_egysz">OFFSET(egyszerűsített_kalkulátor!$J$77,0,0,egyszerűsített_kalkulátor!$B$13,1)</definedName>
    <definedName name="KHR" localSheetId="5">[1]paraméterek!$A$84:$A$85</definedName>
    <definedName name="KHR">paraméterek!$A$84:$A$85</definedName>
    <definedName name="kiváltás" localSheetId="5">[1]paraméterek!$A$187:$A$188</definedName>
    <definedName name="kiváltás">paraméterek!$A$189:$A$190</definedName>
    <definedName name="kompl_haromotvenfelett" localSheetId="5">'[1]komplex kalkulátor'!$H$8</definedName>
    <definedName name="kompl_haromotvenfelett">'komplex kalkulátor'!$H$8</definedName>
    <definedName name="kompl_rendszeresjöv" localSheetId="5">'[1]komplex kalkulátor'!$H$7</definedName>
    <definedName name="kompl_rendszeresjöv">'komplex kalkulátor'!$H$7</definedName>
    <definedName name="kompl_tizmilliofelett" localSheetId="5">'[1]komplex kalkulátor'!$E$13</definedName>
    <definedName name="kompl_tizmilliofelett">'komplex kalkulátor'!$E$13</definedName>
    <definedName name="lakáscélú" localSheetId="5">[1]Előterjesztés!$R$80:$R$81</definedName>
    <definedName name="lakáscélú">Előterjesztés!$R$80:$R$81</definedName>
    <definedName name="létmin" localSheetId="5">[1]paraméterek!$O$1</definedName>
    <definedName name="létmin">paraméterek!$O$1</definedName>
    <definedName name="meghit" localSheetId="5">[1]paraméterek!$A$235:$A$236</definedName>
    <definedName name="meghit">paraméterek!$A$237:$A$238</definedName>
    <definedName name="millennium">egyszerűsített_kalkulátor!$B$22</definedName>
    <definedName name="millennium_kompl">'komplex kalkulátor'!$N$7</definedName>
    <definedName name="morál" localSheetId="5">[1]paraméterek!$A$148:$A$150</definedName>
    <definedName name="morál">paraméterek!$A$148:$A$150</definedName>
    <definedName name="munka" localSheetId="5">[1]paraméterek!$A$154:$A$157</definedName>
    <definedName name="munka">paraméterek!$A$154:$A$157</definedName>
    <definedName name="munkabérátutaláskedv" localSheetId="5">[1]Hirdetmény!$E$72</definedName>
    <definedName name="munkabérátutaláskedv">Hirdetmény!$E$78</definedName>
    <definedName name="nyelvismeret" localSheetId="5">[1]paraméterek!$A$22:$A$32</definedName>
    <definedName name="nyelvismeret">paraméterek!$A$22:$A$32</definedName>
    <definedName name="_xlnm.Print_Area" localSheetId="5">'Ált tájék'!$A$2:$B$33</definedName>
    <definedName name="_xlnm.Print_Area" localSheetId="1">egyszerűsített_kalkulátor!$A$1:$H$69</definedName>
    <definedName name="_xlnm.Print_Area" localSheetId="0">Hirdetmény!$G$1:$S$260</definedName>
    <definedName name="_xlnm.Print_Area" localSheetId="7">'Jz.kötelezett tájék'!$A$1:$H$23</definedName>
    <definedName name="_xlnm.Print_Area" localSheetId="10">'Kalkulációs adatlap'!$A$1:$D$44</definedName>
    <definedName name="_xlnm.Print_Area" localSheetId="2">'komplex kalkulátor'!$A$1:$N$264</definedName>
    <definedName name="_xlnm.Print_Area" localSheetId="6">'Személyes tájék'!$A$3:$H$181</definedName>
    <definedName name="puffer" localSheetId="5">[1]Előterjesztés!$R$90</definedName>
    <definedName name="puffer">Előterjesztés!$R$90</definedName>
    <definedName name="rendszeresjöv" localSheetId="5">[1]egyszerűsített_kalkulátor!$B$11</definedName>
    <definedName name="rendszeresjöv">egyszerűsített_kalkulátor!$B$17</definedName>
    <definedName name="sor13idrészlet_komplex" localSheetId="6">'Személyes tájék'!$N$95</definedName>
    <definedName name="sor13ikrészlet" localSheetId="6">'Személyes tájék'!$J$95</definedName>
    <definedName name="szabfelár" localSheetId="5">[1]Hirdetmény!$E$55</definedName>
    <definedName name="szabfelár">Hirdetmény!$E$62</definedName>
    <definedName name="számlacsomagok" localSheetId="5">[1]paraméterek!$A$263:$A$284</definedName>
    <definedName name="számlacsomagok">paraméterek!$A$265:$A$287</definedName>
    <definedName name="szerepek" localSheetId="5">[1]Előterjesztés!$R$2:$R$6</definedName>
    <definedName name="szerepek">Előterjesztés!$R$2:$R$6</definedName>
    <definedName name="teherstat" localSheetId="5">[1]paraméterek!$A$229:$A$232</definedName>
    <definedName name="teherstat">paraméterek!$A$231:$A$234</definedName>
    <definedName name="településlista" localSheetId="5">[1]paraméterek!$W$2:$W$123</definedName>
    <definedName name="településlista">paraméterek!$W$2:$W$123</definedName>
    <definedName name="terhek" localSheetId="5">[1]paraméterek!$A$219:$A$225</definedName>
    <definedName name="terhek">paraméterek!$A$221:$A$227</definedName>
    <definedName name="termék" localSheetId="5">[1]paraméterek!$A$173:$A$174</definedName>
    <definedName name="termék">paraméterek!$A$172:$A$173</definedName>
    <definedName name="tizmilliofelett" localSheetId="5">[1]egyszerűsített_kalkulátor!$B$8</definedName>
    <definedName name="tizmilliofelett">egyszerűsített_kalkulátor!$B$11</definedName>
    <definedName name="tizmilliokedvezmeny" localSheetId="5">[1]Hirdetmény!$E$75</definedName>
    <definedName name="tizmilliokedvezmeny">Hirdetmény!$E$82</definedName>
    <definedName name="tőketörl" localSheetId="5">OFFSET('[1]komplex kalkulátor'!$H$349,0,0,'[1]komplex kalkulátor'!$K$5,1)</definedName>
    <definedName name="tőketörl">OFFSET('komplex kalkulátor'!$H$325,0,0,'komplex kalkulátor'!$K$5,1)</definedName>
    <definedName name="tőketörl_egysz" localSheetId="5">OFFSET([1]egyszerűsített_kalkulátor!$H$64,0,0,[1]egyszerűsített_kalkulátor!$B$9,1)</definedName>
    <definedName name="tőketörl_egysz">OFFSET(egyszerűsített_kalkulátor!$H$71,0,0,egyszerűsített_kalkulátor!$B$13,1)</definedName>
    <definedName name="tullapktg" localSheetId="5">[1]Hirdetmény!$V$7</definedName>
    <definedName name="tullapktg">Hirdetmény!#REF!</definedName>
    <definedName name="ügyérték">paraméterek!$E$6</definedName>
    <definedName name="végzettség" localSheetId="5">[1]paraméterek!$A$11:$A$18</definedName>
    <definedName name="végzettség">paraméterek!$A$11:$A$18</definedName>
    <definedName name="vonatkozóingatlan" localSheetId="5">[1]Előterjesztés!$U$3:$U$9</definedName>
    <definedName name="vonatkozóingatlan">Előterjesztés!$U$3:$U$9</definedName>
    <definedName name="Z_70D7E5A3_5109_46CA_A82E_1B68CB77D862_.wvu.PrintArea" localSheetId="5" hidden="1">'Ált tájék'!$A$2:$B$33</definedName>
  </definedNames>
  <calcPr calcId="162913"/>
</workbook>
</file>

<file path=xl/calcChain.xml><?xml version="1.0" encoding="utf-8"?>
<calcChain xmlns="http://schemas.openxmlformats.org/spreadsheetml/2006/main">
  <c r="K146" i="5" l="1"/>
  <c r="K145" i="5"/>
  <c r="K144" i="5"/>
  <c r="K143" i="5"/>
  <c r="K142" i="5"/>
  <c r="J146" i="5"/>
  <c r="J145" i="5"/>
  <c r="J144" i="5"/>
  <c r="J143" i="5"/>
  <c r="J142" i="5"/>
  <c r="J112" i="5"/>
  <c r="J113" i="5"/>
  <c r="O233" i="3" l="1"/>
  <c r="N233" i="3" l="1"/>
  <c r="A25" i="29" l="1"/>
  <c r="C6" i="29"/>
  <c r="O44" i="1" l="1"/>
  <c r="B11" i="2"/>
  <c r="B13" i="34" l="1"/>
  <c r="B18" i="13" l="1"/>
  <c r="B17" i="13"/>
  <c r="B16" i="13"/>
  <c r="B31" i="4"/>
  <c r="B30" i="4"/>
  <c r="B25" i="4"/>
  <c r="C21" i="4"/>
  <c r="C20" i="4"/>
  <c r="C19" i="4"/>
  <c r="C17" i="4"/>
  <c r="C23" i="4" s="1"/>
  <c r="L11" i="4"/>
  <c r="K11" i="4"/>
  <c r="J11" i="4"/>
  <c r="I11" i="4"/>
  <c r="H11" i="4"/>
  <c r="G11" i="4"/>
  <c r="F11" i="4"/>
  <c r="E11" i="4"/>
  <c r="C9" i="4"/>
  <c r="C7" i="4"/>
  <c r="C5" i="4"/>
  <c r="E109" i="19"/>
  <c r="E108" i="19"/>
  <c r="E107" i="19"/>
  <c r="E106" i="19"/>
  <c r="E105" i="19"/>
  <c r="E104" i="19"/>
  <c r="E103" i="19"/>
  <c r="E102" i="19"/>
  <c r="E101" i="19"/>
  <c r="E100" i="19"/>
  <c r="E99" i="19"/>
  <c r="E98" i="19"/>
  <c r="B84" i="19"/>
  <c r="B90" i="19" s="1"/>
  <c r="B69" i="19"/>
  <c r="A68" i="19"/>
  <c r="A67" i="19"/>
  <c r="A66" i="19"/>
  <c r="A65" i="19"/>
  <c r="A64" i="19"/>
  <c r="C50" i="19"/>
  <c r="A63" i="19" s="1"/>
  <c r="B50" i="19"/>
  <c r="A49" i="19"/>
  <c r="A48" i="19"/>
  <c r="A47" i="19"/>
  <c r="A46" i="19"/>
  <c r="A45" i="19"/>
  <c r="C31" i="19"/>
  <c r="A44" i="19" s="1"/>
  <c r="B31" i="19"/>
  <c r="A30" i="19"/>
  <c r="A29" i="19"/>
  <c r="A28" i="19"/>
  <c r="A27" i="19"/>
  <c r="A10" i="19"/>
  <c r="A9" i="19"/>
  <c r="A8" i="19"/>
  <c r="A7" i="19"/>
  <c r="A6" i="19"/>
  <c r="A5" i="19"/>
  <c r="A4" i="19"/>
  <c r="A26" i="19" s="1"/>
  <c r="F3" i="19"/>
  <c r="G3" i="19" s="1"/>
  <c r="A3" i="19"/>
  <c r="A25" i="19" s="1"/>
  <c r="B21" i="29"/>
  <c r="B19" i="29"/>
  <c r="B17" i="29"/>
  <c r="B13" i="29"/>
  <c r="B11" i="29"/>
  <c r="B9" i="29"/>
  <c r="B15" i="30"/>
  <c r="B14" i="30"/>
  <c r="B3" i="30"/>
  <c r="F163" i="22"/>
  <c r="F162" i="22"/>
  <c r="F161" i="22"/>
  <c r="F160" i="22"/>
  <c r="F159" i="22"/>
  <c r="F158" i="22"/>
  <c r="B155" i="22"/>
  <c r="B154" i="22"/>
  <c r="F151" i="22"/>
  <c r="F150" i="22"/>
  <c r="F149" i="22"/>
  <c r="F146" i="22"/>
  <c r="F133" i="22"/>
  <c r="J99" i="22"/>
  <c r="J100" i="22" s="1"/>
  <c r="J101" i="22" s="1"/>
  <c r="J102" i="22" s="1"/>
  <c r="J103" i="22" s="1"/>
  <c r="J104" i="22" s="1"/>
  <c r="J105" i="22" s="1"/>
  <c r="J106" i="22" s="1"/>
  <c r="J107" i="22" s="1"/>
  <c r="J108" i="22" s="1"/>
  <c r="J109" i="22" s="1"/>
  <c r="J110" i="22" s="1"/>
  <c r="J111" i="22" s="1"/>
  <c r="J112" i="22" s="1"/>
  <c r="J113" i="22" s="1"/>
  <c r="J114" i="22" s="1"/>
  <c r="J115" i="22" s="1"/>
  <c r="J116" i="22" s="1"/>
  <c r="J117" i="22" s="1"/>
  <c r="J118" i="22" s="1"/>
  <c r="J119" i="22" s="1"/>
  <c r="J120" i="22" s="1"/>
  <c r="J121" i="22" s="1"/>
  <c r="J122" i="22" s="1"/>
  <c r="J123" i="22" s="1"/>
  <c r="J124" i="22" s="1"/>
  <c r="J125" i="22" s="1"/>
  <c r="J126" i="22" s="1"/>
  <c r="J127" i="22" s="1"/>
  <c r="J128" i="22" s="1"/>
  <c r="J129" i="22" s="1"/>
  <c r="J130" i="22" s="1"/>
  <c r="J131" i="22" s="1"/>
  <c r="J132" i="22" s="1"/>
  <c r="C7" i="22"/>
  <c r="K2" i="22"/>
  <c r="L2" i="22" s="1"/>
  <c r="K1" i="22"/>
  <c r="L1" i="22" s="1"/>
  <c r="U128" i="5"/>
  <c r="T128" i="5"/>
  <c r="U127" i="5"/>
  <c r="T127" i="5"/>
  <c r="A113" i="5"/>
  <c r="A123" i="5" s="1"/>
  <c r="A133" i="5" s="1"/>
  <c r="A143" i="5" s="1"/>
  <c r="A153" i="5" s="1"/>
  <c r="B106" i="5"/>
  <c r="B116" i="5" s="1"/>
  <c r="B126" i="5" s="1"/>
  <c r="B136" i="5" s="1"/>
  <c r="B146" i="5" s="1"/>
  <c r="B156" i="5" s="1"/>
  <c r="A106" i="5"/>
  <c r="A116" i="5" s="1"/>
  <c r="A126" i="5" s="1"/>
  <c r="A136" i="5" s="1"/>
  <c r="A146" i="5" s="1"/>
  <c r="A156" i="5" s="1"/>
  <c r="A105" i="5"/>
  <c r="A115" i="5" s="1"/>
  <c r="A125" i="5" s="1"/>
  <c r="A135" i="5" s="1"/>
  <c r="A145" i="5" s="1"/>
  <c r="A155" i="5" s="1"/>
  <c r="B104" i="5"/>
  <c r="B114" i="5" s="1"/>
  <c r="B124" i="5" s="1"/>
  <c r="B134" i="5" s="1"/>
  <c r="B144" i="5" s="1"/>
  <c r="B154" i="5" s="1"/>
  <c r="A104" i="5"/>
  <c r="A114" i="5" s="1"/>
  <c r="A124" i="5" s="1"/>
  <c r="A134" i="5" s="1"/>
  <c r="A144" i="5" s="1"/>
  <c r="A154" i="5" s="1"/>
  <c r="A103" i="5"/>
  <c r="A102" i="5"/>
  <c r="A112" i="5" s="1"/>
  <c r="A122" i="5" s="1"/>
  <c r="A132" i="5" s="1"/>
  <c r="A142" i="5" s="1"/>
  <c r="A152" i="5" s="1"/>
  <c r="U98" i="5"/>
  <c r="T98" i="5"/>
  <c r="U97" i="5"/>
  <c r="T97" i="5"/>
  <c r="K95" i="5"/>
  <c r="J94" i="5"/>
  <c r="J95" i="5" s="1"/>
  <c r="J96" i="5" s="1"/>
  <c r="K92" i="5"/>
  <c r="K96" i="5" s="1"/>
  <c r="K91" i="5"/>
  <c r="K90" i="5"/>
  <c r="K94" i="5" s="1"/>
  <c r="J90" i="5"/>
  <c r="J91" i="5" s="1"/>
  <c r="J92" i="5" s="1"/>
  <c r="H88" i="5"/>
  <c r="U48" i="5"/>
  <c r="A46" i="5"/>
  <c r="A56" i="5" s="1"/>
  <c r="A66" i="5" s="1"/>
  <c r="A76" i="5" s="1"/>
  <c r="B36" i="5"/>
  <c r="B46" i="5" s="1"/>
  <c r="B56" i="5" s="1"/>
  <c r="B66" i="5" s="1"/>
  <c r="B76" i="5" s="1"/>
  <c r="A36" i="5"/>
  <c r="A35" i="5"/>
  <c r="A45" i="5" s="1"/>
  <c r="A55" i="5" s="1"/>
  <c r="A65" i="5" s="1"/>
  <c r="A75" i="5" s="1"/>
  <c r="B34" i="5"/>
  <c r="B44" i="5" s="1"/>
  <c r="B54" i="5" s="1"/>
  <c r="B64" i="5" s="1"/>
  <c r="B74" i="5" s="1"/>
  <c r="A34" i="5"/>
  <c r="A44" i="5" s="1"/>
  <c r="A54" i="5" s="1"/>
  <c r="A64" i="5" s="1"/>
  <c r="A74" i="5" s="1"/>
  <c r="A33" i="5"/>
  <c r="A43" i="5" s="1"/>
  <c r="A53" i="5" s="1"/>
  <c r="A63" i="5" s="1"/>
  <c r="A73" i="5" s="1"/>
  <c r="A32" i="5"/>
  <c r="A42" i="5" s="1"/>
  <c r="A52" i="5" s="1"/>
  <c r="A62" i="5" s="1"/>
  <c r="A72" i="5" s="1"/>
  <c r="B25" i="5"/>
  <c r="B35" i="5" s="1"/>
  <c r="B45" i="5" s="1"/>
  <c r="B55" i="5" s="1"/>
  <c r="B65" i="5" s="1"/>
  <c r="B75" i="5" s="1"/>
  <c r="B24" i="5"/>
  <c r="B23" i="5"/>
  <c r="B103" i="5" s="1"/>
  <c r="B113" i="5" s="1"/>
  <c r="B123" i="5" s="1"/>
  <c r="B133" i="5" s="1"/>
  <c r="B143" i="5" s="1"/>
  <c r="B153" i="5" s="1"/>
  <c r="B22" i="5"/>
  <c r="U18" i="5"/>
  <c r="J14" i="5"/>
  <c r="J15" i="5" s="1"/>
  <c r="J16" i="5" s="1"/>
  <c r="K12" i="5"/>
  <c r="K16" i="5" s="1"/>
  <c r="K11" i="5"/>
  <c r="K15" i="5" s="1"/>
  <c r="K10" i="5"/>
  <c r="K14" i="5" s="1"/>
  <c r="J10" i="5"/>
  <c r="J11" i="5" s="1"/>
  <c r="J12" i="5" s="1"/>
  <c r="H8" i="5"/>
  <c r="B303" i="6"/>
  <c r="C303" i="6" s="1"/>
  <c r="B302" i="6"/>
  <c r="C302" i="6" s="1"/>
  <c r="A81" i="6"/>
  <c r="B80" i="6"/>
  <c r="A80" i="6"/>
  <c r="B79" i="6"/>
  <c r="A79" i="6"/>
  <c r="B78" i="6"/>
  <c r="A78" i="6"/>
  <c r="B77" i="6"/>
  <c r="A77" i="6"/>
  <c r="B76" i="6"/>
  <c r="A76" i="6"/>
  <c r="B75" i="6"/>
  <c r="A75" i="6"/>
  <c r="B74" i="6"/>
  <c r="A74" i="6"/>
  <c r="B73" i="6"/>
  <c r="A73" i="6"/>
  <c r="B72" i="6"/>
  <c r="A72" i="6"/>
  <c r="B71" i="6"/>
  <c r="A71" i="6"/>
  <c r="B70" i="6"/>
  <c r="A70" i="6"/>
  <c r="B69" i="6"/>
  <c r="A69" i="6"/>
  <c r="B68" i="6"/>
  <c r="A68" i="6"/>
  <c r="B67" i="6"/>
  <c r="A67" i="6"/>
  <c r="B66" i="6"/>
  <c r="A66" i="6"/>
  <c r="B65" i="6"/>
  <c r="A65" i="6"/>
  <c r="B64" i="6"/>
  <c r="A64" i="6"/>
  <c r="B63" i="6"/>
  <c r="A63" i="6"/>
  <c r="B62" i="6"/>
  <c r="A62" i="6"/>
  <c r="B61" i="6"/>
  <c r="A61" i="6"/>
  <c r="B60" i="6"/>
  <c r="A60" i="6"/>
  <c r="B59" i="6"/>
  <c r="A59" i="6"/>
  <c r="B58" i="6"/>
  <c r="L9" i="6"/>
  <c r="L10" i="6" s="1"/>
  <c r="L11" i="6" s="1"/>
  <c r="L12" i="6" s="1"/>
  <c r="L13" i="6" s="1"/>
  <c r="L14" i="6" s="1"/>
  <c r="L15" i="6" s="1"/>
  <c r="L16" i="6" s="1"/>
  <c r="L17" i="6" s="1"/>
  <c r="L18" i="6" s="1"/>
  <c r="L19" i="6" s="1"/>
  <c r="L20" i="6" s="1"/>
  <c r="L21" i="6" s="1"/>
  <c r="L22" i="6" s="1"/>
  <c r="L23" i="6" s="1"/>
  <c r="L24" i="6" s="1"/>
  <c r="R8" i="6"/>
  <c r="R9" i="6" s="1"/>
  <c r="R10" i="6" s="1"/>
  <c r="R11" i="6" s="1"/>
  <c r="R12" i="6" s="1"/>
  <c r="R13" i="6" s="1"/>
  <c r="R14" i="6" s="1"/>
  <c r="R15" i="6" s="1"/>
  <c r="R16" i="6" s="1"/>
  <c r="R17" i="6" s="1"/>
  <c r="R18" i="6" s="1"/>
  <c r="R19" i="6" s="1"/>
  <c r="R20" i="6" s="1"/>
  <c r="R21" i="6" s="1"/>
  <c r="R22" i="6" s="1"/>
  <c r="R23" i="6" s="1"/>
  <c r="R24" i="6" s="1"/>
  <c r="O8" i="6"/>
  <c r="O9" i="6" s="1"/>
  <c r="O10" i="6" s="1"/>
  <c r="O11" i="6" s="1"/>
  <c r="O12" i="6" s="1"/>
  <c r="O13" i="6" s="1"/>
  <c r="O14" i="6" s="1"/>
  <c r="O15" i="6" s="1"/>
  <c r="O16" i="6" s="1"/>
  <c r="O17" i="6" s="1"/>
  <c r="O18" i="6" s="1"/>
  <c r="O19" i="6" s="1"/>
  <c r="O20" i="6" s="1"/>
  <c r="O21" i="6" s="1"/>
  <c r="O22" i="6" s="1"/>
  <c r="O23" i="6" s="1"/>
  <c r="O24" i="6" s="1"/>
  <c r="R7" i="6"/>
  <c r="Q275" i="3"/>
  <c r="Q276" i="3" s="1"/>
  <c r="AH274" i="3"/>
  <c r="V269" i="3"/>
  <c r="H9" i="5" s="1"/>
  <c r="V268" i="3"/>
  <c r="M259" i="3"/>
  <c r="L259" i="3"/>
  <c r="J259" i="3"/>
  <c r="I259" i="3"/>
  <c r="N253" i="3"/>
  <c r="K253" i="3"/>
  <c r="H253" i="3"/>
  <c r="H250" i="3"/>
  <c r="E230" i="3"/>
  <c r="E224" i="3"/>
  <c r="F224" i="3" s="1"/>
  <c r="E223" i="3"/>
  <c r="F223" i="3" s="1"/>
  <c r="N220" i="3"/>
  <c r="M220" i="3"/>
  <c r="L220" i="3"/>
  <c r="K220" i="3"/>
  <c r="J220" i="3"/>
  <c r="I220" i="3"/>
  <c r="H220" i="3"/>
  <c r="F220" i="3"/>
  <c r="E220" i="3"/>
  <c r="N158" i="3"/>
  <c r="H8" i="3" s="1"/>
  <c r="F85" i="5" s="1"/>
  <c r="O155" i="3"/>
  <c r="O154" i="3"/>
  <c r="F152" i="3"/>
  <c r="F151" i="3"/>
  <c r="F150" i="3"/>
  <c r="D148" i="3"/>
  <c r="H147" i="3"/>
  <c r="E147" i="3"/>
  <c r="H159" i="3" s="1"/>
  <c r="O105" i="3"/>
  <c r="L105" i="3"/>
  <c r="I105" i="3"/>
  <c r="F105" i="3"/>
  <c r="O104" i="3"/>
  <c r="L104" i="3"/>
  <c r="I104" i="3"/>
  <c r="F104" i="3"/>
  <c r="O103" i="3"/>
  <c r="L103" i="3"/>
  <c r="I103" i="3"/>
  <c r="F103" i="3"/>
  <c r="O102" i="3"/>
  <c r="L102" i="3"/>
  <c r="I102" i="3"/>
  <c r="F102" i="3"/>
  <c r="O101" i="3"/>
  <c r="L101" i="3"/>
  <c r="I101" i="3"/>
  <c r="F101" i="3"/>
  <c r="O100" i="3"/>
  <c r="L100" i="3"/>
  <c r="I100" i="3"/>
  <c r="F100" i="3"/>
  <c r="O99" i="3"/>
  <c r="O107" i="3" s="1"/>
  <c r="N99" i="3"/>
  <c r="L99" i="3"/>
  <c r="K99" i="3"/>
  <c r="I99" i="3"/>
  <c r="H99" i="3"/>
  <c r="F99" i="3"/>
  <c r="E99" i="3"/>
  <c r="N89" i="3"/>
  <c r="O86" i="3"/>
  <c r="O85" i="3"/>
  <c r="F83" i="3"/>
  <c r="F82" i="3"/>
  <c r="F81" i="3"/>
  <c r="D79" i="3"/>
  <c r="N78" i="3"/>
  <c r="K78" i="3"/>
  <c r="H78" i="3"/>
  <c r="E78" i="3"/>
  <c r="O41" i="3"/>
  <c r="L41" i="3"/>
  <c r="I41" i="3"/>
  <c r="F41" i="3"/>
  <c r="O40" i="3"/>
  <c r="L40" i="3"/>
  <c r="I40" i="3"/>
  <c r="F40" i="3"/>
  <c r="O39" i="3"/>
  <c r="L39" i="3"/>
  <c r="I39" i="3"/>
  <c r="F39" i="3"/>
  <c r="O38" i="3"/>
  <c r="L38" i="3"/>
  <c r="I38" i="3"/>
  <c r="F38" i="3"/>
  <c r="O37" i="3"/>
  <c r="L37" i="3"/>
  <c r="I37" i="3"/>
  <c r="F37" i="3"/>
  <c r="O36" i="3"/>
  <c r="L36" i="3"/>
  <c r="I36" i="3"/>
  <c r="F36" i="3"/>
  <c r="O35" i="3"/>
  <c r="O43" i="3" s="1"/>
  <c r="N35" i="3"/>
  <c r="L35" i="3"/>
  <c r="K35" i="3"/>
  <c r="I35" i="3"/>
  <c r="H35" i="3"/>
  <c r="E35" i="3"/>
  <c r="F35" i="3" s="1"/>
  <c r="N27" i="3"/>
  <c r="E27" i="3"/>
  <c r="E25" i="3"/>
  <c r="D21" i="3"/>
  <c r="E18" i="3"/>
  <c r="N17" i="3"/>
  <c r="N225" i="3" s="1"/>
  <c r="E17" i="3"/>
  <c r="E16" i="3"/>
  <c r="E15" i="3"/>
  <c r="E14" i="3"/>
  <c r="K12" i="3"/>
  <c r="K11" i="3"/>
  <c r="B76" i="2"/>
  <c r="H91" i="5" s="1"/>
  <c r="K74" i="2"/>
  <c r="AB74" i="2" s="1"/>
  <c r="AB73" i="2"/>
  <c r="G60" i="2"/>
  <c r="G62" i="2" s="1"/>
  <c r="AS73" i="2" s="1"/>
  <c r="B60" i="2"/>
  <c r="B58" i="2"/>
  <c r="G40" i="2" s="1"/>
  <c r="C52" i="2"/>
  <c r="E50" i="2"/>
  <c r="G48" i="2"/>
  <c r="G46" i="2"/>
  <c r="G44" i="2"/>
  <c r="G42" i="2"/>
  <c r="G36" i="2"/>
  <c r="G35" i="2"/>
  <c r="E35" i="2"/>
  <c r="G34" i="2"/>
  <c r="G32" i="2"/>
  <c r="G30" i="2"/>
  <c r="H20" i="2"/>
  <c r="G20" i="2"/>
  <c r="F20" i="2"/>
  <c r="E20" i="2"/>
  <c r="H19" i="2"/>
  <c r="G19" i="2"/>
  <c r="F19" i="2"/>
  <c r="E19" i="2"/>
  <c r="B19" i="2"/>
  <c r="H13" i="2"/>
  <c r="G13" i="2"/>
  <c r="F13" i="2"/>
  <c r="D13" i="2"/>
  <c r="H89" i="5" s="1"/>
  <c r="F9" i="2"/>
  <c r="W294" i="1"/>
  <c r="W295" i="1" s="1"/>
  <c r="W296" i="1" s="1"/>
  <c r="W297" i="1" s="1"/>
  <c r="W298" i="1" s="1"/>
  <c r="W299" i="1" s="1"/>
  <c r="W300" i="1" s="1"/>
  <c r="W301" i="1" s="1"/>
  <c r="W302" i="1" s="1"/>
  <c r="W303" i="1" s="1"/>
  <c r="W304" i="1" s="1"/>
  <c r="W305" i="1" s="1"/>
  <c r="W306" i="1" s="1"/>
  <c r="W307" i="1" s="1"/>
  <c r="W308" i="1" s="1"/>
  <c r="W309" i="1" s="1"/>
  <c r="W310" i="1" s="1"/>
  <c r="W311" i="1" s="1"/>
  <c r="W312" i="1" s="1"/>
  <c r="W313" i="1" s="1"/>
  <c r="W314" i="1" s="1"/>
  <c r="W315" i="1" s="1"/>
  <c r="W316" i="1" s="1"/>
  <c r="W317" i="1" s="1"/>
  <c r="W318" i="1" s="1"/>
  <c r="W319" i="1" s="1"/>
  <c r="W320" i="1" s="1"/>
  <c r="W321" i="1" s="1"/>
  <c r="W322" i="1" s="1"/>
  <c r="W323" i="1" s="1"/>
  <c r="W324" i="1" s="1"/>
  <c r="W325" i="1" s="1"/>
  <c r="W326" i="1" s="1"/>
  <c r="W327" i="1" s="1"/>
  <c r="W328" i="1" s="1"/>
  <c r="W329" i="1" s="1"/>
  <c r="W330" i="1" s="1"/>
  <c r="W331" i="1" s="1"/>
  <c r="W332" i="1" s="1"/>
  <c r="W333" i="1" s="1"/>
  <c r="W334" i="1" s="1"/>
  <c r="W335" i="1" s="1"/>
  <c r="W336" i="1" s="1"/>
  <c r="W337" i="1" s="1"/>
  <c r="W338" i="1" s="1"/>
  <c r="W339" i="1" s="1"/>
  <c r="W340" i="1" s="1"/>
  <c r="W341" i="1" s="1"/>
  <c r="W342" i="1" s="1"/>
  <c r="W343" i="1" s="1"/>
  <c r="W344" i="1" s="1"/>
  <c r="W345" i="1" s="1"/>
  <c r="W346" i="1" s="1"/>
  <c r="W347" i="1" s="1"/>
  <c r="W348" i="1" s="1"/>
  <c r="W349" i="1" s="1"/>
  <c r="W350" i="1" s="1"/>
  <c r="W351" i="1" s="1"/>
  <c r="W352" i="1" s="1"/>
  <c r="W353" i="1" s="1"/>
  <c r="W354" i="1" s="1"/>
  <c r="W355" i="1" s="1"/>
  <c r="W356" i="1" s="1"/>
  <c r="W357" i="1" s="1"/>
  <c r="W358" i="1" s="1"/>
  <c r="W359" i="1" s="1"/>
  <c r="W360" i="1" s="1"/>
  <c r="W361" i="1" s="1"/>
  <c r="W362" i="1" s="1"/>
  <c r="W363" i="1" s="1"/>
  <c r="W364" i="1" s="1"/>
  <c r="W365" i="1" s="1"/>
  <c r="W366" i="1" s="1"/>
  <c r="W367" i="1" s="1"/>
  <c r="W368" i="1" s="1"/>
  <c r="W369" i="1" s="1"/>
  <c r="W370" i="1" s="1"/>
  <c r="W371" i="1" s="1"/>
  <c r="W372" i="1" s="1"/>
  <c r="W373" i="1" s="1"/>
  <c r="W374" i="1" s="1"/>
  <c r="W375" i="1" s="1"/>
  <c r="W376" i="1" s="1"/>
  <c r="W377" i="1" s="1"/>
  <c r="W378" i="1" s="1"/>
  <c r="W379" i="1" s="1"/>
  <c r="W380" i="1" s="1"/>
  <c r="W381" i="1" s="1"/>
  <c r="W382" i="1" s="1"/>
  <c r="W383" i="1" s="1"/>
  <c r="W384" i="1" s="1"/>
  <c r="W385" i="1" s="1"/>
  <c r="W386" i="1" s="1"/>
  <c r="W387" i="1" s="1"/>
  <c r="W388" i="1" s="1"/>
  <c r="W389" i="1" s="1"/>
  <c r="W390" i="1" s="1"/>
  <c r="W391" i="1" s="1"/>
  <c r="W392" i="1" s="1"/>
  <c r="W393" i="1" s="1"/>
  <c r="W394" i="1" s="1"/>
  <c r="W395" i="1" s="1"/>
  <c r="W396" i="1" s="1"/>
  <c r="W397" i="1" s="1"/>
  <c r="W398" i="1" s="1"/>
  <c r="W399" i="1" s="1"/>
  <c r="W400" i="1" s="1"/>
  <c r="W401" i="1" s="1"/>
  <c r="W402" i="1" s="1"/>
  <c r="W403" i="1" s="1"/>
  <c r="W404" i="1" s="1"/>
  <c r="W405" i="1" s="1"/>
  <c r="W406" i="1" s="1"/>
  <c r="W407" i="1" s="1"/>
  <c r="W408" i="1" s="1"/>
  <c r="W409" i="1" s="1"/>
  <c r="W410" i="1" s="1"/>
  <c r="W411" i="1" s="1"/>
  <c r="W412" i="1" s="1"/>
  <c r="W413" i="1" s="1"/>
  <c r="W414" i="1" s="1"/>
  <c r="W415" i="1" s="1"/>
  <c r="W416" i="1" s="1"/>
  <c r="W417" i="1" s="1"/>
  <c r="W418" i="1" s="1"/>
  <c r="W419" i="1" s="1"/>
  <c r="W420" i="1" s="1"/>
  <c r="W421" i="1" s="1"/>
  <c r="W422" i="1" s="1"/>
  <c r="W423" i="1" s="1"/>
  <c r="W424" i="1" s="1"/>
  <c r="W425" i="1" s="1"/>
  <c r="W426" i="1" s="1"/>
  <c r="W427" i="1" s="1"/>
  <c r="W428" i="1" s="1"/>
  <c r="W429" i="1" s="1"/>
  <c r="W430" i="1" s="1"/>
  <c r="W431" i="1" s="1"/>
  <c r="W432" i="1" s="1"/>
  <c r="W433" i="1" s="1"/>
  <c r="W434" i="1" s="1"/>
  <c r="W435" i="1" s="1"/>
  <c r="W436" i="1" s="1"/>
  <c r="W437" i="1" s="1"/>
  <c r="W438" i="1" s="1"/>
  <c r="W439" i="1" s="1"/>
  <c r="W440" i="1" s="1"/>
  <c r="W441" i="1" s="1"/>
  <c r="W442" i="1" s="1"/>
  <c r="W443" i="1" s="1"/>
  <c r="W444" i="1" s="1"/>
  <c r="W445" i="1" s="1"/>
  <c r="W446" i="1" s="1"/>
  <c r="W447" i="1" s="1"/>
  <c r="W448" i="1" s="1"/>
  <c r="W449" i="1" s="1"/>
  <c r="W450" i="1" s="1"/>
  <c r="W451" i="1" s="1"/>
  <c r="W452" i="1" s="1"/>
  <c r="W453" i="1" s="1"/>
  <c r="W454" i="1" s="1"/>
  <c r="W455" i="1" s="1"/>
  <c r="W456" i="1" s="1"/>
  <c r="W457" i="1" s="1"/>
  <c r="W458" i="1" s="1"/>
  <c r="W459" i="1" s="1"/>
  <c r="W460" i="1" s="1"/>
  <c r="W461" i="1" s="1"/>
  <c r="W462" i="1" s="1"/>
  <c r="W463" i="1" s="1"/>
  <c r="W464" i="1" s="1"/>
  <c r="W465" i="1" s="1"/>
  <c r="W466" i="1" s="1"/>
  <c r="W467" i="1" s="1"/>
  <c r="W468" i="1" s="1"/>
  <c r="W469" i="1" s="1"/>
  <c r="W470" i="1" s="1"/>
  <c r="W471" i="1" s="1"/>
  <c r="W472" i="1" s="1"/>
  <c r="W473" i="1" s="1"/>
  <c r="W474" i="1" s="1"/>
  <c r="W475" i="1" s="1"/>
  <c r="W476" i="1" s="1"/>
  <c r="W477" i="1" s="1"/>
  <c r="W478" i="1" s="1"/>
  <c r="W479" i="1" s="1"/>
  <c r="W480" i="1" s="1"/>
  <c r="W481" i="1" s="1"/>
  <c r="W482" i="1" s="1"/>
  <c r="W483" i="1" s="1"/>
  <c r="W484" i="1" s="1"/>
  <c r="W485" i="1" s="1"/>
  <c r="W486" i="1" s="1"/>
  <c r="W487" i="1" s="1"/>
  <c r="W488" i="1" s="1"/>
  <c r="W489" i="1" s="1"/>
  <c r="W490" i="1" s="1"/>
  <c r="W491" i="1" s="1"/>
  <c r="W492" i="1" s="1"/>
  <c r="W493" i="1" s="1"/>
  <c r="W494" i="1" s="1"/>
  <c r="W495" i="1" s="1"/>
  <c r="W496" i="1" s="1"/>
  <c r="W497" i="1" s="1"/>
  <c r="W498" i="1" s="1"/>
  <c r="W499" i="1" s="1"/>
  <c r="W500" i="1" s="1"/>
  <c r="W501" i="1" s="1"/>
  <c r="W502" i="1" s="1"/>
  <c r="W503" i="1" s="1"/>
  <c r="W504" i="1" s="1"/>
  <c r="W505" i="1" s="1"/>
  <c r="W506" i="1" s="1"/>
  <c r="W507" i="1" s="1"/>
  <c r="W508" i="1" s="1"/>
  <c r="W509" i="1" s="1"/>
  <c r="W510" i="1" s="1"/>
  <c r="W511" i="1" s="1"/>
  <c r="W512" i="1" s="1"/>
  <c r="W513" i="1" s="1"/>
  <c r="W514" i="1" s="1"/>
  <c r="W515" i="1" s="1"/>
  <c r="W516" i="1" s="1"/>
  <c r="W517" i="1" s="1"/>
  <c r="W518" i="1" s="1"/>
  <c r="W519" i="1" s="1"/>
  <c r="W520" i="1" s="1"/>
  <c r="W521" i="1" s="1"/>
  <c r="W522" i="1" s="1"/>
  <c r="W523" i="1" s="1"/>
  <c r="W524" i="1" s="1"/>
  <c r="W525" i="1" s="1"/>
  <c r="W526" i="1" s="1"/>
  <c r="W527" i="1" s="1"/>
  <c r="W528" i="1" s="1"/>
  <c r="W529" i="1" s="1"/>
  <c r="W530" i="1" s="1"/>
  <c r="W531" i="1" s="1"/>
  <c r="W532" i="1" s="1"/>
  <c r="W533" i="1" s="1"/>
  <c r="ED291" i="1"/>
  <c r="DT291" i="1"/>
  <c r="DJ291" i="1"/>
  <c r="CZ291" i="1"/>
  <c r="CZ541" i="1" s="1"/>
  <c r="CP291" i="1"/>
  <c r="CP541" i="1" s="1"/>
  <c r="CF291" i="1"/>
  <c r="CF541" i="1" s="1"/>
  <c r="BV291" i="1"/>
  <c r="BL291" i="1"/>
  <c r="BB291" i="1"/>
  <c r="AR291" i="1"/>
  <c r="AR541" i="1" s="1"/>
  <c r="AH291" i="1"/>
  <c r="AH541" i="1" s="1"/>
  <c r="X291" i="1"/>
  <c r="X541" i="1" s="1"/>
  <c r="N163" i="1"/>
  <c r="O163" i="1" s="1"/>
  <c r="DJ40" i="1" s="1"/>
  <c r="N124" i="1"/>
  <c r="O124" i="1" s="1"/>
  <c r="CF40" i="1" s="1"/>
  <c r="I89" i="1"/>
  <c r="I169" i="1" s="1"/>
  <c r="N84" i="1"/>
  <c r="O84" i="1" s="1"/>
  <c r="O83" i="1"/>
  <c r="BB40" i="1" s="1"/>
  <c r="O77" i="1"/>
  <c r="O75" i="1"/>
  <c r="O73" i="1"/>
  <c r="O71" i="1"/>
  <c r="O69" i="1"/>
  <c r="O68" i="1"/>
  <c r="O65" i="1"/>
  <c r="O63" i="1"/>
  <c r="O64" i="1" s="1"/>
  <c r="O61" i="1"/>
  <c r="O59" i="1"/>
  <c r="O57" i="1"/>
  <c r="O56" i="1"/>
  <c r="I53" i="1"/>
  <c r="I65" i="1" s="1"/>
  <c r="I52" i="1"/>
  <c r="I132" i="1" s="1"/>
  <c r="I51" i="1"/>
  <c r="I90" i="1" s="1"/>
  <c r="I170" i="1" s="1"/>
  <c r="I50" i="1"/>
  <c r="I62" i="1" s="1"/>
  <c r="I49" i="1"/>
  <c r="I88" i="1" s="1"/>
  <c r="I168" i="1" s="1"/>
  <c r="I48" i="1"/>
  <c r="I128" i="1" s="1"/>
  <c r="I47" i="1"/>
  <c r="I59" i="1" s="1"/>
  <c r="I46" i="1"/>
  <c r="I126" i="1" s="1"/>
  <c r="F46" i="1"/>
  <c r="F47" i="1" s="1"/>
  <c r="F48" i="1" s="1"/>
  <c r="F49" i="1" s="1"/>
  <c r="F50" i="1" s="1"/>
  <c r="F51" i="1" s="1"/>
  <c r="F52" i="1" s="1"/>
  <c r="F53" i="1" s="1"/>
  <c r="F54" i="1" s="1"/>
  <c r="N45" i="1"/>
  <c r="N46" i="1" s="1"/>
  <c r="I45" i="1"/>
  <c r="I84" i="1" s="1"/>
  <c r="I164" i="1" s="1"/>
  <c r="W44" i="1"/>
  <c r="W45" i="1" s="1"/>
  <c r="W46" i="1" s="1"/>
  <c r="W47" i="1" s="1"/>
  <c r="W48" i="1" s="1"/>
  <c r="W49" i="1" s="1"/>
  <c r="W50" i="1" s="1"/>
  <c r="W51" i="1" s="1"/>
  <c r="W52" i="1" s="1"/>
  <c r="W53" i="1" s="1"/>
  <c r="W54" i="1" s="1"/>
  <c r="W55" i="1" s="1"/>
  <c r="W56" i="1" s="1"/>
  <c r="W57" i="1" s="1"/>
  <c r="W58" i="1" s="1"/>
  <c r="W59" i="1" s="1"/>
  <c r="W60" i="1" s="1"/>
  <c r="W61" i="1" s="1"/>
  <c r="W62" i="1" s="1"/>
  <c r="W63" i="1" s="1"/>
  <c r="W64" i="1" s="1"/>
  <c r="W65" i="1" s="1"/>
  <c r="W66" i="1" s="1"/>
  <c r="W67" i="1" s="1"/>
  <c r="W68" i="1" s="1"/>
  <c r="W69" i="1" s="1"/>
  <c r="W70" i="1" s="1"/>
  <c r="W71" i="1" s="1"/>
  <c r="W72" i="1" s="1"/>
  <c r="W73" i="1" s="1"/>
  <c r="W74" i="1" s="1"/>
  <c r="W75" i="1" s="1"/>
  <c r="W76" i="1" s="1"/>
  <c r="W77" i="1" s="1"/>
  <c r="W78" i="1" s="1"/>
  <c r="W79" i="1" s="1"/>
  <c r="W80" i="1" s="1"/>
  <c r="W81" i="1" s="1"/>
  <c r="W82" i="1" s="1"/>
  <c r="W83" i="1" s="1"/>
  <c r="W84" i="1" s="1"/>
  <c r="W85" i="1" s="1"/>
  <c r="W86" i="1" s="1"/>
  <c r="W87" i="1" s="1"/>
  <c r="W88" i="1" s="1"/>
  <c r="W89" i="1" s="1"/>
  <c r="W90" i="1" s="1"/>
  <c r="W91" i="1" s="1"/>
  <c r="W92" i="1" s="1"/>
  <c r="W93" i="1" s="1"/>
  <c r="W94" i="1" s="1"/>
  <c r="W95" i="1" s="1"/>
  <c r="W96" i="1" s="1"/>
  <c r="W97" i="1" s="1"/>
  <c r="W98" i="1" s="1"/>
  <c r="W99" i="1" s="1"/>
  <c r="W100" i="1" s="1"/>
  <c r="W101" i="1" s="1"/>
  <c r="W102" i="1" s="1"/>
  <c r="W103" i="1" s="1"/>
  <c r="W104" i="1" s="1"/>
  <c r="W105" i="1" s="1"/>
  <c r="W106" i="1" s="1"/>
  <c r="W107" i="1" s="1"/>
  <c r="W108" i="1" s="1"/>
  <c r="W109" i="1" s="1"/>
  <c r="W110" i="1" s="1"/>
  <c r="W111" i="1" s="1"/>
  <c r="W112" i="1" s="1"/>
  <c r="W113" i="1" s="1"/>
  <c r="W114" i="1" s="1"/>
  <c r="W115" i="1" s="1"/>
  <c r="W116" i="1" s="1"/>
  <c r="W117" i="1" s="1"/>
  <c r="W118" i="1" s="1"/>
  <c r="W119" i="1" s="1"/>
  <c r="W120" i="1" s="1"/>
  <c r="W121" i="1" s="1"/>
  <c r="W122" i="1" s="1"/>
  <c r="W123" i="1" s="1"/>
  <c r="W124" i="1" s="1"/>
  <c r="W125" i="1" s="1"/>
  <c r="W126" i="1" s="1"/>
  <c r="W127" i="1" s="1"/>
  <c r="W128" i="1" s="1"/>
  <c r="W129" i="1" s="1"/>
  <c r="W130" i="1" s="1"/>
  <c r="W131" i="1" s="1"/>
  <c r="W132" i="1" s="1"/>
  <c r="W133" i="1" s="1"/>
  <c r="W134" i="1" s="1"/>
  <c r="W135" i="1" s="1"/>
  <c r="W136" i="1" s="1"/>
  <c r="W137" i="1" s="1"/>
  <c r="W138" i="1" s="1"/>
  <c r="W139" i="1" s="1"/>
  <c r="W140" i="1" s="1"/>
  <c r="W141" i="1" s="1"/>
  <c r="W142" i="1" s="1"/>
  <c r="W143" i="1" s="1"/>
  <c r="W144" i="1" s="1"/>
  <c r="W145" i="1" s="1"/>
  <c r="W146" i="1" s="1"/>
  <c r="W147" i="1" s="1"/>
  <c r="W148" i="1" s="1"/>
  <c r="W149" i="1" s="1"/>
  <c r="W150" i="1" s="1"/>
  <c r="W151" i="1" s="1"/>
  <c r="W152" i="1" s="1"/>
  <c r="W153" i="1" s="1"/>
  <c r="W154" i="1" s="1"/>
  <c r="W155" i="1" s="1"/>
  <c r="W156" i="1" s="1"/>
  <c r="W157" i="1" s="1"/>
  <c r="W158" i="1" s="1"/>
  <c r="W159" i="1" s="1"/>
  <c r="W160" i="1" s="1"/>
  <c r="W161" i="1" s="1"/>
  <c r="W162" i="1" s="1"/>
  <c r="W163" i="1" s="1"/>
  <c r="W164" i="1" s="1"/>
  <c r="W165" i="1" s="1"/>
  <c r="W166" i="1" s="1"/>
  <c r="W167" i="1" s="1"/>
  <c r="W168" i="1" s="1"/>
  <c r="W169" i="1" s="1"/>
  <c r="W170" i="1" s="1"/>
  <c r="W171" i="1" s="1"/>
  <c r="W172" i="1" s="1"/>
  <c r="W173" i="1" s="1"/>
  <c r="W174" i="1" s="1"/>
  <c r="W175" i="1" s="1"/>
  <c r="W176" i="1" s="1"/>
  <c r="W177" i="1" s="1"/>
  <c r="W178" i="1" s="1"/>
  <c r="W179" i="1" s="1"/>
  <c r="W180" i="1" s="1"/>
  <c r="W181" i="1" s="1"/>
  <c r="W182" i="1" s="1"/>
  <c r="W183" i="1" s="1"/>
  <c r="W184" i="1" s="1"/>
  <c r="W185" i="1" s="1"/>
  <c r="W186" i="1" s="1"/>
  <c r="W187" i="1" s="1"/>
  <c r="W188" i="1" s="1"/>
  <c r="W189" i="1" s="1"/>
  <c r="W190" i="1" s="1"/>
  <c r="W191" i="1" s="1"/>
  <c r="W192" i="1" s="1"/>
  <c r="W193" i="1" s="1"/>
  <c r="W194" i="1" s="1"/>
  <c r="W195" i="1" s="1"/>
  <c r="W196" i="1" s="1"/>
  <c r="W197" i="1" s="1"/>
  <c r="W198" i="1" s="1"/>
  <c r="W199" i="1" s="1"/>
  <c r="W200" i="1" s="1"/>
  <c r="W201" i="1" s="1"/>
  <c r="W202" i="1" s="1"/>
  <c r="W203" i="1" s="1"/>
  <c r="W204" i="1" s="1"/>
  <c r="W205" i="1" s="1"/>
  <c r="W206" i="1" s="1"/>
  <c r="W207" i="1" s="1"/>
  <c r="W208" i="1" s="1"/>
  <c r="W209" i="1" s="1"/>
  <c r="W210" i="1" s="1"/>
  <c r="W211" i="1" s="1"/>
  <c r="W212" i="1" s="1"/>
  <c r="W213" i="1" s="1"/>
  <c r="W214" i="1" s="1"/>
  <c r="W215" i="1" s="1"/>
  <c r="W216" i="1" s="1"/>
  <c r="W217" i="1" s="1"/>
  <c r="W218" i="1" s="1"/>
  <c r="W219" i="1" s="1"/>
  <c r="W220" i="1" s="1"/>
  <c r="W221" i="1" s="1"/>
  <c r="W222" i="1" s="1"/>
  <c r="W223" i="1" s="1"/>
  <c r="W224" i="1" s="1"/>
  <c r="W225" i="1" s="1"/>
  <c r="W226" i="1" s="1"/>
  <c r="W227" i="1" s="1"/>
  <c r="W228" i="1" s="1"/>
  <c r="W229" i="1" s="1"/>
  <c r="W230" i="1" s="1"/>
  <c r="W231" i="1" s="1"/>
  <c r="W232" i="1" s="1"/>
  <c r="W233" i="1" s="1"/>
  <c r="W234" i="1" s="1"/>
  <c r="W235" i="1" s="1"/>
  <c r="W236" i="1" s="1"/>
  <c r="W237" i="1" s="1"/>
  <c r="W238" i="1" s="1"/>
  <c r="W239" i="1" s="1"/>
  <c r="W240" i="1" s="1"/>
  <c r="W241" i="1" s="1"/>
  <c r="W242" i="1" s="1"/>
  <c r="W243" i="1" s="1"/>
  <c r="W244" i="1" s="1"/>
  <c r="W245" i="1" s="1"/>
  <c r="W246" i="1" s="1"/>
  <c r="W247" i="1" s="1"/>
  <c r="W248" i="1" s="1"/>
  <c r="W249" i="1" s="1"/>
  <c r="W250" i="1" s="1"/>
  <c r="W251" i="1" s="1"/>
  <c r="W252" i="1" s="1"/>
  <c r="W253" i="1" s="1"/>
  <c r="W254" i="1" s="1"/>
  <c r="W255" i="1" s="1"/>
  <c r="W256" i="1" s="1"/>
  <c r="W257" i="1" s="1"/>
  <c r="W258" i="1" s="1"/>
  <c r="W259" i="1" s="1"/>
  <c r="W260" i="1" s="1"/>
  <c r="W261" i="1" s="1"/>
  <c r="W262" i="1" s="1"/>
  <c r="W263" i="1" s="1"/>
  <c r="W264" i="1" s="1"/>
  <c r="W265" i="1" s="1"/>
  <c r="W266" i="1" s="1"/>
  <c r="W267" i="1" s="1"/>
  <c r="W268" i="1" s="1"/>
  <c r="W269" i="1" s="1"/>
  <c r="W270" i="1" s="1"/>
  <c r="W271" i="1" s="1"/>
  <c r="W272" i="1" s="1"/>
  <c r="W273" i="1" s="1"/>
  <c r="W274" i="1" s="1"/>
  <c r="W275" i="1" s="1"/>
  <c r="W276" i="1" s="1"/>
  <c r="W277" i="1" s="1"/>
  <c r="W278" i="1" s="1"/>
  <c r="W279" i="1" s="1"/>
  <c r="W280" i="1" s="1"/>
  <c r="W281" i="1" s="1"/>
  <c r="W282" i="1" s="1"/>
  <c r="W283" i="1" s="1"/>
  <c r="X40" i="1"/>
  <c r="I44" i="1"/>
  <c r="I83" i="1" s="1"/>
  <c r="I163" i="1" s="1"/>
  <c r="EE39" i="1"/>
  <c r="EF39" i="1" s="1"/>
  <c r="EG39" i="1" s="1"/>
  <c r="EH39" i="1" s="1"/>
  <c r="EI39" i="1" s="1"/>
  <c r="EJ39" i="1" s="1"/>
  <c r="EK39" i="1" s="1"/>
  <c r="EL39" i="1" s="1"/>
  <c r="EM39" i="1" s="1"/>
  <c r="DU39" i="1"/>
  <c r="DV39" i="1" s="1"/>
  <c r="DW39" i="1" s="1"/>
  <c r="DX39" i="1" s="1"/>
  <c r="DY39" i="1" s="1"/>
  <c r="DZ39" i="1" s="1"/>
  <c r="EA39" i="1" s="1"/>
  <c r="EB39" i="1" s="1"/>
  <c r="EC39" i="1" s="1"/>
  <c r="DK39" i="1"/>
  <c r="DL39" i="1" s="1"/>
  <c r="DM39" i="1" s="1"/>
  <c r="DN39" i="1" s="1"/>
  <c r="DO39" i="1" s="1"/>
  <c r="DP39" i="1" s="1"/>
  <c r="DQ39" i="1" s="1"/>
  <c r="DR39" i="1" s="1"/>
  <c r="DS39" i="1" s="1"/>
  <c r="DA39" i="1"/>
  <c r="DB39" i="1" s="1"/>
  <c r="DC39" i="1" s="1"/>
  <c r="DD39" i="1" s="1"/>
  <c r="DE39" i="1" s="1"/>
  <c r="DF39" i="1" s="1"/>
  <c r="DG39" i="1" s="1"/>
  <c r="DH39" i="1" s="1"/>
  <c r="DI39" i="1" s="1"/>
  <c r="CQ39" i="1"/>
  <c r="CR39" i="1" s="1"/>
  <c r="CS39" i="1" s="1"/>
  <c r="CT39" i="1" s="1"/>
  <c r="CU39" i="1" s="1"/>
  <c r="CV39" i="1" s="1"/>
  <c r="CW39" i="1" s="1"/>
  <c r="CX39" i="1" s="1"/>
  <c r="CY39" i="1" s="1"/>
  <c r="CG39" i="1"/>
  <c r="CH39" i="1" s="1"/>
  <c r="CI39" i="1" s="1"/>
  <c r="CJ39" i="1" s="1"/>
  <c r="CK39" i="1" s="1"/>
  <c r="CL39" i="1" s="1"/>
  <c r="CM39" i="1" s="1"/>
  <c r="CN39" i="1" s="1"/>
  <c r="CO39" i="1" s="1"/>
  <c r="BW39" i="1"/>
  <c r="BX39" i="1" s="1"/>
  <c r="BY39" i="1" s="1"/>
  <c r="BZ39" i="1" s="1"/>
  <c r="CA39" i="1" s="1"/>
  <c r="CB39" i="1" s="1"/>
  <c r="CC39" i="1" s="1"/>
  <c r="CD39" i="1" s="1"/>
  <c r="CE39" i="1" s="1"/>
  <c r="BM39" i="1"/>
  <c r="BN39" i="1" s="1"/>
  <c r="BO39" i="1" s="1"/>
  <c r="BP39" i="1" s="1"/>
  <c r="BQ39" i="1" s="1"/>
  <c r="BR39" i="1" s="1"/>
  <c r="BS39" i="1" s="1"/>
  <c r="BT39" i="1" s="1"/>
  <c r="BU39" i="1" s="1"/>
  <c r="BC39" i="1"/>
  <c r="BD39" i="1" s="1"/>
  <c r="BE39" i="1" s="1"/>
  <c r="BF39" i="1" s="1"/>
  <c r="BG39" i="1" s="1"/>
  <c r="BH39" i="1" s="1"/>
  <c r="BI39" i="1" s="1"/>
  <c r="BJ39" i="1" s="1"/>
  <c r="BK39" i="1" s="1"/>
  <c r="AS39" i="1"/>
  <c r="AS40" i="1" s="1"/>
  <c r="AI39" i="1"/>
  <c r="AJ39" i="1" s="1"/>
  <c r="AK39" i="1" s="1"/>
  <c r="AL39" i="1" s="1"/>
  <c r="AM39" i="1" s="1"/>
  <c r="AN39" i="1" s="1"/>
  <c r="AO39" i="1" s="1"/>
  <c r="AP39" i="1" s="1"/>
  <c r="AQ39" i="1" s="1"/>
  <c r="Y39" i="1"/>
  <c r="Z39" i="1" s="1"/>
  <c r="AA39" i="1" s="1"/>
  <c r="AB39" i="1" s="1"/>
  <c r="Y37" i="1"/>
  <c r="Z37" i="1" s="1"/>
  <c r="Z36" i="1"/>
  <c r="Z35" i="1"/>
  <c r="Z34" i="1"/>
  <c r="Z33" i="1"/>
  <c r="Y32" i="1"/>
  <c r="Z32" i="1" s="1"/>
  <c r="Z30" i="1"/>
  <c r="Y29" i="1"/>
  <c r="Z29" i="1" s="1"/>
  <c r="Y28" i="1"/>
  <c r="Z25" i="1"/>
  <c r="Z24" i="1"/>
  <c r="W544" i="1" s="1"/>
  <c r="Z23" i="1"/>
  <c r="I60" i="1" l="1"/>
  <c r="I99" i="1" s="1"/>
  <c r="I179" i="1" s="1"/>
  <c r="I91" i="1"/>
  <c r="I171" i="1" s="1"/>
  <c r="X43" i="1"/>
  <c r="Y43" i="1" s="1"/>
  <c r="Z43" i="1" s="1"/>
  <c r="AA43" i="1" s="1"/>
  <c r="AB43" i="1" s="1"/>
  <c r="AC43" i="1" s="1"/>
  <c r="AD43" i="1" s="1"/>
  <c r="AE43" i="1" s="1"/>
  <c r="AF43" i="1" s="1"/>
  <c r="AG43" i="1" s="1"/>
  <c r="AH43" i="1" s="1"/>
  <c r="AI43" i="1" s="1"/>
  <c r="AJ43" i="1" s="1"/>
  <c r="AK43" i="1" s="1"/>
  <c r="AL43" i="1" s="1"/>
  <c r="AM43" i="1" s="1"/>
  <c r="AN43" i="1" s="1"/>
  <c r="AO43" i="1" s="1"/>
  <c r="AP43" i="1" s="1"/>
  <c r="AQ43" i="1" s="1"/>
  <c r="AR43" i="1" s="1"/>
  <c r="AS43" i="1" s="1"/>
  <c r="AT43" i="1" s="1"/>
  <c r="AU43" i="1" s="1"/>
  <c r="AV43" i="1" s="1"/>
  <c r="AW43" i="1" s="1"/>
  <c r="AX43" i="1" s="1"/>
  <c r="AY43" i="1" s="1"/>
  <c r="AZ43" i="1" s="1"/>
  <c r="BA43" i="1" s="1"/>
  <c r="BB43" i="1" s="1"/>
  <c r="BC43" i="1" s="1"/>
  <c r="BD43" i="1" s="1"/>
  <c r="BE43" i="1" s="1"/>
  <c r="BF43" i="1" s="1"/>
  <c r="BG43" i="1" s="1"/>
  <c r="BH43" i="1" s="1"/>
  <c r="BI43" i="1" s="1"/>
  <c r="BJ43" i="1" s="1"/>
  <c r="BK43" i="1" s="1"/>
  <c r="BL43" i="1" s="1"/>
  <c r="BM43" i="1" s="1"/>
  <c r="BN43" i="1" s="1"/>
  <c r="BO43" i="1" s="1"/>
  <c r="BP43" i="1" s="1"/>
  <c r="BQ43" i="1" s="1"/>
  <c r="BR43" i="1" s="1"/>
  <c r="BS43" i="1" s="1"/>
  <c r="BT43" i="1" s="1"/>
  <c r="BU43" i="1" s="1"/>
  <c r="BV43" i="1" s="1"/>
  <c r="BW43" i="1" s="1"/>
  <c r="BX43" i="1" s="1"/>
  <c r="BY43" i="1" s="1"/>
  <c r="BZ43" i="1" s="1"/>
  <c r="CA43" i="1" s="1"/>
  <c r="CB43" i="1" s="1"/>
  <c r="CC43" i="1" s="1"/>
  <c r="CD43" i="1" s="1"/>
  <c r="CE43" i="1" s="1"/>
  <c r="CF43" i="1" s="1"/>
  <c r="CG43" i="1" s="1"/>
  <c r="CH43" i="1" s="1"/>
  <c r="CI43" i="1" s="1"/>
  <c r="CJ43" i="1" s="1"/>
  <c r="CK43" i="1" s="1"/>
  <c r="CL43" i="1" s="1"/>
  <c r="CM43" i="1" s="1"/>
  <c r="CN43" i="1" s="1"/>
  <c r="CO43" i="1" s="1"/>
  <c r="CP43" i="1" s="1"/>
  <c r="CQ43" i="1" s="1"/>
  <c r="CR43" i="1" s="1"/>
  <c r="CS43" i="1" s="1"/>
  <c r="CT43" i="1" s="1"/>
  <c r="CU43" i="1" s="1"/>
  <c r="CV43" i="1" s="1"/>
  <c r="CW43" i="1" s="1"/>
  <c r="CX43" i="1" s="1"/>
  <c r="CY43" i="1" s="1"/>
  <c r="CZ43" i="1" s="1"/>
  <c r="DA43" i="1" s="1"/>
  <c r="DB43" i="1" s="1"/>
  <c r="DC43" i="1" s="1"/>
  <c r="DD43" i="1" s="1"/>
  <c r="DE43" i="1" s="1"/>
  <c r="DF43" i="1" s="1"/>
  <c r="DG43" i="1" s="1"/>
  <c r="DH43" i="1" s="1"/>
  <c r="DI43" i="1" s="1"/>
  <c r="DJ43" i="1" s="1"/>
  <c r="DK43" i="1" s="1"/>
  <c r="DL43" i="1" s="1"/>
  <c r="DM43" i="1" s="1"/>
  <c r="DN43" i="1" s="1"/>
  <c r="DO43" i="1" s="1"/>
  <c r="DP43" i="1" s="1"/>
  <c r="DQ43" i="1" s="1"/>
  <c r="DR43" i="1" s="1"/>
  <c r="DS43" i="1" s="1"/>
  <c r="DT43" i="1" s="1"/>
  <c r="DU43" i="1" s="1"/>
  <c r="DV43" i="1" s="1"/>
  <c r="DW43" i="1" s="1"/>
  <c r="DX43" i="1" s="1"/>
  <c r="DY43" i="1" s="1"/>
  <c r="DZ43" i="1" s="1"/>
  <c r="EA43" i="1" s="1"/>
  <c r="EB43" i="1" s="1"/>
  <c r="EC43" i="1" s="1"/>
  <c r="ED43" i="1" s="1"/>
  <c r="EE43" i="1" s="1"/>
  <c r="EF43" i="1" s="1"/>
  <c r="EG43" i="1" s="1"/>
  <c r="EH43" i="1" s="1"/>
  <c r="EI43" i="1" s="1"/>
  <c r="EJ43" i="1" s="1"/>
  <c r="EK43" i="1" s="1"/>
  <c r="EL43" i="1" s="1"/>
  <c r="EM43" i="1" s="1"/>
  <c r="F102" i="5"/>
  <c r="J102" i="5" s="1"/>
  <c r="F132" i="5"/>
  <c r="J132" i="5" s="1"/>
  <c r="F107" i="3"/>
  <c r="H90" i="3"/>
  <c r="H88" i="3"/>
  <c r="K107" i="3"/>
  <c r="K145" i="3" s="1"/>
  <c r="K146" i="3" s="1"/>
  <c r="I107" i="3"/>
  <c r="E43" i="3"/>
  <c r="E76" i="3" s="1"/>
  <c r="E77" i="3" s="1"/>
  <c r="F43" i="3"/>
  <c r="AT39" i="1"/>
  <c r="AU39" i="1" s="1"/>
  <c r="AV39" i="1" s="1"/>
  <c r="AW39" i="1" s="1"/>
  <c r="AX39" i="1" s="1"/>
  <c r="AY39" i="1" s="1"/>
  <c r="AZ39" i="1" s="1"/>
  <c r="BA39" i="1" s="1"/>
  <c r="BA40" i="1" s="1"/>
  <c r="BA294" i="1" s="1"/>
  <c r="O45" i="1"/>
  <c r="Y40" i="1" s="1"/>
  <c r="Y44" i="1" s="1"/>
  <c r="Y45" i="1" s="1"/>
  <c r="I85" i="1"/>
  <c r="I165" i="1" s="1"/>
  <c r="E107" i="3"/>
  <c r="E145" i="3" s="1"/>
  <c r="E146" i="3" s="1"/>
  <c r="H107" i="3"/>
  <c r="H145" i="3" s="1"/>
  <c r="H146" i="3" s="1"/>
  <c r="H244" i="3"/>
  <c r="H259" i="3"/>
  <c r="K259" i="3" s="1"/>
  <c r="N259" i="3" s="1"/>
  <c r="DG544" i="1"/>
  <c r="DC543" i="1"/>
  <c r="I64" i="1"/>
  <c r="I103" i="1" s="1"/>
  <c r="I183" i="1" s="1"/>
  <c r="I87" i="1"/>
  <c r="I167" i="1" s="1"/>
  <c r="K75" i="2"/>
  <c r="K43" i="3"/>
  <c r="K76" i="3" s="1"/>
  <c r="K77" i="3" s="1"/>
  <c r="N107" i="3"/>
  <c r="N145" i="3" s="1"/>
  <c r="N146" i="3" s="1"/>
  <c r="H157" i="3"/>
  <c r="AH275" i="3"/>
  <c r="AX275" i="3" s="1"/>
  <c r="B33" i="5"/>
  <c r="B43" i="5" s="1"/>
  <c r="B53" i="5" s="1"/>
  <c r="B63" i="5" s="1"/>
  <c r="B73" i="5" s="1"/>
  <c r="AT73" i="2"/>
  <c r="C11" i="4"/>
  <c r="AS294" i="1"/>
  <c r="AS295" i="1" s="1"/>
  <c r="AS296" i="1" s="1"/>
  <c r="AS297" i="1" s="1"/>
  <c r="AS298" i="1" s="1"/>
  <c r="AS299" i="1" s="1"/>
  <c r="AS300" i="1" s="1"/>
  <c r="AS301" i="1" s="1"/>
  <c r="AS302" i="1" s="1"/>
  <c r="AS303" i="1" s="1"/>
  <c r="AS304" i="1" s="1"/>
  <c r="AS305" i="1" s="1"/>
  <c r="AS306" i="1" s="1"/>
  <c r="AS307" i="1" s="1"/>
  <c r="AS308" i="1" s="1"/>
  <c r="AS309" i="1" s="1"/>
  <c r="AS310" i="1" s="1"/>
  <c r="AS311" i="1" s="1"/>
  <c r="AS312" i="1" s="1"/>
  <c r="AS313" i="1" s="1"/>
  <c r="AS314" i="1" s="1"/>
  <c r="AS315" i="1" s="1"/>
  <c r="AS316" i="1" s="1"/>
  <c r="AS317" i="1" s="1"/>
  <c r="AS318" i="1" s="1"/>
  <c r="AS319" i="1" s="1"/>
  <c r="AS320" i="1" s="1"/>
  <c r="AS321" i="1" s="1"/>
  <c r="AS322" i="1" s="1"/>
  <c r="AS323" i="1" s="1"/>
  <c r="AS324" i="1" s="1"/>
  <c r="AS325" i="1" s="1"/>
  <c r="AS326" i="1" s="1"/>
  <c r="AS327" i="1" s="1"/>
  <c r="AS328" i="1" s="1"/>
  <c r="AS329" i="1" s="1"/>
  <c r="AS330" i="1" s="1"/>
  <c r="AS331" i="1" s="1"/>
  <c r="AS332" i="1" s="1"/>
  <c r="AS333" i="1" s="1"/>
  <c r="AS334" i="1" s="1"/>
  <c r="AS335" i="1" s="1"/>
  <c r="AS336" i="1" s="1"/>
  <c r="AS337" i="1" s="1"/>
  <c r="AS338" i="1" s="1"/>
  <c r="AS339" i="1" s="1"/>
  <c r="AS340" i="1" s="1"/>
  <c r="AS341" i="1" s="1"/>
  <c r="AS342" i="1" s="1"/>
  <c r="AS343" i="1" s="1"/>
  <c r="AS344" i="1" s="1"/>
  <c r="AS345" i="1" s="1"/>
  <c r="AS346" i="1" s="1"/>
  <c r="AS347" i="1" s="1"/>
  <c r="AS348" i="1" s="1"/>
  <c r="AS349" i="1" s="1"/>
  <c r="AS350" i="1" s="1"/>
  <c r="AS351" i="1" s="1"/>
  <c r="AS352" i="1" s="1"/>
  <c r="AS353" i="1" s="1"/>
  <c r="AS354" i="1" s="1"/>
  <c r="AS355" i="1" s="1"/>
  <c r="AS356" i="1" s="1"/>
  <c r="AS357" i="1" s="1"/>
  <c r="AS358" i="1" s="1"/>
  <c r="AS359" i="1" s="1"/>
  <c r="AS360" i="1" s="1"/>
  <c r="AS361" i="1" s="1"/>
  <c r="AS362" i="1" s="1"/>
  <c r="AS363" i="1" s="1"/>
  <c r="AS364" i="1" s="1"/>
  <c r="AS365" i="1" s="1"/>
  <c r="AS366" i="1" s="1"/>
  <c r="AS367" i="1" s="1"/>
  <c r="AS368" i="1" s="1"/>
  <c r="AS369" i="1" s="1"/>
  <c r="AS370" i="1" s="1"/>
  <c r="AS371" i="1" s="1"/>
  <c r="AS372" i="1" s="1"/>
  <c r="AS373" i="1" s="1"/>
  <c r="AS374" i="1" s="1"/>
  <c r="AS375" i="1" s="1"/>
  <c r="AS376" i="1" s="1"/>
  <c r="AS377" i="1" s="1"/>
  <c r="AS378" i="1" s="1"/>
  <c r="AS379" i="1" s="1"/>
  <c r="AS380" i="1" s="1"/>
  <c r="AS381" i="1" s="1"/>
  <c r="AS382" i="1" s="1"/>
  <c r="AS383" i="1" s="1"/>
  <c r="AS384" i="1" s="1"/>
  <c r="AS385" i="1" s="1"/>
  <c r="AS386" i="1" s="1"/>
  <c r="AS387" i="1" s="1"/>
  <c r="AS388" i="1" s="1"/>
  <c r="AS389" i="1" s="1"/>
  <c r="AS390" i="1" s="1"/>
  <c r="AS391" i="1" s="1"/>
  <c r="AS392" i="1" s="1"/>
  <c r="AS393" i="1" s="1"/>
  <c r="AS394" i="1" s="1"/>
  <c r="AS395" i="1" s="1"/>
  <c r="AS396" i="1" s="1"/>
  <c r="AS397" i="1" s="1"/>
  <c r="AS398" i="1" s="1"/>
  <c r="AS399" i="1" s="1"/>
  <c r="AS400" i="1" s="1"/>
  <c r="AS401" i="1" s="1"/>
  <c r="AS402" i="1" s="1"/>
  <c r="AS403" i="1" s="1"/>
  <c r="AS404" i="1" s="1"/>
  <c r="AS405" i="1" s="1"/>
  <c r="AS406" i="1" s="1"/>
  <c r="AS407" i="1" s="1"/>
  <c r="AS408" i="1" s="1"/>
  <c r="AS409" i="1" s="1"/>
  <c r="AS410" i="1" s="1"/>
  <c r="AS411" i="1" s="1"/>
  <c r="AS412" i="1" s="1"/>
  <c r="AS413" i="1" s="1"/>
  <c r="AS414" i="1" s="1"/>
  <c r="AS415" i="1" s="1"/>
  <c r="AS416" i="1" s="1"/>
  <c r="AS417" i="1" s="1"/>
  <c r="AS418" i="1" s="1"/>
  <c r="AS419" i="1" s="1"/>
  <c r="AS420" i="1" s="1"/>
  <c r="AS421" i="1" s="1"/>
  <c r="AS422" i="1" s="1"/>
  <c r="AS423" i="1" s="1"/>
  <c r="AS424" i="1" s="1"/>
  <c r="AS425" i="1" s="1"/>
  <c r="AS426" i="1" s="1"/>
  <c r="AS427" i="1" s="1"/>
  <c r="AS428" i="1" s="1"/>
  <c r="AS429" i="1" s="1"/>
  <c r="AS430" i="1" s="1"/>
  <c r="AS431" i="1" s="1"/>
  <c r="AS432" i="1" s="1"/>
  <c r="AS433" i="1" s="1"/>
  <c r="AS434" i="1" s="1"/>
  <c r="AS435" i="1" s="1"/>
  <c r="AS436" i="1" s="1"/>
  <c r="AS437" i="1" s="1"/>
  <c r="AS438" i="1" s="1"/>
  <c r="AS439" i="1" s="1"/>
  <c r="AS440" i="1" s="1"/>
  <c r="AS441" i="1" s="1"/>
  <c r="AS442" i="1" s="1"/>
  <c r="AS443" i="1" s="1"/>
  <c r="AS444" i="1" s="1"/>
  <c r="AS445" i="1" s="1"/>
  <c r="AS446" i="1" s="1"/>
  <c r="AS447" i="1" s="1"/>
  <c r="AS448" i="1" s="1"/>
  <c r="AS449" i="1" s="1"/>
  <c r="AS450" i="1" s="1"/>
  <c r="AS451" i="1" s="1"/>
  <c r="AS452" i="1" s="1"/>
  <c r="AS453" i="1" s="1"/>
  <c r="AS454" i="1" s="1"/>
  <c r="AS455" i="1" s="1"/>
  <c r="AS456" i="1" s="1"/>
  <c r="AS457" i="1" s="1"/>
  <c r="AS458" i="1" s="1"/>
  <c r="AS459" i="1" s="1"/>
  <c r="AS460" i="1" s="1"/>
  <c r="AS461" i="1" s="1"/>
  <c r="AS462" i="1" s="1"/>
  <c r="AS463" i="1" s="1"/>
  <c r="AS464" i="1" s="1"/>
  <c r="AS465" i="1" s="1"/>
  <c r="AS466" i="1" s="1"/>
  <c r="AS467" i="1" s="1"/>
  <c r="AS468" i="1" s="1"/>
  <c r="AS469" i="1" s="1"/>
  <c r="AS470" i="1" s="1"/>
  <c r="AS471" i="1" s="1"/>
  <c r="AS472" i="1" s="1"/>
  <c r="AS473" i="1" s="1"/>
  <c r="AS474" i="1" s="1"/>
  <c r="AS475" i="1" s="1"/>
  <c r="AS476" i="1" s="1"/>
  <c r="AS477" i="1" s="1"/>
  <c r="AS478" i="1" s="1"/>
  <c r="AS479" i="1" s="1"/>
  <c r="AS480" i="1" s="1"/>
  <c r="AS481" i="1" s="1"/>
  <c r="AS482" i="1" s="1"/>
  <c r="AS483" i="1" s="1"/>
  <c r="AS484" i="1" s="1"/>
  <c r="AS485" i="1" s="1"/>
  <c r="AS486" i="1" s="1"/>
  <c r="AS487" i="1" s="1"/>
  <c r="AS488" i="1" s="1"/>
  <c r="AS489" i="1" s="1"/>
  <c r="AS490" i="1" s="1"/>
  <c r="AS491" i="1" s="1"/>
  <c r="AS492" i="1" s="1"/>
  <c r="AS493" i="1" s="1"/>
  <c r="AS494" i="1" s="1"/>
  <c r="AS495" i="1" s="1"/>
  <c r="AS496" i="1" s="1"/>
  <c r="AS497" i="1" s="1"/>
  <c r="AS498" i="1" s="1"/>
  <c r="AS499" i="1" s="1"/>
  <c r="AS500" i="1" s="1"/>
  <c r="AS501" i="1" s="1"/>
  <c r="AS502" i="1" s="1"/>
  <c r="AS503" i="1" s="1"/>
  <c r="AS504" i="1" s="1"/>
  <c r="AS505" i="1" s="1"/>
  <c r="AS506" i="1" s="1"/>
  <c r="AS507" i="1" s="1"/>
  <c r="AS508" i="1" s="1"/>
  <c r="AS509" i="1" s="1"/>
  <c r="AS510" i="1" s="1"/>
  <c r="AS511" i="1" s="1"/>
  <c r="AS512" i="1" s="1"/>
  <c r="AS513" i="1" s="1"/>
  <c r="AS514" i="1" s="1"/>
  <c r="AS515" i="1" s="1"/>
  <c r="AS516" i="1" s="1"/>
  <c r="AS517" i="1" s="1"/>
  <c r="AS518" i="1" s="1"/>
  <c r="AS519" i="1" s="1"/>
  <c r="AS520" i="1" s="1"/>
  <c r="AS521" i="1" s="1"/>
  <c r="AS522" i="1" s="1"/>
  <c r="AS523" i="1" s="1"/>
  <c r="AS524" i="1" s="1"/>
  <c r="AS525" i="1" s="1"/>
  <c r="AS526" i="1" s="1"/>
  <c r="AS527" i="1" s="1"/>
  <c r="AS528" i="1" s="1"/>
  <c r="AS529" i="1" s="1"/>
  <c r="AS530" i="1" s="1"/>
  <c r="AS531" i="1" s="1"/>
  <c r="AS532" i="1" s="1"/>
  <c r="AS533" i="1" s="1"/>
  <c r="E110" i="19"/>
  <c r="L3" i="22"/>
  <c r="I101" i="1"/>
  <c r="I181" i="1" s="1"/>
  <c r="I74" i="1"/>
  <c r="I142" i="1"/>
  <c r="I71" i="1"/>
  <c r="I98" i="1"/>
  <c r="I178" i="1" s="1"/>
  <c r="I139" i="1"/>
  <c r="J116" i="5"/>
  <c r="AC39" i="1"/>
  <c r="AD39" i="1" s="1"/>
  <c r="AE39" i="1" s="1"/>
  <c r="AF39" i="1" s="1"/>
  <c r="AG39" i="1" s="1"/>
  <c r="I77" i="1"/>
  <c r="I104" i="1"/>
  <c r="I184" i="1" s="1"/>
  <c r="I145" i="1"/>
  <c r="I61" i="1"/>
  <c r="I58" i="1"/>
  <c r="K114" i="5"/>
  <c r="I63" i="1"/>
  <c r="J42" i="5"/>
  <c r="J122" i="5"/>
  <c r="K123" i="5"/>
  <c r="K43" i="5"/>
  <c r="I76" i="1"/>
  <c r="I124" i="1"/>
  <c r="I125" i="1"/>
  <c r="I127" i="1"/>
  <c r="I129" i="1"/>
  <c r="I130" i="1"/>
  <c r="I131" i="1"/>
  <c r="I133" i="1"/>
  <c r="AC543" i="1"/>
  <c r="AS543" i="1"/>
  <c r="CM543" i="1"/>
  <c r="AF544" i="1"/>
  <c r="AV544" i="1"/>
  <c r="CY544" i="1"/>
  <c r="DI543" i="1"/>
  <c r="DE543" i="1"/>
  <c r="DA543" i="1"/>
  <c r="CW543" i="1"/>
  <c r="CS543" i="1"/>
  <c r="CO543" i="1"/>
  <c r="CK543" i="1"/>
  <c r="CG543" i="1"/>
  <c r="AY543" i="1"/>
  <c r="AU543" i="1"/>
  <c r="AQ543" i="1"/>
  <c r="AM543" i="1"/>
  <c r="AI543" i="1"/>
  <c r="AE543" i="1"/>
  <c r="AA543" i="1"/>
  <c r="DH543" i="1"/>
  <c r="DD543" i="1"/>
  <c r="CZ543" i="1"/>
  <c r="CV543" i="1"/>
  <c r="CR543" i="1"/>
  <c r="CN543" i="1"/>
  <c r="CJ543" i="1"/>
  <c r="CF543" i="1"/>
  <c r="AX543" i="1"/>
  <c r="AT543" i="1"/>
  <c r="AP543" i="1"/>
  <c r="AL543" i="1"/>
  <c r="AH543" i="1"/>
  <c r="AD543" i="1"/>
  <c r="Z543" i="1"/>
  <c r="DF543" i="1"/>
  <c r="DB543" i="1"/>
  <c r="CX543" i="1"/>
  <c r="CT543" i="1"/>
  <c r="CP543" i="1"/>
  <c r="CL543" i="1"/>
  <c r="CH543" i="1"/>
  <c r="AZ543" i="1"/>
  <c r="AV543" i="1"/>
  <c r="AR543" i="1"/>
  <c r="AN543" i="1"/>
  <c r="AJ543" i="1"/>
  <c r="AF543" i="1"/>
  <c r="AB543" i="1"/>
  <c r="X543" i="1"/>
  <c r="I57" i="1"/>
  <c r="K115" i="5"/>
  <c r="K124" i="5"/>
  <c r="K44" i="5"/>
  <c r="I86" i="1"/>
  <c r="I166" i="1" s="1"/>
  <c r="I92" i="1"/>
  <c r="I172" i="1" s="1"/>
  <c r="N125" i="1"/>
  <c r="O125" i="1" s="1"/>
  <c r="CG40" i="1" s="1"/>
  <c r="CG44" i="1" s="1"/>
  <c r="N126" i="1"/>
  <c r="O126" i="1" s="1"/>
  <c r="CH40" i="1" s="1"/>
  <c r="CH294" i="1" s="1"/>
  <c r="CH295" i="1" s="1"/>
  <c r="CH296" i="1" s="1"/>
  <c r="CH297" i="1" s="1"/>
  <c r="CH298" i="1" s="1"/>
  <c r="CH299" i="1" s="1"/>
  <c r="CH300" i="1" s="1"/>
  <c r="CH301" i="1" s="1"/>
  <c r="CH302" i="1" s="1"/>
  <c r="CH303" i="1" s="1"/>
  <c r="CH304" i="1" s="1"/>
  <c r="CH305" i="1" s="1"/>
  <c r="CH306" i="1" s="1"/>
  <c r="CH307" i="1" s="1"/>
  <c r="CH308" i="1" s="1"/>
  <c r="CH309" i="1" s="1"/>
  <c r="CH310" i="1" s="1"/>
  <c r="CH311" i="1" s="1"/>
  <c r="CH312" i="1" s="1"/>
  <c r="CH313" i="1" s="1"/>
  <c r="CH314" i="1" s="1"/>
  <c r="CH315" i="1" s="1"/>
  <c r="CH316" i="1" s="1"/>
  <c r="CH317" i="1" s="1"/>
  <c r="CH318" i="1" s="1"/>
  <c r="CH319" i="1" s="1"/>
  <c r="CH320" i="1" s="1"/>
  <c r="CH321" i="1" s="1"/>
  <c r="CH322" i="1" s="1"/>
  <c r="CH323" i="1" s="1"/>
  <c r="CH324" i="1" s="1"/>
  <c r="CH325" i="1" s="1"/>
  <c r="CH326" i="1" s="1"/>
  <c r="CH327" i="1" s="1"/>
  <c r="CH328" i="1" s="1"/>
  <c r="CH329" i="1" s="1"/>
  <c r="CH330" i="1" s="1"/>
  <c r="CH331" i="1" s="1"/>
  <c r="CH332" i="1" s="1"/>
  <c r="CH333" i="1" s="1"/>
  <c r="CH334" i="1" s="1"/>
  <c r="CH335" i="1" s="1"/>
  <c r="CH336" i="1" s="1"/>
  <c r="CH337" i="1" s="1"/>
  <c r="CH338" i="1" s="1"/>
  <c r="CH339" i="1" s="1"/>
  <c r="CH340" i="1" s="1"/>
  <c r="CH341" i="1" s="1"/>
  <c r="CH342" i="1" s="1"/>
  <c r="CH343" i="1" s="1"/>
  <c r="CH344" i="1" s="1"/>
  <c r="CH345" i="1" s="1"/>
  <c r="CH346" i="1" s="1"/>
  <c r="CH347" i="1" s="1"/>
  <c r="CH348" i="1" s="1"/>
  <c r="CH349" i="1" s="1"/>
  <c r="CH350" i="1" s="1"/>
  <c r="CH351" i="1" s="1"/>
  <c r="CH352" i="1" s="1"/>
  <c r="CH353" i="1" s="1"/>
  <c r="CH354" i="1" s="1"/>
  <c r="CH355" i="1" s="1"/>
  <c r="CH356" i="1" s="1"/>
  <c r="CH357" i="1" s="1"/>
  <c r="CH358" i="1" s="1"/>
  <c r="CH359" i="1" s="1"/>
  <c r="CH360" i="1" s="1"/>
  <c r="CH361" i="1" s="1"/>
  <c r="CH362" i="1" s="1"/>
  <c r="CH363" i="1" s="1"/>
  <c r="CH364" i="1" s="1"/>
  <c r="CH365" i="1" s="1"/>
  <c r="CH366" i="1" s="1"/>
  <c r="CH367" i="1" s="1"/>
  <c r="CH368" i="1" s="1"/>
  <c r="CH369" i="1" s="1"/>
  <c r="CH370" i="1" s="1"/>
  <c r="CH371" i="1" s="1"/>
  <c r="CH372" i="1" s="1"/>
  <c r="CH373" i="1" s="1"/>
  <c r="CH374" i="1" s="1"/>
  <c r="CH375" i="1" s="1"/>
  <c r="CH376" i="1" s="1"/>
  <c r="CH377" i="1" s="1"/>
  <c r="CH378" i="1" s="1"/>
  <c r="CH379" i="1" s="1"/>
  <c r="CH380" i="1" s="1"/>
  <c r="CH381" i="1" s="1"/>
  <c r="CH382" i="1" s="1"/>
  <c r="CH383" i="1" s="1"/>
  <c r="CH384" i="1" s="1"/>
  <c r="CH385" i="1" s="1"/>
  <c r="CH386" i="1" s="1"/>
  <c r="CH387" i="1" s="1"/>
  <c r="CH388" i="1" s="1"/>
  <c r="CH389" i="1" s="1"/>
  <c r="CH390" i="1" s="1"/>
  <c r="CH391" i="1" s="1"/>
  <c r="CH392" i="1" s="1"/>
  <c r="CH393" i="1" s="1"/>
  <c r="CH394" i="1" s="1"/>
  <c r="CH395" i="1" s="1"/>
  <c r="CH396" i="1" s="1"/>
  <c r="CH397" i="1" s="1"/>
  <c r="CH398" i="1" s="1"/>
  <c r="CH399" i="1" s="1"/>
  <c r="CH400" i="1" s="1"/>
  <c r="CH401" i="1" s="1"/>
  <c r="CH402" i="1" s="1"/>
  <c r="CH403" i="1" s="1"/>
  <c r="CH404" i="1" s="1"/>
  <c r="CH405" i="1" s="1"/>
  <c r="CH406" i="1" s="1"/>
  <c r="CH407" i="1" s="1"/>
  <c r="CH408" i="1" s="1"/>
  <c r="CH409" i="1" s="1"/>
  <c r="CH410" i="1" s="1"/>
  <c r="CH411" i="1" s="1"/>
  <c r="CH412" i="1" s="1"/>
  <c r="CH413" i="1" s="1"/>
  <c r="CH414" i="1" s="1"/>
  <c r="CH415" i="1" s="1"/>
  <c r="CH416" i="1" s="1"/>
  <c r="CH417" i="1" s="1"/>
  <c r="CH418" i="1" s="1"/>
  <c r="CH419" i="1" s="1"/>
  <c r="CH420" i="1" s="1"/>
  <c r="CH421" i="1" s="1"/>
  <c r="CH422" i="1" s="1"/>
  <c r="CH423" i="1" s="1"/>
  <c r="CH424" i="1" s="1"/>
  <c r="CH425" i="1" s="1"/>
  <c r="CH426" i="1" s="1"/>
  <c r="CH427" i="1" s="1"/>
  <c r="CH428" i="1" s="1"/>
  <c r="CH429" i="1" s="1"/>
  <c r="CH430" i="1" s="1"/>
  <c r="CH431" i="1" s="1"/>
  <c r="CH432" i="1" s="1"/>
  <c r="CH433" i="1" s="1"/>
  <c r="CH434" i="1" s="1"/>
  <c r="CH435" i="1" s="1"/>
  <c r="CH436" i="1" s="1"/>
  <c r="CH437" i="1" s="1"/>
  <c r="CH438" i="1" s="1"/>
  <c r="CH439" i="1" s="1"/>
  <c r="CH440" i="1" s="1"/>
  <c r="CH441" i="1" s="1"/>
  <c r="CH442" i="1" s="1"/>
  <c r="CH443" i="1" s="1"/>
  <c r="CH444" i="1" s="1"/>
  <c r="CH445" i="1" s="1"/>
  <c r="CH446" i="1" s="1"/>
  <c r="CH447" i="1" s="1"/>
  <c r="CH448" i="1" s="1"/>
  <c r="CH449" i="1" s="1"/>
  <c r="CH450" i="1" s="1"/>
  <c r="CH451" i="1" s="1"/>
  <c r="CH452" i="1" s="1"/>
  <c r="CH453" i="1" s="1"/>
  <c r="CH454" i="1" s="1"/>
  <c r="CH455" i="1" s="1"/>
  <c r="CH456" i="1" s="1"/>
  <c r="CH457" i="1" s="1"/>
  <c r="CH458" i="1" s="1"/>
  <c r="CH459" i="1" s="1"/>
  <c r="CH460" i="1" s="1"/>
  <c r="CH461" i="1" s="1"/>
  <c r="CH462" i="1" s="1"/>
  <c r="CH463" i="1" s="1"/>
  <c r="CH464" i="1" s="1"/>
  <c r="CH465" i="1" s="1"/>
  <c r="CH466" i="1" s="1"/>
  <c r="CH467" i="1" s="1"/>
  <c r="CH468" i="1" s="1"/>
  <c r="CH469" i="1" s="1"/>
  <c r="CH470" i="1" s="1"/>
  <c r="CH471" i="1" s="1"/>
  <c r="CH472" i="1" s="1"/>
  <c r="CH473" i="1" s="1"/>
  <c r="CH474" i="1" s="1"/>
  <c r="CH475" i="1" s="1"/>
  <c r="CH476" i="1" s="1"/>
  <c r="CH477" i="1" s="1"/>
  <c r="CH478" i="1" s="1"/>
  <c r="CH479" i="1" s="1"/>
  <c r="CH480" i="1" s="1"/>
  <c r="CH481" i="1" s="1"/>
  <c r="CH482" i="1" s="1"/>
  <c r="CH483" i="1" s="1"/>
  <c r="CH484" i="1" s="1"/>
  <c r="CH485" i="1" s="1"/>
  <c r="CH486" i="1" s="1"/>
  <c r="CH487" i="1" s="1"/>
  <c r="CH488" i="1" s="1"/>
  <c r="CH489" i="1" s="1"/>
  <c r="CH490" i="1" s="1"/>
  <c r="CH491" i="1" s="1"/>
  <c r="CH492" i="1" s="1"/>
  <c r="CH493" i="1" s="1"/>
  <c r="CH494" i="1" s="1"/>
  <c r="CH495" i="1" s="1"/>
  <c r="CH496" i="1" s="1"/>
  <c r="CH497" i="1" s="1"/>
  <c r="CH498" i="1" s="1"/>
  <c r="CH499" i="1" s="1"/>
  <c r="CH500" i="1" s="1"/>
  <c r="CH501" i="1" s="1"/>
  <c r="CH502" i="1" s="1"/>
  <c r="CH503" i="1" s="1"/>
  <c r="CH504" i="1" s="1"/>
  <c r="CH505" i="1" s="1"/>
  <c r="CH506" i="1" s="1"/>
  <c r="CH507" i="1" s="1"/>
  <c r="CH508" i="1" s="1"/>
  <c r="CH509" i="1" s="1"/>
  <c r="CH510" i="1" s="1"/>
  <c r="CH511" i="1" s="1"/>
  <c r="CH512" i="1" s="1"/>
  <c r="CH513" i="1" s="1"/>
  <c r="CH514" i="1" s="1"/>
  <c r="CH515" i="1" s="1"/>
  <c r="CH516" i="1" s="1"/>
  <c r="CH517" i="1" s="1"/>
  <c r="CH518" i="1" s="1"/>
  <c r="CH519" i="1" s="1"/>
  <c r="CH520" i="1" s="1"/>
  <c r="CH521" i="1" s="1"/>
  <c r="CH522" i="1" s="1"/>
  <c r="CH523" i="1" s="1"/>
  <c r="CH524" i="1" s="1"/>
  <c r="CH525" i="1" s="1"/>
  <c r="CH526" i="1" s="1"/>
  <c r="CH527" i="1" s="1"/>
  <c r="CH528" i="1" s="1"/>
  <c r="CH529" i="1" s="1"/>
  <c r="CH530" i="1" s="1"/>
  <c r="CH531" i="1" s="1"/>
  <c r="CH532" i="1" s="1"/>
  <c r="CH533" i="1" s="1"/>
  <c r="AG543" i="1"/>
  <c r="AW543" i="1"/>
  <c r="CQ543" i="1"/>
  <c r="DG543" i="1"/>
  <c r="AJ544" i="1"/>
  <c r="AZ544" i="1"/>
  <c r="X293" i="1"/>
  <c r="Y293" i="1" s="1"/>
  <c r="Z293" i="1" s="1"/>
  <c r="AA293" i="1" s="1"/>
  <c r="AB293" i="1" s="1"/>
  <c r="DI544" i="1"/>
  <c r="DE544" i="1"/>
  <c r="DA544" i="1"/>
  <c r="CW544" i="1"/>
  <c r="CS544" i="1"/>
  <c r="CO544" i="1"/>
  <c r="CK544" i="1"/>
  <c r="W545" i="1"/>
  <c r="DF544" i="1"/>
  <c r="DB544" i="1"/>
  <c r="CX544" i="1"/>
  <c r="CT544" i="1"/>
  <c r="CP544" i="1"/>
  <c r="CL544" i="1"/>
  <c r="CH544" i="1"/>
  <c r="DC544" i="1"/>
  <c r="CU544" i="1"/>
  <c r="CM544" i="1"/>
  <c r="CF544" i="1"/>
  <c r="AX544" i="1"/>
  <c r="AT544" i="1"/>
  <c r="AP544" i="1"/>
  <c r="AL544" i="1"/>
  <c r="AH544" i="1"/>
  <c r="AD544" i="1"/>
  <c r="Z544" i="1"/>
  <c r="DH544" i="1"/>
  <c r="CZ544" i="1"/>
  <c r="CR544" i="1"/>
  <c r="CJ544" i="1"/>
  <c r="BA544" i="1"/>
  <c r="AW544" i="1"/>
  <c r="AS544" i="1"/>
  <c r="AO544" i="1"/>
  <c r="AK544" i="1"/>
  <c r="AG544" i="1"/>
  <c r="AC544" i="1"/>
  <c r="Y544" i="1"/>
  <c r="DD544" i="1"/>
  <c r="CV544" i="1"/>
  <c r="CN544" i="1"/>
  <c r="CG544" i="1"/>
  <c r="AY544" i="1"/>
  <c r="AU544" i="1"/>
  <c r="AQ544" i="1"/>
  <c r="AM544" i="1"/>
  <c r="AI544" i="1"/>
  <c r="AE544" i="1"/>
  <c r="AA544" i="1"/>
  <c r="O46" i="1"/>
  <c r="Z40" i="1" s="1"/>
  <c r="Z294" i="1" s="1"/>
  <c r="Z295" i="1" s="1"/>
  <c r="Z296" i="1" s="1"/>
  <c r="Z297" i="1" s="1"/>
  <c r="Z298" i="1" s="1"/>
  <c r="Z299" i="1" s="1"/>
  <c r="Z300" i="1" s="1"/>
  <c r="Z301" i="1" s="1"/>
  <c r="Z302" i="1" s="1"/>
  <c r="Z303" i="1" s="1"/>
  <c r="Z304" i="1" s="1"/>
  <c r="Z305" i="1" s="1"/>
  <c r="Z306" i="1" s="1"/>
  <c r="Z307" i="1" s="1"/>
  <c r="Z308" i="1" s="1"/>
  <c r="Z309" i="1" s="1"/>
  <c r="Z310" i="1" s="1"/>
  <c r="Z311" i="1" s="1"/>
  <c r="Z312" i="1" s="1"/>
  <c r="Z313" i="1" s="1"/>
  <c r="Z314" i="1" s="1"/>
  <c r="Z315" i="1" s="1"/>
  <c r="Z316" i="1" s="1"/>
  <c r="Z317" i="1" s="1"/>
  <c r="Z318" i="1" s="1"/>
  <c r="Z319" i="1" s="1"/>
  <c r="Z320" i="1" s="1"/>
  <c r="Z321" i="1" s="1"/>
  <c r="Z322" i="1" s="1"/>
  <c r="Z323" i="1" s="1"/>
  <c r="Z324" i="1" s="1"/>
  <c r="Z325" i="1" s="1"/>
  <c r="Z326" i="1" s="1"/>
  <c r="Z327" i="1" s="1"/>
  <c r="Z328" i="1" s="1"/>
  <c r="Z329" i="1" s="1"/>
  <c r="Z330" i="1" s="1"/>
  <c r="Z331" i="1" s="1"/>
  <c r="Z332" i="1" s="1"/>
  <c r="Z333" i="1" s="1"/>
  <c r="Z334" i="1" s="1"/>
  <c r="Z335" i="1" s="1"/>
  <c r="Z336" i="1" s="1"/>
  <c r="Z337" i="1" s="1"/>
  <c r="Z338" i="1" s="1"/>
  <c r="Z339" i="1" s="1"/>
  <c r="Z340" i="1" s="1"/>
  <c r="Z341" i="1" s="1"/>
  <c r="Z342" i="1" s="1"/>
  <c r="Z343" i="1" s="1"/>
  <c r="Z344" i="1" s="1"/>
  <c r="Z345" i="1" s="1"/>
  <c r="Z346" i="1" s="1"/>
  <c r="Z347" i="1" s="1"/>
  <c r="Z348" i="1" s="1"/>
  <c r="Z349" i="1" s="1"/>
  <c r="Z350" i="1" s="1"/>
  <c r="Z351" i="1" s="1"/>
  <c r="Z352" i="1" s="1"/>
  <c r="Z353" i="1" s="1"/>
  <c r="Z354" i="1" s="1"/>
  <c r="Z355" i="1" s="1"/>
  <c r="Z356" i="1" s="1"/>
  <c r="Z357" i="1" s="1"/>
  <c r="Z358" i="1" s="1"/>
  <c r="Z359" i="1" s="1"/>
  <c r="Z360" i="1" s="1"/>
  <c r="Z361" i="1" s="1"/>
  <c r="Z362" i="1" s="1"/>
  <c r="Z363" i="1" s="1"/>
  <c r="Z364" i="1" s="1"/>
  <c r="Z365" i="1" s="1"/>
  <c r="Z366" i="1" s="1"/>
  <c r="Z367" i="1" s="1"/>
  <c r="Z368" i="1" s="1"/>
  <c r="Z369" i="1" s="1"/>
  <c r="Z370" i="1" s="1"/>
  <c r="Z371" i="1" s="1"/>
  <c r="Z372" i="1" s="1"/>
  <c r="Z373" i="1" s="1"/>
  <c r="Z374" i="1" s="1"/>
  <c r="Z375" i="1" s="1"/>
  <c r="Z376" i="1" s="1"/>
  <c r="Z377" i="1" s="1"/>
  <c r="Z378" i="1" s="1"/>
  <c r="Z379" i="1" s="1"/>
  <c r="Z380" i="1" s="1"/>
  <c r="Z381" i="1" s="1"/>
  <c r="Z382" i="1" s="1"/>
  <c r="Z383" i="1" s="1"/>
  <c r="Z384" i="1" s="1"/>
  <c r="Z385" i="1" s="1"/>
  <c r="Z386" i="1" s="1"/>
  <c r="Z387" i="1" s="1"/>
  <c r="Z388" i="1" s="1"/>
  <c r="Z389" i="1" s="1"/>
  <c r="Z390" i="1" s="1"/>
  <c r="Z391" i="1" s="1"/>
  <c r="Z392" i="1" s="1"/>
  <c r="Z393" i="1" s="1"/>
  <c r="Z394" i="1" s="1"/>
  <c r="Z395" i="1" s="1"/>
  <c r="Z396" i="1" s="1"/>
  <c r="Z397" i="1" s="1"/>
  <c r="Z398" i="1" s="1"/>
  <c r="Z399" i="1" s="1"/>
  <c r="Z400" i="1" s="1"/>
  <c r="Z401" i="1" s="1"/>
  <c r="Z402" i="1" s="1"/>
  <c r="Z403" i="1" s="1"/>
  <c r="Z404" i="1" s="1"/>
  <c r="Z405" i="1" s="1"/>
  <c r="Z406" i="1" s="1"/>
  <c r="Z407" i="1" s="1"/>
  <c r="Z408" i="1" s="1"/>
  <c r="Z409" i="1" s="1"/>
  <c r="Z410" i="1" s="1"/>
  <c r="Z411" i="1" s="1"/>
  <c r="Z412" i="1" s="1"/>
  <c r="Z413" i="1" s="1"/>
  <c r="Z414" i="1" s="1"/>
  <c r="Z415" i="1" s="1"/>
  <c r="Z416" i="1" s="1"/>
  <c r="Z417" i="1" s="1"/>
  <c r="Z418" i="1" s="1"/>
  <c r="Z419" i="1" s="1"/>
  <c r="Z420" i="1" s="1"/>
  <c r="Z421" i="1" s="1"/>
  <c r="Z422" i="1" s="1"/>
  <c r="Z423" i="1" s="1"/>
  <c r="Z424" i="1" s="1"/>
  <c r="Z425" i="1" s="1"/>
  <c r="Z426" i="1" s="1"/>
  <c r="Z427" i="1" s="1"/>
  <c r="Z428" i="1" s="1"/>
  <c r="Z429" i="1" s="1"/>
  <c r="Z430" i="1" s="1"/>
  <c r="Z431" i="1" s="1"/>
  <c r="Z432" i="1" s="1"/>
  <c r="Z433" i="1" s="1"/>
  <c r="Z434" i="1" s="1"/>
  <c r="Z435" i="1" s="1"/>
  <c r="Z436" i="1" s="1"/>
  <c r="Z437" i="1" s="1"/>
  <c r="Z438" i="1" s="1"/>
  <c r="Z439" i="1" s="1"/>
  <c r="Z440" i="1" s="1"/>
  <c r="Z441" i="1" s="1"/>
  <c r="Z442" i="1" s="1"/>
  <c r="Z443" i="1" s="1"/>
  <c r="Z444" i="1" s="1"/>
  <c r="Z445" i="1" s="1"/>
  <c r="Z446" i="1" s="1"/>
  <c r="Z447" i="1" s="1"/>
  <c r="Z448" i="1" s="1"/>
  <c r="Z449" i="1" s="1"/>
  <c r="Z450" i="1" s="1"/>
  <c r="Z451" i="1" s="1"/>
  <c r="Z452" i="1" s="1"/>
  <c r="Z453" i="1" s="1"/>
  <c r="Z454" i="1" s="1"/>
  <c r="Z455" i="1" s="1"/>
  <c r="Z456" i="1" s="1"/>
  <c r="Z457" i="1" s="1"/>
  <c r="Z458" i="1" s="1"/>
  <c r="Z459" i="1" s="1"/>
  <c r="Z460" i="1" s="1"/>
  <c r="Z461" i="1" s="1"/>
  <c r="Z462" i="1" s="1"/>
  <c r="Z463" i="1" s="1"/>
  <c r="Z464" i="1" s="1"/>
  <c r="Z465" i="1" s="1"/>
  <c r="Z466" i="1" s="1"/>
  <c r="Z467" i="1" s="1"/>
  <c r="Z468" i="1" s="1"/>
  <c r="Z469" i="1" s="1"/>
  <c r="Z470" i="1" s="1"/>
  <c r="Z471" i="1" s="1"/>
  <c r="Z472" i="1" s="1"/>
  <c r="Z473" i="1" s="1"/>
  <c r="Z474" i="1" s="1"/>
  <c r="Z475" i="1" s="1"/>
  <c r="Z476" i="1" s="1"/>
  <c r="Z477" i="1" s="1"/>
  <c r="Z478" i="1" s="1"/>
  <c r="Z479" i="1" s="1"/>
  <c r="Z480" i="1" s="1"/>
  <c r="Z481" i="1" s="1"/>
  <c r="Z482" i="1" s="1"/>
  <c r="Z483" i="1" s="1"/>
  <c r="Z484" i="1" s="1"/>
  <c r="Z485" i="1" s="1"/>
  <c r="Z486" i="1" s="1"/>
  <c r="Z487" i="1" s="1"/>
  <c r="Z488" i="1" s="1"/>
  <c r="Z489" i="1" s="1"/>
  <c r="Z490" i="1" s="1"/>
  <c r="Z491" i="1" s="1"/>
  <c r="Z492" i="1" s="1"/>
  <c r="Z493" i="1" s="1"/>
  <c r="Z494" i="1" s="1"/>
  <c r="Z495" i="1" s="1"/>
  <c r="Z496" i="1" s="1"/>
  <c r="Z497" i="1" s="1"/>
  <c r="Z498" i="1" s="1"/>
  <c r="Z499" i="1" s="1"/>
  <c r="Z500" i="1" s="1"/>
  <c r="Z501" i="1" s="1"/>
  <c r="Z502" i="1" s="1"/>
  <c r="Z503" i="1" s="1"/>
  <c r="Z504" i="1" s="1"/>
  <c r="Z505" i="1" s="1"/>
  <c r="Z506" i="1" s="1"/>
  <c r="Z507" i="1" s="1"/>
  <c r="Z508" i="1" s="1"/>
  <c r="Z509" i="1" s="1"/>
  <c r="Z510" i="1" s="1"/>
  <c r="Z511" i="1" s="1"/>
  <c r="Z512" i="1" s="1"/>
  <c r="Z513" i="1" s="1"/>
  <c r="Z514" i="1" s="1"/>
  <c r="Z515" i="1" s="1"/>
  <c r="Z516" i="1" s="1"/>
  <c r="Z517" i="1" s="1"/>
  <c r="Z518" i="1" s="1"/>
  <c r="Z519" i="1" s="1"/>
  <c r="Z520" i="1" s="1"/>
  <c r="Z521" i="1" s="1"/>
  <c r="Z522" i="1" s="1"/>
  <c r="Z523" i="1" s="1"/>
  <c r="Z524" i="1" s="1"/>
  <c r="Z525" i="1" s="1"/>
  <c r="Z526" i="1" s="1"/>
  <c r="Z527" i="1" s="1"/>
  <c r="Z528" i="1" s="1"/>
  <c r="Z529" i="1" s="1"/>
  <c r="Z530" i="1" s="1"/>
  <c r="Z531" i="1" s="1"/>
  <c r="Z532" i="1" s="1"/>
  <c r="Z533" i="1" s="1"/>
  <c r="N47" i="1"/>
  <c r="G103" i="5" s="1"/>
  <c r="K103" i="5" s="1"/>
  <c r="I56" i="1"/>
  <c r="K112" i="5"/>
  <c r="I72" i="1"/>
  <c r="K125" i="5"/>
  <c r="K45" i="5"/>
  <c r="N85" i="1"/>
  <c r="F133" i="5" s="1"/>
  <c r="J133" i="5" s="1"/>
  <c r="I140" i="1"/>
  <c r="I144" i="1"/>
  <c r="N164" i="1"/>
  <c r="O164" i="1" s="1"/>
  <c r="DK40" i="1" s="1"/>
  <c r="DK44" i="1" s="1"/>
  <c r="DK45" i="1" s="1"/>
  <c r="AK543" i="1"/>
  <c r="BA543" i="1"/>
  <c r="CU543" i="1"/>
  <c r="X544" i="1"/>
  <c r="AN544" i="1"/>
  <c r="CI544" i="1"/>
  <c r="K113" i="5"/>
  <c r="K116" i="5"/>
  <c r="K42" i="5"/>
  <c r="K122" i="5"/>
  <c r="K46" i="5"/>
  <c r="K126" i="5"/>
  <c r="BC40" i="1"/>
  <c r="BC294" i="1" s="1"/>
  <c r="BC295" i="1" s="1"/>
  <c r="BC296" i="1" s="1"/>
  <c r="BC297" i="1" s="1"/>
  <c r="BC298" i="1" s="1"/>
  <c r="BC299" i="1" s="1"/>
  <c r="BC300" i="1" s="1"/>
  <c r="BC301" i="1" s="1"/>
  <c r="BC302" i="1" s="1"/>
  <c r="BC303" i="1" s="1"/>
  <c r="BC304" i="1" s="1"/>
  <c r="BC305" i="1" s="1"/>
  <c r="BC306" i="1" s="1"/>
  <c r="BC307" i="1" s="1"/>
  <c r="BC308" i="1" s="1"/>
  <c r="BC309" i="1" s="1"/>
  <c r="BC310" i="1" s="1"/>
  <c r="BC311" i="1" s="1"/>
  <c r="BC312" i="1" s="1"/>
  <c r="BC313" i="1" s="1"/>
  <c r="BC314" i="1" s="1"/>
  <c r="BC315" i="1" s="1"/>
  <c r="BC316" i="1" s="1"/>
  <c r="BC317" i="1" s="1"/>
  <c r="BC318" i="1" s="1"/>
  <c r="BC319" i="1" s="1"/>
  <c r="BC320" i="1" s="1"/>
  <c r="BC321" i="1" s="1"/>
  <c r="BC322" i="1" s="1"/>
  <c r="BC323" i="1" s="1"/>
  <c r="BC324" i="1" s="1"/>
  <c r="BC325" i="1" s="1"/>
  <c r="BC326" i="1" s="1"/>
  <c r="BC327" i="1" s="1"/>
  <c r="BC328" i="1" s="1"/>
  <c r="BC329" i="1" s="1"/>
  <c r="BC330" i="1" s="1"/>
  <c r="BC331" i="1" s="1"/>
  <c r="BC332" i="1" s="1"/>
  <c r="BC333" i="1" s="1"/>
  <c r="BC334" i="1" s="1"/>
  <c r="BC335" i="1" s="1"/>
  <c r="BC336" i="1" s="1"/>
  <c r="BC337" i="1" s="1"/>
  <c r="BC338" i="1" s="1"/>
  <c r="BC339" i="1" s="1"/>
  <c r="BC340" i="1" s="1"/>
  <c r="BC341" i="1" s="1"/>
  <c r="BC342" i="1" s="1"/>
  <c r="BC343" i="1" s="1"/>
  <c r="BC344" i="1" s="1"/>
  <c r="BC345" i="1" s="1"/>
  <c r="BC346" i="1" s="1"/>
  <c r="BC347" i="1" s="1"/>
  <c r="BC348" i="1" s="1"/>
  <c r="BC349" i="1" s="1"/>
  <c r="BC350" i="1" s="1"/>
  <c r="BC351" i="1" s="1"/>
  <c r="BC352" i="1" s="1"/>
  <c r="BC353" i="1" s="1"/>
  <c r="BC354" i="1" s="1"/>
  <c r="BC355" i="1" s="1"/>
  <c r="BC356" i="1" s="1"/>
  <c r="BC357" i="1" s="1"/>
  <c r="BC358" i="1" s="1"/>
  <c r="BC359" i="1" s="1"/>
  <c r="BC360" i="1" s="1"/>
  <c r="BC361" i="1" s="1"/>
  <c r="BC362" i="1" s="1"/>
  <c r="BC363" i="1" s="1"/>
  <c r="BC364" i="1" s="1"/>
  <c r="BC365" i="1" s="1"/>
  <c r="BC366" i="1" s="1"/>
  <c r="BC367" i="1" s="1"/>
  <c r="BC368" i="1" s="1"/>
  <c r="BC369" i="1" s="1"/>
  <c r="BC370" i="1" s="1"/>
  <c r="BC371" i="1" s="1"/>
  <c r="BC372" i="1" s="1"/>
  <c r="BC373" i="1" s="1"/>
  <c r="BC374" i="1" s="1"/>
  <c r="BC375" i="1" s="1"/>
  <c r="BC376" i="1" s="1"/>
  <c r="BC377" i="1" s="1"/>
  <c r="BC378" i="1" s="1"/>
  <c r="BC379" i="1" s="1"/>
  <c r="BC380" i="1" s="1"/>
  <c r="BC381" i="1" s="1"/>
  <c r="BC382" i="1" s="1"/>
  <c r="BC383" i="1" s="1"/>
  <c r="BC384" i="1" s="1"/>
  <c r="BC385" i="1" s="1"/>
  <c r="BC386" i="1" s="1"/>
  <c r="BC387" i="1" s="1"/>
  <c r="BC388" i="1" s="1"/>
  <c r="BC389" i="1" s="1"/>
  <c r="BC390" i="1" s="1"/>
  <c r="BC391" i="1" s="1"/>
  <c r="BC392" i="1" s="1"/>
  <c r="BC393" i="1" s="1"/>
  <c r="BC394" i="1" s="1"/>
  <c r="BC395" i="1" s="1"/>
  <c r="BC396" i="1" s="1"/>
  <c r="BC397" i="1" s="1"/>
  <c r="BC398" i="1" s="1"/>
  <c r="BC399" i="1" s="1"/>
  <c r="BC400" i="1" s="1"/>
  <c r="BC401" i="1" s="1"/>
  <c r="BC402" i="1" s="1"/>
  <c r="BC403" i="1" s="1"/>
  <c r="BC404" i="1" s="1"/>
  <c r="BC405" i="1" s="1"/>
  <c r="BC406" i="1" s="1"/>
  <c r="BC407" i="1" s="1"/>
  <c r="BC408" i="1" s="1"/>
  <c r="BC409" i="1" s="1"/>
  <c r="BC410" i="1" s="1"/>
  <c r="BC411" i="1" s="1"/>
  <c r="BC412" i="1" s="1"/>
  <c r="BC413" i="1" s="1"/>
  <c r="BC414" i="1" s="1"/>
  <c r="BC415" i="1" s="1"/>
  <c r="BC416" i="1" s="1"/>
  <c r="BC417" i="1" s="1"/>
  <c r="BC418" i="1" s="1"/>
  <c r="BC419" i="1" s="1"/>
  <c r="BC420" i="1" s="1"/>
  <c r="BC421" i="1" s="1"/>
  <c r="BC422" i="1" s="1"/>
  <c r="BC423" i="1" s="1"/>
  <c r="BC424" i="1" s="1"/>
  <c r="BC425" i="1" s="1"/>
  <c r="BC426" i="1" s="1"/>
  <c r="BC427" i="1" s="1"/>
  <c r="BC428" i="1" s="1"/>
  <c r="BC429" i="1" s="1"/>
  <c r="BC430" i="1" s="1"/>
  <c r="BC431" i="1" s="1"/>
  <c r="BC432" i="1" s="1"/>
  <c r="BC433" i="1" s="1"/>
  <c r="BC434" i="1" s="1"/>
  <c r="BC435" i="1" s="1"/>
  <c r="BC436" i="1" s="1"/>
  <c r="BC437" i="1" s="1"/>
  <c r="BC438" i="1" s="1"/>
  <c r="BC439" i="1" s="1"/>
  <c r="BC440" i="1" s="1"/>
  <c r="BC441" i="1" s="1"/>
  <c r="BC442" i="1" s="1"/>
  <c r="BC443" i="1" s="1"/>
  <c r="BC444" i="1" s="1"/>
  <c r="BC445" i="1" s="1"/>
  <c r="BC446" i="1" s="1"/>
  <c r="BC447" i="1" s="1"/>
  <c r="BC448" i="1" s="1"/>
  <c r="BC449" i="1" s="1"/>
  <c r="BC450" i="1" s="1"/>
  <c r="BC451" i="1" s="1"/>
  <c r="BC452" i="1" s="1"/>
  <c r="BC453" i="1" s="1"/>
  <c r="BC454" i="1" s="1"/>
  <c r="BC455" i="1" s="1"/>
  <c r="BC456" i="1" s="1"/>
  <c r="BC457" i="1" s="1"/>
  <c r="BC458" i="1" s="1"/>
  <c r="BC459" i="1" s="1"/>
  <c r="BC460" i="1" s="1"/>
  <c r="BC461" i="1" s="1"/>
  <c r="BC462" i="1" s="1"/>
  <c r="BC463" i="1" s="1"/>
  <c r="BC464" i="1" s="1"/>
  <c r="BC465" i="1" s="1"/>
  <c r="BC466" i="1" s="1"/>
  <c r="BC467" i="1" s="1"/>
  <c r="BC468" i="1" s="1"/>
  <c r="BC469" i="1" s="1"/>
  <c r="BC470" i="1" s="1"/>
  <c r="BC471" i="1" s="1"/>
  <c r="BC472" i="1" s="1"/>
  <c r="BC473" i="1" s="1"/>
  <c r="BC474" i="1" s="1"/>
  <c r="BC475" i="1" s="1"/>
  <c r="BC476" i="1" s="1"/>
  <c r="BC477" i="1" s="1"/>
  <c r="BC478" i="1" s="1"/>
  <c r="BC479" i="1" s="1"/>
  <c r="BC480" i="1" s="1"/>
  <c r="BC481" i="1" s="1"/>
  <c r="BC482" i="1" s="1"/>
  <c r="BC483" i="1" s="1"/>
  <c r="BC484" i="1" s="1"/>
  <c r="BC485" i="1" s="1"/>
  <c r="BC486" i="1" s="1"/>
  <c r="BC487" i="1" s="1"/>
  <c r="BC488" i="1" s="1"/>
  <c r="BC489" i="1" s="1"/>
  <c r="BC490" i="1" s="1"/>
  <c r="BC491" i="1" s="1"/>
  <c r="BC492" i="1" s="1"/>
  <c r="BC493" i="1" s="1"/>
  <c r="BC494" i="1" s="1"/>
  <c r="BC495" i="1" s="1"/>
  <c r="BC496" i="1" s="1"/>
  <c r="BC497" i="1" s="1"/>
  <c r="BC498" i="1" s="1"/>
  <c r="BC499" i="1" s="1"/>
  <c r="BC500" i="1" s="1"/>
  <c r="BC501" i="1" s="1"/>
  <c r="BC502" i="1" s="1"/>
  <c r="BC503" i="1" s="1"/>
  <c r="BC504" i="1" s="1"/>
  <c r="BC505" i="1" s="1"/>
  <c r="BC506" i="1" s="1"/>
  <c r="BC507" i="1" s="1"/>
  <c r="BC508" i="1" s="1"/>
  <c r="BC509" i="1" s="1"/>
  <c r="BC510" i="1" s="1"/>
  <c r="BC511" i="1" s="1"/>
  <c r="BC512" i="1" s="1"/>
  <c r="BC513" i="1" s="1"/>
  <c r="BC514" i="1" s="1"/>
  <c r="BC515" i="1" s="1"/>
  <c r="BC516" i="1" s="1"/>
  <c r="BC517" i="1" s="1"/>
  <c r="BC518" i="1" s="1"/>
  <c r="BC519" i="1" s="1"/>
  <c r="BC520" i="1" s="1"/>
  <c r="BC521" i="1" s="1"/>
  <c r="BC522" i="1" s="1"/>
  <c r="BC523" i="1" s="1"/>
  <c r="BC524" i="1" s="1"/>
  <c r="BC525" i="1" s="1"/>
  <c r="BC526" i="1" s="1"/>
  <c r="BC527" i="1" s="1"/>
  <c r="BC528" i="1" s="1"/>
  <c r="BC529" i="1" s="1"/>
  <c r="BC530" i="1" s="1"/>
  <c r="BC531" i="1" s="1"/>
  <c r="BC532" i="1" s="1"/>
  <c r="BC533" i="1" s="1"/>
  <c r="Y543" i="1"/>
  <c r="AO543" i="1"/>
  <c r="CI543" i="1"/>
  <c r="CY543" i="1"/>
  <c r="AB544" i="1"/>
  <c r="AR544" i="1"/>
  <c r="CQ544" i="1"/>
  <c r="K76" i="2"/>
  <c r="AB75" i="2"/>
  <c r="AP74" i="2"/>
  <c r="AS74" i="2" s="1"/>
  <c r="BB74" i="2"/>
  <c r="AK74" i="2"/>
  <c r="Y89" i="5"/>
  <c r="Y91" i="5"/>
  <c r="Y90" i="5"/>
  <c r="B255" i="6"/>
  <c r="A255" i="6"/>
  <c r="C255" i="6"/>
  <c r="D255" i="6" s="1"/>
  <c r="B257" i="6" s="1"/>
  <c r="AH276" i="3"/>
  <c r="Q277" i="3"/>
  <c r="H255" i="6"/>
  <c r="G255" i="6"/>
  <c r="F255" i="6"/>
  <c r="H158" i="3"/>
  <c r="H160" i="3" s="1"/>
  <c r="L43" i="3"/>
  <c r="L107" i="3"/>
  <c r="N244" i="3"/>
  <c r="I43" i="3"/>
  <c r="K244" i="3"/>
  <c r="AN275" i="3"/>
  <c r="E13" i="3"/>
  <c r="F23" i="5" s="1"/>
  <c r="J23" i="5" s="1"/>
  <c r="C8" i="4"/>
  <c r="H10" i="5"/>
  <c r="C12" i="4"/>
  <c r="E232" i="3"/>
  <c r="H12" i="5" s="1"/>
  <c r="E259" i="3"/>
  <c r="E260" i="3"/>
  <c r="AT274" i="3"/>
  <c r="AU274" i="3" s="1"/>
  <c r="BE274" i="3"/>
  <c r="BF274" i="3" s="1"/>
  <c r="H43" i="3"/>
  <c r="H76" i="3" s="1"/>
  <c r="H77" i="3" s="1"/>
  <c r="N43" i="3"/>
  <c r="N76" i="3" s="1"/>
  <c r="N77" i="3" s="1"/>
  <c r="AO274" i="3"/>
  <c r="AP274" i="3" s="1"/>
  <c r="AY274" i="3"/>
  <c r="AZ274" i="3" s="1"/>
  <c r="BK274" i="3"/>
  <c r="BL274" i="3" s="1"/>
  <c r="N19" i="3"/>
  <c r="W274" i="3"/>
  <c r="K4" i="22"/>
  <c r="B102" i="5"/>
  <c r="B112" i="5" s="1"/>
  <c r="B122" i="5" s="1"/>
  <c r="B132" i="5" s="1"/>
  <c r="B142" i="5" s="1"/>
  <c r="B152" i="5" s="1"/>
  <c r="B32" i="5"/>
  <c r="B42" i="5" s="1"/>
  <c r="B52" i="5" s="1"/>
  <c r="B62" i="5" s="1"/>
  <c r="B72" i="5" s="1"/>
  <c r="B28" i="4"/>
  <c r="C30" i="4"/>
  <c r="C27" i="4"/>
  <c r="C31" i="4"/>
  <c r="C28" i="4"/>
  <c r="C25" i="4"/>
  <c r="C26" i="4"/>
  <c r="AC27" i="5"/>
  <c r="AC37" i="5" s="1"/>
  <c r="AC47" i="5" s="1"/>
  <c r="AC57" i="5" s="1"/>
  <c r="AC67" i="5" s="1"/>
  <c r="AC77" i="5" s="1"/>
  <c r="B105" i="5"/>
  <c r="B115" i="5" s="1"/>
  <c r="B125" i="5" s="1"/>
  <c r="B135" i="5" s="1"/>
  <c r="B145" i="5" s="1"/>
  <c r="B155" i="5" s="1"/>
  <c r="B91" i="19"/>
  <c r="DJ44" i="1"/>
  <c r="DJ45" i="1" s="1"/>
  <c r="DJ294" i="1"/>
  <c r="DJ295" i="1" s="1"/>
  <c r="DJ296" i="1" s="1"/>
  <c r="DJ297" i="1" s="1"/>
  <c r="DJ298" i="1" s="1"/>
  <c r="DJ299" i="1" s="1"/>
  <c r="DJ300" i="1" s="1"/>
  <c r="DJ301" i="1" s="1"/>
  <c r="DJ302" i="1" s="1"/>
  <c r="DJ303" i="1" s="1"/>
  <c r="DJ304" i="1" s="1"/>
  <c r="DJ305" i="1" s="1"/>
  <c r="DJ306" i="1" s="1"/>
  <c r="DJ307" i="1" s="1"/>
  <c r="DJ308" i="1" s="1"/>
  <c r="DJ309" i="1" s="1"/>
  <c r="DJ310" i="1" s="1"/>
  <c r="DJ311" i="1" s="1"/>
  <c r="DJ312" i="1" s="1"/>
  <c r="DJ313" i="1" s="1"/>
  <c r="DJ314" i="1" s="1"/>
  <c r="DJ315" i="1" s="1"/>
  <c r="DJ316" i="1" s="1"/>
  <c r="DJ317" i="1" s="1"/>
  <c r="DJ318" i="1" s="1"/>
  <c r="DJ319" i="1" s="1"/>
  <c r="DJ320" i="1" s="1"/>
  <c r="DJ321" i="1" s="1"/>
  <c r="DJ322" i="1" s="1"/>
  <c r="DJ323" i="1" s="1"/>
  <c r="DJ324" i="1" s="1"/>
  <c r="DJ325" i="1" s="1"/>
  <c r="DJ326" i="1" s="1"/>
  <c r="DJ327" i="1" s="1"/>
  <c r="DJ328" i="1" s="1"/>
  <c r="DJ329" i="1" s="1"/>
  <c r="DJ330" i="1" s="1"/>
  <c r="DJ331" i="1" s="1"/>
  <c r="DJ332" i="1" s="1"/>
  <c r="DJ333" i="1" s="1"/>
  <c r="DJ334" i="1" s="1"/>
  <c r="DJ335" i="1" s="1"/>
  <c r="DJ336" i="1" s="1"/>
  <c r="DJ337" i="1" s="1"/>
  <c r="DJ338" i="1" s="1"/>
  <c r="DJ339" i="1" s="1"/>
  <c r="DJ340" i="1" s="1"/>
  <c r="DJ341" i="1" s="1"/>
  <c r="DJ342" i="1" s="1"/>
  <c r="DJ343" i="1" s="1"/>
  <c r="DJ344" i="1" s="1"/>
  <c r="DJ345" i="1" s="1"/>
  <c r="DJ346" i="1" s="1"/>
  <c r="DJ347" i="1" s="1"/>
  <c r="DJ348" i="1" s="1"/>
  <c r="DJ349" i="1" s="1"/>
  <c r="DJ350" i="1" s="1"/>
  <c r="DJ351" i="1" s="1"/>
  <c r="DJ352" i="1" s="1"/>
  <c r="DJ353" i="1" s="1"/>
  <c r="DJ354" i="1" s="1"/>
  <c r="DJ355" i="1" s="1"/>
  <c r="DJ356" i="1" s="1"/>
  <c r="DJ357" i="1" s="1"/>
  <c r="DJ358" i="1" s="1"/>
  <c r="DJ359" i="1" s="1"/>
  <c r="DJ360" i="1" s="1"/>
  <c r="DJ361" i="1" s="1"/>
  <c r="DJ362" i="1" s="1"/>
  <c r="DJ363" i="1" s="1"/>
  <c r="DJ364" i="1" s="1"/>
  <c r="DJ365" i="1" s="1"/>
  <c r="DJ366" i="1" s="1"/>
  <c r="DJ367" i="1" s="1"/>
  <c r="DJ368" i="1" s="1"/>
  <c r="DJ369" i="1" s="1"/>
  <c r="DJ370" i="1" s="1"/>
  <c r="DJ371" i="1" s="1"/>
  <c r="DJ372" i="1" s="1"/>
  <c r="DJ373" i="1" s="1"/>
  <c r="DJ374" i="1" s="1"/>
  <c r="DJ375" i="1" s="1"/>
  <c r="DJ376" i="1" s="1"/>
  <c r="DJ377" i="1" s="1"/>
  <c r="DJ378" i="1" s="1"/>
  <c r="DJ379" i="1" s="1"/>
  <c r="DJ380" i="1" s="1"/>
  <c r="DJ381" i="1" s="1"/>
  <c r="DJ382" i="1" s="1"/>
  <c r="DJ383" i="1" s="1"/>
  <c r="DJ384" i="1" s="1"/>
  <c r="DJ385" i="1" s="1"/>
  <c r="DJ386" i="1" s="1"/>
  <c r="DJ387" i="1" s="1"/>
  <c r="DJ388" i="1" s="1"/>
  <c r="DJ389" i="1" s="1"/>
  <c r="DJ390" i="1" s="1"/>
  <c r="DJ391" i="1" s="1"/>
  <c r="DJ392" i="1" s="1"/>
  <c r="DJ393" i="1" s="1"/>
  <c r="DJ394" i="1" s="1"/>
  <c r="DJ395" i="1" s="1"/>
  <c r="DJ396" i="1" s="1"/>
  <c r="DJ397" i="1" s="1"/>
  <c r="DJ398" i="1" s="1"/>
  <c r="DJ399" i="1" s="1"/>
  <c r="DJ400" i="1" s="1"/>
  <c r="DJ401" i="1" s="1"/>
  <c r="DJ402" i="1" s="1"/>
  <c r="DJ403" i="1" s="1"/>
  <c r="DJ404" i="1" s="1"/>
  <c r="DJ405" i="1" s="1"/>
  <c r="DJ406" i="1" s="1"/>
  <c r="DJ407" i="1" s="1"/>
  <c r="DJ408" i="1" s="1"/>
  <c r="DJ409" i="1" s="1"/>
  <c r="DJ410" i="1" s="1"/>
  <c r="DJ411" i="1" s="1"/>
  <c r="DJ412" i="1" s="1"/>
  <c r="DJ413" i="1" s="1"/>
  <c r="DJ414" i="1" s="1"/>
  <c r="DJ415" i="1" s="1"/>
  <c r="DJ416" i="1" s="1"/>
  <c r="DJ417" i="1" s="1"/>
  <c r="DJ418" i="1" s="1"/>
  <c r="DJ419" i="1" s="1"/>
  <c r="DJ420" i="1" s="1"/>
  <c r="DJ421" i="1" s="1"/>
  <c r="DJ422" i="1" s="1"/>
  <c r="DJ423" i="1" s="1"/>
  <c r="DJ424" i="1" s="1"/>
  <c r="DJ425" i="1" s="1"/>
  <c r="DJ426" i="1" s="1"/>
  <c r="DJ427" i="1" s="1"/>
  <c r="DJ428" i="1" s="1"/>
  <c r="DJ429" i="1" s="1"/>
  <c r="DJ430" i="1" s="1"/>
  <c r="DJ431" i="1" s="1"/>
  <c r="DJ432" i="1" s="1"/>
  <c r="DJ433" i="1" s="1"/>
  <c r="DJ434" i="1" s="1"/>
  <c r="DJ435" i="1" s="1"/>
  <c r="DJ436" i="1" s="1"/>
  <c r="DJ437" i="1" s="1"/>
  <c r="DJ438" i="1" s="1"/>
  <c r="DJ439" i="1" s="1"/>
  <c r="DJ440" i="1" s="1"/>
  <c r="DJ441" i="1" s="1"/>
  <c r="DJ442" i="1" s="1"/>
  <c r="DJ443" i="1" s="1"/>
  <c r="DJ444" i="1" s="1"/>
  <c r="DJ445" i="1" s="1"/>
  <c r="DJ446" i="1" s="1"/>
  <c r="DJ447" i="1" s="1"/>
  <c r="DJ448" i="1" s="1"/>
  <c r="DJ449" i="1" s="1"/>
  <c r="DJ450" i="1" s="1"/>
  <c r="DJ451" i="1" s="1"/>
  <c r="DJ452" i="1" s="1"/>
  <c r="DJ453" i="1" s="1"/>
  <c r="DJ454" i="1" s="1"/>
  <c r="DJ455" i="1" s="1"/>
  <c r="DJ456" i="1" s="1"/>
  <c r="DJ457" i="1" s="1"/>
  <c r="DJ458" i="1" s="1"/>
  <c r="DJ459" i="1" s="1"/>
  <c r="DJ460" i="1" s="1"/>
  <c r="DJ461" i="1" s="1"/>
  <c r="DJ462" i="1" s="1"/>
  <c r="DJ463" i="1" s="1"/>
  <c r="DJ464" i="1" s="1"/>
  <c r="DJ465" i="1" s="1"/>
  <c r="DJ466" i="1" s="1"/>
  <c r="DJ467" i="1" s="1"/>
  <c r="DJ468" i="1" s="1"/>
  <c r="DJ469" i="1" s="1"/>
  <c r="DJ470" i="1" s="1"/>
  <c r="DJ471" i="1" s="1"/>
  <c r="DJ472" i="1" s="1"/>
  <c r="DJ473" i="1" s="1"/>
  <c r="DJ474" i="1" s="1"/>
  <c r="DJ475" i="1" s="1"/>
  <c r="DJ476" i="1" s="1"/>
  <c r="DJ477" i="1" s="1"/>
  <c r="DJ478" i="1" s="1"/>
  <c r="DJ479" i="1" s="1"/>
  <c r="DJ480" i="1" s="1"/>
  <c r="DJ481" i="1" s="1"/>
  <c r="DJ482" i="1" s="1"/>
  <c r="DJ483" i="1" s="1"/>
  <c r="DJ484" i="1" s="1"/>
  <c r="DJ485" i="1" s="1"/>
  <c r="DJ486" i="1" s="1"/>
  <c r="DJ487" i="1" s="1"/>
  <c r="DJ488" i="1" s="1"/>
  <c r="DJ489" i="1" s="1"/>
  <c r="DJ490" i="1" s="1"/>
  <c r="DJ491" i="1" s="1"/>
  <c r="DJ492" i="1" s="1"/>
  <c r="DJ493" i="1" s="1"/>
  <c r="DJ494" i="1" s="1"/>
  <c r="DJ495" i="1" s="1"/>
  <c r="DJ496" i="1" s="1"/>
  <c r="DJ497" i="1" s="1"/>
  <c r="DJ498" i="1" s="1"/>
  <c r="DJ499" i="1" s="1"/>
  <c r="DJ500" i="1" s="1"/>
  <c r="DJ501" i="1" s="1"/>
  <c r="DJ502" i="1" s="1"/>
  <c r="DJ503" i="1" s="1"/>
  <c r="DJ504" i="1" s="1"/>
  <c r="DJ505" i="1" s="1"/>
  <c r="DJ506" i="1" s="1"/>
  <c r="DJ507" i="1" s="1"/>
  <c r="DJ508" i="1" s="1"/>
  <c r="DJ509" i="1" s="1"/>
  <c r="DJ510" i="1" s="1"/>
  <c r="DJ511" i="1" s="1"/>
  <c r="DJ512" i="1" s="1"/>
  <c r="DJ513" i="1" s="1"/>
  <c r="DJ514" i="1" s="1"/>
  <c r="DJ515" i="1" s="1"/>
  <c r="DJ516" i="1" s="1"/>
  <c r="DJ517" i="1" s="1"/>
  <c r="DJ518" i="1" s="1"/>
  <c r="DJ519" i="1" s="1"/>
  <c r="DJ520" i="1" s="1"/>
  <c r="DJ521" i="1" s="1"/>
  <c r="DJ522" i="1" s="1"/>
  <c r="DJ523" i="1" s="1"/>
  <c r="DJ524" i="1" s="1"/>
  <c r="DJ525" i="1" s="1"/>
  <c r="DJ526" i="1" s="1"/>
  <c r="DJ527" i="1" s="1"/>
  <c r="DJ528" i="1" s="1"/>
  <c r="DJ529" i="1" s="1"/>
  <c r="DJ530" i="1" s="1"/>
  <c r="DJ531" i="1" s="1"/>
  <c r="DJ532" i="1" s="1"/>
  <c r="DJ533" i="1" s="1"/>
  <c r="BB44" i="1"/>
  <c r="BB45" i="1" s="1"/>
  <c r="BB294" i="1"/>
  <c r="BB295" i="1" s="1"/>
  <c r="BB296" i="1" s="1"/>
  <c r="BB297" i="1" s="1"/>
  <c r="BB298" i="1" s="1"/>
  <c r="BB299" i="1" s="1"/>
  <c r="BB300" i="1" s="1"/>
  <c r="BB301" i="1" s="1"/>
  <c r="BB302" i="1" s="1"/>
  <c r="BB303" i="1" s="1"/>
  <c r="BB304" i="1" s="1"/>
  <c r="BB305" i="1" s="1"/>
  <c r="BB306" i="1" s="1"/>
  <c r="BB307" i="1" s="1"/>
  <c r="BB308" i="1" s="1"/>
  <c r="BB309" i="1" s="1"/>
  <c r="BB310" i="1" s="1"/>
  <c r="BB311" i="1" s="1"/>
  <c r="BB312" i="1" s="1"/>
  <c r="BB313" i="1" s="1"/>
  <c r="BB314" i="1" s="1"/>
  <c r="BB315" i="1" s="1"/>
  <c r="BB316" i="1" s="1"/>
  <c r="BB317" i="1" s="1"/>
  <c r="BB318" i="1" s="1"/>
  <c r="BB319" i="1" s="1"/>
  <c r="BB320" i="1" s="1"/>
  <c r="BB321" i="1" s="1"/>
  <c r="BB322" i="1" s="1"/>
  <c r="BB323" i="1" s="1"/>
  <c r="BB324" i="1" s="1"/>
  <c r="BB325" i="1" s="1"/>
  <c r="BB326" i="1" s="1"/>
  <c r="BB327" i="1" s="1"/>
  <c r="BB328" i="1" s="1"/>
  <c r="BB329" i="1" s="1"/>
  <c r="BB330" i="1" s="1"/>
  <c r="BB331" i="1" s="1"/>
  <c r="BB332" i="1" s="1"/>
  <c r="BB333" i="1" s="1"/>
  <c r="BB334" i="1" s="1"/>
  <c r="BB335" i="1" s="1"/>
  <c r="BB336" i="1" s="1"/>
  <c r="BB337" i="1" s="1"/>
  <c r="BB338" i="1" s="1"/>
  <c r="BB339" i="1" s="1"/>
  <c r="BB340" i="1" s="1"/>
  <c r="BB341" i="1" s="1"/>
  <c r="BB342" i="1" s="1"/>
  <c r="BB343" i="1" s="1"/>
  <c r="BB344" i="1" s="1"/>
  <c r="BB345" i="1" s="1"/>
  <c r="BB346" i="1" s="1"/>
  <c r="BB347" i="1" s="1"/>
  <c r="BB348" i="1" s="1"/>
  <c r="BB349" i="1" s="1"/>
  <c r="BB350" i="1" s="1"/>
  <c r="BB351" i="1" s="1"/>
  <c r="BB352" i="1" s="1"/>
  <c r="BB353" i="1" s="1"/>
  <c r="BB354" i="1" s="1"/>
  <c r="BB355" i="1" s="1"/>
  <c r="BB356" i="1" s="1"/>
  <c r="BB357" i="1" s="1"/>
  <c r="BB358" i="1" s="1"/>
  <c r="BB359" i="1" s="1"/>
  <c r="BB360" i="1" s="1"/>
  <c r="BB361" i="1" s="1"/>
  <c r="BB362" i="1" s="1"/>
  <c r="BB363" i="1" s="1"/>
  <c r="BB364" i="1" s="1"/>
  <c r="BB365" i="1" s="1"/>
  <c r="BB366" i="1" s="1"/>
  <c r="BB367" i="1" s="1"/>
  <c r="BB368" i="1" s="1"/>
  <c r="BB369" i="1" s="1"/>
  <c r="BB370" i="1" s="1"/>
  <c r="BB371" i="1" s="1"/>
  <c r="BB372" i="1" s="1"/>
  <c r="BB373" i="1" s="1"/>
  <c r="BB374" i="1" s="1"/>
  <c r="BB375" i="1" s="1"/>
  <c r="BB376" i="1" s="1"/>
  <c r="BB377" i="1" s="1"/>
  <c r="BB378" i="1" s="1"/>
  <c r="BB379" i="1" s="1"/>
  <c r="BB380" i="1" s="1"/>
  <c r="BB381" i="1" s="1"/>
  <c r="BB382" i="1" s="1"/>
  <c r="BB383" i="1" s="1"/>
  <c r="BB384" i="1" s="1"/>
  <c r="BB385" i="1" s="1"/>
  <c r="BB386" i="1" s="1"/>
  <c r="BB387" i="1" s="1"/>
  <c r="BB388" i="1" s="1"/>
  <c r="BB389" i="1" s="1"/>
  <c r="BB390" i="1" s="1"/>
  <c r="BB391" i="1" s="1"/>
  <c r="BB392" i="1" s="1"/>
  <c r="BB393" i="1" s="1"/>
  <c r="BB394" i="1" s="1"/>
  <c r="BB395" i="1" s="1"/>
  <c r="BB396" i="1" s="1"/>
  <c r="BB397" i="1" s="1"/>
  <c r="BB398" i="1" s="1"/>
  <c r="BB399" i="1" s="1"/>
  <c r="BB400" i="1" s="1"/>
  <c r="BB401" i="1" s="1"/>
  <c r="BB402" i="1" s="1"/>
  <c r="BB403" i="1" s="1"/>
  <c r="BB404" i="1" s="1"/>
  <c r="BB405" i="1" s="1"/>
  <c r="BB406" i="1" s="1"/>
  <c r="BB407" i="1" s="1"/>
  <c r="BB408" i="1" s="1"/>
  <c r="BB409" i="1" s="1"/>
  <c r="BB410" i="1" s="1"/>
  <c r="BB411" i="1" s="1"/>
  <c r="BB412" i="1" s="1"/>
  <c r="BB413" i="1" s="1"/>
  <c r="BB414" i="1" s="1"/>
  <c r="BB415" i="1" s="1"/>
  <c r="BB416" i="1" s="1"/>
  <c r="BB417" i="1" s="1"/>
  <c r="BB418" i="1" s="1"/>
  <c r="BB419" i="1" s="1"/>
  <c r="BB420" i="1" s="1"/>
  <c r="BB421" i="1" s="1"/>
  <c r="BB422" i="1" s="1"/>
  <c r="BB423" i="1" s="1"/>
  <c r="BB424" i="1" s="1"/>
  <c r="BB425" i="1" s="1"/>
  <c r="BB426" i="1" s="1"/>
  <c r="BB427" i="1" s="1"/>
  <c r="BB428" i="1" s="1"/>
  <c r="BB429" i="1" s="1"/>
  <c r="BB430" i="1" s="1"/>
  <c r="BB431" i="1" s="1"/>
  <c r="BB432" i="1" s="1"/>
  <c r="BB433" i="1" s="1"/>
  <c r="BB434" i="1" s="1"/>
  <c r="BB435" i="1" s="1"/>
  <c r="BB436" i="1" s="1"/>
  <c r="BB437" i="1" s="1"/>
  <c r="BB438" i="1" s="1"/>
  <c r="BB439" i="1" s="1"/>
  <c r="BB440" i="1" s="1"/>
  <c r="BB441" i="1" s="1"/>
  <c r="BB442" i="1" s="1"/>
  <c r="BB443" i="1" s="1"/>
  <c r="BB444" i="1" s="1"/>
  <c r="BB445" i="1" s="1"/>
  <c r="BB446" i="1" s="1"/>
  <c r="BB447" i="1" s="1"/>
  <c r="BB448" i="1" s="1"/>
  <c r="BB449" i="1" s="1"/>
  <c r="BB450" i="1" s="1"/>
  <c r="BB451" i="1" s="1"/>
  <c r="BB452" i="1" s="1"/>
  <c r="BB453" i="1" s="1"/>
  <c r="BB454" i="1" s="1"/>
  <c r="BB455" i="1" s="1"/>
  <c r="BB456" i="1" s="1"/>
  <c r="BB457" i="1" s="1"/>
  <c r="BB458" i="1" s="1"/>
  <c r="BB459" i="1" s="1"/>
  <c r="BB460" i="1" s="1"/>
  <c r="BB461" i="1" s="1"/>
  <c r="BB462" i="1" s="1"/>
  <c r="BB463" i="1" s="1"/>
  <c r="BB464" i="1" s="1"/>
  <c r="BB465" i="1" s="1"/>
  <c r="BB466" i="1" s="1"/>
  <c r="BB467" i="1" s="1"/>
  <c r="BB468" i="1" s="1"/>
  <c r="BB469" i="1" s="1"/>
  <c r="BB470" i="1" s="1"/>
  <c r="BB471" i="1" s="1"/>
  <c r="BB472" i="1" s="1"/>
  <c r="BB473" i="1" s="1"/>
  <c r="BB474" i="1" s="1"/>
  <c r="BB475" i="1" s="1"/>
  <c r="BB476" i="1" s="1"/>
  <c r="BB477" i="1" s="1"/>
  <c r="BB478" i="1" s="1"/>
  <c r="BB479" i="1" s="1"/>
  <c r="BB480" i="1" s="1"/>
  <c r="BB481" i="1" s="1"/>
  <c r="BB482" i="1" s="1"/>
  <c r="BB483" i="1" s="1"/>
  <c r="BB484" i="1" s="1"/>
  <c r="BB485" i="1" s="1"/>
  <c r="BB486" i="1" s="1"/>
  <c r="BB487" i="1" s="1"/>
  <c r="BB488" i="1" s="1"/>
  <c r="BB489" i="1" s="1"/>
  <c r="BB490" i="1" s="1"/>
  <c r="BB491" i="1" s="1"/>
  <c r="BB492" i="1" s="1"/>
  <c r="BB493" i="1" s="1"/>
  <c r="BB494" i="1" s="1"/>
  <c r="BB495" i="1" s="1"/>
  <c r="BB496" i="1" s="1"/>
  <c r="BB497" i="1" s="1"/>
  <c r="BB498" i="1" s="1"/>
  <c r="BB499" i="1" s="1"/>
  <c r="BB500" i="1" s="1"/>
  <c r="BB501" i="1" s="1"/>
  <c r="BB502" i="1" s="1"/>
  <c r="BB503" i="1" s="1"/>
  <c r="BB504" i="1" s="1"/>
  <c r="BB505" i="1" s="1"/>
  <c r="BB506" i="1" s="1"/>
  <c r="BB507" i="1" s="1"/>
  <c r="BB508" i="1" s="1"/>
  <c r="BB509" i="1" s="1"/>
  <c r="BB510" i="1" s="1"/>
  <c r="BB511" i="1" s="1"/>
  <c r="BB512" i="1" s="1"/>
  <c r="BB513" i="1" s="1"/>
  <c r="BB514" i="1" s="1"/>
  <c r="BB515" i="1" s="1"/>
  <c r="BB516" i="1" s="1"/>
  <c r="BB517" i="1" s="1"/>
  <c r="BB518" i="1" s="1"/>
  <c r="BB519" i="1" s="1"/>
  <c r="BB520" i="1" s="1"/>
  <c r="BB521" i="1" s="1"/>
  <c r="BB522" i="1" s="1"/>
  <c r="BB523" i="1" s="1"/>
  <c r="BB524" i="1" s="1"/>
  <c r="BB525" i="1" s="1"/>
  <c r="BB526" i="1" s="1"/>
  <c r="BB527" i="1" s="1"/>
  <c r="BB528" i="1" s="1"/>
  <c r="BB529" i="1" s="1"/>
  <c r="BB530" i="1" s="1"/>
  <c r="BB531" i="1" s="1"/>
  <c r="BB532" i="1" s="1"/>
  <c r="BB533" i="1" s="1"/>
  <c r="CF294" i="1"/>
  <c r="CF295" i="1" s="1"/>
  <c r="CF296" i="1" s="1"/>
  <c r="CF297" i="1" s="1"/>
  <c r="CF298" i="1" s="1"/>
  <c r="CF299" i="1" s="1"/>
  <c r="CF300" i="1" s="1"/>
  <c r="CF301" i="1" s="1"/>
  <c r="CF302" i="1" s="1"/>
  <c r="CF303" i="1" s="1"/>
  <c r="CF304" i="1" s="1"/>
  <c r="CF305" i="1" s="1"/>
  <c r="CF306" i="1" s="1"/>
  <c r="CF307" i="1" s="1"/>
  <c r="CF308" i="1" s="1"/>
  <c r="CF309" i="1" s="1"/>
  <c r="CF310" i="1" s="1"/>
  <c r="CF311" i="1" s="1"/>
  <c r="CF312" i="1" s="1"/>
  <c r="CF313" i="1" s="1"/>
  <c r="CF314" i="1" s="1"/>
  <c r="CF315" i="1" s="1"/>
  <c r="CF316" i="1" s="1"/>
  <c r="CF317" i="1" s="1"/>
  <c r="CF318" i="1" s="1"/>
  <c r="CF319" i="1" s="1"/>
  <c r="CF320" i="1" s="1"/>
  <c r="CF321" i="1" s="1"/>
  <c r="CF322" i="1" s="1"/>
  <c r="CF323" i="1" s="1"/>
  <c r="CF324" i="1" s="1"/>
  <c r="CF325" i="1" s="1"/>
  <c r="CF326" i="1" s="1"/>
  <c r="CF327" i="1" s="1"/>
  <c r="CF328" i="1" s="1"/>
  <c r="CF329" i="1" s="1"/>
  <c r="CF330" i="1" s="1"/>
  <c r="CF331" i="1" s="1"/>
  <c r="CF332" i="1" s="1"/>
  <c r="CF333" i="1" s="1"/>
  <c r="CF334" i="1" s="1"/>
  <c r="CF335" i="1" s="1"/>
  <c r="CF336" i="1" s="1"/>
  <c r="CF337" i="1" s="1"/>
  <c r="CF338" i="1" s="1"/>
  <c r="CF339" i="1" s="1"/>
  <c r="CF340" i="1" s="1"/>
  <c r="CF341" i="1" s="1"/>
  <c r="CF342" i="1" s="1"/>
  <c r="CF343" i="1" s="1"/>
  <c r="CF344" i="1" s="1"/>
  <c r="CF345" i="1" s="1"/>
  <c r="CF346" i="1" s="1"/>
  <c r="CF347" i="1" s="1"/>
  <c r="CF348" i="1" s="1"/>
  <c r="CF349" i="1" s="1"/>
  <c r="CF350" i="1" s="1"/>
  <c r="CF351" i="1" s="1"/>
  <c r="CF352" i="1" s="1"/>
  <c r="CF353" i="1" s="1"/>
  <c r="CF354" i="1" s="1"/>
  <c r="CF355" i="1" s="1"/>
  <c r="CF356" i="1" s="1"/>
  <c r="CF357" i="1" s="1"/>
  <c r="CF358" i="1" s="1"/>
  <c r="CF359" i="1" s="1"/>
  <c r="CF360" i="1" s="1"/>
  <c r="CF361" i="1" s="1"/>
  <c r="CF362" i="1" s="1"/>
  <c r="CF363" i="1" s="1"/>
  <c r="CF364" i="1" s="1"/>
  <c r="CF365" i="1" s="1"/>
  <c r="CF366" i="1" s="1"/>
  <c r="CF367" i="1" s="1"/>
  <c r="CF368" i="1" s="1"/>
  <c r="CF369" i="1" s="1"/>
  <c r="CF370" i="1" s="1"/>
  <c r="CF371" i="1" s="1"/>
  <c r="CF372" i="1" s="1"/>
  <c r="CF373" i="1" s="1"/>
  <c r="CF374" i="1" s="1"/>
  <c r="CF375" i="1" s="1"/>
  <c r="CF376" i="1" s="1"/>
  <c r="CF377" i="1" s="1"/>
  <c r="CF378" i="1" s="1"/>
  <c r="CF379" i="1" s="1"/>
  <c r="CF380" i="1" s="1"/>
  <c r="CF381" i="1" s="1"/>
  <c r="CF382" i="1" s="1"/>
  <c r="CF383" i="1" s="1"/>
  <c r="CF384" i="1" s="1"/>
  <c r="CF385" i="1" s="1"/>
  <c r="CF386" i="1" s="1"/>
  <c r="CF387" i="1" s="1"/>
  <c r="CF388" i="1" s="1"/>
  <c r="CF389" i="1" s="1"/>
  <c r="CF390" i="1" s="1"/>
  <c r="CF391" i="1" s="1"/>
  <c r="CF392" i="1" s="1"/>
  <c r="CF393" i="1" s="1"/>
  <c r="CF394" i="1" s="1"/>
  <c r="CF395" i="1" s="1"/>
  <c r="CF396" i="1" s="1"/>
  <c r="CF397" i="1" s="1"/>
  <c r="CF398" i="1" s="1"/>
  <c r="CF399" i="1" s="1"/>
  <c r="CF400" i="1" s="1"/>
  <c r="CF401" i="1" s="1"/>
  <c r="CF402" i="1" s="1"/>
  <c r="CF403" i="1" s="1"/>
  <c r="CF404" i="1" s="1"/>
  <c r="CF405" i="1" s="1"/>
  <c r="CF406" i="1" s="1"/>
  <c r="CF407" i="1" s="1"/>
  <c r="CF408" i="1" s="1"/>
  <c r="CF409" i="1" s="1"/>
  <c r="CF410" i="1" s="1"/>
  <c r="CF411" i="1" s="1"/>
  <c r="CF412" i="1" s="1"/>
  <c r="CF413" i="1" s="1"/>
  <c r="CF414" i="1" s="1"/>
  <c r="CF415" i="1" s="1"/>
  <c r="CF416" i="1" s="1"/>
  <c r="CF417" i="1" s="1"/>
  <c r="CF418" i="1" s="1"/>
  <c r="CF419" i="1" s="1"/>
  <c r="CF420" i="1" s="1"/>
  <c r="CF421" i="1" s="1"/>
  <c r="CF422" i="1" s="1"/>
  <c r="CF423" i="1" s="1"/>
  <c r="CF424" i="1" s="1"/>
  <c r="CF425" i="1" s="1"/>
  <c r="CF426" i="1" s="1"/>
  <c r="CF427" i="1" s="1"/>
  <c r="CF428" i="1" s="1"/>
  <c r="CF429" i="1" s="1"/>
  <c r="CF430" i="1" s="1"/>
  <c r="CF431" i="1" s="1"/>
  <c r="CF432" i="1" s="1"/>
  <c r="CF433" i="1" s="1"/>
  <c r="CF434" i="1" s="1"/>
  <c r="CF435" i="1" s="1"/>
  <c r="CF436" i="1" s="1"/>
  <c r="CF437" i="1" s="1"/>
  <c r="CF438" i="1" s="1"/>
  <c r="CF439" i="1" s="1"/>
  <c r="CF440" i="1" s="1"/>
  <c r="CF441" i="1" s="1"/>
  <c r="CF442" i="1" s="1"/>
  <c r="CF443" i="1" s="1"/>
  <c r="CF444" i="1" s="1"/>
  <c r="CF445" i="1" s="1"/>
  <c r="CF446" i="1" s="1"/>
  <c r="CF447" i="1" s="1"/>
  <c r="CF448" i="1" s="1"/>
  <c r="CF449" i="1" s="1"/>
  <c r="CF450" i="1" s="1"/>
  <c r="CF451" i="1" s="1"/>
  <c r="CF452" i="1" s="1"/>
  <c r="CF453" i="1" s="1"/>
  <c r="CF454" i="1" s="1"/>
  <c r="CF455" i="1" s="1"/>
  <c r="CF456" i="1" s="1"/>
  <c r="CF457" i="1" s="1"/>
  <c r="CF458" i="1" s="1"/>
  <c r="CF459" i="1" s="1"/>
  <c r="CF460" i="1" s="1"/>
  <c r="CF461" i="1" s="1"/>
  <c r="CF462" i="1" s="1"/>
  <c r="CF463" i="1" s="1"/>
  <c r="CF464" i="1" s="1"/>
  <c r="CF465" i="1" s="1"/>
  <c r="CF466" i="1" s="1"/>
  <c r="CF467" i="1" s="1"/>
  <c r="CF468" i="1" s="1"/>
  <c r="CF469" i="1" s="1"/>
  <c r="CF470" i="1" s="1"/>
  <c r="CF471" i="1" s="1"/>
  <c r="CF472" i="1" s="1"/>
  <c r="CF473" i="1" s="1"/>
  <c r="CF474" i="1" s="1"/>
  <c r="CF475" i="1" s="1"/>
  <c r="CF476" i="1" s="1"/>
  <c r="CF477" i="1" s="1"/>
  <c r="CF478" i="1" s="1"/>
  <c r="CF479" i="1" s="1"/>
  <c r="CF480" i="1" s="1"/>
  <c r="CF481" i="1" s="1"/>
  <c r="CF482" i="1" s="1"/>
  <c r="CF483" i="1" s="1"/>
  <c r="CF484" i="1" s="1"/>
  <c r="CF485" i="1" s="1"/>
  <c r="CF486" i="1" s="1"/>
  <c r="CF487" i="1" s="1"/>
  <c r="CF488" i="1" s="1"/>
  <c r="CF489" i="1" s="1"/>
  <c r="CF490" i="1" s="1"/>
  <c r="CF491" i="1" s="1"/>
  <c r="CF492" i="1" s="1"/>
  <c r="CF493" i="1" s="1"/>
  <c r="CF494" i="1" s="1"/>
  <c r="CF495" i="1" s="1"/>
  <c r="CF496" i="1" s="1"/>
  <c r="CF497" i="1" s="1"/>
  <c r="CF498" i="1" s="1"/>
  <c r="CF499" i="1" s="1"/>
  <c r="CF500" i="1" s="1"/>
  <c r="CF501" i="1" s="1"/>
  <c r="CF502" i="1" s="1"/>
  <c r="CF503" i="1" s="1"/>
  <c r="CF504" i="1" s="1"/>
  <c r="CF505" i="1" s="1"/>
  <c r="CF506" i="1" s="1"/>
  <c r="CF507" i="1" s="1"/>
  <c r="CF508" i="1" s="1"/>
  <c r="CF509" i="1" s="1"/>
  <c r="CF510" i="1" s="1"/>
  <c r="CF511" i="1" s="1"/>
  <c r="CF512" i="1" s="1"/>
  <c r="CF513" i="1" s="1"/>
  <c r="CF514" i="1" s="1"/>
  <c r="CF515" i="1" s="1"/>
  <c r="CF516" i="1" s="1"/>
  <c r="CF517" i="1" s="1"/>
  <c r="CF518" i="1" s="1"/>
  <c r="CF519" i="1" s="1"/>
  <c r="CF520" i="1" s="1"/>
  <c r="CF521" i="1" s="1"/>
  <c r="CF522" i="1" s="1"/>
  <c r="CF523" i="1" s="1"/>
  <c r="CF524" i="1" s="1"/>
  <c r="CF525" i="1" s="1"/>
  <c r="CF526" i="1" s="1"/>
  <c r="CF527" i="1" s="1"/>
  <c r="CF528" i="1" s="1"/>
  <c r="CF529" i="1" s="1"/>
  <c r="CF530" i="1" s="1"/>
  <c r="CF531" i="1" s="1"/>
  <c r="CF532" i="1" s="1"/>
  <c r="CF533" i="1" s="1"/>
  <c r="X44" i="1"/>
  <c r="X294" i="1"/>
  <c r="X295" i="1" s="1"/>
  <c r="X296" i="1" s="1"/>
  <c r="X297" i="1" s="1"/>
  <c r="X298" i="1" s="1"/>
  <c r="X299" i="1" s="1"/>
  <c r="X300" i="1" s="1"/>
  <c r="X301" i="1" s="1"/>
  <c r="X302" i="1" s="1"/>
  <c r="X303" i="1" s="1"/>
  <c r="X304" i="1" s="1"/>
  <c r="X305" i="1" s="1"/>
  <c r="X306" i="1" s="1"/>
  <c r="X307" i="1" s="1"/>
  <c r="X308" i="1" s="1"/>
  <c r="X309" i="1" s="1"/>
  <c r="X310" i="1" s="1"/>
  <c r="X311" i="1" s="1"/>
  <c r="X312" i="1" s="1"/>
  <c r="X313" i="1" s="1"/>
  <c r="X314" i="1" s="1"/>
  <c r="X315" i="1" s="1"/>
  <c r="X316" i="1" s="1"/>
  <c r="X317" i="1" s="1"/>
  <c r="X318" i="1" s="1"/>
  <c r="X319" i="1" s="1"/>
  <c r="X320" i="1" s="1"/>
  <c r="X321" i="1" s="1"/>
  <c r="X322" i="1" s="1"/>
  <c r="X323" i="1" s="1"/>
  <c r="X324" i="1" s="1"/>
  <c r="X325" i="1" s="1"/>
  <c r="X326" i="1" s="1"/>
  <c r="X327" i="1" s="1"/>
  <c r="X328" i="1" s="1"/>
  <c r="X329" i="1" s="1"/>
  <c r="X330" i="1" s="1"/>
  <c r="X331" i="1" s="1"/>
  <c r="X332" i="1" s="1"/>
  <c r="X333" i="1" s="1"/>
  <c r="X334" i="1" s="1"/>
  <c r="X335" i="1" s="1"/>
  <c r="X336" i="1" s="1"/>
  <c r="X337" i="1" s="1"/>
  <c r="X338" i="1" s="1"/>
  <c r="X339" i="1" s="1"/>
  <c r="X340" i="1" s="1"/>
  <c r="X341" i="1" s="1"/>
  <c r="X342" i="1" s="1"/>
  <c r="X343" i="1" s="1"/>
  <c r="X344" i="1" s="1"/>
  <c r="X345" i="1" s="1"/>
  <c r="X346" i="1" s="1"/>
  <c r="X347" i="1" s="1"/>
  <c r="X348" i="1" s="1"/>
  <c r="X349" i="1" s="1"/>
  <c r="X350" i="1" s="1"/>
  <c r="X351" i="1" s="1"/>
  <c r="X352" i="1" s="1"/>
  <c r="X353" i="1" s="1"/>
  <c r="X354" i="1" s="1"/>
  <c r="X355" i="1" s="1"/>
  <c r="X356" i="1" s="1"/>
  <c r="X357" i="1" s="1"/>
  <c r="X358" i="1" s="1"/>
  <c r="X359" i="1" s="1"/>
  <c r="X360" i="1" s="1"/>
  <c r="X361" i="1" s="1"/>
  <c r="X362" i="1" s="1"/>
  <c r="X363" i="1" s="1"/>
  <c r="X364" i="1" s="1"/>
  <c r="X365" i="1" s="1"/>
  <c r="X366" i="1" s="1"/>
  <c r="X367" i="1" s="1"/>
  <c r="X368" i="1" s="1"/>
  <c r="X369" i="1" s="1"/>
  <c r="X370" i="1" s="1"/>
  <c r="X371" i="1" s="1"/>
  <c r="X372" i="1" s="1"/>
  <c r="X373" i="1" s="1"/>
  <c r="X374" i="1" s="1"/>
  <c r="X375" i="1" s="1"/>
  <c r="X376" i="1" s="1"/>
  <c r="X377" i="1" s="1"/>
  <c r="X378" i="1" s="1"/>
  <c r="X379" i="1" s="1"/>
  <c r="X380" i="1" s="1"/>
  <c r="X381" i="1" s="1"/>
  <c r="X382" i="1" s="1"/>
  <c r="X383" i="1" s="1"/>
  <c r="X384" i="1" s="1"/>
  <c r="X385" i="1" s="1"/>
  <c r="X386" i="1" s="1"/>
  <c r="X387" i="1" s="1"/>
  <c r="X388" i="1" s="1"/>
  <c r="X389" i="1" s="1"/>
  <c r="X390" i="1" s="1"/>
  <c r="X391" i="1" s="1"/>
  <c r="X392" i="1" s="1"/>
  <c r="X393" i="1" s="1"/>
  <c r="X394" i="1" s="1"/>
  <c r="X395" i="1" s="1"/>
  <c r="X396" i="1" s="1"/>
  <c r="X397" i="1" s="1"/>
  <c r="X398" i="1" s="1"/>
  <c r="X399" i="1" s="1"/>
  <c r="X400" i="1" s="1"/>
  <c r="X401" i="1" s="1"/>
  <c r="X402" i="1" s="1"/>
  <c r="X403" i="1" s="1"/>
  <c r="X404" i="1" s="1"/>
  <c r="X405" i="1" s="1"/>
  <c r="X406" i="1" s="1"/>
  <c r="X407" i="1" s="1"/>
  <c r="X408" i="1" s="1"/>
  <c r="X409" i="1" s="1"/>
  <c r="X410" i="1" s="1"/>
  <c r="X411" i="1" s="1"/>
  <c r="X412" i="1" s="1"/>
  <c r="X413" i="1" s="1"/>
  <c r="X414" i="1" s="1"/>
  <c r="X415" i="1" s="1"/>
  <c r="X416" i="1" s="1"/>
  <c r="X417" i="1" s="1"/>
  <c r="X418" i="1" s="1"/>
  <c r="X419" i="1" s="1"/>
  <c r="X420" i="1" s="1"/>
  <c r="X421" i="1" s="1"/>
  <c r="X422" i="1" s="1"/>
  <c r="X423" i="1" s="1"/>
  <c r="X424" i="1" s="1"/>
  <c r="X425" i="1" s="1"/>
  <c r="X426" i="1" s="1"/>
  <c r="X427" i="1" s="1"/>
  <c r="X428" i="1" s="1"/>
  <c r="X429" i="1" s="1"/>
  <c r="X430" i="1" s="1"/>
  <c r="X431" i="1" s="1"/>
  <c r="X432" i="1" s="1"/>
  <c r="X433" i="1" s="1"/>
  <c r="X434" i="1" s="1"/>
  <c r="X435" i="1" s="1"/>
  <c r="X436" i="1" s="1"/>
  <c r="X437" i="1" s="1"/>
  <c r="X438" i="1" s="1"/>
  <c r="X439" i="1" s="1"/>
  <c r="X440" i="1" s="1"/>
  <c r="X441" i="1" s="1"/>
  <c r="X442" i="1" s="1"/>
  <c r="X443" i="1" s="1"/>
  <c r="X444" i="1" s="1"/>
  <c r="X445" i="1" s="1"/>
  <c r="X446" i="1" s="1"/>
  <c r="X447" i="1" s="1"/>
  <c r="X448" i="1" s="1"/>
  <c r="X449" i="1" s="1"/>
  <c r="X450" i="1" s="1"/>
  <c r="X451" i="1" s="1"/>
  <c r="X452" i="1" s="1"/>
  <c r="X453" i="1" s="1"/>
  <c r="X454" i="1" s="1"/>
  <c r="X455" i="1" s="1"/>
  <c r="X456" i="1" s="1"/>
  <c r="X457" i="1" s="1"/>
  <c r="X458" i="1" s="1"/>
  <c r="X459" i="1" s="1"/>
  <c r="X460" i="1" s="1"/>
  <c r="X461" i="1" s="1"/>
  <c r="X462" i="1" s="1"/>
  <c r="X463" i="1" s="1"/>
  <c r="X464" i="1" s="1"/>
  <c r="X465" i="1" s="1"/>
  <c r="X466" i="1" s="1"/>
  <c r="X467" i="1" s="1"/>
  <c r="X468" i="1" s="1"/>
  <c r="X469" i="1" s="1"/>
  <c r="X470" i="1" s="1"/>
  <c r="X471" i="1" s="1"/>
  <c r="X472" i="1" s="1"/>
  <c r="X473" i="1" s="1"/>
  <c r="X474" i="1" s="1"/>
  <c r="X475" i="1" s="1"/>
  <c r="X476" i="1" s="1"/>
  <c r="X477" i="1" s="1"/>
  <c r="X478" i="1" s="1"/>
  <c r="X479" i="1" s="1"/>
  <c r="X480" i="1" s="1"/>
  <c r="X481" i="1" s="1"/>
  <c r="X482" i="1" s="1"/>
  <c r="X483" i="1" s="1"/>
  <c r="X484" i="1" s="1"/>
  <c r="X485" i="1" s="1"/>
  <c r="X486" i="1" s="1"/>
  <c r="X487" i="1" s="1"/>
  <c r="X488" i="1" s="1"/>
  <c r="X489" i="1" s="1"/>
  <c r="X490" i="1" s="1"/>
  <c r="X491" i="1" s="1"/>
  <c r="X492" i="1" s="1"/>
  <c r="X493" i="1" s="1"/>
  <c r="X494" i="1" s="1"/>
  <c r="X495" i="1" s="1"/>
  <c r="X496" i="1" s="1"/>
  <c r="X497" i="1" s="1"/>
  <c r="X498" i="1" s="1"/>
  <c r="X499" i="1" s="1"/>
  <c r="X500" i="1" s="1"/>
  <c r="X501" i="1" s="1"/>
  <c r="X502" i="1" s="1"/>
  <c r="X503" i="1" s="1"/>
  <c r="X504" i="1" s="1"/>
  <c r="X505" i="1" s="1"/>
  <c r="X506" i="1" s="1"/>
  <c r="X507" i="1" s="1"/>
  <c r="X508" i="1" s="1"/>
  <c r="X509" i="1" s="1"/>
  <c r="X510" i="1" s="1"/>
  <c r="X511" i="1" s="1"/>
  <c r="X512" i="1" s="1"/>
  <c r="X513" i="1" s="1"/>
  <c r="X514" i="1" s="1"/>
  <c r="X515" i="1" s="1"/>
  <c r="X516" i="1" s="1"/>
  <c r="X517" i="1" s="1"/>
  <c r="X518" i="1" s="1"/>
  <c r="X519" i="1" s="1"/>
  <c r="X520" i="1" s="1"/>
  <c r="X521" i="1" s="1"/>
  <c r="X522" i="1" s="1"/>
  <c r="X523" i="1" s="1"/>
  <c r="X524" i="1" s="1"/>
  <c r="X525" i="1" s="1"/>
  <c r="X526" i="1" s="1"/>
  <c r="X527" i="1" s="1"/>
  <c r="X528" i="1" s="1"/>
  <c r="X529" i="1" s="1"/>
  <c r="X530" i="1" s="1"/>
  <c r="X531" i="1" s="1"/>
  <c r="X532" i="1" s="1"/>
  <c r="X533" i="1" s="1"/>
  <c r="H240" i="3"/>
  <c r="K240" i="3" s="1"/>
  <c r="N240" i="3" s="1"/>
  <c r="O155" i="1"/>
  <c r="DG40" i="1" s="1"/>
  <c r="DG294" i="1" s="1"/>
  <c r="AK40" i="1"/>
  <c r="O60" i="1"/>
  <c r="O99" i="1" s="1"/>
  <c r="O76" i="1"/>
  <c r="O143" i="1"/>
  <c r="CW40" i="1" s="1"/>
  <c r="AW40" i="1"/>
  <c r="AW294" i="1" s="1"/>
  <c r="AO40" i="1"/>
  <c r="O72" i="1"/>
  <c r="O139" i="1"/>
  <c r="CS40" i="1" s="1"/>
  <c r="O151" i="1"/>
  <c r="DC40" i="1" s="1"/>
  <c r="DC294" i="1" s="1"/>
  <c r="O95" i="1"/>
  <c r="O103" i="1"/>
  <c r="O107" i="1"/>
  <c r="AH40" i="1"/>
  <c r="AH294" i="1" s="1"/>
  <c r="AH295" i="1" s="1"/>
  <c r="AH296" i="1" s="1"/>
  <c r="AH297" i="1" s="1"/>
  <c r="AH298" i="1" s="1"/>
  <c r="AH299" i="1" s="1"/>
  <c r="AH300" i="1" s="1"/>
  <c r="AH301" i="1" s="1"/>
  <c r="AH302" i="1" s="1"/>
  <c r="AH303" i="1" s="1"/>
  <c r="AH304" i="1" s="1"/>
  <c r="AH305" i="1" s="1"/>
  <c r="AH306" i="1" s="1"/>
  <c r="AH307" i="1" s="1"/>
  <c r="AH308" i="1" s="1"/>
  <c r="AH309" i="1" s="1"/>
  <c r="AH310" i="1" s="1"/>
  <c r="AH311" i="1" s="1"/>
  <c r="AH312" i="1" s="1"/>
  <c r="AH313" i="1" s="1"/>
  <c r="AH314" i="1" s="1"/>
  <c r="AH315" i="1" s="1"/>
  <c r="AH316" i="1" s="1"/>
  <c r="AH317" i="1" s="1"/>
  <c r="AH318" i="1" s="1"/>
  <c r="AH319" i="1" s="1"/>
  <c r="AH320" i="1" s="1"/>
  <c r="AH321" i="1" s="1"/>
  <c r="AH322" i="1" s="1"/>
  <c r="AH323" i="1" s="1"/>
  <c r="AH324" i="1" s="1"/>
  <c r="AH325" i="1" s="1"/>
  <c r="AH326" i="1" s="1"/>
  <c r="AH327" i="1" s="1"/>
  <c r="AH328" i="1" s="1"/>
  <c r="AH329" i="1" s="1"/>
  <c r="AH330" i="1" s="1"/>
  <c r="AH331" i="1" s="1"/>
  <c r="AH332" i="1" s="1"/>
  <c r="AH333" i="1" s="1"/>
  <c r="AH334" i="1" s="1"/>
  <c r="AH335" i="1" s="1"/>
  <c r="AH336" i="1" s="1"/>
  <c r="AH337" i="1" s="1"/>
  <c r="AH338" i="1" s="1"/>
  <c r="AH339" i="1" s="1"/>
  <c r="AH340" i="1" s="1"/>
  <c r="AH341" i="1" s="1"/>
  <c r="AH342" i="1" s="1"/>
  <c r="AH343" i="1" s="1"/>
  <c r="AH344" i="1" s="1"/>
  <c r="AH345" i="1" s="1"/>
  <c r="AH346" i="1" s="1"/>
  <c r="AH347" i="1" s="1"/>
  <c r="AH348" i="1" s="1"/>
  <c r="AH349" i="1" s="1"/>
  <c r="AH350" i="1" s="1"/>
  <c r="AH351" i="1" s="1"/>
  <c r="AH352" i="1" s="1"/>
  <c r="AH353" i="1" s="1"/>
  <c r="AH354" i="1" s="1"/>
  <c r="AH355" i="1" s="1"/>
  <c r="AH356" i="1" s="1"/>
  <c r="AH357" i="1" s="1"/>
  <c r="AH358" i="1" s="1"/>
  <c r="AH359" i="1" s="1"/>
  <c r="AH360" i="1" s="1"/>
  <c r="AH361" i="1" s="1"/>
  <c r="AH362" i="1" s="1"/>
  <c r="AH363" i="1" s="1"/>
  <c r="AH364" i="1" s="1"/>
  <c r="AH365" i="1" s="1"/>
  <c r="AH366" i="1" s="1"/>
  <c r="AH367" i="1" s="1"/>
  <c r="AH368" i="1" s="1"/>
  <c r="AH369" i="1" s="1"/>
  <c r="AH370" i="1" s="1"/>
  <c r="AH371" i="1" s="1"/>
  <c r="AH372" i="1" s="1"/>
  <c r="AH373" i="1" s="1"/>
  <c r="AH374" i="1" s="1"/>
  <c r="AH375" i="1" s="1"/>
  <c r="AH376" i="1" s="1"/>
  <c r="AH377" i="1" s="1"/>
  <c r="AH378" i="1" s="1"/>
  <c r="AH379" i="1" s="1"/>
  <c r="AH380" i="1" s="1"/>
  <c r="AH381" i="1" s="1"/>
  <c r="AH382" i="1" s="1"/>
  <c r="AH383" i="1" s="1"/>
  <c r="AH384" i="1" s="1"/>
  <c r="AH385" i="1" s="1"/>
  <c r="AH386" i="1" s="1"/>
  <c r="AH387" i="1" s="1"/>
  <c r="AH388" i="1" s="1"/>
  <c r="AH389" i="1" s="1"/>
  <c r="AH390" i="1" s="1"/>
  <c r="AH391" i="1" s="1"/>
  <c r="AH392" i="1" s="1"/>
  <c r="AH393" i="1" s="1"/>
  <c r="AH394" i="1" s="1"/>
  <c r="AH395" i="1" s="1"/>
  <c r="AH396" i="1" s="1"/>
  <c r="AH397" i="1" s="1"/>
  <c r="AH398" i="1" s="1"/>
  <c r="AH399" i="1" s="1"/>
  <c r="AH400" i="1" s="1"/>
  <c r="AH401" i="1" s="1"/>
  <c r="AH402" i="1" s="1"/>
  <c r="AH403" i="1" s="1"/>
  <c r="AH404" i="1" s="1"/>
  <c r="AH405" i="1" s="1"/>
  <c r="AH406" i="1" s="1"/>
  <c r="AH407" i="1" s="1"/>
  <c r="AH408" i="1" s="1"/>
  <c r="AH409" i="1" s="1"/>
  <c r="AH410" i="1" s="1"/>
  <c r="AH411" i="1" s="1"/>
  <c r="AH412" i="1" s="1"/>
  <c r="AH413" i="1" s="1"/>
  <c r="AH414" i="1" s="1"/>
  <c r="AH415" i="1" s="1"/>
  <c r="AH416" i="1" s="1"/>
  <c r="AH417" i="1" s="1"/>
  <c r="AH418" i="1" s="1"/>
  <c r="AH419" i="1" s="1"/>
  <c r="AH420" i="1" s="1"/>
  <c r="AH421" i="1" s="1"/>
  <c r="AH422" i="1" s="1"/>
  <c r="AH423" i="1" s="1"/>
  <c r="AH424" i="1" s="1"/>
  <c r="AH425" i="1" s="1"/>
  <c r="AH426" i="1" s="1"/>
  <c r="AH427" i="1" s="1"/>
  <c r="AH428" i="1" s="1"/>
  <c r="AH429" i="1" s="1"/>
  <c r="AH430" i="1" s="1"/>
  <c r="AH431" i="1" s="1"/>
  <c r="AH432" i="1" s="1"/>
  <c r="AH433" i="1" s="1"/>
  <c r="AH434" i="1" s="1"/>
  <c r="AH435" i="1" s="1"/>
  <c r="AH436" i="1" s="1"/>
  <c r="AH437" i="1" s="1"/>
  <c r="AH438" i="1" s="1"/>
  <c r="AH439" i="1" s="1"/>
  <c r="AH440" i="1" s="1"/>
  <c r="AH441" i="1" s="1"/>
  <c r="AH442" i="1" s="1"/>
  <c r="AH443" i="1" s="1"/>
  <c r="AH444" i="1" s="1"/>
  <c r="AH445" i="1" s="1"/>
  <c r="AH446" i="1" s="1"/>
  <c r="AH447" i="1" s="1"/>
  <c r="AH448" i="1" s="1"/>
  <c r="AH449" i="1" s="1"/>
  <c r="AH450" i="1" s="1"/>
  <c r="AH451" i="1" s="1"/>
  <c r="AH452" i="1" s="1"/>
  <c r="AH453" i="1" s="1"/>
  <c r="AH454" i="1" s="1"/>
  <c r="AH455" i="1" s="1"/>
  <c r="AH456" i="1" s="1"/>
  <c r="AH457" i="1" s="1"/>
  <c r="AH458" i="1" s="1"/>
  <c r="AH459" i="1" s="1"/>
  <c r="AH460" i="1" s="1"/>
  <c r="AH461" i="1" s="1"/>
  <c r="AH462" i="1" s="1"/>
  <c r="AH463" i="1" s="1"/>
  <c r="AH464" i="1" s="1"/>
  <c r="AH465" i="1" s="1"/>
  <c r="AH466" i="1" s="1"/>
  <c r="AH467" i="1" s="1"/>
  <c r="AH468" i="1" s="1"/>
  <c r="AH469" i="1" s="1"/>
  <c r="AH470" i="1" s="1"/>
  <c r="AH471" i="1" s="1"/>
  <c r="AH472" i="1" s="1"/>
  <c r="AH473" i="1" s="1"/>
  <c r="AH474" i="1" s="1"/>
  <c r="AH475" i="1" s="1"/>
  <c r="AH476" i="1" s="1"/>
  <c r="AH477" i="1" s="1"/>
  <c r="AH478" i="1" s="1"/>
  <c r="AH479" i="1" s="1"/>
  <c r="AH480" i="1" s="1"/>
  <c r="AH481" i="1" s="1"/>
  <c r="AH482" i="1" s="1"/>
  <c r="AH483" i="1" s="1"/>
  <c r="AH484" i="1" s="1"/>
  <c r="AH485" i="1" s="1"/>
  <c r="AH486" i="1" s="1"/>
  <c r="AH487" i="1" s="1"/>
  <c r="AH488" i="1" s="1"/>
  <c r="AH489" i="1" s="1"/>
  <c r="AH490" i="1" s="1"/>
  <c r="AH491" i="1" s="1"/>
  <c r="AH492" i="1" s="1"/>
  <c r="AH493" i="1" s="1"/>
  <c r="AH494" i="1" s="1"/>
  <c r="AH495" i="1" s="1"/>
  <c r="AH496" i="1" s="1"/>
  <c r="AH497" i="1" s="1"/>
  <c r="AH498" i="1" s="1"/>
  <c r="AH499" i="1" s="1"/>
  <c r="AH500" i="1" s="1"/>
  <c r="AH501" i="1" s="1"/>
  <c r="AH502" i="1" s="1"/>
  <c r="AH503" i="1" s="1"/>
  <c r="AH504" i="1" s="1"/>
  <c r="AH505" i="1" s="1"/>
  <c r="AH506" i="1" s="1"/>
  <c r="AH507" i="1" s="1"/>
  <c r="AH508" i="1" s="1"/>
  <c r="AH509" i="1" s="1"/>
  <c r="AH510" i="1" s="1"/>
  <c r="AH511" i="1" s="1"/>
  <c r="AH512" i="1" s="1"/>
  <c r="AH513" i="1" s="1"/>
  <c r="AH514" i="1" s="1"/>
  <c r="AH515" i="1" s="1"/>
  <c r="AH516" i="1" s="1"/>
  <c r="AH517" i="1" s="1"/>
  <c r="AH518" i="1" s="1"/>
  <c r="AH519" i="1" s="1"/>
  <c r="AH520" i="1" s="1"/>
  <c r="AH521" i="1" s="1"/>
  <c r="AH522" i="1" s="1"/>
  <c r="AH523" i="1" s="1"/>
  <c r="AH524" i="1" s="1"/>
  <c r="AH525" i="1" s="1"/>
  <c r="AH526" i="1" s="1"/>
  <c r="AH527" i="1" s="1"/>
  <c r="AH528" i="1" s="1"/>
  <c r="AH529" i="1" s="1"/>
  <c r="AH530" i="1" s="1"/>
  <c r="AH531" i="1" s="1"/>
  <c r="AH532" i="1" s="1"/>
  <c r="AH533" i="1" s="1"/>
  <c r="AP40" i="1"/>
  <c r="O98" i="1"/>
  <c r="O102" i="1"/>
  <c r="O110" i="1"/>
  <c r="O114" i="1"/>
  <c r="AI40" i="1"/>
  <c r="AM40" i="1"/>
  <c r="AQ40" i="1"/>
  <c r="AQ294" i="1" s="1"/>
  <c r="AQ295" i="1" s="1"/>
  <c r="AQ296" i="1" s="1"/>
  <c r="AQ297" i="1" s="1"/>
  <c r="AQ298" i="1" s="1"/>
  <c r="AQ299" i="1" s="1"/>
  <c r="AQ300" i="1" s="1"/>
  <c r="AQ301" i="1" s="1"/>
  <c r="AQ302" i="1" s="1"/>
  <c r="AQ303" i="1" s="1"/>
  <c r="AQ304" i="1" s="1"/>
  <c r="AQ305" i="1" s="1"/>
  <c r="AQ306" i="1" s="1"/>
  <c r="AQ307" i="1" s="1"/>
  <c r="AQ308" i="1" s="1"/>
  <c r="AQ309" i="1" s="1"/>
  <c r="AQ310" i="1" s="1"/>
  <c r="AQ311" i="1" s="1"/>
  <c r="AQ312" i="1" s="1"/>
  <c r="AQ313" i="1" s="1"/>
  <c r="AQ314" i="1" s="1"/>
  <c r="AQ315" i="1" s="1"/>
  <c r="AQ316" i="1" s="1"/>
  <c r="AQ317" i="1" s="1"/>
  <c r="AQ318" i="1" s="1"/>
  <c r="AQ319" i="1" s="1"/>
  <c r="AQ320" i="1" s="1"/>
  <c r="AQ321" i="1" s="1"/>
  <c r="AQ322" i="1" s="1"/>
  <c r="AQ323" i="1" s="1"/>
  <c r="AQ324" i="1" s="1"/>
  <c r="AQ325" i="1" s="1"/>
  <c r="AQ326" i="1" s="1"/>
  <c r="AQ327" i="1" s="1"/>
  <c r="AQ328" i="1" s="1"/>
  <c r="AQ329" i="1" s="1"/>
  <c r="AQ330" i="1" s="1"/>
  <c r="AQ331" i="1" s="1"/>
  <c r="AQ332" i="1" s="1"/>
  <c r="AQ333" i="1" s="1"/>
  <c r="AQ334" i="1" s="1"/>
  <c r="AQ335" i="1" s="1"/>
  <c r="AQ336" i="1" s="1"/>
  <c r="AQ337" i="1" s="1"/>
  <c r="AQ338" i="1" s="1"/>
  <c r="AQ339" i="1" s="1"/>
  <c r="AQ340" i="1" s="1"/>
  <c r="AQ341" i="1" s="1"/>
  <c r="AQ342" i="1" s="1"/>
  <c r="AQ343" i="1" s="1"/>
  <c r="AQ344" i="1" s="1"/>
  <c r="AQ345" i="1" s="1"/>
  <c r="AQ346" i="1" s="1"/>
  <c r="AQ347" i="1" s="1"/>
  <c r="AQ348" i="1" s="1"/>
  <c r="AQ349" i="1" s="1"/>
  <c r="AQ350" i="1" s="1"/>
  <c r="AQ351" i="1" s="1"/>
  <c r="AQ352" i="1" s="1"/>
  <c r="AQ353" i="1" s="1"/>
  <c r="AQ354" i="1" s="1"/>
  <c r="AQ355" i="1" s="1"/>
  <c r="AQ356" i="1" s="1"/>
  <c r="AQ357" i="1" s="1"/>
  <c r="AQ358" i="1" s="1"/>
  <c r="AQ359" i="1" s="1"/>
  <c r="AQ360" i="1" s="1"/>
  <c r="AQ361" i="1" s="1"/>
  <c r="AQ362" i="1" s="1"/>
  <c r="AQ363" i="1" s="1"/>
  <c r="AQ364" i="1" s="1"/>
  <c r="AQ365" i="1" s="1"/>
  <c r="AQ366" i="1" s="1"/>
  <c r="AQ367" i="1" s="1"/>
  <c r="AQ368" i="1" s="1"/>
  <c r="AQ369" i="1" s="1"/>
  <c r="AQ370" i="1" s="1"/>
  <c r="AQ371" i="1" s="1"/>
  <c r="AQ372" i="1" s="1"/>
  <c r="AQ373" i="1" s="1"/>
  <c r="AQ374" i="1" s="1"/>
  <c r="AQ375" i="1" s="1"/>
  <c r="AQ376" i="1" s="1"/>
  <c r="AQ377" i="1" s="1"/>
  <c r="AQ378" i="1" s="1"/>
  <c r="AQ379" i="1" s="1"/>
  <c r="AQ380" i="1" s="1"/>
  <c r="AQ381" i="1" s="1"/>
  <c r="AQ382" i="1" s="1"/>
  <c r="AQ383" i="1" s="1"/>
  <c r="AQ384" i="1" s="1"/>
  <c r="AQ385" i="1" s="1"/>
  <c r="AQ386" i="1" s="1"/>
  <c r="AQ387" i="1" s="1"/>
  <c r="AQ388" i="1" s="1"/>
  <c r="AQ389" i="1" s="1"/>
  <c r="AQ390" i="1" s="1"/>
  <c r="AQ391" i="1" s="1"/>
  <c r="AQ392" i="1" s="1"/>
  <c r="AQ393" i="1" s="1"/>
  <c r="AQ394" i="1" s="1"/>
  <c r="AQ395" i="1" s="1"/>
  <c r="AQ396" i="1" s="1"/>
  <c r="AQ397" i="1" s="1"/>
  <c r="AQ398" i="1" s="1"/>
  <c r="AQ399" i="1" s="1"/>
  <c r="AQ400" i="1" s="1"/>
  <c r="AQ401" i="1" s="1"/>
  <c r="AQ402" i="1" s="1"/>
  <c r="AQ403" i="1" s="1"/>
  <c r="AQ404" i="1" s="1"/>
  <c r="AQ405" i="1" s="1"/>
  <c r="AQ406" i="1" s="1"/>
  <c r="AQ407" i="1" s="1"/>
  <c r="AQ408" i="1" s="1"/>
  <c r="AQ409" i="1" s="1"/>
  <c r="AQ410" i="1" s="1"/>
  <c r="AQ411" i="1" s="1"/>
  <c r="AQ412" i="1" s="1"/>
  <c r="AQ413" i="1" s="1"/>
  <c r="AQ414" i="1" s="1"/>
  <c r="AQ415" i="1" s="1"/>
  <c r="AQ416" i="1" s="1"/>
  <c r="AQ417" i="1" s="1"/>
  <c r="AQ418" i="1" s="1"/>
  <c r="AQ419" i="1" s="1"/>
  <c r="AQ420" i="1" s="1"/>
  <c r="AQ421" i="1" s="1"/>
  <c r="AQ422" i="1" s="1"/>
  <c r="AQ423" i="1" s="1"/>
  <c r="AQ424" i="1" s="1"/>
  <c r="AQ425" i="1" s="1"/>
  <c r="AQ426" i="1" s="1"/>
  <c r="AQ427" i="1" s="1"/>
  <c r="AQ428" i="1" s="1"/>
  <c r="AQ429" i="1" s="1"/>
  <c r="AQ430" i="1" s="1"/>
  <c r="AQ431" i="1" s="1"/>
  <c r="AQ432" i="1" s="1"/>
  <c r="AQ433" i="1" s="1"/>
  <c r="AQ434" i="1" s="1"/>
  <c r="AQ435" i="1" s="1"/>
  <c r="AQ436" i="1" s="1"/>
  <c r="AQ437" i="1" s="1"/>
  <c r="AQ438" i="1" s="1"/>
  <c r="AQ439" i="1" s="1"/>
  <c r="AQ440" i="1" s="1"/>
  <c r="AQ441" i="1" s="1"/>
  <c r="AQ442" i="1" s="1"/>
  <c r="AQ443" i="1" s="1"/>
  <c r="AQ444" i="1" s="1"/>
  <c r="AQ445" i="1" s="1"/>
  <c r="AQ446" i="1" s="1"/>
  <c r="AQ447" i="1" s="1"/>
  <c r="AQ448" i="1" s="1"/>
  <c r="AQ449" i="1" s="1"/>
  <c r="AQ450" i="1" s="1"/>
  <c r="AQ451" i="1" s="1"/>
  <c r="AQ452" i="1" s="1"/>
  <c r="AQ453" i="1" s="1"/>
  <c r="AQ454" i="1" s="1"/>
  <c r="AQ455" i="1" s="1"/>
  <c r="AQ456" i="1" s="1"/>
  <c r="AQ457" i="1" s="1"/>
  <c r="AQ458" i="1" s="1"/>
  <c r="AQ459" i="1" s="1"/>
  <c r="AQ460" i="1" s="1"/>
  <c r="AQ461" i="1" s="1"/>
  <c r="AQ462" i="1" s="1"/>
  <c r="AQ463" i="1" s="1"/>
  <c r="AQ464" i="1" s="1"/>
  <c r="AQ465" i="1" s="1"/>
  <c r="AQ466" i="1" s="1"/>
  <c r="AQ467" i="1" s="1"/>
  <c r="AQ468" i="1" s="1"/>
  <c r="AQ469" i="1" s="1"/>
  <c r="AQ470" i="1" s="1"/>
  <c r="AQ471" i="1" s="1"/>
  <c r="AQ472" i="1" s="1"/>
  <c r="AQ473" i="1" s="1"/>
  <c r="AQ474" i="1" s="1"/>
  <c r="AQ475" i="1" s="1"/>
  <c r="AQ476" i="1" s="1"/>
  <c r="AQ477" i="1" s="1"/>
  <c r="AQ478" i="1" s="1"/>
  <c r="AQ479" i="1" s="1"/>
  <c r="AQ480" i="1" s="1"/>
  <c r="AQ481" i="1" s="1"/>
  <c r="AQ482" i="1" s="1"/>
  <c r="AQ483" i="1" s="1"/>
  <c r="AQ484" i="1" s="1"/>
  <c r="AQ485" i="1" s="1"/>
  <c r="AQ486" i="1" s="1"/>
  <c r="AQ487" i="1" s="1"/>
  <c r="AQ488" i="1" s="1"/>
  <c r="AQ489" i="1" s="1"/>
  <c r="AQ490" i="1" s="1"/>
  <c r="AQ491" i="1" s="1"/>
  <c r="AQ492" i="1" s="1"/>
  <c r="AQ493" i="1" s="1"/>
  <c r="AQ494" i="1" s="1"/>
  <c r="AQ495" i="1" s="1"/>
  <c r="AQ496" i="1" s="1"/>
  <c r="AQ497" i="1" s="1"/>
  <c r="AQ498" i="1" s="1"/>
  <c r="AQ499" i="1" s="1"/>
  <c r="AQ500" i="1" s="1"/>
  <c r="AQ501" i="1" s="1"/>
  <c r="AQ502" i="1" s="1"/>
  <c r="AQ503" i="1" s="1"/>
  <c r="AQ504" i="1" s="1"/>
  <c r="AQ505" i="1" s="1"/>
  <c r="AQ506" i="1" s="1"/>
  <c r="AQ507" i="1" s="1"/>
  <c r="AQ508" i="1" s="1"/>
  <c r="AQ509" i="1" s="1"/>
  <c r="AQ510" i="1" s="1"/>
  <c r="AQ511" i="1" s="1"/>
  <c r="AQ512" i="1" s="1"/>
  <c r="AQ513" i="1" s="1"/>
  <c r="AQ514" i="1" s="1"/>
  <c r="AQ515" i="1" s="1"/>
  <c r="AQ516" i="1" s="1"/>
  <c r="AQ517" i="1" s="1"/>
  <c r="AQ518" i="1" s="1"/>
  <c r="AQ519" i="1" s="1"/>
  <c r="AQ520" i="1" s="1"/>
  <c r="AQ521" i="1" s="1"/>
  <c r="AQ522" i="1" s="1"/>
  <c r="AQ523" i="1" s="1"/>
  <c r="AQ524" i="1" s="1"/>
  <c r="AQ525" i="1" s="1"/>
  <c r="AQ526" i="1" s="1"/>
  <c r="AQ527" i="1" s="1"/>
  <c r="AQ528" i="1" s="1"/>
  <c r="AQ529" i="1" s="1"/>
  <c r="AQ530" i="1" s="1"/>
  <c r="AQ531" i="1" s="1"/>
  <c r="AQ532" i="1" s="1"/>
  <c r="AQ533" i="1" s="1"/>
  <c r="AY40" i="1"/>
  <c r="O58" i="1"/>
  <c r="O62" i="1"/>
  <c r="O70" i="1"/>
  <c r="O74" i="1"/>
  <c r="O137" i="1"/>
  <c r="CQ40" i="1" s="1"/>
  <c r="CQ294" i="1" s="1"/>
  <c r="CQ295" i="1" s="1"/>
  <c r="CQ296" i="1" s="1"/>
  <c r="CQ297" i="1" s="1"/>
  <c r="CQ298" i="1" s="1"/>
  <c r="CQ299" i="1" s="1"/>
  <c r="CQ300" i="1" s="1"/>
  <c r="CQ301" i="1" s="1"/>
  <c r="CQ302" i="1" s="1"/>
  <c r="CQ303" i="1" s="1"/>
  <c r="CQ304" i="1" s="1"/>
  <c r="CQ305" i="1" s="1"/>
  <c r="CQ306" i="1" s="1"/>
  <c r="CQ307" i="1" s="1"/>
  <c r="CQ308" i="1" s="1"/>
  <c r="CQ309" i="1" s="1"/>
  <c r="CQ310" i="1" s="1"/>
  <c r="CQ311" i="1" s="1"/>
  <c r="CQ312" i="1" s="1"/>
  <c r="CQ313" i="1" s="1"/>
  <c r="CQ314" i="1" s="1"/>
  <c r="CQ315" i="1" s="1"/>
  <c r="CQ316" i="1" s="1"/>
  <c r="CQ317" i="1" s="1"/>
  <c r="CQ318" i="1" s="1"/>
  <c r="CQ319" i="1" s="1"/>
  <c r="CQ320" i="1" s="1"/>
  <c r="CQ321" i="1" s="1"/>
  <c r="CQ322" i="1" s="1"/>
  <c r="CQ323" i="1" s="1"/>
  <c r="CQ324" i="1" s="1"/>
  <c r="CQ325" i="1" s="1"/>
  <c r="CQ326" i="1" s="1"/>
  <c r="CQ327" i="1" s="1"/>
  <c r="CQ328" i="1" s="1"/>
  <c r="CQ329" i="1" s="1"/>
  <c r="CQ330" i="1" s="1"/>
  <c r="CQ331" i="1" s="1"/>
  <c r="CQ332" i="1" s="1"/>
  <c r="CQ333" i="1" s="1"/>
  <c r="CQ334" i="1" s="1"/>
  <c r="CQ335" i="1" s="1"/>
  <c r="CQ336" i="1" s="1"/>
  <c r="CQ337" i="1" s="1"/>
  <c r="CQ338" i="1" s="1"/>
  <c r="CQ339" i="1" s="1"/>
  <c r="CQ340" i="1" s="1"/>
  <c r="CQ341" i="1" s="1"/>
  <c r="CQ342" i="1" s="1"/>
  <c r="CQ343" i="1" s="1"/>
  <c r="CQ344" i="1" s="1"/>
  <c r="CQ345" i="1" s="1"/>
  <c r="CQ346" i="1" s="1"/>
  <c r="CQ347" i="1" s="1"/>
  <c r="CQ348" i="1" s="1"/>
  <c r="CQ349" i="1" s="1"/>
  <c r="CQ350" i="1" s="1"/>
  <c r="CQ351" i="1" s="1"/>
  <c r="CQ352" i="1" s="1"/>
  <c r="CQ353" i="1" s="1"/>
  <c r="CQ354" i="1" s="1"/>
  <c r="CQ355" i="1" s="1"/>
  <c r="CQ356" i="1" s="1"/>
  <c r="CQ357" i="1" s="1"/>
  <c r="CQ358" i="1" s="1"/>
  <c r="CQ359" i="1" s="1"/>
  <c r="CQ360" i="1" s="1"/>
  <c r="CQ361" i="1" s="1"/>
  <c r="CQ362" i="1" s="1"/>
  <c r="CQ363" i="1" s="1"/>
  <c r="CQ364" i="1" s="1"/>
  <c r="CQ365" i="1" s="1"/>
  <c r="CQ366" i="1" s="1"/>
  <c r="CQ367" i="1" s="1"/>
  <c r="CQ368" i="1" s="1"/>
  <c r="CQ369" i="1" s="1"/>
  <c r="CQ370" i="1" s="1"/>
  <c r="CQ371" i="1" s="1"/>
  <c r="CQ372" i="1" s="1"/>
  <c r="CQ373" i="1" s="1"/>
  <c r="CQ374" i="1" s="1"/>
  <c r="CQ375" i="1" s="1"/>
  <c r="CQ376" i="1" s="1"/>
  <c r="CQ377" i="1" s="1"/>
  <c r="CQ378" i="1" s="1"/>
  <c r="CQ379" i="1" s="1"/>
  <c r="CQ380" i="1" s="1"/>
  <c r="CQ381" i="1" s="1"/>
  <c r="CQ382" i="1" s="1"/>
  <c r="CQ383" i="1" s="1"/>
  <c r="CQ384" i="1" s="1"/>
  <c r="CQ385" i="1" s="1"/>
  <c r="CQ386" i="1" s="1"/>
  <c r="CQ387" i="1" s="1"/>
  <c r="CQ388" i="1" s="1"/>
  <c r="CQ389" i="1" s="1"/>
  <c r="CQ390" i="1" s="1"/>
  <c r="CQ391" i="1" s="1"/>
  <c r="CQ392" i="1" s="1"/>
  <c r="CQ393" i="1" s="1"/>
  <c r="CQ394" i="1" s="1"/>
  <c r="CQ395" i="1" s="1"/>
  <c r="CQ396" i="1" s="1"/>
  <c r="CQ397" i="1" s="1"/>
  <c r="CQ398" i="1" s="1"/>
  <c r="CQ399" i="1" s="1"/>
  <c r="CQ400" i="1" s="1"/>
  <c r="CQ401" i="1" s="1"/>
  <c r="CQ402" i="1" s="1"/>
  <c r="CQ403" i="1" s="1"/>
  <c r="CQ404" i="1" s="1"/>
  <c r="CQ405" i="1" s="1"/>
  <c r="CQ406" i="1" s="1"/>
  <c r="CQ407" i="1" s="1"/>
  <c r="CQ408" i="1" s="1"/>
  <c r="CQ409" i="1" s="1"/>
  <c r="CQ410" i="1" s="1"/>
  <c r="CQ411" i="1" s="1"/>
  <c r="CQ412" i="1" s="1"/>
  <c r="CQ413" i="1" s="1"/>
  <c r="CQ414" i="1" s="1"/>
  <c r="CQ415" i="1" s="1"/>
  <c r="CQ416" i="1" s="1"/>
  <c r="CQ417" i="1" s="1"/>
  <c r="CQ418" i="1" s="1"/>
  <c r="CQ419" i="1" s="1"/>
  <c r="CQ420" i="1" s="1"/>
  <c r="CQ421" i="1" s="1"/>
  <c r="CQ422" i="1" s="1"/>
  <c r="CQ423" i="1" s="1"/>
  <c r="CQ424" i="1" s="1"/>
  <c r="CQ425" i="1" s="1"/>
  <c r="CQ426" i="1" s="1"/>
  <c r="CQ427" i="1" s="1"/>
  <c r="CQ428" i="1" s="1"/>
  <c r="CQ429" i="1" s="1"/>
  <c r="CQ430" i="1" s="1"/>
  <c r="CQ431" i="1" s="1"/>
  <c r="CQ432" i="1" s="1"/>
  <c r="CQ433" i="1" s="1"/>
  <c r="CQ434" i="1" s="1"/>
  <c r="CQ435" i="1" s="1"/>
  <c r="CQ436" i="1" s="1"/>
  <c r="CQ437" i="1" s="1"/>
  <c r="CQ438" i="1" s="1"/>
  <c r="CQ439" i="1" s="1"/>
  <c r="CQ440" i="1" s="1"/>
  <c r="CQ441" i="1" s="1"/>
  <c r="CQ442" i="1" s="1"/>
  <c r="CQ443" i="1" s="1"/>
  <c r="CQ444" i="1" s="1"/>
  <c r="CQ445" i="1" s="1"/>
  <c r="CQ446" i="1" s="1"/>
  <c r="CQ447" i="1" s="1"/>
  <c r="CQ448" i="1" s="1"/>
  <c r="CQ449" i="1" s="1"/>
  <c r="CQ450" i="1" s="1"/>
  <c r="CQ451" i="1" s="1"/>
  <c r="CQ452" i="1" s="1"/>
  <c r="CQ453" i="1" s="1"/>
  <c r="CQ454" i="1" s="1"/>
  <c r="CQ455" i="1" s="1"/>
  <c r="CQ456" i="1" s="1"/>
  <c r="CQ457" i="1" s="1"/>
  <c r="CQ458" i="1" s="1"/>
  <c r="CQ459" i="1" s="1"/>
  <c r="CQ460" i="1" s="1"/>
  <c r="CQ461" i="1" s="1"/>
  <c r="CQ462" i="1" s="1"/>
  <c r="CQ463" i="1" s="1"/>
  <c r="CQ464" i="1" s="1"/>
  <c r="CQ465" i="1" s="1"/>
  <c r="CQ466" i="1" s="1"/>
  <c r="CQ467" i="1" s="1"/>
  <c r="CQ468" i="1" s="1"/>
  <c r="CQ469" i="1" s="1"/>
  <c r="CQ470" i="1" s="1"/>
  <c r="CQ471" i="1" s="1"/>
  <c r="CQ472" i="1" s="1"/>
  <c r="CQ473" i="1" s="1"/>
  <c r="CQ474" i="1" s="1"/>
  <c r="CQ475" i="1" s="1"/>
  <c r="CQ476" i="1" s="1"/>
  <c r="CQ477" i="1" s="1"/>
  <c r="CQ478" i="1" s="1"/>
  <c r="CQ479" i="1" s="1"/>
  <c r="CQ480" i="1" s="1"/>
  <c r="CQ481" i="1" s="1"/>
  <c r="CQ482" i="1" s="1"/>
  <c r="CQ483" i="1" s="1"/>
  <c r="CQ484" i="1" s="1"/>
  <c r="CQ485" i="1" s="1"/>
  <c r="CQ486" i="1" s="1"/>
  <c r="CQ487" i="1" s="1"/>
  <c r="CQ488" i="1" s="1"/>
  <c r="CQ489" i="1" s="1"/>
  <c r="CQ490" i="1" s="1"/>
  <c r="CQ491" i="1" s="1"/>
  <c r="CQ492" i="1" s="1"/>
  <c r="CQ493" i="1" s="1"/>
  <c r="CQ494" i="1" s="1"/>
  <c r="CQ495" i="1" s="1"/>
  <c r="CQ496" i="1" s="1"/>
  <c r="CQ497" i="1" s="1"/>
  <c r="CQ498" i="1" s="1"/>
  <c r="CQ499" i="1" s="1"/>
  <c r="CQ500" i="1" s="1"/>
  <c r="CQ501" i="1" s="1"/>
  <c r="CQ502" i="1" s="1"/>
  <c r="CQ503" i="1" s="1"/>
  <c r="CQ504" i="1" s="1"/>
  <c r="CQ505" i="1" s="1"/>
  <c r="CQ506" i="1" s="1"/>
  <c r="CQ507" i="1" s="1"/>
  <c r="CQ508" i="1" s="1"/>
  <c r="CQ509" i="1" s="1"/>
  <c r="CQ510" i="1" s="1"/>
  <c r="CQ511" i="1" s="1"/>
  <c r="CQ512" i="1" s="1"/>
  <c r="CQ513" i="1" s="1"/>
  <c r="CQ514" i="1" s="1"/>
  <c r="CQ515" i="1" s="1"/>
  <c r="CQ516" i="1" s="1"/>
  <c r="CQ517" i="1" s="1"/>
  <c r="CQ518" i="1" s="1"/>
  <c r="CQ519" i="1" s="1"/>
  <c r="CQ520" i="1" s="1"/>
  <c r="CQ521" i="1" s="1"/>
  <c r="CQ522" i="1" s="1"/>
  <c r="CQ523" i="1" s="1"/>
  <c r="CQ524" i="1" s="1"/>
  <c r="CQ525" i="1" s="1"/>
  <c r="CQ526" i="1" s="1"/>
  <c r="CQ527" i="1" s="1"/>
  <c r="CQ528" i="1" s="1"/>
  <c r="CQ529" i="1" s="1"/>
  <c r="CQ530" i="1" s="1"/>
  <c r="CQ531" i="1" s="1"/>
  <c r="CQ532" i="1" s="1"/>
  <c r="CQ533" i="1" s="1"/>
  <c r="O141" i="1"/>
  <c r="CU40" i="1" s="1"/>
  <c r="CU294" i="1" s="1"/>
  <c r="CU295" i="1" s="1"/>
  <c r="CU296" i="1" s="1"/>
  <c r="CU297" i="1" s="1"/>
  <c r="CU298" i="1" s="1"/>
  <c r="CU299" i="1" s="1"/>
  <c r="CU300" i="1" s="1"/>
  <c r="CU301" i="1" s="1"/>
  <c r="CU302" i="1" s="1"/>
  <c r="CU303" i="1" s="1"/>
  <c r="CU304" i="1" s="1"/>
  <c r="CU305" i="1" s="1"/>
  <c r="CU306" i="1" s="1"/>
  <c r="CU307" i="1" s="1"/>
  <c r="CU308" i="1" s="1"/>
  <c r="CU309" i="1" s="1"/>
  <c r="CU310" i="1" s="1"/>
  <c r="CU311" i="1" s="1"/>
  <c r="CU312" i="1" s="1"/>
  <c r="CU313" i="1" s="1"/>
  <c r="CU314" i="1" s="1"/>
  <c r="CU315" i="1" s="1"/>
  <c r="CU316" i="1" s="1"/>
  <c r="CU317" i="1" s="1"/>
  <c r="CU318" i="1" s="1"/>
  <c r="CU319" i="1" s="1"/>
  <c r="CU320" i="1" s="1"/>
  <c r="CU321" i="1" s="1"/>
  <c r="CU322" i="1" s="1"/>
  <c r="CU323" i="1" s="1"/>
  <c r="CU324" i="1" s="1"/>
  <c r="CU325" i="1" s="1"/>
  <c r="CU326" i="1" s="1"/>
  <c r="CU327" i="1" s="1"/>
  <c r="CU328" i="1" s="1"/>
  <c r="CU329" i="1" s="1"/>
  <c r="CU330" i="1" s="1"/>
  <c r="CU331" i="1" s="1"/>
  <c r="CU332" i="1" s="1"/>
  <c r="CU333" i="1" s="1"/>
  <c r="CU334" i="1" s="1"/>
  <c r="CU335" i="1" s="1"/>
  <c r="CU336" i="1" s="1"/>
  <c r="CU337" i="1" s="1"/>
  <c r="CU338" i="1" s="1"/>
  <c r="CU339" i="1" s="1"/>
  <c r="CU340" i="1" s="1"/>
  <c r="CU341" i="1" s="1"/>
  <c r="CU342" i="1" s="1"/>
  <c r="CU343" i="1" s="1"/>
  <c r="CU344" i="1" s="1"/>
  <c r="CU345" i="1" s="1"/>
  <c r="CU346" i="1" s="1"/>
  <c r="CU347" i="1" s="1"/>
  <c r="CU348" i="1" s="1"/>
  <c r="CU349" i="1" s="1"/>
  <c r="CU350" i="1" s="1"/>
  <c r="CU351" i="1" s="1"/>
  <c r="CU352" i="1" s="1"/>
  <c r="CU353" i="1" s="1"/>
  <c r="CU354" i="1" s="1"/>
  <c r="CU355" i="1" s="1"/>
  <c r="CU356" i="1" s="1"/>
  <c r="CU357" i="1" s="1"/>
  <c r="CU358" i="1" s="1"/>
  <c r="CU359" i="1" s="1"/>
  <c r="CU360" i="1" s="1"/>
  <c r="CU361" i="1" s="1"/>
  <c r="CU362" i="1" s="1"/>
  <c r="CU363" i="1" s="1"/>
  <c r="CU364" i="1" s="1"/>
  <c r="CU365" i="1" s="1"/>
  <c r="CU366" i="1" s="1"/>
  <c r="CU367" i="1" s="1"/>
  <c r="CU368" i="1" s="1"/>
  <c r="CU369" i="1" s="1"/>
  <c r="CU370" i="1" s="1"/>
  <c r="CU371" i="1" s="1"/>
  <c r="CU372" i="1" s="1"/>
  <c r="CU373" i="1" s="1"/>
  <c r="CU374" i="1" s="1"/>
  <c r="CU375" i="1" s="1"/>
  <c r="CU376" i="1" s="1"/>
  <c r="CU377" i="1" s="1"/>
  <c r="CU378" i="1" s="1"/>
  <c r="CU379" i="1" s="1"/>
  <c r="CU380" i="1" s="1"/>
  <c r="CU381" i="1" s="1"/>
  <c r="CU382" i="1" s="1"/>
  <c r="CU383" i="1" s="1"/>
  <c r="CU384" i="1" s="1"/>
  <c r="CU385" i="1" s="1"/>
  <c r="CU386" i="1" s="1"/>
  <c r="CU387" i="1" s="1"/>
  <c r="CU388" i="1" s="1"/>
  <c r="CU389" i="1" s="1"/>
  <c r="CU390" i="1" s="1"/>
  <c r="CU391" i="1" s="1"/>
  <c r="CU392" i="1" s="1"/>
  <c r="CU393" i="1" s="1"/>
  <c r="CU394" i="1" s="1"/>
  <c r="CU395" i="1" s="1"/>
  <c r="CU396" i="1" s="1"/>
  <c r="CU397" i="1" s="1"/>
  <c r="CU398" i="1" s="1"/>
  <c r="CU399" i="1" s="1"/>
  <c r="CU400" i="1" s="1"/>
  <c r="CU401" i="1" s="1"/>
  <c r="CU402" i="1" s="1"/>
  <c r="CU403" i="1" s="1"/>
  <c r="CU404" i="1" s="1"/>
  <c r="CU405" i="1" s="1"/>
  <c r="CU406" i="1" s="1"/>
  <c r="CU407" i="1" s="1"/>
  <c r="CU408" i="1" s="1"/>
  <c r="CU409" i="1" s="1"/>
  <c r="CU410" i="1" s="1"/>
  <c r="CU411" i="1" s="1"/>
  <c r="CU412" i="1" s="1"/>
  <c r="CU413" i="1" s="1"/>
  <c r="CU414" i="1" s="1"/>
  <c r="CU415" i="1" s="1"/>
  <c r="CU416" i="1" s="1"/>
  <c r="CU417" i="1" s="1"/>
  <c r="CU418" i="1" s="1"/>
  <c r="CU419" i="1" s="1"/>
  <c r="CU420" i="1" s="1"/>
  <c r="CU421" i="1" s="1"/>
  <c r="CU422" i="1" s="1"/>
  <c r="CU423" i="1" s="1"/>
  <c r="CU424" i="1" s="1"/>
  <c r="CU425" i="1" s="1"/>
  <c r="CU426" i="1" s="1"/>
  <c r="CU427" i="1" s="1"/>
  <c r="CU428" i="1" s="1"/>
  <c r="CU429" i="1" s="1"/>
  <c r="CU430" i="1" s="1"/>
  <c r="CU431" i="1" s="1"/>
  <c r="CU432" i="1" s="1"/>
  <c r="CU433" i="1" s="1"/>
  <c r="CU434" i="1" s="1"/>
  <c r="CU435" i="1" s="1"/>
  <c r="CU436" i="1" s="1"/>
  <c r="CU437" i="1" s="1"/>
  <c r="CU438" i="1" s="1"/>
  <c r="CU439" i="1" s="1"/>
  <c r="CU440" i="1" s="1"/>
  <c r="CU441" i="1" s="1"/>
  <c r="CU442" i="1" s="1"/>
  <c r="CU443" i="1" s="1"/>
  <c r="CU444" i="1" s="1"/>
  <c r="CU445" i="1" s="1"/>
  <c r="CU446" i="1" s="1"/>
  <c r="CU447" i="1" s="1"/>
  <c r="CU448" i="1" s="1"/>
  <c r="CU449" i="1" s="1"/>
  <c r="CU450" i="1" s="1"/>
  <c r="CU451" i="1" s="1"/>
  <c r="CU452" i="1" s="1"/>
  <c r="CU453" i="1" s="1"/>
  <c r="CU454" i="1" s="1"/>
  <c r="CU455" i="1" s="1"/>
  <c r="CU456" i="1" s="1"/>
  <c r="CU457" i="1" s="1"/>
  <c r="CU458" i="1" s="1"/>
  <c r="CU459" i="1" s="1"/>
  <c r="CU460" i="1" s="1"/>
  <c r="CU461" i="1" s="1"/>
  <c r="CU462" i="1" s="1"/>
  <c r="CU463" i="1" s="1"/>
  <c r="CU464" i="1" s="1"/>
  <c r="CU465" i="1" s="1"/>
  <c r="CU466" i="1" s="1"/>
  <c r="CU467" i="1" s="1"/>
  <c r="CU468" i="1" s="1"/>
  <c r="CU469" i="1" s="1"/>
  <c r="CU470" i="1" s="1"/>
  <c r="CU471" i="1" s="1"/>
  <c r="CU472" i="1" s="1"/>
  <c r="CU473" i="1" s="1"/>
  <c r="CU474" i="1" s="1"/>
  <c r="CU475" i="1" s="1"/>
  <c r="CU476" i="1" s="1"/>
  <c r="CU477" i="1" s="1"/>
  <c r="CU478" i="1" s="1"/>
  <c r="CU479" i="1" s="1"/>
  <c r="CU480" i="1" s="1"/>
  <c r="CU481" i="1" s="1"/>
  <c r="CU482" i="1" s="1"/>
  <c r="CU483" i="1" s="1"/>
  <c r="CU484" i="1" s="1"/>
  <c r="CU485" i="1" s="1"/>
  <c r="CU486" i="1" s="1"/>
  <c r="CU487" i="1" s="1"/>
  <c r="CU488" i="1" s="1"/>
  <c r="CU489" i="1" s="1"/>
  <c r="CU490" i="1" s="1"/>
  <c r="CU491" i="1" s="1"/>
  <c r="CU492" i="1" s="1"/>
  <c r="CU493" i="1" s="1"/>
  <c r="CU494" i="1" s="1"/>
  <c r="CU495" i="1" s="1"/>
  <c r="CU496" i="1" s="1"/>
  <c r="CU497" i="1" s="1"/>
  <c r="CU498" i="1" s="1"/>
  <c r="CU499" i="1" s="1"/>
  <c r="CU500" i="1" s="1"/>
  <c r="CU501" i="1" s="1"/>
  <c r="CU502" i="1" s="1"/>
  <c r="CU503" i="1" s="1"/>
  <c r="CU504" i="1" s="1"/>
  <c r="CU505" i="1" s="1"/>
  <c r="CU506" i="1" s="1"/>
  <c r="CU507" i="1" s="1"/>
  <c r="CU508" i="1" s="1"/>
  <c r="CU509" i="1" s="1"/>
  <c r="CU510" i="1" s="1"/>
  <c r="CU511" i="1" s="1"/>
  <c r="CU512" i="1" s="1"/>
  <c r="CU513" i="1" s="1"/>
  <c r="CU514" i="1" s="1"/>
  <c r="CU515" i="1" s="1"/>
  <c r="CU516" i="1" s="1"/>
  <c r="CU517" i="1" s="1"/>
  <c r="CU518" i="1" s="1"/>
  <c r="CU519" i="1" s="1"/>
  <c r="CU520" i="1" s="1"/>
  <c r="CU521" i="1" s="1"/>
  <c r="CU522" i="1" s="1"/>
  <c r="CU523" i="1" s="1"/>
  <c r="CU524" i="1" s="1"/>
  <c r="CU525" i="1" s="1"/>
  <c r="CU526" i="1" s="1"/>
  <c r="CU527" i="1" s="1"/>
  <c r="CU528" i="1" s="1"/>
  <c r="CU529" i="1" s="1"/>
  <c r="CU530" i="1" s="1"/>
  <c r="CU531" i="1" s="1"/>
  <c r="CU532" i="1" s="1"/>
  <c r="CU533" i="1" s="1"/>
  <c r="O145" i="1"/>
  <c r="CY40" i="1" s="1"/>
  <c r="CY294" i="1" s="1"/>
  <c r="CY295" i="1" s="1"/>
  <c r="CY296" i="1" s="1"/>
  <c r="CY297" i="1" s="1"/>
  <c r="CY298" i="1" s="1"/>
  <c r="CY299" i="1" s="1"/>
  <c r="CY300" i="1" s="1"/>
  <c r="CY301" i="1" s="1"/>
  <c r="CY302" i="1" s="1"/>
  <c r="CY303" i="1" s="1"/>
  <c r="CY304" i="1" s="1"/>
  <c r="CY305" i="1" s="1"/>
  <c r="CY306" i="1" s="1"/>
  <c r="CY307" i="1" s="1"/>
  <c r="CY308" i="1" s="1"/>
  <c r="CY309" i="1" s="1"/>
  <c r="CY310" i="1" s="1"/>
  <c r="CY311" i="1" s="1"/>
  <c r="CY312" i="1" s="1"/>
  <c r="CY313" i="1" s="1"/>
  <c r="CY314" i="1" s="1"/>
  <c r="CY315" i="1" s="1"/>
  <c r="CY316" i="1" s="1"/>
  <c r="CY317" i="1" s="1"/>
  <c r="CY318" i="1" s="1"/>
  <c r="CY319" i="1" s="1"/>
  <c r="CY320" i="1" s="1"/>
  <c r="CY321" i="1" s="1"/>
  <c r="CY322" i="1" s="1"/>
  <c r="CY323" i="1" s="1"/>
  <c r="CY324" i="1" s="1"/>
  <c r="CY325" i="1" s="1"/>
  <c r="CY326" i="1" s="1"/>
  <c r="CY327" i="1" s="1"/>
  <c r="CY328" i="1" s="1"/>
  <c r="CY329" i="1" s="1"/>
  <c r="CY330" i="1" s="1"/>
  <c r="CY331" i="1" s="1"/>
  <c r="CY332" i="1" s="1"/>
  <c r="CY333" i="1" s="1"/>
  <c r="CY334" i="1" s="1"/>
  <c r="CY335" i="1" s="1"/>
  <c r="CY336" i="1" s="1"/>
  <c r="CY337" i="1" s="1"/>
  <c r="CY338" i="1" s="1"/>
  <c r="CY339" i="1" s="1"/>
  <c r="CY340" i="1" s="1"/>
  <c r="CY341" i="1" s="1"/>
  <c r="CY342" i="1" s="1"/>
  <c r="CY343" i="1" s="1"/>
  <c r="CY344" i="1" s="1"/>
  <c r="CY345" i="1" s="1"/>
  <c r="CY346" i="1" s="1"/>
  <c r="CY347" i="1" s="1"/>
  <c r="CY348" i="1" s="1"/>
  <c r="CY349" i="1" s="1"/>
  <c r="CY350" i="1" s="1"/>
  <c r="CY351" i="1" s="1"/>
  <c r="CY352" i="1" s="1"/>
  <c r="CY353" i="1" s="1"/>
  <c r="CY354" i="1" s="1"/>
  <c r="CY355" i="1" s="1"/>
  <c r="CY356" i="1" s="1"/>
  <c r="CY357" i="1" s="1"/>
  <c r="CY358" i="1" s="1"/>
  <c r="CY359" i="1" s="1"/>
  <c r="CY360" i="1" s="1"/>
  <c r="CY361" i="1" s="1"/>
  <c r="CY362" i="1" s="1"/>
  <c r="CY363" i="1" s="1"/>
  <c r="CY364" i="1" s="1"/>
  <c r="CY365" i="1" s="1"/>
  <c r="CY366" i="1" s="1"/>
  <c r="CY367" i="1" s="1"/>
  <c r="CY368" i="1" s="1"/>
  <c r="CY369" i="1" s="1"/>
  <c r="CY370" i="1" s="1"/>
  <c r="CY371" i="1" s="1"/>
  <c r="CY372" i="1" s="1"/>
  <c r="CY373" i="1" s="1"/>
  <c r="CY374" i="1" s="1"/>
  <c r="CY375" i="1" s="1"/>
  <c r="CY376" i="1" s="1"/>
  <c r="CY377" i="1" s="1"/>
  <c r="CY378" i="1" s="1"/>
  <c r="CY379" i="1" s="1"/>
  <c r="CY380" i="1" s="1"/>
  <c r="CY381" i="1" s="1"/>
  <c r="CY382" i="1" s="1"/>
  <c r="CY383" i="1" s="1"/>
  <c r="CY384" i="1" s="1"/>
  <c r="CY385" i="1" s="1"/>
  <c r="CY386" i="1" s="1"/>
  <c r="CY387" i="1" s="1"/>
  <c r="CY388" i="1" s="1"/>
  <c r="CY389" i="1" s="1"/>
  <c r="CY390" i="1" s="1"/>
  <c r="CY391" i="1" s="1"/>
  <c r="CY392" i="1" s="1"/>
  <c r="CY393" i="1" s="1"/>
  <c r="CY394" i="1" s="1"/>
  <c r="CY395" i="1" s="1"/>
  <c r="CY396" i="1" s="1"/>
  <c r="CY397" i="1" s="1"/>
  <c r="CY398" i="1" s="1"/>
  <c r="CY399" i="1" s="1"/>
  <c r="CY400" i="1" s="1"/>
  <c r="CY401" i="1" s="1"/>
  <c r="CY402" i="1" s="1"/>
  <c r="CY403" i="1" s="1"/>
  <c r="CY404" i="1" s="1"/>
  <c r="CY405" i="1" s="1"/>
  <c r="CY406" i="1" s="1"/>
  <c r="CY407" i="1" s="1"/>
  <c r="CY408" i="1" s="1"/>
  <c r="CY409" i="1" s="1"/>
  <c r="CY410" i="1" s="1"/>
  <c r="CY411" i="1" s="1"/>
  <c r="CY412" i="1" s="1"/>
  <c r="CY413" i="1" s="1"/>
  <c r="CY414" i="1" s="1"/>
  <c r="CY415" i="1" s="1"/>
  <c r="CY416" i="1" s="1"/>
  <c r="CY417" i="1" s="1"/>
  <c r="CY418" i="1" s="1"/>
  <c r="CY419" i="1" s="1"/>
  <c r="CY420" i="1" s="1"/>
  <c r="CY421" i="1" s="1"/>
  <c r="CY422" i="1" s="1"/>
  <c r="CY423" i="1" s="1"/>
  <c r="CY424" i="1" s="1"/>
  <c r="CY425" i="1" s="1"/>
  <c r="CY426" i="1" s="1"/>
  <c r="CY427" i="1" s="1"/>
  <c r="CY428" i="1" s="1"/>
  <c r="CY429" i="1" s="1"/>
  <c r="CY430" i="1" s="1"/>
  <c r="CY431" i="1" s="1"/>
  <c r="CY432" i="1" s="1"/>
  <c r="CY433" i="1" s="1"/>
  <c r="CY434" i="1" s="1"/>
  <c r="CY435" i="1" s="1"/>
  <c r="CY436" i="1" s="1"/>
  <c r="CY437" i="1" s="1"/>
  <c r="CY438" i="1" s="1"/>
  <c r="CY439" i="1" s="1"/>
  <c r="CY440" i="1" s="1"/>
  <c r="CY441" i="1" s="1"/>
  <c r="CY442" i="1" s="1"/>
  <c r="CY443" i="1" s="1"/>
  <c r="CY444" i="1" s="1"/>
  <c r="CY445" i="1" s="1"/>
  <c r="CY446" i="1" s="1"/>
  <c r="CY447" i="1" s="1"/>
  <c r="CY448" i="1" s="1"/>
  <c r="CY449" i="1" s="1"/>
  <c r="CY450" i="1" s="1"/>
  <c r="CY451" i="1" s="1"/>
  <c r="CY452" i="1" s="1"/>
  <c r="CY453" i="1" s="1"/>
  <c r="CY454" i="1" s="1"/>
  <c r="CY455" i="1" s="1"/>
  <c r="CY456" i="1" s="1"/>
  <c r="CY457" i="1" s="1"/>
  <c r="CY458" i="1" s="1"/>
  <c r="CY459" i="1" s="1"/>
  <c r="CY460" i="1" s="1"/>
  <c r="CY461" i="1" s="1"/>
  <c r="CY462" i="1" s="1"/>
  <c r="CY463" i="1" s="1"/>
  <c r="CY464" i="1" s="1"/>
  <c r="CY465" i="1" s="1"/>
  <c r="CY466" i="1" s="1"/>
  <c r="CY467" i="1" s="1"/>
  <c r="CY468" i="1" s="1"/>
  <c r="CY469" i="1" s="1"/>
  <c r="CY470" i="1" s="1"/>
  <c r="CY471" i="1" s="1"/>
  <c r="CY472" i="1" s="1"/>
  <c r="CY473" i="1" s="1"/>
  <c r="CY474" i="1" s="1"/>
  <c r="CY475" i="1" s="1"/>
  <c r="CY476" i="1" s="1"/>
  <c r="CY477" i="1" s="1"/>
  <c r="CY478" i="1" s="1"/>
  <c r="CY479" i="1" s="1"/>
  <c r="CY480" i="1" s="1"/>
  <c r="CY481" i="1" s="1"/>
  <c r="CY482" i="1" s="1"/>
  <c r="CY483" i="1" s="1"/>
  <c r="CY484" i="1" s="1"/>
  <c r="CY485" i="1" s="1"/>
  <c r="CY486" i="1" s="1"/>
  <c r="CY487" i="1" s="1"/>
  <c r="CY488" i="1" s="1"/>
  <c r="CY489" i="1" s="1"/>
  <c r="CY490" i="1" s="1"/>
  <c r="CY491" i="1" s="1"/>
  <c r="CY492" i="1" s="1"/>
  <c r="CY493" i="1" s="1"/>
  <c r="CY494" i="1" s="1"/>
  <c r="CY495" i="1" s="1"/>
  <c r="CY496" i="1" s="1"/>
  <c r="CY497" i="1" s="1"/>
  <c r="CY498" i="1" s="1"/>
  <c r="CY499" i="1" s="1"/>
  <c r="CY500" i="1" s="1"/>
  <c r="CY501" i="1" s="1"/>
  <c r="CY502" i="1" s="1"/>
  <c r="CY503" i="1" s="1"/>
  <c r="CY504" i="1" s="1"/>
  <c r="CY505" i="1" s="1"/>
  <c r="CY506" i="1" s="1"/>
  <c r="CY507" i="1" s="1"/>
  <c r="CY508" i="1" s="1"/>
  <c r="CY509" i="1" s="1"/>
  <c r="CY510" i="1" s="1"/>
  <c r="CY511" i="1" s="1"/>
  <c r="CY512" i="1" s="1"/>
  <c r="CY513" i="1" s="1"/>
  <c r="CY514" i="1" s="1"/>
  <c r="CY515" i="1" s="1"/>
  <c r="CY516" i="1" s="1"/>
  <c r="CY517" i="1" s="1"/>
  <c r="CY518" i="1" s="1"/>
  <c r="CY519" i="1" s="1"/>
  <c r="CY520" i="1" s="1"/>
  <c r="CY521" i="1" s="1"/>
  <c r="CY522" i="1" s="1"/>
  <c r="CY523" i="1" s="1"/>
  <c r="CY524" i="1" s="1"/>
  <c r="CY525" i="1" s="1"/>
  <c r="CY526" i="1" s="1"/>
  <c r="CY527" i="1" s="1"/>
  <c r="CY528" i="1" s="1"/>
  <c r="CY529" i="1" s="1"/>
  <c r="CY530" i="1" s="1"/>
  <c r="CY531" i="1" s="1"/>
  <c r="CY532" i="1" s="1"/>
  <c r="CY533" i="1" s="1"/>
  <c r="O149" i="1"/>
  <c r="DA40" i="1" s="1"/>
  <c r="DA294" i="1" s="1"/>
  <c r="O153" i="1"/>
  <c r="DE40" i="1" s="1"/>
  <c r="O157" i="1"/>
  <c r="DI40" i="1" s="1"/>
  <c r="DI294" i="1" s="1"/>
  <c r="AR40" i="1"/>
  <c r="AR294" i="1" s="1"/>
  <c r="O96" i="1"/>
  <c r="O100" i="1"/>
  <c r="O104" i="1"/>
  <c r="O108" i="1"/>
  <c r="O112" i="1"/>
  <c r="O116" i="1"/>
  <c r="O136" i="1"/>
  <c r="CP40" i="1" s="1"/>
  <c r="O144" i="1"/>
  <c r="CX40" i="1" s="1"/>
  <c r="O148" i="1"/>
  <c r="CZ40" i="1" s="1"/>
  <c r="CZ294" i="1" s="1"/>
  <c r="J61" i="22"/>
  <c r="F61" i="22" s="1"/>
  <c r="F51" i="22"/>
  <c r="K19" i="22"/>
  <c r="B139" i="22" s="1"/>
  <c r="E17" i="22"/>
  <c r="K7" i="22"/>
  <c r="E40" i="22" s="1"/>
  <c r="J60" i="22"/>
  <c r="F60" i="22" s="1"/>
  <c r="F57" i="22"/>
  <c r="F53" i="22"/>
  <c r="K18" i="22"/>
  <c r="D75" i="22" s="1"/>
  <c r="K13" i="22"/>
  <c r="F58" i="22" s="1"/>
  <c r="B58" i="22" s="1"/>
  <c r="K9" i="22"/>
  <c r="E21" i="22" s="1"/>
  <c r="F54" i="22"/>
  <c r="F50" i="22"/>
  <c r="D19" i="22"/>
  <c r="K5" i="22" s="1"/>
  <c r="C37" i="22" s="1"/>
  <c r="K10" i="22"/>
  <c r="E7" i="22"/>
  <c r="K8" i="22"/>
  <c r="D21" i="22" s="1"/>
  <c r="F52" i="22"/>
  <c r="K12" i="22"/>
  <c r="B56" i="22" s="1"/>
  <c r="F56" i="22"/>
  <c r="D20" i="22"/>
  <c r="G102" i="5"/>
  <c r="K102" i="5" s="1"/>
  <c r="F86" i="5"/>
  <c r="AM74" i="2"/>
  <c r="AH74" i="2"/>
  <c r="AR74" i="2"/>
  <c r="AM75" i="2"/>
  <c r="BD74" i="2"/>
  <c r="AF74" i="2"/>
  <c r="Y73" i="2"/>
  <c r="Z73" i="2" s="1"/>
  <c r="Q73" i="2"/>
  <c r="R73" i="2" s="1"/>
  <c r="U73" i="2"/>
  <c r="V73" i="2" s="1"/>
  <c r="AY73" i="2"/>
  <c r="AZ73" i="2" s="1"/>
  <c r="AN73" i="2"/>
  <c r="AO73" i="2" s="1"/>
  <c r="H92" i="5"/>
  <c r="F103" i="5"/>
  <c r="J103" i="5" s="1"/>
  <c r="AI73" i="2"/>
  <c r="AJ73" i="2" s="1"/>
  <c r="BE73" i="2"/>
  <c r="H90" i="5"/>
  <c r="G132" i="5"/>
  <c r="K132" i="5" s="1"/>
  <c r="AS44" i="1"/>
  <c r="AS45" i="1" s="1"/>
  <c r="C305" i="6"/>
  <c r="C9" i="22" s="1"/>
  <c r="CF44" i="1"/>
  <c r="AN74" i="2" l="1"/>
  <c r="O132" i="5"/>
  <c r="T132" i="5" s="1"/>
  <c r="AU40" i="1"/>
  <c r="AU294" i="1" s="1"/>
  <c r="AU295" i="1" s="1"/>
  <c r="AU296" i="1" s="1"/>
  <c r="AU297" i="1" s="1"/>
  <c r="AU298" i="1" s="1"/>
  <c r="AU299" i="1" s="1"/>
  <c r="AU300" i="1" s="1"/>
  <c r="AU301" i="1" s="1"/>
  <c r="AU302" i="1" s="1"/>
  <c r="AU303" i="1" s="1"/>
  <c r="AU304" i="1" s="1"/>
  <c r="AU305" i="1" s="1"/>
  <c r="AU306" i="1" s="1"/>
  <c r="AU307" i="1" s="1"/>
  <c r="AU308" i="1" s="1"/>
  <c r="AU309" i="1" s="1"/>
  <c r="AU310" i="1" s="1"/>
  <c r="AU311" i="1" s="1"/>
  <c r="AU312" i="1" s="1"/>
  <c r="AU313" i="1" s="1"/>
  <c r="AU314" i="1" s="1"/>
  <c r="AU315" i="1" s="1"/>
  <c r="AU316" i="1" s="1"/>
  <c r="AU317" i="1" s="1"/>
  <c r="AU318" i="1" s="1"/>
  <c r="AU319" i="1" s="1"/>
  <c r="AU320" i="1" s="1"/>
  <c r="AU321" i="1" s="1"/>
  <c r="AU322" i="1" s="1"/>
  <c r="AU323" i="1" s="1"/>
  <c r="AU324" i="1" s="1"/>
  <c r="AU325" i="1" s="1"/>
  <c r="AU326" i="1" s="1"/>
  <c r="AU327" i="1" s="1"/>
  <c r="AU328" i="1" s="1"/>
  <c r="AU329" i="1" s="1"/>
  <c r="AU330" i="1" s="1"/>
  <c r="AU331" i="1" s="1"/>
  <c r="AU332" i="1" s="1"/>
  <c r="AU333" i="1" s="1"/>
  <c r="AU334" i="1" s="1"/>
  <c r="AU335" i="1" s="1"/>
  <c r="AU336" i="1" s="1"/>
  <c r="AU337" i="1" s="1"/>
  <c r="AU338" i="1" s="1"/>
  <c r="AU339" i="1" s="1"/>
  <c r="AU340" i="1" s="1"/>
  <c r="AU341" i="1" s="1"/>
  <c r="AU342" i="1" s="1"/>
  <c r="AU343" i="1" s="1"/>
  <c r="AU344" i="1" s="1"/>
  <c r="AU345" i="1" s="1"/>
  <c r="AU346" i="1" s="1"/>
  <c r="AU347" i="1" s="1"/>
  <c r="AU348" i="1" s="1"/>
  <c r="AU349" i="1" s="1"/>
  <c r="AU350" i="1" s="1"/>
  <c r="AU351" i="1" s="1"/>
  <c r="AU352" i="1" s="1"/>
  <c r="AU353" i="1" s="1"/>
  <c r="AU354" i="1" s="1"/>
  <c r="AU355" i="1" s="1"/>
  <c r="AU356" i="1" s="1"/>
  <c r="AU357" i="1" s="1"/>
  <c r="AU358" i="1" s="1"/>
  <c r="AU359" i="1" s="1"/>
  <c r="AU360" i="1" s="1"/>
  <c r="AU361" i="1" s="1"/>
  <c r="AU362" i="1" s="1"/>
  <c r="AU363" i="1" s="1"/>
  <c r="AU364" i="1" s="1"/>
  <c r="AU365" i="1" s="1"/>
  <c r="AU366" i="1" s="1"/>
  <c r="AU367" i="1" s="1"/>
  <c r="AU368" i="1" s="1"/>
  <c r="AU369" i="1" s="1"/>
  <c r="AU370" i="1" s="1"/>
  <c r="AU371" i="1" s="1"/>
  <c r="AU372" i="1" s="1"/>
  <c r="AU373" i="1" s="1"/>
  <c r="AU374" i="1" s="1"/>
  <c r="AU375" i="1" s="1"/>
  <c r="AU376" i="1" s="1"/>
  <c r="AU377" i="1" s="1"/>
  <c r="AU378" i="1" s="1"/>
  <c r="AU379" i="1" s="1"/>
  <c r="AU380" i="1" s="1"/>
  <c r="AU381" i="1" s="1"/>
  <c r="AU382" i="1" s="1"/>
  <c r="AU383" i="1" s="1"/>
  <c r="AU384" i="1" s="1"/>
  <c r="AU385" i="1" s="1"/>
  <c r="AU386" i="1" s="1"/>
  <c r="AU387" i="1" s="1"/>
  <c r="AU388" i="1" s="1"/>
  <c r="AU389" i="1" s="1"/>
  <c r="AU390" i="1" s="1"/>
  <c r="AU391" i="1" s="1"/>
  <c r="AU392" i="1" s="1"/>
  <c r="AU393" i="1" s="1"/>
  <c r="AU394" i="1" s="1"/>
  <c r="AU395" i="1" s="1"/>
  <c r="AU396" i="1" s="1"/>
  <c r="AU397" i="1" s="1"/>
  <c r="AU398" i="1" s="1"/>
  <c r="AU399" i="1" s="1"/>
  <c r="AU400" i="1" s="1"/>
  <c r="AU401" i="1" s="1"/>
  <c r="AU402" i="1" s="1"/>
  <c r="AU403" i="1" s="1"/>
  <c r="AU404" i="1" s="1"/>
  <c r="AU405" i="1" s="1"/>
  <c r="AU406" i="1" s="1"/>
  <c r="AU407" i="1" s="1"/>
  <c r="AU408" i="1" s="1"/>
  <c r="AU409" i="1" s="1"/>
  <c r="AU410" i="1" s="1"/>
  <c r="AU411" i="1" s="1"/>
  <c r="AU412" i="1" s="1"/>
  <c r="AU413" i="1" s="1"/>
  <c r="AU414" i="1" s="1"/>
  <c r="AU415" i="1" s="1"/>
  <c r="AU416" i="1" s="1"/>
  <c r="AU417" i="1" s="1"/>
  <c r="AU418" i="1" s="1"/>
  <c r="AU419" i="1" s="1"/>
  <c r="AU420" i="1" s="1"/>
  <c r="AU421" i="1" s="1"/>
  <c r="AU422" i="1" s="1"/>
  <c r="AU423" i="1" s="1"/>
  <c r="AU424" i="1" s="1"/>
  <c r="AU425" i="1" s="1"/>
  <c r="AU426" i="1" s="1"/>
  <c r="AU427" i="1" s="1"/>
  <c r="AU428" i="1" s="1"/>
  <c r="AU429" i="1" s="1"/>
  <c r="AU430" i="1" s="1"/>
  <c r="AU431" i="1" s="1"/>
  <c r="AU432" i="1" s="1"/>
  <c r="AU433" i="1" s="1"/>
  <c r="AU434" i="1" s="1"/>
  <c r="AU435" i="1" s="1"/>
  <c r="AU436" i="1" s="1"/>
  <c r="AU437" i="1" s="1"/>
  <c r="AU438" i="1" s="1"/>
  <c r="AU439" i="1" s="1"/>
  <c r="AU440" i="1" s="1"/>
  <c r="AU441" i="1" s="1"/>
  <c r="AU442" i="1" s="1"/>
  <c r="AU443" i="1" s="1"/>
  <c r="AU444" i="1" s="1"/>
  <c r="AU445" i="1" s="1"/>
  <c r="AU446" i="1" s="1"/>
  <c r="AU447" i="1" s="1"/>
  <c r="AU448" i="1" s="1"/>
  <c r="AU449" i="1" s="1"/>
  <c r="AU450" i="1" s="1"/>
  <c r="AU451" i="1" s="1"/>
  <c r="AU452" i="1" s="1"/>
  <c r="AU453" i="1" s="1"/>
  <c r="AU454" i="1" s="1"/>
  <c r="AU455" i="1" s="1"/>
  <c r="AU456" i="1" s="1"/>
  <c r="AU457" i="1" s="1"/>
  <c r="AU458" i="1" s="1"/>
  <c r="AU459" i="1" s="1"/>
  <c r="AU460" i="1" s="1"/>
  <c r="AU461" i="1" s="1"/>
  <c r="AU462" i="1" s="1"/>
  <c r="AU463" i="1" s="1"/>
  <c r="AU464" i="1" s="1"/>
  <c r="AU465" i="1" s="1"/>
  <c r="AU466" i="1" s="1"/>
  <c r="AU467" i="1" s="1"/>
  <c r="AU468" i="1" s="1"/>
  <c r="AU469" i="1" s="1"/>
  <c r="AU470" i="1" s="1"/>
  <c r="AU471" i="1" s="1"/>
  <c r="AU472" i="1" s="1"/>
  <c r="AU473" i="1" s="1"/>
  <c r="AU474" i="1" s="1"/>
  <c r="AU475" i="1" s="1"/>
  <c r="AU476" i="1" s="1"/>
  <c r="AU477" i="1" s="1"/>
  <c r="AU478" i="1" s="1"/>
  <c r="AU479" i="1" s="1"/>
  <c r="AU480" i="1" s="1"/>
  <c r="AU481" i="1" s="1"/>
  <c r="AU482" i="1" s="1"/>
  <c r="AU483" i="1" s="1"/>
  <c r="AU484" i="1" s="1"/>
  <c r="AU485" i="1" s="1"/>
  <c r="AU486" i="1" s="1"/>
  <c r="AU487" i="1" s="1"/>
  <c r="AU488" i="1" s="1"/>
  <c r="AU489" i="1" s="1"/>
  <c r="AU490" i="1" s="1"/>
  <c r="AU491" i="1" s="1"/>
  <c r="AU492" i="1" s="1"/>
  <c r="AU493" i="1" s="1"/>
  <c r="AU494" i="1" s="1"/>
  <c r="AU495" i="1" s="1"/>
  <c r="AU496" i="1" s="1"/>
  <c r="AU497" i="1" s="1"/>
  <c r="AU498" i="1" s="1"/>
  <c r="AU499" i="1" s="1"/>
  <c r="AU500" i="1" s="1"/>
  <c r="AU501" i="1" s="1"/>
  <c r="AU502" i="1" s="1"/>
  <c r="AU503" i="1" s="1"/>
  <c r="AU504" i="1" s="1"/>
  <c r="AU505" i="1" s="1"/>
  <c r="AU506" i="1" s="1"/>
  <c r="AU507" i="1" s="1"/>
  <c r="AU508" i="1" s="1"/>
  <c r="AU509" i="1" s="1"/>
  <c r="AU510" i="1" s="1"/>
  <c r="AU511" i="1" s="1"/>
  <c r="AU512" i="1" s="1"/>
  <c r="AU513" i="1" s="1"/>
  <c r="AU514" i="1" s="1"/>
  <c r="AU515" i="1" s="1"/>
  <c r="AU516" i="1" s="1"/>
  <c r="AU517" i="1" s="1"/>
  <c r="AU518" i="1" s="1"/>
  <c r="AU519" i="1" s="1"/>
  <c r="AU520" i="1" s="1"/>
  <c r="AU521" i="1" s="1"/>
  <c r="AU522" i="1" s="1"/>
  <c r="AU523" i="1" s="1"/>
  <c r="AU524" i="1" s="1"/>
  <c r="AU525" i="1" s="1"/>
  <c r="AU526" i="1" s="1"/>
  <c r="AU527" i="1" s="1"/>
  <c r="AU528" i="1" s="1"/>
  <c r="AU529" i="1" s="1"/>
  <c r="AU530" i="1" s="1"/>
  <c r="AU531" i="1" s="1"/>
  <c r="AU532" i="1" s="1"/>
  <c r="AU533" i="1" s="1"/>
  <c r="O23" i="5"/>
  <c r="K65" i="5"/>
  <c r="P65" i="5" s="1"/>
  <c r="K62" i="5"/>
  <c r="K63" i="5"/>
  <c r="P63" i="5" s="1"/>
  <c r="J66" i="5"/>
  <c r="O66" i="5" s="1"/>
  <c r="K32" i="5"/>
  <c r="P45" i="5"/>
  <c r="K36" i="5"/>
  <c r="P36" i="5" s="1"/>
  <c r="Y294" i="1"/>
  <c r="Y295" i="1" s="1"/>
  <c r="Y296" i="1" s="1"/>
  <c r="Y297" i="1" s="1"/>
  <c r="Y298" i="1" s="1"/>
  <c r="Y299" i="1" s="1"/>
  <c r="Y300" i="1" s="1"/>
  <c r="Y301" i="1" s="1"/>
  <c r="Y302" i="1" s="1"/>
  <c r="Y303" i="1" s="1"/>
  <c r="Y304" i="1" s="1"/>
  <c r="Y305" i="1" s="1"/>
  <c r="Y306" i="1" s="1"/>
  <c r="Y307" i="1" s="1"/>
  <c r="Y308" i="1" s="1"/>
  <c r="Y309" i="1" s="1"/>
  <c r="Y310" i="1" s="1"/>
  <c r="Y311" i="1" s="1"/>
  <c r="Y312" i="1" s="1"/>
  <c r="Y313" i="1" s="1"/>
  <c r="Y314" i="1" s="1"/>
  <c r="Y315" i="1" s="1"/>
  <c r="Y316" i="1" s="1"/>
  <c r="Y317" i="1" s="1"/>
  <c r="Y318" i="1" s="1"/>
  <c r="Y319" i="1" s="1"/>
  <c r="Y320" i="1" s="1"/>
  <c r="Y321" i="1" s="1"/>
  <c r="Y322" i="1" s="1"/>
  <c r="Y323" i="1" s="1"/>
  <c r="Y324" i="1" s="1"/>
  <c r="Y325" i="1" s="1"/>
  <c r="Y326" i="1" s="1"/>
  <c r="Y327" i="1" s="1"/>
  <c r="Y328" i="1" s="1"/>
  <c r="Y329" i="1" s="1"/>
  <c r="Y330" i="1" s="1"/>
  <c r="Y331" i="1" s="1"/>
  <c r="Y332" i="1" s="1"/>
  <c r="Y333" i="1" s="1"/>
  <c r="Y334" i="1" s="1"/>
  <c r="Y335" i="1" s="1"/>
  <c r="Y336" i="1" s="1"/>
  <c r="Y337" i="1" s="1"/>
  <c r="Y338" i="1" s="1"/>
  <c r="Y339" i="1" s="1"/>
  <c r="Y340" i="1" s="1"/>
  <c r="Y341" i="1" s="1"/>
  <c r="Y342" i="1" s="1"/>
  <c r="Y343" i="1" s="1"/>
  <c r="Y344" i="1" s="1"/>
  <c r="Y345" i="1" s="1"/>
  <c r="Y346" i="1" s="1"/>
  <c r="Y347" i="1" s="1"/>
  <c r="Y348" i="1" s="1"/>
  <c r="Y349" i="1" s="1"/>
  <c r="Y350" i="1" s="1"/>
  <c r="Y351" i="1" s="1"/>
  <c r="Y352" i="1" s="1"/>
  <c r="Y353" i="1" s="1"/>
  <c r="Y354" i="1" s="1"/>
  <c r="Y355" i="1" s="1"/>
  <c r="Y356" i="1" s="1"/>
  <c r="Y357" i="1" s="1"/>
  <c r="Y358" i="1" s="1"/>
  <c r="Y359" i="1" s="1"/>
  <c r="Y360" i="1" s="1"/>
  <c r="Y361" i="1" s="1"/>
  <c r="Y362" i="1" s="1"/>
  <c r="Y363" i="1" s="1"/>
  <c r="Y364" i="1" s="1"/>
  <c r="Y365" i="1" s="1"/>
  <c r="Y366" i="1" s="1"/>
  <c r="Y367" i="1" s="1"/>
  <c r="Y368" i="1" s="1"/>
  <c r="Y369" i="1" s="1"/>
  <c r="Y370" i="1" s="1"/>
  <c r="Y371" i="1" s="1"/>
  <c r="Y372" i="1" s="1"/>
  <c r="Y373" i="1" s="1"/>
  <c r="Y374" i="1" s="1"/>
  <c r="Y375" i="1" s="1"/>
  <c r="Y376" i="1" s="1"/>
  <c r="Y377" i="1" s="1"/>
  <c r="Y378" i="1" s="1"/>
  <c r="Y379" i="1" s="1"/>
  <c r="Y380" i="1" s="1"/>
  <c r="Y381" i="1" s="1"/>
  <c r="Y382" i="1" s="1"/>
  <c r="Y383" i="1" s="1"/>
  <c r="Y384" i="1" s="1"/>
  <c r="Y385" i="1" s="1"/>
  <c r="Y386" i="1" s="1"/>
  <c r="Y387" i="1" s="1"/>
  <c r="Y388" i="1" s="1"/>
  <c r="Y389" i="1" s="1"/>
  <c r="Y390" i="1" s="1"/>
  <c r="Y391" i="1" s="1"/>
  <c r="Y392" i="1" s="1"/>
  <c r="Y393" i="1" s="1"/>
  <c r="Y394" i="1" s="1"/>
  <c r="Y395" i="1" s="1"/>
  <c r="Y396" i="1" s="1"/>
  <c r="Y397" i="1" s="1"/>
  <c r="Y398" i="1" s="1"/>
  <c r="Y399" i="1" s="1"/>
  <c r="Y400" i="1" s="1"/>
  <c r="Y401" i="1" s="1"/>
  <c r="Y402" i="1" s="1"/>
  <c r="Y403" i="1" s="1"/>
  <c r="Y404" i="1" s="1"/>
  <c r="Y405" i="1" s="1"/>
  <c r="Y406" i="1" s="1"/>
  <c r="Y407" i="1" s="1"/>
  <c r="Y408" i="1" s="1"/>
  <c r="Y409" i="1" s="1"/>
  <c r="Y410" i="1" s="1"/>
  <c r="Y411" i="1" s="1"/>
  <c r="Y412" i="1" s="1"/>
  <c r="Y413" i="1" s="1"/>
  <c r="Y414" i="1" s="1"/>
  <c r="Y415" i="1" s="1"/>
  <c r="Y416" i="1" s="1"/>
  <c r="Y417" i="1" s="1"/>
  <c r="Y418" i="1" s="1"/>
  <c r="Y419" i="1" s="1"/>
  <c r="Y420" i="1" s="1"/>
  <c r="Y421" i="1" s="1"/>
  <c r="Y422" i="1" s="1"/>
  <c r="Y423" i="1" s="1"/>
  <c r="Y424" i="1" s="1"/>
  <c r="Y425" i="1" s="1"/>
  <c r="Y426" i="1" s="1"/>
  <c r="Y427" i="1" s="1"/>
  <c r="Y428" i="1" s="1"/>
  <c r="Y429" i="1" s="1"/>
  <c r="Y430" i="1" s="1"/>
  <c r="Y431" i="1" s="1"/>
  <c r="Y432" i="1" s="1"/>
  <c r="Y433" i="1" s="1"/>
  <c r="Y434" i="1" s="1"/>
  <c r="Y435" i="1" s="1"/>
  <c r="Y436" i="1" s="1"/>
  <c r="Y437" i="1" s="1"/>
  <c r="Y438" i="1" s="1"/>
  <c r="Y439" i="1" s="1"/>
  <c r="Y440" i="1" s="1"/>
  <c r="Y441" i="1" s="1"/>
  <c r="Y442" i="1" s="1"/>
  <c r="Y443" i="1" s="1"/>
  <c r="Y444" i="1" s="1"/>
  <c r="Y445" i="1" s="1"/>
  <c r="Y446" i="1" s="1"/>
  <c r="Y447" i="1" s="1"/>
  <c r="Y448" i="1" s="1"/>
  <c r="Y449" i="1" s="1"/>
  <c r="Y450" i="1" s="1"/>
  <c r="Y451" i="1" s="1"/>
  <c r="Y452" i="1" s="1"/>
  <c r="Y453" i="1" s="1"/>
  <c r="Y454" i="1" s="1"/>
  <c r="Y455" i="1" s="1"/>
  <c r="Y456" i="1" s="1"/>
  <c r="Y457" i="1" s="1"/>
  <c r="Y458" i="1" s="1"/>
  <c r="Y459" i="1" s="1"/>
  <c r="Y460" i="1" s="1"/>
  <c r="Y461" i="1" s="1"/>
  <c r="Y462" i="1" s="1"/>
  <c r="Y463" i="1" s="1"/>
  <c r="Y464" i="1" s="1"/>
  <c r="Y465" i="1" s="1"/>
  <c r="Y466" i="1" s="1"/>
  <c r="Y467" i="1" s="1"/>
  <c r="Y468" i="1" s="1"/>
  <c r="Y469" i="1" s="1"/>
  <c r="Y470" i="1" s="1"/>
  <c r="Y471" i="1" s="1"/>
  <c r="Y472" i="1" s="1"/>
  <c r="Y473" i="1" s="1"/>
  <c r="Y474" i="1" s="1"/>
  <c r="Y475" i="1" s="1"/>
  <c r="Y476" i="1" s="1"/>
  <c r="Y477" i="1" s="1"/>
  <c r="Y478" i="1" s="1"/>
  <c r="Y479" i="1" s="1"/>
  <c r="Y480" i="1" s="1"/>
  <c r="Y481" i="1" s="1"/>
  <c r="Y482" i="1" s="1"/>
  <c r="Y483" i="1" s="1"/>
  <c r="Y484" i="1" s="1"/>
  <c r="Y485" i="1" s="1"/>
  <c r="Y486" i="1" s="1"/>
  <c r="Y487" i="1" s="1"/>
  <c r="Y488" i="1" s="1"/>
  <c r="Y489" i="1" s="1"/>
  <c r="Y490" i="1" s="1"/>
  <c r="Y491" i="1" s="1"/>
  <c r="Y492" i="1" s="1"/>
  <c r="Y493" i="1" s="1"/>
  <c r="Y494" i="1" s="1"/>
  <c r="Y495" i="1" s="1"/>
  <c r="Y496" i="1" s="1"/>
  <c r="Y497" i="1" s="1"/>
  <c r="Y498" i="1" s="1"/>
  <c r="Y499" i="1" s="1"/>
  <c r="Y500" i="1" s="1"/>
  <c r="Y501" i="1" s="1"/>
  <c r="Y502" i="1" s="1"/>
  <c r="Y503" i="1" s="1"/>
  <c r="Y504" i="1" s="1"/>
  <c r="Y505" i="1" s="1"/>
  <c r="Y506" i="1" s="1"/>
  <c r="Y507" i="1" s="1"/>
  <c r="Y508" i="1" s="1"/>
  <c r="Y509" i="1" s="1"/>
  <c r="Y510" i="1" s="1"/>
  <c r="Y511" i="1" s="1"/>
  <c r="Y512" i="1" s="1"/>
  <c r="Y513" i="1" s="1"/>
  <c r="Y514" i="1" s="1"/>
  <c r="Y515" i="1" s="1"/>
  <c r="Y516" i="1" s="1"/>
  <c r="Y517" i="1" s="1"/>
  <c r="Y518" i="1" s="1"/>
  <c r="Y519" i="1" s="1"/>
  <c r="Y520" i="1" s="1"/>
  <c r="Y521" i="1" s="1"/>
  <c r="Y522" i="1" s="1"/>
  <c r="Y523" i="1" s="1"/>
  <c r="Y524" i="1" s="1"/>
  <c r="Y525" i="1" s="1"/>
  <c r="Y526" i="1" s="1"/>
  <c r="Y527" i="1" s="1"/>
  <c r="Y528" i="1" s="1"/>
  <c r="Y529" i="1" s="1"/>
  <c r="Y530" i="1" s="1"/>
  <c r="Y531" i="1" s="1"/>
  <c r="Y532" i="1" s="1"/>
  <c r="Y533" i="1" s="1"/>
  <c r="H89" i="3"/>
  <c r="H91" i="3" s="1"/>
  <c r="E228" i="3" s="1"/>
  <c r="H11" i="5" s="1"/>
  <c r="O42" i="5"/>
  <c r="P44" i="5"/>
  <c r="P43" i="5"/>
  <c r="P32" i="5"/>
  <c r="Y132" i="5"/>
  <c r="AI74" i="2"/>
  <c r="P46" i="5"/>
  <c r="U46" i="5" s="1"/>
  <c r="Z46" i="5" s="1"/>
  <c r="P42" i="5"/>
  <c r="BJ275" i="3"/>
  <c r="AS275" i="3"/>
  <c r="BC44" i="1"/>
  <c r="BC45" i="1" s="1"/>
  <c r="BC46" i="1" s="1"/>
  <c r="B138" i="22"/>
  <c r="B169" i="22"/>
  <c r="B140" i="22"/>
  <c r="B33" i="22"/>
  <c r="B35" i="22"/>
  <c r="K15" i="22"/>
  <c r="B34" i="22"/>
  <c r="CP294" i="1"/>
  <c r="CP295" i="1" s="1"/>
  <c r="CP296" i="1" s="1"/>
  <c r="CP297" i="1" s="1"/>
  <c r="CP298" i="1" s="1"/>
  <c r="CP299" i="1" s="1"/>
  <c r="CP300" i="1" s="1"/>
  <c r="CP301" i="1" s="1"/>
  <c r="CP302" i="1" s="1"/>
  <c r="CP303" i="1" s="1"/>
  <c r="CP304" i="1" s="1"/>
  <c r="CP305" i="1" s="1"/>
  <c r="CP306" i="1" s="1"/>
  <c r="CP307" i="1" s="1"/>
  <c r="CP308" i="1" s="1"/>
  <c r="CP309" i="1" s="1"/>
  <c r="CP310" i="1" s="1"/>
  <c r="CP311" i="1" s="1"/>
  <c r="CP312" i="1" s="1"/>
  <c r="CP313" i="1" s="1"/>
  <c r="CP314" i="1" s="1"/>
  <c r="CP315" i="1" s="1"/>
  <c r="CP316" i="1" s="1"/>
  <c r="CP317" i="1" s="1"/>
  <c r="CP318" i="1" s="1"/>
  <c r="CP319" i="1" s="1"/>
  <c r="CP320" i="1" s="1"/>
  <c r="CP321" i="1" s="1"/>
  <c r="CP322" i="1" s="1"/>
  <c r="CP323" i="1" s="1"/>
  <c r="CP324" i="1" s="1"/>
  <c r="CP325" i="1" s="1"/>
  <c r="CP326" i="1" s="1"/>
  <c r="CP327" i="1" s="1"/>
  <c r="CP328" i="1" s="1"/>
  <c r="CP329" i="1" s="1"/>
  <c r="CP330" i="1" s="1"/>
  <c r="CP331" i="1" s="1"/>
  <c r="CP332" i="1" s="1"/>
  <c r="CP333" i="1" s="1"/>
  <c r="CP334" i="1" s="1"/>
  <c r="CP335" i="1" s="1"/>
  <c r="CP336" i="1" s="1"/>
  <c r="CP337" i="1" s="1"/>
  <c r="CP338" i="1" s="1"/>
  <c r="CP339" i="1" s="1"/>
  <c r="CP340" i="1" s="1"/>
  <c r="CP341" i="1" s="1"/>
  <c r="CP342" i="1" s="1"/>
  <c r="CP343" i="1" s="1"/>
  <c r="CP344" i="1" s="1"/>
  <c r="CP345" i="1" s="1"/>
  <c r="CP346" i="1" s="1"/>
  <c r="CP347" i="1" s="1"/>
  <c r="CP348" i="1" s="1"/>
  <c r="CP349" i="1" s="1"/>
  <c r="CP350" i="1" s="1"/>
  <c r="CP351" i="1" s="1"/>
  <c r="CP352" i="1" s="1"/>
  <c r="CP353" i="1" s="1"/>
  <c r="CP354" i="1" s="1"/>
  <c r="CP355" i="1" s="1"/>
  <c r="CP356" i="1" s="1"/>
  <c r="CP357" i="1" s="1"/>
  <c r="CP358" i="1" s="1"/>
  <c r="CP359" i="1" s="1"/>
  <c r="CP360" i="1" s="1"/>
  <c r="CP361" i="1" s="1"/>
  <c r="CP362" i="1" s="1"/>
  <c r="CP363" i="1" s="1"/>
  <c r="CP364" i="1" s="1"/>
  <c r="CP365" i="1" s="1"/>
  <c r="CP366" i="1" s="1"/>
  <c r="CP367" i="1" s="1"/>
  <c r="CP368" i="1" s="1"/>
  <c r="CP369" i="1" s="1"/>
  <c r="CP370" i="1" s="1"/>
  <c r="CP371" i="1" s="1"/>
  <c r="CP372" i="1" s="1"/>
  <c r="CP373" i="1" s="1"/>
  <c r="CP374" i="1" s="1"/>
  <c r="CP375" i="1" s="1"/>
  <c r="CP376" i="1" s="1"/>
  <c r="CP377" i="1" s="1"/>
  <c r="CP378" i="1" s="1"/>
  <c r="CP379" i="1" s="1"/>
  <c r="CP380" i="1" s="1"/>
  <c r="CP381" i="1" s="1"/>
  <c r="CP382" i="1" s="1"/>
  <c r="CP383" i="1" s="1"/>
  <c r="CP384" i="1" s="1"/>
  <c r="CP385" i="1" s="1"/>
  <c r="CP386" i="1" s="1"/>
  <c r="CP387" i="1" s="1"/>
  <c r="CP388" i="1" s="1"/>
  <c r="CP389" i="1" s="1"/>
  <c r="CP390" i="1" s="1"/>
  <c r="CP391" i="1" s="1"/>
  <c r="CP392" i="1" s="1"/>
  <c r="CP393" i="1" s="1"/>
  <c r="CP394" i="1" s="1"/>
  <c r="CP395" i="1" s="1"/>
  <c r="CP396" i="1" s="1"/>
  <c r="CP397" i="1" s="1"/>
  <c r="CP398" i="1" s="1"/>
  <c r="CP399" i="1" s="1"/>
  <c r="CP400" i="1" s="1"/>
  <c r="CP401" i="1" s="1"/>
  <c r="CP402" i="1" s="1"/>
  <c r="CP403" i="1" s="1"/>
  <c r="CP404" i="1" s="1"/>
  <c r="CP405" i="1" s="1"/>
  <c r="CP406" i="1" s="1"/>
  <c r="CP407" i="1" s="1"/>
  <c r="CP408" i="1" s="1"/>
  <c r="CP409" i="1" s="1"/>
  <c r="CP410" i="1" s="1"/>
  <c r="CP411" i="1" s="1"/>
  <c r="CP412" i="1" s="1"/>
  <c r="CP413" i="1" s="1"/>
  <c r="CP414" i="1" s="1"/>
  <c r="CP415" i="1" s="1"/>
  <c r="CP416" i="1" s="1"/>
  <c r="CP417" i="1" s="1"/>
  <c r="CP418" i="1" s="1"/>
  <c r="CP419" i="1" s="1"/>
  <c r="CP420" i="1" s="1"/>
  <c r="CP421" i="1" s="1"/>
  <c r="CP422" i="1" s="1"/>
  <c r="CP423" i="1" s="1"/>
  <c r="CP424" i="1" s="1"/>
  <c r="CP425" i="1" s="1"/>
  <c r="CP426" i="1" s="1"/>
  <c r="CP427" i="1" s="1"/>
  <c r="CP428" i="1" s="1"/>
  <c r="CP429" i="1" s="1"/>
  <c r="CP430" i="1" s="1"/>
  <c r="CP431" i="1" s="1"/>
  <c r="CP432" i="1" s="1"/>
  <c r="CP433" i="1" s="1"/>
  <c r="CP434" i="1" s="1"/>
  <c r="CP435" i="1" s="1"/>
  <c r="CP436" i="1" s="1"/>
  <c r="CP437" i="1" s="1"/>
  <c r="CP438" i="1" s="1"/>
  <c r="CP439" i="1" s="1"/>
  <c r="CP440" i="1" s="1"/>
  <c r="CP441" i="1" s="1"/>
  <c r="CP442" i="1" s="1"/>
  <c r="CP443" i="1" s="1"/>
  <c r="CP444" i="1" s="1"/>
  <c r="CP445" i="1" s="1"/>
  <c r="CP446" i="1" s="1"/>
  <c r="CP447" i="1" s="1"/>
  <c r="CP448" i="1" s="1"/>
  <c r="CP449" i="1" s="1"/>
  <c r="CP450" i="1" s="1"/>
  <c r="CP451" i="1" s="1"/>
  <c r="CP452" i="1" s="1"/>
  <c r="CP453" i="1" s="1"/>
  <c r="CP454" i="1" s="1"/>
  <c r="CP455" i="1" s="1"/>
  <c r="CP456" i="1" s="1"/>
  <c r="CP457" i="1" s="1"/>
  <c r="CP458" i="1" s="1"/>
  <c r="CP459" i="1" s="1"/>
  <c r="CP460" i="1" s="1"/>
  <c r="CP461" i="1" s="1"/>
  <c r="CP462" i="1" s="1"/>
  <c r="CP463" i="1" s="1"/>
  <c r="CP464" i="1" s="1"/>
  <c r="CP465" i="1" s="1"/>
  <c r="CP466" i="1" s="1"/>
  <c r="CP467" i="1" s="1"/>
  <c r="CP468" i="1" s="1"/>
  <c r="CP469" i="1" s="1"/>
  <c r="CP470" i="1" s="1"/>
  <c r="CP471" i="1" s="1"/>
  <c r="CP472" i="1" s="1"/>
  <c r="CP473" i="1" s="1"/>
  <c r="CP474" i="1" s="1"/>
  <c r="CP475" i="1" s="1"/>
  <c r="CP476" i="1" s="1"/>
  <c r="CP477" i="1" s="1"/>
  <c r="CP478" i="1" s="1"/>
  <c r="CP479" i="1" s="1"/>
  <c r="CP480" i="1" s="1"/>
  <c r="CP481" i="1" s="1"/>
  <c r="CP482" i="1" s="1"/>
  <c r="CP483" i="1" s="1"/>
  <c r="CP484" i="1" s="1"/>
  <c r="CP485" i="1" s="1"/>
  <c r="CP486" i="1" s="1"/>
  <c r="CP487" i="1" s="1"/>
  <c r="CP488" i="1" s="1"/>
  <c r="CP489" i="1" s="1"/>
  <c r="CP490" i="1" s="1"/>
  <c r="CP491" i="1" s="1"/>
  <c r="CP492" i="1" s="1"/>
  <c r="CP493" i="1" s="1"/>
  <c r="CP494" i="1" s="1"/>
  <c r="CP495" i="1" s="1"/>
  <c r="CP496" i="1" s="1"/>
  <c r="CP497" i="1" s="1"/>
  <c r="CP498" i="1" s="1"/>
  <c r="CP499" i="1" s="1"/>
  <c r="CP500" i="1" s="1"/>
  <c r="CP501" i="1" s="1"/>
  <c r="CP502" i="1" s="1"/>
  <c r="CP503" i="1" s="1"/>
  <c r="CP504" i="1" s="1"/>
  <c r="CP505" i="1" s="1"/>
  <c r="CP506" i="1" s="1"/>
  <c r="CP507" i="1" s="1"/>
  <c r="CP508" i="1" s="1"/>
  <c r="CP509" i="1" s="1"/>
  <c r="CP510" i="1" s="1"/>
  <c r="CP511" i="1" s="1"/>
  <c r="CP512" i="1" s="1"/>
  <c r="CP513" i="1" s="1"/>
  <c r="CP514" i="1" s="1"/>
  <c r="CP515" i="1" s="1"/>
  <c r="CP516" i="1" s="1"/>
  <c r="CP517" i="1" s="1"/>
  <c r="CP518" i="1" s="1"/>
  <c r="CP519" i="1" s="1"/>
  <c r="CP520" i="1" s="1"/>
  <c r="CP521" i="1" s="1"/>
  <c r="CP522" i="1" s="1"/>
  <c r="CP523" i="1" s="1"/>
  <c r="CP524" i="1" s="1"/>
  <c r="CP525" i="1" s="1"/>
  <c r="CP526" i="1" s="1"/>
  <c r="CP527" i="1" s="1"/>
  <c r="CP528" i="1" s="1"/>
  <c r="CP529" i="1" s="1"/>
  <c r="CP530" i="1" s="1"/>
  <c r="CP531" i="1" s="1"/>
  <c r="CP532" i="1" s="1"/>
  <c r="CP533" i="1" s="1"/>
  <c r="DE294" i="1"/>
  <c r="DE295" i="1" s="1"/>
  <c r="DE296" i="1" s="1"/>
  <c r="DE297" i="1" s="1"/>
  <c r="DE298" i="1" s="1"/>
  <c r="DE299" i="1" s="1"/>
  <c r="DE300" i="1" s="1"/>
  <c r="DE301" i="1" s="1"/>
  <c r="DE302" i="1" s="1"/>
  <c r="DE303" i="1" s="1"/>
  <c r="DE304" i="1" s="1"/>
  <c r="DE305" i="1" s="1"/>
  <c r="DE306" i="1" s="1"/>
  <c r="DE307" i="1" s="1"/>
  <c r="DE308" i="1" s="1"/>
  <c r="DE309" i="1" s="1"/>
  <c r="DE310" i="1" s="1"/>
  <c r="DE311" i="1" s="1"/>
  <c r="DE312" i="1" s="1"/>
  <c r="DE313" i="1" s="1"/>
  <c r="DE314" i="1" s="1"/>
  <c r="DE315" i="1" s="1"/>
  <c r="DE316" i="1" s="1"/>
  <c r="DE317" i="1" s="1"/>
  <c r="DE318" i="1" s="1"/>
  <c r="DE319" i="1" s="1"/>
  <c r="DE320" i="1" s="1"/>
  <c r="DE321" i="1" s="1"/>
  <c r="DE322" i="1" s="1"/>
  <c r="DE323" i="1" s="1"/>
  <c r="DE324" i="1" s="1"/>
  <c r="DE325" i="1" s="1"/>
  <c r="DE326" i="1" s="1"/>
  <c r="DE327" i="1" s="1"/>
  <c r="DE328" i="1" s="1"/>
  <c r="DE329" i="1" s="1"/>
  <c r="DE330" i="1" s="1"/>
  <c r="DE331" i="1" s="1"/>
  <c r="DE332" i="1" s="1"/>
  <c r="DE333" i="1" s="1"/>
  <c r="DE334" i="1" s="1"/>
  <c r="DE335" i="1" s="1"/>
  <c r="DE336" i="1" s="1"/>
  <c r="DE337" i="1" s="1"/>
  <c r="DE338" i="1" s="1"/>
  <c r="DE339" i="1" s="1"/>
  <c r="DE340" i="1" s="1"/>
  <c r="DE341" i="1" s="1"/>
  <c r="DE342" i="1" s="1"/>
  <c r="DE343" i="1" s="1"/>
  <c r="DE344" i="1" s="1"/>
  <c r="DE345" i="1" s="1"/>
  <c r="DE346" i="1" s="1"/>
  <c r="DE347" i="1" s="1"/>
  <c r="DE348" i="1" s="1"/>
  <c r="DE349" i="1" s="1"/>
  <c r="DE350" i="1" s="1"/>
  <c r="DE351" i="1" s="1"/>
  <c r="DE352" i="1" s="1"/>
  <c r="DE353" i="1" s="1"/>
  <c r="DE354" i="1" s="1"/>
  <c r="DE355" i="1" s="1"/>
  <c r="DE356" i="1" s="1"/>
  <c r="DE357" i="1" s="1"/>
  <c r="DE358" i="1" s="1"/>
  <c r="DE359" i="1" s="1"/>
  <c r="DE360" i="1" s="1"/>
  <c r="DE361" i="1" s="1"/>
  <c r="DE362" i="1" s="1"/>
  <c r="DE363" i="1" s="1"/>
  <c r="DE364" i="1" s="1"/>
  <c r="DE365" i="1" s="1"/>
  <c r="DE366" i="1" s="1"/>
  <c r="DE367" i="1" s="1"/>
  <c r="DE368" i="1" s="1"/>
  <c r="DE369" i="1" s="1"/>
  <c r="DE370" i="1" s="1"/>
  <c r="DE371" i="1" s="1"/>
  <c r="DE372" i="1" s="1"/>
  <c r="DE373" i="1" s="1"/>
  <c r="DE374" i="1" s="1"/>
  <c r="DE375" i="1" s="1"/>
  <c r="DE376" i="1" s="1"/>
  <c r="DE377" i="1" s="1"/>
  <c r="DE378" i="1" s="1"/>
  <c r="DE379" i="1" s="1"/>
  <c r="DE380" i="1" s="1"/>
  <c r="DE381" i="1" s="1"/>
  <c r="DE382" i="1" s="1"/>
  <c r="DE383" i="1" s="1"/>
  <c r="DE384" i="1" s="1"/>
  <c r="DE385" i="1" s="1"/>
  <c r="DE386" i="1" s="1"/>
  <c r="DE387" i="1" s="1"/>
  <c r="DE388" i="1" s="1"/>
  <c r="DE389" i="1" s="1"/>
  <c r="DE390" i="1" s="1"/>
  <c r="DE391" i="1" s="1"/>
  <c r="DE392" i="1" s="1"/>
  <c r="DE393" i="1" s="1"/>
  <c r="DE394" i="1" s="1"/>
  <c r="DE395" i="1" s="1"/>
  <c r="DE396" i="1" s="1"/>
  <c r="DE397" i="1" s="1"/>
  <c r="DE398" i="1" s="1"/>
  <c r="DE399" i="1" s="1"/>
  <c r="DE400" i="1" s="1"/>
  <c r="DE401" i="1" s="1"/>
  <c r="DE402" i="1" s="1"/>
  <c r="DE403" i="1" s="1"/>
  <c r="DE404" i="1" s="1"/>
  <c r="DE405" i="1" s="1"/>
  <c r="DE406" i="1" s="1"/>
  <c r="DE407" i="1" s="1"/>
  <c r="DE408" i="1" s="1"/>
  <c r="DE409" i="1" s="1"/>
  <c r="DE410" i="1" s="1"/>
  <c r="DE411" i="1" s="1"/>
  <c r="DE412" i="1" s="1"/>
  <c r="DE413" i="1" s="1"/>
  <c r="DE414" i="1" s="1"/>
  <c r="DE415" i="1" s="1"/>
  <c r="DE416" i="1" s="1"/>
  <c r="DE417" i="1" s="1"/>
  <c r="DE418" i="1" s="1"/>
  <c r="DE419" i="1" s="1"/>
  <c r="DE420" i="1" s="1"/>
  <c r="DE421" i="1" s="1"/>
  <c r="DE422" i="1" s="1"/>
  <c r="DE423" i="1" s="1"/>
  <c r="DE424" i="1" s="1"/>
  <c r="DE425" i="1" s="1"/>
  <c r="DE426" i="1" s="1"/>
  <c r="DE427" i="1" s="1"/>
  <c r="DE428" i="1" s="1"/>
  <c r="DE429" i="1" s="1"/>
  <c r="DE430" i="1" s="1"/>
  <c r="DE431" i="1" s="1"/>
  <c r="DE432" i="1" s="1"/>
  <c r="DE433" i="1" s="1"/>
  <c r="DE434" i="1" s="1"/>
  <c r="DE435" i="1" s="1"/>
  <c r="DE436" i="1" s="1"/>
  <c r="DE437" i="1" s="1"/>
  <c r="DE438" i="1" s="1"/>
  <c r="DE439" i="1" s="1"/>
  <c r="DE440" i="1" s="1"/>
  <c r="DE441" i="1" s="1"/>
  <c r="DE442" i="1" s="1"/>
  <c r="DE443" i="1" s="1"/>
  <c r="DE444" i="1" s="1"/>
  <c r="DE445" i="1" s="1"/>
  <c r="DE446" i="1" s="1"/>
  <c r="DE447" i="1" s="1"/>
  <c r="DE448" i="1" s="1"/>
  <c r="DE449" i="1" s="1"/>
  <c r="DE450" i="1" s="1"/>
  <c r="DE451" i="1" s="1"/>
  <c r="DE452" i="1" s="1"/>
  <c r="DE453" i="1" s="1"/>
  <c r="DE454" i="1" s="1"/>
  <c r="DE455" i="1" s="1"/>
  <c r="DE456" i="1" s="1"/>
  <c r="DE457" i="1" s="1"/>
  <c r="DE458" i="1" s="1"/>
  <c r="DE459" i="1" s="1"/>
  <c r="DE460" i="1" s="1"/>
  <c r="DE461" i="1" s="1"/>
  <c r="DE462" i="1" s="1"/>
  <c r="DE463" i="1" s="1"/>
  <c r="DE464" i="1" s="1"/>
  <c r="DE465" i="1" s="1"/>
  <c r="DE466" i="1" s="1"/>
  <c r="DE467" i="1" s="1"/>
  <c r="DE468" i="1" s="1"/>
  <c r="DE469" i="1" s="1"/>
  <c r="DE470" i="1" s="1"/>
  <c r="DE471" i="1" s="1"/>
  <c r="DE472" i="1" s="1"/>
  <c r="DE473" i="1" s="1"/>
  <c r="DE474" i="1" s="1"/>
  <c r="DE475" i="1" s="1"/>
  <c r="DE476" i="1" s="1"/>
  <c r="DE477" i="1" s="1"/>
  <c r="DE478" i="1" s="1"/>
  <c r="DE479" i="1" s="1"/>
  <c r="DE480" i="1" s="1"/>
  <c r="DE481" i="1" s="1"/>
  <c r="DE482" i="1" s="1"/>
  <c r="DE483" i="1" s="1"/>
  <c r="DE484" i="1" s="1"/>
  <c r="DE485" i="1" s="1"/>
  <c r="DE486" i="1" s="1"/>
  <c r="DE487" i="1" s="1"/>
  <c r="DE488" i="1" s="1"/>
  <c r="DE489" i="1" s="1"/>
  <c r="DE490" i="1" s="1"/>
  <c r="DE491" i="1" s="1"/>
  <c r="DE492" i="1" s="1"/>
  <c r="DE493" i="1" s="1"/>
  <c r="DE494" i="1" s="1"/>
  <c r="DE495" i="1" s="1"/>
  <c r="DE496" i="1" s="1"/>
  <c r="DE497" i="1" s="1"/>
  <c r="DE498" i="1" s="1"/>
  <c r="DE499" i="1" s="1"/>
  <c r="DE500" i="1" s="1"/>
  <c r="DE501" i="1" s="1"/>
  <c r="DE502" i="1" s="1"/>
  <c r="DE503" i="1" s="1"/>
  <c r="DE504" i="1" s="1"/>
  <c r="DE505" i="1" s="1"/>
  <c r="DE506" i="1" s="1"/>
  <c r="DE507" i="1" s="1"/>
  <c r="DE508" i="1" s="1"/>
  <c r="DE509" i="1" s="1"/>
  <c r="DE510" i="1" s="1"/>
  <c r="DE511" i="1" s="1"/>
  <c r="DE512" i="1" s="1"/>
  <c r="DE513" i="1" s="1"/>
  <c r="DE514" i="1" s="1"/>
  <c r="DE515" i="1" s="1"/>
  <c r="DE516" i="1" s="1"/>
  <c r="DE517" i="1" s="1"/>
  <c r="DE518" i="1" s="1"/>
  <c r="DE519" i="1" s="1"/>
  <c r="DE520" i="1" s="1"/>
  <c r="DE521" i="1" s="1"/>
  <c r="DE522" i="1" s="1"/>
  <c r="DE523" i="1" s="1"/>
  <c r="DE524" i="1" s="1"/>
  <c r="DE525" i="1" s="1"/>
  <c r="DE526" i="1" s="1"/>
  <c r="DE527" i="1" s="1"/>
  <c r="DE528" i="1" s="1"/>
  <c r="DE529" i="1" s="1"/>
  <c r="DE530" i="1" s="1"/>
  <c r="DE531" i="1" s="1"/>
  <c r="DE532" i="1" s="1"/>
  <c r="DE533" i="1" s="1"/>
  <c r="AY294" i="1"/>
  <c r="AY295" i="1" s="1"/>
  <c r="AY296" i="1" s="1"/>
  <c r="AY297" i="1" s="1"/>
  <c r="AY298" i="1" s="1"/>
  <c r="AY299" i="1" s="1"/>
  <c r="AY300" i="1" s="1"/>
  <c r="AY301" i="1" s="1"/>
  <c r="AY302" i="1" s="1"/>
  <c r="AY303" i="1" s="1"/>
  <c r="AY304" i="1" s="1"/>
  <c r="AY305" i="1" s="1"/>
  <c r="AY306" i="1" s="1"/>
  <c r="AY307" i="1" s="1"/>
  <c r="AY308" i="1" s="1"/>
  <c r="AY309" i="1" s="1"/>
  <c r="AY310" i="1" s="1"/>
  <c r="AY311" i="1" s="1"/>
  <c r="AY312" i="1" s="1"/>
  <c r="AY313" i="1" s="1"/>
  <c r="AY314" i="1" s="1"/>
  <c r="AY315" i="1" s="1"/>
  <c r="AY316" i="1" s="1"/>
  <c r="AY317" i="1" s="1"/>
  <c r="AY318" i="1" s="1"/>
  <c r="AY319" i="1" s="1"/>
  <c r="AY320" i="1" s="1"/>
  <c r="AY321" i="1" s="1"/>
  <c r="AY322" i="1" s="1"/>
  <c r="AY323" i="1" s="1"/>
  <c r="AY324" i="1" s="1"/>
  <c r="AY325" i="1" s="1"/>
  <c r="AY326" i="1" s="1"/>
  <c r="AY327" i="1" s="1"/>
  <c r="AY328" i="1" s="1"/>
  <c r="AY329" i="1" s="1"/>
  <c r="AY330" i="1" s="1"/>
  <c r="AY331" i="1" s="1"/>
  <c r="AY332" i="1" s="1"/>
  <c r="AY333" i="1" s="1"/>
  <c r="AY334" i="1" s="1"/>
  <c r="AY335" i="1" s="1"/>
  <c r="AY336" i="1" s="1"/>
  <c r="AY337" i="1" s="1"/>
  <c r="AY338" i="1" s="1"/>
  <c r="AY339" i="1" s="1"/>
  <c r="AY340" i="1" s="1"/>
  <c r="AY341" i="1" s="1"/>
  <c r="AY342" i="1" s="1"/>
  <c r="AY343" i="1" s="1"/>
  <c r="AY344" i="1" s="1"/>
  <c r="AY345" i="1" s="1"/>
  <c r="AY346" i="1" s="1"/>
  <c r="AY347" i="1" s="1"/>
  <c r="AY348" i="1" s="1"/>
  <c r="AY349" i="1" s="1"/>
  <c r="AY350" i="1" s="1"/>
  <c r="AY351" i="1" s="1"/>
  <c r="AY352" i="1" s="1"/>
  <c r="AY353" i="1" s="1"/>
  <c r="AY354" i="1" s="1"/>
  <c r="AY355" i="1" s="1"/>
  <c r="AY356" i="1" s="1"/>
  <c r="AY357" i="1" s="1"/>
  <c r="AY358" i="1" s="1"/>
  <c r="AY359" i="1" s="1"/>
  <c r="AY360" i="1" s="1"/>
  <c r="AY361" i="1" s="1"/>
  <c r="AY362" i="1" s="1"/>
  <c r="AY363" i="1" s="1"/>
  <c r="AY364" i="1" s="1"/>
  <c r="AY365" i="1" s="1"/>
  <c r="AY366" i="1" s="1"/>
  <c r="AY367" i="1" s="1"/>
  <c r="AY368" i="1" s="1"/>
  <c r="AY369" i="1" s="1"/>
  <c r="AY370" i="1" s="1"/>
  <c r="AY371" i="1" s="1"/>
  <c r="AY372" i="1" s="1"/>
  <c r="AY373" i="1" s="1"/>
  <c r="AY374" i="1" s="1"/>
  <c r="AY375" i="1" s="1"/>
  <c r="AY376" i="1" s="1"/>
  <c r="AY377" i="1" s="1"/>
  <c r="AY378" i="1" s="1"/>
  <c r="AY379" i="1" s="1"/>
  <c r="AY380" i="1" s="1"/>
  <c r="AY381" i="1" s="1"/>
  <c r="AY382" i="1" s="1"/>
  <c r="AY383" i="1" s="1"/>
  <c r="AY384" i="1" s="1"/>
  <c r="AY385" i="1" s="1"/>
  <c r="AY386" i="1" s="1"/>
  <c r="AY387" i="1" s="1"/>
  <c r="AY388" i="1" s="1"/>
  <c r="AY389" i="1" s="1"/>
  <c r="AY390" i="1" s="1"/>
  <c r="AY391" i="1" s="1"/>
  <c r="AY392" i="1" s="1"/>
  <c r="AY393" i="1" s="1"/>
  <c r="AY394" i="1" s="1"/>
  <c r="AY395" i="1" s="1"/>
  <c r="AY396" i="1" s="1"/>
  <c r="AY397" i="1" s="1"/>
  <c r="AY398" i="1" s="1"/>
  <c r="AY399" i="1" s="1"/>
  <c r="AY400" i="1" s="1"/>
  <c r="AY401" i="1" s="1"/>
  <c r="AY402" i="1" s="1"/>
  <c r="AY403" i="1" s="1"/>
  <c r="AY404" i="1" s="1"/>
  <c r="AY405" i="1" s="1"/>
  <c r="AY406" i="1" s="1"/>
  <c r="AY407" i="1" s="1"/>
  <c r="AY408" i="1" s="1"/>
  <c r="AY409" i="1" s="1"/>
  <c r="AY410" i="1" s="1"/>
  <c r="AY411" i="1" s="1"/>
  <c r="AY412" i="1" s="1"/>
  <c r="AY413" i="1" s="1"/>
  <c r="AY414" i="1" s="1"/>
  <c r="AY415" i="1" s="1"/>
  <c r="AY416" i="1" s="1"/>
  <c r="AY417" i="1" s="1"/>
  <c r="AY418" i="1" s="1"/>
  <c r="AY419" i="1" s="1"/>
  <c r="AY420" i="1" s="1"/>
  <c r="AY421" i="1" s="1"/>
  <c r="AY422" i="1" s="1"/>
  <c r="AY423" i="1" s="1"/>
  <c r="AY424" i="1" s="1"/>
  <c r="AY425" i="1" s="1"/>
  <c r="AY426" i="1" s="1"/>
  <c r="AY427" i="1" s="1"/>
  <c r="AY428" i="1" s="1"/>
  <c r="AY429" i="1" s="1"/>
  <c r="AY430" i="1" s="1"/>
  <c r="AY431" i="1" s="1"/>
  <c r="AY432" i="1" s="1"/>
  <c r="AY433" i="1" s="1"/>
  <c r="AY434" i="1" s="1"/>
  <c r="AY435" i="1" s="1"/>
  <c r="AY436" i="1" s="1"/>
  <c r="AY437" i="1" s="1"/>
  <c r="AY438" i="1" s="1"/>
  <c r="AY439" i="1" s="1"/>
  <c r="AY440" i="1" s="1"/>
  <c r="AY441" i="1" s="1"/>
  <c r="AY442" i="1" s="1"/>
  <c r="AY443" i="1" s="1"/>
  <c r="AY444" i="1" s="1"/>
  <c r="AY445" i="1" s="1"/>
  <c r="AY446" i="1" s="1"/>
  <c r="AY447" i="1" s="1"/>
  <c r="AY448" i="1" s="1"/>
  <c r="AY449" i="1" s="1"/>
  <c r="AY450" i="1" s="1"/>
  <c r="AY451" i="1" s="1"/>
  <c r="AY452" i="1" s="1"/>
  <c r="AY453" i="1" s="1"/>
  <c r="AY454" i="1" s="1"/>
  <c r="AY455" i="1" s="1"/>
  <c r="AY456" i="1" s="1"/>
  <c r="AY457" i="1" s="1"/>
  <c r="AY458" i="1" s="1"/>
  <c r="AY459" i="1" s="1"/>
  <c r="AY460" i="1" s="1"/>
  <c r="AY461" i="1" s="1"/>
  <c r="AY462" i="1" s="1"/>
  <c r="AY463" i="1" s="1"/>
  <c r="AY464" i="1" s="1"/>
  <c r="AY465" i="1" s="1"/>
  <c r="AY466" i="1" s="1"/>
  <c r="AY467" i="1" s="1"/>
  <c r="AY468" i="1" s="1"/>
  <c r="AY469" i="1" s="1"/>
  <c r="AY470" i="1" s="1"/>
  <c r="AY471" i="1" s="1"/>
  <c r="AY472" i="1" s="1"/>
  <c r="AY473" i="1" s="1"/>
  <c r="AY474" i="1" s="1"/>
  <c r="AY475" i="1" s="1"/>
  <c r="AY476" i="1" s="1"/>
  <c r="AY477" i="1" s="1"/>
  <c r="AY478" i="1" s="1"/>
  <c r="AY479" i="1" s="1"/>
  <c r="AY480" i="1" s="1"/>
  <c r="AY481" i="1" s="1"/>
  <c r="AY482" i="1" s="1"/>
  <c r="AY483" i="1" s="1"/>
  <c r="AY484" i="1" s="1"/>
  <c r="AY485" i="1" s="1"/>
  <c r="AY486" i="1" s="1"/>
  <c r="AY487" i="1" s="1"/>
  <c r="AY488" i="1" s="1"/>
  <c r="AY489" i="1" s="1"/>
  <c r="AY490" i="1" s="1"/>
  <c r="AY491" i="1" s="1"/>
  <c r="AY492" i="1" s="1"/>
  <c r="AY493" i="1" s="1"/>
  <c r="AY494" i="1" s="1"/>
  <c r="AY495" i="1" s="1"/>
  <c r="AY496" i="1" s="1"/>
  <c r="AY497" i="1" s="1"/>
  <c r="AY498" i="1" s="1"/>
  <c r="AY499" i="1" s="1"/>
  <c r="AY500" i="1" s="1"/>
  <c r="AY501" i="1" s="1"/>
  <c r="AY502" i="1" s="1"/>
  <c r="AY503" i="1" s="1"/>
  <c r="AY504" i="1" s="1"/>
  <c r="AY505" i="1" s="1"/>
  <c r="AY506" i="1" s="1"/>
  <c r="AY507" i="1" s="1"/>
  <c r="AY508" i="1" s="1"/>
  <c r="AY509" i="1" s="1"/>
  <c r="AY510" i="1" s="1"/>
  <c r="AY511" i="1" s="1"/>
  <c r="AY512" i="1" s="1"/>
  <c r="AY513" i="1" s="1"/>
  <c r="AY514" i="1" s="1"/>
  <c r="AY515" i="1" s="1"/>
  <c r="AY516" i="1" s="1"/>
  <c r="AY517" i="1" s="1"/>
  <c r="AY518" i="1" s="1"/>
  <c r="AY519" i="1" s="1"/>
  <c r="AY520" i="1" s="1"/>
  <c r="AY521" i="1" s="1"/>
  <c r="AY522" i="1" s="1"/>
  <c r="AY523" i="1" s="1"/>
  <c r="AY524" i="1" s="1"/>
  <c r="AY525" i="1" s="1"/>
  <c r="AY526" i="1" s="1"/>
  <c r="AY527" i="1" s="1"/>
  <c r="AY528" i="1" s="1"/>
  <c r="AY529" i="1" s="1"/>
  <c r="AY530" i="1" s="1"/>
  <c r="AY531" i="1" s="1"/>
  <c r="AY532" i="1" s="1"/>
  <c r="AY533" i="1" s="1"/>
  <c r="CG294" i="1"/>
  <c r="CG295" i="1" s="1"/>
  <c r="CG296" i="1" s="1"/>
  <c r="CG297" i="1" s="1"/>
  <c r="CG298" i="1" s="1"/>
  <c r="CG299" i="1" s="1"/>
  <c r="CG300" i="1" s="1"/>
  <c r="CG301" i="1" s="1"/>
  <c r="CG302" i="1" s="1"/>
  <c r="CG303" i="1" s="1"/>
  <c r="CG304" i="1" s="1"/>
  <c r="CG305" i="1" s="1"/>
  <c r="CG306" i="1" s="1"/>
  <c r="CG307" i="1" s="1"/>
  <c r="CG308" i="1" s="1"/>
  <c r="CG309" i="1" s="1"/>
  <c r="CG310" i="1" s="1"/>
  <c r="CG311" i="1" s="1"/>
  <c r="CG312" i="1" s="1"/>
  <c r="CG313" i="1" s="1"/>
  <c r="CG314" i="1" s="1"/>
  <c r="CG315" i="1" s="1"/>
  <c r="CG316" i="1" s="1"/>
  <c r="CG317" i="1" s="1"/>
  <c r="CG318" i="1" s="1"/>
  <c r="CG319" i="1" s="1"/>
  <c r="CG320" i="1" s="1"/>
  <c r="CG321" i="1" s="1"/>
  <c r="CG322" i="1" s="1"/>
  <c r="CG323" i="1" s="1"/>
  <c r="CG324" i="1" s="1"/>
  <c r="CG325" i="1" s="1"/>
  <c r="CG326" i="1" s="1"/>
  <c r="CG327" i="1" s="1"/>
  <c r="CG328" i="1" s="1"/>
  <c r="CG329" i="1" s="1"/>
  <c r="CG330" i="1" s="1"/>
  <c r="CG331" i="1" s="1"/>
  <c r="CG332" i="1" s="1"/>
  <c r="CG333" i="1" s="1"/>
  <c r="CG334" i="1" s="1"/>
  <c r="CG335" i="1" s="1"/>
  <c r="CG336" i="1" s="1"/>
  <c r="CG337" i="1" s="1"/>
  <c r="CG338" i="1" s="1"/>
  <c r="CG339" i="1" s="1"/>
  <c r="CG340" i="1" s="1"/>
  <c r="CG341" i="1" s="1"/>
  <c r="CG342" i="1" s="1"/>
  <c r="CG343" i="1" s="1"/>
  <c r="CG344" i="1" s="1"/>
  <c r="CG345" i="1" s="1"/>
  <c r="CG346" i="1" s="1"/>
  <c r="CG347" i="1" s="1"/>
  <c r="CG348" i="1" s="1"/>
  <c r="CG349" i="1" s="1"/>
  <c r="CG350" i="1" s="1"/>
  <c r="CG351" i="1" s="1"/>
  <c r="CG352" i="1" s="1"/>
  <c r="CG353" i="1" s="1"/>
  <c r="CG354" i="1" s="1"/>
  <c r="CG355" i="1" s="1"/>
  <c r="CG356" i="1" s="1"/>
  <c r="CG357" i="1" s="1"/>
  <c r="CG358" i="1" s="1"/>
  <c r="CG359" i="1" s="1"/>
  <c r="CG360" i="1" s="1"/>
  <c r="CG361" i="1" s="1"/>
  <c r="CG362" i="1" s="1"/>
  <c r="CG363" i="1" s="1"/>
  <c r="CG364" i="1" s="1"/>
  <c r="CG365" i="1" s="1"/>
  <c r="CG366" i="1" s="1"/>
  <c r="CG367" i="1" s="1"/>
  <c r="CG368" i="1" s="1"/>
  <c r="CG369" i="1" s="1"/>
  <c r="CG370" i="1" s="1"/>
  <c r="CG371" i="1" s="1"/>
  <c r="CG372" i="1" s="1"/>
  <c r="CG373" i="1" s="1"/>
  <c r="CG374" i="1" s="1"/>
  <c r="CG375" i="1" s="1"/>
  <c r="CG376" i="1" s="1"/>
  <c r="CG377" i="1" s="1"/>
  <c r="CG378" i="1" s="1"/>
  <c r="CG379" i="1" s="1"/>
  <c r="CG380" i="1" s="1"/>
  <c r="CG381" i="1" s="1"/>
  <c r="CG382" i="1" s="1"/>
  <c r="CG383" i="1" s="1"/>
  <c r="CG384" i="1" s="1"/>
  <c r="CG385" i="1" s="1"/>
  <c r="CG386" i="1" s="1"/>
  <c r="CG387" i="1" s="1"/>
  <c r="CG388" i="1" s="1"/>
  <c r="CG389" i="1" s="1"/>
  <c r="CG390" i="1" s="1"/>
  <c r="CG391" i="1" s="1"/>
  <c r="CG392" i="1" s="1"/>
  <c r="CG393" i="1" s="1"/>
  <c r="CG394" i="1" s="1"/>
  <c r="CG395" i="1" s="1"/>
  <c r="CG396" i="1" s="1"/>
  <c r="CG397" i="1" s="1"/>
  <c r="CG398" i="1" s="1"/>
  <c r="CG399" i="1" s="1"/>
  <c r="CG400" i="1" s="1"/>
  <c r="CG401" i="1" s="1"/>
  <c r="CG402" i="1" s="1"/>
  <c r="CG403" i="1" s="1"/>
  <c r="CG404" i="1" s="1"/>
  <c r="CG405" i="1" s="1"/>
  <c r="CG406" i="1" s="1"/>
  <c r="CG407" i="1" s="1"/>
  <c r="CG408" i="1" s="1"/>
  <c r="CG409" i="1" s="1"/>
  <c r="CG410" i="1" s="1"/>
  <c r="CG411" i="1" s="1"/>
  <c r="CG412" i="1" s="1"/>
  <c r="CG413" i="1" s="1"/>
  <c r="CG414" i="1" s="1"/>
  <c r="CG415" i="1" s="1"/>
  <c r="CG416" i="1" s="1"/>
  <c r="CG417" i="1" s="1"/>
  <c r="CG418" i="1" s="1"/>
  <c r="CG419" i="1" s="1"/>
  <c r="CG420" i="1" s="1"/>
  <c r="CG421" i="1" s="1"/>
  <c r="CG422" i="1" s="1"/>
  <c r="CG423" i="1" s="1"/>
  <c r="CG424" i="1" s="1"/>
  <c r="CG425" i="1" s="1"/>
  <c r="CG426" i="1" s="1"/>
  <c r="CG427" i="1" s="1"/>
  <c r="CG428" i="1" s="1"/>
  <c r="CG429" i="1" s="1"/>
  <c r="CG430" i="1" s="1"/>
  <c r="CG431" i="1" s="1"/>
  <c r="CG432" i="1" s="1"/>
  <c r="CG433" i="1" s="1"/>
  <c r="CG434" i="1" s="1"/>
  <c r="CG435" i="1" s="1"/>
  <c r="CG436" i="1" s="1"/>
  <c r="CG437" i="1" s="1"/>
  <c r="CG438" i="1" s="1"/>
  <c r="CG439" i="1" s="1"/>
  <c r="CG440" i="1" s="1"/>
  <c r="CG441" i="1" s="1"/>
  <c r="CG442" i="1" s="1"/>
  <c r="CG443" i="1" s="1"/>
  <c r="CG444" i="1" s="1"/>
  <c r="CG445" i="1" s="1"/>
  <c r="CG446" i="1" s="1"/>
  <c r="CG447" i="1" s="1"/>
  <c r="CG448" i="1" s="1"/>
  <c r="CG449" i="1" s="1"/>
  <c r="CG450" i="1" s="1"/>
  <c r="CG451" i="1" s="1"/>
  <c r="CG452" i="1" s="1"/>
  <c r="CG453" i="1" s="1"/>
  <c r="CG454" i="1" s="1"/>
  <c r="CG455" i="1" s="1"/>
  <c r="CG456" i="1" s="1"/>
  <c r="CG457" i="1" s="1"/>
  <c r="CG458" i="1" s="1"/>
  <c r="CG459" i="1" s="1"/>
  <c r="CG460" i="1" s="1"/>
  <c r="CG461" i="1" s="1"/>
  <c r="CG462" i="1" s="1"/>
  <c r="CG463" i="1" s="1"/>
  <c r="CG464" i="1" s="1"/>
  <c r="CG465" i="1" s="1"/>
  <c r="CG466" i="1" s="1"/>
  <c r="CG467" i="1" s="1"/>
  <c r="CG468" i="1" s="1"/>
  <c r="CG469" i="1" s="1"/>
  <c r="CG470" i="1" s="1"/>
  <c r="CG471" i="1" s="1"/>
  <c r="CG472" i="1" s="1"/>
  <c r="CG473" i="1" s="1"/>
  <c r="CG474" i="1" s="1"/>
  <c r="CG475" i="1" s="1"/>
  <c r="CG476" i="1" s="1"/>
  <c r="CG477" i="1" s="1"/>
  <c r="CG478" i="1" s="1"/>
  <c r="CG479" i="1" s="1"/>
  <c r="CG480" i="1" s="1"/>
  <c r="CG481" i="1" s="1"/>
  <c r="CG482" i="1" s="1"/>
  <c r="CG483" i="1" s="1"/>
  <c r="CG484" i="1" s="1"/>
  <c r="CG485" i="1" s="1"/>
  <c r="CG486" i="1" s="1"/>
  <c r="CG487" i="1" s="1"/>
  <c r="CG488" i="1" s="1"/>
  <c r="CG489" i="1" s="1"/>
  <c r="CG490" i="1" s="1"/>
  <c r="CG491" i="1" s="1"/>
  <c r="CG492" i="1" s="1"/>
  <c r="CG493" i="1" s="1"/>
  <c r="CG494" i="1" s="1"/>
  <c r="CG495" i="1" s="1"/>
  <c r="CG496" i="1" s="1"/>
  <c r="CG497" i="1" s="1"/>
  <c r="CG498" i="1" s="1"/>
  <c r="CG499" i="1" s="1"/>
  <c r="CG500" i="1" s="1"/>
  <c r="CG501" i="1" s="1"/>
  <c r="CG502" i="1" s="1"/>
  <c r="CG503" i="1" s="1"/>
  <c r="CG504" i="1" s="1"/>
  <c r="CG505" i="1" s="1"/>
  <c r="CG506" i="1" s="1"/>
  <c r="CG507" i="1" s="1"/>
  <c r="CG508" i="1" s="1"/>
  <c r="CG509" i="1" s="1"/>
  <c r="CG510" i="1" s="1"/>
  <c r="CG511" i="1" s="1"/>
  <c r="CG512" i="1" s="1"/>
  <c r="CG513" i="1" s="1"/>
  <c r="CG514" i="1" s="1"/>
  <c r="CG515" i="1" s="1"/>
  <c r="CG516" i="1" s="1"/>
  <c r="CG517" i="1" s="1"/>
  <c r="CG518" i="1" s="1"/>
  <c r="CG519" i="1" s="1"/>
  <c r="CG520" i="1" s="1"/>
  <c r="CG521" i="1" s="1"/>
  <c r="CG522" i="1" s="1"/>
  <c r="CG523" i="1" s="1"/>
  <c r="CG524" i="1" s="1"/>
  <c r="CG525" i="1" s="1"/>
  <c r="CG526" i="1" s="1"/>
  <c r="CG527" i="1" s="1"/>
  <c r="CG528" i="1" s="1"/>
  <c r="CG529" i="1" s="1"/>
  <c r="CG530" i="1" s="1"/>
  <c r="CG531" i="1" s="1"/>
  <c r="CG532" i="1" s="1"/>
  <c r="CG533" i="1" s="1"/>
  <c r="Z44" i="1"/>
  <c r="Z45" i="1" s="1"/>
  <c r="DK294" i="1"/>
  <c r="DK295" i="1" s="1"/>
  <c r="DK296" i="1" s="1"/>
  <c r="DK297" i="1" s="1"/>
  <c r="DK298" i="1" s="1"/>
  <c r="DK299" i="1" s="1"/>
  <c r="DK300" i="1" s="1"/>
  <c r="DK301" i="1" s="1"/>
  <c r="DK302" i="1" s="1"/>
  <c r="DK303" i="1" s="1"/>
  <c r="DK304" i="1" s="1"/>
  <c r="DK305" i="1" s="1"/>
  <c r="DK306" i="1" s="1"/>
  <c r="DK307" i="1" s="1"/>
  <c r="DK308" i="1" s="1"/>
  <c r="DK309" i="1" s="1"/>
  <c r="DK310" i="1" s="1"/>
  <c r="DK311" i="1" s="1"/>
  <c r="DK312" i="1" s="1"/>
  <c r="DK313" i="1" s="1"/>
  <c r="DK314" i="1" s="1"/>
  <c r="DK315" i="1" s="1"/>
  <c r="DK316" i="1" s="1"/>
  <c r="DK317" i="1" s="1"/>
  <c r="DK318" i="1" s="1"/>
  <c r="DK319" i="1" s="1"/>
  <c r="DK320" i="1" s="1"/>
  <c r="DK321" i="1" s="1"/>
  <c r="DK322" i="1" s="1"/>
  <c r="DK323" i="1" s="1"/>
  <c r="DK324" i="1" s="1"/>
  <c r="DK325" i="1" s="1"/>
  <c r="DK326" i="1" s="1"/>
  <c r="DK327" i="1" s="1"/>
  <c r="DK328" i="1" s="1"/>
  <c r="DK329" i="1" s="1"/>
  <c r="DK330" i="1" s="1"/>
  <c r="DK331" i="1" s="1"/>
  <c r="DK332" i="1" s="1"/>
  <c r="DK333" i="1" s="1"/>
  <c r="DK334" i="1" s="1"/>
  <c r="DK335" i="1" s="1"/>
  <c r="DK336" i="1" s="1"/>
  <c r="DK337" i="1" s="1"/>
  <c r="DK338" i="1" s="1"/>
  <c r="DK339" i="1" s="1"/>
  <c r="DK340" i="1" s="1"/>
  <c r="DK341" i="1" s="1"/>
  <c r="DK342" i="1" s="1"/>
  <c r="DK343" i="1" s="1"/>
  <c r="DK344" i="1" s="1"/>
  <c r="DK345" i="1" s="1"/>
  <c r="DK346" i="1" s="1"/>
  <c r="DK347" i="1" s="1"/>
  <c r="DK348" i="1" s="1"/>
  <c r="DK349" i="1" s="1"/>
  <c r="DK350" i="1" s="1"/>
  <c r="DK351" i="1" s="1"/>
  <c r="DK352" i="1" s="1"/>
  <c r="DK353" i="1" s="1"/>
  <c r="DK354" i="1" s="1"/>
  <c r="DK355" i="1" s="1"/>
  <c r="DK356" i="1" s="1"/>
  <c r="DK357" i="1" s="1"/>
  <c r="DK358" i="1" s="1"/>
  <c r="DK359" i="1" s="1"/>
  <c r="DK360" i="1" s="1"/>
  <c r="DK361" i="1" s="1"/>
  <c r="DK362" i="1" s="1"/>
  <c r="DK363" i="1" s="1"/>
  <c r="DK364" i="1" s="1"/>
  <c r="DK365" i="1" s="1"/>
  <c r="DK366" i="1" s="1"/>
  <c r="DK367" i="1" s="1"/>
  <c r="DK368" i="1" s="1"/>
  <c r="DK369" i="1" s="1"/>
  <c r="DK370" i="1" s="1"/>
  <c r="DK371" i="1" s="1"/>
  <c r="DK372" i="1" s="1"/>
  <c r="DK373" i="1" s="1"/>
  <c r="DK374" i="1" s="1"/>
  <c r="DK375" i="1" s="1"/>
  <c r="DK376" i="1" s="1"/>
  <c r="DK377" i="1" s="1"/>
  <c r="DK378" i="1" s="1"/>
  <c r="DK379" i="1" s="1"/>
  <c r="DK380" i="1" s="1"/>
  <c r="DK381" i="1" s="1"/>
  <c r="DK382" i="1" s="1"/>
  <c r="DK383" i="1" s="1"/>
  <c r="DK384" i="1" s="1"/>
  <c r="DK385" i="1" s="1"/>
  <c r="DK386" i="1" s="1"/>
  <c r="DK387" i="1" s="1"/>
  <c r="DK388" i="1" s="1"/>
  <c r="DK389" i="1" s="1"/>
  <c r="DK390" i="1" s="1"/>
  <c r="DK391" i="1" s="1"/>
  <c r="DK392" i="1" s="1"/>
  <c r="DK393" i="1" s="1"/>
  <c r="DK394" i="1" s="1"/>
  <c r="DK395" i="1" s="1"/>
  <c r="DK396" i="1" s="1"/>
  <c r="DK397" i="1" s="1"/>
  <c r="DK398" i="1" s="1"/>
  <c r="DK399" i="1" s="1"/>
  <c r="DK400" i="1" s="1"/>
  <c r="DK401" i="1" s="1"/>
  <c r="DK402" i="1" s="1"/>
  <c r="DK403" i="1" s="1"/>
  <c r="DK404" i="1" s="1"/>
  <c r="DK405" i="1" s="1"/>
  <c r="DK406" i="1" s="1"/>
  <c r="DK407" i="1" s="1"/>
  <c r="DK408" i="1" s="1"/>
  <c r="DK409" i="1" s="1"/>
  <c r="DK410" i="1" s="1"/>
  <c r="DK411" i="1" s="1"/>
  <c r="DK412" i="1" s="1"/>
  <c r="DK413" i="1" s="1"/>
  <c r="DK414" i="1" s="1"/>
  <c r="DK415" i="1" s="1"/>
  <c r="DK416" i="1" s="1"/>
  <c r="DK417" i="1" s="1"/>
  <c r="DK418" i="1" s="1"/>
  <c r="DK419" i="1" s="1"/>
  <c r="DK420" i="1" s="1"/>
  <c r="DK421" i="1" s="1"/>
  <c r="DK422" i="1" s="1"/>
  <c r="DK423" i="1" s="1"/>
  <c r="DK424" i="1" s="1"/>
  <c r="DK425" i="1" s="1"/>
  <c r="DK426" i="1" s="1"/>
  <c r="DK427" i="1" s="1"/>
  <c r="DK428" i="1" s="1"/>
  <c r="DK429" i="1" s="1"/>
  <c r="DK430" i="1" s="1"/>
  <c r="DK431" i="1" s="1"/>
  <c r="DK432" i="1" s="1"/>
  <c r="DK433" i="1" s="1"/>
  <c r="DK434" i="1" s="1"/>
  <c r="DK435" i="1" s="1"/>
  <c r="DK436" i="1" s="1"/>
  <c r="DK437" i="1" s="1"/>
  <c r="DK438" i="1" s="1"/>
  <c r="DK439" i="1" s="1"/>
  <c r="DK440" i="1" s="1"/>
  <c r="DK441" i="1" s="1"/>
  <c r="DK442" i="1" s="1"/>
  <c r="DK443" i="1" s="1"/>
  <c r="DK444" i="1" s="1"/>
  <c r="DK445" i="1" s="1"/>
  <c r="DK446" i="1" s="1"/>
  <c r="DK447" i="1" s="1"/>
  <c r="DK448" i="1" s="1"/>
  <c r="DK449" i="1" s="1"/>
  <c r="DK450" i="1" s="1"/>
  <c r="DK451" i="1" s="1"/>
  <c r="DK452" i="1" s="1"/>
  <c r="DK453" i="1" s="1"/>
  <c r="DK454" i="1" s="1"/>
  <c r="DK455" i="1" s="1"/>
  <c r="DK456" i="1" s="1"/>
  <c r="DK457" i="1" s="1"/>
  <c r="DK458" i="1" s="1"/>
  <c r="DK459" i="1" s="1"/>
  <c r="DK460" i="1" s="1"/>
  <c r="DK461" i="1" s="1"/>
  <c r="DK462" i="1" s="1"/>
  <c r="DK463" i="1" s="1"/>
  <c r="DK464" i="1" s="1"/>
  <c r="DK465" i="1" s="1"/>
  <c r="DK466" i="1" s="1"/>
  <c r="DK467" i="1" s="1"/>
  <c r="DK468" i="1" s="1"/>
  <c r="DK469" i="1" s="1"/>
  <c r="DK470" i="1" s="1"/>
  <c r="DK471" i="1" s="1"/>
  <c r="DK472" i="1" s="1"/>
  <c r="DK473" i="1" s="1"/>
  <c r="DK474" i="1" s="1"/>
  <c r="DK475" i="1" s="1"/>
  <c r="DK476" i="1" s="1"/>
  <c r="DK477" i="1" s="1"/>
  <c r="DK478" i="1" s="1"/>
  <c r="DK479" i="1" s="1"/>
  <c r="DK480" i="1" s="1"/>
  <c r="DK481" i="1" s="1"/>
  <c r="DK482" i="1" s="1"/>
  <c r="DK483" i="1" s="1"/>
  <c r="DK484" i="1" s="1"/>
  <c r="DK485" i="1" s="1"/>
  <c r="DK486" i="1" s="1"/>
  <c r="DK487" i="1" s="1"/>
  <c r="DK488" i="1" s="1"/>
  <c r="DK489" i="1" s="1"/>
  <c r="DK490" i="1" s="1"/>
  <c r="DK491" i="1" s="1"/>
  <c r="DK492" i="1" s="1"/>
  <c r="DK493" i="1" s="1"/>
  <c r="DK494" i="1" s="1"/>
  <c r="DK495" i="1" s="1"/>
  <c r="DK496" i="1" s="1"/>
  <c r="DK497" i="1" s="1"/>
  <c r="DK498" i="1" s="1"/>
  <c r="DK499" i="1" s="1"/>
  <c r="DK500" i="1" s="1"/>
  <c r="DK501" i="1" s="1"/>
  <c r="DK502" i="1" s="1"/>
  <c r="DK503" i="1" s="1"/>
  <c r="DK504" i="1" s="1"/>
  <c r="DK505" i="1" s="1"/>
  <c r="DK506" i="1" s="1"/>
  <c r="DK507" i="1" s="1"/>
  <c r="DK508" i="1" s="1"/>
  <c r="DK509" i="1" s="1"/>
  <c r="DK510" i="1" s="1"/>
  <c r="DK511" i="1" s="1"/>
  <c r="DK512" i="1" s="1"/>
  <c r="DK513" i="1" s="1"/>
  <c r="DK514" i="1" s="1"/>
  <c r="DK515" i="1" s="1"/>
  <c r="DK516" i="1" s="1"/>
  <c r="DK517" i="1" s="1"/>
  <c r="DK518" i="1" s="1"/>
  <c r="DK519" i="1" s="1"/>
  <c r="DK520" i="1" s="1"/>
  <c r="DK521" i="1" s="1"/>
  <c r="DK522" i="1" s="1"/>
  <c r="DK523" i="1" s="1"/>
  <c r="DK524" i="1" s="1"/>
  <c r="DK525" i="1" s="1"/>
  <c r="DK526" i="1" s="1"/>
  <c r="DK527" i="1" s="1"/>
  <c r="DK528" i="1" s="1"/>
  <c r="DK529" i="1" s="1"/>
  <c r="DK530" i="1" s="1"/>
  <c r="DK531" i="1" s="1"/>
  <c r="DK532" i="1" s="1"/>
  <c r="DK533" i="1" s="1"/>
  <c r="CH44" i="1"/>
  <c r="CH45" i="1" s="1"/>
  <c r="BF73" i="2"/>
  <c r="BE74" i="2"/>
  <c r="K74" i="5"/>
  <c r="K154" i="5"/>
  <c r="P154" i="5" s="1"/>
  <c r="U154" i="5" s="1"/>
  <c r="Z154" i="5" s="1"/>
  <c r="J64" i="5"/>
  <c r="O64" i="5" s="1"/>
  <c r="K76" i="5"/>
  <c r="K156" i="5"/>
  <c r="P156" i="5" s="1"/>
  <c r="U156" i="5" s="1"/>
  <c r="Z156" i="5" s="1"/>
  <c r="K64" i="5"/>
  <c r="P64" i="5" s="1"/>
  <c r="J35" i="5"/>
  <c r="O35" i="5" s="1"/>
  <c r="T35" i="5" s="1"/>
  <c r="Y35" i="5" s="1"/>
  <c r="J115" i="5"/>
  <c r="O115" i="5" s="1"/>
  <c r="T115" i="5" s="1"/>
  <c r="Y115" i="5" s="1"/>
  <c r="K73" i="5"/>
  <c r="P73" i="5" s="1"/>
  <c r="K153" i="5"/>
  <c r="AL40" i="1"/>
  <c r="N208" i="1" s="1"/>
  <c r="J124" i="5"/>
  <c r="O124" i="5" s="1"/>
  <c r="T124" i="5" s="1"/>
  <c r="Y124" i="5" s="1"/>
  <c r="J44" i="5"/>
  <c r="O44" i="5" s="1"/>
  <c r="J46" i="5"/>
  <c r="O46" i="5" s="1"/>
  <c r="J126" i="5"/>
  <c r="O126" i="5" s="1"/>
  <c r="T126" i="5" s="1"/>
  <c r="Y126" i="5" s="1"/>
  <c r="F52" i="5"/>
  <c r="J52" i="5" s="1"/>
  <c r="O52" i="5" s="1"/>
  <c r="F22" i="5"/>
  <c r="J22" i="5" s="1"/>
  <c r="O22" i="5" s="1"/>
  <c r="I255" i="6"/>
  <c r="G257" i="6" s="1"/>
  <c r="Q278" i="3"/>
  <c r="AH277" i="3"/>
  <c r="K33" i="5"/>
  <c r="P33" i="5" s="1"/>
  <c r="G23" i="5"/>
  <c r="K23" i="5" s="1"/>
  <c r="P23" i="5" s="1"/>
  <c r="N48" i="1"/>
  <c r="O47" i="1"/>
  <c r="AA40" i="1" s="1"/>
  <c r="N127" i="1"/>
  <c r="O127" i="1" s="1"/>
  <c r="CI40" i="1" s="1"/>
  <c r="I69" i="1"/>
  <c r="I96" i="1"/>
  <c r="I176" i="1" s="1"/>
  <c r="I137" i="1"/>
  <c r="I115" i="1"/>
  <c r="I195" i="1" s="1"/>
  <c r="I156" i="1"/>
  <c r="K34" i="5"/>
  <c r="P34" i="5" s="1"/>
  <c r="G22" i="5"/>
  <c r="K22" i="5" s="1"/>
  <c r="P22" i="5" s="1"/>
  <c r="I116" i="1"/>
  <c r="I196" i="1" s="1"/>
  <c r="I157" i="1"/>
  <c r="J36" i="5"/>
  <c r="O36" i="5" s="1"/>
  <c r="I110" i="1"/>
  <c r="I190" i="1" s="1"/>
  <c r="I151" i="1"/>
  <c r="J33" i="5"/>
  <c r="O33" i="5" s="1"/>
  <c r="O113" i="5"/>
  <c r="T113" i="5" s="1"/>
  <c r="Y113" i="5" s="1"/>
  <c r="O142" i="5"/>
  <c r="T142" i="5" s="1"/>
  <c r="Y142" i="5" s="1"/>
  <c r="J62" i="5"/>
  <c r="O62" i="5" s="1"/>
  <c r="J34" i="5"/>
  <c r="O34" i="5" s="1"/>
  <c r="J114" i="5"/>
  <c r="O114" i="5" s="1"/>
  <c r="T114" i="5" s="1"/>
  <c r="Y114" i="5" s="1"/>
  <c r="X274" i="3"/>
  <c r="AA274" i="3"/>
  <c r="I100" i="1"/>
  <c r="I180" i="1" s="1"/>
  <c r="I141" i="1"/>
  <c r="I73" i="1"/>
  <c r="O102" i="5"/>
  <c r="T102" i="5" s="1"/>
  <c r="Y102" i="5" s="1"/>
  <c r="O140" i="1"/>
  <c r="CT40" i="1" s="1"/>
  <c r="CT294" i="1" s="1"/>
  <c r="CT295" i="1" s="1"/>
  <c r="CT296" i="1" s="1"/>
  <c r="CT297" i="1" s="1"/>
  <c r="CT298" i="1" s="1"/>
  <c r="CT299" i="1" s="1"/>
  <c r="CT300" i="1" s="1"/>
  <c r="CT301" i="1" s="1"/>
  <c r="CT302" i="1" s="1"/>
  <c r="CT303" i="1" s="1"/>
  <c r="CT304" i="1" s="1"/>
  <c r="CT305" i="1" s="1"/>
  <c r="CT306" i="1" s="1"/>
  <c r="CT307" i="1" s="1"/>
  <c r="CT308" i="1" s="1"/>
  <c r="CT309" i="1" s="1"/>
  <c r="CT310" i="1" s="1"/>
  <c r="CT311" i="1" s="1"/>
  <c r="CT312" i="1" s="1"/>
  <c r="CT313" i="1" s="1"/>
  <c r="CT314" i="1" s="1"/>
  <c r="CT315" i="1" s="1"/>
  <c r="CT316" i="1" s="1"/>
  <c r="CT317" i="1" s="1"/>
  <c r="CT318" i="1" s="1"/>
  <c r="CT319" i="1" s="1"/>
  <c r="CT320" i="1" s="1"/>
  <c r="CT321" i="1" s="1"/>
  <c r="CT322" i="1" s="1"/>
  <c r="CT323" i="1" s="1"/>
  <c r="CT324" i="1" s="1"/>
  <c r="CT325" i="1" s="1"/>
  <c r="CT326" i="1" s="1"/>
  <c r="CT327" i="1" s="1"/>
  <c r="CT328" i="1" s="1"/>
  <c r="CT329" i="1" s="1"/>
  <c r="CT330" i="1" s="1"/>
  <c r="CT331" i="1" s="1"/>
  <c r="CT332" i="1" s="1"/>
  <c r="CT333" i="1" s="1"/>
  <c r="CT334" i="1" s="1"/>
  <c r="CT335" i="1" s="1"/>
  <c r="CT336" i="1" s="1"/>
  <c r="CT337" i="1" s="1"/>
  <c r="CT338" i="1" s="1"/>
  <c r="CT339" i="1" s="1"/>
  <c r="CT340" i="1" s="1"/>
  <c r="CT341" i="1" s="1"/>
  <c r="CT342" i="1" s="1"/>
  <c r="CT343" i="1" s="1"/>
  <c r="CT344" i="1" s="1"/>
  <c r="CT345" i="1" s="1"/>
  <c r="CT346" i="1" s="1"/>
  <c r="CT347" i="1" s="1"/>
  <c r="CT348" i="1" s="1"/>
  <c r="CT349" i="1" s="1"/>
  <c r="CT350" i="1" s="1"/>
  <c r="CT351" i="1" s="1"/>
  <c r="CT352" i="1" s="1"/>
  <c r="CT353" i="1" s="1"/>
  <c r="CT354" i="1" s="1"/>
  <c r="CT355" i="1" s="1"/>
  <c r="CT356" i="1" s="1"/>
  <c r="CT357" i="1" s="1"/>
  <c r="CT358" i="1" s="1"/>
  <c r="CT359" i="1" s="1"/>
  <c r="CT360" i="1" s="1"/>
  <c r="CT361" i="1" s="1"/>
  <c r="CT362" i="1" s="1"/>
  <c r="CT363" i="1" s="1"/>
  <c r="CT364" i="1" s="1"/>
  <c r="CT365" i="1" s="1"/>
  <c r="CT366" i="1" s="1"/>
  <c r="CT367" i="1" s="1"/>
  <c r="CT368" i="1" s="1"/>
  <c r="CT369" i="1" s="1"/>
  <c r="CT370" i="1" s="1"/>
  <c r="CT371" i="1" s="1"/>
  <c r="CT372" i="1" s="1"/>
  <c r="CT373" i="1" s="1"/>
  <c r="CT374" i="1" s="1"/>
  <c r="CT375" i="1" s="1"/>
  <c r="CT376" i="1" s="1"/>
  <c r="CT377" i="1" s="1"/>
  <c r="CT378" i="1" s="1"/>
  <c r="CT379" i="1" s="1"/>
  <c r="CT380" i="1" s="1"/>
  <c r="CT381" i="1" s="1"/>
  <c r="CT382" i="1" s="1"/>
  <c r="CT383" i="1" s="1"/>
  <c r="CT384" i="1" s="1"/>
  <c r="CT385" i="1" s="1"/>
  <c r="CT386" i="1" s="1"/>
  <c r="CT387" i="1" s="1"/>
  <c r="CT388" i="1" s="1"/>
  <c r="CT389" i="1" s="1"/>
  <c r="CT390" i="1" s="1"/>
  <c r="CT391" i="1" s="1"/>
  <c r="CT392" i="1" s="1"/>
  <c r="CT393" i="1" s="1"/>
  <c r="CT394" i="1" s="1"/>
  <c r="CT395" i="1" s="1"/>
  <c r="CT396" i="1" s="1"/>
  <c r="CT397" i="1" s="1"/>
  <c r="CT398" i="1" s="1"/>
  <c r="CT399" i="1" s="1"/>
  <c r="CT400" i="1" s="1"/>
  <c r="CT401" i="1" s="1"/>
  <c r="CT402" i="1" s="1"/>
  <c r="CT403" i="1" s="1"/>
  <c r="CT404" i="1" s="1"/>
  <c r="CT405" i="1" s="1"/>
  <c r="CT406" i="1" s="1"/>
  <c r="CT407" i="1" s="1"/>
  <c r="CT408" i="1" s="1"/>
  <c r="CT409" i="1" s="1"/>
  <c r="CT410" i="1" s="1"/>
  <c r="CT411" i="1" s="1"/>
  <c r="CT412" i="1" s="1"/>
  <c r="CT413" i="1" s="1"/>
  <c r="CT414" i="1" s="1"/>
  <c r="CT415" i="1" s="1"/>
  <c r="CT416" i="1" s="1"/>
  <c r="CT417" i="1" s="1"/>
  <c r="CT418" i="1" s="1"/>
  <c r="CT419" i="1" s="1"/>
  <c r="CT420" i="1" s="1"/>
  <c r="CT421" i="1" s="1"/>
  <c r="CT422" i="1" s="1"/>
  <c r="CT423" i="1" s="1"/>
  <c r="CT424" i="1" s="1"/>
  <c r="CT425" i="1" s="1"/>
  <c r="CT426" i="1" s="1"/>
  <c r="CT427" i="1" s="1"/>
  <c r="CT428" i="1" s="1"/>
  <c r="CT429" i="1" s="1"/>
  <c r="CT430" i="1" s="1"/>
  <c r="CT431" i="1" s="1"/>
  <c r="CT432" i="1" s="1"/>
  <c r="CT433" i="1" s="1"/>
  <c r="CT434" i="1" s="1"/>
  <c r="CT435" i="1" s="1"/>
  <c r="CT436" i="1" s="1"/>
  <c r="CT437" i="1" s="1"/>
  <c r="CT438" i="1" s="1"/>
  <c r="CT439" i="1" s="1"/>
  <c r="CT440" i="1" s="1"/>
  <c r="CT441" i="1" s="1"/>
  <c r="CT442" i="1" s="1"/>
  <c r="CT443" i="1" s="1"/>
  <c r="CT444" i="1" s="1"/>
  <c r="CT445" i="1" s="1"/>
  <c r="CT446" i="1" s="1"/>
  <c r="CT447" i="1" s="1"/>
  <c r="CT448" i="1" s="1"/>
  <c r="CT449" i="1" s="1"/>
  <c r="CT450" i="1" s="1"/>
  <c r="CT451" i="1" s="1"/>
  <c r="CT452" i="1" s="1"/>
  <c r="CT453" i="1" s="1"/>
  <c r="CT454" i="1" s="1"/>
  <c r="CT455" i="1" s="1"/>
  <c r="CT456" i="1" s="1"/>
  <c r="CT457" i="1" s="1"/>
  <c r="CT458" i="1" s="1"/>
  <c r="CT459" i="1" s="1"/>
  <c r="CT460" i="1" s="1"/>
  <c r="CT461" i="1" s="1"/>
  <c r="CT462" i="1" s="1"/>
  <c r="CT463" i="1" s="1"/>
  <c r="CT464" i="1" s="1"/>
  <c r="CT465" i="1" s="1"/>
  <c r="CT466" i="1" s="1"/>
  <c r="CT467" i="1" s="1"/>
  <c r="CT468" i="1" s="1"/>
  <c r="CT469" i="1" s="1"/>
  <c r="CT470" i="1" s="1"/>
  <c r="CT471" i="1" s="1"/>
  <c r="CT472" i="1" s="1"/>
  <c r="CT473" i="1" s="1"/>
  <c r="CT474" i="1" s="1"/>
  <c r="CT475" i="1" s="1"/>
  <c r="CT476" i="1" s="1"/>
  <c r="CT477" i="1" s="1"/>
  <c r="CT478" i="1" s="1"/>
  <c r="CT479" i="1" s="1"/>
  <c r="CT480" i="1" s="1"/>
  <c r="CT481" i="1" s="1"/>
  <c r="CT482" i="1" s="1"/>
  <c r="CT483" i="1" s="1"/>
  <c r="CT484" i="1" s="1"/>
  <c r="CT485" i="1" s="1"/>
  <c r="CT486" i="1" s="1"/>
  <c r="CT487" i="1" s="1"/>
  <c r="CT488" i="1" s="1"/>
  <c r="CT489" i="1" s="1"/>
  <c r="CT490" i="1" s="1"/>
  <c r="CT491" i="1" s="1"/>
  <c r="CT492" i="1" s="1"/>
  <c r="CT493" i="1" s="1"/>
  <c r="CT494" i="1" s="1"/>
  <c r="CT495" i="1" s="1"/>
  <c r="CT496" i="1" s="1"/>
  <c r="CT497" i="1" s="1"/>
  <c r="CT498" i="1" s="1"/>
  <c r="CT499" i="1" s="1"/>
  <c r="CT500" i="1" s="1"/>
  <c r="CT501" i="1" s="1"/>
  <c r="CT502" i="1" s="1"/>
  <c r="CT503" i="1" s="1"/>
  <c r="CT504" i="1" s="1"/>
  <c r="CT505" i="1" s="1"/>
  <c r="CT506" i="1" s="1"/>
  <c r="CT507" i="1" s="1"/>
  <c r="CT508" i="1" s="1"/>
  <c r="CT509" i="1" s="1"/>
  <c r="CT510" i="1" s="1"/>
  <c r="CT511" i="1" s="1"/>
  <c r="CT512" i="1" s="1"/>
  <c r="CT513" i="1" s="1"/>
  <c r="CT514" i="1" s="1"/>
  <c r="CT515" i="1" s="1"/>
  <c r="CT516" i="1" s="1"/>
  <c r="CT517" i="1" s="1"/>
  <c r="CT518" i="1" s="1"/>
  <c r="CT519" i="1" s="1"/>
  <c r="CT520" i="1" s="1"/>
  <c r="CT521" i="1" s="1"/>
  <c r="CT522" i="1" s="1"/>
  <c r="CT523" i="1" s="1"/>
  <c r="CT524" i="1" s="1"/>
  <c r="CT525" i="1" s="1"/>
  <c r="CT526" i="1" s="1"/>
  <c r="CT527" i="1" s="1"/>
  <c r="CT528" i="1" s="1"/>
  <c r="CT529" i="1" s="1"/>
  <c r="CT530" i="1" s="1"/>
  <c r="CT531" i="1" s="1"/>
  <c r="CT532" i="1" s="1"/>
  <c r="CT533" i="1" s="1"/>
  <c r="K152" i="5"/>
  <c r="P152" i="5" s="1"/>
  <c r="U152" i="5" s="1"/>
  <c r="Z152" i="5" s="1"/>
  <c r="K72" i="5"/>
  <c r="P72" i="5" s="1"/>
  <c r="J45" i="5"/>
  <c r="J125" i="5"/>
  <c r="O125" i="5" s="1"/>
  <c r="T125" i="5" s="1"/>
  <c r="Y125" i="5" s="1"/>
  <c r="J72" i="5"/>
  <c r="O72" i="5" s="1"/>
  <c r="J152" i="5"/>
  <c r="O152" i="5" s="1"/>
  <c r="T152" i="5" s="1"/>
  <c r="Y152" i="5" s="1"/>
  <c r="BD75" i="2"/>
  <c r="AP75" i="2"/>
  <c r="AS75" i="2" s="1"/>
  <c r="BB75" i="2"/>
  <c r="AH75" i="2"/>
  <c r="AR75" i="2"/>
  <c r="AF75" i="2"/>
  <c r="AK75" i="2"/>
  <c r="F53" i="5"/>
  <c r="J53" i="5" s="1"/>
  <c r="O53" i="5" s="1"/>
  <c r="O85" i="1"/>
  <c r="BD40" i="1" s="1"/>
  <c r="N165" i="1"/>
  <c r="O165" i="1" s="1"/>
  <c r="DL40" i="1" s="1"/>
  <c r="N86" i="1"/>
  <c r="K35" i="5"/>
  <c r="P35" i="5" s="1"/>
  <c r="I113" i="1"/>
  <c r="I193" i="1" s="1"/>
  <c r="I154" i="1"/>
  <c r="P146" i="5"/>
  <c r="U146" i="5" s="1"/>
  <c r="Z146" i="5" s="1"/>
  <c r="K66" i="5"/>
  <c r="J43" i="5"/>
  <c r="O43" i="5" s="1"/>
  <c r="J123" i="5"/>
  <c r="O123" i="5" s="1"/>
  <c r="T123" i="5" s="1"/>
  <c r="Y123" i="5" s="1"/>
  <c r="K75" i="5"/>
  <c r="P75" i="5" s="1"/>
  <c r="K155" i="5"/>
  <c r="P155" i="5" s="1"/>
  <c r="U155" i="5" s="1"/>
  <c r="Z155" i="5" s="1"/>
  <c r="BJ276" i="3"/>
  <c r="AS276" i="3"/>
  <c r="AX276" i="3"/>
  <c r="AN276" i="3"/>
  <c r="K77" i="2"/>
  <c r="AB76" i="2"/>
  <c r="J32" i="5"/>
  <c r="O32" i="5" s="1"/>
  <c r="G52" i="5"/>
  <c r="K52" i="5" s="1"/>
  <c r="P52" i="5" s="1"/>
  <c r="I111" i="1"/>
  <c r="I191" i="1" s="1"/>
  <c r="I152" i="1"/>
  <c r="I95" i="1"/>
  <c r="I175" i="1" s="1"/>
  <c r="I68" i="1"/>
  <c r="I136" i="1"/>
  <c r="DH545" i="1"/>
  <c r="DD545" i="1"/>
  <c r="CZ545" i="1"/>
  <c r="CV545" i="1"/>
  <c r="CR545" i="1"/>
  <c r="CN545" i="1"/>
  <c r="CJ545" i="1"/>
  <c r="CF545" i="1"/>
  <c r="AX545" i="1"/>
  <c r="AT545" i="1"/>
  <c r="AP545" i="1"/>
  <c r="AL545" i="1"/>
  <c r="AH545" i="1"/>
  <c r="AD545" i="1"/>
  <c r="Z545" i="1"/>
  <c r="DI545" i="1"/>
  <c r="DE545" i="1"/>
  <c r="DA545" i="1"/>
  <c r="CW545" i="1"/>
  <c r="CS545" i="1"/>
  <c r="CO545" i="1"/>
  <c r="CK545" i="1"/>
  <c r="CG545" i="1"/>
  <c r="AY545" i="1"/>
  <c r="AU545" i="1"/>
  <c r="AQ545" i="1"/>
  <c r="AM545" i="1"/>
  <c r="AI545" i="1"/>
  <c r="AE545" i="1"/>
  <c r="AA545" i="1"/>
  <c r="DF545" i="1"/>
  <c r="CX545" i="1"/>
  <c r="CP545" i="1"/>
  <c r="CH545" i="1"/>
  <c r="AV545" i="1"/>
  <c r="AN545" i="1"/>
  <c r="AF545" i="1"/>
  <c r="X545" i="1"/>
  <c r="DC545" i="1"/>
  <c r="CU545" i="1"/>
  <c r="CM545" i="1"/>
  <c r="BA545" i="1"/>
  <c r="AS545" i="1"/>
  <c r="AK545" i="1"/>
  <c r="AC545" i="1"/>
  <c r="DG545" i="1"/>
  <c r="CY545" i="1"/>
  <c r="CQ545" i="1"/>
  <c r="CI545" i="1"/>
  <c r="AW545" i="1"/>
  <c r="AO545" i="1"/>
  <c r="AG545" i="1"/>
  <c r="Y545" i="1"/>
  <c r="CT545" i="1"/>
  <c r="AJ545" i="1"/>
  <c r="CL545" i="1"/>
  <c r="AB545" i="1"/>
  <c r="W546" i="1"/>
  <c r="AZ545" i="1"/>
  <c r="DB545" i="1"/>
  <c r="AR545" i="1"/>
  <c r="AC293" i="1"/>
  <c r="AD293" i="1" s="1"/>
  <c r="AE293" i="1" s="1"/>
  <c r="AF293" i="1" s="1"/>
  <c r="AG293" i="1" s="1"/>
  <c r="AH293" i="1" s="1"/>
  <c r="AI293" i="1" s="1"/>
  <c r="AJ293" i="1" s="1"/>
  <c r="AK293" i="1" s="1"/>
  <c r="AL293" i="1" s="1"/>
  <c r="AM293" i="1" s="1"/>
  <c r="AN293" i="1" s="1"/>
  <c r="AO293" i="1" s="1"/>
  <c r="AP293" i="1" s="1"/>
  <c r="AQ293" i="1" s="1"/>
  <c r="AR293" i="1" s="1"/>
  <c r="AS293" i="1" s="1"/>
  <c r="AT293" i="1" s="1"/>
  <c r="AU293" i="1" s="1"/>
  <c r="AV293" i="1" s="1"/>
  <c r="AW293" i="1" s="1"/>
  <c r="AX293" i="1" s="1"/>
  <c r="AY293" i="1" s="1"/>
  <c r="AZ293" i="1" s="1"/>
  <c r="BA293" i="1" s="1"/>
  <c r="BB293" i="1" s="1"/>
  <c r="BC293" i="1" s="1"/>
  <c r="BD293" i="1" s="1"/>
  <c r="BE293" i="1" s="1"/>
  <c r="BF293" i="1" s="1"/>
  <c r="BG293" i="1" s="1"/>
  <c r="BH293" i="1" s="1"/>
  <c r="BI293" i="1" s="1"/>
  <c r="BJ293" i="1" s="1"/>
  <c r="BK293" i="1" s="1"/>
  <c r="BL293" i="1" s="1"/>
  <c r="BM293" i="1" s="1"/>
  <c r="BN293" i="1" s="1"/>
  <c r="BO293" i="1" s="1"/>
  <c r="BP293" i="1" s="1"/>
  <c r="BQ293" i="1" s="1"/>
  <c r="BR293" i="1" s="1"/>
  <c r="BS293" i="1" s="1"/>
  <c r="BT293" i="1" s="1"/>
  <c r="BU293" i="1" s="1"/>
  <c r="BV293" i="1" s="1"/>
  <c r="BW293" i="1" s="1"/>
  <c r="BX293" i="1" s="1"/>
  <c r="BY293" i="1" s="1"/>
  <c r="BZ293" i="1" s="1"/>
  <c r="CA293" i="1" s="1"/>
  <c r="CB293" i="1" s="1"/>
  <c r="CC293" i="1" s="1"/>
  <c r="CD293" i="1" s="1"/>
  <c r="CE293" i="1" s="1"/>
  <c r="CF293" i="1" s="1"/>
  <c r="CG293" i="1" s="1"/>
  <c r="CH293" i="1" s="1"/>
  <c r="CI293" i="1" s="1"/>
  <c r="CJ293" i="1" s="1"/>
  <c r="CK293" i="1" s="1"/>
  <c r="CL293" i="1" s="1"/>
  <c r="CM293" i="1" s="1"/>
  <c r="CN293" i="1" s="1"/>
  <c r="CO293" i="1" s="1"/>
  <c r="CP293" i="1" s="1"/>
  <c r="CQ293" i="1" s="1"/>
  <c r="CR293" i="1" s="1"/>
  <c r="CS293" i="1" s="1"/>
  <c r="CT293" i="1" s="1"/>
  <c r="CU293" i="1" s="1"/>
  <c r="CV293" i="1" s="1"/>
  <c r="CW293" i="1" s="1"/>
  <c r="CX293" i="1" s="1"/>
  <c r="CY293" i="1" s="1"/>
  <c r="CZ293" i="1" s="1"/>
  <c r="DA293" i="1" s="1"/>
  <c r="DB293" i="1" s="1"/>
  <c r="DC293" i="1" s="1"/>
  <c r="DD293" i="1" s="1"/>
  <c r="DE293" i="1" s="1"/>
  <c r="DF293" i="1" s="1"/>
  <c r="DG293" i="1" s="1"/>
  <c r="DH293" i="1" s="1"/>
  <c r="DI293" i="1" s="1"/>
  <c r="DJ293" i="1" s="1"/>
  <c r="DK293" i="1" s="1"/>
  <c r="DL293" i="1" s="1"/>
  <c r="DM293" i="1" s="1"/>
  <c r="DN293" i="1" s="1"/>
  <c r="DO293" i="1" s="1"/>
  <c r="DP293" i="1" s="1"/>
  <c r="DQ293" i="1" s="1"/>
  <c r="DR293" i="1" s="1"/>
  <c r="DS293" i="1" s="1"/>
  <c r="DT293" i="1" s="1"/>
  <c r="DU293" i="1" s="1"/>
  <c r="DV293" i="1" s="1"/>
  <c r="DW293" i="1" s="1"/>
  <c r="DX293" i="1" s="1"/>
  <c r="DY293" i="1" s="1"/>
  <c r="DZ293" i="1" s="1"/>
  <c r="EA293" i="1" s="1"/>
  <c r="EB293" i="1" s="1"/>
  <c r="EC293" i="1" s="1"/>
  <c r="ED293" i="1" s="1"/>
  <c r="EE293" i="1" s="1"/>
  <c r="EF293" i="1" s="1"/>
  <c r="EG293" i="1" s="1"/>
  <c r="EH293" i="1" s="1"/>
  <c r="EI293" i="1" s="1"/>
  <c r="EJ293" i="1" s="1"/>
  <c r="EK293" i="1" s="1"/>
  <c r="EL293" i="1" s="1"/>
  <c r="EM293" i="1" s="1"/>
  <c r="I102" i="1"/>
  <c r="I182" i="1" s="1"/>
  <c r="I75" i="1"/>
  <c r="I143" i="1"/>
  <c r="I97" i="1"/>
  <c r="I177" i="1" s="1"/>
  <c r="I138" i="1"/>
  <c r="I70" i="1"/>
  <c r="DA295" i="1"/>
  <c r="DA296" i="1" s="1"/>
  <c r="DA297" i="1" s="1"/>
  <c r="DA298" i="1" s="1"/>
  <c r="DA299" i="1" s="1"/>
  <c r="DA300" i="1" s="1"/>
  <c r="DA301" i="1" s="1"/>
  <c r="DA302" i="1" s="1"/>
  <c r="DA303" i="1" s="1"/>
  <c r="DA304" i="1" s="1"/>
  <c r="DA305" i="1" s="1"/>
  <c r="DA306" i="1" s="1"/>
  <c r="DA307" i="1" s="1"/>
  <c r="DA308" i="1" s="1"/>
  <c r="DA309" i="1" s="1"/>
  <c r="DA310" i="1" s="1"/>
  <c r="DA311" i="1" s="1"/>
  <c r="DA312" i="1" s="1"/>
  <c r="DA313" i="1" s="1"/>
  <c r="DA314" i="1" s="1"/>
  <c r="DA315" i="1" s="1"/>
  <c r="DA316" i="1" s="1"/>
  <c r="DA317" i="1" s="1"/>
  <c r="DA318" i="1" s="1"/>
  <c r="DA319" i="1" s="1"/>
  <c r="DA320" i="1" s="1"/>
  <c r="DA321" i="1" s="1"/>
  <c r="DA322" i="1" s="1"/>
  <c r="DA323" i="1" s="1"/>
  <c r="DA324" i="1" s="1"/>
  <c r="DA325" i="1" s="1"/>
  <c r="DA326" i="1" s="1"/>
  <c r="DA327" i="1" s="1"/>
  <c r="DA328" i="1" s="1"/>
  <c r="DA329" i="1" s="1"/>
  <c r="DA330" i="1" s="1"/>
  <c r="DA331" i="1" s="1"/>
  <c r="DA332" i="1" s="1"/>
  <c r="DA333" i="1" s="1"/>
  <c r="DA334" i="1" s="1"/>
  <c r="DA335" i="1" s="1"/>
  <c r="DA336" i="1" s="1"/>
  <c r="DA337" i="1" s="1"/>
  <c r="DA338" i="1" s="1"/>
  <c r="DA339" i="1" s="1"/>
  <c r="DA340" i="1" s="1"/>
  <c r="DA341" i="1" s="1"/>
  <c r="DA342" i="1" s="1"/>
  <c r="DA343" i="1" s="1"/>
  <c r="DA344" i="1" s="1"/>
  <c r="DA345" i="1" s="1"/>
  <c r="DA346" i="1" s="1"/>
  <c r="DA347" i="1" s="1"/>
  <c r="DA348" i="1" s="1"/>
  <c r="DA349" i="1" s="1"/>
  <c r="DA350" i="1" s="1"/>
  <c r="DA351" i="1" s="1"/>
  <c r="DA352" i="1" s="1"/>
  <c r="DA353" i="1" s="1"/>
  <c r="DA354" i="1" s="1"/>
  <c r="DA355" i="1" s="1"/>
  <c r="DA356" i="1" s="1"/>
  <c r="DA357" i="1" s="1"/>
  <c r="DA358" i="1" s="1"/>
  <c r="DA359" i="1" s="1"/>
  <c r="DA360" i="1" s="1"/>
  <c r="DA361" i="1" s="1"/>
  <c r="DA362" i="1" s="1"/>
  <c r="DA363" i="1" s="1"/>
  <c r="DA364" i="1" s="1"/>
  <c r="DA365" i="1" s="1"/>
  <c r="DA366" i="1" s="1"/>
  <c r="DA367" i="1" s="1"/>
  <c r="DA368" i="1" s="1"/>
  <c r="DA369" i="1" s="1"/>
  <c r="DA370" i="1" s="1"/>
  <c r="DA371" i="1" s="1"/>
  <c r="DA372" i="1" s="1"/>
  <c r="DA373" i="1" s="1"/>
  <c r="DA374" i="1" s="1"/>
  <c r="DA375" i="1" s="1"/>
  <c r="DA376" i="1" s="1"/>
  <c r="DA377" i="1" s="1"/>
  <c r="DA378" i="1" s="1"/>
  <c r="DA379" i="1" s="1"/>
  <c r="DA380" i="1" s="1"/>
  <c r="DA381" i="1" s="1"/>
  <c r="DA382" i="1" s="1"/>
  <c r="DA383" i="1" s="1"/>
  <c r="DA384" i="1" s="1"/>
  <c r="DA385" i="1" s="1"/>
  <c r="DA386" i="1" s="1"/>
  <c r="DA387" i="1" s="1"/>
  <c r="DA388" i="1" s="1"/>
  <c r="DA389" i="1" s="1"/>
  <c r="DA390" i="1" s="1"/>
  <c r="DA391" i="1" s="1"/>
  <c r="DA392" i="1" s="1"/>
  <c r="DA393" i="1" s="1"/>
  <c r="DA394" i="1" s="1"/>
  <c r="DA395" i="1" s="1"/>
  <c r="DA396" i="1" s="1"/>
  <c r="DA397" i="1" s="1"/>
  <c r="DA398" i="1" s="1"/>
  <c r="DA399" i="1" s="1"/>
  <c r="DA400" i="1" s="1"/>
  <c r="DA401" i="1" s="1"/>
  <c r="DA402" i="1" s="1"/>
  <c r="DA403" i="1" s="1"/>
  <c r="DA404" i="1" s="1"/>
  <c r="DA405" i="1" s="1"/>
  <c r="DA406" i="1" s="1"/>
  <c r="DA407" i="1" s="1"/>
  <c r="DA408" i="1" s="1"/>
  <c r="DA409" i="1" s="1"/>
  <c r="DA410" i="1" s="1"/>
  <c r="DA411" i="1" s="1"/>
  <c r="DA412" i="1" s="1"/>
  <c r="DA413" i="1" s="1"/>
  <c r="DA414" i="1" s="1"/>
  <c r="DA415" i="1" s="1"/>
  <c r="DA416" i="1" s="1"/>
  <c r="DA417" i="1" s="1"/>
  <c r="DA418" i="1" s="1"/>
  <c r="DA419" i="1" s="1"/>
  <c r="DA420" i="1" s="1"/>
  <c r="DA421" i="1" s="1"/>
  <c r="DA422" i="1" s="1"/>
  <c r="DA423" i="1" s="1"/>
  <c r="DA424" i="1" s="1"/>
  <c r="DA425" i="1" s="1"/>
  <c r="DA426" i="1" s="1"/>
  <c r="DA427" i="1" s="1"/>
  <c r="DA428" i="1" s="1"/>
  <c r="DA429" i="1" s="1"/>
  <c r="DA430" i="1" s="1"/>
  <c r="DA431" i="1" s="1"/>
  <c r="DA432" i="1" s="1"/>
  <c r="DA433" i="1" s="1"/>
  <c r="DA434" i="1" s="1"/>
  <c r="DA435" i="1" s="1"/>
  <c r="DA436" i="1" s="1"/>
  <c r="DA437" i="1" s="1"/>
  <c r="DA438" i="1" s="1"/>
  <c r="DA439" i="1" s="1"/>
  <c r="DA440" i="1" s="1"/>
  <c r="DA441" i="1" s="1"/>
  <c r="DA442" i="1" s="1"/>
  <c r="DA443" i="1" s="1"/>
  <c r="DA444" i="1" s="1"/>
  <c r="DA445" i="1" s="1"/>
  <c r="DA446" i="1" s="1"/>
  <c r="DA447" i="1" s="1"/>
  <c r="DA448" i="1" s="1"/>
  <c r="DA449" i="1" s="1"/>
  <c r="DA450" i="1" s="1"/>
  <c r="DA451" i="1" s="1"/>
  <c r="DA452" i="1" s="1"/>
  <c r="DA453" i="1" s="1"/>
  <c r="DA454" i="1" s="1"/>
  <c r="DA455" i="1" s="1"/>
  <c r="DA456" i="1" s="1"/>
  <c r="DA457" i="1" s="1"/>
  <c r="DA458" i="1" s="1"/>
  <c r="DA459" i="1" s="1"/>
  <c r="DA460" i="1" s="1"/>
  <c r="DA461" i="1" s="1"/>
  <c r="DA462" i="1" s="1"/>
  <c r="DA463" i="1" s="1"/>
  <c r="DA464" i="1" s="1"/>
  <c r="DA465" i="1" s="1"/>
  <c r="DA466" i="1" s="1"/>
  <c r="DA467" i="1" s="1"/>
  <c r="DA468" i="1" s="1"/>
  <c r="DA469" i="1" s="1"/>
  <c r="DA470" i="1" s="1"/>
  <c r="DA471" i="1" s="1"/>
  <c r="DA472" i="1" s="1"/>
  <c r="DA473" i="1" s="1"/>
  <c r="DA474" i="1" s="1"/>
  <c r="DA475" i="1" s="1"/>
  <c r="DA476" i="1" s="1"/>
  <c r="DA477" i="1" s="1"/>
  <c r="DA478" i="1" s="1"/>
  <c r="DA479" i="1" s="1"/>
  <c r="DA480" i="1" s="1"/>
  <c r="DA481" i="1" s="1"/>
  <c r="DA482" i="1" s="1"/>
  <c r="DA483" i="1" s="1"/>
  <c r="DA484" i="1" s="1"/>
  <c r="DA485" i="1" s="1"/>
  <c r="DA486" i="1" s="1"/>
  <c r="DA487" i="1" s="1"/>
  <c r="DA488" i="1" s="1"/>
  <c r="DA489" i="1" s="1"/>
  <c r="DA490" i="1" s="1"/>
  <c r="DA491" i="1" s="1"/>
  <c r="DA492" i="1" s="1"/>
  <c r="DA493" i="1" s="1"/>
  <c r="DA494" i="1" s="1"/>
  <c r="DA495" i="1" s="1"/>
  <c r="DA496" i="1" s="1"/>
  <c r="DA497" i="1" s="1"/>
  <c r="DA498" i="1" s="1"/>
  <c r="DA499" i="1" s="1"/>
  <c r="DA500" i="1" s="1"/>
  <c r="DA501" i="1" s="1"/>
  <c r="DA502" i="1" s="1"/>
  <c r="DA503" i="1" s="1"/>
  <c r="DA504" i="1" s="1"/>
  <c r="DA505" i="1" s="1"/>
  <c r="DA506" i="1" s="1"/>
  <c r="DA507" i="1" s="1"/>
  <c r="DA508" i="1" s="1"/>
  <c r="DA509" i="1" s="1"/>
  <c r="DA510" i="1" s="1"/>
  <c r="DA511" i="1" s="1"/>
  <c r="DA512" i="1" s="1"/>
  <c r="DA513" i="1" s="1"/>
  <c r="DA514" i="1" s="1"/>
  <c r="DA515" i="1" s="1"/>
  <c r="DA516" i="1" s="1"/>
  <c r="DA517" i="1" s="1"/>
  <c r="DA518" i="1" s="1"/>
  <c r="DA519" i="1" s="1"/>
  <c r="DA520" i="1" s="1"/>
  <c r="DA521" i="1" s="1"/>
  <c r="DA522" i="1" s="1"/>
  <c r="DA523" i="1" s="1"/>
  <c r="DA524" i="1" s="1"/>
  <c r="DA525" i="1" s="1"/>
  <c r="DA526" i="1" s="1"/>
  <c r="DA527" i="1" s="1"/>
  <c r="DA528" i="1" s="1"/>
  <c r="DA529" i="1" s="1"/>
  <c r="DA530" i="1" s="1"/>
  <c r="DA531" i="1" s="1"/>
  <c r="DA532" i="1" s="1"/>
  <c r="DA533" i="1" s="1"/>
  <c r="AI294" i="1"/>
  <c r="AI295" i="1" s="1"/>
  <c r="AI296" i="1" s="1"/>
  <c r="AI297" i="1" s="1"/>
  <c r="AI298" i="1" s="1"/>
  <c r="AI299" i="1" s="1"/>
  <c r="AI300" i="1" s="1"/>
  <c r="AI301" i="1" s="1"/>
  <c r="AI302" i="1" s="1"/>
  <c r="AI303" i="1" s="1"/>
  <c r="AI304" i="1" s="1"/>
  <c r="AI305" i="1" s="1"/>
  <c r="AI306" i="1" s="1"/>
  <c r="AI307" i="1" s="1"/>
  <c r="AI308" i="1" s="1"/>
  <c r="AI309" i="1" s="1"/>
  <c r="AI310" i="1" s="1"/>
  <c r="AI311" i="1" s="1"/>
  <c r="AI312" i="1" s="1"/>
  <c r="AI313" i="1" s="1"/>
  <c r="AI314" i="1" s="1"/>
  <c r="AI315" i="1" s="1"/>
  <c r="AI316" i="1" s="1"/>
  <c r="AI317" i="1" s="1"/>
  <c r="AI318" i="1" s="1"/>
  <c r="AI319" i="1" s="1"/>
  <c r="AI320" i="1" s="1"/>
  <c r="AI321" i="1" s="1"/>
  <c r="AI322" i="1" s="1"/>
  <c r="AI323" i="1" s="1"/>
  <c r="AI324" i="1" s="1"/>
  <c r="AI325" i="1" s="1"/>
  <c r="AI326" i="1" s="1"/>
  <c r="AI327" i="1" s="1"/>
  <c r="AI328" i="1" s="1"/>
  <c r="AI329" i="1" s="1"/>
  <c r="AI330" i="1" s="1"/>
  <c r="AI331" i="1" s="1"/>
  <c r="AI332" i="1" s="1"/>
  <c r="AI333" i="1" s="1"/>
  <c r="AI334" i="1" s="1"/>
  <c r="AI335" i="1" s="1"/>
  <c r="AI336" i="1" s="1"/>
  <c r="AI337" i="1" s="1"/>
  <c r="AI338" i="1" s="1"/>
  <c r="AI339" i="1" s="1"/>
  <c r="AI340" i="1" s="1"/>
  <c r="AI341" i="1" s="1"/>
  <c r="AI342" i="1" s="1"/>
  <c r="AI343" i="1" s="1"/>
  <c r="AI344" i="1" s="1"/>
  <c r="AI345" i="1" s="1"/>
  <c r="AI346" i="1" s="1"/>
  <c r="AI347" i="1" s="1"/>
  <c r="AI348" i="1" s="1"/>
  <c r="AI349" i="1" s="1"/>
  <c r="AI350" i="1" s="1"/>
  <c r="AI351" i="1" s="1"/>
  <c r="AI352" i="1" s="1"/>
  <c r="AI353" i="1" s="1"/>
  <c r="AI354" i="1" s="1"/>
  <c r="AI355" i="1" s="1"/>
  <c r="AI356" i="1" s="1"/>
  <c r="AI357" i="1" s="1"/>
  <c r="AI358" i="1" s="1"/>
  <c r="AI359" i="1" s="1"/>
  <c r="AI360" i="1" s="1"/>
  <c r="AI361" i="1" s="1"/>
  <c r="AI362" i="1" s="1"/>
  <c r="AI363" i="1" s="1"/>
  <c r="AI364" i="1" s="1"/>
  <c r="AI365" i="1" s="1"/>
  <c r="AI366" i="1" s="1"/>
  <c r="AI367" i="1" s="1"/>
  <c r="AI368" i="1" s="1"/>
  <c r="AI369" i="1" s="1"/>
  <c r="AI370" i="1" s="1"/>
  <c r="AI371" i="1" s="1"/>
  <c r="AI372" i="1" s="1"/>
  <c r="AI373" i="1" s="1"/>
  <c r="AI374" i="1" s="1"/>
  <c r="AI375" i="1" s="1"/>
  <c r="AI376" i="1" s="1"/>
  <c r="AI377" i="1" s="1"/>
  <c r="AI378" i="1" s="1"/>
  <c r="AI379" i="1" s="1"/>
  <c r="AI380" i="1" s="1"/>
  <c r="AI381" i="1" s="1"/>
  <c r="AI382" i="1" s="1"/>
  <c r="AI383" i="1" s="1"/>
  <c r="AI384" i="1" s="1"/>
  <c r="AI385" i="1" s="1"/>
  <c r="AI386" i="1" s="1"/>
  <c r="AI387" i="1" s="1"/>
  <c r="AI388" i="1" s="1"/>
  <c r="AI389" i="1" s="1"/>
  <c r="AI390" i="1" s="1"/>
  <c r="AI391" i="1" s="1"/>
  <c r="AI392" i="1" s="1"/>
  <c r="AI393" i="1" s="1"/>
  <c r="AI394" i="1" s="1"/>
  <c r="AI395" i="1" s="1"/>
  <c r="AI396" i="1" s="1"/>
  <c r="AI397" i="1" s="1"/>
  <c r="AI398" i="1" s="1"/>
  <c r="AI399" i="1" s="1"/>
  <c r="AI400" i="1" s="1"/>
  <c r="AI401" i="1" s="1"/>
  <c r="AI402" i="1" s="1"/>
  <c r="AI403" i="1" s="1"/>
  <c r="AI404" i="1" s="1"/>
  <c r="AI405" i="1" s="1"/>
  <c r="AI406" i="1" s="1"/>
  <c r="AI407" i="1" s="1"/>
  <c r="AI408" i="1" s="1"/>
  <c r="AI409" i="1" s="1"/>
  <c r="AI410" i="1" s="1"/>
  <c r="AI411" i="1" s="1"/>
  <c r="AI412" i="1" s="1"/>
  <c r="AI413" i="1" s="1"/>
  <c r="AI414" i="1" s="1"/>
  <c r="AI415" i="1" s="1"/>
  <c r="AI416" i="1" s="1"/>
  <c r="AI417" i="1" s="1"/>
  <c r="AI418" i="1" s="1"/>
  <c r="AI419" i="1" s="1"/>
  <c r="AI420" i="1" s="1"/>
  <c r="AI421" i="1" s="1"/>
  <c r="AI422" i="1" s="1"/>
  <c r="AI423" i="1" s="1"/>
  <c r="AI424" i="1" s="1"/>
  <c r="AI425" i="1" s="1"/>
  <c r="AI426" i="1" s="1"/>
  <c r="AI427" i="1" s="1"/>
  <c r="AI428" i="1" s="1"/>
  <c r="AI429" i="1" s="1"/>
  <c r="AI430" i="1" s="1"/>
  <c r="AI431" i="1" s="1"/>
  <c r="AI432" i="1" s="1"/>
  <c r="AI433" i="1" s="1"/>
  <c r="AI434" i="1" s="1"/>
  <c r="AI435" i="1" s="1"/>
  <c r="AI436" i="1" s="1"/>
  <c r="AI437" i="1" s="1"/>
  <c r="AI438" i="1" s="1"/>
  <c r="AI439" i="1" s="1"/>
  <c r="AI440" i="1" s="1"/>
  <c r="AI441" i="1" s="1"/>
  <c r="AI442" i="1" s="1"/>
  <c r="AI443" i="1" s="1"/>
  <c r="AI444" i="1" s="1"/>
  <c r="AI445" i="1" s="1"/>
  <c r="AI446" i="1" s="1"/>
  <c r="AI447" i="1" s="1"/>
  <c r="AI448" i="1" s="1"/>
  <c r="AI449" i="1" s="1"/>
  <c r="AI450" i="1" s="1"/>
  <c r="AI451" i="1" s="1"/>
  <c r="AI452" i="1" s="1"/>
  <c r="AI453" i="1" s="1"/>
  <c r="AI454" i="1" s="1"/>
  <c r="AI455" i="1" s="1"/>
  <c r="AI456" i="1" s="1"/>
  <c r="AI457" i="1" s="1"/>
  <c r="AI458" i="1" s="1"/>
  <c r="AI459" i="1" s="1"/>
  <c r="AI460" i="1" s="1"/>
  <c r="AI461" i="1" s="1"/>
  <c r="AI462" i="1" s="1"/>
  <c r="AI463" i="1" s="1"/>
  <c r="AI464" i="1" s="1"/>
  <c r="AI465" i="1" s="1"/>
  <c r="AI466" i="1" s="1"/>
  <c r="AI467" i="1" s="1"/>
  <c r="AI468" i="1" s="1"/>
  <c r="AI469" i="1" s="1"/>
  <c r="AI470" i="1" s="1"/>
  <c r="AI471" i="1" s="1"/>
  <c r="AI472" i="1" s="1"/>
  <c r="AI473" i="1" s="1"/>
  <c r="AI474" i="1" s="1"/>
  <c r="AI475" i="1" s="1"/>
  <c r="AI476" i="1" s="1"/>
  <c r="AI477" i="1" s="1"/>
  <c r="AI478" i="1" s="1"/>
  <c r="AI479" i="1" s="1"/>
  <c r="AI480" i="1" s="1"/>
  <c r="AI481" i="1" s="1"/>
  <c r="AI482" i="1" s="1"/>
  <c r="AI483" i="1" s="1"/>
  <c r="AI484" i="1" s="1"/>
  <c r="AI485" i="1" s="1"/>
  <c r="AI486" i="1" s="1"/>
  <c r="AI487" i="1" s="1"/>
  <c r="AI488" i="1" s="1"/>
  <c r="AI489" i="1" s="1"/>
  <c r="AI490" i="1" s="1"/>
  <c r="AI491" i="1" s="1"/>
  <c r="AI492" i="1" s="1"/>
  <c r="AI493" i="1" s="1"/>
  <c r="AI494" i="1" s="1"/>
  <c r="AI495" i="1" s="1"/>
  <c r="AI496" i="1" s="1"/>
  <c r="AI497" i="1" s="1"/>
  <c r="AI498" i="1" s="1"/>
  <c r="AI499" i="1" s="1"/>
  <c r="AI500" i="1" s="1"/>
  <c r="AI501" i="1" s="1"/>
  <c r="AI502" i="1" s="1"/>
  <c r="AI503" i="1" s="1"/>
  <c r="AI504" i="1" s="1"/>
  <c r="AI505" i="1" s="1"/>
  <c r="AI506" i="1" s="1"/>
  <c r="AI507" i="1" s="1"/>
  <c r="AI508" i="1" s="1"/>
  <c r="AI509" i="1" s="1"/>
  <c r="AI510" i="1" s="1"/>
  <c r="AI511" i="1" s="1"/>
  <c r="AI512" i="1" s="1"/>
  <c r="AI513" i="1" s="1"/>
  <c r="AI514" i="1" s="1"/>
  <c r="AI515" i="1" s="1"/>
  <c r="AI516" i="1" s="1"/>
  <c r="AI517" i="1" s="1"/>
  <c r="AI518" i="1" s="1"/>
  <c r="AI519" i="1" s="1"/>
  <c r="AI520" i="1" s="1"/>
  <c r="AI521" i="1" s="1"/>
  <c r="AI522" i="1" s="1"/>
  <c r="AI523" i="1" s="1"/>
  <c r="AI524" i="1" s="1"/>
  <c r="AI525" i="1" s="1"/>
  <c r="AI526" i="1" s="1"/>
  <c r="AI527" i="1" s="1"/>
  <c r="AI528" i="1" s="1"/>
  <c r="AI529" i="1" s="1"/>
  <c r="AI530" i="1" s="1"/>
  <c r="AI531" i="1" s="1"/>
  <c r="AI532" i="1" s="1"/>
  <c r="AI533" i="1" s="1"/>
  <c r="DC295" i="1"/>
  <c r="DC296" i="1" s="1"/>
  <c r="DC297" i="1" s="1"/>
  <c r="DC298" i="1" s="1"/>
  <c r="DC299" i="1" s="1"/>
  <c r="DC300" i="1" s="1"/>
  <c r="DC301" i="1" s="1"/>
  <c r="DC302" i="1" s="1"/>
  <c r="DC303" i="1" s="1"/>
  <c r="DC304" i="1" s="1"/>
  <c r="DC305" i="1" s="1"/>
  <c r="DC306" i="1" s="1"/>
  <c r="DC307" i="1" s="1"/>
  <c r="DC308" i="1" s="1"/>
  <c r="DC309" i="1" s="1"/>
  <c r="DC310" i="1" s="1"/>
  <c r="DC311" i="1" s="1"/>
  <c r="DC312" i="1" s="1"/>
  <c r="DC313" i="1" s="1"/>
  <c r="DC314" i="1" s="1"/>
  <c r="DC315" i="1" s="1"/>
  <c r="DC316" i="1" s="1"/>
  <c r="DC317" i="1" s="1"/>
  <c r="DC318" i="1" s="1"/>
  <c r="DC319" i="1" s="1"/>
  <c r="DC320" i="1" s="1"/>
  <c r="DC321" i="1" s="1"/>
  <c r="DC322" i="1" s="1"/>
  <c r="DC323" i="1" s="1"/>
  <c r="DC324" i="1" s="1"/>
  <c r="DC325" i="1" s="1"/>
  <c r="DC326" i="1" s="1"/>
  <c r="DC327" i="1" s="1"/>
  <c r="DC328" i="1" s="1"/>
  <c r="DC329" i="1" s="1"/>
  <c r="DC330" i="1" s="1"/>
  <c r="DC331" i="1" s="1"/>
  <c r="DC332" i="1" s="1"/>
  <c r="DC333" i="1" s="1"/>
  <c r="DC334" i="1" s="1"/>
  <c r="DC335" i="1" s="1"/>
  <c r="DC336" i="1" s="1"/>
  <c r="DC337" i="1" s="1"/>
  <c r="DC338" i="1" s="1"/>
  <c r="DC339" i="1" s="1"/>
  <c r="DC340" i="1" s="1"/>
  <c r="DC341" i="1" s="1"/>
  <c r="DC342" i="1" s="1"/>
  <c r="DC343" i="1" s="1"/>
  <c r="DC344" i="1" s="1"/>
  <c r="DC345" i="1" s="1"/>
  <c r="DC346" i="1" s="1"/>
  <c r="DC347" i="1" s="1"/>
  <c r="DC348" i="1" s="1"/>
  <c r="DC349" i="1" s="1"/>
  <c r="DC350" i="1" s="1"/>
  <c r="DC351" i="1" s="1"/>
  <c r="DC352" i="1" s="1"/>
  <c r="DC353" i="1" s="1"/>
  <c r="DC354" i="1" s="1"/>
  <c r="DC355" i="1" s="1"/>
  <c r="DC356" i="1" s="1"/>
  <c r="DC357" i="1" s="1"/>
  <c r="DC358" i="1" s="1"/>
  <c r="DC359" i="1" s="1"/>
  <c r="DC360" i="1" s="1"/>
  <c r="DC361" i="1" s="1"/>
  <c r="DC362" i="1" s="1"/>
  <c r="DC363" i="1" s="1"/>
  <c r="DC364" i="1" s="1"/>
  <c r="DC365" i="1" s="1"/>
  <c r="DC366" i="1" s="1"/>
  <c r="DC367" i="1" s="1"/>
  <c r="DC368" i="1" s="1"/>
  <c r="DC369" i="1" s="1"/>
  <c r="DC370" i="1" s="1"/>
  <c r="DC371" i="1" s="1"/>
  <c r="DC372" i="1" s="1"/>
  <c r="DC373" i="1" s="1"/>
  <c r="DC374" i="1" s="1"/>
  <c r="DC375" i="1" s="1"/>
  <c r="DC376" i="1" s="1"/>
  <c r="DC377" i="1" s="1"/>
  <c r="DC378" i="1" s="1"/>
  <c r="DC379" i="1" s="1"/>
  <c r="DC380" i="1" s="1"/>
  <c r="DC381" i="1" s="1"/>
  <c r="DC382" i="1" s="1"/>
  <c r="DC383" i="1" s="1"/>
  <c r="DC384" i="1" s="1"/>
  <c r="DC385" i="1" s="1"/>
  <c r="DC386" i="1" s="1"/>
  <c r="DC387" i="1" s="1"/>
  <c r="DC388" i="1" s="1"/>
  <c r="DC389" i="1" s="1"/>
  <c r="DC390" i="1" s="1"/>
  <c r="DC391" i="1" s="1"/>
  <c r="DC392" i="1" s="1"/>
  <c r="DC393" i="1" s="1"/>
  <c r="DC394" i="1" s="1"/>
  <c r="DC395" i="1" s="1"/>
  <c r="DC396" i="1" s="1"/>
  <c r="DC397" i="1" s="1"/>
  <c r="DC398" i="1" s="1"/>
  <c r="DC399" i="1" s="1"/>
  <c r="DC400" i="1" s="1"/>
  <c r="DC401" i="1" s="1"/>
  <c r="DC402" i="1" s="1"/>
  <c r="DC403" i="1" s="1"/>
  <c r="DC404" i="1" s="1"/>
  <c r="DC405" i="1" s="1"/>
  <c r="DC406" i="1" s="1"/>
  <c r="DC407" i="1" s="1"/>
  <c r="DC408" i="1" s="1"/>
  <c r="DC409" i="1" s="1"/>
  <c r="DC410" i="1" s="1"/>
  <c r="DC411" i="1" s="1"/>
  <c r="DC412" i="1" s="1"/>
  <c r="DC413" i="1" s="1"/>
  <c r="DC414" i="1" s="1"/>
  <c r="DC415" i="1" s="1"/>
  <c r="DC416" i="1" s="1"/>
  <c r="DC417" i="1" s="1"/>
  <c r="DC418" i="1" s="1"/>
  <c r="DC419" i="1" s="1"/>
  <c r="DC420" i="1" s="1"/>
  <c r="DC421" i="1" s="1"/>
  <c r="DC422" i="1" s="1"/>
  <c r="DC423" i="1" s="1"/>
  <c r="DC424" i="1" s="1"/>
  <c r="DC425" i="1" s="1"/>
  <c r="DC426" i="1" s="1"/>
  <c r="DC427" i="1" s="1"/>
  <c r="DC428" i="1" s="1"/>
  <c r="DC429" i="1" s="1"/>
  <c r="DC430" i="1" s="1"/>
  <c r="DC431" i="1" s="1"/>
  <c r="DC432" i="1" s="1"/>
  <c r="DC433" i="1" s="1"/>
  <c r="DC434" i="1" s="1"/>
  <c r="DC435" i="1" s="1"/>
  <c r="DC436" i="1" s="1"/>
  <c r="DC437" i="1" s="1"/>
  <c r="DC438" i="1" s="1"/>
  <c r="DC439" i="1" s="1"/>
  <c r="DC440" i="1" s="1"/>
  <c r="DC441" i="1" s="1"/>
  <c r="DC442" i="1" s="1"/>
  <c r="DC443" i="1" s="1"/>
  <c r="DC444" i="1" s="1"/>
  <c r="DC445" i="1" s="1"/>
  <c r="DC446" i="1" s="1"/>
  <c r="DC447" i="1" s="1"/>
  <c r="DC448" i="1" s="1"/>
  <c r="DC449" i="1" s="1"/>
  <c r="DC450" i="1" s="1"/>
  <c r="DC451" i="1" s="1"/>
  <c r="DC452" i="1" s="1"/>
  <c r="DC453" i="1" s="1"/>
  <c r="DC454" i="1" s="1"/>
  <c r="DC455" i="1" s="1"/>
  <c r="DC456" i="1" s="1"/>
  <c r="DC457" i="1" s="1"/>
  <c r="DC458" i="1" s="1"/>
  <c r="DC459" i="1" s="1"/>
  <c r="DC460" i="1" s="1"/>
  <c r="DC461" i="1" s="1"/>
  <c r="DC462" i="1" s="1"/>
  <c r="DC463" i="1" s="1"/>
  <c r="DC464" i="1" s="1"/>
  <c r="DC465" i="1" s="1"/>
  <c r="DC466" i="1" s="1"/>
  <c r="DC467" i="1" s="1"/>
  <c r="DC468" i="1" s="1"/>
  <c r="DC469" i="1" s="1"/>
  <c r="DC470" i="1" s="1"/>
  <c r="DC471" i="1" s="1"/>
  <c r="DC472" i="1" s="1"/>
  <c r="DC473" i="1" s="1"/>
  <c r="DC474" i="1" s="1"/>
  <c r="DC475" i="1" s="1"/>
  <c r="DC476" i="1" s="1"/>
  <c r="DC477" i="1" s="1"/>
  <c r="DC478" i="1" s="1"/>
  <c r="DC479" i="1" s="1"/>
  <c r="DC480" i="1" s="1"/>
  <c r="DC481" i="1" s="1"/>
  <c r="DC482" i="1" s="1"/>
  <c r="DC483" i="1" s="1"/>
  <c r="DC484" i="1" s="1"/>
  <c r="DC485" i="1" s="1"/>
  <c r="DC486" i="1" s="1"/>
  <c r="DC487" i="1" s="1"/>
  <c r="DC488" i="1" s="1"/>
  <c r="DC489" i="1" s="1"/>
  <c r="DC490" i="1" s="1"/>
  <c r="DC491" i="1" s="1"/>
  <c r="DC492" i="1" s="1"/>
  <c r="DC493" i="1" s="1"/>
  <c r="DC494" i="1" s="1"/>
  <c r="DC495" i="1" s="1"/>
  <c r="DC496" i="1" s="1"/>
  <c r="DC497" i="1" s="1"/>
  <c r="DC498" i="1" s="1"/>
  <c r="DC499" i="1" s="1"/>
  <c r="DC500" i="1" s="1"/>
  <c r="DC501" i="1" s="1"/>
  <c r="DC502" i="1" s="1"/>
  <c r="DC503" i="1" s="1"/>
  <c r="DC504" i="1" s="1"/>
  <c r="DC505" i="1" s="1"/>
  <c r="DC506" i="1" s="1"/>
  <c r="DC507" i="1" s="1"/>
  <c r="DC508" i="1" s="1"/>
  <c r="DC509" i="1" s="1"/>
  <c r="DC510" i="1" s="1"/>
  <c r="DC511" i="1" s="1"/>
  <c r="DC512" i="1" s="1"/>
  <c r="DC513" i="1" s="1"/>
  <c r="DC514" i="1" s="1"/>
  <c r="DC515" i="1" s="1"/>
  <c r="DC516" i="1" s="1"/>
  <c r="DC517" i="1" s="1"/>
  <c r="DC518" i="1" s="1"/>
  <c r="DC519" i="1" s="1"/>
  <c r="DC520" i="1" s="1"/>
  <c r="DC521" i="1" s="1"/>
  <c r="DC522" i="1" s="1"/>
  <c r="DC523" i="1" s="1"/>
  <c r="DC524" i="1" s="1"/>
  <c r="DC525" i="1" s="1"/>
  <c r="DC526" i="1" s="1"/>
  <c r="DC527" i="1" s="1"/>
  <c r="DC528" i="1" s="1"/>
  <c r="DC529" i="1" s="1"/>
  <c r="DC530" i="1" s="1"/>
  <c r="DC531" i="1" s="1"/>
  <c r="DC532" i="1" s="1"/>
  <c r="DC533" i="1" s="1"/>
  <c r="BA295" i="1"/>
  <c r="BA296" i="1" s="1"/>
  <c r="BA297" i="1" s="1"/>
  <c r="BA298" i="1" s="1"/>
  <c r="BA299" i="1" s="1"/>
  <c r="BA300" i="1" s="1"/>
  <c r="BA301" i="1" s="1"/>
  <c r="BA302" i="1" s="1"/>
  <c r="BA303" i="1" s="1"/>
  <c r="BA304" i="1" s="1"/>
  <c r="BA305" i="1" s="1"/>
  <c r="BA306" i="1" s="1"/>
  <c r="BA307" i="1" s="1"/>
  <c r="BA308" i="1" s="1"/>
  <c r="BA309" i="1" s="1"/>
  <c r="BA310" i="1" s="1"/>
  <c r="BA311" i="1" s="1"/>
  <c r="BA312" i="1" s="1"/>
  <c r="BA313" i="1" s="1"/>
  <c r="BA314" i="1" s="1"/>
  <c r="BA315" i="1" s="1"/>
  <c r="BA316" i="1" s="1"/>
  <c r="BA317" i="1" s="1"/>
  <c r="BA318" i="1" s="1"/>
  <c r="BA319" i="1" s="1"/>
  <c r="BA320" i="1" s="1"/>
  <c r="BA321" i="1" s="1"/>
  <c r="BA322" i="1" s="1"/>
  <c r="BA323" i="1" s="1"/>
  <c r="BA324" i="1" s="1"/>
  <c r="BA325" i="1" s="1"/>
  <c r="BA326" i="1" s="1"/>
  <c r="BA327" i="1" s="1"/>
  <c r="BA328" i="1" s="1"/>
  <c r="BA329" i="1" s="1"/>
  <c r="BA330" i="1" s="1"/>
  <c r="BA331" i="1" s="1"/>
  <c r="BA332" i="1" s="1"/>
  <c r="BA333" i="1" s="1"/>
  <c r="BA334" i="1" s="1"/>
  <c r="BA335" i="1" s="1"/>
  <c r="BA336" i="1" s="1"/>
  <c r="BA337" i="1" s="1"/>
  <c r="BA338" i="1" s="1"/>
  <c r="BA339" i="1" s="1"/>
  <c r="BA340" i="1" s="1"/>
  <c r="BA341" i="1" s="1"/>
  <c r="BA342" i="1" s="1"/>
  <c r="BA343" i="1" s="1"/>
  <c r="BA344" i="1" s="1"/>
  <c r="BA345" i="1" s="1"/>
  <c r="BA346" i="1" s="1"/>
  <c r="BA347" i="1" s="1"/>
  <c r="BA348" i="1" s="1"/>
  <c r="BA349" i="1" s="1"/>
  <c r="BA350" i="1" s="1"/>
  <c r="BA351" i="1" s="1"/>
  <c r="BA352" i="1" s="1"/>
  <c r="BA353" i="1" s="1"/>
  <c r="BA354" i="1" s="1"/>
  <c r="BA355" i="1" s="1"/>
  <c r="BA356" i="1" s="1"/>
  <c r="BA357" i="1" s="1"/>
  <c r="BA358" i="1" s="1"/>
  <c r="BA359" i="1" s="1"/>
  <c r="BA360" i="1" s="1"/>
  <c r="BA361" i="1" s="1"/>
  <c r="BA362" i="1" s="1"/>
  <c r="BA363" i="1" s="1"/>
  <c r="BA364" i="1" s="1"/>
  <c r="BA365" i="1" s="1"/>
  <c r="BA366" i="1" s="1"/>
  <c r="BA367" i="1" s="1"/>
  <c r="BA368" i="1" s="1"/>
  <c r="BA369" i="1" s="1"/>
  <c r="BA370" i="1" s="1"/>
  <c r="BA371" i="1" s="1"/>
  <c r="BA372" i="1" s="1"/>
  <c r="BA373" i="1" s="1"/>
  <c r="BA374" i="1" s="1"/>
  <c r="BA375" i="1" s="1"/>
  <c r="BA376" i="1" s="1"/>
  <c r="BA377" i="1" s="1"/>
  <c r="BA378" i="1" s="1"/>
  <c r="BA379" i="1" s="1"/>
  <c r="BA380" i="1" s="1"/>
  <c r="BA381" i="1" s="1"/>
  <c r="BA382" i="1" s="1"/>
  <c r="BA383" i="1" s="1"/>
  <c r="BA384" i="1" s="1"/>
  <c r="BA385" i="1" s="1"/>
  <c r="BA386" i="1" s="1"/>
  <c r="BA387" i="1" s="1"/>
  <c r="BA388" i="1" s="1"/>
  <c r="BA389" i="1" s="1"/>
  <c r="BA390" i="1" s="1"/>
  <c r="BA391" i="1" s="1"/>
  <c r="BA392" i="1" s="1"/>
  <c r="BA393" i="1" s="1"/>
  <c r="BA394" i="1" s="1"/>
  <c r="BA395" i="1" s="1"/>
  <c r="BA396" i="1" s="1"/>
  <c r="BA397" i="1" s="1"/>
  <c r="BA398" i="1" s="1"/>
  <c r="BA399" i="1" s="1"/>
  <c r="BA400" i="1" s="1"/>
  <c r="BA401" i="1" s="1"/>
  <c r="BA402" i="1" s="1"/>
  <c r="BA403" i="1" s="1"/>
  <c r="BA404" i="1" s="1"/>
  <c r="BA405" i="1" s="1"/>
  <c r="BA406" i="1" s="1"/>
  <c r="BA407" i="1" s="1"/>
  <c r="BA408" i="1" s="1"/>
  <c r="BA409" i="1" s="1"/>
  <c r="BA410" i="1" s="1"/>
  <c r="BA411" i="1" s="1"/>
  <c r="BA412" i="1" s="1"/>
  <c r="BA413" i="1" s="1"/>
  <c r="BA414" i="1" s="1"/>
  <c r="BA415" i="1" s="1"/>
  <c r="BA416" i="1" s="1"/>
  <c r="BA417" i="1" s="1"/>
  <c r="BA418" i="1" s="1"/>
  <c r="BA419" i="1" s="1"/>
  <c r="BA420" i="1" s="1"/>
  <c r="BA421" i="1" s="1"/>
  <c r="BA422" i="1" s="1"/>
  <c r="BA423" i="1" s="1"/>
  <c r="BA424" i="1" s="1"/>
  <c r="BA425" i="1" s="1"/>
  <c r="BA426" i="1" s="1"/>
  <c r="BA427" i="1" s="1"/>
  <c r="BA428" i="1" s="1"/>
  <c r="BA429" i="1" s="1"/>
  <c r="BA430" i="1" s="1"/>
  <c r="BA431" i="1" s="1"/>
  <c r="BA432" i="1" s="1"/>
  <c r="BA433" i="1" s="1"/>
  <c r="BA434" i="1" s="1"/>
  <c r="BA435" i="1" s="1"/>
  <c r="BA436" i="1" s="1"/>
  <c r="BA437" i="1" s="1"/>
  <c r="BA438" i="1" s="1"/>
  <c r="BA439" i="1" s="1"/>
  <c r="BA440" i="1" s="1"/>
  <c r="BA441" i="1" s="1"/>
  <c r="BA442" i="1" s="1"/>
  <c r="BA443" i="1" s="1"/>
  <c r="BA444" i="1" s="1"/>
  <c r="BA445" i="1" s="1"/>
  <c r="BA446" i="1" s="1"/>
  <c r="BA447" i="1" s="1"/>
  <c r="BA448" i="1" s="1"/>
  <c r="BA449" i="1" s="1"/>
  <c r="BA450" i="1" s="1"/>
  <c r="BA451" i="1" s="1"/>
  <c r="BA452" i="1" s="1"/>
  <c r="BA453" i="1" s="1"/>
  <c r="BA454" i="1" s="1"/>
  <c r="BA455" i="1" s="1"/>
  <c r="BA456" i="1" s="1"/>
  <c r="BA457" i="1" s="1"/>
  <c r="BA458" i="1" s="1"/>
  <c r="BA459" i="1" s="1"/>
  <c r="BA460" i="1" s="1"/>
  <c r="BA461" i="1" s="1"/>
  <c r="BA462" i="1" s="1"/>
  <c r="BA463" i="1" s="1"/>
  <c r="BA464" i="1" s="1"/>
  <c r="BA465" i="1" s="1"/>
  <c r="BA466" i="1" s="1"/>
  <c r="BA467" i="1" s="1"/>
  <c r="BA468" i="1" s="1"/>
  <c r="BA469" i="1" s="1"/>
  <c r="BA470" i="1" s="1"/>
  <c r="BA471" i="1" s="1"/>
  <c r="BA472" i="1" s="1"/>
  <c r="BA473" i="1" s="1"/>
  <c r="BA474" i="1" s="1"/>
  <c r="BA475" i="1" s="1"/>
  <c r="BA476" i="1" s="1"/>
  <c r="BA477" i="1" s="1"/>
  <c r="BA478" i="1" s="1"/>
  <c r="BA479" i="1" s="1"/>
  <c r="BA480" i="1" s="1"/>
  <c r="BA481" i="1" s="1"/>
  <c r="BA482" i="1" s="1"/>
  <c r="BA483" i="1" s="1"/>
  <c r="BA484" i="1" s="1"/>
  <c r="BA485" i="1" s="1"/>
  <c r="BA486" i="1" s="1"/>
  <c r="BA487" i="1" s="1"/>
  <c r="BA488" i="1" s="1"/>
  <c r="BA489" i="1" s="1"/>
  <c r="BA490" i="1" s="1"/>
  <c r="BA491" i="1" s="1"/>
  <c r="BA492" i="1" s="1"/>
  <c r="BA493" i="1" s="1"/>
  <c r="BA494" i="1" s="1"/>
  <c r="BA495" i="1" s="1"/>
  <c r="BA496" i="1" s="1"/>
  <c r="BA497" i="1" s="1"/>
  <c r="BA498" i="1" s="1"/>
  <c r="BA499" i="1" s="1"/>
  <c r="BA500" i="1" s="1"/>
  <c r="BA501" i="1" s="1"/>
  <c r="BA502" i="1" s="1"/>
  <c r="BA503" i="1" s="1"/>
  <c r="BA504" i="1" s="1"/>
  <c r="BA505" i="1" s="1"/>
  <c r="BA506" i="1" s="1"/>
  <c r="BA507" i="1" s="1"/>
  <c r="BA508" i="1" s="1"/>
  <c r="BA509" i="1" s="1"/>
  <c r="BA510" i="1" s="1"/>
  <c r="BA511" i="1" s="1"/>
  <c r="BA512" i="1" s="1"/>
  <c r="BA513" i="1" s="1"/>
  <c r="BA514" i="1" s="1"/>
  <c r="BA515" i="1" s="1"/>
  <c r="BA516" i="1" s="1"/>
  <c r="BA517" i="1" s="1"/>
  <c r="BA518" i="1" s="1"/>
  <c r="BA519" i="1" s="1"/>
  <c r="BA520" i="1" s="1"/>
  <c r="BA521" i="1" s="1"/>
  <c r="BA522" i="1" s="1"/>
  <c r="BA523" i="1" s="1"/>
  <c r="BA524" i="1" s="1"/>
  <c r="BA525" i="1" s="1"/>
  <c r="BA526" i="1" s="1"/>
  <c r="BA527" i="1" s="1"/>
  <c r="BA528" i="1" s="1"/>
  <c r="BA529" i="1" s="1"/>
  <c r="BA530" i="1" s="1"/>
  <c r="BA531" i="1" s="1"/>
  <c r="BA532" i="1" s="1"/>
  <c r="BA533" i="1" s="1"/>
  <c r="AK294" i="1"/>
  <c r="AK295" i="1" s="1"/>
  <c r="AK296" i="1" s="1"/>
  <c r="AK297" i="1" s="1"/>
  <c r="AK298" i="1" s="1"/>
  <c r="AK299" i="1" s="1"/>
  <c r="AK300" i="1" s="1"/>
  <c r="AK301" i="1" s="1"/>
  <c r="AK302" i="1" s="1"/>
  <c r="AK303" i="1" s="1"/>
  <c r="AK304" i="1" s="1"/>
  <c r="AK305" i="1" s="1"/>
  <c r="AK306" i="1" s="1"/>
  <c r="AK307" i="1" s="1"/>
  <c r="AK308" i="1" s="1"/>
  <c r="AK309" i="1" s="1"/>
  <c r="AK310" i="1" s="1"/>
  <c r="AK311" i="1" s="1"/>
  <c r="AK312" i="1" s="1"/>
  <c r="AK313" i="1" s="1"/>
  <c r="AK314" i="1" s="1"/>
  <c r="AK315" i="1" s="1"/>
  <c r="AK316" i="1" s="1"/>
  <c r="AK317" i="1" s="1"/>
  <c r="AK318" i="1" s="1"/>
  <c r="AK319" i="1" s="1"/>
  <c r="AK320" i="1" s="1"/>
  <c r="AK321" i="1" s="1"/>
  <c r="AK322" i="1" s="1"/>
  <c r="AK323" i="1" s="1"/>
  <c r="AK324" i="1" s="1"/>
  <c r="AK325" i="1" s="1"/>
  <c r="AK326" i="1" s="1"/>
  <c r="AK327" i="1" s="1"/>
  <c r="AK328" i="1" s="1"/>
  <c r="AK329" i="1" s="1"/>
  <c r="AK330" i="1" s="1"/>
  <c r="AK331" i="1" s="1"/>
  <c r="AK332" i="1" s="1"/>
  <c r="AK333" i="1" s="1"/>
  <c r="AK334" i="1" s="1"/>
  <c r="AK335" i="1" s="1"/>
  <c r="AK336" i="1" s="1"/>
  <c r="AK337" i="1" s="1"/>
  <c r="AK338" i="1" s="1"/>
  <c r="AK339" i="1" s="1"/>
  <c r="AK340" i="1" s="1"/>
  <c r="AK341" i="1" s="1"/>
  <c r="AK342" i="1" s="1"/>
  <c r="AK343" i="1" s="1"/>
  <c r="AK344" i="1" s="1"/>
  <c r="AK345" i="1" s="1"/>
  <c r="AK346" i="1" s="1"/>
  <c r="AK347" i="1" s="1"/>
  <c r="AK348" i="1" s="1"/>
  <c r="AK349" i="1" s="1"/>
  <c r="AK350" i="1" s="1"/>
  <c r="AK351" i="1" s="1"/>
  <c r="AK352" i="1" s="1"/>
  <c r="AK353" i="1" s="1"/>
  <c r="AK354" i="1" s="1"/>
  <c r="AK355" i="1" s="1"/>
  <c r="AK356" i="1" s="1"/>
  <c r="AK357" i="1" s="1"/>
  <c r="AK358" i="1" s="1"/>
  <c r="AK359" i="1" s="1"/>
  <c r="AK360" i="1" s="1"/>
  <c r="AK361" i="1" s="1"/>
  <c r="AK362" i="1" s="1"/>
  <c r="AK363" i="1" s="1"/>
  <c r="AK364" i="1" s="1"/>
  <c r="AK365" i="1" s="1"/>
  <c r="AK366" i="1" s="1"/>
  <c r="AK367" i="1" s="1"/>
  <c r="AK368" i="1" s="1"/>
  <c r="AK369" i="1" s="1"/>
  <c r="AK370" i="1" s="1"/>
  <c r="AK371" i="1" s="1"/>
  <c r="AK372" i="1" s="1"/>
  <c r="AK373" i="1" s="1"/>
  <c r="AK374" i="1" s="1"/>
  <c r="AK375" i="1" s="1"/>
  <c r="AK376" i="1" s="1"/>
  <c r="AK377" i="1" s="1"/>
  <c r="AK378" i="1" s="1"/>
  <c r="AK379" i="1" s="1"/>
  <c r="AK380" i="1" s="1"/>
  <c r="AK381" i="1" s="1"/>
  <c r="AK382" i="1" s="1"/>
  <c r="AK383" i="1" s="1"/>
  <c r="AK384" i="1" s="1"/>
  <c r="AK385" i="1" s="1"/>
  <c r="AK386" i="1" s="1"/>
  <c r="AK387" i="1" s="1"/>
  <c r="AK388" i="1" s="1"/>
  <c r="AK389" i="1" s="1"/>
  <c r="AK390" i="1" s="1"/>
  <c r="AK391" i="1" s="1"/>
  <c r="AK392" i="1" s="1"/>
  <c r="AK393" i="1" s="1"/>
  <c r="AK394" i="1" s="1"/>
  <c r="AK395" i="1" s="1"/>
  <c r="AK396" i="1" s="1"/>
  <c r="AK397" i="1" s="1"/>
  <c r="AK398" i="1" s="1"/>
  <c r="AK399" i="1" s="1"/>
  <c r="AK400" i="1" s="1"/>
  <c r="AK401" i="1" s="1"/>
  <c r="AK402" i="1" s="1"/>
  <c r="AK403" i="1" s="1"/>
  <c r="AK404" i="1" s="1"/>
  <c r="AK405" i="1" s="1"/>
  <c r="AK406" i="1" s="1"/>
  <c r="AK407" i="1" s="1"/>
  <c r="AK408" i="1" s="1"/>
  <c r="AK409" i="1" s="1"/>
  <c r="AK410" i="1" s="1"/>
  <c r="AK411" i="1" s="1"/>
  <c r="AK412" i="1" s="1"/>
  <c r="AK413" i="1" s="1"/>
  <c r="AK414" i="1" s="1"/>
  <c r="AK415" i="1" s="1"/>
  <c r="AK416" i="1" s="1"/>
  <c r="AK417" i="1" s="1"/>
  <c r="AK418" i="1" s="1"/>
  <c r="AK419" i="1" s="1"/>
  <c r="AK420" i="1" s="1"/>
  <c r="AK421" i="1" s="1"/>
  <c r="AK422" i="1" s="1"/>
  <c r="AK423" i="1" s="1"/>
  <c r="AK424" i="1" s="1"/>
  <c r="AK425" i="1" s="1"/>
  <c r="AK426" i="1" s="1"/>
  <c r="AK427" i="1" s="1"/>
  <c r="AK428" i="1" s="1"/>
  <c r="AK429" i="1" s="1"/>
  <c r="AK430" i="1" s="1"/>
  <c r="AK431" i="1" s="1"/>
  <c r="AK432" i="1" s="1"/>
  <c r="AK433" i="1" s="1"/>
  <c r="AK434" i="1" s="1"/>
  <c r="AK435" i="1" s="1"/>
  <c r="AK436" i="1" s="1"/>
  <c r="AK437" i="1" s="1"/>
  <c r="AK438" i="1" s="1"/>
  <c r="AK439" i="1" s="1"/>
  <c r="AK440" i="1" s="1"/>
  <c r="AK441" i="1" s="1"/>
  <c r="AK442" i="1" s="1"/>
  <c r="AK443" i="1" s="1"/>
  <c r="AK444" i="1" s="1"/>
  <c r="AK445" i="1" s="1"/>
  <c r="AK446" i="1" s="1"/>
  <c r="AK447" i="1" s="1"/>
  <c r="AK448" i="1" s="1"/>
  <c r="AK449" i="1" s="1"/>
  <c r="AK450" i="1" s="1"/>
  <c r="AK451" i="1" s="1"/>
  <c r="AK452" i="1" s="1"/>
  <c r="AK453" i="1" s="1"/>
  <c r="AK454" i="1" s="1"/>
  <c r="AK455" i="1" s="1"/>
  <c r="AK456" i="1" s="1"/>
  <c r="AK457" i="1" s="1"/>
  <c r="AK458" i="1" s="1"/>
  <c r="AK459" i="1" s="1"/>
  <c r="AK460" i="1" s="1"/>
  <c r="AK461" i="1" s="1"/>
  <c r="AK462" i="1" s="1"/>
  <c r="AK463" i="1" s="1"/>
  <c r="AK464" i="1" s="1"/>
  <c r="AK465" i="1" s="1"/>
  <c r="AK466" i="1" s="1"/>
  <c r="AK467" i="1" s="1"/>
  <c r="AK468" i="1" s="1"/>
  <c r="AK469" i="1" s="1"/>
  <c r="AK470" i="1" s="1"/>
  <c r="AK471" i="1" s="1"/>
  <c r="AK472" i="1" s="1"/>
  <c r="AK473" i="1" s="1"/>
  <c r="AK474" i="1" s="1"/>
  <c r="AK475" i="1" s="1"/>
  <c r="AK476" i="1" s="1"/>
  <c r="AK477" i="1" s="1"/>
  <c r="AK478" i="1" s="1"/>
  <c r="AK479" i="1" s="1"/>
  <c r="AK480" i="1" s="1"/>
  <c r="AK481" i="1" s="1"/>
  <c r="AK482" i="1" s="1"/>
  <c r="AK483" i="1" s="1"/>
  <c r="AK484" i="1" s="1"/>
  <c r="AK485" i="1" s="1"/>
  <c r="AK486" i="1" s="1"/>
  <c r="AK487" i="1" s="1"/>
  <c r="AK488" i="1" s="1"/>
  <c r="AK489" i="1" s="1"/>
  <c r="AK490" i="1" s="1"/>
  <c r="AK491" i="1" s="1"/>
  <c r="AK492" i="1" s="1"/>
  <c r="AK493" i="1" s="1"/>
  <c r="AK494" i="1" s="1"/>
  <c r="AK495" i="1" s="1"/>
  <c r="AK496" i="1" s="1"/>
  <c r="AK497" i="1" s="1"/>
  <c r="AK498" i="1" s="1"/>
  <c r="AK499" i="1" s="1"/>
  <c r="AK500" i="1" s="1"/>
  <c r="AK501" i="1" s="1"/>
  <c r="AK502" i="1" s="1"/>
  <c r="AK503" i="1" s="1"/>
  <c r="AK504" i="1" s="1"/>
  <c r="AK505" i="1" s="1"/>
  <c r="AK506" i="1" s="1"/>
  <c r="AK507" i="1" s="1"/>
  <c r="AK508" i="1" s="1"/>
  <c r="AK509" i="1" s="1"/>
  <c r="AK510" i="1" s="1"/>
  <c r="AK511" i="1" s="1"/>
  <c r="AK512" i="1" s="1"/>
  <c r="AK513" i="1" s="1"/>
  <c r="AK514" i="1" s="1"/>
  <c r="AK515" i="1" s="1"/>
  <c r="AK516" i="1" s="1"/>
  <c r="AK517" i="1" s="1"/>
  <c r="AK518" i="1" s="1"/>
  <c r="AK519" i="1" s="1"/>
  <c r="AK520" i="1" s="1"/>
  <c r="AK521" i="1" s="1"/>
  <c r="AK522" i="1" s="1"/>
  <c r="AK523" i="1" s="1"/>
  <c r="AK524" i="1" s="1"/>
  <c r="AK525" i="1" s="1"/>
  <c r="AK526" i="1" s="1"/>
  <c r="AK527" i="1" s="1"/>
  <c r="AK528" i="1" s="1"/>
  <c r="AK529" i="1" s="1"/>
  <c r="AK530" i="1" s="1"/>
  <c r="AK531" i="1" s="1"/>
  <c r="AK532" i="1" s="1"/>
  <c r="AK533" i="1" s="1"/>
  <c r="AP294" i="1"/>
  <c r="AP295" i="1" s="1"/>
  <c r="AP296" i="1" s="1"/>
  <c r="AP297" i="1" s="1"/>
  <c r="AP298" i="1" s="1"/>
  <c r="AP299" i="1" s="1"/>
  <c r="AP300" i="1" s="1"/>
  <c r="AP301" i="1" s="1"/>
  <c r="AP302" i="1" s="1"/>
  <c r="AP303" i="1" s="1"/>
  <c r="AP304" i="1" s="1"/>
  <c r="AP305" i="1" s="1"/>
  <c r="AP306" i="1" s="1"/>
  <c r="AP307" i="1" s="1"/>
  <c r="AP308" i="1" s="1"/>
  <c r="AP309" i="1" s="1"/>
  <c r="AP310" i="1" s="1"/>
  <c r="AP311" i="1" s="1"/>
  <c r="AP312" i="1" s="1"/>
  <c r="AP313" i="1" s="1"/>
  <c r="AP314" i="1" s="1"/>
  <c r="AP315" i="1" s="1"/>
  <c r="AP316" i="1" s="1"/>
  <c r="AP317" i="1" s="1"/>
  <c r="AP318" i="1" s="1"/>
  <c r="AP319" i="1" s="1"/>
  <c r="AP320" i="1" s="1"/>
  <c r="AP321" i="1" s="1"/>
  <c r="AP322" i="1" s="1"/>
  <c r="AP323" i="1" s="1"/>
  <c r="AP324" i="1" s="1"/>
  <c r="AP325" i="1" s="1"/>
  <c r="AP326" i="1" s="1"/>
  <c r="AP327" i="1" s="1"/>
  <c r="AP328" i="1" s="1"/>
  <c r="AP329" i="1" s="1"/>
  <c r="AP330" i="1" s="1"/>
  <c r="AP331" i="1" s="1"/>
  <c r="AP332" i="1" s="1"/>
  <c r="AP333" i="1" s="1"/>
  <c r="AP334" i="1" s="1"/>
  <c r="AP335" i="1" s="1"/>
  <c r="AP336" i="1" s="1"/>
  <c r="AP337" i="1" s="1"/>
  <c r="AP338" i="1" s="1"/>
  <c r="AP339" i="1" s="1"/>
  <c r="AP340" i="1" s="1"/>
  <c r="AP341" i="1" s="1"/>
  <c r="AP342" i="1" s="1"/>
  <c r="AP343" i="1" s="1"/>
  <c r="AP344" i="1" s="1"/>
  <c r="AP345" i="1" s="1"/>
  <c r="AP346" i="1" s="1"/>
  <c r="AP347" i="1" s="1"/>
  <c r="AP348" i="1" s="1"/>
  <c r="AP349" i="1" s="1"/>
  <c r="AP350" i="1" s="1"/>
  <c r="AP351" i="1" s="1"/>
  <c r="AP352" i="1" s="1"/>
  <c r="AP353" i="1" s="1"/>
  <c r="AP354" i="1" s="1"/>
  <c r="AP355" i="1" s="1"/>
  <c r="AP356" i="1" s="1"/>
  <c r="AP357" i="1" s="1"/>
  <c r="AP358" i="1" s="1"/>
  <c r="AP359" i="1" s="1"/>
  <c r="AP360" i="1" s="1"/>
  <c r="AP361" i="1" s="1"/>
  <c r="AP362" i="1" s="1"/>
  <c r="AP363" i="1" s="1"/>
  <c r="AP364" i="1" s="1"/>
  <c r="AP365" i="1" s="1"/>
  <c r="AP366" i="1" s="1"/>
  <c r="AP367" i="1" s="1"/>
  <c r="AP368" i="1" s="1"/>
  <c r="AP369" i="1" s="1"/>
  <c r="AP370" i="1" s="1"/>
  <c r="AP371" i="1" s="1"/>
  <c r="AP372" i="1" s="1"/>
  <c r="AP373" i="1" s="1"/>
  <c r="AP374" i="1" s="1"/>
  <c r="AP375" i="1" s="1"/>
  <c r="AP376" i="1" s="1"/>
  <c r="AP377" i="1" s="1"/>
  <c r="AP378" i="1" s="1"/>
  <c r="AP379" i="1" s="1"/>
  <c r="AP380" i="1" s="1"/>
  <c r="AP381" i="1" s="1"/>
  <c r="AP382" i="1" s="1"/>
  <c r="AP383" i="1" s="1"/>
  <c r="AP384" i="1" s="1"/>
  <c r="AP385" i="1" s="1"/>
  <c r="AP386" i="1" s="1"/>
  <c r="AP387" i="1" s="1"/>
  <c r="AP388" i="1" s="1"/>
  <c r="AP389" i="1" s="1"/>
  <c r="AP390" i="1" s="1"/>
  <c r="AP391" i="1" s="1"/>
  <c r="AP392" i="1" s="1"/>
  <c r="AP393" i="1" s="1"/>
  <c r="AP394" i="1" s="1"/>
  <c r="AP395" i="1" s="1"/>
  <c r="AP396" i="1" s="1"/>
  <c r="AP397" i="1" s="1"/>
  <c r="AP398" i="1" s="1"/>
  <c r="AP399" i="1" s="1"/>
  <c r="AP400" i="1" s="1"/>
  <c r="AP401" i="1" s="1"/>
  <c r="AP402" i="1" s="1"/>
  <c r="AP403" i="1" s="1"/>
  <c r="AP404" i="1" s="1"/>
  <c r="AP405" i="1" s="1"/>
  <c r="AP406" i="1" s="1"/>
  <c r="AP407" i="1" s="1"/>
  <c r="AP408" i="1" s="1"/>
  <c r="AP409" i="1" s="1"/>
  <c r="AP410" i="1" s="1"/>
  <c r="AP411" i="1" s="1"/>
  <c r="AP412" i="1" s="1"/>
  <c r="AP413" i="1" s="1"/>
  <c r="AP414" i="1" s="1"/>
  <c r="AP415" i="1" s="1"/>
  <c r="AP416" i="1" s="1"/>
  <c r="AP417" i="1" s="1"/>
  <c r="AP418" i="1" s="1"/>
  <c r="AP419" i="1" s="1"/>
  <c r="AP420" i="1" s="1"/>
  <c r="AP421" i="1" s="1"/>
  <c r="AP422" i="1" s="1"/>
  <c r="AP423" i="1" s="1"/>
  <c r="AP424" i="1" s="1"/>
  <c r="AP425" i="1" s="1"/>
  <c r="AP426" i="1" s="1"/>
  <c r="AP427" i="1" s="1"/>
  <c r="AP428" i="1" s="1"/>
  <c r="AP429" i="1" s="1"/>
  <c r="AP430" i="1" s="1"/>
  <c r="AP431" i="1" s="1"/>
  <c r="AP432" i="1" s="1"/>
  <c r="AP433" i="1" s="1"/>
  <c r="AP434" i="1" s="1"/>
  <c r="AP435" i="1" s="1"/>
  <c r="AP436" i="1" s="1"/>
  <c r="AP437" i="1" s="1"/>
  <c r="AP438" i="1" s="1"/>
  <c r="AP439" i="1" s="1"/>
  <c r="AP440" i="1" s="1"/>
  <c r="AP441" i="1" s="1"/>
  <c r="AP442" i="1" s="1"/>
  <c r="AP443" i="1" s="1"/>
  <c r="AP444" i="1" s="1"/>
  <c r="AP445" i="1" s="1"/>
  <c r="AP446" i="1" s="1"/>
  <c r="AP447" i="1" s="1"/>
  <c r="AP448" i="1" s="1"/>
  <c r="AP449" i="1" s="1"/>
  <c r="AP450" i="1" s="1"/>
  <c r="AP451" i="1" s="1"/>
  <c r="AP452" i="1" s="1"/>
  <c r="AP453" i="1" s="1"/>
  <c r="AP454" i="1" s="1"/>
  <c r="AP455" i="1" s="1"/>
  <c r="AP456" i="1" s="1"/>
  <c r="AP457" i="1" s="1"/>
  <c r="AP458" i="1" s="1"/>
  <c r="AP459" i="1" s="1"/>
  <c r="AP460" i="1" s="1"/>
  <c r="AP461" i="1" s="1"/>
  <c r="AP462" i="1" s="1"/>
  <c r="AP463" i="1" s="1"/>
  <c r="AP464" i="1" s="1"/>
  <c r="AP465" i="1" s="1"/>
  <c r="AP466" i="1" s="1"/>
  <c r="AP467" i="1" s="1"/>
  <c r="AP468" i="1" s="1"/>
  <c r="AP469" i="1" s="1"/>
  <c r="AP470" i="1" s="1"/>
  <c r="AP471" i="1" s="1"/>
  <c r="AP472" i="1" s="1"/>
  <c r="AP473" i="1" s="1"/>
  <c r="AP474" i="1" s="1"/>
  <c r="AP475" i="1" s="1"/>
  <c r="AP476" i="1" s="1"/>
  <c r="AP477" i="1" s="1"/>
  <c r="AP478" i="1" s="1"/>
  <c r="AP479" i="1" s="1"/>
  <c r="AP480" i="1" s="1"/>
  <c r="AP481" i="1" s="1"/>
  <c r="AP482" i="1" s="1"/>
  <c r="AP483" i="1" s="1"/>
  <c r="AP484" i="1" s="1"/>
  <c r="AP485" i="1" s="1"/>
  <c r="AP486" i="1" s="1"/>
  <c r="AP487" i="1" s="1"/>
  <c r="AP488" i="1" s="1"/>
  <c r="AP489" i="1" s="1"/>
  <c r="AP490" i="1" s="1"/>
  <c r="AP491" i="1" s="1"/>
  <c r="AP492" i="1" s="1"/>
  <c r="AP493" i="1" s="1"/>
  <c r="AP494" i="1" s="1"/>
  <c r="AP495" i="1" s="1"/>
  <c r="AP496" i="1" s="1"/>
  <c r="AP497" i="1" s="1"/>
  <c r="AP498" i="1" s="1"/>
  <c r="AP499" i="1" s="1"/>
  <c r="AP500" i="1" s="1"/>
  <c r="AP501" i="1" s="1"/>
  <c r="AP502" i="1" s="1"/>
  <c r="AP503" i="1" s="1"/>
  <c r="AP504" i="1" s="1"/>
  <c r="AP505" i="1" s="1"/>
  <c r="AP506" i="1" s="1"/>
  <c r="AP507" i="1" s="1"/>
  <c r="AP508" i="1" s="1"/>
  <c r="AP509" i="1" s="1"/>
  <c r="AP510" i="1" s="1"/>
  <c r="AP511" i="1" s="1"/>
  <c r="AP512" i="1" s="1"/>
  <c r="AP513" i="1" s="1"/>
  <c r="AP514" i="1" s="1"/>
  <c r="AP515" i="1" s="1"/>
  <c r="AP516" i="1" s="1"/>
  <c r="AP517" i="1" s="1"/>
  <c r="AP518" i="1" s="1"/>
  <c r="AP519" i="1" s="1"/>
  <c r="AP520" i="1" s="1"/>
  <c r="AP521" i="1" s="1"/>
  <c r="AP522" i="1" s="1"/>
  <c r="AP523" i="1" s="1"/>
  <c r="AP524" i="1" s="1"/>
  <c r="AP525" i="1" s="1"/>
  <c r="AP526" i="1" s="1"/>
  <c r="AP527" i="1" s="1"/>
  <c r="AP528" i="1" s="1"/>
  <c r="AP529" i="1" s="1"/>
  <c r="AP530" i="1" s="1"/>
  <c r="AP531" i="1" s="1"/>
  <c r="AP532" i="1" s="1"/>
  <c r="AP533" i="1" s="1"/>
  <c r="CS294" i="1"/>
  <c r="CS295" i="1" s="1"/>
  <c r="CS296" i="1" s="1"/>
  <c r="CS297" i="1" s="1"/>
  <c r="CS298" i="1" s="1"/>
  <c r="CS299" i="1" s="1"/>
  <c r="CS300" i="1" s="1"/>
  <c r="CS301" i="1" s="1"/>
  <c r="CS302" i="1" s="1"/>
  <c r="CS303" i="1" s="1"/>
  <c r="CS304" i="1" s="1"/>
  <c r="CS305" i="1" s="1"/>
  <c r="CS306" i="1" s="1"/>
  <c r="CS307" i="1" s="1"/>
  <c r="CS308" i="1" s="1"/>
  <c r="CS309" i="1" s="1"/>
  <c r="CS310" i="1" s="1"/>
  <c r="CS311" i="1" s="1"/>
  <c r="CS312" i="1" s="1"/>
  <c r="CS313" i="1" s="1"/>
  <c r="CS314" i="1" s="1"/>
  <c r="CS315" i="1" s="1"/>
  <c r="CS316" i="1" s="1"/>
  <c r="CS317" i="1" s="1"/>
  <c r="CS318" i="1" s="1"/>
  <c r="CS319" i="1" s="1"/>
  <c r="CS320" i="1" s="1"/>
  <c r="CS321" i="1" s="1"/>
  <c r="CS322" i="1" s="1"/>
  <c r="CS323" i="1" s="1"/>
  <c r="CS324" i="1" s="1"/>
  <c r="CS325" i="1" s="1"/>
  <c r="CS326" i="1" s="1"/>
  <c r="CS327" i="1" s="1"/>
  <c r="CS328" i="1" s="1"/>
  <c r="CS329" i="1" s="1"/>
  <c r="CS330" i="1" s="1"/>
  <c r="CS331" i="1" s="1"/>
  <c r="CS332" i="1" s="1"/>
  <c r="CS333" i="1" s="1"/>
  <c r="CS334" i="1" s="1"/>
  <c r="CS335" i="1" s="1"/>
  <c r="CS336" i="1" s="1"/>
  <c r="CS337" i="1" s="1"/>
  <c r="CS338" i="1" s="1"/>
  <c r="CS339" i="1" s="1"/>
  <c r="CS340" i="1" s="1"/>
  <c r="CS341" i="1" s="1"/>
  <c r="CS342" i="1" s="1"/>
  <c r="CS343" i="1" s="1"/>
  <c r="CS344" i="1" s="1"/>
  <c r="CS345" i="1" s="1"/>
  <c r="CS346" i="1" s="1"/>
  <c r="CS347" i="1" s="1"/>
  <c r="CS348" i="1" s="1"/>
  <c r="CS349" i="1" s="1"/>
  <c r="CS350" i="1" s="1"/>
  <c r="CS351" i="1" s="1"/>
  <c r="CS352" i="1" s="1"/>
  <c r="CS353" i="1" s="1"/>
  <c r="CS354" i="1" s="1"/>
  <c r="CS355" i="1" s="1"/>
  <c r="CS356" i="1" s="1"/>
  <c r="CS357" i="1" s="1"/>
  <c r="CS358" i="1" s="1"/>
  <c r="CS359" i="1" s="1"/>
  <c r="CS360" i="1" s="1"/>
  <c r="CS361" i="1" s="1"/>
  <c r="CS362" i="1" s="1"/>
  <c r="CS363" i="1" s="1"/>
  <c r="CS364" i="1" s="1"/>
  <c r="CS365" i="1" s="1"/>
  <c r="CS366" i="1" s="1"/>
  <c r="CS367" i="1" s="1"/>
  <c r="CS368" i="1" s="1"/>
  <c r="CS369" i="1" s="1"/>
  <c r="CS370" i="1" s="1"/>
  <c r="CS371" i="1" s="1"/>
  <c r="CS372" i="1" s="1"/>
  <c r="CS373" i="1" s="1"/>
  <c r="CS374" i="1" s="1"/>
  <c r="CS375" i="1" s="1"/>
  <c r="CS376" i="1" s="1"/>
  <c r="CS377" i="1" s="1"/>
  <c r="CS378" i="1" s="1"/>
  <c r="CS379" i="1" s="1"/>
  <c r="CS380" i="1" s="1"/>
  <c r="CS381" i="1" s="1"/>
  <c r="CS382" i="1" s="1"/>
  <c r="CS383" i="1" s="1"/>
  <c r="CS384" i="1" s="1"/>
  <c r="CS385" i="1" s="1"/>
  <c r="CS386" i="1" s="1"/>
  <c r="CS387" i="1" s="1"/>
  <c r="CS388" i="1" s="1"/>
  <c r="CS389" i="1" s="1"/>
  <c r="CS390" i="1" s="1"/>
  <c r="CS391" i="1" s="1"/>
  <c r="CS392" i="1" s="1"/>
  <c r="CS393" i="1" s="1"/>
  <c r="CS394" i="1" s="1"/>
  <c r="CS395" i="1" s="1"/>
  <c r="CS396" i="1" s="1"/>
  <c r="CS397" i="1" s="1"/>
  <c r="CS398" i="1" s="1"/>
  <c r="CS399" i="1" s="1"/>
  <c r="CS400" i="1" s="1"/>
  <c r="CS401" i="1" s="1"/>
  <c r="CS402" i="1" s="1"/>
  <c r="CS403" i="1" s="1"/>
  <c r="CS404" i="1" s="1"/>
  <c r="CS405" i="1" s="1"/>
  <c r="CS406" i="1" s="1"/>
  <c r="CS407" i="1" s="1"/>
  <c r="CS408" i="1" s="1"/>
  <c r="CS409" i="1" s="1"/>
  <c r="CS410" i="1" s="1"/>
  <c r="CS411" i="1" s="1"/>
  <c r="CS412" i="1" s="1"/>
  <c r="CS413" i="1" s="1"/>
  <c r="CS414" i="1" s="1"/>
  <c r="CS415" i="1" s="1"/>
  <c r="CS416" i="1" s="1"/>
  <c r="CS417" i="1" s="1"/>
  <c r="CS418" i="1" s="1"/>
  <c r="CS419" i="1" s="1"/>
  <c r="CS420" i="1" s="1"/>
  <c r="CS421" i="1" s="1"/>
  <c r="CS422" i="1" s="1"/>
  <c r="CS423" i="1" s="1"/>
  <c r="CS424" i="1" s="1"/>
  <c r="CS425" i="1" s="1"/>
  <c r="CS426" i="1" s="1"/>
  <c r="CS427" i="1" s="1"/>
  <c r="CS428" i="1" s="1"/>
  <c r="CS429" i="1" s="1"/>
  <c r="CS430" i="1" s="1"/>
  <c r="CS431" i="1" s="1"/>
  <c r="CS432" i="1" s="1"/>
  <c r="CS433" i="1" s="1"/>
  <c r="CS434" i="1" s="1"/>
  <c r="CS435" i="1" s="1"/>
  <c r="CS436" i="1" s="1"/>
  <c r="CS437" i="1" s="1"/>
  <c r="CS438" i="1" s="1"/>
  <c r="CS439" i="1" s="1"/>
  <c r="CS440" i="1" s="1"/>
  <c r="CS441" i="1" s="1"/>
  <c r="CS442" i="1" s="1"/>
  <c r="CS443" i="1" s="1"/>
  <c r="CS444" i="1" s="1"/>
  <c r="CS445" i="1" s="1"/>
  <c r="CS446" i="1" s="1"/>
  <c r="CS447" i="1" s="1"/>
  <c r="CS448" i="1" s="1"/>
  <c r="CS449" i="1" s="1"/>
  <c r="CS450" i="1" s="1"/>
  <c r="CS451" i="1" s="1"/>
  <c r="CS452" i="1" s="1"/>
  <c r="CS453" i="1" s="1"/>
  <c r="CS454" i="1" s="1"/>
  <c r="CS455" i="1" s="1"/>
  <c r="CS456" i="1" s="1"/>
  <c r="CS457" i="1" s="1"/>
  <c r="CS458" i="1" s="1"/>
  <c r="CS459" i="1" s="1"/>
  <c r="CS460" i="1" s="1"/>
  <c r="CS461" i="1" s="1"/>
  <c r="CS462" i="1" s="1"/>
  <c r="CS463" i="1" s="1"/>
  <c r="CS464" i="1" s="1"/>
  <c r="CS465" i="1" s="1"/>
  <c r="CS466" i="1" s="1"/>
  <c r="CS467" i="1" s="1"/>
  <c r="CS468" i="1" s="1"/>
  <c r="CS469" i="1" s="1"/>
  <c r="CS470" i="1" s="1"/>
  <c r="CS471" i="1" s="1"/>
  <c r="CS472" i="1" s="1"/>
  <c r="CS473" i="1" s="1"/>
  <c r="CS474" i="1" s="1"/>
  <c r="CS475" i="1" s="1"/>
  <c r="CS476" i="1" s="1"/>
  <c r="CS477" i="1" s="1"/>
  <c r="CS478" i="1" s="1"/>
  <c r="CS479" i="1" s="1"/>
  <c r="CS480" i="1" s="1"/>
  <c r="CS481" i="1" s="1"/>
  <c r="CS482" i="1" s="1"/>
  <c r="CS483" i="1" s="1"/>
  <c r="CS484" i="1" s="1"/>
  <c r="CS485" i="1" s="1"/>
  <c r="CS486" i="1" s="1"/>
  <c r="CS487" i="1" s="1"/>
  <c r="CS488" i="1" s="1"/>
  <c r="CS489" i="1" s="1"/>
  <c r="CS490" i="1" s="1"/>
  <c r="CS491" i="1" s="1"/>
  <c r="CS492" i="1" s="1"/>
  <c r="CS493" i="1" s="1"/>
  <c r="CS494" i="1" s="1"/>
  <c r="CS495" i="1" s="1"/>
  <c r="CS496" i="1" s="1"/>
  <c r="CS497" i="1" s="1"/>
  <c r="CS498" i="1" s="1"/>
  <c r="CS499" i="1" s="1"/>
  <c r="CS500" i="1" s="1"/>
  <c r="CS501" i="1" s="1"/>
  <c r="CS502" i="1" s="1"/>
  <c r="CS503" i="1" s="1"/>
  <c r="CS504" i="1" s="1"/>
  <c r="CS505" i="1" s="1"/>
  <c r="CS506" i="1" s="1"/>
  <c r="CS507" i="1" s="1"/>
  <c r="CS508" i="1" s="1"/>
  <c r="CS509" i="1" s="1"/>
  <c r="CS510" i="1" s="1"/>
  <c r="CS511" i="1" s="1"/>
  <c r="CS512" i="1" s="1"/>
  <c r="CS513" i="1" s="1"/>
  <c r="CS514" i="1" s="1"/>
  <c r="CS515" i="1" s="1"/>
  <c r="CS516" i="1" s="1"/>
  <c r="CS517" i="1" s="1"/>
  <c r="CS518" i="1" s="1"/>
  <c r="CS519" i="1" s="1"/>
  <c r="CS520" i="1" s="1"/>
  <c r="CS521" i="1" s="1"/>
  <c r="CS522" i="1" s="1"/>
  <c r="CS523" i="1" s="1"/>
  <c r="CS524" i="1" s="1"/>
  <c r="CS525" i="1" s="1"/>
  <c r="CS526" i="1" s="1"/>
  <c r="CS527" i="1" s="1"/>
  <c r="CS528" i="1" s="1"/>
  <c r="CS529" i="1" s="1"/>
  <c r="CS530" i="1" s="1"/>
  <c r="CS531" i="1" s="1"/>
  <c r="CS532" i="1" s="1"/>
  <c r="CS533" i="1" s="1"/>
  <c r="DG295" i="1"/>
  <c r="DG296" i="1" s="1"/>
  <c r="DG297" i="1" s="1"/>
  <c r="DG298" i="1" s="1"/>
  <c r="DG299" i="1" s="1"/>
  <c r="DG300" i="1" s="1"/>
  <c r="DG301" i="1" s="1"/>
  <c r="DG302" i="1" s="1"/>
  <c r="DG303" i="1" s="1"/>
  <c r="DG304" i="1" s="1"/>
  <c r="DG305" i="1" s="1"/>
  <c r="DG306" i="1" s="1"/>
  <c r="DG307" i="1" s="1"/>
  <c r="DG308" i="1" s="1"/>
  <c r="DG309" i="1" s="1"/>
  <c r="DG310" i="1" s="1"/>
  <c r="DG311" i="1" s="1"/>
  <c r="DG312" i="1" s="1"/>
  <c r="DG313" i="1" s="1"/>
  <c r="DG314" i="1" s="1"/>
  <c r="DG315" i="1" s="1"/>
  <c r="DG316" i="1" s="1"/>
  <c r="DG317" i="1" s="1"/>
  <c r="DG318" i="1" s="1"/>
  <c r="DG319" i="1" s="1"/>
  <c r="DG320" i="1" s="1"/>
  <c r="DG321" i="1" s="1"/>
  <c r="DG322" i="1" s="1"/>
  <c r="DG323" i="1" s="1"/>
  <c r="DG324" i="1" s="1"/>
  <c r="DG325" i="1" s="1"/>
  <c r="DG326" i="1" s="1"/>
  <c r="DG327" i="1" s="1"/>
  <c r="DG328" i="1" s="1"/>
  <c r="DG329" i="1" s="1"/>
  <c r="DG330" i="1" s="1"/>
  <c r="DG331" i="1" s="1"/>
  <c r="DG332" i="1" s="1"/>
  <c r="DG333" i="1" s="1"/>
  <c r="DG334" i="1" s="1"/>
  <c r="DG335" i="1" s="1"/>
  <c r="DG336" i="1" s="1"/>
  <c r="DG337" i="1" s="1"/>
  <c r="DG338" i="1" s="1"/>
  <c r="DG339" i="1" s="1"/>
  <c r="DG340" i="1" s="1"/>
  <c r="DG341" i="1" s="1"/>
  <c r="DG342" i="1" s="1"/>
  <c r="DG343" i="1" s="1"/>
  <c r="DG344" i="1" s="1"/>
  <c r="DG345" i="1" s="1"/>
  <c r="DG346" i="1" s="1"/>
  <c r="DG347" i="1" s="1"/>
  <c r="DG348" i="1" s="1"/>
  <c r="DG349" i="1" s="1"/>
  <c r="DG350" i="1" s="1"/>
  <c r="DG351" i="1" s="1"/>
  <c r="DG352" i="1" s="1"/>
  <c r="DG353" i="1" s="1"/>
  <c r="DG354" i="1" s="1"/>
  <c r="DG355" i="1" s="1"/>
  <c r="DG356" i="1" s="1"/>
  <c r="DG357" i="1" s="1"/>
  <c r="DG358" i="1" s="1"/>
  <c r="DG359" i="1" s="1"/>
  <c r="DG360" i="1" s="1"/>
  <c r="DG361" i="1" s="1"/>
  <c r="DG362" i="1" s="1"/>
  <c r="DG363" i="1" s="1"/>
  <c r="DG364" i="1" s="1"/>
  <c r="DG365" i="1" s="1"/>
  <c r="DG366" i="1" s="1"/>
  <c r="DG367" i="1" s="1"/>
  <c r="DG368" i="1" s="1"/>
  <c r="DG369" i="1" s="1"/>
  <c r="DG370" i="1" s="1"/>
  <c r="DG371" i="1" s="1"/>
  <c r="DG372" i="1" s="1"/>
  <c r="DG373" i="1" s="1"/>
  <c r="DG374" i="1" s="1"/>
  <c r="DG375" i="1" s="1"/>
  <c r="DG376" i="1" s="1"/>
  <c r="DG377" i="1" s="1"/>
  <c r="DG378" i="1" s="1"/>
  <c r="DG379" i="1" s="1"/>
  <c r="DG380" i="1" s="1"/>
  <c r="DG381" i="1" s="1"/>
  <c r="DG382" i="1" s="1"/>
  <c r="DG383" i="1" s="1"/>
  <c r="DG384" i="1" s="1"/>
  <c r="DG385" i="1" s="1"/>
  <c r="DG386" i="1" s="1"/>
  <c r="DG387" i="1" s="1"/>
  <c r="DG388" i="1" s="1"/>
  <c r="DG389" i="1" s="1"/>
  <c r="DG390" i="1" s="1"/>
  <c r="DG391" i="1" s="1"/>
  <c r="DG392" i="1" s="1"/>
  <c r="DG393" i="1" s="1"/>
  <c r="DG394" i="1" s="1"/>
  <c r="DG395" i="1" s="1"/>
  <c r="DG396" i="1" s="1"/>
  <c r="DG397" i="1" s="1"/>
  <c r="DG398" i="1" s="1"/>
  <c r="DG399" i="1" s="1"/>
  <c r="DG400" i="1" s="1"/>
  <c r="DG401" i="1" s="1"/>
  <c r="DG402" i="1" s="1"/>
  <c r="DG403" i="1" s="1"/>
  <c r="DG404" i="1" s="1"/>
  <c r="DG405" i="1" s="1"/>
  <c r="DG406" i="1" s="1"/>
  <c r="DG407" i="1" s="1"/>
  <c r="DG408" i="1" s="1"/>
  <c r="DG409" i="1" s="1"/>
  <c r="DG410" i="1" s="1"/>
  <c r="DG411" i="1" s="1"/>
  <c r="DG412" i="1" s="1"/>
  <c r="DG413" i="1" s="1"/>
  <c r="DG414" i="1" s="1"/>
  <c r="DG415" i="1" s="1"/>
  <c r="DG416" i="1" s="1"/>
  <c r="DG417" i="1" s="1"/>
  <c r="DG418" i="1" s="1"/>
  <c r="DG419" i="1" s="1"/>
  <c r="DG420" i="1" s="1"/>
  <c r="DG421" i="1" s="1"/>
  <c r="DG422" i="1" s="1"/>
  <c r="DG423" i="1" s="1"/>
  <c r="DG424" i="1" s="1"/>
  <c r="DG425" i="1" s="1"/>
  <c r="DG426" i="1" s="1"/>
  <c r="DG427" i="1" s="1"/>
  <c r="DG428" i="1" s="1"/>
  <c r="DG429" i="1" s="1"/>
  <c r="DG430" i="1" s="1"/>
  <c r="DG431" i="1" s="1"/>
  <c r="DG432" i="1" s="1"/>
  <c r="DG433" i="1" s="1"/>
  <c r="DG434" i="1" s="1"/>
  <c r="DG435" i="1" s="1"/>
  <c r="DG436" i="1" s="1"/>
  <c r="DG437" i="1" s="1"/>
  <c r="DG438" i="1" s="1"/>
  <c r="DG439" i="1" s="1"/>
  <c r="DG440" i="1" s="1"/>
  <c r="DG441" i="1" s="1"/>
  <c r="DG442" i="1" s="1"/>
  <c r="DG443" i="1" s="1"/>
  <c r="DG444" i="1" s="1"/>
  <c r="DG445" i="1" s="1"/>
  <c r="DG446" i="1" s="1"/>
  <c r="DG447" i="1" s="1"/>
  <c r="DG448" i="1" s="1"/>
  <c r="DG449" i="1" s="1"/>
  <c r="DG450" i="1" s="1"/>
  <c r="DG451" i="1" s="1"/>
  <c r="DG452" i="1" s="1"/>
  <c r="DG453" i="1" s="1"/>
  <c r="DG454" i="1" s="1"/>
  <c r="DG455" i="1" s="1"/>
  <c r="DG456" i="1" s="1"/>
  <c r="DG457" i="1" s="1"/>
  <c r="DG458" i="1" s="1"/>
  <c r="DG459" i="1" s="1"/>
  <c r="DG460" i="1" s="1"/>
  <c r="DG461" i="1" s="1"/>
  <c r="DG462" i="1" s="1"/>
  <c r="DG463" i="1" s="1"/>
  <c r="DG464" i="1" s="1"/>
  <c r="DG465" i="1" s="1"/>
  <c r="DG466" i="1" s="1"/>
  <c r="DG467" i="1" s="1"/>
  <c r="DG468" i="1" s="1"/>
  <c r="DG469" i="1" s="1"/>
  <c r="DG470" i="1" s="1"/>
  <c r="DG471" i="1" s="1"/>
  <c r="DG472" i="1" s="1"/>
  <c r="DG473" i="1" s="1"/>
  <c r="DG474" i="1" s="1"/>
  <c r="DG475" i="1" s="1"/>
  <c r="DG476" i="1" s="1"/>
  <c r="DG477" i="1" s="1"/>
  <c r="DG478" i="1" s="1"/>
  <c r="DG479" i="1" s="1"/>
  <c r="DG480" i="1" s="1"/>
  <c r="DG481" i="1" s="1"/>
  <c r="DG482" i="1" s="1"/>
  <c r="DG483" i="1" s="1"/>
  <c r="DG484" i="1" s="1"/>
  <c r="DG485" i="1" s="1"/>
  <c r="DG486" i="1" s="1"/>
  <c r="DG487" i="1" s="1"/>
  <c r="DG488" i="1" s="1"/>
  <c r="DG489" i="1" s="1"/>
  <c r="DG490" i="1" s="1"/>
  <c r="DG491" i="1" s="1"/>
  <c r="DG492" i="1" s="1"/>
  <c r="DG493" i="1" s="1"/>
  <c r="DG494" i="1" s="1"/>
  <c r="DG495" i="1" s="1"/>
  <c r="DG496" i="1" s="1"/>
  <c r="DG497" i="1" s="1"/>
  <c r="DG498" i="1" s="1"/>
  <c r="DG499" i="1" s="1"/>
  <c r="DG500" i="1" s="1"/>
  <c r="DG501" i="1" s="1"/>
  <c r="DG502" i="1" s="1"/>
  <c r="DG503" i="1" s="1"/>
  <c r="DG504" i="1" s="1"/>
  <c r="DG505" i="1" s="1"/>
  <c r="DG506" i="1" s="1"/>
  <c r="DG507" i="1" s="1"/>
  <c r="DG508" i="1" s="1"/>
  <c r="DG509" i="1" s="1"/>
  <c r="DG510" i="1" s="1"/>
  <c r="DG511" i="1" s="1"/>
  <c r="DG512" i="1" s="1"/>
  <c r="DG513" i="1" s="1"/>
  <c r="DG514" i="1" s="1"/>
  <c r="DG515" i="1" s="1"/>
  <c r="DG516" i="1" s="1"/>
  <c r="DG517" i="1" s="1"/>
  <c r="DG518" i="1" s="1"/>
  <c r="DG519" i="1" s="1"/>
  <c r="DG520" i="1" s="1"/>
  <c r="DG521" i="1" s="1"/>
  <c r="DG522" i="1" s="1"/>
  <c r="DG523" i="1" s="1"/>
  <c r="DG524" i="1" s="1"/>
  <c r="DG525" i="1" s="1"/>
  <c r="DG526" i="1" s="1"/>
  <c r="DG527" i="1" s="1"/>
  <c r="DG528" i="1" s="1"/>
  <c r="DG529" i="1" s="1"/>
  <c r="DG530" i="1" s="1"/>
  <c r="DG531" i="1" s="1"/>
  <c r="DG532" i="1" s="1"/>
  <c r="DG533" i="1" s="1"/>
  <c r="CZ295" i="1"/>
  <c r="CZ296" i="1" s="1"/>
  <c r="CZ297" i="1" s="1"/>
  <c r="CZ298" i="1" s="1"/>
  <c r="CZ299" i="1" s="1"/>
  <c r="CZ300" i="1" s="1"/>
  <c r="CZ301" i="1" s="1"/>
  <c r="CZ302" i="1" s="1"/>
  <c r="CZ303" i="1" s="1"/>
  <c r="CZ304" i="1" s="1"/>
  <c r="CZ305" i="1" s="1"/>
  <c r="CZ306" i="1" s="1"/>
  <c r="CZ307" i="1" s="1"/>
  <c r="CZ308" i="1" s="1"/>
  <c r="CZ309" i="1" s="1"/>
  <c r="CZ310" i="1" s="1"/>
  <c r="CZ311" i="1" s="1"/>
  <c r="CZ312" i="1" s="1"/>
  <c r="CZ313" i="1" s="1"/>
  <c r="CZ314" i="1" s="1"/>
  <c r="CZ315" i="1" s="1"/>
  <c r="CZ316" i="1" s="1"/>
  <c r="CZ317" i="1" s="1"/>
  <c r="CZ318" i="1" s="1"/>
  <c r="CZ319" i="1" s="1"/>
  <c r="CZ320" i="1" s="1"/>
  <c r="CZ321" i="1" s="1"/>
  <c r="CZ322" i="1" s="1"/>
  <c r="CZ323" i="1" s="1"/>
  <c r="CZ324" i="1" s="1"/>
  <c r="CZ325" i="1" s="1"/>
  <c r="CZ326" i="1" s="1"/>
  <c r="CZ327" i="1" s="1"/>
  <c r="CZ328" i="1" s="1"/>
  <c r="CZ329" i="1" s="1"/>
  <c r="CZ330" i="1" s="1"/>
  <c r="CZ331" i="1" s="1"/>
  <c r="CZ332" i="1" s="1"/>
  <c r="CZ333" i="1" s="1"/>
  <c r="CZ334" i="1" s="1"/>
  <c r="CZ335" i="1" s="1"/>
  <c r="CZ336" i="1" s="1"/>
  <c r="CZ337" i="1" s="1"/>
  <c r="CZ338" i="1" s="1"/>
  <c r="CZ339" i="1" s="1"/>
  <c r="CZ340" i="1" s="1"/>
  <c r="CZ341" i="1" s="1"/>
  <c r="CZ342" i="1" s="1"/>
  <c r="CZ343" i="1" s="1"/>
  <c r="CZ344" i="1" s="1"/>
  <c r="CZ345" i="1" s="1"/>
  <c r="CZ346" i="1" s="1"/>
  <c r="CZ347" i="1" s="1"/>
  <c r="CZ348" i="1" s="1"/>
  <c r="CZ349" i="1" s="1"/>
  <c r="CZ350" i="1" s="1"/>
  <c r="CZ351" i="1" s="1"/>
  <c r="CZ352" i="1" s="1"/>
  <c r="CZ353" i="1" s="1"/>
  <c r="CZ354" i="1" s="1"/>
  <c r="CZ355" i="1" s="1"/>
  <c r="CZ356" i="1" s="1"/>
  <c r="CZ357" i="1" s="1"/>
  <c r="CZ358" i="1" s="1"/>
  <c r="CZ359" i="1" s="1"/>
  <c r="CZ360" i="1" s="1"/>
  <c r="CZ361" i="1" s="1"/>
  <c r="CZ362" i="1" s="1"/>
  <c r="CZ363" i="1" s="1"/>
  <c r="CZ364" i="1" s="1"/>
  <c r="CZ365" i="1" s="1"/>
  <c r="CZ366" i="1" s="1"/>
  <c r="CZ367" i="1" s="1"/>
  <c r="CZ368" i="1" s="1"/>
  <c r="CZ369" i="1" s="1"/>
  <c r="CZ370" i="1" s="1"/>
  <c r="CZ371" i="1" s="1"/>
  <c r="CZ372" i="1" s="1"/>
  <c r="CZ373" i="1" s="1"/>
  <c r="CZ374" i="1" s="1"/>
  <c r="CZ375" i="1" s="1"/>
  <c r="CZ376" i="1" s="1"/>
  <c r="CZ377" i="1" s="1"/>
  <c r="CZ378" i="1" s="1"/>
  <c r="CZ379" i="1" s="1"/>
  <c r="CZ380" i="1" s="1"/>
  <c r="CZ381" i="1" s="1"/>
  <c r="CZ382" i="1" s="1"/>
  <c r="CZ383" i="1" s="1"/>
  <c r="CZ384" i="1" s="1"/>
  <c r="CZ385" i="1" s="1"/>
  <c r="CZ386" i="1" s="1"/>
  <c r="CZ387" i="1" s="1"/>
  <c r="CZ388" i="1" s="1"/>
  <c r="CZ389" i="1" s="1"/>
  <c r="CZ390" i="1" s="1"/>
  <c r="CZ391" i="1" s="1"/>
  <c r="CZ392" i="1" s="1"/>
  <c r="CZ393" i="1" s="1"/>
  <c r="CZ394" i="1" s="1"/>
  <c r="CZ395" i="1" s="1"/>
  <c r="CZ396" i="1" s="1"/>
  <c r="CZ397" i="1" s="1"/>
  <c r="CZ398" i="1" s="1"/>
  <c r="CZ399" i="1" s="1"/>
  <c r="CZ400" i="1" s="1"/>
  <c r="CZ401" i="1" s="1"/>
  <c r="CZ402" i="1" s="1"/>
  <c r="CZ403" i="1" s="1"/>
  <c r="CZ404" i="1" s="1"/>
  <c r="CZ405" i="1" s="1"/>
  <c r="CZ406" i="1" s="1"/>
  <c r="CZ407" i="1" s="1"/>
  <c r="CZ408" i="1" s="1"/>
  <c r="CZ409" i="1" s="1"/>
  <c r="CZ410" i="1" s="1"/>
  <c r="CZ411" i="1" s="1"/>
  <c r="CZ412" i="1" s="1"/>
  <c r="CZ413" i="1" s="1"/>
  <c r="CZ414" i="1" s="1"/>
  <c r="CZ415" i="1" s="1"/>
  <c r="CZ416" i="1" s="1"/>
  <c r="CZ417" i="1" s="1"/>
  <c r="CZ418" i="1" s="1"/>
  <c r="CZ419" i="1" s="1"/>
  <c r="CZ420" i="1" s="1"/>
  <c r="CZ421" i="1" s="1"/>
  <c r="CZ422" i="1" s="1"/>
  <c r="CZ423" i="1" s="1"/>
  <c r="CZ424" i="1" s="1"/>
  <c r="CZ425" i="1" s="1"/>
  <c r="CZ426" i="1" s="1"/>
  <c r="CZ427" i="1" s="1"/>
  <c r="CZ428" i="1" s="1"/>
  <c r="CZ429" i="1" s="1"/>
  <c r="CZ430" i="1" s="1"/>
  <c r="CZ431" i="1" s="1"/>
  <c r="CZ432" i="1" s="1"/>
  <c r="CZ433" i="1" s="1"/>
  <c r="CZ434" i="1" s="1"/>
  <c r="CZ435" i="1" s="1"/>
  <c r="CZ436" i="1" s="1"/>
  <c r="CZ437" i="1" s="1"/>
  <c r="CZ438" i="1" s="1"/>
  <c r="CZ439" i="1" s="1"/>
  <c r="CZ440" i="1" s="1"/>
  <c r="CZ441" i="1" s="1"/>
  <c r="CZ442" i="1" s="1"/>
  <c r="CZ443" i="1" s="1"/>
  <c r="CZ444" i="1" s="1"/>
  <c r="CZ445" i="1" s="1"/>
  <c r="CZ446" i="1" s="1"/>
  <c r="CZ447" i="1" s="1"/>
  <c r="CZ448" i="1" s="1"/>
  <c r="CZ449" i="1" s="1"/>
  <c r="CZ450" i="1" s="1"/>
  <c r="CZ451" i="1" s="1"/>
  <c r="CZ452" i="1" s="1"/>
  <c r="CZ453" i="1" s="1"/>
  <c r="CZ454" i="1" s="1"/>
  <c r="CZ455" i="1" s="1"/>
  <c r="CZ456" i="1" s="1"/>
  <c r="CZ457" i="1" s="1"/>
  <c r="CZ458" i="1" s="1"/>
  <c r="CZ459" i="1" s="1"/>
  <c r="CZ460" i="1" s="1"/>
  <c r="CZ461" i="1" s="1"/>
  <c r="CZ462" i="1" s="1"/>
  <c r="CZ463" i="1" s="1"/>
  <c r="CZ464" i="1" s="1"/>
  <c r="CZ465" i="1" s="1"/>
  <c r="CZ466" i="1" s="1"/>
  <c r="CZ467" i="1" s="1"/>
  <c r="CZ468" i="1" s="1"/>
  <c r="CZ469" i="1" s="1"/>
  <c r="CZ470" i="1" s="1"/>
  <c r="CZ471" i="1" s="1"/>
  <c r="CZ472" i="1" s="1"/>
  <c r="CZ473" i="1" s="1"/>
  <c r="CZ474" i="1" s="1"/>
  <c r="CZ475" i="1" s="1"/>
  <c r="CZ476" i="1" s="1"/>
  <c r="CZ477" i="1" s="1"/>
  <c r="CZ478" i="1" s="1"/>
  <c r="CZ479" i="1" s="1"/>
  <c r="CZ480" i="1" s="1"/>
  <c r="CZ481" i="1" s="1"/>
  <c r="CZ482" i="1" s="1"/>
  <c r="CZ483" i="1" s="1"/>
  <c r="CZ484" i="1" s="1"/>
  <c r="CZ485" i="1" s="1"/>
  <c r="CZ486" i="1" s="1"/>
  <c r="CZ487" i="1" s="1"/>
  <c r="CZ488" i="1" s="1"/>
  <c r="CZ489" i="1" s="1"/>
  <c r="CZ490" i="1" s="1"/>
  <c r="CZ491" i="1" s="1"/>
  <c r="CZ492" i="1" s="1"/>
  <c r="CZ493" i="1" s="1"/>
  <c r="CZ494" i="1" s="1"/>
  <c r="CZ495" i="1" s="1"/>
  <c r="CZ496" i="1" s="1"/>
  <c r="CZ497" i="1" s="1"/>
  <c r="CZ498" i="1" s="1"/>
  <c r="CZ499" i="1" s="1"/>
  <c r="CZ500" i="1" s="1"/>
  <c r="CZ501" i="1" s="1"/>
  <c r="CZ502" i="1" s="1"/>
  <c r="CZ503" i="1" s="1"/>
  <c r="CZ504" i="1" s="1"/>
  <c r="CZ505" i="1" s="1"/>
  <c r="CZ506" i="1" s="1"/>
  <c r="CZ507" i="1" s="1"/>
  <c r="CZ508" i="1" s="1"/>
  <c r="CZ509" i="1" s="1"/>
  <c r="CZ510" i="1" s="1"/>
  <c r="CZ511" i="1" s="1"/>
  <c r="CZ512" i="1" s="1"/>
  <c r="CZ513" i="1" s="1"/>
  <c r="CZ514" i="1" s="1"/>
  <c r="CZ515" i="1" s="1"/>
  <c r="CZ516" i="1" s="1"/>
  <c r="CZ517" i="1" s="1"/>
  <c r="CZ518" i="1" s="1"/>
  <c r="CZ519" i="1" s="1"/>
  <c r="CZ520" i="1" s="1"/>
  <c r="CZ521" i="1" s="1"/>
  <c r="CZ522" i="1" s="1"/>
  <c r="CZ523" i="1" s="1"/>
  <c r="CZ524" i="1" s="1"/>
  <c r="CZ525" i="1" s="1"/>
  <c r="CZ526" i="1" s="1"/>
  <c r="CZ527" i="1" s="1"/>
  <c r="CZ528" i="1" s="1"/>
  <c r="CZ529" i="1" s="1"/>
  <c r="CZ530" i="1" s="1"/>
  <c r="CZ531" i="1" s="1"/>
  <c r="CZ532" i="1" s="1"/>
  <c r="CZ533" i="1" s="1"/>
  <c r="DI295" i="1"/>
  <c r="DI296" i="1" s="1"/>
  <c r="DI297" i="1" s="1"/>
  <c r="DI298" i="1" s="1"/>
  <c r="DI299" i="1" s="1"/>
  <c r="DI300" i="1" s="1"/>
  <c r="DI301" i="1" s="1"/>
  <c r="DI302" i="1" s="1"/>
  <c r="DI303" i="1" s="1"/>
  <c r="DI304" i="1" s="1"/>
  <c r="DI305" i="1" s="1"/>
  <c r="DI306" i="1" s="1"/>
  <c r="DI307" i="1" s="1"/>
  <c r="DI308" i="1" s="1"/>
  <c r="DI309" i="1" s="1"/>
  <c r="DI310" i="1" s="1"/>
  <c r="DI311" i="1" s="1"/>
  <c r="DI312" i="1" s="1"/>
  <c r="DI313" i="1" s="1"/>
  <c r="DI314" i="1" s="1"/>
  <c r="DI315" i="1" s="1"/>
  <c r="DI316" i="1" s="1"/>
  <c r="DI317" i="1" s="1"/>
  <c r="DI318" i="1" s="1"/>
  <c r="DI319" i="1" s="1"/>
  <c r="DI320" i="1" s="1"/>
  <c r="DI321" i="1" s="1"/>
  <c r="DI322" i="1" s="1"/>
  <c r="DI323" i="1" s="1"/>
  <c r="DI324" i="1" s="1"/>
  <c r="DI325" i="1" s="1"/>
  <c r="DI326" i="1" s="1"/>
  <c r="DI327" i="1" s="1"/>
  <c r="DI328" i="1" s="1"/>
  <c r="DI329" i="1" s="1"/>
  <c r="DI330" i="1" s="1"/>
  <c r="DI331" i="1" s="1"/>
  <c r="DI332" i="1" s="1"/>
  <c r="DI333" i="1" s="1"/>
  <c r="DI334" i="1" s="1"/>
  <c r="DI335" i="1" s="1"/>
  <c r="DI336" i="1" s="1"/>
  <c r="DI337" i="1" s="1"/>
  <c r="DI338" i="1" s="1"/>
  <c r="DI339" i="1" s="1"/>
  <c r="DI340" i="1" s="1"/>
  <c r="DI341" i="1" s="1"/>
  <c r="DI342" i="1" s="1"/>
  <c r="DI343" i="1" s="1"/>
  <c r="DI344" i="1" s="1"/>
  <c r="DI345" i="1" s="1"/>
  <c r="DI346" i="1" s="1"/>
  <c r="DI347" i="1" s="1"/>
  <c r="DI348" i="1" s="1"/>
  <c r="DI349" i="1" s="1"/>
  <c r="DI350" i="1" s="1"/>
  <c r="DI351" i="1" s="1"/>
  <c r="DI352" i="1" s="1"/>
  <c r="DI353" i="1" s="1"/>
  <c r="DI354" i="1" s="1"/>
  <c r="DI355" i="1" s="1"/>
  <c r="DI356" i="1" s="1"/>
  <c r="DI357" i="1" s="1"/>
  <c r="DI358" i="1" s="1"/>
  <c r="DI359" i="1" s="1"/>
  <c r="DI360" i="1" s="1"/>
  <c r="DI361" i="1" s="1"/>
  <c r="DI362" i="1" s="1"/>
  <c r="DI363" i="1" s="1"/>
  <c r="DI364" i="1" s="1"/>
  <c r="DI365" i="1" s="1"/>
  <c r="DI366" i="1" s="1"/>
  <c r="DI367" i="1" s="1"/>
  <c r="DI368" i="1" s="1"/>
  <c r="DI369" i="1" s="1"/>
  <c r="DI370" i="1" s="1"/>
  <c r="DI371" i="1" s="1"/>
  <c r="DI372" i="1" s="1"/>
  <c r="DI373" i="1" s="1"/>
  <c r="DI374" i="1" s="1"/>
  <c r="DI375" i="1" s="1"/>
  <c r="DI376" i="1" s="1"/>
  <c r="DI377" i="1" s="1"/>
  <c r="DI378" i="1" s="1"/>
  <c r="DI379" i="1" s="1"/>
  <c r="DI380" i="1" s="1"/>
  <c r="DI381" i="1" s="1"/>
  <c r="DI382" i="1" s="1"/>
  <c r="DI383" i="1" s="1"/>
  <c r="DI384" i="1" s="1"/>
  <c r="DI385" i="1" s="1"/>
  <c r="DI386" i="1" s="1"/>
  <c r="DI387" i="1" s="1"/>
  <c r="DI388" i="1" s="1"/>
  <c r="DI389" i="1" s="1"/>
  <c r="DI390" i="1" s="1"/>
  <c r="DI391" i="1" s="1"/>
  <c r="DI392" i="1" s="1"/>
  <c r="DI393" i="1" s="1"/>
  <c r="DI394" i="1" s="1"/>
  <c r="DI395" i="1" s="1"/>
  <c r="DI396" i="1" s="1"/>
  <c r="DI397" i="1" s="1"/>
  <c r="DI398" i="1" s="1"/>
  <c r="DI399" i="1" s="1"/>
  <c r="DI400" i="1" s="1"/>
  <c r="DI401" i="1" s="1"/>
  <c r="DI402" i="1" s="1"/>
  <c r="DI403" i="1" s="1"/>
  <c r="DI404" i="1" s="1"/>
  <c r="DI405" i="1" s="1"/>
  <c r="DI406" i="1" s="1"/>
  <c r="DI407" i="1" s="1"/>
  <c r="DI408" i="1" s="1"/>
  <c r="DI409" i="1" s="1"/>
  <c r="DI410" i="1" s="1"/>
  <c r="DI411" i="1" s="1"/>
  <c r="DI412" i="1" s="1"/>
  <c r="DI413" i="1" s="1"/>
  <c r="DI414" i="1" s="1"/>
  <c r="DI415" i="1" s="1"/>
  <c r="DI416" i="1" s="1"/>
  <c r="DI417" i="1" s="1"/>
  <c r="DI418" i="1" s="1"/>
  <c r="DI419" i="1" s="1"/>
  <c r="DI420" i="1" s="1"/>
  <c r="DI421" i="1" s="1"/>
  <c r="DI422" i="1" s="1"/>
  <c r="DI423" i="1" s="1"/>
  <c r="DI424" i="1" s="1"/>
  <c r="DI425" i="1" s="1"/>
  <c r="DI426" i="1" s="1"/>
  <c r="DI427" i="1" s="1"/>
  <c r="DI428" i="1" s="1"/>
  <c r="DI429" i="1" s="1"/>
  <c r="DI430" i="1" s="1"/>
  <c r="DI431" i="1" s="1"/>
  <c r="DI432" i="1" s="1"/>
  <c r="DI433" i="1" s="1"/>
  <c r="DI434" i="1" s="1"/>
  <c r="DI435" i="1" s="1"/>
  <c r="DI436" i="1" s="1"/>
  <c r="DI437" i="1" s="1"/>
  <c r="DI438" i="1" s="1"/>
  <c r="DI439" i="1" s="1"/>
  <c r="DI440" i="1" s="1"/>
  <c r="DI441" i="1" s="1"/>
  <c r="DI442" i="1" s="1"/>
  <c r="DI443" i="1" s="1"/>
  <c r="DI444" i="1" s="1"/>
  <c r="DI445" i="1" s="1"/>
  <c r="DI446" i="1" s="1"/>
  <c r="DI447" i="1" s="1"/>
  <c r="DI448" i="1" s="1"/>
  <c r="DI449" i="1" s="1"/>
  <c r="DI450" i="1" s="1"/>
  <c r="DI451" i="1" s="1"/>
  <c r="DI452" i="1" s="1"/>
  <c r="DI453" i="1" s="1"/>
  <c r="DI454" i="1" s="1"/>
  <c r="DI455" i="1" s="1"/>
  <c r="DI456" i="1" s="1"/>
  <c r="DI457" i="1" s="1"/>
  <c r="DI458" i="1" s="1"/>
  <c r="DI459" i="1" s="1"/>
  <c r="DI460" i="1" s="1"/>
  <c r="DI461" i="1" s="1"/>
  <c r="DI462" i="1" s="1"/>
  <c r="DI463" i="1" s="1"/>
  <c r="DI464" i="1" s="1"/>
  <c r="DI465" i="1" s="1"/>
  <c r="DI466" i="1" s="1"/>
  <c r="DI467" i="1" s="1"/>
  <c r="DI468" i="1" s="1"/>
  <c r="DI469" i="1" s="1"/>
  <c r="DI470" i="1" s="1"/>
  <c r="DI471" i="1" s="1"/>
  <c r="DI472" i="1" s="1"/>
  <c r="DI473" i="1" s="1"/>
  <c r="DI474" i="1" s="1"/>
  <c r="DI475" i="1" s="1"/>
  <c r="DI476" i="1" s="1"/>
  <c r="DI477" i="1" s="1"/>
  <c r="DI478" i="1" s="1"/>
  <c r="DI479" i="1" s="1"/>
  <c r="DI480" i="1" s="1"/>
  <c r="DI481" i="1" s="1"/>
  <c r="DI482" i="1" s="1"/>
  <c r="DI483" i="1" s="1"/>
  <c r="DI484" i="1" s="1"/>
  <c r="DI485" i="1" s="1"/>
  <c r="DI486" i="1" s="1"/>
  <c r="DI487" i="1" s="1"/>
  <c r="DI488" i="1" s="1"/>
  <c r="DI489" i="1" s="1"/>
  <c r="DI490" i="1" s="1"/>
  <c r="DI491" i="1" s="1"/>
  <c r="DI492" i="1" s="1"/>
  <c r="DI493" i="1" s="1"/>
  <c r="DI494" i="1" s="1"/>
  <c r="DI495" i="1" s="1"/>
  <c r="DI496" i="1" s="1"/>
  <c r="DI497" i="1" s="1"/>
  <c r="DI498" i="1" s="1"/>
  <c r="DI499" i="1" s="1"/>
  <c r="DI500" i="1" s="1"/>
  <c r="DI501" i="1" s="1"/>
  <c r="DI502" i="1" s="1"/>
  <c r="DI503" i="1" s="1"/>
  <c r="DI504" i="1" s="1"/>
  <c r="DI505" i="1" s="1"/>
  <c r="DI506" i="1" s="1"/>
  <c r="DI507" i="1" s="1"/>
  <c r="DI508" i="1" s="1"/>
  <c r="DI509" i="1" s="1"/>
  <c r="DI510" i="1" s="1"/>
  <c r="DI511" i="1" s="1"/>
  <c r="DI512" i="1" s="1"/>
  <c r="DI513" i="1" s="1"/>
  <c r="DI514" i="1" s="1"/>
  <c r="DI515" i="1" s="1"/>
  <c r="DI516" i="1" s="1"/>
  <c r="DI517" i="1" s="1"/>
  <c r="DI518" i="1" s="1"/>
  <c r="DI519" i="1" s="1"/>
  <c r="DI520" i="1" s="1"/>
  <c r="DI521" i="1" s="1"/>
  <c r="DI522" i="1" s="1"/>
  <c r="DI523" i="1" s="1"/>
  <c r="DI524" i="1" s="1"/>
  <c r="DI525" i="1" s="1"/>
  <c r="DI526" i="1" s="1"/>
  <c r="DI527" i="1" s="1"/>
  <c r="DI528" i="1" s="1"/>
  <c r="DI529" i="1" s="1"/>
  <c r="DI530" i="1" s="1"/>
  <c r="DI531" i="1" s="1"/>
  <c r="DI532" i="1" s="1"/>
  <c r="DI533" i="1" s="1"/>
  <c r="AW295" i="1"/>
  <c r="AW296" i="1" s="1"/>
  <c r="AW297" i="1" s="1"/>
  <c r="AW298" i="1" s="1"/>
  <c r="AW299" i="1" s="1"/>
  <c r="AW300" i="1" s="1"/>
  <c r="AW301" i="1" s="1"/>
  <c r="AW302" i="1" s="1"/>
  <c r="AW303" i="1" s="1"/>
  <c r="AW304" i="1" s="1"/>
  <c r="AW305" i="1" s="1"/>
  <c r="AW306" i="1" s="1"/>
  <c r="AW307" i="1" s="1"/>
  <c r="AW308" i="1" s="1"/>
  <c r="AW309" i="1" s="1"/>
  <c r="AW310" i="1" s="1"/>
  <c r="AW311" i="1" s="1"/>
  <c r="AW312" i="1" s="1"/>
  <c r="AW313" i="1" s="1"/>
  <c r="AW314" i="1" s="1"/>
  <c r="AW315" i="1" s="1"/>
  <c r="AW316" i="1" s="1"/>
  <c r="AW317" i="1" s="1"/>
  <c r="AW318" i="1" s="1"/>
  <c r="AW319" i="1" s="1"/>
  <c r="AW320" i="1" s="1"/>
  <c r="AW321" i="1" s="1"/>
  <c r="AW322" i="1" s="1"/>
  <c r="AW323" i="1" s="1"/>
  <c r="AW324" i="1" s="1"/>
  <c r="AW325" i="1" s="1"/>
  <c r="AW326" i="1" s="1"/>
  <c r="AW327" i="1" s="1"/>
  <c r="AW328" i="1" s="1"/>
  <c r="AW329" i="1" s="1"/>
  <c r="AW330" i="1" s="1"/>
  <c r="AW331" i="1" s="1"/>
  <c r="AW332" i="1" s="1"/>
  <c r="AW333" i="1" s="1"/>
  <c r="AW334" i="1" s="1"/>
  <c r="AW335" i="1" s="1"/>
  <c r="AW336" i="1" s="1"/>
  <c r="AW337" i="1" s="1"/>
  <c r="AW338" i="1" s="1"/>
  <c r="AW339" i="1" s="1"/>
  <c r="AW340" i="1" s="1"/>
  <c r="AW341" i="1" s="1"/>
  <c r="AW342" i="1" s="1"/>
  <c r="AW343" i="1" s="1"/>
  <c r="AW344" i="1" s="1"/>
  <c r="AW345" i="1" s="1"/>
  <c r="AW346" i="1" s="1"/>
  <c r="AW347" i="1" s="1"/>
  <c r="AW348" i="1" s="1"/>
  <c r="AW349" i="1" s="1"/>
  <c r="AW350" i="1" s="1"/>
  <c r="AW351" i="1" s="1"/>
  <c r="AW352" i="1" s="1"/>
  <c r="AW353" i="1" s="1"/>
  <c r="AW354" i="1" s="1"/>
  <c r="AW355" i="1" s="1"/>
  <c r="AW356" i="1" s="1"/>
  <c r="AW357" i="1" s="1"/>
  <c r="AW358" i="1" s="1"/>
  <c r="AW359" i="1" s="1"/>
  <c r="AW360" i="1" s="1"/>
  <c r="AW361" i="1" s="1"/>
  <c r="AW362" i="1" s="1"/>
  <c r="AW363" i="1" s="1"/>
  <c r="AW364" i="1" s="1"/>
  <c r="AW365" i="1" s="1"/>
  <c r="AW366" i="1" s="1"/>
  <c r="AW367" i="1" s="1"/>
  <c r="AW368" i="1" s="1"/>
  <c r="AW369" i="1" s="1"/>
  <c r="AW370" i="1" s="1"/>
  <c r="AW371" i="1" s="1"/>
  <c r="AW372" i="1" s="1"/>
  <c r="AW373" i="1" s="1"/>
  <c r="AW374" i="1" s="1"/>
  <c r="AW375" i="1" s="1"/>
  <c r="AW376" i="1" s="1"/>
  <c r="AW377" i="1" s="1"/>
  <c r="AW378" i="1" s="1"/>
  <c r="AW379" i="1" s="1"/>
  <c r="AW380" i="1" s="1"/>
  <c r="AW381" i="1" s="1"/>
  <c r="AW382" i="1" s="1"/>
  <c r="AW383" i="1" s="1"/>
  <c r="AW384" i="1" s="1"/>
  <c r="AW385" i="1" s="1"/>
  <c r="AW386" i="1" s="1"/>
  <c r="AW387" i="1" s="1"/>
  <c r="AW388" i="1" s="1"/>
  <c r="AW389" i="1" s="1"/>
  <c r="AW390" i="1" s="1"/>
  <c r="AW391" i="1" s="1"/>
  <c r="AW392" i="1" s="1"/>
  <c r="AW393" i="1" s="1"/>
  <c r="AW394" i="1" s="1"/>
  <c r="AW395" i="1" s="1"/>
  <c r="AW396" i="1" s="1"/>
  <c r="AW397" i="1" s="1"/>
  <c r="AW398" i="1" s="1"/>
  <c r="AW399" i="1" s="1"/>
  <c r="AW400" i="1" s="1"/>
  <c r="AW401" i="1" s="1"/>
  <c r="AW402" i="1" s="1"/>
  <c r="AW403" i="1" s="1"/>
  <c r="AW404" i="1" s="1"/>
  <c r="AW405" i="1" s="1"/>
  <c r="AW406" i="1" s="1"/>
  <c r="AW407" i="1" s="1"/>
  <c r="AW408" i="1" s="1"/>
  <c r="AW409" i="1" s="1"/>
  <c r="AW410" i="1" s="1"/>
  <c r="AW411" i="1" s="1"/>
  <c r="AW412" i="1" s="1"/>
  <c r="AW413" i="1" s="1"/>
  <c r="AW414" i="1" s="1"/>
  <c r="AW415" i="1" s="1"/>
  <c r="AW416" i="1" s="1"/>
  <c r="AW417" i="1" s="1"/>
  <c r="AW418" i="1" s="1"/>
  <c r="AW419" i="1" s="1"/>
  <c r="AW420" i="1" s="1"/>
  <c r="AW421" i="1" s="1"/>
  <c r="AW422" i="1" s="1"/>
  <c r="AW423" i="1" s="1"/>
  <c r="AW424" i="1" s="1"/>
  <c r="AW425" i="1" s="1"/>
  <c r="AW426" i="1" s="1"/>
  <c r="AW427" i="1" s="1"/>
  <c r="AW428" i="1" s="1"/>
  <c r="AW429" i="1" s="1"/>
  <c r="AW430" i="1" s="1"/>
  <c r="AW431" i="1" s="1"/>
  <c r="AW432" i="1" s="1"/>
  <c r="AW433" i="1" s="1"/>
  <c r="AW434" i="1" s="1"/>
  <c r="AW435" i="1" s="1"/>
  <c r="AW436" i="1" s="1"/>
  <c r="AW437" i="1" s="1"/>
  <c r="AW438" i="1" s="1"/>
  <c r="AW439" i="1" s="1"/>
  <c r="AW440" i="1" s="1"/>
  <c r="AW441" i="1" s="1"/>
  <c r="AW442" i="1" s="1"/>
  <c r="AW443" i="1" s="1"/>
  <c r="AW444" i="1" s="1"/>
  <c r="AW445" i="1" s="1"/>
  <c r="AW446" i="1" s="1"/>
  <c r="AW447" i="1" s="1"/>
  <c r="AW448" i="1" s="1"/>
  <c r="AW449" i="1" s="1"/>
  <c r="AW450" i="1" s="1"/>
  <c r="AW451" i="1" s="1"/>
  <c r="AW452" i="1" s="1"/>
  <c r="AW453" i="1" s="1"/>
  <c r="AW454" i="1" s="1"/>
  <c r="AW455" i="1" s="1"/>
  <c r="AW456" i="1" s="1"/>
  <c r="AW457" i="1" s="1"/>
  <c r="AW458" i="1" s="1"/>
  <c r="AW459" i="1" s="1"/>
  <c r="AW460" i="1" s="1"/>
  <c r="AW461" i="1" s="1"/>
  <c r="AW462" i="1" s="1"/>
  <c r="AW463" i="1" s="1"/>
  <c r="AW464" i="1" s="1"/>
  <c r="AW465" i="1" s="1"/>
  <c r="AW466" i="1" s="1"/>
  <c r="AW467" i="1" s="1"/>
  <c r="AW468" i="1" s="1"/>
  <c r="AW469" i="1" s="1"/>
  <c r="AW470" i="1" s="1"/>
  <c r="AW471" i="1" s="1"/>
  <c r="AW472" i="1" s="1"/>
  <c r="AW473" i="1" s="1"/>
  <c r="AW474" i="1" s="1"/>
  <c r="AW475" i="1" s="1"/>
  <c r="AW476" i="1" s="1"/>
  <c r="AW477" i="1" s="1"/>
  <c r="AW478" i="1" s="1"/>
  <c r="AW479" i="1" s="1"/>
  <c r="AW480" i="1" s="1"/>
  <c r="AW481" i="1" s="1"/>
  <c r="AW482" i="1" s="1"/>
  <c r="AW483" i="1" s="1"/>
  <c r="AW484" i="1" s="1"/>
  <c r="AW485" i="1" s="1"/>
  <c r="AW486" i="1" s="1"/>
  <c r="AW487" i="1" s="1"/>
  <c r="AW488" i="1" s="1"/>
  <c r="AW489" i="1" s="1"/>
  <c r="AW490" i="1" s="1"/>
  <c r="AW491" i="1" s="1"/>
  <c r="AW492" i="1" s="1"/>
  <c r="AW493" i="1" s="1"/>
  <c r="AW494" i="1" s="1"/>
  <c r="AW495" i="1" s="1"/>
  <c r="AW496" i="1" s="1"/>
  <c r="AW497" i="1" s="1"/>
  <c r="AW498" i="1" s="1"/>
  <c r="AW499" i="1" s="1"/>
  <c r="AW500" i="1" s="1"/>
  <c r="AW501" i="1" s="1"/>
  <c r="AW502" i="1" s="1"/>
  <c r="AW503" i="1" s="1"/>
  <c r="AW504" i="1" s="1"/>
  <c r="AW505" i="1" s="1"/>
  <c r="AW506" i="1" s="1"/>
  <c r="AW507" i="1" s="1"/>
  <c r="AW508" i="1" s="1"/>
  <c r="AW509" i="1" s="1"/>
  <c r="AW510" i="1" s="1"/>
  <c r="AW511" i="1" s="1"/>
  <c r="AW512" i="1" s="1"/>
  <c r="AW513" i="1" s="1"/>
  <c r="AW514" i="1" s="1"/>
  <c r="AW515" i="1" s="1"/>
  <c r="AW516" i="1" s="1"/>
  <c r="AW517" i="1" s="1"/>
  <c r="AW518" i="1" s="1"/>
  <c r="AW519" i="1" s="1"/>
  <c r="AW520" i="1" s="1"/>
  <c r="AW521" i="1" s="1"/>
  <c r="AW522" i="1" s="1"/>
  <c r="AW523" i="1" s="1"/>
  <c r="AW524" i="1" s="1"/>
  <c r="AW525" i="1" s="1"/>
  <c r="AW526" i="1" s="1"/>
  <c r="AW527" i="1" s="1"/>
  <c r="AW528" i="1" s="1"/>
  <c r="AW529" i="1" s="1"/>
  <c r="AW530" i="1" s="1"/>
  <c r="AW531" i="1" s="1"/>
  <c r="AW532" i="1" s="1"/>
  <c r="AW533" i="1" s="1"/>
  <c r="CX294" i="1"/>
  <c r="CX295" i="1" s="1"/>
  <c r="CX296" i="1" s="1"/>
  <c r="CX297" i="1" s="1"/>
  <c r="CX298" i="1" s="1"/>
  <c r="CX299" i="1" s="1"/>
  <c r="CX300" i="1" s="1"/>
  <c r="CX301" i="1" s="1"/>
  <c r="CX302" i="1" s="1"/>
  <c r="CX303" i="1" s="1"/>
  <c r="CX304" i="1" s="1"/>
  <c r="CX305" i="1" s="1"/>
  <c r="CX306" i="1" s="1"/>
  <c r="CX307" i="1" s="1"/>
  <c r="CX308" i="1" s="1"/>
  <c r="CX309" i="1" s="1"/>
  <c r="CX310" i="1" s="1"/>
  <c r="CX311" i="1" s="1"/>
  <c r="CX312" i="1" s="1"/>
  <c r="CX313" i="1" s="1"/>
  <c r="CX314" i="1" s="1"/>
  <c r="CX315" i="1" s="1"/>
  <c r="CX316" i="1" s="1"/>
  <c r="CX317" i="1" s="1"/>
  <c r="CX318" i="1" s="1"/>
  <c r="CX319" i="1" s="1"/>
  <c r="CX320" i="1" s="1"/>
  <c r="CX321" i="1" s="1"/>
  <c r="CX322" i="1" s="1"/>
  <c r="CX323" i="1" s="1"/>
  <c r="CX324" i="1" s="1"/>
  <c r="CX325" i="1" s="1"/>
  <c r="CX326" i="1" s="1"/>
  <c r="CX327" i="1" s="1"/>
  <c r="CX328" i="1" s="1"/>
  <c r="CX329" i="1" s="1"/>
  <c r="CX330" i="1" s="1"/>
  <c r="CX331" i="1" s="1"/>
  <c r="CX332" i="1" s="1"/>
  <c r="CX333" i="1" s="1"/>
  <c r="CX334" i="1" s="1"/>
  <c r="CX335" i="1" s="1"/>
  <c r="CX336" i="1" s="1"/>
  <c r="CX337" i="1" s="1"/>
  <c r="CX338" i="1" s="1"/>
  <c r="CX339" i="1" s="1"/>
  <c r="CX340" i="1" s="1"/>
  <c r="CX341" i="1" s="1"/>
  <c r="CX342" i="1" s="1"/>
  <c r="CX343" i="1" s="1"/>
  <c r="CX344" i="1" s="1"/>
  <c r="CX345" i="1" s="1"/>
  <c r="CX346" i="1" s="1"/>
  <c r="CX347" i="1" s="1"/>
  <c r="CX348" i="1" s="1"/>
  <c r="CX349" i="1" s="1"/>
  <c r="CX350" i="1" s="1"/>
  <c r="CX351" i="1" s="1"/>
  <c r="CX352" i="1" s="1"/>
  <c r="CX353" i="1" s="1"/>
  <c r="CX354" i="1" s="1"/>
  <c r="CX355" i="1" s="1"/>
  <c r="CX356" i="1" s="1"/>
  <c r="CX357" i="1" s="1"/>
  <c r="CX358" i="1" s="1"/>
  <c r="CX359" i="1" s="1"/>
  <c r="CX360" i="1" s="1"/>
  <c r="CX361" i="1" s="1"/>
  <c r="CX362" i="1" s="1"/>
  <c r="CX363" i="1" s="1"/>
  <c r="CX364" i="1" s="1"/>
  <c r="CX365" i="1" s="1"/>
  <c r="CX366" i="1" s="1"/>
  <c r="CX367" i="1" s="1"/>
  <c r="CX368" i="1" s="1"/>
  <c r="CX369" i="1" s="1"/>
  <c r="CX370" i="1" s="1"/>
  <c r="CX371" i="1" s="1"/>
  <c r="CX372" i="1" s="1"/>
  <c r="CX373" i="1" s="1"/>
  <c r="CX374" i="1" s="1"/>
  <c r="CX375" i="1" s="1"/>
  <c r="CX376" i="1" s="1"/>
  <c r="CX377" i="1" s="1"/>
  <c r="CX378" i="1" s="1"/>
  <c r="CX379" i="1" s="1"/>
  <c r="CX380" i="1" s="1"/>
  <c r="CX381" i="1" s="1"/>
  <c r="CX382" i="1" s="1"/>
  <c r="CX383" i="1" s="1"/>
  <c r="CX384" i="1" s="1"/>
  <c r="CX385" i="1" s="1"/>
  <c r="CX386" i="1" s="1"/>
  <c r="CX387" i="1" s="1"/>
  <c r="CX388" i="1" s="1"/>
  <c r="CX389" i="1" s="1"/>
  <c r="CX390" i="1" s="1"/>
  <c r="CX391" i="1" s="1"/>
  <c r="CX392" i="1" s="1"/>
  <c r="CX393" i="1" s="1"/>
  <c r="CX394" i="1" s="1"/>
  <c r="CX395" i="1" s="1"/>
  <c r="CX396" i="1" s="1"/>
  <c r="CX397" i="1" s="1"/>
  <c r="CX398" i="1" s="1"/>
  <c r="CX399" i="1" s="1"/>
  <c r="CX400" i="1" s="1"/>
  <c r="CX401" i="1" s="1"/>
  <c r="CX402" i="1" s="1"/>
  <c r="CX403" i="1" s="1"/>
  <c r="CX404" i="1" s="1"/>
  <c r="CX405" i="1" s="1"/>
  <c r="CX406" i="1" s="1"/>
  <c r="CX407" i="1" s="1"/>
  <c r="CX408" i="1" s="1"/>
  <c r="CX409" i="1" s="1"/>
  <c r="CX410" i="1" s="1"/>
  <c r="CX411" i="1" s="1"/>
  <c r="CX412" i="1" s="1"/>
  <c r="CX413" i="1" s="1"/>
  <c r="CX414" i="1" s="1"/>
  <c r="CX415" i="1" s="1"/>
  <c r="CX416" i="1" s="1"/>
  <c r="CX417" i="1" s="1"/>
  <c r="CX418" i="1" s="1"/>
  <c r="CX419" i="1" s="1"/>
  <c r="CX420" i="1" s="1"/>
  <c r="CX421" i="1" s="1"/>
  <c r="CX422" i="1" s="1"/>
  <c r="CX423" i="1" s="1"/>
  <c r="CX424" i="1" s="1"/>
  <c r="CX425" i="1" s="1"/>
  <c r="CX426" i="1" s="1"/>
  <c r="CX427" i="1" s="1"/>
  <c r="CX428" i="1" s="1"/>
  <c r="CX429" i="1" s="1"/>
  <c r="CX430" i="1" s="1"/>
  <c r="CX431" i="1" s="1"/>
  <c r="CX432" i="1" s="1"/>
  <c r="CX433" i="1" s="1"/>
  <c r="CX434" i="1" s="1"/>
  <c r="CX435" i="1" s="1"/>
  <c r="CX436" i="1" s="1"/>
  <c r="CX437" i="1" s="1"/>
  <c r="CX438" i="1" s="1"/>
  <c r="CX439" i="1" s="1"/>
  <c r="CX440" i="1" s="1"/>
  <c r="CX441" i="1" s="1"/>
  <c r="CX442" i="1" s="1"/>
  <c r="CX443" i="1" s="1"/>
  <c r="CX444" i="1" s="1"/>
  <c r="CX445" i="1" s="1"/>
  <c r="CX446" i="1" s="1"/>
  <c r="CX447" i="1" s="1"/>
  <c r="CX448" i="1" s="1"/>
  <c r="CX449" i="1" s="1"/>
  <c r="CX450" i="1" s="1"/>
  <c r="CX451" i="1" s="1"/>
  <c r="CX452" i="1" s="1"/>
  <c r="CX453" i="1" s="1"/>
  <c r="CX454" i="1" s="1"/>
  <c r="CX455" i="1" s="1"/>
  <c r="CX456" i="1" s="1"/>
  <c r="CX457" i="1" s="1"/>
  <c r="CX458" i="1" s="1"/>
  <c r="CX459" i="1" s="1"/>
  <c r="CX460" i="1" s="1"/>
  <c r="CX461" i="1" s="1"/>
  <c r="CX462" i="1" s="1"/>
  <c r="CX463" i="1" s="1"/>
  <c r="CX464" i="1" s="1"/>
  <c r="CX465" i="1" s="1"/>
  <c r="CX466" i="1" s="1"/>
  <c r="CX467" i="1" s="1"/>
  <c r="CX468" i="1" s="1"/>
  <c r="CX469" i="1" s="1"/>
  <c r="CX470" i="1" s="1"/>
  <c r="CX471" i="1" s="1"/>
  <c r="CX472" i="1" s="1"/>
  <c r="CX473" i="1" s="1"/>
  <c r="CX474" i="1" s="1"/>
  <c r="CX475" i="1" s="1"/>
  <c r="CX476" i="1" s="1"/>
  <c r="CX477" i="1" s="1"/>
  <c r="CX478" i="1" s="1"/>
  <c r="CX479" i="1" s="1"/>
  <c r="CX480" i="1" s="1"/>
  <c r="CX481" i="1" s="1"/>
  <c r="CX482" i="1" s="1"/>
  <c r="CX483" i="1" s="1"/>
  <c r="CX484" i="1" s="1"/>
  <c r="CX485" i="1" s="1"/>
  <c r="CX486" i="1" s="1"/>
  <c r="CX487" i="1" s="1"/>
  <c r="CX488" i="1" s="1"/>
  <c r="CX489" i="1" s="1"/>
  <c r="CX490" i="1" s="1"/>
  <c r="CX491" i="1" s="1"/>
  <c r="CX492" i="1" s="1"/>
  <c r="CX493" i="1" s="1"/>
  <c r="CX494" i="1" s="1"/>
  <c r="CX495" i="1" s="1"/>
  <c r="CX496" i="1" s="1"/>
  <c r="CX497" i="1" s="1"/>
  <c r="CX498" i="1" s="1"/>
  <c r="CX499" i="1" s="1"/>
  <c r="CX500" i="1" s="1"/>
  <c r="CX501" i="1" s="1"/>
  <c r="CX502" i="1" s="1"/>
  <c r="CX503" i="1" s="1"/>
  <c r="CX504" i="1" s="1"/>
  <c r="CX505" i="1" s="1"/>
  <c r="CX506" i="1" s="1"/>
  <c r="CX507" i="1" s="1"/>
  <c r="CX508" i="1" s="1"/>
  <c r="CX509" i="1" s="1"/>
  <c r="CX510" i="1" s="1"/>
  <c r="CX511" i="1" s="1"/>
  <c r="CX512" i="1" s="1"/>
  <c r="CX513" i="1" s="1"/>
  <c r="CX514" i="1" s="1"/>
  <c r="CX515" i="1" s="1"/>
  <c r="CX516" i="1" s="1"/>
  <c r="CX517" i="1" s="1"/>
  <c r="CX518" i="1" s="1"/>
  <c r="CX519" i="1" s="1"/>
  <c r="CX520" i="1" s="1"/>
  <c r="CX521" i="1" s="1"/>
  <c r="CX522" i="1" s="1"/>
  <c r="CX523" i="1" s="1"/>
  <c r="CX524" i="1" s="1"/>
  <c r="CX525" i="1" s="1"/>
  <c r="CX526" i="1" s="1"/>
  <c r="CX527" i="1" s="1"/>
  <c r="CX528" i="1" s="1"/>
  <c r="CX529" i="1" s="1"/>
  <c r="CX530" i="1" s="1"/>
  <c r="CX531" i="1" s="1"/>
  <c r="CX532" i="1" s="1"/>
  <c r="CX533" i="1" s="1"/>
  <c r="AR295" i="1"/>
  <c r="AR296" i="1" s="1"/>
  <c r="AR297" i="1" s="1"/>
  <c r="AR298" i="1" s="1"/>
  <c r="AR299" i="1" s="1"/>
  <c r="AR300" i="1" s="1"/>
  <c r="AR301" i="1" s="1"/>
  <c r="AR302" i="1" s="1"/>
  <c r="AR303" i="1" s="1"/>
  <c r="AR304" i="1" s="1"/>
  <c r="AR305" i="1" s="1"/>
  <c r="AR306" i="1" s="1"/>
  <c r="AR307" i="1" s="1"/>
  <c r="AR308" i="1" s="1"/>
  <c r="AR309" i="1" s="1"/>
  <c r="AR310" i="1" s="1"/>
  <c r="AR311" i="1" s="1"/>
  <c r="AR312" i="1" s="1"/>
  <c r="AR313" i="1" s="1"/>
  <c r="AR314" i="1" s="1"/>
  <c r="AR315" i="1" s="1"/>
  <c r="AR316" i="1" s="1"/>
  <c r="AR317" i="1" s="1"/>
  <c r="AR318" i="1" s="1"/>
  <c r="AR319" i="1" s="1"/>
  <c r="AR320" i="1" s="1"/>
  <c r="AR321" i="1" s="1"/>
  <c r="AR322" i="1" s="1"/>
  <c r="AR323" i="1" s="1"/>
  <c r="AR324" i="1" s="1"/>
  <c r="AR325" i="1" s="1"/>
  <c r="AR326" i="1" s="1"/>
  <c r="AR327" i="1" s="1"/>
  <c r="AR328" i="1" s="1"/>
  <c r="AR329" i="1" s="1"/>
  <c r="AR330" i="1" s="1"/>
  <c r="AR331" i="1" s="1"/>
  <c r="AR332" i="1" s="1"/>
  <c r="AR333" i="1" s="1"/>
  <c r="AR334" i="1" s="1"/>
  <c r="AR335" i="1" s="1"/>
  <c r="AR336" i="1" s="1"/>
  <c r="AR337" i="1" s="1"/>
  <c r="AR338" i="1" s="1"/>
  <c r="AR339" i="1" s="1"/>
  <c r="AR340" i="1" s="1"/>
  <c r="AR341" i="1" s="1"/>
  <c r="AR342" i="1" s="1"/>
  <c r="AR343" i="1" s="1"/>
  <c r="AR344" i="1" s="1"/>
  <c r="AR345" i="1" s="1"/>
  <c r="AR346" i="1" s="1"/>
  <c r="AR347" i="1" s="1"/>
  <c r="AR348" i="1" s="1"/>
  <c r="AR349" i="1" s="1"/>
  <c r="AR350" i="1" s="1"/>
  <c r="AR351" i="1" s="1"/>
  <c r="AR352" i="1" s="1"/>
  <c r="AR353" i="1" s="1"/>
  <c r="AR354" i="1" s="1"/>
  <c r="AR355" i="1" s="1"/>
  <c r="AR356" i="1" s="1"/>
  <c r="AR357" i="1" s="1"/>
  <c r="AR358" i="1" s="1"/>
  <c r="AR359" i="1" s="1"/>
  <c r="AR360" i="1" s="1"/>
  <c r="AR361" i="1" s="1"/>
  <c r="AR362" i="1" s="1"/>
  <c r="AR363" i="1" s="1"/>
  <c r="AR364" i="1" s="1"/>
  <c r="AR365" i="1" s="1"/>
  <c r="AR366" i="1" s="1"/>
  <c r="AR367" i="1" s="1"/>
  <c r="AR368" i="1" s="1"/>
  <c r="AR369" i="1" s="1"/>
  <c r="AR370" i="1" s="1"/>
  <c r="AR371" i="1" s="1"/>
  <c r="AR372" i="1" s="1"/>
  <c r="AR373" i="1" s="1"/>
  <c r="AR374" i="1" s="1"/>
  <c r="AR375" i="1" s="1"/>
  <c r="AR376" i="1" s="1"/>
  <c r="AR377" i="1" s="1"/>
  <c r="AR378" i="1" s="1"/>
  <c r="AR379" i="1" s="1"/>
  <c r="AR380" i="1" s="1"/>
  <c r="AR381" i="1" s="1"/>
  <c r="AR382" i="1" s="1"/>
  <c r="AR383" i="1" s="1"/>
  <c r="AR384" i="1" s="1"/>
  <c r="AR385" i="1" s="1"/>
  <c r="AR386" i="1" s="1"/>
  <c r="AR387" i="1" s="1"/>
  <c r="AR388" i="1" s="1"/>
  <c r="AR389" i="1" s="1"/>
  <c r="AR390" i="1" s="1"/>
  <c r="AR391" i="1" s="1"/>
  <c r="AR392" i="1" s="1"/>
  <c r="AR393" i="1" s="1"/>
  <c r="AR394" i="1" s="1"/>
  <c r="AR395" i="1" s="1"/>
  <c r="AR396" i="1" s="1"/>
  <c r="AR397" i="1" s="1"/>
  <c r="AR398" i="1" s="1"/>
  <c r="AR399" i="1" s="1"/>
  <c r="AR400" i="1" s="1"/>
  <c r="AR401" i="1" s="1"/>
  <c r="AR402" i="1" s="1"/>
  <c r="AR403" i="1" s="1"/>
  <c r="AR404" i="1" s="1"/>
  <c r="AR405" i="1" s="1"/>
  <c r="AR406" i="1" s="1"/>
  <c r="AR407" i="1" s="1"/>
  <c r="AR408" i="1" s="1"/>
  <c r="AR409" i="1" s="1"/>
  <c r="AR410" i="1" s="1"/>
  <c r="AR411" i="1" s="1"/>
  <c r="AR412" i="1" s="1"/>
  <c r="AR413" i="1" s="1"/>
  <c r="AR414" i="1" s="1"/>
  <c r="AR415" i="1" s="1"/>
  <c r="AR416" i="1" s="1"/>
  <c r="AR417" i="1" s="1"/>
  <c r="AR418" i="1" s="1"/>
  <c r="AR419" i="1" s="1"/>
  <c r="AR420" i="1" s="1"/>
  <c r="AR421" i="1" s="1"/>
  <c r="AR422" i="1" s="1"/>
  <c r="AR423" i="1" s="1"/>
  <c r="AR424" i="1" s="1"/>
  <c r="AR425" i="1" s="1"/>
  <c r="AR426" i="1" s="1"/>
  <c r="AR427" i="1" s="1"/>
  <c r="AR428" i="1" s="1"/>
  <c r="AR429" i="1" s="1"/>
  <c r="AR430" i="1" s="1"/>
  <c r="AR431" i="1" s="1"/>
  <c r="AR432" i="1" s="1"/>
  <c r="AR433" i="1" s="1"/>
  <c r="AR434" i="1" s="1"/>
  <c r="AR435" i="1" s="1"/>
  <c r="AR436" i="1" s="1"/>
  <c r="AR437" i="1" s="1"/>
  <c r="AR438" i="1" s="1"/>
  <c r="AR439" i="1" s="1"/>
  <c r="AR440" i="1" s="1"/>
  <c r="AR441" i="1" s="1"/>
  <c r="AR442" i="1" s="1"/>
  <c r="AR443" i="1" s="1"/>
  <c r="AR444" i="1" s="1"/>
  <c r="AR445" i="1" s="1"/>
  <c r="AR446" i="1" s="1"/>
  <c r="AR447" i="1" s="1"/>
  <c r="AR448" i="1" s="1"/>
  <c r="AR449" i="1" s="1"/>
  <c r="AR450" i="1" s="1"/>
  <c r="AR451" i="1" s="1"/>
  <c r="AR452" i="1" s="1"/>
  <c r="AR453" i="1" s="1"/>
  <c r="AR454" i="1" s="1"/>
  <c r="AR455" i="1" s="1"/>
  <c r="AR456" i="1" s="1"/>
  <c r="AR457" i="1" s="1"/>
  <c r="AR458" i="1" s="1"/>
  <c r="AR459" i="1" s="1"/>
  <c r="AR460" i="1" s="1"/>
  <c r="AR461" i="1" s="1"/>
  <c r="AR462" i="1" s="1"/>
  <c r="AR463" i="1" s="1"/>
  <c r="AR464" i="1" s="1"/>
  <c r="AR465" i="1" s="1"/>
  <c r="AR466" i="1" s="1"/>
  <c r="AR467" i="1" s="1"/>
  <c r="AR468" i="1" s="1"/>
  <c r="AR469" i="1" s="1"/>
  <c r="AR470" i="1" s="1"/>
  <c r="AR471" i="1" s="1"/>
  <c r="AR472" i="1" s="1"/>
  <c r="AR473" i="1" s="1"/>
  <c r="AR474" i="1" s="1"/>
  <c r="AR475" i="1" s="1"/>
  <c r="AR476" i="1" s="1"/>
  <c r="AR477" i="1" s="1"/>
  <c r="AR478" i="1" s="1"/>
  <c r="AR479" i="1" s="1"/>
  <c r="AR480" i="1" s="1"/>
  <c r="AR481" i="1" s="1"/>
  <c r="AR482" i="1" s="1"/>
  <c r="AR483" i="1" s="1"/>
  <c r="AR484" i="1" s="1"/>
  <c r="AR485" i="1" s="1"/>
  <c r="AR486" i="1" s="1"/>
  <c r="AR487" i="1" s="1"/>
  <c r="AR488" i="1" s="1"/>
  <c r="AR489" i="1" s="1"/>
  <c r="AR490" i="1" s="1"/>
  <c r="AR491" i="1" s="1"/>
  <c r="AR492" i="1" s="1"/>
  <c r="AR493" i="1" s="1"/>
  <c r="AR494" i="1" s="1"/>
  <c r="AR495" i="1" s="1"/>
  <c r="AR496" i="1" s="1"/>
  <c r="AR497" i="1" s="1"/>
  <c r="AR498" i="1" s="1"/>
  <c r="AR499" i="1" s="1"/>
  <c r="AR500" i="1" s="1"/>
  <c r="AR501" i="1" s="1"/>
  <c r="AR502" i="1" s="1"/>
  <c r="AR503" i="1" s="1"/>
  <c r="AR504" i="1" s="1"/>
  <c r="AR505" i="1" s="1"/>
  <c r="AR506" i="1" s="1"/>
  <c r="AR507" i="1" s="1"/>
  <c r="AR508" i="1" s="1"/>
  <c r="AR509" i="1" s="1"/>
  <c r="AR510" i="1" s="1"/>
  <c r="AR511" i="1" s="1"/>
  <c r="AR512" i="1" s="1"/>
  <c r="AR513" i="1" s="1"/>
  <c r="AR514" i="1" s="1"/>
  <c r="AR515" i="1" s="1"/>
  <c r="AR516" i="1" s="1"/>
  <c r="AR517" i="1" s="1"/>
  <c r="AR518" i="1" s="1"/>
  <c r="AR519" i="1" s="1"/>
  <c r="AR520" i="1" s="1"/>
  <c r="AR521" i="1" s="1"/>
  <c r="AR522" i="1" s="1"/>
  <c r="AR523" i="1" s="1"/>
  <c r="AR524" i="1" s="1"/>
  <c r="AR525" i="1" s="1"/>
  <c r="AR526" i="1" s="1"/>
  <c r="AR527" i="1" s="1"/>
  <c r="AR528" i="1" s="1"/>
  <c r="AR529" i="1" s="1"/>
  <c r="AR530" i="1" s="1"/>
  <c r="AR531" i="1" s="1"/>
  <c r="AR532" i="1" s="1"/>
  <c r="AR533" i="1" s="1"/>
  <c r="AM294" i="1"/>
  <c r="AM295" i="1" s="1"/>
  <c r="AM296" i="1" s="1"/>
  <c r="AM297" i="1" s="1"/>
  <c r="AM298" i="1" s="1"/>
  <c r="AM299" i="1" s="1"/>
  <c r="AM300" i="1" s="1"/>
  <c r="AM301" i="1" s="1"/>
  <c r="AM302" i="1" s="1"/>
  <c r="AM303" i="1" s="1"/>
  <c r="AM304" i="1" s="1"/>
  <c r="AM305" i="1" s="1"/>
  <c r="AM306" i="1" s="1"/>
  <c r="AM307" i="1" s="1"/>
  <c r="AM308" i="1" s="1"/>
  <c r="AM309" i="1" s="1"/>
  <c r="AM310" i="1" s="1"/>
  <c r="AM311" i="1" s="1"/>
  <c r="AM312" i="1" s="1"/>
  <c r="AM313" i="1" s="1"/>
  <c r="AM314" i="1" s="1"/>
  <c r="AM315" i="1" s="1"/>
  <c r="AM316" i="1" s="1"/>
  <c r="AM317" i="1" s="1"/>
  <c r="AM318" i="1" s="1"/>
  <c r="AM319" i="1" s="1"/>
  <c r="AM320" i="1" s="1"/>
  <c r="AM321" i="1" s="1"/>
  <c r="AM322" i="1" s="1"/>
  <c r="AM323" i="1" s="1"/>
  <c r="AM324" i="1" s="1"/>
  <c r="AM325" i="1" s="1"/>
  <c r="AM326" i="1" s="1"/>
  <c r="AM327" i="1" s="1"/>
  <c r="AM328" i="1" s="1"/>
  <c r="AM329" i="1" s="1"/>
  <c r="AM330" i="1" s="1"/>
  <c r="AM331" i="1" s="1"/>
  <c r="AM332" i="1" s="1"/>
  <c r="AM333" i="1" s="1"/>
  <c r="AM334" i="1" s="1"/>
  <c r="AM335" i="1" s="1"/>
  <c r="AM336" i="1" s="1"/>
  <c r="AM337" i="1" s="1"/>
  <c r="AM338" i="1" s="1"/>
  <c r="AM339" i="1" s="1"/>
  <c r="AM340" i="1" s="1"/>
  <c r="AM341" i="1" s="1"/>
  <c r="AM342" i="1" s="1"/>
  <c r="AM343" i="1" s="1"/>
  <c r="AM344" i="1" s="1"/>
  <c r="AM345" i="1" s="1"/>
  <c r="AM346" i="1" s="1"/>
  <c r="AM347" i="1" s="1"/>
  <c r="AM348" i="1" s="1"/>
  <c r="AM349" i="1" s="1"/>
  <c r="AM350" i="1" s="1"/>
  <c r="AM351" i="1" s="1"/>
  <c r="AM352" i="1" s="1"/>
  <c r="AM353" i="1" s="1"/>
  <c r="AM354" i="1" s="1"/>
  <c r="AM355" i="1" s="1"/>
  <c r="AM356" i="1" s="1"/>
  <c r="AM357" i="1" s="1"/>
  <c r="AM358" i="1" s="1"/>
  <c r="AM359" i="1" s="1"/>
  <c r="AM360" i="1" s="1"/>
  <c r="AM361" i="1" s="1"/>
  <c r="AM362" i="1" s="1"/>
  <c r="AM363" i="1" s="1"/>
  <c r="AM364" i="1" s="1"/>
  <c r="AM365" i="1" s="1"/>
  <c r="AM366" i="1" s="1"/>
  <c r="AM367" i="1" s="1"/>
  <c r="AM368" i="1" s="1"/>
  <c r="AM369" i="1" s="1"/>
  <c r="AM370" i="1" s="1"/>
  <c r="AM371" i="1" s="1"/>
  <c r="AM372" i="1" s="1"/>
  <c r="AM373" i="1" s="1"/>
  <c r="AM374" i="1" s="1"/>
  <c r="AM375" i="1" s="1"/>
  <c r="AM376" i="1" s="1"/>
  <c r="AM377" i="1" s="1"/>
  <c r="AM378" i="1" s="1"/>
  <c r="AM379" i="1" s="1"/>
  <c r="AM380" i="1" s="1"/>
  <c r="AM381" i="1" s="1"/>
  <c r="AM382" i="1" s="1"/>
  <c r="AM383" i="1" s="1"/>
  <c r="AM384" i="1" s="1"/>
  <c r="AM385" i="1" s="1"/>
  <c r="AM386" i="1" s="1"/>
  <c r="AM387" i="1" s="1"/>
  <c r="AM388" i="1" s="1"/>
  <c r="AM389" i="1" s="1"/>
  <c r="AM390" i="1" s="1"/>
  <c r="AM391" i="1" s="1"/>
  <c r="AM392" i="1" s="1"/>
  <c r="AM393" i="1" s="1"/>
  <c r="AM394" i="1" s="1"/>
  <c r="AM395" i="1" s="1"/>
  <c r="AM396" i="1" s="1"/>
  <c r="AM397" i="1" s="1"/>
  <c r="AM398" i="1" s="1"/>
  <c r="AM399" i="1" s="1"/>
  <c r="AM400" i="1" s="1"/>
  <c r="AM401" i="1" s="1"/>
  <c r="AM402" i="1" s="1"/>
  <c r="AM403" i="1" s="1"/>
  <c r="AM404" i="1" s="1"/>
  <c r="AM405" i="1" s="1"/>
  <c r="AM406" i="1" s="1"/>
  <c r="AM407" i="1" s="1"/>
  <c r="AM408" i="1" s="1"/>
  <c r="AM409" i="1" s="1"/>
  <c r="AM410" i="1" s="1"/>
  <c r="AM411" i="1" s="1"/>
  <c r="AM412" i="1" s="1"/>
  <c r="AM413" i="1" s="1"/>
  <c r="AM414" i="1" s="1"/>
  <c r="AM415" i="1" s="1"/>
  <c r="AM416" i="1" s="1"/>
  <c r="AM417" i="1" s="1"/>
  <c r="AM418" i="1" s="1"/>
  <c r="AM419" i="1" s="1"/>
  <c r="AM420" i="1" s="1"/>
  <c r="AM421" i="1" s="1"/>
  <c r="AM422" i="1" s="1"/>
  <c r="AM423" i="1" s="1"/>
  <c r="AM424" i="1" s="1"/>
  <c r="AM425" i="1" s="1"/>
  <c r="AM426" i="1" s="1"/>
  <c r="AM427" i="1" s="1"/>
  <c r="AM428" i="1" s="1"/>
  <c r="AM429" i="1" s="1"/>
  <c r="AM430" i="1" s="1"/>
  <c r="AM431" i="1" s="1"/>
  <c r="AM432" i="1" s="1"/>
  <c r="AM433" i="1" s="1"/>
  <c r="AM434" i="1" s="1"/>
  <c r="AM435" i="1" s="1"/>
  <c r="AM436" i="1" s="1"/>
  <c r="AM437" i="1" s="1"/>
  <c r="AM438" i="1" s="1"/>
  <c r="AM439" i="1" s="1"/>
  <c r="AM440" i="1" s="1"/>
  <c r="AM441" i="1" s="1"/>
  <c r="AM442" i="1" s="1"/>
  <c r="AM443" i="1" s="1"/>
  <c r="AM444" i="1" s="1"/>
  <c r="AM445" i="1" s="1"/>
  <c r="AM446" i="1" s="1"/>
  <c r="AM447" i="1" s="1"/>
  <c r="AM448" i="1" s="1"/>
  <c r="AM449" i="1" s="1"/>
  <c r="AM450" i="1" s="1"/>
  <c r="AM451" i="1" s="1"/>
  <c r="AM452" i="1" s="1"/>
  <c r="AM453" i="1" s="1"/>
  <c r="AM454" i="1" s="1"/>
  <c r="AM455" i="1" s="1"/>
  <c r="AM456" i="1" s="1"/>
  <c r="AM457" i="1" s="1"/>
  <c r="AM458" i="1" s="1"/>
  <c r="AM459" i="1" s="1"/>
  <c r="AM460" i="1" s="1"/>
  <c r="AM461" i="1" s="1"/>
  <c r="AM462" i="1" s="1"/>
  <c r="AM463" i="1" s="1"/>
  <c r="AM464" i="1" s="1"/>
  <c r="AM465" i="1" s="1"/>
  <c r="AM466" i="1" s="1"/>
  <c r="AM467" i="1" s="1"/>
  <c r="AM468" i="1" s="1"/>
  <c r="AM469" i="1" s="1"/>
  <c r="AM470" i="1" s="1"/>
  <c r="AM471" i="1" s="1"/>
  <c r="AM472" i="1" s="1"/>
  <c r="AM473" i="1" s="1"/>
  <c r="AM474" i="1" s="1"/>
  <c r="AM475" i="1" s="1"/>
  <c r="AM476" i="1" s="1"/>
  <c r="AM477" i="1" s="1"/>
  <c r="AM478" i="1" s="1"/>
  <c r="AM479" i="1" s="1"/>
  <c r="AM480" i="1" s="1"/>
  <c r="AM481" i="1" s="1"/>
  <c r="AM482" i="1" s="1"/>
  <c r="AM483" i="1" s="1"/>
  <c r="AM484" i="1" s="1"/>
  <c r="AM485" i="1" s="1"/>
  <c r="AM486" i="1" s="1"/>
  <c r="AM487" i="1" s="1"/>
  <c r="AM488" i="1" s="1"/>
  <c r="AM489" i="1" s="1"/>
  <c r="AM490" i="1" s="1"/>
  <c r="AM491" i="1" s="1"/>
  <c r="AM492" i="1" s="1"/>
  <c r="AM493" i="1" s="1"/>
  <c r="AM494" i="1" s="1"/>
  <c r="AM495" i="1" s="1"/>
  <c r="AM496" i="1" s="1"/>
  <c r="AM497" i="1" s="1"/>
  <c r="AM498" i="1" s="1"/>
  <c r="AM499" i="1" s="1"/>
  <c r="AM500" i="1" s="1"/>
  <c r="AM501" i="1" s="1"/>
  <c r="AM502" i="1" s="1"/>
  <c r="AM503" i="1" s="1"/>
  <c r="AM504" i="1" s="1"/>
  <c r="AM505" i="1" s="1"/>
  <c r="AM506" i="1" s="1"/>
  <c r="AM507" i="1" s="1"/>
  <c r="AM508" i="1" s="1"/>
  <c r="AM509" i="1" s="1"/>
  <c r="AM510" i="1" s="1"/>
  <c r="AM511" i="1" s="1"/>
  <c r="AM512" i="1" s="1"/>
  <c r="AM513" i="1" s="1"/>
  <c r="AM514" i="1" s="1"/>
  <c r="AM515" i="1" s="1"/>
  <c r="AM516" i="1" s="1"/>
  <c r="AM517" i="1" s="1"/>
  <c r="AM518" i="1" s="1"/>
  <c r="AM519" i="1" s="1"/>
  <c r="AM520" i="1" s="1"/>
  <c r="AM521" i="1" s="1"/>
  <c r="AM522" i="1" s="1"/>
  <c r="AM523" i="1" s="1"/>
  <c r="AM524" i="1" s="1"/>
  <c r="AM525" i="1" s="1"/>
  <c r="AM526" i="1" s="1"/>
  <c r="AM527" i="1" s="1"/>
  <c r="AM528" i="1" s="1"/>
  <c r="AM529" i="1" s="1"/>
  <c r="AM530" i="1" s="1"/>
  <c r="AM531" i="1" s="1"/>
  <c r="AM532" i="1" s="1"/>
  <c r="AM533" i="1" s="1"/>
  <c r="AO294" i="1"/>
  <c r="AO295" i="1" s="1"/>
  <c r="AO296" i="1" s="1"/>
  <c r="AO297" i="1" s="1"/>
  <c r="AO298" i="1" s="1"/>
  <c r="AO299" i="1" s="1"/>
  <c r="AO300" i="1" s="1"/>
  <c r="AO301" i="1" s="1"/>
  <c r="AO302" i="1" s="1"/>
  <c r="AO303" i="1" s="1"/>
  <c r="AO304" i="1" s="1"/>
  <c r="AO305" i="1" s="1"/>
  <c r="AO306" i="1" s="1"/>
  <c r="AO307" i="1" s="1"/>
  <c r="AO308" i="1" s="1"/>
  <c r="AO309" i="1" s="1"/>
  <c r="AO310" i="1" s="1"/>
  <c r="AO311" i="1" s="1"/>
  <c r="AO312" i="1" s="1"/>
  <c r="AO313" i="1" s="1"/>
  <c r="AO314" i="1" s="1"/>
  <c r="AO315" i="1" s="1"/>
  <c r="AO316" i="1" s="1"/>
  <c r="AO317" i="1" s="1"/>
  <c r="AO318" i="1" s="1"/>
  <c r="AO319" i="1" s="1"/>
  <c r="AO320" i="1" s="1"/>
  <c r="AO321" i="1" s="1"/>
  <c r="AO322" i="1" s="1"/>
  <c r="AO323" i="1" s="1"/>
  <c r="AO324" i="1" s="1"/>
  <c r="AO325" i="1" s="1"/>
  <c r="AO326" i="1" s="1"/>
  <c r="AO327" i="1" s="1"/>
  <c r="AO328" i="1" s="1"/>
  <c r="AO329" i="1" s="1"/>
  <c r="AO330" i="1" s="1"/>
  <c r="AO331" i="1" s="1"/>
  <c r="AO332" i="1" s="1"/>
  <c r="AO333" i="1" s="1"/>
  <c r="AO334" i="1" s="1"/>
  <c r="AO335" i="1" s="1"/>
  <c r="AO336" i="1" s="1"/>
  <c r="AO337" i="1" s="1"/>
  <c r="AO338" i="1" s="1"/>
  <c r="AO339" i="1" s="1"/>
  <c r="AO340" i="1" s="1"/>
  <c r="AO341" i="1" s="1"/>
  <c r="AO342" i="1" s="1"/>
  <c r="AO343" i="1" s="1"/>
  <c r="AO344" i="1" s="1"/>
  <c r="AO345" i="1" s="1"/>
  <c r="AO346" i="1" s="1"/>
  <c r="AO347" i="1" s="1"/>
  <c r="AO348" i="1" s="1"/>
  <c r="AO349" i="1" s="1"/>
  <c r="AO350" i="1" s="1"/>
  <c r="AO351" i="1" s="1"/>
  <c r="AO352" i="1" s="1"/>
  <c r="AO353" i="1" s="1"/>
  <c r="AO354" i="1" s="1"/>
  <c r="AO355" i="1" s="1"/>
  <c r="AO356" i="1" s="1"/>
  <c r="AO357" i="1" s="1"/>
  <c r="AO358" i="1" s="1"/>
  <c r="AO359" i="1" s="1"/>
  <c r="AO360" i="1" s="1"/>
  <c r="AO361" i="1" s="1"/>
  <c r="AO362" i="1" s="1"/>
  <c r="AO363" i="1" s="1"/>
  <c r="AO364" i="1" s="1"/>
  <c r="AO365" i="1" s="1"/>
  <c r="AO366" i="1" s="1"/>
  <c r="AO367" i="1" s="1"/>
  <c r="AO368" i="1" s="1"/>
  <c r="AO369" i="1" s="1"/>
  <c r="AO370" i="1" s="1"/>
  <c r="AO371" i="1" s="1"/>
  <c r="AO372" i="1" s="1"/>
  <c r="AO373" i="1" s="1"/>
  <c r="AO374" i="1" s="1"/>
  <c r="AO375" i="1" s="1"/>
  <c r="AO376" i="1" s="1"/>
  <c r="AO377" i="1" s="1"/>
  <c r="AO378" i="1" s="1"/>
  <c r="AO379" i="1" s="1"/>
  <c r="AO380" i="1" s="1"/>
  <c r="AO381" i="1" s="1"/>
  <c r="AO382" i="1" s="1"/>
  <c r="AO383" i="1" s="1"/>
  <c r="AO384" i="1" s="1"/>
  <c r="AO385" i="1" s="1"/>
  <c r="AO386" i="1" s="1"/>
  <c r="AO387" i="1" s="1"/>
  <c r="AO388" i="1" s="1"/>
  <c r="AO389" i="1" s="1"/>
  <c r="AO390" i="1" s="1"/>
  <c r="AO391" i="1" s="1"/>
  <c r="AO392" i="1" s="1"/>
  <c r="AO393" i="1" s="1"/>
  <c r="AO394" i="1" s="1"/>
  <c r="AO395" i="1" s="1"/>
  <c r="AO396" i="1" s="1"/>
  <c r="AO397" i="1" s="1"/>
  <c r="AO398" i="1" s="1"/>
  <c r="AO399" i="1" s="1"/>
  <c r="AO400" i="1" s="1"/>
  <c r="AO401" i="1" s="1"/>
  <c r="AO402" i="1" s="1"/>
  <c r="AO403" i="1" s="1"/>
  <c r="AO404" i="1" s="1"/>
  <c r="AO405" i="1" s="1"/>
  <c r="AO406" i="1" s="1"/>
  <c r="AO407" i="1" s="1"/>
  <c r="AO408" i="1" s="1"/>
  <c r="AO409" i="1" s="1"/>
  <c r="AO410" i="1" s="1"/>
  <c r="AO411" i="1" s="1"/>
  <c r="AO412" i="1" s="1"/>
  <c r="AO413" i="1" s="1"/>
  <c r="AO414" i="1" s="1"/>
  <c r="AO415" i="1" s="1"/>
  <c r="AO416" i="1" s="1"/>
  <c r="AO417" i="1" s="1"/>
  <c r="AO418" i="1" s="1"/>
  <c r="AO419" i="1" s="1"/>
  <c r="AO420" i="1" s="1"/>
  <c r="AO421" i="1" s="1"/>
  <c r="AO422" i="1" s="1"/>
  <c r="AO423" i="1" s="1"/>
  <c r="AO424" i="1" s="1"/>
  <c r="AO425" i="1" s="1"/>
  <c r="AO426" i="1" s="1"/>
  <c r="AO427" i="1" s="1"/>
  <c r="AO428" i="1" s="1"/>
  <c r="AO429" i="1" s="1"/>
  <c r="AO430" i="1" s="1"/>
  <c r="AO431" i="1" s="1"/>
  <c r="AO432" i="1" s="1"/>
  <c r="AO433" i="1" s="1"/>
  <c r="AO434" i="1" s="1"/>
  <c r="AO435" i="1" s="1"/>
  <c r="AO436" i="1" s="1"/>
  <c r="AO437" i="1" s="1"/>
  <c r="AO438" i="1" s="1"/>
  <c r="AO439" i="1" s="1"/>
  <c r="AO440" i="1" s="1"/>
  <c r="AO441" i="1" s="1"/>
  <c r="AO442" i="1" s="1"/>
  <c r="AO443" i="1" s="1"/>
  <c r="AO444" i="1" s="1"/>
  <c r="AO445" i="1" s="1"/>
  <c r="AO446" i="1" s="1"/>
  <c r="AO447" i="1" s="1"/>
  <c r="AO448" i="1" s="1"/>
  <c r="AO449" i="1" s="1"/>
  <c r="AO450" i="1" s="1"/>
  <c r="AO451" i="1" s="1"/>
  <c r="AO452" i="1" s="1"/>
  <c r="AO453" i="1" s="1"/>
  <c r="AO454" i="1" s="1"/>
  <c r="AO455" i="1" s="1"/>
  <c r="AO456" i="1" s="1"/>
  <c r="AO457" i="1" s="1"/>
  <c r="AO458" i="1" s="1"/>
  <c r="AO459" i="1" s="1"/>
  <c r="AO460" i="1" s="1"/>
  <c r="AO461" i="1" s="1"/>
  <c r="AO462" i="1" s="1"/>
  <c r="AO463" i="1" s="1"/>
  <c r="AO464" i="1" s="1"/>
  <c r="AO465" i="1" s="1"/>
  <c r="AO466" i="1" s="1"/>
  <c r="AO467" i="1" s="1"/>
  <c r="AO468" i="1" s="1"/>
  <c r="AO469" i="1" s="1"/>
  <c r="AO470" i="1" s="1"/>
  <c r="AO471" i="1" s="1"/>
  <c r="AO472" i="1" s="1"/>
  <c r="AO473" i="1" s="1"/>
  <c r="AO474" i="1" s="1"/>
  <c r="AO475" i="1" s="1"/>
  <c r="AO476" i="1" s="1"/>
  <c r="AO477" i="1" s="1"/>
  <c r="AO478" i="1" s="1"/>
  <c r="AO479" i="1" s="1"/>
  <c r="AO480" i="1" s="1"/>
  <c r="AO481" i="1" s="1"/>
  <c r="AO482" i="1" s="1"/>
  <c r="AO483" i="1" s="1"/>
  <c r="AO484" i="1" s="1"/>
  <c r="AO485" i="1" s="1"/>
  <c r="AO486" i="1" s="1"/>
  <c r="AO487" i="1" s="1"/>
  <c r="AO488" i="1" s="1"/>
  <c r="AO489" i="1" s="1"/>
  <c r="AO490" i="1" s="1"/>
  <c r="AO491" i="1" s="1"/>
  <c r="AO492" i="1" s="1"/>
  <c r="AO493" i="1" s="1"/>
  <c r="AO494" i="1" s="1"/>
  <c r="AO495" i="1" s="1"/>
  <c r="AO496" i="1" s="1"/>
  <c r="AO497" i="1" s="1"/>
  <c r="AO498" i="1" s="1"/>
  <c r="AO499" i="1" s="1"/>
  <c r="AO500" i="1" s="1"/>
  <c r="AO501" i="1" s="1"/>
  <c r="AO502" i="1" s="1"/>
  <c r="AO503" i="1" s="1"/>
  <c r="AO504" i="1" s="1"/>
  <c r="AO505" i="1" s="1"/>
  <c r="AO506" i="1" s="1"/>
  <c r="AO507" i="1" s="1"/>
  <c r="AO508" i="1" s="1"/>
  <c r="AO509" i="1" s="1"/>
  <c r="AO510" i="1" s="1"/>
  <c r="AO511" i="1" s="1"/>
  <c r="AO512" i="1" s="1"/>
  <c r="AO513" i="1" s="1"/>
  <c r="AO514" i="1" s="1"/>
  <c r="AO515" i="1" s="1"/>
  <c r="AO516" i="1" s="1"/>
  <c r="AO517" i="1" s="1"/>
  <c r="AO518" i="1" s="1"/>
  <c r="AO519" i="1" s="1"/>
  <c r="AO520" i="1" s="1"/>
  <c r="AO521" i="1" s="1"/>
  <c r="AO522" i="1" s="1"/>
  <c r="AO523" i="1" s="1"/>
  <c r="AO524" i="1" s="1"/>
  <c r="AO525" i="1" s="1"/>
  <c r="AO526" i="1" s="1"/>
  <c r="AO527" i="1" s="1"/>
  <c r="AO528" i="1" s="1"/>
  <c r="AO529" i="1" s="1"/>
  <c r="AO530" i="1" s="1"/>
  <c r="AO531" i="1" s="1"/>
  <c r="AO532" i="1" s="1"/>
  <c r="AO533" i="1" s="1"/>
  <c r="CW294" i="1"/>
  <c r="CW295" i="1" s="1"/>
  <c r="CW296" i="1" s="1"/>
  <c r="CW297" i="1" s="1"/>
  <c r="CW298" i="1" s="1"/>
  <c r="CW299" i="1" s="1"/>
  <c r="CW300" i="1" s="1"/>
  <c r="CW301" i="1" s="1"/>
  <c r="CW302" i="1" s="1"/>
  <c r="CW303" i="1" s="1"/>
  <c r="CW304" i="1" s="1"/>
  <c r="CW305" i="1" s="1"/>
  <c r="CW306" i="1" s="1"/>
  <c r="CW307" i="1" s="1"/>
  <c r="CW308" i="1" s="1"/>
  <c r="CW309" i="1" s="1"/>
  <c r="CW310" i="1" s="1"/>
  <c r="CW311" i="1" s="1"/>
  <c r="CW312" i="1" s="1"/>
  <c r="CW313" i="1" s="1"/>
  <c r="CW314" i="1" s="1"/>
  <c r="CW315" i="1" s="1"/>
  <c r="CW316" i="1" s="1"/>
  <c r="CW317" i="1" s="1"/>
  <c r="CW318" i="1" s="1"/>
  <c r="CW319" i="1" s="1"/>
  <c r="CW320" i="1" s="1"/>
  <c r="CW321" i="1" s="1"/>
  <c r="CW322" i="1" s="1"/>
  <c r="CW323" i="1" s="1"/>
  <c r="CW324" i="1" s="1"/>
  <c r="CW325" i="1" s="1"/>
  <c r="CW326" i="1" s="1"/>
  <c r="CW327" i="1" s="1"/>
  <c r="CW328" i="1" s="1"/>
  <c r="CW329" i="1" s="1"/>
  <c r="CW330" i="1" s="1"/>
  <c r="CW331" i="1" s="1"/>
  <c r="CW332" i="1" s="1"/>
  <c r="CW333" i="1" s="1"/>
  <c r="CW334" i="1" s="1"/>
  <c r="CW335" i="1" s="1"/>
  <c r="CW336" i="1" s="1"/>
  <c r="CW337" i="1" s="1"/>
  <c r="CW338" i="1" s="1"/>
  <c r="CW339" i="1" s="1"/>
  <c r="CW340" i="1" s="1"/>
  <c r="CW341" i="1" s="1"/>
  <c r="CW342" i="1" s="1"/>
  <c r="CW343" i="1" s="1"/>
  <c r="CW344" i="1" s="1"/>
  <c r="CW345" i="1" s="1"/>
  <c r="CW346" i="1" s="1"/>
  <c r="CW347" i="1" s="1"/>
  <c r="CW348" i="1" s="1"/>
  <c r="CW349" i="1" s="1"/>
  <c r="CW350" i="1" s="1"/>
  <c r="CW351" i="1" s="1"/>
  <c r="CW352" i="1" s="1"/>
  <c r="CW353" i="1" s="1"/>
  <c r="CW354" i="1" s="1"/>
  <c r="CW355" i="1" s="1"/>
  <c r="CW356" i="1" s="1"/>
  <c r="CW357" i="1" s="1"/>
  <c r="CW358" i="1" s="1"/>
  <c r="CW359" i="1" s="1"/>
  <c r="CW360" i="1" s="1"/>
  <c r="CW361" i="1" s="1"/>
  <c r="CW362" i="1" s="1"/>
  <c r="CW363" i="1" s="1"/>
  <c r="CW364" i="1" s="1"/>
  <c r="CW365" i="1" s="1"/>
  <c r="CW366" i="1" s="1"/>
  <c r="CW367" i="1" s="1"/>
  <c r="CW368" i="1" s="1"/>
  <c r="CW369" i="1" s="1"/>
  <c r="CW370" i="1" s="1"/>
  <c r="CW371" i="1" s="1"/>
  <c r="CW372" i="1" s="1"/>
  <c r="CW373" i="1" s="1"/>
  <c r="CW374" i="1" s="1"/>
  <c r="CW375" i="1" s="1"/>
  <c r="CW376" i="1" s="1"/>
  <c r="CW377" i="1" s="1"/>
  <c r="CW378" i="1" s="1"/>
  <c r="CW379" i="1" s="1"/>
  <c r="CW380" i="1" s="1"/>
  <c r="CW381" i="1" s="1"/>
  <c r="CW382" i="1" s="1"/>
  <c r="CW383" i="1" s="1"/>
  <c r="CW384" i="1" s="1"/>
  <c r="CW385" i="1" s="1"/>
  <c r="CW386" i="1" s="1"/>
  <c r="CW387" i="1" s="1"/>
  <c r="CW388" i="1" s="1"/>
  <c r="CW389" i="1" s="1"/>
  <c r="CW390" i="1" s="1"/>
  <c r="CW391" i="1" s="1"/>
  <c r="CW392" i="1" s="1"/>
  <c r="CW393" i="1" s="1"/>
  <c r="CW394" i="1" s="1"/>
  <c r="CW395" i="1" s="1"/>
  <c r="CW396" i="1" s="1"/>
  <c r="CW397" i="1" s="1"/>
  <c r="CW398" i="1" s="1"/>
  <c r="CW399" i="1" s="1"/>
  <c r="CW400" i="1" s="1"/>
  <c r="CW401" i="1" s="1"/>
  <c r="CW402" i="1" s="1"/>
  <c r="CW403" i="1" s="1"/>
  <c r="CW404" i="1" s="1"/>
  <c r="CW405" i="1" s="1"/>
  <c r="CW406" i="1" s="1"/>
  <c r="CW407" i="1" s="1"/>
  <c r="CW408" i="1" s="1"/>
  <c r="CW409" i="1" s="1"/>
  <c r="CW410" i="1" s="1"/>
  <c r="CW411" i="1" s="1"/>
  <c r="CW412" i="1" s="1"/>
  <c r="CW413" i="1" s="1"/>
  <c r="CW414" i="1" s="1"/>
  <c r="CW415" i="1" s="1"/>
  <c r="CW416" i="1" s="1"/>
  <c r="CW417" i="1" s="1"/>
  <c r="CW418" i="1" s="1"/>
  <c r="CW419" i="1" s="1"/>
  <c r="CW420" i="1" s="1"/>
  <c r="CW421" i="1" s="1"/>
  <c r="CW422" i="1" s="1"/>
  <c r="CW423" i="1" s="1"/>
  <c r="CW424" i="1" s="1"/>
  <c r="CW425" i="1" s="1"/>
  <c r="CW426" i="1" s="1"/>
  <c r="CW427" i="1" s="1"/>
  <c r="CW428" i="1" s="1"/>
  <c r="CW429" i="1" s="1"/>
  <c r="CW430" i="1" s="1"/>
  <c r="CW431" i="1" s="1"/>
  <c r="CW432" i="1" s="1"/>
  <c r="CW433" i="1" s="1"/>
  <c r="CW434" i="1" s="1"/>
  <c r="CW435" i="1" s="1"/>
  <c r="CW436" i="1" s="1"/>
  <c r="CW437" i="1" s="1"/>
  <c r="CW438" i="1" s="1"/>
  <c r="CW439" i="1" s="1"/>
  <c r="CW440" i="1" s="1"/>
  <c r="CW441" i="1" s="1"/>
  <c r="CW442" i="1" s="1"/>
  <c r="CW443" i="1" s="1"/>
  <c r="CW444" i="1" s="1"/>
  <c r="CW445" i="1" s="1"/>
  <c r="CW446" i="1" s="1"/>
  <c r="CW447" i="1" s="1"/>
  <c r="CW448" i="1" s="1"/>
  <c r="CW449" i="1" s="1"/>
  <c r="CW450" i="1" s="1"/>
  <c r="CW451" i="1" s="1"/>
  <c r="CW452" i="1" s="1"/>
  <c r="CW453" i="1" s="1"/>
  <c r="CW454" i="1" s="1"/>
  <c r="CW455" i="1" s="1"/>
  <c r="CW456" i="1" s="1"/>
  <c r="CW457" i="1" s="1"/>
  <c r="CW458" i="1" s="1"/>
  <c r="CW459" i="1" s="1"/>
  <c r="CW460" i="1" s="1"/>
  <c r="CW461" i="1" s="1"/>
  <c r="CW462" i="1" s="1"/>
  <c r="CW463" i="1" s="1"/>
  <c r="CW464" i="1" s="1"/>
  <c r="CW465" i="1" s="1"/>
  <c r="CW466" i="1" s="1"/>
  <c r="CW467" i="1" s="1"/>
  <c r="CW468" i="1" s="1"/>
  <c r="CW469" i="1" s="1"/>
  <c r="CW470" i="1" s="1"/>
  <c r="CW471" i="1" s="1"/>
  <c r="CW472" i="1" s="1"/>
  <c r="CW473" i="1" s="1"/>
  <c r="CW474" i="1" s="1"/>
  <c r="CW475" i="1" s="1"/>
  <c r="CW476" i="1" s="1"/>
  <c r="CW477" i="1" s="1"/>
  <c r="CW478" i="1" s="1"/>
  <c r="CW479" i="1" s="1"/>
  <c r="CW480" i="1" s="1"/>
  <c r="CW481" i="1" s="1"/>
  <c r="CW482" i="1" s="1"/>
  <c r="CW483" i="1" s="1"/>
  <c r="CW484" i="1" s="1"/>
  <c r="CW485" i="1" s="1"/>
  <c r="CW486" i="1" s="1"/>
  <c r="CW487" i="1" s="1"/>
  <c r="CW488" i="1" s="1"/>
  <c r="CW489" i="1" s="1"/>
  <c r="CW490" i="1" s="1"/>
  <c r="CW491" i="1" s="1"/>
  <c r="CW492" i="1" s="1"/>
  <c r="CW493" i="1" s="1"/>
  <c r="CW494" i="1" s="1"/>
  <c r="CW495" i="1" s="1"/>
  <c r="CW496" i="1" s="1"/>
  <c r="CW497" i="1" s="1"/>
  <c r="CW498" i="1" s="1"/>
  <c r="CW499" i="1" s="1"/>
  <c r="CW500" i="1" s="1"/>
  <c r="CW501" i="1" s="1"/>
  <c r="CW502" i="1" s="1"/>
  <c r="CW503" i="1" s="1"/>
  <c r="CW504" i="1" s="1"/>
  <c r="CW505" i="1" s="1"/>
  <c r="CW506" i="1" s="1"/>
  <c r="CW507" i="1" s="1"/>
  <c r="CW508" i="1" s="1"/>
  <c r="CW509" i="1" s="1"/>
  <c r="CW510" i="1" s="1"/>
  <c r="CW511" i="1" s="1"/>
  <c r="CW512" i="1" s="1"/>
  <c r="CW513" i="1" s="1"/>
  <c r="CW514" i="1" s="1"/>
  <c r="CW515" i="1" s="1"/>
  <c r="CW516" i="1" s="1"/>
  <c r="CW517" i="1" s="1"/>
  <c r="CW518" i="1" s="1"/>
  <c r="CW519" i="1" s="1"/>
  <c r="CW520" i="1" s="1"/>
  <c r="CW521" i="1" s="1"/>
  <c r="CW522" i="1" s="1"/>
  <c r="CW523" i="1" s="1"/>
  <c r="CW524" i="1" s="1"/>
  <c r="CW525" i="1" s="1"/>
  <c r="CW526" i="1" s="1"/>
  <c r="CW527" i="1" s="1"/>
  <c r="CW528" i="1" s="1"/>
  <c r="CW529" i="1" s="1"/>
  <c r="CW530" i="1" s="1"/>
  <c r="CW531" i="1" s="1"/>
  <c r="CW532" i="1" s="1"/>
  <c r="CW533" i="1" s="1"/>
  <c r="X45" i="1"/>
  <c r="X46" i="1" s="1"/>
  <c r="O156" i="1"/>
  <c r="DH40" i="1" s="1"/>
  <c r="DH294" i="1" s="1"/>
  <c r="AK44" i="1"/>
  <c r="O115" i="1"/>
  <c r="DG44" i="1"/>
  <c r="AZ40" i="1"/>
  <c r="AZ294" i="1" s="1"/>
  <c r="AO44" i="1"/>
  <c r="AO45" i="1" s="1"/>
  <c r="AV40" i="1"/>
  <c r="O152" i="1"/>
  <c r="DD40" i="1" s="1"/>
  <c r="DD294" i="1" s="1"/>
  <c r="AW44" i="1"/>
  <c r="AY44" i="1"/>
  <c r="CW44" i="1"/>
  <c r="AI44" i="1"/>
  <c r="CY44" i="1"/>
  <c r="AP44" i="1"/>
  <c r="DC44" i="1"/>
  <c r="DA44" i="1"/>
  <c r="CP44" i="1"/>
  <c r="DI44" i="1"/>
  <c r="DI45" i="1" s="1"/>
  <c r="CU44" i="1"/>
  <c r="AQ44" i="1"/>
  <c r="CS44" i="1"/>
  <c r="BA44" i="1"/>
  <c r="O111" i="1"/>
  <c r="P116" i="5"/>
  <c r="U116" i="5" s="1"/>
  <c r="Z116" i="5" s="1"/>
  <c r="CZ44" i="1"/>
  <c r="CZ45" i="1" s="1"/>
  <c r="CZ46" i="1" s="1"/>
  <c r="AR44" i="1"/>
  <c r="DE44" i="1"/>
  <c r="DE45" i="1" s="1"/>
  <c r="CQ44" i="1"/>
  <c r="AM44" i="1"/>
  <c r="BY40" i="1"/>
  <c r="BY294" i="1" s="1"/>
  <c r="O190" i="1"/>
  <c r="EG40" i="1" s="1"/>
  <c r="EG294" i="1" s="1"/>
  <c r="P74" i="5"/>
  <c r="O192" i="1"/>
  <c r="EI40" i="1" s="1"/>
  <c r="EI294" i="1" s="1"/>
  <c r="CA40" i="1"/>
  <c r="CA294" i="1" s="1"/>
  <c r="P62" i="5"/>
  <c r="O176" i="1"/>
  <c r="DU40" i="1" s="1"/>
  <c r="BM40" i="1"/>
  <c r="P142" i="5"/>
  <c r="U142" i="5" s="1"/>
  <c r="Z142" i="5" s="1"/>
  <c r="O109" i="1"/>
  <c r="O150" i="1"/>
  <c r="DB40" i="1" s="1"/>
  <c r="AT40" i="1"/>
  <c r="CX44" i="1"/>
  <c r="P153" i="5"/>
  <c r="U153" i="5" s="1"/>
  <c r="Z153" i="5" s="1"/>
  <c r="BT40" i="1"/>
  <c r="O183" i="1"/>
  <c r="EB40" i="1" s="1"/>
  <c r="O146" i="5"/>
  <c r="T146" i="5" s="1"/>
  <c r="Y146" i="5" s="1"/>
  <c r="O188" i="1"/>
  <c r="EE40" i="1" s="1"/>
  <c r="EE294" i="1" s="1"/>
  <c r="BW40" i="1"/>
  <c r="BW294" i="1" s="1"/>
  <c r="AN40" i="1"/>
  <c r="AN294" i="1" s="1"/>
  <c r="AN295" i="1" s="1"/>
  <c r="AN296" i="1" s="1"/>
  <c r="AN297" i="1" s="1"/>
  <c r="AN298" i="1" s="1"/>
  <c r="AN299" i="1" s="1"/>
  <c r="AN300" i="1" s="1"/>
  <c r="AN301" i="1" s="1"/>
  <c r="AN302" i="1" s="1"/>
  <c r="AN303" i="1" s="1"/>
  <c r="AN304" i="1" s="1"/>
  <c r="AN305" i="1" s="1"/>
  <c r="AN306" i="1" s="1"/>
  <c r="AN307" i="1" s="1"/>
  <c r="AN308" i="1" s="1"/>
  <c r="AN309" i="1" s="1"/>
  <c r="AN310" i="1" s="1"/>
  <c r="AN311" i="1" s="1"/>
  <c r="AN312" i="1" s="1"/>
  <c r="AN313" i="1" s="1"/>
  <c r="AN314" i="1" s="1"/>
  <c r="AN315" i="1" s="1"/>
  <c r="AN316" i="1" s="1"/>
  <c r="AN317" i="1" s="1"/>
  <c r="AN318" i="1" s="1"/>
  <c r="AN319" i="1" s="1"/>
  <c r="AN320" i="1" s="1"/>
  <c r="AN321" i="1" s="1"/>
  <c r="AN322" i="1" s="1"/>
  <c r="AN323" i="1" s="1"/>
  <c r="AN324" i="1" s="1"/>
  <c r="AN325" i="1" s="1"/>
  <c r="AN326" i="1" s="1"/>
  <c r="AN327" i="1" s="1"/>
  <c r="AN328" i="1" s="1"/>
  <c r="AN329" i="1" s="1"/>
  <c r="AN330" i="1" s="1"/>
  <c r="AN331" i="1" s="1"/>
  <c r="AN332" i="1" s="1"/>
  <c r="AN333" i="1" s="1"/>
  <c r="AN334" i="1" s="1"/>
  <c r="AN335" i="1" s="1"/>
  <c r="AN336" i="1" s="1"/>
  <c r="AN337" i="1" s="1"/>
  <c r="AN338" i="1" s="1"/>
  <c r="AN339" i="1" s="1"/>
  <c r="AN340" i="1" s="1"/>
  <c r="AN341" i="1" s="1"/>
  <c r="AN342" i="1" s="1"/>
  <c r="AN343" i="1" s="1"/>
  <c r="AN344" i="1" s="1"/>
  <c r="AN345" i="1" s="1"/>
  <c r="AN346" i="1" s="1"/>
  <c r="AN347" i="1" s="1"/>
  <c r="AN348" i="1" s="1"/>
  <c r="AN349" i="1" s="1"/>
  <c r="AN350" i="1" s="1"/>
  <c r="AN351" i="1" s="1"/>
  <c r="AN352" i="1" s="1"/>
  <c r="AN353" i="1" s="1"/>
  <c r="AN354" i="1" s="1"/>
  <c r="AN355" i="1" s="1"/>
  <c r="AN356" i="1" s="1"/>
  <c r="AN357" i="1" s="1"/>
  <c r="AN358" i="1" s="1"/>
  <c r="AN359" i="1" s="1"/>
  <c r="AN360" i="1" s="1"/>
  <c r="AN361" i="1" s="1"/>
  <c r="AN362" i="1" s="1"/>
  <c r="AN363" i="1" s="1"/>
  <c r="AN364" i="1" s="1"/>
  <c r="AN365" i="1" s="1"/>
  <c r="AN366" i="1" s="1"/>
  <c r="AN367" i="1" s="1"/>
  <c r="AN368" i="1" s="1"/>
  <c r="AN369" i="1" s="1"/>
  <c r="AN370" i="1" s="1"/>
  <c r="AN371" i="1" s="1"/>
  <c r="AN372" i="1" s="1"/>
  <c r="AN373" i="1" s="1"/>
  <c r="AN374" i="1" s="1"/>
  <c r="AN375" i="1" s="1"/>
  <c r="AN376" i="1" s="1"/>
  <c r="AN377" i="1" s="1"/>
  <c r="AN378" i="1" s="1"/>
  <c r="AN379" i="1" s="1"/>
  <c r="AN380" i="1" s="1"/>
  <c r="AN381" i="1" s="1"/>
  <c r="AN382" i="1" s="1"/>
  <c r="AN383" i="1" s="1"/>
  <c r="AN384" i="1" s="1"/>
  <c r="AN385" i="1" s="1"/>
  <c r="AN386" i="1" s="1"/>
  <c r="AN387" i="1" s="1"/>
  <c r="AN388" i="1" s="1"/>
  <c r="AN389" i="1" s="1"/>
  <c r="AN390" i="1" s="1"/>
  <c r="AN391" i="1" s="1"/>
  <c r="AN392" i="1" s="1"/>
  <c r="AN393" i="1" s="1"/>
  <c r="AN394" i="1" s="1"/>
  <c r="AN395" i="1" s="1"/>
  <c r="AN396" i="1" s="1"/>
  <c r="AN397" i="1" s="1"/>
  <c r="AN398" i="1" s="1"/>
  <c r="AN399" i="1" s="1"/>
  <c r="AN400" i="1" s="1"/>
  <c r="AN401" i="1" s="1"/>
  <c r="AN402" i="1" s="1"/>
  <c r="AN403" i="1" s="1"/>
  <c r="AN404" i="1" s="1"/>
  <c r="AN405" i="1" s="1"/>
  <c r="AN406" i="1" s="1"/>
  <c r="AN407" i="1" s="1"/>
  <c r="AN408" i="1" s="1"/>
  <c r="AN409" i="1" s="1"/>
  <c r="AN410" i="1" s="1"/>
  <c r="AN411" i="1" s="1"/>
  <c r="AN412" i="1" s="1"/>
  <c r="AN413" i="1" s="1"/>
  <c r="AN414" i="1" s="1"/>
  <c r="AN415" i="1" s="1"/>
  <c r="AN416" i="1" s="1"/>
  <c r="AN417" i="1" s="1"/>
  <c r="AN418" i="1" s="1"/>
  <c r="AN419" i="1" s="1"/>
  <c r="AN420" i="1" s="1"/>
  <c r="AN421" i="1" s="1"/>
  <c r="AN422" i="1" s="1"/>
  <c r="AN423" i="1" s="1"/>
  <c r="AN424" i="1" s="1"/>
  <c r="AN425" i="1" s="1"/>
  <c r="AN426" i="1" s="1"/>
  <c r="AN427" i="1" s="1"/>
  <c r="AN428" i="1" s="1"/>
  <c r="AN429" i="1" s="1"/>
  <c r="AN430" i="1" s="1"/>
  <c r="AN431" i="1" s="1"/>
  <c r="AN432" i="1" s="1"/>
  <c r="AN433" i="1" s="1"/>
  <c r="AN434" i="1" s="1"/>
  <c r="AN435" i="1" s="1"/>
  <c r="AN436" i="1" s="1"/>
  <c r="AN437" i="1" s="1"/>
  <c r="AN438" i="1" s="1"/>
  <c r="AN439" i="1" s="1"/>
  <c r="AN440" i="1" s="1"/>
  <c r="AN441" i="1" s="1"/>
  <c r="AN442" i="1" s="1"/>
  <c r="AN443" i="1" s="1"/>
  <c r="AN444" i="1" s="1"/>
  <c r="AN445" i="1" s="1"/>
  <c r="AN446" i="1" s="1"/>
  <c r="AN447" i="1" s="1"/>
  <c r="AN448" i="1" s="1"/>
  <c r="AN449" i="1" s="1"/>
  <c r="AN450" i="1" s="1"/>
  <c r="AN451" i="1" s="1"/>
  <c r="AN452" i="1" s="1"/>
  <c r="AN453" i="1" s="1"/>
  <c r="AN454" i="1" s="1"/>
  <c r="AN455" i="1" s="1"/>
  <c r="AN456" i="1" s="1"/>
  <c r="AN457" i="1" s="1"/>
  <c r="AN458" i="1" s="1"/>
  <c r="AN459" i="1" s="1"/>
  <c r="AN460" i="1" s="1"/>
  <c r="AN461" i="1" s="1"/>
  <c r="AN462" i="1" s="1"/>
  <c r="AN463" i="1" s="1"/>
  <c r="AN464" i="1" s="1"/>
  <c r="AN465" i="1" s="1"/>
  <c r="AN466" i="1" s="1"/>
  <c r="AN467" i="1" s="1"/>
  <c r="AN468" i="1" s="1"/>
  <c r="AN469" i="1" s="1"/>
  <c r="AN470" i="1" s="1"/>
  <c r="AN471" i="1" s="1"/>
  <c r="AN472" i="1" s="1"/>
  <c r="AN473" i="1" s="1"/>
  <c r="AN474" i="1" s="1"/>
  <c r="AN475" i="1" s="1"/>
  <c r="AN476" i="1" s="1"/>
  <c r="AN477" i="1" s="1"/>
  <c r="AN478" i="1" s="1"/>
  <c r="AN479" i="1" s="1"/>
  <c r="AN480" i="1" s="1"/>
  <c r="AN481" i="1" s="1"/>
  <c r="AN482" i="1" s="1"/>
  <c r="AN483" i="1" s="1"/>
  <c r="AN484" i="1" s="1"/>
  <c r="AN485" i="1" s="1"/>
  <c r="AN486" i="1" s="1"/>
  <c r="AN487" i="1" s="1"/>
  <c r="AN488" i="1" s="1"/>
  <c r="AN489" i="1" s="1"/>
  <c r="AN490" i="1" s="1"/>
  <c r="AN491" i="1" s="1"/>
  <c r="AN492" i="1" s="1"/>
  <c r="AN493" i="1" s="1"/>
  <c r="AN494" i="1" s="1"/>
  <c r="AN495" i="1" s="1"/>
  <c r="AN496" i="1" s="1"/>
  <c r="AN497" i="1" s="1"/>
  <c r="AN498" i="1" s="1"/>
  <c r="AN499" i="1" s="1"/>
  <c r="AN500" i="1" s="1"/>
  <c r="AN501" i="1" s="1"/>
  <c r="AN502" i="1" s="1"/>
  <c r="AN503" i="1" s="1"/>
  <c r="AN504" i="1" s="1"/>
  <c r="AN505" i="1" s="1"/>
  <c r="AN506" i="1" s="1"/>
  <c r="AN507" i="1" s="1"/>
  <c r="AN508" i="1" s="1"/>
  <c r="AN509" i="1" s="1"/>
  <c r="AN510" i="1" s="1"/>
  <c r="AN511" i="1" s="1"/>
  <c r="AN512" i="1" s="1"/>
  <c r="AN513" i="1" s="1"/>
  <c r="AN514" i="1" s="1"/>
  <c r="AN515" i="1" s="1"/>
  <c r="AN516" i="1" s="1"/>
  <c r="AN517" i="1" s="1"/>
  <c r="AN518" i="1" s="1"/>
  <c r="AN519" i="1" s="1"/>
  <c r="AN520" i="1" s="1"/>
  <c r="AN521" i="1" s="1"/>
  <c r="AN522" i="1" s="1"/>
  <c r="AN523" i="1" s="1"/>
  <c r="AN524" i="1" s="1"/>
  <c r="AN525" i="1" s="1"/>
  <c r="AN526" i="1" s="1"/>
  <c r="AN527" i="1" s="1"/>
  <c r="AN528" i="1" s="1"/>
  <c r="AN529" i="1" s="1"/>
  <c r="AN530" i="1" s="1"/>
  <c r="AN531" i="1" s="1"/>
  <c r="AN532" i="1" s="1"/>
  <c r="AN533" i="1" s="1"/>
  <c r="O101" i="1"/>
  <c r="J65" i="5" s="1"/>
  <c r="O142" i="1"/>
  <c r="CV40" i="1" s="1"/>
  <c r="CV294" i="1" s="1"/>
  <c r="CV295" i="1" s="1"/>
  <c r="CV296" i="1" s="1"/>
  <c r="CV297" i="1" s="1"/>
  <c r="CV298" i="1" s="1"/>
  <c r="CV299" i="1" s="1"/>
  <c r="CV300" i="1" s="1"/>
  <c r="CV301" i="1" s="1"/>
  <c r="CV302" i="1" s="1"/>
  <c r="CV303" i="1" s="1"/>
  <c r="CV304" i="1" s="1"/>
  <c r="CV305" i="1" s="1"/>
  <c r="CV306" i="1" s="1"/>
  <c r="CV307" i="1" s="1"/>
  <c r="CV308" i="1" s="1"/>
  <c r="CV309" i="1" s="1"/>
  <c r="CV310" i="1" s="1"/>
  <c r="CV311" i="1" s="1"/>
  <c r="CV312" i="1" s="1"/>
  <c r="CV313" i="1" s="1"/>
  <c r="CV314" i="1" s="1"/>
  <c r="CV315" i="1" s="1"/>
  <c r="CV316" i="1" s="1"/>
  <c r="CV317" i="1" s="1"/>
  <c r="CV318" i="1" s="1"/>
  <c r="CV319" i="1" s="1"/>
  <c r="CV320" i="1" s="1"/>
  <c r="CV321" i="1" s="1"/>
  <c r="CV322" i="1" s="1"/>
  <c r="CV323" i="1" s="1"/>
  <c r="CV324" i="1" s="1"/>
  <c r="CV325" i="1" s="1"/>
  <c r="CV326" i="1" s="1"/>
  <c r="CV327" i="1" s="1"/>
  <c r="CV328" i="1" s="1"/>
  <c r="CV329" i="1" s="1"/>
  <c r="CV330" i="1" s="1"/>
  <c r="CV331" i="1" s="1"/>
  <c r="CV332" i="1" s="1"/>
  <c r="CV333" i="1" s="1"/>
  <c r="CV334" i="1" s="1"/>
  <c r="CV335" i="1" s="1"/>
  <c r="CV336" i="1" s="1"/>
  <c r="CV337" i="1" s="1"/>
  <c r="CV338" i="1" s="1"/>
  <c r="CV339" i="1" s="1"/>
  <c r="CV340" i="1" s="1"/>
  <c r="CV341" i="1" s="1"/>
  <c r="CV342" i="1" s="1"/>
  <c r="CV343" i="1" s="1"/>
  <c r="CV344" i="1" s="1"/>
  <c r="CV345" i="1" s="1"/>
  <c r="CV346" i="1" s="1"/>
  <c r="CV347" i="1" s="1"/>
  <c r="CV348" i="1" s="1"/>
  <c r="CV349" i="1" s="1"/>
  <c r="CV350" i="1" s="1"/>
  <c r="CV351" i="1" s="1"/>
  <c r="CV352" i="1" s="1"/>
  <c r="CV353" i="1" s="1"/>
  <c r="CV354" i="1" s="1"/>
  <c r="CV355" i="1" s="1"/>
  <c r="CV356" i="1" s="1"/>
  <c r="CV357" i="1" s="1"/>
  <c r="CV358" i="1" s="1"/>
  <c r="CV359" i="1" s="1"/>
  <c r="CV360" i="1" s="1"/>
  <c r="CV361" i="1" s="1"/>
  <c r="CV362" i="1" s="1"/>
  <c r="CV363" i="1" s="1"/>
  <c r="CV364" i="1" s="1"/>
  <c r="CV365" i="1" s="1"/>
  <c r="CV366" i="1" s="1"/>
  <c r="CV367" i="1" s="1"/>
  <c r="CV368" i="1" s="1"/>
  <c r="CV369" i="1" s="1"/>
  <c r="CV370" i="1" s="1"/>
  <c r="CV371" i="1" s="1"/>
  <c r="CV372" i="1" s="1"/>
  <c r="CV373" i="1" s="1"/>
  <c r="CV374" i="1" s="1"/>
  <c r="CV375" i="1" s="1"/>
  <c r="CV376" i="1" s="1"/>
  <c r="CV377" i="1" s="1"/>
  <c r="CV378" i="1" s="1"/>
  <c r="CV379" i="1" s="1"/>
  <c r="CV380" i="1" s="1"/>
  <c r="CV381" i="1" s="1"/>
  <c r="CV382" i="1" s="1"/>
  <c r="CV383" i="1" s="1"/>
  <c r="CV384" i="1" s="1"/>
  <c r="CV385" i="1" s="1"/>
  <c r="CV386" i="1" s="1"/>
  <c r="CV387" i="1" s="1"/>
  <c r="CV388" i="1" s="1"/>
  <c r="CV389" i="1" s="1"/>
  <c r="CV390" i="1" s="1"/>
  <c r="CV391" i="1" s="1"/>
  <c r="CV392" i="1" s="1"/>
  <c r="CV393" i="1" s="1"/>
  <c r="CV394" i="1" s="1"/>
  <c r="CV395" i="1" s="1"/>
  <c r="CV396" i="1" s="1"/>
  <c r="CV397" i="1" s="1"/>
  <c r="CV398" i="1" s="1"/>
  <c r="CV399" i="1" s="1"/>
  <c r="CV400" i="1" s="1"/>
  <c r="CV401" i="1" s="1"/>
  <c r="CV402" i="1" s="1"/>
  <c r="CV403" i="1" s="1"/>
  <c r="CV404" i="1" s="1"/>
  <c r="CV405" i="1" s="1"/>
  <c r="CV406" i="1" s="1"/>
  <c r="CV407" i="1" s="1"/>
  <c r="CV408" i="1" s="1"/>
  <c r="CV409" i="1" s="1"/>
  <c r="CV410" i="1" s="1"/>
  <c r="CV411" i="1" s="1"/>
  <c r="CV412" i="1" s="1"/>
  <c r="CV413" i="1" s="1"/>
  <c r="CV414" i="1" s="1"/>
  <c r="CV415" i="1" s="1"/>
  <c r="CV416" i="1" s="1"/>
  <c r="CV417" i="1" s="1"/>
  <c r="CV418" i="1" s="1"/>
  <c r="CV419" i="1" s="1"/>
  <c r="CV420" i="1" s="1"/>
  <c r="CV421" i="1" s="1"/>
  <c r="CV422" i="1" s="1"/>
  <c r="CV423" i="1" s="1"/>
  <c r="CV424" i="1" s="1"/>
  <c r="CV425" i="1" s="1"/>
  <c r="CV426" i="1" s="1"/>
  <c r="CV427" i="1" s="1"/>
  <c r="CV428" i="1" s="1"/>
  <c r="CV429" i="1" s="1"/>
  <c r="CV430" i="1" s="1"/>
  <c r="CV431" i="1" s="1"/>
  <c r="CV432" i="1" s="1"/>
  <c r="CV433" i="1" s="1"/>
  <c r="CV434" i="1" s="1"/>
  <c r="CV435" i="1" s="1"/>
  <c r="CV436" i="1" s="1"/>
  <c r="CV437" i="1" s="1"/>
  <c r="CV438" i="1" s="1"/>
  <c r="CV439" i="1" s="1"/>
  <c r="CV440" i="1" s="1"/>
  <c r="CV441" i="1" s="1"/>
  <c r="CV442" i="1" s="1"/>
  <c r="CV443" i="1" s="1"/>
  <c r="CV444" i="1" s="1"/>
  <c r="CV445" i="1" s="1"/>
  <c r="CV446" i="1" s="1"/>
  <c r="CV447" i="1" s="1"/>
  <c r="CV448" i="1" s="1"/>
  <c r="CV449" i="1" s="1"/>
  <c r="CV450" i="1" s="1"/>
  <c r="CV451" i="1" s="1"/>
  <c r="CV452" i="1" s="1"/>
  <c r="CV453" i="1" s="1"/>
  <c r="CV454" i="1" s="1"/>
  <c r="CV455" i="1" s="1"/>
  <c r="CV456" i="1" s="1"/>
  <c r="CV457" i="1" s="1"/>
  <c r="CV458" i="1" s="1"/>
  <c r="CV459" i="1" s="1"/>
  <c r="CV460" i="1" s="1"/>
  <c r="CV461" i="1" s="1"/>
  <c r="CV462" i="1" s="1"/>
  <c r="CV463" i="1" s="1"/>
  <c r="CV464" i="1" s="1"/>
  <c r="CV465" i="1" s="1"/>
  <c r="CV466" i="1" s="1"/>
  <c r="CV467" i="1" s="1"/>
  <c r="CV468" i="1" s="1"/>
  <c r="CV469" i="1" s="1"/>
  <c r="CV470" i="1" s="1"/>
  <c r="CV471" i="1" s="1"/>
  <c r="CV472" i="1" s="1"/>
  <c r="CV473" i="1" s="1"/>
  <c r="CV474" i="1" s="1"/>
  <c r="CV475" i="1" s="1"/>
  <c r="CV476" i="1" s="1"/>
  <c r="CV477" i="1" s="1"/>
  <c r="CV478" i="1" s="1"/>
  <c r="CV479" i="1" s="1"/>
  <c r="CV480" i="1" s="1"/>
  <c r="CV481" i="1" s="1"/>
  <c r="CV482" i="1" s="1"/>
  <c r="CV483" i="1" s="1"/>
  <c r="CV484" i="1" s="1"/>
  <c r="CV485" i="1" s="1"/>
  <c r="CV486" i="1" s="1"/>
  <c r="CV487" i="1" s="1"/>
  <c r="CV488" i="1" s="1"/>
  <c r="CV489" i="1" s="1"/>
  <c r="CV490" i="1" s="1"/>
  <c r="CV491" i="1" s="1"/>
  <c r="CV492" i="1" s="1"/>
  <c r="CV493" i="1" s="1"/>
  <c r="CV494" i="1" s="1"/>
  <c r="CV495" i="1" s="1"/>
  <c r="CV496" i="1" s="1"/>
  <c r="CV497" i="1" s="1"/>
  <c r="CV498" i="1" s="1"/>
  <c r="CV499" i="1" s="1"/>
  <c r="CV500" i="1" s="1"/>
  <c r="CV501" i="1" s="1"/>
  <c r="CV502" i="1" s="1"/>
  <c r="CV503" i="1" s="1"/>
  <c r="CV504" i="1" s="1"/>
  <c r="CV505" i="1" s="1"/>
  <c r="CV506" i="1" s="1"/>
  <c r="CV507" i="1" s="1"/>
  <c r="CV508" i="1" s="1"/>
  <c r="CV509" i="1" s="1"/>
  <c r="CV510" i="1" s="1"/>
  <c r="CV511" i="1" s="1"/>
  <c r="CV512" i="1" s="1"/>
  <c r="CV513" i="1" s="1"/>
  <c r="CV514" i="1" s="1"/>
  <c r="CV515" i="1" s="1"/>
  <c r="CV516" i="1" s="1"/>
  <c r="CV517" i="1" s="1"/>
  <c r="CV518" i="1" s="1"/>
  <c r="CV519" i="1" s="1"/>
  <c r="CV520" i="1" s="1"/>
  <c r="CV521" i="1" s="1"/>
  <c r="CV522" i="1" s="1"/>
  <c r="CV523" i="1" s="1"/>
  <c r="CV524" i="1" s="1"/>
  <c r="CV525" i="1" s="1"/>
  <c r="CV526" i="1" s="1"/>
  <c r="CV527" i="1" s="1"/>
  <c r="CV528" i="1" s="1"/>
  <c r="CV529" i="1" s="1"/>
  <c r="CV530" i="1" s="1"/>
  <c r="CV531" i="1" s="1"/>
  <c r="CV532" i="1" s="1"/>
  <c r="CV533" i="1" s="1"/>
  <c r="O182" i="1"/>
  <c r="EA40" i="1" s="1"/>
  <c r="BS40" i="1"/>
  <c r="BP40" i="1"/>
  <c r="O179" i="1"/>
  <c r="DX40" i="1" s="1"/>
  <c r="O184" i="1"/>
  <c r="EC40" i="1" s="1"/>
  <c r="BU40" i="1"/>
  <c r="AJ40" i="1"/>
  <c r="AJ294" i="1" s="1"/>
  <c r="AJ295" i="1" s="1"/>
  <c r="AJ296" i="1" s="1"/>
  <c r="AJ297" i="1" s="1"/>
  <c r="AJ298" i="1" s="1"/>
  <c r="AJ299" i="1" s="1"/>
  <c r="AJ300" i="1" s="1"/>
  <c r="AJ301" i="1" s="1"/>
  <c r="AJ302" i="1" s="1"/>
  <c r="AJ303" i="1" s="1"/>
  <c r="AJ304" i="1" s="1"/>
  <c r="AJ305" i="1" s="1"/>
  <c r="AJ306" i="1" s="1"/>
  <c r="AJ307" i="1" s="1"/>
  <c r="AJ308" i="1" s="1"/>
  <c r="AJ309" i="1" s="1"/>
  <c r="AJ310" i="1" s="1"/>
  <c r="AJ311" i="1" s="1"/>
  <c r="AJ312" i="1" s="1"/>
  <c r="AJ313" i="1" s="1"/>
  <c r="AJ314" i="1" s="1"/>
  <c r="AJ315" i="1" s="1"/>
  <c r="AJ316" i="1" s="1"/>
  <c r="AJ317" i="1" s="1"/>
  <c r="AJ318" i="1" s="1"/>
  <c r="AJ319" i="1" s="1"/>
  <c r="AJ320" i="1" s="1"/>
  <c r="AJ321" i="1" s="1"/>
  <c r="AJ322" i="1" s="1"/>
  <c r="AJ323" i="1" s="1"/>
  <c r="AJ324" i="1" s="1"/>
  <c r="AJ325" i="1" s="1"/>
  <c r="AJ326" i="1" s="1"/>
  <c r="AJ327" i="1" s="1"/>
  <c r="AJ328" i="1" s="1"/>
  <c r="AJ329" i="1" s="1"/>
  <c r="AJ330" i="1" s="1"/>
  <c r="AJ331" i="1" s="1"/>
  <c r="AJ332" i="1" s="1"/>
  <c r="AJ333" i="1" s="1"/>
  <c r="AJ334" i="1" s="1"/>
  <c r="AJ335" i="1" s="1"/>
  <c r="AJ336" i="1" s="1"/>
  <c r="AJ337" i="1" s="1"/>
  <c r="AJ338" i="1" s="1"/>
  <c r="AJ339" i="1" s="1"/>
  <c r="AJ340" i="1" s="1"/>
  <c r="AJ341" i="1" s="1"/>
  <c r="AJ342" i="1" s="1"/>
  <c r="AJ343" i="1" s="1"/>
  <c r="AJ344" i="1" s="1"/>
  <c r="AJ345" i="1" s="1"/>
  <c r="AJ346" i="1" s="1"/>
  <c r="AJ347" i="1" s="1"/>
  <c r="AJ348" i="1" s="1"/>
  <c r="AJ349" i="1" s="1"/>
  <c r="AJ350" i="1" s="1"/>
  <c r="AJ351" i="1" s="1"/>
  <c r="AJ352" i="1" s="1"/>
  <c r="AJ353" i="1" s="1"/>
  <c r="AJ354" i="1" s="1"/>
  <c r="AJ355" i="1" s="1"/>
  <c r="AJ356" i="1" s="1"/>
  <c r="AJ357" i="1" s="1"/>
  <c r="AJ358" i="1" s="1"/>
  <c r="AJ359" i="1" s="1"/>
  <c r="AJ360" i="1" s="1"/>
  <c r="AJ361" i="1" s="1"/>
  <c r="AJ362" i="1" s="1"/>
  <c r="AJ363" i="1" s="1"/>
  <c r="AJ364" i="1" s="1"/>
  <c r="AJ365" i="1" s="1"/>
  <c r="AJ366" i="1" s="1"/>
  <c r="AJ367" i="1" s="1"/>
  <c r="AJ368" i="1" s="1"/>
  <c r="AJ369" i="1" s="1"/>
  <c r="AJ370" i="1" s="1"/>
  <c r="AJ371" i="1" s="1"/>
  <c r="AJ372" i="1" s="1"/>
  <c r="AJ373" i="1" s="1"/>
  <c r="AJ374" i="1" s="1"/>
  <c r="AJ375" i="1" s="1"/>
  <c r="AJ376" i="1" s="1"/>
  <c r="AJ377" i="1" s="1"/>
  <c r="AJ378" i="1" s="1"/>
  <c r="AJ379" i="1" s="1"/>
  <c r="AJ380" i="1" s="1"/>
  <c r="AJ381" i="1" s="1"/>
  <c r="AJ382" i="1" s="1"/>
  <c r="AJ383" i="1" s="1"/>
  <c r="AJ384" i="1" s="1"/>
  <c r="AJ385" i="1" s="1"/>
  <c r="AJ386" i="1" s="1"/>
  <c r="AJ387" i="1" s="1"/>
  <c r="AJ388" i="1" s="1"/>
  <c r="AJ389" i="1" s="1"/>
  <c r="AJ390" i="1" s="1"/>
  <c r="AJ391" i="1" s="1"/>
  <c r="AJ392" i="1" s="1"/>
  <c r="AJ393" i="1" s="1"/>
  <c r="AJ394" i="1" s="1"/>
  <c r="AJ395" i="1" s="1"/>
  <c r="AJ396" i="1" s="1"/>
  <c r="AJ397" i="1" s="1"/>
  <c r="AJ398" i="1" s="1"/>
  <c r="AJ399" i="1" s="1"/>
  <c r="AJ400" i="1" s="1"/>
  <c r="AJ401" i="1" s="1"/>
  <c r="AJ402" i="1" s="1"/>
  <c r="AJ403" i="1" s="1"/>
  <c r="AJ404" i="1" s="1"/>
  <c r="AJ405" i="1" s="1"/>
  <c r="AJ406" i="1" s="1"/>
  <c r="AJ407" i="1" s="1"/>
  <c r="AJ408" i="1" s="1"/>
  <c r="AJ409" i="1" s="1"/>
  <c r="AJ410" i="1" s="1"/>
  <c r="AJ411" i="1" s="1"/>
  <c r="AJ412" i="1" s="1"/>
  <c r="AJ413" i="1" s="1"/>
  <c r="AJ414" i="1" s="1"/>
  <c r="AJ415" i="1" s="1"/>
  <c r="AJ416" i="1" s="1"/>
  <c r="AJ417" i="1" s="1"/>
  <c r="AJ418" i="1" s="1"/>
  <c r="AJ419" i="1" s="1"/>
  <c r="AJ420" i="1" s="1"/>
  <c r="AJ421" i="1" s="1"/>
  <c r="AJ422" i="1" s="1"/>
  <c r="AJ423" i="1" s="1"/>
  <c r="AJ424" i="1" s="1"/>
  <c r="AJ425" i="1" s="1"/>
  <c r="AJ426" i="1" s="1"/>
  <c r="AJ427" i="1" s="1"/>
  <c r="AJ428" i="1" s="1"/>
  <c r="AJ429" i="1" s="1"/>
  <c r="AJ430" i="1" s="1"/>
  <c r="AJ431" i="1" s="1"/>
  <c r="AJ432" i="1" s="1"/>
  <c r="AJ433" i="1" s="1"/>
  <c r="AJ434" i="1" s="1"/>
  <c r="AJ435" i="1" s="1"/>
  <c r="AJ436" i="1" s="1"/>
  <c r="AJ437" i="1" s="1"/>
  <c r="AJ438" i="1" s="1"/>
  <c r="AJ439" i="1" s="1"/>
  <c r="AJ440" i="1" s="1"/>
  <c r="AJ441" i="1" s="1"/>
  <c r="AJ442" i="1" s="1"/>
  <c r="AJ443" i="1" s="1"/>
  <c r="AJ444" i="1" s="1"/>
  <c r="AJ445" i="1" s="1"/>
  <c r="AJ446" i="1" s="1"/>
  <c r="AJ447" i="1" s="1"/>
  <c r="AJ448" i="1" s="1"/>
  <c r="AJ449" i="1" s="1"/>
  <c r="AJ450" i="1" s="1"/>
  <c r="AJ451" i="1" s="1"/>
  <c r="AJ452" i="1" s="1"/>
  <c r="AJ453" i="1" s="1"/>
  <c r="AJ454" i="1" s="1"/>
  <c r="AJ455" i="1" s="1"/>
  <c r="AJ456" i="1" s="1"/>
  <c r="AJ457" i="1" s="1"/>
  <c r="AJ458" i="1" s="1"/>
  <c r="AJ459" i="1" s="1"/>
  <c r="AJ460" i="1" s="1"/>
  <c r="AJ461" i="1" s="1"/>
  <c r="AJ462" i="1" s="1"/>
  <c r="AJ463" i="1" s="1"/>
  <c r="AJ464" i="1" s="1"/>
  <c r="AJ465" i="1" s="1"/>
  <c r="AJ466" i="1" s="1"/>
  <c r="AJ467" i="1" s="1"/>
  <c r="AJ468" i="1" s="1"/>
  <c r="AJ469" i="1" s="1"/>
  <c r="AJ470" i="1" s="1"/>
  <c r="AJ471" i="1" s="1"/>
  <c r="AJ472" i="1" s="1"/>
  <c r="AJ473" i="1" s="1"/>
  <c r="AJ474" i="1" s="1"/>
  <c r="AJ475" i="1" s="1"/>
  <c r="AJ476" i="1" s="1"/>
  <c r="AJ477" i="1" s="1"/>
  <c r="AJ478" i="1" s="1"/>
  <c r="AJ479" i="1" s="1"/>
  <c r="AJ480" i="1" s="1"/>
  <c r="AJ481" i="1" s="1"/>
  <c r="AJ482" i="1" s="1"/>
  <c r="AJ483" i="1" s="1"/>
  <c r="AJ484" i="1" s="1"/>
  <c r="AJ485" i="1" s="1"/>
  <c r="AJ486" i="1" s="1"/>
  <c r="AJ487" i="1" s="1"/>
  <c r="AJ488" i="1" s="1"/>
  <c r="AJ489" i="1" s="1"/>
  <c r="AJ490" i="1" s="1"/>
  <c r="AJ491" i="1" s="1"/>
  <c r="AJ492" i="1" s="1"/>
  <c r="AJ493" i="1" s="1"/>
  <c r="AJ494" i="1" s="1"/>
  <c r="AJ495" i="1" s="1"/>
  <c r="AJ496" i="1" s="1"/>
  <c r="AJ497" i="1" s="1"/>
  <c r="AJ498" i="1" s="1"/>
  <c r="AJ499" i="1" s="1"/>
  <c r="AJ500" i="1" s="1"/>
  <c r="AJ501" i="1" s="1"/>
  <c r="AJ502" i="1" s="1"/>
  <c r="AJ503" i="1" s="1"/>
  <c r="AJ504" i="1" s="1"/>
  <c r="AJ505" i="1" s="1"/>
  <c r="AJ506" i="1" s="1"/>
  <c r="AJ507" i="1" s="1"/>
  <c r="AJ508" i="1" s="1"/>
  <c r="AJ509" i="1" s="1"/>
  <c r="AJ510" i="1" s="1"/>
  <c r="AJ511" i="1" s="1"/>
  <c r="AJ512" i="1" s="1"/>
  <c r="AJ513" i="1" s="1"/>
  <c r="AJ514" i="1" s="1"/>
  <c r="AJ515" i="1" s="1"/>
  <c r="AJ516" i="1" s="1"/>
  <c r="AJ517" i="1" s="1"/>
  <c r="AJ518" i="1" s="1"/>
  <c r="AJ519" i="1" s="1"/>
  <c r="AJ520" i="1" s="1"/>
  <c r="AJ521" i="1" s="1"/>
  <c r="AJ522" i="1" s="1"/>
  <c r="AJ523" i="1" s="1"/>
  <c r="AJ524" i="1" s="1"/>
  <c r="AJ525" i="1" s="1"/>
  <c r="AJ526" i="1" s="1"/>
  <c r="AJ527" i="1" s="1"/>
  <c r="AJ528" i="1" s="1"/>
  <c r="AJ529" i="1" s="1"/>
  <c r="AJ530" i="1" s="1"/>
  <c r="AJ531" i="1" s="1"/>
  <c r="AJ532" i="1" s="1"/>
  <c r="AJ533" i="1" s="1"/>
  <c r="O97" i="1"/>
  <c r="J63" i="5" s="1"/>
  <c r="O138" i="1"/>
  <c r="CR40" i="1" s="1"/>
  <c r="CR294" i="1" s="1"/>
  <c r="CR295" i="1" s="1"/>
  <c r="CR296" i="1" s="1"/>
  <c r="CR297" i="1" s="1"/>
  <c r="CR298" i="1" s="1"/>
  <c r="CR299" i="1" s="1"/>
  <c r="CR300" i="1" s="1"/>
  <c r="CR301" i="1" s="1"/>
  <c r="CR302" i="1" s="1"/>
  <c r="CR303" i="1" s="1"/>
  <c r="CR304" i="1" s="1"/>
  <c r="CR305" i="1" s="1"/>
  <c r="CR306" i="1" s="1"/>
  <c r="CR307" i="1" s="1"/>
  <c r="CR308" i="1" s="1"/>
  <c r="CR309" i="1" s="1"/>
  <c r="CR310" i="1" s="1"/>
  <c r="CR311" i="1" s="1"/>
  <c r="CR312" i="1" s="1"/>
  <c r="CR313" i="1" s="1"/>
  <c r="CR314" i="1" s="1"/>
  <c r="CR315" i="1" s="1"/>
  <c r="CR316" i="1" s="1"/>
  <c r="CR317" i="1" s="1"/>
  <c r="CR318" i="1" s="1"/>
  <c r="CR319" i="1" s="1"/>
  <c r="CR320" i="1" s="1"/>
  <c r="CR321" i="1" s="1"/>
  <c r="CR322" i="1" s="1"/>
  <c r="CR323" i="1" s="1"/>
  <c r="CR324" i="1" s="1"/>
  <c r="CR325" i="1" s="1"/>
  <c r="CR326" i="1" s="1"/>
  <c r="CR327" i="1" s="1"/>
  <c r="CR328" i="1" s="1"/>
  <c r="CR329" i="1" s="1"/>
  <c r="CR330" i="1" s="1"/>
  <c r="CR331" i="1" s="1"/>
  <c r="CR332" i="1" s="1"/>
  <c r="CR333" i="1" s="1"/>
  <c r="CR334" i="1" s="1"/>
  <c r="CR335" i="1" s="1"/>
  <c r="CR336" i="1" s="1"/>
  <c r="CR337" i="1" s="1"/>
  <c r="CR338" i="1" s="1"/>
  <c r="CR339" i="1" s="1"/>
  <c r="CR340" i="1" s="1"/>
  <c r="CR341" i="1" s="1"/>
  <c r="CR342" i="1" s="1"/>
  <c r="CR343" i="1" s="1"/>
  <c r="CR344" i="1" s="1"/>
  <c r="CR345" i="1" s="1"/>
  <c r="CR346" i="1" s="1"/>
  <c r="CR347" i="1" s="1"/>
  <c r="CR348" i="1" s="1"/>
  <c r="CR349" i="1" s="1"/>
  <c r="CR350" i="1" s="1"/>
  <c r="CR351" i="1" s="1"/>
  <c r="CR352" i="1" s="1"/>
  <c r="CR353" i="1" s="1"/>
  <c r="CR354" i="1" s="1"/>
  <c r="CR355" i="1" s="1"/>
  <c r="CR356" i="1" s="1"/>
  <c r="CR357" i="1" s="1"/>
  <c r="CR358" i="1" s="1"/>
  <c r="CR359" i="1" s="1"/>
  <c r="CR360" i="1" s="1"/>
  <c r="CR361" i="1" s="1"/>
  <c r="CR362" i="1" s="1"/>
  <c r="CR363" i="1" s="1"/>
  <c r="CR364" i="1" s="1"/>
  <c r="CR365" i="1" s="1"/>
  <c r="CR366" i="1" s="1"/>
  <c r="CR367" i="1" s="1"/>
  <c r="CR368" i="1" s="1"/>
  <c r="CR369" i="1" s="1"/>
  <c r="CR370" i="1" s="1"/>
  <c r="CR371" i="1" s="1"/>
  <c r="CR372" i="1" s="1"/>
  <c r="CR373" i="1" s="1"/>
  <c r="CR374" i="1" s="1"/>
  <c r="CR375" i="1" s="1"/>
  <c r="CR376" i="1" s="1"/>
  <c r="CR377" i="1" s="1"/>
  <c r="CR378" i="1" s="1"/>
  <c r="CR379" i="1" s="1"/>
  <c r="CR380" i="1" s="1"/>
  <c r="CR381" i="1" s="1"/>
  <c r="CR382" i="1" s="1"/>
  <c r="CR383" i="1" s="1"/>
  <c r="CR384" i="1" s="1"/>
  <c r="CR385" i="1" s="1"/>
  <c r="CR386" i="1" s="1"/>
  <c r="CR387" i="1" s="1"/>
  <c r="CR388" i="1" s="1"/>
  <c r="CR389" i="1" s="1"/>
  <c r="CR390" i="1" s="1"/>
  <c r="CR391" i="1" s="1"/>
  <c r="CR392" i="1" s="1"/>
  <c r="CR393" i="1" s="1"/>
  <c r="CR394" i="1" s="1"/>
  <c r="CR395" i="1" s="1"/>
  <c r="CR396" i="1" s="1"/>
  <c r="CR397" i="1" s="1"/>
  <c r="CR398" i="1" s="1"/>
  <c r="CR399" i="1" s="1"/>
  <c r="CR400" i="1" s="1"/>
  <c r="CR401" i="1" s="1"/>
  <c r="CR402" i="1" s="1"/>
  <c r="CR403" i="1" s="1"/>
  <c r="CR404" i="1" s="1"/>
  <c r="CR405" i="1" s="1"/>
  <c r="CR406" i="1" s="1"/>
  <c r="CR407" i="1" s="1"/>
  <c r="CR408" i="1" s="1"/>
  <c r="CR409" i="1" s="1"/>
  <c r="CR410" i="1" s="1"/>
  <c r="CR411" i="1" s="1"/>
  <c r="CR412" i="1" s="1"/>
  <c r="CR413" i="1" s="1"/>
  <c r="CR414" i="1" s="1"/>
  <c r="CR415" i="1" s="1"/>
  <c r="CR416" i="1" s="1"/>
  <c r="CR417" i="1" s="1"/>
  <c r="CR418" i="1" s="1"/>
  <c r="CR419" i="1" s="1"/>
  <c r="CR420" i="1" s="1"/>
  <c r="CR421" i="1" s="1"/>
  <c r="CR422" i="1" s="1"/>
  <c r="CR423" i="1" s="1"/>
  <c r="CR424" i="1" s="1"/>
  <c r="CR425" i="1" s="1"/>
  <c r="CR426" i="1" s="1"/>
  <c r="CR427" i="1" s="1"/>
  <c r="CR428" i="1" s="1"/>
  <c r="CR429" i="1" s="1"/>
  <c r="CR430" i="1" s="1"/>
  <c r="CR431" i="1" s="1"/>
  <c r="CR432" i="1" s="1"/>
  <c r="CR433" i="1" s="1"/>
  <c r="CR434" i="1" s="1"/>
  <c r="CR435" i="1" s="1"/>
  <c r="CR436" i="1" s="1"/>
  <c r="CR437" i="1" s="1"/>
  <c r="CR438" i="1" s="1"/>
  <c r="CR439" i="1" s="1"/>
  <c r="CR440" i="1" s="1"/>
  <c r="CR441" i="1" s="1"/>
  <c r="CR442" i="1" s="1"/>
  <c r="CR443" i="1" s="1"/>
  <c r="CR444" i="1" s="1"/>
  <c r="CR445" i="1" s="1"/>
  <c r="CR446" i="1" s="1"/>
  <c r="CR447" i="1" s="1"/>
  <c r="CR448" i="1" s="1"/>
  <c r="CR449" i="1" s="1"/>
  <c r="CR450" i="1" s="1"/>
  <c r="CR451" i="1" s="1"/>
  <c r="CR452" i="1" s="1"/>
  <c r="CR453" i="1" s="1"/>
  <c r="CR454" i="1" s="1"/>
  <c r="CR455" i="1" s="1"/>
  <c r="CR456" i="1" s="1"/>
  <c r="CR457" i="1" s="1"/>
  <c r="CR458" i="1" s="1"/>
  <c r="CR459" i="1" s="1"/>
  <c r="CR460" i="1" s="1"/>
  <c r="CR461" i="1" s="1"/>
  <c r="CR462" i="1" s="1"/>
  <c r="CR463" i="1" s="1"/>
  <c r="CR464" i="1" s="1"/>
  <c r="CR465" i="1" s="1"/>
  <c r="CR466" i="1" s="1"/>
  <c r="CR467" i="1" s="1"/>
  <c r="CR468" i="1" s="1"/>
  <c r="CR469" i="1" s="1"/>
  <c r="CR470" i="1" s="1"/>
  <c r="CR471" i="1" s="1"/>
  <c r="CR472" i="1" s="1"/>
  <c r="CR473" i="1" s="1"/>
  <c r="CR474" i="1" s="1"/>
  <c r="CR475" i="1" s="1"/>
  <c r="CR476" i="1" s="1"/>
  <c r="CR477" i="1" s="1"/>
  <c r="CR478" i="1" s="1"/>
  <c r="CR479" i="1" s="1"/>
  <c r="CR480" i="1" s="1"/>
  <c r="CR481" i="1" s="1"/>
  <c r="CR482" i="1" s="1"/>
  <c r="CR483" i="1" s="1"/>
  <c r="CR484" i="1" s="1"/>
  <c r="CR485" i="1" s="1"/>
  <c r="CR486" i="1" s="1"/>
  <c r="CR487" i="1" s="1"/>
  <c r="CR488" i="1" s="1"/>
  <c r="CR489" i="1" s="1"/>
  <c r="CR490" i="1" s="1"/>
  <c r="CR491" i="1" s="1"/>
  <c r="CR492" i="1" s="1"/>
  <c r="CR493" i="1" s="1"/>
  <c r="CR494" i="1" s="1"/>
  <c r="CR495" i="1" s="1"/>
  <c r="CR496" i="1" s="1"/>
  <c r="CR497" i="1" s="1"/>
  <c r="CR498" i="1" s="1"/>
  <c r="CR499" i="1" s="1"/>
  <c r="CR500" i="1" s="1"/>
  <c r="CR501" i="1" s="1"/>
  <c r="CR502" i="1" s="1"/>
  <c r="CR503" i="1" s="1"/>
  <c r="CR504" i="1" s="1"/>
  <c r="CR505" i="1" s="1"/>
  <c r="CR506" i="1" s="1"/>
  <c r="CR507" i="1" s="1"/>
  <c r="CR508" i="1" s="1"/>
  <c r="CR509" i="1" s="1"/>
  <c r="CR510" i="1" s="1"/>
  <c r="CR511" i="1" s="1"/>
  <c r="CR512" i="1" s="1"/>
  <c r="CR513" i="1" s="1"/>
  <c r="CR514" i="1" s="1"/>
  <c r="CR515" i="1" s="1"/>
  <c r="CR516" i="1" s="1"/>
  <c r="CR517" i="1" s="1"/>
  <c r="CR518" i="1" s="1"/>
  <c r="CR519" i="1" s="1"/>
  <c r="CR520" i="1" s="1"/>
  <c r="CR521" i="1" s="1"/>
  <c r="CR522" i="1" s="1"/>
  <c r="CR523" i="1" s="1"/>
  <c r="CR524" i="1" s="1"/>
  <c r="CR525" i="1" s="1"/>
  <c r="CR526" i="1" s="1"/>
  <c r="CR527" i="1" s="1"/>
  <c r="CR528" i="1" s="1"/>
  <c r="CR529" i="1" s="1"/>
  <c r="CR530" i="1" s="1"/>
  <c r="CR531" i="1" s="1"/>
  <c r="CR532" i="1" s="1"/>
  <c r="CR533" i="1" s="1"/>
  <c r="P143" i="5"/>
  <c r="U143" i="5" s="1"/>
  <c r="Z143" i="5" s="1"/>
  <c r="O178" i="1"/>
  <c r="DW40" i="1" s="1"/>
  <c r="BO40" i="1"/>
  <c r="BL40" i="1"/>
  <c r="O175" i="1"/>
  <c r="DT40" i="1" s="1"/>
  <c r="AH44" i="1"/>
  <c r="AH45" i="1" s="1"/>
  <c r="P145" i="5"/>
  <c r="U145" i="5" s="1"/>
  <c r="Z145" i="5" s="1"/>
  <c r="O196" i="1"/>
  <c r="EM40" i="1" s="1"/>
  <c r="EM294" i="1" s="1"/>
  <c r="CE40" i="1"/>
  <c r="CE294" i="1" s="1"/>
  <c r="O180" i="1"/>
  <c r="DY40" i="1" s="1"/>
  <c r="BQ40" i="1"/>
  <c r="O45" i="5"/>
  <c r="O113" i="1"/>
  <c r="O154" i="1"/>
  <c r="DF40" i="1" s="1"/>
  <c r="AX40" i="1"/>
  <c r="CC40" i="1"/>
  <c r="CC294" i="1" s="1"/>
  <c r="O194" i="1"/>
  <c r="EK40" i="1" s="1"/>
  <c r="EK294" i="1" s="1"/>
  <c r="O187" i="1"/>
  <c r="ED40" i="1" s="1"/>
  <c r="ED294" i="1" s="1"/>
  <c r="BV40" i="1"/>
  <c r="BV294" i="1" s="1"/>
  <c r="F41" i="22"/>
  <c r="T104" i="22"/>
  <c r="P104" i="22"/>
  <c r="T100" i="22"/>
  <c r="P100" i="22"/>
  <c r="T97" i="22"/>
  <c r="P97" i="22"/>
  <c r="T95" i="22"/>
  <c r="P95" i="22"/>
  <c r="T93" i="22"/>
  <c r="P93" i="22"/>
  <c r="T91" i="22"/>
  <c r="P91" i="22"/>
  <c r="T89" i="22"/>
  <c r="P89" i="22"/>
  <c r="J28" i="22"/>
  <c r="B24" i="22"/>
  <c r="T106" i="22"/>
  <c r="P106" i="22"/>
  <c r="T102" i="22"/>
  <c r="P102" i="22"/>
  <c r="T98" i="22"/>
  <c r="P98" i="22"/>
  <c r="T96" i="22"/>
  <c r="P96" i="22"/>
  <c r="T94" i="22"/>
  <c r="P94" i="22"/>
  <c r="T92" i="22"/>
  <c r="P92" i="22"/>
  <c r="T90" i="22"/>
  <c r="P90" i="22"/>
  <c r="B82" i="22"/>
  <c r="B32" i="22"/>
  <c r="J26" i="22"/>
  <c r="T105" i="22"/>
  <c r="P105" i="22"/>
  <c r="T101" i="22"/>
  <c r="P101" i="22"/>
  <c r="B83" i="22"/>
  <c r="J27" i="22"/>
  <c r="T103" i="22"/>
  <c r="B170" i="22"/>
  <c r="T107" i="22"/>
  <c r="T99" i="22"/>
  <c r="B25" i="22"/>
  <c r="B137" i="22"/>
  <c r="P107" i="22"/>
  <c r="P99" i="22"/>
  <c r="G21" i="22"/>
  <c r="P103" i="22"/>
  <c r="B29" i="22"/>
  <c r="B8" i="30"/>
  <c r="B11" i="30"/>
  <c r="B18" i="22"/>
  <c r="E41" i="22"/>
  <c r="F21" i="22"/>
  <c r="K11" i="22"/>
  <c r="P103" i="5"/>
  <c r="U103" i="5" s="1"/>
  <c r="Z103" i="5" s="1"/>
  <c r="P144" i="5"/>
  <c r="U144" i="5" s="1"/>
  <c r="Z144" i="5" s="1"/>
  <c r="O112" i="5"/>
  <c r="T112" i="5" s="1"/>
  <c r="Y112" i="5" s="1"/>
  <c r="O122" i="5"/>
  <c r="T122" i="5" s="1"/>
  <c r="Y122" i="5" s="1"/>
  <c r="O144" i="5"/>
  <c r="T144" i="5" s="1"/>
  <c r="Y144" i="5" s="1"/>
  <c r="P123" i="5"/>
  <c r="U123" i="5" s="1"/>
  <c r="Z123" i="5" s="1"/>
  <c r="AC137" i="5"/>
  <c r="AC147" i="5" s="1"/>
  <c r="AC107" i="5"/>
  <c r="AC117" i="5" s="1"/>
  <c r="P114" i="5"/>
  <c r="U114" i="5" s="1"/>
  <c r="Z114" i="5" s="1"/>
  <c r="P115" i="5"/>
  <c r="U115" i="5" s="1"/>
  <c r="Z115" i="5" s="1"/>
  <c r="B258" i="6"/>
  <c r="B259" i="6" s="1"/>
  <c r="B262" i="6" s="1"/>
  <c r="G38" i="2" s="1"/>
  <c r="G58" i="2" s="1"/>
  <c r="P112" i="5"/>
  <c r="U112" i="5" s="1"/>
  <c r="Z112" i="5" s="1"/>
  <c r="O133" i="5"/>
  <c r="T133" i="5" s="1"/>
  <c r="Y133" i="5" s="1"/>
  <c r="P126" i="5"/>
  <c r="U126" i="5" s="1"/>
  <c r="Z126" i="5" s="1"/>
  <c r="O116" i="5"/>
  <c r="T116" i="5" s="1"/>
  <c r="Y116" i="5" s="1"/>
  <c r="P113" i="5"/>
  <c r="U113" i="5" s="1"/>
  <c r="Z113" i="5" s="1"/>
  <c r="P124" i="5"/>
  <c r="U124" i="5" s="1"/>
  <c r="Z124" i="5" s="1"/>
  <c r="P102" i="5"/>
  <c r="U102" i="5" s="1"/>
  <c r="Z102" i="5" s="1"/>
  <c r="O103" i="5"/>
  <c r="T103" i="5" s="1"/>
  <c r="Y103" i="5" s="1"/>
  <c r="P132" i="5"/>
  <c r="U132" i="5" s="1"/>
  <c r="Z132" i="5" s="1"/>
  <c r="P125" i="5"/>
  <c r="U125" i="5" s="1"/>
  <c r="Z125" i="5" s="1"/>
  <c r="P122" i="5"/>
  <c r="U122" i="5" s="1"/>
  <c r="Z122" i="5" s="1"/>
  <c r="CF45" i="1"/>
  <c r="CG45" i="1"/>
  <c r="DJ46" i="1"/>
  <c r="AS46" i="1"/>
  <c r="AS47" i="1" s="1"/>
  <c r="BB46" i="1"/>
  <c r="Y46" i="1"/>
  <c r="DK46" i="1"/>
  <c r="AN75" i="2" l="1"/>
  <c r="AU44" i="1"/>
  <c r="AU45" i="1" s="1"/>
  <c r="AU46" i="1" s="1"/>
  <c r="U12" i="5"/>
  <c r="AI75" i="2"/>
  <c r="U11" i="5"/>
  <c r="AL294" i="1"/>
  <c r="AL295" i="1" s="1"/>
  <c r="AL296" i="1" s="1"/>
  <c r="AL297" i="1" s="1"/>
  <c r="AL298" i="1" s="1"/>
  <c r="AL299" i="1" s="1"/>
  <c r="AL300" i="1" s="1"/>
  <c r="AL301" i="1" s="1"/>
  <c r="AL302" i="1" s="1"/>
  <c r="AL303" i="1" s="1"/>
  <c r="AL304" i="1" s="1"/>
  <c r="AL305" i="1" s="1"/>
  <c r="AL306" i="1" s="1"/>
  <c r="AL307" i="1" s="1"/>
  <c r="AL308" i="1" s="1"/>
  <c r="AL309" i="1" s="1"/>
  <c r="AL310" i="1" s="1"/>
  <c r="AL311" i="1" s="1"/>
  <c r="AL312" i="1" s="1"/>
  <c r="AL313" i="1" s="1"/>
  <c r="AL314" i="1" s="1"/>
  <c r="AL315" i="1" s="1"/>
  <c r="AL316" i="1" s="1"/>
  <c r="AL317" i="1" s="1"/>
  <c r="AL318" i="1" s="1"/>
  <c r="AL319" i="1" s="1"/>
  <c r="AL320" i="1" s="1"/>
  <c r="AL321" i="1" s="1"/>
  <c r="AL322" i="1" s="1"/>
  <c r="AL323" i="1" s="1"/>
  <c r="AL324" i="1" s="1"/>
  <c r="AL325" i="1" s="1"/>
  <c r="AL326" i="1" s="1"/>
  <c r="AL327" i="1" s="1"/>
  <c r="AL328" i="1" s="1"/>
  <c r="AL329" i="1" s="1"/>
  <c r="AL330" i="1" s="1"/>
  <c r="AL331" i="1" s="1"/>
  <c r="AL332" i="1" s="1"/>
  <c r="AL333" i="1" s="1"/>
  <c r="AL334" i="1" s="1"/>
  <c r="AL335" i="1" s="1"/>
  <c r="AL336" i="1" s="1"/>
  <c r="AL337" i="1" s="1"/>
  <c r="AL338" i="1" s="1"/>
  <c r="AL339" i="1" s="1"/>
  <c r="AL340" i="1" s="1"/>
  <c r="AL341" i="1" s="1"/>
  <c r="AL342" i="1" s="1"/>
  <c r="AL343" i="1" s="1"/>
  <c r="AL344" i="1" s="1"/>
  <c r="AL345" i="1" s="1"/>
  <c r="AL346" i="1" s="1"/>
  <c r="AL347" i="1" s="1"/>
  <c r="AL348" i="1" s="1"/>
  <c r="AL349" i="1" s="1"/>
  <c r="AL350" i="1" s="1"/>
  <c r="AL351" i="1" s="1"/>
  <c r="AL352" i="1" s="1"/>
  <c r="AL353" i="1" s="1"/>
  <c r="AL354" i="1" s="1"/>
  <c r="AL355" i="1" s="1"/>
  <c r="AL356" i="1" s="1"/>
  <c r="AL357" i="1" s="1"/>
  <c r="AL358" i="1" s="1"/>
  <c r="AL359" i="1" s="1"/>
  <c r="AL360" i="1" s="1"/>
  <c r="AL361" i="1" s="1"/>
  <c r="AL362" i="1" s="1"/>
  <c r="AL363" i="1" s="1"/>
  <c r="AL364" i="1" s="1"/>
  <c r="AL365" i="1" s="1"/>
  <c r="AL366" i="1" s="1"/>
  <c r="AL367" i="1" s="1"/>
  <c r="AL368" i="1" s="1"/>
  <c r="AL369" i="1" s="1"/>
  <c r="AL370" i="1" s="1"/>
  <c r="AL371" i="1" s="1"/>
  <c r="AL372" i="1" s="1"/>
  <c r="AL373" i="1" s="1"/>
  <c r="AL374" i="1" s="1"/>
  <c r="AL375" i="1" s="1"/>
  <c r="AL376" i="1" s="1"/>
  <c r="AL377" i="1" s="1"/>
  <c r="AL378" i="1" s="1"/>
  <c r="AL379" i="1" s="1"/>
  <c r="AL380" i="1" s="1"/>
  <c r="AL381" i="1" s="1"/>
  <c r="AL382" i="1" s="1"/>
  <c r="AL383" i="1" s="1"/>
  <c r="AL384" i="1" s="1"/>
  <c r="AL385" i="1" s="1"/>
  <c r="AL386" i="1" s="1"/>
  <c r="AL387" i="1" s="1"/>
  <c r="AL388" i="1" s="1"/>
  <c r="AL389" i="1" s="1"/>
  <c r="AL390" i="1" s="1"/>
  <c r="AL391" i="1" s="1"/>
  <c r="AL392" i="1" s="1"/>
  <c r="AL393" i="1" s="1"/>
  <c r="AL394" i="1" s="1"/>
  <c r="AL395" i="1" s="1"/>
  <c r="AL396" i="1" s="1"/>
  <c r="AL397" i="1" s="1"/>
  <c r="AL398" i="1" s="1"/>
  <c r="AL399" i="1" s="1"/>
  <c r="AL400" i="1" s="1"/>
  <c r="AL401" i="1" s="1"/>
  <c r="AL402" i="1" s="1"/>
  <c r="AL403" i="1" s="1"/>
  <c r="AL404" i="1" s="1"/>
  <c r="AL405" i="1" s="1"/>
  <c r="AL406" i="1" s="1"/>
  <c r="AL407" i="1" s="1"/>
  <c r="AL408" i="1" s="1"/>
  <c r="AL409" i="1" s="1"/>
  <c r="AL410" i="1" s="1"/>
  <c r="AL411" i="1" s="1"/>
  <c r="AL412" i="1" s="1"/>
  <c r="AL413" i="1" s="1"/>
  <c r="AL414" i="1" s="1"/>
  <c r="AL415" i="1" s="1"/>
  <c r="AL416" i="1" s="1"/>
  <c r="AL417" i="1" s="1"/>
  <c r="AL418" i="1" s="1"/>
  <c r="AL419" i="1" s="1"/>
  <c r="AL420" i="1" s="1"/>
  <c r="AL421" i="1" s="1"/>
  <c r="AL422" i="1" s="1"/>
  <c r="AL423" i="1" s="1"/>
  <c r="AL424" i="1" s="1"/>
  <c r="AL425" i="1" s="1"/>
  <c r="AL426" i="1" s="1"/>
  <c r="AL427" i="1" s="1"/>
  <c r="AL428" i="1" s="1"/>
  <c r="AL429" i="1" s="1"/>
  <c r="AL430" i="1" s="1"/>
  <c r="AL431" i="1" s="1"/>
  <c r="AL432" i="1" s="1"/>
  <c r="AL433" i="1" s="1"/>
  <c r="AL434" i="1" s="1"/>
  <c r="AL435" i="1" s="1"/>
  <c r="AL436" i="1" s="1"/>
  <c r="AL437" i="1" s="1"/>
  <c r="AL438" i="1" s="1"/>
  <c r="AL439" i="1" s="1"/>
  <c r="AL440" i="1" s="1"/>
  <c r="AL441" i="1" s="1"/>
  <c r="AL442" i="1" s="1"/>
  <c r="AL443" i="1" s="1"/>
  <c r="AL444" i="1" s="1"/>
  <c r="AL445" i="1" s="1"/>
  <c r="AL446" i="1" s="1"/>
  <c r="AL447" i="1" s="1"/>
  <c r="AL448" i="1" s="1"/>
  <c r="AL449" i="1" s="1"/>
  <c r="AL450" i="1" s="1"/>
  <c r="AL451" i="1" s="1"/>
  <c r="AL452" i="1" s="1"/>
  <c r="AL453" i="1" s="1"/>
  <c r="AL454" i="1" s="1"/>
  <c r="AL455" i="1" s="1"/>
  <c r="AL456" i="1" s="1"/>
  <c r="AL457" i="1" s="1"/>
  <c r="AL458" i="1" s="1"/>
  <c r="AL459" i="1" s="1"/>
  <c r="AL460" i="1" s="1"/>
  <c r="AL461" i="1" s="1"/>
  <c r="AL462" i="1" s="1"/>
  <c r="AL463" i="1" s="1"/>
  <c r="AL464" i="1" s="1"/>
  <c r="AL465" i="1" s="1"/>
  <c r="AL466" i="1" s="1"/>
  <c r="AL467" i="1" s="1"/>
  <c r="AL468" i="1" s="1"/>
  <c r="AL469" i="1" s="1"/>
  <c r="AL470" i="1" s="1"/>
  <c r="AL471" i="1" s="1"/>
  <c r="AL472" i="1" s="1"/>
  <c r="AL473" i="1" s="1"/>
  <c r="AL474" i="1" s="1"/>
  <c r="AL475" i="1" s="1"/>
  <c r="AL476" i="1" s="1"/>
  <c r="AL477" i="1" s="1"/>
  <c r="AL478" i="1" s="1"/>
  <c r="AL479" i="1" s="1"/>
  <c r="AL480" i="1" s="1"/>
  <c r="AL481" i="1" s="1"/>
  <c r="AL482" i="1" s="1"/>
  <c r="AL483" i="1" s="1"/>
  <c r="AL484" i="1" s="1"/>
  <c r="AL485" i="1" s="1"/>
  <c r="AL486" i="1" s="1"/>
  <c r="AL487" i="1" s="1"/>
  <c r="AL488" i="1" s="1"/>
  <c r="AL489" i="1" s="1"/>
  <c r="AL490" i="1" s="1"/>
  <c r="AL491" i="1" s="1"/>
  <c r="AL492" i="1" s="1"/>
  <c r="AL493" i="1" s="1"/>
  <c r="AL494" i="1" s="1"/>
  <c r="AL495" i="1" s="1"/>
  <c r="AL496" i="1" s="1"/>
  <c r="AL497" i="1" s="1"/>
  <c r="AL498" i="1" s="1"/>
  <c r="AL499" i="1" s="1"/>
  <c r="AL500" i="1" s="1"/>
  <c r="AL501" i="1" s="1"/>
  <c r="AL502" i="1" s="1"/>
  <c r="AL503" i="1" s="1"/>
  <c r="AL504" i="1" s="1"/>
  <c r="AL505" i="1" s="1"/>
  <c r="AL506" i="1" s="1"/>
  <c r="AL507" i="1" s="1"/>
  <c r="AL508" i="1" s="1"/>
  <c r="AL509" i="1" s="1"/>
  <c r="AL510" i="1" s="1"/>
  <c r="AL511" i="1" s="1"/>
  <c r="AL512" i="1" s="1"/>
  <c r="AL513" i="1" s="1"/>
  <c r="AL514" i="1" s="1"/>
  <c r="AL515" i="1" s="1"/>
  <c r="AL516" i="1" s="1"/>
  <c r="AL517" i="1" s="1"/>
  <c r="AL518" i="1" s="1"/>
  <c r="AL519" i="1" s="1"/>
  <c r="AL520" i="1" s="1"/>
  <c r="AL521" i="1" s="1"/>
  <c r="AL522" i="1" s="1"/>
  <c r="AL523" i="1" s="1"/>
  <c r="AL524" i="1" s="1"/>
  <c r="AL525" i="1" s="1"/>
  <c r="AL526" i="1" s="1"/>
  <c r="AL527" i="1" s="1"/>
  <c r="AL528" i="1" s="1"/>
  <c r="AL529" i="1" s="1"/>
  <c r="AL530" i="1" s="1"/>
  <c r="AL531" i="1" s="1"/>
  <c r="AL532" i="1" s="1"/>
  <c r="AL533" i="1" s="1"/>
  <c r="T33" i="5"/>
  <c r="Y33" i="5" s="1"/>
  <c r="T46" i="5"/>
  <c r="Y46" i="5" s="1"/>
  <c r="T42" i="5"/>
  <c r="Y42" i="5" s="1"/>
  <c r="U36" i="5"/>
  <c r="Z36" i="5" s="1"/>
  <c r="U45" i="5"/>
  <c r="Z45" i="5" s="1"/>
  <c r="U44" i="5"/>
  <c r="Z44" i="5" s="1"/>
  <c r="V11" i="5"/>
  <c r="K238" i="3" s="1"/>
  <c r="T43" i="5"/>
  <c r="Y43" i="5" s="1"/>
  <c r="T72" i="5"/>
  <c r="Y72" i="5" s="1"/>
  <c r="T64" i="5"/>
  <c r="Y64" i="5" s="1"/>
  <c r="T32" i="5"/>
  <c r="Y32" i="5" s="1"/>
  <c r="T53" i="5"/>
  <c r="Y53" i="5" s="1"/>
  <c r="U73" i="5"/>
  <c r="Z73" i="5" s="1"/>
  <c r="T34" i="5"/>
  <c r="Y34" i="5" s="1"/>
  <c r="U65" i="5"/>
  <c r="Z65" i="5" s="1"/>
  <c r="U52" i="5"/>
  <c r="Z52" i="5" s="1"/>
  <c r="U35" i="5"/>
  <c r="Z35" i="5" s="1"/>
  <c r="U63" i="5"/>
  <c r="Z63" i="5" s="1"/>
  <c r="U75" i="5"/>
  <c r="Z75" i="5" s="1"/>
  <c r="T45" i="5"/>
  <c r="Y45" i="5" s="1"/>
  <c r="U64" i="5"/>
  <c r="Z64" i="5" s="1"/>
  <c r="T62" i="5"/>
  <c r="Y62" i="5" s="1"/>
  <c r="U72" i="5"/>
  <c r="Z72" i="5" s="1"/>
  <c r="T66" i="5"/>
  <c r="Y66" i="5" s="1"/>
  <c r="U62" i="5"/>
  <c r="Z62" i="5" s="1"/>
  <c r="U74" i="5"/>
  <c r="Z74" i="5" s="1"/>
  <c r="T44" i="5"/>
  <c r="Y44" i="5" s="1"/>
  <c r="U33" i="5"/>
  <c r="Z33" i="5" s="1"/>
  <c r="T22" i="5"/>
  <c r="Y22" i="5" s="1"/>
  <c r="DF294" i="1"/>
  <c r="DF295" i="1" s="1"/>
  <c r="DF296" i="1" s="1"/>
  <c r="DF297" i="1" s="1"/>
  <c r="DF298" i="1" s="1"/>
  <c r="DF299" i="1" s="1"/>
  <c r="DF300" i="1" s="1"/>
  <c r="DF301" i="1" s="1"/>
  <c r="DF302" i="1" s="1"/>
  <c r="DF303" i="1" s="1"/>
  <c r="DF304" i="1" s="1"/>
  <c r="DF305" i="1" s="1"/>
  <c r="DF306" i="1" s="1"/>
  <c r="DF307" i="1" s="1"/>
  <c r="DF308" i="1" s="1"/>
  <c r="DF309" i="1" s="1"/>
  <c r="DF310" i="1" s="1"/>
  <c r="DF311" i="1" s="1"/>
  <c r="DF312" i="1" s="1"/>
  <c r="DF313" i="1" s="1"/>
  <c r="DF314" i="1" s="1"/>
  <c r="DF315" i="1" s="1"/>
  <c r="DF316" i="1" s="1"/>
  <c r="DF317" i="1" s="1"/>
  <c r="DF318" i="1" s="1"/>
  <c r="DF319" i="1" s="1"/>
  <c r="DF320" i="1" s="1"/>
  <c r="DF321" i="1" s="1"/>
  <c r="DF322" i="1" s="1"/>
  <c r="DF323" i="1" s="1"/>
  <c r="DF324" i="1" s="1"/>
  <c r="DF325" i="1" s="1"/>
  <c r="DF326" i="1" s="1"/>
  <c r="DF327" i="1" s="1"/>
  <c r="DF328" i="1" s="1"/>
  <c r="DF329" i="1" s="1"/>
  <c r="DF330" i="1" s="1"/>
  <c r="DF331" i="1" s="1"/>
  <c r="DF332" i="1" s="1"/>
  <c r="DF333" i="1" s="1"/>
  <c r="DF334" i="1" s="1"/>
  <c r="DF335" i="1" s="1"/>
  <c r="DF336" i="1" s="1"/>
  <c r="DF337" i="1" s="1"/>
  <c r="DF338" i="1" s="1"/>
  <c r="DF339" i="1" s="1"/>
  <c r="DF340" i="1" s="1"/>
  <c r="DF341" i="1" s="1"/>
  <c r="DF342" i="1" s="1"/>
  <c r="DF343" i="1" s="1"/>
  <c r="DF344" i="1" s="1"/>
  <c r="DF345" i="1" s="1"/>
  <c r="DF346" i="1" s="1"/>
  <c r="DF347" i="1" s="1"/>
  <c r="DF348" i="1" s="1"/>
  <c r="DF349" i="1" s="1"/>
  <c r="DF350" i="1" s="1"/>
  <c r="DF351" i="1" s="1"/>
  <c r="DF352" i="1" s="1"/>
  <c r="DF353" i="1" s="1"/>
  <c r="DF354" i="1" s="1"/>
  <c r="DF355" i="1" s="1"/>
  <c r="DF356" i="1" s="1"/>
  <c r="DF357" i="1" s="1"/>
  <c r="DF358" i="1" s="1"/>
  <c r="DF359" i="1" s="1"/>
  <c r="DF360" i="1" s="1"/>
  <c r="DF361" i="1" s="1"/>
  <c r="DF362" i="1" s="1"/>
  <c r="DF363" i="1" s="1"/>
  <c r="DF364" i="1" s="1"/>
  <c r="DF365" i="1" s="1"/>
  <c r="DF366" i="1" s="1"/>
  <c r="DF367" i="1" s="1"/>
  <c r="DF368" i="1" s="1"/>
  <c r="DF369" i="1" s="1"/>
  <c r="DF370" i="1" s="1"/>
  <c r="DF371" i="1" s="1"/>
  <c r="DF372" i="1" s="1"/>
  <c r="DF373" i="1" s="1"/>
  <c r="DF374" i="1" s="1"/>
  <c r="DF375" i="1" s="1"/>
  <c r="DF376" i="1" s="1"/>
  <c r="DF377" i="1" s="1"/>
  <c r="DF378" i="1" s="1"/>
  <c r="DF379" i="1" s="1"/>
  <c r="DF380" i="1" s="1"/>
  <c r="DF381" i="1" s="1"/>
  <c r="DF382" i="1" s="1"/>
  <c r="DF383" i="1" s="1"/>
  <c r="DF384" i="1" s="1"/>
  <c r="DF385" i="1" s="1"/>
  <c r="DF386" i="1" s="1"/>
  <c r="DF387" i="1" s="1"/>
  <c r="DF388" i="1" s="1"/>
  <c r="DF389" i="1" s="1"/>
  <c r="DF390" i="1" s="1"/>
  <c r="DF391" i="1" s="1"/>
  <c r="DF392" i="1" s="1"/>
  <c r="DF393" i="1" s="1"/>
  <c r="DF394" i="1" s="1"/>
  <c r="DF395" i="1" s="1"/>
  <c r="DF396" i="1" s="1"/>
  <c r="DF397" i="1" s="1"/>
  <c r="DF398" i="1" s="1"/>
  <c r="DF399" i="1" s="1"/>
  <c r="DF400" i="1" s="1"/>
  <c r="DF401" i="1" s="1"/>
  <c r="DF402" i="1" s="1"/>
  <c r="DF403" i="1" s="1"/>
  <c r="DF404" i="1" s="1"/>
  <c r="DF405" i="1" s="1"/>
  <c r="DF406" i="1" s="1"/>
  <c r="DF407" i="1" s="1"/>
  <c r="DF408" i="1" s="1"/>
  <c r="DF409" i="1" s="1"/>
  <c r="DF410" i="1" s="1"/>
  <c r="DF411" i="1" s="1"/>
  <c r="DF412" i="1" s="1"/>
  <c r="DF413" i="1" s="1"/>
  <c r="DF414" i="1" s="1"/>
  <c r="DF415" i="1" s="1"/>
  <c r="DF416" i="1" s="1"/>
  <c r="DF417" i="1" s="1"/>
  <c r="DF418" i="1" s="1"/>
  <c r="DF419" i="1" s="1"/>
  <c r="DF420" i="1" s="1"/>
  <c r="DF421" i="1" s="1"/>
  <c r="DF422" i="1" s="1"/>
  <c r="DF423" i="1" s="1"/>
  <c r="DF424" i="1" s="1"/>
  <c r="DF425" i="1" s="1"/>
  <c r="DF426" i="1" s="1"/>
  <c r="DF427" i="1" s="1"/>
  <c r="DF428" i="1" s="1"/>
  <c r="DF429" i="1" s="1"/>
  <c r="DF430" i="1" s="1"/>
  <c r="DF431" i="1" s="1"/>
  <c r="DF432" i="1" s="1"/>
  <c r="DF433" i="1" s="1"/>
  <c r="DF434" i="1" s="1"/>
  <c r="DF435" i="1" s="1"/>
  <c r="DF436" i="1" s="1"/>
  <c r="DF437" i="1" s="1"/>
  <c r="DF438" i="1" s="1"/>
  <c r="DF439" i="1" s="1"/>
  <c r="DF440" i="1" s="1"/>
  <c r="DF441" i="1" s="1"/>
  <c r="DF442" i="1" s="1"/>
  <c r="DF443" i="1" s="1"/>
  <c r="DF444" i="1" s="1"/>
  <c r="DF445" i="1" s="1"/>
  <c r="DF446" i="1" s="1"/>
  <c r="DF447" i="1" s="1"/>
  <c r="DF448" i="1" s="1"/>
  <c r="DF449" i="1" s="1"/>
  <c r="DF450" i="1" s="1"/>
  <c r="DF451" i="1" s="1"/>
  <c r="DF452" i="1" s="1"/>
  <c r="DF453" i="1" s="1"/>
  <c r="DF454" i="1" s="1"/>
  <c r="DF455" i="1" s="1"/>
  <c r="DF456" i="1" s="1"/>
  <c r="DF457" i="1" s="1"/>
  <c r="DF458" i="1" s="1"/>
  <c r="DF459" i="1" s="1"/>
  <c r="DF460" i="1" s="1"/>
  <c r="DF461" i="1" s="1"/>
  <c r="DF462" i="1" s="1"/>
  <c r="DF463" i="1" s="1"/>
  <c r="DF464" i="1" s="1"/>
  <c r="DF465" i="1" s="1"/>
  <c r="DF466" i="1" s="1"/>
  <c r="DF467" i="1" s="1"/>
  <c r="DF468" i="1" s="1"/>
  <c r="DF469" i="1" s="1"/>
  <c r="DF470" i="1" s="1"/>
  <c r="DF471" i="1" s="1"/>
  <c r="DF472" i="1" s="1"/>
  <c r="DF473" i="1" s="1"/>
  <c r="DF474" i="1" s="1"/>
  <c r="DF475" i="1" s="1"/>
  <c r="DF476" i="1" s="1"/>
  <c r="DF477" i="1" s="1"/>
  <c r="DF478" i="1" s="1"/>
  <c r="DF479" i="1" s="1"/>
  <c r="DF480" i="1" s="1"/>
  <c r="DF481" i="1" s="1"/>
  <c r="DF482" i="1" s="1"/>
  <c r="DF483" i="1" s="1"/>
  <c r="DF484" i="1" s="1"/>
  <c r="DF485" i="1" s="1"/>
  <c r="DF486" i="1" s="1"/>
  <c r="DF487" i="1" s="1"/>
  <c r="DF488" i="1" s="1"/>
  <c r="DF489" i="1" s="1"/>
  <c r="DF490" i="1" s="1"/>
  <c r="DF491" i="1" s="1"/>
  <c r="DF492" i="1" s="1"/>
  <c r="DF493" i="1" s="1"/>
  <c r="DF494" i="1" s="1"/>
  <c r="DF495" i="1" s="1"/>
  <c r="DF496" i="1" s="1"/>
  <c r="DF497" i="1" s="1"/>
  <c r="DF498" i="1" s="1"/>
  <c r="DF499" i="1" s="1"/>
  <c r="DF500" i="1" s="1"/>
  <c r="DF501" i="1" s="1"/>
  <c r="DF502" i="1" s="1"/>
  <c r="DF503" i="1" s="1"/>
  <c r="DF504" i="1" s="1"/>
  <c r="DF505" i="1" s="1"/>
  <c r="DF506" i="1" s="1"/>
  <c r="DF507" i="1" s="1"/>
  <c r="DF508" i="1" s="1"/>
  <c r="DF509" i="1" s="1"/>
  <c r="DF510" i="1" s="1"/>
  <c r="DF511" i="1" s="1"/>
  <c r="DF512" i="1" s="1"/>
  <c r="DF513" i="1" s="1"/>
  <c r="DF514" i="1" s="1"/>
  <c r="DF515" i="1" s="1"/>
  <c r="DF516" i="1" s="1"/>
  <c r="DF517" i="1" s="1"/>
  <c r="DF518" i="1" s="1"/>
  <c r="DF519" i="1" s="1"/>
  <c r="DF520" i="1" s="1"/>
  <c r="DF521" i="1" s="1"/>
  <c r="DF522" i="1" s="1"/>
  <c r="DF523" i="1" s="1"/>
  <c r="DF524" i="1" s="1"/>
  <c r="DF525" i="1" s="1"/>
  <c r="DF526" i="1" s="1"/>
  <c r="DF527" i="1" s="1"/>
  <c r="DF528" i="1" s="1"/>
  <c r="DF529" i="1" s="1"/>
  <c r="DF530" i="1" s="1"/>
  <c r="DF531" i="1" s="1"/>
  <c r="DF532" i="1" s="1"/>
  <c r="DF533" i="1" s="1"/>
  <c r="DB294" i="1"/>
  <c r="DB295" i="1" s="1"/>
  <c r="DB296" i="1" s="1"/>
  <c r="DB297" i="1" s="1"/>
  <c r="DB298" i="1" s="1"/>
  <c r="DB299" i="1" s="1"/>
  <c r="DB300" i="1" s="1"/>
  <c r="DB301" i="1" s="1"/>
  <c r="DB302" i="1" s="1"/>
  <c r="DB303" i="1" s="1"/>
  <c r="DB304" i="1" s="1"/>
  <c r="DB305" i="1" s="1"/>
  <c r="DB306" i="1" s="1"/>
  <c r="DB307" i="1" s="1"/>
  <c r="DB308" i="1" s="1"/>
  <c r="DB309" i="1" s="1"/>
  <c r="DB310" i="1" s="1"/>
  <c r="DB311" i="1" s="1"/>
  <c r="DB312" i="1" s="1"/>
  <c r="DB313" i="1" s="1"/>
  <c r="DB314" i="1" s="1"/>
  <c r="DB315" i="1" s="1"/>
  <c r="DB316" i="1" s="1"/>
  <c r="DB317" i="1" s="1"/>
  <c r="DB318" i="1" s="1"/>
  <c r="DB319" i="1" s="1"/>
  <c r="DB320" i="1" s="1"/>
  <c r="DB321" i="1" s="1"/>
  <c r="DB322" i="1" s="1"/>
  <c r="DB323" i="1" s="1"/>
  <c r="DB324" i="1" s="1"/>
  <c r="DB325" i="1" s="1"/>
  <c r="DB326" i="1" s="1"/>
  <c r="DB327" i="1" s="1"/>
  <c r="DB328" i="1" s="1"/>
  <c r="DB329" i="1" s="1"/>
  <c r="DB330" i="1" s="1"/>
  <c r="DB331" i="1" s="1"/>
  <c r="DB332" i="1" s="1"/>
  <c r="DB333" i="1" s="1"/>
  <c r="DB334" i="1" s="1"/>
  <c r="DB335" i="1" s="1"/>
  <c r="DB336" i="1" s="1"/>
  <c r="DB337" i="1" s="1"/>
  <c r="DB338" i="1" s="1"/>
  <c r="DB339" i="1" s="1"/>
  <c r="DB340" i="1" s="1"/>
  <c r="DB341" i="1" s="1"/>
  <c r="DB342" i="1" s="1"/>
  <c r="DB343" i="1" s="1"/>
  <c r="DB344" i="1" s="1"/>
  <c r="DB345" i="1" s="1"/>
  <c r="DB346" i="1" s="1"/>
  <c r="DB347" i="1" s="1"/>
  <c r="DB348" i="1" s="1"/>
  <c r="DB349" i="1" s="1"/>
  <c r="DB350" i="1" s="1"/>
  <c r="DB351" i="1" s="1"/>
  <c r="DB352" i="1" s="1"/>
  <c r="DB353" i="1" s="1"/>
  <c r="DB354" i="1" s="1"/>
  <c r="DB355" i="1" s="1"/>
  <c r="DB356" i="1" s="1"/>
  <c r="DB357" i="1" s="1"/>
  <c r="DB358" i="1" s="1"/>
  <c r="DB359" i="1" s="1"/>
  <c r="DB360" i="1" s="1"/>
  <c r="DB361" i="1" s="1"/>
  <c r="DB362" i="1" s="1"/>
  <c r="DB363" i="1" s="1"/>
  <c r="DB364" i="1" s="1"/>
  <c r="DB365" i="1" s="1"/>
  <c r="DB366" i="1" s="1"/>
  <c r="DB367" i="1" s="1"/>
  <c r="DB368" i="1" s="1"/>
  <c r="DB369" i="1" s="1"/>
  <c r="DB370" i="1" s="1"/>
  <c r="DB371" i="1" s="1"/>
  <c r="DB372" i="1" s="1"/>
  <c r="DB373" i="1" s="1"/>
  <c r="DB374" i="1" s="1"/>
  <c r="DB375" i="1" s="1"/>
  <c r="DB376" i="1" s="1"/>
  <c r="DB377" i="1" s="1"/>
  <c r="DB378" i="1" s="1"/>
  <c r="DB379" i="1" s="1"/>
  <c r="DB380" i="1" s="1"/>
  <c r="DB381" i="1" s="1"/>
  <c r="DB382" i="1" s="1"/>
  <c r="DB383" i="1" s="1"/>
  <c r="DB384" i="1" s="1"/>
  <c r="DB385" i="1" s="1"/>
  <c r="DB386" i="1" s="1"/>
  <c r="DB387" i="1" s="1"/>
  <c r="DB388" i="1" s="1"/>
  <c r="DB389" i="1" s="1"/>
  <c r="DB390" i="1" s="1"/>
  <c r="DB391" i="1" s="1"/>
  <c r="DB392" i="1" s="1"/>
  <c r="DB393" i="1" s="1"/>
  <c r="DB394" i="1" s="1"/>
  <c r="DB395" i="1" s="1"/>
  <c r="DB396" i="1" s="1"/>
  <c r="DB397" i="1" s="1"/>
  <c r="DB398" i="1" s="1"/>
  <c r="DB399" i="1" s="1"/>
  <c r="DB400" i="1" s="1"/>
  <c r="DB401" i="1" s="1"/>
  <c r="DB402" i="1" s="1"/>
  <c r="DB403" i="1" s="1"/>
  <c r="DB404" i="1" s="1"/>
  <c r="DB405" i="1" s="1"/>
  <c r="DB406" i="1" s="1"/>
  <c r="DB407" i="1" s="1"/>
  <c r="DB408" i="1" s="1"/>
  <c r="DB409" i="1" s="1"/>
  <c r="DB410" i="1" s="1"/>
  <c r="DB411" i="1" s="1"/>
  <c r="DB412" i="1" s="1"/>
  <c r="DB413" i="1" s="1"/>
  <c r="DB414" i="1" s="1"/>
  <c r="DB415" i="1" s="1"/>
  <c r="DB416" i="1" s="1"/>
  <c r="DB417" i="1" s="1"/>
  <c r="DB418" i="1" s="1"/>
  <c r="DB419" i="1" s="1"/>
  <c r="DB420" i="1" s="1"/>
  <c r="DB421" i="1" s="1"/>
  <c r="DB422" i="1" s="1"/>
  <c r="DB423" i="1" s="1"/>
  <c r="DB424" i="1" s="1"/>
  <c r="DB425" i="1" s="1"/>
  <c r="DB426" i="1" s="1"/>
  <c r="DB427" i="1" s="1"/>
  <c r="DB428" i="1" s="1"/>
  <c r="DB429" i="1" s="1"/>
  <c r="DB430" i="1" s="1"/>
  <c r="DB431" i="1" s="1"/>
  <c r="DB432" i="1" s="1"/>
  <c r="DB433" i="1" s="1"/>
  <c r="DB434" i="1" s="1"/>
  <c r="DB435" i="1" s="1"/>
  <c r="DB436" i="1" s="1"/>
  <c r="DB437" i="1" s="1"/>
  <c r="DB438" i="1" s="1"/>
  <c r="DB439" i="1" s="1"/>
  <c r="DB440" i="1" s="1"/>
  <c r="DB441" i="1" s="1"/>
  <c r="DB442" i="1" s="1"/>
  <c r="DB443" i="1" s="1"/>
  <c r="DB444" i="1" s="1"/>
  <c r="DB445" i="1" s="1"/>
  <c r="DB446" i="1" s="1"/>
  <c r="DB447" i="1" s="1"/>
  <c r="DB448" i="1" s="1"/>
  <c r="DB449" i="1" s="1"/>
  <c r="DB450" i="1" s="1"/>
  <c r="DB451" i="1" s="1"/>
  <c r="DB452" i="1" s="1"/>
  <c r="DB453" i="1" s="1"/>
  <c r="DB454" i="1" s="1"/>
  <c r="DB455" i="1" s="1"/>
  <c r="DB456" i="1" s="1"/>
  <c r="DB457" i="1" s="1"/>
  <c r="DB458" i="1" s="1"/>
  <c r="DB459" i="1" s="1"/>
  <c r="DB460" i="1" s="1"/>
  <c r="DB461" i="1" s="1"/>
  <c r="DB462" i="1" s="1"/>
  <c r="DB463" i="1" s="1"/>
  <c r="DB464" i="1" s="1"/>
  <c r="DB465" i="1" s="1"/>
  <c r="DB466" i="1" s="1"/>
  <c r="DB467" i="1" s="1"/>
  <c r="DB468" i="1" s="1"/>
  <c r="DB469" i="1" s="1"/>
  <c r="DB470" i="1" s="1"/>
  <c r="DB471" i="1" s="1"/>
  <c r="DB472" i="1" s="1"/>
  <c r="DB473" i="1" s="1"/>
  <c r="DB474" i="1" s="1"/>
  <c r="DB475" i="1" s="1"/>
  <c r="DB476" i="1" s="1"/>
  <c r="DB477" i="1" s="1"/>
  <c r="DB478" i="1" s="1"/>
  <c r="DB479" i="1" s="1"/>
  <c r="DB480" i="1" s="1"/>
  <c r="DB481" i="1" s="1"/>
  <c r="DB482" i="1" s="1"/>
  <c r="DB483" i="1" s="1"/>
  <c r="DB484" i="1" s="1"/>
  <c r="DB485" i="1" s="1"/>
  <c r="DB486" i="1" s="1"/>
  <c r="DB487" i="1" s="1"/>
  <c r="DB488" i="1" s="1"/>
  <c r="DB489" i="1" s="1"/>
  <c r="DB490" i="1" s="1"/>
  <c r="DB491" i="1" s="1"/>
  <c r="DB492" i="1" s="1"/>
  <c r="DB493" i="1" s="1"/>
  <c r="DB494" i="1" s="1"/>
  <c r="DB495" i="1" s="1"/>
  <c r="DB496" i="1" s="1"/>
  <c r="DB497" i="1" s="1"/>
  <c r="DB498" i="1" s="1"/>
  <c r="DB499" i="1" s="1"/>
  <c r="DB500" i="1" s="1"/>
  <c r="DB501" i="1" s="1"/>
  <c r="DB502" i="1" s="1"/>
  <c r="DB503" i="1" s="1"/>
  <c r="DB504" i="1" s="1"/>
  <c r="DB505" i="1" s="1"/>
  <c r="DB506" i="1" s="1"/>
  <c r="DB507" i="1" s="1"/>
  <c r="DB508" i="1" s="1"/>
  <c r="DB509" i="1" s="1"/>
  <c r="DB510" i="1" s="1"/>
  <c r="DB511" i="1" s="1"/>
  <c r="DB512" i="1" s="1"/>
  <c r="DB513" i="1" s="1"/>
  <c r="DB514" i="1" s="1"/>
  <c r="DB515" i="1" s="1"/>
  <c r="DB516" i="1" s="1"/>
  <c r="DB517" i="1" s="1"/>
  <c r="DB518" i="1" s="1"/>
  <c r="DB519" i="1" s="1"/>
  <c r="DB520" i="1" s="1"/>
  <c r="DB521" i="1" s="1"/>
  <c r="DB522" i="1" s="1"/>
  <c r="DB523" i="1" s="1"/>
  <c r="DB524" i="1" s="1"/>
  <c r="DB525" i="1" s="1"/>
  <c r="DB526" i="1" s="1"/>
  <c r="DB527" i="1" s="1"/>
  <c r="DB528" i="1" s="1"/>
  <c r="DB529" i="1" s="1"/>
  <c r="DB530" i="1" s="1"/>
  <c r="DB531" i="1" s="1"/>
  <c r="DB532" i="1" s="1"/>
  <c r="DB533" i="1" s="1"/>
  <c r="O208" i="1"/>
  <c r="AV294" i="1"/>
  <c r="AX294" i="1"/>
  <c r="AX295" i="1" s="1"/>
  <c r="AX296" i="1" s="1"/>
  <c r="AX297" i="1" s="1"/>
  <c r="AX298" i="1" s="1"/>
  <c r="AX299" i="1" s="1"/>
  <c r="AX300" i="1" s="1"/>
  <c r="AX301" i="1" s="1"/>
  <c r="AX302" i="1" s="1"/>
  <c r="AX303" i="1" s="1"/>
  <c r="AX304" i="1" s="1"/>
  <c r="AX305" i="1" s="1"/>
  <c r="AX306" i="1" s="1"/>
  <c r="AX307" i="1" s="1"/>
  <c r="AX308" i="1" s="1"/>
  <c r="AX309" i="1" s="1"/>
  <c r="AX310" i="1" s="1"/>
  <c r="AX311" i="1" s="1"/>
  <c r="AX312" i="1" s="1"/>
  <c r="AX313" i="1" s="1"/>
  <c r="AX314" i="1" s="1"/>
  <c r="AX315" i="1" s="1"/>
  <c r="AX316" i="1" s="1"/>
  <c r="AX317" i="1" s="1"/>
  <c r="AX318" i="1" s="1"/>
  <c r="AX319" i="1" s="1"/>
  <c r="AX320" i="1" s="1"/>
  <c r="AX321" i="1" s="1"/>
  <c r="AX322" i="1" s="1"/>
  <c r="AX323" i="1" s="1"/>
  <c r="AX324" i="1" s="1"/>
  <c r="AX325" i="1" s="1"/>
  <c r="AX326" i="1" s="1"/>
  <c r="AX327" i="1" s="1"/>
  <c r="AX328" i="1" s="1"/>
  <c r="AX329" i="1" s="1"/>
  <c r="AX330" i="1" s="1"/>
  <c r="AX331" i="1" s="1"/>
  <c r="AX332" i="1" s="1"/>
  <c r="AX333" i="1" s="1"/>
  <c r="AX334" i="1" s="1"/>
  <c r="AX335" i="1" s="1"/>
  <c r="AX336" i="1" s="1"/>
  <c r="AX337" i="1" s="1"/>
  <c r="AX338" i="1" s="1"/>
  <c r="AX339" i="1" s="1"/>
  <c r="AX340" i="1" s="1"/>
  <c r="AX341" i="1" s="1"/>
  <c r="AX342" i="1" s="1"/>
  <c r="AX343" i="1" s="1"/>
  <c r="AX344" i="1" s="1"/>
  <c r="AX345" i="1" s="1"/>
  <c r="AX346" i="1" s="1"/>
  <c r="AX347" i="1" s="1"/>
  <c r="AX348" i="1" s="1"/>
  <c r="AX349" i="1" s="1"/>
  <c r="AX350" i="1" s="1"/>
  <c r="AX351" i="1" s="1"/>
  <c r="AX352" i="1" s="1"/>
  <c r="AX353" i="1" s="1"/>
  <c r="AX354" i="1" s="1"/>
  <c r="AX355" i="1" s="1"/>
  <c r="AX356" i="1" s="1"/>
  <c r="AX357" i="1" s="1"/>
  <c r="AX358" i="1" s="1"/>
  <c r="AX359" i="1" s="1"/>
  <c r="AX360" i="1" s="1"/>
  <c r="AX361" i="1" s="1"/>
  <c r="AX362" i="1" s="1"/>
  <c r="AX363" i="1" s="1"/>
  <c r="AX364" i="1" s="1"/>
  <c r="AX365" i="1" s="1"/>
  <c r="AX366" i="1" s="1"/>
  <c r="AX367" i="1" s="1"/>
  <c r="AX368" i="1" s="1"/>
  <c r="AX369" i="1" s="1"/>
  <c r="AX370" i="1" s="1"/>
  <c r="AX371" i="1" s="1"/>
  <c r="AX372" i="1" s="1"/>
  <c r="AX373" i="1" s="1"/>
  <c r="AX374" i="1" s="1"/>
  <c r="AX375" i="1" s="1"/>
  <c r="AX376" i="1" s="1"/>
  <c r="AX377" i="1" s="1"/>
  <c r="AX378" i="1" s="1"/>
  <c r="AX379" i="1" s="1"/>
  <c r="AX380" i="1" s="1"/>
  <c r="AX381" i="1" s="1"/>
  <c r="AX382" i="1" s="1"/>
  <c r="AX383" i="1" s="1"/>
  <c r="AX384" i="1" s="1"/>
  <c r="AX385" i="1" s="1"/>
  <c r="AX386" i="1" s="1"/>
  <c r="AX387" i="1" s="1"/>
  <c r="AX388" i="1" s="1"/>
  <c r="AX389" i="1" s="1"/>
  <c r="AX390" i="1" s="1"/>
  <c r="AX391" i="1" s="1"/>
  <c r="AX392" i="1" s="1"/>
  <c r="AX393" i="1" s="1"/>
  <c r="AX394" i="1" s="1"/>
  <c r="AX395" i="1" s="1"/>
  <c r="AX396" i="1" s="1"/>
  <c r="AX397" i="1" s="1"/>
  <c r="AX398" i="1" s="1"/>
  <c r="AX399" i="1" s="1"/>
  <c r="AX400" i="1" s="1"/>
  <c r="AX401" i="1" s="1"/>
  <c r="AX402" i="1" s="1"/>
  <c r="AX403" i="1" s="1"/>
  <c r="AX404" i="1" s="1"/>
  <c r="AX405" i="1" s="1"/>
  <c r="AX406" i="1" s="1"/>
  <c r="AX407" i="1" s="1"/>
  <c r="AX408" i="1" s="1"/>
  <c r="AX409" i="1" s="1"/>
  <c r="AX410" i="1" s="1"/>
  <c r="AX411" i="1" s="1"/>
  <c r="AX412" i="1" s="1"/>
  <c r="AX413" i="1" s="1"/>
  <c r="AX414" i="1" s="1"/>
  <c r="AX415" i="1" s="1"/>
  <c r="AX416" i="1" s="1"/>
  <c r="AX417" i="1" s="1"/>
  <c r="AX418" i="1" s="1"/>
  <c r="AX419" i="1" s="1"/>
  <c r="AX420" i="1" s="1"/>
  <c r="AX421" i="1" s="1"/>
  <c r="AX422" i="1" s="1"/>
  <c r="AX423" i="1" s="1"/>
  <c r="AX424" i="1" s="1"/>
  <c r="AX425" i="1" s="1"/>
  <c r="AX426" i="1" s="1"/>
  <c r="AX427" i="1" s="1"/>
  <c r="AX428" i="1" s="1"/>
  <c r="AX429" i="1" s="1"/>
  <c r="AX430" i="1" s="1"/>
  <c r="AX431" i="1" s="1"/>
  <c r="AX432" i="1" s="1"/>
  <c r="AX433" i="1" s="1"/>
  <c r="AX434" i="1" s="1"/>
  <c r="AX435" i="1" s="1"/>
  <c r="AX436" i="1" s="1"/>
  <c r="AX437" i="1" s="1"/>
  <c r="AX438" i="1" s="1"/>
  <c r="AX439" i="1" s="1"/>
  <c r="AX440" i="1" s="1"/>
  <c r="AX441" i="1" s="1"/>
  <c r="AX442" i="1" s="1"/>
  <c r="AX443" i="1" s="1"/>
  <c r="AX444" i="1" s="1"/>
  <c r="AX445" i="1" s="1"/>
  <c r="AX446" i="1" s="1"/>
  <c r="AX447" i="1" s="1"/>
  <c r="AX448" i="1" s="1"/>
  <c r="AX449" i="1" s="1"/>
  <c r="AX450" i="1" s="1"/>
  <c r="AX451" i="1" s="1"/>
  <c r="AX452" i="1" s="1"/>
  <c r="AX453" i="1" s="1"/>
  <c r="AX454" i="1" s="1"/>
  <c r="AX455" i="1" s="1"/>
  <c r="AX456" i="1" s="1"/>
  <c r="AX457" i="1" s="1"/>
  <c r="AX458" i="1" s="1"/>
  <c r="AX459" i="1" s="1"/>
  <c r="AX460" i="1" s="1"/>
  <c r="AX461" i="1" s="1"/>
  <c r="AX462" i="1" s="1"/>
  <c r="AX463" i="1" s="1"/>
  <c r="AX464" i="1" s="1"/>
  <c r="AX465" i="1" s="1"/>
  <c r="AX466" i="1" s="1"/>
  <c r="AX467" i="1" s="1"/>
  <c r="AX468" i="1" s="1"/>
  <c r="AX469" i="1" s="1"/>
  <c r="AX470" i="1" s="1"/>
  <c r="AX471" i="1" s="1"/>
  <c r="AX472" i="1" s="1"/>
  <c r="AX473" i="1" s="1"/>
  <c r="AX474" i="1" s="1"/>
  <c r="AX475" i="1" s="1"/>
  <c r="AX476" i="1" s="1"/>
  <c r="AX477" i="1" s="1"/>
  <c r="AX478" i="1" s="1"/>
  <c r="AX479" i="1" s="1"/>
  <c r="AX480" i="1" s="1"/>
  <c r="AX481" i="1" s="1"/>
  <c r="AX482" i="1" s="1"/>
  <c r="AX483" i="1" s="1"/>
  <c r="AX484" i="1" s="1"/>
  <c r="AX485" i="1" s="1"/>
  <c r="AX486" i="1" s="1"/>
  <c r="AX487" i="1" s="1"/>
  <c r="AX488" i="1" s="1"/>
  <c r="AX489" i="1" s="1"/>
  <c r="AX490" i="1" s="1"/>
  <c r="AX491" i="1" s="1"/>
  <c r="AX492" i="1" s="1"/>
  <c r="AX493" i="1" s="1"/>
  <c r="AX494" i="1" s="1"/>
  <c r="AX495" i="1" s="1"/>
  <c r="AX496" i="1" s="1"/>
  <c r="AX497" i="1" s="1"/>
  <c r="AX498" i="1" s="1"/>
  <c r="AX499" i="1" s="1"/>
  <c r="AX500" i="1" s="1"/>
  <c r="AX501" i="1" s="1"/>
  <c r="AX502" i="1" s="1"/>
  <c r="AX503" i="1" s="1"/>
  <c r="AX504" i="1" s="1"/>
  <c r="AX505" i="1" s="1"/>
  <c r="AX506" i="1" s="1"/>
  <c r="AX507" i="1" s="1"/>
  <c r="AX508" i="1" s="1"/>
  <c r="AX509" i="1" s="1"/>
  <c r="AX510" i="1" s="1"/>
  <c r="AX511" i="1" s="1"/>
  <c r="AX512" i="1" s="1"/>
  <c r="AX513" i="1" s="1"/>
  <c r="AX514" i="1" s="1"/>
  <c r="AX515" i="1" s="1"/>
  <c r="AX516" i="1" s="1"/>
  <c r="AX517" i="1" s="1"/>
  <c r="AX518" i="1" s="1"/>
  <c r="AX519" i="1" s="1"/>
  <c r="AX520" i="1" s="1"/>
  <c r="AX521" i="1" s="1"/>
  <c r="AX522" i="1" s="1"/>
  <c r="AX523" i="1" s="1"/>
  <c r="AX524" i="1" s="1"/>
  <c r="AX525" i="1" s="1"/>
  <c r="AX526" i="1" s="1"/>
  <c r="AX527" i="1" s="1"/>
  <c r="AX528" i="1" s="1"/>
  <c r="AX529" i="1" s="1"/>
  <c r="AX530" i="1" s="1"/>
  <c r="AX531" i="1" s="1"/>
  <c r="AX532" i="1" s="1"/>
  <c r="AX533" i="1" s="1"/>
  <c r="AT294" i="1"/>
  <c r="AT295" i="1" s="1"/>
  <c r="AT296" i="1" s="1"/>
  <c r="AT297" i="1" s="1"/>
  <c r="AT298" i="1" s="1"/>
  <c r="AT299" i="1" s="1"/>
  <c r="AT300" i="1" s="1"/>
  <c r="AT301" i="1" s="1"/>
  <c r="AT302" i="1" s="1"/>
  <c r="AT303" i="1" s="1"/>
  <c r="AT304" i="1" s="1"/>
  <c r="AT305" i="1" s="1"/>
  <c r="AT306" i="1" s="1"/>
  <c r="AT307" i="1" s="1"/>
  <c r="AT308" i="1" s="1"/>
  <c r="AT309" i="1" s="1"/>
  <c r="AT310" i="1" s="1"/>
  <c r="AT311" i="1" s="1"/>
  <c r="AT312" i="1" s="1"/>
  <c r="AT313" i="1" s="1"/>
  <c r="AT314" i="1" s="1"/>
  <c r="AT315" i="1" s="1"/>
  <c r="AT316" i="1" s="1"/>
  <c r="AT317" i="1" s="1"/>
  <c r="AT318" i="1" s="1"/>
  <c r="AT319" i="1" s="1"/>
  <c r="AT320" i="1" s="1"/>
  <c r="AT321" i="1" s="1"/>
  <c r="AT322" i="1" s="1"/>
  <c r="AT323" i="1" s="1"/>
  <c r="AT324" i="1" s="1"/>
  <c r="AT325" i="1" s="1"/>
  <c r="AT326" i="1" s="1"/>
  <c r="AT327" i="1" s="1"/>
  <c r="AT328" i="1" s="1"/>
  <c r="AT329" i="1" s="1"/>
  <c r="AT330" i="1" s="1"/>
  <c r="AT331" i="1" s="1"/>
  <c r="AT332" i="1" s="1"/>
  <c r="AT333" i="1" s="1"/>
  <c r="AT334" i="1" s="1"/>
  <c r="AT335" i="1" s="1"/>
  <c r="AT336" i="1" s="1"/>
  <c r="AT337" i="1" s="1"/>
  <c r="AT338" i="1" s="1"/>
  <c r="AT339" i="1" s="1"/>
  <c r="AT340" i="1" s="1"/>
  <c r="AT341" i="1" s="1"/>
  <c r="AT342" i="1" s="1"/>
  <c r="AT343" i="1" s="1"/>
  <c r="AT344" i="1" s="1"/>
  <c r="AT345" i="1" s="1"/>
  <c r="AT346" i="1" s="1"/>
  <c r="AT347" i="1" s="1"/>
  <c r="AT348" i="1" s="1"/>
  <c r="AT349" i="1" s="1"/>
  <c r="AT350" i="1" s="1"/>
  <c r="AT351" i="1" s="1"/>
  <c r="AT352" i="1" s="1"/>
  <c r="AT353" i="1" s="1"/>
  <c r="AT354" i="1" s="1"/>
  <c r="AT355" i="1" s="1"/>
  <c r="AT356" i="1" s="1"/>
  <c r="AT357" i="1" s="1"/>
  <c r="AT358" i="1" s="1"/>
  <c r="AT359" i="1" s="1"/>
  <c r="AT360" i="1" s="1"/>
  <c r="AT361" i="1" s="1"/>
  <c r="AT362" i="1" s="1"/>
  <c r="AT363" i="1" s="1"/>
  <c r="AT364" i="1" s="1"/>
  <c r="AT365" i="1" s="1"/>
  <c r="AT366" i="1" s="1"/>
  <c r="AT367" i="1" s="1"/>
  <c r="AT368" i="1" s="1"/>
  <c r="AT369" i="1" s="1"/>
  <c r="AT370" i="1" s="1"/>
  <c r="AT371" i="1" s="1"/>
  <c r="AT372" i="1" s="1"/>
  <c r="AT373" i="1" s="1"/>
  <c r="AT374" i="1" s="1"/>
  <c r="AT375" i="1" s="1"/>
  <c r="AT376" i="1" s="1"/>
  <c r="AT377" i="1" s="1"/>
  <c r="AT378" i="1" s="1"/>
  <c r="AT379" i="1" s="1"/>
  <c r="AT380" i="1" s="1"/>
  <c r="AT381" i="1" s="1"/>
  <c r="AT382" i="1" s="1"/>
  <c r="AT383" i="1" s="1"/>
  <c r="AT384" i="1" s="1"/>
  <c r="AT385" i="1" s="1"/>
  <c r="AT386" i="1" s="1"/>
  <c r="AT387" i="1" s="1"/>
  <c r="AT388" i="1" s="1"/>
  <c r="AT389" i="1" s="1"/>
  <c r="AT390" i="1" s="1"/>
  <c r="AT391" i="1" s="1"/>
  <c r="AT392" i="1" s="1"/>
  <c r="AT393" i="1" s="1"/>
  <c r="AT394" i="1" s="1"/>
  <c r="AT395" i="1" s="1"/>
  <c r="AT396" i="1" s="1"/>
  <c r="AT397" i="1" s="1"/>
  <c r="AT398" i="1" s="1"/>
  <c r="AT399" i="1" s="1"/>
  <c r="AT400" i="1" s="1"/>
  <c r="AT401" i="1" s="1"/>
  <c r="AT402" i="1" s="1"/>
  <c r="AT403" i="1" s="1"/>
  <c r="AT404" i="1" s="1"/>
  <c r="AT405" i="1" s="1"/>
  <c r="AT406" i="1" s="1"/>
  <c r="AT407" i="1" s="1"/>
  <c r="AT408" i="1" s="1"/>
  <c r="AT409" i="1" s="1"/>
  <c r="AT410" i="1" s="1"/>
  <c r="AT411" i="1" s="1"/>
  <c r="AT412" i="1" s="1"/>
  <c r="AT413" i="1" s="1"/>
  <c r="AT414" i="1" s="1"/>
  <c r="AT415" i="1" s="1"/>
  <c r="AT416" i="1" s="1"/>
  <c r="AT417" i="1" s="1"/>
  <c r="AT418" i="1" s="1"/>
  <c r="AT419" i="1" s="1"/>
  <c r="AT420" i="1" s="1"/>
  <c r="AT421" i="1" s="1"/>
  <c r="AT422" i="1" s="1"/>
  <c r="AT423" i="1" s="1"/>
  <c r="AT424" i="1" s="1"/>
  <c r="AT425" i="1" s="1"/>
  <c r="AT426" i="1" s="1"/>
  <c r="AT427" i="1" s="1"/>
  <c r="AT428" i="1" s="1"/>
  <c r="AT429" i="1" s="1"/>
  <c r="AT430" i="1" s="1"/>
  <c r="AT431" i="1" s="1"/>
  <c r="AT432" i="1" s="1"/>
  <c r="AT433" i="1" s="1"/>
  <c r="AT434" i="1" s="1"/>
  <c r="AT435" i="1" s="1"/>
  <c r="AT436" i="1" s="1"/>
  <c r="AT437" i="1" s="1"/>
  <c r="AT438" i="1" s="1"/>
  <c r="AT439" i="1" s="1"/>
  <c r="AT440" i="1" s="1"/>
  <c r="AT441" i="1" s="1"/>
  <c r="AT442" i="1" s="1"/>
  <c r="AT443" i="1" s="1"/>
  <c r="AT444" i="1" s="1"/>
  <c r="AT445" i="1" s="1"/>
  <c r="AT446" i="1" s="1"/>
  <c r="AT447" i="1" s="1"/>
  <c r="AT448" i="1" s="1"/>
  <c r="AT449" i="1" s="1"/>
  <c r="AT450" i="1" s="1"/>
  <c r="AT451" i="1" s="1"/>
  <c r="AT452" i="1" s="1"/>
  <c r="AT453" i="1" s="1"/>
  <c r="AT454" i="1" s="1"/>
  <c r="AT455" i="1" s="1"/>
  <c r="AT456" i="1" s="1"/>
  <c r="AT457" i="1" s="1"/>
  <c r="AT458" i="1" s="1"/>
  <c r="AT459" i="1" s="1"/>
  <c r="AT460" i="1" s="1"/>
  <c r="AT461" i="1" s="1"/>
  <c r="AT462" i="1" s="1"/>
  <c r="AT463" i="1" s="1"/>
  <c r="AT464" i="1" s="1"/>
  <c r="AT465" i="1" s="1"/>
  <c r="AT466" i="1" s="1"/>
  <c r="AT467" i="1" s="1"/>
  <c r="AT468" i="1" s="1"/>
  <c r="AT469" i="1" s="1"/>
  <c r="AT470" i="1" s="1"/>
  <c r="AT471" i="1" s="1"/>
  <c r="AT472" i="1" s="1"/>
  <c r="AT473" i="1" s="1"/>
  <c r="AT474" i="1" s="1"/>
  <c r="AT475" i="1" s="1"/>
  <c r="AT476" i="1" s="1"/>
  <c r="AT477" i="1" s="1"/>
  <c r="AT478" i="1" s="1"/>
  <c r="AT479" i="1" s="1"/>
  <c r="AT480" i="1" s="1"/>
  <c r="AT481" i="1" s="1"/>
  <c r="AT482" i="1" s="1"/>
  <c r="AT483" i="1" s="1"/>
  <c r="AT484" i="1" s="1"/>
  <c r="AT485" i="1" s="1"/>
  <c r="AT486" i="1" s="1"/>
  <c r="AT487" i="1" s="1"/>
  <c r="AT488" i="1" s="1"/>
  <c r="AT489" i="1" s="1"/>
  <c r="AT490" i="1" s="1"/>
  <c r="AT491" i="1" s="1"/>
  <c r="AT492" i="1" s="1"/>
  <c r="AT493" i="1" s="1"/>
  <c r="AT494" i="1" s="1"/>
  <c r="AT495" i="1" s="1"/>
  <c r="AT496" i="1" s="1"/>
  <c r="AT497" i="1" s="1"/>
  <c r="AT498" i="1" s="1"/>
  <c r="AT499" i="1" s="1"/>
  <c r="AT500" i="1" s="1"/>
  <c r="AT501" i="1" s="1"/>
  <c r="AT502" i="1" s="1"/>
  <c r="AT503" i="1" s="1"/>
  <c r="AT504" i="1" s="1"/>
  <c r="AT505" i="1" s="1"/>
  <c r="AT506" i="1" s="1"/>
  <c r="AT507" i="1" s="1"/>
  <c r="AT508" i="1" s="1"/>
  <c r="AT509" i="1" s="1"/>
  <c r="AT510" i="1" s="1"/>
  <c r="AT511" i="1" s="1"/>
  <c r="AT512" i="1" s="1"/>
  <c r="AT513" i="1" s="1"/>
  <c r="AT514" i="1" s="1"/>
  <c r="AT515" i="1" s="1"/>
  <c r="AT516" i="1" s="1"/>
  <c r="AT517" i="1" s="1"/>
  <c r="AT518" i="1" s="1"/>
  <c r="AT519" i="1" s="1"/>
  <c r="AT520" i="1" s="1"/>
  <c r="AT521" i="1" s="1"/>
  <c r="AT522" i="1" s="1"/>
  <c r="AT523" i="1" s="1"/>
  <c r="AT524" i="1" s="1"/>
  <c r="AT525" i="1" s="1"/>
  <c r="AT526" i="1" s="1"/>
  <c r="AT527" i="1" s="1"/>
  <c r="AT528" i="1" s="1"/>
  <c r="AT529" i="1" s="1"/>
  <c r="AT530" i="1" s="1"/>
  <c r="AT531" i="1" s="1"/>
  <c r="AT532" i="1" s="1"/>
  <c r="AT533" i="1" s="1"/>
  <c r="AL44" i="1"/>
  <c r="AL45" i="1" s="1"/>
  <c r="AL46" i="1" s="1"/>
  <c r="CT44" i="1"/>
  <c r="CT45" i="1" s="1"/>
  <c r="CT46" i="1" s="1"/>
  <c r="J73" i="5"/>
  <c r="O73" i="5" s="1"/>
  <c r="T73" i="5" s="1"/>
  <c r="Y73" i="5" s="1"/>
  <c r="J153" i="5"/>
  <c r="J75" i="5"/>
  <c r="O75" i="5" s="1"/>
  <c r="T75" i="5" s="1"/>
  <c r="Y75" i="5" s="1"/>
  <c r="J155" i="5"/>
  <c r="O155" i="5" s="1"/>
  <c r="T155" i="5" s="1"/>
  <c r="Y155" i="5" s="1"/>
  <c r="DG546" i="1"/>
  <c r="DC546" i="1"/>
  <c r="CY546" i="1"/>
  <c r="CU546" i="1"/>
  <c r="CQ546" i="1"/>
  <c r="CM546" i="1"/>
  <c r="CI546" i="1"/>
  <c r="BA546" i="1"/>
  <c r="AW546" i="1"/>
  <c r="AS546" i="1"/>
  <c r="AO546" i="1"/>
  <c r="AK546" i="1"/>
  <c r="AG546" i="1"/>
  <c r="AC546" i="1"/>
  <c r="Y546" i="1"/>
  <c r="DH546" i="1"/>
  <c r="DD546" i="1"/>
  <c r="CZ546" i="1"/>
  <c r="CV546" i="1"/>
  <c r="CR546" i="1"/>
  <c r="CN546" i="1"/>
  <c r="CJ546" i="1"/>
  <c r="CF546" i="1"/>
  <c r="AX546" i="1"/>
  <c r="AT546" i="1"/>
  <c r="AP546" i="1"/>
  <c r="AL546" i="1"/>
  <c r="AH546" i="1"/>
  <c r="AD546" i="1"/>
  <c r="Z546" i="1"/>
  <c r="DI546" i="1"/>
  <c r="DA546" i="1"/>
  <c r="CS546" i="1"/>
  <c r="CK546" i="1"/>
  <c r="AY546" i="1"/>
  <c r="AQ546" i="1"/>
  <c r="AI546" i="1"/>
  <c r="AA546" i="1"/>
  <c r="DF546" i="1"/>
  <c r="CX546" i="1"/>
  <c r="CP546" i="1"/>
  <c r="CH546" i="1"/>
  <c r="AV546" i="1"/>
  <c r="AN546" i="1"/>
  <c r="AF546" i="1"/>
  <c r="X546" i="1"/>
  <c r="W547" i="1"/>
  <c r="DH547" i="1" s="1"/>
  <c r="DB546" i="1"/>
  <c r="CT546" i="1"/>
  <c r="CL546" i="1"/>
  <c r="AZ546" i="1"/>
  <c r="AR546" i="1"/>
  <c r="AJ546" i="1"/>
  <c r="AB546" i="1"/>
  <c r="CW546" i="1"/>
  <c r="AM546" i="1"/>
  <c r="CO546" i="1"/>
  <c r="AE546" i="1"/>
  <c r="CG546" i="1"/>
  <c r="DE546" i="1"/>
  <c r="AU546" i="1"/>
  <c r="I112" i="1"/>
  <c r="I192" i="1" s="1"/>
  <c r="I153" i="1"/>
  <c r="AE274" i="3"/>
  <c r="AF274" i="3" s="1"/>
  <c r="AB274" i="3"/>
  <c r="CI294" i="1"/>
  <c r="CI295" i="1" s="1"/>
  <c r="CI296" i="1" s="1"/>
  <c r="CI297" i="1" s="1"/>
  <c r="CI298" i="1" s="1"/>
  <c r="CI299" i="1" s="1"/>
  <c r="CI300" i="1" s="1"/>
  <c r="CI301" i="1" s="1"/>
  <c r="CI302" i="1" s="1"/>
  <c r="CI303" i="1" s="1"/>
  <c r="CI304" i="1" s="1"/>
  <c r="CI305" i="1" s="1"/>
  <c r="CI306" i="1" s="1"/>
  <c r="CI307" i="1" s="1"/>
  <c r="CI308" i="1" s="1"/>
  <c r="CI309" i="1" s="1"/>
  <c r="CI310" i="1" s="1"/>
  <c r="CI311" i="1" s="1"/>
  <c r="CI312" i="1" s="1"/>
  <c r="CI313" i="1" s="1"/>
  <c r="CI314" i="1" s="1"/>
  <c r="CI315" i="1" s="1"/>
  <c r="CI316" i="1" s="1"/>
  <c r="CI317" i="1" s="1"/>
  <c r="CI318" i="1" s="1"/>
  <c r="CI319" i="1" s="1"/>
  <c r="CI320" i="1" s="1"/>
  <c r="CI321" i="1" s="1"/>
  <c r="CI322" i="1" s="1"/>
  <c r="CI323" i="1" s="1"/>
  <c r="CI324" i="1" s="1"/>
  <c r="CI325" i="1" s="1"/>
  <c r="CI326" i="1" s="1"/>
  <c r="CI327" i="1" s="1"/>
  <c r="CI328" i="1" s="1"/>
  <c r="CI329" i="1" s="1"/>
  <c r="CI330" i="1" s="1"/>
  <c r="CI331" i="1" s="1"/>
  <c r="CI332" i="1" s="1"/>
  <c r="CI333" i="1" s="1"/>
  <c r="CI334" i="1" s="1"/>
  <c r="CI335" i="1" s="1"/>
  <c r="CI336" i="1" s="1"/>
  <c r="CI337" i="1" s="1"/>
  <c r="CI338" i="1" s="1"/>
  <c r="CI339" i="1" s="1"/>
  <c r="CI340" i="1" s="1"/>
  <c r="CI341" i="1" s="1"/>
  <c r="CI342" i="1" s="1"/>
  <c r="CI343" i="1" s="1"/>
  <c r="CI344" i="1" s="1"/>
  <c r="CI345" i="1" s="1"/>
  <c r="CI346" i="1" s="1"/>
  <c r="CI347" i="1" s="1"/>
  <c r="CI348" i="1" s="1"/>
  <c r="CI349" i="1" s="1"/>
  <c r="CI350" i="1" s="1"/>
  <c r="CI351" i="1" s="1"/>
  <c r="CI352" i="1" s="1"/>
  <c r="CI353" i="1" s="1"/>
  <c r="CI354" i="1" s="1"/>
  <c r="CI355" i="1" s="1"/>
  <c r="CI356" i="1" s="1"/>
  <c r="CI357" i="1" s="1"/>
  <c r="CI358" i="1" s="1"/>
  <c r="CI359" i="1" s="1"/>
  <c r="CI360" i="1" s="1"/>
  <c r="CI361" i="1" s="1"/>
  <c r="CI362" i="1" s="1"/>
  <c r="CI363" i="1" s="1"/>
  <c r="CI364" i="1" s="1"/>
  <c r="CI365" i="1" s="1"/>
  <c r="CI366" i="1" s="1"/>
  <c r="CI367" i="1" s="1"/>
  <c r="CI368" i="1" s="1"/>
  <c r="CI369" i="1" s="1"/>
  <c r="CI370" i="1" s="1"/>
  <c r="CI371" i="1" s="1"/>
  <c r="CI372" i="1" s="1"/>
  <c r="CI373" i="1" s="1"/>
  <c r="CI374" i="1" s="1"/>
  <c r="CI375" i="1" s="1"/>
  <c r="CI376" i="1" s="1"/>
  <c r="CI377" i="1" s="1"/>
  <c r="CI378" i="1" s="1"/>
  <c r="CI379" i="1" s="1"/>
  <c r="CI380" i="1" s="1"/>
  <c r="CI381" i="1" s="1"/>
  <c r="CI382" i="1" s="1"/>
  <c r="CI383" i="1" s="1"/>
  <c r="CI384" i="1" s="1"/>
  <c r="CI385" i="1" s="1"/>
  <c r="CI386" i="1" s="1"/>
  <c r="CI387" i="1" s="1"/>
  <c r="CI388" i="1" s="1"/>
  <c r="CI389" i="1" s="1"/>
  <c r="CI390" i="1" s="1"/>
  <c r="CI391" i="1" s="1"/>
  <c r="CI392" i="1" s="1"/>
  <c r="CI393" i="1" s="1"/>
  <c r="CI394" i="1" s="1"/>
  <c r="CI395" i="1" s="1"/>
  <c r="CI396" i="1" s="1"/>
  <c r="CI397" i="1" s="1"/>
  <c r="CI398" i="1" s="1"/>
  <c r="CI399" i="1" s="1"/>
  <c r="CI400" i="1" s="1"/>
  <c r="CI401" i="1" s="1"/>
  <c r="CI402" i="1" s="1"/>
  <c r="CI403" i="1" s="1"/>
  <c r="CI404" i="1" s="1"/>
  <c r="CI405" i="1" s="1"/>
  <c r="CI406" i="1" s="1"/>
  <c r="CI407" i="1" s="1"/>
  <c r="CI408" i="1" s="1"/>
  <c r="CI409" i="1" s="1"/>
  <c r="CI410" i="1" s="1"/>
  <c r="CI411" i="1" s="1"/>
  <c r="CI412" i="1" s="1"/>
  <c r="CI413" i="1" s="1"/>
  <c r="CI414" i="1" s="1"/>
  <c r="CI415" i="1" s="1"/>
  <c r="CI416" i="1" s="1"/>
  <c r="CI417" i="1" s="1"/>
  <c r="CI418" i="1" s="1"/>
  <c r="CI419" i="1" s="1"/>
  <c r="CI420" i="1" s="1"/>
  <c r="CI421" i="1" s="1"/>
  <c r="CI422" i="1" s="1"/>
  <c r="CI423" i="1" s="1"/>
  <c r="CI424" i="1" s="1"/>
  <c r="CI425" i="1" s="1"/>
  <c r="CI426" i="1" s="1"/>
  <c r="CI427" i="1" s="1"/>
  <c r="CI428" i="1" s="1"/>
  <c r="CI429" i="1" s="1"/>
  <c r="CI430" i="1" s="1"/>
  <c r="CI431" i="1" s="1"/>
  <c r="CI432" i="1" s="1"/>
  <c r="CI433" i="1" s="1"/>
  <c r="CI434" i="1" s="1"/>
  <c r="CI435" i="1" s="1"/>
  <c r="CI436" i="1" s="1"/>
  <c r="CI437" i="1" s="1"/>
  <c r="CI438" i="1" s="1"/>
  <c r="CI439" i="1" s="1"/>
  <c r="CI440" i="1" s="1"/>
  <c r="CI441" i="1" s="1"/>
  <c r="CI442" i="1" s="1"/>
  <c r="CI443" i="1" s="1"/>
  <c r="CI444" i="1" s="1"/>
  <c r="CI445" i="1" s="1"/>
  <c r="CI446" i="1" s="1"/>
  <c r="CI447" i="1" s="1"/>
  <c r="CI448" i="1" s="1"/>
  <c r="CI449" i="1" s="1"/>
  <c r="CI450" i="1" s="1"/>
  <c r="CI451" i="1" s="1"/>
  <c r="CI452" i="1" s="1"/>
  <c r="CI453" i="1" s="1"/>
  <c r="CI454" i="1" s="1"/>
  <c r="CI455" i="1" s="1"/>
  <c r="CI456" i="1" s="1"/>
  <c r="CI457" i="1" s="1"/>
  <c r="CI458" i="1" s="1"/>
  <c r="CI459" i="1" s="1"/>
  <c r="CI460" i="1" s="1"/>
  <c r="CI461" i="1" s="1"/>
  <c r="CI462" i="1" s="1"/>
  <c r="CI463" i="1" s="1"/>
  <c r="CI464" i="1" s="1"/>
  <c r="CI465" i="1" s="1"/>
  <c r="CI466" i="1" s="1"/>
  <c r="CI467" i="1" s="1"/>
  <c r="CI468" i="1" s="1"/>
  <c r="CI469" i="1" s="1"/>
  <c r="CI470" i="1" s="1"/>
  <c r="CI471" i="1" s="1"/>
  <c r="CI472" i="1" s="1"/>
  <c r="CI473" i="1" s="1"/>
  <c r="CI474" i="1" s="1"/>
  <c r="CI475" i="1" s="1"/>
  <c r="CI476" i="1" s="1"/>
  <c r="CI477" i="1" s="1"/>
  <c r="CI478" i="1" s="1"/>
  <c r="CI479" i="1" s="1"/>
  <c r="CI480" i="1" s="1"/>
  <c r="CI481" i="1" s="1"/>
  <c r="CI482" i="1" s="1"/>
  <c r="CI483" i="1" s="1"/>
  <c r="CI484" i="1" s="1"/>
  <c r="CI485" i="1" s="1"/>
  <c r="CI486" i="1" s="1"/>
  <c r="CI487" i="1" s="1"/>
  <c r="CI488" i="1" s="1"/>
  <c r="CI489" i="1" s="1"/>
  <c r="CI490" i="1" s="1"/>
  <c r="CI491" i="1" s="1"/>
  <c r="CI492" i="1" s="1"/>
  <c r="CI493" i="1" s="1"/>
  <c r="CI494" i="1" s="1"/>
  <c r="CI495" i="1" s="1"/>
  <c r="CI496" i="1" s="1"/>
  <c r="CI497" i="1" s="1"/>
  <c r="CI498" i="1" s="1"/>
  <c r="CI499" i="1" s="1"/>
  <c r="CI500" i="1" s="1"/>
  <c r="CI501" i="1" s="1"/>
  <c r="CI502" i="1" s="1"/>
  <c r="CI503" i="1" s="1"/>
  <c r="CI504" i="1" s="1"/>
  <c r="CI505" i="1" s="1"/>
  <c r="CI506" i="1" s="1"/>
  <c r="CI507" i="1" s="1"/>
  <c r="CI508" i="1" s="1"/>
  <c r="CI509" i="1" s="1"/>
  <c r="CI510" i="1" s="1"/>
  <c r="CI511" i="1" s="1"/>
  <c r="CI512" i="1" s="1"/>
  <c r="CI513" i="1" s="1"/>
  <c r="CI514" i="1" s="1"/>
  <c r="CI515" i="1" s="1"/>
  <c r="CI516" i="1" s="1"/>
  <c r="CI517" i="1" s="1"/>
  <c r="CI518" i="1" s="1"/>
  <c r="CI519" i="1" s="1"/>
  <c r="CI520" i="1" s="1"/>
  <c r="CI521" i="1" s="1"/>
  <c r="CI522" i="1" s="1"/>
  <c r="CI523" i="1" s="1"/>
  <c r="CI524" i="1" s="1"/>
  <c r="CI525" i="1" s="1"/>
  <c r="CI526" i="1" s="1"/>
  <c r="CI527" i="1" s="1"/>
  <c r="CI528" i="1" s="1"/>
  <c r="CI529" i="1" s="1"/>
  <c r="CI530" i="1" s="1"/>
  <c r="CI531" i="1" s="1"/>
  <c r="CI532" i="1" s="1"/>
  <c r="CI533" i="1" s="1"/>
  <c r="CI44" i="1"/>
  <c r="CI45" i="1" s="1"/>
  <c r="CI46" i="1" s="1"/>
  <c r="J74" i="5"/>
  <c r="J154" i="5"/>
  <c r="O154" i="5" s="1"/>
  <c r="T154" i="5" s="1"/>
  <c r="Y154" i="5" s="1"/>
  <c r="I109" i="1"/>
  <c r="I189" i="1" s="1"/>
  <c r="I150" i="1"/>
  <c r="I114" i="1"/>
  <c r="I194" i="1" s="1"/>
  <c r="I155" i="1"/>
  <c r="BD76" i="2"/>
  <c r="AR76" i="2"/>
  <c r="AH76" i="2"/>
  <c r="BB76" i="2"/>
  <c r="AK76" i="2"/>
  <c r="AN76" i="2" s="1"/>
  <c r="AF76" i="2"/>
  <c r="AM76" i="2"/>
  <c r="AP76" i="2"/>
  <c r="AS76" i="2" s="1"/>
  <c r="G53" i="5"/>
  <c r="K53" i="5" s="1"/>
  <c r="P53" i="5" s="1"/>
  <c r="U53" i="5" s="1"/>
  <c r="Z53" i="5" s="1"/>
  <c r="O86" i="1"/>
  <c r="B6" i="29" s="1"/>
  <c r="N166" i="1"/>
  <c r="O166" i="1" s="1"/>
  <c r="DM40" i="1" s="1"/>
  <c r="N87" i="1"/>
  <c r="G133" i="5"/>
  <c r="K133" i="5" s="1"/>
  <c r="P133" i="5" s="1"/>
  <c r="U133" i="5" s="1"/>
  <c r="Z133" i="5" s="1"/>
  <c r="U22" i="5"/>
  <c r="Z22" i="5" s="1"/>
  <c r="AA294" i="1"/>
  <c r="AA295" i="1" s="1"/>
  <c r="AA296" i="1" s="1"/>
  <c r="AA297" i="1" s="1"/>
  <c r="AA298" i="1" s="1"/>
  <c r="AA299" i="1" s="1"/>
  <c r="AA300" i="1" s="1"/>
  <c r="AA301" i="1" s="1"/>
  <c r="AA302" i="1" s="1"/>
  <c r="AA303" i="1" s="1"/>
  <c r="AA304" i="1" s="1"/>
  <c r="AA305" i="1" s="1"/>
  <c r="AA306" i="1" s="1"/>
  <c r="AA307" i="1" s="1"/>
  <c r="AA308" i="1" s="1"/>
  <c r="AA309" i="1" s="1"/>
  <c r="AA310" i="1" s="1"/>
  <c r="AA311" i="1" s="1"/>
  <c r="AA312" i="1" s="1"/>
  <c r="AA313" i="1" s="1"/>
  <c r="AA314" i="1" s="1"/>
  <c r="AA315" i="1" s="1"/>
  <c r="AA316" i="1" s="1"/>
  <c r="AA317" i="1" s="1"/>
  <c r="AA318" i="1" s="1"/>
  <c r="AA319" i="1" s="1"/>
  <c r="AA320" i="1" s="1"/>
  <c r="AA321" i="1" s="1"/>
  <c r="AA322" i="1" s="1"/>
  <c r="AA323" i="1" s="1"/>
  <c r="AA324" i="1" s="1"/>
  <c r="AA325" i="1" s="1"/>
  <c r="AA326" i="1" s="1"/>
  <c r="AA327" i="1" s="1"/>
  <c r="AA328" i="1" s="1"/>
  <c r="AA329" i="1" s="1"/>
  <c r="AA330" i="1" s="1"/>
  <c r="AA331" i="1" s="1"/>
  <c r="AA332" i="1" s="1"/>
  <c r="AA333" i="1" s="1"/>
  <c r="AA334" i="1" s="1"/>
  <c r="AA335" i="1" s="1"/>
  <c r="AA336" i="1" s="1"/>
  <c r="AA337" i="1" s="1"/>
  <c r="AA338" i="1" s="1"/>
  <c r="AA339" i="1" s="1"/>
  <c r="AA340" i="1" s="1"/>
  <c r="AA341" i="1" s="1"/>
  <c r="AA342" i="1" s="1"/>
  <c r="AA343" i="1" s="1"/>
  <c r="AA344" i="1" s="1"/>
  <c r="AA345" i="1" s="1"/>
  <c r="AA346" i="1" s="1"/>
  <c r="AA347" i="1" s="1"/>
  <c r="AA348" i="1" s="1"/>
  <c r="AA349" i="1" s="1"/>
  <c r="AA350" i="1" s="1"/>
  <c r="AA351" i="1" s="1"/>
  <c r="AA352" i="1" s="1"/>
  <c r="AA353" i="1" s="1"/>
  <c r="AA354" i="1" s="1"/>
  <c r="AA355" i="1" s="1"/>
  <c r="AA356" i="1" s="1"/>
  <c r="AA357" i="1" s="1"/>
  <c r="AA358" i="1" s="1"/>
  <c r="AA359" i="1" s="1"/>
  <c r="AA360" i="1" s="1"/>
  <c r="AA361" i="1" s="1"/>
  <c r="AA362" i="1" s="1"/>
  <c r="AA363" i="1" s="1"/>
  <c r="AA364" i="1" s="1"/>
  <c r="AA365" i="1" s="1"/>
  <c r="AA366" i="1" s="1"/>
  <c r="AA367" i="1" s="1"/>
  <c r="AA368" i="1" s="1"/>
  <c r="AA369" i="1" s="1"/>
  <c r="AA370" i="1" s="1"/>
  <c r="AA371" i="1" s="1"/>
  <c r="AA372" i="1" s="1"/>
  <c r="AA373" i="1" s="1"/>
  <c r="AA374" i="1" s="1"/>
  <c r="AA375" i="1" s="1"/>
  <c r="AA376" i="1" s="1"/>
  <c r="AA377" i="1" s="1"/>
  <c r="AA378" i="1" s="1"/>
  <c r="AA379" i="1" s="1"/>
  <c r="AA380" i="1" s="1"/>
  <c r="AA381" i="1" s="1"/>
  <c r="AA382" i="1" s="1"/>
  <c r="AA383" i="1" s="1"/>
  <c r="AA384" i="1" s="1"/>
  <c r="AA385" i="1" s="1"/>
  <c r="AA386" i="1" s="1"/>
  <c r="AA387" i="1" s="1"/>
  <c r="AA388" i="1" s="1"/>
  <c r="AA389" i="1" s="1"/>
  <c r="AA390" i="1" s="1"/>
  <c r="AA391" i="1" s="1"/>
  <c r="AA392" i="1" s="1"/>
  <c r="AA393" i="1" s="1"/>
  <c r="AA394" i="1" s="1"/>
  <c r="AA395" i="1" s="1"/>
  <c r="AA396" i="1" s="1"/>
  <c r="AA397" i="1" s="1"/>
  <c r="AA398" i="1" s="1"/>
  <c r="AA399" i="1" s="1"/>
  <c r="AA400" i="1" s="1"/>
  <c r="AA401" i="1" s="1"/>
  <c r="AA402" i="1" s="1"/>
  <c r="AA403" i="1" s="1"/>
  <c r="AA404" i="1" s="1"/>
  <c r="AA405" i="1" s="1"/>
  <c r="AA406" i="1" s="1"/>
  <c r="AA407" i="1" s="1"/>
  <c r="AA408" i="1" s="1"/>
  <c r="AA409" i="1" s="1"/>
  <c r="AA410" i="1" s="1"/>
  <c r="AA411" i="1" s="1"/>
  <c r="AA412" i="1" s="1"/>
  <c r="AA413" i="1" s="1"/>
  <c r="AA414" i="1" s="1"/>
  <c r="AA415" i="1" s="1"/>
  <c r="AA416" i="1" s="1"/>
  <c r="AA417" i="1" s="1"/>
  <c r="AA418" i="1" s="1"/>
  <c r="AA419" i="1" s="1"/>
  <c r="AA420" i="1" s="1"/>
  <c r="AA421" i="1" s="1"/>
  <c r="AA422" i="1" s="1"/>
  <c r="AA423" i="1" s="1"/>
  <c r="AA424" i="1" s="1"/>
  <c r="AA425" i="1" s="1"/>
  <c r="AA426" i="1" s="1"/>
  <c r="AA427" i="1" s="1"/>
  <c r="AA428" i="1" s="1"/>
  <c r="AA429" i="1" s="1"/>
  <c r="AA430" i="1" s="1"/>
  <c r="AA431" i="1" s="1"/>
  <c r="AA432" i="1" s="1"/>
  <c r="AA433" i="1" s="1"/>
  <c r="AA434" i="1" s="1"/>
  <c r="AA435" i="1" s="1"/>
  <c r="AA436" i="1" s="1"/>
  <c r="AA437" i="1" s="1"/>
  <c r="AA438" i="1" s="1"/>
  <c r="AA439" i="1" s="1"/>
  <c r="AA440" i="1" s="1"/>
  <c r="AA441" i="1" s="1"/>
  <c r="AA442" i="1" s="1"/>
  <c r="AA443" i="1" s="1"/>
  <c r="AA444" i="1" s="1"/>
  <c r="AA445" i="1" s="1"/>
  <c r="AA446" i="1" s="1"/>
  <c r="AA447" i="1" s="1"/>
  <c r="AA448" i="1" s="1"/>
  <c r="AA449" i="1" s="1"/>
  <c r="AA450" i="1" s="1"/>
  <c r="AA451" i="1" s="1"/>
  <c r="AA452" i="1" s="1"/>
  <c r="AA453" i="1" s="1"/>
  <c r="AA454" i="1" s="1"/>
  <c r="AA455" i="1" s="1"/>
  <c r="AA456" i="1" s="1"/>
  <c r="AA457" i="1" s="1"/>
  <c r="AA458" i="1" s="1"/>
  <c r="AA459" i="1" s="1"/>
  <c r="AA460" i="1" s="1"/>
  <c r="AA461" i="1" s="1"/>
  <c r="AA462" i="1" s="1"/>
  <c r="AA463" i="1" s="1"/>
  <c r="AA464" i="1" s="1"/>
  <c r="AA465" i="1" s="1"/>
  <c r="AA466" i="1" s="1"/>
  <c r="AA467" i="1" s="1"/>
  <c r="AA468" i="1" s="1"/>
  <c r="AA469" i="1" s="1"/>
  <c r="AA470" i="1" s="1"/>
  <c r="AA471" i="1" s="1"/>
  <c r="AA472" i="1" s="1"/>
  <c r="AA473" i="1" s="1"/>
  <c r="AA474" i="1" s="1"/>
  <c r="AA475" i="1" s="1"/>
  <c r="AA476" i="1" s="1"/>
  <c r="AA477" i="1" s="1"/>
  <c r="AA478" i="1" s="1"/>
  <c r="AA479" i="1" s="1"/>
  <c r="AA480" i="1" s="1"/>
  <c r="AA481" i="1" s="1"/>
  <c r="AA482" i="1" s="1"/>
  <c r="AA483" i="1" s="1"/>
  <c r="AA484" i="1" s="1"/>
  <c r="AA485" i="1" s="1"/>
  <c r="AA486" i="1" s="1"/>
  <c r="AA487" i="1" s="1"/>
  <c r="AA488" i="1" s="1"/>
  <c r="AA489" i="1" s="1"/>
  <c r="AA490" i="1" s="1"/>
  <c r="AA491" i="1" s="1"/>
  <c r="AA492" i="1" s="1"/>
  <c r="AA493" i="1" s="1"/>
  <c r="AA494" i="1" s="1"/>
  <c r="AA495" i="1" s="1"/>
  <c r="AA496" i="1" s="1"/>
  <c r="AA497" i="1" s="1"/>
  <c r="AA498" i="1" s="1"/>
  <c r="AA499" i="1" s="1"/>
  <c r="AA500" i="1" s="1"/>
  <c r="AA501" i="1" s="1"/>
  <c r="AA502" i="1" s="1"/>
  <c r="AA503" i="1" s="1"/>
  <c r="AA504" i="1" s="1"/>
  <c r="AA505" i="1" s="1"/>
  <c r="AA506" i="1" s="1"/>
  <c r="AA507" i="1" s="1"/>
  <c r="AA508" i="1" s="1"/>
  <c r="AA509" i="1" s="1"/>
  <c r="AA510" i="1" s="1"/>
  <c r="AA511" i="1" s="1"/>
  <c r="AA512" i="1" s="1"/>
  <c r="AA513" i="1" s="1"/>
  <c r="AA514" i="1" s="1"/>
  <c r="AA515" i="1" s="1"/>
  <c r="AA516" i="1" s="1"/>
  <c r="AA517" i="1" s="1"/>
  <c r="AA518" i="1" s="1"/>
  <c r="AA519" i="1" s="1"/>
  <c r="AA520" i="1" s="1"/>
  <c r="AA521" i="1" s="1"/>
  <c r="AA522" i="1" s="1"/>
  <c r="AA523" i="1" s="1"/>
  <c r="AA524" i="1" s="1"/>
  <c r="AA525" i="1" s="1"/>
  <c r="AA526" i="1" s="1"/>
  <c r="AA527" i="1" s="1"/>
  <c r="AA528" i="1" s="1"/>
  <c r="AA529" i="1" s="1"/>
  <c r="AA530" i="1" s="1"/>
  <c r="AA531" i="1" s="1"/>
  <c r="AA532" i="1" s="1"/>
  <c r="AA533" i="1" s="1"/>
  <c r="AA44" i="1"/>
  <c r="AA45" i="1" s="1"/>
  <c r="AA46" i="1" s="1"/>
  <c r="AX277" i="3"/>
  <c r="AN277" i="3"/>
  <c r="AS277" i="3"/>
  <c r="BJ277" i="3"/>
  <c r="T52" i="5"/>
  <c r="Y52" i="5" s="1"/>
  <c r="U42" i="5"/>
  <c r="Z42" i="5" s="1"/>
  <c r="U32" i="5"/>
  <c r="Z32" i="5" s="1"/>
  <c r="K78" i="2"/>
  <c r="AB77" i="2"/>
  <c r="DL44" i="1"/>
  <c r="DL45" i="1" s="1"/>
  <c r="DL46" i="1" s="1"/>
  <c r="DL47" i="1" s="1"/>
  <c r="DL294" i="1"/>
  <c r="DL295" i="1" s="1"/>
  <c r="DL296" i="1" s="1"/>
  <c r="DL297" i="1" s="1"/>
  <c r="DL298" i="1" s="1"/>
  <c r="DL299" i="1" s="1"/>
  <c r="DL300" i="1" s="1"/>
  <c r="DL301" i="1" s="1"/>
  <c r="DL302" i="1" s="1"/>
  <c r="DL303" i="1" s="1"/>
  <c r="DL304" i="1" s="1"/>
  <c r="DL305" i="1" s="1"/>
  <c r="DL306" i="1" s="1"/>
  <c r="DL307" i="1" s="1"/>
  <c r="DL308" i="1" s="1"/>
  <c r="DL309" i="1" s="1"/>
  <c r="DL310" i="1" s="1"/>
  <c r="DL311" i="1" s="1"/>
  <c r="DL312" i="1" s="1"/>
  <c r="DL313" i="1" s="1"/>
  <c r="DL314" i="1" s="1"/>
  <c r="DL315" i="1" s="1"/>
  <c r="DL316" i="1" s="1"/>
  <c r="DL317" i="1" s="1"/>
  <c r="DL318" i="1" s="1"/>
  <c r="DL319" i="1" s="1"/>
  <c r="DL320" i="1" s="1"/>
  <c r="DL321" i="1" s="1"/>
  <c r="DL322" i="1" s="1"/>
  <c r="DL323" i="1" s="1"/>
  <c r="DL324" i="1" s="1"/>
  <c r="DL325" i="1" s="1"/>
  <c r="DL326" i="1" s="1"/>
  <c r="DL327" i="1" s="1"/>
  <c r="DL328" i="1" s="1"/>
  <c r="DL329" i="1" s="1"/>
  <c r="DL330" i="1" s="1"/>
  <c r="DL331" i="1" s="1"/>
  <c r="DL332" i="1" s="1"/>
  <c r="DL333" i="1" s="1"/>
  <c r="DL334" i="1" s="1"/>
  <c r="DL335" i="1" s="1"/>
  <c r="DL336" i="1" s="1"/>
  <c r="DL337" i="1" s="1"/>
  <c r="DL338" i="1" s="1"/>
  <c r="DL339" i="1" s="1"/>
  <c r="DL340" i="1" s="1"/>
  <c r="DL341" i="1" s="1"/>
  <c r="DL342" i="1" s="1"/>
  <c r="DL343" i="1" s="1"/>
  <c r="DL344" i="1" s="1"/>
  <c r="DL345" i="1" s="1"/>
  <c r="DL346" i="1" s="1"/>
  <c r="DL347" i="1" s="1"/>
  <c r="DL348" i="1" s="1"/>
  <c r="DL349" i="1" s="1"/>
  <c r="DL350" i="1" s="1"/>
  <c r="DL351" i="1" s="1"/>
  <c r="DL352" i="1" s="1"/>
  <c r="DL353" i="1" s="1"/>
  <c r="DL354" i="1" s="1"/>
  <c r="DL355" i="1" s="1"/>
  <c r="DL356" i="1" s="1"/>
  <c r="DL357" i="1" s="1"/>
  <c r="DL358" i="1" s="1"/>
  <c r="DL359" i="1" s="1"/>
  <c r="DL360" i="1" s="1"/>
  <c r="DL361" i="1" s="1"/>
  <c r="DL362" i="1" s="1"/>
  <c r="DL363" i="1" s="1"/>
  <c r="DL364" i="1" s="1"/>
  <c r="DL365" i="1" s="1"/>
  <c r="DL366" i="1" s="1"/>
  <c r="DL367" i="1" s="1"/>
  <c r="DL368" i="1" s="1"/>
  <c r="DL369" i="1" s="1"/>
  <c r="DL370" i="1" s="1"/>
  <c r="DL371" i="1" s="1"/>
  <c r="DL372" i="1" s="1"/>
  <c r="DL373" i="1" s="1"/>
  <c r="DL374" i="1" s="1"/>
  <c r="DL375" i="1" s="1"/>
  <c r="DL376" i="1" s="1"/>
  <c r="DL377" i="1" s="1"/>
  <c r="DL378" i="1" s="1"/>
  <c r="DL379" i="1" s="1"/>
  <c r="DL380" i="1" s="1"/>
  <c r="DL381" i="1" s="1"/>
  <c r="DL382" i="1" s="1"/>
  <c r="DL383" i="1" s="1"/>
  <c r="DL384" i="1" s="1"/>
  <c r="DL385" i="1" s="1"/>
  <c r="DL386" i="1" s="1"/>
  <c r="DL387" i="1" s="1"/>
  <c r="DL388" i="1" s="1"/>
  <c r="DL389" i="1" s="1"/>
  <c r="DL390" i="1" s="1"/>
  <c r="DL391" i="1" s="1"/>
  <c r="DL392" i="1" s="1"/>
  <c r="DL393" i="1" s="1"/>
  <c r="DL394" i="1" s="1"/>
  <c r="DL395" i="1" s="1"/>
  <c r="DL396" i="1" s="1"/>
  <c r="DL397" i="1" s="1"/>
  <c r="DL398" i="1" s="1"/>
  <c r="DL399" i="1" s="1"/>
  <c r="DL400" i="1" s="1"/>
  <c r="DL401" i="1" s="1"/>
  <c r="DL402" i="1" s="1"/>
  <c r="DL403" i="1" s="1"/>
  <c r="DL404" i="1" s="1"/>
  <c r="DL405" i="1" s="1"/>
  <c r="DL406" i="1" s="1"/>
  <c r="DL407" i="1" s="1"/>
  <c r="DL408" i="1" s="1"/>
  <c r="DL409" i="1" s="1"/>
  <c r="DL410" i="1" s="1"/>
  <c r="DL411" i="1" s="1"/>
  <c r="DL412" i="1" s="1"/>
  <c r="DL413" i="1" s="1"/>
  <c r="DL414" i="1" s="1"/>
  <c r="DL415" i="1" s="1"/>
  <c r="DL416" i="1" s="1"/>
  <c r="DL417" i="1" s="1"/>
  <c r="DL418" i="1" s="1"/>
  <c r="DL419" i="1" s="1"/>
  <c r="DL420" i="1" s="1"/>
  <c r="DL421" i="1" s="1"/>
  <c r="DL422" i="1" s="1"/>
  <c r="DL423" i="1" s="1"/>
  <c r="DL424" i="1" s="1"/>
  <c r="DL425" i="1" s="1"/>
  <c r="DL426" i="1" s="1"/>
  <c r="DL427" i="1" s="1"/>
  <c r="DL428" i="1" s="1"/>
  <c r="DL429" i="1" s="1"/>
  <c r="DL430" i="1" s="1"/>
  <c r="DL431" i="1" s="1"/>
  <c r="DL432" i="1" s="1"/>
  <c r="DL433" i="1" s="1"/>
  <c r="DL434" i="1" s="1"/>
  <c r="DL435" i="1" s="1"/>
  <c r="DL436" i="1" s="1"/>
  <c r="DL437" i="1" s="1"/>
  <c r="DL438" i="1" s="1"/>
  <c r="DL439" i="1" s="1"/>
  <c r="DL440" i="1" s="1"/>
  <c r="DL441" i="1" s="1"/>
  <c r="DL442" i="1" s="1"/>
  <c r="DL443" i="1" s="1"/>
  <c r="DL444" i="1" s="1"/>
  <c r="DL445" i="1" s="1"/>
  <c r="DL446" i="1" s="1"/>
  <c r="DL447" i="1" s="1"/>
  <c r="DL448" i="1" s="1"/>
  <c r="DL449" i="1" s="1"/>
  <c r="DL450" i="1" s="1"/>
  <c r="DL451" i="1" s="1"/>
  <c r="DL452" i="1" s="1"/>
  <c r="DL453" i="1" s="1"/>
  <c r="DL454" i="1" s="1"/>
  <c r="DL455" i="1" s="1"/>
  <c r="DL456" i="1" s="1"/>
  <c r="DL457" i="1" s="1"/>
  <c r="DL458" i="1" s="1"/>
  <c r="DL459" i="1" s="1"/>
  <c r="DL460" i="1" s="1"/>
  <c r="DL461" i="1" s="1"/>
  <c r="DL462" i="1" s="1"/>
  <c r="DL463" i="1" s="1"/>
  <c r="DL464" i="1" s="1"/>
  <c r="DL465" i="1" s="1"/>
  <c r="DL466" i="1" s="1"/>
  <c r="DL467" i="1" s="1"/>
  <c r="DL468" i="1" s="1"/>
  <c r="DL469" i="1" s="1"/>
  <c r="DL470" i="1" s="1"/>
  <c r="DL471" i="1" s="1"/>
  <c r="DL472" i="1" s="1"/>
  <c r="DL473" i="1" s="1"/>
  <c r="DL474" i="1" s="1"/>
  <c r="DL475" i="1" s="1"/>
  <c r="DL476" i="1" s="1"/>
  <c r="DL477" i="1" s="1"/>
  <c r="DL478" i="1" s="1"/>
  <c r="DL479" i="1" s="1"/>
  <c r="DL480" i="1" s="1"/>
  <c r="DL481" i="1" s="1"/>
  <c r="DL482" i="1" s="1"/>
  <c r="DL483" i="1" s="1"/>
  <c r="DL484" i="1" s="1"/>
  <c r="DL485" i="1" s="1"/>
  <c r="DL486" i="1" s="1"/>
  <c r="DL487" i="1" s="1"/>
  <c r="DL488" i="1" s="1"/>
  <c r="DL489" i="1" s="1"/>
  <c r="DL490" i="1" s="1"/>
  <c r="DL491" i="1" s="1"/>
  <c r="DL492" i="1" s="1"/>
  <c r="DL493" i="1" s="1"/>
  <c r="DL494" i="1" s="1"/>
  <c r="DL495" i="1" s="1"/>
  <c r="DL496" i="1" s="1"/>
  <c r="DL497" i="1" s="1"/>
  <c r="DL498" i="1" s="1"/>
  <c r="DL499" i="1" s="1"/>
  <c r="DL500" i="1" s="1"/>
  <c r="DL501" i="1" s="1"/>
  <c r="DL502" i="1" s="1"/>
  <c r="DL503" i="1" s="1"/>
  <c r="DL504" i="1" s="1"/>
  <c r="DL505" i="1" s="1"/>
  <c r="DL506" i="1" s="1"/>
  <c r="DL507" i="1" s="1"/>
  <c r="DL508" i="1" s="1"/>
  <c r="DL509" i="1" s="1"/>
  <c r="DL510" i="1" s="1"/>
  <c r="DL511" i="1" s="1"/>
  <c r="DL512" i="1" s="1"/>
  <c r="DL513" i="1" s="1"/>
  <c r="DL514" i="1" s="1"/>
  <c r="DL515" i="1" s="1"/>
  <c r="DL516" i="1" s="1"/>
  <c r="DL517" i="1" s="1"/>
  <c r="DL518" i="1" s="1"/>
  <c r="DL519" i="1" s="1"/>
  <c r="DL520" i="1" s="1"/>
  <c r="DL521" i="1" s="1"/>
  <c r="DL522" i="1" s="1"/>
  <c r="DL523" i="1" s="1"/>
  <c r="DL524" i="1" s="1"/>
  <c r="DL525" i="1" s="1"/>
  <c r="DL526" i="1" s="1"/>
  <c r="DL527" i="1" s="1"/>
  <c r="DL528" i="1" s="1"/>
  <c r="DL529" i="1" s="1"/>
  <c r="DL530" i="1" s="1"/>
  <c r="DL531" i="1" s="1"/>
  <c r="DL532" i="1" s="1"/>
  <c r="DL533" i="1" s="1"/>
  <c r="T36" i="5"/>
  <c r="Y36" i="5" s="1"/>
  <c r="U34" i="5"/>
  <c r="Z34" i="5" s="1"/>
  <c r="F24" i="5"/>
  <c r="J24" i="5" s="1"/>
  <c r="O24" i="5" s="1"/>
  <c r="T24" i="5" s="1"/>
  <c r="Y24" i="5" s="1"/>
  <c r="N128" i="1"/>
  <c r="O128" i="1" s="1"/>
  <c r="CJ40" i="1" s="1"/>
  <c r="N49" i="1"/>
  <c r="O48" i="1"/>
  <c r="F104" i="5"/>
  <c r="J104" i="5" s="1"/>
  <c r="O104" i="5" s="1"/>
  <c r="T104" i="5" s="1"/>
  <c r="Y104" i="5" s="1"/>
  <c r="AH278" i="3"/>
  <c r="Q279" i="3"/>
  <c r="T23" i="5"/>
  <c r="Y23" i="5" s="1"/>
  <c r="BE75" i="2"/>
  <c r="CD40" i="1"/>
  <c r="J76" i="5"/>
  <c r="O76" i="5" s="1"/>
  <c r="T76" i="5" s="1"/>
  <c r="Y76" i="5" s="1"/>
  <c r="J156" i="5"/>
  <c r="O156" i="5" s="1"/>
  <c r="T156" i="5" s="1"/>
  <c r="Y156" i="5" s="1"/>
  <c r="I107" i="1"/>
  <c r="I187" i="1" s="1"/>
  <c r="I148" i="1"/>
  <c r="BD44" i="1"/>
  <c r="BD45" i="1" s="1"/>
  <c r="BD46" i="1" s="1"/>
  <c r="BD47" i="1" s="1"/>
  <c r="BD294" i="1"/>
  <c r="BD295" i="1" s="1"/>
  <c r="BD296" i="1" s="1"/>
  <c r="BD297" i="1" s="1"/>
  <c r="BD298" i="1" s="1"/>
  <c r="BD299" i="1" s="1"/>
  <c r="BD300" i="1" s="1"/>
  <c r="BD301" i="1" s="1"/>
  <c r="BD302" i="1" s="1"/>
  <c r="BD303" i="1" s="1"/>
  <c r="BD304" i="1" s="1"/>
  <c r="BD305" i="1" s="1"/>
  <c r="BD306" i="1" s="1"/>
  <c r="BD307" i="1" s="1"/>
  <c r="BD308" i="1" s="1"/>
  <c r="BD309" i="1" s="1"/>
  <c r="BD310" i="1" s="1"/>
  <c r="BD311" i="1" s="1"/>
  <c r="BD312" i="1" s="1"/>
  <c r="BD313" i="1" s="1"/>
  <c r="BD314" i="1" s="1"/>
  <c r="BD315" i="1" s="1"/>
  <c r="BD316" i="1" s="1"/>
  <c r="BD317" i="1" s="1"/>
  <c r="BD318" i="1" s="1"/>
  <c r="BD319" i="1" s="1"/>
  <c r="BD320" i="1" s="1"/>
  <c r="BD321" i="1" s="1"/>
  <c r="BD322" i="1" s="1"/>
  <c r="BD323" i="1" s="1"/>
  <c r="BD324" i="1" s="1"/>
  <c r="BD325" i="1" s="1"/>
  <c r="BD326" i="1" s="1"/>
  <c r="BD327" i="1" s="1"/>
  <c r="BD328" i="1" s="1"/>
  <c r="BD329" i="1" s="1"/>
  <c r="BD330" i="1" s="1"/>
  <c r="BD331" i="1" s="1"/>
  <c r="BD332" i="1" s="1"/>
  <c r="BD333" i="1" s="1"/>
  <c r="BD334" i="1" s="1"/>
  <c r="BD335" i="1" s="1"/>
  <c r="BD336" i="1" s="1"/>
  <c r="BD337" i="1" s="1"/>
  <c r="BD338" i="1" s="1"/>
  <c r="BD339" i="1" s="1"/>
  <c r="BD340" i="1" s="1"/>
  <c r="BD341" i="1" s="1"/>
  <c r="BD342" i="1" s="1"/>
  <c r="BD343" i="1" s="1"/>
  <c r="BD344" i="1" s="1"/>
  <c r="BD345" i="1" s="1"/>
  <c r="BD346" i="1" s="1"/>
  <c r="BD347" i="1" s="1"/>
  <c r="BD348" i="1" s="1"/>
  <c r="BD349" i="1" s="1"/>
  <c r="BD350" i="1" s="1"/>
  <c r="BD351" i="1" s="1"/>
  <c r="BD352" i="1" s="1"/>
  <c r="BD353" i="1" s="1"/>
  <c r="BD354" i="1" s="1"/>
  <c r="BD355" i="1" s="1"/>
  <c r="BD356" i="1" s="1"/>
  <c r="BD357" i="1" s="1"/>
  <c r="BD358" i="1" s="1"/>
  <c r="BD359" i="1" s="1"/>
  <c r="BD360" i="1" s="1"/>
  <c r="BD361" i="1" s="1"/>
  <c r="BD362" i="1" s="1"/>
  <c r="BD363" i="1" s="1"/>
  <c r="BD364" i="1" s="1"/>
  <c r="BD365" i="1" s="1"/>
  <c r="BD366" i="1" s="1"/>
  <c r="BD367" i="1" s="1"/>
  <c r="BD368" i="1" s="1"/>
  <c r="BD369" i="1" s="1"/>
  <c r="BD370" i="1" s="1"/>
  <c r="BD371" i="1" s="1"/>
  <c r="BD372" i="1" s="1"/>
  <c r="BD373" i="1" s="1"/>
  <c r="BD374" i="1" s="1"/>
  <c r="BD375" i="1" s="1"/>
  <c r="BD376" i="1" s="1"/>
  <c r="BD377" i="1" s="1"/>
  <c r="BD378" i="1" s="1"/>
  <c r="BD379" i="1" s="1"/>
  <c r="BD380" i="1" s="1"/>
  <c r="BD381" i="1" s="1"/>
  <c r="BD382" i="1" s="1"/>
  <c r="BD383" i="1" s="1"/>
  <c r="BD384" i="1" s="1"/>
  <c r="BD385" i="1" s="1"/>
  <c r="BD386" i="1" s="1"/>
  <c r="BD387" i="1" s="1"/>
  <c r="BD388" i="1" s="1"/>
  <c r="BD389" i="1" s="1"/>
  <c r="BD390" i="1" s="1"/>
  <c r="BD391" i="1" s="1"/>
  <c r="BD392" i="1" s="1"/>
  <c r="BD393" i="1" s="1"/>
  <c r="BD394" i="1" s="1"/>
  <c r="BD395" i="1" s="1"/>
  <c r="BD396" i="1" s="1"/>
  <c r="BD397" i="1" s="1"/>
  <c r="BD398" i="1" s="1"/>
  <c r="BD399" i="1" s="1"/>
  <c r="BD400" i="1" s="1"/>
  <c r="BD401" i="1" s="1"/>
  <c r="BD402" i="1" s="1"/>
  <c r="BD403" i="1" s="1"/>
  <c r="BD404" i="1" s="1"/>
  <c r="BD405" i="1" s="1"/>
  <c r="BD406" i="1" s="1"/>
  <c r="BD407" i="1" s="1"/>
  <c r="BD408" i="1" s="1"/>
  <c r="BD409" i="1" s="1"/>
  <c r="BD410" i="1" s="1"/>
  <c r="BD411" i="1" s="1"/>
  <c r="BD412" i="1" s="1"/>
  <c r="BD413" i="1" s="1"/>
  <c r="BD414" i="1" s="1"/>
  <c r="BD415" i="1" s="1"/>
  <c r="BD416" i="1" s="1"/>
  <c r="BD417" i="1" s="1"/>
  <c r="BD418" i="1" s="1"/>
  <c r="BD419" i="1" s="1"/>
  <c r="BD420" i="1" s="1"/>
  <c r="BD421" i="1" s="1"/>
  <c r="BD422" i="1" s="1"/>
  <c r="BD423" i="1" s="1"/>
  <c r="BD424" i="1" s="1"/>
  <c r="BD425" i="1" s="1"/>
  <c r="BD426" i="1" s="1"/>
  <c r="BD427" i="1" s="1"/>
  <c r="BD428" i="1" s="1"/>
  <c r="BD429" i="1" s="1"/>
  <c r="BD430" i="1" s="1"/>
  <c r="BD431" i="1" s="1"/>
  <c r="BD432" i="1" s="1"/>
  <c r="BD433" i="1" s="1"/>
  <c r="BD434" i="1" s="1"/>
  <c r="BD435" i="1" s="1"/>
  <c r="BD436" i="1" s="1"/>
  <c r="BD437" i="1" s="1"/>
  <c r="BD438" i="1" s="1"/>
  <c r="BD439" i="1" s="1"/>
  <c r="BD440" i="1" s="1"/>
  <c r="BD441" i="1" s="1"/>
  <c r="BD442" i="1" s="1"/>
  <c r="BD443" i="1" s="1"/>
  <c r="BD444" i="1" s="1"/>
  <c r="BD445" i="1" s="1"/>
  <c r="BD446" i="1" s="1"/>
  <c r="BD447" i="1" s="1"/>
  <c r="BD448" i="1" s="1"/>
  <c r="BD449" i="1" s="1"/>
  <c r="BD450" i="1" s="1"/>
  <c r="BD451" i="1" s="1"/>
  <c r="BD452" i="1" s="1"/>
  <c r="BD453" i="1" s="1"/>
  <c r="BD454" i="1" s="1"/>
  <c r="BD455" i="1" s="1"/>
  <c r="BD456" i="1" s="1"/>
  <c r="BD457" i="1" s="1"/>
  <c r="BD458" i="1" s="1"/>
  <c r="BD459" i="1" s="1"/>
  <c r="BD460" i="1" s="1"/>
  <c r="BD461" i="1" s="1"/>
  <c r="BD462" i="1" s="1"/>
  <c r="BD463" i="1" s="1"/>
  <c r="BD464" i="1" s="1"/>
  <c r="BD465" i="1" s="1"/>
  <c r="BD466" i="1" s="1"/>
  <c r="BD467" i="1" s="1"/>
  <c r="BD468" i="1" s="1"/>
  <c r="BD469" i="1" s="1"/>
  <c r="BD470" i="1" s="1"/>
  <c r="BD471" i="1" s="1"/>
  <c r="BD472" i="1" s="1"/>
  <c r="BD473" i="1" s="1"/>
  <c r="BD474" i="1" s="1"/>
  <c r="BD475" i="1" s="1"/>
  <c r="BD476" i="1" s="1"/>
  <c r="BD477" i="1" s="1"/>
  <c r="BD478" i="1" s="1"/>
  <c r="BD479" i="1" s="1"/>
  <c r="BD480" i="1" s="1"/>
  <c r="BD481" i="1" s="1"/>
  <c r="BD482" i="1" s="1"/>
  <c r="BD483" i="1" s="1"/>
  <c r="BD484" i="1" s="1"/>
  <c r="BD485" i="1" s="1"/>
  <c r="BD486" i="1" s="1"/>
  <c r="BD487" i="1" s="1"/>
  <c r="BD488" i="1" s="1"/>
  <c r="BD489" i="1" s="1"/>
  <c r="BD490" i="1" s="1"/>
  <c r="BD491" i="1" s="1"/>
  <c r="BD492" i="1" s="1"/>
  <c r="BD493" i="1" s="1"/>
  <c r="BD494" i="1" s="1"/>
  <c r="BD495" i="1" s="1"/>
  <c r="BD496" i="1" s="1"/>
  <c r="BD497" i="1" s="1"/>
  <c r="BD498" i="1" s="1"/>
  <c r="BD499" i="1" s="1"/>
  <c r="BD500" i="1" s="1"/>
  <c r="BD501" i="1" s="1"/>
  <c r="BD502" i="1" s="1"/>
  <c r="BD503" i="1" s="1"/>
  <c r="BD504" i="1" s="1"/>
  <c r="BD505" i="1" s="1"/>
  <c r="BD506" i="1" s="1"/>
  <c r="BD507" i="1" s="1"/>
  <c r="BD508" i="1" s="1"/>
  <c r="BD509" i="1" s="1"/>
  <c r="BD510" i="1" s="1"/>
  <c r="BD511" i="1" s="1"/>
  <c r="BD512" i="1" s="1"/>
  <c r="BD513" i="1" s="1"/>
  <c r="BD514" i="1" s="1"/>
  <c r="BD515" i="1" s="1"/>
  <c r="BD516" i="1" s="1"/>
  <c r="BD517" i="1" s="1"/>
  <c r="BD518" i="1" s="1"/>
  <c r="BD519" i="1" s="1"/>
  <c r="BD520" i="1" s="1"/>
  <c r="BD521" i="1" s="1"/>
  <c r="BD522" i="1" s="1"/>
  <c r="BD523" i="1" s="1"/>
  <c r="BD524" i="1" s="1"/>
  <c r="BD525" i="1" s="1"/>
  <c r="BD526" i="1" s="1"/>
  <c r="BD527" i="1" s="1"/>
  <c r="BD528" i="1" s="1"/>
  <c r="BD529" i="1" s="1"/>
  <c r="BD530" i="1" s="1"/>
  <c r="BD531" i="1" s="1"/>
  <c r="BD532" i="1" s="1"/>
  <c r="BD533" i="1" s="1"/>
  <c r="Y11" i="5"/>
  <c r="Y10" i="5"/>
  <c r="Y9" i="5"/>
  <c r="I108" i="1"/>
  <c r="I188" i="1" s="1"/>
  <c r="I149" i="1"/>
  <c r="U23" i="5"/>
  <c r="Z23" i="5" s="1"/>
  <c r="G258" i="6"/>
  <c r="G259" i="6" s="1"/>
  <c r="G262" i="6" s="1"/>
  <c r="E19" i="3" s="1"/>
  <c r="U43" i="5"/>
  <c r="Z43" i="5" s="1"/>
  <c r="V12" i="5"/>
  <c r="N238" i="3" s="1"/>
  <c r="BP294" i="1"/>
  <c r="BP295" i="1" s="1"/>
  <c r="BP296" i="1" s="1"/>
  <c r="BP297" i="1" s="1"/>
  <c r="BP298" i="1" s="1"/>
  <c r="BP299" i="1" s="1"/>
  <c r="BP300" i="1" s="1"/>
  <c r="BP301" i="1" s="1"/>
  <c r="BP302" i="1" s="1"/>
  <c r="BP303" i="1" s="1"/>
  <c r="BP304" i="1" s="1"/>
  <c r="BP305" i="1" s="1"/>
  <c r="BP306" i="1" s="1"/>
  <c r="BP307" i="1" s="1"/>
  <c r="BP308" i="1" s="1"/>
  <c r="BP309" i="1" s="1"/>
  <c r="BP310" i="1" s="1"/>
  <c r="BP311" i="1" s="1"/>
  <c r="BP312" i="1" s="1"/>
  <c r="BP313" i="1" s="1"/>
  <c r="BP314" i="1" s="1"/>
  <c r="BP315" i="1" s="1"/>
  <c r="BP316" i="1" s="1"/>
  <c r="BP317" i="1" s="1"/>
  <c r="BP318" i="1" s="1"/>
  <c r="BP319" i="1" s="1"/>
  <c r="BP320" i="1" s="1"/>
  <c r="BP321" i="1" s="1"/>
  <c r="BP322" i="1" s="1"/>
  <c r="BP323" i="1" s="1"/>
  <c r="BP324" i="1" s="1"/>
  <c r="BP325" i="1" s="1"/>
  <c r="BP326" i="1" s="1"/>
  <c r="BP327" i="1" s="1"/>
  <c r="BP328" i="1" s="1"/>
  <c r="BP329" i="1" s="1"/>
  <c r="BP330" i="1" s="1"/>
  <c r="BP331" i="1" s="1"/>
  <c r="BP332" i="1" s="1"/>
  <c r="BP333" i="1" s="1"/>
  <c r="BP334" i="1" s="1"/>
  <c r="BP335" i="1" s="1"/>
  <c r="BP336" i="1" s="1"/>
  <c r="BP337" i="1" s="1"/>
  <c r="BP338" i="1" s="1"/>
  <c r="BP339" i="1" s="1"/>
  <c r="BP340" i="1" s="1"/>
  <c r="BP341" i="1" s="1"/>
  <c r="BP342" i="1" s="1"/>
  <c r="BP343" i="1" s="1"/>
  <c r="BP344" i="1" s="1"/>
  <c r="BP345" i="1" s="1"/>
  <c r="BP346" i="1" s="1"/>
  <c r="BP347" i="1" s="1"/>
  <c r="BP348" i="1" s="1"/>
  <c r="BP349" i="1" s="1"/>
  <c r="BP350" i="1" s="1"/>
  <c r="BP351" i="1" s="1"/>
  <c r="BP352" i="1" s="1"/>
  <c r="BP353" i="1" s="1"/>
  <c r="BP354" i="1" s="1"/>
  <c r="BP355" i="1" s="1"/>
  <c r="BP356" i="1" s="1"/>
  <c r="BP357" i="1" s="1"/>
  <c r="BP358" i="1" s="1"/>
  <c r="BP359" i="1" s="1"/>
  <c r="BP360" i="1" s="1"/>
  <c r="BP361" i="1" s="1"/>
  <c r="BP362" i="1" s="1"/>
  <c r="BP363" i="1" s="1"/>
  <c r="BP364" i="1" s="1"/>
  <c r="BP365" i="1" s="1"/>
  <c r="BP366" i="1" s="1"/>
  <c r="BP367" i="1" s="1"/>
  <c r="BP368" i="1" s="1"/>
  <c r="BP369" i="1" s="1"/>
  <c r="BP370" i="1" s="1"/>
  <c r="BP371" i="1" s="1"/>
  <c r="BP372" i="1" s="1"/>
  <c r="BP373" i="1" s="1"/>
  <c r="BP374" i="1" s="1"/>
  <c r="BP375" i="1" s="1"/>
  <c r="BP376" i="1" s="1"/>
  <c r="BP377" i="1" s="1"/>
  <c r="BP378" i="1" s="1"/>
  <c r="BP379" i="1" s="1"/>
  <c r="BP380" i="1" s="1"/>
  <c r="BP381" i="1" s="1"/>
  <c r="BP382" i="1" s="1"/>
  <c r="BP383" i="1" s="1"/>
  <c r="BP384" i="1" s="1"/>
  <c r="BP385" i="1" s="1"/>
  <c r="BP386" i="1" s="1"/>
  <c r="BP387" i="1" s="1"/>
  <c r="BP388" i="1" s="1"/>
  <c r="BP389" i="1" s="1"/>
  <c r="BP390" i="1" s="1"/>
  <c r="BP391" i="1" s="1"/>
  <c r="BP392" i="1" s="1"/>
  <c r="BP393" i="1" s="1"/>
  <c r="BP394" i="1" s="1"/>
  <c r="BP395" i="1" s="1"/>
  <c r="BP396" i="1" s="1"/>
  <c r="BP397" i="1" s="1"/>
  <c r="BP398" i="1" s="1"/>
  <c r="BP399" i="1" s="1"/>
  <c r="BP400" i="1" s="1"/>
  <c r="BP401" i="1" s="1"/>
  <c r="BP402" i="1" s="1"/>
  <c r="BP403" i="1" s="1"/>
  <c r="BP404" i="1" s="1"/>
  <c r="BP405" i="1" s="1"/>
  <c r="BP406" i="1" s="1"/>
  <c r="BP407" i="1" s="1"/>
  <c r="BP408" i="1" s="1"/>
  <c r="BP409" i="1" s="1"/>
  <c r="BP410" i="1" s="1"/>
  <c r="BP411" i="1" s="1"/>
  <c r="BP412" i="1" s="1"/>
  <c r="BP413" i="1" s="1"/>
  <c r="BP414" i="1" s="1"/>
  <c r="BP415" i="1" s="1"/>
  <c r="BP416" i="1" s="1"/>
  <c r="BP417" i="1" s="1"/>
  <c r="BP418" i="1" s="1"/>
  <c r="BP419" i="1" s="1"/>
  <c r="BP420" i="1" s="1"/>
  <c r="BP421" i="1" s="1"/>
  <c r="BP422" i="1" s="1"/>
  <c r="BP423" i="1" s="1"/>
  <c r="BP424" i="1" s="1"/>
  <c r="BP425" i="1" s="1"/>
  <c r="BP426" i="1" s="1"/>
  <c r="BP427" i="1" s="1"/>
  <c r="BP428" i="1" s="1"/>
  <c r="BP429" i="1" s="1"/>
  <c r="BP430" i="1" s="1"/>
  <c r="BP431" i="1" s="1"/>
  <c r="BP432" i="1" s="1"/>
  <c r="BP433" i="1" s="1"/>
  <c r="BP434" i="1" s="1"/>
  <c r="BP435" i="1" s="1"/>
  <c r="BP436" i="1" s="1"/>
  <c r="BP437" i="1" s="1"/>
  <c r="BP438" i="1" s="1"/>
  <c r="BP439" i="1" s="1"/>
  <c r="BP440" i="1" s="1"/>
  <c r="BP441" i="1" s="1"/>
  <c r="BP442" i="1" s="1"/>
  <c r="BP443" i="1" s="1"/>
  <c r="BP444" i="1" s="1"/>
  <c r="BP445" i="1" s="1"/>
  <c r="BP446" i="1" s="1"/>
  <c r="BP447" i="1" s="1"/>
  <c r="BP448" i="1" s="1"/>
  <c r="BP449" i="1" s="1"/>
  <c r="BP450" i="1" s="1"/>
  <c r="BP451" i="1" s="1"/>
  <c r="BP452" i="1" s="1"/>
  <c r="BP453" i="1" s="1"/>
  <c r="BP454" i="1" s="1"/>
  <c r="BP455" i="1" s="1"/>
  <c r="BP456" i="1" s="1"/>
  <c r="BP457" i="1" s="1"/>
  <c r="BP458" i="1" s="1"/>
  <c r="BP459" i="1" s="1"/>
  <c r="BP460" i="1" s="1"/>
  <c r="BP461" i="1" s="1"/>
  <c r="BP462" i="1" s="1"/>
  <c r="BP463" i="1" s="1"/>
  <c r="BP464" i="1" s="1"/>
  <c r="BP465" i="1" s="1"/>
  <c r="BP466" i="1" s="1"/>
  <c r="BP467" i="1" s="1"/>
  <c r="BP468" i="1" s="1"/>
  <c r="BP469" i="1" s="1"/>
  <c r="BP470" i="1" s="1"/>
  <c r="BP471" i="1" s="1"/>
  <c r="BP472" i="1" s="1"/>
  <c r="BP473" i="1" s="1"/>
  <c r="BP474" i="1" s="1"/>
  <c r="BP475" i="1" s="1"/>
  <c r="BP476" i="1" s="1"/>
  <c r="BP477" i="1" s="1"/>
  <c r="BP478" i="1" s="1"/>
  <c r="BP479" i="1" s="1"/>
  <c r="BP480" i="1" s="1"/>
  <c r="BP481" i="1" s="1"/>
  <c r="BP482" i="1" s="1"/>
  <c r="BP483" i="1" s="1"/>
  <c r="BP484" i="1" s="1"/>
  <c r="BP485" i="1" s="1"/>
  <c r="BP486" i="1" s="1"/>
  <c r="BP487" i="1" s="1"/>
  <c r="BP488" i="1" s="1"/>
  <c r="BP489" i="1" s="1"/>
  <c r="BP490" i="1" s="1"/>
  <c r="BP491" i="1" s="1"/>
  <c r="BP492" i="1" s="1"/>
  <c r="BP493" i="1" s="1"/>
  <c r="BP494" i="1" s="1"/>
  <c r="BP495" i="1" s="1"/>
  <c r="BP496" i="1" s="1"/>
  <c r="BP497" i="1" s="1"/>
  <c r="BP498" i="1" s="1"/>
  <c r="BP499" i="1" s="1"/>
  <c r="BP500" i="1" s="1"/>
  <c r="BP501" i="1" s="1"/>
  <c r="BP502" i="1" s="1"/>
  <c r="BP503" i="1" s="1"/>
  <c r="BP504" i="1" s="1"/>
  <c r="BP505" i="1" s="1"/>
  <c r="BP506" i="1" s="1"/>
  <c r="BP507" i="1" s="1"/>
  <c r="BP508" i="1" s="1"/>
  <c r="BP509" i="1" s="1"/>
  <c r="BP510" i="1" s="1"/>
  <c r="BP511" i="1" s="1"/>
  <c r="BP512" i="1" s="1"/>
  <c r="BP513" i="1" s="1"/>
  <c r="BP514" i="1" s="1"/>
  <c r="BP515" i="1" s="1"/>
  <c r="BP516" i="1" s="1"/>
  <c r="BP517" i="1" s="1"/>
  <c r="BP518" i="1" s="1"/>
  <c r="BP519" i="1" s="1"/>
  <c r="BP520" i="1" s="1"/>
  <c r="BP521" i="1" s="1"/>
  <c r="BP522" i="1" s="1"/>
  <c r="BP523" i="1" s="1"/>
  <c r="BP524" i="1" s="1"/>
  <c r="BP525" i="1" s="1"/>
  <c r="BP526" i="1" s="1"/>
  <c r="BP527" i="1" s="1"/>
  <c r="BP528" i="1" s="1"/>
  <c r="BP529" i="1" s="1"/>
  <c r="BP530" i="1" s="1"/>
  <c r="BP531" i="1" s="1"/>
  <c r="BP532" i="1" s="1"/>
  <c r="BP533" i="1" s="1"/>
  <c r="R208" i="1"/>
  <c r="EK44" i="1"/>
  <c r="EK45" i="1" s="1"/>
  <c r="EK295" i="1"/>
  <c r="EK296" i="1" s="1"/>
  <c r="EK297" i="1" s="1"/>
  <c r="EK298" i="1" s="1"/>
  <c r="EK299" i="1" s="1"/>
  <c r="EK300" i="1" s="1"/>
  <c r="EK301" i="1" s="1"/>
  <c r="EK302" i="1" s="1"/>
  <c r="EK303" i="1" s="1"/>
  <c r="EK304" i="1" s="1"/>
  <c r="EK305" i="1" s="1"/>
  <c r="EK306" i="1" s="1"/>
  <c r="EK307" i="1" s="1"/>
  <c r="EK308" i="1" s="1"/>
  <c r="EK309" i="1" s="1"/>
  <c r="EK310" i="1" s="1"/>
  <c r="EK311" i="1" s="1"/>
  <c r="EK312" i="1" s="1"/>
  <c r="EK313" i="1" s="1"/>
  <c r="EK314" i="1" s="1"/>
  <c r="EK315" i="1" s="1"/>
  <c r="EK316" i="1" s="1"/>
  <c r="EK317" i="1" s="1"/>
  <c r="EK318" i="1" s="1"/>
  <c r="EK319" i="1" s="1"/>
  <c r="EK320" i="1" s="1"/>
  <c r="EK321" i="1" s="1"/>
  <c r="EK322" i="1" s="1"/>
  <c r="EK323" i="1" s="1"/>
  <c r="EK324" i="1" s="1"/>
  <c r="EK325" i="1" s="1"/>
  <c r="EK326" i="1" s="1"/>
  <c r="EK327" i="1" s="1"/>
  <c r="EK328" i="1" s="1"/>
  <c r="EK329" i="1" s="1"/>
  <c r="EK330" i="1" s="1"/>
  <c r="EK331" i="1" s="1"/>
  <c r="EK332" i="1" s="1"/>
  <c r="EK333" i="1" s="1"/>
  <c r="EK334" i="1" s="1"/>
  <c r="EK335" i="1" s="1"/>
  <c r="EK336" i="1" s="1"/>
  <c r="EK337" i="1" s="1"/>
  <c r="EK338" i="1" s="1"/>
  <c r="EK339" i="1" s="1"/>
  <c r="EK340" i="1" s="1"/>
  <c r="EK341" i="1" s="1"/>
  <c r="EK342" i="1" s="1"/>
  <c r="EK343" i="1" s="1"/>
  <c r="EK344" i="1" s="1"/>
  <c r="EK345" i="1" s="1"/>
  <c r="EK346" i="1" s="1"/>
  <c r="EK347" i="1" s="1"/>
  <c r="EK348" i="1" s="1"/>
  <c r="EK349" i="1" s="1"/>
  <c r="EK350" i="1" s="1"/>
  <c r="EK351" i="1" s="1"/>
  <c r="EK352" i="1" s="1"/>
  <c r="EK353" i="1" s="1"/>
  <c r="EK354" i="1" s="1"/>
  <c r="EK355" i="1" s="1"/>
  <c r="EK356" i="1" s="1"/>
  <c r="EK357" i="1" s="1"/>
  <c r="EK358" i="1" s="1"/>
  <c r="EK359" i="1" s="1"/>
  <c r="EK360" i="1" s="1"/>
  <c r="EK361" i="1" s="1"/>
  <c r="EK362" i="1" s="1"/>
  <c r="EK363" i="1" s="1"/>
  <c r="EK364" i="1" s="1"/>
  <c r="EK365" i="1" s="1"/>
  <c r="EK366" i="1" s="1"/>
  <c r="EK367" i="1" s="1"/>
  <c r="EK368" i="1" s="1"/>
  <c r="EK369" i="1" s="1"/>
  <c r="EK370" i="1" s="1"/>
  <c r="EK371" i="1" s="1"/>
  <c r="EK372" i="1" s="1"/>
  <c r="EK373" i="1" s="1"/>
  <c r="EK374" i="1" s="1"/>
  <c r="EK375" i="1" s="1"/>
  <c r="EK376" i="1" s="1"/>
  <c r="EK377" i="1" s="1"/>
  <c r="EK378" i="1" s="1"/>
  <c r="EK379" i="1" s="1"/>
  <c r="EK380" i="1" s="1"/>
  <c r="EK381" i="1" s="1"/>
  <c r="EK382" i="1" s="1"/>
  <c r="EK383" i="1" s="1"/>
  <c r="EK384" i="1" s="1"/>
  <c r="EK385" i="1" s="1"/>
  <c r="EK386" i="1" s="1"/>
  <c r="EK387" i="1" s="1"/>
  <c r="EK388" i="1" s="1"/>
  <c r="EK389" i="1" s="1"/>
  <c r="EK390" i="1" s="1"/>
  <c r="EK391" i="1" s="1"/>
  <c r="EK392" i="1" s="1"/>
  <c r="EK393" i="1" s="1"/>
  <c r="EK394" i="1" s="1"/>
  <c r="EK395" i="1" s="1"/>
  <c r="EK396" i="1" s="1"/>
  <c r="EK397" i="1" s="1"/>
  <c r="EK398" i="1" s="1"/>
  <c r="EK399" i="1" s="1"/>
  <c r="EK400" i="1" s="1"/>
  <c r="EK401" i="1" s="1"/>
  <c r="EK402" i="1" s="1"/>
  <c r="EK403" i="1" s="1"/>
  <c r="EK404" i="1" s="1"/>
  <c r="EK405" i="1" s="1"/>
  <c r="EK406" i="1" s="1"/>
  <c r="EK407" i="1" s="1"/>
  <c r="EK408" i="1" s="1"/>
  <c r="EK409" i="1" s="1"/>
  <c r="EK410" i="1" s="1"/>
  <c r="EK411" i="1" s="1"/>
  <c r="EK412" i="1" s="1"/>
  <c r="EK413" i="1" s="1"/>
  <c r="EK414" i="1" s="1"/>
  <c r="EK415" i="1" s="1"/>
  <c r="EK416" i="1" s="1"/>
  <c r="EK417" i="1" s="1"/>
  <c r="EK418" i="1" s="1"/>
  <c r="EK419" i="1" s="1"/>
  <c r="EK420" i="1" s="1"/>
  <c r="EK421" i="1" s="1"/>
  <c r="EK422" i="1" s="1"/>
  <c r="EK423" i="1" s="1"/>
  <c r="EK424" i="1" s="1"/>
  <c r="EK425" i="1" s="1"/>
  <c r="EK426" i="1" s="1"/>
  <c r="EK427" i="1" s="1"/>
  <c r="EK428" i="1" s="1"/>
  <c r="EK429" i="1" s="1"/>
  <c r="EK430" i="1" s="1"/>
  <c r="EK431" i="1" s="1"/>
  <c r="EK432" i="1" s="1"/>
  <c r="EK433" i="1" s="1"/>
  <c r="EK434" i="1" s="1"/>
  <c r="EK435" i="1" s="1"/>
  <c r="EK436" i="1" s="1"/>
  <c r="EK437" i="1" s="1"/>
  <c r="EK438" i="1" s="1"/>
  <c r="EK439" i="1" s="1"/>
  <c r="EK440" i="1" s="1"/>
  <c r="EK441" i="1" s="1"/>
  <c r="EK442" i="1" s="1"/>
  <c r="EK443" i="1" s="1"/>
  <c r="EK444" i="1" s="1"/>
  <c r="EK445" i="1" s="1"/>
  <c r="EK446" i="1" s="1"/>
  <c r="EK447" i="1" s="1"/>
  <c r="EK448" i="1" s="1"/>
  <c r="EK449" i="1" s="1"/>
  <c r="EK450" i="1" s="1"/>
  <c r="EK451" i="1" s="1"/>
  <c r="EK452" i="1" s="1"/>
  <c r="EK453" i="1" s="1"/>
  <c r="EK454" i="1" s="1"/>
  <c r="EK455" i="1" s="1"/>
  <c r="EK456" i="1" s="1"/>
  <c r="EK457" i="1" s="1"/>
  <c r="EK458" i="1" s="1"/>
  <c r="EK459" i="1" s="1"/>
  <c r="EK460" i="1" s="1"/>
  <c r="EK461" i="1" s="1"/>
  <c r="EK462" i="1" s="1"/>
  <c r="EK463" i="1" s="1"/>
  <c r="EK464" i="1" s="1"/>
  <c r="EK465" i="1" s="1"/>
  <c r="EK466" i="1" s="1"/>
  <c r="EK467" i="1" s="1"/>
  <c r="EK468" i="1" s="1"/>
  <c r="EK469" i="1" s="1"/>
  <c r="EK470" i="1" s="1"/>
  <c r="EK471" i="1" s="1"/>
  <c r="EK472" i="1" s="1"/>
  <c r="EK473" i="1" s="1"/>
  <c r="EK474" i="1" s="1"/>
  <c r="EK475" i="1" s="1"/>
  <c r="EK476" i="1" s="1"/>
  <c r="EK477" i="1" s="1"/>
  <c r="EK478" i="1" s="1"/>
  <c r="EK479" i="1" s="1"/>
  <c r="EK480" i="1" s="1"/>
  <c r="EK481" i="1" s="1"/>
  <c r="EK482" i="1" s="1"/>
  <c r="EK483" i="1" s="1"/>
  <c r="EK484" i="1" s="1"/>
  <c r="EK485" i="1" s="1"/>
  <c r="EK486" i="1" s="1"/>
  <c r="EK487" i="1" s="1"/>
  <c r="EK488" i="1" s="1"/>
  <c r="EK489" i="1" s="1"/>
  <c r="EK490" i="1" s="1"/>
  <c r="EK491" i="1" s="1"/>
  <c r="EK492" i="1" s="1"/>
  <c r="EK493" i="1" s="1"/>
  <c r="EK494" i="1" s="1"/>
  <c r="EK495" i="1" s="1"/>
  <c r="EK496" i="1" s="1"/>
  <c r="EK497" i="1" s="1"/>
  <c r="EK498" i="1" s="1"/>
  <c r="EK499" i="1" s="1"/>
  <c r="EK500" i="1" s="1"/>
  <c r="EK501" i="1" s="1"/>
  <c r="EK502" i="1" s="1"/>
  <c r="EK503" i="1" s="1"/>
  <c r="EK504" i="1" s="1"/>
  <c r="EK505" i="1" s="1"/>
  <c r="EK506" i="1" s="1"/>
  <c r="EK507" i="1" s="1"/>
  <c r="EK508" i="1" s="1"/>
  <c r="EK509" i="1" s="1"/>
  <c r="EK510" i="1" s="1"/>
  <c r="EK511" i="1" s="1"/>
  <c r="EK512" i="1" s="1"/>
  <c r="EK513" i="1" s="1"/>
  <c r="EK514" i="1" s="1"/>
  <c r="EK515" i="1" s="1"/>
  <c r="EK516" i="1" s="1"/>
  <c r="EK517" i="1" s="1"/>
  <c r="EK518" i="1" s="1"/>
  <c r="EK519" i="1" s="1"/>
  <c r="EK520" i="1" s="1"/>
  <c r="EK521" i="1" s="1"/>
  <c r="EK522" i="1" s="1"/>
  <c r="EK523" i="1" s="1"/>
  <c r="EK524" i="1" s="1"/>
  <c r="EK525" i="1" s="1"/>
  <c r="EK526" i="1" s="1"/>
  <c r="EK527" i="1" s="1"/>
  <c r="EK528" i="1" s="1"/>
  <c r="EK529" i="1" s="1"/>
  <c r="EK530" i="1" s="1"/>
  <c r="EK531" i="1" s="1"/>
  <c r="EK532" i="1" s="1"/>
  <c r="EK533" i="1" s="1"/>
  <c r="BQ44" i="1"/>
  <c r="BQ45" i="1" s="1"/>
  <c r="BQ294" i="1"/>
  <c r="BQ295" i="1" s="1"/>
  <c r="BQ296" i="1" s="1"/>
  <c r="BQ297" i="1" s="1"/>
  <c r="BQ298" i="1" s="1"/>
  <c r="BQ299" i="1" s="1"/>
  <c r="BQ300" i="1" s="1"/>
  <c r="BQ301" i="1" s="1"/>
  <c r="BQ302" i="1" s="1"/>
  <c r="BQ303" i="1" s="1"/>
  <c r="BQ304" i="1" s="1"/>
  <c r="BQ305" i="1" s="1"/>
  <c r="BQ306" i="1" s="1"/>
  <c r="BQ307" i="1" s="1"/>
  <c r="BQ308" i="1" s="1"/>
  <c r="BQ309" i="1" s="1"/>
  <c r="BQ310" i="1" s="1"/>
  <c r="BQ311" i="1" s="1"/>
  <c r="BQ312" i="1" s="1"/>
  <c r="BQ313" i="1" s="1"/>
  <c r="BQ314" i="1" s="1"/>
  <c r="BQ315" i="1" s="1"/>
  <c r="BQ316" i="1" s="1"/>
  <c r="BQ317" i="1" s="1"/>
  <c r="BQ318" i="1" s="1"/>
  <c r="BQ319" i="1" s="1"/>
  <c r="BQ320" i="1" s="1"/>
  <c r="BQ321" i="1" s="1"/>
  <c r="BQ322" i="1" s="1"/>
  <c r="BQ323" i="1" s="1"/>
  <c r="BQ324" i="1" s="1"/>
  <c r="BQ325" i="1" s="1"/>
  <c r="BQ326" i="1" s="1"/>
  <c r="BQ327" i="1" s="1"/>
  <c r="BQ328" i="1" s="1"/>
  <c r="BQ329" i="1" s="1"/>
  <c r="BQ330" i="1" s="1"/>
  <c r="BQ331" i="1" s="1"/>
  <c r="BQ332" i="1" s="1"/>
  <c r="BQ333" i="1" s="1"/>
  <c r="BQ334" i="1" s="1"/>
  <c r="BQ335" i="1" s="1"/>
  <c r="BQ336" i="1" s="1"/>
  <c r="BQ337" i="1" s="1"/>
  <c r="BQ338" i="1" s="1"/>
  <c r="BQ339" i="1" s="1"/>
  <c r="BQ340" i="1" s="1"/>
  <c r="BQ341" i="1" s="1"/>
  <c r="BQ342" i="1" s="1"/>
  <c r="BQ343" i="1" s="1"/>
  <c r="BQ344" i="1" s="1"/>
  <c r="BQ345" i="1" s="1"/>
  <c r="BQ346" i="1" s="1"/>
  <c r="BQ347" i="1" s="1"/>
  <c r="BQ348" i="1" s="1"/>
  <c r="BQ349" i="1" s="1"/>
  <c r="BQ350" i="1" s="1"/>
  <c r="BQ351" i="1" s="1"/>
  <c r="BQ352" i="1" s="1"/>
  <c r="BQ353" i="1" s="1"/>
  <c r="BQ354" i="1" s="1"/>
  <c r="BQ355" i="1" s="1"/>
  <c r="BQ356" i="1" s="1"/>
  <c r="BQ357" i="1" s="1"/>
  <c r="BQ358" i="1" s="1"/>
  <c r="BQ359" i="1" s="1"/>
  <c r="BQ360" i="1" s="1"/>
  <c r="BQ361" i="1" s="1"/>
  <c r="BQ362" i="1" s="1"/>
  <c r="BQ363" i="1" s="1"/>
  <c r="BQ364" i="1" s="1"/>
  <c r="BQ365" i="1" s="1"/>
  <c r="BQ366" i="1" s="1"/>
  <c r="BQ367" i="1" s="1"/>
  <c r="BQ368" i="1" s="1"/>
  <c r="BQ369" i="1" s="1"/>
  <c r="BQ370" i="1" s="1"/>
  <c r="BQ371" i="1" s="1"/>
  <c r="BQ372" i="1" s="1"/>
  <c r="BQ373" i="1" s="1"/>
  <c r="BQ374" i="1" s="1"/>
  <c r="BQ375" i="1" s="1"/>
  <c r="BQ376" i="1" s="1"/>
  <c r="BQ377" i="1" s="1"/>
  <c r="BQ378" i="1" s="1"/>
  <c r="BQ379" i="1" s="1"/>
  <c r="BQ380" i="1" s="1"/>
  <c r="BQ381" i="1" s="1"/>
  <c r="BQ382" i="1" s="1"/>
  <c r="BQ383" i="1" s="1"/>
  <c r="BQ384" i="1" s="1"/>
  <c r="BQ385" i="1" s="1"/>
  <c r="BQ386" i="1" s="1"/>
  <c r="BQ387" i="1" s="1"/>
  <c r="BQ388" i="1" s="1"/>
  <c r="BQ389" i="1" s="1"/>
  <c r="BQ390" i="1" s="1"/>
  <c r="BQ391" i="1" s="1"/>
  <c r="BQ392" i="1" s="1"/>
  <c r="BQ393" i="1" s="1"/>
  <c r="BQ394" i="1" s="1"/>
  <c r="BQ395" i="1" s="1"/>
  <c r="BQ396" i="1" s="1"/>
  <c r="BQ397" i="1" s="1"/>
  <c r="BQ398" i="1" s="1"/>
  <c r="BQ399" i="1" s="1"/>
  <c r="BQ400" i="1" s="1"/>
  <c r="BQ401" i="1" s="1"/>
  <c r="BQ402" i="1" s="1"/>
  <c r="BQ403" i="1" s="1"/>
  <c r="BQ404" i="1" s="1"/>
  <c r="BQ405" i="1" s="1"/>
  <c r="BQ406" i="1" s="1"/>
  <c r="BQ407" i="1" s="1"/>
  <c r="BQ408" i="1" s="1"/>
  <c r="BQ409" i="1" s="1"/>
  <c r="BQ410" i="1" s="1"/>
  <c r="BQ411" i="1" s="1"/>
  <c r="BQ412" i="1" s="1"/>
  <c r="BQ413" i="1" s="1"/>
  <c r="BQ414" i="1" s="1"/>
  <c r="BQ415" i="1" s="1"/>
  <c r="BQ416" i="1" s="1"/>
  <c r="BQ417" i="1" s="1"/>
  <c r="BQ418" i="1" s="1"/>
  <c r="BQ419" i="1" s="1"/>
  <c r="BQ420" i="1" s="1"/>
  <c r="BQ421" i="1" s="1"/>
  <c r="BQ422" i="1" s="1"/>
  <c r="BQ423" i="1" s="1"/>
  <c r="BQ424" i="1" s="1"/>
  <c r="BQ425" i="1" s="1"/>
  <c r="BQ426" i="1" s="1"/>
  <c r="BQ427" i="1" s="1"/>
  <c r="BQ428" i="1" s="1"/>
  <c r="BQ429" i="1" s="1"/>
  <c r="BQ430" i="1" s="1"/>
  <c r="BQ431" i="1" s="1"/>
  <c r="BQ432" i="1" s="1"/>
  <c r="BQ433" i="1" s="1"/>
  <c r="BQ434" i="1" s="1"/>
  <c r="BQ435" i="1" s="1"/>
  <c r="BQ436" i="1" s="1"/>
  <c r="BQ437" i="1" s="1"/>
  <c r="BQ438" i="1" s="1"/>
  <c r="BQ439" i="1" s="1"/>
  <c r="BQ440" i="1" s="1"/>
  <c r="BQ441" i="1" s="1"/>
  <c r="BQ442" i="1" s="1"/>
  <c r="BQ443" i="1" s="1"/>
  <c r="BQ444" i="1" s="1"/>
  <c r="BQ445" i="1" s="1"/>
  <c r="BQ446" i="1" s="1"/>
  <c r="BQ447" i="1" s="1"/>
  <c r="BQ448" i="1" s="1"/>
  <c r="BQ449" i="1" s="1"/>
  <c r="BQ450" i="1" s="1"/>
  <c r="BQ451" i="1" s="1"/>
  <c r="BQ452" i="1" s="1"/>
  <c r="BQ453" i="1" s="1"/>
  <c r="BQ454" i="1" s="1"/>
  <c r="BQ455" i="1" s="1"/>
  <c r="BQ456" i="1" s="1"/>
  <c r="BQ457" i="1" s="1"/>
  <c r="BQ458" i="1" s="1"/>
  <c r="BQ459" i="1" s="1"/>
  <c r="BQ460" i="1" s="1"/>
  <c r="BQ461" i="1" s="1"/>
  <c r="BQ462" i="1" s="1"/>
  <c r="BQ463" i="1" s="1"/>
  <c r="BQ464" i="1" s="1"/>
  <c r="BQ465" i="1" s="1"/>
  <c r="BQ466" i="1" s="1"/>
  <c r="BQ467" i="1" s="1"/>
  <c r="BQ468" i="1" s="1"/>
  <c r="BQ469" i="1" s="1"/>
  <c r="BQ470" i="1" s="1"/>
  <c r="BQ471" i="1" s="1"/>
  <c r="BQ472" i="1" s="1"/>
  <c r="BQ473" i="1" s="1"/>
  <c r="BQ474" i="1" s="1"/>
  <c r="BQ475" i="1" s="1"/>
  <c r="BQ476" i="1" s="1"/>
  <c r="BQ477" i="1" s="1"/>
  <c r="BQ478" i="1" s="1"/>
  <c r="BQ479" i="1" s="1"/>
  <c r="BQ480" i="1" s="1"/>
  <c r="BQ481" i="1" s="1"/>
  <c r="BQ482" i="1" s="1"/>
  <c r="BQ483" i="1" s="1"/>
  <c r="BQ484" i="1" s="1"/>
  <c r="BQ485" i="1" s="1"/>
  <c r="BQ486" i="1" s="1"/>
  <c r="BQ487" i="1" s="1"/>
  <c r="BQ488" i="1" s="1"/>
  <c r="BQ489" i="1" s="1"/>
  <c r="BQ490" i="1" s="1"/>
  <c r="BQ491" i="1" s="1"/>
  <c r="BQ492" i="1" s="1"/>
  <c r="BQ493" i="1" s="1"/>
  <c r="BQ494" i="1" s="1"/>
  <c r="BQ495" i="1" s="1"/>
  <c r="BQ496" i="1" s="1"/>
  <c r="BQ497" i="1" s="1"/>
  <c r="BQ498" i="1" s="1"/>
  <c r="BQ499" i="1" s="1"/>
  <c r="BQ500" i="1" s="1"/>
  <c r="BQ501" i="1" s="1"/>
  <c r="BQ502" i="1" s="1"/>
  <c r="BQ503" i="1" s="1"/>
  <c r="BQ504" i="1" s="1"/>
  <c r="BQ505" i="1" s="1"/>
  <c r="BQ506" i="1" s="1"/>
  <c r="BQ507" i="1" s="1"/>
  <c r="BQ508" i="1" s="1"/>
  <c r="BQ509" i="1" s="1"/>
  <c r="BQ510" i="1" s="1"/>
  <c r="BQ511" i="1" s="1"/>
  <c r="BQ512" i="1" s="1"/>
  <c r="BQ513" i="1" s="1"/>
  <c r="BQ514" i="1" s="1"/>
  <c r="BQ515" i="1" s="1"/>
  <c r="BQ516" i="1" s="1"/>
  <c r="BQ517" i="1" s="1"/>
  <c r="BQ518" i="1" s="1"/>
  <c r="BQ519" i="1" s="1"/>
  <c r="BQ520" i="1" s="1"/>
  <c r="BQ521" i="1" s="1"/>
  <c r="BQ522" i="1" s="1"/>
  <c r="BQ523" i="1" s="1"/>
  <c r="BQ524" i="1" s="1"/>
  <c r="BQ525" i="1" s="1"/>
  <c r="BQ526" i="1" s="1"/>
  <c r="BQ527" i="1" s="1"/>
  <c r="BQ528" i="1" s="1"/>
  <c r="BQ529" i="1" s="1"/>
  <c r="BQ530" i="1" s="1"/>
  <c r="BQ531" i="1" s="1"/>
  <c r="BQ532" i="1" s="1"/>
  <c r="BQ533" i="1" s="1"/>
  <c r="EM44" i="1"/>
  <c r="EM45" i="1" s="1"/>
  <c r="EM295" i="1"/>
  <c r="EM296" i="1" s="1"/>
  <c r="EM297" i="1" s="1"/>
  <c r="EM298" i="1" s="1"/>
  <c r="EM299" i="1" s="1"/>
  <c r="EM300" i="1" s="1"/>
  <c r="EM301" i="1" s="1"/>
  <c r="EM302" i="1" s="1"/>
  <c r="EM303" i="1" s="1"/>
  <c r="EM304" i="1" s="1"/>
  <c r="EM305" i="1" s="1"/>
  <c r="EM306" i="1" s="1"/>
  <c r="EM307" i="1" s="1"/>
  <c r="EM308" i="1" s="1"/>
  <c r="EM309" i="1" s="1"/>
  <c r="EM310" i="1" s="1"/>
  <c r="EM311" i="1" s="1"/>
  <c r="EM312" i="1" s="1"/>
  <c r="EM313" i="1" s="1"/>
  <c r="EM314" i="1" s="1"/>
  <c r="EM315" i="1" s="1"/>
  <c r="EM316" i="1" s="1"/>
  <c r="EM317" i="1" s="1"/>
  <c r="EM318" i="1" s="1"/>
  <c r="EM319" i="1" s="1"/>
  <c r="EM320" i="1" s="1"/>
  <c r="EM321" i="1" s="1"/>
  <c r="EM322" i="1" s="1"/>
  <c r="EM323" i="1" s="1"/>
  <c r="EM324" i="1" s="1"/>
  <c r="EM325" i="1" s="1"/>
  <c r="EM326" i="1" s="1"/>
  <c r="EM327" i="1" s="1"/>
  <c r="EM328" i="1" s="1"/>
  <c r="EM329" i="1" s="1"/>
  <c r="EM330" i="1" s="1"/>
  <c r="EM331" i="1" s="1"/>
  <c r="EM332" i="1" s="1"/>
  <c r="EM333" i="1" s="1"/>
  <c r="EM334" i="1" s="1"/>
  <c r="EM335" i="1" s="1"/>
  <c r="EM336" i="1" s="1"/>
  <c r="EM337" i="1" s="1"/>
  <c r="EM338" i="1" s="1"/>
  <c r="EM339" i="1" s="1"/>
  <c r="EM340" i="1" s="1"/>
  <c r="EM341" i="1" s="1"/>
  <c r="EM342" i="1" s="1"/>
  <c r="EM343" i="1" s="1"/>
  <c r="EM344" i="1" s="1"/>
  <c r="EM345" i="1" s="1"/>
  <c r="EM346" i="1" s="1"/>
  <c r="EM347" i="1" s="1"/>
  <c r="EM348" i="1" s="1"/>
  <c r="EM349" i="1" s="1"/>
  <c r="EM350" i="1" s="1"/>
  <c r="EM351" i="1" s="1"/>
  <c r="EM352" i="1" s="1"/>
  <c r="EM353" i="1" s="1"/>
  <c r="EM354" i="1" s="1"/>
  <c r="EM355" i="1" s="1"/>
  <c r="EM356" i="1" s="1"/>
  <c r="EM357" i="1" s="1"/>
  <c r="EM358" i="1" s="1"/>
  <c r="EM359" i="1" s="1"/>
  <c r="EM360" i="1" s="1"/>
  <c r="EM361" i="1" s="1"/>
  <c r="EM362" i="1" s="1"/>
  <c r="EM363" i="1" s="1"/>
  <c r="EM364" i="1" s="1"/>
  <c r="EM365" i="1" s="1"/>
  <c r="EM366" i="1" s="1"/>
  <c r="EM367" i="1" s="1"/>
  <c r="EM368" i="1" s="1"/>
  <c r="EM369" i="1" s="1"/>
  <c r="EM370" i="1" s="1"/>
  <c r="EM371" i="1" s="1"/>
  <c r="EM372" i="1" s="1"/>
  <c r="EM373" i="1" s="1"/>
  <c r="EM374" i="1" s="1"/>
  <c r="EM375" i="1" s="1"/>
  <c r="EM376" i="1" s="1"/>
  <c r="EM377" i="1" s="1"/>
  <c r="EM378" i="1" s="1"/>
  <c r="EM379" i="1" s="1"/>
  <c r="EM380" i="1" s="1"/>
  <c r="EM381" i="1" s="1"/>
  <c r="EM382" i="1" s="1"/>
  <c r="EM383" i="1" s="1"/>
  <c r="EM384" i="1" s="1"/>
  <c r="EM385" i="1" s="1"/>
  <c r="EM386" i="1" s="1"/>
  <c r="EM387" i="1" s="1"/>
  <c r="EM388" i="1" s="1"/>
  <c r="EM389" i="1" s="1"/>
  <c r="EM390" i="1" s="1"/>
  <c r="EM391" i="1" s="1"/>
  <c r="EM392" i="1" s="1"/>
  <c r="EM393" i="1" s="1"/>
  <c r="EM394" i="1" s="1"/>
  <c r="EM395" i="1" s="1"/>
  <c r="EM396" i="1" s="1"/>
  <c r="EM397" i="1" s="1"/>
  <c r="EM398" i="1" s="1"/>
  <c r="EM399" i="1" s="1"/>
  <c r="EM400" i="1" s="1"/>
  <c r="EM401" i="1" s="1"/>
  <c r="EM402" i="1" s="1"/>
  <c r="EM403" i="1" s="1"/>
  <c r="EM404" i="1" s="1"/>
  <c r="EM405" i="1" s="1"/>
  <c r="EM406" i="1" s="1"/>
  <c r="EM407" i="1" s="1"/>
  <c r="EM408" i="1" s="1"/>
  <c r="EM409" i="1" s="1"/>
  <c r="EM410" i="1" s="1"/>
  <c r="EM411" i="1" s="1"/>
  <c r="EM412" i="1" s="1"/>
  <c r="EM413" i="1" s="1"/>
  <c r="EM414" i="1" s="1"/>
  <c r="EM415" i="1" s="1"/>
  <c r="EM416" i="1" s="1"/>
  <c r="EM417" i="1" s="1"/>
  <c r="EM418" i="1" s="1"/>
  <c r="EM419" i="1" s="1"/>
  <c r="EM420" i="1" s="1"/>
  <c r="EM421" i="1" s="1"/>
  <c r="EM422" i="1" s="1"/>
  <c r="EM423" i="1" s="1"/>
  <c r="EM424" i="1" s="1"/>
  <c r="EM425" i="1" s="1"/>
  <c r="EM426" i="1" s="1"/>
  <c r="EM427" i="1" s="1"/>
  <c r="EM428" i="1" s="1"/>
  <c r="EM429" i="1" s="1"/>
  <c r="EM430" i="1" s="1"/>
  <c r="EM431" i="1" s="1"/>
  <c r="EM432" i="1" s="1"/>
  <c r="EM433" i="1" s="1"/>
  <c r="EM434" i="1" s="1"/>
  <c r="EM435" i="1" s="1"/>
  <c r="EM436" i="1" s="1"/>
  <c r="EM437" i="1" s="1"/>
  <c r="EM438" i="1" s="1"/>
  <c r="EM439" i="1" s="1"/>
  <c r="EM440" i="1" s="1"/>
  <c r="EM441" i="1" s="1"/>
  <c r="EM442" i="1" s="1"/>
  <c r="EM443" i="1" s="1"/>
  <c r="EM444" i="1" s="1"/>
  <c r="EM445" i="1" s="1"/>
  <c r="EM446" i="1" s="1"/>
  <c r="EM447" i="1" s="1"/>
  <c r="EM448" i="1" s="1"/>
  <c r="EM449" i="1" s="1"/>
  <c r="EM450" i="1" s="1"/>
  <c r="EM451" i="1" s="1"/>
  <c r="EM452" i="1" s="1"/>
  <c r="EM453" i="1" s="1"/>
  <c r="EM454" i="1" s="1"/>
  <c r="EM455" i="1" s="1"/>
  <c r="EM456" i="1" s="1"/>
  <c r="EM457" i="1" s="1"/>
  <c r="EM458" i="1" s="1"/>
  <c r="EM459" i="1" s="1"/>
  <c r="EM460" i="1" s="1"/>
  <c r="EM461" i="1" s="1"/>
  <c r="EM462" i="1" s="1"/>
  <c r="EM463" i="1" s="1"/>
  <c r="EM464" i="1" s="1"/>
  <c r="EM465" i="1" s="1"/>
  <c r="EM466" i="1" s="1"/>
  <c r="EM467" i="1" s="1"/>
  <c r="EM468" i="1" s="1"/>
  <c r="EM469" i="1" s="1"/>
  <c r="EM470" i="1" s="1"/>
  <c r="EM471" i="1" s="1"/>
  <c r="EM472" i="1" s="1"/>
  <c r="EM473" i="1" s="1"/>
  <c r="EM474" i="1" s="1"/>
  <c r="EM475" i="1" s="1"/>
  <c r="EM476" i="1" s="1"/>
  <c r="EM477" i="1" s="1"/>
  <c r="EM478" i="1" s="1"/>
  <c r="EM479" i="1" s="1"/>
  <c r="EM480" i="1" s="1"/>
  <c r="EM481" i="1" s="1"/>
  <c r="EM482" i="1" s="1"/>
  <c r="EM483" i="1" s="1"/>
  <c r="EM484" i="1" s="1"/>
  <c r="EM485" i="1" s="1"/>
  <c r="EM486" i="1" s="1"/>
  <c r="EM487" i="1" s="1"/>
  <c r="EM488" i="1" s="1"/>
  <c r="EM489" i="1" s="1"/>
  <c r="EM490" i="1" s="1"/>
  <c r="EM491" i="1" s="1"/>
  <c r="EM492" i="1" s="1"/>
  <c r="EM493" i="1" s="1"/>
  <c r="EM494" i="1" s="1"/>
  <c r="EM495" i="1" s="1"/>
  <c r="EM496" i="1" s="1"/>
  <c r="EM497" i="1" s="1"/>
  <c r="EM498" i="1" s="1"/>
  <c r="EM499" i="1" s="1"/>
  <c r="EM500" i="1" s="1"/>
  <c r="EM501" i="1" s="1"/>
  <c r="EM502" i="1" s="1"/>
  <c r="EM503" i="1" s="1"/>
  <c r="EM504" i="1" s="1"/>
  <c r="EM505" i="1" s="1"/>
  <c r="EM506" i="1" s="1"/>
  <c r="EM507" i="1" s="1"/>
  <c r="EM508" i="1" s="1"/>
  <c r="EM509" i="1" s="1"/>
  <c r="EM510" i="1" s="1"/>
  <c r="EM511" i="1" s="1"/>
  <c r="EM512" i="1" s="1"/>
  <c r="EM513" i="1" s="1"/>
  <c r="EM514" i="1" s="1"/>
  <c r="EM515" i="1" s="1"/>
  <c r="EM516" i="1" s="1"/>
  <c r="EM517" i="1" s="1"/>
  <c r="EM518" i="1" s="1"/>
  <c r="EM519" i="1" s="1"/>
  <c r="EM520" i="1" s="1"/>
  <c r="EM521" i="1" s="1"/>
  <c r="EM522" i="1" s="1"/>
  <c r="EM523" i="1" s="1"/>
  <c r="EM524" i="1" s="1"/>
  <c r="EM525" i="1" s="1"/>
  <c r="EM526" i="1" s="1"/>
  <c r="EM527" i="1" s="1"/>
  <c r="EM528" i="1" s="1"/>
  <c r="EM529" i="1" s="1"/>
  <c r="EM530" i="1" s="1"/>
  <c r="EM531" i="1" s="1"/>
  <c r="EM532" i="1" s="1"/>
  <c r="EM533" i="1" s="1"/>
  <c r="BO44" i="1"/>
  <c r="BO45" i="1" s="1"/>
  <c r="BO294" i="1"/>
  <c r="BO295" i="1" s="1"/>
  <c r="BO296" i="1" s="1"/>
  <c r="BO297" i="1" s="1"/>
  <c r="BO298" i="1" s="1"/>
  <c r="BO299" i="1" s="1"/>
  <c r="BO300" i="1" s="1"/>
  <c r="BO301" i="1" s="1"/>
  <c r="BO302" i="1" s="1"/>
  <c r="BO303" i="1" s="1"/>
  <c r="BO304" i="1" s="1"/>
  <c r="BO305" i="1" s="1"/>
  <c r="BO306" i="1" s="1"/>
  <c r="BO307" i="1" s="1"/>
  <c r="BO308" i="1" s="1"/>
  <c r="BO309" i="1" s="1"/>
  <c r="BO310" i="1" s="1"/>
  <c r="BO311" i="1" s="1"/>
  <c r="BO312" i="1" s="1"/>
  <c r="BO313" i="1" s="1"/>
  <c r="BO314" i="1" s="1"/>
  <c r="BO315" i="1" s="1"/>
  <c r="BO316" i="1" s="1"/>
  <c r="BO317" i="1" s="1"/>
  <c r="BO318" i="1" s="1"/>
  <c r="BO319" i="1" s="1"/>
  <c r="BO320" i="1" s="1"/>
  <c r="BO321" i="1" s="1"/>
  <c r="BO322" i="1" s="1"/>
  <c r="BO323" i="1" s="1"/>
  <c r="BO324" i="1" s="1"/>
  <c r="BO325" i="1" s="1"/>
  <c r="BO326" i="1" s="1"/>
  <c r="BO327" i="1" s="1"/>
  <c r="BO328" i="1" s="1"/>
  <c r="BO329" i="1" s="1"/>
  <c r="BO330" i="1" s="1"/>
  <c r="BO331" i="1" s="1"/>
  <c r="BO332" i="1" s="1"/>
  <c r="BO333" i="1" s="1"/>
  <c r="BO334" i="1" s="1"/>
  <c r="BO335" i="1" s="1"/>
  <c r="BO336" i="1" s="1"/>
  <c r="BO337" i="1" s="1"/>
  <c r="BO338" i="1" s="1"/>
  <c r="BO339" i="1" s="1"/>
  <c r="BO340" i="1" s="1"/>
  <c r="BO341" i="1" s="1"/>
  <c r="BO342" i="1" s="1"/>
  <c r="BO343" i="1" s="1"/>
  <c r="BO344" i="1" s="1"/>
  <c r="BO345" i="1" s="1"/>
  <c r="BO346" i="1" s="1"/>
  <c r="BO347" i="1" s="1"/>
  <c r="BO348" i="1" s="1"/>
  <c r="BO349" i="1" s="1"/>
  <c r="BO350" i="1" s="1"/>
  <c r="BO351" i="1" s="1"/>
  <c r="BO352" i="1" s="1"/>
  <c r="BO353" i="1" s="1"/>
  <c r="BO354" i="1" s="1"/>
  <c r="BO355" i="1" s="1"/>
  <c r="BO356" i="1" s="1"/>
  <c r="BO357" i="1" s="1"/>
  <c r="BO358" i="1" s="1"/>
  <c r="BO359" i="1" s="1"/>
  <c r="BO360" i="1" s="1"/>
  <c r="BO361" i="1" s="1"/>
  <c r="BO362" i="1" s="1"/>
  <c r="BO363" i="1" s="1"/>
  <c r="BO364" i="1" s="1"/>
  <c r="BO365" i="1" s="1"/>
  <c r="BO366" i="1" s="1"/>
  <c r="BO367" i="1" s="1"/>
  <c r="BO368" i="1" s="1"/>
  <c r="BO369" i="1" s="1"/>
  <c r="BO370" i="1" s="1"/>
  <c r="BO371" i="1" s="1"/>
  <c r="BO372" i="1" s="1"/>
  <c r="BO373" i="1" s="1"/>
  <c r="BO374" i="1" s="1"/>
  <c r="BO375" i="1" s="1"/>
  <c r="BO376" i="1" s="1"/>
  <c r="BO377" i="1" s="1"/>
  <c r="BO378" i="1" s="1"/>
  <c r="BO379" i="1" s="1"/>
  <c r="BO380" i="1" s="1"/>
  <c r="BO381" i="1" s="1"/>
  <c r="BO382" i="1" s="1"/>
  <c r="BO383" i="1" s="1"/>
  <c r="BO384" i="1" s="1"/>
  <c r="BO385" i="1" s="1"/>
  <c r="BO386" i="1" s="1"/>
  <c r="BO387" i="1" s="1"/>
  <c r="BO388" i="1" s="1"/>
  <c r="BO389" i="1" s="1"/>
  <c r="BO390" i="1" s="1"/>
  <c r="BO391" i="1" s="1"/>
  <c r="BO392" i="1" s="1"/>
  <c r="BO393" i="1" s="1"/>
  <c r="BO394" i="1" s="1"/>
  <c r="BO395" i="1" s="1"/>
  <c r="BO396" i="1" s="1"/>
  <c r="BO397" i="1" s="1"/>
  <c r="BO398" i="1" s="1"/>
  <c r="BO399" i="1" s="1"/>
  <c r="BO400" i="1" s="1"/>
  <c r="BO401" i="1" s="1"/>
  <c r="BO402" i="1" s="1"/>
  <c r="BO403" i="1" s="1"/>
  <c r="BO404" i="1" s="1"/>
  <c r="BO405" i="1" s="1"/>
  <c r="BO406" i="1" s="1"/>
  <c r="BO407" i="1" s="1"/>
  <c r="BO408" i="1" s="1"/>
  <c r="BO409" i="1" s="1"/>
  <c r="BO410" i="1" s="1"/>
  <c r="BO411" i="1" s="1"/>
  <c r="BO412" i="1" s="1"/>
  <c r="BO413" i="1" s="1"/>
  <c r="BO414" i="1" s="1"/>
  <c r="BO415" i="1" s="1"/>
  <c r="BO416" i="1" s="1"/>
  <c r="BO417" i="1" s="1"/>
  <c r="BO418" i="1" s="1"/>
  <c r="BO419" i="1" s="1"/>
  <c r="BO420" i="1" s="1"/>
  <c r="BO421" i="1" s="1"/>
  <c r="BO422" i="1" s="1"/>
  <c r="BO423" i="1" s="1"/>
  <c r="BO424" i="1" s="1"/>
  <c r="BO425" i="1" s="1"/>
  <c r="BO426" i="1" s="1"/>
  <c r="BO427" i="1" s="1"/>
  <c r="BO428" i="1" s="1"/>
  <c r="BO429" i="1" s="1"/>
  <c r="BO430" i="1" s="1"/>
  <c r="BO431" i="1" s="1"/>
  <c r="BO432" i="1" s="1"/>
  <c r="BO433" i="1" s="1"/>
  <c r="BO434" i="1" s="1"/>
  <c r="BO435" i="1" s="1"/>
  <c r="BO436" i="1" s="1"/>
  <c r="BO437" i="1" s="1"/>
  <c r="BO438" i="1" s="1"/>
  <c r="BO439" i="1" s="1"/>
  <c r="BO440" i="1" s="1"/>
  <c r="BO441" i="1" s="1"/>
  <c r="BO442" i="1" s="1"/>
  <c r="BO443" i="1" s="1"/>
  <c r="BO444" i="1" s="1"/>
  <c r="BO445" i="1" s="1"/>
  <c r="BO446" i="1" s="1"/>
  <c r="BO447" i="1" s="1"/>
  <c r="BO448" i="1" s="1"/>
  <c r="BO449" i="1" s="1"/>
  <c r="BO450" i="1" s="1"/>
  <c r="BO451" i="1" s="1"/>
  <c r="BO452" i="1" s="1"/>
  <c r="BO453" i="1" s="1"/>
  <c r="BO454" i="1" s="1"/>
  <c r="BO455" i="1" s="1"/>
  <c r="BO456" i="1" s="1"/>
  <c r="BO457" i="1" s="1"/>
  <c r="BO458" i="1" s="1"/>
  <c r="BO459" i="1" s="1"/>
  <c r="BO460" i="1" s="1"/>
  <c r="BO461" i="1" s="1"/>
  <c r="BO462" i="1" s="1"/>
  <c r="BO463" i="1" s="1"/>
  <c r="BO464" i="1" s="1"/>
  <c r="BO465" i="1" s="1"/>
  <c r="BO466" i="1" s="1"/>
  <c r="BO467" i="1" s="1"/>
  <c r="BO468" i="1" s="1"/>
  <c r="BO469" i="1" s="1"/>
  <c r="BO470" i="1" s="1"/>
  <c r="BO471" i="1" s="1"/>
  <c r="BO472" i="1" s="1"/>
  <c r="BO473" i="1" s="1"/>
  <c r="BO474" i="1" s="1"/>
  <c r="BO475" i="1" s="1"/>
  <c r="BO476" i="1" s="1"/>
  <c r="BO477" i="1" s="1"/>
  <c r="BO478" i="1" s="1"/>
  <c r="BO479" i="1" s="1"/>
  <c r="BO480" i="1" s="1"/>
  <c r="BO481" i="1" s="1"/>
  <c r="BO482" i="1" s="1"/>
  <c r="BO483" i="1" s="1"/>
  <c r="BO484" i="1" s="1"/>
  <c r="BO485" i="1" s="1"/>
  <c r="BO486" i="1" s="1"/>
  <c r="BO487" i="1" s="1"/>
  <c r="BO488" i="1" s="1"/>
  <c r="BO489" i="1" s="1"/>
  <c r="BO490" i="1" s="1"/>
  <c r="BO491" i="1" s="1"/>
  <c r="BO492" i="1" s="1"/>
  <c r="BO493" i="1" s="1"/>
  <c r="BO494" i="1" s="1"/>
  <c r="BO495" i="1" s="1"/>
  <c r="BO496" i="1" s="1"/>
  <c r="BO497" i="1" s="1"/>
  <c r="BO498" i="1" s="1"/>
  <c r="BO499" i="1" s="1"/>
  <c r="BO500" i="1" s="1"/>
  <c r="BO501" i="1" s="1"/>
  <c r="BO502" i="1" s="1"/>
  <c r="BO503" i="1" s="1"/>
  <c r="BO504" i="1" s="1"/>
  <c r="BO505" i="1" s="1"/>
  <c r="BO506" i="1" s="1"/>
  <c r="BO507" i="1" s="1"/>
  <c r="BO508" i="1" s="1"/>
  <c r="BO509" i="1" s="1"/>
  <c r="BO510" i="1" s="1"/>
  <c r="BO511" i="1" s="1"/>
  <c r="BO512" i="1" s="1"/>
  <c r="BO513" i="1" s="1"/>
  <c r="BO514" i="1" s="1"/>
  <c r="BO515" i="1" s="1"/>
  <c r="BO516" i="1" s="1"/>
  <c r="BO517" i="1" s="1"/>
  <c r="BO518" i="1" s="1"/>
  <c r="BO519" i="1" s="1"/>
  <c r="BO520" i="1" s="1"/>
  <c r="BO521" i="1" s="1"/>
  <c r="BO522" i="1" s="1"/>
  <c r="BO523" i="1" s="1"/>
  <c r="BO524" i="1" s="1"/>
  <c r="BO525" i="1" s="1"/>
  <c r="BO526" i="1" s="1"/>
  <c r="BO527" i="1" s="1"/>
  <c r="BO528" i="1" s="1"/>
  <c r="BO529" i="1" s="1"/>
  <c r="BO530" i="1" s="1"/>
  <c r="BO531" i="1" s="1"/>
  <c r="BO532" i="1" s="1"/>
  <c r="BO533" i="1" s="1"/>
  <c r="CC44" i="1"/>
  <c r="CC45" i="1" s="1"/>
  <c r="CC295" i="1"/>
  <c r="CC296" i="1" s="1"/>
  <c r="CC297" i="1" s="1"/>
  <c r="CC298" i="1" s="1"/>
  <c r="CC299" i="1" s="1"/>
  <c r="CC300" i="1" s="1"/>
  <c r="CC301" i="1" s="1"/>
  <c r="CC302" i="1" s="1"/>
  <c r="CC303" i="1" s="1"/>
  <c r="CC304" i="1" s="1"/>
  <c r="CC305" i="1" s="1"/>
  <c r="CC306" i="1" s="1"/>
  <c r="CC307" i="1" s="1"/>
  <c r="CC308" i="1" s="1"/>
  <c r="CC309" i="1" s="1"/>
  <c r="CC310" i="1" s="1"/>
  <c r="CC311" i="1" s="1"/>
  <c r="CC312" i="1" s="1"/>
  <c r="CC313" i="1" s="1"/>
  <c r="CC314" i="1" s="1"/>
  <c r="CC315" i="1" s="1"/>
  <c r="CC316" i="1" s="1"/>
  <c r="CC317" i="1" s="1"/>
  <c r="CC318" i="1" s="1"/>
  <c r="CC319" i="1" s="1"/>
  <c r="CC320" i="1" s="1"/>
  <c r="CC321" i="1" s="1"/>
  <c r="CC322" i="1" s="1"/>
  <c r="CC323" i="1" s="1"/>
  <c r="CC324" i="1" s="1"/>
  <c r="CC325" i="1" s="1"/>
  <c r="CC326" i="1" s="1"/>
  <c r="CC327" i="1" s="1"/>
  <c r="CC328" i="1" s="1"/>
  <c r="CC329" i="1" s="1"/>
  <c r="CC330" i="1" s="1"/>
  <c r="CC331" i="1" s="1"/>
  <c r="CC332" i="1" s="1"/>
  <c r="CC333" i="1" s="1"/>
  <c r="CC334" i="1" s="1"/>
  <c r="CC335" i="1" s="1"/>
  <c r="CC336" i="1" s="1"/>
  <c r="CC337" i="1" s="1"/>
  <c r="CC338" i="1" s="1"/>
  <c r="CC339" i="1" s="1"/>
  <c r="CC340" i="1" s="1"/>
  <c r="CC341" i="1" s="1"/>
  <c r="CC342" i="1" s="1"/>
  <c r="CC343" i="1" s="1"/>
  <c r="CC344" i="1" s="1"/>
  <c r="CC345" i="1" s="1"/>
  <c r="CC346" i="1" s="1"/>
  <c r="CC347" i="1" s="1"/>
  <c r="CC348" i="1" s="1"/>
  <c r="CC349" i="1" s="1"/>
  <c r="CC350" i="1" s="1"/>
  <c r="CC351" i="1" s="1"/>
  <c r="CC352" i="1" s="1"/>
  <c r="CC353" i="1" s="1"/>
  <c r="CC354" i="1" s="1"/>
  <c r="CC355" i="1" s="1"/>
  <c r="CC356" i="1" s="1"/>
  <c r="CC357" i="1" s="1"/>
  <c r="CC358" i="1" s="1"/>
  <c r="CC359" i="1" s="1"/>
  <c r="CC360" i="1" s="1"/>
  <c r="CC361" i="1" s="1"/>
  <c r="CC362" i="1" s="1"/>
  <c r="CC363" i="1" s="1"/>
  <c r="CC364" i="1" s="1"/>
  <c r="CC365" i="1" s="1"/>
  <c r="CC366" i="1" s="1"/>
  <c r="CC367" i="1" s="1"/>
  <c r="CC368" i="1" s="1"/>
  <c r="CC369" i="1" s="1"/>
  <c r="CC370" i="1" s="1"/>
  <c r="CC371" i="1" s="1"/>
  <c r="CC372" i="1" s="1"/>
  <c r="CC373" i="1" s="1"/>
  <c r="CC374" i="1" s="1"/>
  <c r="CC375" i="1" s="1"/>
  <c r="CC376" i="1" s="1"/>
  <c r="CC377" i="1" s="1"/>
  <c r="CC378" i="1" s="1"/>
  <c r="CC379" i="1" s="1"/>
  <c r="CC380" i="1" s="1"/>
  <c r="CC381" i="1" s="1"/>
  <c r="CC382" i="1" s="1"/>
  <c r="CC383" i="1" s="1"/>
  <c r="CC384" i="1" s="1"/>
  <c r="CC385" i="1" s="1"/>
  <c r="CC386" i="1" s="1"/>
  <c r="CC387" i="1" s="1"/>
  <c r="CC388" i="1" s="1"/>
  <c r="CC389" i="1" s="1"/>
  <c r="CC390" i="1" s="1"/>
  <c r="CC391" i="1" s="1"/>
  <c r="CC392" i="1" s="1"/>
  <c r="CC393" i="1" s="1"/>
  <c r="CC394" i="1" s="1"/>
  <c r="CC395" i="1" s="1"/>
  <c r="CC396" i="1" s="1"/>
  <c r="CC397" i="1" s="1"/>
  <c r="CC398" i="1" s="1"/>
  <c r="CC399" i="1" s="1"/>
  <c r="CC400" i="1" s="1"/>
  <c r="CC401" i="1" s="1"/>
  <c r="CC402" i="1" s="1"/>
  <c r="CC403" i="1" s="1"/>
  <c r="CC404" i="1" s="1"/>
  <c r="CC405" i="1" s="1"/>
  <c r="CC406" i="1" s="1"/>
  <c r="CC407" i="1" s="1"/>
  <c r="CC408" i="1" s="1"/>
  <c r="CC409" i="1" s="1"/>
  <c r="CC410" i="1" s="1"/>
  <c r="CC411" i="1" s="1"/>
  <c r="CC412" i="1" s="1"/>
  <c r="CC413" i="1" s="1"/>
  <c r="CC414" i="1" s="1"/>
  <c r="CC415" i="1" s="1"/>
  <c r="CC416" i="1" s="1"/>
  <c r="CC417" i="1" s="1"/>
  <c r="CC418" i="1" s="1"/>
  <c r="CC419" i="1" s="1"/>
  <c r="CC420" i="1" s="1"/>
  <c r="CC421" i="1" s="1"/>
  <c r="CC422" i="1" s="1"/>
  <c r="CC423" i="1" s="1"/>
  <c r="CC424" i="1" s="1"/>
  <c r="CC425" i="1" s="1"/>
  <c r="CC426" i="1" s="1"/>
  <c r="CC427" i="1" s="1"/>
  <c r="CC428" i="1" s="1"/>
  <c r="CC429" i="1" s="1"/>
  <c r="CC430" i="1" s="1"/>
  <c r="CC431" i="1" s="1"/>
  <c r="CC432" i="1" s="1"/>
  <c r="CC433" i="1" s="1"/>
  <c r="CC434" i="1" s="1"/>
  <c r="CC435" i="1" s="1"/>
  <c r="CC436" i="1" s="1"/>
  <c r="CC437" i="1" s="1"/>
  <c r="CC438" i="1" s="1"/>
  <c r="CC439" i="1" s="1"/>
  <c r="CC440" i="1" s="1"/>
  <c r="CC441" i="1" s="1"/>
  <c r="CC442" i="1" s="1"/>
  <c r="CC443" i="1" s="1"/>
  <c r="CC444" i="1" s="1"/>
  <c r="CC445" i="1" s="1"/>
  <c r="CC446" i="1" s="1"/>
  <c r="CC447" i="1" s="1"/>
  <c r="CC448" i="1" s="1"/>
  <c r="CC449" i="1" s="1"/>
  <c r="CC450" i="1" s="1"/>
  <c r="CC451" i="1" s="1"/>
  <c r="CC452" i="1" s="1"/>
  <c r="CC453" i="1" s="1"/>
  <c r="CC454" i="1" s="1"/>
  <c r="CC455" i="1" s="1"/>
  <c r="CC456" i="1" s="1"/>
  <c r="CC457" i="1" s="1"/>
  <c r="CC458" i="1" s="1"/>
  <c r="CC459" i="1" s="1"/>
  <c r="CC460" i="1" s="1"/>
  <c r="CC461" i="1" s="1"/>
  <c r="CC462" i="1" s="1"/>
  <c r="CC463" i="1" s="1"/>
  <c r="CC464" i="1" s="1"/>
  <c r="CC465" i="1" s="1"/>
  <c r="CC466" i="1" s="1"/>
  <c r="CC467" i="1" s="1"/>
  <c r="CC468" i="1" s="1"/>
  <c r="CC469" i="1" s="1"/>
  <c r="CC470" i="1" s="1"/>
  <c r="CC471" i="1" s="1"/>
  <c r="CC472" i="1" s="1"/>
  <c r="CC473" i="1" s="1"/>
  <c r="CC474" i="1" s="1"/>
  <c r="CC475" i="1" s="1"/>
  <c r="CC476" i="1" s="1"/>
  <c r="CC477" i="1" s="1"/>
  <c r="CC478" i="1" s="1"/>
  <c r="CC479" i="1" s="1"/>
  <c r="CC480" i="1" s="1"/>
  <c r="CC481" i="1" s="1"/>
  <c r="CC482" i="1" s="1"/>
  <c r="CC483" i="1" s="1"/>
  <c r="CC484" i="1" s="1"/>
  <c r="CC485" i="1" s="1"/>
  <c r="CC486" i="1" s="1"/>
  <c r="CC487" i="1" s="1"/>
  <c r="CC488" i="1" s="1"/>
  <c r="CC489" i="1" s="1"/>
  <c r="CC490" i="1" s="1"/>
  <c r="CC491" i="1" s="1"/>
  <c r="CC492" i="1" s="1"/>
  <c r="CC493" i="1" s="1"/>
  <c r="CC494" i="1" s="1"/>
  <c r="CC495" i="1" s="1"/>
  <c r="CC496" i="1" s="1"/>
  <c r="CC497" i="1" s="1"/>
  <c r="CC498" i="1" s="1"/>
  <c r="CC499" i="1" s="1"/>
  <c r="CC500" i="1" s="1"/>
  <c r="CC501" i="1" s="1"/>
  <c r="CC502" i="1" s="1"/>
  <c r="CC503" i="1" s="1"/>
  <c r="CC504" i="1" s="1"/>
  <c r="CC505" i="1" s="1"/>
  <c r="CC506" i="1" s="1"/>
  <c r="CC507" i="1" s="1"/>
  <c r="CC508" i="1" s="1"/>
  <c r="CC509" i="1" s="1"/>
  <c r="CC510" i="1" s="1"/>
  <c r="CC511" i="1" s="1"/>
  <c r="CC512" i="1" s="1"/>
  <c r="CC513" i="1" s="1"/>
  <c r="CC514" i="1" s="1"/>
  <c r="CC515" i="1" s="1"/>
  <c r="CC516" i="1" s="1"/>
  <c r="CC517" i="1" s="1"/>
  <c r="CC518" i="1" s="1"/>
  <c r="CC519" i="1" s="1"/>
  <c r="CC520" i="1" s="1"/>
  <c r="CC521" i="1" s="1"/>
  <c r="CC522" i="1" s="1"/>
  <c r="CC523" i="1" s="1"/>
  <c r="CC524" i="1" s="1"/>
  <c r="CC525" i="1" s="1"/>
  <c r="CC526" i="1" s="1"/>
  <c r="CC527" i="1" s="1"/>
  <c r="CC528" i="1" s="1"/>
  <c r="CC529" i="1" s="1"/>
  <c r="CC530" i="1" s="1"/>
  <c r="CC531" i="1" s="1"/>
  <c r="CC532" i="1" s="1"/>
  <c r="CC533" i="1" s="1"/>
  <c r="DY44" i="1"/>
  <c r="DY45" i="1" s="1"/>
  <c r="DY294" i="1"/>
  <c r="DY295" i="1" s="1"/>
  <c r="DY296" i="1" s="1"/>
  <c r="DY297" i="1" s="1"/>
  <c r="DY298" i="1" s="1"/>
  <c r="DY299" i="1" s="1"/>
  <c r="DY300" i="1" s="1"/>
  <c r="DY301" i="1" s="1"/>
  <c r="DY302" i="1" s="1"/>
  <c r="DY303" i="1" s="1"/>
  <c r="DY304" i="1" s="1"/>
  <c r="DY305" i="1" s="1"/>
  <c r="DY306" i="1" s="1"/>
  <c r="DY307" i="1" s="1"/>
  <c r="DY308" i="1" s="1"/>
  <c r="DY309" i="1" s="1"/>
  <c r="DY310" i="1" s="1"/>
  <c r="DY311" i="1" s="1"/>
  <c r="DY312" i="1" s="1"/>
  <c r="DY313" i="1" s="1"/>
  <c r="DY314" i="1" s="1"/>
  <c r="DY315" i="1" s="1"/>
  <c r="DY316" i="1" s="1"/>
  <c r="DY317" i="1" s="1"/>
  <c r="DY318" i="1" s="1"/>
  <c r="DY319" i="1" s="1"/>
  <c r="DY320" i="1" s="1"/>
  <c r="DY321" i="1" s="1"/>
  <c r="DY322" i="1" s="1"/>
  <c r="DY323" i="1" s="1"/>
  <c r="DY324" i="1" s="1"/>
  <c r="DY325" i="1" s="1"/>
  <c r="DY326" i="1" s="1"/>
  <c r="DY327" i="1" s="1"/>
  <c r="DY328" i="1" s="1"/>
  <c r="DY329" i="1" s="1"/>
  <c r="DY330" i="1" s="1"/>
  <c r="DY331" i="1" s="1"/>
  <c r="DY332" i="1" s="1"/>
  <c r="DY333" i="1" s="1"/>
  <c r="DY334" i="1" s="1"/>
  <c r="DY335" i="1" s="1"/>
  <c r="DY336" i="1" s="1"/>
  <c r="DY337" i="1" s="1"/>
  <c r="DY338" i="1" s="1"/>
  <c r="DY339" i="1" s="1"/>
  <c r="DY340" i="1" s="1"/>
  <c r="DY341" i="1" s="1"/>
  <c r="DY342" i="1" s="1"/>
  <c r="DY343" i="1" s="1"/>
  <c r="DY344" i="1" s="1"/>
  <c r="DY345" i="1" s="1"/>
  <c r="DY346" i="1" s="1"/>
  <c r="DY347" i="1" s="1"/>
  <c r="DY348" i="1" s="1"/>
  <c r="DY349" i="1" s="1"/>
  <c r="DY350" i="1" s="1"/>
  <c r="DY351" i="1" s="1"/>
  <c r="DY352" i="1" s="1"/>
  <c r="DY353" i="1" s="1"/>
  <c r="DY354" i="1" s="1"/>
  <c r="DY355" i="1" s="1"/>
  <c r="DY356" i="1" s="1"/>
  <c r="DY357" i="1" s="1"/>
  <c r="DY358" i="1" s="1"/>
  <c r="DY359" i="1" s="1"/>
  <c r="DY360" i="1" s="1"/>
  <c r="DY361" i="1" s="1"/>
  <c r="DY362" i="1" s="1"/>
  <c r="DY363" i="1" s="1"/>
  <c r="DY364" i="1" s="1"/>
  <c r="DY365" i="1" s="1"/>
  <c r="DY366" i="1" s="1"/>
  <c r="DY367" i="1" s="1"/>
  <c r="DY368" i="1" s="1"/>
  <c r="DY369" i="1" s="1"/>
  <c r="DY370" i="1" s="1"/>
  <c r="DY371" i="1" s="1"/>
  <c r="DY372" i="1" s="1"/>
  <c r="DY373" i="1" s="1"/>
  <c r="DY374" i="1" s="1"/>
  <c r="DY375" i="1" s="1"/>
  <c r="DY376" i="1" s="1"/>
  <c r="DY377" i="1" s="1"/>
  <c r="DY378" i="1" s="1"/>
  <c r="DY379" i="1" s="1"/>
  <c r="DY380" i="1" s="1"/>
  <c r="DY381" i="1" s="1"/>
  <c r="DY382" i="1" s="1"/>
  <c r="DY383" i="1" s="1"/>
  <c r="DY384" i="1" s="1"/>
  <c r="DY385" i="1" s="1"/>
  <c r="DY386" i="1" s="1"/>
  <c r="DY387" i="1" s="1"/>
  <c r="DY388" i="1" s="1"/>
  <c r="DY389" i="1" s="1"/>
  <c r="DY390" i="1" s="1"/>
  <c r="DY391" i="1" s="1"/>
  <c r="DY392" i="1" s="1"/>
  <c r="DY393" i="1" s="1"/>
  <c r="DY394" i="1" s="1"/>
  <c r="DY395" i="1" s="1"/>
  <c r="DY396" i="1" s="1"/>
  <c r="DY397" i="1" s="1"/>
  <c r="DY398" i="1" s="1"/>
  <c r="DY399" i="1" s="1"/>
  <c r="DY400" i="1" s="1"/>
  <c r="DY401" i="1" s="1"/>
  <c r="DY402" i="1" s="1"/>
  <c r="DY403" i="1" s="1"/>
  <c r="DY404" i="1" s="1"/>
  <c r="DY405" i="1" s="1"/>
  <c r="DY406" i="1" s="1"/>
  <c r="DY407" i="1" s="1"/>
  <c r="DY408" i="1" s="1"/>
  <c r="DY409" i="1" s="1"/>
  <c r="DY410" i="1" s="1"/>
  <c r="DY411" i="1" s="1"/>
  <c r="DY412" i="1" s="1"/>
  <c r="DY413" i="1" s="1"/>
  <c r="DY414" i="1" s="1"/>
  <c r="DY415" i="1" s="1"/>
  <c r="DY416" i="1" s="1"/>
  <c r="DY417" i="1" s="1"/>
  <c r="DY418" i="1" s="1"/>
  <c r="DY419" i="1" s="1"/>
  <c r="DY420" i="1" s="1"/>
  <c r="DY421" i="1" s="1"/>
  <c r="DY422" i="1" s="1"/>
  <c r="DY423" i="1" s="1"/>
  <c r="DY424" i="1" s="1"/>
  <c r="DY425" i="1" s="1"/>
  <c r="DY426" i="1" s="1"/>
  <c r="DY427" i="1" s="1"/>
  <c r="DY428" i="1" s="1"/>
  <c r="DY429" i="1" s="1"/>
  <c r="DY430" i="1" s="1"/>
  <c r="DY431" i="1" s="1"/>
  <c r="DY432" i="1" s="1"/>
  <c r="DY433" i="1" s="1"/>
  <c r="DY434" i="1" s="1"/>
  <c r="DY435" i="1" s="1"/>
  <c r="DY436" i="1" s="1"/>
  <c r="DY437" i="1" s="1"/>
  <c r="DY438" i="1" s="1"/>
  <c r="DY439" i="1" s="1"/>
  <c r="DY440" i="1" s="1"/>
  <c r="DY441" i="1" s="1"/>
  <c r="DY442" i="1" s="1"/>
  <c r="DY443" i="1" s="1"/>
  <c r="DY444" i="1" s="1"/>
  <c r="DY445" i="1" s="1"/>
  <c r="DY446" i="1" s="1"/>
  <c r="DY447" i="1" s="1"/>
  <c r="DY448" i="1" s="1"/>
  <c r="DY449" i="1" s="1"/>
  <c r="DY450" i="1" s="1"/>
  <c r="DY451" i="1" s="1"/>
  <c r="DY452" i="1" s="1"/>
  <c r="DY453" i="1" s="1"/>
  <c r="DY454" i="1" s="1"/>
  <c r="DY455" i="1" s="1"/>
  <c r="DY456" i="1" s="1"/>
  <c r="DY457" i="1" s="1"/>
  <c r="DY458" i="1" s="1"/>
  <c r="DY459" i="1" s="1"/>
  <c r="DY460" i="1" s="1"/>
  <c r="DY461" i="1" s="1"/>
  <c r="DY462" i="1" s="1"/>
  <c r="DY463" i="1" s="1"/>
  <c r="DY464" i="1" s="1"/>
  <c r="DY465" i="1" s="1"/>
  <c r="DY466" i="1" s="1"/>
  <c r="DY467" i="1" s="1"/>
  <c r="DY468" i="1" s="1"/>
  <c r="DY469" i="1" s="1"/>
  <c r="DY470" i="1" s="1"/>
  <c r="DY471" i="1" s="1"/>
  <c r="DY472" i="1" s="1"/>
  <c r="DY473" i="1" s="1"/>
  <c r="DY474" i="1" s="1"/>
  <c r="DY475" i="1" s="1"/>
  <c r="DY476" i="1" s="1"/>
  <c r="DY477" i="1" s="1"/>
  <c r="DY478" i="1" s="1"/>
  <c r="DY479" i="1" s="1"/>
  <c r="DY480" i="1" s="1"/>
  <c r="DY481" i="1" s="1"/>
  <c r="DY482" i="1" s="1"/>
  <c r="DY483" i="1" s="1"/>
  <c r="DY484" i="1" s="1"/>
  <c r="DY485" i="1" s="1"/>
  <c r="DY486" i="1" s="1"/>
  <c r="DY487" i="1" s="1"/>
  <c r="DY488" i="1" s="1"/>
  <c r="DY489" i="1" s="1"/>
  <c r="DY490" i="1" s="1"/>
  <c r="DY491" i="1" s="1"/>
  <c r="DY492" i="1" s="1"/>
  <c r="DY493" i="1" s="1"/>
  <c r="DY494" i="1" s="1"/>
  <c r="DY495" i="1" s="1"/>
  <c r="DY496" i="1" s="1"/>
  <c r="DY497" i="1" s="1"/>
  <c r="DY498" i="1" s="1"/>
  <c r="DY499" i="1" s="1"/>
  <c r="DY500" i="1" s="1"/>
  <c r="DY501" i="1" s="1"/>
  <c r="DY502" i="1" s="1"/>
  <c r="DY503" i="1" s="1"/>
  <c r="DY504" i="1" s="1"/>
  <c r="DY505" i="1" s="1"/>
  <c r="DY506" i="1" s="1"/>
  <c r="DY507" i="1" s="1"/>
  <c r="DY508" i="1" s="1"/>
  <c r="DY509" i="1" s="1"/>
  <c r="DY510" i="1" s="1"/>
  <c r="DY511" i="1" s="1"/>
  <c r="DY512" i="1" s="1"/>
  <c r="DY513" i="1" s="1"/>
  <c r="DY514" i="1" s="1"/>
  <c r="DY515" i="1" s="1"/>
  <c r="DY516" i="1" s="1"/>
  <c r="DY517" i="1" s="1"/>
  <c r="DY518" i="1" s="1"/>
  <c r="DY519" i="1" s="1"/>
  <c r="DY520" i="1" s="1"/>
  <c r="DY521" i="1" s="1"/>
  <c r="DY522" i="1" s="1"/>
  <c r="DY523" i="1" s="1"/>
  <c r="DY524" i="1" s="1"/>
  <c r="DY525" i="1" s="1"/>
  <c r="DY526" i="1" s="1"/>
  <c r="DY527" i="1" s="1"/>
  <c r="DY528" i="1" s="1"/>
  <c r="DY529" i="1" s="1"/>
  <c r="DY530" i="1" s="1"/>
  <c r="DY531" i="1" s="1"/>
  <c r="DY532" i="1" s="1"/>
  <c r="DY533" i="1" s="1"/>
  <c r="DW44" i="1"/>
  <c r="DW45" i="1" s="1"/>
  <c r="DW294" i="1"/>
  <c r="DW295" i="1" s="1"/>
  <c r="DW296" i="1" s="1"/>
  <c r="DW297" i="1" s="1"/>
  <c r="DW298" i="1" s="1"/>
  <c r="DW299" i="1" s="1"/>
  <c r="DW300" i="1" s="1"/>
  <c r="DW301" i="1" s="1"/>
  <c r="DW302" i="1" s="1"/>
  <c r="DW303" i="1" s="1"/>
  <c r="DW304" i="1" s="1"/>
  <c r="DW305" i="1" s="1"/>
  <c r="DW306" i="1" s="1"/>
  <c r="DW307" i="1" s="1"/>
  <c r="DW308" i="1" s="1"/>
  <c r="DW309" i="1" s="1"/>
  <c r="DW310" i="1" s="1"/>
  <c r="DW311" i="1" s="1"/>
  <c r="DW312" i="1" s="1"/>
  <c r="DW313" i="1" s="1"/>
  <c r="DW314" i="1" s="1"/>
  <c r="DW315" i="1" s="1"/>
  <c r="DW316" i="1" s="1"/>
  <c r="DW317" i="1" s="1"/>
  <c r="DW318" i="1" s="1"/>
  <c r="DW319" i="1" s="1"/>
  <c r="DW320" i="1" s="1"/>
  <c r="DW321" i="1" s="1"/>
  <c r="DW322" i="1" s="1"/>
  <c r="DW323" i="1" s="1"/>
  <c r="DW324" i="1" s="1"/>
  <c r="DW325" i="1" s="1"/>
  <c r="DW326" i="1" s="1"/>
  <c r="DW327" i="1" s="1"/>
  <c r="DW328" i="1" s="1"/>
  <c r="DW329" i="1" s="1"/>
  <c r="DW330" i="1" s="1"/>
  <c r="DW331" i="1" s="1"/>
  <c r="DW332" i="1" s="1"/>
  <c r="DW333" i="1" s="1"/>
  <c r="DW334" i="1" s="1"/>
  <c r="DW335" i="1" s="1"/>
  <c r="DW336" i="1" s="1"/>
  <c r="DW337" i="1" s="1"/>
  <c r="DW338" i="1" s="1"/>
  <c r="DW339" i="1" s="1"/>
  <c r="DW340" i="1" s="1"/>
  <c r="DW341" i="1" s="1"/>
  <c r="DW342" i="1" s="1"/>
  <c r="DW343" i="1" s="1"/>
  <c r="DW344" i="1" s="1"/>
  <c r="DW345" i="1" s="1"/>
  <c r="DW346" i="1" s="1"/>
  <c r="DW347" i="1" s="1"/>
  <c r="DW348" i="1" s="1"/>
  <c r="DW349" i="1" s="1"/>
  <c r="DW350" i="1" s="1"/>
  <c r="DW351" i="1" s="1"/>
  <c r="DW352" i="1" s="1"/>
  <c r="DW353" i="1" s="1"/>
  <c r="DW354" i="1" s="1"/>
  <c r="DW355" i="1" s="1"/>
  <c r="DW356" i="1" s="1"/>
  <c r="DW357" i="1" s="1"/>
  <c r="DW358" i="1" s="1"/>
  <c r="DW359" i="1" s="1"/>
  <c r="DW360" i="1" s="1"/>
  <c r="DW361" i="1" s="1"/>
  <c r="DW362" i="1" s="1"/>
  <c r="DW363" i="1" s="1"/>
  <c r="DW364" i="1" s="1"/>
  <c r="DW365" i="1" s="1"/>
  <c r="DW366" i="1" s="1"/>
  <c r="DW367" i="1" s="1"/>
  <c r="DW368" i="1" s="1"/>
  <c r="DW369" i="1" s="1"/>
  <c r="DW370" i="1" s="1"/>
  <c r="DW371" i="1" s="1"/>
  <c r="DW372" i="1" s="1"/>
  <c r="DW373" i="1" s="1"/>
  <c r="DW374" i="1" s="1"/>
  <c r="DW375" i="1" s="1"/>
  <c r="DW376" i="1" s="1"/>
  <c r="DW377" i="1" s="1"/>
  <c r="DW378" i="1" s="1"/>
  <c r="DW379" i="1" s="1"/>
  <c r="DW380" i="1" s="1"/>
  <c r="DW381" i="1" s="1"/>
  <c r="DW382" i="1" s="1"/>
  <c r="DW383" i="1" s="1"/>
  <c r="DW384" i="1" s="1"/>
  <c r="DW385" i="1" s="1"/>
  <c r="DW386" i="1" s="1"/>
  <c r="DW387" i="1" s="1"/>
  <c r="DW388" i="1" s="1"/>
  <c r="DW389" i="1" s="1"/>
  <c r="DW390" i="1" s="1"/>
  <c r="DW391" i="1" s="1"/>
  <c r="DW392" i="1" s="1"/>
  <c r="DW393" i="1" s="1"/>
  <c r="DW394" i="1" s="1"/>
  <c r="DW395" i="1" s="1"/>
  <c r="DW396" i="1" s="1"/>
  <c r="DW397" i="1" s="1"/>
  <c r="DW398" i="1" s="1"/>
  <c r="DW399" i="1" s="1"/>
  <c r="DW400" i="1" s="1"/>
  <c r="DW401" i="1" s="1"/>
  <c r="DW402" i="1" s="1"/>
  <c r="DW403" i="1" s="1"/>
  <c r="DW404" i="1" s="1"/>
  <c r="DW405" i="1" s="1"/>
  <c r="DW406" i="1" s="1"/>
  <c r="DW407" i="1" s="1"/>
  <c r="DW408" i="1" s="1"/>
  <c r="DW409" i="1" s="1"/>
  <c r="DW410" i="1" s="1"/>
  <c r="DW411" i="1" s="1"/>
  <c r="DW412" i="1" s="1"/>
  <c r="DW413" i="1" s="1"/>
  <c r="DW414" i="1" s="1"/>
  <c r="DW415" i="1" s="1"/>
  <c r="DW416" i="1" s="1"/>
  <c r="DW417" i="1" s="1"/>
  <c r="DW418" i="1" s="1"/>
  <c r="DW419" i="1" s="1"/>
  <c r="DW420" i="1" s="1"/>
  <c r="DW421" i="1" s="1"/>
  <c r="DW422" i="1" s="1"/>
  <c r="DW423" i="1" s="1"/>
  <c r="DW424" i="1" s="1"/>
  <c r="DW425" i="1" s="1"/>
  <c r="DW426" i="1" s="1"/>
  <c r="DW427" i="1" s="1"/>
  <c r="DW428" i="1" s="1"/>
  <c r="DW429" i="1" s="1"/>
  <c r="DW430" i="1" s="1"/>
  <c r="DW431" i="1" s="1"/>
  <c r="DW432" i="1" s="1"/>
  <c r="DW433" i="1" s="1"/>
  <c r="DW434" i="1" s="1"/>
  <c r="DW435" i="1" s="1"/>
  <c r="DW436" i="1" s="1"/>
  <c r="DW437" i="1" s="1"/>
  <c r="DW438" i="1" s="1"/>
  <c r="DW439" i="1" s="1"/>
  <c r="DW440" i="1" s="1"/>
  <c r="DW441" i="1" s="1"/>
  <c r="DW442" i="1" s="1"/>
  <c r="DW443" i="1" s="1"/>
  <c r="DW444" i="1" s="1"/>
  <c r="DW445" i="1" s="1"/>
  <c r="DW446" i="1" s="1"/>
  <c r="DW447" i="1" s="1"/>
  <c r="DW448" i="1" s="1"/>
  <c r="DW449" i="1" s="1"/>
  <c r="DW450" i="1" s="1"/>
  <c r="DW451" i="1" s="1"/>
  <c r="DW452" i="1" s="1"/>
  <c r="DW453" i="1" s="1"/>
  <c r="DW454" i="1" s="1"/>
  <c r="DW455" i="1" s="1"/>
  <c r="DW456" i="1" s="1"/>
  <c r="DW457" i="1" s="1"/>
  <c r="DW458" i="1" s="1"/>
  <c r="DW459" i="1" s="1"/>
  <c r="DW460" i="1" s="1"/>
  <c r="DW461" i="1" s="1"/>
  <c r="DW462" i="1" s="1"/>
  <c r="DW463" i="1" s="1"/>
  <c r="DW464" i="1" s="1"/>
  <c r="DW465" i="1" s="1"/>
  <c r="DW466" i="1" s="1"/>
  <c r="DW467" i="1" s="1"/>
  <c r="DW468" i="1" s="1"/>
  <c r="DW469" i="1" s="1"/>
  <c r="DW470" i="1" s="1"/>
  <c r="DW471" i="1" s="1"/>
  <c r="DW472" i="1" s="1"/>
  <c r="DW473" i="1" s="1"/>
  <c r="DW474" i="1" s="1"/>
  <c r="DW475" i="1" s="1"/>
  <c r="DW476" i="1" s="1"/>
  <c r="DW477" i="1" s="1"/>
  <c r="DW478" i="1" s="1"/>
  <c r="DW479" i="1" s="1"/>
  <c r="DW480" i="1" s="1"/>
  <c r="DW481" i="1" s="1"/>
  <c r="DW482" i="1" s="1"/>
  <c r="DW483" i="1" s="1"/>
  <c r="DW484" i="1" s="1"/>
  <c r="DW485" i="1" s="1"/>
  <c r="DW486" i="1" s="1"/>
  <c r="DW487" i="1" s="1"/>
  <c r="DW488" i="1" s="1"/>
  <c r="DW489" i="1" s="1"/>
  <c r="DW490" i="1" s="1"/>
  <c r="DW491" i="1" s="1"/>
  <c r="DW492" i="1" s="1"/>
  <c r="DW493" i="1" s="1"/>
  <c r="DW494" i="1" s="1"/>
  <c r="DW495" i="1" s="1"/>
  <c r="DW496" i="1" s="1"/>
  <c r="DW497" i="1" s="1"/>
  <c r="DW498" i="1" s="1"/>
  <c r="DW499" i="1" s="1"/>
  <c r="DW500" i="1" s="1"/>
  <c r="DW501" i="1" s="1"/>
  <c r="DW502" i="1" s="1"/>
  <c r="DW503" i="1" s="1"/>
  <c r="DW504" i="1" s="1"/>
  <c r="DW505" i="1" s="1"/>
  <c r="DW506" i="1" s="1"/>
  <c r="DW507" i="1" s="1"/>
  <c r="DW508" i="1" s="1"/>
  <c r="DW509" i="1" s="1"/>
  <c r="DW510" i="1" s="1"/>
  <c r="DW511" i="1" s="1"/>
  <c r="DW512" i="1" s="1"/>
  <c r="DW513" i="1" s="1"/>
  <c r="DW514" i="1" s="1"/>
  <c r="DW515" i="1" s="1"/>
  <c r="DW516" i="1" s="1"/>
  <c r="DW517" i="1" s="1"/>
  <c r="DW518" i="1" s="1"/>
  <c r="DW519" i="1" s="1"/>
  <c r="DW520" i="1" s="1"/>
  <c r="DW521" i="1" s="1"/>
  <c r="DW522" i="1" s="1"/>
  <c r="DW523" i="1" s="1"/>
  <c r="DW524" i="1" s="1"/>
  <c r="DW525" i="1" s="1"/>
  <c r="DW526" i="1" s="1"/>
  <c r="DW527" i="1" s="1"/>
  <c r="DW528" i="1" s="1"/>
  <c r="DW529" i="1" s="1"/>
  <c r="DW530" i="1" s="1"/>
  <c r="DW531" i="1" s="1"/>
  <c r="DW532" i="1" s="1"/>
  <c r="DW533" i="1" s="1"/>
  <c r="BW44" i="1"/>
  <c r="BW45" i="1" s="1"/>
  <c r="BW295" i="1"/>
  <c r="BW296" i="1" s="1"/>
  <c r="BW297" i="1" s="1"/>
  <c r="BW298" i="1" s="1"/>
  <c r="BW299" i="1" s="1"/>
  <c r="BW300" i="1" s="1"/>
  <c r="BW301" i="1" s="1"/>
  <c r="BW302" i="1" s="1"/>
  <c r="BW303" i="1" s="1"/>
  <c r="BW304" i="1" s="1"/>
  <c r="BW305" i="1" s="1"/>
  <c r="BW306" i="1" s="1"/>
  <c r="BW307" i="1" s="1"/>
  <c r="BW308" i="1" s="1"/>
  <c r="BW309" i="1" s="1"/>
  <c r="BW310" i="1" s="1"/>
  <c r="BW311" i="1" s="1"/>
  <c r="BW312" i="1" s="1"/>
  <c r="BW313" i="1" s="1"/>
  <c r="BW314" i="1" s="1"/>
  <c r="BW315" i="1" s="1"/>
  <c r="BW316" i="1" s="1"/>
  <c r="BW317" i="1" s="1"/>
  <c r="BW318" i="1" s="1"/>
  <c r="BW319" i="1" s="1"/>
  <c r="BW320" i="1" s="1"/>
  <c r="BW321" i="1" s="1"/>
  <c r="BW322" i="1" s="1"/>
  <c r="BW323" i="1" s="1"/>
  <c r="BW324" i="1" s="1"/>
  <c r="BW325" i="1" s="1"/>
  <c r="BW326" i="1" s="1"/>
  <c r="BW327" i="1" s="1"/>
  <c r="BW328" i="1" s="1"/>
  <c r="BW329" i="1" s="1"/>
  <c r="BW330" i="1" s="1"/>
  <c r="BW331" i="1" s="1"/>
  <c r="BW332" i="1" s="1"/>
  <c r="BW333" i="1" s="1"/>
  <c r="BW334" i="1" s="1"/>
  <c r="BW335" i="1" s="1"/>
  <c r="BW336" i="1" s="1"/>
  <c r="BW337" i="1" s="1"/>
  <c r="BW338" i="1" s="1"/>
  <c r="BW339" i="1" s="1"/>
  <c r="BW340" i="1" s="1"/>
  <c r="BW341" i="1" s="1"/>
  <c r="BW342" i="1" s="1"/>
  <c r="BW343" i="1" s="1"/>
  <c r="BW344" i="1" s="1"/>
  <c r="BW345" i="1" s="1"/>
  <c r="BW346" i="1" s="1"/>
  <c r="BW347" i="1" s="1"/>
  <c r="BW348" i="1" s="1"/>
  <c r="BW349" i="1" s="1"/>
  <c r="BW350" i="1" s="1"/>
  <c r="BW351" i="1" s="1"/>
  <c r="BW352" i="1" s="1"/>
  <c r="BW353" i="1" s="1"/>
  <c r="BW354" i="1" s="1"/>
  <c r="BW355" i="1" s="1"/>
  <c r="BW356" i="1" s="1"/>
  <c r="BW357" i="1" s="1"/>
  <c r="BW358" i="1" s="1"/>
  <c r="BW359" i="1" s="1"/>
  <c r="BW360" i="1" s="1"/>
  <c r="BW361" i="1" s="1"/>
  <c r="BW362" i="1" s="1"/>
  <c r="BW363" i="1" s="1"/>
  <c r="BW364" i="1" s="1"/>
  <c r="BW365" i="1" s="1"/>
  <c r="BW366" i="1" s="1"/>
  <c r="BW367" i="1" s="1"/>
  <c r="BW368" i="1" s="1"/>
  <c r="BW369" i="1" s="1"/>
  <c r="BW370" i="1" s="1"/>
  <c r="BW371" i="1" s="1"/>
  <c r="BW372" i="1" s="1"/>
  <c r="BW373" i="1" s="1"/>
  <c r="BW374" i="1" s="1"/>
  <c r="BW375" i="1" s="1"/>
  <c r="BW376" i="1" s="1"/>
  <c r="BW377" i="1" s="1"/>
  <c r="BW378" i="1" s="1"/>
  <c r="BW379" i="1" s="1"/>
  <c r="BW380" i="1" s="1"/>
  <c r="BW381" i="1" s="1"/>
  <c r="BW382" i="1" s="1"/>
  <c r="BW383" i="1" s="1"/>
  <c r="BW384" i="1" s="1"/>
  <c r="BW385" i="1" s="1"/>
  <c r="BW386" i="1" s="1"/>
  <c r="BW387" i="1" s="1"/>
  <c r="BW388" i="1" s="1"/>
  <c r="BW389" i="1" s="1"/>
  <c r="BW390" i="1" s="1"/>
  <c r="BW391" i="1" s="1"/>
  <c r="BW392" i="1" s="1"/>
  <c r="BW393" i="1" s="1"/>
  <c r="BW394" i="1" s="1"/>
  <c r="BW395" i="1" s="1"/>
  <c r="BW396" i="1" s="1"/>
  <c r="BW397" i="1" s="1"/>
  <c r="BW398" i="1" s="1"/>
  <c r="BW399" i="1" s="1"/>
  <c r="BW400" i="1" s="1"/>
  <c r="BW401" i="1" s="1"/>
  <c r="BW402" i="1" s="1"/>
  <c r="BW403" i="1" s="1"/>
  <c r="BW404" i="1" s="1"/>
  <c r="BW405" i="1" s="1"/>
  <c r="BW406" i="1" s="1"/>
  <c r="BW407" i="1" s="1"/>
  <c r="BW408" i="1" s="1"/>
  <c r="BW409" i="1" s="1"/>
  <c r="BW410" i="1" s="1"/>
  <c r="BW411" i="1" s="1"/>
  <c r="BW412" i="1" s="1"/>
  <c r="BW413" i="1" s="1"/>
  <c r="BW414" i="1" s="1"/>
  <c r="BW415" i="1" s="1"/>
  <c r="BW416" i="1" s="1"/>
  <c r="BW417" i="1" s="1"/>
  <c r="BW418" i="1" s="1"/>
  <c r="BW419" i="1" s="1"/>
  <c r="BW420" i="1" s="1"/>
  <c r="BW421" i="1" s="1"/>
  <c r="BW422" i="1" s="1"/>
  <c r="BW423" i="1" s="1"/>
  <c r="BW424" i="1" s="1"/>
  <c r="BW425" i="1" s="1"/>
  <c r="BW426" i="1" s="1"/>
  <c r="BW427" i="1" s="1"/>
  <c r="BW428" i="1" s="1"/>
  <c r="BW429" i="1" s="1"/>
  <c r="BW430" i="1" s="1"/>
  <c r="BW431" i="1" s="1"/>
  <c r="BW432" i="1" s="1"/>
  <c r="BW433" i="1" s="1"/>
  <c r="BW434" i="1" s="1"/>
  <c r="BW435" i="1" s="1"/>
  <c r="BW436" i="1" s="1"/>
  <c r="BW437" i="1" s="1"/>
  <c r="BW438" i="1" s="1"/>
  <c r="BW439" i="1" s="1"/>
  <c r="BW440" i="1" s="1"/>
  <c r="BW441" i="1" s="1"/>
  <c r="BW442" i="1" s="1"/>
  <c r="BW443" i="1" s="1"/>
  <c r="BW444" i="1" s="1"/>
  <c r="BW445" i="1" s="1"/>
  <c r="BW446" i="1" s="1"/>
  <c r="BW447" i="1" s="1"/>
  <c r="BW448" i="1" s="1"/>
  <c r="BW449" i="1" s="1"/>
  <c r="BW450" i="1" s="1"/>
  <c r="BW451" i="1" s="1"/>
  <c r="BW452" i="1" s="1"/>
  <c r="BW453" i="1" s="1"/>
  <c r="BW454" i="1" s="1"/>
  <c r="BW455" i="1" s="1"/>
  <c r="BW456" i="1" s="1"/>
  <c r="BW457" i="1" s="1"/>
  <c r="BW458" i="1" s="1"/>
  <c r="BW459" i="1" s="1"/>
  <c r="BW460" i="1" s="1"/>
  <c r="BW461" i="1" s="1"/>
  <c r="BW462" i="1" s="1"/>
  <c r="BW463" i="1" s="1"/>
  <c r="BW464" i="1" s="1"/>
  <c r="BW465" i="1" s="1"/>
  <c r="BW466" i="1" s="1"/>
  <c r="BW467" i="1" s="1"/>
  <c r="BW468" i="1" s="1"/>
  <c r="BW469" i="1" s="1"/>
  <c r="BW470" i="1" s="1"/>
  <c r="BW471" i="1" s="1"/>
  <c r="BW472" i="1" s="1"/>
  <c r="BW473" i="1" s="1"/>
  <c r="BW474" i="1" s="1"/>
  <c r="BW475" i="1" s="1"/>
  <c r="BW476" i="1" s="1"/>
  <c r="BW477" i="1" s="1"/>
  <c r="BW478" i="1" s="1"/>
  <c r="BW479" i="1" s="1"/>
  <c r="BW480" i="1" s="1"/>
  <c r="BW481" i="1" s="1"/>
  <c r="BW482" i="1" s="1"/>
  <c r="BW483" i="1" s="1"/>
  <c r="BW484" i="1" s="1"/>
  <c r="BW485" i="1" s="1"/>
  <c r="BW486" i="1" s="1"/>
  <c r="BW487" i="1" s="1"/>
  <c r="BW488" i="1" s="1"/>
  <c r="BW489" i="1" s="1"/>
  <c r="BW490" i="1" s="1"/>
  <c r="BW491" i="1" s="1"/>
  <c r="BW492" i="1" s="1"/>
  <c r="BW493" i="1" s="1"/>
  <c r="BW494" i="1" s="1"/>
  <c r="BW495" i="1" s="1"/>
  <c r="BW496" i="1" s="1"/>
  <c r="BW497" i="1" s="1"/>
  <c r="BW498" i="1" s="1"/>
  <c r="BW499" i="1" s="1"/>
  <c r="BW500" i="1" s="1"/>
  <c r="BW501" i="1" s="1"/>
  <c r="BW502" i="1" s="1"/>
  <c r="BW503" i="1" s="1"/>
  <c r="BW504" i="1" s="1"/>
  <c r="BW505" i="1" s="1"/>
  <c r="BW506" i="1" s="1"/>
  <c r="BW507" i="1" s="1"/>
  <c r="BW508" i="1" s="1"/>
  <c r="BW509" i="1" s="1"/>
  <c r="BW510" i="1" s="1"/>
  <c r="BW511" i="1" s="1"/>
  <c r="BW512" i="1" s="1"/>
  <c r="BW513" i="1" s="1"/>
  <c r="BW514" i="1" s="1"/>
  <c r="BW515" i="1" s="1"/>
  <c r="BW516" i="1" s="1"/>
  <c r="BW517" i="1" s="1"/>
  <c r="BW518" i="1" s="1"/>
  <c r="BW519" i="1" s="1"/>
  <c r="BW520" i="1" s="1"/>
  <c r="BW521" i="1" s="1"/>
  <c r="BW522" i="1" s="1"/>
  <c r="BW523" i="1" s="1"/>
  <c r="BW524" i="1" s="1"/>
  <c r="BW525" i="1" s="1"/>
  <c r="BW526" i="1" s="1"/>
  <c r="BW527" i="1" s="1"/>
  <c r="BW528" i="1" s="1"/>
  <c r="BW529" i="1" s="1"/>
  <c r="BW530" i="1" s="1"/>
  <c r="BW531" i="1" s="1"/>
  <c r="BW532" i="1" s="1"/>
  <c r="BW533" i="1" s="1"/>
  <c r="EB44" i="1"/>
  <c r="EB45" i="1" s="1"/>
  <c r="EB294" i="1"/>
  <c r="EB295" i="1" s="1"/>
  <c r="EB296" i="1" s="1"/>
  <c r="EB297" i="1" s="1"/>
  <c r="EB298" i="1" s="1"/>
  <c r="EB299" i="1" s="1"/>
  <c r="EB300" i="1" s="1"/>
  <c r="EB301" i="1" s="1"/>
  <c r="EB302" i="1" s="1"/>
  <c r="EB303" i="1" s="1"/>
  <c r="EB304" i="1" s="1"/>
  <c r="EB305" i="1" s="1"/>
  <c r="EB306" i="1" s="1"/>
  <c r="EB307" i="1" s="1"/>
  <c r="EB308" i="1" s="1"/>
  <c r="EB309" i="1" s="1"/>
  <c r="EB310" i="1" s="1"/>
  <c r="EB311" i="1" s="1"/>
  <c r="EB312" i="1" s="1"/>
  <c r="EB313" i="1" s="1"/>
  <c r="EB314" i="1" s="1"/>
  <c r="EB315" i="1" s="1"/>
  <c r="EB316" i="1" s="1"/>
  <c r="EB317" i="1" s="1"/>
  <c r="EB318" i="1" s="1"/>
  <c r="EB319" i="1" s="1"/>
  <c r="EB320" i="1" s="1"/>
  <c r="EB321" i="1" s="1"/>
  <c r="EB322" i="1" s="1"/>
  <c r="EB323" i="1" s="1"/>
  <c r="EB324" i="1" s="1"/>
  <c r="EB325" i="1" s="1"/>
  <c r="EB326" i="1" s="1"/>
  <c r="EB327" i="1" s="1"/>
  <c r="EB328" i="1" s="1"/>
  <c r="EB329" i="1" s="1"/>
  <c r="EB330" i="1" s="1"/>
  <c r="EB331" i="1" s="1"/>
  <c r="EB332" i="1" s="1"/>
  <c r="EB333" i="1" s="1"/>
  <c r="EB334" i="1" s="1"/>
  <c r="EB335" i="1" s="1"/>
  <c r="EB336" i="1" s="1"/>
  <c r="EB337" i="1" s="1"/>
  <c r="EB338" i="1" s="1"/>
  <c r="EB339" i="1" s="1"/>
  <c r="EB340" i="1" s="1"/>
  <c r="EB341" i="1" s="1"/>
  <c r="EB342" i="1" s="1"/>
  <c r="EB343" i="1" s="1"/>
  <c r="EB344" i="1" s="1"/>
  <c r="EB345" i="1" s="1"/>
  <c r="EB346" i="1" s="1"/>
  <c r="EB347" i="1" s="1"/>
  <c r="EB348" i="1" s="1"/>
  <c r="EB349" i="1" s="1"/>
  <c r="EB350" i="1" s="1"/>
  <c r="EB351" i="1" s="1"/>
  <c r="EB352" i="1" s="1"/>
  <c r="EB353" i="1" s="1"/>
  <c r="EB354" i="1" s="1"/>
  <c r="EB355" i="1" s="1"/>
  <c r="EB356" i="1" s="1"/>
  <c r="EB357" i="1" s="1"/>
  <c r="EB358" i="1" s="1"/>
  <c r="EB359" i="1" s="1"/>
  <c r="EB360" i="1" s="1"/>
  <c r="EB361" i="1" s="1"/>
  <c r="EB362" i="1" s="1"/>
  <c r="EB363" i="1" s="1"/>
  <c r="EB364" i="1" s="1"/>
  <c r="EB365" i="1" s="1"/>
  <c r="EB366" i="1" s="1"/>
  <c r="EB367" i="1" s="1"/>
  <c r="EB368" i="1" s="1"/>
  <c r="EB369" i="1" s="1"/>
  <c r="EB370" i="1" s="1"/>
  <c r="EB371" i="1" s="1"/>
  <c r="EB372" i="1" s="1"/>
  <c r="EB373" i="1" s="1"/>
  <c r="EB374" i="1" s="1"/>
  <c r="EB375" i="1" s="1"/>
  <c r="EB376" i="1" s="1"/>
  <c r="EB377" i="1" s="1"/>
  <c r="EB378" i="1" s="1"/>
  <c r="EB379" i="1" s="1"/>
  <c r="EB380" i="1" s="1"/>
  <c r="EB381" i="1" s="1"/>
  <c r="EB382" i="1" s="1"/>
  <c r="EB383" i="1" s="1"/>
  <c r="EB384" i="1" s="1"/>
  <c r="EB385" i="1" s="1"/>
  <c r="EB386" i="1" s="1"/>
  <c r="EB387" i="1" s="1"/>
  <c r="EB388" i="1" s="1"/>
  <c r="EB389" i="1" s="1"/>
  <c r="EB390" i="1" s="1"/>
  <c r="EB391" i="1" s="1"/>
  <c r="EB392" i="1" s="1"/>
  <c r="EB393" i="1" s="1"/>
  <c r="EB394" i="1" s="1"/>
  <c r="EB395" i="1" s="1"/>
  <c r="EB396" i="1" s="1"/>
  <c r="EB397" i="1" s="1"/>
  <c r="EB398" i="1" s="1"/>
  <c r="EB399" i="1" s="1"/>
  <c r="EB400" i="1" s="1"/>
  <c r="EB401" i="1" s="1"/>
  <c r="EB402" i="1" s="1"/>
  <c r="EB403" i="1" s="1"/>
  <c r="EB404" i="1" s="1"/>
  <c r="EB405" i="1" s="1"/>
  <c r="EB406" i="1" s="1"/>
  <c r="EB407" i="1" s="1"/>
  <c r="EB408" i="1" s="1"/>
  <c r="EB409" i="1" s="1"/>
  <c r="EB410" i="1" s="1"/>
  <c r="EB411" i="1" s="1"/>
  <c r="EB412" i="1" s="1"/>
  <c r="EB413" i="1" s="1"/>
  <c r="EB414" i="1" s="1"/>
  <c r="EB415" i="1" s="1"/>
  <c r="EB416" i="1" s="1"/>
  <c r="EB417" i="1" s="1"/>
  <c r="EB418" i="1" s="1"/>
  <c r="EB419" i="1" s="1"/>
  <c r="EB420" i="1" s="1"/>
  <c r="EB421" i="1" s="1"/>
  <c r="EB422" i="1" s="1"/>
  <c r="EB423" i="1" s="1"/>
  <c r="EB424" i="1" s="1"/>
  <c r="EB425" i="1" s="1"/>
  <c r="EB426" i="1" s="1"/>
  <c r="EB427" i="1" s="1"/>
  <c r="EB428" i="1" s="1"/>
  <c r="EB429" i="1" s="1"/>
  <c r="EB430" i="1" s="1"/>
  <c r="EB431" i="1" s="1"/>
  <c r="EB432" i="1" s="1"/>
  <c r="EB433" i="1" s="1"/>
  <c r="EB434" i="1" s="1"/>
  <c r="EB435" i="1" s="1"/>
  <c r="EB436" i="1" s="1"/>
  <c r="EB437" i="1" s="1"/>
  <c r="EB438" i="1" s="1"/>
  <c r="EB439" i="1" s="1"/>
  <c r="EB440" i="1" s="1"/>
  <c r="EB441" i="1" s="1"/>
  <c r="EB442" i="1" s="1"/>
  <c r="EB443" i="1" s="1"/>
  <c r="EB444" i="1" s="1"/>
  <c r="EB445" i="1" s="1"/>
  <c r="EB446" i="1" s="1"/>
  <c r="EB447" i="1" s="1"/>
  <c r="EB448" i="1" s="1"/>
  <c r="EB449" i="1" s="1"/>
  <c r="EB450" i="1" s="1"/>
  <c r="EB451" i="1" s="1"/>
  <c r="EB452" i="1" s="1"/>
  <c r="EB453" i="1" s="1"/>
  <c r="EB454" i="1" s="1"/>
  <c r="EB455" i="1" s="1"/>
  <c r="EB456" i="1" s="1"/>
  <c r="EB457" i="1" s="1"/>
  <c r="EB458" i="1" s="1"/>
  <c r="EB459" i="1" s="1"/>
  <c r="EB460" i="1" s="1"/>
  <c r="EB461" i="1" s="1"/>
  <c r="EB462" i="1" s="1"/>
  <c r="EB463" i="1" s="1"/>
  <c r="EB464" i="1" s="1"/>
  <c r="EB465" i="1" s="1"/>
  <c r="EB466" i="1" s="1"/>
  <c r="EB467" i="1" s="1"/>
  <c r="EB468" i="1" s="1"/>
  <c r="EB469" i="1" s="1"/>
  <c r="EB470" i="1" s="1"/>
  <c r="EB471" i="1" s="1"/>
  <c r="EB472" i="1" s="1"/>
  <c r="EB473" i="1" s="1"/>
  <c r="EB474" i="1" s="1"/>
  <c r="EB475" i="1" s="1"/>
  <c r="EB476" i="1" s="1"/>
  <c r="EB477" i="1" s="1"/>
  <c r="EB478" i="1" s="1"/>
  <c r="EB479" i="1" s="1"/>
  <c r="EB480" i="1" s="1"/>
  <c r="EB481" i="1" s="1"/>
  <c r="EB482" i="1" s="1"/>
  <c r="EB483" i="1" s="1"/>
  <c r="EB484" i="1" s="1"/>
  <c r="EB485" i="1" s="1"/>
  <c r="EB486" i="1" s="1"/>
  <c r="EB487" i="1" s="1"/>
  <c r="EB488" i="1" s="1"/>
  <c r="EB489" i="1" s="1"/>
  <c r="EB490" i="1" s="1"/>
  <c r="EB491" i="1" s="1"/>
  <c r="EB492" i="1" s="1"/>
  <c r="EB493" i="1" s="1"/>
  <c r="EB494" i="1" s="1"/>
  <c r="EB495" i="1" s="1"/>
  <c r="EB496" i="1" s="1"/>
  <c r="EB497" i="1" s="1"/>
  <c r="EB498" i="1" s="1"/>
  <c r="EB499" i="1" s="1"/>
  <c r="EB500" i="1" s="1"/>
  <c r="EB501" i="1" s="1"/>
  <c r="EB502" i="1" s="1"/>
  <c r="EB503" i="1" s="1"/>
  <c r="EB504" i="1" s="1"/>
  <c r="EB505" i="1" s="1"/>
  <c r="EB506" i="1" s="1"/>
  <c r="EB507" i="1" s="1"/>
  <c r="EB508" i="1" s="1"/>
  <c r="EB509" i="1" s="1"/>
  <c r="EB510" i="1" s="1"/>
  <c r="EB511" i="1" s="1"/>
  <c r="EB512" i="1" s="1"/>
  <c r="EB513" i="1" s="1"/>
  <c r="EB514" i="1" s="1"/>
  <c r="EB515" i="1" s="1"/>
  <c r="EB516" i="1" s="1"/>
  <c r="EB517" i="1" s="1"/>
  <c r="EB518" i="1" s="1"/>
  <c r="EB519" i="1" s="1"/>
  <c r="EB520" i="1" s="1"/>
  <c r="EB521" i="1" s="1"/>
  <c r="EB522" i="1" s="1"/>
  <c r="EB523" i="1" s="1"/>
  <c r="EB524" i="1" s="1"/>
  <c r="EB525" i="1" s="1"/>
  <c r="EB526" i="1" s="1"/>
  <c r="EB527" i="1" s="1"/>
  <c r="EB528" i="1" s="1"/>
  <c r="EB529" i="1" s="1"/>
  <c r="EB530" i="1" s="1"/>
  <c r="EB531" i="1" s="1"/>
  <c r="EB532" i="1" s="1"/>
  <c r="EB533" i="1" s="1"/>
  <c r="EI44" i="1"/>
  <c r="EI45" i="1" s="1"/>
  <c r="EI295" i="1"/>
  <c r="EI296" i="1" s="1"/>
  <c r="EI297" i="1" s="1"/>
  <c r="EI298" i="1" s="1"/>
  <c r="EI299" i="1" s="1"/>
  <c r="EI300" i="1" s="1"/>
  <c r="EI301" i="1" s="1"/>
  <c r="EI302" i="1" s="1"/>
  <c r="EI303" i="1" s="1"/>
  <c r="EI304" i="1" s="1"/>
  <c r="EI305" i="1" s="1"/>
  <c r="EI306" i="1" s="1"/>
  <c r="EI307" i="1" s="1"/>
  <c r="EI308" i="1" s="1"/>
  <c r="EI309" i="1" s="1"/>
  <c r="EI310" i="1" s="1"/>
  <c r="EI311" i="1" s="1"/>
  <c r="EI312" i="1" s="1"/>
  <c r="EI313" i="1" s="1"/>
  <c r="EI314" i="1" s="1"/>
  <c r="EI315" i="1" s="1"/>
  <c r="EI316" i="1" s="1"/>
  <c r="EI317" i="1" s="1"/>
  <c r="EI318" i="1" s="1"/>
  <c r="EI319" i="1" s="1"/>
  <c r="EI320" i="1" s="1"/>
  <c r="EI321" i="1" s="1"/>
  <c r="EI322" i="1" s="1"/>
  <c r="EI323" i="1" s="1"/>
  <c r="EI324" i="1" s="1"/>
  <c r="EI325" i="1" s="1"/>
  <c r="EI326" i="1" s="1"/>
  <c r="EI327" i="1" s="1"/>
  <c r="EI328" i="1" s="1"/>
  <c r="EI329" i="1" s="1"/>
  <c r="EI330" i="1" s="1"/>
  <c r="EI331" i="1" s="1"/>
  <c r="EI332" i="1" s="1"/>
  <c r="EI333" i="1" s="1"/>
  <c r="EI334" i="1" s="1"/>
  <c r="EI335" i="1" s="1"/>
  <c r="EI336" i="1" s="1"/>
  <c r="EI337" i="1" s="1"/>
  <c r="EI338" i="1" s="1"/>
  <c r="EI339" i="1" s="1"/>
  <c r="EI340" i="1" s="1"/>
  <c r="EI341" i="1" s="1"/>
  <c r="EI342" i="1" s="1"/>
  <c r="EI343" i="1" s="1"/>
  <c r="EI344" i="1" s="1"/>
  <c r="EI345" i="1" s="1"/>
  <c r="EI346" i="1" s="1"/>
  <c r="EI347" i="1" s="1"/>
  <c r="EI348" i="1" s="1"/>
  <c r="EI349" i="1" s="1"/>
  <c r="EI350" i="1" s="1"/>
  <c r="EI351" i="1" s="1"/>
  <c r="EI352" i="1" s="1"/>
  <c r="EI353" i="1" s="1"/>
  <c r="EI354" i="1" s="1"/>
  <c r="EI355" i="1" s="1"/>
  <c r="EI356" i="1" s="1"/>
  <c r="EI357" i="1" s="1"/>
  <c r="EI358" i="1" s="1"/>
  <c r="EI359" i="1" s="1"/>
  <c r="EI360" i="1" s="1"/>
  <c r="EI361" i="1" s="1"/>
  <c r="EI362" i="1" s="1"/>
  <c r="EI363" i="1" s="1"/>
  <c r="EI364" i="1" s="1"/>
  <c r="EI365" i="1" s="1"/>
  <c r="EI366" i="1" s="1"/>
  <c r="EI367" i="1" s="1"/>
  <c r="EI368" i="1" s="1"/>
  <c r="EI369" i="1" s="1"/>
  <c r="EI370" i="1" s="1"/>
  <c r="EI371" i="1" s="1"/>
  <c r="EI372" i="1" s="1"/>
  <c r="EI373" i="1" s="1"/>
  <c r="EI374" i="1" s="1"/>
  <c r="EI375" i="1" s="1"/>
  <c r="EI376" i="1" s="1"/>
  <c r="EI377" i="1" s="1"/>
  <c r="EI378" i="1" s="1"/>
  <c r="EI379" i="1" s="1"/>
  <c r="EI380" i="1" s="1"/>
  <c r="EI381" i="1" s="1"/>
  <c r="EI382" i="1" s="1"/>
  <c r="EI383" i="1" s="1"/>
  <c r="EI384" i="1" s="1"/>
  <c r="EI385" i="1" s="1"/>
  <c r="EI386" i="1" s="1"/>
  <c r="EI387" i="1" s="1"/>
  <c r="EI388" i="1" s="1"/>
  <c r="EI389" i="1" s="1"/>
  <c r="EI390" i="1" s="1"/>
  <c r="EI391" i="1" s="1"/>
  <c r="EI392" i="1" s="1"/>
  <c r="EI393" i="1" s="1"/>
  <c r="EI394" i="1" s="1"/>
  <c r="EI395" i="1" s="1"/>
  <c r="EI396" i="1" s="1"/>
  <c r="EI397" i="1" s="1"/>
  <c r="EI398" i="1" s="1"/>
  <c r="EI399" i="1" s="1"/>
  <c r="EI400" i="1" s="1"/>
  <c r="EI401" i="1" s="1"/>
  <c r="EI402" i="1" s="1"/>
  <c r="EI403" i="1" s="1"/>
  <c r="EI404" i="1" s="1"/>
  <c r="EI405" i="1" s="1"/>
  <c r="EI406" i="1" s="1"/>
  <c r="EI407" i="1" s="1"/>
  <c r="EI408" i="1" s="1"/>
  <c r="EI409" i="1" s="1"/>
  <c r="EI410" i="1" s="1"/>
  <c r="EI411" i="1" s="1"/>
  <c r="EI412" i="1" s="1"/>
  <c r="EI413" i="1" s="1"/>
  <c r="EI414" i="1" s="1"/>
  <c r="EI415" i="1" s="1"/>
  <c r="EI416" i="1" s="1"/>
  <c r="EI417" i="1" s="1"/>
  <c r="EI418" i="1" s="1"/>
  <c r="EI419" i="1" s="1"/>
  <c r="EI420" i="1" s="1"/>
  <c r="EI421" i="1" s="1"/>
  <c r="EI422" i="1" s="1"/>
  <c r="EI423" i="1" s="1"/>
  <c r="EI424" i="1" s="1"/>
  <c r="EI425" i="1" s="1"/>
  <c r="EI426" i="1" s="1"/>
  <c r="EI427" i="1" s="1"/>
  <c r="EI428" i="1" s="1"/>
  <c r="EI429" i="1" s="1"/>
  <c r="EI430" i="1" s="1"/>
  <c r="EI431" i="1" s="1"/>
  <c r="EI432" i="1" s="1"/>
  <c r="EI433" i="1" s="1"/>
  <c r="EI434" i="1" s="1"/>
  <c r="EI435" i="1" s="1"/>
  <c r="EI436" i="1" s="1"/>
  <c r="EI437" i="1" s="1"/>
  <c r="EI438" i="1" s="1"/>
  <c r="EI439" i="1" s="1"/>
  <c r="EI440" i="1" s="1"/>
  <c r="EI441" i="1" s="1"/>
  <c r="EI442" i="1" s="1"/>
  <c r="EI443" i="1" s="1"/>
  <c r="EI444" i="1" s="1"/>
  <c r="EI445" i="1" s="1"/>
  <c r="EI446" i="1" s="1"/>
  <c r="EI447" i="1" s="1"/>
  <c r="EI448" i="1" s="1"/>
  <c r="EI449" i="1" s="1"/>
  <c r="EI450" i="1" s="1"/>
  <c r="EI451" i="1" s="1"/>
  <c r="EI452" i="1" s="1"/>
  <c r="EI453" i="1" s="1"/>
  <c r="EI454" i="1" s="1"/>
  <c r="EI455" i="1" s="1"/>
  <c r="EI456" i="1" s="1"/>
  <c r="EI457" i="1" s="1"/>
  <c r="EI458" i="1" s="1"/>
  <c r="EI459" i="1" s="1"/>
  <c r="EI460" i="1" s="1"/>
  <c r="EI461" i="1" s="1"/>
  <c r="EI462" i="1" s="1"/>
  <c r="EI463" i="1" s="1"/>
  <c r="EI464" i="1" s="1"/>
  <c r="EI465" i="1" s="1"/>
  <c r="EI466" i="1" s="1"/>
  <c r="EI467" i="1" s="1"/>
  <c r="EI468" i="1" s="1"/>
  <c r="EI469" i="1" s="1"/>
  <c r="EI470" i="1" s="1"/>
  <c r="EI471" i="1" s="1"/>
  <c r="EI472" i="1" s="1"/>
  <c r="EI473" i="1" s="1"/>
  <c r="EI474" i="1" s="1"/>
  <c r="EI475" i="1" s="1"/>
  <c r="EI476" i="1" s="1"/>
  <c r="EI477" i="1" s="1"/>
  <c r="EI478" i="1" s="1"/>
  <c r="EI479" i="1" s="1"/>
  <c r="EI480" i="1" s="1"/>
  <c r="EI481" i="1" s="1"/>
  <c r="EI482" i="1" s="1"/>
  <c r="EI483" i="1" s="1"/>
  <c r="EI484" i="1" s="1"/>
  <c r="EI485" i="1" s="1"/>
  <c r="EI486" i="1" s="1"/>
  <c r="EI487" i="1" s="1"/>
  <c r="EI488" i="1" s="1"/>
  <c r="EI489" i="1" s="1"/>
  <c r="EI490" i="1" s="1"/>
  <c r="EI491" i="1" s="1"/>
  <c r="EI492" i="1" s="1"/>
  <c r="EI493" i="1" s="1"/>
  <c r="EI494" i="1" s="1"/>
  <c r="EI495" i="1" s="1"/>
  <c r="EI496" i="1" s="1"/>
  <c r="EI497" i="1" s="1"/>
  <c r="EI498" i="1" s="1"/>
  <c r="EI499" i="1" s="1"/>
  <c r="EI500" i="1" s="1"/>
  <c r="EI501" i="1" s="1"/>
  <c r="EI502" i="1" s="1"/>
  <c r="EI503" i="1" s="1"/>
  <c r="EI504" i="1" s="1"/>
  <c r="EI505" i="1" s="1"/>
  <c r="EI506" i="1" s="1"/>
  <c r="EI507" i="1" s="1"/>
  <c r="EI508" i="1" s="1"/>
  <c r="EI509" i="1" s="1"/>
  <c r="EI510" i="1" s="1"/>
  <c r="EI511" i="1" s="1"/>
  <c r="EI512" i="1" s="1"/>
  <c r="EI513" i="1" s="1"/>
  <c r="EI514" i="1" s="1"/>
  <c r="EI515" i="1" s="1"/>
  <c r="EI516" i="1" s="1"/>
  <c r="EI517" i="1" s="1"/>
  <c r="EI518" i="1" s="1"/>
  <c r="EI519" i="1" s="1"/>
  <c r="EI520" i="1" s="1"/>
  <c r="EI521" i="1" s="1"/>
  <c r="EI522" i="1" s="1"/>
  <c r="EI523" i="1" s="1"/>
  <c r="EI524" i="1" s="1"/>
  <c r="EI525" i="1" s="1"/>
  <c r="EI526" i="1" s="1"/>
  <c r="EI527" i="1" s="1"/>
  <c r="EI528" i="1" s="1"/>
  <c r="EI529" i="1" s="1"/>
  <c r="EI530" i="1" s="1"/>
  <c r="EI531" i="1" s="1"/>
  <c r="EI532" i="1" s="1"/>
  <c r="EI533" i="1" s="1"/>
  <c r="ED44" i="1"/>
  <c r="ED45" i="1" s="1"/>
  <c r="ED295" i="1"/>
  <c r="ED296" i="1" s="1"/>
  <c r="ED297" i="1" s="1"/>
  <c r="ED298" i="1" s="1"/>
  <c r="ED299" i="1" s="1"/>
  <c r="ED300" i="1" s="1"/>
  <c r="ED301" i="1" s="1"/>
  <c r="ED302" i="1" s="1"/>
  <c r="ED303" i="1" s="1"/>
  <c r="ED304" i="1" s="1"/>
  <c r="ED305" i="1" s="1"/>
  <c r="ED306" i="1" s="1"/>
  <c r="ED307" i="1" s="1"/>
  <c r="ED308" i="1" s="1"/>
  <c r="ED309" i="1" s="1"/>
  <c r="ED310" i="1" s="1"/>
  <c r="ED311" i="1" s="1"/>
  <c r="ED312" i="1" s="1"/>
  <c r="ED313" i="1" s="1"/>
  <c r="ED314" i="1" s="1"/>
  <c r="ED315" i="1" s="1"/>
  <c r="ED316" i="1" s="1"/>
  <c r="ED317" i="1" s="1"/>
  <c r="ED318" i="1" s="1"/>
  <c r="ED319" i="1" s="1"/>
  <c r="ED320" i="1" s="1"/>
  <c r="ED321" i="1" s="1"/>
  <c r="ED322" i="1" s="1"/>
  <c r="ED323" i="1" s="1"/>
  <c r="ED324" i="1" s="1"/>
  <c r="ED325" i="1" s="1"/>
  <c r="ED326" i="1" s="1"/>
  <c r="ED327" i="1" s="1"/>
  <c r="ED328" i="1" s="1"/>
  <c r="ED329" i="1" s="1"/>
  <c r="ED330" i="1" s="1"/>
  <c r="ED331" i="1" s="1"/>
  <c r="ED332" i="1" s="1"/>
  <c r="ED333" i="1" s="1"/>
  <c r="ED334" i="1" s="1"/>
  <c r="ED335" i="1" s="1"/>
  <c r="ED336" i="1" s="1"/>
  <c r="ED337" i="1" s="1"/>
  <c r="ED338" i="1" s="1"/>
  <c r="ED339" i="1" s="1"/>
  <c r="ED340" i="1" s="1"/>
  <c r="ED341" i="1" s="1"/>
  <c r="ED342" i="1" s="1"/>
  <c r="ED343" i="1" s="1"/>
  <c r="ED344" i="1" s="1"/>
  <c r="ED345" i="1" s="1"/>
  <c r="ED346" i="1" s="1"/>
  <c r="ED347" i="1" s="1"/>
  <c r="ED348" i="1" s="1"/>
  <c r="ED349" i="1" s="1"/>
  <c r="ED350" i="1" s="1"/>
  <c r="ED351" i="1" s="1"/>
  <c r="ED352" i="1" s="1"/>
  <c r="ED353" i="1" s="1"/>
  <c r="ED354" i="1" s="1"/>
  <c r="ED355" i="1" s="1"/>
  <c r="ED356" i="1" s="1"/>
  <c r="ED357" i="1" s="1"/>
  <c r="ED358" i="1" s="1"/>
  <c r="ED359" i="1" s="1"/>
  <c r="ED360" i="1" s="1"/>
  <c r="ED361" i="1" s="1"/>
  <c r="ED362" i="1" s="1"/>
  <c r="ED363" i="1" s="1"/>
  <c r="ED364" i="1" s="1"/>
  <c r="ED365" i="1" s="1"/>
  <c r="ED366" i="1" s="1"/>
  <c r="ED367" i="1" s="1"/>
  <c r="ED368" i="1" s="1"/>
  <c r="ED369" i="1" s="1"/>
  <c r="ED370" i="1" s="1"/>
  <c r="ED371" i="1" s="1"/>
  <c r="ED372" i="1" s="1"/>
  <c r="ED373" i="1" s="1"/>
  <c r="ED374" i="1" s="1"/>
  <c r="ED375" i="1" s="1"/>
  <c r="ED376" i="1" s="1"/>
  <c r="ED377" i="1" s="1"/>
  <c r="ED378" i="1" s="1"/>
  <c r="ED379" i="1" s="1"/>
  <c r="ED380" i="1" s="1"/>
  <c r="ED381" i="1" s="1"/>
  <c r="ED382" i="1" s="1"/>
  <c r="ED383" i="1" s="1"/>
  <c r="ED384" i="1" s="1"/>
  <c r="ED385" i="1" s="1"/>
  <c r="ED386" i="1" s="1"/>
  <c r="ED387" i="1" s="1"/>
  <c r="ED388" i="1" s="1"/>
  <c r="ED389" i="1" s="1"/>
  <c r="ED390" i="1" s="1"/>
  <c r="ED391" i="1" s="1"/>
  <c r="ED392" i="1" s="1"/>
  <c r="ED393" i="1" s="1"/>
  <c r="ED394" i="1" s="1"/>
  <c r="ED395" i="1" s="1"/>
  <c r="ED396" i="1" s="1"/>
  <c r="ED397" i="1" s="1"/>
  <c r="ED398" i="1" s="1"/>
  <c r="ED399" i="1" s="1"/>
  <c r="ED400" i="1" s="1"/>
  <c r="ED401" i="1" s="1"/>
  <c r="ED402" i="1" s="1"/>
  <c r="ED403" i="1" s="1"/>
  <c r="ED404" i="1" s="1"/>
  <c r="ED405" i="1" s="1"/>
  <c r="ED406" i="1" s="1"/>
  <c r="ED407" i="1" s="1"/>
  <c r="ED408" i="1" s="1"/>
  <c r="ED409" i="1" s="1"/>
  <c r="ED410" i="1" s="1"/>
  <c r="ED411" i="1" s="1"/>
  <c r="ED412" i="1" s="1"/>
  <c r="ED413" i="1" s="1"/>
  <c r="ED414" i="1" s="1"/>
  <c r="ED415" i="1" s="1"/>
  <c r="ED416" i="1" s="1"/>
  <c r="ED417" i="1" s="1"/>
  <c r="ED418" i="1" s="1"/>
  <c r="ED419" i="1" s="1"/>
  <c r="ED420" i="1" s="1"/>
  <c r="ED421" i="1" s="1"/>
  <c r="ED422" i="1" s="1"/>
  <c r="ED423" i="1" s="1"/>
  <c r="ED424" i="1" s="1"/>
  <c r="ED425" i="1" s="1"/>
  <c r="ED426" i="1" s="1"/>
  <c r="ED427" i="1" s="1"/>
  <c r="ED428" i="1" s="1"/>
  <c r="ED429" i="1" s="1"/>
  <c r="ED430" i="1" s="1"/>
  <c r="ED431" i="1" s="1"/>
  <c r="ED432" i="1" s="1"/>
  <c r="ED433" i="1" s="1"/>
  <c r="ED434" i="1" s="1"/>
  <c r="ED435" i="1" s="1"/>
  <c r="ED436" i="1" s="1"/>
  <c r="ED437" i="1" s="1"/>
  <c r="ED438" i="1" s="1"/>
  <c r="ED439" i="1" s="1"/>
  <c r="ED440" i="1" s="1"/>
  <c r="ED441" i="1" s="1"/>
  <c r="ED442" i="1" s="1"/>
  <c r="ED443" i="1" s="1"/>
  <c r="ED444" i="1" s="1"/>
  <c r="ED445" i="1" s="1"/>
  <c r="ED446" i="1" s="1"/>
  <c r="ED447" i="1" s="1"/>
  <c r="ED448" i="1" s="1"/>
  <c r="ED449" i="1" s="1"/>
  <c r="ED450" i="1" s="1"/>
  <c r="ED451" i="1" s="1"/>
  <c r="ED452" i="1" s="1"/>
  <c r="ED453" i="1" s="1"/>
  <c r="ED454" i="1" s="1"/>
  <c r="ED455" i="1" s="1"/>
  <c r="ED456" i="1" s="1"/>
  <c r="ED457" i="1" s="1"/>
  <c r="ED458" i="1" s="1"/>
  <c r="ED459" i="1" s="1"/>
  <c r="ED460" i="1" s="1"/>
  <c r="ED461" i="1" s="1"/>
  <c r="ED462" i="1" s="1"/>
  <c r="ED463" i="1" s="1"/>
  <c r="ED464" i="1" s="1"/>
  <c r="ED465" i="1" s="1"/>
  <c r="ED466" i="1" s="1"/>
  <c r="ED467" i="1" s="1"/>
  <c r="ED468" i="1" s="1"/>
  <c r="ED469" i="1" s="1"/>
  <c r="ED470" i="1" s="1"/>
  <c r="ED471" i="1" s="1"/>
  <c r="ED472" i="1" s="1"/>
  <c r="ED473" i="1" s="1"/>
  <c r="ED474" i="1" s="1"/>
  <c r="ED475" i="1" s="1"/>
  <c r="ED476" i="1" s="1"/>
  <c r="ED477" i="1" s="1"/>
  <c r="ED478" i="1" s="1"/>
  <c r="ED479" i="1" s="1"/>
  <c r="ED480" i="1" s="1"/>
  <c r="ED481" i="1" s="1"/>
  <c r="ED482" i="1" s="1"/>
  <c r="ED483" i="1" s="1"/>
  <c r="ED484" i="1" s="1"/>
  <c r="ED485" i="1" s="1"/>
  <c r="ED486" i="1" s="1"/>
  <c r="ED487" i="1" s="1"/>
  <c r="ED488" i="1" s="1"/>
  <c r="ED489" i="1" s="1"/>
  <c r="ED490" i="1" s="1"/>
  <c r="ED491" i="1" s="1"/>
  <c r="ED492" i="1" s="1"/>
  <c r="ED493" i="1" s="1"/>
  <c r="ED494" i="1" s="1"/>
  <c r="ED495" i="1" s="1"/>
  <c r="ED496" i="1" s="1"/>
  <c r="ED497" i="1" s="1"/>
  <c r="ED498" i="1" s="1"/>
  <c r="ED499" i="1" s="1"/>
  <c r="ED500" i="1" s="1"/>
  <c r="ED501" i="1" s="1"/>
  <c r="ED502" i="1" s="1"/>
  <c r="ED503" i="1" s="1"/>
  <c r="ED504" i="1" s="1"/>
  <c r="ED505" i="1" s="1"/>
  <c r="ED506" i="1" s="1"/>
  <c r="ED507" i="1" s="1"/>
  <c r="ED508" i="1" s="1"/>
  <c r="ED509" i="1" s="1"/>
  <c r="ED510" i="1" s="1"/>
  <c r="ED511" i="1" s="1"/>
  <c r="ED512" i="1" s="1"/>
  <c r="ED513" i="1" s="1"/>
  <c r="ED514" i="1" s="1"/>
  <c r="ED515" i="1" s="1"/>
  <c r="ED516" i="1" s="1"/>
  <c r="ED517" i="1" s="1"/>
  <c r="ED518" i="1" s="1"/>
  <c r="ED519" i="1" s="1"/>
  <c r="ED520" i="1" s="1"/>
  <c r="ED521" i="1" s="1"/>
  <c r="ED522" i="1" s="1"/>
  <c r="ED523" i="1" s="1"/>
  <c r="ED524" i="1" s="1"/>
  <c r="ED525" i="1" s="1"/>
  <c r="ED526" i="1" s="1"/>
  <c r="ED527" i="1" s="1"/>
  <c r="ED528" i="1" s="1"/>
  <c r="ED529" i="1" s="1"/>
  <c r="ED530" i="1" s="1"/>
  <c r="ED531" i="1" s="1"/>
  <c r="ED532" i="1" s="1"/>
  <c r="ED533" i="1" s="1"/>
  <c r="BL44" i="1"/>
  <c r="BL45" i="1" s="1"/>
  <c r="BL294" i="1"/>
  <c r="BL295" i="1" s="1"/>
  <c r="BL296" i="1" s="1"/>
  <c r="BL297" i="1" s="1"/>
  <c r="BL298" i="1" s="1"/>
  <c r="BL299" i="1" s="1"/>
  <c r="BL300" i="1" s="1"/>
  <c r="BL301" i="1" s="1"/>
  <c r="BL302" i="1" s="1"/>
  <c r="BL303" i="1" s="1"/>
  <c r="BL304" i="1" s="1"/>
  <c r="BL305" i="1" s="1"/>
  <c r="BL306" i="1" s="1"/>
  <c r="BL307" i="1" s="1"/>
  <c r="BL308" i="1" s="1"/>
  <c r="BL309" i="1" s="1"/>
  <c r="BL310" i="1" s="1"/>
  <c r="BL311" i="1" s="1"/>
  <c r="BL312" i="1" s="1"/>
  <c r="BL313" i="1" s="1"/>
  <c r="BL314" i="1" s="1"/>
  <c r="BL315" i="1" s="1"/>
  <c r="BL316" i="1" s="1"/>
  <c r="BL317" i="1" s="1"/>
  <c r="BL318" i="1" s="1"/>
  <c r="BL319" i="1" s="1"/>
  <c r="BL320" i="1" s="1"/>
  <c r="BL321" i="1" s="1"/>
  <c r="BL322" i="1" s="1"/>
  <c r="BL323" i="1" s="1"/>
  <c r="BL324" i="1" s="1"/>
  <c r="BL325" i="1" s="1"/>
  <c r="BL326" i="1" s="1"/>
  <c r="BL327" i="1" s="1"/>
  <c r="BL328" i="1" s="1"/>
  <c r="BL329" i="1" s="1"/>
  <c r="BL330" i="1" s="1"/>
  <c r="BL331" i="1" s="1"/>
  <c r="BL332" i="1" s="1"/>
  <c r="BL333" i="1" s="1"/>
  <c r="BL334" i="1" s="1"/>
  <c r="BL335" i="1" s="1"/>
  <c r="BL336" i="1" s="1"/>
  <c r="BL337" i="1" s="1"/>
  <c r="BL338" i="1" s="1"/>
  <c r="BL339" i="1" s="1"/>
  <c r="BL340" i="1" s="1"/>
  <c r="BL341" i="1" s="1"/>
  <c r="BL342" i="1" s="1"/>
  <c r="BL343" i="1" s="1"/>
  <c r="BL344" i="1" s="1"/>
  <c r="BL345" i="1" s="1"/>
  <c r="BL346" i="1" s="1"/>
  <c r="BL347" i="1" s="1"/>
  <c r="BL348" i="1" s="1"/>
  <c r="BL349" i="1" s="1"/>
  <c r="BL350" i="1" s="1"/>
  <c r="BL351" i="1" s="1"/>
  <c r="BL352" i="1" s="1"/>
  <c r="BL353" i="1" s="1"/>
  <c r="BL354" i="1" s="1"/>
  <c r="BL355" i="1" s="1"/>
  <c r="BL356" i="1" s="1"/>
  <c r="BL357" i="1" s="1"/>
  <c r="BL358" i="1" s="1"/>
  <c r="BL359" i="1" s="1"/>
  <c r="BL360" i="1" s="1"/>
  <c r="BL361" i="1" s="1"/>
  <c r="BL362" i="1" s="1"/>
  <c r="BL363" i="1" s="1"/>
  <c r="BL364" i="1" s="1"/>
  <c r="BL365" i="1" s="1"/>
  <c r="BL366" i="1" s="1"/>
  <c r="BL367" i="1" s="1"/>
  <c r="BL368" i="1" s="1"/>
  <c r="BL369" i="1" s="1"/>
  <c r="BL370" i="1" s="1"/>
  <c r="BL371" i="1" s="1"/>
  <c r="BL372" i="1" s="1"/>
  <c r="BL373" i="1" s="1"/>
  <c r="BL374" i="1" s="1"/>
  <c r="BL375" i="1" s="1"/>
  <c r="BL376" i="1" s="1"/>
  <c r="BL377" i="1" s="1"/>
  <c r="BL378" i="1" s="1"/>
  <c r="BL379" i="1" s="1"/>
  <c r="BL380" i="1" s="1"/>
  <c r="BL381" i="1" s="1"/>
  <c r="BL382" i="1" s="1"/>
  <c r="BL383" i="1" s="1"/>
  <c r="BL384" i="1" s="1"/>
  <c r="BL385" i="1" s="1"/>
  <c r="BL386" i="1" s="1"/>
  <c r="BL387" i="1" s="1"/>
  <c r="BL388" i="1" s="1"/>
  <c r="BL389" i="1" s="1"/>
  <c r="BL390" i="1" s="1"/>
  <c r="BL391" i="1" s="1"/>
  <c r="BL392" i="1" s="1"/>
  <c r="BL393" i="1" s="1"/>
  <c r="BL394" i="1" s="1"/>
  <c r="BL395" i="1" s="1"/>
  <c r="BL396" i="1" s="1"/>
  <c r="BL397" i="1" s="1"/>
  <c r="BL398" i="1" s="1"/>
  <c r="BL399" i="1" s="1"/>
  <c r="BL400" i="1" s="1"/>
  <c r="BL401" i="1" s="1"/>
  <c r="BL402" i="1" s="1"/>
  <c r="BL403" i="1" s="1"/>
  <c r="BL404" i="1" s="1"/>
  <c r="BL405" i="1" s="1"/>
  <c r="BL406" i="1" s="1"/>
  <c r="BL407" i="1" s="1"/>
  <c r="BL408" i="1" s="1"/>
  <c r="BL409" i="1" s="1"/>
  <c r="BL410" i="1" s="1"/>
  <c r="BL411" i="1" s="1"/>
  <c r="BL412" i="1" s="1"/>
  <c r="BL413" i="1" s="1"/>
  <c r="BL414" i="1" s="1"/>
  <c r="BL415" i="1" s="1"/>
  <c r="BL416" i="1" s="1"/>
  <c r="BL417" i="1" s="1"/>
  <c r="BL418" i="1" s="1"/>
  <c r="BL419" i="1" s="1"/>
  <c r="BL420" i="1" s="1"/>
  <c r="BL421" i="1" s="1"/>
  <c r="BL422" i="1" s="1"/>
  <c r="BL423" i="1" s="1"/>
  <c r="BL424" i="1" s="1"/>
  <c r="BL425" i="1" s="1"/>
  <c r="BL426" i="1" s="1"/>
  <c r="BL427" i="1" s="1"/>
  <c r="BL428" i="1" s="1"/>
  <c r="BL429" i="1" s="1"/>
  <c r="BL430" i="1" s="1"/>
  <c r="BL431" i="1" s="1"/>
  <c r="BL432" i="1" s="1"/>
  <c r="BL433" i="1" s="1"/>
  <c r="BL434" i="1" s="1"/>
  <c r="BL435" i="1" s="1"/>
  <c r="BL436" i="1" s="1"/>
  <c r="BL437" i="1" s="1"/>
  <c r="BL438" i="1" s="1"/>
  <c r="BL439" i="1" s="1"/>
  <c r="BL440" i="1" s="1"/>
  <c r="BL441" i="1" s="1"/>
  <c r="BL442" i="1" s="1"/>
  <c r="BL443" i="1" s="1"/>
  <c r="BL444" i="1" s="1"/>
  <c r="BL445" i="1" s="1"/>
  <c r="BL446" i="1" s="1"/>
  <c r="BL447" i="1" s="1"/>
  <c r="BL448" i="1" s="1"/>
  <c r="BL449" i="1" s="1"/>
  <c r="BL450" i="1" s="1"/>
  <c r="BL451" i="1" s="1"/>
  <c r="BL452" i="1" s="1"/>
  <c r="BL453" i="1" s="1"/>
  <c r="BL454" i="1" s="1"/>
  <c r="BL455" i="1" s="1"/>
  <c r="BL456" i="1" s="1"/>
  <c r="BL457" i="1" s="1"/>
  <c r="BL458" i="1" s="1"/>
  <c r="BL459" i="1" s="1"/>
  <c r="BL460" i="1" s="1"/>
  <c r="BL461" i="1" s="1"/>
  <c r="BL462" i="1" s="1"/>
  <c r="BL463" i="1" s="1"/>
  <c r="BL464" i="1" s="1"/>
  <c r="BL465" i="1" s="1"/>
  <c r="BL466" i="1" s="1"/>
  <c r="BL467" i="1" s="1"/>
  <c r="BL468" i="1" s="1"/>
  <c r="BL469" i="1" s="1"/>
  <c r="BL470" i="1" s="1"/>
  <c r="BL471" i="1" s="1"/>
  <c r="BL472" i="1" s="1"/>
  <c r="BL473" i="1" s="1"/>
  <c r="BL474" i="1" s="1"/>
  <c r="BL475" i="1" s="1"/>
  <c r="BL476" i="1" s="1"/>
  <c r="BL477" i="1" s="1"/>
  <c r="BL478" i="1" s="1"/>
  <c r="BL479" i="1" s="1"/>
  <c r="BL480" i="1" s="1"/>
  <c r="BL481" i="1" s="1"/>
  <c r="BL482" i="1" s="1"/>
  <c r="BL483" i="1" s="1"/>
  <c r="BL484" i="1" s="1"/>
  <c r="BL485" i="1" s="1"/>
  <c r="BL486" i="1" s="1"/>
  <c r="BL487" i="1" s="1"/>
  <c r="BL488" i="1" s="1"/>
  <c r="BL489" i="1" s="1"/>
  <c r="BL490" i="1" s="1"/>
  <c r="BL491" i="1" s="1"/>
  <c r="BL492" i="1" s="1"/>
  <c r="BL493" i="1" s="1"/>
  <c r="BL494" i="1" s="1"/>
  <c r="BL495" i="1" s="1"/>
  <c r="BL496" i="1" s="1"/>
  <c r="BL497" i="1" s="1"/>
  <c r="BL498" i="1" s="1"/>
  <c r="BL499" i="1" s="1"/>
  <c r="BL500" i="1" s="1"/>
  <c r="BL501" i="1" s="1"/>
  <c r="BL502" i="1" s="1"/>
  <c r="BL503" i="1" s="1"/>
  <c r="BL504" i="1" s="1"/>
  <c r="BL505" i="1" s="1"/>
  <c r="BL506" i="1" s="1"/>
  <c r="BL507" i="1" s="1"/>
  <c r="BL508" i="1" s="1"/>
  <c r="BL509" i="1" s="1"/>
  <c r="BL510" i="1" s="1"/>
  <c r="BL511" i="1" s="1"/>
  <c r="BL512" i="1" s="1"/>
  <c r="BL513" i="1" s="1"/>
  <c r="BL514" i="1" s="1"/>
  <c r="BL515" i="1" s="1"/>
  <c r="BL516" i="1" s="1"/>
  <c r="BL517" i="1" s="1"/>
  <c r="BL518" i="1" s="1"/>
  <c r="BL519" i="1" s="1"/>
  <c r="BL520" i="1" s="1"/>
  <c r="BL521" i="1" s="1"/>
  <c r="BL522" i="1" s="1"/>
  <c r="BL523" i="1" s="1"/>
  <c r="BL524" i="1" s="1"/>
  <c r="BL525" i="1" s="1"/>
  <c r="BL526" i="1" s="1"/>
  <c r="BL527" i="1" s="1"/>
  <c r="BL528" i="1" s="1"/>
  <c r="BL529" i="1" s="1"/>
  <c r="BL530" i="1" s="1"/>
  <c r="BL531" i="1" s="1"/>
  <c r="BL532" i="1" s="1"/>
  <c r="BL533" i="1" s="1"/>
  <c r="EC44" i="1"/>
  <c r="EC45" i="1" s="1"/>
  <c r="EC294" i="1"/>
  <c r="EC295" i="1" s="1"/>
  <c r="EC296" i="1" s="1"/>
  <c r="EC297" i="1" s="1"/>
  <c r="EC298" i="1" s="1"/>
  <c r="EC299" i="1" s="1"/>
  <c r="EC300" i="1" s="1"/>
  <c r="EC301" i="1" s="1"/>
  <c r="EC302" i="1" s="1"/>
  <c r="EC303" i="1" s="1"/>
  <c r="EC304" i="1" s="1"/>
  <c r="EC305" i="1" s="1"/>
  <c r="EC306" i="1" s="1"/>
  <c r="EC307" i="1" s="1"/>
  <c r="EC308" i="1" s="1"/>
  <c r="EC309" i="1" s="1"/>
  <c r="EC310" i="1" s="1"/>
  <c r="EC311" i="1" s="1"/>
  <c r="EC312" i="1" s="1"/>
  <c r="EC313" i="1" s="1"/>
  <c r="EC314" i="1" s="1"/>
  <c r="EC315" i="1" s="1"/>
  <c r="EC316" i="1" s="1"/>
  <c r="EC317" i="1" s="1"/>
  <c r="EC318" i="1" s="1"/>
  <c r="EC319" i="1" s="1"/>
  <c r="EC320" i="1" s="1"/>
  <c r="EC321" i="1" s="1"/>
  <c r="EC322" i="1" s="1"/>
  <c r="EC323" i="1" s="1"/>
  <c r="EC324" i="1" s="1"/>
  <c r="EC325" i="1" s="1"/>
  <c r="EC326" i="1" s="1"/>
  <c r="EC327" i="1" s="1"/>
  <c r="EC328" i="1" s="1"/>
  <c r="EC329" i="1" s="1"/>
  <c r="EC330" i="1" s="1"/>
  <c r="EC331" i="1" s="1"/>
  <c r="EC332" i="1" s="1"/>
  <c r="EC333" i="1" s="1"/>
  <c r="EC334" i="1" s="1"/>
  <c r="EC335" i="1" s="1"/>
  <c r="EC336" i="1" s="1"/>
  <c r="EC337" i="1" s="1"/>
  <c r="EC338" i="1" s="1"/>
  <c r="EC339" i="1" s="1"/>
  <c r="EC340" i="1" s="1"/>
  <c r="EC341" i="1" s="1"/>
  <c r="EC342" i="1" s="1"/>
  <c r="EC343" i="1" s="1"/>
  <c r="EC344" i="1" s="1"/>
  <c r="EC345" i="1" s="1"/>
  <c r="EC346" i="1" s="1"/>
  <c r="EC347" i="1" s="1"/>
  <c r="EC348" i="1" s="1"/>
  <c r="EC349" i="1" s="1"/>
  <c r="EC350" i="1" s="1"/>
  <c r="EC351" i="1" s="1"/>
  <c r="EC352" i="1" s="1"/>
  <c r="EC353" i="1" s="1"/>
  <c r="EC354" i="1" s="1"/>
  <c r="EC355" i="1" s="1"/>
  <c r="EC356" i="1" s="1"/>
  <c r="EC357" i="1" s="1"/>
  <c r="EC358" i="1" s="1"/>
  <c r="EC359" i="1" s="1"/>
  <c r="EC360" i="1" s="1"/>
  <c r="EC361" i="1" s="1"/>
  <c r="EC362" i="1" s="1"/>
  <c r="EC363" i="1" s="1"/>
  <c r="EC364" i="1" s="1"/>
  <c r="EC365" i="1" s="1"/>
  <c r="EC366" i="1" s="1"/>
  <c r="EC367" i="1" s="1"/>
  <c r="EC368" i="1" s="1"/>
  <c r="EC369" i="1" s="1"/>
  <c r="EC370" i="1" s="1"/>
  <c r="EC371" i="1" s="1"/>
  <c r="EC372" i="1" s="1"/>
  <c r="EC373" i="1" s="1"/>
  <c r="EC374" i="1" s="1"/>
  <c r="EC375" i="1" s="1"/>
  <c r="EC376" i="1" s="1"/>
  <c r="EC377" i="1" s="1"/>
  <c r="EC378" i="1" s="1"/>
  <c r="EC379" i="1" s="1"/>
  <c r="EC380" i="1" s="1"/>
  <c r="EC381" i="1" s="1"/>
  <c r="EC382" i="1" s="1"/>
  <c r="EC383" i="1" s="1"/>
  <c r="EC384" i="1" s="1"/>
  <c r="EC385" i="1" s="1"/>
  <c r="EC386" i="1" s="1"/>
  <c r="EC387" i="1" s="1"/>
  <c r="EC388" i="1" s="1"/>
  <c r="EC389" i="1" s="1"/>
  <c r="EC390" i="1" s="1"/>
  <c r="EC391" i="1" s="1"/>
  <c r="EC392" i="1" s="1"/>
  <c r="EC393" i="1" s="1"/>
  <c r="EC394" i="1" s="1"/>
  <c r="EC395" i="1" s="1"/>
  <c r="EC396" i="1" s="1"/>
  <c r="EC397" i="1" s="1"/>
  <c r="EC398" i="1" s="1"/>
  <c r="EC399" i="1" s="1"/>
  <c r="EC400" i="1" s="1"/>
  <c r="EC401" i="1" s="1"/>
  <c r="EC402" i="1" s="1"/>
  <c r="EC403" i="1" s="1"/>
  <c r="EC404" i="1" s="1"/>
  <c r="EC405" i="1" s="1"/>
  <c r="EC406" i="1" s="1"/>
  <c r="EC407" i="1" s="1"/>
  <c r="EC408" i="1" s="1"/>
  <c r="EC409" i="1" s="1"/>
  <c r="EC410" i="1" s="1"/>
  <c r="EC411" i="1" s="1"/>
  <c r="EC412" i="1" s="1"/>
  <c r="EC413" i="1" s="1"/>
  <c r="EC414" i="1" s="1"/>
  <c r="EC415" i="1" s="1"/>
  <c r="EC416" i="1" s="1"/>
  <c r="EC417" i="1" s="1"/>
  <c r="EC418" i="1" s="1"/>
  <c r="EC419" i="1" s="1"/>
  <c r="EC420" i="1" s="1"/>
  <c r="EC421" i="1" s="1"/>
  <c r="EC422" i="1" s="1"/>
  <c r="EC423" i="1" s="1"/>
  <c r="EC424" i="1" s="1"/>
  <c r="EC425" i="1" s="1"/>
  <c r="EC426" i="1" s="1"/>
  <c r="EC427" i="1" s="1"/>
  <c r="EC428" i="1" s="1"/>
  <c r="EC429" i="1" s="1"/>
  <c r="EC430" i="1" s="1"/>
  <c r="EC431" i="1" s="1"/>
  <c r="EC432" i="1" s="1"/>
  <c r="EC433" i="1" s="1"/>
  <c r="EC434" i="1" s="1"/>
  <c r="EC435" i="1" s="1"/>
  <c r="EC436" i="1" s="1"/>
  <c r="EC437" i="1" s="1"/>
  <c r="EC438" i="1" s="1"/>
  <c r="EC439" i="1" s="1"/>
  <c r="EC440" i="1" s="1"/>
  <c r="EC441" i="1" s="1"/>
  <c r="EC442" i="1" s="1"/>
  <c r="EC443" i="1" s="1"/>
  <c r="EC444" i="1" s="1"/>
  <c r="EC445" i="1" s="1"/>
  <c r="EC446" i="1" s="1"/>
  <c r="EC447" i="1" s="1"/>
  <c r="EC448" i="1" s="1"/>
  <c r="EC449" i="1" s="1"/>
  <c r="EC450" i="1" s="1"/>
  <c r="EC451" i="1" s="1"/>
  <c r="EC452" i="1" s="1"/>
  <c r="EC453" i="1" s="1"/>
  <c r="EC454" i="1" s="1"/>
  <c r="EC455" i="1" s="1"/>
  <c r="EC456" i="1" s="1"/>
  <c r="EC457" i="1" s="1"/>
  <c r="EC458" i="1" s="1"/>
  <c r="EC459" i="1" s="1"/>
  <c r="EC460" i="1" s="1"/>
  <c r="EC461" i="1" s="1"/>
  <c r="EC462" i="1" s="1"/>
  <c r="EC463" i="1" s="1"/>
  <c r="EC464" i="1" s="1"/>
  <c r="EC465" i="1" s="1"/>
  <c r="EC466" i="1" s="1"/>
  <c r="EC467" i="1" s="1"/>
  <c r="EC468" i="1" s="1"/>
  <c r="EC469" i="1" s="1"/>
  <c r="EC470" i="1" s="1"/>
  <c r="EC471" i="1" s="1"/>
  <c r="EC472" i="1" s="1"/>
  <c r="EC473" i="1" s="1"/>
  <c r="EC474" i="1" s="1"/>
  <c r="EC475" i="1" s="1"/>
  <c r="EC476" i="1" s="1"/>
  <c r="EC477" i="1" s="1"/>
  <c r="EC478" i="1" s="1"/>
  <c r="EC479" i="1" s="1"/>
  <c r="EC480" i="1" s="1"/>
  <c r="EC481" i="1" s="1"/>
  <c r="EC482" i="1" s="1"/>
  <c r="EC483" i="1" s="1"/>
  <c r="EC484" i="1" s="1"/>
  <c r="EC485" i="1" s="1"/>
  <c r="EC486" i="1" s="1"/>
  <c r="EC487" i="1" s="1"/>
  <c r="EC488" i="1" s="1"/>
  <c r="EC489" i="1" s="1"/>
  <c r="EC490" i="1" s="1"/>
  <c r="EC491" i="1" s="1"/>
  <c r="EC492" i="1" s="1"/>
  <c r="EC493" i="1" s="1"/>
  <c r="EC494" i="1" s="1"/>
  <c r="EC495" i="1" s="1"/>
  <c r="EC496" i="1" s="1"/>
  <c r="EC497" i="1" s="1"/>
  <c r="EC498" i="1" s="1"/>
  <c r="EC499" i="1" s="1"/>
  <c r="EC500" i="1" s="1"/>
  <c r="EC501" i="1" s="1"/>
  <c r="EC502" i="1" s="1"/>
  <c r="EC503" i="1" s="1"/>
  <c r="EC504" i="1" s="1"/>
  <c r="EC505" i="1" s="1"/>
  <c r="EC506" i="1" s="1"/>
  <c r="EC507" i="1" s="1"/>
  <c r="EC508" i="1" s="1"/>
  <c r="EC509" i="1" s="1"/>
  <c r="EC510" i="1" s="1"/>
  <c r="EC511" i="1" s="1"/>
  <c r="EC512" i="1" s="1"/>
  <c r="EC513" i="1" s="1"/>
  <c r="EC514" i="1" s="1"/>
  <c r="EC515" i="1" s="1"/>
  <c r="EC516" i="1" s="1"/>
  <c r="EC517" i="1" s="1"/>
  <c r="EC518" i="1" s="1"/>
  <c r="EC519" i="1" s="1"/>
  <c r="EC520" i="1" s="1"/>
  <c r="EC521" i="1" s="1"/>
  <c r="EC522" i="1" s="1"/>
  <c r="EC523" i="1" s="1"/>
  <c r="EC524" i="1" s="1"/>
  <c r="EC525" i="1" s="1"/>
  <c r="EC526" i="1" s="1"/>
  <c r="EC527" i="1" s="1"/>
  <c r="EC528" i="1" s="1"/>
  <c r="EC529" i="1" s="1"/>
  <c r="EC530" i="1" s="1"/>
  <c r="EC531" i="1" s="1"/>
  <c r="EC532" i="1" s="1"/>
  <c r="EC533" i="1" s="1"/>
  <c r="DX44" i="1"/>
  <c r="DX45" i="1" s="1"/>
  <c r="DX294" i="1"/>
  <c r="DX295" i="1" s="1"/>
  <c r="DX296" i="1" s="1"/>
  <c r="DX297" i="1" s="1"/>
  <c r="DX298" i="1" s="1"/>
  <c r="DX299" i="1" s="1"/>
  <c r="DX300" i="1" s="1"/>
  <c r="DX301" i="1" s="1"/>
  <c r="DX302" i="1" s="1"/>
  <c r="DX303" i="1" s="1"/>
  <c r="DX304" i="1" s="1"/>
  <c r="DX305" i="1" s="1"/>
  <c r="DX306" i="1" s="1"/>
  <c r="DX307" i="1" s="1"/>
  <c r="DX308" i="1" s="1"/>
  <c r="DX309" i="1" s="1"/>
  <c r="DX310" i="1" s="1"/>
  <c r="DX311" i="1" s="1"/>
  <c r="DX312" i="1" s="1"/>
  <c r="DX313" i="1" s="1"/>
  <c r="DX314" i="1" s="1"/>
  <c r="DX315" i="1" s="1"/>
  <c r="DX316" i="1" s="1"/>
  <c r="DX317" i="1" s="1"/>
  <c r="DX318" i="1" s="1"/>
  <c r="DX319" i="1" s="1"/>
  <c r="DX320" i="1" s="1"/>
  <c r="DX321" i="1" s="1"/>
  <c r="DX322" i="1" s="1"/>
  <c r="DX323" i="1" s="1"/>
  <c r="DX324" i="1" s="1"/>
  <c r="DX325" i="1" s="1"/>
  <c r="DX326" i="1" s="1"/>
  <c r="DX327" i="1" s="1"/>
  <c r="DX328" i="1" s="1"/>
  <c r="DX329" i="1" s="1"/>
  <c r="DX330" i="1" s="1"/>
  <c r="DX331" i="1" s="1"/>
  <c r="DX332" i="1" s="1"/>
  <c r="DX333" i="1" s="1"/>
  <c r="DX334" i="1" s="1"/>
  <c r="DX335" i="1" s="1"/>
  <c r="DX336" i="1" s="1"/>
  <c r="DX337" i="1" s="1"/>
  <c r="DX338" i="1" s="1"/>
  <c r="DX339" i="1" s="1"/>
  <c r="DX340" i="1" s="1"/>
  <c r="DX341" i="1" s="1"/>
  <c r="DX342" i="1" s="1"/>
  <c r="DX343" i="1" s="1"/>
  <c r="DX344" i="1" s="1"/>
  <c r="DX345" i="1" s="1"/>
  <c r="DX346" i="1" s="1"/>
  <c r="DX347" i="1" s="1"/>
  <c r="DX348" i="1" s="1"/>
  <c r="DX349" i="1" s="1"/>
  <c r="DX350" i="1" s="1"/>
  <c r="DX351" i="1" s="1"/>
  <c r="DX352" i="1" s="1"/>
  <c r="DX353" i="1" s="1"/>
  <c r="DX354" i="1" s="1"/>
  <c r="DX355" i="1" s="1"/>
  <c r="DX356" i="1" s="1"/>
  <c r="DX357" i="1" s="1"/>
  <c r="DX358" i="1" s="1"/>
  <c r="DX359" i="1" s="1"/>
  <c r="DX360" i="1" s="1"/>
  <c r="DX361" i="1" s="1"/>
  <c r="DX362" i="1" s="1"/>
  <c r="DX363" i="1" s="1"/>
  <c r="DX364" i="1" s="1"/>
  <c r="DX365" i="1" s="1"/>
  <c r="DX366" i="1" s="1"/>
  <c r="DX367" i="1" s="1"/>
  <c r="DX368" i="1" s="1"/>
  <c r="DX369" i="1" s="1"/>
  <c r="DX370" i="1" s="1"/>
  <c r="DX371" i="1" s="1"/>
  <c r="DX372" i="1" s="1"/>
  <c r="DX373" i="1" s="1"/>
  <c r="DX374" i="1" s="1"/>
  <c r="DX375" i="1" s="1"/>
  <c r="DX376" i="1" s="1"/>
  <c r="DX377" i="1" s="1"/>
  <c r="DX378" i="1" s="1"/>
  <c r="DX379" i="1" s="1"/>
  <c r="DX380" i="1" s="1"/>
  <c r="DX381" i="1" s="1"/>
  <c r="DX382" i="1" s="1"/>
  <c r="DX383" i="1" s="1"/>
  <c r="DX384" i="1" s="1"/>
  <c r="DX385" i="1" s="1"/>
  <c r="DX386" i="1" s="1"/>
  <c r="DX387" i="1" s="1"/>
  <c r="DX388" i="1" s="1"/>
  <c r="DX389" i="1" s="1"/>
  <c r="DX390" i="1" s="1"/>
  <c r="DX391" i="1" s="1"/>
  <c r="DX392" i="1" s="1"/>
  <c r="DX393" i="1" s="1"/>
  <c r="DX394" i="1" s="1"/>
  <c r="DX395" i="1" s="1"/>
  <c r="DX396" i="1" s="1"/>
  <c r="DX397" i="1" s="1"/>
  <c r="DX398" i="1" s="1"/>
  <c r="DX399" i="1" s="1"/>
  <c r="DX400" i="1" s="1"/>
  <c r="DX401" i="1" s="1"/>
  <c r="DX402" i="1" s="1"/>
  <c r="DX403" i="1" s="1"/>
  <c r="DX404" i="1" s="1"/>
  <c r="DX405" i="1" s="1"/>
  <c r="DX406" i="1" s="1"/>
  <c r="DX407" i="1" s="1"/>
  <c r="DX408" i="1" s="1"/>
  <c r="DX409" i="1" s="1"/>
  <c r="DX410" i="1" s="1"/>
  <c r="DX411" i="1" s="1"/>
  <c r="DX412" i="1" s="1"/>
  <c r="DX413" i="1" s="1"/>
  <c r="DX414" i="1" s="1"/>
  <c r="DX415" i="1" s="1"/>
  <c r="DX416" i="1" s="1"/>
  <c r="DX417" i="1" s="1"/>
  <c r="DX418" i="1" s="1"/>
  <c r="DX419" i="1" s="1"/>
  <c r="DX420" i="1" s="1"/>
  <c r="DX421" i="1" s="1"/>
  <c r="DX422" i="1" s="1"/>
  <c r="DX423" i="1" s="1"/>
  <c r="DX424" i="1" s="1"/>
  <c r="DX425" i="1" s="1"/>
  <c r="DX426" i="1" s="1"/>
  <c r="DX427" i="1" s="1"/>
  <c r="DX428" i="1" s="1"/>
  <c r="DX429" i="1" s="1"/>
  <c r="DX430" i="1" s="1"/>
  <c r="DX431" i="1" s="1"/>
  <c r="DX432" i="1" s="1"/>
  <c r="DX433" i="1" s="1"/>
  <c r="DX434" i="1" s="1"/>
  <c r="DX435" i="1" s="1"/>
  <c r="DX436" i="1" s="1"/>
  <c r="DX437" i="1" s="1"/>
  <c r="DX438" i="1" s="1"/>
  <c r="DX439" i="1" s="1"/>
  <c r="DX440" i="1" s="1"/>
  <c r="DX441" i="1" s="1"/>
  <c r="DX442" i="1" s="1"/>
  <c r="DX443" i="1" s="1"/>
  <c r="DX444" i="1" s="1"/>
  <c r="DX445" i="1" s="1"/>
  <c r="DX446" i="1" s="1"/>
  <c r="DX447" i="1" s="1"/>
  <c r="DX448" i="1" s="1"/>
  <c r="DX449" i="1" s="1"/>
  <c r="DX450" i="1" s="1"/>
  <c r="DX451" i="1" s="1"/>
  <c r="DX452" i="1" s="1"/>
  <c r="DX453" i="1" s="1"/>
  <c r="DX454" i="1" s="1"/>
  <c r="DX455" i="1" s="1"/>
  <c r="DX456" i="1" s="1"/>
  <c r="DX457" i="1" s="1"/>
  <c r="DX458" i="1" s="1"/>
  <c r="DX459" i="1" s="1"/>
  <c r="DX460" i="1" s="1"/>
  <c r="DX461" i="1" s="1"/>
  <c r="DX462" i="1" s="1"/>
  <c r="DX463" i="1" s="1"/>
  <c r="DX464" i="1" s="1"/>
  <c r="DX465" i="1" s="1"/>
  <c r="DX466" i="1" s="1"/>
  <c r="DX467" i="1" s="1"/>
  <c r="DX468" i="1" s="1"/>
  <c r="DX469" i="1" s="1"/>
  <c r="DX470" i="1" s="1"/>
  <c r="DX471" i="1" s="1"/>
  <c r="DX472" i="1" s="1"/>
  <c r="DX473" i="1" s="1"/>
  <c r="DX474" i="1" s="1"/>
  <c r="DX475" i="1" s="1"/>
  <c r="DX476" i="1" s="1"/>
  <c r="DX477" i="1" s="1"/>
  <c r="DX478" i="1" s="1"/>
  <c r="DX479" i="1" s="1"/>
  <c r="DX480" i="1" s="1"/>
  <c r="DX481" i="1" s="1"/>
  <c r="DX482" i="1" s="1"/>
  <c r="DX483" i="1" s="1"/>
  <c r="DX484" i="1" s="1"/>
  <c r="DX485" i="1" s="1"/>
  <c r="DX486" i="1" s="1"/>
  <c r="DX487" i="1" s="1"/>
  <c r="DX488" i="1" s="1"/>
  <c r="DX489" i="1" s="1"/>
  <c r="DX490" i="1" s="1"/>
  <c r="DX491" i="1" s="1"/>
  <c r="DX492" i="1" s="1"/>
  <c r="DX493" i="1" s="1"/>
  <c r="DX494" i="1" s="1"/>
  <c r="DX495" i="1" s="1"/>
  <c r="DX496" i="1" s="1"/>
  <c r="DX497" i="1" s="1"/>
  <c r="DX498" i="1" s="1"/>
  <c r="DX499" i="1" s="1"/>
  <c r="DX500" i="1" s="1"/>
  <c r="DX501" i="1" s="1"/>
  <c r="DX502" i="1" s="1"/>
  <c r="DX503" i="1" s="1"/>
  <c r="DX504" i="1" s="1"/>
  <c r="DX505" i="1" s="1"/>
  <c r="DX506" i="1" s="1"/>
  <c r="DX507" i="1" s="1"/>
  <c r="DX508" i="1" s="1"/>
  <c r="DX509" i="1" s="1"/>
  <c r="DX510" i="1" s="1"/>
  <c r="DX511" i="1" s="1"/>
  <c r="DX512" i="1" s="1"/>
  <c r="DX513" i="1" s="1"/>
  <c r="DX514" i="1" s="1"/>
  <c r="DX515" i="1" s="1"/>
  <c r="DX516" i="1" s="1"/>
  <c r="DX517" i="1" s="1"/>
  <c r="DX518" i="1" s="1"/>
  <c r="DX519" i="1" s="1"/>
  <c r="DX520" i="1" s="1"/>
  <c r="DX521" i="1" s="1"/>
  <c r="DX522" i="1" s="1"/>
  <c r="DX523" i="1" s="1"/>
  <c r="DX524" i="1" s="1"/>
  <c r="DX525" i="1" s="1"/>
  <c r="DX526" i="1" s="1"/>
  <c r="DX527" i="1" s="1"/>
  <c r="DX528" i="1" s="1"/>
  <c r="DX529" i="1" s="1"/>
  <c r="DX530" i="1" s="1"/>
  <c r="DX531" i="1" s="1"/>
  <c r="DX532" i="1" s="1"/>
  <c r="DX533" i="1" s="1"/>
  <c r="BS44" i="1"/>
  <c r="BS45" i="1" s="1"/>
  <c r="BS294" i="1"/>
  <c r="BS295" i="1" s="1"/>
  <c r="BS296" i="1" s="1"/>
  <c r="BS297" i="1" s="1"/>
  <c r="BS298" i="1" s="1"/>
  <c r="BS299" i="1" s="1"/>
  <c r="BS300" i="1" s="1"/>
  <c r="BS301" i="1" s="1"/>
  <c r="BS302" i="1" s="1"/>
  <c r="BS303" i="1" s="1"/>
  <c r="BS304" i="1" s="1"/>
  <c r="BS305" i="1" s="1"/>
  <c r="BS306" i="1" s="1"/>
  <c r="BS307" i="1" s="1"/>
  <c r="BS308" i="1" s="1"/>
  <c r="BS309" i="1" s="1"/>
  <c r="BS310" i="1" s="1"/>
  <c r="BS311" i="1" s="1"/>
  <c r="BS312" i="1" s="1"/>
  <c r="BS313" i="1" s="1"/>
  <c r="BS314" i="1" s="1"/>
  <c r="BS315" i="1" s="1"/>
  <c r="BS316" i="1" s="1"/>
  <c r="BS317" i="1" s="1"/>
  <c r="BS318" i="1" s="1"/>
  <c r="BS319" i="1" s="1"/>
  <c r="BS320" i="1" s="1"/>
  <c r="BS321" i="1" s="1"/>
  <c r="BS322" i="1" s="1"/>
  <c r="BS323" i="1" s="1"/>
  <c r="BS324" i="1" s="1"/>
  <c r="BS325" i="1" s="1"/>
  <c r="BS326" i="1" s="1"/>
  <c r="BS327" i="1" s="1"/>
  <c r="BS328" i="1" s="1"/>
  <c r="BS329" i="1" s="1"/>
  <c r="BS330" i="1" s="1"/>
  <c r="BS331" i="1" s="1"/>
  <c r="BS332" i="1" s="1"/>
  <c r="BS333" i="1" s="1"/>
  <c r="BS334" i="1" s="1"/>
  <c r="BS335" i="1" s="1"/>
  <c r="BS336" i="1" s="1"/>
  <c r="BS337" i="1" s="1"/>
  <c r="BS338" i="1" s="1"/>
  <c r="BS339" i="1" s="1"/>
  <c r="BS340" i="1" s="1"/>
  <c r="BS341" i="1" s="1"/>
  <c r="BS342" i="1" s="1"/>
  <c r="BS343" i="1" s="1"/>
  <c r="BS344" i="1" s="1"/>
  <c r="BS345" i="1" s="1"/>
  <c r="BS346" i="1" s="1"/>
  <c r="BS347" i="1" s="1"/>
  <c r="BS348" i="1" s="1"/>
  <c r="BS349" i="1" s="1"/>
  <c r="BS350" i="1" s="1"/>
  <c r="BS351" i="1" s="1"/>
  <c r="BS352" i="1" s="1"/>
  <c r="BS353" i="1" s="1"/>
  <c r="BS354" i="1" s="1"/>
  <c r="BS355" i="1" s="1"/>
  <c r="BS356" i="1" s="1"/>
  <c r="BS357" i="1" s="1"/>
  <c r="BS358" i="1" s="1"/>
  <c r="BS359" i="1" s="1"/>
  <c r="BS360" i="1" s="1"/>
  <c r="BS361" i="1" s="1"/>
  <c r="BS362" i="1" s="1"/>
  <c r="BS363" i="1" s="1"/>
  <c r="BS364" i="1" s="1"/>
  <c r="BS365" i="1" s="1"/>
  <c r="BS366" i="1" s="1"/>
  <c r="BS367" i="1" s="1"/>
  <c r="BS368" i="1" s="1"/>
  <c r="BS369" i="1" s="1"/>
  <c r="BS370" i="1" s="1"/>
  <c r="BS371" i="1" s="1"/>
  <c r="BS372" i="1" s="1"/>
  <c r="BS373" i="1" s="1"/>
  <c r="BS374" i="1" s="1"/>
  <c r="BS375" i="1" s="1"/>
  <c r="BS376" i="1" s="1"/>
  <c r="BS377" i="1" s="1"/>
  <c r="BS378" i="1" s="1"/>
  <c r="BS379" i="1" s="1"/>
  <c r="BS380" i="1" s="1"/>
  <c r="BS381" i="1" s="1"/>
  <c r="BS382" i="1" s="1"/>
  <c r="BS383" i="1" s="1"/>
  <c r="BS384" i="1" s="1"/>
  <c r="BS385" i="1" s="1"/>
  <c r="BS386" i="1" s="1"/>
  <c r="BS387" i="1" s="1"/>
  <c r="BS388" i="1" s="1"/>
  <c r="BS389" i="1" s="1"/>
  <c r="BS390" i="1" s="1"/>
  <c r="BS391" i="1" s="1"/>
  <c r="BS392" i="1" s="1"/>
  <c r="BS393" i="1" s="1"/>
  <c r="BS394" i="1" s="1"/>
  <c r="BS395" i="1" s="1"/>
  <c r="BS396" i="1" s="1"/>
  <c r="BS397" i="1" s="1"/>
  <c r="BS398" i="1" s="1"/>
  <c r="BS399" i="1" s="1"/>
  <c r="BS400" i="1" s="1"/>
  <c r="BS401" i="1" s="1"/>
  <c r="BS402" i="1" s="1"/>
  <c r="BS403" i="1" s="1"/>
  <c r="BS404" i="1" s="1"/>
  <c r="BS405" i="1" s="1"/>
  <c r="BS406" i="1" s="1"/>
  <c r="BS407" i="1" s="1"/>
  <c r="BS408" i="1" s="1"/>
  <c r="BS409" i="1" s="1"/>
  <c r="BS410" i="1" s="1"/>
  <c r="BS411" i="1" s="1"/>
  <c r="BS412" i="1" s="1"/>
  <c r="BS413" i="1" s="1"/>
  <c r="BS414" i="1" s="1"/>
  <c r="BS415" i="1" s="1"/>
  <c r="BS416" i="1" s="1"/>
  <c r="BS417" i="1" s="1"/>
  <c r="BS418" i="1" s="1"/>
  <c r="BS419" i="1" s="1"/>
  <c r="BS420" i="1" s="1"/>
  <c r="BS421" i="1" s="1"/>
  <c r="BS422" i="1" s="1"/>
  <c r="BS423" i="1" s="1"/>
  <c r="BS424" i="1" s="1"/>
  <c r="BS425" i="1" s="1"/>
  <c r="BS426" i="1" s="1"/>
  <c r="BS427" i="1" s="1"/>
  <c r="BS428" i="1" s="1"/>
  <c r="BS429" i="1" s="1"/>
  <c r="BS430" i="1" s="1"/>
  <c r="BS431" i="1" s="1"/>
  <c r="BS432" i="1" s="1"/>
  <c r="BS433" i="1" s="1"/>
  <c r="BS434" i="1" s="1"/>
  <c r="BS435" i="1" s="1"/>
  <c r="BS436" i="1" s="1"/>
  <c r="BS437" i="1" s="1"/>
  <c r="BS438" i="1" s="1"/>
  <c r="BS439" i="1" s="1"/>
  <c r="BS440" i="1" s="1"/>
  <c r="BS441" i="1" s="1"/>
  <c r="BS442" i="1" s="1"/>
  <c r="BS443" i="1" s="1"/>
  <c r="BS444" i="1" s="1"/>
  <c r="BS445" i="1" s="1"/>
  <c r="BS446" i="1" s="1"/>
  <c r="BS447" i="1" s="1"/>
  <c r="BS448" i="1" s="1"/>
  <c r="BS449" i="1" s="1"/>
  <c r="BS450" i="1" s="1"/>
  <c r="BS451" i="1" s="1"/>
  <c r="BS452" i="1" s="1"/>
  <c r="BS453" i="1" s="1"/>
  <c r="BS454" i="1" s="1"/>
  <c r="BS455" i="1" s="1"/>
  <c r="BS456" i="1" s="1"/>
  <c r="BS457" i="1" s="1"/>
  <c r="BS458" i="1" s="1"/>
  <c r="BS459" i="1" s="1"/>
  <c r="BS460" i="1" s="1"/>
  <c r="BS461" i="1" s="1"/>
  <c r="BS462" i="1" s="1"/>
  <c r="BS463" i="1" s="1"/>
  <c r="BS464" i="1" s="1"/>
  <c r="BS465" i="1" s="1"/>
  <c r="BS466" i="1" s="1"/>
  <c r="BS467" i="1" s="1"/>
  <c r="BS468" i="1" s="1"/>
  <c r="BS469" i="1" s="1"/>
  <c r="BS470" i="1" s="1"/>
  <c r="BS471" i="1" s="1"/>
  <c r="BS472" i="1" s="1"/>
  <c r="BS473" i="1" s="1"/>
  <c r="BS474" i="1" s="1"/>
  <c r="BS475" i="1" s="1"/>
  <c r="BS476" i="1" s="1"/>
  <c r="BS477" i="1" s="1"/>
  <c r="BS478" i="1" s="1"/>
  <c r="BS479" i="1" s="1"/>
  <c r="BS480" i="1" s="1"/>
  <c r="BS481" i="1" s="1"/>
  <c r="BS482" i="1" s="1"/>
  <c r="BS483" i="1" s="1"/>
  <c r="BS484" i="1" s="1"/>
  <c r="BS485" i="1" s="1"/>
  <c r="BS486" i="1" s="1"/>
  <c r="BS487" i="1" s="1"/>
  <c r="BS488" i="1" s="1"/>
  <c r="BS489" i="1" s="1"/>
  <c r="BS490" i="1" s="1"/>
  <c r="BS491" i="1" s="1"/>
  <c r="BS492" i="1" s="1"/>
  <c r="BS493" i="1" s="1"/>
  <c r="BS494" i="1" s="1"/>
  <c r="BS495" i="1" s="1"/>
  <c r="BS496" i="1" s="1"/>
  <c r="BS497" i="1" s="1"/>
  <c r="BS498" i="1" s="1"/>
  <c r="BS499" i="1" s="1"/>
  <c r="BS500" i="1" s="1"/>
  <c r="BS501" i="1" s="1"/>
  <c r="BS502" i="1" s="1"/>
  <c r="BS503" i="1" s="1"/>
  <c r="BS504" i="1" s="1"/>
  <c r="BS505" i="1" s="1"/>
  <c r="BS506" i="1" s="1"/>
  <c r="BS507" i="1" s="1"/>
  <c r="BS508" i="1" s="1"/>
  <c r="BS509" i="1" s="1"/>
  <c r="BS510" i="1" s="1"/>
  <c r="BS511" i="1" s="1"/>
  <c r="BS512" i="1" s="1"/>
  <c r="BS513" i="1" s="1"/>
  <c r="BS514" i="1" s="1"/>
  <c r="BS515" i="1" s="1"/>
  <c r="BS516" i="1" s="1"/>
  <c r="BS517" i="1" s="1"/>
  <c r="BS518" i="1" s="1"/>
  <c r="BS519" i="1" s="1"/>
  <c r="BS520" i="1" s="1"/>
  <c r="BS521" i="1" s="1"/>
  <c r="BS522" i="1" s="1"/>
  <c r="BS523" i="1" s="1"/>
  <c r="BS524" i="1" s="1"/>
  <c r="BS525" i="1" s="1"/>
  <c r="BS526" i="1" s="1"/>
  <c r="BS527" i="1" s="1"/>
  <c r="BS528" i="1" s="1"/>
  <c r="BS529" i="1" s="1"/>
  <c r="BS530" i="1" s="1"/>
  <c r="BS531" i="1" s="1"/>
  <c r="BS532" i="1" s="1"/>
  <c r="BS533" i="1" s="1"/>
  <c r="EE44" i="1"/>
  <c r="EE45" i="1" s="1"/>
  <c r="EE295" i="1"/>
  <c r="EE296" i="1" s="1"/>
  <c r="EE297" i="1" s="1"/>
  <c r="EE298" i="1" s="1"/>
  <c r="EE299" i="1" s="1"/>
  <c r="EE300" i="1" s="1"/>
  <c r="EE301" i="1" s="1"/>
  <c r="EE302" i="1" s="1"/>
  <c r="EE303" i="1" s="1"/>
  <c r="EE304" i="1" s="1"/>
  <c r="EE305" i="1" s="1"/>
  <c r="EE306" i="1" s="1"/>
  <c r="EE307" i="1" s="1"/>
  <c r="EE308" i="1" s="1"/>
  <c r="EE309" i="1" s="1"/>
  <c r="EE310" i="1" s="1"/>
  <c r="EE311" i="1" s="1"/>
  <c r="EE312" i="1" s="1"/>
  <c r="EE313" i="1" s="1"/>
  <c r="EE314" i="1" s="1"/>
  <c r="EE315" i="1" s="1"/>
  <c r="EE316" i="1" s="1"/>
  <c r="EE317" i="1" s="1"/>
  <c r="EE318" i="1" s="1"/>
  <c r="EE319" i="1" s="1"/>
  <c r="EE320" i="1" s="1"/>
  <c r="EE321" i="1" s="1"/>
  <c r="EE322" i="1" s="1"/>
  <c r="EE323" i="1" s="1"/>
  <c r="EE324" i="1" s="1"/>
  <c r="EE325" i="1" s="1"/>
  <c r="EE326" i="1" s="1"/>
  <c r="EE327" i="1" s="1"/>
  <c r="EE328" i="1" s="1"/>
  <c r="EE329" i="1" s="1"/>
  <c r="EE330" i="1" s="1"/>
  <c r="EE331" i="1" s="1"/>
  <c r="EE332" i="1" s="1"/>
  <c r="EE333" i="1" s="1"/>
  <c r="EE334" i="1" s="1"/>
  <c r="EE335" i="1" s="1"/>
  <c r="EE336" i="1" s="1"/>
  <c r="EE337" i="1" s="1"/>
  <c r="EE338" i="1" s="1"/>
  <c r="EE339" i="1" s="1"/>
  <c r="EE340" i="1" s="1"/>
  <c r="EE341" i="1" s="1"/>
  <c r="EE342" i="1" s="1"/>
  <c r="EE343" i="1" s="1"/>
  <c r="EE344" i="1" s="1"/>
  <c r="EE345" i="1" s="1"/>
  <c r="EE346" i="1" s="1"/>
  <c r="EE347" i="1" s="1"/>
  <c r="EE348" i="1" s="1"/>
  <c r="EE349" i="1" s="1"/>
  <c r="EE350" i="1" s="1"/>
  <c r="EE351" i="1" s="1"/>
  <c r="EE352" i="1" s="1"/>
  <c r="EE353" i="1" s="1"/>
  <c r="EE354" i="1" s="1"/>
  <c r="EE355" i="1" s="1"/>
  <c r="EE356" i="1" s="1"/>
  <c r="EE357" i="1" s="1"/>
  <c r="EE358" i="1" s="1"/>
  <c r="EE359" i="1" s="1"/>
  <c r="EE360" i="1" s="1"/>
  <c r="EE361" i="1" s="1"/>
  <c r="EE362" i="1" s="1"/>
  <c r="EE363" i="1" s="1"/>
  <c r="EE364" i="1" s="1"/>
  <c r="EE365" i="1" s="1"/>
  <c r="EE366" i="1" s="1"/>
  <c r="EE367" i="1" s="1"/>
  <c r="EE368" i="1" s="1"/>
  <c r="EE369" i="1" s="1"/>
  <c r="EE370" i="1" s="1"/>
  <c r="EE371" i="1" s="1"/>
  <c r="EE372" i="1" s="1"/>
  <c r="EE373" i="1" s="1"/>
  <c r="EE374" i="1" s="1"/>
  <c r="EE375" i="1" s="1"/>
  <c r="EE376" i="1" s="1"/>
  <c r="EE377" i="1" s="1"/>
  <c r="EE378" i="1" s="1"/>
  <c r="EE379" i="1" s="1"/>
  <c r="EE380" i="1" s="1"/>
  <c r="EE381" i="1" s="1"/>
  <c r="EE382" i="1" s="1"/>
  <c r="EE383" i="1" s="1"/>
  <c r="EE384" i="1" s="1"/>
  <c r="EE385" i="1" s="1"/>
  <c r="EE386" i="1" s="1"/>
  <c r="EE387" i="1" s="1"/>
  <c r="EE388" i="1" s="1"/>
  <c r="EE389" i="1" s="1"/>
  <c r="EE390" i="1" s="1"/>
  <c r="EE391" i="1" s="1"/>
  <c r="EE392" i="1" s="1"/>
  <c r="EE393" i="1" s="1"/>
  <c r="EE394" i="1" s="1"/>
  <c r="EE395" i="1" s="1"/>
  <c r="EE396" i="1" s="1"/>
  <c r="EE397" i="1" s="1"/>
  <c r="EE398" i="1" s="1"/>
  <c r="EE399" i="1" s="1"/>
  <c r="EE400" i="1" s="1"/>
  <c r="EE401" i="1" s="1"/>
  <c r="EE402" i="1" s="1"/>
  <c r="EE403" i="1" s="1"/>
  <c r="EE404" i="1" s="1"/>
  <c r="EE405" i="1" s="1"/>
  <c r="EE406" i="1" s="1"/>
  <c r="EE407" i="1" s="1"/>
  <c r="EE408" i="1" s="1"/>
  <c r="EE409" i="1" s="1"/>
  <c r="EE410" i="1" s="1"/>
  <c r="EE411" i="1" s="1"/>
  <c r="EE412" i="1" s="1"/>
  <c r="EE413" i="1" s="1"/>
  <c r="EE414" i="1" s="1"/>
  <c r="EE415" i="1" s="1"/>
  <c r="EE416" i="1" s="1"/>
  <c r="EE417" i="1" s="1"/>
  <c r="EE418" i="1" s="1"/>
  <c r="EE419" i="1" s="1"/>
  <c r="EE420" i="1" s="1"/>
  <c r="EE421" i="1" s="1"/>
  <c r="EE422" i="1" s="1"/>
  <c r="EE423" i="1" s="1"/>
  <c r="EE424" i="1" s="1"/>
  <c r="EE425" i="1" s="1"/>
  <c r="EE426" i="1" s="1"/>
  <c r="EE427" i="1" s="1"/>
  <c r="EE428" i="1" s="1"/>
  <c r="EE429" i="1" s="1"/>
  <c r="EE430" i="1" s="1"/>
  <c r="EE431" i="1" s="1"/>
  <c r="EE432" i="1" s="1"/>
  <c r="EE433" i="1" s="1"/>
  <c r="EE434" i="1" s="1"/>
  <c r="EE435" i="1" s="1"/>
  <c r="EE436" i="1" s="1"/>
  <c r="EE437" i="1" s="1"/>
  <c r="EE438" i="1" s="1"/>
  <c r="EE439" i="1" s="1"/>
  <c r="EE440" i="1" s="1"/>
  <c r="EE441" i="1" s="1"/>
  <c r="EE442" i="1" s="1"/>
  <c r="EE443" i="1" s="1"/>
  <c r="EE444" i="1" s="1"/>
  <c r="EE445" i="1" s="1"/>
  <c r="EE446" i="1" s="1"/>
  <c r="EE447" i="1" s="1"/>
  <c r="EE448" i="1" s="1"/>
  <c r="EE449" i="1" s="1"/>
  <c r="EE450" i="1" s="1"/>
  <c r="EE451" i="1" s="1"/>
  <c r="EE452" i="1" s="1"/>
  <c r="EE453" i="1" s="1"/>
  <c r="EE454" i="1" s="1"/>
  <c r="EE455" i="1" s="1"/>
  <c r="EE456" i="1" s="1"/>
  <c r="EE457" i="1" s="1"/>
  <c r="EE458" i="1" s="1"/>
  <c r="EE459" i="1" s="1"/>
  <c r="EE460" i="1" s="1"/>
  <c r="EE461" i="1" s="1"/>
  <c r="EE462" i="1" s="1"/>
  <c r="EE463" i="1" s="1"/>
  <c r="EE464" i="1" s="1"/>
  <c r="EE465" i="1" s="1"/>
  <c r="EE466" i="1" s="1"/>
  <c r="EE467" i="1" s="1"/>
  <c r="EE468" i="1" s="1"/>
  <c r="EE469" i="1" s="1"/>
  <c r="EE470" i="1" s="1"/>
  <c r="EE471" i="1" s="1"/>
  <c r="EE472" i="1" s="1"/>
  <c r="EE473" i="1" s="1"/>
  <c r="EE474" i="1" s="1"/>
  <c r="EE475" i="1" s="1"/>
  <c r="EE476" i="1" s="1"/>
  <c r="EE477" i="1" s="1"/>
  <c r="EE478" i="1" s="1"/>
  <c r="EE479" i="1" s="1"/>
  <c r="EE480" i="1" s="1"/>
  <c r="EE481" i="1" s="1"/>
  <c r="EE482" i="1" s="1"/>
  <c r="EE483" i="1" s="1"/>
  <c r="EE484" i="1" s="1"/>
  <c r="EE485" i="1" s="1"/>
  <c r="EE486" i="1" s="1"/>
  <c r="EE487" i="1" s="1"/>
  <c r="EE488" i="1" s="1"/>
  <c r="EE489" i="1" s="1"/>
  <c r="EE490" i="1" s="1"/>
  <c r="EE491" i="1" s="1"/>
  <c r="EE492" i="1" s="1"/>
  <c r="EE493" i="1" s="1"/>
  <c r="EE494" i="1" s="1"/>
  <c r="EE495" i="1" s="1"/>
  <c r="EE496" i="1" s="1"/>
  <c r="EE497" i="1" s="1"/>
  <c r="EE498" i="1" s="1"/>
  <c r="EE499" i="1" s="1"/>
  <c r="EE500" i="1" s="1"/>
  <c r="EE501" i="1" s="1"/>
  <c r="EE502" i="1" s="1"/>
  <c r="EE503" i="1" s="1"/>
  <c r="EE504" i="1" s="1"/>
  <c r="EE505" i="1" s="1"/>
  <c r="EE506" i="1" s="1"/>
  <c r="EE507" i="1" s="1"/>
  <c r="EE508" i="1" s="1"/>
  <c r="EE509" i="1" s="1"/>
  <c r="EE510" i="1" s="1"/>
  <c r="EE511" i="1" s="1"/>
  <c r="EE512" i="1" s="1"/>
  <c r="EE513" i="1" s="1"/>
  <c r="EE514" i="1" s="1"/>
  <c r="EE515" i="1" s="1"/>
  <c r="EE516" i="1" s="1"/>
  <c r="EE517" i="1" s="1"/>
  <c r="EE518" i="1" s="1"/>
  <c r="EE519" i="1" s="1"/>
  <c r="EE520" i="1" s="1"/>
  <c r="EE521" i="1" s="1"/>
  <c r="EE522" i="1" s="1"/>
  <c r="EE523" i="1" s="1"/>
  <c r="EE524" i="1" s="1"/>
  <c r="EE525" i="1" s="1"/>
  <c r="EE526" i="1" s="1"/>
  <c r="EE527" i="1" s="1"/>
  <c r="EE528" i="1" s="1"/>
  <c r="EE529" i="1" s="1"/>
  <c r="EE530" i="1" s="1"/>
  <c r="EE531" i="1" s="1"/>
  <c r="EE532" i="1" s="1"/>
  <c r="EE533" i="1" s="1"/>
  <c r="BT44" i="1"/>
  <c r="BT45" i="1" s="1"/>
  <c r="BT294" i="1"/>
  <c r="BT295" i="1" s="1"/>
  <c r="BT296" i="1" s="1"/>
  <c r="BT297" i="1" s="1"/>
  <c r="BT298" i="1" s="1"/>
  <c r="BT299" i="1" s="1"/>
  <c r="BT300" i="1" s="1"/>
  <c r="BT301" i="1" s="1"/>
  <c r="BT302" i="1" s="1"/>
  <c r="BT303" i="1" s="1"/>
  <c r="BT304" i="1" s="1"/>
  <c r="BT305" i="1" s="1"/>
  <c r="BT306" i="1" s="1"/>
  <c r="BT307" i="1" s="1"/>
  <c r="BT308" i="1" s="1"/>
  <c r="BT309" i="1" s="1"/>
  <c r="BT310" i="1" s="1"/>
  <c r="BT311" i="1" s="1"/>
  <c r="BT312" i="1" s="1"/>
  <c r="BT313" i="1" s="1"/>
  <c r="BT314" i="1" s="1"/>
  <c r="BT315" i="1" s="1"/>
  <c r="BT316" i="1" s="1"/>
  <c r="BT317" i="1" s="1"/>
  <c r="BT318" i="1" s="1"/>
  <c r="BT319" i="1" s="1"/>
  <c r="BT320" i="1" s="1"/>
  <c r="BT321" i="1" s="1"/>
  <c r="BT322" i="1" s="1"/>
  <c r="BT323" i="1" s="1"/>
  <c r="BT324" i="1" s="1"/>
  <c r="BT325" i="1" s="1"/>
  <c r="BT326" i="1" s="1"/>
  <c r="BT327" i="1" s="1"/>
  <c r="BT328" i="1" s="1"/>
  <c r="BT329" i="1" s="1"/>
  <c r="BT330" i="1" s="1"/>
  <c r="BT331" i="1" s="1"/>
  <c r="BT332" i="1" s="1"/>
  <c r="BT333" i="1" s="1"/>
  <c r="BT334" i="1" s="1"/>
  <c r="BT335" i="1" s="1"/>
  <c r="BT336" i="1" s="1"/>
  <c r="BT337" i="1" s="1"/>
  <c r="BT338" i="1" s="1"/>
  <c r="BT339" i="1" s="1"/>
  <c r="BT340" i="1" s="1"/>
  <c r="BT341" i="1" s="1"/>
  <c r="BT342" i="1" s="1"/>
  <c r="BT343" i="1" s="1"/>
  <c r="BT344" i="1" s="1"/>
  <c r="BT345" i="1" s="1"/>
  <c r="BT346" i="1" s="1"/>
  <c r="BT347" i="1" s="1"/>
  <c r="BT348" i="1" s="1"/>
  <c r="BT349" i="1" s="1"/>
  <c r="BT350" i="1" s="1"/>
  <c r="BT351" i="1" s="1"/>
  <c r="BT352" i="1" s="1"/>
  <c r="BT353" i="1" s="1"/>
  <c r="BT354" i="1" s="1"/>
  <c r="BT355" i="1" s="1"/>
  <c r="BT356" i="1" s="1"/>
  <c r="BT357" i="1" s="1"/>
  <c r="BT358" i="1" s="1"/>
  <c r="BT359" i="1" s="1"/>
  <c r="BT360" i="1" s="1"/>
  <c r="BT361" i="1" s="1"/>
  <c r="BT362" i="1" s="1"/>
  <c r="BT363" i="1" s="1"/>
  <c r="BT364" i="1" s="1"/>
  <c r="BT365" i="1" s="1"/>
  <c r="BT366" i="1" s="1"/>
  <c r="BT367" i="1" s="1"/>
  <c r="BT368" i="1" s="1"/>
  <c r="BT369" i="1" s="1"/>
  <c r="BT370" i="1" s="1"/>
  <c r="BT371" i="1" s="1"/>
  <c r="BT372" i="1" s="1"/>
  <c r="BT373" i="1" s="1"/>
  <c r="BT374" i="1" s="1"/>
  <c r="BT375" i="1" s="1"/>
  <c r="BT376" i="1" s="1"/>
  <c r="BT377" i="1" s="1"/>
  <c r="BT378" i="1" s="1"/>
  <c r="BT379" i="1" s="1"/>
  <c r="BT380" i="1" s="1"/>
  <c r="BT381" i="1" s="1"/>
  <c r="BT382" i="1" s="1"/>
  <c r="BT383" i="1" s="1"/>
  <c r="BT384" i="1" s="1"/>
  <c r="BT385" i="1" s="1"/>
  <c r="BT386" i="1" s="1"/>
  <c r="BT387" i="1" s="1"/>
  <c r="BT388" i="1" s="1"/>
  <c r="BT389" i="1" s="1"/>
  <c r="BT390" i="1" s="1"/>
  <c r="BT391" i="1" s="1"/>
  <c r="BT392" i="1" s="1"/>
  <c r="BT393" i="1" s="1"/>
  <c r="BT394" i="1" s="1"/>
  <c r="BT395" i="1" s="1"/>
  <c r="BT396" i="1" s="1"/>
  <c r="BT397" i="1" s="1"/>
  <c r="BT398" i="1" s="1"/>
  <c r="BT399" i="1" s="1"/>
  <c r="BT400" i="1" s="1"/>
  <c r="BT401" i="1" s="1"/>
  <c r="BT402" i="1" s="1"/>
  <c r="BT403" i="1" s="1"/>
  <c r="BT404" i="1" s="1"/>
  <c r="BT405" i="1" s="1"/>
  <c r="BT406" i="1" s="1"/>
  <c r="BT407" i="1" s="1"/>
  <c r="BT408" i="1" s="1"/>
  <c r="BT409" i="1" s="1"/>
  <c r="BT410" i="1" s="1"/>
  <c r="BT411" i="1" s="1"/>
  <c r="BT412" i="1" s="1"/>
  <c r="BT413" i="1" s="1"/>
  <c r="BT414" i="1" s="1"/>
  <c r="BT415" i="1" s="1"/>
  <c r="BT416" i="1" s="1"/>
  <c r="BT417" i="1" s="1"/>
  <c r="BT418" i="1" s="1"/>
  <c r="BT419" i="1" s="1"/>
  <c r="BT420" i="1" s="1"/>
  <c r="BT421" i="1" s="1"/>
  <c r="BT422" i="1" s="1"/>
  <c r="BT423" i="1" s="1"/>
  <c r="BT424" i="1" s="1"/>
  <c r="BT425" i="1" s="1"/>
  <c r="BT426" i="1" s="1"/>
  <c r="BT427" i="1" s="1"/>
  <c r="BT428" i="1" s="1"/>
  <c r="BT429" i="1" s="1"/>
  <c r="BT430" i="1" s="1"/>
  <c r="BT431" i="1" s="1"/>
  <c r="BT432" i="1" s="1"/>
  <c r="BT433" i="1" s="1"/>
  <c r="BT434" i="1" s="1"/>
  <c r="BT435" i="1" s="1"/>
  <c r="BT436" i="1" s="1"/>
  <c r="BT437" i="1" s="1"/>
  <c r="BT438" i="1" s="1"/>
  <c r="BT439" i="1" s="1"/>
  <c r="BT440" i="1" s="1"/>
  <c r="BT441" i="1" s="1"/>
  <c r="BT442" i="1" s="1"/>
  <c r="BT443" i="1" s="1"/>
  <c r="BT444" i="1" s="1"/>
  <c r="BT445" i="1" s="1"/>
  <c r="BT446" i="1" s="1"/>
  <c r="BT447" i="1" s="1"/>
  <c r="BT448" i="1" s="1"/>
  <c r="BT449" i="1" s="1"/>
  <c r="BT450" i="1" s="1"/>
  <c r="BT451" i="1" s="1"/>
  <c r="BT452" i="1" s="1"/>
  <c r="BT453" i="1" s="1"/>
  <c r="BT454" i="1" s="1"/>
  <c r="BT455" i="1" s="1"/>
  <c r="BT456" i="1" s="1"/>
  <c r="BT457" i="1" s="1"/>
  <c r="BT458" i="1" s="1"/>
  <c r="BT459" i="1" s="1"/>
  <c r="BT460" i="1" s="1"/>
  <c r="BT461" i="1" s="1"/>
  <c r="BT462" i="1" s="1"/>
  <c r="BT463" i="1" s="1"/>
  <c r="BT464" i="1" s="1"/>
  <c r="BT465" i="1" s="1"/>
  <c r="BT466" i="1" s="1"/>
  <c r="BT467" i="1" s="1"/>
  <c r="BT468" i="1" s="1"/>
  <c r="BT469" i="1" s="1"/>
  <c r="BT470" i="1" s="1"/>
  <c r="BT471" i="1" s="1"/>
  <c r="BT472" i="1" s="1"/>
  <c r="BT473" i="1" s="1"/>
  <c r="BT474" i="1" s="1"/>
  <c r="BT475" i="1" s="1"/>
  <c r="BT476" i="1" s="1"/>
  <c r="BT477" i="1" s="1"/>
  <c r="BT478" i="1" s="1"/>
  <c r="BT479" i="1" s="1"/>
  <c r="BT480" i="1" s="1"/>
  <c r="BT481" i="1" s="1"/>
  <c r="BT482" i="1" s="1"/>
  <c r="BT483" i="1" s="1"/>
  <c r="BT484" i="1" s="1"/>
  <c r="BT485" i="1" s="1"/>
  <c r="BT486" i="1" s="1"/>
  <c r="BT487" i="1" s="1"/>
  <c r="BT488" i="1" s="1"/>
  <c r="BT489" i="1" s="1"/>
  <c r="BT490" i="1" s="1"/>
  <c r="BT491" i="1" s="1"/>
  <c r="BT492" i="1" s="1"/>
  <c r="BT493" i="1" s="1"/>
  <c r="BT494" i="1" s="1"/>
  <c r="BT495" i="1" s="1"/>
  <c r="BT496" i="1" s="1"/>
  <c r="BT497" i="1" s="1"/>
  <c r="BT498" i="1" s="1"/>
  <c r="BT499" i="1" s="1"/>
  <c r="BT500" i="1" s="1"/>
  <c r="BT501" i="1" s="1"/>
  <c r="BT502" i="1" s="1"/>
  <c r="BT503" i="1" s="1"/>
  <c r="BT504" i="1" s="1"/>
  <c r="BT505" i="1" s="1"/>
  <c r="BT506" i="1" s="1"/>
  <c r="BT507" i="1" s="1"/>
  <c r="BT508" i="1" s="1"/>
  <c r="BT509" i="1" s="1"/>
  <c r="BT510" i="1" s="1"/>
  <c r="BT511" i="1" s="1"/>
  <c r="BT512" i="1" s="1"/>
  <c r="BT513" i="1" s="1"/>
  <c r="BT514" i="1" s="1"/>
  <c r="BT515" i="1" s="1"/>
  <c r="BT516" i="1" s="1"/>
  <c r="BT517" i="1" s="1"/>
  <c r="BT518" i="1" s="1"/>
  <c r="BT519" i="1" s="1"/>
  <c r="BT520" i="1" s="1"/>
  <c r="BT521" i="1" s="1"/>
  <c r="BT522" i="1" s="1"/>
  <c r="BT523" i="1" s="1"/>
  <c r="BT524" i="1" s="1"/>
  <c r="BT525" i="1" s="1"/>
  <c r="BT526" i="1" s="1"/>
  <c r="BT527" i="1" s="1"/>
  <c r="BT528" i="1" s="1"/>
  <c r="BT529" i="1" s="1"/>
  <c r="BT530" i="1" s="1"/>
  <c r="BT531" i="1" s="1"/>
  <c r="BT532" i="1" s="1"/>
  <c r="BT533" i="1" s="1"/>
  <c r="EG44" i="1"/>
  <c r="EG45" i="1" s="1"/>
  <c r="EG295" i="1"/>
  <c r="EG296" i="1" s="1"/>
  <c r="EG297" i="1" s="1"/>
  <c r="EG298" i="1" s="1"/>
  <c r="EG299" i="1" s="1"/>
  <c r="EG300" i="1" s="1"/>
  <c r="EG301" i="1" s="1"/>
  <c r="EG302" i="1" s="1"/>
  <c r="EG303" i="1" s="1"/>
  <c r="EG304" i="1" s="1"/>
  <c r="EG305" i="1" s="1"/>
  <c r="EG306" i="1" s="1"/>
  <c r="EG307" i="1" s="1"/>
  <c r="EG308" i="1" s="1"/>
  <c r="EG309" i="1" s="1"/>
  <c r="EG310" i="1" s="1"/>
  <c r="EG311" i="1" s="1"/>
  <c r="EG312" i="1" s="1"/>
  <c r="EG313" i="1" s="1"/>
  <c r="EG314" i="1" s="1"/>
  <c r="EG315" i="1" s="1"/>
  <c r="EG316" i="1" s="1"/>
  <c r="EG317" i="1" s="1"/>
  <c r="EG318" i="1" s="1"/>
  <c r="EG319" i="1" s="1"/>
  <c r="EG320" i="1" s="1"/>
  <c r="EG321" i="1" s="1"/>
  <c r="EG322" i="1" s="1"/>
  <c r="EG323" i="1" s="1"/>
  <c r="EG324" i="1" s="1"/>
  <c r="EG325" i="1" s="1"/>
  <c r="EG326" i="1" s="1"/>
  <c r="EG327" i="1" s="1"/>
  <c r="EG328" i="1" s="1"/>
  <c r="EG329" i="1" s="1"/>
  <c r="EG330" i="1" s="1"/>
  <c r="EG331" i="1" s="1"/>
  <c r="EG332" i="1" s="1"/>
  <c r="EG333" i="1" s="1"/>
  <c r="EG334" i="1" s="1"/>
  <c r="EG335" i="1" s="1"/>
  <c r="EG336" i="1" s="1"/>
  <c r="EG337" i="1" s="1"/>
  <c r="EG338" i="1" s="1"/>
  <c r="EG339" i="1" s="1"/>
  <c r="EG340" i="1" s="1"/>
  <c r="EG341" i="1" s="1"/>
  <c r="EG342" i="1" s="1"/>
  <c r="EG343" i="1" s="1"/>
  <c r="EG344" i="1" s="1"/>
  <c r="EG345" i="1" s="1"/>
  <c r="EG346" i="1" s="1"/>
  <c r="EG347" i="1" s="1"/>
  <c r="EG348" i="1" s="1"/>
  <c r="EG349" i="1" s="1"/>
  <c r="EG350" i="1" s="1"/>
  <c r="EG351" i="1" s="1"/>
  <c r="EG352" i="1" s="1"/>
  <c r="EG353" i="1" s="1"/>
  <c r="EG354" i="1" s="1"/>
  <c r="EG355" i="1" s="1"/>
  <c r="EG356" i="1" s="1"/>
  <c r="EG357" i="1" s="1"/>
  <c r="EG358" i="1" s="1"/>
  <c r="EG359" i="1" s="1"/>
  <c r="EG360" i="1" s="1"/>
  <c r="EG361" i="1" s="1"/>
  <c r="EG362" i="1" s="1"/>
  <c r="EG363" i="1" s="1"/>
  <c r="EG364" i="1" s="1"/>
  <c r="EG365" i="1" s="1"/>
  <c r="EG366" i="1" s="1"/>
  <c r="EG367" i="1" s="1"/>
  <c r="EG368" i="1" s="1"/>
  <c r="EG369" i="1" s="1"/>
  <c r="EG370" i="1" s="1"/>
  <c r="EG371" i="1" s="1"/>
  <c r="EG372" i="1" s="1"/>
  <c r="EG373" i="1" s="1"/>
  <c r="EG374" i="1" s="1"/>
  <c r="EG375" i="1" s="1"/>
  <c r="EG376" i="1" s="1"/>
  <c r="EG377" i="1" s="1"/>
  <c r="EG378" i="1" s="1"/>
  <c r="EG379" i="1" s="1"/>
  <c r="EG380" i="1" s="1"/>
  <c r="EG381" i="1" s="1"/>
  <c r="EG382" i="1" s="1"/>
  <c r="EG383" i="1" s="1"/>
  <c r="EG384" i="1" s="1"/>
  <c r="EG385" i="1" s="1"/>
  <c r="EG386" i="1" s="1"/>
  <c r="EG387" i="1" s="1"/>
  <c r="EG388" i="1" s="1"/>
  <c r="EG389" i="1" s="1"/>
  <c r="EG390" i="1" s="1"/>
  <c r="EG391" i="1" s="1"/>
  <c r="EG392" i="1" s="1"/>
  <c r="EG393" i="1" s="1"/>
  <c r="EG394" i="1" s="1"/>
  <c r="EG395" i="1" s="1"/>
  <c r="EG396" i="1" s="1"/>
  <c r="EG397" i="1" s="1"/>
  <c r="EG398" i="1" s="1"/>
  <c r="EG399" i="1" s="1"/>
  <c r="EG400" i="1" s="1"/>
  <c r="EG401" i="1" s="1"/>
  <c r="EG402" i="1" s="1"/>
  <c r="EG403" i="1" s="1"/>
  <c r="EG404" i="1" s="1"/>
  <c r="EG405" i="1" s="1"/>
  <c r="EG406" i="1" s="1"/>
  <c r="EG407" i="1" s="1"/>
  <c r="EG408" i="1" s="1"/>
  <c r="EG409" i="1" s="1"/>
  <c r="EG410" i="1" s="1"/>
  <c r="EG411" i="1" s="1"/>
  <c r="EG412" i="1" s="1"/>
  <c r="EG413" i="1" s="1"/>
  <c r="EG414" i="1" s="1"/>
  <c r="EG415" i="1" s="1"/>
  <c r="EG416" i="1" s="1"/>
  <c r="EG417" i="1" s="1"/>
  <c r="EG418" i="1" s="1"/>
  <c r="EG419" i="1" s="1"/>
  <c r="EG420" i="1" s="1"/>
  <c r="EG421" i="1" s="1"/>
  <c r="EG422" i="1" s="1"/>
  <c r="EG423" i="1" s="1"/>
  <c r="EG424" i="1" s="1"/>
  <c r="EG425" i="1" s="1"/>
  <c r="EG426" i="1" s="1"/>
  <c r="EG427" i="1" s="1"/>
  <c r="EG428" i="1" s="1"/>
  <c r="EG429" i="1" s="1"/>
  <c r="EG430" i="1" s="1"/>
  <c r="EG431" i="1" s="1"/>
  <c r="EG432" i="1" s="1"/>
  <c r="EG433" i="1" s="1"/>
  <c r="EG434" i="1" s="1"/>
  <c r="EG435" i="1" s="1"/>
  <c r="EG436" i="1" s="1"/>
  <c r="EG437" i="1" s="1"/>
  <c r="EG438" i="1" s="1"/>
  <c r="EG439" i="1" s="1"/>
  <c r="EG440" i="1" s="1"/>
  <c r="EG441" i="1" s="1"/>
  <c r="EG442" i="1" s="1"/>
  <c r="EG443" i="1" s="1"/>
  <c r="EG444" i="1" s="1"/>
  <c r="EG445" i="1" s="1"/>
  <c r="EG446" i="1" s="1"/>
  <c r="EG447" i="1" s="1"/>
  <c r="EG448" i="1" s="1"/>
  <c r="EG449" i="1" s="1"/>
  <c r="EG450" i="1" s="1"/>
  <c r="EG451" i="1" s="1"/>
  <c r="EG452" i="1" s="1"/>
  <c r="EG453" i="1" s="1"/>
  <c r="EG454" i="1" s="1"/>
  <c r="EG455" i="1" s="1"/>
  <c r="EG456" i="1" s="1"/>
  <c r="EG457" i="1" s="1"/>
  <c r="EG458" i="1" s="1"/>
  <c r="EG459" i="1" s="1"/>
  <c r="EG460" i="1" s="1"/>
  <c r="EG461" i="1" s="1"/>
  <c r="EG462" i="1" s="1"/>
  <c r="EG463" i="1" s="1"/>
  <c r="EG464" i="1" s="1"/>
  <c r="EG465" i="1" s="1"/>
  <c r="EG466" i="1" s="1"/>
  <c r="EG467" i="1" s="1"/>
  <c r="EG468" i="1" s="1"/>
  <c r="EG469" i="1" s="1"/>
  <c r="EG470" i="1" s="1"/>
  <c r="EG471" i="1" s="1"/>
  <c r="EG472" i="1" s="1"/>
  <c r="EG473" i="1" s="1"/>
  <c r="EG474" i="1" s="1"/>
  <c r="EG475" i="1" s="1"/>
  <c r="EG476" i="1" s="1"/>
  <c r="EG477" i="1" s="1"/>
  <c r="EG478" i="1" s="1"/>
  <c r="EG479" i="1" s="1"/>
  <c r="EG480" i="1" s="1"/>
  <c r="EG481" i="1" s="1"/>
  <c r="EG482" i="1" s="1"/>
  <c r="EG483" i="1" s="1"/>
  <c r="EG484" i="1" s="1"/>
  <c r="EG485" i="1" s="1"/>
  <c r="EG486" i="1" s="1"/>
  <c r="EG487" i="1" s="1"/>
  <c r="EG488" i="1" s="1"/>
  <c r="EG489" i="1" s="1"/>
  <c r="EG490" i="1" s="1"/>
  <c r="EG491" i="1" s="1"/>
  <c r="EG492" i="1" s="1"/>
  <c r="EG493" i="1" s="1"/>
  <c r="EG494" i="1" s="1"/>
  <c r="EG495" i="1" s="1"/>
  <c r="EG496" i="1" s="1"/>
  <c r="EG497" i="1" s="1"/>
  <c r="EG498" i="1" s="1"/>
  <c r="EG499" i="1" s="1"/>
  <c r="EG500" i="1" s="1"/>
  <c r="EG501" i="1" s="1"/>
  <c r="EG502" i="1" s="1"/>
  <c r="EG503" i="1" s="1"/>
  <c r="EG504" i="1" s="1"/>
  <c r="EG505" i="1" s="1"/>
  <c r="EG506" i="1" s="1"/>
  <c r="EG507" i="1" s="1"/>
  <c r="EG508" i="1" s="1"/>
  <c r="EG509" i="1" s="1"/>
  <c r="EG510" i="1" s="1"/>
  <c r="EG511" i="1" s="1"/>
  <c r="EG512" i="1" s="1"/>
  <c r="EG513" i="1" s="1"/>
  <c r="EG514" i="1" s="1"/>
  <c r="EG515" i="1" s="1"/>
  <c r="EG516" i="1" s="1"/>
  <c r="EG517" i="1" s="1"/>
  <c r="EG518" i="1" s="1"/>
  <c r="EG519" i="1" s="1"/>
  <c r="EG520" i="1" s="1"/>
  <c r="EG521" i="1" s="1"/>
  <c r="EG522" i="1" s="1"/>
  <c r="EG523" i="1" s="1"/>
  <c r="EG524" i="1" s="1"/>
  <c r="EG525" i="1" s="1"/>
  <c r="EG526" i="1" s="1"/>
  <c r="EG527" i="1" s="1"/>
  <c r="EG528" i="1" s="1"/>
  <c r="EG529" i="1" s="1"/>
  <c r="EG530" i="1" s="1"/>
  <c r="EG531" i="1" s="1"/>
  <c r="EG532" i="1" s="1"/>
  <c r="EG533" i="1" s="1"/>
  <c r="DH295" i="1"/>
  <c r="DH296" i="1" s="1"/>
  <c r="DH297" i="1" s="1"/>
  <c r="DH298" i="1" s="1"/>
  <c r="DH299" i="1" s="1"/>
  <c r="DH300" i="1" s="1"/>
  <c r="DH301" i="1" s="1"/>
  <c r="DH302" i="1" s="1"/>
  <c r="DH303" i="1" s="1"/>
  <c r="DH304" i="1" s="1"/>
  <c r="DH305" i="1" s="1"/>
  <c r="DH306" i="1" s="1"/>
  <c r="DH307" i="1" s="1"/>
  <c r="DH308" i="1" s="1"/>
  <c r="DH309" i="1" s="1"/>
  <c r="DH310" i="1" s="1"/>
  <c r="DH311" i="1" s="1"/>
  <c r="DH312" i="1" s="1"/>
  <c r="DH313" i="1" s="1"/>
  <c r="DH314" i="1" s="1"/>
  <c r="DH315" i="1" s="1"/>
  <c r="DH316" i="1" s="1"/>
  <c r="DH317" i="1" s="1"/>
  <c r="DH318" i="1" s="1"/>
  <c r="DH319" i="1" s="1"/>
  <c r="DH320" i="1" s="1"/>
  <c r="DH321" i="1" s="1"/>
  <c r="DH322" i="1" s="1"/>
  <c r="DH323" i="1" s="1"/>
  <c r="DH324" i="1" s="1"/>
  <c r="DH325" i="1" s="1"/>
  <c r="DH326" i="1" s="1"/>
  <c r="DH327" i="1" s="1"/>
  <c r="DH328" i="1" s="1"/>
  <c r="DH329" i="1" s="1"/>
  <c r="DH330" i="1" s="1"/>
  <c r="DH331" i="1" s="1"/>
  <c r="DH332" i="1" s="1"/>
  <c r="DH333" i="1" s="1"/>
  <c r="DH334" i="1" s="1"/>
  <c r="DH335" i="1" s="1"/>
  <c r="DH336" i="1" s="1"/>
  <c r="DH337" i="1" s="1"/>
  <c r="DH338" i="1" s="1"/>
  <c r="DH339" i="1" s="1"/>
  <c r="DH340" i="1" s="1"/>
  <c r="DH341" i="1" s="1"/>
  <c r="DH342" i="1" s="1"/>
  <c r="DH343" i="1" s="1"/>
  <c r="DH344" i="1" s="1"/>
  <c r="DH345" i="1" s="1"/>
  <c r="DH346" i="1" s="1"/>
  <c r="DH347" i="1" s="1"/>
  <c r="DH348" i="1" s="1"/>
  <c r="DH349" i="1" s="1"/>
  <c r="DH350" i="1" s="1"/>
  <c r="DH351" i="1" s="1"/>
  <c r="DH352" i="1" s="1"/>
  <c r="DH353" i="1" s="1"/>
  <c r="DH354" i="1" s="1"/>
  <c r="DH355" i="1" s="1"/>
  <c r="DH356" i="1" s="1"/>
  <c r="DH357" i="1" s="1"/>
  <c r="DH358" i="1" s="1"/>
  <c r="DH359" i="1" s="1"/>
  <c r="DH360" i="1" s="1"/>
  <c r="DH361" i="1" s="1"/>
  <c r="DH362" i="1" s="1"/>
  <c r="DH363" i="1" s="1"/>
  <c r="DH364" i="1" s="1"/>
  <c r="DH365" i="1" s="1"/>
  <c r="DH366" i="1" s="1"/>
  <c r="DH367" i="1" s="1"/>
  <c r="DH368" i="1" s="1"/>
  <c r="DH369" i="1" s="1"/>
  <c r="DH370" i="1" s="1"/>
  <c r="DH371" i="1" s="1"/>
  <c r="DH372" i="1" s="1"/>
  <c r="DH373" i="1" s="1"/>
  <c r="DH374" i="1" s="1"/>
  <c r="DH375" i="1" s="1"/>
  <c r="DH376" i="1" s="1"/>
  <c r="DH377" i="1" s="1"/>
  <c r="DH378" i="1" s="1"/>
  <c r="DH379" i="1" s="1"/>
  <c r="DH380" i="1" s="1"/>
  <c r="DH381" i="1" s="1"/>
  <c r="DH382" i="1" s="1"/>
  <c r="DH383" i="1" s="1"/>
  <c r="DH384" i="1" s="1"/>
  <c r="DH385" i="1" s="1"/>
  <c r="DH386" i="1" s="1"/>
  <c r="DH387" i="1" s="1"/>
  <c r="DH388" i="1" s="1"/>
  <c r="DH389" i="1" s="1"/>
  <c r="DH390" i="1" s="1"/>
  <c r="DH391" i="1" s="1"/>
  <c r="DH392" i="1" s="1"/>
  <c r="DH393" i="1" s="1"/>
  <c r="DH394" i="1" s="1"/>
  <c r="DH395" i="1" s="1"/>
  <c r="DH396" i="1" s="1"/>
  <c r="DH397" i="1" s="1"/>
  <c r="DH398" i="1" s="1"/>
  <c r="DH399" i="1" s="1"/>
  <c r="DH400" i="1" s="1"/>
  <c r="DH401" i="1" s="1"/>
  <c r="DH402" i="1" s="1"/>
  <c r="DH403" i="1" s="1"/>
  <c r="DH404" i="1" s="1"/>
  <c r="DH405" i="1" s="1"/>
  <c r="DH406" i="1" s="1"/>
  <c r="DH407" i="1" s="1"/>
  <c r="DH408" i="1" s="1"/>
  <c r="DH409" i="1" s="1"/>
  <c r="DH410" i="1" s="1"/>
  <c r="DH411" i="1" s="1"/>
  <c r="DH412" i="1" s="1"/>
  <c r="DH413" i="1" s="1"/>
  <c r="DH414" i="1" s="1"/>
  <c r="DH415" i="1" s="1"/>
  <c r="DH416" i="1" s="1"/>
  <c r="DH417" i="1" s="1"/>
  <c r="DH418" i="1" s="1"/>
  <c r="DH419" i="1" s="1"/>
  <c r="DH420" i="1" s="1"/>
  <c r="DH421" i="1" s="1"/>
  <c r="DH422" i="1" s="1"/>
  <c r="DH423" i="1" s="1"/>
  <c r="DH424" i="1" s="1"/>
  <c r="DH425" i="1" s="1"/>
  <c r="DH426" i="1" s="1"/>
  <c r="DH427" i="1" s="1"/>
  <c r="DH428" i="1" s="1"/>
  <c r="DH429" i="1" s="1"/>
  <c r="DH430" i="1" s="1"/>
  <c r="DH431" i="1" s="1"/>
  <c r="DH432" i="1" s="1"/>
  <c r="DH433" i="1" s="1"/>
  <c r="DH434" i="1" s="1"/>
  <c r="DH435" i="1" s="1"/>
  <c r="DH436" i="1" s="1"/>
  <c r="DH437" i="1" s="1"/>
  <c r="DH438" i="1" s="1"/>
  <c r="DH439" i="1" s="1"/>
  <c r="DH440" i="1" s="1"/>
  <c r="DH441" i="1" s="1"/>
  <c r="DH442" i="1" s="1"/>
  <c r="DH443" i="1" s="1"/>
  <c r="DH444" i="1" s="1"/>
  <c r="DH445" i="1" s="1"/>
  <c r="DH446" i="1" s="1"/>
  <c r="DH447" i="1" s="1"/>
  <c r="DH448" i="1" s="1"/>
  <c r="DH449" i="1" s="1"/>
  <c r="DH450" i="1" s="1"/>
  <c r="DH451" i="1" s="1"/>
  <c r="DH452" i="1" s="1"/>
  <c r="DH453" i="1" s="1"/>
  <c r="DH454" i="1" s="1"/>
  <c r="DH455" i="1" s="1"/>
  <c r="DH456" i="1" s="1"/>
  <c r="DH457" i="1" s="1"/>
  <c r="DH458" i="1" s="1"/>
  <c r="DH459" i="1" s="1"/>
  <c r="DH460" i="1" s="1"/>
  <c r="DH461" i="1" s="1"/>
  <c r="DH462" i="1" s="1"/>
  <c r="DH463" i="1" s="1"/>
  <c r="DH464" i="1" s="1"/>
  <c r="DH465" i="1" s="1"/>
  <c r="DH466" i="1" s="1"/>
  <c r="DH467" i="1" s="1"/>
  <c r="DH468" i="1" s="1"/>
  <c r="DH469" i="1" s="1"/>
  <c r="DH470" i="1" s="1"/>
  <c r="DH471" i="1" s="1"/>
  <c r="DH472" i="1" s="1"/>
  <c r="DH473" i="1" s="1"/>
  <c r="DH474" i="1" s="1"/>
  <c r="DH475" i="1" s="1"/>
  <c r="DH476" i="1" s="1"/>
  <c r="DH477" i="1" s="1"/>
  <c r="DH478" i="1" s="1"/>
  <c r="DH479" i="1" s="1"/>
  <c r="DH480" i="1" s="1"/>
  <c r="DH481" i="1" s="1"/>
  <c r="DH482" i="1" s="1"/>
  <c r="DH483" i="1" s="1"/>
  <c r="DH484" i="1" s="1"/>
  <c r="DH485" i="1" s="1"/>
  <c r="DH486" i="1" s="1"/>
  <c r="DH487" i="1" s="1"/>
  <c r="DH488" i="1" s="1"/>
  <c r="DH489" i="1" s="1"/>
  <c r="DH490" i="1" s="1"/>
  <c r="DH491" i="1" s="1"/>
  <c r="DH492" i="1" s="1"/>
  <c r="DH493" i="1" s="1"/>
  <c r="DH494" i="1" s="1"/>
  <c r="DH495" i="1" s="1"/>
  <c r="DH496" i="1" s="1"/>
  <c r="DH497" i="1" s="1"/>
  <c r="DH498" i="1" s="1"/>
  <c r="DH499" i="1" s="1"/>
  <c r="DH500" i="1" s="1"/>
  <c r="DH501" i="1" s="1"/>
  <c r="DH502" i="1" s="1"/>
  <c r="DH503" i="1" s="1"/>
  <c r="DH504" i="1" s="1"/>
  <c r="DH505" i="1" s="1"/>
  <c r="DH506" i="1" s="1"/>
  <c r="DH507" i="1" s="1"/>
  <c r="DH508" i="1" s="1"/>
  <c r="DH509" i="1" s="1"/>
  <c r="DH510" i="1" s="1"/>
  <c r="DH511" i="1" s="1"/>
  <c r="DH512" i="1" s="1"/>
  <c r="DH513" i="1" s="1"/>
  <c r="DH514" i="1" s="1"/>
  <c r="DH515" i="1" s="1"/>
  <c r="DH516" i="1" s="1"/>
  <c r="DH517" i="1" s="1"/>
  <c r="DH518" i="1" s="1"/>
  <c r="DH519" i="1" s="1"/>
  <c r="DH520" i="1" s="1"/>
  <c r="DH521" i="1" s="1"/>
  <c r="DH522" i="1" s="1"/>
  <c r="DH523" i="1" s="1"/>
  <c r="DH524" i="1" s="1"/>
  <c r="DH525" i="1" s="1"/>
  <c r="DH526" i="1" s="1"/>
  <c r="DH527" i="1" s="1"/>
  <c r="DH528" i="1" s="1"/>
  <c r="DH529" i="1" s="1"/>
  <c r="DH530" i="1" s="1"/>
  <c r="DH531" i="1" s="1"/>
  <c r="DH532" i="1" s="1"/>
  <c r="DH533" i="1" s="1"/>
  <c r="BM44" i="1"/>
  <c r="BM45" i="1" s="1"/>
  <c r="BM294" i="1"/>
  <c r="BM295" i="1" s="1"/>
  <c r="BM296" i="1" s="1"/>
  <c r="BM297" i="1" s="1"/>
  <c r="BM298" i="1" s="1"/>
  <c r="BM299" i="1" s="1"/>
  <c r="BM300" i="1" s="1"/>
  <c r="BM301" i="1" s="1"/>
  <c r="BM302" i="1" s="1"/>
  <c r="BM303" i="1" s="1"/>
  <c r="BM304" i="1" s="1"/>
  <c r="BM305" i="1" s="1"/>
  <c r="BM306" i="1" s="1"/>
  <c r="BM307" i="1" s="1"/>
  <c r="BM308" i="1" s="1"/>
  <c r="BM309" i="1" s="1"/>
  <c r="BM310" i="1" s="1"/>
  <c r="BM311" i="1" s="1"/>
  <c r="BM312" i="1" s="1"/>
  <c r="BM313" i="1" s="1"/>
  <c r="BM314" i="1" s="1"/>
  <c r="BM315" i="1" s="1"/>
  <c r="BM316" i="1" s="1"/>
  <c r="BM317" i="1" s="1"/>
  <c r="BM318" i="1" s="1"/>
  <c r="BM319" i="1" s="1"/>
  <c r="BM320" i="1" s="1"/>
  <c r="BM321" i="1" s="1"/>
  <c r="BM322" i="1" s="1"/>
  <c r="BM323" i="1" s="1"/>
  <c r="BM324" i="1" s="1"/>
  <c r="BM325" i="1" s="1"/>
  <c r="BM326" i="1" s="1"/>
  <c r="BM327" i="1" s="1"/>
  <c r="BM328" i="1" s="1"/>
  <c r="BM329" i="1" s="1"/>
  <c r="BM330" i="1" s="1"/>
  <c r="BM331" i="1" s="1"/>
  <c r="BM332" i="1" s="1"/>
  <c r="BM333" i="1" s="1"/>
  <c r="BM334" i="1" s="1"/>
  <c r="BM335" i="1" s="1"/>
  <c r="BM336" i="1" s="1"/>
  <c r="BM337" i="1" s="1"/>
  <c r="BM338" i="1" s="1"/>
  <c r="BM339" i="1" s="1"/>
  <c r="BM340" i="1" s="1"/>
  <c r="BM341" i="1" s="1"/>
  <c r="BM342" i="1" s="1"/>
  <c r="BM343" i="1" s="1"/>
  <c r="BM344" i="1" s="1"/>
  <c r="BM345" i="1" s="1"/>
  <c r="BM346" i="1" s="1"/>
  <c r="BM347" i="1" s="1"/>
  <c r="BM348" i="1" s="1"/>
  <c r="BM349" i="1" s="1"/>
  <c r="BM350" i="1" s="1"/>
  <c r="BM351" i="1" s="1"/>
  <c r="BM352" i="1" s="1"/>
  <c r="BM353" i="1" s="1"/>
  <c r="BM354" i="1" s="1"/>
  <c r="BM355" i="1" s="1"/>
  <c r="BM356" i="1" s="1"/>
  <c r="BM357" i="1" s="1"/>
  <c r="BM358" i="1" s="1"/>
  <c r="BM359" i="1" s="1"/>
  <c r="BM360" i="1" s="1"/>
  <c r="BM361" i="1" s="1"/>
  <c r="BM362" i="1" s="1"/>
  <c r="BM363" i="1" s="1"/>
  <c r="BM364" i="1" s="1"/>
  <c r="BM365" i="1" s="1"/>
  <c r="BM366" i="1" s="1"/>
  <c r="BM367" i="1" s="1"/>
  <c r="BM368" i="1" s="1"/>
  <c r="BM369" i="1" s="1"/>
  <c r="BM370" i="1" s="1"/>
  <c r="BM371" i="1" s="1"/>
  <c r="BM372" i="1" s="1"/>
  <c r="BM373" i="1" s="1"/>
  <c r="BM374" i="1" s="1"/>
  <c r="BM375" i="1" s="1"/>
  <c r="BM376" i="1" s="1"/>
  <c r="BM377" i="1" s="1"/>
  <c r="BM378" i="1" s="1"/>
  <c r="BM379" i="1" s="1"/>
  <c r="BM380" i="1" s="1"/>
  <c r="BM381" i="1" s="1"/>
  <c r="BM382" i="1" s="1"/>
  <c r="BM383" i="1" s="1"/>
  <c r="BM384" i="1" s="1"/>
  <c r="BM385" i="1" s="1"/>
  <c r="BM386" i="1" s="1"/>
  <c r="BM387" i="1" s="1"/>
  <c r="BM388" i="1" s="1"/>
  <c r="BM389" i="1" s="1"/>
  <c r="BM390" i="1" s="1"/>
  <c r="BM391" i="1" s="1"/>
  <c r="BM392" i="1" s="1"/>
  <c r="BM393" i="1" s="1"/>
  <c r="BM394" i="1" s="1"/>
  <c r="BM395" i="1" s="1"/>
  <c r="BM396" i="1" s="1"/>
  <c r="BM397" i="1" s="1"/>
  <c r="BM398" i="1" s="1"/>
  <c r="BM399" i="1" s="1"/>
  <c r="BM400" i="1" s="1"/>
  <c r="BM401" i="1" s="1"/>
  <c r="BM402" i="1" s="1"/>
  <c r="BM403" i="1" s="1"/>
  <c r="BM404" i="1" s="1"/>
  <c r="BM405" i="1" s="1"/>
  <c r="BM406" i="1" s="1"/>
  <c r="BM407" i="1" s="1"/>
  <c r="BM408" i="1" s="1"/>
  <c r="BM409" i="1" s="1"/>
  <c r="BM410" i="1" s="1"/>
  <c r="BM411" i="1" s="1"/>
  <c r="BM412" i="1" s="1"/>
  <c r="BM413" i="1" s="1"/>
  <c r="BM414" i="1" s="1"/>
  <c r="BM415" i="1" s="1"/>
  <c r="BM416" i="1" s="1"/>
  <c r="BM417" i="1" s="1"/>
  <c r="BM418" i="1" s="1"/>
  <c r="BM419" i="1" s="1"/>
  <c r="BM420" i="1" s="1"/>
  <c r="BM421" i="1" s="1"/>
  <c r="BM422" i="1" s="1"/>
  <c r="BM423" i="1" s="1"/>
  <c r="BM424" i="1" s="1"/>
  <c r="BM425" i="1" s="1"/>
  <c r="BM426" i="1" s="1"/>
  <c r="BM427" i="1" s="1"/>
  <c r="BM428" i="1" s="1"/>
  <c r="BM429" i="1" s="1"/>
  <c r="BM430" i="1" s="1"/>
  <c r="BM431" i="1" s="1"/>
  <c r="BM432" i="1" s="1"/>
  <c r="BM433" i="1" s="1"/>
  <c r="BM434" i="1" s="1"/>
  <c r="BM435" i="1" s="1"/>
  <c r="BM436" i="1" s="1"/>
  <c r="BM437" i="1" s="1"/>
  <c r="BM438" i="1" s="1"/>
  <c r="BM439" i="1" s="1"/>
  <c r="BM440" i="1" s="1"/>
  <c r="BM441" i="1" s="1"/>
  <c r="BM442" i="1" s="1"/>
  <c r="BM443" i="1" s="1"/>
  <c r="BM444" i="1" s="1"/>
  <c r="BM445" i="1" s="1"/>
  <c r="BM446" i="1" s="1"/>
  <c r="BM447" i="1" s="1"/>
  <c r="BM448" i="1" s="1"/>
  <c r="BM449" i="1" s="1"/>
  <c r="BM450" i="1" s="1"/>
  <c r="BM451" i="1" s="1"/>
  <c r="BM452" i="1" s="1"/>
  <c r="BM453" i="1" s="1"/>
  <c r="BM454" i="1" s="1"/>
  <c r="BM455" i="1" s="1"/>
  <c r="BM456" i="1" s="1"/>
  <c r="BM457" i="1" s="1"/>
  <c r="BM458" i="1" s="1"/>
  <c r="BM459" i="1" s="1"/>
  <c r="BM460" i="1" s="1"/>
  <c r="BM461" i="1" s="1"/>
  <c r="BM462" i="1" s="1"/>
  <c r="BM463" i="1" s="1"/>
  <c r="BM464" i="1" s="1"/>
  <c r="BM465" i="1" s="1"/>
  <c r="BM466" i="1" s="1"/>
  <c r="BM467" i="1" s="1"/>
  <c r="BM468" i="1" s="1"/>
  <c r="BM469" i="1" s="1"/>
  <c r="BM470" i="1" s="1"/>
  <c r="BM471" i="1" s="1"/>
  <c r="BM472" i="1" s="1"/>
  <c r="BM473" i="1" s="1"/>
  <c r="BM474" i="1" s="1"/>
  <c r="BM475" i="1" s="1"/>
  <c r="BM476" i="1" s="1"/>
  <c r="BM477" i="1" s="1"/>
  <c r="BM478" i="1" s="1"/>
  <c r="BM479" i="1" s="1"/>
  <c r="BM480" i="1" s="1"/>
  <c r="BM481" i="1" s="1"/>
  <c r="BM482" i="1" s="1"/>
  <c r="BM483" i="1" s="1"/>
  <c r="BM484" i="1" s="1"/>
  <c r="BM485" i="1" s="1"/>
  <c r="BM486" i="1" s="1"/>
  <c r="BM487" i="1" s="1"/>
  <c r="BM488" i="1" s="1"/>
  <c r="BM489" i="1" s="1"/>
  <c r="BM490" i="1" s="1"/>
  <c r="BM491" i="1" s="1"/>
  <c r="BM492" i="1" s="1"/>
  <c r="BM493" i="1" s="1"/>
  <c r="BM494" i="1" s="1"/>
  <c r="BM495" i="1" s="1"/>
  <c r="BM496" i="1" s="1"/>
  <c r="BM497" i="1" s="1"/>
  <c r="BM498" i="1" s="1"/>
  <c r="BM499" i="1" s="1"/>
  <c r="BM500" i="1" s="1"/>
  <c r="BM501" i="1" s="1"/>
  <c r="BM502" i="1" s="1"/>
  <c r="BM503" i="1" s="1"/>
  <c r="BM504" i="1" s="1"/>
  <c r="BM505" i="1" s="1"/>
  <c r="BM506" i="1" s="1"/>
  <c r="BM507" i="1" s="1"/>
  <c r="BM508" i="1" s="1"/>
  <c r="BM509" i="1" s="1"/>
  <c r="BM510" i="1" s="1"/>
  <c r="BM511" i="1" s="1"/>
  <c r="BM512" i="1" s="1"/>
  <c r="BM513" i="1" s="1"/>
  <c r="BM514" i="1" s="1"/>
  <c r="BM515" i="1" s="1"/>
  <c r="BM516" i="1" s="1"/>
  <c r="BM517" i="1" s="1"/>
  <c r="BM518" i="1" s="1"/>
  <c r="BM519" i="1" s="1"/>
  <c r="BM520" i="1" s="1"/>
  <c r="BM521" i="1" s="1"/>
  <c r="BM522" i="1" s="1"/>
  <c r="BM523" i="1" s="1"/>
  <c r="BM524" i="1" s="1"/>
  <c r="BM525" i="1" s="1"/>
  <c r="BM526" i="1" s="1"/>
  <c r="BM527" i="1" s="1"/>
  <c r="BM528" i="1" s="1"/>
  <c r="BM529" i="1" s="1"/>
  <c r="BM530" i="1" s="1"/>
  <c r="BM531" i="1" s="1"/>
  <c r="BM532" i="1" s="1"/>
  <c r="BM533" i="1" s="1"/>
  <c r="CA44" i="1"/>
  <c r="CA45" i="1" s="1"/>
  <c r="CA295" i="1"/>
  <c r="CA296" i="1" s="1"/>
  <c r="CA297" i="1" s="1"/>
  <c r="CA298" i="1" s="1"/>
  <c r="CA299" i="1" s="1"/>
  <c r="CA300" i="1" s="1"/>
  <c r="CA301" i="1" s="1"/>
  <c r="CA302" i="1" s="1"/>
  <c r="CA303" i="1" s="1"/>
  <c r="CA304" i="1" s="1"/>
  <c r="CA305" i="1" s="1"/>
  <c r="CA306" i="1" s="1"/>
  <c r="CA307" i="1" s="1"/>
  <c r="CA308" i="1" s="1"/>
  <c r="CA309" i="1" s="1"/>
  <c r="CA310" i="1" s="1"/>
  <c r="CA311" i="1" s="1"/>
  <c r="CA312" i="1" s="1"/>
  <c r="CA313" i="1" s="1"/>
  <c r="CA314" i="1" s="1"/>
  <c r="CA315" i="1" s="1"/>
  <c r="CA316" i="1" s="1"/>
  <c r="CA317" i="1" s="1"/>
  <c r="CA318" i="1" s="1"/>
  <c r="CA319" i="1" s="1"/>
  <c r="CA320" i="1" s="1"/>
  <c r="CA321" i="1" s="1"/>
  <c r="CA322" i="1" s="1"/>
  <c r="CA323" i="1" s="1"/>
  <c r="CA324" i="1" s="1"/>
  <c r="CA325" i="1" s="1"/>
  <c r="CA326" i="1" s="1"/>
  <c r="CA327" i="1" s="1"/>
  <c r="CA328" i="1" s="1"/>
  <c r="CA329" i="1" s="1"/>
  <c r="CA330" i="1" s="1"/>
  <c r="CA331" i="1" s="1"/>
  <c r="CA332" i="1" s="1"/>
  <c r="CA333" i="1" s="1"/>
  <c r="CA334" i="1" s="1"/>
  <c r="CA335" i="1" s="1"/>
  <c r="CA336" i="1" s="1"/>
  <c r="CA337" i="1" s="1"/>
  <c r="CA338" i="1" s="1"/>
  <c r="CA339" i="1" s="1"/>
  <c r="CA340" i="1" s="1"/>
  <c r="CA341" i="1" s="1"/>
  <c r="CA342" i="1" s="1"/>
  <c r="CA343" i="1" s="1"/>
  <c r="CA344" i="1" s="1"/>
  <c r="CA345" i="1" s="1"/>
  <c r="CA346" i="1" s="1"/>
  <c r="CA347" i="1" s="1"/>
  <c r="CA348" i="1" s="1"/>
  <c r="CA349" i="1" s="1"/>
  <c r="CA350" i="1" s="1"/>
  <c r="CA351" i="1" s="1"/>
  <c r="CA352" i="1" s="1"/>
  <c r="CA353" i="1" s="1"/>
  <c r="CA354" i="1" s="1"/>
  <c r="CA355" i="1" s="1"/>
  <c r="CA356" i="1" s="1"/>
  <c r="CA357" i="1" s="1"/>
  <c r="CA358" i="1" s="1"/>
  <c r="CA359" i="1" s="1"/>
  <c r="CA360" i="1" s="1"/>
  <c r="CA361" i="1" s="1"/>
  <c r="CA362" i="1" s="1"/>
  <c r="CA363" i="1" s="1"/>
  <c r="CA364" i="1" s="1"/>
  <c r="CA365" i="1" s="1"/>
  <c r="CA366" i="1" s="1"/>
  <c r="CA367" i="1" s="1"/>
  <c r="CA368" i="1" s="1"/>
  <c r="CA369" i="1" s="1"/>
  <c r="CA370" i="1" s="1"/>
  <c r="CA371" i="1" s="1"/>
  <c r="CA372" i="1" s="1"/>
  <c r="CA373" i="1" s="1"/>
  <c r="CA374" i="1" s="1"/>
  <c r="CA375" i="1" s="1"/>
  <c r="CA376" i="1" s="1"/>
  <c r="CA377" i="1" s="1"/>
  <c r="CA378" i="1" s="1"/>
  <c r="CA379" i="1" s="1"/>
  <c r="CA380" i="1" s="1"/>
  <c r="CA381" i="1" s="1"/>
  <c r="CA382" i="1" s="1"/>
  <c r="CA383" i="1" s="1"/>
  <c r="CA384" i="1" s="1"/>
  <c r="CA385" i="1" s="1"/>
  <c r="CA386" i="1" s="1"/>
  <c r="CA387" i="1" s="1"/>
  <c r="CA388" i="1" s="1"/>
  <c r="CA389" i="1" s="1"/>
  <c r="CA390" i="1" s="1"/>
  <c r="CA391" i="1" s="1"/>
  <c r="CA392" i="1" s="1"/>
  <c r="CA393" i="1" s="1"/>
  <c r="CA394" i="1" s="1"/>
  <c r="CA395" i="1" s="1"/>
  <c r="CA396" i="1" s="1"/>
  <c r="CA397" i="1" s="1"/>
  <c r="CA398" i="1" s="1"/>
  <c r="CA399" i="1" s="1"/>
  <c r="CA400" i="1" s="1"/>
  <c r="CA401" i="1" s="1"/>
  <c r="CA402" i="1" s="1"/>
  <c r="CA403" i="1" s="1"/>
  <c r="CA404" i="1" s="1"/>
  <c r="CA405" i="1" s="1"/>
  <c r="CA406" i="1" s="1"/>
  <c r="CA407" i="1" s="1"/>
  <c r="CA408" i="1" s="1"/>
  <c r="CA409" i="1" s="1"/>
  <c r="CA410" i="1" s="1"/>
  <c r="CA411" i="1" s="1"/>
  <c r="CA412" i="1" s="1"/>
  <c r="CA413" i="1" s="1"/>
  <c r="CA414" i="1" s="1"/>
  <c r="CA415" i="1" s="1"/>
  <c r="CA416" i="1" s="1"/>
  <c r="CA417" i="1" s="1"/>
  <c r="CA418" i="1" s="1"/>
  <c r="CA419" i="1" s="1"/>
  <c r="CA420" i="1" s="1"/>
  <c r="CA421" i="1" s="1"/>
  <c r="CA422" i="1" s="1"/>
  <c r="CA423" i="1" s="1"/>
  <c r="CA424" i="1" s="1"/>
  <c r="CA425" i="1" s="1"/>
  <c r="CA426" i="1" s="1"/>
  <c r="CA427" i="1" s="1"/>
  <c r="CA428" i="1" s="1"/>
  <c r="CA429" i="1" s="1"/>
  <c r="CA430" i="1" s="1"/>
  <c r="CA431" i="1" s="1"/>
  <c r="CA432" i="1" s="1"/>
  <c r="CA433" i="1" s="1"/>
  <c r="CA434" i="1" s="1"/>
  <c r="CA435" i="1" s="1"/>
  <c r="CA436" i="1" s="1"/>
  <c r="CA437" i="1" s="1"/>
  <c r="CA438" i="1" s="1"/>
  <c r="CA439" i="1" s="1"/>
  <c r="CA440" i="1" s="1"/>
  <c r="CA441" i="1" s="1"/>
  <c r="CA442" i="1" s="1"/>
  <c r="CA443" i="1" s="1"/>
  <c r="CA444" i="1" s="1"/>
  <c r="CA445" i="1" s="1"/>
  <c r="CA446" i="1" s="1"/>
  <c r="CA447" i="1" s="1"/>
  <c r="CA448" i="1" s="1"/>
  <c r="CA449" i="1" s="1"/>
  <c r="CA450" i="1" s="1"/>
  <c r="CA451" i="1" s="1"/>
  <c r="CA452" i="1" s="1"/>
  <c r="CA453" i="1" s="1"/>
  <c r="CA454" i="1" s="1"/>
  <c r="CA455" i="1" s="1"/>
  <c r="CA456" i="1" s="1"/>
  <c r="CA457" i="1" s="1"/>
  <c r="CA458" i="1" s="1"/>
  <c r="CA459" i="1" s="1"/>
  <c r="CA460" i="1" s="1"/>
  <c r="CA461" i="1" s="1"/>
  <c r="CA462" i="1" s="1"/>
  <c r="CA463" i="1" s="1"/>
  <c r="CA464" i="1" s="1"/>
  <c r="CA465" i="1" s="1"/>
  <c r="CA466" i="1" s="1"/>
  <c r="CA467" i="1" s="1"/>
  <c r="CA468" i="1" s="1"/>
  <c r="CA469" i="1" s="1"/>
  <c r="CA470" i="1" s="1"/>
  <c r="CA471" i="1" s="1"/>
  <c r="CA472" i="1" s="1"/>
  <c r="CA473" i="1" s="1"/>
  <c r="CA474" i="1" s="1"/>
  <c r="CA475" i="1" s="1"/>
  <c r="CA476" i="1" s="1"/>
  <c r="CA477" i="1" s="1"/>
  <c r="CA478" i="1" s="1"/>
  <c r="CA479" i="1" s="1"/>
  <c r="CA480" i="1" s="1"/>
  <c r="CA481" i="1" s="1"/>
  <c r="CA482" i="1" s="1"/>
  <c r="CA483" i="1" s="1"/>
  <c r="CA484" i="1" s="1"/>
  <c r="CA485" i="1" s="1"/>
  <c r="CA486" i="1" s="1"/>
  <c r="CA487" i="1" s="1"/>
  <c r="CA488" i="1" s="1"/>
  <c r="CA489" i="1" s="1"/>
  <c r="CA490" i="1" s="1"/>
  <c r="CA491" i="1" s="1"/>
  <c r="CA492" i="1" s="1"/>
  <c r="CA493" i="1" s="1"/>
  <c r="CA494" i="1" s="1"/>
  <c r="CA495" i="1" s="1"/>
  <c r="CA496" i="1" s="1"/>
  <c r="CA497" i="1" s="1"/>
  <c r="CA498" i="1" s="1"/>
  <c r="CA499" i="1" s="1"/>
  <c r="CA500" i="1" s="1"/>
  <c r="CA501" i="1" s="1"/>
  <c r="CA502" i="1" s="1"/>
  <c r="CA503" i="1" s="1"/>
  <c r="CA504" i="1" s="1"/>
  <c r="CA505" i="1" s="1"/>
  <c r="CA506" i="1" s="1"/>
  <c r="CA507" i="1" s="1"/>
  <c r="CA508" i="1" s="1"/>
  <c r="CA509" i="1" s="1"/>
  <c r="CA510" i="1" s="1"/>
  <c r="CA511" i="1" s="1"/>
  <c r="CA512" i="1" s="1"/>
  <c r="CA513" i="1" s="1"/>
  <c r="CA514" i="1" s="1"/>
  <c r="CA515" i="1" s="1"/>
  <c r="CA516" i="1" s="1"/>
  <c r="CA517" i="1" s="1"/>
  <c r="CA518" i="1" s="1"/>
  <c r="CA519" i="1" s="1"/>
  <c r="CA520" i="1" s="1"/>
  <c r="CA521" i="1" s="1"/>
  <c r="CA522" i="1" s="1"/>
  <c r="CA523" i="1" s="1"/>
  <c r="CA524" i="1" s="1"/>
  <c r="CA525" i="1" s="1"/>
  <c r="CA526" i="1" s="1"/>
  <c r="CA527" i="1" s="1"/>
  <c r="CA528" i="1" s="1"/>
  <c r="CA529" i="1" s="1"/>
  <c r="CA530" i="1" s="1"/>
  <c r="CA531" i="1" s="1"/>
  <c r="CA532" i="1" s="1"/>
  <c r="CA533" i="1" s="1"/>
  <c r="BV44" i="1"/>
  <c r="BV45" i="1" s="1"/>
  <c r="BV295" i="1"/>
  <c r="BV296" i="1" s="1"/>
  <c r="BV297" i="1" s="1"/>
  <c r="BV298" i="1" s="1"/>
  <c r="BV299" i="1" s="1"/>
  <c r="BV300" i="1" s="1"/>
  <c r="BV301" i="1" s="1"/>
  <c r="BV302" i="1" s="1"/>
  <c r="BV303" i="1" s="1"/>
  <c r="BV304" i="1" s="1"/>
  <c r="BV305" i="1" s="1"/>
  <c r="BV306" i="1" s="1"/>
  <c r="BV307" i="1" s="1"/>
  <c r="BV308" i="1" s="1"/>
  <c r="BV309" i="1" s="1"/>
  <c r="BV310" i="1" s="1"/>
  <c r="BV311" i="1" s="1"/>
  <c r="BV312" i="1" s="1"/>
  <c r="BV313" i="1" s="1"/>
  <c r="BV314" i="1" s="1"/>
  <c r="BV315" i="1" s="1"/>
  <c r="BV316" i="1" s="1"/>
  <c r="BV317" i="1" s="1"/>
  <c r="BV318" i="1" s="1"/>
  <c r="BV319" i="1" s="1"/>
  <c r="BV320" i="1" s="1"/>
  <c r="BV321" i="1" s="1"/>
  <c r="BV322" i="1" s="1"/>
  <c r="BV323" i="1" s="1"/>
  <c r="BV324" i="1" s="1"/>
  <c r="BV325" i="1" s="1"/>
  <c r="BV326" i="1" s="1"/>
  <c r="BV327" i="1" s="1"/>
  <c r="BV328" i="1" s="1"/>
  <c r="BV329" i="1" s="1"/>
  <c r="BV330" i="1" s="1"/>
  <c r="BV331" i="1" s="1"/>
  <c r="BV332" i="1" s="1"/>
  <c r="BV333" i="1" s="1"/>
  <c r="BV334" i="1" s="1"/>
  <c r="BV335" i="1" s="1"/>
  <c r="BV336" i="1" s="1"/>
  <c r="BV337" i="1" s="1"/>
  <c r="BV338" i="1" s="1"/>
  <c r="BV339" i="1" s="1"/>
  <c r="BV340" i="1" s="1"/>
  <c r="BV341" i="1" s="1"/>
  <c r="BV342" i="1" s="1"/>
  <c r="BV343" i="1" s="1"/>
  <c r="BV344" i="1" s="1"/>
  <c r="BV345" i="1" s="1"/>
  <c r="BV346" i="1" s="1"/>
  <c r="BV347" i="1" s="1"/>
  <c r="BV348" i="1" s="1"/>
  <c r="BV349" i="1" s="1"/>
  <c r="BV350" i="1" s="1"/>
  <c r="BV351" i="1" s="1"/>
  <c r="BV352" i="1" s="1"/>
  <c r="BV353" i="1" s="1"/>
  <c r="BV354" i="1" s="1"/>
  <c r="BV355" i="1" s="1"/>
  <c r="BV356" i="1" s="1"/>
  <c r="BV357" i="1" s="1"/>
  <c r="BV358" i="1" s="1"/>
  <c r="BV359" i="1" s="1"/>
  <c r="BV360" i="1" s="1"/>
  <c r="BV361" i="1" s="1"/>
  <c r="BV362" i="1" s="1"/>
  <c r="BV363" i="1" s="1"/>
  <c r="BV364" i="1" s="1"/>
  <c r="BV365" i="1" s="1"/>
  <c r="BV366" i="1" s="1"/>
  <c r="BV367" i="1" s="1"/>
  <c r="BV368" i="1" s="1"/>
  <c r="BV369" i="1" s="1"/>
  <c r="BV370" i="1" s="1"/>
  <c r="BV371" i="1" s="1"/>
  <c r="BV372" i="1" s="1"/>
  <c r="BV373" i="1" s="1"/>
  <c r="BV374" i="1" s="1"/>
  <c r="BV375" i="1" s="1"/>
  <c r="BV376" i="1" s="1"/>
  <c r="BV377" i="1" s="1"/>
  <c r="BV378" i="1" s="1"/>
  <c r="BV379" i="1" s="1"/>
  <c r="BV380" i="1" s="1"/>
  <c r="BV381" i="1" s="1"/>
  <c r="BV382" i="1" s="1"/>
  <c r="BV383" i="1" s="1"/>
  <c r="BV384" i="1" s="1"/>
  <c r="BV385" i="1" s="1"/>
  <c r="BV386" i="1" s="1"/>
  <c r="BV387" i="1" s="1"/>
  <c r="BV388" i="1" s="1"/>
  <c r="BV389" i="1" s="1"/>
  <c r="BV390" i="1" s="1"/>
  <c r="BV391" i="1" s="1"/>
  <c r="BV392" i="1" s="1"/>
  <c r="BV393" i="1" s="1"/>
  <c r="BV394" i="1" s="1"/>
  <c r="BV395" i="1" s="1"/>
  <c r="BV396" i="1" s="1"/>
  <c r="BV397" i="1" s="1"/>
  <c r="BV398" i="1" s="1"/>
  <c r="BV399" i="1" s="1"/>
  <c r="BV400" i="1" s="1"/>
  <c r="BV401" i="1" s="1"/>
  <c r="BV402" i="1" s="1"/>
  <c r="BV403" i="1" s="1"/>
  <c r="BV404" i="1" s="1"/>
  <c r="BV405" i="1" s="1"/>
  <c r="BV406" i="1" s="1"/>
  <c r="BV407" i="1" s="1"/>
  <c r="BV408" i="1" s="1"/>
  <c r="BV409" i="1" s="1"/>
  <c r="BV410" i="1" s="1"/>
  <c r="BV411" i="1" s="1"/>
  <c r="BV412" i="1" s="1"/>
  <c r="BV413" i="1" s="1"/>
  <c r="BV414" i="1" s="1"/>
  <c r="BV415" i="1" s="1"/>
  <c r="BV416" i="1" s="1"/>
  <c r="BV417" i="1" s="1"/>
  <c r="BV418" i="1" s="1"/>
  <c r="BV419" i="1" s="1"/>
  <c r="BV420" i="1" s="1"/>
  <c r="BV421" i="1" s="1"/>
  <c r="BV422" i="1" s="1"/>
  <c r="BV423" i="1" s="1"/>
  <c r="BV424" i="1" s="1"/>
  <c r="BV425" i="1" s="1"/>
  <c r="BV426" i="1" s="1"/>
  <c r="BV427" i="1" s="1"/>
  <c r="BV428" i="1" s="1"/>
  <c r="BV429" i="1" s="1"/>
  <c r="BV430" i="1" s="1"/>
  <c r="BV431" i="1" s="1"/>
  <c r="BV432" i="1" s="1"/>
  <c r="BV433" i="1" s="1"/>
  <c r="BV434" i="1" s="1"/>
  <c r="BV435" i="1" s="1"/>
  <c r="BV436" i="1" s="1"/>
  <c r="BV437" i="1" s="1"/>
  <c r="BV438" i="1" s="1"/>
  <c r="BV439" i="1" s="1"/>
  <c r="BV440" i="1" s="1"/>
  <c r="BV441" i="1" s="1"/>
  <c r="BV442" i="1" s="1"/>
  <c r="BV443" i="1" s="1"/>
  <c r="BV444" i="1" s="1"/>
  <c r="BV445" i="1" s="1"/>
  <c r="BV446" i="1" s="1"/>
  <c r="BV447" i="1" s="1"/>
  <c r="BV448" i="1" s="1"/>
  <c r="BV449" i="1" s="1"/>
  <c r="BV450" i="1" s="1"/>
  <c r="BV451" i="1" s="1"/>
  <c r="BV452" i="1" s="1"/>
  <c r="BV453" i="1" s="1"/>
  <c r="BV454" i="1" s="1"/>
  <c r="BV455" i="1" s="1"/>
  <c r="BV456" i="1" s="1"/>
  <c r="BV457" i="1" s="1"/>
  <c r="BV458" i="1" s="1"/>
  <c r="BV459" i="1" s="1"/>
  <c r="BV460" i="1" s="1"/>
  <c r="BV461" i="1" s="1"/>
  <c r="BV462" i="1" s="1"/>
  <c r="BV463" i="1" s="1"/>
  <c r="BV464" i="1" s="1"/>
  <c r="BV465" i="1" s="1"/>
  <c r="BV466" i="1" s="1"/>
  <c r="BV467" i="1" s="1"/>
  <c r="BV468" i="1" s="1"/>
  <c r="BV469" i="1" s="1"/>
  <c r="BV470" i="1" s="1"/>
  <c r="BV471" i="1" s="1"/>
  <c r="BV472" i="1" s="1"/>
  <c r="BV473" i="1" s="1"/>
  <c r="BV474" i="1" s="1"/>
  <c r="BV475" i="1" s="1"/>
  <c r="BV476" i="1" s="1"/>
  <c r="BV477" i="1" s="1"/>
  <c r="BV478" i="1" s="1"/>
  <c r="BV479" i="1" s="1"/>
  <c r="BV480" i="1" s="1"/>
  <c r="BV481" i="1" s="1"/>
  <c r="BV482" i="1" s="1"/>
  <c r="BV483" i="1" s="1"/>
  <c r="BV484" i="1" s="1"/>
  <c r="BV485" i="1" s="1"/>
  <c r="BV486" i="1" s="1"/>
  <c r="BV487" i="1" s="1"/>
  <c r="BV488" i="1" s="1"/>
  <c r="BV489" i="1" s="1"/>
  <c r="BV490" i="1" s="1"/>
  <c r="BV491" i="1" s="1"/>
  <c r="BV492" i="1" s="1"/>
  <c r="BV493" i="1" s="1"/>
  <c r="BV494" i="1" s="1"/>
  <c r="BV495" i="1" s="1"/>
  <c r="BV496" i="1" s="1"/>
  <c r="BV497" i="1" s="1"/>
  <c r="BV498" i="1" s="1"/>
  <c r="BV499" i="1" s="1"/>
  <c r="BV500" i="1" s="1"/>
  <c r="BV501" i="1" s="1"/>
  <c r="BV502" i="1" s="1"/>
  <c r="BV503" i="1" s="1"/>
  <c r="BV504" i="1" s="1"/>
  <c r="BV505" i="1" s="1"/>
  <c r="BV506" i="1" s="1"/>
  <c r="BV507" i="1" s="1"/>
  <c r="BV508" i="1" s="1"/>
  <c r="BV509" i="1" s="1"/>
  <c r="BV510" i="1" s="1"/>
  <c r="BV511" i="1" s="1"/>
  <c r="BV512" i="1" s="1"/>
  <c r="BV513" i="1" s="1"/>
  <c r="BV514" i="1" s="1"/>
  <c r="BV515" i="1" s="1"/>
  <c r="BV516" i="1" s="1"/>
  <c r="BV517" i="1" s="1"/>
  <c r="BV518" i="1" s="1"/>
  <c r="BV519" i="1" s="1"/>
  <c r="BV520" i="1" s="1"/>
  <c r="BV521" i="1" s="1"/>
  <c r="BV522" i="1" s="1"/>
  <c r="BV523" i="1" s="1"/>
  <c r="BV524" i="1" s="1"/>
  <c r="BV525" i="1" s="1"/>
  <c r="BV526" i="1" s="1"/>
  <c r="BV527" i="1" s="1"/>
  <c r="BV528" i="1" s="1"/>
  <c r="BV529" i="1" s="1"/>
  <c r="BV530" i="1" s="1"/>
  <c r="BV531" i="1" s="1"/>
  <c r="BV532" i="1" s="1"/>
  <c r="BV533" i="1" s="1"/>
  <c r="DT44" i="1"/>
  <c r="DT45" i="1" s="1"/>
  <c r="DT294" i="1"/>
  <c r="DT295" i="1" s="1"/>
  <c r="DT296" i="1" s="1"/>
  <c r="DT297" i="1" s="1"/>
  <c r="DT298" i="1" s="1"/>
  <c r="DT299" i="1" s="1"/>
  <c r="DT300" i="1" s="1"/>
  <c r="DT301" i="1" s="1"/>
  <c r="DT302" i="1" s="1"/>
  <c r="DT303" i="1" s="1"/>
  <c r="DT304" i="1" s="1"/>
  <c r="DT305" i="1" s="1"/>
  <c r="DT306" i="1" s="1"/>
  <c r="DT307" i="1" s="1"/>
  <c r="DT308" i="1" s="1"/>
  <c r="DT309" i="1" s="1"/>
  <c r="DT310" i="1" s="1"/>
  <c r="DT311" i="1" s="1"/>
  <c r="DT312" i="1" s="1"/>
  <c r="DT313" i="1" s="1"/>
  <c r="DT314" i="1" s="1"/>
  <c r="DT315" i="1" s="1"/>
  <c r="DT316" i="1" s="1"/>
  <c r="DT317" i="1" s="1"/>
  <c r="DT318" i="1" s="1"/>
  <c r="DT319" i="1" s="1"/>
  <c r="DT320" i="1" s="1"/>
  <c r="DT321" i="1" s="1"/>
  <c r="DT322" i="1" s="1"/>
  <c r="DT323" i="1" s="1"/>
  <c r="DT324" i="1" s="1"/>
  <c r="DT325" i="1" s="1"/>
  <c r="DT326" i="1" s="1"/>
  <c r="DT327" i="1" s="1"/>
  <c r="DT328" i="1" s="1"/>
  <c r="DT329" i="1" s="1"/>
  <c r="DT330" i="1" s="1"/>
  <c r="DT331" i="1" s="1"/>
  <c r="DT332" i="1" s="1"/>
  <c r="DT333" i="1" s="1"/>
  <c r="DT334" i="1" s="1"/>
  <c r="DT335" i="1" s="1"/>
  <c r="DT336" i="1" s="1"/>
  <c r="DT337" i="1" s="1"/>
  <c r="DT338" i="1" s="1"/>
  <c r="DT339" i="1" s="1"/>
  <c r="DT340" i="1" s="1"/>
  <c r="DT341" i="1" s="1"/>
  <c r="DT342" i="1" s="1"/>
  <c r="DT343" i="1" s="1"/>
  <c r="DT344" i="1" s="1"/>
  <c r="DT345" i="1" s="1"/>
  <c r="DT346" i="1" s="1"/>
  <c r="DT347" i="1" s="1"/>
  <c r="DT348" i="1" s="1"/>
  <c r="DT349" i="1" s="1"/>
  <c r="DT350" i="1" s="1"/>
  <c r="DT351" i="1" s="1"/>
  <c r="DT352" i="1" s="1"/>
  <c r="DT353" i="1" s="1"/>
  <c r="DT354" i="1" s="1"/>
  <c r="DT355" i="1" s="1"/>
  <c r="DT356" i="1" s="1"/>
  <c r="DT357" i="1" s="1"/>
  <c r="DT358" i="1" s="1"/>
  <c r="DT359" i="1" s="1"/>
  <c r="DT360" i="1" s="1"/>
  <c r="DT361" i="1" s="1"/>
  <c r="DT362" i="1" s="1"/>
  <c r="DT363" i="1" s="1"/>
  <c r="DT364" i="1" s="1"/>
  <c r="DT365" i="1" s="1"/>
  <c r="DT366" i="1" s="1"/>
  <c r="DT367" i="1" s="1"/>
  <c r="DT368" i="1" s="1"/>
  <c r="DT369" i="1" s="1"/>
  <c r="DT370" i="1" s="1"/>
  <c r="DT371" i="1" s="1"/>
  <c r="DT372" i="1" s="1"/>
  <c r="DT373" i="1" s="1"/>
  <c r="DT374" i="1" s="1"/>
  <c r="DT375" i="1" s="1"/>
  <c r="DT376" i="1" s="1"/>
  <c r="DT377" i="1" s="1"/>
  <c r="DT378" i="1" s="1"/>
  <c r="DT379" i="1" s="1"/>
  <c r="DT380" i="1" s="1"/>
  <c r="DT381" i="1" s="1"/>
  <c r="DT382" i="1" s="1"/>
  <c r="DT383" i="1" s="1"/>
  <c r="DT384" i="1" s="1"/>
  <c r="DT385" i="1" s="1"/>
  <c r="DT386" i="1" s="1"/>
  <c r="DT387" i="1" s="1"/>
  <c r="DT388" i="1" s="1"/>
  <c r="DT389" i="1" s="1"/>
  <c r="DT390" i="1" s="1"/>
  <c r="DT391" i="1" s="1"/>
  <c r="DT392" i="1" s="1"/>
  <c r="DT393" i="1" s="1"/>
  <c r="DT394" i="1" s="1"/>
  <c r="DT395" i="1" s="1"/>
  <c r="DT396" i="1" s="1"/>
  <c r="DT397" i="1" s="1"/>
  <c r="DT398" i="1" s="1"/>
  <c r="DT399" i="1" s="1"/>
  <c r="DT400" i="1" s="1"/>
  <c r="DT401" i="1" s="1"/>
  <c r="DT402" i="1" s="1"/>
  <c r="DT403" i="1" s="1"/>
  <c r="DT404" i="1" s="1"/>
  <c r="DT405" i="1" s="1"/>
  <c r="DT406" i="1" s="1"/>
  <c r="DT407" i="1" s="1"/>
  <c r="DT408" i="1" s="1"/>
  <c r="DT409" i="1" s="1"/>
  <c r="DT410" i="1" s="1"/>
  <c r="DT411" i="1" s="1"/>
  <c r="DT412" i="1" s="1"/>
  <c r="DT413" i="1" s="1"/>
  <c r="DT414" i="1" s="1"/>
  <c r="DT415" i="1" s="1"/>
  <c r="DT416" i="1" s="1"/>
  <c r="DT417" i="1" s="1"/>
  <c r="DT418" i="1" s="1"/>
  <c r="DT419" i="1" s="1"/>
  <c r="DT420" i="1" s="1"/>
  <c r="DT421" i="1" s="1"/>
  <c r="DT422" i="1" s="1"/>
  <c r="DT423" i="1" s="1"/>
  <c r="DT424" i="1" s="1"/>
  <c r="DT425" i="1" s="1"/>
  <c r="DT426" i="1" s="1"/>
  <c r="DT427" i="1" s="1"/>
  <c r="DT428" i="1" s="1"/>
  <c r="DT429" i="1" s="1"/>
  <c r="DT430" i="1" s="1"/>
  <c r="DT431" i="1" s="1"/>
  <c r="DT432" i="1" s="1"/>
  <c r="DT433" i="1" s="1"/>
  <c r="DT434" i="1" s="1"/>
  <c r="DT435" i="1" s="1"/>
  <c r="DT436" i="1" s="1"/>
  <c r="DT437" i="1" s="1"/>
  <c r="DT438" i="1" s="1"/>
  <c r="DT439" i="1" s="1"/>
  <c r="DT440" i="1" s="1"/>
  <c r="DT441" i="1" s="1"/>
  <c r="DT442" i="1" s="1"/>
  <c r="DT443" i="1" s="1"/>
  <c r="DT444" i="1" s="1"/>
  <c r="DT445" i="1" s="1"/>
  <c r="DT446" i="1" s="1"/>
  <c r="DT447" i="1" s="1"/>
  <c r="DT448" i="1" s="1"/>
  <c r="DT449" i="1" s="1"/>
  <c r="DT450" i="1" s="1"/>
  <c r="DT451" i="1" s="1"/>
  <c r="DT452" i="1" s="1"/>
  <c r="DT453" i="1" s="1"/>
  <c r="DT454" i="1" s="1"/>
  <c r="DT455" i="1" s="1"/>
  <c r="DT456" i="1" s="1"/>
  <c r="DT457" i="1" s="1"/>
  <c r="DT458" i="1" s="1"/>
  <c r="DT459" i="1" s="1"/>
  <c r="DT460" i="1" s="1"/>
  <c r="DT461" i="1" s="1"/>
  <c r="DT462" i="1" s="1"/>
  <c r="DT463" i="1" s="1"/>
  <c r="DT464" i="1" s="1"/>
  <c r="DT465" i="1" s="1"/>
  <c r="DT466" i="1" s="1"/>
  <c r="DT467" i="1" s="1"/>
  <c r="DT468" i="1" s="1"/>
  <c r="DT469" i="1" s="1"/>
  <c r="DT470" i="1" s="1"/>
  <c r="DT471" i="1" s="1"/>
  <c r="DT472" i="1" s="1"/>
  <c r="DT473" i="1" s="1"/>
  <c r="DT474" i="1" s="1"/>
  <c r="DT475" i="1" s="1"/>
  <c r="DT476" i="1" s="1"/>
  <c r="DT477" i="1" s="1"/>
  <c r="DT478" i="1" s="1"/>
  <c r="DT479" i="1" s="1"/>
  <c r="DT480" i="1" s="1"/>
  <c r="DT481" i="1" s="1"/>
  <c r="DT482" i="1" s="1"/>
  <c r="DT483" i="1" s="1"/>
  <c r="DT484" i="1" s="1"/>
  <c r="DT485" i="1" s="1"/>
  <c r="DT486" i="1" s="1"/>
  <c r="DT487" i="1" s="1"/>
  <c r="DT488" i="1" s="1"/>
  <c r="DT489" i="1" s="1"/>
  <c r="DT490" i="1" s="1"/>
  <c r="DT491" i="1" s="1"/>
  <c r="DT492" i="1" s="1"/>
  <c r="DT493" i="1" s="1"/>
  <c r="DT494" i="1" s="1"/>
  <c r="DT495" i="1" s="1"/>
  <c r="DT496" i="1" s="1"/>
  <c r="DT497" i="1" s="1"/>
  <c r="DT498" i="1" s="1"/>
  <c r="DT499" i="1" s="1"/>
  <c r="DT500" i="1" s="1"/>
  <c r="DT501" i="1" s="1"/>
  <c r="DT502" i="1" s="1"/>
  <c r="DT503" i="1" s="1"/>
  <c r="DT504" i="1" s="1"/>
  <c r="DT505" i="1" s="1"/>
  <c r="DT506" i="1" s="1"/>
  <c r="DT507" i="1" s="1"/>
  <c r="DT508" i="1" s="1"/>
  <c r="DT509" i="1" s="1"/>
  <c r="DT510" i="1" s="1"/>
  <c r="DT511" i="1" s="1"/>
  <c r="DT512" i="1" s="1"/>
  <c r="DT513" i="1" s="1"/>
  <c r="DT514" i="1" s="1"/>
  <c r="DT515" i="1" s="1"/>
  <c r="DT516" i="1" s="1"/>
  <c r="DT517" i="1" s="1"/>
  <c r="DT518" i="1" s="1"/>
  <c r="DT519" i="1" s="1"/>
  <c r="DT520" i="1" s="1"/>
  <c r="DT521" i="1" s="1"/>
  <c r="DT522" i="1" s="1"/>
  <c r="DT523" i="1" s="1"/>
  <c r="DT524" i="1" s="1"/>
  <c r="DT525" i="1" s="1"/>
  <c r="DT526" i="1" s="1"/>
  <c r="DT527" i="1" s="1"/>
  <c r="DT528" i="1" s="1"/>
  <c r="DT529" i="1" s="1"/>
  <c r="DT530" i="1" s="1"/>
  <c r="DT531" i="1" s="1"/>
  <c r="DT532" i="1" s="1"/>
  <c r="DT533" i="1" s="1"/>
  <c r="BU44" i="1"/>
  <c r="BU45" i="1" s="1"/>
  <c r="BU294" i="1"/>
  <c r="BU295" i="1" s="1"/>
  <c r="BU296" i="1" s="1"/>
  <c r="BU297" i="1" s="1"/>
  <c r="BU298" i="1" s="1"/>
  <c r="BU299" i="1" s="1"/>
  <c r="BU300" i="1" s="1"/>
  <c r="BU301" i="1" s="1"/>
  <c r="BU302" i="1" s="1"/>
  <c r="BU303" i="1" s="1"/>
  <c r="BU304" i="1" s="1"/>
  <c r="BU305" i="1" s="1"/>
  <c r="BU306" i="1" s="1"/>
  <c r="BU307" i="1" s="1"/>
  <c r="BU308" i="1" s="1"/>
  <c r="BU309" i="1" s="1"/>
  <c r="BU310" i="1" s="1"/>
  <c r="BU311" i="1" s="1"/>
  <c r="BU312" i="1" s="1"/>
  <c r="BU313" i="1" s="1"/>
  <c r="BU314" i="1" s="1"/>
  <c r="BU315" i="1" s="1"/>
  <c r="BU316" i="1" s="1"/>
  <c r="BU317" i="1" s="1"/>
  <c r="BU318" i="1" s="1"/>
  <c r="BU319" i="1" s="1"/>
  <c r="BU320" i="1" s="1"/>
  <c r="BU321" i="1" s="1"/>
  <c r="BU322" i="1" s="1"/>
  <c r="BU323" i="1" s="1"/>
  <c r="BU324" i="1" s="1"/>
  <c r="BU325" i="1" s="1"/>
  <c r="BU326" i="1" s="1"/>
  <c r="BU327" i="1" s="1"/>
  <c r="BU328" i="1" s="1"/>
  <c r="BU329" i="1" s="1"/>
  <c r="BU330" i="1" s="1"/>
  <c r="BU331" i="1" s="1"/>
  <c r="BU332" i="1" s="1"/>
  <c r="BU333" i="1" s="1"/>
  <c r="BU334" i="1" s="1"/>
  <c r="BU335" i="1" s="1"/>
  <c r="BU336" i="1" s="1"/>
  <c r="BU337" i="1" s="1"/>
  <c r="BU338" i="1" s="1"/>
  <c r="BU339" i="1" s="1"/>
  <c r="BU340" i="1" s="1"/>
  <c r="BU341" i="1" s="1"/>
  <c r="BU342" i="1" s="1"/>
  <c r="BU343" i="1" s="1"/>
  <c r="BU344" i="1" s="1"/>
  <c r="BU345" i="1" s="1"/>
  <c r="BU346" i="1" s="1"/>
  <c r="BU347" i="1" s="1"/>
  <c r="BU348" i="1" s="1"/>
  <c r="BU349" i="1" s="1"/>
  <c r="BU350" i="1" s="1"/>
  <c r="BU351" i="1" s="1"/>
  <c r="BU352" i="1" s="1"/>
  <c r="BU353" i="1" s="1"/>
  <c r="BU354" i="1" s="1"/>
  <c r="BU355" i="1" s="1"/>
  <c r="BU356" i="1" s="1"/>
  <c r="BU357" i="1" s="1"/>
  <c r="BU358" i="1" s="1"/>
  <c r="BU359" i="1" s="1"/>
  <c r="BU360" i="1" s="1"/>
  <c r="BU361" i="1" s="1"/>
  <c r="BU362" i="1" s="1"/>
  <c r="BU363" i="1" s="1"/>
  <c r="BU364" i="1" s="1"/>
  <c r="BU365" i="1" s="1"/>
  <c r="BU366" i="1" s="1"/>
  <c r="BU367" i="1" s="1"/>
  <c r="BU368" i="1" s="1"/>
  <c r="BU369" i="1" s="1"/>
  <c r="BU370" i="1" s="1"/>
  <c r="BU371" i="1" s="1"/>
  <c r="BU372" i="1" s="1"/>
  <c r="BU373" i="1" s="1"/>
  <c r="BU374" i="1" s="1"/>
  <c r="BU375" i="1" s="1"/>
  <c r="BU376" i="1" s="1"/>
  <c r="BU377" i="1" s="1"/>
  <c r="BU378" i="1" s="1"/>
  <c r="BU379" i="1" s="1"/>
  <c r="BU380" i="1" s="1"/>
  <c r="BU381" i="1" s="1"/>
  <c r="BU382" i="1" s="1"/>
  <c r="BU383" i="1" s="1"/>
  <c r="BU384" i="1" s="1"/>
  <c r="BU385" i="1" s="1"/>
  <c r="BU386" i="1" s="1"/>
  <c r="BU387" i="1" s="1"/>
  <c r="BU388" i="1" s="1"/>
  <c r="BU389" i="1" s="1"/>
  <c r="BU390" i="1" s="1"/>
  <c r="BU391" i="1" s="1"/>
  <c r="BU392" i="1" s="1"/>
  <c r="BU393" i="1" s="1"/>
  <c r="BU394" i="1" s="1"/>
  <c r="BU395" i="1" s="1"/>
  <c r="BU396" i="1" s="1"/>
  <c r="BU397" i="1" s="1"/>
  <c r="BU398" i="1" s="1"/>
  <c r="BU399" i="1" s="1"/>
  <c r="BU400" i="1" s="1"/>
  <c r="BU401" i="1" s="1"/>
  <c r="BU402" i="1" s="1"/>
  <c r="BU403" i="1" s="1"/>
  <c r="BU404" i="1" s="1"/>
  <c r="BU405" i="1" s="1"/>
  <c r="BU406" i="1" s="1"/>
  <c r="BU407" i="1" s="1"/>
  <c r="BU408" i="1" s="1"/>
  <c r="BU409" i="1" s="1"/>
  <c r="BU410" i="1" s="1"/>
  <c r="BU411" i="1" s="1"/>
  <c r="BU412" i="1" s="1"/>
  <c r="BU413" i="1" s="1"/>
  <c r="BU414" i="1" s="1"/>
  <c r="BU415" i="1" s="1"/>
  <c r="BU416" i="1" s="1"/>
  <c r="BU417" i="1" s="1"/>
  <c r="BU418" i="1" s="1"/>
  <c r="BU419" i="1" s="1"/>
  <c r="BU420" i="1" s="1"/>
  <c r="BU421" i="1" s="1"/>
  <c r="BU422" i="1" s="1"/>
  <c r="BU423" i="1" s="1"/>
  <c r="BU424" i="1" s="1"/>
  <c r="BU425" i="1" s="1"/>
  <c r="BU426" i="1" s="1"/>
  <c r="BU427" i="1" s="1"/>
  <c r="BU428" i="1" s="1"/>
  <c r="BU429" i="1" s="1"/>
  <c r="BU430" i="1" s="1"/>
  <c r="BU431" i="1" s="1"/>
  <c r="BU432" i="1" s="1"/>
  <c r="BU433" i="1" s="1"/>
  <c r="BU434" i="1" s="1"/>
  <c r="BU435" i="1" s="1"/>
  <c r="BU436" i="1" s="1"/>
  <c r="BU437" i="1" s="1"/>
  <c r="BU438" i="1" s="1"/>
  <c r="BU439" i="1" s="1"/>
  <c r="BU440" i="1" s="1"/>
  <c r="BU441" i="1" s="1"/>
  <c r="BU442" i="1" s="1"/>
  <c r="BU443" i="1" s="1"/>
  <c r="BU444" i="1" s="1"/>
  <c r="BU445" i="1" s="1"/>
  <c r="BU446" i="1" s="1"/>
  <c r="BU447" i="1" s="1"/>
  <c r="BU448" i="1" s="1"/>
  <c r="BU449" i="1" s="1"/>
  <c r="BU450" i="1" s="1"/>
  <c r="BU451" i="1" s="1"/>
  <c r="BU452" i="1" s="1"/>
  <c r="BU453" i="1" s="1"/>
  <c r="BU454" i="1" s="1"/>
  <c r="BU455" i="1" s="1"/>
  <c r="BU456" i="1" s="1"/>
  <c r="BU457" i="1" s="1"/>
  <c r="BU458" i="1" s="1"/>
  <c r="BU459" i="1" s="1"/>
  <c r="BU460" i="1" s="1"/>
  <c r="BU461" i="1" s="1"/>
  <c r="BU462" i="1" s="1"/>
  <c r="BU463" i="1" s="1"/>
  <c r="BU464" i="1" s="1"/>
  <c r="BU465" i="1" s="1"/>
  <c r="BU466" i="1" s="1"/>
  <c r="BU467" i="1" s="1"/>
  <c r="BU468" i="1" s="1"/>
  <c r="BU469" i="1" s="1"/>
  <c r="BU470" i="1" s="1"/>
  <c r="BU471" i="1" s="1"/>
  <c r="BU472" i="1" s="1"/>
  <c r="BU473" i="1" s="1"/>
  <c r="BU474" i="1" s="1"/>
  <c r="BU475" i="1" s="1"/>
  <c r="BU476" i="1" s="1"/>
  <c r="BU477" i="1" s="1"/>
  <c r="BU478" i="1" s="1"/>
  <c r="BU479" i="1" s="1"/>
  <c r="BU480" i="1" s="1"/>
  <c r="BU481" i="1" s="1"/>
  <c r="BU482" i="1" s="1"/>
  <c r="BU483" i="1" s="1"/>
  <c r="BU484" i="1" s="1"/>
  <c r="BU485" i="1" s="1"/>
  <c r="BU486" i="1" s="1"/>
  <c r="BU487" i="1" s="1"/>
  <c r="BU488" i="1" s="1"/>
  <c r="BU489" i="1" s="1"/>
  <c r="BU490" i="1" s="1"/>
  <c r="BU491" i="1" s="1"/>
  <c r="BU492" i="1" s="1"/>
  <c r="BU493" i="1" s="1"/>
  <c r="BU494" i="1" s="1"/>
  <c r="BU495" i="1" s="1"/>
  <c r="BU496" i="1" s="1"/>
  <c r="BU497" i="1" s="1"/>
  <c r="BU498" i="1" s="1"/>
  <c r="BU499" i="1" s="1"/>
  <c r="BU500" i="1" s="1"/>
  <c r="BU501" i="1" s="1"/>
  <c r="BU502" i="1" s="1"/>
  <c r="BU503" i="1" s="1"/>
  <c r="BU504" i="1" s="1"/>
  <c r="BU505" i="1" s="1"/>
  <c r="BU506" i="1" s="1"/>
  <c r="BU507" i="1" s="1"/>
  <c r="BU508" i="1" s="1"/>
  <c r="BU509" i="1" s="1"/>
  <c r="BU510" i="1" s="1"/>
  <c r="BU511" i="1" s="1"/>
  <c r="BU512" i="1" s="1"/>
  <c r="BU513" i="1" s="1"/>
  <c r="BU514" i="1" s="1"/>
  <c r="BU515" i="1" s="1"/>
  <c r="BU516" i="1" s="1"/>
  <c r="BU517" i="1" s="1"/>
  <c r="BU518" i="1" s="1"/>
  <c r="BU519" i="1" s="1"/>
  <c r="BU520" i="1" s="1"/>
  <c r="BU521" i="1" s="1"/>
  <c r="BU522" i="1" s="1"/>
  <c r="BU523" i="1" s="1"/>
  <c r="BU524" i="1" s="1"/>
  <c r="BU525" i="1" s="1"/>
  <c r="BU526" i="1" s="1"/>
  <c r="BU527" i="1" s="1"/>
  <c r="BU528" i="1" s="1"/>
  <c r="BU529" i="1" s="1"/>
  <c r="BU530" i="1" s="1"/>
  <c r="BU531" i="1" s="1"/>
  <c r="BU532" i="1" s="1"/>
  <c r="BU533" i="1" s="1"/>
  <c r="DU44" i="1"/>
  <c r="DU45" i="1" s="1"/>
  <c r="DU294" i="1"/>
  <c r="DU295" i="1" s="1"/>
  <c r="DU296" i="1" s="1"/>
  <c r="DU297" i="1" s="1"/>
  <c r="DU298" i="1" s="1"/>
  <c r="DU299" i="1" s="1"/>
  <c r="DU300" i="1" s="1"/>
  <c r="DU301" i="1" s="1"/>
  <c r="DU302" i="1" s="1"/>
  <c r="DU303" i="1" s="1"/>
  <c r="DU304" i="1" s="1"/>
  <c r="DU305" i="1" s="1"/>
  <c r="DU306" i="1" s="1"/>
  <c r="DU307" i="1" s="1"/>
  <c r="DU308" i="1" s="1"/>
  <c r="DU309" i="1" s="1"/>
  <c r="DU310" i="1" s="1"/>
  <c r="DU311" i="1" s="1"/>
  <c r="DU312" i="1" s="1"/>
  <c r="DU313" i="1" s="1"/>
  <c r="DU314" i="1" s="1"/>
  <c r="DU315" i="1" s="1"/>
  <c r="DU316" i="1" s="1"/>
  <c r="DU317" i="1" s="1"/>
  <c r="DU318" i="1" s="1"/>
  <c r="DU319" i="1" s="1"/>
  <c r="DU320" i="1" s="1"/>
  <c r="DU321" i="1" s="1"/>
  <c r="DU322" i="1" s="1"/>
  <c r="DU323" i="1" s="1"/>
  <c r="DU324" i="1" s="1"/>
  <c r="DU325" i="1" s="1"/>
  <c r="DU326" i="1" s="1"/>
  <c r="DU327" i="1" s="1"/>
  <c r="DU328" i="1" s="1"/>
  <c r="DU329" i="1" s="1"/>
  <c r="DU330" i="1" s="1"/>
  <c r="DU331" i="1" s="1"/>
  <c r="DU332" i="1" s="1"/>
  <c r="DU333" i="1" s="1"/>
  <c r="DU334" i="1" s="1"/>
  <c r="DU335" i="1" s="1"/>
  <c r="DU336" i="1" s="1"/>
  <c r="DU337" i="1" s="1"/>
  <c r="DU338" i="1" s="1"/>
  <c r="DU339" i="1" s="1"/>
  <c r="DU340" i="1" s="1"/>
  <c r="DU341" i="1" s="1"/>
  <c r="DU342" i="1" s="1"/>
  <c r="DU343" i="1" s="1"/>
  <c r="DU344" i="1" s="1"/>
  <c r="DU345" i="1" s="1"/>
  <c r="DU346" i="1" s="1"/>
  <c r="DU347" i="1" s="1"/>
  <c r="DU348" i="1" s="1"/>
  <c r="DU349" i="1" s="1"/>
  <c r="DU350" i="1" s="1"/>
  <c r="DU351" i="1" s="1"/>
  <c r="DU352" i="1" s="1"/>
  <c r="DU353" i="1" s="1"/>
  <c r="DU354" i="1" s="1"/>
  <c r="DU355" i="1" s="1"/>
  <c r="DU356" i="1" s="1"/>
  <c r="DU357" i="1" s="1"/>
  <c r="DU358" i="1" s="1"/>
  <c r="DU359" i="1" s="1"/>
  <c r="DU360" i="1" s="1"/>
  <c r="DU361" i="1" s="1"/>
  <c r="DU362" i="1" s="1"/>
  <c r="DU363" i="1" s="1"/>
  <c r="DU364" i="1" s="1"/>
  <c r="DU365" i="1" s="1"/>
  <c r="DU366" i="1" s="1"/>
  <c r="DU367" i="1" s="1"/>
  <c r="DU368" i="1" s="1"/>
  <c r="DU369" i="1" s="1"/>
  <c r="DU370" i="1" s="1"/>
  <c r="DU371" i="1" s="1"/>
  <c r="DU372" i="1" s="1"/>
  <c r="DU373" i="1" s="1"/>
  <c r="DU374" i="1" s="1"/>
  <c r="DU375" i="1" s="1"/>
  <c r="DU376" i="1" s="1"/>
  <c r="DU377" i="1" s="1"/>
  <c r="DU378" i="1" s="1"/>
  <c r="DU379" i="1" s="1"/>
  <c r="DU380" i="1" s="1"/>
  <c r="DU381" i="1" s="1"/>
  <c r="DU382" i="1" s="1"/>
  <c r="DU383" i="1" s="1"/>
  <c r="DU384" i="1" s="1"/>
  <c r="DU385" i="1" s="1"/>
  <c r="DU386" i="1" s="1"/>
  <c r="DU387" i="1" s="1"/>
  <c r="DU388" i="1" s="1"/>
  <c r="DU389" i="1" s="1"/>
  <c r="DU390" i="1" s="1"/>
  <c r="DU391" i="1" s="1"/>
  <c r="DU392" i="1" s="1"/>
  <c r="DU393" i="1" s="1"/>
  <c r="DU394" i="1" s="1"/>
  <c r="DU395" i="1" s="1"/>
  <c r="DU396" i="1" s="1"/>
  <c r="DU397" i="1" s="1"/>
  <c r="DU398" i="1" s="1"/>
  <c r="DU399" i="1" s="1"/>
  <c r="DU400" i="1" s="1"/>
  <c r="DU401" i="1" s="1"/>
  <c r="DU402" i="1" s="1"/>
  <c r="DU403" i="1" s="1"/>
  <c r="DU404" i="1" s="1"/>
  <c r="DU405" i="1" s="1"/>
  <c r="DU406" i="1" s="1"/>
  <c r="DU407" i="1" s="1"/>
  <c r="DU408" i="1" s="1"/>
  <c r="DU409" i="1" s="1"/>
  <c r="DU410" i="1" s="1"/>
  <c r="DU411" i="1" s="1"/>
  <c r="DU412" i="1" s="1"/>
  <c r="DU413" i="1" s="1"/>
  <c r="DU414" i="1" s="1"/>
  <c r="DU415" i="1" s="1"/>
  <c r="DU416" i="1" s="1"/>
  <c r="DU417" i="1" s="1"/>
  <c r="DU418" i="1" s="1"/>
  <c r="DU419" i="1" s="1"/>
  <c r="DU420" i="1" s="1"/>
  <c r="DU421" i="1" s="1"/>
  <c r="DU422" i="1" s="1"/>
  <c r="DU423" i="1" s="1"/>
  <c r="DU424" i="1" s="1"/>
  <c r="DU425" i="1" s="1"/>
  <c r="DU426" i="1" s="1"/>
  <c r="DU427" i="1" s="1"/>
  <c r="DU428" i="1" s="1"/>
  <c r="DU429" i="1" s="1"/>
  <c r="DU430" i="1" s="1"/>
  <c r="DU431" i="1" s="1"/>
  <c r="DU432" i="1" s="1"/>
  <c r="DU433" i="1" s="1"/>
  <c r="DU434" i="1" s="1"/>
  <c r="DU435" i="1" s="1"/>
  <c r="DU436" i="1" s="1"/>
  <c r="DU437" i="1" s="1"/>
  <c r="DU438" i="1" s="1"/>
  <c r="DU439" i="1" s="1"/>
  <c r="DU440" i="1" s="1"/>
  <c r="DU441" i="1" s="1"/>
  <c r="DU442" i="1" s="1"/>
  <c r="DU443" i="1" s="1"/>
  <c r="DU444" i="1" s="1"/>
  <c r="DU445" i="1" s="1"/>
  <c r="DU446" i="1" s="1"/>
  <c r="DU447" i="1" s="1"/>
  <c r="DU448" i="1" s="1"/>
  <c r="DU449" i="1" s="1"/>
  <c r="DU450" i="1" s="1"/>
  <c r="DU451" i="1" s="1"/>
  <c r="DU452" i="1" s="1"/>
  <c r="DU453" i="1" s="1"/>
  <c r="DU454" i="1" s="1"/>
  <c r="DU455" i="1" s="1"/>
  <c r="DU456" i="1" s="1"/>
  <c r="DU457" i="1" s="1"/>
  <c r="DU458" i="1" s="1"/>
  <c r="DU459" i="1" s="1"/>
  <c r="DU460" i="1" s="1"/>
  <c r="DU461" i="1" s="1"/>
  <c r="DU462" i="1" s="1"/>
  <c r="DU463" i="1" s="1"/>
  <c r="DU464" i="1" s="1"/>
  <c r="DU465" i="1" s="1"/>
  <c r="DU466" i="1" s="1"/>
  <c r="DU467" i="1" s="1"/>
  <c r="DU468" i="1" s="1"/>
  <c r="DU469" i="1" s="1"/>
  <c r="DU470" i="1" s="1"/>
  <c r="DU471" i="1" s="1"/>
  <c r="DU472" i="1" s="1"/>
  <c r="DU473" i="1" s="1"/>
  <c r="DU474" i="1" s="1"/>
  <c r="DU475" i="1" s="1"/>
  <c r="DU476" i="1" s="1"/>
  <c r="DU477" i="1" s="1"/>
  <c r="DU478" i="1" s="1"/>
  <c r="DU479" i="1" s="1"/>
  <c r="DU480" i="1" s="1"/>
  <c r="DU481" i="1" s="1"/>
  <c r="DU482" i="1" s="1"/>
  <c r="DU483" i="1" s="1"/>
  <c r="DU484" i="1" s="1"/>
  <c r="DU485" i="1" s="1"/>
  <c r="DU486" i="1" s="1"/>
  <c r="DU487" i="1" s="1"/>
  <c r="DU488" i="1" s="1"/>
  <c r="DU489" i="1" s="1"/>
  <c r="DU490" i="1" s="1"/>
  <c r="DU491" i="1" s="1"/>
  <c r="DU492" i="1" s="1"/>
  <c r="DU493" i="1" s="1"/>
  <c r="DU494" i="1" s="1"/>
  <c r="DU495" i="1" s="1"/>
  <c r="DU496" i="1" s="1"/>
  <c r="DU497" i="1" s="1"/>
  <c r="DU498" i="1" s="1"/>
  <c r="DU499" i="1" s="1"/>
  <c r="DU500" i="1" s="1"/>
  <c r="DU501" i="1" s="1"/>
  <c r="DU502" i="1" s="1"/>
  <c r="DU503" i="1" s="1"/>
  <c r="DU504" i="1" s="1"/>
  <c r="DU505" i="1" s="1"/>
  <c r="DU506" i="1" s="1"/>
  <c r="DU507" i="1" s="1"/>
  <c r="DU508" i="1" s="1"/>
  <c r="DU509" i="1" s="1"/>
  <c r="DU510" i="1" s="1"/>
  <c r="DU511" i="1" s="1"/>
  <c r="DU512" i="1" s="1"/>
  <c r="DU513" i="1" s="1"/>
  <c r="DU514" i="1" s="1"/>
  <c r="DU515" i="1" s="1"/>
  <c r="DU516" i="1" s="1"/>
  <c r="DU517" i="1" s="1"/>
  <c r="DU518" i="1" s="1"/>
  <c r="DU519" i="1" s="1"/>
  <c r="DU520" i="1" s="1"/>
  <c r="DU521" i="1" s="1"/>
  <c r="DU522" i="1" s="1"/>
  <c r="DU523" i="1" s="1"/>
  <c r="DU524" i="1" s="1"/>
  <c r="DU525" i="1" s="1"/>
  <c r="DU526" i="1" s="1"/>
  <c r="DU527" i="1" s="1"/>
  <c r="DU528" i="1" s="1"/>
  <c r="DU529" i="1" s="1"/>
  <c r="DU530" i="1" s="1"/>
  <c r="DU531" i="1" s="1"/>
  <c r="DU532" i="1" s="1"/>
  <c r="DU533" i="1" s="1"/>
  <c r="CE44" i="1"/>
  <c r="CE45" i="1" s="1"/>
  <c r="CE295" i="1"/>
  <c r="CE296" i="1" s="1"/>
  <c r="CE297" i="1" s="1"/>
  <c r="CE298" i="1" s="1"/>
  <c r="CE299" i="1" s="1"/>
  <c r="CE300" i="1" s="1"/>
  <c r="CE301" i="1" s="1"/>
  <c r="CE302" i="1" s="1"/>
  <c r="CE303" i="1" s="1"/>
  <c r="CE304" i="1" s="1"/>
  <c r="CE305" i="1" s="1"/>
  <c r="CE306" i="1" s="1"/>
  <c r="CE307" i="1" s="1"/>
  <c r="CE308" i="1" s="1"/>
  <c r="CE309" i="1" s="1"/>
  <c r="CE310" i="1" s="1"/>
  <c r="CE311" i="1" s="1"/>
  <c r="CE312" i="1" s="1"/>
  <c r="CE313" i="1" s="1"/>
  <c r="CE314" i="1" s="1"/>
  <c r="CE315" i="1" s="1"/>
  <c r="CE316" i="1" s="1"/>
  <c r="CE317" i="1" s="1"/>
  <c r="CE318" i="1" s="1"/>
  <c r="CE319" i="1" s="1"/>
  <c r="CE320" i="1" s="1"/>
  <c r="CE321" i="1" s="1"/>
  <c r="CE322" i="1" s="1"/>
  <c r="CE323" i="1" s="1"/>
  <c r="CE324" i="1" s="1"/>
  <c r="CE325" i="1" s="1"/>
  <c r="CE326" i="1" s="1"/>
  <c r="CE327" i="1" s="1"/>
  <c r="CE328" i="1" s="1"/>
  <c r="CE329" i="1" s="1"/>
  <c r="CE330" i="1" s="1"/>
  <c r="CE331" i="1" s="1"/>
  <c r="CE332" i="1" s="1"/>
  <c r="CE333" i="1" s="1"/>
  <c r="CE334" i="1" s="1"/>
  <c r="CE335" i="1" s="1"/>
  <c r="CE336" i="1" s="1"/>
  <c r="CE337" i="1" s="1"/>
  <c r="CE338" i="1" s="1"/>
  <c r="CE339" i="1" s="1"/>
  <c r="CE340" i="1" s="1"/>
  <c r="CE341" i="1" s="1"/>
  <c r="CE342" i="1" s="1"/>
  <c r="CE343" i="1" s="1"/>
  <c r="CE344" i="1" s="1"/>
  <c r="CE345" i="1" s="1"/>
  <c r="CE346" i="1" s="1"/>
  <c r="CE347" i="1" s="1"/>
  <c r="CE348" i="1" s="1"/>
  <c r="CE349" i="1" s="1"/>
  <c r="CE350" i="1" s="1"/>
  <c r="CE351" i="1" s="1"/>
  <c r="CE352" i="1" s="1"/>
  <c r="CE353" i="1" s="1"/>
  <c r="CE354" i="1" s="1"/>
  <c r="CE355" i="1" s="1"/>
  <c r="CE356" i="1" s="1"/>
  <c r="CE357" i="1" s="1"/>
  <c r="CE358" i="1" s="1"/>
  <c r="CE359" i="1" s="1"/>
  <c r="CE360" i="1" s="1"/>
  <c r="CE361" i="1" s="1"/>
  <c r="CE362" i="1" s="1"/>
  <c r="CE363" i="1" s="1"/>
  <c r="CE364" i="1" s="1"/>
  <c r="CE365" i="1" s="1"/>
  <c r="CE366" i="1" s="1"/>
  <c r="CE367" i="1" s="1"/>
  <c r="CE368" i="1" s="1"/>
  <c r="CE369" i="1" s="1"/>
  <c r="CE370" i="1" s="1"/>
  <c r="CE371" i="1" s="1"/>
  <c r="CE372" i="1" s="1"/>
  <c r="CE373" i="1" s="1"/>
  <c r="CE374" i="1" s="1"/>
  <c r="CE375" i="1" s="1"/>
  <c r="CE376" i="1" s="1"/>
  <c r="CE377" i="1" s="1"/>
  <c r="CE378" i="1" s="1"/>
  <c r="CE379" i="1" s="1"/>
  <c r="CE380" i="1" s="1"/>
  <c r="CE381" i="1" s="1"/>
  <c r="CE382" i="1" s="1"/>
  <c r="CE383" i="1" s="1"/>
  <c r="CE384" i="1" s="1"/>
  <c r="CE385" i="1" s="1"/>
  <c r="CE386" i="1" s="1"/>
  <c r="CE387" i="1" s="1"/>
  <c r="CE388" i="1" s="1"/>
  <c r="CE389" i="1" s="1"/>
  <c r="CE390" i="1" s="1"/>
  <c r="CE391" i="1" s="1"/>
  <c r="CE392" i="1" s="1"/>
  <c r="CE393" i="1" s="1"/>
  <c r="CE394" i="1" s="1"/>
  <c r="CE395" i="1" s="1"/>
  <c r="CE396" i="1" s="1"/>
  <c r="CE397" i="1" s="1"/>
  <c r="CE398" i="1" s="1"/>
  <c r="CE399" i="1" s="1"/>
  <c r="CE400" i="1" s="1"/>
  <c r="CE401" i="1" s="1"/>
  <c r="CE402" i="1" s="1"/>
  <c r="CE403" i="1" s="1"/>
  <c r="CE404" i="1" s="1"/>
  <c r="CE405" i="1" s="1"/>
  <c r="CE406" i="1" s="1"/>
  <c r="CE407" i="1" s="1"/>
  <c r="CE408" i="1" s="1"/>
  <c r="CE409" i="1" s="1"/>
  <c r="CE410" i="1" s="1"/>
  <c r="CE411" i="1" s="1"/>
  <c r="CE412" i="1" s="1"/>
  <c r="CE413" i="1" s="1"/>
  <c r="CE414" i="1" s="1"/>
  <c r="CE415" i="1" s="1"/>
  <c r="CE416" i="1" s="1"/>
  <c r="CE417" i="1" s="1"/>
  <c r="CE418" i="1" s="1"/>
  <c r="CE419" i="1" s="1"/>
  <c r="CE420" i="1" s="1"/>
  <c r="CE421" i="1" s="1"/>
  <c r="CE422" i="1" s="1"/>
  <c r="CE423" i="1" s="1"/>
  <c r="CE424" i="1" s="1"/>
  <c r="CE425" i="1" s="1"/>
  <c r="CE426" i="1" s="1"/>
  <c r="CE427" i="1" s="1"/>
  <c r="CE428" i="1" s="1"/>
  <c r="CE429" i="1" s="1"/>
  <c r="CE430" i="1" s="1"/>
  <c r="CE431" i="1" s="1"/>
  <c r="CE432" i="1" s="1"/>
  <c r="CE433" i="1" s="1"/>
  <c r="CE434" i="1" s="1"/>
  <c r="CE435" i="1" s="1"/>
  <c r="CE436" i="1" s="1"/>
  <c r="CE437" i="1" s="1"/>
  <c r="CE438" i="1" s="1"/>
  <c r="CE439" i="1" s="1"/>
  <c r="CE440" i="1" s="1"/>
  <c r="CE441" i="1" s="1"/>
  <c r="CE442" i="1" s="1"/>
  <c r="CE443" i="1" s="1"/>
  <c r="CE444" i="1" s="1"/>
  <c r="CE445" i="1" s="1"/>
  <c r="CE446" i="1" s="1"/>
  <c r="CE447" i="1" s="1"/>
  <c r="CE448" i="1" s="1"/>
  <c r="CE449" i="1" s="1"/>
  <c r="CE450" i="1" s="1"/>
  <c r="CE451" i="1" s="1"/>
  <c r="CE452" i="1" s="1"/>
  <c r="CE453" i="1" s="1"/>
  <c r="CE454" i="1" s="1"/>
  <c r="CE455" i="1" s="1"/>
  <c r="CE456" i="1" s="1"/>
  <c r="CE457" i="1" s="1"/>
  <c r="CE458" i="1" s="1"/>
  <c r="CE459" i="1" s="1"/>
  <c r="CE460" i="1" s="1"/>
  <c r="CE461" i="1" s="1"/>
  <c r="CE462" i="1" s="1"/>
  <c r="CE463" i="1" s="1"/>
  <c r="CE464" i="1" s="1"/>
  <c r="CE465" i="1" s="1"/>
  <c r="CE466" i="1" s="1"/>
  <c r="CE467" i="1" s="1"/>
  <c r="CE468" i="1" s="1"/>
  <c r="CE469" i="1" s="1"/>
  <c r="CE470" i="1" s="1"/>
  <c r="CE471" i="1" s="1"/>
  <c r="CE472" i="1" s="1"/>
  <c r="CE473" i="1" s="1"/>
  <c r="CE474" i="1" s="1"/>
  <c r="CE475" i="1" s="1"/>
  <c r="CE476" i="1" s="1"/>
  <c r="CE477" i="1" s="1"/>
  <c r="CE478" i="1" s="1"/>
  <c r="CE479" i="1" s="1"/>
  <c r="CE480" i="1" s="1"/>
  <c r="CE481" i="1" s="1"/>
  <c r="CE482" i="1" s="1"/>
  <c r="CE483" i="1" s="1"/>
  <c r="CE484" i="1" s="1"/>
  <c r="CE485" i="1" s="1"/>
  <c r="CE486" i="1" s="1"/>
  <c r="CE487" i="1" s="1"/>
  <c r="CE488" i="1" s="1"/>
  <c r="CE489" i="1" s="1"/>
  <c r="CE490" i="1" s="1"/>
  <c r="CE491" i="1" s="1"/>
  <c r="CE492" i="1" s="1"/>
  <c r="CE493" i="1" s="1"/>
  <c r="CE494" i="1" s="1"/>
  <c r="CE495" i="1" s="1"/>
  <c r="CE496" i="1" s="1"/>
  <c r="CE497" i="1" s="1"/>
  <c r="CE498" i="1" s="1"/>
  <c r="CE499" i="1" s="1"/>
  <c r="CE500" i="1" s="1"/>
  <c r="CE501" i="1" s="1"/>
  <c r="CE502" i="1" s="1"/>
  <c r="CE503" i="1" s="1"/>
  <c r="CE504" i="1" s="1"/>
  <c r="CE505" i="1" s="1"/>
  <c r="CE506" i="1" s="1"/>
  <c r="CE507" i="1" s="1"/>
  <c r="CE508" i="1" s="1"/>
  <c r="CE509" i="1" s="1"/>
  <c r="CE510" i="1" s="1"/>
  <c r="CE511" i="1" s="1"/>
  <c r="CE512" i="1" s="1"/>
  <c r="CE513" i="1" s="1"/>
  <c r="CE514" i="1" s="1"/>
  <c r="CE515" i="1" s="1"/>
  <c r="CE516" i="1" s="1"/>
  <c r="CE517" i="1" s="1"/>
  <c r="CE518" i="1" s="1"/>
  <c r="CE519" i="1" s="1"/>
  <c r="CE520" i="1" s="1"/>
  <c r="CE521" i="1" s="1"/>
  <c r="CE522" i="1" s="1"/>
  <c r="CE523" i="1" s="1"/>
  <c r="CE524" i="1" s="1"/>
  <c r="CE525" i="1" s="1"/>
  <c r="CE526" i="1" s="1"/>
  <c r="CE527" i="1" s="1"/>
  <c r="CE528" i="1" s="1"/>
  <c r="CE529" i="1" s="1"/>
  <c r="CE530" i="1" s="1"/>
  <c r="CE531" i="1" s="1"/>
  <c r="CE532" i="1" s="1"/>
  <c r="CE533" i="1" s="1"/>
  <c r="EA44" i="1"/>
  <c r="EA45" i="1" s="1"/>
  <c r="EA294" i="1"/>
  <c r="EA295" i="1" s="1"/>
  <c r="EA296" i="1" s="1"/>
  <c r="EA297" i="1" s="1"/>
  <c r="EA298" i="1" s="1"/>
  <c r="EA299" i="1" s="1"/>
  <c r="EA300" i="1" s="1"/>
  <c r="EA301" i="1" s="1"/>
  <c r="EA302" i="1" s="1"/>
  <c r="EA303" i="1" s="1"/>
  <c r="EA304" i="1" s="1"/>
  <c r="EA305" i="1" s="1"/>
  <c r="EA306" i="1" s="1"/>
  <c r="EA307" i="1" s="1"/>
  <c r="EA308" i="1" s="1"/>
  <c r="EA309" i="1" s="1"/>
  <c r="EA310" i="1" s="1"/>
  <c r="EA311" i="1" s="1"/>
  <c r="EA312" i="1" s="1"/>
  <c r="EA313" i="1" s="1"/>
  <c r="EA314" i="1" s="1"/>
  <c r="EA315" i="1" s="1"/>
  <c r="EA316" i="1" s="1"/>
  <c r="EA317" i="1" s="1"/>
  <c r="EA318" i="1" s="1"/>
  <c r="EA319" i="1" s="1"/>
  <c r="EA320" i="1" s="1"/>
  <c r="EA321" i="1" s="1"/>
  <c r="EA322" i="1" s="1"/>
  <c r="EA323" i="1" s="1"/>
  <c r="EA324" i="1" s="1"/>
  <c r="EA325" i="1" s="1"/>
  <c r="EA326" i="1" s="1"/>
  <c r="EA327" i="1" s="1"/>
  <c r="EA328" i="1" s="1"/>
  <c r="EA329" i="1" s="1"/>
  <c r="EA330" i="1" s="1"/>
  <c r="EA331" i="1" s="1"/>
  <c r="EA332" i="1" s="1"/>
  <c r="EA333" i="1" s="1"/>
  <c r="EA334" i="1" s="1"/>
  <c r="EA335" i="1" s="1"/>
  <c r="EA336" i="1" s="1"/>
  <c r="EA337" i="1" s="1"/>
  <c r="EA338" i="1" s="1"/>
  <c r="EA339" i="1" s="1"/>
  <c r="EA340" i="1" s="1"/>
  <c r="EA341" i="1" s="1"/>
  <c r="EA342" i="1" s="1"/>
  <c r="EA343" i="1" s="1"/>
  <c r="EA344" i="1" s="1"/>
  <c r="EA345" i="1" s="1"/>
  <c r="EA346" i="1" s="1"/>
  <c r="EA347" i="1" s="1"/>
  <c r="EA348" i="1" s="1"/>
  <c r="EA349" i="1" s="1"/>
  <c r="EA350" i="1" s="1"/>
  <c r="EA351" i="1" s="1"/>
  <c r="EA352" i="1" s="1"/>
  <c r="EA353" i="1" s="1"/>
  <c r="EA354" i="1" s="1"/>
  <c r="EA355" i="1" s="1"/>
  <c r="EA356" i="1" s="1"/>
  <c r="EA357" i="1" s="1"/>
  <c r="EA358" i="1" s="1"/>
  <c r="EA359" i="1" s="1"/>
  <c r="EA360" i="1" s="1"/>
  <c r="EA361" i="1" s="1"/>
  <c r="EA362" i="1" s="1"/>
  <c r="EA363" i="1" s="1"/>
  <c r="EA364" i="1" s="1"/>
  <c r="EA365" i="1" s="1"/>
  <c r="EA366" i="1" s="1"/>
  <c r="EA367" i="1" s="1"/>
  <c r="EA368" i="1" s="1"/>
  <c r="EA369" i="1" s="1"/>
  <c r="EA370" i="1" s="1"/>
  <c r="EA371" i="1" s="1"/>
  <c r="EA372" i="1" s="1"/>
  <c r="EA373" i="1" s="1"/>
  <c r="EA374" i="1" s="1"/>
  <c r="EA375" i="1" s="1"/>
  <c r="EA376" i="1" s="1"/>
  <c r="EA377" i="1" s="1"/>
  <c r="EA378" i="1" s="1"/>
  <c r="EA379" i="1" s="1"/>
  <c r="EA380" i="1" s="1"/>
  <c r="EA381" i="1" s="1"/>
  <c r="EA382" i="1" s="1"/>
  <c r="EA383" i="1" s="1"/>
  <c r="EA384" i="1" s="1"/>
  <c r="EA385" i="1" s="1"/>
  <c r="EA386" i="1" s="1"/>
  <c r="EA387" i="1" s="1"/>
  <c r="EA388" i="1" s="1"/>
  <c r="EA389" i="1" s="1"/>
  <c r="EA390" i="1" s="1"/>
  <c r="EA391" i="1" s="1"/>
  <c r="EA392" i="1" s="1"/>
  <c r="EA393" i="1" s="1"/>
  <c r="EA394" i="1" s="1"/>
  <c r="EA395" i="1" s="1"/>
  <c r="EA396" i="1" s="1"/>
  <c r="EA397" i="1" s="1"/>
  <c r="EA398" i="1" s="1"/>
  <c r="EA399" i="1" s="1"/>
  <c r="EA400" i="1" s="1"/>
  <c r="EA401" i="1" s="1"/>
  <c r="EA402" i="1" s="1"/>
  <c r="EA403" i="1" s="1"/>
  <c r="EA404" i="1" s="1"/>
  <c r="EA405" i="1" s="1"/>
  <c r="EA406" i="1" s="1"/>
  <c r="EA407" i="1" s="1"/>
  <c r="EA408" i="1" s="1"/>
  <c r="EA409" i="1" s="1"/>
  <c r="EA410" i="1" s="1"/>
  <c r="EA411" i="1" s="1"/>
  <c r="EA412" i="1" s="1"/>
  <c r="EA413" i="1" s="1"/>
  <c r="EA414" i="1" s="1"/>
  <c r="EA415" i="1" s="1"/>
  <c r="EA416" i="1" s="1"/>
  <c r="EA417" i="1" s="1"/>
  <c r="EA418" i="1" s="1"/>
  <c r="EA419" i="1" s="1"/>
  <c r="EA420" i="1" s="1"/>
  <c r="EA421" i="1" s="1"/>
  <c r="EA422" i="1" s="1"/>
  <c r="EA423" i="1" s="1"/>
  <c r="EA424" i="1" s="1"/>
  <c r="EA425" i="1" s="1"/>
  <c r="EA426" i="1" s="1"/>
  <c r="EA427" i="1" s="1"/>
  <c r="EA428" i="1" s="1"/>
  <c r="EA429" i="1" s="1"/>
  <c r="EA430" i="1" s="1"/>
  <c r="EA431" i="1" s="1"/>
  <c r="EA432" i="1" s="1"/>
  <c r="EA433" i="1" s="1"/>
  <c r="EA434" i="1" s="1"/>
  <c r="EA435" i="1" s="1"/>
  <c r="EA436" i="1" s="1"/>
  <c r="EA437" i="1" s="1"/>
  <c r="EA438" i="1" s="1"/>
  <c r="EA439" i="1" s="1"/>
  <c r="EA440" i="1" s="1"/>
  <c r="EA441" i="1" s="1"/>
  <c r="EA442" i="1" s="1"/>
  <c r="EA443" i="1" s="1"/>
  <c r="EA444" i="1" s="1"/>
  <c r="EA445" i="1" s="1"/>
  <c r="EA446" i="1" s="1"/>
  <c r="EA447" i="1" s="1"/>
  <c r="EA448" i="1" s="1"/>
  <c r="EA449" i="1" s="1"/>
  <c r="EA450" i="1" s="1"/>
  <c r="EA451" i="1" s="1"/>
  <c r="EA452" i="1" s="1"/>
  <c r="EA453" i="1" s="1"/>
  <c r="EA454" i="1" s="1"/>
  <c r="EA455" i="1" s="1"/>
  <c r="EA456" i="1" s="1"/>
  <c r="EA457" i="1" s="1"/>
  <c r="EA458" i="1" s="1"/>
  <c r="EA459" i="1" s="1"/>
  <c r="EA460" i="1" s="1"/>
  <c r="EA461" i="1" s="1"/>
  <c r="EA462" i="1" s="1"/>
  <c r="EA463" i="1" s="1"/>
  <c r="EA464" i="1" s="1"/>
  <c r="EA465" i="1" s="1"/>
  <c r="EA466" i="1" s="1"/>
  <c r="EA467" i="1" s="1"/>
  <c r="EA468" i="1" s="1"/>
  <c r="EA469" i="1" s="1"/>
  <c r="EA470" i="1" s="1"/>
  <c r="EA471" i="1" s="1"/>
  <c r="EA472" i="1" s="1"/>
  <c r="EA473" i="1" s="1"/>
  <c r="EA474" i="1" s="1"/>
  <c r="EA475" i="1" s="1"/>
  <c r="EA476" i="1" s="1"/>
  <c r="EA477" i="1" s="1"/>
  <c r="EA478" i="1" s="1"/>
  <c r="EA479" i="1" s="1"/>
  <c r="EA480" i="1" s="1"/>
  <c r="EA481" i="1" s="1"/>
  <c r="EA482" i="1" s="1"/>
  <c r="EA483" i="1" s="1"/>
  <c r="EA484" i="1" s="1"/>
  <c r="EA485" i="1" s="1"/>
  <c r="EA486" i="1" s="1"/>
  <c r="EA487" i="1" s="1"/>
  <c r="EA488" i="1" s="1"/>
  <c r="EA489" i="1" s="1"/>
  <c r="EA490" i="1" s="1"/>
  <c r="EA491" i="1" s="1"/>
  <c r="EA492" i="1" s="1"/>
  <c r="EA493" i="1" s="1"/>
  <c r="EA494" i="1" s="1"/>
  <c r="EA495" i="1" s="1"/>
  <c r="EA496" i="1" s="1"/>
  <c r="EA497" i="1" s="1"/>
  <c r="EA498" i="1" s="1"/>
  <c r="EA499" i="1" s="1"/>
  <c r="EA500" i="1" s="1"/>
  <c r="EA501" i="1" s="1"/>
  <c r="EA502" i="1" s="1"/>
  <c r="EA503" i="1" s="1"/>
  <c r="EA504" i="1" s="1"/>
  <c r="EA505" i="1" s="1"/>
  <c r="EA506" i="1" s="1"/>
  <c r="EA507" i="1" s="1"/>
  <c r="EA508" i="1" s="1"/>
  <c r="EA509" i="1" s="1"/>
  <c r="EA510" i="1" s="1"/>
  <c r="EA511" i="1" s="1"/>
  <c r="EA512" i="1" s="1"/>
  <c r="EA513" i="1" s="1"/>
  <c r="EA514" i="1" s="1"/>
  <c r="EA515" i="1" s="1"/>
  <c r="EA516" i="1" s="1"/>
  <c r="EA517" i="1" s="1"/>
  <c r="EA518" i="1" s="1"/>
  <c r="EA519" i="1" s="1"/>
  <c r="EA520" i="1" s="1"/>
  <c r="EA521" i="1" s="1"/>
  <c r="EA522" i="1" s="1"/>
  <c r="EA523" i="1" s="1"/>
  <c r="EA524" i="1" s="1"/>
  <c r="EA525" i="1" s="1"/>
  <c r="EA526" i="1" s="1"/>
  <c r="EA527" i="1" s="1"/>
  <c r="EA528" i="1" s="1"/>
  <c r="EA529" i="1" s="1"/>
  <c r="EA530" i="1" s="1"/>
  <c r="EA531" i="1" s="1"/>
  <c r="EA532" i="1" s="1"/>
  <c r="EA533" i="1" s="1"/>
  <c r="BY44" i="1"/>
  <c r="BY45" i="1" s="1"/>
  <c r="BY295" i="1"/>
  <c r="BY296" i="1" s="1"/>
  <c r="BY297" i="1" s="1"/>
  <c r="BY298" i="1" s="1"/>
  <c r="BY299" i="1" s="1"/>
  <c r="BY300" i="1" s="1"/>
  <c r="BY301" i="1" s="1"/>
  <c r="BY302" i="1" s="1"/>
  <c r="BY303" i="1" s="1"/>
  <c r="BY304" i="1" s="1"/>
  <c r="BY305" i="1" s="1"/>
  <c r="BY306" i="1" s="1"/>
  <c r="BY307" i="1" s="1"/>
  <c r="BY308" i="1" s="1"/>
  <c r="BY309" i="1" s="1"/>
  <c r="BY310" i="1" s="1"/>
  <c r="BY311" i="1" s="1"/>
  <c r="BY312" i="1" s="1"/>
  <c r="BY313" i="1" s="1"/>
  <c r="BY314" i="1" s="1"/>
  <c r="BY315" i="1" s="1"/>
  <c r="BY316" i="1" s="1"/>
  <c r="BY317" i="1" s="1"/>
  <c r="BY318" i="1" s="1"/>
  <c r="BY319" i="1" s="1"/>
  <c r="BY320" i="1" s="1"/>
  <c r="BY321" i="1" s="1"/>
  <c r="BY322" i="1" s="1"/>
  <c r="BY323" i="1" s="1"/>
  <c r="BY324" i="1" s="1"/>
  <c r="BY325" i="1" s="1"/>
  <c r="BY326" i="1" s="1"/>
  <c r="BY327" i="1" s="1"/>
  <c r="BY328" i="1" s="1"/>
  <c r="BY329" i="1" s="1"/>
  <c r="BY330" i="1" s="1"/>
  <c r="BY331" i="1" s="1"/>
  <c r="BY332" i="1" s="1"/>
  <c r="BY333" i="1" s="1"/>
  <c r="BY334" i="1" s="1"/>
  <c r="BY335" i="1" s="1"/>
  <c r="BY336" i="1" s="1"/>
  <c r="BY337" i="1" s="1"/>
  <c r="BY338" i="1" s="1"/>
  <c r="BY339" i="1" s="1"/>
  <c r="BY340" i="1" s="1"/>
  <c r="BY341" i="1" s="1"/>
  <c r="BY342" i="1" s="1"/>
  <c r="BY343" i="1" s="1"/>
  <c r="BY344" i="1" s="1"/>
  <c r="BY345" i="1" s="1"/>
  <c r="BY346" i="1" s="1"/>
  <c r="BY347" i="1" s="1"/>
  <c r="BY348" i="1" s="1"/>
  <c r="BY349" i="1" s="1"/>
  <c r="BY350" i="1" s="1"/>
  <c r="BY351" i="1" s="1"/>
  <c r="BY352" i="1" s="1"/>
  <c r="BY353" i="1" s="1"/>
  <c r="BY354" i="1" s="1"/>
  <c r="BY355" i="1" s="1"/>
  <c r="BY356" i="1" s="1"/>
  <c r="BY357" i="1" s="1"/>
  <c r="BY358" i="1" s="1"/>
  <c r="BY359" i="1" s="1"/>
  <c r="BY360" i="1" s="1"/>
  <c r="BY361" i="1" s="1"/>
  <c r="BY362" i="1" s="1"/>
  <c r="BY363" i="1" s="1"/>
  <c r="BY364" i="1" s="1"/>
  <c r="BY365" i="1" s="1"/>
  <c r="BY366" i="1" s="1"/>
  <c r="BY367" i="1" s="1"/>
  <c r="BY368" i="1" s="1"/>
  <c r="BY369" i="1" s="1"/>
  <c r="BY370" i="1" s="1"/>
  <c r="BY371" i="1" s="1"/>
  <c r="BY372" i="1" s="1"/>
  <c r="BY373" i="1" s="1"/>
  <c r="BY374" i="1" s="1"/>
  <c r="BY375" i="1" s="1"/>
  <c r="BY376" i="1" s="1"/>
  <c r="BY377" i="1" s="1"/>
  <c r="BY378" i="1" s="1"/>
  <c r="BY379" i="1" s="1"/>
  <c r="BY380" i="1" s="1"/>
  <c r="BY381" i="1" s="1"/>
  <c r="BY382" i="1" s="1"/>
  <c r="BY383" i="1" s="1"/>
  <c r="BY384" i="1" s="1"/>
  <c r="BY385" i="1" s="1"/>
  <c r="BY386" i="1" s="1"/>
  <c r="BY387" i="1" s="1"/>
  <c r="BY388" i="1" s="1"/>
  <c r="BY389" i="1" s="1"/>
  <c r="BY390" i="1" s="1"/>
  <c r="BY391" i="1" s="1"/>
  <c r="BY392" i="1" s="1"/>
  <c r="BY393" i="1" s="1"/>
  <c r="BY394" i="1" s="1"/>
  <c r="BY395" i="1" s="1"/>
  <c r="BY396" i="1" s="1"/>
  <c r="BY397" i="1" s="1"/>
  <c r="BY398" i="1" s="1"/>
  <c r="BY399" i="1" s="1"/>
  <c r="BY400" i="1" s="1"/>
  <c r="BY401" i="1" s="1"/>
  <c r="BY402" i="1" s="1"/>
  <c r="BY403" i="1" s="1"/>
  <c r="BY404" i="1" s="1"/>
  <c r="BY405" i="1" s="1"/>
  <c r="BY406" i="1" s="1"/>
  <c r="BY407" i="1" s="1"/>
  <c r="BY408" i="1" s="1"/>
  <c r="BY409" i="1" s="1"/>
  <c r="BY410" i="1" s="1"/>
  <c r="BY411" i="1" s="1"/>
  <c r="BY412" i="1" s="1"/>
  <c r="BY413" i="1" s="1"/>
  <c r="BY414" i="1" s="1"/>
  <c r="BY415" i="1" s="1"/>
  <c r="BY416" i="1" s="1"/>
  <c r="BY417" i="1" s="1"/>
  <c r="BY418" i="1" s="1"/>
  <c r="BY419" i="1" s="1"/>
  <c r="BY420" i="1" s="1"/>
  <c r="BY421" i="1" s="1"/>
  <c r="BY422" i="1" s="1"/>
  <c r="BY423" i="1" s="1"/>
  <c r="BY424" i="1" s="1"/>
  <c r="BY425" i="1" s="1"/>
  <c r="BY426" i="1" s="1"/>
  <c r="BY427" i="1" s="1"/>
  <c r="BY428" i="1" s="1"/>
  <c r="BY429" i="1" s="1"/>
  <c r="BY430" i="1" s="1"/>
  <c r="BY431" i="1" s="1"/>
  <c r="BY432" i="1" s="1"/>
  <c r="BY433" i="1" s="1"/>
  <c r="BY434" i="1" s="1"/>
  <c r="BY435" i="1" s="1"/>
  <c r="BY436" i="1" s="1"/>
  <c r="BY437" i="1" s="1"/>
  <c r="BY438" i="1" s="1"/>
  <c r="BY439" i="1" s="1"/>
  <c r="BY440" i="1" s="1"/>
  <c r="BY441" i="1" s="1"/>
  <c r="BY442" i="1" s="1"/>
  <c r="BY443" i="1" s="1"/>
  <c r="BY444" i="1" s="1"/>
  <c r="BY445" i="1" s="1"/>
  <c r="BY446" i="1" s="1"/>
  <c r="BY447" i="1" s="1"/>
  <c r="BY448" i="1" s="1"/>
  <c r="BY449" i="1" s="1"/>
  <c r="BY450" i="1" s="1"/>
  <c r="BY451" i="1" s="1"/>
  <c r="BY452" i="1" s="1"/>
  <c r="BY453" i="1" s="1"/>
  <c r="BY454" i="1" s="1"/>
  <c r="BY455" i="1" s="1"/>
  <c r="BY456" i="1" s="1"/>
  <c r="BY457" i="1" s="1"/>
  <c r="BY458" i="1" s="1"/>
  <c r="BY459" i="1" s="1"/>
  <c r="BY460" i="1" s="1"/>
  <c r="BY461" i="1" s="1"/>
  <c r="BY462" i="1" s="1"/>
  <c r="BY463" i="1" s="1"/>
  <c r="BY464" i="1" s="1"/>
  <c r="BY465" i="1" s="1"/>
  <c r="BY466" i="1" s="1"/>
  <c r="BY467" i="1" s="1"/>
  <c r="BY468" i="1" s="1"/>
  <c r="BY469" i="1" s="1"/>
  <c r="BY470" i="1" s="1"/>
  <c r="BY471" i="1" s="1"/>
  <c r="BY472" i="1" s="1"/>
  <c r="BY473" i="1" s="1"/>
  <c r="BY474" i="1" s="1"/>
  <c r="BY475" i="1" s="1"/>
  <c r="BY476" i="1" s="1"/>
  <c r="BY477" i="1" s="1"/>
  <c r="BY478" i="1" s="1"/>
  <c r="BY479" i="1" s="1"/>
  <c r="BY480" i="1" s="1"/>
  <c r="BY481" i="1" s="1"/>
  <c r="BY482" i="1" s="1"/>
  <c r="BY483" i="1" s="1"/>
  <c r="BY484" i="1" s="1"/>
  <c r="BY485" i="1" s="1"/>
  <c r="BY486" i="1" s="1"/>
  <c r="BY487" i="1" s="1"/>
  <c r="BY488" i="1" s="1"/>
  <c r="BY489" i="1" s="1"/>
  <c r="BY490" i="1" s="1"/>
  <c r="BY491" i="1" s="1"/>
  <c r="BY492" i="1" s="1"/>
  <c r="BY493" i="1" s="1"/>
  <c r="BY494" i="1" s="1"/>
  <c r="BY495" i="1" s="1"/>
  <c r="BY496" i="1" s="1"/>
  <c r="BY497" i="1" s="1"/>
  <c r="BY498" i="1" s="1"/>
  <c r="BY499" i="1" s="1"/>
  <c r="BY500" i="1" s="1"/>
  <c r="BY501" i="1" s="1"/>
  <c r="BY502" i="1" s="1"/>
  <c r="BY503" i="1" s="1"/>
  <c r="BY504" i="1" s="1"/>
  <c r="BY505" i="1" s="1"/>
  <c r="BY506" i="1" s="1"/>
  <c r="BY507" i="1" s="1"/>
  <c r="BY508" i="1" s="1"/>
  <c r="BY509" i="1" s="1"/>
  <c r="BY510" i="1" s="1"/>
  <c r="BY511" i="1" s="1"/>
  <c r="BY512" i="1" s="1"/>
  <c r="BY513" i="1" s="1"/>
  <c r="BY514" i="1" s="1"/>
  <c r="BY515" i="1" s="1"/>
  <c r="BY516" i="1" s="1"/>
  <c r="BY517" i="1" s="1"/>
  <c r="BY518" i="1" s="1"/>
  <c r="BY519" i="1" s="1"/>
  <c r="BY520" i="1" s="1"/>
  <c r="BY521" i="1" s="1"/>
  <c r="BY522" i="1" s="1"/>
  <c r="BY523" i="1" s="1"/>
  <c r="BY524" i="1" s="1"/>
  <c r="BY525" i="1" s="1"/>
  <c r="BY526" i="1" s="1"/>
  <c r="BY527" i="1" s="1"/>
  <c r="BY528" i="1" s="1"/>
  <c r="BY529" i="1" s="1"/>
  <c r="BY530" i="1" s="1"/>
  <c r="BY531" i="1" s="1"/>
  <c r="BY532" i="1" s="1"/>
  <c r="BY533" i="1" s="1"/>
  <c r="DD295" i="1"/>
  <c r="DD296" i="1" s="1"/>
  <c r="DD297" i="1" s="1"/>
  <c r="DD298" i="1" s="1"/>
  <c r="DD299" i="1" s="1"/>
  <c r="DD300" i="1" s="1"/>
  <c r="DD301" i="1" s="1"/>
  <c r="DD302" i="1" s="1"/>
  <c r="DD303" i="1" s="1"/>
  <c r="DD304" i="1" s="1"/>
  <c r="DD305" i="1" s="1"/>
  <c r="DD306" i="1" s="1"/>
  <c r="DD307" i="1" s="1"/>
  <c r="DD308" i="1" s="1"/>
  <c r="DD309" i="1" s="1"/>
  <c r="DD310" i="1" s="1"/>
  <c r="DD311" i="1" s="1"/>
  <c r="DD312" i="1" s="1"/>
  <c r="DD313" i="1" s="1"/>
  <c r="DD314" i="1" s="1"/>
  <c r="DD315" i="1" s="1"/>
  <c r="DD316" i="1" s="1"/>
  <c r="DD317" i="1" s="1"/>
  <c r="DD318" i="1" s="1"/>
  <c r="DD319" i="1" s="1"/>
  <c r="DD320" i="1" s="1"/>
  <c r="DD321" i="1" s="1"/>
  <c r="DD322" i="1" s="1"/>
  <c r="DD323" i="1" s="1"/>
  <c r="DD324" i="1" s="1"/>
  <c r="DD325" i="1" s="1"/>
  <c r="DD326" i="1" s="1"/>
  <c r="DD327" i="1" s="1"/>
  <c r="DD328" i="1" s="1"/>
  <c r="DD329" i="1" s="1"/>
  <c r="DD330" i="1" s="1"/>
  <c r="DD331" i="1" s="1"/>
  <c r="DD332" i="1" s="1"/>
  <c r="DD333" i="1" s="1"/>
  <c r="DD334" i="1" s="1"/>
  <c r="DD335" i="1" s="1"/>
  <c r="DD336" i="1" s="1"/>
  <c r="DD337" i="1" s="1"/>
  <c r="DD338" i="1" s="1"/>
  <c r="DD339" i="1" s="1"/>
  <c r="DD340" i="1" s="1"/>
  <c r="DD341" i="1" s="1"/>
  <c r="DD342" i="1" s="1"/>
  <c r="DD343" i="1" s="1"/>
  <c r="DD344" i="1" s="1"/>
  <c r="DD345" i="1" s="1"/>
  <c r="DD346" i="1" s="1"/>
  <c r="DD347" i="1" s="1"/>
  <c r="DD348" i="1" s="1"/>
  <c r="DD349" i="1" s="1"/>
  <c r="DD350" i="1" s="1"/>
  <c r="DD351" i="1" s="1"/>
  <c r="DD352" i="1" s="1"/>
  <c r="DD353" i="1" s="1"/>
  <c r="DD354" i="1" s="1"/>
  <c r="DD355" i="1" s="1"/>
  <c r="DD356" i="1" s="1"/>
  <c r="DD357" i="1" s="1"/>
  <c r="DD358" i="1" s="1"/>
  <c r="DD359" i="1" s="1"/>
  <c r="DD360" i="1" s="1"/>
  <c r="DD361" i="1" s="1"/>
  <c r="DD362" i="1" s="1"/>
  <c r="DD363" i="1" s="1"/>
  <c r="DD364" i="1" s="1"/>
  <c r="DD365" i="1" s="1"/>
  <c r="DD366" i="1" s="1"/>
  <c r="DD367" i="1" s="1"/>
  <c r="DD368" i="1" s="1"/>
  <c r="DD369" i="1" s="1"/>
  <c r="DD370" i="1" s="1"/>
  <c r="DD371" i="1" s="1"/>
  <c r="DD372" i="1" s="1"/>
  <c r="DD373" i="1" s="1"/>
  <c r="DD374" i="1" s="1"/>
  <c r="DD375" i="1" s="1"/>
  <c r="DD376" i="1" s="1"/>
  <c r="DD377" i="1" s="1"/>
  <c r="DD378" i="1" s="1"/>
  <c r="DD379" i="1" s="1"/>
  <c r="DD380" i="1" s="1"/>
  <c r="DD381" i="1" s="1"/>
  <c r="DD382" i="1" s="1"/>
  <c r="DD383" i="1" s="1"/>
  <c r="DD384" i="1" s="1"/>
  <c r="DD385" i="1" s="1"/>
  <c r="DD386" i="1" s="1"/>
  <c r="DD387" i="1" s="1"/>
  <c r="DD388" i="1" s="1"/>
  <c r="DD389" i="1" s="1"/>
  <c r="DD390" i="1" s="1"/>
  <c r="DD391" i="1" s="1"/>
  <c r="DD392" i="1" s="1"/>
  <c r="DD393" i="1" s="1"/>
  <c r="DD394" i="1" s="1"/>
  <c r="DD395" i="1" s="1"/>
  <c r="DD396" i="1" s="1"/>
  <c r="DD397" i="1" s="1"/>
  <c r="DD398" i="1" s="1"/>
  <c r="DD399" i="1" s="1"/>
  <c r="DD400" i="1" s="1"/>
  <c r="DD401" i="1" s="1"/>
  <c r="DD402" i="1" s="1"/>
  <c r="DD403" i="1" s="1"/>
  <c r="DD404" i="1" s="1"/>
  <c r="DD405" i="1" s="1"/>
  <c r="DD406" i="1" s="1"/>
  <c r="DD407" i="1" s="1"/>
  <c r="DD408" i="1" s="1"/>
  <c r="DD409" i="1" s="1"/>
  <c r="DD410" i="1" s="1"/>
  <c r="DD411" i="1" s="1"/>
  <c r="DD412" i="1" s="1"/>
  <c r="DD413" i="1" s="1"/>
  <c r="DD414" i="1" s="1"/>
  <c r="DD415" i="1" s="1"/>
  <c r="DD416" i="1" s="1"/>
  <c r="DD417" i="1" s="1"/>
  <c r="DD418" i="1" s="1"/>
  <c r="DD419" i="1" s="1"/>
  <c r="DD420" i="1" s="1"/>
  <c r="DD421" i="1" s="1"/>
  <c r="DD422" i="1" s="1"/>
  <c r="DD423" i="1" s="1"/>
  <c r="DD424" i="1" s="1"/>
  <c r="DD425" i="1" s="1"/>
  <c r="DD426" i="1" s="1"/>
  <c r="DD427" i="1" s="1"/>
  <c r="DD428" i="1" s="1"/>
  <c r="DD429" i="1" s="1"/>
  <c r="DD430" i="1" s="1"/>
  <c r="DD431" i="1" s="1"/>
  <c r="DD432" i="1" s="1"/>
  <c r="DD433" i="1" s="1"/>
  <c r="DD434" i="1" s="1"/>
  <c r="DD435" i="1" s="1"/>
  <c r="DD436" i="1" s="1"/>
  <c r="DD437" i="1" s="1"/>
  <c r="DD438" i="1" s="1"/>
  <c r="DD439" i="1" s="1"/>
  <c r="DD440" i="1" s="1"/>
  <c r="DD441" i="1" s="1"/>
  <c r="DD442" i="1" s="1"/>
  <c r="DD443" i="1" s="1"/>
  <c r="DD444" i="1" s="1"/>
  <c r="DD445" i="1" s="1"/>
  <c r="DD446" i="1" s="1"/>
  <c r="DD447" i="1" s="1"/>
  <c r="DD448" i="1" s="1"/>
  <c r="DD449" i="1" s="1"/>
  <c r="DD450" i="1" s="1"/>
  <c r="DD451" i="1" s="1"/>
  <c r="DD452" i="1" s="1"/>
  <c r="DD453" i="1" s="1"/>
  <c r="DD454" i="1" s="1"/>
  <c r="DD455" i="1" s="1"/>
  <c r="DD456" i="1" s="1"/>
  <c r="DD457" i="1" s="1"/>
  <c r="DD458" i="1" s="1"/>
  <c r="DD459" i="1" s="1"/>
  <c r="DD460" i="1" s="1"/>
  <c r="DD461" i="1" s="1"/>
  <c r="DD462" i="1" s="1"/>
  <c r="DD463" i="1" s="1"/>
  <c r="DD464" i="1" s="1"/>
  <c r="DD465" i="1" s="1"/>
  <c r="DD466" i="1" s="1"/>
  <c r="DD467" i="1" s="1"/>
  <c r="DD468" i="1" s="1"/>
  <c r="DD469" i="1" s="1"/>
  <c r="DD470" i="1" s="1"/>
  <c r="DD471" i="1" s="1"/>
  <c r="DD472" i="1" s="1"/>
  <c r="DD473" i="1" s="1"/>
  <c r="DD474" i="1" s="1"/>
  <c r="DD475" i="1" s="1"/>
  <c r="DD476" i="1" s="1"/>
  <c r="DD477" i="1" s="1"/>
  <c r="DD478" i="1" s="1"/>
  <c r="DD479" i="1" s="1"/>
  <c r="DD480" i="1" s="1"/>
  <c r="DD481" i="1" s="1"/>
  <c r="DD482" i="1" s="1"/>
  <c r="DD483" i="1" s="1"/>
  <c r="DD484" i="1" s="1"/>
  <c r="DD485" i="1" s="1"/>
  <c r="DD486" i="1" s="1"/>
  <c r="DD487" i="1" s="1"/>
  <c r="DD488" i="1" s="1"/>
  <c r="DD489" i="1" s="1"/>
  <c r="DD490" i="1" s="1"/>
  <c r="DD491" i="1" s="1"/>
  <c r="DD492" i="1" s="1"/>
  <c r="DD493" i="1" s="1"/>
  <c r="DD494" i="1" s="1"/>
  <c r="DD495" i="1" s="1"/>
  <c r="DD496" i="1" s="1"/>
  <c r="DD497" i="1" s="1"/>
  <c r="DD498" i="1" s="1"/>
  <c r="DD499" i="1" s="1"/>
  <c r="DD500" i="1" s="1"/>
  <c r="DD501" i="1" s="1"/>
  <c r="DD502" i="1" s="1"/>
  <c r="DD503" i="1" s="1"/>
  <c r="DD504" i="1" s="1"/>
  <c r="DD505" i="1" s="1"/>
  <c r="DD506" i="1" s="1"/>
  <c r="DD507" i="1" s="1"/>
  <c r="DD508" i="1" s="1"/>
  <c r="DD509" i="1" s="1"/>
  <c r="DD510" i="1" s="1"/>
  <c r="DD511" i="1" s="1"/>
  <c r="DD512" i="1" s="1"/>
  <c r="DD513" i="1" s="1"/>
  <c r="DD514" i="1" s="1"/>
  <c r="DD515" i="1" s="1"/>
  <c r="DD516" i="1" s="1"/>
  <c r="DD517" i="1" s="1"/>
  <c r="DD518" i="1" s="1"/>
  <c r="DD519" i="1" s="1"/>
  <c r="DD520" i="1" s="1"/>
  <c r="DD521" i="1" s="1"/>
  <c r="DD522" i="1" s="1"/>
  <c r="DD523" i="1" s="1"/>
  <c r="DD524" i="1" s="1"/>
  <c r="DD525" i="1" s="1"/>
  <c r="DD526" i="1" s="1"/>
  <c r="DD527" i="1" s="1"/>
  <c r="DD528" i="1" s="1"/>
  <c r="DD529" i="1" s="1"/>
  <c r="DD530" i="1" s="1"/>
  <c r="DD531" i="1" s="1"/>
  <c r="DD532" i="1" s="1"/>
  <c r="DD533" i="1" s="1"/>
  <c r="AZ295" i="1"/>
  <c r="AZ296" i="1" s="1"/>
  <c r="AZ297" i="1" s="1"/>
  <c r="AZ298" i="1" s="1"/>
  <c r="AZ299" i="1" s="1"/>
  <c r="AZ300" i="1" s="1"/>
  <c r="AZ301" i="1" s="1"/>
  <c r="AZ302" i="1" s="1"/>
  <c r="AZ303" i="1" s="1"/>
  <c r="AZ304" i="1" s="1"/>
  <c r="AZ305" i="1" s="1"/>
  <c r="AZ306" i="1" s="1"/>
  <c r="AZ307" i="1" s="1"/>
  <c r="AZ308" i="1" s="1"/>
  <c r="AZ309" i="1" s="1"/>
  <c r="AZ310" i="1" s="1"/>
  <c r="AZ311" i="1" s="1"/>
  <c r="AZ312" i="1" s="1"/>
  <c r="AZ313" i="1" s="1"/>
  <c r="AZ314" i="1" s="1"/>
  <c r="AZ315" i="1" s="1"/>
  <c r="AZ316" i="1" s="1"/>
  <c r="AZ317" i="1" s="1"/>
  <c r="AZ318" i="1" s="1"/>
  <c r="AZ319" i="1" s="1"/>
  <c r="AZ320" i="1" s="1"/>
  <c r="AZ321" i="1" s="1"/>
  <c r="AZ322" i="1" s="1"/>
  <c r="AZ323" i="1" s="1"/>
  <c r="AZ324" i="1" s="1"/>
  <c r="AZ325" i="1" s="1"/>
  <c r="AZ326" i="1" s="1"/>
  <c r="AZ327" i="1" s="1"/>
  <c r="AZ328" i="1" s="1"/>
  <c r="AZ329" i="1" s="1"/>
  <c r="AZ330" i="1" s="1"/>
  <c r="AZ331" i="1" s="1"/>
  <c r="AZ332" i="1" s="1"/>
  <c r="AZ333" i="1" s="1"/>
  <c r="AZ334" i="1" s="1"/>
  <c r="AZ335" i="1" s="1"/>
  <c r="AZ336" i="1" s="1"/>
  <c r="AZ337" i="1" s="1"/>
  <c r="AZ338" i="1" s="1"/>
  <c r="AZ339" i="1" s="1"/>
  <c r="AZ340" i="1" s="1"/>
  <c r="AZ341" i="1" s="1"/>
  <c r="AZ342" i="1" s="1"/>
  <c r="AZ343" i="1" s="1"/>
  <c r="AZ344" i="1" s="1"/>
  <c r="AZ345" i="1" s="1"/>
  <c r="AZ346" i="1" s="1"/>
  <c r="AZ347" i="1" s="1"/>
  <c r="AZ348" i="1" s="1"/>
  <c r="AZ349" i="1" s="1"/>
  <c r="AZ350" i="1" s="1"/>
  <c r="AZ351" i="1" s="1"/>
  <c r="AZ352" i="1" s="1"/>
  <c r="AZ353" i="1" s="1"/>
  <c r="AZ354" i="1" s="1"/>
  <c r="AZ355" i="1" s="1"/>
  <c r="AZ356" i="1" s="1"/>
  <c r="AZ357" i="1" s="1"/>
  <c r="AZ358" i="1" s="1"/>
  <c r="AZ359" i="1" s="1"/>
  <c r="AZ360" i="1" s="1"/>
  <c r="AZ361" i="1" s="1"/>
  <c r="AZ362" i="1" s="1"/>
  <c r="AZ363" i="1" s="1"/>
  <c r="AZ364" i="1" s="1"/>
  <c r="AZ365" i="1" s="1"/>
  <c r="AZ366" i="1" s="1"/>
  <c r="AZ367" i="1" s="1"/>
  <c r="AZ368" i="1" s="1"/>
  <c r="AZ369" i="1" s="1"/>
  <c r="AZ370" i="1" s="1"/>
  <c r="AZ371" i="1" s="1"/>
  <c r="AZ372" i="1" s="1"/>
  <c r="AZ373" i="1" s="1"/>
  <c r="AZ374" i="1" s="1"/>
  <c r="AZ375" i="1" s="1"/>
  <c r="AZ376" i="1" s="1"/>
  <c r="AZ377" i="1" s="1"/>
  <c r="AZ378" i="1" s="1"/>
  <c r="AZ379" i="1" s="1"/>
  <c r="AZ380" i="1" s="1"/>
  <c r="AZ381" i="1" s="1"/>
  <c r="AZ382" i="1" s="1"/>
  <c r="AZ383" i="1" s="1"/>
  <c r="AZ384" i="1" s="1"/>
  <c r="AZ385" i="1" s="1"/>
  <c r="AZ386" i="1" s="1"/>
  <c r="AZ387" i="1" s="1"/>
  <c r="AZ388" i="1" s="1"/>
  <c r="AZ389" i="1" s="1"/>
  <c r="AZ390" i="1" s="1"/>
  <c r="AZ391" i="1" s="1"/>
  <c r="AZ392" i="1" s="1"/>
  <c r="AZ393" i="1" s="1"/>
  <c r="AZ394" i="1" s="1"/>
  <c r="AZ395" i="1" s="1"/>
  <c r="AZ396" i="1" s="1"/>
  <c r="AZ397" i="1" s="1"/>
  <c r="AZ398" i="1" s="1"/>
  <c r="AZ399" i="1" s="1"/>
  <c r="AZ400" i="1" s="1"/>
  <c r="AZ401" i="1" s="1"/>
  <c r="AZ402" i="1" s="1"/>
  <c r="AZ403" i="1" s="1"/>
  <c r="AZ404" i="1" s="1"/>
  <c r="AZ405" i="1" s="1"/>
  <c r="AZ406" i="1" s="1"/>
  <c r="AZ407" i="1" s="1"/>
  <c r="AZ408" i="1" s="1"/>
  <c r="AZ409" i="1" s="1"/>
  <c r="AZ410" i="1" s="1"/>
  <c r="AZ411" i="1" s="1"/>
  <c r="AZ412" i="1" s="1"/>
  <c r="AZ413" i="1" s="1"/>
  <c r="AZ414" i="1" s="1"/>
  <c r="AZ415" i="1" s="1"/>
  <c r="AZ416" i="1" s="1"/>
  <c r="AZ417" i="1" s="1"/>
  <c r="AZ418" i="1" s="1"/>
  <c r="AZ419" i="1" s="1"/>
  <c r="AZ420" i="1" s="1"/>
  <c r="AZ421" i="1" s="1"/>
  <c r="AZ422" i="1" s="1"/>
  <c r="AZ423" i="1" s="1"/>
  <c r="AZ424" i="1" s="1"/>
  <c r="AZ425" i="1" s="1"/>
  <c r="AZ426" i="1" s="1"/>
  <c r="AZ427" i="1" s="1"/>
  <c r="AZ428" i="1" s="1"/>
  <c r="AZ429" i="1" s="1"/>
  <c r="AZ430" i="1" s="1"/>
  <c r="AZ431" i="1" s="1"/>
  <c r="AZ432" i="1" s="1"/>
  <c r="AZ433" i="1" s="1"/>
  <c r="AZ434" i="1" s="1"/>
  <c r="AZ435" i="1" s="1"/>
  <c r="AZ436" i="1" s="1"/>
  <c r="AZ437" i="1" s="1"/>
  <c r="AZ438" i="1" s="1"/>
  <c r="AZ439" i="1" s="1"/>
  <c r="AZ440" i="1" s="1"/>
  <c r="AZ441" i="1" s="1"/>
  <c r="AZ442" i="1" s="1"/>
  <c r="AZ443" i="1" s="1"/>
  <c r="AZ444" i="1" s="1"/>
  <c r="AZ445" i="1" s="1"/>
  <c r="AZ446" i="1" s="1"/>
  <c r="AZ447" i="1" s="1"/>
  <c r="AZ448" i="1" s="1"/>
  <c r="AZ449" i="1" s="1"/>
  <c r="AZ450" i="1" s="1"/>
  <c r="AZ451" i="1" s="1"/>
  <c r="AZ452" i="1" s="1"/>
  <c r="AZ453" i="1" s="1"/>
  <c r="AZ454" i="1" s="1"/>
  <c r="AZ455" i="1" s="1"/>
  <c r="AZ456" i="1" s="1"/>
  <c r="AZ457" i="1" s="1"/>
  <c r="AZ458" i="1" s="1"/>
  <c r="AZ459" i="1" s="1"/>
  <c r="AZ460" i="1" s="1"/>
  <c r="AZ461" i="1" s="1"/>
  <c r="AZ462" i="1" s="1"/>
  <c r="AZ463" i="1" s="1"/>
  <c r="AZ464" i="1" s="1"/>
  <c r="AZ465" i="1" s="1"/>
  <c r="AZ466" i="1" s="1"/>
  <c r="AZ467" i="1" s="1"/>
  <c r="AZ468" i="1" s="1"/>
  <c r="AZ469" i="1" s="1"/>
  <c r="AZ470" i="1" s="1"/>
  <c r="AZ471" i="1" s="1"/>
  <c r="AZ472" i="1" s="1"/>
  <c r="AZ473" i="1" s="1"/>
  <c r="AZ474" i="1" s="1"/>
  <c r="AZ475" i="1" s="1"/>
  <c r="AZ476" i="1" s="1"/>
  <c r="AZ477" i="1" s="1"/>
  <c r="AZ478" i="1" s="1"/>
  <c r="AZ479" i="1" s="1"/>
  <c r="AZ480" i="1" s="1"/>
  <c r="AZ481" i="1" s="1"/>
  <c r="AZ482" i="1" s="1"/>
  <c r="AZ483" i="1" s="1"/>
  <c r="AZ484" i="1" s="1"/>
  <c r="AZ485" i="1" s="1"/>
  <c r="AZ486" i="1" s="1"/>
  <c r="AZ487" i="1" s="1"/>
  <c r="AZ488" i="1" s="1"/>
  <c r="AZ489" i="1" s="1"/>
  <c r="AZ490" i="1" s="1"/>
  <c r="AZ491" i="1" s="1"/>
  <c r="AZ492" i="1" s="1"/>
  <c r="AZ493" i="1" s="1"/>
  <c r="AZ494" i="1" s="1"/>
  <c r="AZ495" i="1" s="1"/>
  <c r="AZ496" i="1" s="1"/>
  <c r="AZ497" i="1" s="1"/>
  <c r="AZ498" i="1" s="1"/>
  <c r="AZ499" i="1" s="1"/>
  <c r="AZ500" i="1" s="1"/>
  <c r="AZ501" i="1" s="1"/>
  <c r="AZ502" i="1" s="1"/>
  <c r="AZ503" i="1" s="1"/>
  <c r="AZ504" i="1" s="1"/>
  <c r="AZ505" i="1" s="1"/>
  <c r="AZ506" i="1" s="1"/>
  <c r="AZ507" i="1" s="1"/>
  <c r="AZ508" i="1" s="1"/>
  <c r="AZ509" i="1" s="1"/>
  <c r="AZ510" i="1" s="1"/>
  <c r="AZ511" i="1" s="1"/>
  <c r="AZ512" i="1" s="1"/>
  <c r="AZ513" i="1" s="1"/>
  <c r="AZ514" i="1" s="1"/>
  <c r="AZ515" i="1" s="1"/>
  <c r="AZ516" i="1" s="1"/>
  <c r="AZ517" i="1" s="1"/>
  <c r="AZ518" i="1" s="1"/>
  <c r="AZ519" i="1" s="1"/>
  <c r="AZ520" i="1" s="1"/>
  <c r="AZ521" i="1" s="1"/>
  <c r="AZ522" i="1" s="1"/>
  <c r="AZ523" i="1" s="1"/>
  <c r="AZ524" i="1" s="1"/>
  <c r="AZ525" i="1" s="1"/>
  <c r="AZ526" i="1" s="1"/>
  <c r="AZ527" i="1" s="1"/>
  <c r="AZ528" i="1" s="1"/>
  <c r="AZ529" i="1" s="1"/>
  <c r="AZ530" i="1" s="1"/>
  <c r="AZ531" i="1" s="1"/>
  <c r="AZ532" i="1" s="1"/>
  <c r="AZ533" i="1" s="1"/>
  <c r="O195" i="1"/>
  <c r="EL40" i="1" s="1"/>
  <c r="EL294" i="1" s="1"/>
  <c r="DH44" i="1"/>
  <c r="DH45" i="1" s="1"/>
  <c r="AZ44" i="1"/>
  <c r="AZ45" i="1" s="1"/>
  <c r="CW45" i="1"/>
  <c r="CW46" i="1" s="1"/>
  <c r="AR45" i="1"/>
  <c r="AR46" i="1" s="1"/>
  <c r="AO46" i="1"/>
  <c r="CY45" i="1"/>
  <c r="AW45" i="1"/>
  <c r="AK45" i="1"/>
  <c r="DG45" i="1"/>
  <c r="DG46" i="1" s="1"/>
  <c r="CU45" i="1"/>
  <c r="AQ45" i="1"/>
  <c r="AQ46" i="1" s="1"/>
  <c r="AY45" i="1"/>
  <c r="DD44" i="1"/>
  <c r="DD45" i="1" s="1"/>
  <c r="AV44" i="1"/>
  <c r="AV547" i="1"/>
  <c r="O74" i="5"/>
  <c r="T74" i="5" s="1"/>
  <c r="Y74" i="5" s="1"/>
  <c r="AI45" i="1"/>
  <c r="DC45" i="1"/>
  <c r="O191" i="1"/>
  <c r="EH40" i="1" s="1"/>
  <c r="EH294" i="1" s="1"/>
  <c r="AP45" i="1"/>
  <c r="AP46" i="1" s="1"/>
  <c r="BZ40" i="1"/>
  <c r="BZ294" i="1" s="1"/>
  <c r="DA45" i="1"/>
  <c r="CP45" i="1"/>
  <c r="CP46" i="1" s="1"/>
  <c r="DE46" i="1"/>
  <c r="DE47" i="1" s="1"/>
  <c r="DI46" i="1"/>
  <c r="AM45" i="1"/>
  <c r="AM46" i="1" s="1"/>
  <c r="CS45" i="1"/>
  <c r="BA45" i="1"/>
  <c r="CX45" i="1"/>
  <c r="CQ45" i="1"/>
  <c r="CQ46" i="1" s="1"/>
  <c r="AX547" i="1"/>
  <c r="AX44" i="1"/>
  <c r="DF44" i="1"/>
  <c r="BP44" i="1"/>
  <c r="CV44" i="1"/>
  <c r="O193" i="1"/>
  <c r="EJ40" i="1" s="1"/>
  <c r="EJ294" i="1" s="1"/>
  <c r="CB40" i="1"/>
  <c r="CB294" i="1" s="1"/>
  <c r="CR44" i="1"/>
  <c r="U15" i="5"/>
  <c r="V15" i="5" s="1"/>
  <c r="P66" i="5"/>
  <c r="U66" i="5" s="1"/>
  <c r="Z66" i="5" s="1"/>
  <c r="O65" i="5"/>
  <c r="T65" i="5" s="1"/>
  <c r="Y65" i="5" s="1"/>
  <c r="O181" i="1"/>
  <c r="DZ40" i="1" s="1"/>
  <c r="BR40" i="1"/>
  <c r="O145" i="5"/>
  <c r="T145" i="5" s="1"/>
  <c r="Y145" i="5" s="1"/>
  <c r="AT44" i="1"/>
  <c r="P76" i="5"/>
  <c r="U76" i="5" s="1"/>
  <c r="Z76" i="5" s="1"/>
  <c r="U16" i="5"/>
  <c r="V16" i="5" s="1"/>
  <c r="O63" i="5"/>
  <c r="T63" i="5" s="1"/>
  <c r="Y63" i="5" s="1"/>
  <c r="O177" i="1"/>
  <c r="DV40" i="1" s="1"/>
  <c r="BN40" i="1"/>
  <c r="O143" i="5"/>
  <c r="T143" i="5" s="1"/>
  <c r="Y143" i="5" s="1"/>
  <c r="AN44" i="1"/>
  <c r="DB44" i="1"/>
  <c r="AJ44" i="1"/>
  <c r="O189" i="1"/>
  <c r="EF40" i="1" s="1"/>
  <c r="EF294" i="1" s="1"/>
  <c r="BX40" i="1"/>
  <c r="BX294" i="1" s="1"/>
  <c r="O153" i="5"/>
  <c r="T153" i="5" s="1"/>
  <c r="Y153" i="5" s="1"/>
  <c r="J45" i="22"/>
  <c r="B45" i="22" s="1"/>
  <c r="J22" i="22"/>
  <c r="B22" i="22" s="1"/>
  <c r="B77" i="22"/>
  <c r="Y127" i="5"/>
  <c r="Y117" i="5"/>
  <c r="Z157" i="5"/>
  <c r="Z117" i="5"/>
  <c r="Z147" i="5"/>
  <c r="AC127" i="5"/>
  <c r="U92" i="5" s="1"/>
  <c r="V92" i="5" s="1"/>
  <c r="U91" i="5"/>
  <c r="V91" i="5" s="1"/>
  <c r="Z127" i="5"/>
  <c r="U95" i="5"/>
  <c r="V95" i="5" s="1"/>
  <c r="AC157" i="5"/>
  <c r="CF46" i="1"/>
  <c r="CG46" i="1"/>
  <c r="DJ47" i="1"/>
  <c r="DJ48" i="1" s="1"/>
  <c r="Z46" i="1"/>
  <c r="CZ47" i="1"/>
  <c r="Y47" i="1"/>
  <c r="AS48" i="1"/>
  <c r="X47" i="1"/>
  <c r="DK47" i="1"/>
  <c r="CH46" i="1"/>
  <c r="AH46" i="1"/>
  <c r="BC47" i="1"/>
  <c r="BB47" i="1"/>
  <c r="AN547" i="1" l="1"/>
  <c r="AT547" i="1"/>
  <c r="AJ547" i="1"/>
  <c r="DD547" i="1"/>
  <c r="Z67" i="5"/>
  <c r="Z77" i="5"/>
  <c r="AI76" i="2"/>
  <c r="Z37" i="5"/>
  <c r="N209" i="1"/>
  <c r="Y37" i="5"/>
  <c r="Y47" i="5"/>
  <c r="DB547" i="1"/>
  <c r="CR547" i="1"/>
  <c r="Z47" i="5"/>
  <c r="CV547" i="1"/>
  <c r="DF547" i="1"/>
  <c r="AZ547" i="1"/>
  <c r="BE76" i="2"/>
  <c r="CD294" i="1"/>
  <c r="CD295" i="1" s="1"/>
  <c r="CD296" i="1" s="1"/>
  <c r="CD297" i="1" s="1"/>
  <c r="CD298" i="1" s="1"/>
  <c r="CD299" i="1" s="1"/>
  <c r="CD300" i="1" s="1"/>
  <c r="CD301" i="1" s="1"/>
  <c r="CD302" i="1" s="1"/>
  <c r="CD303" i="1" s="1"/>
  <c r="CD304" i="1" s="1"/>
  <c r="CD305" i="1" s="1"/>
  <c r="CD306" i="1" s="1"/>
  <c r="CD307" i="1" s="1"/>
  <c r="CD308" i="1" s="1"/>
  <c r="CD309" i="1" s="1"/>
  <c r="CD310" i="1" s="1"/>
  <c r="CD311" i="1" s="1"/>
  <c r="CD312" i="1" s="1"/>
  <c r="CD313" i="1" s="1"/>
  <c r="CD314" i="1" s="1"/>
  <c r="CD315" i="1" s="1"/>
  <c r="CD316" i="1" s="1"/>
  <c r="CD317" i="1" s="1"/>
  <c r="CD318" i="1" s="1"/>
  <c r="CD319" i="1" s="1"/>
  <c r="CD320" i="1" s="1"/>
  <c r="CD321" i="1" s="1"/>
  <c r="CD322" i="1" s="1"/>
  <c r="CD323" i="1" s="1"/>
  <c r="CD324" i="1" s="1"/>
  <c r="CD325" i="1" s="1"/>
  <c r="CD326" i="1" s="1"/>
  <c r="CD327" i="1" s="1"/>
  <c r="CD328" i="1" s="1"/>
  <c r="CD329" i="1" s="1"/>
  <c r="CD330" i="1" s="1"/>
  <c r="CD331" i="1" s="1"/>
  <c r="CD332" i="1" s="1"/>
  <c r="CD333" i="1" s="1"/>
  <c r="CD334" i="1" s="1"/>
  <c r="CD335" i="1" s="1"/>
  <c r="CD336" i="1" s="1"/>
  <c r="CD337" i="1" s="1"/>
  <c r="CD338" i="1" s="1"/>
  <c r="CD339" i="1" s="1"/>
  <c r="CD340" i="1" s="1"/>
  <c r="CD341" i="1" s="1"/>
  <c r="CD342" i="1" s="1"/>
  <c r="CD343" i="1" s="1"/>
  <c r="CD344" i="1" s="1"/>
  <c r="CD345" i="1" s="1"/>
  <c r="CD346" i="1" s="1"/>
  <c r="CD347" i="1" s="1"/>
  <c r="CD348" i="1" s="1"/>
  <c r="CD349" i="1" s="1"/>
  <c r="CD350" i="1" s="1"/>
  <c r="CD351" i="1" s="1"/>
  <c r="CD352" i="1" s="1"/>
  <c r="CD353" i="1" s="1"/>
  <c r="CD354" i="1" s="1"/>
  <c r="CD355" i="1" s="1"/>
  <c r="CD356" i="1" s="1"/>
  <c r="CD357" i="1" s="1"/>
  <c r="CD358" i="1" s="1"/>
  <c r="CD359" i="1" s="1"/>
  <c r="CD360" i="1" s="1"/>
  <c r="CD361" i="1" s="1"/>
  <c r="CD362" i="1" s="1"/>
  <c r="CD363" i="1" s="1"/>
  <c r="CD364" i="1" s="1"/>
  <c r="CD365" i="1" s="1"/>
  <c r="CD366" i="1" s="1"/>
  <c r="CD367" i="1" s="1"/>
  <c r="CD368" i="1" s="1"/>
  <c r="CD369" i="1" s="1"/>
  <c r="CD370" i="1" s="1"/>
  <c r="CD371" i="1" s="1"/>
  <c r="CD372" i="1" s="1"/>
  <c r="CD373" i="1" s="1"/>
  <c r="CD374" i="1" s="1"/>
  <c r="CD375" i="1" s="1"/>
  <c r="CD376" i="1" s="1"/>
  <c r="CD377" i="1" s="1"/>
  <c r="CD378" i="1" s="1"/>
  <c r="CD379" i="1" s="1"/>
  <c r="CD380" i="1" s="1"/>
  <c r="CD381" i="1" s="1"/>
  <c r="CD382" i="1" s="1"/>
  <c r="CD383" i="1" s="1"/>
  <c r="CD384" i="1" s="1"/>
  <c r="CD385" i="1" s="1"/>
  <c r="CD386" i="1" s="1"/>
  <c r="CD387" i="1" s="1"/>
  <c r="CD388" i="1" s="1"/>
  <c r="CD389" i="1" s="1"/>
  <c r="CD390" i="1" s="1"/>
  <c r="CD391" i="1" s="1"/>
  <c r="CD392" i="1" s="1"/>
  <c r="CD393" i="1" s="1"/>
  <c r="CD394" i="1" s="1"/>
  <c r="CD395" i="1" s="1"/>
  <c r="CD396" i="1" s="1"/>
  <c r="CD397" i="1" s="1"/>
  <c r="CD398" i="1" s="1"/>
  <c r="CD399" i="1" s="1"/>
  <c r="CD400" i="1" s="1"/>
  <c r="CD401" i="1" s="1"/>
  <c r="CD402" i="1" s="1"/>
  <c r="CD403" i="1" s="1"/>
  <c r="CD404" i="1" s="1"/>
  <c r="CD405" i="1" s="1"/>
  <c r="CD406" i="1" s="1"/>
  <c r="CD407" i="1" s="1"/>
  <c r="CD408" i="1" s="1"/>
  <c r="CD409" i="1" s="1"/>
  <c r="CD410" i="1" s="1"/>
  <c r="CD411" i="1" s="1"/>
  <c r="CD412" i="1" s="1"/>
  <c r="CD413" i="1" s="1"/>
  <c r="CD414" i="1" s="1"/>
  <c r="CD415" i="1" s="1"/>
  <c r="CD416" i="1" s="1"/>
  <c r="CD417" i="1" s="1"/>
  <c r="CD418" i="1" s="1"/>
  <c r="CD419" i="1" s="1"/>
  <c r="CD420" i="1" s="1"/>
  <c r="CD421" i="1" s="1"/>
  <c r="CD422" i="1" s="1"/>
  <c r="CD423" i="1" s="1"/>
  <c r="CD424" i="1" s="1"/>
  <c r="CD425" i="1" s="1"/>
  <c r="CD426" i="1" s="1"/>
  <c r="CD427" i="1" s="1"/>
  <c r="CD428" i="1" s="1"/>
  <c r="CD429" i="1" s="1"/>
  <c r="CD430" i="1" s="1"/>
  <c r="CD431" i="1" s="1"/>
  <c r="CD432" i="1" s="1"/>
  <c r="CD433" i="1" s="1"/>
  <c r="CD434" i="1" s="1"/>
  <c r="CD435" i="1" s="1"/>
  <c r="CD436" i="1" s="1"/>
  <c r="CD437" i="1" s="1"/>
  <c r="CD438" i="1" s="1"/>
  <c r="CD439" i="1" s="1"/>
  <c r="CD440" i="1" s="1"/>
  <c r="CD441" i="1" s="1"/>
  <c r="CD442" i="1" s="1"/>
  <c r="CD443" i="1" s="1"/>
  <c r="CD444" i="1" s="1"/>
  <c r="CD445" i="1" s="1"/>
  <c r="CD446" i="1" s="1"/>
  <c r="CD447" i="1" s="1"/>
  <c r="CD448" i="1" s="1"/>
  <c r="CD449" i="1" s="1"/>
  <c r="CD450" i="1" s="1"/>
  <c r="CD451" i="1" s="1"/>
  <c r="CD452" i="1" s="1"/>
  <c r="CD453" i="1" s="1"/>
  <c r="CD454" i="1" s="1"/>
  <c r="CD455" i="1" s="1"/>
  <c r="CD456" i="1" s="1"/>
  <c r="CD457" i="1" s="1"/>
  <c r="CD458" i="1" s="1"/>
  <c r="CD459" i="1" s="1"/>
  <c r="CD460" i="1" s="1"/>
  <c r="CD461" i="1" s="1"/>
  <c r="CD462" i="1" s="1"/>
  <c r="CD463" i="1" s="1"/>
  <c r="CD464" i="1" s="1"/>
  <c r="CD465" i="1" s="1"/>
  <c r="CD466" i="1" s="1"/>
  <c r="CD467" i="1" s="1"/>
  <c r="CD468" i="1" s="1"/>
  <c r="CD469" i="1" s="1"/>
  <c r="CD470" i="1" s="1"/>
  <c r="CD471" i="1" s="1"/>
  <c r="CD472" i="1" s="1"/>
  <c r="CD473" i="1" s="1"/>
  <c r="CD474" i="1" s="1"/>
  <c r="CD475" i="1" s="1"/>
  <c r="CD476" i="1" s="1"/>
  <c r="CD477" i="1" s="1"/>
  <c r="CD478" i="1" s="1"/>
  <c r="CD479" i="1" s="1"/>
  <c r="CD480" i="1" s="1"/>
  <c r="CD481" i="1" s="1"/>
  <c r="CD482" i="1" s="1"/>
  <c r="CD483" i="1" s="1"/>
  <c r="CD484" i="1" s="1"/>
  <c r="CD485" i="1" s="1"/>
  <c r="CD486" i="1" s="1"/>
  <c r="CD487" i="1" s="1"/>
  <c r="CD488" i="1" s="1"/>
  <c r="CD489" i="1" s="1"/>
  <c r="CD490" i="1" s="1"/>
  <c r="CD491" i="1" s="1"/>
  <c r="CD492" i="1" s="1"/>
  <c r="CD493" i="1" s="1"/>
  <c r="CD494" i="1" s="1"/>
  <c r="CD495" i="1" s="1"/>
  <c r="CD496" i="1" s="1"/>
  <c r="CD497" i="1" s="1"/>
  <c r="CD498" i="1" s="1"/>
  <c r="CD499" i="1" s="1"/>
  <c r="CD500" i="1" s="1"/>
  <c r="CD501" i="1" s="1"/>
  <c r="CD502" i="1" s="1"/>
  <c r="CD503" i="1" s="1"/>
  <c r="CD504" i="1" s="1"/>
  <c r="CD505" i="1" s="1"/>
  <c r="CD506" i="1" s="1"/>
  <c r="CD507" i="1" s="1"/>
  <c r="CD508" i="1" s="1"/>
  <c r="CD509" i="1" s="1"/>
  <c r="CD510" i="1" s="1"/>
  <c r="CD511" i="1" s="1"/>
  <c r="CD512" i="1" s="1"/>
  <c r="CD513" i="1" s="1"/>
  <c r="CD514" i="1" s="1"/>
  <c r="CD515" i="1" s="1"/>
  <c r="CD516" i="1" s="1"/>
  <c r="CD517" i="1" s="1"/>
  <c r="CD518" i="1" s="1"/>
  <c r="CD519" i="1" s="1"/>
  <c r="CD520" i="1" s="1"/>
  <c r="CD521" i="1" s="1"/>
  <c r="CD522" i="1" s="1"/>
  <c r="CD523" i="1" s="1"/>
  <c r="CD524" i="1" s="1"/>
  <c r="CD525" i="1" s="1"/>
  <c r="CD526" i="1" s="1"/>
  <c r="CD527" i="1" s="1"/>
  <c r="CD528" i="1" s="1"/>
  <c r="CD529" i="1" s="1"/>
  <c r="CD530" i="1" s="1"/>
  <c r="CD531" i="1" s="1"/>
  <c r="CD532" i="1" s="1"/>
  <c r="CD533" i="1" s="1"/>
  <c r="CD44" i="1"/>
  <c r="CD45" i="1" s="1"/>
  <c r="CD46" i="1" s="1"/>
  <c r="AV295" i="1"/>
  <c r="AV296" i="1" s="1"/>
  <c r="AV297" i="1" s="1"/>
  <c r="AV298" i="1" s="1"/>
  <c r="AV299" i="1" s="1"/>
  <c r="AV300" i="1" s="1"/>
  <c r="AV301" i="1" s="1"/>
  <c r="AV302" i="1" s="1"/>
  <c r="AV303" i="1" s="1"/>
  <c r="AV304" i="1" s="1"/>
  <c r="AV305" i="1" s="1"/>
  <c r="AV306" i="1" s="1"/>
  <c r="AV307" i="1" s="1"/>
  <c r="AV308" i="1" s="1"/>
  <c r="AV309" i="1" s="1"/>
  <c r="AV310" i="1" s="1"/>
  <c r="AV311" i="1" s="1"/>
  <c r="AV312" i="1" s="1"/>
  <c r="AV313" i="1" s="1"/>
  <c r="AV314" i="1" s="1"/>
  <c r="AV315" i="1" s="1"/>
  <c r="AV316" i="1" s="1"/>
  <c r="AV317" i="1" s="1"/>
  <c r="AV318" i="1" s="1"/>
  <c r="AV319" i="1" s="1"/>
  <c r="AV320" i="1" s="1"/>
  <c r="AV321" i="1" s="1"/>
  <c r="AV322" i="1" s="1"/>
  <c r="AV323" i="1" s="1"/>
  <c r="AV324" i="1" s="1"/>
  <c r="AV325" i="1" s="1"/>
  <c r="AV326" i="1" s="1"/>
  <c r="AV327" i="1" s="1"/>
  <c r="AV328" i="1" s="1"/>
  <c r="AV329" i="1" s="1"/>
  <c r="AV330" i="1" s="1"/>
  <c r="AV331" i="1" s="1"/>
  <c r="AV332" i="1" s="1"/>
  <c r="AV333" i="1" s="1"/>
  <c r="AV334" i="1" s="1"/>
  <c r="AV335" i="1" s="1"/>
  <c r="AV336" i="1" s="1"/>
  <c r="AV337" i="1" s="1"/>
  <c r="AV338" i="1" s="1"/>
  <c r="AV339" i="1" s="1"/>
  <c r="AV340" i="1" s="1"/>
  <c r="AV341" i="1" s="1"/>
  <c r="AV342" i="1" s="1"/>
  <c r="AV343" i="1" s="1"/>
  <c r="AV344" i="1" s="1"/>
  <c r="AV345" i="1" s="1"/>
  <c r="AV346" i="1" s="1"/>
  <c r="AV347" i="1" s="1"/>
  <c r="AV348" i="1" s="1"/>
  <c r="AV349" i="1" s="1"/>
  <c r="AV350" i="1" s="1"/>
  <c r="AV351" i="1" s="1"/>
  <c r="AV352" i="1" s="1"/>
  <c r="AV353" i="1" s="1"/>
  <c r="AV354" i="1" s="1"/>
  <c r="AV355" i="1" s="1"/>
  <c r="AV356" i="1" s="1"/>
  <c r="AV357" i="1" s="1"/>
  <c r="AV358" i="1" s="1"/>
  <c r="AV359" i="1" s="1"/>
  <c r="AV360" i="1" s="1"/>
  <c r="AV361" i="1" s="1"/>
  <c r="AV362" i="1" s="1"/>
  <c r="AV363" i="1" s="1"/>
  <c r="AV364" i="1" s="1"/>
  <c r="AV365" i="1" s="1"/>
  <c r="AV366" i="1" s="1"/>
  <c r="AV367" i="1" s="1"/>
  <c r="AV368" i="1" s="1"/>
  <c r="AV369" i="1" s="1"/>
  <c r="AV370" i="1" s="1"/>
  <c r="AV371" i="1" s="1"/>
  <c r="AV372" i="1" s="1"/>
  <c r="AV373" i="1" s="1"/>
  <c r="AV374" i="1" s="1"/>
  <c r="AV375" i="1" s="1"/>
  <c r="AV376" i="1" s="1"/>
  <c r="AV377" i="1" s="1"/>
  <c r="AV378" i="1" s="1"/>
  <c r="AV379" i="1" s="1"/>
  <c r="AV380" i="1" s="1"/>
  <c r="AV381" i="1" s="1"/>
  <c r="AV382" i="1" s="1"/>
  <c r="AV383" i="1" s="1"/>
  <c r="AV384" i="1" s="1"/>
  <c r="AV385" i="1" s="1"/>
  <c r="AV386" i="1" s="1"/>
  <c r="AV387" i="1" s="1"/>
  <c r="AV388" i="1" s="1"/>
  <c r="AV389" i="1" s="1"/>
  <c r="AV390" i="1" s="1"/>
  <c r="AV391" i="1" s="1"/>
  <c r="AV392" i="1" s="1"/>
  <c r="AV393" i="1" s="1"/>
  <c r="AV394" i="1" s="1"/>
  <c r="AV395" i="1" s="1"/>
  <c r="AV396" i="1" s="1"/>
  <c r="AV397" i="1" s="1"/>
  <c r="AV398" i="1" s="1"/>
  <c r="AV399" i="1" s="1"/>
  <c r="AV400" i="1" s="1"/>
  <c r="AV401" i="1" s="1"/>
  <c r="AV402" i="1" s="1"/>
  <c r="AV403" i="1" s="1"/>
  <c r="AV404" i="1" s="1"/>
  <c r="AV405" i="1" s="1"/>
  <c r="AV406" i="1" s="1"/>
  <c r="AV407" i="1" s="1"/>
  <c r="AV408" i="1" s="1"/>
  <c r="AV409" i="1" s="1"/>
  <c r="AV410" i="1" s="1"/>
  <c r="AV411" i="1" s="1"/>
  <c r="AV412" i="1" s="1"/>
  <c r="AV413" i="1" s="1"/>
  <c r="AV414" i="1" s="1"/>
  <c r="AV415" i="1" s="1"/>
  <c r="AV416" i="1" s="1"/>
  <c r="AV417" i="1" s="1"/>
  <c r="AV418" i="1" s="1"/>
  <c r="AV419" i="1" s="1"/>
  <c r="AV420" i="1" s="1"/>
  <c r="AV421" i="1" s="1"/>
  <c r="AV422" i="1" s="1"/>
  <c r="AV423" i="1" s="1"/>
  <c r="AV424" i="1" s="1"/>
  <c r="AV425" i="1" s="1"/>
  <c r="AV426" i="1" s="1"/>
  <c r="AV427" i="1" s="1"/>
  <c r="AV428" i="1" s="1"/>
  <c r="AV429" i="1" s="1"/>
  <c r="AV430" i="1" s="1"/>
  <c r="AV431" i="1" s="1"/>
  <c r="AV432" i="1" s="1"/>
  <c r="AV433" i="1" s="1"/>
  <c r="AV434" i="1" s="1"/>
  <c r="AV435" i="1" s="1"/>
  <c r="AV436" i="1" s="1"/>
  <c r="AV437" i="1" s="1"/>
  <c r="AV438" i="1" s="1"/>
  <c r="AV439" i="1" s="1"/>
  <c r="AV440" i="1" s="1"/>
  <c r="AV441" i="1" s="1"/>
  <c r="AV442" i="1" s="1"/>
  <c r="AV443" i="1" s="1"/>
  <c r="AV444" i="1" s="1"/>
  <c r="AV445" i="1" s="1"/>
  <c r="AV446" i="1" s="1"/>
  <c r="AV447" i="1" s="1"/>
  <c r="AV448" i="1" s="1"/>
  <c r="AV449" i="1" s="1"/>
  <c r="AV450" i="1" s="1"/>
  <c r="AV451" i="1" s="1"/>
  <c r="AV452" i="1" s="1"/>
  <c r="AV453" i="1" s="1"/>
  <c r="AV454" i="1" s="1"/>
  <c r="AV455" i="1" s="1"/>
  <c r="AV456" i="1" s="1"/>
  <c r="AV457" i="1" s="1"/>
  <c r="AV458" i="1" s="1"/>
  <c r="AV459" i="1" s="1"/>
  <c r="AV460" i="1" s="1"/>
  <c r="AV461" i="1" s="1"/>
  <c r="AV462" i="1" s="1"/>
  <c r="AV463" i="1" s="1"/>
  <c r="AV464" i="1" s="1"/>
  <c r="AV465" i="1" s="1"/>
  <c r="AV466" i="1" s="1"/>
  <c r="AV467" i="1" s="1"/>
  <c r="AV468" i="1" s="1"/>
  <c r="AV469" i="1" s="1"/>
  <c r="AV470" i="1" s="1"/>
  <c r="AV471" i="1" s="1"/>
  <c r="AV472" i="1" s="1"/>
  <c r="AV473" i="1" s="1"/>
  <c r="AV474" i="1" s="1"/>
  <c r="AV475" i="1" s="1"/>
  <c r="AV476" i="1" s="1"/>
  <c r="AV477" i="1" s="1"/>
  <c r="AV478" i="1" s="1"/>
  <c r="AV479" i="1" s="1"/>
  <c r="AV480" i="1" s="1"/>
  <c r="AV481" i="1" s="1"/>
  <c r="AV482" i="1" s="1"/>
  <c r="AV483" i="1" s="1"/>
  <c r="AV484" i="1" s="1"/>
  <c r="AV485" i="1" s="1"/>
  <c r="AV486" i="1" s="1"/>
  <c r="AV487" i="1" s="1"/>
  <c r="AV488" i="1" s="1"/>
  <c r="AV489" i="1" s="1"/>
  <c r="AV490" i="1" s="1"/>
  <c r="AV491" i="1" s="1"/>
  <c r="AV492" i="1" s="1"/>
  <c r="AV493" i="1" s="1"/>
  <c r="AV494" i="1" s="1"/>
  <c r="AV495" i="1" s="1"/>
  <c r="AV496" i="1" s="1"/>
  <c r="AV497" i="1" s="1"/>
  <c r="AV498" i="1" s="1"/>
  <c r="AV499" i="1" s="1"/>
  <c r="AV500" i="1" s="1"/>
  <c r="AV501" i="1" s="1"/>
  <c r="AV502" i="1" s="1"/>
  <c r="AV503" i="1" s="1"/>
  <c r="AV504" i="1" s="1"/>
  <c r="AV505" i="1" s="1"/>
  <c r="AV506" i="1" s="1"/>
  <c r="AV507" i="1" s="1"/>
  <c r="AV508" i="1" s="1"/>
  <c r="AV509" i="1" s="1"/>
  <c r="AV510" i="1" s="1"/>
  <c r="AV511" i="1" s="1"/>
  <c r="AV512" i="1" s="1"/>
  <c r="AV513" i="1" s="1"/>
  <c r="AV514" i="1" s="1"/>
  <c r="AV515" i="1" s="1"/>
  <c r="AV516" i="1" s="1"/>
  <c r="AV517" i="1" s="1"/>
  <c r="AV518" i="1" s="1"/>
  <c r="AV519" i="1" s="1"/>
  <c r="AV520" i="1" s="1"/>
  <c r="AV521" i="1" s="1"/>
  <c r="AV522" i="1" s="1"/>
  <c r="AV523" i="1" s="1"/>
  <c r="AV524" i="1" s="1"/>
  <c r="AV525" i="1" s="1"/>
  <c r="AV526" i="1" s="1"/>
  <c r="AV527" i="1" s="1"/>
  <c r="AV528" i="1" s="1"/>
  <c r="AV529" i="1" s="1"/>
  <c r="AV530" i="1" s="1"/>
  <c r="AV531" i="1" s="1"/>
  <c r="AV532" i="1" s="1"/>
  <c r="AV533" i="1" s="1"/>
  <c r="O209" i="1"/>
  <c r="F143" i="22"/>
  <c r="N15" i="3"/>
  <c r="Q280" i="3"/>
  <c r="AH279" i="3"/>
  <c r="BE40" i="1"/>
  <c r="AB40" i="1"/>
  <c r="AB547" i="1" s="1"/>
  <c r="AR77" i="2"/>
  <c r="BD77" i="2"/>
  <c r="BB77" i="2"/>
  <c r="AP77" i="2"/>
  <c r="AS77" i="2" s="1"/>
  <c r="AM77" i="2"/>
  <c r="AK77" i="2"/>
  <c r="AN77" i="2" s="1"/>
  <c r="AH77" i="2"/>
  <c r="AF77" i="2"/>
  <c r="W548" i="1"/>
  <c r="CH547" i="1"/>
  <c r="CI547" i="1"/>
  <c r="Z547" i="1"/>
  <c r="X547" i="1"/>
  <c r="CJ547" i="1"/>
  <c r="AS547" i="1"/>
  <c r="CF547" i="1"/>
  <c r="CG547" i="1"/>
  <c r="AA547" i="1"/>
  <c r="Y547" i="1"/>
  <c r="BA547" i="1"/>
  <c r="CW547" i="1"/>
  <c r="CU547" i="1"/>
  <c r="AQ547" i="1"/>
  <c r="DC547" i="1"/>
  <c r="AK547" i="1"/>
  <c r="AO547" i="1"/>
  <c r="AI547" i="1"/>
  <c r="AW547" i="1"/>
  <c r="CP547" i="1"/>
  <c r="AP547" i="1"/>
  <c r="DE547" i="1"/>
  <c r="AR547" i="1"/>
  <c r="CY547" i="1"/>
  <c r="DG547" i="1"/>
  <c r="DA547" i="1"/>
  <c r="AY547" i="1"/>
  <c r="DI547" i="1"/>
  <c r="CS547" i="1"/>
  <c r="CQ547" i="1"/>
  <c r="CZ547" i="1"/>
  <c r="CX547" i="1"/>
  <c r="AL547" i="1"/>
  <c r="AM547" i="1"/>
  <c r="AU547" i="1"/>
  <c r="AH547" i="1"/>
  <c r="CT547" i="1"/>
  <c r="G24" i="5"/>
  <c r="K24" i="5" s="1"/>
  <c r="P24" i="5" s="1"/>
  <c r="U24" i="5" s="1"/>
  <c r="Z24" i="5" s="1"/>
  <c r="N129" i="1"/>
  <c r="O129" i="1" s="1"/>
  <c r="CK40" i="1" s="1"/>
  <c r="N50" i="1"/>
  <c r="O49" i="1"/>
  <c r="G104" i="5"/>
  <c r="K104" i="5" s="1"/>
  <c r="P104" i="5" s="1"/>
  <c r="U104" i="5" s="1"/>
  <c r="Z104" i="5" s="1"/>
  <c r="K79" i="2"/>
  <c r="AB78" i="2"/>
  <c r="F54" i="5"/>
  <c r="J54" i="5" s="1"/>
  <c r="O54" i="5" s="1"/>
  <c r="T54" i="5" s="1"/>
  <c r="Y54" i="5" s="1"/>
  <c r="O87" i="1"/>
  <c r="BF40" i="1" s="1"/>
  <c r="N167" i="1"/>
  <c r="O167" i="1" s="1"/>
  <c r="DN40" i="1" s="1"/>
  <c r="N88" i="1"/>
  <c r="F134" i="5"/>
  <c r="J134" i="5" s="1"/>
  <c r="O134" i="5" s="1"/>
  <c r="T134" i="5" s="1"/>
  <c r="Y134" i="5" s="1"/>
  <c r="BJ278" i="3"/>
  <c r="AS278" i="3"/>
  <c r="AN278" i="3"/>
  <c r="AX278" i="3"/>
  <c r="CJ294" i="1"/>
  <c r="CJ295" i="1" s="1"/>
  <c r="CJ296" i="1" s="1"/>
  <c r="CJ297" i="1" s="1"/>
  <c r="CJ298" i="1" s="1"/>
  <c r="CJ299" i="1" s="1"/>
  <c r="CJ300" i="1" s="1"/>
  <c r="CJ301" i="1" s="1"/>
  <c r="CJ302" i="1" s="1"/>
  <c r="CJ303" i="1" s="1"/>
  <c r="CJ304" i="1" s="1"/>
  <c r="CJ305" i="1" s="1"/>
  <c r="CJ306" i="1" s="1"/>
  <c r="CJ307" i="1" s="1"/>
  <c r="CJ308" i="1" s="1"/>
  <c r="CJ309" i="1" s="1"/>
  <c r="CJ310" i="1" s="1"/>
  <c r="CJ311" i="1" s="1"/>
  <c r="CJ312" i="1" s="1"/>
  <c r="CJ313" i="1" s="1"/>
  <c r="CJ314" i="1" s="1"/>
  <c r="CJ315" i="1" s="1"/>
  <c r="CJ316" i="1" s="1"/>
  <c r="CJ317" i="1" s="1"/>
  <c r="CJ318" i="1" s="1"/>
  <c r="CJ319" i="1" s="1"/>
  <c r="CJ320" i="1" s="1"/>
  <c r="CJ321" i="1" s="1"/>
  <c r="CJ322" i="1" s="1"/>
  <c r="CJ323" i="1" s="1"/>
  <c r="CJ324" i="1" s="1"/>
  <c r="CJ325" i="1" s="1"/>
  <c r="CJ326" i="1" s="1"/>
  <c r="CJ327" i="1" s="1"/>
  <c r="CJ328" i="1" s="1"/>
  <c r="CJ329" i="1" s="1"/>
  <c r="CJ330" i="1" s="1"/>
  <c r="CJ331" i="1" s="1"/>
  <c r="CJ332" i="1" s="1"/>
  <c r="CJ333" i="1" s="1"/>
  <c r="CJ334" i="1" s="1"/>
  <c r="CJ335" i="1" s="1"/>
  <c r="CJ336" i="1" s="1"/>
  <c r="CJ337" i="1" s="1"/>
  <c r="CJ338" i="1" s="1"/>
  <c r="CJ339" i="1" s="1"/>
  <c r="CJ340" i="1" s="1"/>
  <c r="CJ341" i="1" s="1"/>
  <c r="CJ342" i="1" s="1"/>
  <c r="CJ343" i="1" s="1"/>
  <c r="CJ344" i="1" s="1"/>
  <c r="CJ345" i="1" s="1"/>
  <c r="CJ346" i="1" s="1"/>
  <c r="CJ347" i="1" s="1"/>
  <c r="CJ348" i="1" s="1"/>
  <c r="CJ349" i="1" s="1"/>
  <c r="CJ350" i="1" s="1"/>
  <c r="CJ351" i="1" s="1"/>
  <c r="CJ352" i="1" s="1"/>
  <c r="CJ353" i="1" s="1"/>
  <c r="CJ354" i="1" s="1"/>
  <c r="CJ355" i="1" s="1"/>
  <c r="CJ356" i="1" s="1"/>
  <c r="CJ357" i="1" s="1"/>
  <c r="CJ358" i="1" s="1"/>
  <c r="CJ359" i="1" s="1"/>
  <c r="CJ360" i="1" s="1"/>
  <c r="CJ361" i="1" s="1"/>
  <c r="CJ362" i="1" s="1"/>
  <c r="CJ363" i="1" s="1"/>
  <c r="CJ364" i="1" s="1"/>
  <c r="CJ365" i="1" s="1"/>
  <c r="CJ366" i="1" s="1"/>
  <c r="CJ367" i="1" s="1"/>
  <c r="CJ368" i="1" s="1"/>
  <c r="CJ369" i="1" s="1"/>
  <c r="CJ370" i="1" s="1"/>
  <c r="CJ371" i="1" s="1"/>
  <c r="CJ372" i="1" s="1"/>
  <c r="CJ373" i="1" s="1"/>
  <c r="CJ374" i="1" s="1"/>
  <c r="CJ375" i="1" s="1"/>
  <c r="CJ376" i="1" s="1"/>
  <c r="CJ377" i="1" s="1"/>
  <c r="CJ378" i="1" s="1"/>
  <c r="CJ379" i="1" s="1"/>
  <c r="CJ380" i="1" s="1"/>
  <c r="CJ381" i="1" s="1"/>
  <c r="CJ382" i="1" s="1"/>
  <c r="CJ383" i="1" s="1"/>
  <c r="CJ384" i="1" s="1"/>
  <c r="CJ385" i="1" s="1"/>
  <c r="CJ386" i="1" s="1"/>
  <c r="CJ387" i="1" s="1"/>
  <c r="CJ388" i="1" s="1"/>
  <c r="CJ389" i="1" s="1"/>
  <c r="CJ390" i="1" s="1"/>
  <c r="CJ391" i="1" s="1"/>
  <c r="CJ392" i="1" s="1"/>
  <c r="CJ393" i="1" s="1"/>
  <c r="CJ394" i="1" s="1"/>
  <c r="CJ395" i="1" s="1"/>
  <c r="CJ396" i="1" s="1"/>
  <c r="CJ397" i="1" s="1"/>
  <c r="CJ398" i="1" s="1"/>
  <c r="CJ399" i="1" s="1"/>
  <c r="CJ400" i="1" s="1"/>
  <c r="CJ401" i="1" s="1"/>
  <c r="CJ402" i="1" s="1"/>
  <c r="CJ403" i="1" s="1"/>
  <c r="CJ404" i="1" s="1"/>
  <c r="CJ405" i="1" s="1"/>
  <c r="CJ406" i="1" s="1"/>
  <c r="CJ407" i="1" s="1"/>
  <c r="CJ408" i="1" s="1"/>
  <c r="CJ409" i="1" s="1"/>
  <c r="CJ410" i="1" s="1"/>
  <c r="CJ411" i="1" s="1"/>
  <c r="CJ412" i="1" s="1"/>
  <c r="CJ413" i="1" s="1"/>
  <c r="CJ414" i="1" s="1"/>
  <c r="CJ415" i="1" s="1"/>
  <c r="CJ416" i="1" s="1"/>
  <c r="CJ417" i="1" s="1"/>
  <c r="CJ418" i="1" s="1"/>
  <c r="CJ419" i="1" s="1"/>
  <c r="CJ420" i="1" s="1"/>
  <c r="CJ421" i="1" s="1"/>
  <c r="CJ422" i="1" s="1"/>
  <c r="CJ423" i="1" s="1"/>
  <c r="CJ424" i="1" s="1"/>
  <c r="CJ425" i="1" s="1"/>
  <c r="CJ426" i="1" s="1"/>
  <c r="CJ427" i="1" s="1"/>
  <c r="CJ428" i="1" s="1"/>
  <c r="CJ429" i="1" s="1"/>
  <c r="CJ430" i="1" s="1"/>
  <c r="CJ431" i="1" s="1"/>
  <c r="CJ432" i="1" s="1"/>
  <c r="CJ433" i="1" s="1"/>
  <c r="CJ434" i="1" s="1"/>
  <c r="CJ435" i="1" s="1"/>
  <c r="CJ436" i="1" s="1"/>
  <c r="CJ437" i="1" s="1"/>
  <c r="CJ438" i="1" s="1"/>
  <c r="CJ439" i="1" s="1"/>
  <c r="CJ440" i="1" s="1"/>
  <c r="CJ441" i="1" s="1"/>
  <c r="CJ442" i="1" s="1"/>
  <c r="CJ443" i="1" s="1"/>
  <c r="CJ444" i="1" s="1"/>
  <c r="CJ445" i="1" s="1"/>
  <c r="CJ446" i="1" s="1"/>
  <c r="CJ447" i="1" s="1"/>
  <c r="CJ448" i="1" s="1"/>
  <c r="CJ449" i="1" s="1"/>
  <c r="CJ450" i="1" s="1"/>
  <c r="CJ451" i="1" s="1"/>
  <c r="CJ452" i="1" s="1"/>
  <c r="CJ453" i="1" s="1"/>
  <c r="CJ454" i="1" s="1"/>
  <c r="CJ455" i="1" s="1"/>
  <c r="CJ456" i="1" s="1"/>
  <c r="CJ457" i="1" s="1"/>
  <c r="CJ458" i="1" s="1"/>
  <c r="CJ459" i="1" s="1"/>
  <c r="CJ460" i="1" s="1"/>
  <c r="CJ461" i="1" s="1"/>
  <c r="CJ462" i="1" s="1"/>
  <c r="CJ463" i="1" s="1"/>
  <c r="CJ464" i="1" s="1"/>
  <c r="CJ465" i="1" s="1"/>
  <c r="CJ466" i="1" s="1"/>
  <c r="CJ467" i="1" s="1"/>
  <c r="CJ468" i="1" s="1"/>
  <c r="CJ469" i="1" s="1"/>
  <c r="CJ470" i="1" s="1"/>
  <c r="CJ471" i="1" s="1"/>
  <c r="CJ472" i="1" s="1"/>
  <c r="CJ473" i="1" s="1"/>
  <c r="CJ474" i="1" s="1"/>
  <c r="CJ475" i="1" s="1"/>
  <c r="CJ476" i="1" s="1"/>
  <c r="CJ477" i="1" s="1"/>
  <c r="CJ478" i="1" s="1"/>
  <c r="CJ479" i="1" s="1"/>
  <c r="CJ480" i="1" s="1"/>
  <c r="CJ481" i="1" s="1"/>
  <c r="CJ482" i="1" s="1"/>
  <c r="CJ483" i="1" s="1"/>
  <c r="CJ484" i="1" s="1"/>
  <c r="CJ485" i="1" s="1"/>
  <c r="CJ486" i="1" s="1"/>
  <c r="CJ487" i="1" s="1"/>
  <c r="CJ488" i="1" s="1"/>
  <c r="CJ489" i="1" s="1"/>
  <c r="CJ490" i="1" s="1"/>
  <c r="CJ491" i="1" s="1"/>
  <c r="CJ492" i="1" s="1"/>
  <c r="CJ493" i="1" s="1"/>
  <c r="CJ494" i="1" s="1"/>
  <c r="CJ495" i="1" s="1"/>
  <c r="CJ496" i="1" s="1"/>
  <c r="CJ497" i="1" s="1"/>
  <c r="CJ498" i="1" s="1"/>
  <c r="CJ499" i="1" s="1"/>
  <c r="CJ500" i="1" s="1"/>
  <c r="CJ501" i="1" s="1"/>
  <c r="CJ502" i="1" s="1"/>
  <c r="CJ503" i="1" s="1"/>
  <c r="CJ504" i="1" s="1"/>
  <c r="CJ505" i="1" s="1"/>
  <c r="CJ506" i="1" s="1"/>
  <c r="CJ507" i="1" s="1"/>
  <c r="CJ508" i="1" s="1"/>
  <c r="CJ509" i="1" s="1"/>
  <c r="CJ510" i="1" s="1"/>
  <c r="CJ511" i="1" s="1"/>
  <c r="CJ512" i="1" s="1"/>
  <c r="CJ513" i="1" s="1"/>
  <c r="CJ514" i="1" s="1"/>
  <c r="CJ515" i="1" s="1"/>
  <c r="CJ516" i="1" s="1"/>
  <c r="CJ517" i="1" s="1"/>
  <c r="CJ518" i="1" s="1"/>
  <c r="CJ519" i="1" s="1"/>
  <c r="CJ520" i="1" s="1"/>
  <c r="CJ521" i="1" s="1"/>
  <c r="CJ522" i="1" s="1"/>
  <c r="CJ523" i="1" s="1"/>
  <c r="CJ524" i="1" s="1"/>
  <c r="CJ525" i="1" s="1"/>
  <c r="CJ526" i="1" s="1"/>
  <c r="CJ527" i="1" s="1"/>
  <c r="CJ528" i="1" s="1"/>
  <c r="CJ529" i="1" s="1"/>
  <c r="CJ530" i="1" s="1"/>
  <c r="CJ531" i="1" s="1"/>
  <c r="CJ532" i="1" s="1"/>
  <c r="CJ533" i="1" s="1"/>
  <c r="CJ44" i="1"/>
  <c r="CJ45" i="1" s="1"/>
  <c r="CJ46" i="1" s="1"/>
  <c r="CJ47" i="1" s="1"/>
  <c r="CJ48" i="1" s="1"/>
  <c r="DM44" i="1"/>
  <c r="DM45" i="1" s="1"/>
  <c r="DM46" i="1" s="1"/>
  <c r="DM47" i="1" s="1"/>
  <c r="DM48" i="1" s="1"/>
  <c r="DM294" i="1"/>
  <c r="DM295" i="1" s="1"/>
  <c r="DM296" i="1" s="1"/>
  <c r="DM297" i="1" s="1"/>
  <c r="DM298" i="1" s="1"/>
  <c r="DM299" i="1" s="1"/>
  <c r="DM300" i="1" s="1"/>
  <c r="DM301" i="1" s="1"/>
  <c r="DM302" i="1" s="1"/>
  <c r="DM303" i="1" s="1"/>
  <c r="DM304" i="1" s="1"/>
  <c r="DM305" i="1" s="1"/>
  <c r="DM306" i="1" s="1"/>
  <c r="DM307" i="1" s="1"/>
  <c r="DM308" i="1" s="1"/>
  <c r="DM309" i="1" s="1"/>
  <c r="DM310" i="1" s="1"/>
  <c r="DM311" i="1" s="1"/>
  <c r="DM312" i="1" s="1"/>
  <c r="DM313" i="1" s="1"/>
  <c r="DM314" i="1" s="1"/>
  <c r="DM315" i="1" s="1"/>
  <c r="DM316" i="1" s="1"/>
  <c r="DM317" i="1" s="1"/>
  <c r="DM318" i="1" s="1"/>
  <c r="DM319" i="1" s="1"/>
  <c r="DM320" i="1" s="1"/>
  <c r="DM321" i="1" s="1"/>
  <c r="DM322" i="1" s="1"/>
  <c r="DM323" i="1" s="1"/>
  <c r="DM324" i="1" s="1"/>
  <c r="DM325" i="1" s="1"/>
  <c r="DM326" i="1" s="1"/>
  <c r="DM327" i="1" s="1"/>
  <c r="DM328" i="1" s="1"/>
  <c r="DM329" i="1" s="1"/>
  <c r="DM330" i="1" s="1"/>
  <c r="DM331" i="1" s="1"/>
  <c r="DM332" i="1" s="1"/>
  <c r="DM333" i="1" s="1"/>
  <c r="DM334" i="1" s="1"/>
  <c r="DM335" i="1" s="1"/>
  <c r="DM336" i="1" s="1"/>
  <c r="DM337" i="1" s="1"/>
  <c r="DM338" i="1" s="1"/>
  <c r="DM339" i="1" s="1"/>
  <c r="DM340" i="1" s="1"/>
  <c r="DM341" i="1" s="1"/>
  <c r="DM342" i="1" s="1"/>
  <c r="DM343" i="1" s="1"/>
  <c r="DM344" i="1" s="1"/>
  <c r="DM345" i="1" s="1"/>
  <c r="DM346" i="1" s="1"/>
  <c r="DM347" i="1" s="1"/>
  <c r="DM348" i="1" s="1"/>
  <c r="DM349" i="1" s="1"/>
  <c r="DM350" i="1" s="1"/>
  <c r="DM351" i="1" s="1"/>
  <c r="DM352" i="1" s="1"/>
  <c r="DM353" i="1" s="1"/>
  <c r="DM354" i="1" s="1"/>
  <c r="DM355" i="1" s="1"/>
  <c r="DM356" i="1" s="1"/>
  <c r="DM357" i="1" s="1"/>
  <c r="DM358" i="1" s="1"/>
  <c r="DM359" i="1" s="1"/>
  <c r="DM360" i="1" s="1"/>
  <c r="DM361" i="1" s="1"/>
  <c r="DM362" i="1" s="1"/>
  <c r="DM363" i="1" s="1"/>
  <c r="DM364" i="1" s="1"/>
  <c r="DM365" i="1" s="1"/>
  <c r="DM366" i="1" s="1"/>
  <c r="DM367" i="1" s="1"/>
  <c r="DM368" i="1" s="1"/>
  <c r="DM369" i="1" s="1"/>
  <c r="DM370" i="1" s="1"/>
  <c r="DM371" i="1" s="1"/>
  <c r="DM372" i="1" s="1"/>
  <c r="DM373" i="1" s="1"/>
  <c r="DM374" i="1" s="1"/>
  <c r="DM375" i="1" s="1"/>
  <c r="DM376" i="1" s="1"/>
  <c r="DM377" i="1" s="1"/>
  <c r="DM378" i="1" s="1"/>
  <c r="DM379" i="1" s="1"/>
  <c r="DM380" i="1" s="1"/>
  <c r="DM381" i="1" s="1"/>
  <c r="DM382" i="1" s="1"/>
  <c r="DM383" i="1" s="1"/>
  <c r="DM384" i="1" s="1"/>
  <c r="DM385" i="1" s="1"/>
  <c r="DM386" i="1" s="1"/>
  <c r="DM387" i="1" s="1"/>
  <c r="DM388" i="1" s="1"/>
  <c r="DM389" i="1" s="1"/>
  <c r="DM390" i="1" s="1"/>
  <c r="DM391" i="1" s="1"/>
  <c r="DM392" i="1" s="1"/>
  <c r="DM393" i="1" s="1"/>
  <c r="DM394" i="1" s="1"/>
  <c r="DM395" i="1" s="1"/>
  <c r="DM396" i="1" s="1"/>
  <c r="DM397" i="1" s="1"/>
  <c r="DM398" i="1" s="1"/>
  <c r="DM399" i="1" s="1"/>
  <c r="DM400" i="1" s="1"/>
  <c r="DM401" i="1" s="1"/>
  <c r="DM402" i="1" s="1"/>
  <c r="DM403" i="1" s="1"/>
  <c r="DM404" i="1" s="1"/>
  <c r="DM405" i="1" s="1"/>
  <c r="DM406" i="1" s="1"/>
  <c r="DM407" i="1" s="1"/>
  <c r="DM408" i="1" s="1"/>
  <c r="DM409" i="1" s="1"/>
  <c r="DM410" i="1" s="1"/>
  <c r="DM411" i="1" s="1"/>
  <c r="DM412" i="1" s="1"/>
  <c r="DM413" i="1" s="1"/>
  <c r="DM414" i="1" s="1"/>
  <c r="DM415" i="1" s="1"/>
  <c r="DM416" i="1" s="1"/>
  <c r="DM417" i="1" s="1"/>
  <c r="DM418" i="1" s="1"/>
  <c r="DM419" i="1" s="1"/>
  <c r="DM420" i="1" s="1"/>
  <c r="DM421" i="1" s="1"/>
  <c r="DM422" i="1" s="1"/>
  <c r="DM423" i="1" s="1"/>
  <c r="DM424" i="1" s="1"/>
  <c r="DM425" i="1" s="1"/>
  <c r="DM426" i="1" s="1"/>
  <c r="DM427" i="1" s="1"/>
  <c r="DM428" i="1" s="1"/>
  <c r="DM429" i="1" s="1"/>
  <c r="DM430" i="1" s="1"/>
  <c r="DM431" i="1" s="1"/>
  <c r="DM432" i="1" s="1"/>
  <c r="DM433" i="1" s="1"/>
  <c r="DM434" i="1" s="1"/>
  <c r="DM435" i="1" s="1"/>
  <c r="DM436" i="1" s="1"/>
  <c r="DM437" i="1" s="1"/>
  <c r="DM438" i="1" s="1"/>
  <c r="DM439" i="1" s="1"/>
  <c r="DM440" i="1" s="1"/>
  <c r="DM441" i="1" s="1"/>
  <c r="DM442" i="1" s="1"/>
  <c r="DM443" i="1" s="1"/>
  <c r="DM444" i="1" s="1"/>
  <c r="DM445" i="1" s="1"/>
  <c r="DM446" i="1" s="1"/>
  <c r="DM447" i="1" s="1"/>
  <c r="DM448" i="1" s="1"/>
  <c r="DM449" i="1" s="1"/>
  <c r="DM450" i="1" s="1"/>
  <c r="DM451" i="1" s="1"/>
  <c r="DM452" i="1" s="1"/>
  <c r="DM453" i="1" s="1"/>
  <c r="DM454" i="1" s="1"/>
  <c r="DM455" i="1" s="1"/>
  <c r="DM456" i="1" s="1"/>
  <c r="DM457" i="1" s="1"/>
  <c r="DM458" i="1" s="1"/>
  <c r="DM459" i="1" s="1"/>
  <c r="DM460" i="1" s="1"/>
  <c r="DM461" i="1" s="1"/>
  <c r="DM462" i="1" s="1"/>
  <c r="DM463" i="1" s="1"/>
  <c r="DM464" i="1" s="1"/>
  <c r="DM465" i="1" s="1"/>
  <c r="DM466" i="1" s="1"/>
  <c r="DM467" i="1" s="1"/>
  <c r="DM468" i="1" s="1"/>
  <c r="DM469" i="1" s="1"/>
  <c r="DM470" i="1" s="1"/>
  <c r="DM471" i="1" s="1"/>
  <c r="DM472" i="1" s="1"/>
  <c r="DM473" i="1" s="1"/>
  <c r="DM474" i="1" s="1"/>
  <c r="DM475" i="1" s="1"/>
  <c r="DM476" i="1" s="1"/>
  <c r="DM477" i="1" s="1"/>
  <c r="DM478" i="1" s="1"/>
  <c r="DM479" i="1" s="1"/>
  <c r="DM480" i="1" s="1"/>
  <c r="DM481" i="1" s="1"/>
  <c r="DM482" i="1" s="1"/>
  <c r="DM483" i="1" s="1"/>
  <c r="DM484" i="1" s="1"/>
  <c r="DM485" i="1" s="1"/>
  <c r="DM486" i="1" s="1"/>
  <c r="DM487" i="1" s="1"/>
  <c r="DM488" i="1" s="1"/>
  <c r="DM489" i="1" s="1"/>
  <c r="DM490" i="1" s="1"/>
  <c r="DM491" i="1" s="1"/>
  <c r="DM492" i="1" s="1"/>
  <c r="DM493" i="1" s="1"/>
  <c r="DM494" i="1" s="1"/>
  <c r="DM495" i="1" s="1"/>
  <c r="DM496" i="1" s="1"/>
  <c r="DM497" i="1" s="1"/>
  <c r="DM498" i="1" s="1"/>
  <c r="DM499" i="1" s="1"/>
  <c r="DM500" i="1" s="1"/>
  <c r="DM501" i="1" s="1"/>
  <c r="DM502" i="1" s="1"/>
  <c r="DM503" i="1" s="1"/>
  <c r="DM504" i="1" s="1"/>
  <c r="DM505" i="1" s="1"/>
  <c r="DM506" i="1" s="1"/>
  <c r="DM507" i="1" s="1"/>
  <c r="DM508" i="1" s="1"/>
  <c r="DM509" i="1" s="1"/>
  <c r="DM510" i="1" s="1"/>
  <c r="DM511" i="1" s="1"/>
  <c r="DM512" i="1" s="1"/>
  <c r="DM513" i="1" s="1"/>
  <c r="DM514" i="1" s="1"/>
  <c r="DM515" i="1" s="1"/>
  <c r="DM516" i="1" s="1"/>
  <c r="DM517" i="1" s="1"/>
  <c r="DM518" i="1" s="1"/>
  <c r="DM519" i="1" s="1"/>
  <c r="DM520" i="1" s="1"/>
  <c r="DM521" i="1" s="1"/>
  <c r="DM522" i="1" s="1"/>
  <c r="DM523" i="1" s="1"/>
  <c r="DM524" i="1" s="1"/>
  <c r="DM525" i="1" s="1"/>
  <c r="DM526" i="1" s="1"/>
  <c r="DM527" i="1" s="1"/>
  <c r="DM528" i="1" s="1"/>
  <c r="DM529" i="1" s="1"/>
  <c r="DM530" i="1" s="1"/>
  <c r="DM531" i="1" s="1"/>
  <c r="DM532" i="1" s="1"/>
  <c r="DM533" i="1" s="1"/>
  <c r="BN44" i="1"/>
  <c r="BN45" i="1" s="1"/>
  <c r="BN294" i="1"/>
  <c r="BN295" i="1" s="1"/>
  <c r="BN296" i="1" s="1"/>
  <c r="BN297" i="1" s="1"/>
  <c r="BN298" i="1" s="1"/>
  <c r="BN299" i="1" s="1"/>
  <c r="BN300" i="1" s="1"/>
  <c r="BN301" i="1" s="1"/>
  <c r="BN302" i="1" s="1"/>
  <c r="BN303" i="1" s="1"/>
  <c r="BN304" i="1" s="1"/>
  <c r="BN305" i="1" s="1"/>
  <c r="BN306" i="1" s="1"/>
  <c r="BN307" i="1" s="1"/>
  <c r="BN308" i="1" s="1"/>
  <c r="BN309" i="1" s="1"/>
  <c r="BN310" i="1" s="1"/>
  <c r="BN311" i="1" s="1"/>
  <c r="BN312" i="1" s="1"/>
  <c r="BN313" i="1" s="1"/>
  <c r="BN314" i="1" s="1"/>
  <c r="BN315" i="1" s="1"/>
  <c r="BN316" i="1" s="1"/>
  <c r="BN317" i="1" s="1"/>
  <c r="BN318" i="1" s="1"/>
  <c r="BN319" i="1" s="1"/>
  <c r="BN320" i="1" s="1"/>
  <c r="BN321" i="1" s="1"/>
  <c r="BN322" i="1" s="1"/>
  <c r="BN323" i="1" s="1"/>
  <c r="BN324" i="1" s="1"/>
  <c r="BN325" i="1" s="1"/>
  <c r="BN326" i="1" s="1"/>
  <c r="BN327" i="1" s="1"/>
  <c r="BN328" i="1" s="1"/>
  <c r="BN329" i="1" s="1"/>
  <c r="BN330" i="1" s="1"/>
  <c r="BN331" i="1" s="1"/>
  <c r="BN332" i="1" s="1"/>
  <c r="BN333" i="1" s="1"/>
  <c r="BN334" i="1" s="1"/>
  <c r="BN335" i="1" s="1"/>
  <c r="BN336" i="1" s="1"/>
  <c r="BN337" i="1" s="1"/>
  <c r="BN338" i="1" s="1"/>
  <c r="BN339" i="1" s="1"/>
  <c r="BN340" i="1" s="1"/>
  <c r="BN341" i="1" s="1"/>
  <c r="BN342" i="1" s="1"/>
  <c r="BN343" i="1" s="1"/>
  <c r="BN344" i="1" s="1"/>
  <c r="BN345" i="1" s="1"/>
  <c r="BN346" i="1" s="1"/>
  <c r="BN347" i="1" s="1"/>
  <c r="BN348" i="1" s="1"/>
  <c r="BN349" i="1" s="1"/>
  <c r="BN350" i="1" s="1"/>
  <c r="BN351" i="1" s="1"/>
  <c r="BN352" i="1" s="1"/>
  <c r="BN353" i="1" s="1"/>
  <c r="BN354" i="1" s="1"/>
  <c r="BN355" i="1" s="1"/>
  <c r="BN356" i="1" s="1"/>
  <c r="BN357" i="1" s="1"/>
  <c r="BN358" i="1" s="1"/>
  <c r="BN359" i="1" s="1"/>
  <c r="BN360" i="1" s="1"/>
  <c r="BN361" i="1" s="1"/>
  <c r="BN362" i="1" s="1"/>
  <c r="BN363" i="1" s="1"/>
  <c r="BN364" i="1" s="1"/>
  <c r="BN365" i="1" s="1"/>
  <c r="BN366" i="1" s="1"/>
  <c r="BN367" i="1" s="1"/>
  <c r="BN368" i="1" s="1"/>
  <c r="BN369" i="1" s="1"/>
  <c r="BN370" i="1" s="1"/>
  <c r="BN371" i="1" s="1"/>
  <c r="BN372" i="1" s="1"/>
  <c r="BN373" i="1" s="1"/>
  <c r="BN374" i="1" s="1"/>
  <c r="BN375" i="1" s="1"/>
  <c r="BN376" i="1" s="1"/>
  <c r="BN377" i="1" s="1"/>
  <c r="BN378" i="1" s="1"/>
  <c r="BN379" i="1" s="1"/>
  <c r="BN380" i="1" s="1"/>
  <c r="BN381" i="1" s="1"/>
  <c r="BN382" i="1" s="1"/>
  <c r="BN383" i="1" s="1"/>
  <c r="BN384" i="1" s="1"/>
  <c r="BN385" i="1" s="1"/>
  <c r="BN386" i="1" s="1"/>
  <c r="BN387" i="1" s="1"/>
  <c r="BN388" i="1" s="1"/>
  <c r="BN389" i="1" s="1"/>
  <c r="BN390" i="1" s="1"/>
  <c r="BN391" i="1" s="1"/>
  <c r="BN392" i="1" s="1"/>
  <c r="BN393" i="1" s="1"/>
  <c r="BN394" i="1" s="1"/>
  <c r="BN395" i="1" s="1"/>
  <c r="BN396" i="1" s="1"/>
  <c r="BN397" i="1" s="1"/>
  <c r="BN398" i="1" s="1"/>
  <c r="BN399" i="1" s="1"/>
  <c r="BN400" i="1" s="1"/>
  <c r="BN401" i="1" s="1"/>
  <c r="BN402" i="1" s="1"/>
  <c r="BN403" i="1" s="1"/>
  <c r="BN404" i="1" s="1"/>
  <c r="BN405" i="1" s="1"/>
  <c r="BN406" i="1" s="1"/>
  <c r="BN407" i="1" s="1"/>
  <c r="BN408" i="1" s="1"/>
  <c r="BN409" i="1" s="1"/>
  <c r="BN410" i="1" s="1"/>
  <c r="BN411" i="1" s="1"/>
  <c r="BN412" i="1" s="1"/>
  <c r="BN413" i="1" s="1"/>
  <c r="BN414" i="1" s="1"/>
  <c r="BN415" i="1" s="1"/>
  <c r="BN416" i="1" s="1"/>
  <c r="BN417" i="1" s="1"/>
  <c r="BN418" i="1" s="1"/>
  <c r="BN419" i="1" s="1"/>
  <c r="BN420" i="1" s="1"/>
  <c r="BN421" i="1" s="1"/>
  <c r="BN422" i="1" s="1"/>
  <c r="BN423" i="1" s="1"/>
  <c r="BN424" i="1" s="1"/>
  <c r="BN425" i="1" s="1"/>
  <c r="BN426" i="1" s="1"/>
  <c r="BN427" i="1" s="1"/>
  <c r="BN428" i="1" s="1"/>
  <c r="BN429" i="1" s="1"/>
  <c r="BN430" i="1" s="1"/>
  <c r="BN431" i="1" s="1"/>
  <c r="BN432" i="1" s="1"/>
  <c r="BN433" i="1" s="1"/>
  <c r="BN434" i="1" s="1"/>
  <c r="BN435" i="1" s="1"/>
  <c r="BN436" i="1" s="1"/>
  <c r="BN437" i="1" s="1"/>
  <c r="BN438" i="1" s="1"/>
  <c r="BN439" i="1" s="1"/>
  <c r="BN440" i="1" s="1"/>
  <c r="BN441" i="1" s="1"/>
  <c r="BN442" i="1" s="1"/>
  <c r="BN443" i="1" s="1"/>
  <c r="BN444" i="1" s="1"/>
  <c r="BN445" i="1" s="1"/>
  <c r="BN446" i="1" s="1"/>
  <c r="BN447" i="1" s="1"/>
  <c r="BN448" i="1" s="1"/>
  <c r="BN449" i="1" s="1"/>
  <c r="BN450" i="1" s="1"/>
  <c r="BN451" i="1" s="1"/>
  <c r="BN452" i="1" s="1"/>
  <c r="BN453" i="1" s="1"/>
  <c r="BN454" i="1" s="1"/>
  <c r="BN455" i="1" s="1"/>
  <c r="BN456" i="1" s="1"/>
  <c r="BN457" i="1" s="1"/>
  <c r="BN458" i="1" s="1"/>
  <c r="BN459" i="1" s="1"/>
  <c r="BN460" i="1" s="1"/>
  <c r="BN461" i="1" s="1"/>
  <c r="BN462" i="1" s="1"/>
  <c r="BN463" i="1" s="1"/>
  <c r="BN464" i="1" s="1"/>
  <c r="BN465" i="1" s="1"/>
  <c r="BN466" i="1" s="1"/>
  <c r="BN467" i="1" s="1"/>
  <c r="BN468" i="1" s="1"/>
  <c r="BN469" i="1" s="1"/>
  <c r="BN470" i="1" s="1"/>
  <c r="BN471" i="1" s="1"/>
  <c r="BN472" i="1" s="1"/>
  <c r="BN473" i="1" s="1"/>
  <c r="BN474" i="1" s="1"/>
  <c r="BN475" i="1" s="1"/>
  <c r="BN476" i="1" s="1"/>
  <c r="BN477" i="1" s="1"/>
  <c r="BN478" i="1" s="1"/>
  <c r="BN479" i="1" s="1"/>
  <c r="BN480" i="1" s="1"/>
  <c r="BN481" i="1" s="1"/>
  <c r="BN482" i="1" s="1"/>
  <c r="BN483" i="1" s="1"/>
  <c r="BN484" i="1" s="1"/>
  <c r="BN485" i="1" s="1"/>
  <c r="BN486" i="1" s="1"/>
  <c r="BN487" i="1" s="1"/>
  <c r="BN488" i="1" s="1"/>
  <c r="BN489" i="1" s="1"/>
  <c r="BN490" i="1" s="1"/>
  <c r="BN491" i="1" s="1"/>
  <c r="BN492" i="1" s="1"/>
  <c r="BN493" i="1" s="1"/>
  <c r="BN494" i="1" s="1"/>
  <c r="BN495" i="1" s="1"/>
  <c r="BN496" i="1" s="1"/>
  <c r="BN497" i="1" s="1"/>
  <c r="BN498" i="1" s="1"/>
  <c r="BN499" i="1" s="1"/>
  <c r="BN500" i="1" s="1"/>
  <c r="BN501" i="1" s="1"/>
  <c r="BN502" i="1" s="1"/>
  <c r="BN503" i="1" s="1"/>
  <c r="BN504" i="1" s="1"/>
  <c r="BN505" i="1" s="1"/>
  <c r="BN506" i="1" s="1"/>
  <c r="BN507" i="1" s="1"/>
  <c r="BN508" i="1" s="1"/>
  <c r="BN509" i="1" s="1"/>
  <c r="BN510" i="1" s="1"/>
  <c r="BN511" i="1" s="1"/>
  <c r="BN512" i="1" s="1"/>
  <c r="BN513" i="1" s="1"/>
  <c r="BN514" i="1" s="1"/>
  <c r="BN515" i="1" s="1"/>
  <c r="BN516" i="1" s="1"/>
  <c r="BN517" i="1" s="1"/>
  <c r="BN518" i="1" s="1"/>
  <c r="BN519" i="1" s="1"/>
  <c r="BN520" i="1" s="1"/>
  <c r="BN521" i="1" s="1"/>
  <c r="BN522" i="1" s="1"/>
  <c r="BN523" i="1" s="1"/>
  <c r="BN524" i="1" s="1"/>
  <c r="BN525" i="1" s="1"/>
  <c r="BN526" i="1" s="1"/>
  <c r="BN527" i="1" s="1"/>
  <c r="BN528" i="1" s="1"/>
  <c r="BN529" i="1" s="1"/>
  <c r="BN530" i="1" s="1"/>
  <c r="BN531" i="1" s="1"/>
  <c r="BN532" i="1" s="1"/>
  <c r="BN533" i="1" s="1"/>
  <c r="EH44" i="1"/>
  <c r="EH45" i="1" s="1"/>
  <c r="EH295" i="1"/>
  <c r="EH296" i="1" s="1"/>
  <c r="EH297" i="1" s="1"/>
  <c r="EH298" i="1" s="1"/>
  <c r="EH299" i="1" s="1"/>
  <c r="EH300" i="1" s="1"/>
  <c r="EH301" i="1" s="1"/>
  <c r="EH302" i="1" s="1"/>
  <c r="EH303" i="1" s="1"/>
  <c r="EH304" i="1" s="1"/>
  <c r="EH305" i="1" s="1"/>
  <c r="EH306" i="1" s="1"/>
  <c r="EH307" i="1" s="1"/>
  <c r="EH308" i="1" s="1"/>
  <c r="EH309" i="1" s="1"/>
  <c r="EH310" i="1" s="1"/>
  <c r="EH311" i="1" s="1"/>
  <c r="EH312" i="1" s="1"/>
  <c r="EH313" i="1" s="1"/>
  <c r="EH314" i="1" s="1"/>
  <c r="EH315" i="1" s="1"/>
  <c r="EH316" i="1" s="1"/>
  <c r="EH317" i="1" s="1"/>
  <c r="EH318" i="1" s="1"/>
  <c r="EH319" i="1" s="1"/>
  <c r="EH320" i="1" s="1"/>
  <c r="EH321" i="1" s="1"/>
  <c r="EH322" i="1" s="1"/>
  <c r="EH323" i="1" s="1"/>
  <c r="EH324" i="1" s="1"/>
  <c r="EH325" i="1" s="1"/>
  <c r="EH326" i="1" s="1"/>
  <c r="EH327" i="1" s="1"/>
  <c r="EH328" i="1" s="1"/>
  <c r="EH329" i="1" s="1"/>
  <c r="EH330" i="1" s="1"/>
  <c r="EH331" i="1" s="1"/>
  <c r="EH332" i="1" s="1"/>
  <c r="EH333" i="1" s="1"/>
  <c r="EH334" i="1" s="1"/>
  <c r="EH335" i="1" s="1"/>
  <c r="EH336" i="1" s="1"/>
  <c r="EH337" i="1" s="1"/>
  <c r="EH338" i="1" s="1"/>
  <c r="EH339" i="1" s="1"/>
  <c r="EH340" i="1" s="1"/>
  <c r="EH341" i="1" s="1"/>
  <c r="EH342" i="1" s="1"/>
  <c r="EH343" i="1" s="1"/>
  <c r="EH344" i="1" s="1"/>
  <c r="EH345" i="1" s="1"/>
  <c r="EH346" i="1" s="1"/>
  <c r="EH347" i="1" s="1"/>
  <c r="EH348" i="1" s="1"/>
  <c r="EH349" i="1" s="1"/>
  <c r="EH350" i="1" s="1"/>
  <c r="EH351" i="1" s="1"/>
  <c r="EH352" i="1" s="1"/>
  <c r="EH353" i="1" s="1"/>
  <c r="EH354" i="1" s="1"/>
  <c r="EH355" i="1" s="1"/>
  <c r="EH356" i="1" s="1"/>
  <c r="EH357" i="1" s="1"/>
  <c r="EH358" i="1" s="1"/>
  <c r="EH359" i="1" s="1"/>
  <c r="EH360" i="1" s="1"/>
  <c r="EH361" i="1" s="1"/>
  <c r="EH362" i="1" s="1"/>
  <c r="EH363" i="1" s="1"/>
  <c r="EH364" i="1" s="1"/>
  <c r="EH365" i="1" s="1"/>
  <c r="EH366" i="1" s="1"/>
  <c r="EH367" i="1" s="1"/>
  <c r="EH368" i="1" s="1"/>
  <c r="EH369" i="1" s="1"/>
  <c r="EH370" i="1" s="1"/>
  <c r="EH371" i="1" s="1"/>
  <c r="EH372" i="1" s="1"/>
  <c r="EH373" i="1" s="1"/>
  <c r="EH374" i="1" s="1"/>
  <c r="EH375" i="1" s="1"/>
  <c r="EH376" i="1" s="1"/>
  <c r="EH377" i="1" s="1"/>
  <c r="EH378" i="1" s="1"/>
  <c r="EH379" i="1" s="1"/>
  <c r="EH380" i="1" s="1"/>
  <c r="EH381" i="1" s="1"/>
  <c r="EH382" i="1" s="1"/>
  <c r="EH383" i="1" s="1"/>
  <c r="EH384" i="1" s="1"/>
  <c r="EH385" i="1" s="1"/>
  <c r="EH386" i="1" s="1"/>
  <c r="EH387" i="1" s="1"/>
  <c r="EH388" i="1" s="1"/>
  <c r="EH389" i="1" s="1"/>
  <c r="EH390" i="1" s="1"/>
  <c r="EH391" i="1" s="1"/>
  <c r="EH392" i="1" s="1"/>
  <c r="EH393" i="1" s="1"/>
  <c r="EH394" i="1" s="1"/>
  <c r="EH395" i="1" s="1"/>
  <c r="EH396" i="1" s="1"/>
  <c r="EH397" i="1" s="1"/>
  <c r="EH398" i="1" s="1"/>
  <c r="EH399" i="1" s="1"/>
  <c r="EH400" i="1" s="1"/>
  <c r="EH401" i="1" s="1"/>
  <c r="EH402" i="1" s="1"/>
  <c r="EH403" i="1" s="1"/>
  <c r="EH404" i="1" s="1"/>
  <c r="EH405" i="1" s="1"/>
  <c r="EH406" i="1" s="1"/>
  <c r="EH407" i="1" s="1"/>
  <c r="EH408" i="1" s="1"/>
  <c r="EH409" i="1" s="1"/>
  <c r="EH410" i="1" s="1"/>
  <c r="EH411" i="1" s="1"/>
  <c r="EH412" i="1" s="1"/>
  <c r="EH413" i="1" s="1"/>
  <c r="EH414" i="1" s="1"/>
  <c r="EH415" i="1" s="1"/>
  <c r="EH416" i="1" s="1"/>
  <c r="EH417" i="1" s="1"/>
  <c r="EH418" i="1" s="1"/>
  <c r="EH419" i="1" s="1"/>
  <c r="EH420" i="1" s="1"/>
  <c r="EH421" i="1" s="1"/>
  <c r="EH422" i="1" s="1"/>
  <c r="EH423" i="1" s="1"/>
  <c r="EH424" i="1" s="1"/>
  <c r="EH425" i="1" s="1"/>
  <c r="EH426" i="1" s="1"/>
  <c r="EH427" i="1" s="1"/>
  <c r="EH428" i="1" s="1"/>
  <c r="EH429" i="1" s="1"/>
  <c r="EH430" i="1" s="1"/>
  <c r="EH431" i="1" s="1"/>
  <c r="EH432" i="1" s="1"/>
  <c r="EH433" i="1" s="1"/>
  <c r="EH434" i="1" s="1"/>
  <c r="EH435" i="1" s="1"/>
  <c r="EH436" i="1" s="1"/>
  <c r="EH437" i="1" s="1"/>
  <c r="EH438" i="1" s="1"/>
  <c r="EH439" i="1" s="1"/>
  <c r="EH440" i="1" s="1"/>
  <c r="EH441" i="1" s="1"/>
  <c r="EH442" i="1" s="1"/>
  <c r="EH443" i="1" s="1"/>
  <c r="EH444" i="1" s="1"/>
  <c r="EH445" i="1" s="1"/>
  <c r="EH446" i="1" s="1"/>
  <c r="EH447" i="1" s="1"/>
  <c r="EH448" i="1" s="1"/>
  <c r="EH449" i="1" s="1"/>
  <c r="EH450" i="1" s="1"/>
  <c r="EH451" i="1" s="1"/>
  <c r="EH452" i="1" s="1"/>
  <c r="EH453" i="1" s="1"/>
  <c r="EH454" i="1" s="1"/>
  <c r="EH455" i="1" s="1"/>
  <c r="EH456" i="1" s="1"/>
  <c r="EH457" i="1" s="1"/>
  <c r="EH458" i="1" s="1"/>
  <c r="EH459" i="1" s="1"/>
  <c r="EH460" i="1" s="1"/>
  <c r="EH461" i="1" s="1"/>
  <c r="EH462" i="1" s="1"/>
  <c r="EH463" i="1" s="1"/>
  <c r="EH464" i="1" s="1"/>
  <c r="EH465" i="1" s="1"/>
  <c r="EH466" i="1" s="1"/>
  <c r="EH467" i="1" s="1"/>
  <c r="EH468" i="1" s="1"/>
  <c r="EH469" i="1" s="1"/>
  <c r="EH470" i="1" s="1"/>
  <c r="EH471" i="1" s="1"/>
  <c r="EH472" i="1" s="1"/>
  <c r="EH473" i="1" s="1"/>
  <c r="EH474" i="1" s="1"/>
  <c r="EH475" i="1" s="1"/>
  <c r="EH476" i="1" s="1"/>
  <c r="EH477" i="1" s="1"/>
  <c r="EH478" i="1" s="1"/>
  <c r="EH479" i="1" s="1"/>
  <c r="EH480" i="1" s="1"/>
  <c r="EH481" i="1" s="1"/>
  <c r="EH482" i="1" s="1"/>
  <c r="EH483" i="1" s="1"/>
  <c r="EH484" i="1" s="1"/>
  <c r="EH485" i="1" s="1"/>
  <c r="EH486" i="1" s="1"/>
  <c r="EH487" i="1" s="1"/>
  <c r="EH488" i="1" s="1"/>
  <c r="EH489" i="1" s="1"/>
  <c r="EH490" i="1" s="1"/>
  <c r="EH491" i="1" s="1"/>
  <c r="EH492" i="1" s="1"/>
  <c r="EH493" i="1" s="1"/>
  <c r="EH494" i="1" s="1"/>
  <c r="EH495" i="1" s="1"/>
  <c r="EH496" i="1" s="1"/>
  <c r="EH497" i="1" s="1"/>
  <c r="EH498" i="1" s="1"/>
  <c r="EH499" i="1" s="1"/>
  <c r="EH500" i="1" s="1"/>
  <c r="EH501" i="1" s="1"/>
  <c r="EH502" i="1" s="1"/>
  <c r="EH503" i="1" s="1"/>
  <c r="EH504" i="1" s="1"/>
  <c r="EH505" i="1" s="1"/>
  <c r="EH506" i="1" s="1"/>
  <c r="EH507" i="1" s="1"/>
  <c r="EH508" i="1" s="1"/>
  <c r="EH509" i="1" s="1"/>
  <c r="EH510" i="1" s="1"/>
  <c r="EH511" i="1" s="1"/>
  <c r="EH512" i="1" s="1"/>
  <c r="EH513" i="1" s="1"/>
  <c r="EH514" i="1" s="1"/>
  <c r="EH515" i="1" s="1"/>
  <c r="EH516" i="1" s="1"/>
  <c r="EH517" i="1" s="1"/>
  <c r="EH518" i="1" s="1"/>
  <c r="EH519" i="1" s="1"/>
  <c r="EH520" i="1" s="1"/>
  <c r="EH521" i="1" s="1"/>
  <c r="EH522" i="1" s="1"/>
  <c r="EH523" i="1" s="1"/>
  <c r="EH524" i="1" s="1"/>
  <c r="EH525" i="1" s="1"/>
  <c r="EH526" i="1" s="1"/>
  <c r="EH527" i="1" s="1"/>
  <c r="EH528" i="1" s="1"/>
  <c r="EH529" i="1" s="1"/>
  <c r="EH530" i="1" s="1"/>
  <c r="EH531" i="1" s="1"/>
  <c r="EH532" i="1" s="1"/>
  <c r="EH533" i="1" s="1"/>
  <c r="CB44" i="1"/>
  <c r="CB45" i="1" s="1"/>
  <c r="CB295" i="1"/>
  <c r="CB296" i="1" s="1"/>
  <c r="CB297" i="1" s="1"/>
  <c r="CB298" i="1" s="1"/>
  <c r="CB299" i="1" s="1"/>
  <c r="CB300" i="1" s="1"/>
  <c r="CB301" i="1" s="1"/>
  <c r="CB302" i="1" s="1"/>
  <c r="CB303" i="1" s="1"/>
  <c r="CB304" i="1" s="1"/>
  <c r="CB305" i="1" s="1"/>
  <c r="CB306" i="1" s="1"/>
  <c r="CB307" i="1" s="1"/>
  <c r="CB308" i="1" s="1"/>
  <c r="CB309" i="1" s="1"/>
  <c r="CB310" i="1" s="1"/>
  <c r="CB311" i="1" s="1"/>
  <c r="CB312" i="1" s="1"/>
  <c r="CB313" i="1" s="1"/>
  <c r="CB314" i="1" s="1"/>
  <c r="CB315" i="1" s="1"/>
  <c r="CB316" i="1" s="1"/>
  <c r="CB317" i="1" s="1"/>
  <c r="CB318" i="1" s="1"/>
  <c r="CB319" i="1" s="1"/>
  <c r="CB320" i="1" s="1"/>
  <c r="CB321" i="1" s="1"/>
  <c r="CB322" i="1" s="1"/>
  <c r="CB323" i="1" s="1"/>
  <c r="CB324" i="1" s="1"/>
  <c r="CB325" i="1" s="1"/>
  <c r="CB326" i="1" s="1"/>
  <c r="CB327" i="1" s="1"/>
  <c r="CB328" i="1" s="1"/>
  <c r="CB329" i="1" s="1"/>
  <c r="CB330" i="1" s="1"/>
  <c r="CB331" i="1" s="1"/>
  <c r="CB332" i="1" s="1"/>
  <c r="CB333" i="1" s="1"/>
  <c r="CB334" i="1" s="1"/>
  <c r="CB335" i="1" s="1"/>
  <c r="CB336" i="1" s="1"/>
  <c r="CB337" i="1" s="1"/>
  <c r="CB338" i="1" s="1"/>
  <c r="CB339" i="1" s="1"/>
  <c r="CB340" i="1" s="1"/>
  <c r="CB341" i="1" s="1"/>
  <c r="CB342" i="1" s="1"/>
  <c r="CB343" i="1" s="1"/>
  <c r="CB344" i="1" s="1"/>
  <c r="CB345" i="1" s="1"/>
  <c r="CB346" i="1" s="1"/>
  <c r="CB347" i="1" s="1"/>
  <c r="CB348" i="1" s="1"/>
  <c r="CB349" i="1" s="1"/>
  <c r="CB350" i="1" s="1"/>
  <c r="CB351" i="1" s="1"/>
  <c r="CB352" i="1" s="1"/>
  <c r="CB353" i="1" s="1"/>
  <c r="CB354" i="1" s="1"/>
  <c r="CB355" i="1" s="1"/>
  <c r="CB356" i="1" s="1"/>
  <c r="CB357" i="1" s="1"/>
  <c r="CB358" i="1" s="1"/>
  <c r="CB359" i="1" s="1"/>
  <c r="CB360" i="1" s="1"/>
  <c r="CB361" i="1" s="1"/>
  <c r="CB362" i="1" s="1"/>
  <c r="CB363" i="1" s="1"/>
  <c r="CB364" i="1" s="1"/>
  <c r="CB365" i="1" s="1"/>
  <c r="CB366" i="1" s="1"/>
  <c r="CB367" i="1" s="1"/>
  <c r="CB368" i="1" s="1"/>
  <c r="CB369" i="1" s="1"/>
  <c r="CB370" i="1" s="1"/>
  <c r="CB371" i="1" s="1"/>
  <c r="CB372" i="1" s="1"/>
  <c r="CB373" i="1" s="1"/>
  <c r="CB374" i="1" s="1"/>
  <c r="CB375" i="1" s="1"/>
  <c r="CB376" i="1" s="1"/>
  <c r="CB377" i="1" s="1"/>
  <c r="CB378" i="1" s="1"/>
  <c r="CB379" i="1" s="1"/>
  <c r="CB380" i="1" s="1"/>
  <c r="CB381" i="1" s="1"/>
  <c r="CB382" i="1" s="1"/>
  <c r="CB383" i="1" s="1"/>
  <c r="CB384" i="1" s="1"/>
  <c r="CB385" i="1" s="1"/>
  <c r="CB386" i="1" s="1"/>
  <c r="CB387" i="1" s="1"/>
  <c r="CB388" i="1" s="1"/>
  <c r="CB389" i="1" s="1"/>
  <c r="CB390" i="1" s="1"/>
  <c r="CB391" i="1" s="1"/>
  <c r="CB392" i="1" s="1"/>
  <c r="CB393" i="1" s="1"/>
  <c r="CB394" i="1" s="1"/>
  <c r="CB395" i="1" s="1"/>
  <c r="CB396" i="1" s="1"/>
  <c r="CB397" i="1" s="1"/>
  <c r="CB398" i="1" s="1"/>
  <c r="CB399" i="1" s="1"/>
  <c r="CB400" i="1" s="1"/>
  <c r="CB401" i="1" s="1"/>
  <c r="CB402" i="1" s="1"/>
  <c r="CB403" i="1" s="1"/>
  <c r="CB404" i="1" s="1"/>
  <c r="CB405" i="1" s="1"/>
  <c r="CB406" i="1" s="1"/>
  <c r="CB407" i="1" s="1"/>
  <c r="CB408" i="1" s="1"/>
  <c r="CB409" i="1" s="1"/>
  <c r="CB410" i="1" s="1"/>
  <c r="CB411" i="1" s="1"/>
  <c r="CB412" i="1" s="1"/>
  <c r="CB413" i="1" s="1"/>
  <c r="CB414" i="1" s="1"/>
  <c r="CB415" i="1" s="1"/>
  <c r="CB416" i="1" s="1"/>
  <c r="CB417" i="1" s="1"/>
  <c r="CB418" i="1" s="1"/>
  <c r="CB419" i="1" s="1"/>
  <c r="CB420" i="1" s="1"/>
  <c r="CB421" i="1" s="1"/>
  <c r="CB422" i="1" s="1"/>
  <c r="CB423" i="1" s="1"/>
  <c r="CB424" i="1" s="1"/>
  <c r="CB425" i="1" s="1"/>
  <c r="CB426" i="1" s="1"/>
  <c r="CB427" i="1" s="1"/>
  <c r="CB428" i="1" s="1"/>
  <c r="CB429" i="1" s="1"/>
  <c r="CB430" i="1" s="1"/>
  <c r="CB431" i="1" s="1"/>
  <c r="CB432" i="1" s="1"/>
  <c r="CB433" i="1" s="1"/>
  <c r="CB434" i="1" s="1"/>
  <c r="CB435" i="1" s="1"/>
  <c r="CB436" i="1" s="1"/>
  <c r="CB437" i="1" s="1"/>
  <c r="CB438" i="1" s="1"/>
  <c r="CB439" i="1" s="1"/>
  <c r="CB440" i="1" s="1"/>
  <c r="CB441" i="1" s="1"/>
  <c r="CB442" i="1" s="1"/>
  <c r="CB443" i="1" s="1"/>
  <c r="CB444" i="1" s="1"/>
  <c r="CB445" i="1" s="1"/>
  <c r="CB446" i="1" s="1"/>
  <c r="CB447" i="1" s="1"/>
  <c r="CB448" i="1" s="1"/>
  <c r="CB449" i="1" s="1"/>
  <c r="CB450" i="1" s="1"/>
  <c r="CB451" i="1" s="1"/>
  <c r="CB452" i="1" s="1"/>
  <c r="CB453" i="1" s="1"/>
  <c r="CB454" i="1" s="1"/>
  <c r="CB455" i="1" s="1"/>
  <c r="CB456" i="1" s="1"/>
  <c r="CB457" i="1" s="1"/>
  <c r="CB458" i="1" s="1"/>
  <c r="CB459" i="1" s="1"/>
  <c r="CB460" i="1" s="1"/>
  <c r="CB461" i="1" s="1"/>
  <c r="CB462" i="1" s="1"/>
  <c r="CB463" i="1" s="1"/>
  <c r="CB464" i="1" s="1"/>
  <c r="CB465" i="1" s="1"/>
  <c r="CB466" i="1" s="1"/>
  <c r="CB467" i="1" s="1"/>
  <c r="CB468" i="1" s="1"/>
  <c r="CB469" i="1" s="1"/>
  <c r="CB470" i="1" s="1"/>
  <c r="CB471" i="1" s="1"/>
  <c r="CB472" i="1" s="1"/>
  <c r="CB473" i="1" s="1"/>
  <c r="CB474" i="1" s="1"/>
  <c r="CB475" i="1" s="1"/>
  <c r="CB476" i="1" s="1"/>
  <c r="CB477" i="1" s="1"/>
  <c r="CB478" i="1" s="1"/>
  <c r="CB479" i="1" s="1"/>
  <c r="CB480" i="1" s="1"/>
  <c r="CB481" i="1" s="1"/>
  <c r="CB482" i="1" s="1"/>
  <c r="CB483" i="1" s="1"/>
  <c r="CB484" i="1" s="1"/>
  <c r="CB485" i="1" s="1"/>
  <c r="CB486" i="1" s="1"/>
  <c r="CB487" i="1" s="1"/>
  <c r="CB488" i="1" s="1"/>
  <c r="CB489" i="1" s="1"/>
  <c r="CB490" i="1" s="1"/>
  <c r="CB491" i="1" s="1"/>
  <c r="CB492" i="1" s="1"/>
  <c r="CB493" i="1" s="1"/>
  <c r="CB494" i="1" s="1"/>
  <c r="CB495" i="1" s="1"/>
  <c r="CB496" i="1" s="1"/>
  <c r="CB497" i="1" s="1"/>
  <c r="CB498" i="1" s="1"/>
  <c r="CB499" i="1" s="1"/>
  <c r="CB500" i="1" s="1"/>
  <c r="CB501" i="1" s="1"/>
  <c r="CB502" i="1" s="1"/>
  <c r="CB503" i="1" s="1"/>
  <c r="CB504" i="1" s="1"/>
  <c r="CB505" i="1" s="1"/>
  <c r="CB506" i="1" s="1"/>
  <c r="CB507" i="1" s="1"/>
  <c r="CB508" i="1" s="1"/>
  <c r="CB509" i="1" s="1"/>
  <c r="CB510" i="1" s="1"/>
  <c r="CB511" i="1" s="1"/>
  <c r="CB512" i="1" s="1"/>
  <c r="CB513" i="1" s="1"/>
  <c r="CB514" i="1" s="1"/>
  <c r="CB515" i="1" s="1"/>
  <c r="CB516" i="1" s="1"/>
  <c r="CB517" i="1" s="1"/>
  <c r="CB518" i="1" s="1"/>
  <c r="CB519" i="1" s="1"/>
  <c r="CB520" i="1" s="1"/>
  <c r="CB521" i="1" s="1"/>
  <c r="CB522" i="1" s="1"/>
  <c r="CB523" i="1" s="1"/>
  <c r="CB524" i="1" s="1"/>
  <c r="CB525" i="1" s="1"/>
  <c r="CB526" i="1" s="1"/>
  <c r="CB527" i="1" s="1"/>
  <c r="CB528" i="1" s="1"/>
  <c r="CB529" i="1" s="1"/>
  <c r="CB530" i="1" s="1"/>
  <c r="CB531" i="1" s="1"/>
  <c r="CB532" i="1" s="1"/>
  <c r="CB533" i="1" s="1"/>
  <c r="BX44" i="1"/>
  <c r="BX45" i="1" s="1"/>
  <c r="BX295" i="1"/>
  <c r="BX296" i="1" s="1"/>
  <c r="BX297" i="1" s="1"/>
  <c r="BX298" i="1" s="1"/>
  <c r="BX299" i="1" s="1"/>
  <c r="BX300" i="1" s="1"/>
  <c r="BX301" i="1" s="1"/>
  <c r="BX302" i="1" s="1"/>
  <c r="BX303" i="1" s="1"/>
  <c r="BX304" i="1" s="1"/>
  <c r="BX305" i="1" s="1"/>
  <c r="BX306" i="1" s="1"/>
  <c r="BX307" i="1" s="1"/>
  <c r="BX308" i="1" s="1"/>
  <c r="BX309" i="1" s="1"/>
  <c r="BX310" i="1" s="1"/>
  <c r="BX311" i="1" s="1"/>
  <c r="BX312" i="1" s="1"/>
  <c r="BX313" i="1" s="1"/>
  <c r="BX314" i="1" s="1"/>
  <c r="BX315" i="1" s="1"/>
  <c r="BX316" i="1" s="1"/>
  <c r="BX317" i="1" s="1"/>
  <c r="BX318" i="1" s="1"/>
  <c r="BX319" i="1" s="1"/>
  <c r="BX320" i="1" s="1"/>
  <c r="BX321" i="1" s="1"/>
  <c r="BX322" i="1" s="1"/>
  <c r="BX323" i="1" s="1"/>
  <c r="BX324" i="1" s="1"/>
  <c r="BX325" i="1" s="1"/>
  <c r="BX326" i="1" s="1"/>
  <c r="BX327" i="1" s="1"/>
  <c r="BX328" i="1" s="1"/>
  <c r="BX329" i="1" s="1"/>
  <c r="BX330" i="1" s="1"/>
  <c r="BX331" i="1" s="1"/>
  <c r="BX332" i="1" s="1"/>
  <c r="BX333" i="1" s="1"/>
  <c r="BX334" i="1" s="1"/>
  <c r="BX335" i="1" s="1"/>
  <c r="BX336" i="1" s="1"/>
  <c r="BX337" i="1" s="1"/>
  <c r="BX338" i="1" s="1"/>
  <c r="BX339" i="1" s="1"/>
  <c r="BX340" i="1" s="1"/>
  <c r="BX341" i="1" s="1"/>
  <c r="BX342" i="1" s="1"/>
  <c r="BX343" i="1" s="1"/>
  <c r="BX344" i="1" s="1"/>
  <c r="BX345" i="1" s="1"/>
  <c r="BX346" i="1" s="1"/>
  <c r="BX347" i="1" s="1"/>
  <c r="BX348" i="1" s="1"/>
  <c r="BX349" i="1" s="1"/>
  <c r="BX350" i="1" s="1"/>
  <c r="BX351" i="1" s="1"/>
  <c r="BX352" i="1" s="1"/>
  <c r="BX353" i="1" s="1"/>
  <c r="BX354" i="1" s="1"/>
  <c r="BX355" i="1" s="1"/>
  <c r="BX356" i="1" s="1"/>
  <c r="BX357" i="1" s="1"/>
  <c r="BX358" i="1" s="1"/>
  <c r="BX359" i="1" s="1"/>
  <c r="BX360" i="1" s="1"/>
  <c r="BX361" i="1" s="1"/>
  <c r="BX362" i="1" s="1"/>
  <c r="BX363" i="1" s="1"/>
  <c r="BX364" i="1" s="1"/>
  <c r="BX365" i="1" s="1"/>
  <c r="BX366" i="1" s="1"/>
  <c r="BX367" i="1" s="1"/>
  <c r="BX368" i="1" s="1"/>
  <c r="BX369" i="1" s="1"/>
  <c r="BX370" i="1" s="1"/>
  <c r="BX371" i="1" s="1"/>
  <c r="BX372" i="1" s="1"/>
  <c r="BX373" i="1" s="1"/>
  <c r="BX374" i="1" s="1"/>
  <c r="BX375" i="1" s="1"/>
  <c r="BX376" i="1" s="1"/>
  <c r="BX377" i="1" s="1"/>
  <c r="BX378" i="1" s="1"/>
  <c r="BX379" i="1" s="1"/>
  <c r="BX380" i="1" s="1"/>
  <c r="BX381" i="1" s="1"/>
  <c r="BX382" i="1" s="1"/>
  <c r="BX383" i="1" s="1"/>
  <c r="BX384" i="1" s="1"/>
  <c r="BX385" i="1" s="1"/>
  <c r="BX386" i="1" s="1"/>
  <c r="BX387" i="1" s="1"/>
  <c r="BX388" i="1" s="1"/>
  <c r="BX389" i="1" s="1"/>
  <c r="BX390" i="1" s="1"/>
  <c r="BX391" i="1" s="1"/>
  <c r="BX392" i="1" s="1"/>
  <c r="BX393" i="1" s="1"/>
  <c r="BX394" i="1" s="1"/>
  <c r="BX395" i="1" s="1"/>
  <c r="BX396" i="1" s="1"/>
  <c r="BX397" i="1" s="1"/>
  <c r="BX398" i="1" s="1"/>
  <c r="BX399" i="1" s="1"/>
  <c r="BX400" i="1" s="1"/>
  <c r="BX401" i="1" s="1"/>
  <c r="BX402" i="1" s="1"/>
  <c r="BX403" i="1" s="1"/>
  <c r="BX404" i="1" s="1"/>
  <c r="BX405" i="1" s="1"/>
  <c r="BX406" i="1" s="1"/>
  <c r="BX407" i="1" s="1"/>
  <c r="BX408" i="1" s="1"/>
  <c r="BX409" i="1" s="1"/>
  <c r="BX410" i="1" s="1"/>
  <c r="BX411" i="1" s="1"/>
  <c r="BX412" i="1" s="1"/>
  <c r="BX413" i="1" s="1"/>
  <c r="BX414" i="1" s="1"/>
  <c r="BX415" i="1" s="1"/>
  <c r="BX416" i="1" s="1"/>
  <c r="BX417" i="1" s="1"/>
  <c r="BX418" i="1" s="1"/>
  <c r="BX419" i="1" s="1"/>
  <c r="BX420" i="1" s="1"/>
  <c r="BX421" i="1" s="1"/>
  <c r="BX422" i="1" s="1"/>
  <c r="BX423" i="1" s="1"/>
  <c r="BX424" i="1" s="1"/>
  <c r="BX425" i="1" s="1"/>
  <c r="BX426" i="1" s="1"/>
  <c r="BX427" i="1" s="1"/>
  <c r="BX428" i="1" s="1"/>
  <c r="BX429" i="1" s="1"/>
  <c r="BX430" i="1" s="1"/>
  <c r="BX431" i="1" s="1"/>
  <c r="BX432" i="1" s="1"/>
  <c r="BX433" i="1" s="1"/>
  <c r="BX434" i="1" s="1"/>
  <c r="BX435" i="1" s="1"/>
  <c r="BX436" i="1" s="1"/>
  <c r="BX437" i="1" s="1"/>
  <c r="BX438" i="1" s="1"/>
  <c r="BX439" i="1" s="1"/>
  <c r="BX440" i="1" s="1"/>
  <c r="BX441" i="1" s="1"/>
  <c r="BX442" i="1" s="1"/>
  <c r="BX443" i="1" s="1"/>
  <c r="BX444" i="1" s="1"/>
  <c r="BX445" i="1" s="1"/>
  <c r="BX446" i="1" s="1"/>
  <c r="BX447" i="1" s="1"/>
  <c r="BX448" i="1" s="1"/>
  <c r="BX449" i="1" s="1"/>
  <c r="BX450" i="1" s="1"/>
  <c r="BX451" i="1" s="1"/>
  <c r="BX452" i="1" s="1"/>
  <c r="BX453" i="1" s="1"/>
  <c r="BX454" i="1" s="1"/>
  <c r="BX455" i="1" s="1"/>
  <c r="BX456" i="1" s="1"/>
  <c r="BX457" i="1" s="1"/>
  <c r="BX458" i="1" s="1"/>
  <c r="BX459" i="1" s="1"/>
  <c r="BX460" i="1" s="1"/>
  <c r="BX461" i="1" s="1"/>
  <c r="BX462" i="1" s="1"/>
  <c r="BX463" i="1" s="1"/>
  <c r="BX464" i="1" s="1"/>
  <c r="BX465" i="1" s="1"/>
  <c r="BX466" i="1" s="1"/>
  <c r="BX467" i="1" s="1"/>
  <c r="BX468" i="1" s="1"/>
  <c r="BX469" i="1" s="1"/>
  <c r="BX470" i="1" s="1"/>
  <c r="BX471" i="1" s="1"/>
  <c r="BX472" i="1" s="1"/>
  <c r="BX473" i="1" s="1"/>
  <c r="BX474" i="1" s="1"/>
  <c r="BX475" i="1" s="1"/>
  <c r="BX476" i="1" s="1"/>
  <c r="BX477" i="1" s="1"/>
  <c r="BX478" i="1" s="1"/>
  <c r="BX479" i="1" s="1"/>
  <c r="BX480" i="1" s="1"/>
  <c r="BX481" i="1" s="1"/>
  <c r="BX482" i="1" s="1"/>
  <c r="BX483" i="1" s="1"/>
  <c r="BX484" i="1" s="1"/>
  <c r="BX485" i="1" s="1"/>
  <c r="BX486" i="1" s="1"/>
  <c r="BX487" i="1" s="1"/>
  <c r="BX488" i="1" s="1"/>
  <c r="BX489" i="1" s="1"/>
  <c r="BX490" i="1" s="1"/>
  <c r="BX491" i="1" s="1"/>
  <c r="BX492" i="1" s="1"/>
  <c r="BX493" i="1" s="1"/>
  <c r="BX494" i="1" s="1"/>
  <c r="BX495" i="1" s="1"/>
  <c r="BX496" i="1" s="1"/>
  <c r="BX497" i="1" s="1"/>
  <c r="BX498" i="1" s="1"/>
  <c r="BX499" i="1" s="1"/>
  <c r="BX500" i="1" s="1"/>
  <c r="BX501" i="1" s="1"/>
  <c r="BX502" i="1" s="1"/>
  <c r="BX503" i="1" s="1"/>
  <c r="BX504" i="1" s="1"/>
  <c r="BX505" i="1" s="1"/>
  <c r="BX506" i="1" s="1"/>
  <c r="BX507" i="1" s="1"/>
  <c r="BX508" i="1" s="1"/>
  <c r="BX509" i="1" s="1"/>
  <c r="BX510" i="1" s="1"/>
  <c r="BX511" i="1" s="1"/>
  <c r="BX512" i="1" s="1"/>
  <c r="BX513" i="1" s="1"/>
  <c r="BX514" i="1" s="1"/>
  <c r="BX515" i="1" s="1"/>
  <c r="BX516" i="1" s="1"/>
  <c r="BX517" i="1" s="1"/>
  <c r="BX518" i="1" s="1"/>
  <c r="BX519" i="1" s="1"/>
  <c r="BX520" i="1" s="1"/>
  <c r="BX521" i="1" s="1"/>
  <c r="BX522" i="1" s="1"/>
  <c r="BX523" i="1" s="1"/>
  <c r="BX524" i="1" s="1"/>
  <c r="BX525" i="1" s="1"/>
  <c r="BX526" i="1" s="1"/>
  <c r="BX527" i="1" s="1"/>
  <c r="BX528" i="1" s="1"/>
  <c r="BX529" i="1" s="1"/>
  <c r="BX530" i="1" s="1"/>
  <c r="BX531" i="1" s="1"/>
  <c r="BX532" i="1" s="1"/>
  <c r="BX533" i="1" s="1"/>
  <c r="BR44" i="1"/>
  <c r="BR45" i="1" s="1"/>
  <c r="BR294" i="1"/>
  <c r="BR295" i="1" s="1"/>
  <c r="BR296" i="1" s="1"/>
  <c r="BR297" i="1" s="1"/>
  <c r="BR298" i="1" s="1"/>
  <c r="BR299" i="1" s="1"/>
  <c r="BR300" i="1" s="1"/>
  <c r="BR301" i="1" s="1"/>
  <c r="BR302" i="1" s="1"/>
  <c r="BR303" i="1" s="1"/>
  <c r="BR304" i="1" s="1"/>
  <c r="BR305" i="1" s="1"/>
  <c r="BR306" i="1" s="1"/>
  <c r="BR307" i="1" s="1"/>
  <c r="BR308" i="1" s="1"/>
  <c r="BR309" i="1" s="1"/>
  <c r="BR310" i="1" s="1"/>
  <c r="BR311" i="1" s="1"/>
  <c r="BR312" i="1" s="1"/>
  <c r="BR313" i="1" s="1"/>
  <c r="BR314" i="1" s="1"/>
  <c r="BR315" i="1" s="1"/>
  <c r="BR316" i="1" s="1"/>
  <c r="BR317" i="1" s="1"/>
  <c r="BR318" i="1" s="1"/>
  <c r="BR319" i="1" s="1"/>
  <c r="BR320" i="1" s="1"/>
  <c r="BR321" i="1" s="1"/>
  <c r="BR322" i="1" s="1"/>
  <c r="BR323" i="1" s="1"/>
  <c r="BR324" i="1" s="1"/>
  <c r="BR325" i="1" s="1"/>
  <c r="BR326" i="1" s="1"/>
  <c r="BR327" i="1" s="1"/>
  <c r="BR328" i="1" s="1"/>
  <c r="BR329" i="1" s="1"/>
  <c r="BR330" i="1" s="1"/>
  <c r="BR331" i="1" s="1"/>
  <c r="BR332" i="1" s="1"/>
  <c r="BR333" i="1" s="1"/>
  <c r="BR334" i="1" s="1"/>
  <c r="BR335" i="1" s="1"/>
  <c r="BR336" i="1" s="1"/>
  <c r="BR337" i="1" s="1"/>
  <c r="BR338" i="1" s="1"/>
  <c r="BR339" i="1" s="1"/>
  <c r="BR340" i="1" s="1"/>
  <c r="BR341" i="1" s="1"/>
  <c r="BR342" i="1" s="1"/>
  <c r="BR343" i="1" s="1"/>
  <c r="BR344" i="1" s="1"/>
  <c r="BR345" i="1" s="1"/>
  <c r="BR346" i="1" s="1"/>
  <c r="BR347" i="1" s="1"/>
  <c r="BR348" i="1" s="1"/>
  <c r="BR349" i="1" s="1"/>
  <c r="BR350" i="1" s="1"/>
  <c r="BR351" i="1" s="1"/>
  <c r="BR352" i="1" s="1"/>
  <c r="BR353" i="1" s="1"/>
  <c r="BR354" i="1" s="1"/>
  <c r="BR355" i="1" s="1"/>
  <c r="BR356" i="1" s="1"/>
  <c r="BR357" i="1" s="1"/>
  <c r="BR358" i="1" s="1"/>
  <c r="BR359" i="1" s="1"/>
  <c r="BR360" i="1" s="1"/>
  <c r="BR361" i="1" s="1"/>
  <c r="BR362" i="1" s="1"/>
  <c r="BR363" i="1" s="1"/>
  <c r="BR364" i="1" s="1"/>
  <c r="BR365" i="1" s="1"/>
  <c r="BR366" i="1" s="1"/>
  <c r="BR367" i="1" s="1"/>
  <c r="BR368" i="1" s="1"/>
  <c r="BR369" i="1" s="1"/>
  <c r="BR370" i="1" s="1"/>
  <c r="BR371" i="1" s="1"/>
  <c r="BR372" i="1" s="1"/>
  <c r="BR373" i="1" s="1"/>
  <c r="BR374" i="1" s="1"/>
  <c r="BR375" i="1" s="1"/>
  <c r="BR376" i="1" s="1"/>
  <c r="BR377" i="1" s="1"/>
  <c r="BR378" i="1" s="1"/>
  <c r="BR379" i="1" s="1"/>
  <c r="BR380" i="1" s="1"/>
  <c r="BR381" i="1" s="1"/>
  <c r="BR382" i="1" s="1"/>
  <c r="BR383" i="1" s="1"/>
  <c r="BR384" i="1" s="1"/>
  <c r="BR385" i="1" s="1"/>
  <c r="BR386" i="1" s="1"/>
  <c r="BR387" i="1" s="1"/>
  <c r="BR388" i="1" s="1"/>
  <c r="BR389" i="1" s="1"/>
  <c r="BR390" i="1" s="1"/>
  <c r="BR391" i="1" s="1"/>
  <c r="BR392" i="1" s="1"/>
  <c r="BR393" i="1" s="1"/>
  <c r="BR394" i="1" s="1"/>
  <c r="BR395" i="1" s="1"/>
  <c r="BR396" i="1" s="1"/>
  <c r="BR397" i="1" s="1"/>
  <c r="BR398" i="1" s="1"/>
  <c r="BR399" i="1" s="1"/>
  <c r="BR400" i="1" s="1"/>
  <c r="BR401" i="1" s="1"/>
  <c r="BR402" i="1" s="1"/>
  <c r="BR403" i="1" s="1"/>
  <c r="BR404" i="1" s="1"/>
  <c r="BR405" i="1" s="1"/>
  <c r="BR406" i="1" s="1"/>
  <c r="BR407" i="1" s="1"/>
  <c r="BR408" i="1" s="1"/>
  <c r="BR409" i="1" s="1"/>
  <c r="BR410" i="1" s="1"/>
  <c r="BR411" i="1" s="1"/>
  <c r="BR412" i="1" s="1"/>
  <c r="BR413" i="1" s="1"/>
  <c r="BR414" i="1" s="1"/>
  <c r="BR415" i="1" s="1"/>
  <c r="BR416" i="1" s="1"/>
  <c r="BR417" i="1" s="1"/>
  <c r="BR418" i="1" s="1"/>
  <c r="BR419" i="1" s="1"/>
  <c r="BR420" i="1" s="1"/>
  <c r="BR421" i="1" s="1"/>
  <c r="BR422" i="1" s="1"/>
  <c r="BR423" i="1" s="1"/>
  <c r="BR424" i="1" s="1"/>
  <c r="BR425" i="1" s="1"/>
  <c r="BR426" i="1" s="1"/>
  <c r="BR427" i="1" s="1"/>
  <c r="BR428" i="1" s="1"/>
  <c r="BR429" i="1" s="1"/>
  <c r="BR430" i="1" s="1"/>
  <c r="BR431" i="1" s="1"/>
  <c r="BR432" i="1" s="1"/>
  <c r="BR433" i="1" s="1"/>
  <c r="BR434" i="1" s="1"/>
  <c r="BR435" i="1" s="1"/>
  <c r="BR436" i="1" s="1"/>
  <c r="BR437" i="1" s="1"/>
  <c r="BR438" i="1" s="1"/>
  <c r="BR439" i="1" s="1"/>
  <c r="BR440" i="1" s="1"/>
  <c r="BR441" i="1" s="1"/>
  <c r="BR442" i="1" s="1"/>
  <c r="BR443" i="1" s="1"/>
  <c r="BR444" i="1" s="1"/>
  <c r="BR445" i="1" s="1"/>
  <c r="BR446" i="1" s="1"/>
  <c r="BR447" i="1" s="1"/>
  <c r="BR448" i="1" s="1"/>
  <c r="BR449" i="1" s="1"/>
  <c r="BR450" i="1" s="1"/>
  <c r="BR451" i="1" s="1"/>
  <c r="BR452" i="1" s="1"/>
  <c r="BR453" i="1" s="1"/>
  <c r="BR454" i="1" s="1"/>
  <c r="BR455" i="1" s="1"/>
  <c r="BR456" i="1" s="1"/>
  <c r="BR457" i="1" s="1"/>
  <c r="BR458" i="1" s="1"/>
  <c r="BR459" i="1" s="1"/>
  <c r="BR460" i="1" s="1"/>
  <c r="BR461" i="1" s="1"/>
  <c r="BR462" i="1" s="1"/>
  <c r="BR463" i="1" s="1"/>
  <c r="BR464" i="1" s="1"/>
  <c r="BR465" i="1" s="1"/>
  <c r="BR466" i="1" s="1"/>
  <c r="BR467" i="1" s="1"/>
  <c r="BR468" i="1" s="1"/>
  <c r="BR469" i="1" s="1"/>
  <c r="BR470" i="1" s="1"/>
  <c r="BR471" i="1" s="1"/>
  <c r="BR472" i="1" s="1"/>
  <c r="BR473" i="1" s="1"/>
  <c r="BR474" i="1" s="1"/>
  <c r="BR475" i="1" s="1"/>
  <c r="BR476" i="1" s="1"/>
  <c r="BR477" i="1" s="1"/>
  <c r="BR478" i="1" s="1"/>
  <c r="BR479" i="1" s="1"/>
  <c r="BR480" i="1" s="1"/>
  <c r="BR481" i="1" s="1"/>
  <c r="BR482" i="1" s="1"/>
  <c r="BR483" i="1" s="1"/>
  <c r="BR484" i="1" s="1"/>
  <c r="BR485" i="1" s="1"/>
  <c r="BR486" i="1" s="1"/>
  <c r="BR487" i="1" s="1"/>
  <c r="BR488" i="1" s="1"/>
  <c r="BR489" i="1" s="1"/>
  <c r="BR490" i="1" s="1"/>
  <c r="BR491" i="1" s="1"/>
  <c r="BR492" i="1" s="1"/>
  <c r="BR493" i="1" s="1"/>
  <c r="BR494" i="1" s="1"/>
  <c r="BR495" i="1" s="1"/>
  <c r="BR496" i="1" s="1"/>
  <c r="BR497" i="1" s="1"/>
  <c r="BR498" i="1" s="1"/>
  <c r="BR499" i="1" s="1"/>
  <c r="BR500" i="1" s="1"/>
  <c r="BR501" i="1" s="1"/>
  <c r="BR502" i="1" s="1"/>
  <c r="BR503" i="1" s="1"/>
  <c r="BR504" i="1" s="1"/>
  <c r="BR505" i="1" s="1"/>
  <c r="BR506" i="1" s="1"/>
  <c r="BR507" i="1" s="1"/>
  <c r="BR508" i="1" s="1"/>
  <c r="BR509" i="1" s="1"/>
  <c r="BR510" i="1" s="1"/>
  <c r="BR511" i="1" s="1"/>
  <c r="BR512" i="1" s="1"/>
  <c r="BR513" i="1" s="1"/>
  <c r="BR514" i="1" s="1"/>
  <c r="BR515" i="1" s="1"/>
  <c r="BR516" i="1" s="1"/>
  <c r="BR517" i="1" s="1"/>
  <c r="BR518" i="1" s="1"/>
  <c r="BR519" i="1" s="1"/>
  <c r="BR520" i="1" s="1"/>
  <c r="BR521" i="1" s="1"/>
  <c r="BR522" i="1" s="1"/>
  <c r="BR523" i="1" s="1"/>
  <c r="BR524" i="1" s="1"/>
  <c r="BR525" i="1" s="1"/>
  <c r="BR526" i="1" s="1"/>
  <c r="BR527" i="1" s="1"/>
  <c r="BR528" i="1" s="1"/>
  <c r="BR529" i="1" s="1"/>
  <c r="BR530" i="1" s="1"/>
  <c r="BR531" i="1" s="1"/>
  <c r="BR532" i="1" s="1"/>
  <c r="BR533" i="1" s="1"/>
  <c r="EJ44" i="1"/>
  <c r="EJ45" i="1" s="1"/>
  <c r="EJ295" i="1"/>
  <c r="EJ296" i="1" s="1"/>
  <c r="EJ297" i="1" s="1"/>
  <c r="EJ298" i="1" s="1"/>
  <c r="EJ299" i="1" s="1"/>
  <c r="EJ300" i="1" s="1"/>
  <c r="EJ301" i="1" s="1"/>
  <c r="EJ302" i="1" s="1"/>
  <c r="EJ303" i="1" s="1"/>
  <c r="EJ304" i="1" s="1"/>
  <c r="EJ305" i="1" s="1"/>
  <c r="EJ306" i="1" s="1"/>
  <c r="EJ307" i="1" s="1"/>
  <c r="EJ308" i="1" s="1"/>
  <c r="EJ309" i="1" s="1"/>
  <c r="EJ310" i="1" s="1"/>
  <c r="EJ311" i="1" s="1"/>
  <c r="EJ312" i="1" s="1"/>
  <c r="EJ313" i="1" s="1"/>
  <c r="EJ314" i="1" s="1"/>
  <c r="EJ315" i="1" s="1"/>
  <c r="EJ316" i="1" s="1"/>
  <c r="EJ317" i="1" s="1"/>
  <c r="EJ318" i="1" s="1"/>
  <c r="EJ319" i="1" s="1"/>
  <c r="EJ320" i="1" s="1"/>
  <c r="EJ321" i="1" s="1"/>
  <c r="EJ322" i="1" s="1"/>
  <c r="EJ323" i="1" s="1"/>
  <c r="EJ324" i="1" s="1"/>
  <c r="EJ325" i="1" s="1"/>
  <c r="EJ326" i="1" s="1"/>
  <c r="EJ327" i="1" s="1"/>
  <c r="EJ328" i="1" s="1"/>
  <c r="EJ329" i="1" s="1"/>
  <c r="EJ330" i="1" s="1"/>
  <c r="EJ331" i="1" s="1"/>
  <c r="EJ332" i="1" s="1"/>
  <c r="EJ333" i="1" s="1"/>
  <c r="EJ334" i="1" s="1"/>
  <c r="EJ335" i="1" s="1"/>
  <c r="EJ336" i="1" s="1"/>
  <c r="EJ337" i="1" s="1"/>
  <c r="EJ338" i="1" s="1"/>
  <c r="EJ339" i="1" s="1"/>
  <c r="EJ340" i="1" s="1"/>
  <c r="EJ341" i="1" s="1"/>
  <c r="EJ342" i="1" s="1"/>
  <c r="EJ343" i="1" s="1"/>
  <c r="EJ344" i="1" s="1"/>
  <c r="EJ345" i="1" s="1"/>
  <c r="EJ346" i="1" s="1"/>
  <c r="EJ347" i="1" s="1"/>
  <c r="EJ348" i="1" s="1"/>
  <c r="EJ349" i="1" s="1"/>
  <c r="EJ350" i="1" s="1"/>
  <c r="EJ351" i="1" s="1"/>
  <c r="EJ352" i="1" s="1"/>
  <c r="EJ353" i="1" s="1"/>
  <c r="EJ354" i="1" s="1"/>
  <c r="EJ355" i="1" s="1"/>
  <c r="EJ356" i="1" s="1"/>
  <c r="EJ357" i="1" s="1"/>
  <c r="EJ358" i="1" s="1"/>
  <c r="EJ359" i="1" s="1"/>
  <c r="EJ360" i="1" s="1"/>
  <c r="EJ361" i="1" s="1"/>
  <c r="EJ362" i="1" s="1"/>
  <c r="EJ363" i="1" s="1"/>
  <c r="EJ364" i="1" s="1"/>
  <c r="EJ365" i="1" s="1"/>
  <c r="EJ366" i="1" s="1"/>
  <c r="EJ367" i="1" s="1"/>
  <c r="EJ368" i="1" s="1"/>
  <c r="EJ369" i="1" s="1"/>
  <c r="EJ370" i="1" s="1"/>
  <c r="EJ371" i="1" s="1"/>
  <c r="EJ372" i="1" s="1"/>
  <c r="EJ373" i="1" s="1"/>
  <c r="EJ374" i="1" s="1"/>
  <c r="EJ375" i="1" s="1"/>
  <c r="EJ376" i="1" s="1"/>
  <c r="EJ377" i="1" s="1"/>
  <c r="EJ378" i="1" s="1"/>
  <c r="EJ379" i="1" s="1"/>
  <c r="EJ380" i="1" s="1"/>
  <c r="EJ381" i="1" s="1"/>
  <c r="EJ382" i="1" s="1"/>
  <c r="EJ383" i="1" s="1"/>
  <c r="EJ384" i="1" s="1"/>
  <c r="EJ385" i="1" s="1"/>
  <c r="EJ386" i="1" s="1"/>
  <c r="EJ387" i="1" s="1"/>
  <c r="EJ388" i="1" s="1"/>
  <c r="EJ389" i="1" s="1"/>
  <c r="EJ390" i="1" s="1"/>
  <c r="EJ391" i="1" s="1"/>
  <c r="EJ392" i="1" s="1"/>
  <c r="EJ393" i="1" s="1"/>
  <c r="EJ394" i="1" s="1"/>
  <c r="EJ395" i="1" s="1"/>
  <c r="EJ396" i="1" s="1"/>
  <c r="EJ397" i="1" s="1"/>
  <c r="EJ398" i="1" s="1"/>
  <c r="EJ399" i="1" s="1"/>
  <c r="EJ400" i="1" s="1"/>
  <c r="EJ401" i="1" s="1"/>
  <c r="EJ402" i="1" s="1"/>
  <c r="EJ403" i="1" s="1"/>
  <c r="EJ404" i="1" s="1"/>
  <c r="EJ405" i="1" s="1"/>
  <c r="EJ406" i="1" s="1"/>
  <c r="EJ407" i="1" s="1"/>
  <c r="EJ408" i="1" s="1"/>
  <c r="EJ409" i="1" s="1"/>
  <c r="EJ410" i="1" s="1"/>
  <c r="EJ411" i="1" s="1"/>
  <c r="EJ412" i="1" s="1"/>
  <c r="EJ413" i="1" s="1"/>
  <c r="EJ414" i="1" s="1"/>
  <c r="EJ415" i="1" s="1"/>
  <c r="EJ416" i="1" s="1"/>
  <c r="EJ417" i="1" s="1"/>
  <c r="EJ418" i="1" s="1"/>
  <c r="EJ419" i="1" s="1"/>
  <c r="EJ420" i="1" s="1"/>
  <c r="EJ421" i="1" s="1"/>
  <c r="EJ422" i="1" s="1"/>
  <c r="EJ423" i="1" s="1"/>
  <c r="EJ424" i="1" s="1"/>
  <c r="EJ425" i="1" s="1"/>
  <c r="EJ426" i="1" s="1"/>
  <c r="EJ427" i="1" s="1"/>
  <c r="EJ428" i="1" s="1"/>
  <c r="EJ429" i="1" s="1"/>
  <c r="EJ430" i="1" s="1"/>
  <c r="EJ431" i="1" s="1"/>
  <c r="EJ432" i="1" s="1"/>
  <c r="EJ433" i="1" s="1"/>
  <c r="EJ434" i="1" s="1"/>
  <c r="EJ435" i="1" s="1"/>
  <c r="EJ436" i="1" s="1"/>
  <c r="EJ437" i="1" s="1"/>
  <c r="EJ438" i="1" s="1"/>
  <c r="EJ439" i="1" s="1"/>
  <c r="EJ440" i="1" s="1"/>
  <c r="EJ441" i="1" s="1"/>
  <c r="EJ442" i="1" s="1"/>
  <c r="EJ443" i="1" s="1"/>
  <c r="EJ444" i="1" s="1"/>
  <c r="EJ445" i="1" s="1"/>
  <c r="EJ446" i="1" s="1"/>
  <c r="EJ447" i="1" s="1"/>
  <c r="EJ448" i="1" s="1"/>
  <c r="EJ449" i="1" s="1"/>
  <c r="EJ450" i="1" s="1"/>
  <c r="EJ451" i="1" s="1"/>
  <c r="EJ452" i="1" s="1"/>
  <c r="EJ453" i="1" s="1"/>
  <c r="EJ454" i="1" s="1"/>
  <c r="EJ455" i="1" s="1"/>
  <c r="EJ456" i="1" s="1"/>
  <c r="EJ457" i="1" s="1"/>
  <c r="EJ458" i="1" s="1"/>
  <c r="EJ459" i="1" s="1"/>
  <c r="EJ460" i="1" s="1"/>
  <c r="EJ461" i="1" s="1"/>
  <c r="EJ462" i="1" s="1"/>
  <c r="EJ463" i="1" s="1"/>
  <c r="EJ464" i="1" s="1"/>
  <c r="EJ465" i="1" s="1"/>
  <c r="EJ466" i="1" s="1"/>
  <c r="EJ467" i="1" s="1"/>
  <c r="EJ468" i="1" s="1"/>
  <c r="EJ469" i="1" s="1"/>
  <c r="EJ470" i="1" s="1"/>
  <c r="EJ471" i="1" s="1"/>
  <c r="EJ472" i="1" s="1"/>
  <c r="EJ473" i="1" s="1"/>
  <c r="EJ474" i="1" s="1"/>
  <c r="EJ475" i="1" s="1"/>
  <c r="EJ476" i="1" s="1"/>
  <c r="EJ477" i="1" s="1"/>
  <c r="EJ478" i="1" s="1"/>
  <c r="EJ479" i="1" s="1"/>
  <c r="EJ480" i="1" s="1"/>
  <c r="EJ481" i="1" s="1"/>
  <c r="EJ482" i="1" s="1"/>
  <c r="EJ483" i="1" s="1"/>
  <c r="EJ484" i="1" s="1"/>
  <c r="EJ485" i="1" s="1"/>
  <c r="EJ486" i="1" s="1"/>
  <c r="EJ487" i="1" s="1"/>
  <c r="EJ488" i="1" s="1"/>
  <c r="EJ489" i="1" s="1"/>
  <c r="EJ490" i="1" s="1"/>
  <c r="EJ491" i="1" s="1"/>
  <c r="EJ492" i="1" s="1"/>
  <c r="EJ493" i="1" s="1"/>
  <c r="EJ494" i="1" s="1"/>
  <c r="EJ495" i="1" s="1"/>
  <c r="EJ496" i="1" s="1"/>
  <c r="EJ497" i="1" s="1"/>
  <c r="EJ498" i="1" s="1"/>
  <c r="EJ499" i="1" s="1"/>
  <c r="EJ500" i="1" s="1"/>
  <c r="EJ501" i="1" s="1"/>
  <c r="EJ502" i="1" s="1"/>
  <c r="EJ503" i="1" s="1"/>
  <c r="EJ504" i="1" s="1"/>
  <c r="EJ505" i="1" s="1"/>
  <c r="EJ506" i="1" s="1"/>
  <c r="EJ507" i="1" s="1"/>
  <c r="EJ508" i="1" s="1"/>
  <c r="EJ509" i="1" s="1"/>
  <c r="EJ510" i="1" s="1"/>
  <c r="EJ511" i="1" s="1"/>
  <c r="EJ512" i="1" s="1"/>
  <c r="EJ513" i="1" s="1"/>
  <c r="EJ514" i="1" s="1"/>
  <c r="EJ515" i="1" s="1"/>
  <c r="EJ516" i="1" s="1"/>
  <c r="EJ517" i="1" s="1"/>
  <c r="EJ518" i="1" s="1"/>
  <c r="EJ519" i="1" s="1"/>
  <c r="EJ520" i="1" s="1"/>
  <c r="EJ521" i="1" s="1"/>
  <c r="EJ522" i="1" s="1"/>
  <c r="EJ523" i="1" s="1"/>
  <c r="EJ524" i="1" s="1"/>
  <c r="EJ525" i="1" s="1"/>
  <c r="EJ526" i="1" s="1"/>
  <c r="EJ527" i="1" s="1"/>
  <c r="EJ528" i="1" s="1"/>
  <c r="EJ529" i="1" s="1"/>
  <c r="EJ530" i="1" s="1"/>
  <c r="EJ531" i="1" s="1"/>
  <c r="EJ532" i="1" s="1"/>
  <c r="EJ533" i="1" s="1"/>
  <c r="EL44" i="1"/>
  <c r="EL45" i="1" s="1"/>
  <c r="EL46" i="1" s="1"/>
  <c r="EL295" i="1"/>
  <c r="EL296" i="1" s="1"/>
  <c r="EL297" i="1" s="1"/>
  <c r="EL298" i="1" s="1"/>
  <c r="EL299" i="1" s="1"/>
  <c r="EL300" i="1" s="1"/>
  <c r="EL301" i="1" s="1"/>
  <c r="EL302" i="1" s="1"/>
  <c r="EL303" i="1" s="1"/>
  <c r="EL304" i="1" s="1"/>
  <c r="EL305" i="1" s="1"/>
  <c r="EL306" i="1" s="1"/>
  <c r="EL307" i="1" s="1"/>
  <c r="EL308" i="1" s="1"/>
  <c r="EL309" i="1" s="1"/>
  <c r="EL310" i="1" s="1"/>
  <c r="EL311" i="1" s="1"/>
  <c r="EL312" i="1" s="1"/>
  <c r="EL313" i="1" s="1"/>
  <c r="EL314" i="1" s="1"/>
  <c r="EL315" i="1" s="1"/>
  <c r="EL316" i="1" s="1"/>
  <c r="EL317" i="1" s="1"/>
  <c r="EL318" i="1" s="1"/>
  <c r="EL319" i="1" s="1"/>
  <c r="EL320" i="1" s="1"/>
  <c r="EL321" i="1" s="1"/>
  <c r="EL322" i="1" s="1"/>
  <c r="EL323" i="1" s="1"/>
  <c r="EL324" i="1" s="1"/>
  <c r="EL325" i="1" s="1"/>
  <c r="EL326" i="1" s="1"/>
  <c r="EL327" i="1" s="1"/>
  <c r="EL328" i="1" s="1"/>
  <c r="EL329" i="1" s="1"/>
  <c r="EL330" i="1" s="1"/>
  <c r="EL331" i="1" s="1"/>
  <c r="EL332" i="1" s="1"/>
  <c r="EL333" i="1" s="1"/>
  <c r="EL334" i="1" s="1"/>
  <c r="EL335" i="1" s="1"/>
  <c r="EL336" i="1" s="1"/>
  <c r="EL337" i="1" s="1"/>
  <c r="EL338" i="1" s="1"/>
  <c r="EL339" i="1" s="1"/>
  <c r="EL340" i="1" s="1"/>
  <c r="EL341" i="1" s="1"/>
  <c r="EL342" i="1" s="1"/>
  <c r="EL343" i="1" s="1"/>
  <c r="EL344" i="1" s="1"/>
  <c r="EL345" i="1" s="1"/>
  <c r="EL346" i="1" s="1"/>
  <c r="EL347" i="1" s="1"/>
  <c r="EL348" i="1" s="1"/>
  <c r="EL349" i="1" s="1"/>
  <c r="EL350" i="1" s="1"/>
  <c r="EL351" i="1" s="1"/>
  <c r="EL352" i="1" s="1"/>
  <c r="EL353" i="1" s="1"/>
  <c r="EL354" i="1" s="1"/>
  <c r="EL355" i="1" s="1"/>
  <c r="EL356" i="1" s="1"/>
  <c r="EL357" i="1" s="1"/>
  <c r="EL358" i="1" s="1"/>
  <c r="EL359" i="1" s="1"/>
  <c r="EL360" i="1" s="1"/>
  <c r="EL361" i="1" s="1"/>
  <c r="EL362" i="1" s="1"/>
  <c r="EL363" i="1" s="1"/>
  <c r="EL364" i="1" s="1"/>
  <c r="EL365" i="1" s="1"/>
  <c r="EL366" i="1" s="1"/>
  <c r="EL367" i="1" s="1"/>
  <c r="EL368" i="1" s="1"/>
  <c r="EL369" i="1" s="1"/>
  <c r="EL370" i="1" s="1"/>
  <c r="EL371" i="1" s="1"/>
  <c r="EL372" i="1" s="1"/>
  <c r="EL373" i="1" s="1"/>
  <c r="EL374" i="1" s="1"/>
  <c r="EL375" i="1" s="1"/>
  <c r="EL376" i="1" s="1"/>
  <c r="EL377" i="1" s="1"/>
  <c r="EL378" i="1" s="1"/>
  <c r="EL379" i="1" s="1"/>
  <c r="EL380" i="1" s="1"/>
  <c r="EL381" i="1" s="1"/>
  <c r="EL382" i="1" s="1"/>
  <c r="EL383" i="1" s="1"/>
  <c r="EL384" i="1" s="1"/>
  <c r="EL385" i="1" s="1"/>
  <c r="EL386" i="1" s="1"/>
  <c r="EL387" i="1" s="1"/>
  <c r="EL388" i="1" s="1"/>
  <c r="EL389" i="1" s="1"/>
  <c r="EL390" i="1" s="1"/>
  <c r="EL391" i="1" s="1"/>
  <c r="EL392" i="1" s="1"/>
  <c r="EL393" i="1" s="1"/>
  <c r="EL394" i="1" s="1"/>
  <c r="EL395" i="1" s="1"/>
  <c r="EL396" i="1" s="1"/>
  <c r="EL397" i="1" s="1"/>
  <c r="EL398" i="1" s="1"/>
  <c r="EL399" i="1" s="1"/>
  <c r="EL400" i="1" s="1"/>
  <c r="EL401" i="1" s="1"/>
  <c r="EL402" i="1" s="1"/>
  <c r="EL403" i="1" s="1"/>
  <c r="EL404" i="1" s="1"/>
  <c r="EL405" i="1" s="1"/>
  <c r="EL406" i="1" s="1"/>
  <c r="EL407" i="1" s="1"/>
  <c r="EL408" i="1" s="1"/>
  <c r="EL409" i="1" s="1"/>
  <c r="EL410" i="1" s="1"/>
  <c r="EL411" i="1" s="1"/>
  <c r="EL412" i="1" s="1"/>
  <c r="EL413" i="1" s="1"/>
  <c r="EL414" i="1" s="1"/>
  <c r="EL415" i="1" s="1"/>
  <c r="EL416" i="1" s="1"/>
  <c r="EL417" i="1" s="1"/>
  <c r="EL418" i="1" s="1"/>
  <c r="EL419" i="1" s="1"/>
  <c r="EL420" i="1" s="1"/>
  <c r="EL421" i="1" s="1"/>
  <c r="EL422" i="1" s="1"/>
  <c r="EL423" i="1" s="1"/>
  <c r="EL424" i="1" s="1"/>
  <c r="EL425" i="1" s="1"/>
  <c r="EL426" i="1" s="1"/>
  <c r="EL427" i="1" s="1"/>
  <c r="EL428" i="1" s="1"/>
  <c r="EL429" i="1" s="1"/>
  <c r="EL430" i="1" s="1"/>
  <c r="EL431" i="1" s="1"/>
  <c r="EL432" i="1" s="1"/>
  <c r="EL433" i="1" s="1"/>
  <c r="EL434" i="1" s="1"/>
  <c r="EL435" i="1" s="1"/>
  <c r="EL436" i="1" s="1"/>
  <c r="EL437" i="1" s="1"/>
  <c r="EL438" i="1" s="1"/>
  <c r="EL439" i="1" s="1"/>
  <c r="EL440" i="1" s="1"/>
  <c r="EL441" i="1" s="1"/>
  <c r="EL442" i="1" s="1"/>
  <c r="EL443" i="1" s="1"/>
  <c r="EL444" i="1" s="1"/>
  <c r="EL445" i="1" s="1"/>
  <c r="EL446" i="1" s="1"/>
  <c r="EL447" i="1" s="1"/>
  <c r="EL448" i="1" s="1"/>
  <c r="EL449" i="1" s="1"/>
  <c r="EL450" i="1" s="1"/>
  <c r="EL451" i="1" s="1"/>
  <c r="EL452" i="1" s="1"/>
  <c r="EL453" i="1" s="1"/>
  <c r="EL454" i="1" s="1"/>
  <c r="EL455" i="1" s="1"/>
  <c r="EL456" i="1" s="1"/>
  <c r="EL457" i="1" s="1"/>
  <c r="EL458" i="1" s="1"/>
  <c r="EL459" i="1" s="1"/>
  <c r="EL460" i="1" s="1"/>
  <c r="EL461" i="1" s="1"/>
  <c r="EL462" i="1" s="1"/>
  <c r="EL463" i="1" s="1"/>
  <c r="EL464" i="1" s="1"/>
  <c r="EL465" i="1" s="1"/>
  <c r="EL466" i="1" s="1"/>
  <c r="EL467" i="1" s="1"/>
  <c r="EL468" i="1" s="1"/>
  <c r="EL469" i="1" s="1"/>
  <c r="EL470" i="1" s="1"/>
  <c r="EL471" i="1" s="1"/>
  <c r="EL472" i="1" s="1"/>
  <c r="EL473" i="1" s="1"/>
  <c r="EL474" i="1" s="1"/>
  <c r="EL475" i="1" s="1"/>
  <c r="EL476" i="1" s="1"/>
  <c r="EL477" i="1" s="1"/>
  <c r="EL478" i="1" s="1"/>
  <c r="EL479" i="1" s="1"/>
  <c r="EL480" i="1" s="1"/>
  <c r="EL481" i="1" s="1"/>
  <c r="EL482" i="1" s="1"/>
  <c r="EL483" i="1" s="1"/>
  <c r="EL484" i="1" s="1"/>
  <c r="EL485" i="1" s="1"/>
  <c r="EL486" i="1" s="1"/>
  <c r="EL487" i="1" s="1"/>
  <c r="EL488" i="1" s="1"/>
  <c r="EL489" i="1" s="1"/>
  <c r="EL490" i="1" s="1"/>
  <c r="EL491" i="1" s="1"/>
  <c r="EL492" i="1" s="1"/>
  <c r="EL493" i="1" s="1"/>
  <c r="EL494" i="1" s="1"/>
  <c r="EL495" i="1" s="1"/>
  <c r="EL496" i="1" s="1"/>
  <c r="EL497" i="1" s="1"/>
  <c r="EL498" i="1" s="1"/>
  <c r="EL499" i="1" s="1"/>
  <c r="EL500" i="1" s="1"/>
  <c r="EL501" i="1" s="1"/>
  <c r="EL502" i="1" s="1"/>
  <c r="EL503" i="1" s="1"/>
  <c r="EL504" i="1" s="1"/>
  <c r="EL505" i="1" s="1"/>
  <c r="EL506" i="1" s="1"/>
  <c r="EL507" i="1" s="1"/>
  <c r="EL508" i="1" s="1"/>
  <c r="EL509" i="1" s="1"/>
  <c r="EL510" i="1" s="1"/>
  <c r="EL511" i="1" s="1"/>
  <c r="EL512" i="1" s="1"/>
  <c r="EL513" i="1" s="1"/>
  <c r="EL514" i="1" s="1"/>
  <c r="EL515" i="1" s="1"/>
  <c r="EL516" i="1" s="1"/>
  <c r="EL517" i="1" s="1"/>
  <c r="EL518" i="1" s="1"/>
  <c r="EL519" i="1" s="1"/>
  <c r="EL520" i="1" s="1"/>
  <c r="EL521" i="1" s="1"/>
  <c r="EL522" i="1" s="1"/>
  <c r="EL523" i="1" s="1"/>
  <c r="EL524" i="1" s="1"/>
  <c r="EL525" i="1" s="1"/>
  <c r="EL526" i="1" s="1"/>
  <c r="EL527" i="1" s="1"/>
  <c r="EL528" i="1" s="1"/>
  <c r="EL529" i="1" s="1"/>
  <c r="EL530" i="1" s="1"/>
  <c r="EL531" i="1" s="1"/>
  <c r="EL532" i="1" s="1"/>
  <c r="EL533" i="1" s="1"/>
  <c r="DV44" i="1"/>
  <c r="DV45" i="1" s="1"/>
  <c r="DV294" i="1"/>
  <c r="DV295" i="1" s="1"/>
  <c r="DV296" i="1" s="1"/>
  <c r="DV297" i="1" s="1"/>
  <c r="DV298" i="1" s="1"/>
  <c r="DV299" i="1" s="1"/>
  <c r="DV300" i="1" s="1"/>
  <c r="DV301" i="1" s="1"/>
  <c r="DV302" i="1" s="1"/>
  <c r="DV303" i="1" s="1"/>
  <c r="DV304" i="1" s="1"/>
  <c r="DV305" i="1" s="1"/>
  <c r="DV306" i="1" s="1"/>
  <c r="DV307" i="1" s="1"/>
  <c r="DV308" i="1" s="1"/>
  <c r="DV309" i="1" s="1"/>
  <c r="DV310" i="1" s="1"/>
  <c r="DV311" i="1" s="1"/>
  <c r="DV312" i="1" s="1"/>
  <c r="DV313" i="1" s="1"/>
  <c r="DV314" i="1" s="1"/>
  <c r="DV315" i="1" s="1"/>
  <c r="DV316" i="1" s="1"/>
  <c r="DV317" i="1" s="1"/>
  <c r="DV318" i="1" s="1"/>
  <c r="DV319" i="1" s="1"/>
  <c r="DV320" i="1" s="1"/>
  <c r="DV321" i="1" s="1"/>
  <c r="DV322" i="1" s="1"/>
  <c r="DV323" i="1" s="1"/>
  <c r="DV324" i="1" s="1"/>
  <c r="DV325" i="1" s="1"/>
  <c r="DV326" i="1" s="1"/>
  <c r="DV327" i="1" s="1"/>
  <c r="DV328" i="1" s="1"/>
  <c r="DV329" i="1" s="1"/>
  <c r="DV330" i="1" s="1"/>
  <c r="DV331" i="1" s="1"/>
  <c r="DV332" i="1" s="1"/>
  <c r="DV333" i="1" s="1"/>
  <c r="DV334" i="1" s="1"/>
  <c r="DV335" i="1" s="1"/>
  <c r="DV336" i="1" s="1"/>
  <c r="DV337" i="1" s="1"/>
  <c r="DV338" i="1" s="1"/>
  <c r="DV339" i="1" s="1"/>
  <c r="DV340" i="1" s="1"/>
  <c r="DV341" i="1" s="1"/>
  <c r="DV342" i="1" s="1"/>
  <c r="DV343" i="1" s="1"/>
  <c r="DV344" i="1" s="1"/>
  <c r="DV345" i="1" s="1"/>
  <c r="DV346" i="1" s="1"/>
  <c r="DV347" i="1" s="1"/>
  <c r="DV348" i="1" s="1"/>
  <c r="DV349" i="1" s="1"/>
  <c r="DV350" i="1" s="1"/>
  <c r="DV351" i="1" s="1"/>
  <c r="DV352" i="1" s="1"/>
  <c r="DV353" i="1" s="1"/>
  <c r="DV354" i="1" s="1"/>
  <c r="DV355" i="1" s="1"/>
  <c r="DV356" i="1" s="1"/>
  <c r="DV357" i="1" s="1"/>
  <c r="DV358" i="1" s="1"/>
  <c r="DV359" i="1" s="1"/>
  <c r="DV360" i="1" s="1"/>
  <c r="DV361" i="1" s="1"/>
  <c r="DV362" i="1" s="1"/>
  <c r="DV363" i="1" s="1"/>
  <c r="DV364" i="1" s="1"/>
  <c r="DV365" i="1" s="1"/>
  <c r="DV366" i="1" s="1"/>
  <c r="DV367" i="1" s="1"/>
  <c r="DV368" i="1" s="1"/>
  <c r="DV369" i="1" s="1"/>
  <c r="DV370" i="1" s="1"/>
  <c r="DV371" i="1" s="1"/>
  <c r="DV372" i="1" s="1"/>
  <c r="DV373" i="1" s="1"/>
  <c r="DV374" i="1" s="1"/>
  <c r="DV375" i="1" s="1"/>
  <c r="DV376" i="1" s="1"/>
  <c r="DV377" i="1" s="1"/>
  <c r="DV378" i="1" s="1"/>
  <c r="DV379" i="1" s="1"/>
  <c r="DV380" i="1" s="1"/>
  <c r="DV381" i="1" s="1"/>
  <c r="DV382" i="1" s="1"/>
  <c r="DV383" i="1" s="1"/>
  <c r="DV384" i="1" s="1"/>
  <c r="DV385" i="1" s="1"/>
  <c r="DV386" i="1" s="1"/>
  <c r="DV387" i="1" s="1"/>
  <c r="DV388" i="1" s="1"/>
  <c r="DV389" i="1" s="1"/>
  <c r="DV390" i="1" s="1"/>
  <c r="DV391" i="1" s="1"/>
  <c r="DV392" i="1" s="1"/>
  <c r="DV393" i="1" s="1"/>
  <c r="DV394" i="1" s="1"/>
  <c r="DV395" i="1" s="1"/>
  <c r="DV396" i="1" s="1"/>
  <c r="DV397" i="1" s="1"/>
  <c r="DV398" i="1" s="1"/>
  <c r="DV399" i="1" s="1"/>
  <c r="DV400" i="1" s="1"/>
  <c r="DV401" i="1" s="1"/>
  <c r="DV402" i="1" s="1"/>
  <c r="DV403" i="1" s="1"/>
  <c r="DV404" i="1" s="1"/>
  <c r="DV405" i="1" s="1"/>
  <c r="DV406" i="1" s="1"/>
  <c r="DV407" i="1" s="1"/>
  <c r="DV408" i="1" s="1"/>
  <c r="DV409" i="1" s="1"/>
  <c r="DV410" i="1" s="1"/>
  <c r="DV411" i="1" s="1"/>
  <c r="DV412" i="1" s="1"/>
  <c r="DV413" i="1" s="1"/>
  <c r="DV414" i="1" s="1"/>
  <c r="DV415" i="1" s="1"/>
  <c r="DV416" i="1" s="1"/>
  <c r="DV417" i="1" s="1"/>
  <c r="DV418" i="1" s="1"/>
  <c r="DV419" i="1" s="1"/>
  <c r="DV420" i="1" s="1"/>
  <c r="DV421" i="1" s="1"/>
  <c r="DV422" i="1" s="1"/>
  <c r="DV423" i="1" s="1"/>
  <c r="DV424" i="1" s="1"/>
  <c r="DV425" i="1" s="1"/>
  <c r="DV426" i="1" s="1"/>
  <c r="DV427" i="1" s="1"/>
  <c r="DV428" i="1" s="1"/>
  <c r="DV429" i="1" s="1"/>
  <c r="DV430" i="1" s="1"/>
  <c r="DV431" i="1" s="1"/>
  <c r="DV432" i="1" s="1"/>
  <c r="DV433" i="1" s="1"/>
  <c r="DV434" i="1" s="1"/>
  <c r="DV435" i="1" s="1"/>
  <c r="DV436" i="1" s="1"/>
  <c r="DV437" i="1" s="1"/>
  <c r="DV438" i="1" s="1"/>
  <c r="DV439" i="1" s="1"/>
  <c r="DV440" i="1" s="1"/>
  <c r="DV441" i="1" s="1"/>
  <c r="DV442" i="1" s="1"/>
  <c r="DV443" i="1" s="1"/>
  <c r="DV444" i="1" s="1"/>
  <c r="DV445" i="1" s="1"/>
  <c r="DV446" i="1" s="1"/>
  <c r="DV447" i="1" s="1"/>
  <c r="DV448" i="1" s="1"/>
  <c r="DV449" i="1" s="1"/>
  <c r="DV450" i="1" s="1"/>
  <c r="DV451" i="1" s="1"/>
  <c r="DV452" i="1" s="1"/>
  <c r="DV453" i="1" s="1"/>
  <c r="DV454" i="1" s="1"/>
  <c r="DV455" i="1" s="1"/>
  <c r="DV456" i="1" s="1"/>
  <c r="DV457" i="1" s="1"/>
  <c r="DV458" i="1" s="1"/>
  <c r="DV459" i="1" s="1"/>
  <c r="DV460" i="1" s="1"/>
  <c r="DV461" i="1" s="1"/>
  <c r="DV462" i="1" s="1"/>
  <c r="DV463" i="1" s="1"/>
  <c r="DV464" i="1" s="1"/>
  <c r="DV465" i="1" s="1"/>
  <c r="DV466" i="1" s="1"/>
  <c r="DV467" i="1" s="1"/>
  <c r="DV468" i="1" s="1"/>
  <c r="DV469" i="1" s="1"/>
  <c r="DV470" i="1" s="1"/>
  <c r="DV471" i="1" s="1"/>
  <c r="DV472" i="1" s="1"/>
  <c r="DV473" i="1" s="1"/>
  <c r="DV474" i="1" s="1"/>
  <c r="DV475" i="1" s="1"/>
  <c r="DV476" i="1" s="1"/>
  <c r="DV477" i="1" s="1"/>
  <c r="DV478" i="1" s="1"/>
  <c r="DV479" i="1" s="1"/>
  <c r="DV480" i="1" s="1"/>
  <c r="DV481" i="1" s="1"/>
  <c r="DV482" i="1" s="1"/>
  <c r="DV483" i="1" s="1"/>
  <c r="DV484" i="1" s="1"/>
  <c r="DV485" i="1" s="1"/>
  <c r="DV486" i="1" s="1"/>
  <c r="DV487" i="1" s="1"/>
  <c r="DV488" i="1" s="1"/>
  <c r="DV489" i="1" s="1"/>
  <c r="DV490" i="1" s="1"/>
  <c r="DV491" i="1" s="1"/>
  <c r="DV492" i="1" s="1"/>
  <c r="DV493" i="1" s="1"/>
  <c r="DV494" i="1" s="1"/>
  <c r="DV495" i="1" s="1"/>
  <c r="DV496" i="1" s="1"/>
  <c r="DV497" i="1" s="1"/>
  <c r="DV498" i="1" s="1"/>
  <c r="DV499" i="1" s="1"/>
  <c r="DV500" i="1" s="1"/>
  <c r="DV501" i="1" s="1"/>
  <c r="DV502" i="1" s="1"/>
  <c r="DV503" i="1" s="1"/>
  <c r="DV504" i="1" s="1"/>
  <c r="DV505" i="1" s="1"/>
  <c r="DV506" i="1" s="1"/>
  <c r="DV507" i="1" s="1"/>
  <c r="DV508" i="1" s="1"/>
  <c r="DV509" i="1" s="1"/>
  <c r="DV510" i="1" s="1"/>
  <c r="DV511" i="1" s="1"/>
  <c r="DV512" i="1" s="1"/>
  <c r="DV513" i="1" s="1"/>
  <c r="DV514" i="1" s="1"/>
  <c r="DV515" i="1" s="1"/>
  <c r="DV516" i="1" s="1"/>
  <c r="DV517" i="1" s="1"/>
  <c r="DV518" i="1" s="1"/>
  <c r="DV519" i="1" s="1"/>
  <c r="DV520" i="1" s="1"/>
  <c r="DV521" i="1" s="1"/>
  <c r="DV522" i="1" s="1"/>
  <c r="DV523" i="1" s="1"/>
  <c r="DV524" i="1" s="1"/>
  <c r="DV525" i="1" s="1"/>
  <c r="DV526" i="1" s="1"/>
  <c r="DV527" i="1" s="1"/>
  <c r="DV528" i="1" s="1"/>
  <c r="DV529" i="1" s="1"/>
  <c r="DV530" i="1" s="1"/>
  <c r="DV531" i="1" s="1"/>
  <c r="DV532" i="1" s="1"/>
  <c r="DV533" i="1" s="1"/>
  <c r="EF44" i="1"/>
  <c r="EF45" i="1" s="1"/>
  <c r="EF295" i="1"/>
  <c r="EF296" i="1" s="1"/>
  <c r="EF297" i="1" s="1"/>
  <c r="EF298" i="1" s="1"/>
  <c r="EF299" i="1" s="1"/>
  <c r="EF300" i="1" s="1"/>
  <c r="EF301" i="1" s="1"/>
  <c r="EF302" i="1" s="1"/>
  <c r="EF303" i="1" s="1"/>
  <c r="EF304" i="1" s="1"/>
  <c r="EF305" i="1" s="1"/>
  <c r="EF306" i="1" s="1"/>
  <c r="EF307" i="1" s="1"/>
  <c r="EF308" i="1" s="1"/>
  <c r="EF309" i="1" s="1"/>
  <c r="EF310" i="1" s="1"/>
  <c r="EF311" i="1" s="1"/>
  <c r="EF312" i="1" s="1"/>
  <c r="EF313" i="1" s="1"/>
  <c r="EF314" i="1" s="1"/>
  <c r="EF315" i="1" s="1"/>
  <c r="EF316" i="1" s="1"/>
  <c r="EF317" i="1" s="1"/>
  <c r="EF318" i="1" s="1"/>
  <c r="EF319" i="1" s="1"/>
  <c r="EF320" i="1" s="1"/>
  <c r="EF321" i="1" s="1"/>
  <c r="EF322" i="1" s="1"/>
  <c r="EF323" i="1" s="1"/>
  <c r="EF324" i="1" s="1"/>
  <c r="EF325" i="1" s="1"/>
  <c r="EF326" i="1" s="1"/>
  <c r="EF327" i="1" s="1"/>
  <c r="EF328" i="1" s="1"/>
  <c r="EF329" i="1" s="1"/>
  <c r="EF330" i="1" s="1"/>
  <c r="EF331" i="1" s="1"/>
  <c r="EF332" i="1" s="1"/>
  <c r="EF333" i="1" s="1"/>
  <c r="EF334" i="1" s="1"/>
  <c r="EF335" i="1" s="1"/>
  <c r="EF336" i="1" s="1"/>
  <c r="EF337" i="1" s="1"/>
  <c r="EF338" i="1" s="1"/>
  <c r="EF339" i="1" s="1"/>
  <c r="EF340" i="1" s="1"/>
  <c r="EF341" i="1" s="1"/>
  <c r="EF342" i="1" s="1"/>
  <c r="EF343" i="1" s="1"/>
  <c r="EF344" i="1" s="1"/>
  <c r="EF345" i="1" s="1"/>
  <c r="EF346" i="1" s="1"/>
  <c r="EF347" i="1" s="1"/>
  <c r="EF348" i="1" s="1"/>
  <c r="EF349" i="1" s="1"/>
  <c r="EF350" i="1" s="1"/>
  <c r="EF351" i="1" s="1"/>
  <c r="EF352" i="1" s="1"/>
  <c r="EF353" i="1" s="1"/>
  <c r="EF354" i="1" s="1"/>
  <c r="EF355" i="1" s="1"/>
  <c r="EF356" i="1" s="1"/>
  <c r="EF357" i="1" s="1"/>
  <c r="EF358" i="1" s="1"/>
  <c r="EF359" i="1" s="1"/>
  <c r="EF360" i="1" s="1"/>
  <c r="EF361" i="1" s="1"/>
  <c r="EF362" i="1" s="1"/>
  <c r="EF363" i="1" s="1"/>
  <c r="EF364" i="1" s="1"/>
  <c r="EF365" i="1" s="1"/>
  <c r="EF366" i="1" s="1"/>
  <c r="EF367" i="1" s="1"/>
  <c r="EF368" i="1" s="1"/>
  <c r="EF369" i="1" s="1"/>
  <c r="EF370" i="1" s="1"/>
  <c r="EF371" i="1" s="1"/>
  <c r="EF372" i="1" s="1"/>
  <c r="EF373" i="1" s="1"/>
  <c r="EF374" i="1" s="1"/>
  <c r="EF375" i="1" s="1"/>
  <c r="EF376" i="1" s="1"/>
  <c r="EF377" i="1" s="1"/>
  <c r="EF378" i="1" s="1"/>
  <c r="EF379" i="1" s="1"/>
  <c r="EF380" i="1" s="1"/>
  <c r="EF381" i="1" s="1"/>
  <c r="EF382" i="1" s="1"/>
  <c r="EF383" i="1" s="1"/>
  <c r="EF384" i="1" s="1"/>
  <c r="EF385" i="1" s="1"/>
  <c r="EF386" i="1" s="1"/>
  <c r="EF387" i="1" s="1"/>
  <c r="EF388" i="1" s="1"/>
  <c r="EF389" i="1" s="1"/>
  <c r="EF390" i="1" s="1"/>
  <c r="EF391" i="1" s="1"/>
  <c r="EF392" i="1" s="1"/>
  <c r="EF393" i="1" s="1"/>
  <c r="EF394" i="1" s="1"/>
  <c r="EF395" i="1" s="1"/>
  <c r="EF396" i="1" s="1"/>
  <c r="EF397" i="1" s="1"/>
  <c r="EF398" i="1" s="1"/>
  <c r="EF399" i="1" s="1"/>
  <c r="EF400" i="1" s="1"/>
  <c r="EF401" i="1" s="1"/>
  <c r="EF402" i="1" s="1"/>
  <c r="EF403" i="1" s="1"/>
  <c r="EF404" i="1" s="1"/>
  <c r="EF405" i="1" s="1"/>
  <c r="EF406" i="1" s="1"/>
  <c r="EF407" i="1" s="1"/>
  <c r="EF408" i="1" s="1"/>
  <c r="EF409" i="1" s="1"/>
  <c r="EF410" i="1" s="1"/>
  <c r="EF411" i="1" s="1"/>
  <c r="EF412" i="1" s="1"/>
  <c r="EF413" i="1" s="1"/>
  <c r="EF414" i="1" s="1"/>
  <c r="EF415" i="1" s="1"/>
  <c r="EF416" i="1" s="1"/>
  <c r="EF417" i="1" s="1"/>
  <c r="EF418" i="1" s="1"/>
  <c r="EF419" i="1" s="1"/>
  <c r="EF420" i="1" s="1"/>
  <c r="EF421" i="1" s="1"/>
  <c r="EF422" i="1" s="1"/>
  <c r="EF423" i="1" s="1"/>
  <c r="EF424" i="1" s="1"/>
  <c r="EF425" i="1" s="1"/>
  <c r="EF426" i="1" s="1"/>
  <c r="EF427" i="1" s="1"/>
  <c r="EF428" i="1" s="1"/>
  <c r="EF429" i="1" s="1"/>
  <c r="EF430" i="1" s="1"/>
  <c r="EF431" i="1" s="1"/>
  <c r="EF432" i="1" s="1"/>
  <c r="EF433" i="1" s="1"/>
  <c r="EF434" i="1" s="1"/>
  <c r="EF435" i="1" s="1"/>
  <c r="EF436" i="1" s="1"/>
  <c r="EF437" i="1" s="1"/>
  <c r="EF438" i="1" s="1"/>
  <c r="EF439" i="1" s="1"/>
  <c r="EF440" i="1" s="1"/>
  <c r="EF441" i="1" s="1"/>
  <c r="EF442" i="1" s="1"/>
  <c r="EF443" i="1" s="1"/>
  <c r="EF444" i="1" s="1"/>
  <c r="EF445" i="1" s="1"/>
  <c r="EF446" i="1" s="1"/>
  <c r="EF447" i="1" s="1"/>
  <c r="EF448" i="1" s="1"/>
  <c r="EF449" i="1" s="1"/>
  <c r="EF450" i="1" s="1"/>
  <c r="EF451" i="1" s="1"/>
  <c r="EF452" i="1" s="1"/>
  <c r="EF453" i="1" s="1"/>
  <c r="EF454" i="1" s="1"/>
  <c r="EF455" i="1" s="1"/>
  <c r="EF456" i="1" s="1"/>
  <c r="EF457" i="1" s="1"/>
  <c r="EF458" i="1" s="1"/>
  <c r="EF459" i="1" s="1"/>
  <c r="EF460" i="1" s="1"/>
  <c r="EF461" i="1" s="1"/>
  <c r="EF462" i="1" s="1"/>
  <c r="EF463" i="1" s="1"/>
  <c r="EF464" i="1" s="1"/>
  <c r="EF465" i="1" s="1"/>
  <c r="EF466" i="1" s="1"/>
  <c r="EF467" i="1" s="1"/>
  <c r="EF468" i="1" s="1"/>
  <c r="EF469" i="1" s="1"/>
  <c r="EF470" i="1" s="1"/>
  <c r="EF471" i="1" s="1"/>
  <c r="EF472" i="1" s="1"/>
  <c r="EF473" i="1" s="1"/>
  <c r="EF474" i="1" s="1"/>
  <c r="EF475" i="1" s="1"/>
  <c r="EF476" i="1" s="1"/>
  <c r="EF477" i="1" s="1"/>
  <c r="EF478" i="1" s="1"/>
  <c r="EF479" i="1" s="1"/>
  <c r="EF480" i="1" s="1"/>
  <c r="EF481" i="1" s="1"/>
  <c r="EF482" i="1" s="1"/>
  <c r="EF483" i="1" s="1"/>
  <c r="EF484" i="1" s="1"/>
  <c r="EF485" i="1" s="1"/>
  <c r="EF486" i="1" s="1"/>
  <c r="EF487" i="1" s="1"/>
  <c r="EF488" i="1" s="1"/>
  <c r="EF489" i="1" s="1"/>
  <c r="EF490" i="1" s="1"/>
  <c r="EF491" i="1" s="1"/>
  <c r="EF492" i="1" s="1"/>
  <c r="EF493" i="1" s="1"/>
  <c r="EF494" i="1" s="1"/>
  <c r="EF495" i="1" s="1"/>
  <c r="EF496" i="1" s="1"/>
  <c r="EF497" i="1" s="1"/>
  <c r="EF498" i="1" s="1"/>
  <c r="EF499" i="1" s="1"/>
  <c r="EF500" i="1" s="1"/>
  <c r="EF501" i="1" s="1"/>
  <c r="EF502" i="1" s="1"/>
  <c r="EF503" i="1" s="1"/>
  <c r="EF504" i="1" s="1"/>
  <c r="EF505" i="1" s="1"/>
  <c r="EF506" i="1" s="1"/>
  <c r="EF507" i="1" s="1"/>
  <c r="EF508" i="1" s="1"/>
  <c r="EF509" i="1" s="1"/>
  <c r="EF510" i="1" s="1"/>
  <c r="EF511" i="1" s="1"/>
  <c r="EF512" i="1" s="1"/>
  <c r="EF513" i="1" s="1"/>
  <c r="EF514" i="1" s="1"/>
  <c r="EF515" i="1" s="1"/>
  <c r="EF516" i="1" s="1"/>
  <c r="EF517" i="1" s="1"/>
  <c r="EF518" i="1" s="1"/>
  <c r="EF519" i="1" s="1"/>
  <c r="EF520" i="1" s="1"/>
  <c r="EF521" i="1" s="1"/>
  <c r="EF522" i="1" s="1"/>
  <c r="EF523" i="1" s="1"/>
  <c r="EF524" i="1" s="1"/>
  <c r="EF525" i="1" s="1"/>
  <c r="EF526" i="1" s="1"/>
  <c r="EF527" i="1" s="1"/>
  <c r="EF528" i="1" s="1"/>
  <c r="EF529" i="1" s="1"/>
  <c r="EF530" i="1" s="1"/>
  <c r="EF531" i="1" s="1"/>
  <c r="EF532" i="1" s="1"/>
  <c r="EF533" i="1" s="1"/>
  <c r="DZ44" i="1"/>
  <c r="DZ45" i="1" s="1"/>
  <c r="DZ294" i="1"/>
  <c r="DZ295" i="1" s="1"/>
  <c r="DZ296" i="1" s="1"/>
  <c r="DZ297" i="1" s="1"/>
  <c r="DZ298" i="1" s="1"/>
  <c r="DZ299" i="1" s="1"/>
  <c r="DZ300" i="1" s="1"/>
  <c r="DZ301" i="1" s="1"/>
  <c r="DZ302" i="1" s="1"/>
  <c r="DZ303" i="1" s="1"/>
  <c r="DZ304" i="1" s="1"/>
  <c r="DZ305" i="1" s="1"/>
  <c r="DZ306" i="1" s="1"/>
  <c r="DZ307" i="1" s="1"/>
  <c r="DZ308" i="1" s="1"/>
  <c r="DZ309" i="1" s="1"/>
  <c r="DZ310" i="1" s="1"/>
  <c r="DZ311" i="1" s="1"/>
  <c r="DZ312" i="1" s="1"/>
  <c r="DZ313" i="1" s="1"/>
  <c r="DZ314" i="1" s="1"/>
  <c r="DZ315" i="1" s="1"/>
  <c r="DZ316" i="1" s="1"/>
  <c r="DZ317" i="1" s="1"/>
  <c r="DZ318" i="1" s="1"/>
  <c r="DZ319" i="1" s="1"/>
  <c r="DZ320" i="1" s="1"/>
  <c r="DZ321" i="1" s="1"/>
  <c r="DZ322" i="1" s="1"/>
  <c r="DZ323" i="1" s="1"/>
  <c r="DZ324" i="1" s="1"/>
  <c r="DZ325" i="1" s="1"/>
  <c r="DZ326" i="1" s="1"/>
  <c r="DZ327" i="1" s="1"/>
  <c r="DZ328" i="1" s="1"/>
  <c r="DZ329" i="1" s="1"/>
  <c r="DZ330" i="1" s="1"/>
  <c r="DZ331" i="1" s="1"/>
  <c r="DZ332" i="1" s="1"/>
  <c r="DZ333" i="1" s="1"/>
  <c r="DZ334" i="1" s="1"/>
  <c r="DZ335" i="1" s="1"/>
  <c r="DZ336" i="1" s="1"/>
  <c r="DZ337" i="1" s="1"/>
  <c r="DZ338" i="1" s="1"/>
  <c r="DZ339" i="1" s="1"/>
  <c r="DZ340" i="1" s="1"/>
  <c r="DZ341" i="1" s="1"/>
  <c r="DZ342" i="1" s="1"/>
  <c r="DZ343" i="1" s="1"/>
  <c r="DZ344" i="1" s="1"/>
  <c r="DZ345" i="1" s="1"/>
  <c r="DZ346" i="1" s="1"/>
  <c r="DZ347" i="1" s="1"/>
  <c r="DZ348" i="1" s="1"/>
  <c r="DZ349" i="1" s="1"/>
  <c r="DZ350" i="1" s="1"/>
  <c r="DZ351" i="1" s="1"/>
  <c r="DZ352" i="1" s="1"/>
  <c r="DZ353" i="1" s="1"/>
  <c r="DZ354" i="1" s="1"/>
  <c r="DZ355" i="1" s="1"/>
  <c r="DZ356" i="1" s="1"/>
  <c r="DZ357" i="1" s="1"/>
  <c r="DZ358" i="1" s="1"/>
  <c r="DZ359" i="1" s="1"/>
  <c r="DZ360" i="1" s="1"/>
  <c r="DZ361" i="1" s="1"/>
  <c r="DZ362" i="1" s="1"/>
  <c r="DZ363" i="1" s="1"/>
  <c r="DZ364" i="1" s="1"/>
  <c r="DZ365" i="1" s="1"/>
  <c r="DZ366" i="1" s="1"/>
  <c r="DZ367" i="1" s="1"/>
  <c r="DZ368" i="1" s="1"/>
  <c r="DZ369" i="1" s="1"/>
  <c r="DZ370" i="1" s="1"/>
  <c r="DZ371" i="1" s="1"/>
  <c r="DZ372" i="1" s="1"/>
  <c r="DZ373" i="1" s="1"/>
  <c r="DZ374" i="1" s="1"/>
  <c r="DZ375" i="1" s="1"/>
  <c r="DZ376" i="1" s="1"/>
  <c r="DZ377" i="1" s="1"/>
  <c r="DZ378" i="1" s="1"/>
  <c r="DZ379" i="1" s="1"/>
  <c r="DZ380" i="1" s="1"/>
  <c r="DZ381" i="1" s="1"/>
  <c r="DZ382" i="1" s="1"/>
  <c r="DZ383" i="1" s="1"/>
  <c r="DZ384" i="1" s="1"/>
  <c r="DZ385" i="1" s="1"/>
  <c r="DZ386" i="1" s="1"/>
  <c r="DZ387" i="1" s="1"/>
  <c r="DZ388" i="1" s="1"/>
  <c r="DZ389" i="1" s="1"/>
  <c r="DZ390" i="1" s="1"/>
  <c r="DZ391" i="1" s="1"/>
  <c r="DZ392" i="1" s="1"/>
  <c r="DZ393" i="1" s="1"/>
  <c r="DZ394" i="1" s="1"/>
  <c r="DZ395" i="1" s="1"/>
  <c r="DZ396" i="1" s="1"/>
  <c r="DZ397" i="1" s="1"/>
  <c r="DZ398" i="1" s="1"/>
  <c r="DZ399" i="1" s="1"/>
  <c r="DZ400" i="1" s="1"/>
  <c r="DZ401" i="1" s="1"/>
  <c r="DZ402" i="1" s="1"/>
  <c r="DZ403" i="1" s="1"/>
  <c r="DZ404" i="1" s="1"/>
  <c r="DZ405" i="1" s="1"/>
  <c r="DZ406" i="1" s="1"/>
  <c r="DZ407" i="1" s="1"/>
  <c r="DZ408" i="1" s="1"/>
  <c r="DZ409" i="1" s="1"/>
  <c r="DZ410" i="1" s="1"/>
  <c r="DZ411" i="1" s="1"/>
  <c r="DZ412" i="1" s="1"/>
  <c r="DZ413" i="1" s="1"/>
  <c r="DZ414" i="1" s="1"/>
  <c r="DZ415" i="1" s="1"/>
  <c r="DZ416" i="1" s="1"/>
  <c r="DZ417" i="1" s="1"/>
  <c r="DZ418" i="1" s="1"/>
  <c r="DZ419" i="1" s="1"/>
  <c r="DZ420" i="1" s="1"/>
  <c r="DZ421" i="1" s="1"/>
  <c r="DZ422" i="1" s="1"/>
  <c r="DZ423" i="1" s="1"/>
  <c r="DZ424" i="1" s="1"/>
  <c r="DZ425" i="1" s="1"/>
  <c r="DZ426" i="1" s="1"/>
  <c r="DZ427" i="1" s="1"/>
  <c r="DZ428" i="1" s="1"/>
  <c r="DZ429" i="1" s="1"/>
  <c r="DZ430" i="1" s="1"/>
  <c r="DZ431" i="1" s="1"/>
  <c r="DZ432" i="1" s="1"/>
  <c r="DZ433" i="1" s="1"/>
  <c r="DZ434" i="1" s="1"/>
  <c r="DZ435" i="1" s="1"/>
  <c r="DZ436" i="1" s="1"/>
  <c r="DZ437" i="1" s="1"/>
  <c r="DZ438" i="1" s="1"/>
  <c r="DZ439" i="1" s="1"/>
  <c r="DZ440" i="1" s="1"/>
  <c r="DZ441" i="1" s="1"/>
  <c r="DZ442" i="1" s="1"/>
  <c r="DZ443" i="1" s="1"/>
  <c r="DZ444" i="1" s="1"/>
  <c r="DZ445" i="1" s="1"/>
  <c r="DZ446" i="1" s="1"/>
  <c r="DZ447" i="1" s="1"/>
  <c r="DZ448" i="1" s="1"/>
  <c r="DZ449" i="1" s="1"/>
  <c r="DZ450" i="1" s="1"/>
  <c r="DZ451" i="1" s="1"/>
  <c r="DZ452" i="1" s="1"/>
  <c r="DZ453" i="1" s="1"/>
  <c r="DZ454" i="1" s="1"/>
  <c r="DZ455" i="1" s="1"/>
  <c r="DZ456" i="1" s="1"/>
  <c r="DZ457" i="1" s="1"/>
  <c r="DZ458" i="1" s="1"/>
  <c r="DZ459" i="1" s="1"/>
  <c r="DZ460" i="1" s="1"/>
  <c r="DZ461" i="1" s="1"/>
  <c r="DZ462" i="1" s="1"/>
  <c r="DZ463" i="1" s="1"/>
  <c r="DZ464" i="1" s="1"/>
  <c r="DZ465" i="1" s="1"/>
  <c r="DZ466" i="1" s="1"/>
  <c r="DZ467" i="1" s="1"/>
  <c r="DZ468" i="1" s="1"/>
  <c r="DZ469" i="1" s="1"/>
  <c r="DZ470" i="1" s="1"/>
  <c r="DZ471" i="1" s="1"/>
  <c r="DZ472" i="1" s="1"/>
  <c r="DZ473" i="1" s="1"/>
  <c r="DZ474" i="1" s="1"/>
  <c r="DZ475" i="1" s="1"/>
  <c r="DZ476" i="1" s="1"/>
  <c r="DZ477" i="1" s="1"/>
  <c r="DZ478" i="1" s="1"/>
  <c r="DZ479" i="1" s="1"/>
  <c r="DZ480" i="1" s="1"/>
  <c r="DZ481" i="1" s="1"/>
  <c r="DZ482" i="1" s="1"/>
  <c r="DZ483" i="1" s="1"/>
  <c r="DZ484" i="1" s="1"/>
  <c r="DZ485" i="1" s="1"/>
  <c r="DZ486" i="1" s="1"/>
  <c r="DZ487" i="1" s="1"/>
  <c r="DZ488" i="1" s="1"/>
  <c r="DZ489" i="1" s="1"/>
  <c r="DZ490" i="1" s="1"/>
  <c r="DZ491" i="1" s="1"/>
  <c r="DZ492" i="1" s="1"/>
  <c r="DZ493" i="1" s="1"/>
  <c r="DZ494" i="1" s="1"/>
  <c r="DZ495" i="1" s="1"/>
  <c r="DZ496" i="1" s="1"/>
  <c r="DZ497" i="1" s="1"/>
  <c r="DZ498" i="1" s="1"/>
  <c r="DZ499" i="1" s="1"/>
  <c r="DZ500" i="1" s="1"/>
  <c r="DZ501" i="1" s="1"/>
  <c r="DZ502" i="1" s="1"/>
  <c r="DZ503" i="1" s="1"/>
  <c r="DZ504" i="1" s="1"/>
  <c r="DZ505" i="1" s="1"/>
  <c r="DZ506" i="1" s="1"/>
  <c r="DZ507" i="1" s="1"/>
  <c r="DZ508" i="1" s="1"/>
  <c r="DZ509" i="1" s="1"/>
  <c r="DZ510" i="1" s="1"/>
  <c r="DZ511" i="1" s="1"/>
  <c r="DZ512" i="1" s="1"/>
  <c r="DZ513" i="1" s="1"/>
  <c r="DZ514" i="1" s="1"/>
  <c r="DZ515" i="1" s="1"/>
  <c r="DZ516" i="1" s="1"/>
  <c r="DZ517" i="1" s="1"/>
  <c r="DZ518" i="1" s="1"/>
  <c r="DZ519" i="1" s="1"/>
  <c r="DZ520" i="1" s="1"/>
  <c r="DZ521" i="1" s="1"/>
  <c r="DZ522" i="1" s="1"/>
  <c r="DZ523" i="1" s="1"/>
  <c r="DZ524" i="1" s="1"/>
  <c r="DZ525" i="1" s="1"/>
  <c r="DZ526" i="1" s="1"/>
  <c r="DZ527" i="1" s="1"/>
  <c r="DZ528" i="1" s="1"/>
  <c r="DZ529" i="1" s="1"/>
  <c r="DZ530" i="1" s="1"/>
  <c r="DZ531" i="1" s="1"/>
  <c r="DZ532" i="1" s="1"/>
  <c r="DZ533" i="1" s="1"/>
  <c r="BZ44" i="1"/>
  <c r="BZ45" i="1" s="1"/>
  <c r="Y157" i="5"/>
  <c r="AB157" i="5" s="1"/>
  <c r="L96" i="5" s="1"/>
  <c r="U96" i="5"/>
  <c r="V96" i="5" s="1"/>
  <c r="Y147" i="5"/>
  <c r="AB147" i="5" s="1"/>
  <c r="Q95" i="5" s="1"/>
  <c r="CW47" i="1"/>
  <c r="CW48" i="1" s="1"/>
  <c r="CY46" i="1"/>
  <c r="AR47" i="1"/>
  <c r="AO47" i="1"/>
  <c r="AO48" i="1" s="1"/>
  <c r="CU46" i="1"/>
  <c r="AW46" i="1"/>
  <c r="AK46" i="1"/>
  <c r="S208" i="1"/>
  <c r="DC46" i="1"/>
  <c r="CS46" i="1"/>
  <c r="CS47" i="1" s="1"/>
  <c r="Y77" i="5"/>
  <c r="AI46" i="1"/>
  <c r="DI47" i="1"/>
  <c r="AY46" i="1"/>
  <c r="AY47" i="1" s="1"/>
  <c r="AV45" i="1"/>
  <c r="Y67" i="5"/>
  <c r="AB67" i="5" s="1"/>
  <c r="Q15" i="5" s="1"/>
  <c r="O15" i="5" s="1"/>
  <c r="AZ46" i="1"/>
  <c r="DH46" i="1"/>
  <c r="CX46" i="1"/>
  <c r="CX47" i="1" s="1"/>
  <c r="DA46" i="1"/>
  <c r="BA46" i="1"/>
  <c r="DD46" i="1"/>
  <c r="CA46" i="1"/>
  <c r="BU46" i="1"/>
  <c r="AJ45" i="1"/>
  <c r="DB45" i="1"/>
  <c r="EA46" i="1"/>
  <c r="ED46" i="1"/>
  <c r="EE46" i="1"/>
  <c r="BO46" i="1"/>
  <c r="BV46" i="1"/>
  <c r="BM46" i="1"/>
  <c r="DW46" i="1"/>
  <c r="AT45" i="1"/>
  <c r="BS46" i="1"/>
  <c r="BQ46" i="1"/>
  <c r="DU46" i="1"/>
  <c r="CV45" i="1"/>
  <c r="DX46" i="1"/>
  <c r="BY46" i="1"/>
  <c r="EG46" i="1"/>
  <c r="BT46" i="1"/>
  <c r="CR45" i="1"/>
  <c r="EM46" i="1"/>
  <c r="BW46" i="1"/>
  <c r="EC46" i="1"/>
  <c r="CE46" i="1"/>
  <c r="DF45" i="1"/>
  <c r="DT46" i="1"/>
  <c r="AN45" i="1"/>
  <c r="DY46" i="1"/>
  <c r="CC46" i="1"/>
  <c r="EI46" i="1"/>
  <c r="EB46" i="1"/>
  <c r="BP45" i="1"/>
  <c r="R209" i="1"/>
  <c r="BL46" i="1"/>
  <c r="EK46" i="1"/>
  <c r="AX45" i="1"/>
  <c r="AB127" i="5"/>
  <c r="Q92" i="5" s="1"/>
  <c r="O92" i="5" s="1"/>
  <c r="AB117" i="5"/>
  <c r="Q91" i="5" s="1"/>
  <c r="O91" i="5" s="1"/>
  <c r="CF47" i="1"/>
  <c r="CG47" i="1"/>
  <c r="AL47" i="1"/>
  <c r="CQ47" i="1"/>
  <c r="X48" i="1"/>
  <c r="AQ47" i="1"/>
  <c r="CT47" i="1"/>
  <c r="CH47" i="1"/>
  <c r="AA47" i="1"/>
  <c r="CP47" i="1"/>
  <c r="AM47" i="1"/>
  <c r="BB48" i="1"/>
  <c r="AH47" i="1"/>
  <c r="CZ48" i="1"/>
  <c r="Z47" i="1"/>
  <c r="CI47" i="1"/>
  <c r="Y48" i="1"/>
  <c r="BD48" i="1"/>
  <c r="AU47" i="1"/>
  <c r="AP47" i="1"/>
  <c r="BC48" i="1"/>
  <c r="DG47" i="1"/>
  <c r="DK48" i="1"/>
  <c r="AS49" i="1"/>
  <c r="DE48" i="1"/>
  <c r="DJ49" i="1"/>
  <c r="DL48" i="1"/>
  <c r="AB77" i="5" l="1"/>
  <c r="L16" i="5" s="1"/>
  <c r="AB37" i="5"/>
  <c r="Q11" i="5" s="1"/>
  <c r="O11" i="5" s="1"/>
  <c r="T11" i="5" s="1"/>
  <c r="AI77" i="2"/>
  <c r="AB47" i="5"/>
  <c r="Q12" i="5" s="1"/>
  <c r="O12" i="5" s="1"/>
  <c r="BE77" i="2"/>
  <c r="B12" i="13"/>
  <c r="AC40" i="1"/>
  <c r="AC548" i="1" s="1"/>
  <c r="W549" i="1"/>
  <c r="CH548" i="1"/>
  <c r="AA548" i="1"/>
  <c r="X548" i="1"/>
  <c r="CI548" i="1"/>
  <c r="CJ548" i="1"/>
  <c r="Y548" i="1"/>
  <c r="CG548" i="1"/>
  <c r="CK548" i="1"/>
  <c r="CF548" i="1"/>
  <c r="AB548" i="1"/>
  <c r="AS548" i="1"/>
  <c r="Z548" i="1"/>
  <c r="DC548" i="1"/>
  <c r="CW548" i="1"/>
  <c r="AO548" i="1"/>
  <c r="BA548" i="1"/>
  <c r="AL548" i="1"/>
  <c r="CS548" i="1"/>
  <c r="CQ548" i="1"/>
  <c r="DG548" i="1"/>
  <c r="DA548" i="1"/>
  <c r="AK548" i="1"/>
  <c r="CP548" i="1"/>
  <c r="AI548" i="1"/>
  <c r="DI548" i="1"/>
  <c r="AM548" i="1"/>
  <c r="AY548" i="1"/>
  <c r="DE548" i="1"/>
  <c r="AR548" i="1"/>
  <c r="AW548" i="1"/>
  <c r="AP548" i="1"/>
  <c r="CY548" i="1"/>
  <c r="CZ548" i="1"/>
  <c r="CT548" i="1"/>
  <c r="AH548" i="1"/>
  <c r="AU548" i="1"/>
  <c r="CU548" i="1"/>
  <c r="CX548" i="1"/>
  <c r="AQ548" i="1"/>
  <c r="DB548" i="1"/>
  <c r="AJ548" i="1"/>
  <c r="AX548" i="1"/>
  <c r="AN548" i="1"/>
  <c r="DH548" i="1"/>
  <c r="DD548" i="1"/>
  <c r="AZ548" i="1"/>
  <c r="AV548" i="1"/>
  <c r="DF548" i="1"/>
  <c r="CV548" i="1"/>
  <c r="CR548" i="1"/>
  <c r="AT548" i="1"/>
  <c r="F10" i="29"/>
  <c r="D10" i="29"/>
  <c r="E10" i="29"/>
  <c r="G10" i="29"/>
  <c r="AX279" i="3"/>
  <c r="AN279" i="3"/>
  <c r="BJ279" i="3"/>
  <c r="AS279" i="3"/>
  <c r="G54" i="5"/>
  <c r="K54" i="5" s="1"/>
  <c r="P54" i="5" s="1"/>
  <c r="U54" i="5" s="1"/>
  <c r="Z54" i="5" s="1"/>
  <c r="O88" i="1"/>
  <c r="N168" i="1"/>
  <c r="O168" i="1" s="1"/>
  <c r="DO40" i="1" s="1"/>
  <c r="N89" i="1"/>
  <c r="G134" i="5"/>
  <c r="K134" i="5" s="1"/>
  <c r="P134" i="5" s="1"/>
  <c r="U134" i="5" s="1"/>
  <c r="Z134" i="5" s="1"/>
  <c r="BD78" i="2"/>
  <c r="AR78" i="2"/>
  <c r="AH78" i="2"/>
  <c r="BB78" i="2"/>
  <c r="AK78" i="2"/>
  <c r="AN78" i="2" s="1"/>
  <c r="AF78" i="2"/>
  <c r="AM78" i="2"/>
  <c r="AP78" i="2"/>
  <c r="AS78" i="2" s="1"/>
  <c r="F25" i="5"/>
  <c r="J25" i="5" s="1"/>
  <c r="O25" i="5" s="1"/>
  <c r="T25" i="5" s="1"/>
  <c r="Y25" i="5" s="1"/>
  <c r="N51" i="1"/>
  <c r="O50" i="1"/>
  <c r="AD40" i="1" s="1"/>
  <c r="N130" i="1"/>
  <c r="O130" i="1" s="1"/>
  <c r="CL40" i="1" s="1"/>
  <c r="F105" i="5"/>
  <c r="J105" i="5" s="1"/>
  <c r="O105" i="5" s="1"/>
  <c r="T105" i="5" s="1"/>
  <c r="Y105" i="5" s="1"/>
  <c r="AB294" i="1"/>
  <c r="M208" i="1"/>
  <c r="AB44" i="1"/>
  <c r="AB45" i="1" s="1"/>
  <c r="AB46" i="1" s="1"/>
  <c r="AB47" i="1" s="1"/>
  <c r="AB48" i="1" s="1"/>
  <c r="AB49" i="1" s="1"/>
  <c r="BE44" i="1"/>
  <c r="BE45" i="1" s="1"/>
  <c r="BE46" i="1" s="1"/>
  <c r="BE47" i="1" s="1"/>
  <c r="BE48" i="1" s="1"/>
  <c r="BE49" i="1" s="1"/>
  <c r="BE294" i="1"/>
  <c r="BE295" i="1" s="1"/>
  <c r="BE296" i="1" s="1"/>
  <c r="BE297" i="1" s="1"/>
  <c r="BE298" i="1" s="1"/>
  <c r="BE299" i="1" s="1"/>
  <c r="BE300" i="1" s="1"/>
  <c r="BE301" i="1" s="1"/>
  <c r="BE302" i="1" s="1"/>
  <c r="BE303" i="1" s="1"/>
  <c r="BE304" i="1" s="1"/>
  <c r="BE305" i="1" s="1"/>
  <c r="BE306" i="1" s="1"/>
  <c r="BE307" i="1" s="1"/>
  <c r="BE308" i="1" s="1"/>
  <c r="BE309" i="1" s="1"/>
  <c r="BE310" i="1" s="1"/>
  <c r="BE311" i="1" s="1"/>
  <c r="BE312" i="1" s="1"/>
  <c r="BE313" i="1" s="1"/>
  <c r="BE314" i="1" s="1"/>
  <c r="BE315" i="1" s="1"/>
  <c r="BE316" i="1" s="1"/>
  <c r="BE317" i="1" s="1"/>
  <c r="BE318" i="1" s="1"/>
  <c r="BE319" i="1" s="1"/>
  <c r="BE320" i="1" s="1"/>
  <c r="BE321" i="1" s="1"/>
  <c r="BE322" i="1" s="1"/>
  <c r="BE323" i="1" s="1"/>
  <c r="BE324" i="1" s="1"/>
  <c r="BE325" i="1" s="1"/>
  <c r="BE326" i="1" s="1"/>
  <c r="BE327" i="1" s="1"/>
  <c r="BE328" i="1" s="1"/>
  <c r="BE329" i="1" s="1"/>
  <c r="BE330" i="1" s="1"/>
  <c r="BE331" i="1" s="1"/>
  <c r="BE332" i="1" s="1"/>
  <c r="BE333" i="1" s="1"/>
  <c r="BE334" i="1" s="1"/>
  <c r="BE335" i="1" s="1"/>
  <c r="BE336" i="1" s="1"/>
  <c r="BE337" i="1" s="1"/>
  <c r="BE338" i="1" s="1"/>
  <c r="BE339" i="1" s="1"/>
  <c r="BE340" i="1" s="1"/>
  <c r="BE341" i="1" s="1"/>
  <c r="BE342" i="1" s="1"/>
  <c r="BE343" i="1" s="1"/>
  <c r="BE344" i="1" s="1"/>
  <c r="BE345" i="1" s="1"/>
  <c r="BE346" i="1" s="1"/>
  <c r="BE347" i="1" s="1"/>
  <c r="BE348" i="1" s="1"/>
  <c r="BE349" i="1" s="1"/>
  <c r="BE350" i="1" s="1"/>
  <c r="BE351" i="1" s="1"/>
  <c r="BE352" i="1" s="1"/>
  <c r="BE353" i="1" s="1"/>
  <c r="BE354" i="1" s="1"/>
  <c r="BE355" i="1" s="1"/>
  <c r="BE356" i="1" s="1"/>
  <c r="BE357" i="1" s="1"/>
  <c r="BE358" i="1" s="1"/>
  <c r="BE359" i="1" s="1"/>
  <c r="BE360" i="1" s="1"/>
  <c r="BE361" i="1" s="1"/>
  <c r="BE362" i="1" s="1"/>
  <c r="BE363" i="1" s="1"/>
  <c r="BE364" i="1" s="1"/>
  <c r="BE365" i="1" s="1"/>
  <c r="BE366" i="1" s="1"/>
  <c r="BE367" i="1" s="1"/>
  <c r="BE368" i="1" s="1"/>
  <c r="BE369" i="1" s="1"/>
  <c r="BE370" i="1" s="1"/>
  <c r="BE371" i="1" s="1"/>
  <c r="BE372" i="1" s="1"/>
  <c r="BE373" i="1" s="1"/>
  <c r="BE374" i="1" s="1"/>
  <c r="BE375" i="1" s="1"/>
  <c r="BE376" i="1" s="1"/>
  <c r="BE377" i="1" s="1"/>
  <c r="BE378" i="1" s="1"/>
  <c r="BE379" i="1" s="1"/>
  <c r="BE380" i="1" s="1"/>
  <c r="BE381" i="1" s="1"/>
  <c r="BE382" i="1" s="1"/>
  <c r="BE383" i="1" s="1"/>
  <c r="BE384" i="1" s="1"/>
  <c r="BE385" i="1" s="1"/>
  <c r="BE386" i="1" s="1"/>
  <c r="BE387" i="1" s="1"/>
  <c r="BE388" i="1" s="1"/>
  <c r="BE389" i="1" s="1"/>
  <c r="BE390" i="1" s="1"/>
  <c r="BE391" i="1" s="1"/>
  <c r="BE392" i="1" s="1"/>
  <c r="BE393" i="1" s="1"/>
  <c r="BE394" i="1" s="1"/>
  <c r="BE395" i="1" s="1"/>
  <c r="BE396" i="1" s="1"/>
  <c r="BE397" i="1" s="1"/>
  <c r="BE398" i="1" s="1"/>
  <c r="BE399" i="1" s="1"/>
  <c r="BE400" i="1" s="1"/>
  <c r="BE401" i="1" s="1"/>
  <c r="BE402" i="1" s="1"/>
  <c r="BE403" i="1" s="1"/>
  <c r="BE404" i="1" s="1"/>
  <c r="BE405" i="1" s="1"/>
  <c r="BE406" i="1" s="1"/>
  <c r="BE407" i="1" s="1"/>
  <c r="BE408" i="1" s="1"/>
  <c r="BE409" i="1" s="1"/>
  <c r="BE410" i="1" s="1"/>
  <c r="BE411" i="1" s="1"/>
  <c r="BE412" i="1" s="1"/>
  <c r="BE413" i="1" s="1"/>
  <c r="BE414" i="1" s="1"/>
  <c r="BE415" i="1" s="1"/>
  <c r="BE416" i="1" s="1"/>
  <c r="BE417" i="1" s="1"/>
  <c r="BE418" i="1" s="1"/>
  <c r="BE419" i="1" s="1"/>
  <c r="BE420" i="1" s="1"/>
  <c r="BE421" i="1" s="1"/>
  <c r="BE422" i="1" s="1"/>
  <c r="BE423" i="1" s="1"/>
  <c r="BE424" i="1" s="1"/>
  <c r="BE425" i="1" s="1"/>
  <c r="BE426" i="1" s="1"/>
  <c r="BE427" i="1" s="1"/>
  <c r="BE428" i="1" s="1"/>
  <c r="BE429" i="1" s="1"/>
  <c r="BE430" i="1" s="1"/>
  <c r="BE431" i="1" s="1"/>
  <c r="BE432" i="1" s="1"/>
  <c r="BE433" i="1" s="1"/>
  <c r="BE434" i="1" s="1"/>
  <c r="BE435" i="1" s="1"/>
  <c r="BE436" i="1" s="1"/>
  <c r="BE437" i="1" s="1"/>
  <c r="BE438" i="1" s="1"/>
  <c r="BE439" i="1" s="1"/>
  <c r="BE440" i="1" s="1"/>
  <c r="BE441" i="1" s="1"/>
  <c r="BE442" i="1" s="1"/>
  <c r="BE443" i="1" s="1"/>
  <c r="BE444" i="1" s="1"/>
  <c r="BE445" i="1" s="1"/>
  <c r="BE446" i="1" s="1"/>
  <c r="BE447" i="1" s="1"/>
  <c r="BE448" i="1" s="1"/>
  <c r="BE449" i="1" s="1"/>
  <c r="BE450" i="1" s="1"/>
  <c r="BE451" i="1" s="1"/>
  <c r="BE452" i="1" s="1"/>
  <c r="BE453" i="1" s="1"/>
  <c r="BE454" i="1" s="1"/>
  <c r="BE455" i="1" s="1"/>
  <c r="BE456" i="1" s="1"/>
  <c r="BE457" i="1" s="1"/>
  <c r="BE458" i="1" s="1"/>
  <c r="BE459" i="1" s="1"/>
  <c r="BE460" i="1" s="1"/>
  <c r="BE461" i="1" s="1"/>
  <c r="BE462" i="1" s="1"/>
  <c r="BE463" i="1" s="1"/>
  <c r="BE464" i="1" s="1"/>
  <c r="BE465" i="1" s="1"/>
  <c r="BE466" i="1" s="1"/>
  <c r="BE467" i="1" s="1"/>
  <c r="BE468" i="1" s="1"/>
  <c r="BE469" i="1" s="1"/>
  <c r="BE470" i="1" s="1"/>
  <c r="BE471" i="1" s="1"/>
  <c r="BE472" i="1" s="1"/>
  <c r="BE473" i="1" s="1"/>
  <c r="BE474" i="1" s="1"/>
  <c r="BE475" i="1" s="1"/>
  <c r="BE476" i="1" s="1"/>
  <c r="BE477" i="1" s="1"/>
  <c r="BE478" i="1" s="1"/>
  <c r="BE479" i="1" s="1"/>
  <c r="BE480" i="1" s="1"/>
  <c r="BE481" i="1" s="1"/>
  <c r="BE482" i="1" s="1"/>
  <c r="BE483" i="1" s="1"/>
  <c r="BE484" i="1" s="1"/>
  <c r="BE485" i="1" s="1"/>
  <c r="BE486" i="1" s="1"/>
  <c r="BE487" i="1" s="1"/>
  <c r="BE488" i="1" s="1"/>
  <c r="BE489" i="1" s="1"/>
  <c r="BE490" i="1" s="1"/>
  <c r="BE491" i="1" s="1"/>
  <c r="BE492" i="1" s="1"/>
  <c r="BE493" i="1" s="1"/>
  <c r="BE494" i="1" s="1"/>
  <c r="BE495" i="1" s="1"/>
  <c r="BE496" i="1" s="1"/>
  <c r="BE497" i="1" s="1"/>
  <c r="BE498" i="1" s="1"/>
  <c r="BE499" i="1" s="1"/>
  <c r="BE500" i="1" s="1"/>
  <c r="BE501" i="1" s="1"/>
  <c r="BE502" i="1" s="1"/>
  <c r="BE503" i="1" s="1"/>
  <c r="BE504" i="1" s="1"/>
  <c r="BE505" i="1" s="1"/>
  <c r="BE506" i="1" s="1"/>
  <c r="BE507" i="1" s="1"/>
  <c r="BE508" i="1" s="1"/>
  <c r="BE509" i="1" s="1"/>
  <c r="BE510" i="1" s="1"/>
  <c r="BE511" i="1" s="1"/>
  <c r="BE512" i="1" s="1"/>
  <c r="BE513" i="1" s="1"/>
  <c r="BE514" i="1" s="1"/>
  <c r="BE515" i="1" s="1"/>
  <c r="BE516" i="1" s="1"/>
  <c r="BE517" i="1" s="1"/>
  <c r="BE518" i="1" s="1"/>
  <c r="BE519" i="1" s="1"/>
  <c r="BE520" i="1" s="1"/>
  <c r="BE521" i="1" s="1"/>
  <c r="BE522" i="1" s="1"/>
  <c r="BE523" i="1" s="1"/>
  <c r="BE524" i="1" s="1"/>
  <c r="BE525" i="1" s="1"/>
  <c r="BE526" i="1" s="1"/>
  <c r="BE527" i="1" s="1"/>
  <c r="BE528" i="1" s="1"/>
  <c r="BE529" i="1" s="1"/>
  <c r="BE530" i="1" s="1"/>
  <c r="BE531" i="1" s="1"/>
  <c r="BE532" i="1" s="1"/>
  <c r="BE533" i="1" s="1"/>
  <c r="AH280" i="3"/>
  <c r="Q281" i="3"/>
  <c r="DN294" i="1"/>
  <c r="DN295" i="1" s="1"/>
  <c r="DN296" i="1" s="1"/>
  <c r="DN297" i="1" s="1"/>
  <c r="DN298" i="1" s="1"/>
  <c r="DN299" i="1" s="1"/>
  <c r="DN300" i="1" s="1"/>
  <c r="DN301" i="1" s="1"/>
  <c r="DN302" i="1" s="1"/>
  <c r="DN303" i="1" s="1"/>
  <c r="DN304" i="1" s="1"/>
  <c r="DN305" i="1" s="1"/>
  <c r="DN306" i="1" s="1"/>
  <c r="DN307" i="1" s="1"/>
  <c r="DN308" i="1" s="1"/>
  <c r="DN309" i="1" s="1"/>
  <c r="DN310" i="1" s="1"/>
  <c r="DN311" i="1" s="1"/>
  <c r="DN312" i="1" s="1"/>
  <c r="DN313" i="1" s="1"/>
  <c r="DN314" i="1" s="1"/>
  <c r="DN315" i="1" s="1"/>
  <c r="DN316" i="1" s="1"/>
  <c r="DN317" i="1" s="1"/>
  <c r="DN318" i="1" s="1"/>
  <c r="DN319" i="1" s="1"/>
  <c r="DN320" i="1" s="1"/>
  <c r="DN321" i="1" s="1"/>
  <c r="DN322" i="1" s="1"/>
  <c r="DN323" i="1" s="1"/>
  <c r="DN324" i="1" s="1"/>
  <c r="DN325" i="1" s="1"/>
  <c r="DN326" i="1" s="1"/>
  <c r="DN327" i="1" s="1"/>
  <c r="DN328" i="1" s="1"/>
  <c r="DN329" i="1" s="1"/>
  <c r="DN330" i="1" s="1"/>
  <c r="DN331" i="1" s="1"/>
  <c r="DN332" i="1" s="1"/>
  <c r="DN333" i="1" s="1"/>
  <c r="DN334" i="1" s="1"/>
  <c r="DN335" i="1" s="1"/>
  <c r="DN336" i="1" s="1"/>
  <c r="DN337" i="1" s="1"/>
  <c r="DN338" i="1" s="1"/>
  <c r="DN339" i="1" s="1"/>
  <c r="DN340" i="1" s="1"/>
  <c r="DN341" i="1" s="1"/>
  <c r="DN342" i="1" s="1"/>
  <c r="DN343" i="1" s="1"/>
  <c r="DN344" i="1" s="1"/>
  <c r="DN345" i="1" s="1"/>
  <c r="DN346" i="1" s="1"/>
  <c r="DN347" i="1" s="1"/>
  <c r="DN348" i="1" s="1"/>
  <c r="DN349" i="1" s="1"/>
  <c r="DN350" i="1" s="1"/>
  <c r="DN351" i="1" s="1"/>
  <c r="DN352" i="1" s="1"/>
  <c r="DN353" i="1" s="1"/>
  <c r="DN354" i="1" s="1"/>
  <c r="DN355" i="1" s="1"/>
  <c r="DN356" i="1" s="1"/>
  <c r="DN357" i="1" s="1"/>
  <c r="DN358" i="1" s="1"/>
  <c r="DN359" i="1" s="1"/>
  <c r="DN360" i="1" s="1"/>
  <c r="DN361" i="1" s="1"/>
  <c r="DN362" i="1" s="1"/>
  <c r="DN363" i="1" s="1"/>
  <c r="DN364" i="1" s="1"/>
  <c r="DN365" i="1" s="1"/>
  <c r="DN366" i="1" s="1"/>
  <c r="DN367" i="1" s="1"/>
  <c r="DN368" i="1" s="1"/>
  <c r="DN369" i="1" s="1"/>
  <c r="DN370" i="1" s="1"/>
  <c r="DN371" i="1" s="1"/>
  <c r="DN372" i="1" s="1"/>
  <c r="DN373" i="1" s="1"/>
  <c r="DN374" i="1" s="1"/>
  <c r="DN375" i="1" s="1"/>
  <c r="DN376" i="1" s="1"/>
  <c r="DN377" i="1" s="1"/>
  <c r="DN378" i="1" s="1"/>
  <c r="DN379" i="1" s="1"/>
  <c r="DN380" i="1" s="1"/>
  <c r="DN381" i="1" s="1"/>
  <c r="DN382" i="1" s="1"/>
  <c r="DN383" i="1" s="1"/>
  <c r="DN384" i="1" s="1"/>
  <c r="DN385" i="1" s="1"/>
  <c r="DN386" i="1" s="1"/>
  <c r="DN387" i="1" s="1"/>
  <c r="DN388" i="1" s="1"/>
  <c r="DN389" i="1" s="1"/>
  <c r="DN390" i="1" s="1"/>
  <c r="DN391" i="1" s="1"/>
  <c r="DN392" i="1" s="1"/>
  <c r="DN393" i="1" s="1"/>
  <c r="DN394" i="1" s="1"/>
  <c r="DN395" i="1" s="1"/>
  <c r="DN396" i="1" s="1"/>
  <c r="DN397" i="1" s="1"/>
  <c r="DN398" i="1" s="1"/>
  <c r="DN399" i="1" s="1"/>
  <c r="DN400" i="1" s="1"/>
  <c r="DN401" i="1" s="1"/>
  <c r="DN402" i="1" s="1"/>
  <c r="DN403" i="1" s="1"/>
  <c r="DN404" i="1" s="1"/>
  <c r="DN405" i="1" s="1"/>
  <c r="DN406" i="1" s="1"/>
  <c r="DN407" i="1" s="1"/>
  <c r="DN408" i="1" s="1"/>
  <c r="DN409" i="1" s="1"/>
  <c r="DN410" i="1" s="1"/>
  <c r="DN411" i="1" s="1"/>
  <c r="DN412" i="1" s="1"/>
  <c r="DN413" i="1" s="1"/>
  <c r="DN414" i="1" s="1"/>
  <c r="DN415" i="1" s="1"/>
  <c r="DN416" i="1" s="1"/>
  <c r="DN417" i="1" s="1"/>
  <c r="DN418" i="1" s="1"/>
  <c r="DN419" i="1" s="1"/>
  <c r="DN420" i="1" s="1"/>
  <c r="DN421" i="1" s="1"/>
  <c r="DN422" i="1" s="1"/>
  <c r="DN423" i="1" s="1"/>
  <c r="DN424" i="1" s="1"/>
  <c r="DN425" i="1" s="1"/>
  <c r="DN426" i="1" s="1"/>
  <c r="DN427" i="1" s="1"/>
  <c r="DN428" i="1" s="1"/>
  <c r="DN429" i="1" s="1"/>
  <c r="DN430" i="1" s="1"/>
  <c r="DN431" i="1" s="1"/>
  <c r="DN432" i="1" s="1"/>
  <c r="DN433" i="1" s="1"/>
  <c r="DN434" i="1" s="1"/>
  <c r="DN435" i="1" s="1"/>
  <c r="DN436" i="1" s="1"/>
  <c r="DN437" i="1" s="1"/>
  <c r="DN438" i="1" s="1"/>
  <c r="DN439" i="1" s="1"/>
  <c r="DN440" i="1" s="1"/>
  <c r="DN441" i="1" s="1"/>
  <c r="DN442" i="1" s="1"/>
  <c r="DN443" i="1" s="1"/>
  <c r="DN444" i="1" s="1"/>
  <c r="DN445" i="1" s="1"/>
  <c r="DN446" i="1" s="1"/>
  <c r="DN447" i="1" s="1"/>
  <c r="DN448" i="1" s="1"/>
  <c r="DN449" i="1" s="1"/>
  <c r="DN450" i="1" s="1"/>
  <c r="DN451" i="1" s="1"/>
  <c r="DN452" i="1" s="1"/>
  <c r="DN453" i="1" s="1"/>
  <c r="DN454" i="1" s="1"/>
  <c r="DN455" i="1" s="1"/>
  <c r="DN456" i="1" s="1"/>
  <c r="DN457" i="1" s="1"/>
  <c r="DN458" i="1" s="1"/>
  <c r="DN459" i="1" s="1"/>
  <c r="DN460" i="1" s="1"/>
  <c r="DN461" i="1" s="1"/>
  <c r="DN462" i="1" s="1"/>
  <c r="DN463" i="1" s="1"/>
  <c r="DN464" i="1" s="1"/>
  <c r="DN465" i="1" s="1"/>
  <c r="DN466" i="1" s="1"/>
  <c r="DN467" i="1" s="1"/>
  <c r="DN468" i="1" s="1"/>
  <c r="DN469" i="1" s="1"/>
  <c r="DN470" i="1" s="1"/>
  <c r="DN471" i="1" s="1"/>
  <c r="DN472" i="1" s="1"/>
  <c r="DN473" i="1" s="1"/>
  <c r="DN474" i="1" s="1"/>
  <c r="DN475" i="1" s="1"/>
  <c r="DN476" i="1" s="1"/>
  <c r="DN477" i="1" s="1"/>
  <c r="DN478" i="1" s="1"/>
  <c r="DN479" i="1" s="1"/>
  <c r="DN480" i="1" s="1"/>
  <c r="DN481" i="1" s="1"/>
  <c r="DN482" i="1" s="1"/>
  <c r="DN483" i="1" s="1"/>
  <c r="DN484" i="1" s="1"/>
  <c r="DN485" i="1" s="1"/>
  <c r="DN486" i="1" s="1"/>
  <c r="DN487" i="1" s="1"/>
  <c r="DN488" i="1" s="1"/>
  <c r="DN489" i="1" s="1"/>
  <c r="DN490" i="1" s="1"/>
  <c r="DN491" i="1" s="1"/>
  <c r="DN492" i="1" s="1"/>
  <c r="DN493" i="1" s="1"/>
  <c r="DN494" i="1" s="1"/>
  <c r="DN495" i="1" s="1"/>
  <c r="DN496" i="1" s="1"/>
  <c r="DN497" i="1" s="1"/>
  <c r="DN498" i="1" s="1"/>
  <c r="DN499" i="1" s="1"/>
  <c r="DN500" i="1" s="1"/>
  <c r="DN501" i="1" s="1"/>
  <c r="DN502" i="1" s="1"/>
  <c r="DN503" i="1" s="1"/>
  <c r="DN504" i="1" s="1"/>
  <c r="DN505" i="1" s="1"/>
  <c r="DN506" i="1" s="1"/>
  <c r="DN507" i="1" s="1"/>
  <c r="DN508" i="1" s="1"/>
  <c r="DN509" i="1" s="1"/>
  <c r="DN510" i="1" s="1"/>
  <c r="DN511" i="1" s="1"/>
  <c r="DN512" i="1" s="1"/>
  <c r="DN513" i="1" s="1"/>
  <c r="DN514" i="1" s="1"/>
  <c r="DN515" i="1" s="1"/>
  <c r="DN516" i="1" s="1"/>
  <c r="DN517" i="1" s="1"/>
  <c r="DN518" i="1" s="1"/>
  <c r="DN519" i="1" s="1"/>
  <c r="DN520" i="1" s="1"/>
  <c r="DN521" i="1" s="1"/>
  <c r="DN522" i="1" s="1"/>
  <c r="DN523" i="1" s="1"/>
  <c r="DN524" i="1" s="1"/>
  <c r="DN525" i="1" s="1"/>
  <c r="DN526" i="1" s="1"/>
  <c r="DN527" i="1" s="1"/>
  <c r="DN528" i="1" s="1"/>
  <c r="DN529" i="1" s="1"/>
  <c r="DN530" i="1" s="1"/>
  <c r="DN531" i="1" s="1"/>
  <c r="DN532" i="1" s="1"/>
  <c r="DN533" i="1" s="1"/>
  <c r="DN44" i="1"/>
  <c r="DN45" i="1" s="1"/>
  <c r="DN46" i="1" s="1"/>
  <c r="DN47" i="1" s="1"/>
  <c r="DN48" i="1" s="1"/>
  <c r="DN49" i="1" s="1"/>
  <c r="K80" i="2"/>
  <c r="AB79" i="2"/>
  <c r="CK44" i="1"/>
  <c r="CK45" i="1" s="1"/>
  <c r="CK46" i="1" s="1"/>
  <c r="CK47" i="1" s="1"/>
  <c r="CK48" i="1" s="1"/>
  <c r="CK49" i="1" s="1"/>
  <c r="CK294" i="1"/>
  <c r="CK295" i="1" s="1"/>
  <c r="CK296" i="1" s="1"/>
  <c r="CK297" i="1" s="1"/>
  <c r="CK298" i="1" s="1"/>
  <c r="CK299" i="1" s="1"/>
  <c r="CK300" i="1" s="1"/>
  <c r="CK301" i="1" s="1"/>
  <c r="CK302" i="1" s="1"/>
  <c r="CK303" i="1" s="1"/>
  <c r="CK304" i="1" s="1"/>
  <c r="CK305" i="1" s="1"/>
  <c r="CK306" i="1" s="1"/>
  <c r="CK307" i="1" s="1"/>
  <c r="CK308" i="1" s="1"/>
  <c r="CK309" i="1" s="1"/>
  <c r="CK310" i="1" s="1"/>
  <c r="CK311" i="1" s="1"/>
  <c r="CK312" i="1" s="1"/>
  <c r="CK313" i="1" s="1"/>
  <c r="CK314" i="1" s="1"/>
  <c r="CK315" i="1" s="1"/>
  <c r="CK316" i="1" s="1"/>
  <c r="CK317" i="1" s="1"/>
  <c r="CK318" i="1" s="1"/>
  <c r="CK319" i="1" s="1"/>
  <c r="CK320" i="1" s="1"/>
  <c r="CK321" i="1" s="1"/>
  <c r="CK322" i="1" s="1"/>
  <c r="CK323" i="1" s="1"/>
  <c r="CK324" i="1" s="1"/>
  <c r="CK325" i="1" s="1"/>
  <c r="CK326" i="1" s="1"/>
  <c r="CK327" i="1" s="1"/>
  <c r="CK328" i="1" s="1"/>
  <c r="CK329" i="1" s="1"/>
  <c r="CK330" i="1" s="1"/>
  <c r="CK331" i="1" s="1"/>
  <c r="CK332" i="1" s="1"/>
  <c r="CK333" i="1" s="1"/>
  <c r="CK334" i="1" s="1"/>
  <c r="CK335" i="1" s="1"/>
  <c r="CK336" i="1" s="1"/>
  <c r="CK337" i="1" s="1"/>
  <c r="CK338" i="1" s="1"/>
  <c r="CK339" i="1" s="1"/>
  <c r="CK340" i="1" s="1"/>
  <c r="CK341" i="1" s="1"/>
  <c r="CK342" i="1" s="1"/>
  <c r="CK343" i="1" s="1"/>
  <c r="CK344" i="1" s="1"/>
  <c r="CK345" i="1" s="1"/>
  <c r="CK346" i="1" s="1"/>
  <c r="CK347" i="1" s="1"/>
  <c r="CK348" i="1" s="1"/>
  <c r="CK349" i="1" s="1"/>
  <c r="CK350" i="1" s="1"/>
  <c r="CK351" i="1" s="1"/>
  <c r="CK352" i="1" s="1"/>
  <c r="CK353" i="1" s="1"/>
  <c r="CK354" i="1" s="1"/>
  <c r="CK355" i="1" s="1"/>
  <c r="CK356" i="1" s="1"/>
  <c r="CK357" i="1" s="1"/>
  <c r="CK358" i="1" s="1"/>
  <c r="CK359" i="1" s="1"/>
  <c r="CK360" i="1" s="1"/>
  <c r="CK361" i="1" s="1"/>
  <c r="CK362" i="1" s="1"/>
  <c r="CK363" i="1" s="1"/>
  <c r="CK364" i="1" s="1"/>
  <c r="CK365" i="1" s="1"/>
  <c r="CK366" i="1" s="1"/>
  <c r="CK367" i="1" s="1"/>
  <c r="CK368" i="1" s="1"/>
  <c r="CK369" i="1" s="1"/>
  <c r="CK370" i="1" s="1"/>
  <c r="CK371" i="1" s="1"/>
  <c r="CK372" i="1" s="1"/>
  <c r="CK373" i="1" s="1"/>
  <c r="CK374" i="1" s="1"/>
  <c r="CK375" i="1" s="1"/>
  <c r="CK376" i="1" s="1"/>
  <c r="CK377" i="1" s="1"/>
  <c r="CK378" i="1" s="1"/>
  <c r="CK379" i="1" s="1"/>
  <c r="CK380" i="1" s="1"/>
  <c r="CK381" i="1" s="1"/>
  <c r="CK382" i="1" s="1"/>
  <c r="CK383" i="1" s="1"/>
  <c r="CK384" i="1" s="1"/>
  <c r="CK385" i="1" s="1"/>
  <c r="CK386" i="1" s="1"/>
  <c r="CK387" i="1" s="1"/>
  <c r="CK388" i="1" s="1"/>
  <c r="CK389" i="1" s="1"/>
  <c r="CK390" i="1" s="1"/>
  <c r="CK391" i="1" s="1"/>
  <c r="CK392" i="1" s="1"/>
  <c r="CK393" i="1" s="1"/>
  <c r="CK394" i="1" s="1"/>
  <c r="CK395" i="1" s="1"/>
  <c r="CK396" i="1" s="1"/>
  <c r="CK397" i="1" s="1"/>
  <c r="CK398" i="1" s="1"/>
  <c r="CK399" i="1" s="1"/>
  <c r="CK400" i="1" s="1"/>
  <c r="CK401" i="1" s="1"/>
  <c r="CK402" i="1" s="1"/>
  <c r="CK403" i="1" s="1"/>
  <c r="CK404" i="1" s="1"/>
  <c r="CK405" i="1" s="1"/>
  <c r="CK406" i="1" s="1"/>
  <c r="CK407" i="1" s="1"/>
  <c r="CK408" i="1" s="1"/>
  <c r="CK409" i="1" s="1"/>
  <c r="CK410" i="1" s="1"/>
  <c r="CK411" i="1" s="1"/>
  <c r="CK412" i="1" s="1"/>
  <c r="CK413" i="1" s="1"/>
  <c r="CK414" i="1" s="1"/>
  <c r="CK415" i="1" s="1"/>
  <c r="CK416" i="1" s="1"/>
  <c r="CK417" i="1" s="1"/>
  <c r="CK418" i="1" s="1"/>
  <c r="CK419" i="1" s="1"/>
  <c r="CK420" i="1" s="1"/>
  <c r="CK421" i="1" s="1"/>
  <c r="CK422" i="1" s="1"/>
  <c r="CK423" i="1" s="1"/>
  <c r="CK424" i="1" s="1"/>
  <c r="CK425" i="1" s="1"/>
  <c r="CK426" i="1" s="1"/>
  <c r="CK427" i="1" s="1"/>
  <c r="CK428" i="1" s="1"/>
  <c r="CK429" i="1" s="1"/>
  <c r="CK430" i="1" s="1"/>
  <c r="CK431" i="1" s="1"/>
  <c r="CK432" i="1" s="1"/>
  <c r="CK433" i="1" s="1"/>
  <c r="CK434" i="1" s="1"/>
  <c r="CK435" i="1" s="1"/>
  <c r="CK436" i="1" s="1"/>
  <c r="CK437" i="1" s="1"/>
  <c r="CK438" i="1" s="1"/>
  <c r="CK439" i="1" s="1"/>
  <c r="CK440" i="1" s="1"/>
  <c r="CK441" i="1" s="1"/>
  <c r="CK442" i="1" s="1"/>
  <c r="CK443" i="1" s="1"/>
  <c r="CK444" i="1" s="1"/>
  <c r="CK445" i="1" s="1"/>
  <c r="CK446" i="1" s="1"/>
  <c r="CK447" i="1" s="1"/>
  <c r="CK448" i="1" s="1"/>
  <c r="CK449" i="1" s="1"/>
  <c r="CK450" i="1" s="1"/>
  <c r="CK451" i="1" s="1"/>
  <c r="CK452" i="1" s="1"/>
  <c r="CK453" i="1" s="1"/>
  <c r="CK454" i="1" s="1"/>
  <c r="CK455" i="1" s="1"/>
  <c r="CK456" i="1" s="1"/>
  <c r="CK457" i="1" s="1"/>
  <c r="CK458" i="1" s="1"/>
  <c r="CK459" i="1" s="1"/>
  <c r="CK460" i="1" s="1"/>
  <c r="CK461" i="1" s="1"/>
  <c r="CK462" i="1" s="1"/>
  <c r="CK463" i="1" s="1"/>
  <c r="CK464" i="1" s="1"/>
  <c r="CK465" i="1" s="1"/>
  <c r="CK466" i="1" s="1"/>
  <c r="CK467" i="1" s="1"/>
  <c r="CK468" i="1" s="1"/>
  <c r="CK469" i="1" s="1"/>
  <c r="CK470" i="1" s="1"/>
  <c r="CK471" i="1" s="1"/>
  <c r="CK472" i="1" s="1"/>
  <c r="CK473" i="1" s="1"/>
  <c r="CK474" i="1" s="1"/>
  <c r="CK475" i="1" s="1"/>
  <c r="CK476" i="1" s="1"/>
  <c r="CK477" i="1" s="1"/>
  <c r="CK478" i="1" s="1"/>
  <c r="CK479" i="1" s="1"/>
  <c r="CK480" i="1" s="1"/>
  <c r="CK481" i="1" s="1"/>
  <c r="CK482" i="1" s="1"/>
  <c r="CK483" i="1" s="1"/>
  <c r="CK484" i="1" s="1"/>
  <c r="CK485" i="1" s="1"/>
  <c r="CK486" i="1" s="1"/>
  <c r="CK487" i="1" s="1"/>
  <c r="CK488" i="1" s="1"/>
  <c r="CK489" i="1" s="1"/>
  <c r="CK490" i="1" s="1"/>
  <c r="CK491" i="1" s="1"/>
  <c r="CK492" i="1" s="1"/>
  <c r="CK493" i="1" s="1"/>
  <c r="CK494" i="1" s="1"/>
  <c r="CK495" i="1" s="1"/>
  <c r="CK496" i="1" s="1"/>
  <c r="CK497" i="1" s="1"/>
  <c r="CK498" i="1" s="1"/>
  <c r="CK499" i="1" s="1"/>
  <c r="CK500" i="1" s="1"/>
  <c r="CK501" i="1" s="1"/>
  <c r="CK502" i="1" s="1"/>
  <c r="CK503" i="1" s="1"/>
  <c r="CK504" i="1" s="1"/>
  <c r="CK505" i="1" s="1"/>
  <c r="CK506" i="1" s="1"/>
  <c r="CK507" i="1" s="1"/>
  <c r="CK508" i="1" s="1"/>
  <c r="CK509" i="1" s="1"/>
  <c r="CK510" i="1" s="1"/>
  <c r="CK511" i="1" s="1"/>
  <c r="CK512" i="1" s="1"/>
  <c r="CK513" i="1" s="1"/>
  <c r="CK514" i="1" s="1"/>
  <c r="CK515" i="1" s="1"/>
  <c r="CK516" i="1" s="1"/>
  <c r="CK517" i="1" s="1"/>
  <c r="CK518" i="1" s="1"/>
  <c r="CK519" i="1" s="1"/>
  <c r="CK520" i="1" s="1"/>
  <c r="CK521" i="1" s="1"/>
  <c r="CK522" i="1" s="1"/>
  <c r="CK523" i="1" s="1"/>
  <c r="CK524" i="1" s="1"/>
  <c r="CK525" i="1" s="1"/>
  <c r="CK526" i="1" s="1"/>
  <c r="CK527" i="1" s="1"/>
  <c r="CK528" i="1" s="1"/>
  <c r="CK529" i="1" s="1"/>
  <c r="CK530" i="1" s="1"/>
  <c r="CK531" i="1" s="1"/>
  <c r="CK532" i="1" s="1"/>
  <c r="CK533" i="1" s="1"/>
  <c r="CK547" i="1"/>
  <c r="P208" i="1"/>
  <c r="BF44" i="1"/>
  <c r="BF45" i="1" s="1"/>
  <c r="BF46" i="1" s="1"/>
  <c r="BF47" i="1" s="1"/>
  <c r="BF48" i="1" s="1"/>
  <c r="BF49" i="1" s="1"/>
  <c r="BF50" i="1" s="1"/>
  <c r="BF294" i="1"/>
  <c r="S209" i="1"/>
  <c r="BZ295" i="1"/>
  <c r="BZ296" i="1" s="1"/>
  <c r="BZ297" i="1" s="1"/>
  <c r="BZ298" i="1" s="1"/>
  <c r="BZ299" i="1" s="1"/>
  <c r="BZ300" i="1" s="1"/>
  <c r="BZ301" i="1" s="1"/>
  <c r="BZ302" i="1" s="1"/>
  <c r="BZ303" i="1" s="1"/>
  <c r="BZ304" i="1" s="1"/>
  <c r="BZ305" i="1" s="1"/>
  <c r="BZ306" i="1" s="1"/>
  <c r="BZ307" i="1" s="1"/>
  <c r="BZ308" i="1" s="1"/>
  <c r="BZ309" i="1" s="1"/>
  <c r="BZ310" i="1" s="1"/>
  <c r="BZ311" i="1" s="1"/>
  <c r="BZ312" i="1" s="1"/>
  <c r="BZ313" i="1" s="1"/>
  <c r="BZ314" i="1" s="1"/>
  <c r="BZ315" i="1" s="1"/>
  <c r="BZ316" i="1" s="1"/>
  <c r="BZ317" i="1" s="1"/>
  <c r="BZ318" i="1" s="1"/>
  <c r="BZ319" i="1" s="1"/>
  <c r="BZ320" i="1" s="1"/>
  <c r="BZ321" i="1" s="1"/>
  <c r="BZ322" i="1" s="1"/>
  <c r="BZ323" i="1" s="1"/>
  <c r="BZ324" i="1" s="1"/>
  <c r="BZ325" i="1" s="1"/>
  <c r="BZ326" i="1" s="1"/>
  <c r="BZ327" i="1" s="1"/>
  <c r="BZ328" i="1" s="1"/>
  <c r="BZ329" i="1" s="1"/>
  <c r="BZ330" i="1" s="1"/>
  <c r="BZ331" i="1" s="1"/>
  <c r="BZ332" i="1" s="1"/>
  <c r="BZ333" i="1" s="1"/>
  <c r="BZ334" i="1" s="1"/>
  <c r="BZ335" i="1" s="1"/>
  <c r="BZ336" i="1" s="1"/>
  <c r="BZ337" i="1" s="1"/>
  <c r="BZ338" i="1" s="1"/>
  <c r="BZ339" i="1" s="1"/>
  <c r="BZ340" i="1" s="1"/>
  <c r="BZ341" i="1" s="1"/>
  <c r="BZ342" i="1" s="1"/>
  <c r="BZ343" i="1" s="1"/>
  <c r="BZ344" i="1" s="1"/>
  <c r="BZ345" i="1" s="1"/>
  <c r="BZ346" i="1" s="1"/>
  <c r="BZ347" i="1" s="1"/>
  <c r="BZ348" i="1" s="1"/>
  <c r="BZ349" i="1" s="1"/>
  <c r="BZ350" i="1" s="1"/>
  <c r="BZ351" i="1" s="1"/>
  <c r="BZ352" i="1" s="1"/>
  <c r="BZ353" i="1" s="1"/>
  <c r="BZ354" i="1" s="1"/>
  <c r="BZ355" i="1" s="1"/>
  <c r="BZ356" i="1" s="1"/>
  <c r="BZ357" i="1" s="1"/>
  <c r="BZ358" i="1" s="1"/>
  <c r="BZ359" i="1" s="1"/>
  <c r="BZ360" i="1" s="1"/>
  <c r="BZ361" i="1" s="1"/>
  <c r="BZ362" i="1" s="1"/>
  <c r="BZ363" i="1" s="1"/>
  <c r="BZ364" i="1" s="1"/>
  <c r="BZ365" i="1" s="1"/>
  <c r="BZ366" i="1" s="1"/>
  <c r="BZ367" i="1" s="1"/>
  <c r="BZ368" i="1" s="1"/>
  <c r="BZ369" i="1" s="1"/>
  <c r="BZ370" i="1" s="1"/>
  <c r="BZ371" i="1" s="1"/>
  <c r="BZ372" i="1" s="1"/>
  <c r="BZ373" i="1" s="1"/>
  <c r="BZ374" i="1" s="1"/>
  <c r="BZ375" i="1" s="1"/>
  <c r="BZ376" i="1" s="1"/>
  <c r="BZ377" i="1" s="1"/>
  <c r="BZ378" i="1" s="1"/>
  <c r="BZ379" i="1" s="1"/>
  <c r="BZ380" i="1" s="1"/>
  <c r="BZ381" i="1" s="1"/>
  <c r="BZ382" i="1" s="1"/>
  <c r="BZ383" i="1" s="1"/>
  <c r="BZ384" i="1" s="1"/>
  <c r="BZ385" i="1" s="1"/>
  <c r="BZ386" i="1" s="1"/>
  <c r="BZ387" i="1" s="1"/>
  <c r="BZ388" i="1" s="1"/>
  <c r="BZ389" i="1" s="1"/>
  <c r="BZ390" i="1" s="1"/>
  <c r="BZ391" i="1" s="1"/>
  <c r="BZ392" i="1" s="1"/>
  <c r="BZ393" i="1" s="1"/>
  <c r="BZ394" i="1" s="1"/>
  <c r="BZ395" i="1" s="1"/>
  <c r="BZ396" i="1" s="1"/>
  <c r="BZ397" i="1" s="1"/>
  <c r="BZ398" i="1" s="1"/>
  <c r="BZ399" i="1" s="1"/>
  <c r="BZ400" i="1" s="1"/>
  <c r="BZ401" i="1" s="1"/>
  <c r="BZ402" i="1" s="1"/>
  <c r="BZ403" i="1" s="1"/>
  <c r="BZ404" i="1" s="1"/>
  <c r="BZ405" i="1" s="1"/>
  <c r="BZ406" i="1" s="1"/>
  <c r="BZ407" i="1" s="1"/>
  <c r="BZ408" i="1" s="1"/>
  <c r="BZ409" i="1" s="1"/>
  <c r="BZ410" i="1" s="1"/>
  <c r="BZ411" i="1" s="1"/>
  <c r="BZ412" i="1" s="1"/>
  <c r="BZ413" i="1" s="1"/>
  <c r="BZ414" i="1" s="1"/>
  <c r="BZ415" i="1" s="1"/>
  <c r="BZ416" i="1" s="1"/>
  <c r="BZ417" i="1" s="1"/>
  <c r="BZ418" i="1" s="1"/>
  <c r="BZ419" i="1" s="1"/>
  <c r="BZ420" i="1" s="1"/>
  <c r="BZ421" i="1" s="1"/>
  <c r="BZ422" i="1" s="1"/>
  <c r="BZ423" i="1" s="1"/>
  <c r="BZ424" i="1" s="1"/>
  <c r="BZ425" i="1" s="1"/>
  <c r="BZ426" i="1" s="1"/>
  <c r="BZ427" i="1" s="1"/>
  <c r="BZ428" i="1" s="1"/>
  <c r="BZ429" i="1" s="1"/>
  <c r="BZ430" i="1" s="1"/>
  <c r="BZ431" i="1" s="1"/>
  <c r="BZ432" i="1" s="1"/>
  <c r="BZ433" i="1" s="1"/>
  <c r="BZ434" i="1" s="1"/>
  <c r="BZ435" i="1" s="1"/>
  <c r="BZ436" i="1" s="1"/>
  <c r="BZ437" i="1" s="1"/>
  <c r="BZ438" i="1" s="1"/>
  <c r="BZ439" i="1" s="1"/>
  <c r="BZ440" i="1" s="1"/>
  <c r="BZ441" i="1" s="1"/>
  <c r="BZ442" i="1" s="1"/>
  <c r="BZ443" i="1" s="1"/>
  <c r="BZ444" i="1" s="1"/>
  <c r="BZ445" i="1" s="1"/>
  <c r="BZ446" i="1" s="1"/>
  <c r="BZ447" i="1" s="1"/>
  <c r="BZ448" i="1" s="1"/>
  <c r="BZ449" i="1" s="1"/>
  <c r="BZ450" i="1" s="1"/>
  <c r="BZ451" i="1" s="1"/>
  <c r="BZ452" i="1" s="1"/>
  <c r="BZ453" i="1" s="1"/>
  <c r="BZ454" i="1" s="1"/>
  <c r="BZ455" i="1" s="1"/>
  <c r="BZ456" i="1" s="1"/>
  <c r="BZ457" i="1" s="1"/>
  <c r="BZ458" i="1" s="1"/>
  <c r="BZ459" i="1" s="1"/>
  <c r="BZ460" i="1" s="1"/>
  <c r="BZ461" i="1" s="1"/>
  <c r="BZ462" i="1" s="1"/>
  <c r="BZ463" i="1" s="1"/>
  <c r="BZ464" i="1" s="1"/>
  <c r="BZ465" i="1" s="1"/>
  <c r="BZ466" i="1" s="1"/>
  <c r="BZ467" i="1" s="1"/>
  <c r="BZ468" i="1" s="1"/>
  <c r="BZ469" i="1" s="1"/>
  <c r="BZ470" i="1" s="1"/>
  <c r="BZ471" i="1" s="1"/>
  <c r="BZ472" i="1" s="1"/>
  <c r="BZ473" i="1" s="1"/>
  <c r="BZ474" i="1" s="1"/>
  <c r="BZ475" i="1" s="1"/>
  <c r="BZ476" i="1" s="1"/>
  <c r="BZ477" i="1" s="1"/>
  <c r="BZ478" i="1" s="1"/>
  <c r="BZ479" i="1" s="1"/>
  <c r="BZ480" i="1" s="1"/>
  <c r="BZ481" i="1" s="1"/>
  <c r="BZ482" i="1" s="1"/>
  <c r="BZ483" i="1" s="1"/>
  <c r="BZ484" i="1" s="1"/>
  <c r="BZ485" i="1" s="1"/>
  <c r="BZ486" i="1" s="1"/>
  <c r="BZ487" i="1" s="1"/>
  <c r="BZ488" i="1" s="1"/>
  <c r="BZ489" i="1" s="1"/>
  <c r="BZ490" i="1" s="1"/>
  <c r="BZ491" i="1" s="1"/>
  <c r="BZ492" i="1" s="1"/>
  <c r="BZ493" i="1" s="1"/>
  <c r="BZ494" i="1" s="1"/>
  <c r="BZ495" i="1" s="1"/>
  <c r="BZ496" i="1" s="1"/>
  <c r="BZ497" i="1" s="1"/>
  <c r="BZ498" i="1" s="1"/>
  <c r="BZ499" i="1" s="1"/>
  <c r="BZ500" i="1" s="1"/>
  <c r="BZ501" i="1" s="1"/>
  <c r="BZ502" i="1" s="1"/>
  <c r="BZ503" i="1" s="1"/>
  <c r="BZ504" i="1" s="1"/>
  <c r="BZ505" i="1" s="1"/>
  <c r="BZ506" i="1" s="1"/>
  <c r="BZ507" i="1" s="1"/>
  <c r="BZ508" i="1" s="1"/>
  <c r="BZ509" i="1" s="1"/>
  <c r="BZ510" i="1" s="1"/>
  <c r="BZ511" i="1" s="1"/>
  <c r="BZ512" i="1" s="1"/>
  <c r="BZ513" i="1" s="1"/>
  <c r="BZ514" i="1" s="1"/>
  <c r="BZ515" i="1" s="1"/>
  <c r="BZ516" i="1" s="1"/>
  <c r="BZ517" i="1" s="1"/>
  <c r="BZ518" i="1" s="1"/>
  <c r="BZ519" i="1" s="1"/>
  <c r="BZ520" i="1" s="1"/>
  <c r="BZ521" i="1" s="1"/>
  <c r="BZ522" i="1" s="1"/>
  <c r="BZ523" i="1" s="1"/>
  <c r="BZ524" i="1" s="1"/>
  <c r="BZ525" i="1" s="1"/>
  <c r="BZ526" i="1" s="1"/>
  <c r="BZ527" i="1" s="1"/>
  <c r="BZ528" i="1" s="1"/>
  <c r="BZ529" i="1" s="1"/>
  <c r="BZ530" i="1" s="1"/>
  <c r="BZ531" i="1" s="1"/>
  <c r="BZ532" i="1" s="1"/>
  <c r="BZ533" i="1" s="1"/>
  <c r="P16" i="5"/>
  <c r="N15" i="5"/>
  <c r="S15" i="5" s="1"/>
  <c r="N16" i="5"/>
  <c r="L15" i="5"/>
  <c r="X15" i="5" s="1"/>
  <c r="P15" i="5"/>
  <c r="CY47" i="1"/>
  <c r="CY48" i="1" s="1"/>
  <c r="AR48" i="1"/>
  <c r="DC47" i="1"/>
  <c r="CU47" i="1"/>
  <c r="AI47" i="1"/>
  <c r="AI48" i="1" s="1"/>
  <c r="AW47" i="1"/>
  <c r="AW48" i="1" s="1"/>
  <c r="AK47" i="1"/>
  <c r="EH46" i="1"/>
  <c r="DI48" i="1"/>
  <c r="CS48" i="1"/>
  <c r="CS49" i="1" s="1"/>
  <c r="Q16" i="5"/>
  <c r="O16" i="5" s="1"/>
  <c r="T16" i="5" s="1"/>
  <c r="N95" i="5"/>
  <c r="AV46" i="1"/>
  <c r="L95" i="5"/>
  <c r="DH47" i="1"/>
  <c r="N92" i="5"/>
  <c r="S92" i="5" s="1"/>
  <c r="P96" i="5"/>
  <c r="L92" i="5"/>
  <c r="X92" i="5" s="1"/>
  <c r="AZ47" i="1"/>
  <c r="DA47" i="1"/>
  <c r="N96" i="5"/>
  <c r="Q96" i="5"/>
  <c r="P95" i="5"/>
  <c r="BA47" i="1"/>
  <c r="DD47" i="1"/>
  <c r="BL47" i="1"/>
  <c r="EB47" i="1"/>
  <c r="AN46" i="1"/>
  <c r="EK47" i="1"/>
  <c r="EI47" i="1"/>
  <c r="DY47" i="1"/>
  <c r="EC47" i="1"/>
  <c r="CR46" i="1"/>
  <c r="BZ46" i="1"/>
  <c r="CD47" i="1"/>
  <c r="DX47" i="1"/>
  <c r="DU47" i="1"/>
  <c r="BO47" i="1"/>
  <c r="DB46" i="1"/>
  <c r="EL47" i="1"/>
  <c r="P91" i="5"/>
  <c r="BP46" i="1"/>
  <c r="CB46" i="1"/>
  <c r="DT47" i="1"/>
  <c r="CE47" i="1"/>
  <c r="BT47" i="1"/>
  <c r="BQ47" i="1"/>
  <c r="BS47" i="1"/>
  <c r="DW47" i="1"/>
  <c r="BM47" i="1"/>
  <c r="EE47" i="1"/>
  <c r="EA47" i="1"/>
  <c r="AJ46" i="1"/>
  <c r="T15" i="5"/>
  <c r="P92" i="5"/>
  <c r="AX46" i="1"/>
  <c r="CC47" i="1"/>
  <c r="DZ46" i="1"/>
  <c r="DF46" i="1"/>
  <c r="BW47" i="1"/>
  <c r="EM47" i="1"/>
  <c r="BR46" i="1"/>
  <c r="EG47" i="1"/>
  <c r="DV46" i="1"/>
  <c r="BY47" i="1"/>
  <c r="EJ46" i="1"/>
  <c r="BU47" i="1"/>
  <c r="CV46" i="1"/>
  <c r="AT46" i="1"/>
  <c r="BN46" i="1"/>
  <c r="EF46" i="1"/>
  <c r="BV47" i="1"/>
  <c r="ED47" i="1"/>
  <c r="BX46" i="1"/>
  <c r="CA47" i="1"/>
  <c r="L91" i="5"/>
  <c r="X91" i="5" s="1"/>
  <c r="N91" i="5"/>
  <c r="S91" i="5" s="1"/>
  <c r="T91" i="5"/>
  <c r="T92" i="5"/>
  <c r="CF48" i="1"/>
  <c r="CG48" i="1"/>
  <c r="CG49" i="1" s="1"/>
  <c r="BD49" i="1"/>
  <c r="AL48" i="1"/>
  <c r="DE49" i="1"/>
  <c r="AU48" i="1"/>
  <c r="DJ50" i="1"/>
  <c r="BC49" i="1"/>
  <c r="Z48" i="1"/>
  <c r="DM49" i="1"/>
  <c r="AM48" i="1"/>
  <c r="CP48" i="1"/>
  <c r="AA48" i="1"/>
  <c r="CT48" i="1"/>
  <c r="X49" i="1"/>
  <c r="AS50" i="1"/>
  <c r="CH48" i="1"/>
  <c r="Y49" i="1"/>
  <c r="AO49" i="1"/>
  <c r="CI48" i="1"/>
  <c r="CZ49" i="1"/>
  <c r="CW49" i="1"/>
  <c r="AQ48" i="1"/>
  <c r="AP48" i="1"/>
  <c r="BB49" i="1"/>
  <c r="DL49" i="1"/>
  <c r="DG48" i="1"/>
  <c r="DK49" i="1"/>
  <c r="AY48" i="1"/>
  <c r="CJ49" i="1"/>
  <c r="AH48" i="1"/>
  <c r="CX48" i="1"/>
  <c r="CQ48" i="1"/>
  <c r="AI78" i="2" l="1"/>
  <c r="L11" i="5"/>
  <c r="X11" i="5" s="1"/>
  <c r="N11" i="5"/>
  <c r="S11" i="5" s="1"/>
  <c r="P11" i="5"/>
  <c r="L12" i="5"/>
  <c r="N235" i="3" s="1"/>
  <c r="N236" i="3" s="1"/>
  <c r="N12" i="5"/>
  <c r="S12" i="5" s="1"/>
  <c r="T12" i="5"/>
  <c r="P12" i="5"/>
  <c r="K235" i="3"/>
  <c r="K236" i="3" s="1"/>
  <c r="BE78" i="2"/>
  <c r="BF295" i="1"/>
  <c r="BF296" i="1" s="1"/>
  <c r="BF297" i="1" s="1"/>
  <c r="BF298" i="1" s="1"/>
  <c r="BF299" i="1" s="1"/>
  <c r="BF300" i="1" s="1"/>
  <c r="BF301" i="1" s="1"/>
  <c r="BF302" i="1" s="1"/>
  <c r="BF303" i="1" s="1"/>
  <c r="BF304" i="1" s="1"/>
  <c r="BF305" i="1" s="1"/>
  <c r="BF306" i="1" s="1"/>
  <c r="BF307" i="1" s="1"/>
  <c r="BF308" i="1" s="1"/>
  <c r="BF309" i="1" s="1"/>
  <c r="BF310" i="1" s="1"/>
  <c r="BF311" i="1" s="1"/>
  <c r="BF312" i="1" s="1"/>
  <c r="BF313" i="1" s="1"/>
  <c r="BF314" i="1" s="1"/>
  <c r="BF315" i="1" s="1"/>
  <c r="BF316" i="1" s="1"/>
  <c r="BF317" i="1" s="1"/>
  <c r="BF318" i="1" s="1"/>
  <c r="BF319" i="1" s="1"/>
  <c r="BF320" i="1" s="1"/>
  <c r="BF321" i="1" s="1"/>
  <c r="BF322" i="1" s="1"/>
  <c r="BF323" i="1" s="1"/>
  <c r="BF324" i="1" s="1"/>
  <c r="BF325" i="1" s="1"/>
  <c r="BF326" i="1" s="1"/>
  <c r="BF327" i="1" s="1"/>
  <c r="BF328" i="1" s="1"/>
  <c r="BF329" i="1" s="1"/>
  <c r="BF330" i="1" s="1"/>
  <c r="BF331" i="1" s="1"/>
  <c r="BF332" i="1" s="1"/>
  <c r="BF333" i="1" s="1"/>
  <c r="BF334" i="1" s="1"/>
  <c r="BF335" i="1" s="1"/>
  <c r="BF336" i="1" s="1"/>
  <c r="BF337" i="1" s="1"/>
  <c r="BF338" i="1" s="1"/>
  <c r="BF339" i="1" s="1"/>
  <c r="BF340" i="1" s="1"/>
  <c r="BF341" i="1" s="1"/>
  <c r="BF342" i="1" s="1"/>
  <c r="BF343" i="1" s="1"/>
  <c r="BF344" i="1" s="1"/>
  <c r="BF345" i="1" s="1"/>
  <c r="BF346" i="1" s="1"/>
  <c r="BF347" i="1" s="1"/>
  <c r="BF348" i="1" s="1"/>
  <c r="BF349" i="1" s="1"/>
  <c r="BF350" i="1" s="1"/>
  <c r="BF351" i="1" s="1"/>
  <c r="BF352" i="1" s="1"/>
  <c r="BF353" i="1" s="1"/>
  <c r="BF354" i="1" s="1"/>
  <c r="BF355" i="1" s="1"/>
  <c r="BF356" i="1" s="1"/>
  <c r="BF357" i="1" s="1"/>
  <c r="BF358" i="1" s="1"/>
  <c r="BF359" i="1" s="1"/>
  <c r="BF360" i="1" s="1"/>
  <c r="BF361" i="1" s="1"/>
  <c r="BF362" i="1" s="1"/>
  <c r="BF363" i="1" s="1"/>
  <c r="BF364" i="1" s="1"/>
  <c r="BF365" i="1" s="1"/>
  <c r="BF366" i="1" s="1"/>
  <c r="BF367" i="1" s="1"/>
  <c r="BF368" i="1" s="1"/>
  <c r="BF369" i="1" s="1"/>
  <c r="BF370" i="1" s="1"/>
  <c r="BF371" i="1" s="1"/>
  <c r="BF372" i="1" s="1"/>
  <c r="BF373" i="1" s="1"/>
  <c r="BF374" i="1" s="1"/>
  <c r="BF375" i="1" s="1"/>
  <c r="BF376" i="1" s="1"/>
  <c r="BF377" i="1" s="1"/>
  <c r="BF378" i="1" s="1"/>
  <c r="BF379" i="1" s="1"/>
  <c r="BF380" i="1" s="1"/>
  <c r="BF381" i="1" s="1"/>
  <c r="BF382" i="1" s="1"/>
  <c r="BF383" i="1" s="1"/>
  <c r="BF384" i="1" s="1"/>
  <c r="BF385" i="1" s="1"/>
  <c r="BF386" i="1" s="1"/>
  <c r="BF387" i="1" s="1"/>
  <c r="BF388" i="1" s="1"/>
  <c r="BF389" i="1" s="1"/>
  <c r="BF390" i="1" s="1"/>
  <c r="BF391" i="1" s="1"/>
  <c r="BF392" i="1" s="1"/>
  <c r="BF393" i="1" s="1"/>
  <c r="BF394" i="1" s="1"/>
  <c r="BF395" i="1" s="1"/>
  <c r="BF396" i="1" s="1"/>
  <c r="BF397" i="1" s="1"/>
  <c r="BF398" i="1" s="1"/>
  <c r="BF399" i="1" s="1"/>
  <c r="BF400" i="1" s="1"/>
  <c r="BF401" i="1" s="1"/>
  <c r="BF402" i="1" s="1"/>
  <c r="BF403" i="1" s="1"/>
  <c r="BF404" i="1" s="1"/>
  <c r="BF405" i="1" s="1"/>
  <c r="BF406" i="1" s="1"/>
  <c r="BF407" i="1" s="1"/>
  <c r="BF408" i="1" s="1"/>
  <c r="BF409" i="1" s="1"/>
  <c r="BF410" i="1" s="1"/>
  <c r="BF411" i="1" s="1"/>
  <c r="BF412" i="1" s="1"/>
  <c r="BF413" i="1" s="1"/>
  <c r="BF414" i="1" s="1"/>
  <c r="BF415" i="1" s="1"/>
  <c r="BF416" i="1" s="1"/>
  <c r="BF417" i="1" s="1"/>
  <c r="BF418" i="1" s="1"/>
  <c r="BF419" i="1" s="1"/>
  <c r="BF420" i="1" s="1"/>
  <c r="BF421" i="1" s="1"/>
  <c r="BF422" i="1" s="1"/>
  <c r="BF423" i="1" s="1"/>
  <c r="BF424" i="1" s="1"/>
  <c r="BF425" i="1" s="1"/>
  <c r="BF426" i="1" s="1"/>
  <c r="BF427" i="1" s="1"/>
  <c r="BF428" i="1" s="1"/>
  <c r="BF429" i="1" s="1"/>
  <c r="BF430" i="1" s="1"/>
  <c r="BF431" i="1" s="1"/>
  <c r="BF432" i="1" s="1"/>
  <c r="BF433" i="1" s="1"/>
  <c r="BF434" i="1" s="1"/>
  <c r="BF435" i="1" s="1"/>
  <c r="BF436" i="1" s="1"/>
  <c r="BF437" i="1" s="1"/>
  <c r="BF438" i="1" s="1"/>
  <c r="BF439" i="1" s="1"/>
  <c r="BF440" i="1" s="1"/>
  <c r="BF441" i="1" s="1"/>
  <c r="BF442" i="1" s="1"/>
  <c r="BF443" i="1" s="1"/>
  <c r="BF444" i="1" s="1"/>
  <c r="BF445" i="1" s="1"/>
  <c r="BF446" i="1" s="1"/>
  <c r="BF447" i="1" s="1"/>
  <c r="BF448" i="1" s="1"/>
  <c r="BF449" i="1" s="1"/>
  <c r="BF450" i="1" s="1"/>
  <c r="BF451" i="1" s="1"/>
  <c r="BF452" i="1" s="1"/>
  <c r="BF453" i="1" s="1"/>
  <c r="BF454" i="1" s="1"/>
  <c r="BF455" i="1" s="1"/>
  <c r="BF456" i="1" s="1"/>
  <c r="BF457" i="1" s="1"/>
  <c r="BF458" i="1" s="1"/>
  <c r="BF459" i="1" s="1"/>
  <c r="BF460" i="1" s="1"/>
  <c r="BF461" i="1" s="1"/>
  <c r="BF462" i="1" s="1"/>
  <c r="BF463" i="1" s="1"/>
  <c r="BF464" i="1" s="1"/>
  <c r="BF465" i="1" s="1"/>
  <c r="BF466" i="1" s="1"/>
  <c r="BF467" i="1" s="1"/>
  <c r="BF468" i="1" s="1"/>
  <c r="BF469" i="1" s="1"/>
  <c r="BF470" i="1" s="1"/>
  <c r="BF471" i="1" s="1"/>
  <c r="BF472" i="1" s="1"/>
  <c r="BF473" i="1" s="1"/>
  <c r="BF474" i="1" s="1"/>
  <c r="BF475" i="1" s="1"/>
  <c r="BF476" i="1" s="1"/>
  <c r="BF477" i="1" s="1"/>
  <c r="BF478" i="1" s="1"/>
  <c r="BF479" i="1" s="1"/>
  <c r="BF480" i="1" s="1"/>
  <c r="BF481" i="1" s="1"/>
  <c r="BF482" i="1" s="1"/>
  <c r="BF483" i="1" s="1"/>
  <c r="BF484" i="1" s="1"/>
  <c r="BF485" i="1" s="1"/>
  <c r="BF486" i="1" s="1"/>
  <c r="BF487" i="1" s="1"/>
  <c r="BF488" i="1" s="1"/>
  <c r="BF489" i="1" s="1"/>
  <c r="BF490" i="1" s="1"/>
  <c r="BF491" i="1" s="1"/>
  <c r="BF492" i="1" s="1"/>
  <c r="BF493" i="1" s="1"/>
  <c r="BF494" i="1" s="1"/>
  <c r="BF495" i="1" s="1"/>
  <c r="BF496" i="1" s="1"/>
  <c r="BF497" i="1" s="1"/>
  <c r="BF498" i="1" s="1"/>
  <c r="BF499" i="1" s="1"/>
  <c r="BF500" i="1" s="1"/>
  <c r="BF501" i="1" s="1"/>
  <c r="BF502" i="1" s="1"/>
  <c r="BF503" i="1" s="1"/>
  <c r="BF504" i="1" s="1"/>
  <c r="BF505" i="1" s="1"/>
  <c r="BF506" i="1" s="1"/>
  <c r="BF507" i="1" s="1"/>
  <c r="BF508" i="1" s="1"/>
  <c r="BF509" i="1" s="1"/>
  <c r="BF510" i="1" s="1"/>
  <c r="BF511" i="1" s="1"/>
  <c r="BF512" i="1" s="1"/>
  <c r="BF513" i="1" s="1"/>
  <c r="BF514" i="1" s="1"/>
  <c r="BF515" i="1" s="1"/>
  <c r="BF516" i="1" s="1"/>
  <c r="BF517" i="1" s="1"/>
  <c r="BF518" i="1" s="1"/>
  <c r="BF519" i="1" s="1"/>
  <c r="BF520" i="1" s="1"/>
  <c r="BF521" i="1" s="1"/>
  <c r="BF522" i="1" s="1"/>
  <c r="BF523" i="1" s="1"/>
  <c r="BF524" i="1" s="1"/>
  <c r="BF525" i="1" s="1"/>
  <c r="BF526" i="1" s="1"/>
  <c r="BF527" i="1" s="1"/>
  <c r="BF528" i="1" s="1"/>
  <c r="BF529" i="1" s="1"/>
  <c r="BF530" i="1" s="1"/>
  <c r="BF531" i="1" s="1"/>
  <c r="BF532" i="1" s="1"/>
  <c r="BF533" i="1" s="1"/>
  <c r="P209" i="1"/>
  <c r="Q282" i="3"/>
  <c r="AH281" i="3"/>
  <c r="AB295" i="1"/>
  <c r="AB296" i="1" s="1"/>
  <c r="AB297" i="1" s="1"/>
  <c r="AB298" i="1" s="1"/>
  <c r="AB299" i="1" s="1"/>
  <c r="AB300" i="1" s="1"/>
  <c r="AB301" i="1" s="1"/>
  <c r="AB302" i="1" s="1"/>
  <c r="AB303" i="1" s="1"/>
  <c r="AB304" i="1" s="1"/>
  <c r="AB305" i="1" s="1"/>
  <c r="AB306" i="1" s="1"/>
  <c r="AB307" i="1" s="1"/>
  <c r="AB308" i="1" s="1"/>
  <c r="AB309" i="1" s="1"/>
  <c r="AB310" i="1" s="1"/>
  <c r="AB311" i="1" s="1"/>
  <c r="AB312" i="1" s="1"/>
  <c r="AB313" i="1" s="1"/>
  <c r="AB314" i="1" s="1"/>
  <c r="AB315" i="1" s="1"/>
  <c r="AB316" i="1" s="1"/>
  <c r="AB317" i="1" s="1"/>
  <c r="AB318" i="1" s="1"/>
  <c r="AB319" i="1" s="1"/>
  <c r="AB320" i="1" s="1"/>
  <c r="AB321" i="1" s="1"/>
  <c r="AB322" i="1" s="1"/>
  <c r="AB323" i="1" s="1"/>
  <c r="AB324" i="1" s="1"/>
  <c r="AB325" i="1" s="1"/>
  <c r="AB326" i="1" s="1"/>
  <c r="AB327" i="1" s="1"/>
  <c r="AB328" i="1" s="1"/>
  <c r="AB329" i="1" s="1"/>
  <c r="AB330" i="1" s="1"/>
  <c r="AB331" i="1" s="1"/>
  <c r="AB332" i="1" s="1"/>
  <c r="AB333" i="1" s="1"/>
  <c r="AB334" i="1" s="1"/>
  <c r="AB335" i="1" s="1"/>
  <c r="AB336" i="1" s="1"/>
  <c r="AB337" i="1" s="1"/>
  <c r="AB338" i="1" s="1"/>
  <c r="AB339" i="1" s="1"/>
  <c r="AB340" i="1" s="1"/>
  <c r="AB341" i="1" s="1"/>
  <c r="AB342" i="1" s="1"/>
  <c r="AB343" i="1" s="1"/>
  <c r="AB344" i="1" s="1"/>
  <c r="AB345" i="1" s="1"/>
  <c r="AB346" i="1" s="1"/>
  <c r="AB347" i="1" s="1"/>
  <c r="AB348" i="1" s="1"/>
  <c r="AB349" i="1" s="1"/>
  <c r="AB350" i="1" s="1"/>
  <c r="AB351" i="1" s="1"/>
  <c r="AB352" i="1" s="1"/>
  <c r="AB353" i="1" s="1"/>
  <c r="AB354" i="1" s="1"/>
  <c r="AB355" i="1" s="1"/>
  <c r="AB356" i="1" s="1"/>
  <c r="AB357" i="1" s="1"/>
  <c r="AB358" i="1" s="1"/>
  <c r="AB359" i="1" s="1"/>
  <c r="AB360" i="1" s="1"/>
  <c r="AB361" i="1" s="1"/>
  <c r="AB362" i="1" s="1"/>
  <c r="AB363" i="1" s="1"/>
  <c r="AB364" i="1" s="1"/>
  <c r="AB365" i="1" s="1"/>
  <c r="AB366" i="1" s="1"/>
  <c r="AB367" i="1" s="1"/>
  <c r="AB368" i="1" s="1"/>
  <c r="AB369" i="1" s="1"/>
  <c r="AB370" i="1" s="1"/>
  <c r="AB371" i="1" s="1"/>
  <c r="AB372" i="1" s="1"/>
  <c r="AB373" i="1" s="1"/>
  <c r="AB374" i="1" s="1"/>
  <c r="AB375" i="1" s="1"/>
  <c r="AB376" i="1" s="1"/>
  <c r="AB377" i="1" s="1"/>
  <c r="AB378" i="1" s="1"/>
  <c r="AB379" i="1" s="1"/>
  <c r="AB380" i="1" s="1"/>
  <c r="AB381" i="1" s="1"/>
  <c r="AB382" i="1" s="1"/>
  <c r="AB383" i="1" s="1"/>
  <c r="AB384" i="1" s="1"/>
  <c r="AB385" i="1" s="1"/>
  <c r="AB386" i="1" s="1"/>
  <c r="AB387" i="1" s="1"/>
  <c r="AB388" i="1" s="1"/>
  <c r="AB389" i="1" s="1"/>
  <c r="AB390" i="1" s="1"/>
  <c r="AB391" i="1" s="1"/>
  <c r="AB392" i="1" s="1"/>
  <c r="AB393" i="1" s="1"/>
  <c r="AB394" i="1" s="1"/>
  <c r="AB395" i="1" s="1"/>
  <c r="AB396" i="1" s="1"/>
  <c r="AB397" i="1" s="1"/>
  <c r="AB398" i="1" s="1"/>
  <c r="AB399" i="1" s="1"/>
  <c r="AB400" i="1" s="1"/>
  <c r="AB401" i="1" s="1"/>
  <c r="AB402" i="1" s="1"/>
  <c r="AB403" i="1" s="1"/>
  <c r="AB404" i="1" s="1"/>
  <c r="AB405" i="1" s="1"/>
  <c r="AB406" i="1" s="1"/>
  <c r="AB407" i="1" s="1"/>
  <c r="AB408" i="1" s="1"/>
  <c r="AB409" i="1" s="1"/>
  <c r="AB410" i="1" s="1"/>
  <c r="AB411" i="1" s="1"/>
  <c r="AB412" i="1" s="1"/>
  <c r="AB413" i="1" s="1"/>
  <c r="AB414" i="1" s="1"/>
  <c r="AB415" i="1" s="1"/>
  <c r="AB416" i="1" s="1"/>
  <c r="AB417" i="1" s="1"/>
  <c r="AB418" i="1" s="1"/>
  <c r="AB419" i="1" s="1"/>
  <c r="AB420" i="1" s="1"/>
  <c r="AB421" i="1" s="1"/>
  <c r="AB422" i="1" s="1"/>
  <c r="AB423" i="1" s="1"/>
  <c r="AB424" i="1" s="1"/>
  <c r="AB425" i="1" s="1"/>
  <c r="AB426" i="1" s="1"/>
  <c r="AB427" i="1" s="1"/>
  <c r="AB428" i="1" s="1"/>
  <c r="AB429" i="1" s="1"/>
  <c r="AB430" i="1" s="1"/>
  <c r="AB431" i="1" s="1"/>
  <c r="AB432" i="1" s="1"/>
  <c r="AB433" i="1" s="1"/>
  <c r="AB434" i="1" s="1"/>
  <c r="AB435" i="1" s="1"/>
  <c r="AB436" i="1" s="1"/>
  <c r="AB437" i="1" s="1"/>
  <c r="AB438" i="1" s="1"/>
  <c r="AB439" i="1" s="1"/>
  <c r="AB440" i="1" s="1"/>
  <c r="AB441" i="1" s="1"/>
  <c r="AB442" i="1" s="1"/>
  <c r="AB443" i="1" s="1"/>
  <c r="AB444" i="1" s="1"/>
  <c r="AB445" i="1" s="1"/>
  <c r="AB446" i="1" s="1"/>
  <c r="AB447" i="1" s="1"/>
  <c r="AB448" i="1" s="1"/>
  <c r="AB449" i="1" s="1"/>
  <c r="AB450" i="1" s="1"/>
  <c r="AB451" i="1" s="1"/>
  <c r="AB452" i="1" s="1"/>
  <c r="AB453" i="1" s="1"/>
  <c r="AB454" i="1" s="1"/>
  <c r="AB455" i="1" s="1"/>
  <c r="AB456" i="1" s="1"/>
  <c r="AB457" i="1" s="1"/>
  <c r="AB458" i="1" s="1"/>
  <c r="AB459" i="1" s="1"/>
  <c r="AB460" i="1" s="1"/>
  <c r="AB461" i="1" s="1"/>
  <c r="AB462" i="1" s="1"/>
  <c r="AB463" i="1" s="1"/>
  <c r="AB464" i="1" s="1"/>
  <c r="AB465" i="1" s="1"/>
  <c r="AB466" i="1" s="1"/>
  <c r="AB467" i="1" s="1"/>
  <c r="AB468" i="1" s="1"/>
  <c r="AB469" i="1" s="1"/>
  <c r="AB470" i="1" s="1"/>
  <c r="AB471" i="1" s="1"/>
  <c r="AB472" i="1" s="1"/>
  <c r="AB473" i="1" s="1"/>
  <c r="AB474" i="1" s="1"/>
  <c r="AB475" i="1" s="1"/>
  <c r="AB476" i="1" s="1"/>
  <c r="AB477" i="1" s="1"/>
  <c r="AB478" i="1" s="1"/>
  <c r="AB479" i="1" s="1"/>
  <c r="AB480" i="1" s="1"/>
  <c r="AB481" i="1" s="1"/>
  <c r="AB482" i="1" s="1"/>
  <c r="AB483" i="1" s="1"/>
  <c r="AB484" i="1" s="1"/>
  <c r="AB485" i="1" s="1"/>
  <c r="AB486" i="1" s="1"/>
  <c r="AB487" i="1" s="1"/>
  <c r="AB488" i="1" s="1"/>
  <c r="AB489" i="1" s="1"/>
  <c r="AB490" i="1" s="1"/>
  <c r="AB491" i="1" s="1"/>
  <c r="AB492" i="1" s="1"/>
  <c r="AB493" i="1" s="1"/>
  <c r="AB494" i="1" s="1"/>
  <c r="AB495" i="1" s="1"/>
  <c r="AB496" i="1" s="1"/>
  <c r="AB497" i="1" s="1"/>
  <c r="AB498" i="1" s="1"/>
  <c r="AB499" i="1" s="1"/>
  <c r="AB500" i="1" s="1"/>
  <c r="AB501" i="1" s="1"/>
  <c r="AB502" i="1" s="1"/>
  <c r="AB503" i="1" s="1"/>
  <c r="AB504" i="1" s="1"/>
  <c r="AB505" i="1" s="1"/>
  <c r="AB506" i="1" s="1"/>
  <c r="AB507" i="1" s="1"/>
  <c r="AB508" i="1" s="1"/>
  <c r="AB509" i="1" s="1"/>
  <c r="AB510" i="1" s="1"/>
  <c r="AB511" i="1" s="1"/>
  <c r="AB512" i="1" s="1"/>
  <c r="AB513" i="1" s="1"/>
  <c r="AB514" i="1" s="1"/>
  <c r="AB515" i="1" s="1"/>
  <c r="AB516" i="1" s="1"/>
  <c r="AB517" i="1" s="1"/>
  <c r="AB518" i="1" s="1"/>
  <c r="AB519" i="1" s="1"/>
  <c r="AB520" i="1" s="1"/>
  <c r="AB521" i="1" s="1"/>
  <c r="AB522" i="1" s="1"/>
  <c r="AB523" i="1" s="1"/>
  <c r="AB524" i="1" s="1"/>
  <c r="AB525" i="1" s="1"/>
  <c r="AB526" i="1" s="1"/>
  <c r="AB527" i="1" s="1"/>
  <c r="AB528" i="1" s="1"/>
  <c r="AB529" i="1" s="1"/>
  <c r="AB530" i="1" s="1"/>
  <c r="AB531" i="1" s="1"/>
  <c r="AB532" i="1" s="1"/>
  <c r="AB533" i="1" s="1"/>
  <c r="M209" i="1"/>
  <c r="G9" i="29"/>
  <c r="G22" i="29"/>
  <c r="G21" i="29" s="1"/>
  <c r="G16" i="29"/>
  <c r="G15" i="29" s="1"/>
  <c r="G14" i="29"/>
  <c r="G13" i="29" s="1"/>
  <c r="G12" i="29"/>
  <c r="G11" i="29" s="1"/>
  <c r="G20" i="29"/>
  <c r="G19" i="29" s="1"/>
  <c r="G18" i="29"/>
  <c r="G17" i="29" s="1"/>
  <c r="W550" i="1"/>
  <c r="AA549" i="1"/>
  <c r="CF549" i="1"/>
  <c r="AD549" i="1"/>
  <c r="CH549" i="1"/>
  <c r="Z549" i="1"/>
  <c r="CI549" i="1"/>
  <c r="CL549" i="1"/>
  <c r="CJ549" i="1"/>
  <c r="X549" i="1"/>
  <c r="CG549" i="1"/>
  <c r="AB549" i="1"/>
  <c r="CK549" i="1"/>
  <c r="Y549" i="1"/>
  <c r="AS549" i="1"/>
  <c r="AK549" i="1"/>
  <c r="AC549" i="1"/>
  <c r="AY549" i="1"/>
  <c r="AP549" i="1"/>
  <c r="AW549" i="1"/>
  <c r="AL549" i="1"/>
  <c r="BA549" i="1"/>
  <c r="AM549" i="1"/>
  <c r="AR549" i="1"/>
  <c r="AO549" i="1"/>
  <c r="DG549" i="1"/>
  <c r="DA549" i="1"/>
  <c r="AI549" i="1"/>
  <c r="CS549" i="1"/>
  <c r="CY549" i="1"/>
  <c r="AU549" i="1"/>
  <c r="CU549" i="1"/>
  <c r="DE549" i="1"/>
  <c r="CP549" i="1"/>
  <c r="CW549" i="1"/>
  <c r="DC549" i="1"/>
  <c r="DI549" i="1"/>
  <c r="CZ549" i="1"/>
  <c r="CX549" i="1"/>
  <c r="AQ549" i="1"/>
  <c r="CQ549" i="1"/>
  <c r="AH549" i="1"/>
  <c r="CT549" i="1"/>
  <c r="AX549" i="1"/>
  <c r="AJ549" i="1"/>
  <c r="DH549" i="1"/>
  <c r="DF549" i="1"/>
  <c r="CR549" i="1"/>
  <c r="AT549" i="1"/>
  <c r="AN549" i="1"/>
  <c r="AZ549" i="1"/>
  <c r="DD549" i="1"/>
  <c r="AV549" i="1"/>
  <c r="DB549" i="1"/>
  <c r="CV549" i="1"/>
  <c r="AR79" i="2"/>
  <c r="BB79" i="2"/>
  <c r="AH79" i="2"/>
  <c r="AM79" i="2"/>
  <c r="AF79" i="2"/>
  <c r="AI79" i="2" s="1"/>
  <c r="AP79" i="2"/>
  <c r="AS79" i="2" s="1"/>
  <c r="AK79" i="2"/>
  <c r="AN79" i="2" s="1"/>
  <c r="BD79" i="2"/>
  <c r="CL294" i="1"/>
  <c r="CL295" i="1" s="1"/>
  <c r="CL296" i="1" s="1"/>
  <c r="CL297" i="1" s="1"/>
  <c r="CL298" i="1" s="1"/>
  <c r="CL299" i="1" s="1"/>
  <c r="CL300" i="1" s="1"/>
  <c r="CL301" i="1" s="1"/>
  <c r="CL302" i="1" s="1"/>
  <c r="CL303" i="1" s="1"/>
  <c r="CL304" i="1" s="1"/>
  <c r="CL305" i="1" s="1"/>
  <c r="CL306" i="1" s="1"/>
  <c r="CL307" i="1" s="1"/>
  <c r="CL308" i="1" s="1"/>
  <c r="CL309" i="1" s="1"/>
  <c r="CL310" i="1" s="1"/>
  <c r="CL311" i="1" s="1"/>
  <c r="CL312" i="1" s="1"/>
  <c r="CL313" i="1" s="1"/>
  <c r="CL314" i="1" s="1"/>
  <c r="CL315" i="1" s="1"/>
  <c r="CL316" i="1" s="1"/>
  <c r="CL317" i="1" s="1"/>
  <c r="CL318" i="1" s="1"/>
  <c r="CL319" i="1" s="1"/>
  <c r="CL320" i="1" s="1"/>
  <c r="CL321" i="1" s="1"/>
  <c r="CL322" i="1" s="1"/>
  <c r="CL323" i="1" s="1"/>
  <c r="CL324" i="1" s="1"/>
  <c r="CL325" i="1" s="1"/>
  <c r="CL326" i="1" s="1"/>
  <c r="CL327" i="1" s="1"/>
  <c r="CL328" i="1" s="1"/>
  <c r="CL329" i="1" s="1"/>
  <c r="CL330" i="1" s="1"/>
  <c r="CL331" i="1" s="1"/>
  <c r="CL332" i="1" s="1"/>
  <c r="CL333" i="1" s="1"/>
  <c r="CL334" i="1" s="1"/>
  <c r="CL335" i="1" s="1"/>
  <c r="CL336" i="1" s="1"/>
  <c r="CL337" i="1" s="1"/>
  <c r="CL338" i="1" s="1"/>
  <c r="CL339" i="1" s="1"/>
  <c r="CL340" i="1" s="1"/>
  <c r="CL341" i="1" s="1"/>
  <c r="CL342" i="1" s="1"/>
  <c r="CL343" i="1" s="1"/>
  <c r="CL344" i="1" s="1"/>
  <c r="CL345" i="1" s="1"/>
  <c r="CL346" i="1" s="1"/>
  <c r="CL347" i="1" s="1"/>
  <c r="CL348" i="1" s="1"/>
  <c r="CL349" i="1" s="1"/>
  <c r="CL350" i="1" s="1"/>
  <c r="CL351" i="1" s="1"/>
  <c r="CL352" i="1" s="1"/>
  <c r="CL353" i="1" s="1"/>
  <c r="CL354" i="1" s="1"/>
  <c r="CL355" i="1" s="1"/>
  <c r="CL356" i="1" s="1"/>
  <c r="CL357" i="1" s="1"/>
  <c r="CL358" i="1" s="1"/>
  <c r="CL359" i="1" s="1"/>
  <c r="CL360" i="1" s="1"/>
  <c r="CL361" i="1" s="1"/>
  <c r="CL362" i="1" s="1"/>
  <c r="CL363" i="1" s="1"/>
  <c r="CL364" i="1" s="1"/>
  <c r="CL365" i="1" s="1"/>
  <c r="CL366" i="1" s="1"/>
  <c r="CL367" i="1" s="1"/>
  <c r="CL368" i="1" s="1"/>
  <c r="CL369" i="1" s="1"/>
  <c r="CL370" i="1" s="1"/>
  <c r="CL371" i="1" s="1"/>
  <c r="CL372" i="1" s="1"/>
  <c r="CL373" i="1" s="1"/>
  <c r="CL374" i="1" s="1"/>
  <c r="CL375" i="1" s="1"/>
  <c r="CL376" i="1" s="1"/>
  <c r="CL377" i="1" s="1"/>
  <c r="CL378" i="1" s="1"/>
  <c r="CL379" i="1" s="1"/>
  <c r="CL380" i="1" s="1"/>
  <c r="CL381" i="1" s="1"/>
  <c r="CL382" i="1" s="1"/>
  <c r="CL383" i="1" s="1"/>
  <c r="CL384" i="1" s="1"/>
  <c r="CL385" i="1" s="1"/>
  <c r="CL386" i="1" s="1"/>
  <c r="CL387" i="1" s="1"/>
  <c r="CL388" i="1" s="1"/>
  <c r="CL389" i="1" s="1"/>
  <c r="CL390" i="1" s="1"/>
  <c r="CL391" i="1" s="1"/>
  <c r="CL392" i="1" s="1"/>
  <c r="CL393" i="1" s="1"/>
  <c r="CL394" i="1" s="1"/>
  <c r="CL395" i="1" s="1"/>
  <c r="CL396" i="1" s="1"/>
  <c r="CL397" i="1" s="1"/>
  <c r="CL398" i="1" s="1"/>
  <c r="CL399" i="1" s="1"/>
  <c r="CL400" i="1" s="1"/>
  <c r="CL401" i="1" s="1"/>
  <c r="CL402" i="1" s="1"/>
  <c r="CL403" i="1" s="1"/>
  <c r="CL404" i="1" s="1"/>
  <c r="CL405" i="1" s="1"/>
  <c r="CL406" i="1" s="1"/>
  <c r="CL407" i="1" s="1"/>
  <c r="CL408" i="1" s="1"/>
  <c r="CL409" i="1" s="1"/>
  <c r="CL410" i="1" s="1"/>
  <c r="CL411" i="1" s="1"/>
  <c r="CL412" i="1" s="1"/>
  <c r="CL413" i="1" s="1"/>
  <c r="CL414" i="1" s="1"/>
  <c r="CL415" i="1" s="1"/>
  <c r="CL416" i="1" s="1"/>
  <c r="CL417" i="1" s="1"/>
  <c r="CL418" i="1" s="1"/>
  <c r="CL419" i="1" s="1"/>
  <c r="CL420" i="1" s="1"/>
  <c r="CL421" i="1" s="1"/>
  <c r="CL422" i="1" s="1"/>
  <c r="CL423" i="1" s="1"/>
  <c r="CL424" i="1" s="1"/>
  <c r="CL425" i="1" s="1"/>
  <c r="CL426" i="1" s="1"/>
  <c r="CL427" i="1" s="1"/>
  <c r="CL428" i="1" s="1"/>
  <c r="CL429" i="1" s="1"/>
  <c r="CL430" i="1" s="1"/>
  <c r="CL431" i="1" s="1"/>
  <c r="CL432" i="1" s="1"/>
  <c r="CL433" i="1" s="1"/>
  <c r="CL434" i="1" s="1"/>
  <c r="CL435" i="1" s="1"/>
  <c r="CL436" i="1" s="1"/>
  <c r="CL437" i="1" s="1"/>
  <c r="CL438" i="1" s="1"/>
  <c r="CL439" i="1" s="1"/>
  <c r="CL440" i="1" s="1"/>
  <c r="CL441" i="1" s="1"/>
  <c r="CL442" i="1" s="1"/>
  <c r="CL443" i="1" s="1"/>
  <c r="CL444" i="1" s="1"/>
  <c r="CL445" i="1" s="1"/>
  <c r="CL446" i="1" s="1"/>
  <c r="CL447" i="1" s="1"/>
  <c r="CL448" i="1" s="1"/>
  <c r="CL449" i="1" s="1"/>
  <c r="CL450" i="1" s="1"/>
  <c r="CL451" i="1" s="1"/>
  <c r="CL452" i="1" s="1"/>
  <c r="CL453" i="1" s="1"/>
  <c r="CL454" i="1" s="1"/>
  <c r="CL455" i="1" s="1"/>
  <c r="CL456" i="1" s="1"/>
  <c r="CL457" i="1" s="1"/>
  <c r="CL458" i="1" s="1"/>
  <c r="CL459" i="1" s="1"/>
  <c r="CL460" i="1" s="1"/>
  <c r="CL461" i="1" s="1"/>
  <c r="CL462" i="1" s="1"/>
  <c r="CL463" i="1" s="1"/>
  <c r="CL464" i="1" s="1"/>
  <c r="CL465" i="1" s="1"/>
  <c r="CL466" i="1" s="1"/>
  <c r="CL467" i="1" s="1"/>
  <c r="CL468" i="1" s="1"/>
  <c r="CL469" i="1" s="1"/>
  <c r="CL470" i="1" s="1"/>
  <c r="CL471" i="1" s="1"/>
  <c r="CL472" i="1" s="1"/>
  <c r="CL473" i="1" s="1"/>
  <c r="CL474" i="1" s="1"/>
  <c r="CL475" i="1" s="1"/>
  <c r="CL476" i="1" s="1"/>
  <c r="CL477" i="1" s="1"/>
  <c r="CL478" i="1" s="1"/>
  <c r="CL479" i="1" s="1"/>
  <c r="CL480" i="1" s="1"/>
  <c r="CL481" i="1" s="1"/>
  <c r="CL482" i="1" s="1"/>
  <c r="CL483" i="1" s="1"/>
  <c r="CL484" i="1" s="1"/>
  <c r="CL485" i="1" s="1"/>
  <c r="CL486" i="1" s="1"/>
  <c r="CL487" i="1" s="1"/>
  <c r="CL488" i="1" s="1"/>
  <c r="CL489" i="1" s="1"/>
  <c r="CL490" i="1" s="1"/>
  <c r="CL491" i="1" s="1"/>
  <c r="CL492" i="1" s="1"/>
  <c r="CL493" i="1" s="1"/>
  <c r="CL494" i="1" s="1"/>
  <c r="CL495" i="1" s="1"/>
  <c r="CL496" i="1" s="1"/>
  <c r="CL497" i="1" s="1"/>
  <c r="CL498" i="1" s="1"/>
  <c r="CL499" i="1" s="1"/>
  <c r="CL500" i="1" s="1"/>
  <c r="CL501" i="1" s="1"/>
  <c r="CL502" i="1" s="1"/>
  <c r="CL503" i="1" s="1"/>
  <c r="CL504" i="1" s="1"/>
  <c r="CL505" i="1" s="1"/>
  <c r="CL506" i="1" s="1"/>
  <c r="CL507" i="1" s="1"/>
  <c r="CL508" i="1" s="1"/>
  <c r="CL509" i="1" s="1"/>
  <c r="CL510" i="1" s="1"/>
  <c r="CL511" i="1" s="1"/>
  <c r="CL512" i="1" s="1"/>
  <c r="CL513" i="1" s="1"/>
  <c r="CL514" i="1" s="1"/>
  <c r="CL515" i="1" s="1"/>
  <c r="CL516" i="1" s="1"/>
  <c r="CL517" i="1" s="1"/>
  <c r="CL518" i="1" s="1"/>
  <c r="CL519" i="1" s="1"/>
  <c r="CL520" i="1" s="1"/>
  <c r="CL521" i="1" s="1"/>
  <c r="CL522" i="1" s="1"/>
  <c r="CL523" i="1" s="1"/>
  <c r="CL524" i="1" s="1"/>
  <c r="CL525" i="1" s="1"/>
  <c r="CL526" i="1" s="1"/>
  <c r="CL527" i="1" s="1"/>
  <c r="CL528" i="1" s="1"/>
  <c r="CL529" i="1" s="1"/>
  <c r="CL530" i="1" s="1"/>
  <c r="CL531" i="1" s="1"/>
  <c r="CL532" i="1" s="1"/>
  <c r="CL533" i="1" s="1"/>
  <c r="CL44" i="1"/>
  <c r="CL45" i="1" s="1"/>
  <c r="CL46" i="1" s="1"/>
  <c r="CL47" i="1" s="1"/>
  <c r="CL48" i="1" s="1"/>
  <c r="CL49" i="1" s="1"/>
  <c r="CL547" i="1"/>
  <c r="D9" i="29"/>
  <c r="D22" i="29"/>
  <c r="D21" i="29" s="1"/>
  <c r="D14" i="29"/>
  <c r="D13" i="29" s="1"/>
  <c r="D18" i="29"/>
  <c r="D17" i="29" s="1"/>
  <c r="D20" i="29"/>
  <c r="D19" i="29" s="1"/>
  <c r="D16" i="29"/>
  <c r="D15" i="29" s="1"/>
  <c r="D12" i="29"/>
  <c r="D11" i="29" s="1"/>
  <c r="K81" i="2"/>
  <c r="AB80" i="2"/>
  <c r="BJ280" i="3"/>
  <c r="AS280" i="3"/>
  <c r="AX280" i="3"/>
  <c r="AN280" i="3"/>
  <c r="AD294" i="1"/>
  <c r="AD295" i="1" s="1"/>
  <c r="AD296" i="1" s="1"/>
  <c r="AD297" i="1" s="1"/>
  <c r="AD298" i="1" s="1"/>
  <c r="AD299" i="1" s="1"/>
  <c r="AD300" i="1" s="1"/>
  <c r="AD301" i="1" s="1"/>
  <c r="AD302" i="1" s="1"/>
  <c r="AD303" i="1" s="1"/>
  <c r="AD304" i="1" s="1"/>
  <c r="AD305" i="1" s="1"/>
  <c r="AD306" i="1" s="1"/>
  <c r="AD307" i="1" s="1"/>
  <c r="AD308" i="1" s="1"/>
  <c r="AD309" i="1" s="1"/>
  <c r="AD310" i="1" s="1"/>
  <c r="AD311" i="1" s="1"/>
  <c r="AD312" i="1" s="1"/>
  <c r="AD313" i="1" s="1"/>
  <c r="AD314" i="1" s="1"/>
  <c r="AD315" i="1" s="1"/>
  <c r="AD316" i="1" s="1"/>
  <c r="AD317" i="1" s="1"/>
  <c r="AD318" i="1" s="1"/>
  <c r="AD319" i="1" s="1"/>
  <c r="AD320" i="1" s="1"/>
  <c r="AD321" i="1" s="1"/>
  <c r="AD322" i="1" s="1"/>
  <c r="AD323" i="1" s="1"/>
  <c r="AD324" i="1" s="1"/>
  <c r="AD325" i="1" s="1"/>
  <c r="AD326" i="1" s="1"/>
  <c r="AD327" i="1" s="1"/>
  <c r="AD328" i="1" s="1"/>
  <c r="AD329" i="1" s="1"/>
  <c r="AD330" i="1" s="1"/>
  <c r="AD331" i="1" s="1"/>
  <c r="AD332" i="1" s="1"/>
  <c r="AD333" i="1" s="1"/>
  <c r="AD334" i="1" s="1"/>
  <c r="AD335" i="1" s="1"/>
  <c r="AD336" i="1" s="1"/>
  <c r="AD337" i="1" s="1"/>
  <c r="AD338" i="1" s="1"/>
  <c r="AD339" i="1" s="1"/>
  <c r="AD340" i="1" s="1"/>
  <c r="AD341" i="1" s="1"/>
  <c r="AD342" i="1" s="1"/>
  <c r="AD343" i="1" s="1"/>
  <c r="AD344" i="1" s="1"/>
  <c r="AD345" i="1" s="1"/>
  <c r="AD346" i="1" s="1"/>
  <c r="AD347" i="1" s="1"/>
  <c r="AD348" i="1" s="1"/>
  <c r="AD349" i="1" s="1"/>
  <c r="AD350" i="1" s="1"/>
  <c r="AD351" i="1" s="1"/>
  <c r="AD352" i="1" s="1"/>
  <c r="AD353" i="1" s="1"/>
  <c r="AD354" i="1" s="1"/>
  <c r="AD355" i="1" s="1"/>
  <c r="AD356" i="1" s="1"/>
  <c r="AD357" i="1" s="1"/>
  <c r="AD358" i="1" s="1"/>
  <c r="AD359" i="1" s="1"/>
  <c r="AD360" i="1" s="1"/>
  <c r="AD361" i="1" s="1"/>
  <c r="AD362" i="1" s="1"/>
  <c r="AD363" i="1" s="1"/>
  <c r="AD364" i="1" s="1"/>
  <c r="AD365" i="1" s="1"/>
  <c r="AD366" i="1" s="1"/>
  <c r="AD367" i="1" s="1"/>
  <c r="AD368" i="1" s="1"/>
  <c r="AD369" i="1" s="1"/>
  <c r="AD370" i="1" s="1"/>
  <c r="AD371" i="1" s="1"/>
  <c r="AD372" i="1" s="1"/>
  <c r="AD373" i="1" s="1"/>
  <c r="AD374" i="1" s="1"/>
  <c r="AD375" i="1" s="1"/>
  <c r="AD376" i="1" s="1"/>
  <c r="AD377" i="1" s="1"/>
  <c r="AD378" i="1" s="1"/>
  <c r="AD379" i="1" s="1"/>
  <c r="AD380" i="1" s="1"/>
  <c r="AD381" i="1" s="1"/>
  <c r="AD382" i="1" s="1"/>
  <c r="AD383" i="1" s="1"/>
  <c r="AD384" i="1" s="1"/>
  <c r="AD385" i="1" s="1"/>
  <c r="AD386" i="1" s="1"/>
  <c r="AD387" i="1" s="1"/>
  <c r="AD388" i="1" s="1"/>
  <c r="AD389" i="1" s="1"/>
  <c r="AD390" i="1" s="1"/>
  <c r="AD391" i="1" s="1"/>
  <c r="AD392" i="1" s="1"/>
  <c r="AD393" i="1" s="1"/>
  <c r="AD394" i="1" s="1"/>
  <c r="AD395" i="1" s="1"/>
  <c r="AD396" i="1" s="1"/>
  <c r="AD397" i="1" s="1"/>
  <c r="AD398" i="1" s="1"/>
  <c r="AD399" i="1" s="1"/>
  <c r="AD400" i="1" s="1"/>
  <c r="AD401" i="1" s="1"/>
  <c r="AD402" i="1" s="1"/>
  <c r="AD403" i="1" s="1"/>
  <c r="AD404" i="1" s="1"/>
  <c r="AD405" i="1" s="1"/>
  <c r="AD406" i="1" s="1"/>
  <c r="AD407" i="1" s="1"/>
  <c r="AD408" i="1" s="1"/>
  <c r="AD409" i="1" s="1"/>
  <c r="AD410" i="1" s="1"/>
  <c r="AD411" i="1" s="1"/>
  <c r="AD412" i="1" s="1"/>
  <c r="AD413" i="1" s="1"/>
  <c r="AD414" i="1" s="1"/>
  <c r="AD415" i="1" s="1"/>
  <c r="AD416" i="1" s="1"/>
  <c r="AD417" i="1" s="1"/>
  <c r="AD418" i="1" s="1"/>
  <c r="AD419" i="1" s="1"/>
  <c r="AD420" i="1" s="1"/>
  <c r="AD421" i="1" s="1"/>
  <c r="AD422" i="1" s="1"/>
  <c r="AD423" i="1" s="1"/>
  <c r="AD424" i="1" s="1"/>
  <c r="AD425" i="1" s="1"/>
  <c r="AD426" i="1" s="1"/>
  <c r="AD427" i="1" s="1"/>
  <c r="AD428" i="1" s="1"/>
  <c r="AD429" i="1" s="1"/>
  <c r="AD430" i="1" s="1"/>
  <c r="AD431" i="1" s="1"/>
  <c r="AD432" i="1" s="1"/>
  <c r="AD433" i="1" s="1"/>
  <c r="AD434" i="1" s="1"/>
  <c r="AD435" i="1" s="1"/>
  <c r="AD436" i="1" s="1"/>
  <c r="AD437" i="1" s="1"/>
  <c r="AD438" i="1" s="1"/>
  <c r="AD439" i="1" s="1"/>
  <c r="AD440" i="1" s="1"/>
  <c r="AD441" i="1" s="1"/>
  <c r="AD442" i="1" s="1"/>
  <c r="AD443" i="1" s="1"/>
  <c r="AD444" i="1" s="1"/>
  <c r="AD445" i="1" s="1"/>
  <c r="AD446" i="1" s="1"/>
  <c r="AD447" i="1" s="1"/>
  <c r="AD448" i="1" s="1"/>
  <c r="AD449" i="1" s="1"/>
  <c r="AD450" i="1" s="1"/>
  <c r="AD451" i="1" s="1"/>
  <c r="AD452" i="1" s="1"/>
  <c r="AD453" i="1" s="1"/>
  <c r="AD454" i="1" s="1"/>
  <c r="AD455" i="1" s="1"/>
  <c r="AD456" i="1" s="1"/>
  <c r="AD457" i="1" s="1"/>
  <c r="AD458" i="1" s="1"/>
  <c r="AD459" i="1" s="1"/>
  <c r="AD460" i="1" s="1"/>
  <c r="AD461" i="1" s="1"/>
  <c r="AD462" i="1" s="1"/>
  <c r="AD463" i="1" s="1"/>
  <c r="AD464" i="1" s="1"/>
  <c r="AD465" i="1" s="1"/>
  <c r="AD466" i="1" s="1"/>
  <c r="AD467" i="1" s="1"/>
  <c r="AD468" i="1" s="1"/>
  <c r="AD469" i="1" s="1"/>
  <c r="AD470" i="1" s="1"/>
  <c r="AD471" i="1" s="1"/>
  <c r="AD472" i="1" s="1"/>
  <c r="AD473" i="1" s="1"/>
  <c r="AD474" i="1" s="1"/>
  <c r="AD475" i="1" s="1"/>
  <c r="AD476" i="1" s="1"/>
  <c r="AD477" i="1" s="1"/>
  <c r="AD478" i="1" s="1"/>
  <c r="AD479" i="1" s="1"/>
  <c r="AD480" i="1" s="1"/>
  <c r="AD481" i="1" s="1"/>
  <c r="AD482" i="1" s="1"/>
  <c r="AD483" i="1" s="1"/>
  <c r="AD484" i="1" s="1"/>
  <c r="AD485" i="1" s="1"/>
  <c r="AD486" i="1" s="1"/>
  <c r="AD487" i="1" s="1"/>
  <c r="AD488" i="1" s="1"/>
  <c r="AD489" i="1" s="1"/>
  <c r="AD490" i="1" s="1"/>
  <c r="AD491" i="1" s="1"/>
  <c r="AD492" i="1" s="1"/>
  <c r="AD493" i="1" s="1"/>
  <c r="AD494" i="1" s="1"/>
  <c r="AD495" i="1" s="1"/>
  <c r="AD496" i="1" s="1"/>
  <c r="AD497" i="1" s="1"/>
  <c r="AD498" i="1" s="1"/>
  <c r="AD499" i="1" s="1"/>
  <c r="AD500" i="1" s="1"/>
  <c r="AD501" i="1" s="1"/>
  <c r="AD502" i="1" s="1"/>
  <c r="AD503" i="1" s="1"/>
  <c r="AD504" i="1" s="1"/>
  <c r="AD505" i="1" s="1"/>
  <c r="AD506" i="1" s="1"/>
  <c r="AD507" i="1" s="1"/>
  <c r="AD508" i="1" s="1"/>
  <c r="AD509" i="1" s="1"/>
  <c r="AD510" i="1" s="1"/>
  <c r="AD511" i="1" s="1"/>
  <c r="AD512" i="1" s="1"/>
  <c r="AD513" i="1" s="1"/>
  <c r="AD514" i="1" s="1"/>
  <c r="AD515" i="1" s="1"/>
  <c r="AD516" i="1" s="1"/>
  <c r="AD517" i="1" s="1"/>
  <c r="AD518" i="1" s="1"/>
  <c r="AD519" i="1" s="1"/>
  <c r="AD520" i="1" s="1"/>
  <c r="AD521" i="1" s="1"/>
  <c r="AD522" i="1" s="1"/>
  <c r="AD523" i="1" s="1"/>
  <c r="AD524" i="1" s="1"/>
  <c r="AD525" i="1" s="1"/>
  <c r="AD526" i="1" s="1"/>
  <c r="AD527" i="1" s="1"/>
  <c r="AD528" i="1" s="1"/>
  <c r="AD529" i="1" s="1"/>
  <c r="AD530" i="1" s="1"/>
  <c r="AD531" i="1" s="1"/>
  <c r="AD532" i="1" s="1"/>
  <c r="AD533" i="1" s="1"/>
  <c r="AD44" i="1"/>
  <c r="AD45" i="1" s="1"/>
  <c r="AD46" i="1" s="1"/>
  <c r="AD47" i="1" s="1"/>
  <c r="AD48" i="1" s="1"/>
  <c r="AD49" i="1" s="1"/>
  <c r="AD547" i="1"/>
  <c r="F55" i="5"/>
  <c r="J55" i="5" s="1"/>
  <c r="O55" i="5" s="1"/>
  <c r="T55" i="5" s="1"/>
  <c r="Y55" i="5" s="1"/>
  <c r="O89" i="1"/>
  <c r="BH40" i="1" s="1"/>
  <c r="N169" i="1"/>
  <c r="O169" i="1" s="1"/>
  <c r="DP40" i="1" s="1"/>
  <c r="N90" i="1"/>
  <c r="F135" i="5"/>
  <c r="J135" i="5" s="1"/>
  <c r="O135" i="5" s="1"/>
  <c r="T135" i="5" s="1"/>
  <c r="Y135" i="5" s="1"/>
  <c r="F22" i="29"/>
  <c r="F21" i="29" s="1"/>
  <c r="F18" i="29"/>
  <c r="F17" i="29" s="1"/>
  <c r="F16" i="29"/>
  <c r="F15" i="29" s="1"/>
  <c r="F12" i="29"/>
  <c r="F11" i="29" s="1"/>
  <c r="F9" i="29"/>
  <c r="F20" i="29"/>
  <c r="F19" i="29" s="1"/>
  <c r="F14" i="29"/>
  <c r="F13" i="29" s="1"/>
  <c r="CL548" i="1"/>
  <c r="AD548" i="1"/>
  <c r="G25" i="5"/>
  <c r="K25" i="5" s="1"/>
  <c r="P25" i="5" s="1"/>
  <c r="U25" i="5" s="1"/>
  <c r="Z25" i="5" s="1"/>
  <c r="N131" i="1"/>
  <c r="O131" i="1" s="1"/>
  <c r="CM40" i="1" s="1"/>
  <c r="N52" i="1"/>
  <c r="O51" i="1"/>
  <c r="AE40" i="1" s="1"/>
  <c r="AE549" i="1" s="1"/>
  <c r="G105" i="5"/>
  <c r="K105" i="5" s="1"/>
  <c r="P105" i="5" s="1"/>
  <c r="U105" i="5" s="1"/>
  <c r="Z105" i="5" s="1"/>
  <c r="DO294" i="1"/>
  <c r="DO295" i="1" s="1"/>
  <c r="DO296" i="1" s="1"/>
  <c r="DO297" i="1" s="1"/>
  <c r="DO298" i="1" s="1"/>
  <c r="DO299" i="1" s="1"/>
  <c r="DO300" i="1" s="1"/>
  <c r="DO301" i="1" s="1"/>
  <c r="DO302" i="1" s="1"/>
  <c r="DO303" i="1" s="1"/>
  <c r="DO304" i="1" s="1"/>
  <c r="DO305" i="1" s="1"/>
  <c r="DO306" i="1" s="1"/>
  <c r="DO307" i="1" s="1"/>
  <c r="DO308" i="1" s="1"/>
  <c r="DO309" i="1" s="1"/>
  <c r="DO310" i="1" s="1"/>
  <c r="DO311" i="1" s="1"/>
  <c r="DO312" i="1" s="1"/>
  <c r="DO313" i="1" s="1"/>
  <c r="DO314" i="1" s="1"/>
  <c r="DO315" i="1" s="1"/>
  <c r="DO316" i="1" s="1"/>
  <c r="DO317" i="1" s="1"/>
  <c r="DO318" i="1" s="1"/>
  <c r="DO319" i="1" s="1"/>
  <c r="DO320" i="1" s="1"/>
  <c r="DO321" i="1" s="1"/>
  <c r="DO322" i="1" s="1"/>
  <c r="DO323" i="1" s="1"/>
  <c r="DO324" i="1" s="1"/>
  <c r="DO325" i="1" s="1"/>
  <c r="DO326" i="1" s="1"/>
  <c r="DO327" i="1" s="1"/>
  <c r="DO328" i="1" s="1"/>
  <c r="DO329" i="1" s="1"/>
  <c r="DO330" i="1" s="1"/>
  <c r="DO331" i="1" s="1"/>
  <c r="DO332" i="1" s="1"/>
  <c r="DO333" i="1" s="1"/>
  <c r="DO334" i="1" s="1"/>
  <c r="DO335" i="1" s="1"/>
  <c r="DO336" i="1" s="1"/>
  <c r="DO337" i="1" s="1"/>
  <c r="DO338" i="1" s="1"/>
  <c r="DO339" i="1" s="1"/>
  <c r="DO340" i="1" s="1"/>
  <c r="DO341" i="1" s="1"/>
  <c r="DO342" i="1" s="1"/>
  <c r="DO343" i="1" s="1"/>
  <c r="DO344" i="1" s="1"/>
  <c r="DO345" i="1" s="1"/>
  <c r="DO346" i="1" s="1"/>
  <c r="DO347" i="1" s="1"/>
  <c r="DO348" i="1" s="1"/>
  <c r="DO349" i="1" s="1"/>
  <c r="DO350" i="1" s="1"/>
  <c r="DO351" i="1" s="1"/>
  <c r="DO352" i="1" s="1"/>
  <c r="DO353" i="1" s="1"/>
  <c r="DO354" i="1" s="1"/>
  <c r="DO355" i="1" s="1"/>
  <c r="DO356" i="1" s="1"/>
  <c r="DO357" i="1" s="1"/>
  <c r="DO358" i="1" s="1"/>
  <c r="DO359" i="1" s="1"/>
  <c r="DO360" i="1" s="1"/>
  <c r="DO361" i="1" s="1"/>
  <c r="DO362" i="1" s="1"/>
  <c r="DO363" i="1" s="1"/>
  <c r="DO364" i="1" s="1"/>
  <c r="DO365" i="1" s="1"/>
  <c r="DO366" i="1" s="1"/>
  <c r="DO367" i="1" s="1"/>
  <c r="DO368" i="1" s="1"/>
  <c r="DO369" i="1" s="1"/>
  <c r="DO370" i="1" s="1"/>
  <c r="DO371" i="1" s="1"/>
  <c r="DO372" i="1" s="1"/>
  <c r="DO373" i="1" s="1"/>
  <c r="DO374" i="1" s="1"/>
  <c r="DO375" i="1" s="1"/>
  <c r="DO376" i="1" s="1"/>
  <c r="DO377" i="1" s="1"/>
  <c r="DO378" i="1" s="1"/>
  <c r="DO379" i="1" s="1"/>
  <c r="DO380" i="1" s="1"/>
  <c r="DO381" i="1" s="1"/>
  <c r="DO382" i="1" s="1"/>
  <c r="DO383" i="1" s="1"/>
  <c r="DO384" i="1" s="1"/>
  <c r="DO385" i="1" s="1"/>
  <c r="DO386" i="1" s="1"/>
  <c r="DO387" i="1" s="1"/>
  <c r="DO388" i="1" s="1"/>
  <c r="DO389" i="1" s="1"/>
  <c r="DO390" i="1" s="1"/>
  <c r="DO391" i="1" s="1"/>
  <c r="DO392" i="1" s="1"/>
  <c r="DO393" i="1" s="1"/>
  <c r="DO394" i="1" s="1"/>
  <c r="DO395" i="1" s="1"/>
  <c r="DO396" i="1" s="1"/>
  <c r="DO397" i="1" s="1"/>
  <c r="DO398" i="1" s="1"/>
  <c r="DO399" i="1" s="1"/>
  <c r="DO400" i="1" s="1"/>
  <c r="DO401" i="1" s="1"/>
  <c r="DO402" i="1" s="1"/>
  <c r="DO403" i="1" s="1"/>
  <c r="DO404" i="1" s="1"/>
  <c r="DO405" i="1" s="1"/>
  <c r="DO406" i="1" s="1"/>
  <c r="DO407" i="1" s="1"/>
  <c r="DO408" i="1" s="1"/>
  <c r="DO409" i="1" s="1"/>
  <c r="DO410" i="1" s="1"/>
  <c r="DO411" i="1" s="1"/>
  <c r="DO412" i="1" s="1"/>
  <c r="DO413" i="1" s="1"/>
  <c r="DO414" i="1" s="1"/>
  <c r="DO415" i="1" s="1"/>
  <c r="DO416" i="1" s="1"/>
  <c r="DO417" i="1" s="1"/>
  <c r="DO418" i="1" s="1"/>
  <c r="DO419" i="1" s="1"/>
  <c r="DO420" i="1" s="1"/>
  <c r="DO421" i="1" s="1"/>
  <c r="DO422" i="1" s="1"/>
  <c r="DO423" i="1" s="1"/>
  <c r="DO424" i="1" s="1"/>
  <c r="DO425" i="1" s="1"/>
  <c r="DO426" i="1" s="1"/>
  <c r="DO427" i="1" s="1"/>
  <c r="DO428" i="1" s="1"/>
  <c r="DO429" i="1" s="1"/>
  <c r="DO430" i="1" s="1"/>
  <c r="DO431" i="1" s="1"/>
  <c r="DO432" i="1" s="1"/>
  <c r="DO433" i="1" s="1"/>
  <c r="DO434" i="1" s="1"/>
  <c r="DO435" i="1" s="1"/>
  <c r="DO436" i="1" s="1"/>
  <c r="DO437" i="1" s="1"/>
  <c r="DO438" i="1" s="1"/>
  <c r="DO439" i="1" s="1"/>
  <c r="DO440" i="1" s="1"/>
  <c r="DO441" i="1" s="1"/>
  <c r="DO442" i="1" s="1"/>
  <c r="DO443" i="1" s="1"/>
  <c r="DO444" i="1" s="1"/>
  <c r="DO445" i="1" s="1"/>
  <c r="DO446" i="1" s="1"/>
  <c r="DO447" i="1" s="1"/>
  <c r="DO448" i="1" s="1"/>
  <c r="DO449" i="1" s="1"/>
  <c r="DO450" i="1" s="1"/>
  <c r="DO451" i="1" s="1"/>
  <c r="DO452" i="1" s="1"/>
  <c r="DO453" i="1" s="1"/>
  <c r="DO454" i="1" s="1"/>
  <c r="DO455" i="1" s="1"/>
  <c r="DO456" i="1" s="1"/>
  <c r="DO457" i="1" s="1"/>
  <c r="DO458" i="1" s="1"/>
  <c r="DO459" i="1" s="1"/>
  <c r="DO460" i="1" s="1"/>
  <c r="DO461" i="1" s="1"/>
  <c r="DO462" i="1" s="1"/>
  <c r="DO463" i="1" s="1"/>
  <c r="DO464" i="1" s="1"/>
  <c r="DO465" i="1" s="1"/>
  <c r="DO466" i="1" s="1"/>
  <c r="DO467" i="1" s="1"/>
  <c r="DO468" i="1" s="1"/>
  <c r="DO469" i="1" s="1"/>
  <c r="DO470" i="1" s="1"/>
  <c r="DO471" i="1" s="1"/>
  <c r="DO472" i="1" s="1"/>
  <c r="DO473" i="1" s="1"/>
  <c r="DO474" i="1" s="1"/>
  <c r="DO475" i="1" s="1"/>
  <c r="DO476" i="1" s="1"/>
  <c r="DO477" i="1" s="1"/>
  <c r="DO478" i="1" s="1"/>
  <c r="DO479" i="1" s="1"/>
  <c r="DO480" i="1" s="1"/>
  <c r="DO481" i="1" s="1"/>
  <c r="DO482" i="1" s="1"/>
  <c r="DO483" i="1" s="1"/>
  <c r="DO484" i="1" s="1"/>
  <c r="DO485" i="1" s="1"/>
  <c r="DO486" i="1" s="1"/>
  <c r="DO487" i="1" s="1"/>
  <c r="DO488" i="1" s="1"/>
  <c r="DO489" i="1" s="1"/>
  <c r="DO490" i="1" s="1"/>
  <c r="DO491" i="1" s="1"/>
  <c r="DO492" i="1" s="1"/>
  <c r="DO493" i="1" s="1"/>
  <c r="DO494" i="1" s="1"/>
  <c r="DO495" i="1" s="1"/>
  <c r="DO496" i="1" s="1"/>
  <c r="DO497" i="1" s="1"/>
  <c r="DO498" i="1" s="1"/>
  <c r="DO499" i="1" s="1"/>
  <c r="DO500" i="1" s="1"/>
  <c r="DO501" i="1" s="1"/>
  <c r="DO502" i="1" s="1"/>
  <c r="DO503" i="1" s="1"/>
  <c r="DO504" i="1" s="1"/>
  <c r="DO505" i="1" s="1"/>
  <c r="DO506" i="1" s="1"/>
  <c r="DO507" i="1" s="1"/>
  <c r="DO508" i="1" s="1"/>
  <c r="DO509" i="1" s="1"/>
  <c r="DO510" i="1" s="1"/>
  <c r="DO511" i="1" s="1"/>
  <c r="DO512" i="1" s="1"/>
  <c r="DO513" i="1" s="1"/>
  <c r="DO514" i="1" s="1"/>
  <c r="DO515" i="1" s="1"/>
  <c r="DO516" i="1" s="1"/>
  <c r="DO517" i="1" s="1"/>
  <c r="DO518" i="1" s="1"/>
  <c r="DO519" i="1" s="1"/>
  <c r="DO520" i="1" s="1"/>
  <c r="DO521" i="1" s="1"/>
  <c r="DO522" i="1" s="1"/>
  <c r="DO523" i="1" s="1"/>
  <c r="DO524" i="1" s="1"/>
  <c r="DO525" i="1" s="1"/>
  <c r="DO526" i="1" s="1"/>
  <c r="DO527" i="1" s="1"/>
  <c r="DO528" i="1" s="1"/>
  <c r="DO529" i="1" s="1"/>
  <c r="DO530" i="1" s="1"/>
  <c r="DO531" i="1" s="1"/>
  <c r="DO532" i="1" s="1"/>
  <c r="DO533" i="1" s="1"/>
  <c r="DO44" i="1"/>
  <c r="DO45" i="1" s="1"/>
  <c r="DO46" i="1" s="1"/>
  <c r="DO47" i="1" s="1"/>
  <c r="DO48" i="1" s="1"/>
  <c r="DO49" i="1" s="1"/>
  <c r="DO50" i="1" s="1"/>
  <c r="BG40" i="1"/>
  <c r="C12" i="13"/>
  <c r="E9" i="29"/>
  <c r="E12" i="29"/>
  <c r="E11" i="29" s="1"/>
  <c r="E16" i="29"/>
  <c r="E15" i="29" s="1"/>
  <c r="E18" i="29"/>
  <c r="E17" i="29" s="1"/>
  <c r="E14" i="29"/>
  <c r="E13" i="29" s="1"/>
  <c r="E20" i="29"/>
  <c r="E19" i="29" s="1"/>
  <c r="E22" i="29"/>
  <c r="E21" i="29" s="1"/>
  <c r="AC294" i="1"/>
  <c r="AC295" i="1" s="1"/>
  <c r="AC296" i="1" s="1"/>
  <c r="AC297" i="1" s="1"/>
  <c r="AC298" i="1" s="1"/>
  <c r="AC299" i="1" s="1"/>
  <c r="AC300" i="1" s="1"/>
  <c r="AC301" i="1" s="1"/>
  <c r="AC302" i="1" s="1"/>
  <c r="AC303" i="1" s="1"/>
  <c r="AC304" i="1" s="1"/>
  <c r="AC305" i="1" s="1"/>
  <c r="AC306" i="1" s="1"/>
  <c r="AC307" i="1" s="1"/>
  <c r="AC308" i="1" s="1"/>
  <c r="AC309" i="1" s="1"/>
  <c r="AC310" i="1" s="1"/>
  <c r="AC311" i="1" s="1"/>
  <c r="AC312" i="1" s="1"/>
  <c r="AC313" i="1" s="1"/>
  <c r="AC314" i="1" s="1"/>
  <c r="AC315" i="1" s="1"/>
  <c r="AC316" i="1" s="1"/>
  <c r="AC317" i="1" s="1"/>
  <c r="AC318" i="1" s="1"/>
  <c r="AC319" i="1" s="1"/>
  <c r="AC320" i="1" s="1"/>
  <c r="AC321" i="1" s="1"/>
  <c r="AC322" i="1" s="1"/>
  <c r="AC323" i="1" s="1"/>
  <c r="AC324" i="1" s="1"/>
  <c r="AC325" i="1" s="1"/>
  <c r="AC326" i="1" s="1"/>
  <c r="AC327" i="1" s="1"/>
  <c r="AC328" i="1" s="1"/>
  <c r="AC329" i="1" s="1"/>
  <c r="AC330" i="1" s="1"/>
  <c r="AC331" i="1" s="1"/>
  <c r="AC332" i="1" s="1"/>
  <c r="AC333" i="1" s="1"/>
  <c r="AC334" i="1" s="1"/>
  <c r="AC335" i="1" s="1"/>
  <c r="AC336" i="1" s="1"/>
  <c r="AC337" i="1" s="1"/>
  <c r="AC338" i="1" s="1"/>
  <c r="AC339" i="1" s="1"/>
  <c r="AC340" i="1" s="1"/>
  <c r="AC341" i="1" s="1"/>
  <c r="AC342" i="1" s="1"/>
  <c r="AC343" i="1" s="1"/>
  <c r="AC344" i="1" s="1"/>
  <c r="AC345" i="1" s="1"/>
  <c r="AC346" i="1" s="1"/>
  <c r="AC347" i="1" s="1"/>
  <c r="AC348" i="1" s="1"/>
  <c r="AC349" i="1" s="1"/>
  <c r="AC350" i="1" s="1"/>
  <c r="AC351" i="1" s="1"/>
  <c r="AC352" i="1" s="1"/>
  <c r="AC353" i="1" s="1"/>
  <c r="AC354" i="1" s="1"/>
  <c r="AC355" i="1" s="1"/>
  <c r="AC356" i="1" s="1"/>
  <c r="AC357" i="1" s="1"/>
  <c r="AC358" i="1" s="1"/>
  <c r="AC359" i="1" s="1"/>
  <c r="AC360" i="1" s="1"/>
  <c r="AC361" i="1" s="1"/>
  <c r="AC362" i="1" s="1"/>
  <c r="AC363" i="1" s="1"/>
  <c r="AC364" i="1" s="1"/>
  <c r="AC365" i="1" s="1"/>
  <c r="AC366" i="1" s="1"/>
  <c r="AC367" i="1" s="1"/>
  <c r="AC368" i="1" s="1"/>
  <c r="AC369" i="1" s="1"/>
  <c r="AC370" i="1" s="1"/>
  <c r="AC371" i="1" s="1"/>
  <c r="AC372" i="1" s="1"/>
  <c r="AC373" i="1" s="1"/>
  <c r="AC374" i="1" s="1"/>
  <c r="AC375" i="1" s="1"/>
  <c r="AC376" i="1" s="1"/>
  <c r="AC377" i="1" s="1"/>
  <c r="AC378" i="1" s="1"/>
  <c r="AC379" i="1" s="1"/>
  <c r="AC380" i="1" s="1"/>
  <c r="AC381" i="1" s="1"/>
  <c r="AC382" i="1" s="1"/>
  <c r="AC383" i="1" s="1"/>
  <c r="AC384" i="1" s="1"/>
  <c r="AC385" i="1" s="1"/>
  <c r="AC386" i="1" s="1"/>
  <c r="AC387" i="1" s="1"/>
  <c r="AC388" i="1" s="1"/>
  <c r="AC389" i="1" s="1"/>
  <c r="AC390" i="1" s="1"/>
  <c r="AC391" i="1" s="1"/>
  <c r="AC392" i="1" s="1"/>
  <c r="AC393" i="1" s="1"/>
  <c r="AC394" i="1" s="1"/>
  <c r="AC395" i="1" s="1"/>
  <c r="AC396" i="1" s="1"/>
  <c r="AC397" i="1" s="1"/>
  <c r="AC398" i="1" s="1"/>
  <c r="AC399" i="1" s="1"/>
  <c r="AC400" i="1" s="1"/>
  <c r="AC401" i="1" s="1"/>
  <c r="AC402" i="1" s="1"/>
  <c r="AC403" i="1" s="1"/>
  <c r="AC404" i="1" s="1"/>
  <c r="AC405" i="1" s="1"/>
  <c r="AC406" i="1" s="1"/>
  <c r="AC407" i="1" s="1"/>
  <c r="AC408" i="1" s="1"/>
  <c r="AC409" i="1" s="1"/>
  <c r="AC410" i="1" s="1"/>
  <c r="AC411" i="1" s="1"/>
  <c r="AC412" i="1" s="1"/>
  <c r="AC413" i="1" s="1"/>
  <c r="AC414" i="1" s="1"/>
  <c r="AC415" i="1" s="1"/>
  <c r="AC416" i="1" s="1"/>
  <c r="AC417" i="1" s="1"/>
  <c r="AC418" i="1" s="1"/>
  <c r="AC419" i="1" s="1"/>
  <c r="AC420" i="1" s="1"/>
  <c r="AC421" i="1" s="1"/>
  <c r="AC422" i="1" s="1"/>
  <c r="AC423" i="1" s="1"/>
  <c r="AC424" i="1" s="1"/>
  <c r="AC425" i="1" s="1"/>
  <c r="AC426" i="1" s="1"/>
  <c r="AC427" i="1" s="1"/>
  <c r="AC428" i="1" s="1"/>
  <c r="AC429" i="1" s="1"/>
  <c r="AC430" i="1" s="1"/>
  <c r="AC431" i="1" s="1"/>
  <c r="AC432" i="1" s="1"/>
  <c r="AC433" i="1" s="1"/>
  <c r="AC434" i="1" s="1"/>
  <c r="AC435" i="1" s="1"/>
  <c r="AC436" i="1" s="1"/>
  <c r="AC437" i="1" s="1"/>
  <c r="AC438" i="1" s="1"/>
  <c r="AC439" i="1" s="1"/>
  <c r="AC440" i="1" s="1"/>
  <c r="AC441" i="1" s="1"/>
  <c r="AC442" i="1" s="1"/>
  <c r="AC443" i="1" s="1"/>
  <c r="AC444" i="1" s="1"/>
  <c r="AC445" i="1" s="1"/>
  <c r="AC446" i="1" s="1"/>
  <c r="AC447" i="1" s="1"/>
  <c r="AC448" i="1" s="1"/>
  <c r="AC449" i="1" s="1"/>
  <c r="AC450" i="1" s="1"/>
  <c r="AC451" i="1" s="1"/>
  <c r="AC452" i="1" s="1"/>
  <c r="AC453" i="1" s="1"/>
  <c r="AC454" i="1" s="1"/>
  <c r="AC455" i="1" s="1"/>
  <c r="AC456" i="1" s="1"/>
  <c r="AC457" i="1" s="1"/>
  <c r="AC458" i="1" s="1"/>
  <c r="AC459" i="1" s="1"/>
  <c r="AC460" i="1" s="1"/>
  <c r="AC461" i="1" s="1"/>
  <c r="AC462" i="1" s="1"/>
  <c r="AC463" i="1" s="1"/>
  <c r="AC464" i="1" s="1"/>
  <c r="AC465" i="1" s="1"/>
  <c r="AC466" i="1" s="1"/>
  <c r="AC467" i="1" s="1"/>
  <c r="AC468" i="1" s="1"/>
  <c r="AC469" i="1" s="1"/>
  <c r="AC470" i="1" s="1"/>
  <c r="AC471" i="1" s="1"/>
  <c r="AC472" i="1" s="1"/>
  <c r="AC473" i="1" s="1"/>
  <c r="AC474" i="1" s="1"/>
  <c r="AC475" i="1" s="1"/>
  <c r="AC476" i="1" s="1"/>
  <c r="AC477" i="1" s="1"/>
  <c r="AC478" i="1" s="1"/>
  <c r="AC479" i="1" s="1"/>
  <c r="AC480" i="1" s="1"/>
  <c r="AC481" i="1" s="1"/>
  <c r="AC482" i="1" s="1"/>
  <c r="AC483" i="1" s="1"/>
  <c r="AC484" i="1" s="1"/>
  <c r="AC485" i="1" s="1"/>
  <c r="AC486" i="1" s="1"/>
  <c r="AC487" i="1" s="1"/>
  <c r="AC488" i="1" s="1"/>
  <c r="AC489" i="1" s="1"/>
  <c r="AC490" i="1" s="1"/>
  <c r="AC491" i="1" s="1"/>
  <c r="AC492" i="1" s="1"/>
  <c r="AC493" i="1" s="1"/>
  <c r="AC494" i="1" s="1"/>
  <c r="AC495" i="1" s="1"/>
  <c r="AC496" i="1" s="1"/>
  <c r="AC497" i="1" s="1"/>
  <c r="AC498" i="1" s="1"/>
  <c r="AC499" i="1" s="1"/>
  <c r="AC500" i="1" s="1"/>
  <c r="AC501" i="1" s="1"/>
  <c r="AC502" i="1" s="1"/>
  <c r="AC503" i="1" s="1"/>
  <c r="AC504" i="1" s="1"/>
  <c r="AC505" i="1" s="1"/>
  <c r="AC506" i="1" s="1"/>
  <c r="AC507" i="1" s="1"/>
  <c r="AC508" i="1" s="1"/>
  <c r="AC509" i="1" s="1"/>
  <c r="AC510" i="1" s="1"/>
  <c r="AC511" i="1" s="1"/>
  <c r="AC512" i="1" s="1"/>
  <c r="AC513" i="1" s="1"/>
  <c r="AC514" i="1" s="1"/>
  <c r="AC515" i="1" s="1"/>
  <c r="AC516" i="1" s="1"/>
  <c r="AC517" i="1" s="1"/>
  <c r="AC518" i="1" s="1"/>
  <c r="AC519" i="1" s="1"/>
  <c r="AC520" i="1" s="1"/>
  <c r="AC521" i="1" s="1"/>
  <c r="AC522" i="1" s="1"/>
  <c r="AC523" i="1" s="1"/>
  <c r="AC524" i="1" s="1"/>
  <c r="AC525" i="1" s="1"/>
  <c r="AC526" i="1" s="1"/>
  <c r="AC527" i="1" s="1"/>
  <c r="AC528" i="1" s="1"/>
  <c r="AC529" i="1" s="1"/>
  <c r="AC530" i="1" s="1"/>
  <c r="AC531" i="1" s="1"/>
  <c r="AC532" i="1" s="1"/>
  <c r="AC533" i="1" s="1"/>
  <c r="AC44" i="1"/>
  <c r="AC45" i="1" s="1"/>
  <c r="AC46" i="1" s="1"/>
  <c r="AC47" i="1" s="1"/>
  <c r="AC48" i="1" s="1"/>
  <c r="AC547" i="1"/>
  <c r="EH47" i="1"/>
  <c r="S16" i="5"/>
  <c r="X16" i="5"/>
  <c r="AR49" i="1"/>
  <c r="AR50" i="1" s="1"/>
  <c r="DC48" i="1"/>
  <c r="CU48" i="1"/>
  <c r="CU49" i="1" s="1"/>
  <c r="AW49" i="1"/>
  <c r="AW50" i="1" s="1"/>
  <c r="DI49" i="1"/>
  <c r="AK48" i="1"/>
  <c r="AV47" i="1"/>
  <c r="AZ48" i="1"/>
  <c r="DH48" i="1"/>
  <c r="DA48" i="1"/>
  <c r="DD48" i="1"/>
  <c r="BA48" i="1"/>
  <c r="CA48" i="1"/>
  <c r="ED48" i="1"/>
  <c r="EF47" i="1"/>
  <c r="AT47" i="1"/>
  <c r="CV47" i="1"/>
  <c r="BU48" i="1"/>
  <c r="BY48" i="1"/>
  <c r="EG48" i="1"/>
  <c r="EM48" i="1"/>
  <c r="DF47" i="1"/>
  <c r="CC48" i="1"/>
  <c r="EE48" i="1"/>
  <c r="BS48" i="1"/>
  <c r="BT48" i="1"/>
  <c r="DT48" i="1"/>
  <c r="BO48" i="1"/>
  <c r="DX48" i="1"/>
  <c r="BZ47" i="1"/>
  <c r="EI48" i="1"/>
  <c r="AN47" i="1"/>
  <c r="BL48" i="1"/>
  <c r="BV48" i="1"/>
  <c r="BN47" i="1"/>
  <c r="AJ47" i="1"/>
  <c r="BP47" i="1"/>
  <c r="DB47" i="1"/>
  <c r="DU48" i="1"/>
  <c r="CR47" i="1"/>
  <c r="EK48" i="1"/>
  <c r="BX47" i="1"/>
  <c r="BR47" i="1"/>
  <c r="BW48" i="1"/>
  <c r="DZ47" i="1"/>
  <c r="AX47" i="1"/>
  <c r="EA48" i="1"/>
  <c r="BM48" i="1"/>
  <c r="DW48" i="1"/>
  <c r="BQ48" i="1"/>
  <c r="CD48" i="1"/>
  <c r="DY48" i="1"/>
  <c r="EB48" i="1"/>
  <c r="EJ47" i="1"/>
  <c r="DV47" i="1"/>
  <c r="CE48" i="1"/>
  <c r="CB47" i="1"/>
  <c r="EL48" i="1"/>
  <c r="EC48" i="1"/>
  <c r="CF49" i="1"/>
  <c r="CF50" i="1" s="1"/>
  <c r="AQ49" i="1"/>
  <c r="Y50" i="1"/>
  <c r="X50" i="1"/>
  <c r="AB50" i="1"/>
  <c r="DJ51" i="1"/>
  <c r="CW50" i="1"/>
  <c r="CJ50" i="1"/>
  <c r="AY49" i="1"/>
  <c r="BB50" i="1"/>
  <c r="AP49" i="1"/>
  <c r="CS50" i="1"/>
  <c r="CZ50" i="1"/>
  <c r="DG49" i="1"/>
  <c r="CK50" i="1"/>
  <c r="BE50" i="1"/>
  <c r="CI49" i="1"/>
  <c r="AO50" i="1"/>
  <c r="CG50" i="1"/>
  <c r="AM49" i="1"/>
  <c r="BF51" i="1"/>
  <c r="CQ49" i="1"/>
  <c r="CY49" i="1"/>
  <c r="CH49" i="1"/>
  <c r="AS51" i="1"/>
  <c r="CP49" i="1"/>
  <c r="Z49" i="1"/>
  <c r="BC50" i="1"/>
  <c r="DE50" i="1"/>
  <c r="BD50" i="1"/>
  <c r="DK50" i="1"/>
  <c r="AI49" i="1"/>
  <c r="DL50" i="1"/>
  <c r="CX49" i="1"/>
  <c r="AH49" i="1"/>
  <c r="CT49" i="1"/>
  <c r="AA49" i="1"/>
  <c r="DM50" i="1"/>
  <c r="DN50" i="1"/>
  <c r="AU49" i="1"/>
  <c r="AL49" i="1"/>
  <c r="K248" i="3" l="1"/>
  <c r="K242" i="3" s="1"/>
  <c r="K246" i="3" s="1"/>
  <c r="N248" i="3"/>
  <c r="N242" i="3" s="1"/>
  <c r="N246" i="3" s="1"/>
  <c r="X12" i="5"/>
  <c r="S274" i="3"/>
  <c r="Y275" i="3" s="1"/>
  <c r="BE79" i="2"/>
  <c r="CM294" i="1"/>
  <c r="CM295" i="1" s="1"/>
  <c r="CM296" i="1" s="1"/>
  <c r="CM297" i="1" s="1"/>
  <c r="CM298" i="1" s="1"/>
  <c r="CM299" i="1" s="1"/>
  <c r="CM300" i="1" s="1"/>
  <c r="CM301" i="1" s="1"/>
  <c r="CM302" i="1" s="1"/>
  <c r="CM303" i="1" s="1"/>
  <c r="CM304" i="1" s="1"/>
  <c r="CM305" i="1" s="1"/>
  <c r="CM306" i="1" s="1"/>
  <c r="CM307" i="1" s="1"/>
  <c r="CM308" i="1" s="1"/>
  <c r="CM309" i="1" s="1"/>
  <c r="CM310" i="1" s="1"/>
  <c r="CM311" i="1" s="1"/>
  <c r="CM312" i="1" s="1"/>
  <c r="CM313" i="1" s="1"/>
  <c r="CM314" i="1" s="1"/>
  <c r="CM315" i="1" s="1"/>
  <c r="CM316" i="1" s="1"/>
  <c r="CM317" i="1" s="1"/>
  <c r="CM318" i="1" s="1"/>
  <c r="CM319" i="1" s="1"/>
  <c r="CM320" i="1" s="1"/>
  <c r="CM321" i="1" s="1"/>
  <c r="CM322" i="1" s="1"/>
  <c r="CM323" i="1" s="1"/>
  <c r="CM324" i="1" s="1"/>
  <c r="CM325" i="1" s="1"/>
  <c r="CM326" i="1" s="1"/>
  <c r="CM327" i="1" s="1"/>
  <c r="CM328" i="1" s="1"/>
  <c r="CM329" i="1" s="1"/>
  <c r="CM330" i="1" s="1"/>
  <c r="CM331" i="1" s="1"/>
  <c r="CM332" i="1" s="1"/>
  <c r="CM333" i="1" s="1"/>
  <c r="CM334" i="1" s="1"/>
  <c r="CM335" i="1" s="1"/>
  <c r="CM336" i="1" s="1"/>
  <c r="CM337" i="1" s="1"/>
  <c r="CM338" i="1" s="1"/>
  <c r="CM339" i="1" s="1"/>
  <c r="CM340" i="1" s="1"/>
  <c r="CM341" i="1" s="1"/>
  <c r="CM342" i="1" s="1"/>
  <c r="CM343" i="1" s="1"/>
  <c r="CM344" i="1" s="1"/>
  <c r="CM345" i="1" s="1"/>
  <c r="CM346" i="1" s="1"/>
  <c r="CM347" i="1" s="1"/>
  <c r="CM348" i="1" s="1"/>
  <c r="CM349" i="1" s="1"/>
  <c r="CM350" i="1" s="1"/>
  <c r="CM351" i="1" s="1"/>
  <c r="CM352" i="1" s="1"/>
  <c r="CM353" i="1" s="1"/>
  <c r="CM354" i="1" s="1"/>
  <c r="CM355" i="1" s="1"/>
  <c r="CM356" i="1" s="1"/>
  <c r="CM357" i="1" s="1"/>
  <c r="CM358" i="1" s="1"/>
  <c r="CM359" i="1" s="1"/>
  <c r="CM360" i="1" s="1"/>
  <c r="CM361" i="1" s="1"/>
  <c r="CM362" i="1" s="1"/>
  <c r="CM363" i="1" s="1"/>
  <c r="CM364" i="1" s="1"/>
  <c r="CM365" i="1" s="1"/>
  <c r="CM366" i="1" s="1"/>
  <c r="CM367" i="1" s="1"/>
  <c r="CM368" i="1" s="1"/>
  <c r="CM369" i="1" s="1"/>
  <c r="CM370" i="1" s="1"/>
  <c r="CM371" i="1" s="1"/>
  <c r="CM372" i="1" s="1"/>
  <c r="CM373" i="1" s="1"/>
  <c r="CM374" i="1" s="1"/>
  <c r="CM375" i="1" s="1"/>
  <c r="CM376" i="1" s="1"/>
  <c r="CM377" i="1" s="1"/>
  <c r="CM378" i="1" s="1"/>
  <c r="CM379" i="1" s="1"/>
  <c r="CM380" i="1" s="1"/>
  <c r="CM381" i="1" s="1"/>
  <c r="CM382" i="1" s="1"/>
  <c r="CM383" i="1" s="1"/>
  <c r="CM384" i="1" s="1"/>
  <c r="CM385" i="1" s="1"/>
  <c r="CM386" i="1" s="1"/>
  <c r="CM387" i="1" s="1"/>
  <c r="CM388" i="1" s="1"/>
  <c r="CM389" i="1" s="1"/>
  <c r="CM390" i="1" s="1"/>
  <c r="CM391" i="1" s="1"/>
  <c r="CM392" i="1" s="1"/>
  <c r="CM393" i="1" s="1"/>
  <c r="CM394" i="1" s="1"/>
  <c r="CM395" i="1" s="1"/>
  <c r="CM396" i="1" s="1"/>
  <c r="CM397" i="1" s="1"/>
  <c r="CM398" i="1" s="1"/>
  <c r="CM399" i="1" s="1"/>
  <c r="CM400" i="1" s="1"/>
  <c r="CM401" i="1" s="1"/>
  <c r="CM402" i="1" s="1"/>
  <c r="CM403" i="1" s="1"/>
  <c r="CM404" i="1" s="1"/>
  <c r="CM405" i="1" s="1"/>
  <c r="CM406" i="1" s="1"/>
  <c r="CM407" i="1" s="1"/>
  <c r="CM408" i="1" s="1"/>
  <c r="CM409" i="1" s="1"/>
  <c r="CM410" i="1" s="1"/>
  <c r="CM411" i="1" s="1"/>
  <c r="CM412" i="1" s="1"/>
  <c r="CM413" i="1" s="1"/>
  <c r="CM414" i="1" s="1"/>
  <c r="CM415" i="1" s="1"/>
  <c r="CM416" i="1" s="1"/>
  <c r="CM417" i="1" s="1"/>
  <c r="CM418" i="1" s="1"/>
  <c r="CM419" i="1" s="1"/>
  <c r="CM420" i="1" s="1"/>
  <c r="CM421" i="1" s="1"/>
  <c r="CM422" i="1" s="1"/>
  <c r="CM423" i="1" s="1"/>
  <c r="CM424" i="1" s="1"/>
  <c r="CM425" i="1" s="1"/>
  <c r="CM426" i="1" s="1"/>
  <c r="CM427" i="1" s="1"/>
  <c r="CM428" i="1" s="1"/>
  <c r="CM429" i="1" s="1"/>
  <c r="CM430" i="1" s="1"/>
  <c r="CM431" i="1" s="1"/>
  <c r="CM432" i="1" s="1"/>
  <c r="CM433" i="1" s="1"/>
  <c r="CM434" i="1" s="1"/>
  <c r="CM435" i="1" s="1"/>
  <c r="CM436" i="1" s="1"/>
  <c r="CM437" i="1" s="1"/>
  <c r="CM438" i="1" s="1"/>
  <c r="CM439" i="1" s="1"/>
  <c r="CM440" i="1" s="1"/>
  <c r="CM441" i="1" s="1"/>
  <c r="CM442" i="1" s="1"/>
  <c r="CM443" i="1" s="1"/>
  <c r="CM444" i="1" s="1"/>
  <c r="CM445" i="1" s="1"/>
  <c r="CM446" i="1" s="1"/>
  <c r="CM447" i="1" s="1"/>
  <c r="CM448" i="1" s="1"/>
  <c r="CM449" i="1" s="1"/>
  <c r="CM450" i="1" s="1"/>
  <c r="CM451" i="1" s="1"/>
  <c r="CM452" i="1" s="1"/>
  <c r="CM453" i="1" s="1"/>
  <c r="CM454" i="1" s="1"/>
  <c r="CM455" i="1" s="1"/>
  <c r="CM456" i="1" s="1"/>
  <c r="CM457" i="1" s="1"/>
  <c r="CM458" i="1" s="1"/>
  <c r="CM459" i="1" s="1"/>
  <c r="CM460" i="1" s="1"/>
  <c r="CM461" i="1" s="1"/>
  <c r="CM462" i="1" s="1"/>
  <c r="CM463" i="1" s="1"/>
  <c r="CM464" i="1" s="1"/>
  <c r="CM465" i="1" s="1"/>
  <c r="CM466" i="1" s="1"/>
  <c r="CM467" i="1" s="1"/>
  <c r="CM468" i="1" s="1"/>
  <c r="CM469" i="1" s="1"/>
  <c r="CM470" i="1" s="1"/>
  <c r="CM471" i="1" s="1"/>
  <c r="CM472" i="1" s="1"/>
  <c r="CM473" i="1" s="1"/>
  <c r="CM474" i="1" s="1"/>
  <c r="CM475" i="1" s="1"/>
  <c r="CM476" i="1" s="1"/>
  <c r="CM477" i="1" s="1"/>
  <c r="CM478" i="1" s="1"/>
  <c r="CM479" i="1" s="1"/>
  <c r="CM480" i="1" s="1"/>
  <c r="CM481" i="1" s="1"/>
  <c r="CM482" i="1" s="1"/>
  <c r="CM483" i="1" s="1"/>
  <c r="CM484" i="1" s="1"/>
  <c r="CM485" i="1" s="1"/>
  <c r="CM486" i="1" s="1"/>
  <c r="CM487" i="1" s="1"/>
  <c r="CM488" i="1" s="1"/>
  <c r="CM489" i="1" s="1"/>
  <c r="CM490" i="1" s="1"/>
  <c r="CM491" i="1" s="1"/>
  <c r="CM492" i="1" s="1"/>
  <c r="CM493" i="1" s="1"/>
  <c r="CM494" i="1" s="1"/>
  <c r="CM495" i="1" s="1"/>
  <c r="CM496" i="1" s="1"/>
  <c r="CM497" i="1" s="1"/>
  <c r="CM498" i="1" s="1"/>
  <c r="CM499" i="1" s="1"/>
  <c r="CM500" i="1" s="1"/>
  <c r="CM501" i="1" s="1"/>
  <c r="CM502" i="1" s="1"/>
  <c r="CM503" i="1" s="1"/>
  <c r="CM504" i="1" s="1"/>
  <c r="CM505" i="1" s="1"/>
  <c r="CM506" i="1" s="1"/>
  <c r="CM507" i="1" s="1"/>
  <c r="CM508" i="1" s="1"/>
  <c r="CM509" i="1" s="1"/>
  <c r="CM510" i="1" s="1"/>
  <c r="CM511" i="1" s="1"/>
  <c r="CM512" i="1" s="1"/>
  <c r="CM513" i="1" s="1"/>
  <c r="CM514" i="1" s="1"/>
  <c r="CM515" i="1" s="1"/>
  <c r="CM516" i="1" s="1"/>
  <c r="CM517" i="1" s="1"/>
  <c r="CM518" i="1" s="1"/>
  <c r="CM519" i="1" s="1"/>
  <c r="CM520" i="1" s="1"/>
  <c r="CM521" i="1" s="1"/>
  <c r="CM522" i="1" s="1"/>
  <c r="CM523" i="1" s="1"/>
  <c r="CM524" i="1" s="1"/>
  <c r="CM525" i="1" s="1"/>
  <c r="CM526" i="1" s="1"/>
  <c r="CM527" i="1" s="1"/>
  <c r="CM528" i="1" s="1"/>
  <c r="CM529" i="1" s="1"/>
  <c r="CM530" i="1" s="1"/>
  <c r="CM531" i="1" s="1"/>
  <c r="CM532" i="1" s="1"/>
  <c r="CM533" i="1" s="1"/>
  <c r="CM44" i="1"/>
  <c r="CM45" i="1" s="1"/>
  <c r="CM46" i="1" s="1"/>
  <c r="CM47" i="1" s="1"/>
  <c r="CM48" i="1" s="1"/>
  <c r="CM49" i="1" s="1"/>
  <c r="CM50" i="1" s="1"/>
  <c r="CM547" i="1"/>
  <c r="CM548" i="1"/>
  <c r="G55" i="5"/>
  <c r="K55" i="5" s="1"/>
  <c r="P55" i="5" s="1"/>
  <c r="U55" i="5" s="1"/>
  <c r="Z55" i="5" s="1"/>
  <c r="O90" i="1"/>
  <c r="BI40" i="1" s="1"/>
  <c r="N170" i="1"/>
  <c r="O170" i="1" s="1"/>
  <c r="DQ40" i="1" s="1"/>
  <c r="N91" i="1"/>
  <c r="G135" i="5"/>
  <c r="K135" i="5" s="1"/>
  <c r="P135" i="5" s="1"/>
  <c r="U135" i="5" s="1"/>
  <c r="Z135" i="5" s="1"/>
  <c r="K82" i="2"/>
  <c r="AB81" i="2"/>
  <c r="W551" i="1"/>
  <c r="CH550" i="1"/>
  <c r="AA550" i="1"/>
  <c r="CF550" i="1"/>
  <c r="CL550" i="1"/>
  <c r="AE550" i="1"/>
  <c r="X550" i="1"/>
  <c r="AD550" i="1"/>
  <c r="Z550" i="1"/>
  <c r="CI550" i="1"/>
  <c r="CM550" i="1"/>
  <c r="AB550" i="1"/>
  <c r="Y550" i="1"/>
  <c r="CJ550" i="1"/>
  <c r="CG550" i="1"/>
  <c r="CK550" i="1"/>
  <c r="AS550" i="1"/>
  <c r="DG550" i="1"/>
  <c r="AY550" i="1"/>
  <c r="DA550" i="1"/>
  <c r="AO550" i="1"/>
  <c r="BA550" i="1"/>
  <c r="AW550" i="1"/>
  <c r="DI550" i="1"/>
  <c r="DE550" i="1"/>
  <c r="AM550" i="1"/>
  <c r="CQ550" i="1"/>
  <c r="AK550" i="1"/>
  <c r="AC550" i="1"/>
  <c r="CY550" i="1"/>
  <c r="CW550" i="1"/>
  <c r="AP550" i="1"/>
  <c r="CT550" i="1"/>
  <c r="DC550" i="1"/>
  <c r="AR550" i="1"/>
  <c r="CS550" i="1"/>
  <c r="CU550" i="1"/>
  <c r="CP550" i="1"/>
  <c r="CX550" i="1"/>
  <c r="AH550" i="1"/>
  <c r="AU550" i="1"/>
  <c r="AI550" i="1"/>
  <c r="AQ550" i="1"/>
  <c r="CZ550" i="1"/>
  <c r="AL550" i="1"/>
  <c r="AZ550" i="1"/>
  <c r="AV550" i="1"/>
  <c r="AT550" i="1"/>
  <c r="DD550" i="1"/>
  <c r="DH550" i="1"/>
  <c r="AX550" i="1"/>
  <c r="DF550" i="1"/>
  <c r="CV550" i="1"/>
  <c r="CR550" i="1"/>
  <c r="AJ550" i="1"/>
  <c r="AN550" i="1"/>
  <c r="DB550" i="1"/>
  <c r="M211" i="1"/>
  <c r="AH282" i="3"/>
  <c r="Q283" i="3"/>
  <c r="BG44" i="1"/>
  <c r="BG45" i="1" s="1"/>
  <c r="BG46" i="1" s="1"/>
  <c r="BG47" i="1" s="1"/>
  <c r="BG48" i="1" s="1"/>
  <c r="BG49" i="1" s="1"/>
  <c r="BG50" i="1" s="1"/>
  <c r="BG51" i="1" s="1"/>
  <c r="BG294" i="1"/>
  <c r="BG295" i="1" s="1"/>
  <c r="BG296" i="1" s="1"/>
  <c r="BG297" i="1" s="1"/>
  <c r="BG298" i="1" s="1"/>
  <c r="BG299" i="1" s="1"/>
  <c r="BG300" i="1" s="1"/>
  <c r="BG301" i="1" s="1"/>
  <c r="BG302" i="1" s="1"/>
  <c r="BG303" i="1" s="1"/>
  <c r="BG304" i="1" s="1"/>
  <c r="BG305" i="1" s="1"/>
  <c r="BG306" i="1" s="1"/>
  <c r="BG307" i="1" s="1"/>
  <c r="BG308" i="1" s="1"/>
  <c r="BG309" i="1" s="1"/>
  <c r="BG310" i="1" s="1"/>
  <c r="BG311" i="1" s="1"/>
  <c r="BG312" i="1" s="1"/>
  <c r="BG313" i="1" s="1"/>
  <c r="BG314" i="1" s="1"/>
  <c r="BG315" i="1" s="1"/>
  <c r="BG316" i="1" s="1"/>
  <c r="BG317" i="1" s="1"/>
  <c r="BG318" i="1" s="1"/>
  <c r="BG319" i="1" s="1"/>
  <c r="BG320" i="1" s="1"/>
  <c r="BG321" i="1" s="1"/>
  <c r="BG322" i="1" s="1"/>
  <c r="BG323" i="1" s="1"/>
  <c r="BG324" i="1" s="1"/>
  <c r="BG325" i="1" s="1"/>
  <c r="BG326" i="1" s="1"/>
  <c r="BG327" i="1" s="1"/>
  <c r="BG328" i="1" s="1"/>
  <c r="BG329" i="1" s="1"/>
  <c r="BG330" i="1" s="1"/>
  <c r="BG331" i="1" s="1"/>
  <c r="BG332" i="1" s="1"/>
  <c r="BG333" i="1" s="1"/>
  <c r="BG334" i="1" s="1"/>
  <c r="BG335" i="1" s="1"/>
  <c r="BG336" i="1" s="1"/>
  <c r="BG337" i="1" s="1"/>
  <c r="BG338" i="1" s="1"/>
  <c r="BG339" i="1" s="1"/>
  <c r="BG340" i="1" s="1"/>
  <c r="BG341" i="1" s="1"/>
  <c r="BG342" i="1" s="1"/>
  <c r="BG343" i="1" s="1"/>
  <c r="BG344" i="1" s="1"/>
  <c r="BG345" i="1" s="1"/>
  <c r="BG346" i="1" s="1"/>
  <c r="BG347" i="1" s="1"/>
  <c r="BG348" i="1" s="1"/>
  <c r="BG349" i="1" s="1"/>
  <c r="BG350" i="1" s="1"/>
  <c r="BG351" i="1" s="1"/>
  <c r="BG352" i="1" s="1"/>
  <c r="BG353" i="1" s="1"/>
  <c r="BG354" i="1" s="1"/>
  <c r="BG355" i="1" s="1"/>
  <c r="BG356" i="1" s="1"/>
  <c r="BG357" i="1" s="1"/>
  <c r="BG358" i="1" s="1"/>
  <c r="BG359" i="1" s="1"/>
  <c r="BG360" i="1" s="1"/>
  <c r="BG361" i="1" s="1"/>
  <c r="BG362" i="1" s="1"/>
  <c r="BG363" i="1" s="1"/>
  <c r="BG364" i="1" s="1"/>
  <c r="BG365" i="1" s="1"/>
  <c r="BG366" i="1" s="1"/>
  <c r="BG367" i="1" s="1"/>
  <c r="BG368" i="1" s="1"/>
  <c r="BG369" i="1" s="1"/>
  <c r="BG370" i="1" s="1"/>
  <c r="BG371" i="1" s="1"/>
  <c r="BG372" i="1" s="1"/>
  <c r="BG373" i="1" s="1"/>
  <c r="BG374" i="1" s="1"/>
  <c r="BG375" i="1" s="1"/>
  <c r="BG376" i="1" s="1"/>
  <c r="BG377" i="1" s="1"/>
  <c r="BG378" i="1" s="1"/>
  <c r="BG379" i="1" s="1"/>
  <c r="BG380" i="1" s="1"/>
  <c r="BG381" i="1" s="1"/>
  <c r="BG382" i="1" s="1"/>
  <c r="BG383" i="1" s="1"/>
  <c r="BG384" i="1" s="1"/>
  <c r="BG385" i="1" s="1"/>
  <c r="BG386" i="1" s="1"/>
  <c r="BG387" i="1" s="1"/>
  <c r="BG388" i="1" s="1"/>
  <c r="BG389" i="1" s="1"/>
  <c r="BG390" i="1" s="1"/>
  <c r="BG391" i="1" s="1"/>
  <c r="BG392" i="1" s="1"/>
  <c r="BG393" i="1" s="1"/>
  <c r="BG394" i="1" s="1"/>
  <c r="BG395" i="1" s="1"/>
  <c r="BG396" i="1" s="1"/>
  <c r="BG397" i="1" s="1"/>
  <c r="BG398" i="1" s="1"/>
  <c r="BG399" i="1" s="1"/>
  <c r="BG400" i="1" s="1"/>
  <c r="BG401" i="1" s="1"/>
  <c r="BG402" i="1" s="1"/>
  <c r="BG403" i="1" s="1"/>
  <c r="BG404" i="1" s="1"/>
  <c r="BG405" i="1" s="1"/>
  <c r="BG406" i="1" s="1"/>
  <c r="BG407" i="1" s="1"/>
  <c r="BG408" i="1" s="1"/>
  <c r="BG409" i="1" s="1"/>
  <c r="BG410" i="1" s="1"/>
  <c r="BG411" i="1" s="1"/>
  <c r="BG412" i="1" s="1"/>
  <c r="BG413" i="1" s="1"/>
  <c r="BG414" i="1" s="1"/>
  <c r="BG415" i="1" s="1"/>
  <c r="BG416" i="1" s="1"/>
  <c r="BG417" i="1" s="1"/>
  <c r="BG418" i="1" s="1"/>
  <c r="BG419" i="1" s="1"/>
  <c r="BG420" i="1" s="1"/>
  <c r="BG421" i="1" s="1"/>
  <c r="BG422" i="1" s="1"/>
  <c r="BG423" i="1" s="1"/>
  <c r="BG424" i="1" s="1"/>
  <c r="BG425" i="1" s="1"/>
  <c r="BG426" i="1" s="1"/>
  <c r="BG427" i="1" s="1"/>
  <c r="BG428" i="1" s="1"/>
  <c r="BG429" i="1" s="1"/>
  <c r="BG430" i="1" s="1"/>
  <c r="BG431" i="1" s="1"/>
  <c r="BG432" i="1" s="1"/>
  <c r="BG433" i="1" s="1"/>
  <c r="BG434" i="1" s="1"/>
  <c r="BG435" i="1" s="1"/>
  <c r="BG436" i="1" s="1"/>
  <c r="BG437" i="1" s="1"/>
  <c r="BG438" i="1" s="1"/>
  <c r="BG439" i="1" s="1"/>
  <c r="BG440" i="1" s="1"/>
  <c r="BG441" i="1" s="1"/>
  <c r="BG442" i="1" s="1"/>
  <c r="BG443" i="1" s="1"/>
  <c r="BG444" i="1" s="1"/>
  <c r="BG445" i="1" s="1"/>
  <c r="BG446" i="1" s="1"/>
  <c r="BG447" i="1" s="1"/>
  <c r="BG448" i="1" s="1"/>
  <c r="BG449" i="1" s="1"/>
  <c r="BG450" i="1" s="1"/>
  <c r="BG451" i="1" s="1"/>
  <c r="BG452" i="1" s="1"/>
  <c r="BG453" i="1" s="1"/>
  <c r="BG454" i="1" s="1"/>
  <c r="BG455" i="1" s="1"/>
  <c r="BG456" i="1" s="1"/>
  <c r="BG457" i="1" s="1"/>
  <c r="BG458" i="1" s="1"/>
  <c r="BG459" i="1" s="1"/>
  <c r="BG460" i="1" s="1"/>
  <c r="BG461" i="1" s="1"/>
  <c r="BG462" i="1" s="1"/>
  <c r="BG463" i="1" s="1"/>
  <c r="BG464" i="1" s="1"/>
  <c r="BG465" i="1" s="1"/>
  <c r="BG466" i="1" s="1"/>
  <c r="BG467" i="1" s="1"/>
  <c r="BG468" i="1" s="1"/>
  <c r="BG469" i="1" s="1"/>
  <c r="BG470" i="1" s="1"/>
  <c r="BG471" i="1" s="1"/>
  <c r="BG472" i="1" s="1"/>
  <c r="BG473" i="1" s="1"/>
  <c r="BG474" i="1" s="1"/>
  <c r="BG475" i="1" s="1"/>
  <c r="BG476" i="1" s="1"/>
  <c r="BG477" i="1" s="1"/>
  <c r="BG478" i="1" s="1"/>
  <c r="BG479" i="1" s="1"/>
  <c r="BG480" i="1" s="1"/>
  <c r="BG481" i="1" s="1"/>
  <c r="BG482" i="1" s="1"/>
  <c r="BG483" i="1" s="1"/>
  <c r="BG484" i="1" s="1"/>
  <c r="BG485" i="1" s="1"/>
  <c r="BG486" i="1" s="1"/>
  <c r="BG487" i="1" s="1"/>
  <c r="BG488" i="1" s="1"/>
  <c r="BG489" i="1" s="1"/>
  <c r="BG490" i="1" s="1"/>
  <c r="BG491" i="1" s="1"/>
  <c r="BG492" i="1" s="1"/>
  <c r="BG493" i="1" s="1"/>
  <c r="BG494" i="1" s="1"/>
  <c r="BG495" i="1" s="1"/>
  <c r="BG496" i="1" s="1"/>
  <c r="BG497" i="1" s="1"/>
  <c r="BG498" i="1" s="1"/>
  <c r="BG499" i="1" s="1"/>
  <c r="BG500" i="1" s="1"/>
  <c r="BG501" i="1" s="1"/>
  <c r="BG502" i="1" s="1"/>
  <c r="BG503" i="1" s="1"/>
  <c r="BG504" i="1" s="1"/>
  <c r="BG505" i="1" s="1"/>
  <c r="BG506" i="1" s="1"/>
  <c r="BG507" i="1" s="1"/>
  <c r="BG508" i="1" s="1"/>
  <c r="BG509" i="1" s="1"/>
  <c r="BG510" i="1" s="1"/>
  <c r="BG511" i="1" s="1"/>
  <c r="BG512" i="1" s="1"/>
  <c r="BG513" i="1" s="1"/>
  <c r="BG514" i="1" s="1"/>
  <c r="BG515" i="1" s="1"/>
  <c r="BG516" i="1" s="1"/>
  <c r="BG517" i="1" s="1"/>
  <c r="BG518" i="1" s="1"/>
  <c r="BG519" i="1" s="1"/>
  <c r="BG520" i="1" s="1"/>
  <c r="BG521" i="1" s="1"/>
  <c r="BG522" i="1" s="1"/>
  <c r="BG523" i="1" s="1"/>
  <c r="BG524" i="1" s="1"/>
  <c r="BG525" i="1" s="1"/>
  <c r="BG526" i="1" s="1"/>
  <c r="BG527" i="1" s="1"/>
  <c r="BG528" i="1" s="1"/>
  <c r="BG529" i="1" s="1"/>
  <c r="BG530" i="1" s="1"/>
  <c r="BG531" i="1" s="1"/>
  <c r="BG532" i="1" s="1"/>
  <c r="BG533" i="1" s="1"/>
  <c r="DP44" i="1"/>
  <c r="DP45" i="1" s="1"/>
  <c r="DP46" i="1" s="1"/>
  <c r="DP47" i="1" s="1"/>
  <c r="DP48" i="1" s="1"/>
  <c r="DP49" i="1" s="1"/>
  <c r="DP50" i="1" s="1"/>
  <c r="DP51" i="1" s="1"/>
  <c r="DP294" i="1"/>
  <c r="DP295" i="1" s="1"/>
  <c r="DP296" i="1" s="1"/>
  <c r="DP297" i="1" s="1"/>
  <c r="DP298" i="1" s="1"/>
  <c r="DP299" i="1" s="1"/>
  <c r="DP300" i="1" s="1"/>
  <c r="DP301" i="1" s="1"/>
  <c r="DP302" i="1" s="1"/>
  <c r="DP303" i="1" s="1"/>
  <c r="DP304" i="1" s="1"/>
  <c r="DP305" i="1" s="1"/>
  <c r="DP306" i="1" s="1"/>
  <c r="DP307" i="1" s="1"/>
  <c r="DP308" i="1" s="1"/>
  <c r="DP309" i="1" s="1"/>
  <c r="DP310" i="1" s="1"/>
  <c r="DP311" i="1" s="1"/>
  <c r="DP312" i="1" s="1"/>
  <c r="DP313" i="1" s="1"/>
  <c r="DP314" i="1" s="1"/>
  <c r="DP315" i="1" s="1"/>
  <c r="DP316" i="1" s="1"/>
  <c r="DP317" i="1" s="1"/>
  <c r="DP318" i="1" s="1"/>
  <c r="DP319" i="1" s="1"/>
  <c r="DP320" i="1" s="1"/>
  <c r="DP321" i="1" s="1"/>
  <c r="DP322" i="1" s="1"/>
  <c r="DP323" i="1" s="1"/>
  <c r="DP324" i="1" s="1"/>
  <c r="DP325" i="1" s="1"/>
  <c r="DP326" i="1" s="1"/>
  <c r="DP327" i="1" s="1"/>
  <c r="DP328" i="1" s="1"/>
  <c r="DP329" i="1" s="1"/>
  <c r="DP330" i="1" s="1"/>
  <c r="DP331" i="1" s="1"/>
  <c r="DP332" i="1" s="1"/>
  <c r="DP333" i="1" s="1"/>
  <c r="DP334" i="1" s="1"/>
  <c r="DP335" i="1" s="1"/>
  <c r="DP336" i="1" s="1"/>
  <c r="DP337" i="1" s="1"/>
  <c r="DP338" i="1" s="1"/>
  <c r="DP339" i="1" s="1"/>
  <c r="DP340" i="1" s="1"/>
  <c r="DP341" i="1" s="1"/>
  <c r="DP342" i="1" s="1"/>
  <c r="DP343" i="1" s="1"/>
  <c r="DP344" i="1" s="1"/>
  <c r="DP345" i="1" s="1"/>
  <c r="DP346" i="1" s="1"/>
  <c r="DP347" i="1" s="1"/>
  <c r="DP348" i="1" s="1"/>
  <c r="DP349" i="1" s="1"/>
  <c r="DP350" i="1" s="1"/>
  <c r="DP351" i="1" s="1"/>
  <c r="DP352" i="1" s="1"/>
  <c r="DP353" i="1" s="1"/>
  <c r="DP354" i="1" s="1"/>
  <c r="DP355" i="1" s="1"/>
  <c r="DP356" i="1" s="1"/>
  <c r="DP357" i="1" s="1"/>
  <c r="DP358" i="1" s="1"/>
  <c r="DP359" i="1" s="1"/>
  <c r="DP360" i="1" s="1"/>
  <c r="DP361" i="1" s="1"/>
  <c r="DP362" i="1" s="1"/>
  <c r="DP363" i="1" s="1"/>
  <c r="DP364" i="1" s="1"/>
  <c r="DP365" i="1" s="1"/>
  <c r="DP366" i="1" s="1"/>
  <c r="DP367" i="1" s="1"/>
  <c r="DP368" i="1" s="1"/>
  <c r="DP369" i="1" s="1"/>
  <c r="DP370" i="1" s="1"/>
  <c r="DP371" i="1" s="1"/>
  <c r="DP372" i="1" s="1"/>
  <c r="DP373" i="1" s="1"/>
  <c r="DP374" i="1" s="1"/>
  <c r="DP375" i="1" s="1"/>
  <c r="DP376" i="1" s="1"/>
  <c r="DP377" i="1" s="1"/>
  <c r="DP378" i="1" s="1"/>
  <c r="DP379" i="1" s="1"/>
  <c r="DP380" i="1" s="1"/>
  <c r="DP381" i="1" s="1"/>
  <c r="DP382" i="1" s="1"/>
  <c r="DP383" i="1" s="1"/>
  <c r="DP384" i="1" s="1"/>
  <c r="DP385" i="1" s="1"/>
  <c r="DP386" i="1" s="1"/>
  <c r="DP387" i="1" s="1"/>
  <c r="DP388" i="1" s="1"/>
  <c r="DP389" i="1" s="1"/>
  <c r="DP390" i="1" s="1"/>
  <c r="DP391" i="1" s="1"/>
  <c r="DP392" i="1" s="1"/>
  <c r="DP393" i="1" s="1"/>
  <c r="DP394" i="1" s="1"/>
  <c r="DP395" i="1" s="1"/>
  <c r="DP396" i="1" s="1"/>
  <c r="DP397" i="1" s="1"/>
  <c r="DP398" i="1" s="1"/>
  <c r="DP399" i="1" s="1"/>
  <c r="DP400" i="1" s="1"/>
  <c r="DP401" i="1" s="1"/>
  <c r="DP402" i="1" s="1"/>
  <c r="DP403" i="1" s="1"/>
  <c r="DP404" i="1" s="1"/>
  <c r="DP405" i="1" s="1"/>
  <c r="DP406" i="1" s="1"/>
  <c r="DP407" i="1" s="1"/>
  <c r="DP408" i="1" s="1"/>
  <c r="DP409" i="1" s="1"/>
  <c r="DP410" i="1" s="1"/>
  <c r="DP411" i="1" s="1"/>
  <c r="DP412" i="1" s="1"/>
  <c r="DP413" i="1" s="1"/>
  <c r="DP414" i="1" s="1"/>
  <c r="DP415" i="1" s="1"/>
  <c r="DP416" i="1" s="1"/>
  <c r="DP417" i="1" s="1"/>
  <c r="DP418" i="1" s="1"/>
  <c r="DP419" i="1" s="1"/>
  <c r="DP420" i="1" s="1"/>
  <c r="DP421" i="1" s="1"/>
  <c r="DP422" i="1" s="1"/>
  <c r="DP423" i="1" s="1"/>
  <c r="DP424" i="1" s="1"/>
  <c r="DP425" i="1" s="1"/>
  <c r="DP426" i="1" s="1"/>
  <c r="DP427" i="1" s="1"/>
  <c r="DP428" i="1" s="1"/>
  <c r="DP429" i="1" s="1"/>
  <c r="DP430" i="1" s="1"/>
  <c r="DP431" i="1" s="1"/>
  <c r="DP432" i="1" s="1"/>
  <c r="DP433" i="1" s="1"/>
  <c r="DP434" i="1" s="1"/>
  <c r="DP435" i="1" s="1"/>
  <c r="DP436" i="1" s="1"/>
  <c r="DP437" i="1" s="1"/>
  <c r="DP438" i="1" s="1"/>
  <c r="DP439" i="1" s="1"/>
  <c r="DP440" i="1" s="1"/>
  <c r="DP441" i="1" s="1"/>
  <c r="DP442" i="1" s="1"/>
  <c r="DP443" i="1" s="1"/>
  <c r="DP444" i="1" s="1"/>
  <c r="DP445" i="1" s="1"/>
  <c r="DP446" i="1" s="1"/>
  <c r="DP447" i="1" s="1"/>
  <c r="DP448" i="1" s="1"/>
  <c r="DP449" i="1" s="1"/>
  <c r="DP450" i="1" s="1"/>
  <c r="DP451" i="1" s="1"/>
  <c r="DP452" i="1" s="1"/>
  <c r="DP453" i="1" s="1"/>
  <c r="DP454" i="1" s="1"/>
  <c r="DP455" i="1" s="1"/>
  <c r="DP456" i="1" s="1"/>
  <c r="DP457" i="1" s="1"/>
  <c r="DP458" i="1" s="1"/>
  <c r="DP459" i="1" s="1"/>
  <c r="DP460" i="1" s="1"/>
  <c r="DP461" i="1" s="1"/>
  <c r="DP462" i="1" s="1"/>
  <c r="DP463" i="1" s="1"/>
  <c r="DP464" i="1" s="1"/>
  <c r="DP465" i="1" s="1"/>
  <c r="DP466" i="1" s="1"/>
  <c r="DP467" i="1" s="1"/>
  <c r="DP468" i="1" s="1"/>
  <c r="DP469" i="1" s="1"/>
  <c r="DP470" i="1" s="1"/>
  <c r="DP471" i="1" s="1"/>
  <c r="DP472" i="1" s="1"/>
  <c r="DP473" i="1" s="1"/>
  <c r="DP474" i="1" s="1"/>
  <c r="DP475" i="1" s="1"/>
  <c r="DP476" i="1" s="1"/>
  <c r="DP477" i="1" s="1"/>
  <c r="DP478" i="1" s="1"/>
  <c r="DP479" i="1" s="1"/>
  <c r="DP480" i="1" s="1"/>
  <c r="DP481" i="1" s="1"/>
  <c r="DP482" i="1" s="1"/>
  <c r="DP483" i="1" s="1"/>
  <c r="DP484" i="1" s="1"/>
  <c r="DP485" i="1" s="1"/>
  <c r="DP486" i="1" s="1"/>
  <c r="DP487" i="1" s="1"/>
  <c r="DP488" i="1" s="1"/>
  <c r="DP489" i="1" s="1"/>
  <c r="DP490" i="1" s="1"/>
  <c r="DP491" i="1" s="1"/>
  <c r="DP492" i="1" s="1"/>
  <c r="DP493" i="1" s="1"/>
  <c r="DP494" i="1" s="1"/>
  <c r="DP495" i="1" s="1"/>
  <c r="DP496" i="1" s="1"/>
  <c r="DP497" i="1" s="1"/>
  <c r="DP498" i="1" s="1"/>
  <c r="DP499" i="1" s="1"/>
  <c r="DP500" i="1" s="1"/>
  <c r="DP501" i="1" s="1"/>
  <c r="DP502" i="1" s="1"/>
  <c r="DP503" i="1" s="1"/>
  <c r="DP504" i="1" s="1"/>
  <c r="DP505" i="1" s="1"/>
  <c r="DP506" i="1" s="1"/>
  <c r="DP507" i="1" s="1"/>
  <c r="DP508" i="1" s="1"/>
  <c r="DP509" i="1" s="1"/>
  <c r="DP510" i="1" s="1"/>
  <c r="DP511" i="1" s="1"/>
  <c r="DP512" i="1" s="1"/>
  <c r="DP513" i="1" s="1"/>
  <c r="DP514" i="1" s="1"/>
  <c r="DP515" i="1" s="1"/>
  <c r="DP516" i="1" s="1"/>
  <c r="DP517" i="1" s="1"/>
  <c r="DP518" i="1" s="1"/>
  <c r="DP519" i="1" s="1"/>
  <c r="DP520" i="1" s="1"/>
  <c r="DP521" i="1" s="1"/>
  <c r="DP522" i="1" s="1"/>
  <c r="DP523" i="1" s="1"/>
  <c r="DP524" i="1" s="1"/>
  <c r="DP525" i="1" s="1"/>
  <c r="DP526" i="1" s="1"/>
  <c r="DP527" i="1" s="1"/>
  <c r="DP528" i="1" s="1"/>
  <c r="DP529" i="1" s="1"/>
  <c r="DP530" i="1" s="1"/>
  <c r="DP531" i="1" s="1"/>
  <c r="DP532" i="1" s="1"/>
  <c r="DP533" i="1" s="1"/>
  <c r="AE44" i="1"/>
  <c r="AE45" i="1" s="1"/>
  <c r="AE46" i="1" s="1"/>
  <c r="AE47" i="1" s="1"/>
  <c r="AE48" i="1" s="1"/>
  <c r="AE49" i="1" s="1"/>
  <c r="AE50" i="1" s="1"/>
  <c r="AE294" i="1"/>
  <c r="AE295" i="1" s="1"/>
  <c r="AE296" i="1" s="1"/>
  <c r="AE297" i="1" s="1"/>
  <c r="AE298" i="1" s="1"/>
  <c r="AE299" i="1" s="1"/>
  <c r="AE300" i="1" s="1"/>
  <c r="AE301" i="1" s="1"/>
  <c r="AE302" i="1" s="1"/>
  <c r="AE303" i="1" s="1"/>
  <c r="AE304" i="1" s="1"/>
  <c r="AE305" i="1" s="1"/>
  <c r="AE306" i="1" s="1"/>
  <c r="AE307" i="1" s="1"/>
  <c r="AE308" i="1" s="1"/>
  <c r="AE309" i="1" s="1"/>
  <c r="AE310" i="1" s="1"/>
  <c r="AE311" i="1" s="1"/>
  <c r="AE312" i="1" s="1"/>
  <c r="AE313" i="1" s="1"/>
  <c r="AE314" i="1" s="1"/>
  <c r="AE315" i="1" s="1"/>
  <c r="AE316" i="1" s="1"/>
  <c r="AE317" i="1" s="1"/>
  <c r="AE318" i="1" s="1"/>
  <c r="AE319" i="1" s="1"/>
  <c r="AE320" i="1" s="1"/>
  <c r="AE321" i="1" s="1"/>
  <c r="AE322" i="1" s="1"/>
  <c r="AE323" i="1" s="1"/>
  <c r="AE324" i="1" s="1"/>
  <c r="AE325" i="1" s="1"/>
  <c r="AE326" i="1" s="1"/>
  <c r="AE327" i="1" s="1"/>
  <c r="AE328" i="1" s="1"/>
  <c r="AE329" i="1" s="1"/>
  <c r="AE330" i="1" s="1"/>
  <c r="AE331" i="1" s="1"/>
  <c r="AE332" i="1" s="1"/>
  <c r="AE333" i="1" s="1"/>
  <c r="AE334" i="1" s="1"/>
  <c r="AE335" i="1" s="1"/>
  <c r="AE336" i="1" s="1"/>
  <c r="AE337" i="1" s="1"/>
  <c r="AE338" i="1" s="1"/>
  <c r="AE339" i="1" s="1"/>
  <c r="AE340" i="1" s="1"/>
  <c r="AE341" i="1" s="1"/>
  <c r="AE342" i="1" s="1"/>
  <c r="AE343" i="1" s="1"/>
  <c r="AE344" i="1" s="1"/>
  <c r="AE345" i="1" s="1"/>
  <c r="AE346" i="1" s="1"/>
  <c r="AE347" i="1" s="1"/>
  <c r="AE348" i="1" s="1"/>
  <c r="AE349" i="1" s="1"/>
  <c r="AE350" i="1" s="1"/>
  <c r="AE351" i="1" s="1"/>
  <c r="AE352" i="1" s="1"/>
  <c r="AE353" i="1" s="1"/>
  <c r="AE354" i="1" s="1"/>
  <c r="AE355" i="1" s="1"/>
  <c r="AE356" i="1" s="1"/>
  <c r="AE357" i="1" s="1"/>
  <c r="AE358" i="1" s="1"/>
  <c r="AE359" i="1" s="1"/>
  <c r="AE360" i="1" s="1"/>
  <c r="AE361" i="1" s="1"/>
  <c r="AE362" i="1" s="1"/>
  <c r="AE363" i="1" s="1"/>
  <c r="AE364" i="1" s="1"/>
  <c r="AE365" i="1" s="1"/>
  <c r="AE366" i="1" s="1"/>
  <c r="AE367" i="1" s="1"/>
  <c r="AE368" i="1" s="1"/>
  <c r="AE369" i="1" s="1"/>
  <c r="AE370" i="1" s="1"/>
  <c r="AE371" i="1" s="1"/>
  <c r="AE372" i="1" s="1"/>
  <c r="AE373" i="1" s="1"/>
  <c r="AE374" i="1" s="1"/>
  <c r="AE375" i="1" s="1"/>
  <c r="AE376" i="1" s="1"/>
  <c r="AE377" i="1" s="1"/>
  <c r="AE378" i="1" s="1"/>
  <c r="AE379" i="1" s="1"/>
  <c r="AE380" i="1" s="1"/>
  <c r="AE381" i="1" s="1"/>
  <c r="AE382" i="1" s="1"/>
  <c r="AE383" i="1" s="1"/>
  <c r="AE384" i="1" s="1"/>
  <c r="AE385" i="1" s="1"/>
  <c r="AE386" i="1" s="1"/>
  <c r="AE387" i="1" s="1"/>
  <c r="AE388" i="1" s="1"/>
  <c r="AE389" i="1" s="1"/>
  <c r="AE390" i="1" s="1"/>
  <c r="AE391" i="1" s="1"/>
  <c r="AE392" i="1" s="1"/>
  <c r="AE393" i="1" s="1"/>
  <c r="AE394" i="1" s="1"/>
  <c r="AE395" i="1" s="1"/>
  <c r="AE396" i="1" s="1"/>
  <c r="AE397" i="1" s="1"/>
  <c r="AE398" i="1" s="1"/>
  <c r="AE399" i="1" s="1"/>
  <c r="AE400" i="1" s="1"/>
  <c r="AE401" i="1" s="1"/>
  <c r="AE402" i="1" s="1"/>
  <c r="AE403" i="1" s="1"/>
  <c r="AE404" i="1" s="1"/>
  <c r="AE405" i="1" s="1"/>
  <c r="AE406" i="1" s="1"/>
  <c r="AE407" i="1" s="1"/>
  <c r="AE408" i="1" s="1"/>
  <c r="AE409" i="1" s="1"/>
  <c r="AE410" i="1" s="1"/>
  <c r="AE411" i="1" s="1"/>
  <c r="AE412" i="1" s="1"/>
  <c r="AE413" i="1" s="1"/>
  <c r="AE414" i="1" s="1"/>
  <c r="AE415" i="1" s="1"/>
  <c r="AE416" i="1" s="1"/>
  <c r="AE417" i="1" s="1"/>
  <c r="AE418" i="1" s="1"/>
  <c r="AE419" i="1" s="1"/>
  <c r="AE420" i="1" s="1"/>
  <c r="AE421" i="1" s="1"/>
  <c r="AE422" i="1" s="1"/>
  <c r="AE423" i="1" s="1"/>
  <c r="AE424" i="1" s="1"/>
  <c r="AE425" i="1" s="1"/>
  <c r="AE426" i="1" s="1"/>
  <c r="AE427" i="1" s="1"/>
  <c r="AE428" i="1" s="1"/>
  <c r="AE429" i="1" s="1"/>
  <c r="AE430" i="1" s="1"/>
  <c r="AE431" i="1" s="1"/>
  <c r="AE432" i="1" s="1"/>
  <c r="AE433" i="1" s="1"/>
  <c r="AE434" i="1" s="1"/>
  <c r="AE435" i="1" s="1"/>
  <c r="AE436" i="1" s="1"/>
  <c r="AE437" i="1" s="1"/>
  <c r="AE438" i="1" s="1"/>
  <c r="AE439" i="1" s="1"/>
  <c r="AE440" i="1" s="1"/>
  <c r="AE441" i="1" s="1"/>
  <c r="AE442" i="1" s="1"/>
  <c r="AE443" i="1" s="1"/>
  <c r="AE444" i="1" s="1"/>
  <c r="AE445" i="1" s="1"/>
  <c r="AE446" i="1" s="1"/>
  <c r="AE447" i="1" s="1"/>
  <c r="AE448" i="1" s="1"/>
  <c r="AE449" i="1" s="1"/>
  <c r="AE450" i="1" s="1"/>
  <c r="AE451" i="1" s="1"/>
  <c r="AE452" i="1" s="1"/>
  <c r="AE453" i="1" s="1"/>
  <c r="AE454" i="1" s="1"/>
  <c r="AE455" i="1" s="1"/>
  <c r="AE456" i="1" s="1"/>
  <c r="AE457" i="1" s="1"/>
  <c r="AE458" i="1" s="1"/>
  <c r="AE459" i="1" s="1"/>
  <c r="AE460" i="1" s="1"/>
  <c r="AE461" i="1" s="1"/>
  <c r="AE462" i="1" s="1"/>
  <c r="AE463" i="1" s="1"/>
  <c r="AE464" i="1" s="1"/>
  <c r="AE465" i="1" s="1"/>
  <c r="AE466" i="1" s="1"/>
  <c r="AE467" i="1" s="1"/>
  <c r="AE468" i="1" s="1"/>
  <c r="AE469" i="1" s="1"/>
  <c r="AE470" i="1" s="1"/>
  <c r="AE471" i="1" s="1"/>
  <c r="AE472" i="1" s="1"/>
  <c r="AE473" i="1" s="1"/>
  <c r="AE474" i="1" s="1"/>
  <c r="AE475" i="1" s="1"/>
  <c r="AE476" i="1" s="1"/>
  <c r="AE477" i="1" s="1"/>
  <c r="AE478" i="1" s="1"/>
  <c r="AE479" i="1" s="1"/>
  <c r="AE480" i="1" s="1"/>
  <c r="AE481" i="1" s="1"/>
  <c r="AE482" i="1" s="1"/>
  <c r="AE483" i="1" s="1"/>
  <c r="AE484" i="1" s="1"/>
  <c r="AE485" i="1" s="1"/>
  <c r="AE486" i="1" s="1"/>
  <c r="AE487" i="1" s="1"/>
  <c r="AE488" i="1" s="1"/>
  <c r="AE489" i="1" s="1"/>
  <c r="AE490" i="1" s="1"/>
  <c r="AE491" i="1" s="1"/>
  <c r="AE492" i="1" s="1"/>
  <c r="AE493" i="1" s="1"/>
  <c r="AE494" i="1" s="1"/>
  <c r="AE495" i="1" s="1"/>
  <c r="AE496" i="1" s="1"/>
  <c r="AE497" i="1" s="1"/>
  <c r="AE498" i="1" s="1"/>
  <c r="AE499" i="1" s="1"/>
  <c r="AE500" i="1" s="1"/>
  <c r="AE501" i="1" s="1"/>
  <c r="AE502" i="1" s="1"/>
  <c r="AE503" i="1" s="1"/>
  <c r="AE504" i="1" s="1"/>
  <c r="AE505" i="1" s="1"/>
  <c r="AE506" i="1" s="1"/>
  <c r="AE507" i="1" s="1"/>
  <c r="AE508" i="1" s="1"/>
  <c r="AE509" i="1" s="1"/>
  <c r="AE510" i="1" s="1"/>
  <c r="AE511" i="1" s="1"/>
  <c r="AE512" i="1" s="1"/>
  <c r="AE513" i="1" s="1"/>
  <c r="AE514" i="1" s="1"/>
  <c r="AE515" i="1" s="1"/>
  <c r="AE516" i="1" s="1"/>
  <c r="AE517" i="1" s="1"/>
  <c r="AE518" i="1" s="1"/>
  <c r="AE519" i="1" s="1"/>
  <c r="AE520" i="1" s="1"/>
  <c r="AE521" i="1" s="1"/>
  <c r="AE522" i="1" s="1"/>
  <c r="AE523" i="1" s="1"/>
  <c r="AE524" i="1" s="1"/>
  <c r="AE525" i="1" s="1"/>
  <c r="AE526" i="1" s="1"/>
  <c r="AE527" i="1" s="1"/>
  <c r="AE528" i="1" s="1"/>
  <c r="AE529" i="1" s="1"/>
  <c r="AE530" i="1" s="1"/>
  <c r="AE531" i="1" s="1"/>
  <c r="AE532" i="1" s="1"/>
  <c r="AE533" i="1" s="1"/>
  <c r="AE547" i="1"/>
  <c r="AE548" i="1"/>
  <c r="BH294" i="1"/>
  <c r="BH295" i="1" s="1"/>
  <c r="BH296" i="1" s="1"/>
  <c r="BH297" i="1" s="1"/>
  <c r="BH298" i="1" s="1"/>
  <c r="BH299" i="1" s="1"/>
  <c r="BH300" i="1" s="1"/>
  <c r="BH301" i="1" s="1"/>
  <c r="BH302" i="1" s="1"/>
  <c r="BH303" i="1" s="1"/>
  <c r="BH304" i="1" s="1"/>
  <c r="BH305" i="1" s="1"/>
  <c r="BH306" i="1" s="1"/>
  <c r="BH307" i="1" s="1"/>
  <c r="BH308" i="1" s="1"/>
  <c r="BH309" i="1" s="1"/>
  <c r="BH310" i="1" s="1"/>
  <c r="BH311" i="1" s="1"/>
  <c r="BH312" i="1" s="1"/>
  <c r="BH313" i="1" s="1"/>
  <c r="BH314" i="1" s="1"/>
  <c r="BH315" i="1" s="1"/>
  <c r="BH316" i="1" s="1"/>
  <c r="BH317" i="1" s="1"/>
  <c r="BH318" i="1" s="1"/>
  <c r="BH319" i="1" s="1"/>
  <c r="BH320" i="1" s="1"/>
  <c r="BH321" i="1" s="1"/>
  <c r="BH322" i="1" s="1"/>
  <c r="BH323" i="1" s="1"/>
  <c r="BH324" i="1" s="1"/>
  <c r="BH325" i="1" s="1"/>
  <c r="BH326" i="1" s="1"/>
  <c r="BH327" i="1" s="1"/>
  <c r="BH328" i="1" s="1"/>
  <c r="BH329" i="1" s="1"/>
  <c r="BH330" i="1" s="1"/>
  <c r="BH331" i="1" s="1"/>
  <c r="BH332" i="1" s="1"/>
  <c r="BH333" i="1" s="1"/>
  <c r="BH334" i="1" s="1"/>
  <c r="BH335" i="1" s="1"/>
  <c r="BH336" i="1" s="1"/>
  <c r="BH337" i="1" s="1"/>
  <c r="BH338" i="1" s="1"/>
  <c r="BH339" i="1" s="1"/>
  <c r="BH340" i="1" s="1"/>
  <c r="BH341" i="1" s="1"/>
  <c r="BH342" i="1" s="1"/>
  <c r="BH343" i="1" s="1"/>
  <c r="BH344" i="1" s="1"/>
  <c r="BH345" i="1" s="1"/>
  <c r="BH346" i="1" s="1"/>
  <c r="BH347" i="1" s="1"/>
  <c r="BH348" i="1" s="1"/>
  <c r="BH349" i="1" s="1"/>
  <c r="BH350" i="1" s="1"/>
  <c r="BH351" i="1" s="1"/>
  <c r="BH352" i="1" s="1"/>
  <c r="BH353" i="1" s="1"/>
  <c r="BH354" i="1" s="1"/>
  <c r="BH355" i="1" s="1"/>
  <c r="BH356" i="1" s="1"/>
  <c r="BH357" i="1" s="1"/>
  <c r="BH358" i="1" s="1"/>
  <c r="BH359" i="1" s="1"/>
  <c r="BH360" i="1" s="1"/>
  <c r="BH361" i="1" s="1"/>
  <c r="BH362" i="1" s="1"/>
  <c r="BH363" i="1" s="1"/>
  <c r="BH364" i="1" s="1"/>
  <c r="BH365" i="1" s="1"/>
  <c r="BH366" i="1" s="1"/>
  <c r="BH367" i="1" s="1"/>
  <c r="BH368" i="1" s="1"/>
  <c r="BH369" i="1" s="1"/>
  <c r="BH370" i="1" s="1"/>
  <c r="BH371" i="1" s="1"/>
  <c r="BH372" i="1" s="1"/>
  <c r="BH373" i="1" s="1"/>
  <c r="BH374" i="1" s="1"/>
  <c r="BH375" i="1" s="1"/>
  <c r="BH376" i="1" s="1"/>
  <c r="BH377" i="1" s="1"/>
  <c r="BH378" i="1" s="1"/>
  <c r="BH379" i="1" s="1"/>
  <c r="BH380" i="1" s="1"/>
  <c r="BH381" i="1" s="1"/>
  <c r="BH382" i="1" s="1"/>
  <c r="BH383" i="1" s="1"/>
  <c r="BH384" i="1" s="1"/>
  <c r="BH385" i="1" s="1"/>
  <c r="BH386" i="1" s="1"/>
  <c r="BH387" i="1" s="1"/>
  <c r="BH388" i="1" s="1"/>
  <c r="BH389" i="1" s="1"/>
  <c r="BH390" i="1" s="1"/>
  <c r="BH391" i="1" s="1"/>
  <c r="BH392" i="1" s="1"/>
  <c r="BH393" i="1" s="1"/>
  <c r="BH394" i="1" s="1"/>
  <c r="BH395" i="1" s="1"/>
  <c r="BH396" i="1" s="1"/>
  <c r="BH397" i="1" s="1"/>
  <c r="BH398" i="1" s="1"/>
  <c r="BH399" i="1" s="1"/>
  <c r="BH400" i="1" s="1"/>
  <c r="BH401" i="1" s="1"/>
  <c r="BH402" i="1" s="1"/>
  <c r="BH403" i="1" s="1"/>
  <c r="BH404" i="1" s="1"/>
  <c r="BH405" i="1" s="1"/>
  <c r="BH406" i="1" s="1"/>
  <c r="BH407" i="1" s="1"/>
  <c r="BH408" i="1" s="1"/>
  <c r="BH409" i="1" s="1"/>
  <c r="BH410" i="1" s="1"/>
  <c r="BH411" i="1" s="1"/>
  <c r="BH412" i="1" s="1"/>
  <c r="BH413" i="1" s="1"/>
  <c r="BH414" i="1" s="1"/>
  <c r="BH415" i="1" s="1"/>
  <c r="BH416" i="1" s="1"/>
  <c r="BH417" i="1" s="1"/>
  <c r="BH418" i="1" s="1"/>
  <c r="BH419" i="1" s="1"/>
  <c r="BH420" i="1" s="1"/>
  <c r="BH421" i="1" s="1"/>
  <c r="BH422" i="1" s="1"/>
  <c r="BH423" i="1" s="1"/>
  <c r="BH424" i="1" s="1"/>
  <c r="BH425" i="1" s="1"/>
  <c r="BH426" i="1" s="1"/>
  <c r="BH427" i="1" s="1"/>
  <c r="BH428" i="1" s="1"/>
  <c r="BH429" i="1" s="1"/>
  <c r="BH430" i="1" s="1"/>
  <c r="BH431" i="1" s="1"/>
  <c r="BH432" i="1" s="1"/>
  <c r="BH433" i="1" s="1"/>
  <c r="BH434" i="1" s="1"/>
  <c r="BH435" i="1" s="1"/>
  <c r="BH436" i="1" s="1"/>
  <c r="BH437" i="1" s="1"/>
  <c r="BH438" i="1" s="1"/>
  <c r="BH439" i="1" s="1"/>
  <c r="BH440" i="1" s="1"/>
  <c r="BH441" i="1" s="1"/>
  <c r="BH442" i="1" s="1"/>
  <c r="BH443" i="1" s="1"/>
  <c r="BH444" i="1" s="1"/>
  <c r="BH445" i="1" s="1"/>
  <c r="BH446" i="1" s="1"/>
  <c r="BH447" i="1" s="1"/>
  <c r="BH448" i="1" s="1"/>
  <c r="BH449" i="1" s="1"/>
  <c r="BH450" i="1" s="1"/>
  <c r="BH451" i="1" s="1"/>
  <c r="BH452" i="1" s="1"/>
  <c r="BH453" i="1" s="1"/>
  <c r="BH454" i="1" s="1"/>
  <c r="BH455" i="1" s="1"/>
  <c r="BH456" i="1" s="1"/>
  <c r="BH457" i="1" s="1"/>
  <c r="BH458" i="1" s="1"/>
  <c r="BH459" i="1" s="1"/>
  <c r="BH460" i="1" s="1"/>
  <c r="BH461" i="1" s="1"/>
  <c r="BH462" i="1" s="1"/>
  <c r="BH463" i="1" s="1"/>
  <c r="BH464" i="1" s="1"/>
  <c r="BH465" i="1" s="1"/>
  <c r="BH466" i="1" s="1"/>
  <c r="BH467" i="1" s="1"/>
  <c r="BH468" i="1" s="1"/>
  <c r="BH469" i="1" s="1"/>
  <c r="BH470" i="1" s="1"/>
  <c r="BH471" i="1" s="1"/>
  <c r="BH472" i="1" s="1"/>
  <c r="BH473" i="1" s="1"/>
  <c r="BH474" i="1" s="1"/>
  <c r="BH475" i="1" s="1"/>
  <c r="BH476" i="1" s="1"/>
  <c r="BH477" i="1" s="1"/>
  <c r="BH478" i="1" s="1"/>
  <c r="BH479" i="1" s="1"/>
  <c r="BH480" i="1" s="1"/>
  <c r="BH481" i="1" s="1"/>
  <c r="BH482" i="1" s="1"/>
  <c r="BH483" i="1" s="1"/>
  <c r="BH484" i="1" s="1"/>
  <c r="BH485" i="1" s="1"/>
  <c r="BH486" i="1" s="1"/>
  <c r="BH487" i="1" s="1"/>
  <c r="BH488" i="1" s="1"/>
  <c r="BH489" i="1" s="1"/>
  <c r="BH490" i="1" s="1"/>
  <c r="BH491" i="1" s="1"/>
  <c r="BH492" i="1" s="1"/>
  <c r="BH493" i="1" s="1"/>
  <c r="BH494" i="1" s="1"/>
  <c r="BH495" i="1" s="1"/>
  <c r="BH496" i="1" s="1"/>
  <c r="BH497" i="1" s="1"/>
  <c r="BH498" i="1" s="1"/>
  <c r="BH499" i="1" s="1"/>
  <c r="BH500" i="1" s="1"/>
  <c r="BH501" i="1" s="1"/>
  <c r="BH502" i="1" s="1"/>
  <c r="BH503" i="1" s="1"/>
  <c r="BH504" i="1" s="1"/>
  <c r="BH505" i="1" s="1"/>
  <c r="BH506" i="1" s="1"/>
  <c r="BH507" i="1" s="1"/>
  <c r="BH508" i="1" s="1"/>
  <c r="BH509" i="1" s="1"/>
  <c r="BH510" i="1" s="1"/>
  <c r="BH511" i="1" s="1"/>
  <c r="BH512" i="1" s="1"/>
  <c r="BH513" i="1" s="1"/>
  <c r="BH514" i="1" s="1"/>
  <c r="BH515" i="1" s="1"/>
  <c r="BH516" i="1" s="1"/>
  <c r="BH517" i="1" s="1"/>
  <c r="BH518" i="1" s="1"/>
  <c r="BH519" i="1" s="1"/>
  <c r="BH520" i="1" s="1"/>
  <c r="BH521" i="1" s="1"/>
  <c r="BH522" i="1" s="1"/>
  <c r="BH523" i="1" s="1"/>
  <c r="BH524" i="1" s="1"/>
  <c r="BH525" i="1" s="1"/>
  <c r="BH526" i="1" s="1"/>
  <c r="BH527" i="1" s="1"/>
  <c r="BH528" i="1" s="1"/>
  <c r="BH529" i="1" s="1"/>
  <c r="BH530" i="1" s="1"/>
  <c r="BH531" i="1" s="1"/>
  <c r="BH532" i="1" s="1"/>
  <c r="BH533" i="1" s="1"/>
  <c r="BH44" i="1"/>
  <c r="BH45" i="1" s="1"/>
  <c r="BH46" i="1" s="1"/>
  <c r="BH47" i="1" s="1"/>
  <c r="BH48" i="1" s="1"/>
  <c r="BH49" i="1" s="1"/>
  <c r="BH50" i="1" s="1"/>
  <c r="BH51" i="1" s="1"/>
  <c r="F26" i="5"/>
  <c r="J26" i="5" s="1"/>
  <c r="O26" i="5" s="1"/>
  <c r="T26" i="5" s="1"/>
  <c r="Y26" i="5" s="1"/>
  <c r="Y27" i="5" s="1"/>
  <c r="N132" i="1"/>
  <c r="O132" i="1" s="1"/>
  <c r="CN40" i="1" s="1"/>
  <c r="CN550" i="1" s="1"/>
  <c r="N53" i="1"/>
  <c r="O52" i="1"/>
  <c r="AF40" i="1" s="1"/>
  <c r="F106" i="5"/>
  <c r="J106" i="5" s="1"/>
  <c r="BD80" i="2"/>
  <c r="AR80" i="2"/>
  <c r="AH80" i="2"/>
  <c r="BB80" i="2"/>
  <c r="AK80" i="2"/>
  <c r="AN80" i="2" s="1"/>
  <c r="AF80" i="2"/>
  <c r="AI80" i="2" s="1"/>
  <c r="AM80" i="2"/>
  <c r="AP80" i="2"/>
  <c r="AS80" i="2" s="1"/>
  <c r="CM549" i="1"/>
  <c r="AX281" i="3"/>
  <c r="AN281" i="3"/>
  <c r="AS281" i="3"/>
  <c r="BJ281" i="3"/>
  <c r="EH48" i="1"/>
  <c r="DC49" i="1"/>
  <c r="DI50" i="1"/>
  <c r="AK49" i="1"/>
  <c r="AV48" i="1"/>
  <c r="AC49" i="1"/>
  <c r="DH49" i="1"/>
  <c r="AZ49" i="1"/>
  <c r="DA49" i="1"/>
  <c r="BA49" i="1"/>
  <c r="DD49" i="1"/>
  <c r="EC49" i="1"/>
  <c r="BZ48" i="1"/>
  <c r="BT49" i="1"/>
  <c r="EE49" i="1"/>
  <c r="DF48" i="1"/>
  <c r="BU49" i="1"/>
  <c r="EJ48" i="1"/>
  <c r="DY49" i="1"/>
  <c r="BQ49" i="1"/>
  <c r="BW49" i="1"/>
  <c r="BX48" i="1"/>
  <c r="DB48" i="1"/>
  <c r="AJ48" i="1"/>
  <c r="AN48" i="1"/>
  <c r="BO49" i="1"/>
  <c r="EG49" i="1"/>
  <c r="AT48" i="1"/>
  <c r="ED49" i="1"/>
  <c r="EL49" i="1"/>
  <c r="CE49" i="1"/>
  <c r="BM49" i="1"/>
  <c r="AX48" i="1"/>
  <c r="CR48" i="1"/>
  <c r="BN48" i="1"/>
  <c r="EI49" i="1"/>
  <c r="DT49" i="1"/>
  <c r="CC49" i="1"/>
  <c r="EM49" i="1"/>
  <c r="BY49" i="1"/>
  <c r="EF48" i="1"/>
  <c r="CB48" i="1"/>
  <c r="DV48" i="1"/>
  <c r="EB49" i="1"/>
  <c r="CD49" i="1"/>
  <c r="DW49" i="1"/>
  <c r="EA49" i="1"/>
  <c r="DZ48" i="1"/>
  <c r="BR48" i="1"/>
  <c r="EK49" i="1"/>
  <c r="DU49" i="1"/>
  <c r="BP48" i="1"/>
  <c r="BV49" i="1"/>
  <c r="BL49" i="1"/>
  <c r="DX49" i="1"/>
  <c r="BS49" i="1"/>
  <c r="CV48" i="1"/>
  <c r="CA49" i="1"/>
  <c r="BF52" i="1"/>
  <c r="CI50" i="1"/>
  <c r="BE51" i="1"/>
  <c r="CY50" i="1"/>
  <c r="DN51" i="1"/>
  <c r="DM51" i="1"/>
  <c r="CT50" i="1"/>
  <c r="AH50" i="1"/>
  <c r="DL51" i="1"/>
  <c r="CU50" i="1"/>
  <c r="CH50" i="1"/>
  <c r="CS51" i="1"/>
  <c r="DJ52" i="1"/>
  <c r="X51" i="1"/>
  <c r="AD50" i="1"/>
  <c r="AP50" i="1"/>
  <c r="AL50" i="1"/>
  <c r="CX50" i="1"/>
  <c r="DO51" i="1"/>
  <c r="AI50" i="1"/>
  <c r="DK51" i="1"/>
  <c r="AR51" i="1"/>
  <c r="Z50" i="1"/>
  <c r="CP50" i="1"/>
  <c r="AS52" i="1"/>
  <c r="AM50" i="1"/>
  <c r="CG51" i="1"/>
  <c r="AO51" i="1"/>
  <c r="DG50" i="1"/>
  <c r="CJ51" i="1"/>
  <c r="AW51" i="1"/>
  <c r="AB51" i="1"/>
  <c r="AU50" i="1"/>
  <c r="AA50" i="1"/>
  <c r="BD51" i="1"/>
  <c r="BC51" i="1"/>
  <c r="CQ50" i="1"/>
  <c r="CL50" i="1"/>
  <c r="CW51" i="1"/>
  <c r="Y51" i="1"/>
  <c r="CF51" i="1"/>
  <c r="DE51" i="1"/>
  <c r="CK51" i="1"/>
  <c r="CZ51" i="1"/>
  <c r="BB51" i="1"/>
  <c r="AY50" i="1"/>
  <c r="AQ50" i="1"/>
  <c r="T274" i="3" l="1"/>
  <c r="Z275" i="3"/>
  <c r="AB275" i="3" s="1"/>
  <c r="AJ274" i="3"/>
  <c r="AR275" i="3" s="1"/>
  <c r="BE80" i="2"/>
  <c r="G26" i="5"/>
  <c r="K26" i="5" s="1"/>
  <c r="N133" i="1"/>
  <c r="O133" i="1" s="1"/>
  <c r="CO40" i="1" s="1"/>
  <c r="CO551" i="1" s="1"/>
  <c r="O53" i="1"/>
  <c r="AG40" i="1" s="1"/>
  <c r="AG551" i="1" s="1"/>
  <c r="G106" i="5"/>
  <c r="K106" i="5" s="1"/>
  <c r="P106" i="5" s="1"/>
  <c r="U106" i="5" s="1"/>
  <c r="Z106" i="5" s="1"/>
  <c r="Z107" i="5" s="1"/>
  <c r="AF294" i="1"/>
  <c r="AF295" i="1" s="1"/>
  <c r="AF296" i="1" s="1"/>
  <c r="AF297" i="1" s="1"/>
  <c r="AF298" i="1" s="1"/>
  <c r="AF299" i="1" s="1"/>
  <c r="AF300" i="1" s="1"/>
  <c r="AF301" i="1" s="1"/>
  <c r="AF302" i="1" s="1"/>
  <c r="AF303" i="1" s="1"/>
  <c r="AF304" i="1" s="1"/>
  <c r="AF305" i="1" s="1"/>
  <c r="AF306" i="1" s="1"/>
  <c r="AF307" i="1" s="1"/>
  <c r="AF308" i="1" s="1"/>
  <c r="AF309" i="1" s="1"/>
  <c r="AF310" i="1" s="1"/>
  <c r="AF311" i="1" s="1"/>
  <c r="AF312" i="1" s="1"/>
  <c r="AF313" i="1" s="1"/>
  <c r="AF314" i="1" s="1"/>
  <c r="AF315" i="1" s="1"/>
  <c r="AF316" i="1" s="1"/>
  <c r="AF317" i="1" s="1"/>
  <c r="AF318" i="1" s="1"/>
  <c r="AF319" i="1" s="1"/>
  <c r="AF320" i="1" s="1"/>
  <c r="AF321" i="1" s="1"/>
  <c r="AF322" i="1" s="1"/>
  <c r="AF323" i="1" s="1"/>
  <c r="AF324" i="1" s="1"/>
  <c r="AF325" i="1" s="1"/>
  <c r="AF326" i="1" s="1"/>
  <c r="AF327" i="1" s="1"/>
  <c r="AF328" i="1" s="1"/>
  <c r="AF329" i="1" s="1"/>
  <c r="AF330" i="1" s="1"/>
  <c r="AF331" i="1" s="1"/>
  <c r="AF332" i="1" s="1"/>
  <c r="AF333" i="1" s="1"/>
  <c r="AF334" i="1" s="1"/>
  <c r="AF335" i="1" s="1"/>
  <c r="AF336" i="1" s="1"/>
  <c r="AF337" i="1" s="1"/>
  <c r="AF338" i="1" s="1"/>
  <c r="AF339" i="1" s="1"/>
  <c r="AF340" i="1" s="1"/>
  <c r="AF341" i="1" s="1"/>
  <c r="AF342" i="1" s="1"/>
  <c r="AF343" i="1" s="1"/>
  <c r="AF344" i="1" s="1"/>
  <c r="AF345" i="1" s="1"/>
  <c r="AF346" i="1" s="1"/>
  <c r="AF347" i="1" s="1"/>
  <c r="AF348" i="1" s="1"/>
  <c r="AF349" i="1" s="1"/>
  <c r="AF350" i="1" s="1"/>
  <c r="AF351" i="1" s="1"/>
  <c r="AF352" i="1" s="1"/>
  <c r="AF353" i="1" s="1"/>
  <c r="AF354" i="1" s="1"/>
  <c r="AF355" i="1" s="1"/>
  <c r="AF356" i="1" s="1"/>
  <c r="AF357" i="1" s="1"/>
  <c r="AF358" i="1" s="1"/>
  <c r="AF359" i="1" s="1"/>
  <c r="AF360" i="1" s="1"/>
  <c r="AF361" i="1" s="1"/>
  <c r="AF362" i="1" s="1"/>
  <c r="AF363" i="1" s="1"/>
  <c r="AF364" i="1" s="1"/>
  <c r="AF365" i="1" s="1"/>
  <c r="AF366" i="1" s="1"/>
  <c r="AF367" i="1" s="1"/>
  <c r="AF368" i="1" s="1"/>
  <c r="AF369" i="1" s="1"/>
  <c r="AF370" i="1" s="1"/>
  <c r="AF371" i="1" s="1"/>
  <c r="AF372" i="1" s="1"/>
  <c r="AF373" i="1" s="1"/>
  <c r="AF374" i="1" s="1"/>
  <c r="AF375" i="1" s="1"/>
  <c r="AF376" i="1" s="1"/>
  <c r="AF377" i="1" s="1"/>
  <c r="AF378" i="1" s="1"/>
  <c r="AF379" i="1" s="1"/>
  <c r="AF380" i="1" s="1"/>
  <c r="AF381" i="1" s="1"/>
  <c r="AF382" i="1" s="1"/>
  <c r="AF383" i="1" s="1"/>
  <c r="AF384" i="1" s="1"/>
  <c r="AF385" i="1" s="1"/>
  <c r="AF386" i="1" s="1"/>
  <c r="AF387" i="1" s="1"/>
  <c r="AF388" i="1" s="1"/>
  <c r="AF389" i="1" s="1"/>
  <c r="AF390" i="1" s="1"/>
  <c r="AF391" i="1" s="1"/>
  <c r="AF392" i="1" s="1"/>
  <c r="AF393" i="1" s="1"/>
  <c r="AF394" i="1" s="1"/>
  <c r="AF395" i="1" s="1"/>
  <c r="AF396" i="1" s="1"/>
  <c r="AF397" i="1" s="1"/>
  <c r="AF398" i="1" s="1"/>
  <c r="AF399" i="1" s="1"/>
  <c r="AF400" i="1" s="1"/>
  <c r="AF401" i="1" s="1"/>
  <c r="AF402" i="1" s="1"/>
  <c r="AF403" i="1" s="1"/>
  <c r="AF404" i="1" s="1"/>
  <c r="AF405" i="1" s="1"/>
  <c r="AF406" i="1" s="1"/>
  <c r="AF407" i="1" s="1"/>
  <c r="AF408" i="1" s="1"/>
  <c r="AF409" i="1" s="1"/>
  <c r="AF410" i="1" s="1"/>
  <c r="AF411" i="1" s="1"/>
  <c r="AF412" i="1" s="1"/>
  <c r="AF413" i="1" s="1"/>
  <c r="AF414" i="1" s="1"/>
  <c r="AF415" i="1" s="1"/>
  <c r="AF416" i="1" s="1"/>
  <c r="AF417" i="1" s="1"/>
  <c r="AF418" i="1" s="1"/>
  <c r="AF419" i="1" s="1"/>
  <c r="AF420" i="1" s="1"/>
  <c r="AF421" i="1" s="1"/>
  <c r="AF422" i="1" s="1"/>
  <c r="AF423" i="1" s="1"/>
  <c r="AF424" i="1" s="1"/>
  <c r="AF425" i="1" s="1"/>
  <c r="AF426" i="1" s="1"/>
  <c r="AF427" i="1" s="1"/>
  <c r="AF428" i="1" s="1"/>
  <c r="AF429" i="1" s="1"/>
  <c r="AF430" i="1" s="1"/>
  <c r="AF431" i="1" s="1"/>
  <c r="AF432" i="1" s="1"/>
  <c r="AF433" i="1" s="1"/>
  <c r="AF434" i="1" s="1"/>
  <c r="AF435" i="1" s="1"/>
  <c r="AF436" i="1" s="1"/>
  <c r="AF437" i="1" s="1"/>
  <c r="AF438" i="1" s="1"/>
  <c r="AF439" i="1" s="1"/>
  <c r="AF440" i="1" s="1"/>
  <c r="AF441" i="1" s="1"/>
  <c r="AF442" i="1" s="1"/>
  <c r="AF443" i="1" s="1"/>
  <c r="AF444" i="1" s="1"/>
  <c r="AF445" i="1" s="1"/>
  <c r="AF446" i="1" s="1"/>
  <c r="AF447" i="1" s="1"/>
  <c r="AF448" i="1" s="1"/>
  <c r="AF449" i="1" s="1"/>
  <c r="AF450" i="1" s="1"/>
  <c r="AF451" i="1" s="1"/>
  <c r="AF452" i="1" s="1"/>
  <c r="AF453" i="1" s="1"/>
  <c r="AF454" i="1" s="1"/>
  <c r="AF455" i="1" s="1"/>
  <c r="AF456" i="1" s="1"/>
  <c r="AF457" i="1" s="1"/>
  <c r="AF458" i="1" s="1"/>
  <c r="AF459" i="1" s="1"/>
  <c r="AF460" i="1" s="1"/>
  <c r="AF461" i="1" s="1"/>
  <c r="AF462" i="1" s="1"/>
  <c r="AF463" i="1" s="1"/>
  <c r="AF464" i="1" s="1"/>
  <c r="AF465" i="1" s="1"/>
  <c r="AF466" i="1" s="1"/>
  <c r="AF467" i="1" s="1"/>
  <c r="AF468" i="1" s="1"/>
  <c r="AF469" i="1" s="1"/>
  <c r="AF470" i="1" s="1"/>
  <c r="AF471" i="1" s="1"/>
  <c r="AF472" i="1" s="1"/>
  <c r="AF473" i="1" s="1"/>
  <c r="AF474" i="1" s="1"/>
  <c r="AF475" i="1" s="1"/>
  <c r="AF476" i="1" s="1"/>
  <c r="AF477" i="1" s="1"/>
  <c r="AF478" i="1" s="1"/>
  <c r="AF479" i="1" s="1"/>
  <c r="AF480" i="1" s="1"/>
  <c r="AF481" i="1" s="1"/>
  <c r="AF482" i="1" s="1"/>
  <c r="AF483" i="1" s="1"/>
  <c r="AF484" i="1" s="1"/>
  <c r="AF485" i="1" s="1"/>
  <c r="AF486" i="1" s="1"/>
  <c r="AF487" i="1" s="1"/>
  <c r="AF488" i="1" s="1"/>
  <c r="AF489" i="1" s="1"/>
  <c r="AF490" i="1" s="1"/>
  <c r="AF491" i="1" s="1"/>
  <c r="AF492" i="1" s="1"/>
  <c r="AF493" i="1" s="1"/>
  <c r="AF494" i="1" s="1"/>
  <c r="AF495" i="1" s="1"/>
  <c r="AF496" i="1" s="1"/>
  <c r="AF497" i="1" s="1"/>
  <c r="AF498" i="1" s="1"/>
  <c r="AF499" i="1" s="1"/>
  <c r="AF500" i="1" s="1"/>
  <c r="AF501" i="1" s="1"/>
  <c r="AF502" i="1" s="1"/>
  <c r="AF503" i="1" s="1"/>
  <c r="AF504" i="1" s="1"/>
  <c r="AF505" i="1" s="1"/>
  <c r="AF506" i="1" s="1"/>
  <c r="AF507" i="1" s="1"/>
  <c r="AF508" i="1" s="1"/>
  <c r="AF509" i="1" s="1"/>
  <c r="AF510" i="1" s="1"/>
  <c r="AF511" i="1" s="1"/>
  <c r="AF512" i="1" s="1"/>
  <c r="AF513" i="1" s="1"/>
  <c r="AF514" i="1" s="1"/>
  <c r="AF515" i="1" s="1"/>
  <c r="AF516" i="1" s="1"/>
  <c r="AF517" i="1" s="1"/>
  <c r="AF518" i="1" s="1"/>
  <c r="AF519" i="1" s="1"/>
  <c r="AF520" i="1" s="1"/>
  <c r="AF521" i="1" s="1"/>
  <c r="AF522" i="1" s="1"/>
  <c r="AF523" i="1" s="1"/>
  <c r="AF524" i="1" s="1"/>
  <c r="AF525" i="1" s="1"/>
  <c r="AF526" i="1" s="1"/>
  <c r="AF527" i="1" s="1"/>
  <c r="AF528" i="1" s="1"/>
  <c r="AF529" i="1" s="1"/>
  <c r="AF530" i="1" s="1"/>
  <c r="AF531" i="1" s="1"/>
  <c r="AF532" i="1" s="1"/>
  <c r="AF533" i="1" s="1"/>
  <c r="AF44" i="1"/>
  <c r="AF45" i="1" s="1"/>
  <c r="AF46" i="1" s="1"/>
  <c r="AF47" i="1" s="1"/>
  <c r="AF48" i="1" s="1"/>
  <c r="AF49" i="1" s="1"/>
  <c r="AF50" i="1" s="1"/>
  <c r="AF51" i="1" s="1"/>
  <c r="AF52" i="1" s="1"/>
  <c r="AF547" i="1"/>
  <c r="AF548" i="1"/>
  <c r="AF549" i="1"/>
  <c r="AF550" i="1"/>
  <c r="W552" i="1"/>
  <c r="Z551" i="1"/>
  <c r="AA551" i="1"/>
  <c r="CL551" i="1"/>
  <c r="AE551" i="1"/>
  <c r="CM551" i="1"/>
  <c r="X551" i="1"/>
  <c r="CH551" i="1"/>
  <c r="CF551" i="1"/>
  <c r="Y551" i="1"/>
  <c r="CN551" i="1"/>
  <c r="AS551" i="1"/>
  <c r="CJ551" i="1"/>
  <c r="AB551" i="1"/>
  <c r="CG551" i="1"/>
  <c r="CK551" i="1"/>
  <c r="AF551" i="1"/>
  <c r="AD551" i="1"/>
  <c r="CI551" i="1"/>
  <c r="AC551" i="1"/>
  <c r="CW551" i="1"/>
  <c r="AY551" i="1"/>
  <c r="AP551" i="1"/>
  <c r="CP551" i="1"/>
  <c r="CS551" i="1"/>
  <c r="DE551" i="1"/>
  <c r="AR551" i="1"/>
  <c r="DG551" i="1"/>
  <c r="AK551" i="1"/>
  <c r="AO551" i="1"/>
  <c r="DC551" i="1"/>
  <c r="CU551" i="1"/>
  <c r="BA551" i="1"/>
  <c r="DA551" i="1"/>
  <c r="AI551" i="1"/>
  <c r="CZ551" i="1"/>
  <c r="CQ551" i="1"/>
  <c r="AM551" i="1"/>
  <c r="AQ551" i="1"/>
  <c r="AW551" i="1"/>
  <c r="DI551" i="1"/>
  <c r="AH551" i="1"/>
  <c r="CX551" i="1"/>
  <c r="AU551" i="1"/>
  <c r="CY551" i="1"/>
  <c r="AL551" i="1"/>
  <c r="CT551" i="1"/>
  <c r="AX551" i="1"/>
  <c r="CV551" i="1"/>
  <c r="DH551" i="1"/>
  <c r="AZ551" i="1"/>
  <c r="DF551" i="1"/>
  <c r="AN551" i="1"/>
  <c r="AJ551" i="1"/>
  <c r="AT551" i="1"/>
  <c r="CR551" i="1"/>
  <c r="DB551" i="1"/>
  <c r="AV551" i="1"/>
  <c r="DD551" i="1"/>
  <c r="K83" i="2"/>
  <c r="AB82" i="2"/>
  <c r="BI294" i="1"/>
  <c r="BI295" i="1" s="1"/>
  <c r="BI296" i="1" s="1"/>
  <c r="BI297" i="1" s="1"/>
  <c r="BI298" i="1" s="1"/>
  <c r="BI299" i="1" s="1"/>
  <c r="BI300" i="1" s="1"/>
  <c r="BI301" i="1" s="1"/>
  <c r="BI302" i="1" s="1"/>
  <c r="BI303" i="1" s="1"/>
  <c r="BI304" i="1" s="1"/>
  <c r="BI305" i="1" s="1"/>
  <c r="BI306" i="1" s="1"/>
  <c r="BI307" i="1" s="1"/>
  <c r="BI308" i="1" s="1"/>
  <c r="BI309" i="1" s="1"/>
  <c r="BI310" i="1" s="1"/>
  <c r="BI311" i="1" s="1"/>
  <c r="BI312" i="1" s="1"/>
  <c r="BI313" i="1" s="1"/>
  <c r="BI314" i="1" s="1"/>
  <c r="BI315" i="1" s="1"/>
  <c r="BI316" i="1" s="1"/>
  <c r="BI317" i="1" s="1"/>
  <c r="BI318" i="1" s="1"/>
  <c r="BI319" i="1" s="1"/>
  <c r="BI320" i="1" s="1"/>
  <c r="BI321" i="1" s="1"/>
  <c r="BI322" i="1" s="1"/>
  <c r="BI323" i="1" s="1"/>
  <c r="BI324" i="1" s="1"/>
  <c r="BI325" i="1" s="1"/>
  <c r="BI326" i="1" s="1"/>
  <c r="BI327" i="1" s="1"/>
  <c r="BI328" i="1" s="1"/>
  <c r="BI329" i="1" s="1"/>
  <c r="BI330" i="1" s="1"/>
  <c r="BI331" i="1" s="1"/>
  <c r="BI332" i="1" s="1"/>
  <c r="BI333" i="1" s="1"/>
  <c r="BI334" i="1" s="1"/>
  <c r="BI335" i="1" s="1"/>
  <c r="BI336" i="1" s="1"/>
  <c r="BI337" i="1" s="1"/>
  <c r="BI338" i="1" s="1"/>
  <c r="BI339" i="1" s="1"/>
  <c r="BI340" i="1" s="1"/>
  <c r="BI341" i="1" s="1"/>
  <c r="BI342" i="1" s="1"/>
  <c r="BI343" i="1" s="1"/>
  <c r="BI344" i="1" s="1"/>
  <c r="BI345" i="1" s="1"/>
  <c r="BI346" i="1" s="1"/>
  <c r="BI347" i="1" s="1"/>
  <c r="BI348" i="1" s="1"/>
  <c r="BI349" i="1" s="1"/>
  <c r="BI350" i="1" s="1"/>
  <c r="BI351" i="1" s="1"/>
  <c r="BI352" i="1" s="1"/>
  <c r="BI353" i="1" s="1"/>
  <c r="BI354" i="1" s="1"/>
  <c r="BI355" i="1" s="1"/>
  <c r="BI356" i="1" s="1"/>
  <c r="BI357" i="1" s="1"/>
  <c r="BI358" i="1" s="1"/>
  <c r="BI359" i="1" s="1"/>
  <c r="BI360" i="1" s="1"/>
  <c r="BI361" i="1" s="1"/>
  <c r="BI362" i="1" s="1"/>
  <c r="BI363" i="1" s="1"/>
  <c r="BI364" i="1" s="1"/>
  <c r="BI365" i="1" s="1"/>
  <c r="BI366" i="1" s="1"/>
  <c r="BI367" i="1" s="1"/>
  <c r="BI368" i="1" s="1"/>
  <c r="BI369" i="1" s="1"/>
  <c r="BI370" i="1" s="1"/>
  <c r="BI371" i="1" s="1"/>
  <c r="BI372" i="1" s="1"/>
  <c r="BI373" i="1" s="1"/>
  <c r="BI374" i="1" s="1"/>
  <c r="BI375" i="1" s="1"/>
  <c r="BI376" i="1" s="1"/>
  <c r="BI377" i="1" s="1"/>
  <c r="BI378" i="1" s="1"/>
  <c r="BI379" i="1" s="1"/>
  <c r="BI380" i="1" s="1"/>
  <c r="BI381" i="1" s="1"/>
  <c r="BI382" i="1" s="1"/>
  <c r="BI383" i="1" s="1"/>
  <c r="BI384" i="1" s="1"/>
  <c r="BI385" i="1" s="1"/>
  <c r="BI386" i="1" s="1"/>
  <c r="BI387" i="1" s="1"/>
  <c r="BI388" i="1" s="1"/>
  <c r="BI389" i="1" s="1"/>
  <c r="BI390" i="1" s="1"/>
  <c r="BI391" i="1" s="1"/>
  <c r="BI392" i="1" s="1"/>
  <c r="BI393" i="1" s="1"/>
  <c r="BI394" i="1" s="1"/>
  <c r="BI395" i="1" s="1"/>
  <c r="BI396" i="1" s="1"/>
  <c r="BI397" i="1" s="1"/>
  <c r="BI398" i="1" s="1"/>
  <c r="BI399" i="1" s="1"/>
  <c r="BI400" i="1" s="1"/>
  <c r="BI401" i="1" s="1"/>
  <c r="BI402" i="1" s="1"/>
  <c r="BI403" i="1" s="1"/>
  <c r="BI404" i="1" s="1"/>
  <c r="BI405" i="1" s="1"/>
  <c r="BI406" i="1" s="1"/>
  <c r="BI407" i="1" s="1"/>
  <c r="BI408" i="1" s="1"/>
  <c r="BI409" i="1" s="1"/>
  <c r="BI410" i="1" s="1"/>
  <c r="BI411" i="1" s="1"/>
  <c r="BI412" i="1" s="1"/>
  <c r="BI413" i="1" s="1"/>
  <c r="BI414" i="1" s="1"/>
  <c r="BI415" i="1" s="1"/>
  <c r="BI416" i="1" s="1"/>
  <c r="BI417" i="1" s="1"/>
  <c r="BI418" i="1" s="1"/>
  <c r="BI419" i="1" s="1"/>
  <c r="BI420" i="1" s="1"/>
  <c r="BI421" i="1" s="1"/>
  <c r="BI422" i="1" s="1"/>
  <c r="BI423" i="1" s="1"/>
  <c r="BI424" i="1" s="1"/>
  <c r="BI425" i="1" s="1"/>
  <c r="BI426" i="1" s="1"/>
  <c r="BI427" i="1" s="1"/>
  <c r="BI428" i="1" s="1"/>
  <c r="BI429" i="1" s="1"/>
  <c r="BI430" i="1" s="1"/>
  <c r="BI431" i="1" s="1"/>
  <c r="BI432" i="1" s="1"/>
  <c r="BI433" i="1" s="1"/>
  <c r="BI434" i="1" s="1"/>
  <c r="BI435" i="1" s="1"/>
  <c r="BI436" i="1" s="1"/>
  <c r="BI437" i="1" s="1"/>
  <c r="BI438" i="1" s="1"/>
  <c r="BI439" i="1" s="1"/>
  <c r="BI440" i="1" s="1"/>
  <c r="BI441" i="1" s="1"/>
  <c r="BI442" i="1" s="1"/>
  <c r="BI443" i="1" s="1"/>
  <c r="BI444" i="1" s="1"/>
  <c r="BI445" i="1" s="1"/>
  <c r="BI446" i="1" s="1"/>
  <c r="BI447" i="1" s="1"/>
  <c r="BI448" i="1" s="1"/>
  <c r="BI449" i="1" s="1"/>
  <c r="BI450" i="1" s="1"/>
  <c r="BI451" i="1" s="1"/>
  <c r="BI452" i="1" s="1"/>
  <c r="BI453" i="1" s="1"/>
  <c r="BI454" i="1" s="1"/>
  <c r="BI455" i="1" s="1"/>
  <c r="BI456" i="1" s="1"/>
  <c r="BI457" i="1" s="1"/>
  <c r="BI458" i="1" s="1"/>
  <c r="BI459" i="1" s="1"/>
  <c r="BI460" i="1" s="1"/>
  <c r="BI461" i="1" s="1"/>
  <c r="BI462" i="1" s="1"/>
  <c r="BI463" i="1" s="1"/>
  <c r="BI464" i="1" s="1"/>
  <c r="BI465" i="1" s="1"/>
  <c r="BI466" i="1" s="1"/>
  <c r="BI467" i="1" s="1"/>
  <c r="BI468" i="1" s="1"/>
  <c r="BI469" i="1" s="1"/>
  <c r="BI470" i="1" s="1"/>
  <c r="BI471" i="1" s="1"/>
  <c r="BI472" i="1" s="1"/>
  <c r="BI473" i="1" s="1"/>
  <c r="BI474" i="1" s="1"/>
  <c r="BI475" i="1" s="1"/>
  <c r="BI476" i="1" s="1"/>
  <c r="BI477" i="1" s="1"/>
  <c r="BI478" i="1" s="1"/>
  <c r="BI479" i="1" s="1"/>
  <c r="BI480" i="1" s="1"/>
  <c r="BI481" i="1" s="1"/>
  <c r="BI482" i="1" s="1"/>
  <c r="BI483" i="1" s="1"/>
  <c r="BI484" i="1" s="1"/>
  <c r="BI485" i="1" s="1"/>
  <c r="BI486" i="1" s="1"/>
  <c r="BI487" i="1" s="1"/>
  <c r="BI488" i="1" s="1"/>
  <c r="BI489" i="1" s="1"/>
  <c r="BI490" i="1" s="1"/>
  <c r="BI491" i="1" s="1"/>
  <c r="BI492" i="1" s="1"/>
  <c r="BI493" i="1" s="1"/>
  <c r="BI494" i="1" s="1"/>
  <c r="BI495" i="1" s="1"/>
  <c r="BI496" i="1" s="1"/>
  <c r="BI497" i="1" s="1"/>
  <c r="BI498" i="1" s="1"/>
  <c r="BI499" i="1" s="1"/>
  <c r="BI500" i="1" s="1"/>
  <c r="BI501" i="1" s="1"/>
  <c r="BI502" i="1" s="1"/>
  <c r="BI503" i="1" s="1"/>
  <c r="BI504" i="1" s="1"/>
  <c r="BI505" i="1" s="1"/>
  <c r="BI506" i="1" s="1"/>
  <c r="BI507" i="1" s="1"/>
  <c r="BI508" i="1" s="1"/>
  <c r="BI509" i="1" s="1"/>
  <c r="BI510" i="1" s="1"/>
  <c r="BI511" i="1" s="1"/>
  <c r="BI512" i="1" s="1"/>
  <c r="BI513" i="1" s="1"/>
  <c r="BI514" i="1" s="1"/>
  <c r="BI515" i="1" s="1"/>
  <c r="BI516" i="1" s="1"/>
  <c r="BI517" i="1" s="1"/>
  <c r="BI518" i="1" s="1"/>
  <c r="BI519" i="1" s="1"/>
  <c r="BI520" i="1" s="1"/>
  <c r="BI521" i="1" s="1"/>
  <c r="BI522" i="1" s="1"/>
  <c r="BI523" i="1" s="1"/>
  <c r="BI524" i="1" s="1"/>
  <c r="BI525" i="1" s="1"/>
  <c r="BI526" i="1" s="1"/>
  <c r="BI527" i="1" s="1"/>
  <c r="BI528" i="1" s="1"/>
  <c r="BI529" i="1" s="1"/>
  <c r="BI530" i="1" s="1"/>
  <c r="BI531" i="1" s="1"/>
  <c r="BI532" i="1" s="1"/>
  <c r="BI533" i="1" s="1"/>
  <c r="BI44" i="1"/>
  <c r="BI45" i="1" s="1"/>
  <c r="BI46" i="1" s="1"/>
  <c r="BI47" i="1" s="1"/>
  <c r="BI48" i="1" s="1"/>
  <c r="BI49" i="1" s="1"/>
  <c r="BI50" i="1" s="1"/>
  <c r="BI51" i="1" s="1"/>
  <c r="BI52" i="1" s="1"/>
  <c r="CN44" i="1"/>
  <c r="CN45" i="1" s="1"/>
  <c r="CN46" i="1" s="1"/>
  <c r="CN47" i="1" s="1"/>
  <c r="CN48" i="1" s="1"/>
  <c r="CN49" i="1" s="1"/>
  <c r="CN50" i="1" s="1"/>
  <c r="CN51" i="1" s="1"/>
  <c r="CN52" i="1" s="1"/>
  <c r="CN294" i="1"/>
  <c r="CN295" i="1" s="1"/>
  <c r="CN296" i="1" s="1"/>
  <c r="CN297" i="1" s="1"/>
  <c r="CN298" i="1" s="1"/>
  <c r="CN299" i="1" s="1"/>
  <c r="CN300" i="1" s="1"/>
  <c r="CN301" i="1" s="1"/>
  <c r="CN302" i="1" s="1"/>
  <c r="CN303" i="1" s="1"/>
  <c r="CN304" i="1" s="1"/>
  <c r="CN305" i="1" s="1"/>
  <c r="CN306" i="1" s="1"/>
  <c r="CN307" i="1" s="1"/>
  <c r="CN308" i="1" s="1"/>
  <c r="CN309" i="1" s="1"/>
  <c r="CN310" i="1" s="1"/>
  <c r="CN311" i="1" s="1"/>
  <c r="CN312" i="1" s="1"/>
  <c r="CN313" i="1" s="1"/>
  <c r="CN314" i="1" s="1"/>
  <c r="CN315" i="1" s="1"/>
  <c r="CN316" i="1" s="1"/>
  <c r="CN317" i="1" s="1"/>
  <c r="CN318" i="1" s="1"/>
  <c r="CN319" i="1" s="1"/>
  <c r="CN320" i="1" s="1"/>
  <c r="CN321" i="1" s="1"/>
  <c r="CN322" i="1" s="1"/>
  <c r="CN323" i="1" s="1"/>
  <c r="CN324" i="1" s="1"/>
  <c r="CN325" i="1" s="1"/>
  <c r="CN326" i="1" s="1"/>
  <c r="CN327" i="1" s="1"/>
  <c r="CN328" i="1" s="1"/>
  <c r="CN329" i="1" s="1"/>
  <c r="CN330" i="1" s="1"/>
  <c r="CN331" i="1" s="1"/>
  <c r="CN332" i="1" s="1"/>
  <c r="CN333" i="1" s="1"/>
  <c r="CN334" i="1" s="1"/>
  <c r="CN335" i="1" s="1"/>
  <c r="CN336" i="1" s="1"/>
  <c r="CN337" i="1" s="1"/>
  <c r="CN338" i="1" s="1"/>
  <c r="CN339" i="1" s="1"/>
  <c r="CN340" i="1" s="1"/>
  <c r="CN341" i="1" s="1"/>
  <c r="CN342" i="1" s="1"/>
  <c r="CN343" i="1" s="1"/>
  <c r="CN344" i="1" s="1"/>
  <c r="CN345" i="1" s="1"/>
  <c r="CN346" i="1" s="1"/>
  <c r="CN347" i="1" s="1"/>
  <c r="CN348" i="1" s="1"/>
  <c r="CN349" i="1" s="1"/>
  <c r="CN350" i="1" s="1"/>
  <c r="CN351" i="1" s="1"/>
  <c r="CN352" i="1" s="1"/>
  <c r="CN353" i="1" s="1"/>
  <c r="CN354" i="1" s="1"/>
  <c r="CN355" i="1" s="1"/>
  <c r="CN356" i="1" s="1"/>
  <c r="CN357" i="1" s="1"/>
  <c r="CN358" i="1" s="1"/>
  <c r="CN359" i="1" s="1"/>
  <c r="CN360" i="1" s="1"/>
  <c r="CN361" i="1" s="1"/>
  <c r="CN362" i="1" s="1"/>
  <c r="CN363" i="1" s="1"/>
  <c r="CN364" i="1" s="1"/>
  <c r="CN365" i="1" s="1"/>
  <c r="CN366" i="1" s="1"/>
  <c r="CN367" i="1" s="1"/>
  <c r="CN368" i="1" s="1"/>
  <c r="CN369" i="1" s="1"/>
  <c r="CN370" i="1" s="1"/>
  <c r="CN371" i="1" s="1"/>
  <c r="CN372" i="1" s="1"/>
  <c r="CN373" i="1" s="1"/>
  <c r="CN374" i="1" s="1"/>
  <c r="CN375" i="1" s="1"/>
  <c r="CN376" i="1" s="1"/>
  <c r="CN377" i="1" s="1"/>
  <c r="CN378" i="1" s="1"/>
  <c r="CN379" i="1" s="1"/>
  <c r="CN380" i="1" s="1"/>
  <c r="CN381" i="1" s="1"/>
  <c r="CN382" i="1" s="1"/>
  <c r="CN383" i="1" s="1"/>
  <c r="CN384" i="1" s="1"/>
  <c r="CN385" i="1" s="1"/>
  <c r="CN386" i="1" s="1"/>
  <c r="CN387" i="1" s="1"/>
  <c r="CN388" i="1" s="1"/>
  <c r="CN389" i="1" s="1"/>
  <c r="CN390" i="1" s="1"/>
  <c r="CN391" i="1" s="1"/>
  <c r="CN392" i="1" s="1"/>
  <c r="CN393" i="1" s="1"/>
  <c r="CN394" i="1" s="1"/>
  <c r="CN395" i="1" s="1"/>
  <c r="CN396" i="1" s="1"/>
  <c r="CN397" i="1" s="1"/>
  <c r="CN398" i="1" s="1"/>
  <c r="CN399" i="1" s="1"/>
  <c r="CN400" i="1" s="1"/>
  <c r="CN401" i="1" s="1"/>
  <c r="CN402" i="1" s="1"/>
  <c r="CN403" i="1" s="1"/>
  <c r="CN404" i="1" s="1"/>
  <c r="CN405" i="1" s="1"/>
  <c r="CN406" i="1" s="1"/>
  <c r="CN407" i="1" s="1"/>
  <c r="CN408" i="1" s="1"/>
  <c r="CN409" i="1" s="1"/>
  <c r="CN410" i="1" s="1"/>
  <c r="CN411" i="1" s="1"/>
  <c r="CN412" i="1" s="1"/>
  <c r="CN413" i="1" s="1"/>
  <c r="CN414" i="1" s="1"/>
  <c r="CN415" i="1" s="1"/>
  <c r="CN416" i="1" s="1"/>
  <c r="CN417" i="1" s="1"/>
  <c r="CN418" i="1" s="1"/>
  <c r="CN419" i="1" s="1"/>
  <c r="CN420" i="1" s="1"/>
  <c r="CN421" i="1" s="1"/>
  <c r="CN422" i="1" s="1"/>
  <c r="CN423" i="1" s="1"/>
  <c r="CN424" i="1" s="1"/>
  <c r="CN425" i="1" s="1"/>
  <c r="CN426" i="1" s="1"/>
  <c r="CN427" i="1" s="1"/>
  <c r="CN428" i="1" s="1"/>
  <c r="CN429" i="1" s="1"/>
  <c r="CN430" i="1" s="1"/>
  <c r="CN431" i="1" s="1"/>
  <c r="CN432" i="1" s="1"/>
  <c r="CN433" i="1" s="1"/>
  <c r="CN434" i="1" s="1"/>
  <c r="CN435" i="1" s="1"/>
  <c r="CN436" i="1" s="1"/>
  <c r="CN437" i="1" s="1"/>
  <c r="CN438" i="1" s="1"/>
  <c r="CN439" i="1" s="1"/>
  <c r="CN440" i="1" s="1"/>
  <c r="CN441" i="1" s="1"/>
  <c r="CN442" i="1" s="1"/>
  <c r="CN443" i="1" s="1"/>
  <c r="CN444" i="1" s="1"/>
  <c r="CN445" i="1" s="1"/>
  <c r="CN446" i="1" s="1"/>
  <c r="CN447" i="1" s="1"/>
  <c r="CN448" i="1" s="1"/>
  <c r="CN449" i="1" s="1"/>
  <c r="CN450" i="1" s="1"/>
  <c r="CN451" i="1" s="1"/>
  <c r="CN452" i="1" s="1"/>
  <c r="CN453" i="1" s="1"/>
  <c r="CN454" i="1" s="1"/>
  <c r="CN455" i="1" s="1"/>
  <c r="CN456" i="1" s="1"/>
  <c r="CN457" i="1" s="1"/>
  <c r="CN458" i="1" s="1"/>
  <c r="CN459" i="1" s="1"/>
  <c r="CN460" i="1" s="1"/>
  <c r="CN461" i="1" s="1"/>
  <c r="CN462" i="1" s="1"/>
  <c r="CN463" i="1" s="1"/>
  <c r="CN464" i="1" s="1"/>
  <c r="CN465" i="1" s="1"/>
  <c r="CN466" i="1" s="1"/>
  <c r="CN467" i="1" s="1"/>
  <c r="CN468" i="1" s="1"/>
  <c r="CN469" i="1" s="1"/>
  <c r="CN470" i="1" s="1"/>
  <c r="CN471" i="1" s="1"/>
  <c r="CN472" i="1" s="1"/>
  <c r="CN473" i="1" s="1"/>
  <c r="CN474" i="1" s="1"/>
  <c r="CN475" i="1" s="1"/>
  <c r="CN476" i="1" s="1"/>
  <c r="CN477" i="1" s="1"/>
  <c r="CN478" i="1" s="1"/>
  <c r="CN479" i="1" s="1"/>
  <c r="CN480" i="1" s="1"/>
  <c r="CN481" i="1" s="1"/>
  <c r="CN482" i="1" s="1"/>
  <c r="CN483" i="1" s="1"/>
  <c r="CN484" i="1" s="1"/>
  <c r="CN485" i="1" s="1"/>
  <c r="CN486" i="1" s="1"/>
  <c r="CN487" i="1" s="1"/>
  <c r="CN488" i="1" s="1"/>
  <c r="CN489" i="1" s="1"/>
  <c r="CN490" i="1" s="1"/>
  <c r="CN491" i="1" s="1"/>
  <c r="CN492" i="1" s="1"/>
  <c r="CN493" i="1" s="1"/>
  <c r="CN494" i="1" s="1"/>
  <c r="CN495" i="1" s="1"/>
  <c r="CN496" i="1" s="1"/>
  <c r="CN497" i="1" s="1"/>
  <c r="CN498" i="1" s="1"/>
  <c r="CN499" i="1" s="1"/>
  <c r="CN500" i="1" s="1"/>
  <c r="CN501" i="1" s="1"/>
  <c r="CN502" i="1" s="1"/>
  <c r="CN503" i="1" s="1"/>
  <c r="CN504" i="1" s="1"/>
  <c r="CN505" i="1" s="1"/>
  <c r="CN506" i="1" s="1"/>
  <c r="CN507" i="1" s="1"/>
  <c r="CN508" i="1" s="1"/>
  <c r="CN509" i="1" s="1"/>
  <c r="CN510" i="1" s="1"/>
  <c r="CN511" i="1" s="1"/>
  <c r="CN512" i="1" s="1"/>
  <c r="CN513" i="1" s="1"/>
  <c r="CN514" i="1" s="1"/>
  <c r="CN515" i="1" s="1"/>
  <c r="CN516" i="1" s="1"/>
  <c r="CN517" i="1" s="1"/>
  <c r="CN518" i="1" s="1"/>
  <c r="CN519" i="1" s="1"/>
  <c r="CN520" i="1" s="1"/>
  <c r="CN521" i="1" s="1"/>
  <c r="CN522" i="1" s="1"/>
  <c r="CN523" i="1" s="1"/>
  <c r="CN524" i="1" s="1"/>
  <c r="CN525" i="1" s="1"/>
  <c r="CN526" i="1" s="1"/>
  <c r="CN527" i="1" s="1"/>
  <c r="CN528" i="1" s="1"/>
  <c r="CN529" i="1" s="1"/>
  <c r="CN530" i="1" s="1"/>
  <c r="CN531" i="1" s="1"/>
  <c r="CN532" i="1" s="1"/>
  <c r="CN533" i="1" s="1"/>
  <c r="CN547" i="1"/>
  <c r="CN548" i="1"/>
  <c r="CN549" i="1"/>
  <c r="BJ282" i="3"/>
  <c r="AS282" i="3"/>
  <c r="AN282" i="3"/>
  <c r="AX282" i="3"/>
  <c r="F56" i="5"/>
  <c r="J56" i="5" s="1"/>
  <c r="O56" i="5" s="1"/>
  <c r="T56" i="5" s="1"/>
  <c r="Y56" i="5" s="1"/>
  <c r="Y57" i="5" s="1"/>
  <c r="O91" i="1"/>
  <c r="BJ40" i="1" s="1"/>
  <c r="N171" i="1"/>
  <c r="O171" i="1" s="1"/>
  <c r="DR40" i="1" s="1"/>
  <c r="N92" i="1"/>
  <c r="F136" i="5"/>
  <c r="J136" i="5" s="1"/>
  <c r="O106" i="5"/>
  <c r="T106" i="5" s="1"/>
  <c r="Y106" i="5" s="1"/>
  <c r="Y107" i="5" s="1"/>
  <c r="Q284" i="3"/>
  <c r="AH283" i="3"/>
  <c r="AR81" i="2"/>
  <c r="AP81" i="2"/>
  <c r="AS81" i="2" s="1"/>
  <c r="BB81" i="2"/>
  <c r="AM81" i="2"/>
  <c r="AK81" i="2"/>
  <c r="AN81" i="2" s="1"/>
  <c r="BD81" i="2"/>
  <c r="AH81" i="2"/>
  <c r="AF81" i="2"/>
  <c r="AI81" i="2" s="1"/>
  <c r="DQ44" i="1"/>
  <c r="DQ45" i="1" s="1"/>
  <c r="DQ46" i="1" s="1"/>
  <c r="DQ47" i="1" s="1"/>
  <c r="DQ48" i="1" s="1"/>
  <c r="DQ49" i="1" s="1"/>
  <c r="DQ50" i="1" s="1"/>
  <c r="DQ51" i="1" s="1"/>
  <c r="DQ52" i="1" s="1"/>
  <c r="DQ294" i="1"/>
  <c r="DQ295" i="1" s="1"/>
  <c r="DQ296" i="1" s="1"/>
  <c r="DQ297" i="1" s="1"/>
  <c r="DQ298" i="1" s="1"/>
  <c r="DQ299" i="1" s="1"/>
  <c r="DQ300" i="1" s="1"/>
  <c r="DQ301" i="1" s="1"/>
  <c r="DQ302" i="1" s="1"/>
  <c r="DQ303" i="1" s="1"/>
  <c r="DQ304" i="1" s="1"/>
  <c r="DQ305" i="1" s="1"/>
  <c r="DQ306" i="1" s="1"/>
  <c r="DQ307" i="1" s="1"/>
  <c r="DQ308" i="1" s="1"/>
  <c r="DQ309" i="1" s="1"/>
  <c r="DQ310" i="1" s="1"/>
  <c r="DQ311" i="1" s="1"/>
  <c r="DQ312" i="1" s="1"/>
  <c r="DQ313" i="1" s="1"/>
  <c r="DQ314" i="1" s="1"/>
  <c r="DQ315" i="1" s="1"/>
  <c r="DQ316" i="1" s="1"/>
  <c r="DQ317" i="1" s="1"/>
  <c r="DQ318" i="1" s="1"/>
  <c r="DQ319" i="1" s="1"/>
  <c r="DQ320" i="1" s="1"/>
  <c r="DQ321" i="1" s="1"/>
  <c r="DQ322" i="1" s="1"/>
  <c r="DQ323" i="1" s="1"/>
  <c r="DQ324" i="1" s="1"/>
  <c r="DQ325" i="1" s="1"/>
  <c r="DQ326" i="1" s="1"/>
  <c r="DQ327" i="1" s="1"/>
  <c r="DQ328" i="1" s="1"/>
  <c r="DQ329" i="1" s="1"/>
  <c r="DQ330" i="1" s="1"/>
  <c r="DQ331" i="1" s="1"/>
  <c r="DQ332" i="1" s="1"/>
  <c r="DQ333" i="1" s="1"/>
  <c r="DQ334" i="1" s="1"/>
  <c r="DQ335" i="1" s="1"/>
  <c r="DQ336" i="1" s="1"/>
  <c r="DQ337" i="1" s="1"/>
  <c r="DQ338" i="1" s="1"/>
  <c r="DQ339" i="1" s="1"/>
  <c r="DQ340" i="1" s="1"/>
  <c r="DQ341" i="1" s="1"/>
  <c r="DQ342" i="1" s="1"/>
  <c r="DQ343" i="1" s="1"/>
  <c r="DQ344" i="1" s="1"/>
  <c r="DQ345" i="1" s="1"/>
  <c r="DQ346" i="1" s="1"/>
  <c r="DQ347" i="1" s="1"/>
  <c r="DQ348" i="1" s="1"/>
  <c r="DQ349" i="1" s="1"/>
  <c r="DQ350" i="1" s="1"/>
  <c r="DQ351" i="1" s="1"/>
  <c r="DQ352" i="1" s="1"/>
  <c r="DQ353" i="1" s="1"/>
  <c r="DQ354" i="1" s="1"/>
  <c r="DQ355" i="1" s="1"/>
  <c r="DQ356" i="1" s="1"/>
  <c r="DQ357" i="1" s="1"/>
  <c r="DQ358" i="1" s="1"/>
  <c r="DQ359" i="1" s="1"/>
  <c r="DQ360" i="1" s="1"/>
  <c r="DQ361" i="1" s="1"/>
  <c r="DQ362" i="1" s="1"/>
  <c r="DQ363" i="1" s="1"/>
  <c r="DQ364" i="1" s="1"/>
  <c r="DQ365" i="1" s="1"/>
  <c r="DQ366" i="1" s="1"/>
  <c r="DQ367" i="1" s="1"/>
  <c r="DQ368" i="1" s="1"/>
  <c r="DQ369" i="1" s="1"/>
  <c r="DQ370" i="1" s="1"/>
  <c r="DQ371" i="1" s="1"/>
  <c r="DQ372" i="1" s="1"/>
  <c r="DQ373" i="1" s="1"/>
  <c r="DQ374" i="1" s="1"/>
  <c r="DQ375" i="1" s="1"/>
  <c r="DQ376" i="1" s="1"/>
  <c r="DQ377" i="1" s="1"/>
  <c r="DQ378" i="1" s="1"/>
  <c r="DQ379" i="1" s="1"/>
  <c r="DQ380" i="1" s="1"/>
  <c r="DQ381" i="1" s="1"/>
  <c r="DQ382" i="1" s="1"/>
  <c r="DQ383" i="1" s="1"/>
  <c r="DQ384" i="1" s="1"/>
  <c r="DQ385" i="1" s="1"/>
  <c r="DQ386" i="1" s="1"/>
  <c r="DQ387" i="1" s="1"/>
  <c r="DQ388" i="1" s="1"/>
  <c r="DQ389" i="1" s="1"/>
  <c r="DQ390" i="1" s="1"/>
  <c r="DQ391" i="1" s="1"/>
  <c r="DQ392" i="1" s="1"/>
  <c r="DQ393" i="1" s="1"/>
  <c r="DQ394" i="1" s="1"/>
  <c r="DQ395" i="1" s="1"/>
  <c r="DQ396" i="1" s="1"/>
  <c r="DQ397" i="1" s="1"/>
  <c r="DQ398" i="1" s="1"/>
  <c r="DQ399" i="1" s="1"/>
  <c r="DQ400" i="1" s="1"/>
  <c r="DQ401" i="1" s="1"/>
  <c r="DQ402" i="1" s="1"/>
  <c r="DQ403" i="1" s="1"/>
  <c r="DQ404" i="1" s="1"/>
  <c r="DQ405" i="1" s="1"/>
  <c r="DQ406" i="1" s="1"/>
  <c r="DQ407" i="1" s="1"/>
  <c r="DQ408" i="1" s="1"/>
  <c r="DQ409" i="1" s="1"/>
  <c r="DQ410" i="1" s="1"/>
  <c r="DQ411" i="1" s="1"/>
  <c r="DQ412" i="1" s="1"/>
  <c r="DQ413" i="1" s="1"/>
  <c r="DQ414" i="1" s="1"/>
  <c r="DQ415" i="1" s="1"/>
  <c r="DQ416" i="1" s="1"/>
  <c r="DQ417" i="1" s="1"/>
  <c r="DQ418" i="1" s="1"/>
  <c r="DQ419" i="1" s="1"/>
  <c r="DQ420" i="1" s="1"/>
  <c r="DQ421" i="1" s="1"/>
  <c r="DQ422" i="1" s="1"/>
  <c r="DQ423" i="1" s="1"/>
  <c r="DQ424" i="1" s="1"/>
  <c r="DQ425" i="1" s="1"/>
  <c r="DQ426" i="1" s="1"/>
  <c r="DQ427" i="1" s="1"/>
  <c r="DQ428" i="1" s="1"/>
  <c r="DQ429" i="1" s="1"/>
  <c r="DQ430" i="1" s="1"/>
  <c r="DQ431" i="1" s="1"/>
  <c r="DQ432" i="1" s="1"/>
  <c r="DQ433" i="1" s="1"/>
  <c r="DQ434" i="1" s="1"/>
  <c r="DQ435" i="1" s="1"/>
  <c r="DQ436" i="1" s="1"/>
  <c r="DQ437" i="1" s="1"/>
  <c r="DQ438" i="1" s="1"/>
  <c r="DQ439" i="1" s="1"/>
  <c r="DQ440" i="1" s="1"/>
  <c r="DQ441" i="1" s="1"/>
  <c r="DQ442" i="1" s="1"/>
  <c r="DQ443" i="1" s="1"/>
  <c r="DQ444" i="1" s="1"/>
  <c r="DQ445" i="1" s="1"/>
  <c r="DQ446" i="1" s="1"/>
  <c r="DQ447" i="1" s="1"/>
  <c r="DQ448" i="1" s="1"/>
  <c r="DQ449" i="1" s="1"/>
  <c r="DQ450" i="1" s="1"/>
  <c r="DQ451" i="1" s="1"/>
  <c r="DQ452" i="1" s="1"/>
  <c r="DQ453" i="1" s="1"/>
  <c r="DQ454" i="1" s="1"/>
  <c r="DQ455" i="1" s="1"/>
  <c r="DQ456" i="1" s="1"/>
  <c r="DQ457" i="1" s="1"/>
  <c r="DQ458" i="1" s="1"/>
  <c r="DQ459" i="1" s="1"/>
  <c r="DQ460" i="1" s="1"/>
  <c r="DQ461" i="1" s="1"/>
  <c r="DQ462" i="1" s="1"/>
  <c r="DQ463" i="1" s="1"/>
  <c r="DQ464" i="1" s="1"/>
  <c r="DQ465" i="1" s="1"/>
  <c r="DQ466" i="1" s="1"/>
  <c r="DQ467" i="1" s="1"/>
  <c r="DQ468" i="1" s="1"/>
  <c r="DQ469" i="1" s="1"/>
  <c r="DQ470" i="1" s="1"/>
  <c r="DQ471" i="1" s="1"/>
  <c r="DQ472" i="1" s="1"/>
  <c r="DQ473" i="1" s="1"/>
  <c r="DQ474" i="1" s="1"/>
  <c r="DQ475" i="1" s="1"/>
  <c r="DQ476" i="1" s="1"/>
  <c r="DQ477" i="1" s="1"/>
  <c r="DQ478" i="1" s="1"/>
  <c r="DQ479" i="1" s="1"/>
  <c r="DQ480" i="1" s="1"/>
  <c r="DQ481" i="1" s="1"/>
  <c r="DQ482" i="1" s="1"/>
  <c r="DQ483" i="1" s="1"/>
  <c r="DQ484" i="1" s="1"/>
  <c r="DQ485" i="1" s="1"/>
  <c r="DQ486" i="1" s="1"/>
  <c r="DQ487" i="1" s="1"/>
  <c r="DQ488" i="1" s="1"/>
  <c r="DQ489" i="1" s="1"/>
  <c r="DQ490" i="1" s="1"/>
  <c r="DQ491" i="1" s="1"/>
  <c r="DQ492" i="1" s="1"/>
  <c r="DQ493" i="1" s="1"/>
  <c r="DQ494" i="1" s="1"/>
  <c r="DQ495" i="1" s="1"/>
  <c r="DQ496" i="1" s="1"/>
  <c r="DQ497" i="1" s="1"/>
  <c r="DQ498" i="1" s="1"/>
  <c r="DQ499" i="1" s="1"/>
  <c r="DQ500" i="1" s="1"/>
  <c r="DQ501" i="1" s="1"/>
  <c r="DQ502" i="1" s="1"/>
  <c r="DQ503" i="1" s="1"/>
  <c r="DQ504" i="1" s="1"/>
  <c r="DQ505" i="1" s="1"/>
  <c r="DQ506" i="1" s="1"/>
  <c r="DQ507" i="1" s="1"/>
  <c r="DQ508" i="1" s="1"/>
  <c r="DQ509" i="1" s="1"/>
  <c r="DQ510" i="1" s="1"/>
  <c r="DQ511" i="1" s="1"/>
  <c r="DQ512" i="1" s="1"/>
  <c r="DQ513" i="1" s="1"/>
  <c r="DQ514" i="1" s="1"/>
  <c r="DQ515" i="1" s="1"/>
  <c r="DQ516" i="1" s="1"/>
  <c r="DQ517" i="1" s="1"/>
  <c r="DQ518" i="1" s="1"/>
  <c r="DQ519" i="1" s="1"/>
  <c r="DQ520" i="1" s="1"/>
  <c r="DQ521" i="1" s="1"/>
  <c r="DQ522" i="1" s="1"/>
  <c r="DQ523" i="1" s="1"/>
  <c r="DQ524" i="1" s="1"/>
  <c r="DQ525" i="1" s="1"/>
  <c r="DQ526" i="1" s="1"/>
  <c r="DQ527" i="1" s="1"/>
  <c r="DQ528" i="1" s="1"/>
  <c r="DQ529" i="1" s="1"/>
  <c r="DQ530" i="1" s="1"/>
  <c r="DQ531" i="1" s="1"/>
  <c r="DQ532" i="1" s="1"/>
  <c r="DQ533" i="1" s="1"/>
  <c r="EH49" i="1"/>
  <c r="EH50" i="1" s="1"/>
  <c r="DC50" i="1"/>
  <c r="DC51" i="1" s="1"/>
  <c r="DI51" i="1"/>
  <c r="AK50" i="1"/>
  <c r="AV49" i="1"/>
  <c r="AC50" i="1"/>
  <c r="AZ50" i="1"/>
  <c r="DH50" i="1"/>
  <c r="DA50" i="1"/>
  <c r="BA50" i="1"/>
  <c r="DD50" i="1"/>
  <c r="BV50" i="1"/>
  <c r="BR49" i="1"/>
  <c r="EA50" i="1"/>
  <c r="CD50" i="1"/>
  <c r="EF49" i="1"/>
  <c r="EM50" i="1"/>
  <c r="DT50" i="1"/>
  <c r="BN49" i="1"/>
  <c r="ED50" i="1"/>
  <c r="EG50" i="1"/>
  <c r="AN49" i="1"/>
  <c r="BX49" i="1"/>
  <c r="BQ50" i="1"/>
  <c r="EJ49" i="1"/>
  <c r="CV49" i="1"/>
  <c r="DX50" i="1"/>
  <c r="EK50" i="1"/>
  <c r="DW50" i="1"/>
  <c r="CB49" i="1"/>
  <c r="AX49" i="1"/>
  <c r="CE50" i="1"/>
  <c r="AJ49" i="1"/>
  <c r="BW50" i="1"/>
  <c r="EE50" i="1"/>
  <c r="CA50" i="1"/>
  <c r="AA275" i="3"/>
  <c r="BP49" i="1"/>
  <c r="DZ49" i="1"/>
  <c r="EB50" i="1"/>
  <c r="BY50" i="1"/>
  <c r="CC50" i="1"/>
  <c r="CR49" i="1"/>
  <c r="AT49" i="1"/>
  <c r="BO50" i="1"/>
  <c r="DB49" i="1"/>
  <c r="DY50" i="1"/>
  <c r="BU50" i="1"/>
  <c r="BZ49" i="1"/>
  <c r="BS50" i="1"/>
  <c r="BL50" i="1"/>
  <c r="DU50" i="1"/>
  <c r="DV49" i="1"/>
  <c r="EI50" i="1"/>
  <c r="BM50" i="1"/>
  <c r="EL50" i="1"/>
  <c r="DF49" i="1"/>
  <c r="BT50" i="1"/>
  <c r="EC50" i="1"/>
  <c r="CQ51" i="1"/>
  <c r="AU51" i="1"/>
  <c r="AB52" i="1"/>
  <c r="X52" i="1"/>
  <c r="DJ53" i="1"/>
  <c r="BC52" i="1"/>
  <c r="AW52" i="1"/>
  <c r="DG51" i="1"/>
  <c r="AM51" i="1"/>
  <c r="AQ51" i="1"/>
  <c r="CZ52" i="1"/>
  <c r="Y52" i="1"/>
  <c r="CW52" i="1"/>
  <c r="BG52" i="1"/>
  <c r="BH52" i="1"/>
  <c r="CG52" i="1"/>
  <c r="AS53" i="1"/>
  <c r="AR52" i="1"/>
  <c r="CT51" i="1"/>
  <c r="AY51" i="1"/>
  <c r="CF52" i="1"/>
  <c r="DP52" i="1"/>
  <c r="DO52" i="1"/>
  <c r="AL51" i="1"/>
  <c r="AE51" i="1"/>
  <c r="BE52" i="1"/>
  <c r="BF53" i="1"/>
  <c r="CL51" i="1"/>
  <c r="AA51" i="1"/>
  <c r="CM51" i="1"/>
  <c r="CJ52" i="1"/>
  <c r="AO52" i="1"/>
  <c r="DK52" i="1"/>
  <c r="AP51" i="1"/>
  <c r="AD51" i="1"/>
  <c r="CU51" i="1"/>
  <c r="DL52" i="1"/>
  <c r="AH51" i="1"/>
  <c r="DM52" i="1"/>
  <c r="DN52" i="1"/>
  <c r="CY51" i="1"/>
  <c r="DE52" i="1"/>
  <c r="BD52" i="1"/>
  <c r="Z51" i="1"/>
  <c r="CK52" i="1"/>
  <c r="BB52" i="1"/>
  <c r="CP51" i="1"/>
  <c r="AI51" i="1"/>
  <c r="CX51" i="1"/>
  <c r="CS52" i="1"/>
  <c r="CH51" i="1"/>
  <c r="CI51" i="1"/>
  <c r="AK274" i="3" l="1"/>
  <c r="AD275" i="3"/>
  <c r="AC275" i="3"/>
  <c r="AQ275" i="3"/>
  <c r="AT275" i="3" s="1"/>
  <c r="AR276" i="3" s="1"/>
  <c r="U90" i="5"/>
  <c r="V90" i="5" s="1"/>
  <c r="AB107" i="5"/>
  <c r="M90" i="5" s="1"/>
  <c r="BE81" i="2"/>
  <c r="G56" i="5"/>
  <c r="K56" i="5" s="1"/>
  <c r="O92" i="1"/>
  <c r="BK40" i="1" s="1"/>
  <c r="N172" i="1"/>
  <c r="O172" i="1" s="1"/>
  <c r="DS40" i="1" s="1"/>
  <c r="G136" i="5"/>
  <c r="K136" i="5" s="1"/>
  <c r="P136" i="5" s="1"/>
  <c r="U136" i="5" s="1"/>
  <c r="Z136" i="5" s="1"/>
  <c r="Z137" i="5" s="1"/>
  <c r="BD82" i="2"/>
  <c r="AR82" i="2"/>
  <c r="AH82" i="2"/>
  <c r="BB82" i="2"/>
  <c r="AK82" i="2"/>
  <c r="AN82" i="2" s="1"/>
  <c r="AF82" i="2"/>
  <c r="AI82" i="2" s="1"/>
  <c r="AM82" i="2"/>
  <c r="AP82" i="2"/>
  <c r="AS82" i="2" s="1"/>
  <c r="AX283" i="3"/>
  <c r="AN283" i="3"/>
  <c r="BJ283" i="3"/>
  <c r="AS283" i="3"/>
  <c r="DR294" i="1"/>
  <c r="DR295" i="1" s="1"/>
  <c r="DR296" i="1" s="1"/>
  <c r="DR297" i="1" s="1"/>
  <c r="DR298" i="1" s="1"/>
  <c r="DR299" i="1" s="1"/>
  <c r="DR300" i="1" s="1"/>
  <c r="DR301" i="1" s="1"/>
  <c r="DR302" i="1" s="1"/>
  <c r="DR303" i="1" s="1"/>
  <c r="DR304" i="1" s="1"/>
  <c r="DR305" i="1" s="1"/>
  <c r="DR306" i="1" s="1"/>
  <c r="DR307" i="1" s="1"/>
  <c r="DR308" i="1" s="1"/>
  <c r="DR309" i="1" s="1"/>
  <c r="DR310" i="1" s="1"/>
  <c r="DR311" i="1" s="1"/>
  <c r="DR312" i="1" s="1"/>
  <c r="DR313" i="1" s="1"/>
  <c r="DR314" i="1" s="1"/>
  <c r="DR315" i="1" s="1"/>
  <c r="DR316" i="1" s="1"/>
  <c r="DR317" i="1" s="1"/>
  <c r="DR318" i="1" s="1"/>
  <c r="DR319" i="1" s="1"/>
  <c r="DR320" i="1" s="1"/>
  <c r="DR321" i="1" s="1"/>
  <c r="DR322" i="1" s="1"/>
  <c r="DR323" i="1" s="1"/>
  <c r="DR324" i="1" s="1"/>
  <c r="DR325" i="1" s="1"/>
  <c r="DR326" i="1" s="1"/>
  <c r="DR327" i="1" s="1"/>
  <c r="DR328" i="1" s="1"/>
  <c r="DR329" i="1" s="1"/>
  <c r="DR330" i="1" s="1"/>
  <c r="DR331" i="1" s="1"/>
  <c r="DR332" i="1" s="1"/>
  <c r="DR333" i="1" s="1"/>
  <c r="DR334" i="1" s="1"/>
  <c r="DR335" i="1" s="1"/>
  <c r="DR336" i="1" s="1"/>
  <c r="DR337" i="1" s="1"/>
  <c r="DR338" i="1" s="1"/>
  <c r="DR339" i="1" s="1"/>
  <c r="DR340" i="1" s="1"/>
  <c r="DR341" i="1" s="1"/>
  <c r="DR342" i="1" s="1"/>
  <c r="DR343" i="1" s="1"/>
  <c r="DR344" i="1" s="1"/>
  <c r="DR345" i="1" s="1"/>
  <c r="DR346" i="1" s="1"/>
  <c r="DR347" i="1" s="1"/>
  <c r="DR348" i="1" s="1"/>
  <c r="DR349" i="1" s="1"/>
  <c r="DR350" i="1" s="1"/>
  <c r="DR351" i="1" s="1"/>
  <c r="DR352" i="1" s="1"/>
  <c r="DR353" i="1" s="1"/>
  <c r="DR354" i="1" s="1"/>
  <c r="DR355" i="1" s="1"/>
  <c r="DR356" i="1" s="1"/>
  <c r="DR357" i="1" s="1"/>
  <c r="DR358" i="1" s="1"/>
  <c r="DR359" i="1" s="1"/>
  <c r="DR360" i="1" s="1"/>
  <c r="DR361" i="1" s="1"/>
  <c r="DR362" i="1" s="1"/>
  <c r="DR363" i="1" s="1"/>
  <c r="DR364" i="1" s="1"/>
  <c r="DR365" i="1" s="1"/>
  <c r="DR366" i="1" s="1"/>
  <c r="DR367" i="1" s="1"/>
  <c r="DR368" i="1" s="1"/>
  <c r="DR369" i="1" s="1"/>
  <c r="DR370" i="1" s="1"/>
  <c r="DR371" i="1" s="1"/>
  <c r="DR372" i="1" s="1"/>
  <c r="DR373" i="1" s="1"/>
  <c r="DR374" i="1" s="1"/>
  <c r="DR375" i="1" s="1"/>
  <c r="DR376" i="1" s="1"/>
  <c r="DR377" i="1" s="1"/>
  <c r="DR378" i="1" s="1"/>
  <c r="DR379" i="1" s="1"/>
  <c r="DR380" i="1" s="1"/>
  <c r="DR381" i="1" s="1"/>
  <c r="DR382" i="1" s="1"/>
  <c r="DR383" i="1" s="1"/>
  <c r="DR384" i="1" s="1"/>
  <c r="DR385" i="1" s="1"/>
  <c r="DR386" i="1" s="1"/>
  <c r="DR387" i="1" s="1"/>
  <c r="DR388" i="1" s="1"/>
  <c r="DR389" i="1" s="1"/>
  <c r="DR390" i="1" s="1"/>
  <c r="DR391" i="1" s="1"/>
  <c r="DR392" i="1" s="1"/>
  <c r="DR393" i="1" s="1"/>
  <c r="DR394" i="1" s="1"/>
  <c r="DR395" i="1" s="1"/>
  <c r="DR396" i="1" s="1"/>
  <c r="DR397" i="1" s="1"/>
  <c r="DR398" i="1" s="1"/>
  <c r="DR399" i="1" s="1"/>
  <c r="DR400" i="1" s="1"/>
  <c r="DR401" i="1" s="1"/>
  <c r="DR402" i="1" s="1"/>
  <c r="DR403" i="1" s="1"/>
  <c r="DR404" i="1" s="1"/>
  <c r="DR405" i="1" s="1"/>
  <c r="DR406" i="1" s="1"/>
  <c r="DR407" i="1" s="1"/>
  <c r="DR408" i="1" s="1"/>
  <c r="DR409" i="1" s="1"/>
  <c r="DR410" i="1" s="1"/>
  <c r="DR411" i="1" s="1"/>
  <c r="DR412" i="1" s="1"/>
  <c r="DR413" i="1" s="1"/>
  <c r="DR414" i="1" s="1"/>
  <c r="DR415" i="1" s="1"/>
  <c r="DR416" i="1" s="1"/>
  <c r="DR417" i="1" s="1"/>
  <c r="DR418" i="1" s="1"/>
  <c r="DR419" i="1" s="1"/>
  <c r="DR420" i="1" s="1"/>
  <c r="DR421" i="1" s="1"/>
  <c r="DR422" i="1" s="1"/>
  <c r="DR423" i="1" s="1"/>
  <c r="DR424" i="1" s="1"/>
  <c r="DR425" i="1" s="1"/>
  <c r="DR426" i="1" s="1"/>
  <c r="DR427" i="1" s="1"/>
  <c r="DR428" i="1" s="1"/>
  <c r="DR429" i="1" s="1"/>
  <c r="DR430" i="1" s="1"/>
  <c r="DR431" i="1" s="1"/>
  <c r="DR432" i="1" s="1"/>
  <c r="DR433" i="1" s="1"/>
  <c r="DR434" i="1" s="1"/>
  <c r="DR435" i="1" s="1"/>
  <c r="DR436" i="1" s="1"/>
  <c r="DR437" i="1" s="1"/>
  <c r="DR438" i="1" s="1"/>
  <c r="DR439" i="1" s="1"/>
  <c r="DR440" i="1" s="1"/>
  <c r="DR441" i="1" s="1"/>
  <c r="DR442" i="1" s="1"/>
  <c r="DR443" i="1" s="1"/>
  <c r="DR444" i="1" s="1"/>
  <c r="DR445" i="1" s="1"/>
  <c r="DR446" i="1" s="1"/>
  <c r="DR447" i="1" s="1"/>
  <c r="DR448" i="1" s="1"/>
  <c r="DR449" i="1" s="1"/>
  <c r="DR450" i="1" s="1"/>
  <c r="DR451" i="1" s="1"/>
  <c r="DR452" i="1" s="1"/>
  <c r="DR453" i="1" s="1"/>
  <c r="DR454" i="1" s="1"/>
  <c r="DR455" i="1" s="1"/>
  <c r="DR456" i="1" s="1"/>
  <c r="DR457" i="1" s="1"/>
  <c r="DR458" i="1" s="1"/>
  <c r="DR459" i="1" s="1"/>
  <c r="DR460" i="1" s="1"/>
  <c r="DR461" i="1" s="1"/>
  <c r="DR462" i="1" s="1"/>
  <c r="DR463" i="1" s="1"/>
  <c r="DR464" i="1" s="1"/>
  <c r="DR465" i="1" s="1"/>
  <c r="DR466" i="1" s="1"/>
  <c r="DR467" i="1" s="1"/>
  <c r="DR468" i="1" s="1"/>
  <c r="DR469" i="1" s="1"/>
  <c r="DR470" i="1" s="1"/>
  <c r="DR471" i="1" s="1"/>
  <c r="DR472" i="1" s="1"/>
  <c r="DR473" i="1" s="1"/>
  <c r="DR474" i="1" s="1"/>
  <c r="DR475" i="1" s="1"/>
  <c r="DR476" i="1" s="1"/>
  <c r="DR477" i="1" s="1"/>
  <c r="DR478" i="1" s="1"/>
  <c r="DR479" i="1" s="1"/>
  <c r="DR480" i="1" s="1"/>
  <c r="DR481" i="1" s="1"/>
  <c r="DR482" i="1" s="1"/>
  <c r="DR483" i="1" s="1"/>
  <c r="DR484" i="1" s="1"/>
  <c r="DR485" i="1" s="1"/>
  <c r="DR486" i="1" s="1"/>
  <c r="DR487" i="1" s="1"/>
  <c r="DR488" i="1" s="1"/>
  <c r="DR489" i="1" s="1"/>
  <c r="DR490" i="1" s="1"/>
  <c r="DR491" i="1" s="1"/>
  <c r="DR492" i="1" s="1"/>
  <c r="DR493" i="1" s="1"/>
  <c r="DR494" i="1" s="1"/>
  <c r="DR495" i="1" s="1"/>
  <c r="DR496" i="1" s="1"/>
  <c r="DR497" i="1" s="1"/>
  <c r="DR498" i="1" s="1"/>
  <c r="DR499" i="1" s="1"/>
  <c r="DR500" i="1" s="1"/>
  <c r="DR501" i="1" s="1"/>
  <c r="DR502" i="1" s="1"/>
  <c r="DR503" i="1" s="1"/>
  <c r="DR504" i="1" s="1"/>
  <c r="DR505" i="1" s="1"/>
  <c r="DR506" i="1" s="1"/>
  <c r="DR507" i="1" s="1"/>
  <c r="DR508" i="1" s="1"/>
  <c r="DR509" i="1" s="1"/>
  <c r="DR510" i="1" s="1"/>
  <c r="DR511" i="1" s="1"/>
  <c r="DR512" i="1" s="1"/>
  <c r="DR513" i="1" s="1"/>
  <c r="DR514" i="1" s="1"/>
  <c r="DR515" i="1" s="1"/>
  <c r="DR516" i="1" s="1"/>
  <c r="DR517" i="1" s="1"/>
  <c r="DR518" i="1" s="1"/>
  <c r="DR519" i="1" s="1"/>
  <c r="DR520" i="1" s="1"/>
  <c r="DR521" i="1" s="1"/>
  <c r="DR522" i="1" s="1"/>
  <c r="DR523" i="1" s="1"/>
  <c r="DR524" i="1" s="1"/>
  <c r="DR525" i="1" s="1"/>
  <c r="DR526" i="1" s="1"/>
  <c r="DR527" i="1" s="1"/>
  <c r="DR528" i="1" s="1"/>
  <c r="DR529" i="1" s="1"/>
  <c r="DR530" i="1" s="1"/>
  <c r="DR531" i="1" s="1"/>
  <c r="DR532" i="1" s="1"/>
  <c r="DR533" i="1" s="1"/>
  <c r="DR44" i="1"/>
  <c r="DR45" i="1" s="1"/>
  <c r="DR46" i="1" s="1"/>
  <c r="DR47" i="1" s="1"/>
  <c r="DR48" i="1" s="1"/>
  <c r="DR49" i="1" s="1"/>
  <c r="DR50" i="1" s="1"/>
  <c r="DR51" i="1" s="1"/>
  <c r="DR52" i="1" s="1"/>
  <c r="DR53" i="1" s="1"/>
  <c r="DR54" i="1" s="1"/>
  <c r="K84" i="2"/>
  <c r="AB83" i="2"/>
  <c r="AG44" i="1"/>
  <c r="AG45" i="1" s="1"/>
  <c r="AG46" i="1" s="1"/>
  <c r="AG47" i="1" s="1"/>
  <c r="AG48" i="1" s="1"/>
  <c r="AG49" i="1" s="1"/>
  <c r="AG50" i="1" s="1"/>
  <c r="AG51" i="1" s="1"/>
  <c r="AG52" i="1" s="1"/>
  <c r="AG53" i="1" s="1"/>
  <c r="AG294" i="1"/>
  <c r="AG295" i="1" s="1"/>
  <c r="AG296" i="1" s="1"/>
  <c r="AG297" i="1" s="1"/>
  <c r="AG298" i="1" s="1"/>
  <c r="AG299" i="1" s="1"/>
  <c r="AG300" i="1" s="1"/>
  <c r="AG301" i="1" s="1"/>
  <c r="AG302" i="1" s="1"/>
  <c r="AG303" i="1" s="1"/>
  <c r="AG304" i="1" s="1"/>
  <c r="AG305" i="1" s="1"/>
  <c r="AG306" i="1" s="1"/>
  <c r="AG307" i="1" s="1"/>
  <c r="AG308" i="1" s="1"/>
  <c r="AG309" i="1" s="1"/>
  <c r="AG310" i="1" s="1"/>
  <c r="AG311" i="1" s="1"/>
  <c r="AG312" i="1" s="1"/>
  <c r="AG313" i="1" s="1"/>
  <c r="AG314" i="1" s="1"/>
  <c r="AG315" i="1" s="1"/>
  <c r="AG316" i="1" s="1"/>
  <c r="AG317" i="1" s="1"/>
  <c r="AG318" i="1" s="1"/>
  <c r="AG319" i="1" s="1"/>
  <c r="AG320" i="1" s="1"/>
  <c r="AG321" i="1" s="1"/>
  <c r="AG322" i="1" s="1"/>
  <c r="AG323" i="1" s="1"/>
  <c r="AG324" i="1" s="1"/>
  <c r="AG325" i="1" s="1"/>
  <c r="AG326" i="1" s="1"/>
  <c r="AG327" i="1" s="1"/>
  <c r="AG328" i="1" s="1"/>
  <c r="AG329" i="1" s="1"/>
  <c r="AG330" i="1" s="1"/>
  <c r="AG331" i="1" s="1"/>
  <c r="AG332" i="1" s="1"/>
  <c r="AG333" i="1" s="1"/>
  <c r="AG334" i="1" s="1"/>
  <c r="AG335" i="1" s="1"/>
  <c r="AG336" i="1" s="1"/>
  <c r="AG337" i="1" s="1"/>
  <c r="AG338" i="1" s="1"/>
  <c r="AG339" i="1" s="1"/>
  <c r="AG340" i="1" s="1"/>
  <c r="AG341" i="1" s="1"/>
  <c r="AG342" i="1" s="1"/>
  <c r="AG343" i="1" s="1"/>
  <c r="AG344" i="1" s="1"/>
  <c r="AG345" i="1" s="1"/>
  <c r="AG346" i="1" s="1"/>
  <c r="AG347" i="1" s="1"/>
  <c r="AG348" i="1" s="1"/>
  <c r="AG349" i="1" s="1"/>
  <c r="AG350" i="1" s="1"/>
  <c r="AG351" i="1" s="1"/>
  <c r="AG352" i="1" s="1"/>
  <c r="AG353" i="1" s="1"/>
  <c r="AG354" i="1" s="1"/>
  <c r="AG355" i="1" s="1"/>
  <c r="AG356" i="1" s="1"/>
  <c r="AG357" i="1" s="1"/>
  <c r="AG358" i="1" s="1"/>
  <c r="AG359" i="1" s="1"/>
  <c r="AG360" i="1" s="1"/>
  <c r="AG361" i="1" s="1"/>
  <c r="AG362" i="1" s="1"/>
  <c r="AG363" i="1" s="1"/>
  <c r="AG364" i="1" s="1"/>
  <c r="AG365" i="1" s="1"/>
  <c r="AG366" i="1" s="1"/>
  <c r="AG367" i="1" s="1"/>
  <c r="AG368" i="1" s="1"/>
  <c r="AG369" i="1" s="1"/>
  <c r="AG370" i="1" s="1"/>
  <c r="AG371" i="1" s="1"/>
  <c r="AG372" i="1" s="1"/>
  <c r="AG373" i="1" s="1"/>
  <c r="AG374" i="1" s="1"/>
  <c r="AG375" i="1" s="1"/>
  <c r="AG376" i="1" s="1"/>
  <c r="AG377" i="1" s="1"/>
  <c r="AG378" i="1" s="1"/>
  <c r="AG379" i="1" s="1"/>
  <c r="AG380" i="1" s="1"/>
  <c r="AG381" i="1" s="1"/>
  <c r="AG382" i="1" s="1"/>
  <c r="AG383" i="1" s="1"/>
  <c r="AG384" i="1" s="1"/>
  <c r="AG385" i="1" s="1"/>
  <c r="AG386" i="1" s="1"/>
  <c r="AG387" i="1" s="1"/>
  <c r="AG388" i="1" s="1"/>
  <c r="AG389" i="1" s="1"/>
  <c r="AG390" i="1" s="1"/>
  <c r="AG391" i="1" s="1"/>
  <c r="AG392" i="1" s="1"/>
  <c r="AG393" i="1" s="1"/>
  <c r="AG394" i="1" s="1"/>
  <c r="AG395" i="1" s="1"/>
  <c r="AG396" i="1" s="1"/>
  <c r="AG397" i="1" s="1"/>
  <c r="AG398" i="1" s="1"/>
  <c r="AG399" i="1" s="1"/>
  <c r="AG400" i="1" s="1"/>
  <c r="AG401" i="1" s="1"/>
  <c r="AG402" i="1" s="1"/>
  <c r="AG403" i="1" s="1"/>
  <c r="AG404" i="1" s="1"/>
  <c r="AG405" i="1" s="1"/>
  <c r="AG406" i="1" s="1"/>
  <c r="AG407" i="1" s="1"/>
  <c r="AG408" i="1" s="1"/>
  <c r="AG409" i="1" s="1"/>
  <c r="AG410" i="1" s="1"/>
  <c r="AG411" i="1" s="1"/>
  <c r="AG412" i="1" s="1"/>
  <c r="AG413" i="1" s="1"/>
  <c r="AG414" i="1" s="1"/>
  <c r="AG415" i="1" s="1"/>
  <c r="AG416" i="1" s="1"/>
  <c r="AG417" i="1" s="1"/>
  <c r="AG418" i="1" s="1"/>
  <c r="AG419" i="1" s="1"/>
  <c r="AG420" i="1" s="1"/>
  <c r="AG421" i="1" s="1"/>
  <c r="AG422" i="1" s="1"/>
  <c r="AG423" i="1" s="1"/>
  <c r="AG424" i="1" s="1"/>
  <c r="AG425" i="1" s="1"/>
  <c r="AG426" i="1" s="1"/>
  <c r="AG427" i="1" s="1"/>
  <c r="AG428" i="1" s="1"/>
  <c r="AG429" i="1" s="1"/>
  <c r="AG430" i="1" s="1"/>
  <c r="AG431" i="1" s="1"/>
  <c r="AG432" i="1" s="1"/>
  <c r="AG433" i="1" s="1"/>
  <c r="AG434" i="1" s="1"/>
  <c r="AG435" i="1" s="1"/>
  <c r="AG436" i="1" s="1"/>
  <c r="AG437" i="1" s="1"/>
  <c r="AG438" i="1" s="1"/>
  <c r="AG439" i="1" s="1"/>
  <c r="AG440" i="1" s="1"/>
  <c r="AG441" i="1" s="1"/>
  <c r="AG442" i="1" s="1"/>
  <c r="AG443" i="1" s="1"/>
  <c r="AG444" i="1" s="1"/>
  <c r="AG445" i="1" s="1"/>
  <c r="AG446" i="1" s="1"/>
  <c r="AG447" i="1" s="1"/>
  <c r="AG448" i="1" s="1"/>
  <c r="AG449" i="1" s="1"/>
  <c r="AG450" i="1" s="1"/>
  <c r="AG451" i="1" s="1"/>
  <c r="AG452" i="1" s="1"/>
  <c r="AG453" i="1" s="1"/>
  <c r="AG454" i="1" s="1"/>
  <c r="AG455" i="1" s="1"/>
  <c r="AG456" i="1" s="1"/>
  <c r="AG457" i="1" s="1"/>
  <c r="AG458" i="1" s="1"/>
  <c r="AG459" i="1" s="1"/>
  <c r="AG460" i="1" s="1"/>
  <c r="AG461" i="1" s="1"/>
  <c r="AG462" i="1" s="1"/>
  <c r="AG463" i="1" s="1"/>
  <c r="AG464" i="1" s="1"/>
  <c r="AG465" i="1" s="1"/>
  <c r="AG466" i="1" s="1"/>
  <c r="AG467" i="1" s="1"/>
  <c r="AG468" i="1" s="1"/>
  <c r="AG469" i="1" s="1"/>
  <c r="AG470" i="1" s="1"/>
  <c r="AG471" i="1" s="1"/>
  <c r="AG472" i="1" s="1"/>
  <c r="AG473" i="1" s="1"/>
  <c r="AG474" i="1" s="1"/>
  <c r="AG475" i="1" s="1"/>
  <c r="AG476" i="1" s="1"/>
  <c r="AG477" i="1" s="1"/>
  <c r="AG478" i="1" s="1"/>
  <c r="AG479" i="1" s="1"/>
  <c r="AG480" i="1" s="1"/>
  <c r="AG481" i="1" s="1"/>
  <c r="AG482" i="1" s="1"/>
  <c r="AG483" i="1" s="1"/>
  <c r="AG484" i="1" s="1"/>
  <c r="AG485" i="1" s="1"/>
  <c r="AG486" i="1" s="1"/>
  <c r="AG487" i="1" s="1"/>
  <c r="AG488" i="1" s="1"/>
  <c r="AG489" i="1" s="1"/>
  <c r="AG490" i="1" s="1"/>
  <c r="AG491" i="1" s="1"/>
  <c r="AG492" i="1" s="1"/>
  <c r="AG493" i="1" s="1"/>
  <c r="AG494" i="1" s="1"/>
  <c r="AG495" i="1" s="1"/>
  <c r="AG496" i="1" s="1"/>
  <c r="AG497" i="1" s="1"/>
  <c r="AG498" i="1" s="1"/>
  <c r="AG499" i="1" s="1"/>
  <c r="AG500" i="1" s="1"/>
  <c r="AG501" i="1" s="1"/>
  <c r="AG502" i="1" s="1"/>
  <c r="AG503" i="1" s="1"/>
  <c r="AG504" i="1" s="1"/>
  <c r="AG505" i="1" s="1"/>
  <c r="AG506" i="1" s="1"/>
  <c r="AG507" i="1" s="1"/>
  <c r="AG508" i="1" s="1"/>
  <c r="AG509" i="1" s="1"/>
  <c r="AG510" i="1" s="1"/>
  <c r="AG511" i="1" s="1"/>
  <c r="AG512" i="1" s="1"/>
  <c r="AG513" i="1" s="1"/>
  <c r="AG514" i="1" s="1"/>
  <c r="AG515" i="1" s="1"/>
  <c r="AG516" i="1" s="1"/>
  <c r="AG517" i="1" s="1"/>
  <c r="AG518" i="1" s="1"/>
  <c r="AG519" i="1" s="1"/>
  <c r="AG520" i="1" s="1"/>
  <c r="AG521" i="1" s="1"/>
  <c r="AG522" i="1" s="1"/>
  <c r="AG523" i="1" s="1"/>
  <c r="AG524" i="1" s="1"/>
  <c r="AG525" i="1" s="1"/>
  <c r="AG526" i="1" s="1"/>
  <c r="AG527" i="1" s="1"/>
  <c r="AG528" i="1" s="1"/>
  <c r="AG529" i="1" s="1"/>
  <c r="AG530" i="1" s="1"/>
  <c r="AG531" i="1" s="1"/>
  <c r="AG532" i="1" s="1"/>
  <c r="AG533" i="1" s="1"/>
  <c r="AG547" i="1"/>
  <c r="AG548" i="1"/>
  <c r="AG549" i="1"/>
  <c r="AG550" i="1"/>
  <c r="AH284" i="3"/>
  <c r="Q285" i="3"/>
  <c r="BJ44" i="1"/>
  <c r="BJ45" i="1" s="1"/>
  <c r="BJ46" i="1" s="1"/>
  <c r="BJ47" i="1" s="1"/>
  <c r="BJ48" i="1" s="1"/>
  <c r="BJ49" i="1" s="1"/>
  <c r="BJ50" i="1" s="1"/>
  <c r="BJ51" i="1" s="1"/>
  <c r="BJ52" i="1" s="1"/>
  <c r="BJ53" i="1" s="1"/>
  <c r="BJ294" i="1"/>
  <c r="BJ295" i="1" s="1"/>
  <c r="BJ296" i="1" s="1"/>
  <c r="BJ297" i="1" s="1"/>
  <c r="BJ298" i="1" s="1"/>
  <c r="BJ299" i="1" s="1"/>
  <c r="BJ300" i="1" s="1"/>
  <c r="BJ301" i="1" s="1"/>
  <c r="BJ302" i="1" s="1"/>
  <c r="BJ303" i="1" s="1"/>
  <c r="BJ304" i="1" s="1"/>
  <c r="BJ305" i="1" s="1"/>
  <c r="BJ306" i="1" s="1"/>
  <c r="BJ307" i="1" s="1"/>
  <c r="BJ308" i="1" s="1"/>
  <c r="BJ309" i="1" s="1"/>
  <c r="BJ310" i="1" s="1"/>
  <c r="BJ311" i="1" s="1"/>
  <c r="BJ312" i="1" s="1"/>
  <c r="BJ313" i="1" s="1"/>
  <c r="BJ314" i="1" s="1"/>
  <c r="BJ315" i="1" s="1"/>
  <c r="BJ316" i="1" s="1"/>
  <c r="BJ317" i="1" s="1"/>
  <c r="BJ318" i="1" s="1"/>
  <c r="BJ319" i="1" s="1"/>
  <c r="BJ320" i="1" s="1"/>
  <c r="BJ321" i="1" s="1"/>
  <c r="BJ322" i="1" s="1"/>
  <c r="BJ323" i="1" s="1"/>
  <c r="BJ324" i="1" s="1"/>
  <c r="BJ325" i="1" s="1"/>
  <c r="BJ326" i="1" s="1"/>
  <c r="BJ327" i="1" s="1"/>
  <c r="BJ328" i="1" s="1"/>
  <c r="BJ329" i="1" s="1"/>
  <c r="BJ330" i="1" s="1"/>
  <c r="BJ331" i="1" s="1"/>
  <c r="BJ332" i="1" s="1"/>
  <c r="BJ333" i="1" s="1"/>
  <c r="BJ334" i="1" s="1"/>
  <c r="BJ335" i="1" s="1"/>
  <c r="BJ336" i="1" s="1"/>
  <c r="BJ337" i="1" s="1"/>
  <c r="BJ338" i="1" s="1"/>
  <c r="BJ339" i="1" s="1"/>
  <c r="BJ340" i="1" s="1"/>
  <c r="BJ341" i="1" s="1"/>
  <c r="BJ342" i="1" s="1"/>
  <c r="BJ343" i="1" s="1"/>
  <c r="BJ344" i="1" s="1"/>
  <c r="BJ345" i="1" s="1"/>
  <c r="BJ346" i="1" s="1"/>
  <c r="BJ347" i="1" s="1"/>
  <c r="BJ348" i="1" s="1"/>
  <c r="BJ349" i="1" s="1"/>
  <c r="BJ350" i="1" s="1"/>
  <c r="BJ351" i="1" s="1"/>
  <c r="BJ352" i="1" s="1"/>
  <c r="BJ353" i="1" s="1"/>
  <c r="BJ354" i="1" s="1"/>
  <c r="BJ355" i="1" s="1"/>
  <c r="BJ356" i="1" s="1"/>
  <c r="BJ357" i="1" s="1"/>
  <c r="BJ358" i="1" s="1"/>
  <c r="BJ359" i="1" s="1"/>
  <c r="BJ360" i="1" s="1"/>
  <c r="BJ361" i="1" s="1"/>
  <c r="BJ362" i="1" s="1"/>
  <c r="BJ363" i="1" s="1"/>
  <c r="BJ364" i="1" s="1"/>
  <c r="BJ365" i="1" s="1"/>
  <c r="BJ366" i="1" s="1"/>
  <c r="BJ367" i="1" s="1"/>
  <c r="BJ368" i="1" s="1"/>
  <c r="BJ369" i="1" s="1"/>
  <c r="BJ370" i="1" s="1"/>
  <c r="BJ371" i="1" s="1"/>
  <c r="BJ372" i="1" s="1"/>
  <c r="BJ373" i="1" s="1"/>
  <c r="BJ374" i="1" s="1"/>
  <c r="BJ375" i="1" s="1"/>
  <c r="BJ376" i="1" s="1"/>
  <c r="BJ377" i="1" s="1"/>
  <c r="BJ378" i="1" s="1"/>
  <c r="BJ379" i="1" s="1"/>
  <c r="BJ380" i="1" s="1"/>
  <c r="BJ381" i="1" s="1"/>
  <c r="BJ382" i="1" s="1"/>
  <c r="BJ383" i="1" s="1"/>
  <c r="BJ384" i="1" s="1"/>
  <c r="BJ385" i="1" s="1"/>
  <c r="BJ386" i="1" s="1"/>
  <c r="BJ387" i="1" s="1"/>
  <c r="BJ388" i="1" s="1"/>
  <c r="BJ389" i="1" s="1"/>
  <c r="BJ390" i="1" s="1"/>
  <c r="BJ391" i="1" s="1"/>
  <c r="BJ392" i="1" s="1"/>
  <c r="BJ393" i="1" s="1"/>
  <c r="BJ394" i="1" s="1"/>
  <c r="BJ395" i="1" s="1"/>
  <c r="BJ396" i="1" s="1"/>
  <c r="BJ397" i="1" s="1"/>
  <c r="BJ398" i="1" s="1"/>
  <c r="BJ399" i="1" s="1"/>
  <c r="BJ400" i="1" s="1"/>
  <c r="BJ401" i="1" s="1"/>
  <c r="BJ402" i="1" s="1"/>
  <c r="BJ403" i="1" s="1"/>
  <c r="BJ404" i="1" s="1"/>
  <c r="BJ405" i="1" s="1"/>
  <c r="BJ406" i="1" s="1"/>
  <c r="BJ407" i="1" s="1"/>
  <c r="BJ408" i="1" s="1"/>
  <c r="BJ409" i="1" s="1"/>
  <c r="BJ410" i="1" s="1"/>
  <c r="BJ411" i="1" s="1"/>
  <c r="BJ412" i="1" s="1"/>
  <c r="BJ413" i="1" s="1"/>
  <c r="BJ414" i="1" s="1"/>
  <c r="BJ415" i="1" s="1"/>
  <c r="BJ416" i="1" s="1"/>
  <c r="BJ417" i="1" s="1"/>
  <c r="BJ418" i="1" s="1"/>
  <c r="BJ419" i="1" s="1"/>
  <c r="BJ420" i="1" s="1"/>
  <c r="BJ421" i="1" s="1"/>
  <c r="BJ422" i="1" s="1"/>
  <c r="BJ423" i="1" s="1"/>
  <c r="BJ424" i="1" s="1"/>
  <c r="BJ425" i="1" s="1"/>
  <c r="BJ426" i="1" s="1"/>
  <c r="BJ427" i="1" s="1"/>
  <c r="BJ428" i="1" s="1"/>
  <c r="BJ429" i="1" s="1"/>
  <c r="BJ430" i="1" s="1"/>
  <c r="BJ431" i="1" s="1"/>
  <c r="BJ432" i="1" s="1"/>
  <c r="BJ433" i="1" s="1"/>
  <c r="BJ434" i="1" s="1"/>
  <c r="BJ435" i="1" s="1"/>
  <c r="BJ436" i="1" s="1"/>
  <c r="BJ437" i="1" s="1"/>
  <c r="BJ438" i="1" s="1"/>
  <c r="BJ439" i="1" s="1"/>
  <c r="BJ440" i="1" s="1"/>
  <c r="BJ441" i="1" s="1"/>
  <c r="BJ442" i="1" s="1"/>
  <c r="BJ443" i="1" s="1"/>
  <c r="BJ444" i="1" s="1"/>
  <c r="BJ445" i="1" s="1"/>
  <c r="BJ446" i="1" s="1"/>
  <c r="BJ447" i="1" s="1"/>
  <c r="BJ448" i="1" s="1"/>
  <c r="BJ449" i="1" s="1"/>
  <c r="BJ450" i="1" s="1"/>
  <c r="BJ451" i="1" s="1"/>
  <c r="BJ452" i="1" s="1"/>
  <c r="BJ453" i="1" s="1"/>
  <c r="BJ454" i="1" s="1"/>
  <c r="BJ455" i="1" s="1"/>
  <c r="BJ456" i="1" s="1"/>
  <c r="BJ457" i="1" s="1"/>
  <c r="BJ458" i="1" s="1"/>
  <c r="BJ459" i="1" s="1"/>
  <c r="BJ460" i="1" s="1"/>
  <c r="BJ461" i="1" s="1"/>
  <c r="BJ462" i="1" s="1"/>
  <c r="BJ463" i="1" s="1"/>
  <c r="BJ464" i="1" s="1"/>
  <c r="BJ465" i="1" s="1"/>
  <c r="BJ466" i="1" s="1"/>
  <c r="BJ467" i="1" s="1"/>
  <c r="BJ468" i="1" s="1"/>
  <c r="BJ469" i="1" s="1"/>
  <c r="BJ470" i="1" s="1"/>
  <c r="BJ471" i="1" s="1"/>
  <c r="BJ472" i="1" s="1"/>
  <c r="BJ473" i="1" s="1"/>
  <c r="BJ474" i="1" s="1"/>
  <c r="BJ475" i="1" s="1"/>
  <c r="BJ476" i="1" s="1"/>
  <c r="BJ477" i="1" s="1"/>
  <c r="BJ478" i="1" s="1"/>
  <c r="BJ479" i="1" s="1"/>
  <c r="BJ480" i="1" s="1"/>
  <c r="BJ481" i="1" s="1"/>
  <c r="BJ482" i="1" s="1"/>
  <c r="BJ483" i="1" s="1"/>
  <c r="BJ484" i="1" s="1"/>
  <c r="BJ485" i="1" s="1"/>
  <c r="BJ486" i="1" s="1"/>
  <c r="BJ487" i="1" s="1"/>
  <c r="BJ488" i="1" s="1"/>
  <c r="BJ489" i="1" s="1"/>
  <c r="BJ490" i="1" s="1"/>
  <c r="BJ491" i="1" s="1"/>
  <c r="BJ492" i="1" s="1"/>
  <c r="BJ493" i="1" s="1"/>
  <c r="BJ494" i="1" s="1"/>
  <c r="BJ495" i="1" s="1"/>
  <c r="BJ496" i="1" s="1"/>
  <c r="BJ497" i="1" s="1"/>
  <c r="BJ498" i="1" s="1"/>
  <c r="BJ499" i="1" s="1"/>
  <c r="BJ500" i="1" s="1"/>
  <c r="BJ501" i="1" s="1"/>
  <c r="BJ502" i="1" s="1"/>
  <c r="BJ503" i="1" s="1"/>
  <c r="BJ504" i="1" s="1"/>
  <c r="BJ505" i="1" s="1"/>
  <c r="BJ506" i="1" s="1"/>
  <c r="BJ507" i="1" s="1"/>
  <c r="BJ508" i="1" s="1"/>
  <c r="BJ509" i="1" s="1"/>
  <c r="BJ510" i="1" s="1"/>
  <c r="BJ511" i="1" s="1"/>
  <c r="BJ512" i="1" s="1"/>
  <c r="BJ513" i="1" s="1"/>
  <c r="BJ514" i="1" s="1"/>
  <c r="BJ515" i="1" s="1"/>
  <c r="BJ516" i="1" s="1"/>
  <c r="BJ517" i="1" s="1"/>
  <c r="BJ518" i="1" s="1"/>
  <c r="BJ519" i="1" s="1"/>
  <c r="BJ520" i="1" s="1"/>
  <c r="BJ521" i="1" s="1"/>
  <c r="BJ522" i="1" s="1"/>
  <c r="BJ523" i="1" s="1"/>
  <c r="BJ524" i="1" s="1"/>
  <c r="BJ525" i="1" s="1"/>
  <c r="BJ526" i="1" s="1"/>
  <c r="BJ527" i="1" s="1"/>
  <c r="BJ528" i="1" s="1"/>
  <c r="BJ529" i="1" s="1"/>
  <c r="BJ530" i="1" s="1"/>
  <c r="BJ531" i="1" s="1"/>
  <c r="BJ532" i="1" s="1"/>
  <c r="BJ533" i="1" s="1"/>
  <c r="W553" i="1"/>
  <c r="Z552" i="1"/>
  <c r="AD552" i="1"/>
  <c r="CH552" i="1"/>
  <c r="CI552" i="1"/>
  <c r="AF552" i="1"/>
  <c r="CL552" i="1"/>
  <c r="CJ552" i="1"/>
  <c r="CM552" i="1"/>
  <c r="AB552" i="1"/>
  <c r="CN552" i="1"/>
  <c r="Y552" i="1"/>
  <c r="AG552" i="1"/>
  <c r="AS552" i="1"/>
  <c r="AA552" i="1"/>
  <c r="X552" i="1"/>
  <c r="CG552" i="1"/>
  <c r="CK552" i="1"/>
  <c r="CO552" i="1"/>
  <c r="AE552" i="1"/>
  <c r="CF552" i="1"/>
  <c r="AK552" i="1"/>
  <c r="AI552" i="1"/>
  <c r="AC552" i="1"/>
  <c r="CP552" i="1"/>
  <c r="CZ552" i="1"/>
  <c r="DE552" i="1"/>
  <c r="AR552" i="1"/>
  <c r="AO552" i="1"/>
  <c r="CW552" i="1"/>
  <c r="CY552" i="1"/>
  <c r="DI552" i="1"/>
  <c r="DC552" i="1"/>
  <c r="CQ552" i="1"/>
  <c r="DA552" i="1"/>
  <c r="AP552" i="1"/>
  <c r="CS552" i="1"/>
  <c r="AH552" i="1"/>
  <c r="DG552" i="1"/>
  <c r="BA552" i="1"/>
  <c r="AM552" i="1"/>
  <c r="AY552" i="1"/>
  <c r="AW552" i="1"/>
  <c r="CU552" i="1"/>
  <c r="AL552" i="1"/>
  <c r="AQ552" i="1"/>
  <c r="CT552" i="1"/>
  <c r="AU552" i="1"/>
  <c r="CX552" i="1"/>
  <c r="AZ552" i="1"/>
  <c r="AV552" i="1"/>
  <c r="DD552" i="1"/>
  <c r="DB552" i="1"/>
  <c r="AT552" i="1"/>
  <c r="AJ552" i="1"/>
  <c r="AN552" i="1"/>
  <c r="DF552" i="1"/>
  <c r="CV552" i="1"/>
  <c r="DH552" i="1"/>
  <c r="CR552" i="1"/>
  <c r="AX552" i="1"/>
  <c r="CO294" i="1"/>
  <c r="CO295" i="1" s="1"/>
  <c r="CO296" i="1" s="1"/>
  <c r="CO297" i="1" s="1"/>
  <c r="CO298" i="1" s="1"/>
  <c r="CO299" i="1" s="1"/>
  <c r="CO300" i="1" s="1"/>
  <c r="CO301" i="1" s="1"/>
  <c r="CO302" i="1" s="1"/>
  <c r="CO303" i="1" s="1"/>
  <c r="CO304" i="1" s="1"/>
  <c r="CO305" i="1" s="1"/>
  <c r="CO306" i="1" s="1"/>
  <c r="CO307" i="1" s="1"/>
  <c r="CO308" i="1" s="1"/>
  <c r="CO309" i="1" s="1"/>
  <c r="CO310" i="1" s="1"/>
  <c r="CO311" i="1" s="1"/>
  <c r="CO312" i="1" s="1"/>
  <c r="CO313" i="1" s="1"/>
  <c r="CO314" i="1" s="1"/>
  <c r="CO315" i="1" s="1"/>
  <c r="CO316" i="1" s="1"/>
  <c r="CO317" i="1" s="1"/>
  <c r="CO318" i="1" s="1"/>
  <c r="CO319" i="1" s="1"/>
  <c r="CO320" i="1" s="1"/>
  <c r="CO321" i="1" s="1"/>
  <c r="CO322" i="1" s="1"/>
  <c r="CO323" i="1" s="1"/>
  <c r="CO324" i="1" s="1"/>
  <c r="CO325" i="1" s="1"/>
  <c r="CO326" i="1" s="1"/>
  <c r="CO327" i="1" s="1"/>
  <c r="CO328" i="1" s="1"/>
  <c r="CO329" i="1" s="1"/>
  <c r="CO330" i="1" s="1"/>
  <c r="CO331" i="1" s="1"/>
  <c r="CO332" i="1" s="1"/>
  <c r="CO333" i="1" s="1"/>
  <c r="CO334" i="1" s="1"/>
  <c r="CO335" i="1" s="1"/>
  <c r="CO336" i="1" s="1"/>
  <c r="CO337" i="1" s="1"/>
  <c r="CO338" i="1" s="1"/>
  <c r="CO339" i="1" s="1"/>
  <c r="CO340" i="1" s="1"/>
  <c r="CO341" i="1" s="1"/>
  <c r="CO342" i="1" s="1"/>
  <c r="CO343" i="1" s="1"/>
  <c r="CO344" i="1" s="1"/>
  <c r="CO345" i="1" s="1"/>
  <c r="CO346" i="1" s="1"/>
  <c r="CO347" i="1" s="1"/>
  <c r="CO348" i="1" s="1"/>
  <c r="CO349" i="1" s="1"/>
  <c r="CO350" i="1" s="1"/>
  <c r="CO351" i="1" s="1"/>
  <c r="CO352" i="1" s="1"/>
  <c r="CO353" i="1" s="1"/>
  <c r="CO354" i="1" s="1"/>
  <c r="CO355" i="1" s="1"/>
  <c r="CO356" i="1" s="1"/>
  <c r="CO357" i="1" s="1"/>
  <c r="CO358" i="1" s="1"/>
  <c r="CO359" i="1" s="1"/>
  <c r="CO360" i="1" s="1"/>
  <c r="CO361" i="1" s="1"/>
  <c r="CO362" i="1" s="1"/>
  <c r="CO363" i="1" s="1"/>
  <c r="CO364" i="1" s="1"/>
  <c r="CO365" i="1" s="1"/>
  <c r="CO366" i="1" s="1"/>
  <c r="CO367" i="1" s="1"/>
  <c r="CO368" i="1" s="1"/>
  <c r="CO369" i="1" s="1"/>
  <c r="CO370" i="1" s="1"/>
  <c r="CO371" i="1" s="1"/>
  <c r="CO372" i="1" s="1"/>
  <c r="CO373" i="1" s="1"/>
  <c r="CO374" i="1" s="1"/>
  <c r="CO375" i="1" s="1"/>
  <c r="CO376" i="1" s="1"/>
  <c r="CO377" i="1" s="1"/>
  <c r="CO378" i="1" s="1"/>
  <c r="CO379" i="1" s="1"/>
  <c r="CO380" i="1" s="1"/>
  <c r="CO381" i="1" s="1"/>
  <c r="CO382" i="1" s="1"/>
  <c r="CO383" i="1" s="1"/>
  <c r="CO384" i="1" s="1"/>
  <c r="CO385" i="1" s="1"/>
  <c r="CO386" i="1" s="1"/>
  <c r="CO387" i="1" s="1"/>
  <c r="CO388" i="1" s="1"/>
  <c r="CO389" i="1" s="1"/>
  <c r="CO390" i="1" s="1"/>
  <c r="CO391" i="1" s="1"/>
  <c r="CO392" i="1" s="1"/>
  <c r="CO393" i="1" s="1"/>
  <c r="CO394" i="1" s="1"/>
  <c r="CO395" i="1" s="1"/>
  <c r="CO396" i="1" s="1"/>
  <c r="CO397" i="1" s="1"/>
  <c r="CO398" i="1" s="1"/>
  <c r="CO399" i="1" s="1"/>
  <c r="CO400" i="1" s="1"/>
  <c r="CO401" i="1" s="1"/>
  <c r="CO402" i="1" s="1"/>
  <c r="CO403" i="1" s="1"/>
  <c r="CO404" i="1" s="1"/>
  <c r="CO405" i="1" s="1"/>
  <c r="CO406" i="1" s="1"/>
  <c r="CO407" i="1" s="1"/>
  <c r="CO408" i="1" s="1"/>
  <c r="CO409" i="1" s="1"/>
  <c r="CO410" i="1" s="1"/>
  <c r="CO411" i="1" s="1"/>
  <c r="CO412" i="1" s="1"/>
  <c r="CO413" i="1" s="1"/>
  <c r="CO414" i="1" s="1"/>
  <c r="CO415" i="1" s="1"/>
  <c r="CO416" i="1" s="1"/>
  <c r="CO417" i="1" s="1"/>
  <c r="CO418" i="1" s="1"/>
  <c r="CO419" i="1" s="1"/>
  <c r="CO420" i="1" s="1"/>
  <c r="CO421" i="1" s="1"/>
  <c r="CO422" i="1" s="1"/>
  <c r="CO423" i="1" s="1"/>
  <c r="CO424" i="1" s="1"/>
  <c r="CO425" i="1" s="1"/>
  <c r="CO426" i="1" s="1"/>
  <c r="CO427" i="1" s="1"/>
  <c r="CO428" i="1" s="1"/>
  <c r="CO429" i="1" s="1"/>
  <c r="CO430" i="1" s="1"/>
  <c r="CO431" i="1" s="1"/>
  <c r="CO432" i="1" s="1"/>
  <c r="CO433" i="1" s="1"/>
  <c r="CO434" i="1" s="1"/>
  <c r="CO435" i="1" s="1"/>
  <c r="CO436" i="1" s="1"/>
  <c r="CO437" i="1" s="1"/>
  <c r="CO438" i="1" s="1"/>
  <c r="CO439" i="1" s="1"/>
  <c r="CO440" i="1" s="1"/>
  <c r="CO441" i="1" s="1"/>
  <c r="CO442" i="1" s="1"/>
  <c r="CO443" i="1" s="1"/>
  <c r="CO444" i="1" s="1"/>
  <c r="CO445" i="1" s="1"/>
  <c r="CO446" i="1" s="1"/>
  <c r="CO447" i="1" s="1"/>
  <c r="CO448" i="1" s="1"/>
  <c r="CO449" i="1" s="1"/>
  <c r="CO450" i="1" s="1"/>
  <c r="CO451" i="1" s="1"/>
  <c r="CO452" i="1" s="1"/>
  <c r="CO453" i="1" s="1"/>
  <c r="CO454" i="1" s="1"/>
  <c r="CO455" i="1" s="1"/>
  <c r="CO456" i="1" s="1"/>
  <c r="CO457" i="1" s="1"/>
  <c r="CO458" i="1" s="1"/>
  <c r="CO459" i="1" s="1"/>
  <c r="CO460" i="1" s="1"/>
  <c r="CO461" i="1" s="1"/>
  <c r="CO462" i="1" s="1"/>
  <c r="CO463" i="1" s="1"/>
  <c r="CO464" i="1" s="1"/>
  <c r="CO465" i="1" s="1"/>
  <c r="CO466" i="1" s="1"/>
  <c r="CO467" i="1" s="1"/>
  <c r="CO468" i="1" s="1"/>
  <c r="CO469" i="1" s="1"/>
  <c r="CO470" i="1" s="1"/>
  <c r="CO471" i="1" s="1"/>
  <c r="CO472" i="1" s="1"/>
  <c r="CO473" i="1" s="1"/>
  <c r="CO474" i="1" s="1"/>
  <c r="CO475" i="1" s="1"/>
  <c r="CO476" i="1" s="1"/>
  <c r="CO477" i="1" s="1"/>
  <c r="CO478" i="1" s="1"/>
  <c r="CO479" i="1" s="1"/>
  <c r="CO480" i="1" s="1"/>
  <c r="CO481" i="1" s="1"/>
  <c r="CO482" i="1" s="1"/>
  <c r="CO483" i="1" s="1"/>
  <c r="CO484" i="1" s="1"/>
  <c r="CO485" i="1" s="1"/>
  <c r="CO486" i="1" s="1"/>
  <c r="CO487" i="1" s="1"/>
  <c r="CO488" i="1" s="1"/>
  <c r="CO489" i="1" s="1"/>
  <c r="CO490" i="1" s="1"/>
  <c r="CO491" i="1" s="1"/>
  <c r="CO492" i="1" s="1"/>
  <c r="CO493" i="1" s="1"/>
  <c r="CO494" i="1" s="1"/>
  <c r="CO495" i="1" s="1"/>
  <c r="CO496" i="1" s="1"/>
  <c r="CO497" i="1" s="1"/>
  <c r="CO498" i="1" s="1"/>
  <c r="CO499" i="1" s="1"/>
  <c r="CO500" i="1" s="1"/>
  <c r="CO501" i="1" s="1"/>
  <c r="CO502" i="1" s="1"/>
  <c r="CO503" i="1" s="1"/>
  <c r="CO504" i="1" s="1"/>
  <c r="CO505" i="1" s="1"/>
  <c r="CO506" i="1" s="1"/>
  <c r="CO507" i="1" s="1"/>
  <c r="CO508" i="1" s="1"/>
  <c r="CO509" i="1" s="1"/>
  <c r="CO510" i="1" s="1"/>
  <c r="CO511" i="1" s="1"/>
  <c r="CO512" i="1" s="1"/>
  <c r="CO513" i="1" s="1"/>
  <c r="CO514" i="1" s="1"/>
  <c r="CO515" i="1" s="1"/>
  <c r="CO516" i="1" s="1"/>
  <c r="CO517" i="1" s="1"/>
  <c r="CO518" i="1" s="1"/>
  <c r="CO519" i="1" s="1"/>
  <c r="CO520" i="1" s="1"/>
  <c r="CO521" i="1" s="1"/>
  <c r="CO522" i="1" s="1"/>
  <c r="CO523" i="1" s="1"/>
  <c r="CO524" i="1" s="1"/>
  <c r="CO525" i="1" s="1"/>
  <c r="CO526" i="1" s="1"/>
  <c r="CO527" i="1" s="1"/>
  <c r="CO528" i="1" s="1"/>
  <c r="CO529" i="1" s="1"/>
  <c r="CO530" i="1" s="1"/>
  <c r="CO531" i="1" s="1"/>
  <c r="CO532" i="1" s="1"/>
  <c r="CO533" i="1" s="1"/>
  <c r="CO44" i="1"/>
  <c r="CO45" i="1" s="1"/>
  <c r="CO46" i="1" s="1"/>
  <c r="CO47" i="1" s="1"/>
  <c r="CO48" i="1" s="1"/>
  <c r="CO49" i="1" s="1"/>
  <c r="CO50" i="1" s="1"/>
  <c r="CO51" i="1" s="1"/>
  <c r="CO52" i="1" s="1"/>
  <c r="CO53" i="1" s="1"/>
  <c r="CO547" i="1"/>
  <c r="CO548" i="1"/>
  <c r="CO549" i="1"/>
  <c r="CO550" i="1"/>
  <c r="O136" i="5"/>
  <c r="T136" i="5" s="1"/>
  <c r="Y136" i="5" s="1"/>
  <c r="Y137" i="5" s="1"/>
  <c r="U10" i="5"/>
  <c r="V10" i="5" s="1"/>
  <c r="H238" i="3" s="1"/>
  <c r="P26" i="5"/>
  <c r="U26" i="5" s="1"/>
  <c r="Z26" i="5" s="1"/>
  <c r="Z27" i="5" s="1"/>
  <c r="AB27" i="5" s="1"/>
  <c r="DI52" i="1"/>
  <c r="DI53" i="1" s="1"/>
  <c r="AK51" i="1"/>
  <c r="AV50" i="1"/>
  <c r="AC51" i="1"/>
  <c r="DH51" i="1"/>
  <c r="AZ51" i="1"/>
  <c r="DA51" i="1"/>
  <c r="DD51" i="1"/>
  <c r="BA51" i="1"/>
  <c r="EL51" i="1"/>
  <c r="EI51" i="1"/>
  <c r="DU51" i="1"/>
  <c r="BS51" i="1"/>
  <c r="BU51" i="1"/>
  <c r="DB50" i="1"/>
  <c r="BO51" i="1"/>
  <c r="BY51" i="1"/>
  <c r="BW51" i="1"/>
  <c r="CE51" i="1"/>
  <c r="EK51" i="1"/>
  <c r="CV50" i="1"/>
  <c r="BQ51" i="1"/>
  <c r="EG51" i="1"/>
  <c r="BN50" i="1"/>
  <c r="EM51" i="1"/>
  <c r="CD51" i="1"/>
  <c r="BT51" i="1"/>
  <c r="CR50" i="1"/>
  <c r="DZ50" i="1"/>
  <c r="CA51" i="1"/>
  <c r="CB50" i="1"/>
  <c r="BR50" i="1"/>
  <c r="EC51" i="1"/>
  <c r="DF50" i="1"/>
  <c r="N260" i="3"/>
  <c r="BM51" i="1"/>
  <c r="BZ50" i="1"/>
  <c r="DY51" i="1"/>
  <c r="AT50" i="1"/>
  <c r="CC51" i="1"/>
  <c r="BP50" i="1"/>
  <c r="AX50" i="1"/>
  <c r="DW51" i="1"/>
  <c r="EJ50" i="1"/>
  <c r="BX50" i="1"/>
  <c r="ED51" i="1"/>
  <c r="EA51" i="1"/>
  <c r="K260" i="3"/>
  <c r="DV50" i="1"/>
  <c r="BL51" i="1"/>
  <c r="EB51" i="1"/>
  <c r="EE51" i="1"/>
  <c r="AJ50" i="1"/>
  <c r="DX51" i="1"/>
  <c r="AN50" i="1"/>
  <c r="DT51" i="1"/>
  <c r="EF50" i="1"/>
  <c r="EH51" i="1"/>
  <c r="BV51" i="1"/>
  <c r="CH52" i="1"/>
  <c r="CJ53" i="1"/>
  <c r="CL52" i="1"/>
  <c r="AE52" i="1"/>
  <c r="DO53" i="1"/>
  <c r="AF53" i="1"/>
  <c r="BD53" i="1"/>
  <c r="CI52" i="1"/>
  <c r="AI52" i="1"/>
  <c r="CK53" i="1"/>
  <c r="AP52" i="1"/>
  <c r="CS53" i="1"/>
  <c r="CX52" i="1"/>
  <c r="CP52" i="1"/>
  <c r="Z52" i="1"/>
  <c r="DE53" i="1"/>
  <c r="DM53" i="1"/>
  <c r="DL53" i="1"/>
  <c r="CU52" i="1"/>
  <c r="DC52" i="1"/>
  <c r="CM52" i="1"/>
  <c r="DQ53" i="1"/>
  <c r="BE53" i="1"/>
  <c r="AR53" i="1"/>
  <c r="CG53" i="1"/>
  <c r="CW53" i="1"/>
  <c r="X53" i="1"/>
  <c r="BF54" i="1"/>
  <c r="AB53" i="1"/>
  <c r="AH52" i="1"/>
  <c r="AA52" i="1"/>
  <c r="AY52" i="1"/>
  <c r="BH53" i="1"/>
  <c r="BG53" i="1"/>
  <c r="CZ53" i="1"/>
  <c r="DG52" i="1"/>
  <c r="AW53" i="1"/>
  <c r="BC53" i="1"/>
  <c r="DJ54" i="1"/>
  <c r="CN53" i="1"/>
  <c r="BB53" i="1"/>
  <c r="AD52" i="1"/>
  <c r="AQ52" i="1"/>
  <c r="DN53" i="1"/>
  <c r="DK53" i="1"/>
  <c r="CY52" i="1"/>
  <c r="AO53" i="1"/>
  <c r="BI53" i="1"/>
  <c r="AL52" i="1"/>
  <c r="DP53" i="1"/>
  <c r="CF53" i="1"/>
  <c r="CT52" i="1"/>
  <c r="AS54" i="1"/>
  <c r="Y53" i="1"/>
  <c r="AM52" i="1"/>
  <c r="AU52" i="1"/>
  <c r="CQ52" i="1"/>
  <c r="AU275" i="3" l="1"/>
  <c r="AW275" i="3"/>
  <c r="AV275" i="3"/>
  <c r="AF275" i="3"/>
  <c r="AE275" i="3"/>
  <c r="AQ276" i="3"/>
  <c r="AT276" i="3" s="1"/>
  <c r="Q90" i="5"/>
  <c r="O90" i="5" s="1"/>
  <c r="L90" i="5"/>
  <c r="X90" i="5" s="1"/>
  <c r="N90" i="5"/>
  <c r="P90" i="5"/>
  <c r="U94" i="5"/>
  <c r="V94" i="5" s="1"/>
  <c r="AB137" i="5"/>
  <c r="M94" i="5" s="1"/>
  <c r="BE82" i="2"/>
  <c r="DS294" i="1"/>
  <c r="DS295" i="1" s="1"/>
  <c r="DS296" i="1" s="1"/>
  <c r="DS297" i="1" s="1"/>
  <c r="DS298" i="1" s="1"/>
  <c r="DS299" i="1" s="1"/>
  <c r="DS300" i="1" s="1"/>
  <c r="DS301" i="1" s="1"/>
  <c r="DS302" i="1" s="1"/>
  <c r="DS303" i="1" s="1"/>
  <c r="DS304" i="1" s="1"/>
  <c r="DS305" i="1" s="1"/>
  <c r="DS306" i="1" s="1"/>
  <c r="DS307" i="1" s="1"/>
  <c r="DS308" i="1" s="1"/>
  <c r="DS309" i="1" s="1"/>
  <c r="DS310" i="1" s="1"/>
  <c r="DS311" i="1" s="1"/>
  <c r="DS312" i="1" s="1"/>
  <c r="DS313" i="1" s="1"/>
  <c r="DS314" i="1" s="1"/>
  <c r="DS315" i="1" s="1"/>
  <c r="DS316" i="1" s="1"/>
  <c r="DS317" i="1" s="1"/>
  <c r="DS318" i="1" s="1"/>
  <c r="DS319" i="1" s="1"/>
  <c r="DS320" i="1" s="1"/>
  <c r="DS321" i="1" s="1"/>
  <c r="DS322" i="1" s="1"/>
  <c r="DS323" i="1" s="1"/>
  <c r="DS324" i="1" s="1"/>
  <c r="DS325" i="1" s="1"/>
  <c r="DS326" i="1" s="1"/>
  <c r="DS327" i="1" s="1"/>
  <c r="DS328" i="1" s="1"/>
  <c r="DS329" i="1" s="1"/>
  <c r="DS330" i="1" s="1"/>
  <c r="DS331" i="1" s="1"/>
  <c r="DS332" i="1" s="1"/>
  <c r="DS333" i="1" s="1"/>
  <c r="DS334" i="1" s="1"/>
  <c r="DS335" i="1" s="1"/>
  <c r="DS336" i="1" s="1"/>
  <c r="DS337" i="1" s="1"/>
  <c r="DS338" i="1" s="1"/>
  <c r="DS339" i="1" s="1"/>
  <c r="DS340" i="1" s="1"/>
  <c r="DS341" i="1" s="1"/>
  <c r="DS342" i="1" s="1"/>
  <c r="DS343" i="1" s="1"/>
  <c r="DS344" i="1" s="1"/>
  <c r="DS345" i="1" s="1"/>
  <c r="DS346" i="1" s="1"/>
  <c r="DS347" i="1" s="1"/>
  <c r="DS348" i="1" s="1"/>
  <c r="DS349" i="1" s="1"/>
  <c r="DS350" i="1" s="1"/>
  <c r="DS351" i="1" s="1"/>
  <c r="DS352" i="1" s="1"/>
  <c r="DS353" i="1" s="1"/>
  <c r="DS354" i="1" s="1"/>
  <c r="DS355" i="1" s="1"/>
  <c r="DS356" i="1" s="1"/>
  <c r="DS357" i="1" s="1"/>
  <c r="DS358" i="1" s="1"/>
  <c r="DS359" i="1" s="1"/>
  <c r="DS360" i="1" s="1"/>
  <c r="DS361" i="1" s="1"/>
  <c r="DS362" i="1" s="1"/>
  <c r="DS363" i="1" s="1"/>
  <c r="DS364" i="1" s="1"/>
  <c r="DS365" i="1" s="1"/>
  <c r="DS366" i="1" s="1"/>
  <c r="DS367" i="1" s="1"/>
  <c r="DS368" i="1" s="1"/>
  <c r="DS369" i="1" s="1"/>
  <c r="DS370" i="1" s="1"/>
  <c r="DS371" i="1" s="1"/>
  <c r="DS372" i="1" s="1"/>
  <c r="DS373" i="1" s="1"/>
  <c r="DS374" i="1" s="1"/>
  <c r="DS375" i="1" s="1"/>
  <c r="DS376" i="1" s="1"/>
  <c r="DS377" i="1" s="1"/>
  <c r="DS378" i="1" s="1"/>
  <c r="DS379" i="1" s="1"/>
  <c r="DS380" i="1" s="1"/>
  <c r="DS381" i="1" s="1"/>
  <c r="DS382" i="1" s="1"/>
  <c r="DS383" i="1" s="1"/>
  <c r="DS384" i="1" s="1"/>
  <c r="DS385" i="1" s="1"/>
  <c r="DS386" i="1" s="1"/>
  <c r="DS387" i="1" s="1"/>
  <c r="DS388" i="1" s="1"/>
  <c r="DS389" i="1" s="1"/>
  <c r="DS390" i="1" s="1"/>
  <c r="DS391" i="1" s="1"/>
  <c r="DS392" i="1" s="1"/>
  <c r="DS393" i="1" s="1"/>
  <c r="DS394" i="1" s="1"/>
  <c r="DS395" i="1" s="1"/>
  <c r="DS396" i="1" s="1"/>
  <c r="DS397" i="1" s="1"/>
  <c r="DS398" i="1" s="1"/>
  <c r="DS399" i="1" s="1"/>
  <c r="DS400" i="1" s="1"/>
  <c r="DS401" i="1" s="1"/>
  <c r="DS402" i="1" s="1"/>
  <c r="DS403" i="1" s="1"/>
  <c r="DS404" i="1" s="1"/>
  <c r="DS405" i="1" s="1"/>
  <c r="DS406" i="1" s="1"/>
  <c r="DS407" i="1" s="1"/>
  <c r="DS408" i="1" s="1"/>
  <c r="DS409" i="1" s="1"/>
  <c r="DS410" i="1" s="1"/>
  <c r="DS411" i="1" s="1"/>
  <c r="DS412" i="1" s="1"/>
  <c r="DS413" i="1" s="1"/>
  <c r="DS414" i="1" s="1"/>
  <c r="DS415" i="1" s="1"/>
  <c r="DS416" i="1" s="1"/>
  <c r="DS417" i="1" s="1"/>
  <c r="DS418" i="1" s="1"/>
  <c r="DS419" i="1" s="1"/>
  <c r="DS420" i="1" s="1"/>
  <c r="DS421" i="1" s="1"/>
  <c r="DS422" i="1" s="1"/>
  <c r="DS423" i="1" s="1"/>
  <c r="DS424" i="1" s="1"/>
  <c r="DS425" i="1" s="1"/>
  <c r="DS426" i="1" s="1"/>
  <c r="DS427" i="1" s="1"/>
  <c r="DS428" i="1" s="1"/>
  <c r="DS429" i="1" s="1"/>
  <c r="DS430" i="1" s="1"/>
  <c r="DS431" i="1" s="1"/>
  <c r="DS432" i="1" s="1"/>
  <c r="DS433" i="1" s="1"/>
  <c r="DS434" i="1" s="1"/>
  <c r="DS435" i="1" s="1"/>
  <c r="DS436" i="1" s="1"/>
  <c r="DS437" i="1" s="1"/>
  <c r="DS438" i="1" s="1"/>
  <c r="DS439" i="1" s="1"/>
  <c r="DS440" i="1" s="1"/>
  <c r="DS441" i="1" s="1"/>
  <c r="DS442" i="1" s="1"/>
  <c r="DS443" i="1" s="1"/>
  <c r="DS444" i="1" s="1"/>
  <c r="DS445" i="1" s="1"/>
  <c r="DS446" i="1" s="1"/>
  <c r="DS447" i="1" s="1"/>
  <c r="DS448" i="1" s="1"/>
  <c r="DS449" i="1" s="1"/>
  <c r="DS450" i="1" s="1"/>
  <c r="DS451" i="1" s="1"/>
  <c r="DS452" i="1" s="1"/>
  <c r="DS453" i="1" s="1"/>
  <c r="DS454" i="1" s="1"/>
  <c r="DS455" i="1" s="1"/>
  <c r="DS456" i="1" s="1"/>
  <c r="DS457" i="1" s="1"/>
  <c r="DS458" i="1" s="1"/>
  <c r="DS459" i="1" s="1"/>
  <c r="DS460" i="1" s="1"/>
  <c r="DS461" i="1" s="1"/>
  <c r="DS462" i="1" s="1"/>
  <c r="DS463" i="1" s="1"/>
  <c r="DS464" i="1" s="1"/>
  <c r="DS465" i="1" s="1"/>
  <c r="DS466" i="1" s="1"/>
  <c r="DS467" i="1" s="1"/>
  <c r="DS468" i="1" s="1"/>
  <c r="DS469" i="1" s="1"/>
  <c r="DS470" i="1" s="1"/>
  <c r="DS471" i="1" s="1"/>
  <c r="DS472" i="1" s="1"/>
  <c r="DS473" i="1" s="1"/>
  <c r="DS474" i="1" s="1"/>
  <c r="DS475" i="1" s="1"/>
  <c r="DS476" i="1" s="1"/>
  <c r="DS477" i="1" s="1"/>
  <c r="DS478" i="1" s="1"/>
  <c r="DS479" i="1" s="1"/>
  <c r="DS480" i="1" s="1"/>
  <c r="DS481" i="1" s="1"/>
  <c r="DS482" i="1" s="1"/>
  <c r="DS483" i="1" s="1"/>
  <c r="DS484" i="1" s="1"/>
  <c r="DS485" i="1" s="1"/>
  <c r="DS486" i="1" s="1"/>
  <c r="DS487" i="1" s="1"/>
  <c r="DS488" i="1" s="1"/>
  <c r="DS489" i="1" s="1"/>
  <c r="DS490" i="1" s="1"/>
  <c r="DS491" i="1" s="1"/>
  <c r="DS492" i="1" s="1"/>
  <c r="DS493" i="1" s="1"/>
  <c r="DS494" i="1" s="1"/>
  <c r="DS495" i="1" s="1"/>
  <c r="DS496" i="1" s="1"/>
  <c r="DS497" i="1" s="1"/>
  <c r="DS498" i="1" s="1"/>
  <c r="DS499" i="1" s="1"/>
  <c r="DS500" i="1" s="1"/>
  <c r="DS501" i="1" s="1"/>
  <c r="DS502" i="1" s="1"/>
  <c r="DS503" i="1" s="1"/>
  <c r="DS504" i="1" s="1"/>
  <c r="DS505" i="1" s="1"/>
  <c r="DS506" i="1" s="1"/>
  <c r="DS507" i="1" s="1"/>
  <c r="DS508" i="1" s="1"/>
  <c r="DS509" i="1" s="1"/>
  <c r="DS510" i="1" s="1"/>
  <c r="DS511" i="1" s="1"/>
  <c r="DS512" i="1" s="1"/>
  <c r="DS513" i="1" s="1"/>
  <c r="DS514" i="1" s="1"/>
  <c r="DS515" i="1" s="1"/>
  <c r="DS516" i="1" s="1"/>
  <c r="DS517" i="1" s="1"/>
  <c r="DS518" i="1" s="1"/>
  <c r="DS519" i="1" s="1"/>
  <c r="DS520" i="1" s="1"/>
  <c r="DS521" i="1" s="1"/>
  <c r="DS522" i="1" s="1"/>
  <c r="DS523" i="1" s="1"/>
  <c r="DS524" i="1" s="1"/>
  <c r="DS525" i="1" s="1"/>
  <c r="DS526" i="1" s="1"/>
  <c r="DS527" i="1" s="1"/>
  <c r="DS528" i="1" s="1"/>
  <c r="DS529" i="1" s="1"/>
  <c r="DS530" i="1" s="1"/>
  <c r="DS531" i="1" s="1"/>
  <c r="DS532" i="1" s="1"/>
  <c r="DS533" i="1" s="1"/>
  <c r="DS44" i="1"/>
  <c r="DS45" i="1" s="1"/>
  <c r="DS46" i="1" s="1"/>
  <c r="DS47" i="1" s="1"/>
  <c r="DS48" i="1" s="1"/>
  <c r="DS49" i="1" s="1"/>
  <c r="DS50" i="1" s="1"/>
  <c r="DS51" i="1" s="1"/>
  <c r="DS52" i="1" s="1"/>
  <c r="DS53" i="1" s="1"/>
  <c r="DS54" i="1" s="1"/>
  <c r="W554" i="1"/>
  <c r="AD553" i="1"/>
  <c r="Z553" i="1"/>
  <c r="CL553" i="1"/>
  <c r="AE553" i="1"/>
  <c r="AA553" i="1"/>
  <c r="AF553" i="1"/>
  <c r="CH553" i="1"/>
  <c r="X553" i="1"/>
  <c r="AB553" i="1"/>
  <c r="Y553" i="1"/>
  <c r="CG553" i="1"/>
  <c r="CO553" i="1"/>
  <c r="CF553" i="1"/>
  <c r="CK553" i="1"/>
  <c r="CI553" i="1"/>
  <c r="AS553" i="1"/>
  <c r="CM553" i="1"/>
  <c r="CJ553" i="1"/>
  <c r="CN553" i="1"/>
  <c r="AG553" i="1"/>
  <c r="AK553" i="1"/>
  <c r="AC553" i="1"/>
  <c r="AW553" i="1"/>
  <c r="CY553" i="1"/>
  <c r="CU553" i="1"/>
  <c r="AQ553" i="1"/>
  <c r="DG553" i="1"/>
  <c r="DA553" i="1"/>
  <c r="CW553" i="1"/>
  <c r="AY553" i="1"/>
  <c r="AO553" i="1"/>
  <c r="BA553" i="1"/>
  <c r="DI553" i="1"/>
  <c r="CQ553" i="1"/>
  <c r="DC553" i="1"/>
  <c r="AI553" i="1"/>
  <c r="DE553" i="1"/>
  <c r="AL553" i="1"/>
  <c r="AP553" i="1"/>
  <c r="CS553" i="1"/>
  <c r="AU553" i="1"/>
  <c r="AR553" i="1"/>
  <c r="CZ553" i="1"/>
  <c r="AM553" i="1"/>
  <c r="AH553" i="1"/>
  <c r="CX553" i="1"/>
  <c r="CP553" i="1"/>
  <c r="CT553" i="1"/>
  <c r="DH553" i="1"/>
  <c r="AV553" i="1"/>
  <c r="DD553" i="1"/>
  <c r="AN553" i="1"/>
  <c r="AZ553" i="1"/>
  <c r="AJ553" i="1"/>
  <c r="AX553" i="1"/>
  <c r="DF553" i="1"/>
  <c r="CV553" i="1"/>
  <c r="DB553" i="1"/>
  <c r="AT553" i="1"/>
  <c r="CR553" i="1"/>
  <c r="K85" i="2"/>
  <c r="AB84" i="2"/>
  <c r="M10" i="5"/>
  <c r="Q10" i="5"/>
  <c r="O10" i="5" s="1"/>
  <c r="N10" i="5"/>
  <c r="L10" i="5"/>
  <c r="P10" i="5"/>
  <c r="BJ284" i="3"/>
  <c r="AS284" i="3"/>
  <c r="AX284" i="3"/>
  <c r="AN284" i="3"/>
  <c r="T90" i="5"/>
  <c r="BK44" i="1"/>
  <c r="BK45" i="1" s="1"/>
  <c r="BK46" i="1" s="1"/>
  <c r="BK47" i="1" s="1"/>
  <c r="BK48" i="1" s="1"/>
  <c r="BK49" i="1" s="1"/>
  <c r="BK50" i="1" s="1"/>
  <c r="BK51" i="1" s="1"/>
  <c r="BK52" i="1" s="1"/>
  <c r="BK53" i="1" s="1"/>
  <c r="BK54" i="1" s="1"/>
  <c r="BK294" i="1"/>
  <c r="BK295" i="1" s="1"/>
  <c r="BK296" i="1" s="1"/>
  <c r="BK297" i="1" s="1"/>
  <c r="BK298" i="1" s="1"/>
  <c r="BK299" i="1" s="1"/>
  <c r="BK300" i="1" s="1"/>
  <c r="BK301" i="1" s="1"/>
  <c r="BK302" i="1" s="1"/>
  <c r="BK303" i="1" s="1"/>
  <c r="BK304" i="1" s="1"/>
  <c r="BK305" i="1" s="1"/>
  <c r="BK306" i="1" s="1"/>
  <c r="BK307" i="1" s="1"/>
  <c r="BK308" i="1" s="1"/>
  <c r="BK309" i="1" s="1"/>
  <c r="BK310" i="1" s="1"/>
  <c r="BK311" i="1" s="1"/>
  <c r="BK312" i="1" s="1"/>
  <c r="BK313" i="1" s="1"/>
  <c r="BK314" i="1" s="1"/>
  <c r="BK315" i="1" s="1"/>
  <c r="BK316" i="1" s="1"/>
  <c r="BK317" i="1" s="1"/>
  <c r="BK318" i="1" s="1"/>
  <c r="BK319" i="1" s="1"/>
  <c r="BK320" i="1" s="1"/>
  <c r="BK321" i="1" s="1"/>
  <c r="BK322" i="1" s="1"/>
  <c r="BK323" i="1" s="1"/>
  <c r="BK324" i="1" s="1"/>
  <c r="BK325" i="1" s="1"/>
  <c r="BK326" i="1" s="1"/>
  <c r="BK327" i="1" s="1"/>
  <c r="BK328" i="1" s="1"/>
  <c r="BK329" i="1" s="1"/>
  <c r="BK330" i="1" s="1"/>
  <c r="BK331" i="1" s="1"/>
  <c r="BK332" i="1" s="1"/>
  <c r="BK333" i="1" s="1"/>
  <c r="BK334" i="1" s="1"/>
  <c r="BK335" i="1" s="1"/>
  <c r="BK336" i="1" s="1"/>
  <c r="BK337" i="1" s="1"/>
  <c r="BK338" i="1" s="1"/>
  <c r="BK339" i="1" s="1"/>
  <c r="BK340" i="1" s="1"/>
  <c r="BK341" i="1" s="1"/>
  <c r="BK342" i="1" s="1"/>
  <c r="BK343" i="1" s="1"/>
  <c r="BK344" i="1" s="1"/>
  <c r="BK345" i="1" s="1"/>
  <c r="BK346" i="1" s="1"/>
  <c r="BK347" i="1" s="1"/>
  <c r="BK348" i="1" s="1"/>
  <c r="BK349" i="1" s="1"/>
  <c r="BK350" i="1" s="1"/>
  <c r="BK351" i="1" s="1"/>
  <c r="BK352" i="1" s="1"/>
  <c r="BK353" i="1" s="1"/>
  <c r="BK354" i="1" s="1"/>
  <c r="BK355" i="1" s="1"/>
  <c r="BK356" i="1" s="1"/>
  <c r="BK357" i="1" s="1"/>
  <c r="BK358" i="1" s="1"/>
  <c r="BK359" i="1" s="1"/>
  <c r="BK360" i="1" s="1"/>
  <c r="BK361" i="1" s="1"/>
  <c r="BK362" i="1" s="1"/>
  <c r="BK363" i="1" s="1"/>
  <c r="BK364" i="1" s="1"/>
  <c r="BK365" i="1" s="1"/>
  <c r="BK366" i="1" s="1"/>
  <c r="BK367" i="1" s="1"/>
  <c r="BK368" i="1" s="1"/>
  <c r="BK369" i="1" s="1"/>
  <c r="BK370" i="1" s="1"/>
  <c r="BK371" i="1" s="1"/>
  <c r="BK372" i="1" s="1"/>
  <c r="BK373" i="1" s="1"/>
  <c r="BK374" i="1" s="1"/>
  <c r="BK375" i="1" s="1"/>
  <c r="BK376" i="1" s="1"/>
  <c r="BK377" i="1" s="1"/>
  <c r="BK378" i="1" s="1"/>
  <c r="BK379" i="1" s="1"/>
  <c r="BK380" i="1" s="1"/>
  <c r="BK381" i="1" s="1"/>
  <c r="BK382" i="1" s="1"/>
  <c r="BK383" i="1" s="1"/>
  <c r="BK384" i="1" s="1"/>
  <c r="BK385" i="1" s="1"/>
  <c r="BK386" i="1" s="1"/>
  <c r="BK387" i="1" s="1"/>
  <c r="BK388" i="1" s="1"/>
  <c r="BK389" i="1" s="1"/>
  <c r="BK390" i="1" s="1"/>
  <c r="BK391" i="1" s="1"/>
  <c r="BK392" i="1" s="1"/>
  <c r="BK393" i="1" s="1"/>
  <c r="BK394" i="1" s="1"/>
  <c r="BK395" i="1" s="1"/>
  <c r="BK396" i="1" s="1"/>
  <c r="BK397" i="1" s="1"/>
  <c r="BK398" i="1" s="1"/>
  <c r="BK399" i="1" s="1"/>
  <c r="BK400" i="1" s="1"/>
  <c r="BK401" i="1" s="1"/>
  <c r="BK402" i="1" s="1"/>
  <c r="BK403" i="1" s="1"/>
  <c r="BK404" i="1" s="1"/>
  <c r="BK405" i="1" s="1"/>
  <c r="BK406" i="1" s="1"/>
  <c r="BK407" i="1" s="1"/>
  <c r="BK408" i="1" s="1"/>
  <c r="BK409" i="1" s="1"/>
  <c r="BK410" i="1" s="1"/>
  <c r="BK411" i="1" s="1"/>
  <c r="BK412" i="1" s="1"/>
  <c r="BK413" i="1" s="1"/>
  <c r="BK414" i="1" s="1"/>
  <c r="BK415" i="1" s="1"/>
  <c r="BK416" i="1" s="1"/>
  <c r="BK417" i="1" s="1"/>
  <c r="BK418" i="1" s="1"/>
  <c r="BK419" i="1" s="1"/>
  <c r="BK420" i="1" s="1"/>
  <c r="BK421" i="1" s="1"/>
  <c r="BK422" i="1" s="1"/>
  <c r="BK423" i="1" s="1"/>
  <c r="BK424" i="1" s="1"/>
  <c r="BK425" i="1" s="1"/>
  <c r="BK426" i="1" s="1"/>
  <c r="BK427" i="1" s="1"/>
  <c r="BK428" i="1" s="1"/>
  <c r="BK429" i="1" s="1"/>
  <c r="BK430" i="1" s="1"/>
  <c r="BK431" i="1" s="1"/>
  <c r="BK432" i="1" s="1"/>
  <c r="BK433" i="1" s="1"/>
  <c r="BK434" i="1" s="1"/>
  <c r="BK435" i="1" s="1"/>
  <c r="BK436" i="1" s="1"/>
  <c r="BK437" i="1" s="1"/>
  <c r="BK438" i="1" s="1"/>
  <c r="BK439" i="1" s="1"/>
  <c r="BK440" i="1" s="1"/>
  <c r="BK441" i="1" s="1"/>
  <c r="BK442" i="1" s="1"/>
  <c r="BK443" i="1" s="1"/>
  <c r="BK444" i="1" s="1"/>
  <c r="BK445" i="1" s="1"/>
  <c r="BK446" i="1" s="1"/>
  <c r="BK447" i="1" s="1"/>
  <c r="BK448" i="1" s="1"/>
  <c r="BK449" i="1" s="1"/>
  <c r="BK450" i="1" s="1"/>
  <c r="BK451" i="1" s="1"/>
  <c r="BK452" i="1" s="1"/>
  <c r="BK453" i="1" s="1"/>
  <c r="BK454" i="1" s="1"/>
  <c r="BK455" i="1" s="1"/>
  <c r="BK456" i="1" s="1"/>
  <c r="BK457" i="1" s="1"/>
  <c r="BK458" i="1" s="1"/>
  <c r="BK459" i="1" s="1"/>
  <c r="BK460" i="1" s="1"/>
  <c r="BK461" i="1" s="1"/>
  <c r="BK462" i="1" s="1"/>
  <c r="BK463" i="1" s="1"/>
  <c r="BK464" i="1" s="1"/>
  <c r="BK465" i="1" s="1"/>
  <c r="BK466" i="1" s="1"/>
  <c r="BK467" i="1" s="1"/>
  <c r="BK468" i="1" s="1"/>
  <c r="BK469" i="1" s="1"/>
  <c r="BK470" i="1" s="1"/>
  <c r="BK471" i="1" s="1"/>
  <c r="BK472" i="1" s="1"/>
  <c r="BK473" i="1" s="1"/>
  <c r="BK474" i="1" s="1"/>
  <c r="BK475" i="1" s="1"/>
  <c r="BK476" i="1" s="1"/>
  <c r="BK477" i="1" s="1"/>
  <c r="BK478" i="1" s="1"/>
  <c r="BK479" i="1" s="1"/>
  <c r="BK480" i="1" s="1"/>
  <c r="BK481" i="1" s="1"/>
  <c r="BK482" i="1" s="1"/>
  <c r="BK483" i="1" s="1"/>
  <c r="BK484" i="1" s="1"/>
  <c r="BK485" i="1" s="1"/>
  <c r="BK486" i="1" s="1"/>
  <c r="BK487" i="1" s="1"/>
  <c r="BK488" i="1" s="1"/>
  <c r="BK489" i="1" s="1"/>
  <c r="BK490" i="1" s="1"/>
  <c r="BK491" i="1" s="1"/>
  <c r="BK492" i="1" s="1"/>
  <c r="BK493" i="1" s="1"/>
  <c r="BK494" i="1" s="1"/>
  <c r="BK495" i="1" s="1"/>
  <c r="BK496" i="1" s="1"/>
  <c r="BK497" i="1" s="1"/>
  <c r="BK498" i="1" s="1"/>
  <c r="BK499" i="1" s="1"/>
  <c r="BK500" i="1" s="1"/>
  <c r="BK501" i="1" s="1"/>
  <c r="BK502" i="1" s="1"/>
  <c r="BK503" i="1" s="1"/>
  <c r="BK504" i="1" s="1"/>
  <c r="BK505" i="1" s="1"/>
  <c r="BK506" i="1" s="1"/>
  <c r="BK507" i="1" s="1"/>
  <c r="BK508" i="1" s="1"/>
  <c r="BK509" i="1" s="1"/>
  <c r="BK510" i="1" s="1"/>
  <c r="BK511" i="1" s="1"/>
  <c r="BK512" i="1" s="1"/>
  <c r="BK513" i="1" s="1"/>
  <c r="BK514" i="1" s="1"/>
  <c r="BK515" i="1" s="1"/>
  <c r="BK516" i="1" s="1"/>
  <c r="BK517" i="1" s="1"/>
  <c r="BK518" i="1" s="1"/>
  <c r="BK519" i="1" s="1"/>
  <c r="BK520" i="1" s="1"/>
  <c r="BK521" i="1" s="1"/>
  <c r="BK522" i="1" s="1"/>
  <c r="BK523" i="1" s="1"/>
  <c r="BK524" i="1" s="1"/>
  <c r="BK525" i="1" s="1"/>
  <c r="BK526" i="1" s="1"/>
  <c r="BK527" i="1" s="1"/>
  <c r="BK528" i="1" s="1"/>
  <c r="BK529" i="1" s="1"/>
  <c r="BK530" i="1" s="1"/>
  <c r="BK531" i="1" s="1"/>
  <c r="BK532" i="1" s="1"/>
  <c r="BK533" i="1" s="1"/>
  <c r="Q286" i="3"/>
  <c r="AH285" i="3"/>
  <c r="AR83" i="2"/>
  <c r="BB83" i="2"/>
  <c r="AM83" i="2"/>
  <c r="AH83" i="2"/>
  <c r="AF83" i="2"/>
  <c r="AI83" i="2" s="1"/>
  <c r="BD83" i="2"/>
  <c r="AK83" i="2"/>
  <c r="AN83" i="2" s="1"/>
  <c r="AP83" i="2"/>
  <c r="AS83" i="2" s="1"/>
  <c r="P56" i="5"/>
  <c r="U56" i="5" s="1"/>
  <c r="Z56" i="5" s="1"/>
  <c r="Z57" i="5" s="1"/>
  <c r="AB57" i="5" s="1"/>
  <c r="U14" i="5"/>
  <c r="V14" i="5" s="1"/>
  <c r="AK52" i="1"/>
  <c r="AV51" i="1"/>
  <c r="AC52" i="1"/>
  <c r="AZ52" i="1"/>
  <c r="DH52" i="1"/>
  <c r="DA52" i="1"/>
  <c r="BA52" i="1"/>
  <c r="DD52" i="1"/>
  <c r="BV52" i="1"/>
  <c r="EB52" i="1"/>
  <c r="DV51" i="1"/>
  <c r="EA52" i="1"/>
  <c r="BZ51" i="1"/>
  <c r="DZ51" i="1"/>
  <c r="BY52" i="1"/>
  <c r="EF51" i="1"/>
  <c r="AN51" i="1"/>
  <c r="AJ51" i="1"/>
  <c r="BX51" i="1"/>
  <c r="DW52" i="1"/>
  <c r="CC52" i="1"/>
  <c r="EC52" i="1"/>
  <c r="CB51" i="1"/>
  <c r="BT52" i="1"/>
  <c r="EM52" i="1"/>
  <c r="EG52" i="1"/>
  <c r="CV51" i="1"/>
  <c r="CE52" i="1"/>
  <c r="DB51" i="1"/>
  <c r="BS52" i="1"/>
  <c r="EI52" i="1"/>
  <c r="EH52" i="1"/>
  <c r="DX52" i="1"/>
  <c r="EE52" i="1"/>
  <c r="AX51" i="1"/>
  <c r="DF51" i="1"/>
  <c r="BR51" i="1"/>
  <c r="CD52" i="1"/>
  <c r="BN51" i="1"/>
  <c r="BQ52" i="1"/>
  <c r="EK52" i="1"/>
  <c r="BU52" i="1"/>
  <c r="DU52" i="1"/>
  <c r="EL52" i="1"/>
  <c r="DT52" i="1"/>
  <c r="BL52" i="1"/>
  <c r="ED52" i="1"/>
  <c r="EJ51" i="1"/>
  <c r="BP51" i="1"/>
  <c r="AT51" i="1"/>
  <c r="DY52" i="1"/>
  <c r="BM52" i="1"/>
  <c r="CA52" i="1"/>
  <c r="CR51" i="1"/>
  <c r="BW52" i="1"/>
  <c r="BO52" i="1"/>
  <c r="CQ53" i="1"/>
  <c r="AW54" i="1"/>
  <c r="BG54" i="1"/>
  <c r="X54" i="1"/>
  <c r="DC53" i="1"/>
  <c r="AE53" i="1"/>
  <c r="CT53" i="1"/>
  <c r="DP54" i="1"/>
  <c r="CO54" i="1"/>
  <c r="Y54" i="1"/>
  <c r="AL53" i="1"/>
  <c r="CY53" i="1"/>
  <c r="DK54" i="1"/>
  <c r="AQ53" i="1"/>
  <c r="AD53" i="1"/>
  <c r="BC54" i="1"/>
  <c r="DG53" i="1"/>
  <c r="BB54" i="1"/>
  <c r="CN54" i="1"/>
  <c r="AY53" i="1"/>
  <c r="AH53" i="1"/>
  <c r="AR54" i="1"/>
  <c r="BE54" i="1"/>
  <c r="DE54" i="1"/>
  <c r="BD54" i="1"/>
  <c r="DI54" i="1"/>
  <c r="CH53" i="1"/>
  <c r="DR55" i="1"/>
  <c r="CF54" i="1"/>
  <c r="DN54" i="1"/>
  <c r="AG54" i="1"/>
  <c r="DL54" i="1"/>
  <c r="Z53" i="1"/>
  <c r="CS54" i="1"/>
  <c r="DJ55" i="1"/>
  <c r="AA53" i="1"/>
  <c r="AB54" i="1"/>
  <c r="BF55" i="1"/>
  <c r="DQ54" i="1"/>
  <c r="AI53" i="1"/>
  <c r="AF54" i="1"/>
  <c r="CJ54" i="1"/>
  <c r="BJ54" i="1"/>
  <c r="AM53" i="1"/>
  <c r="AO54" i="1"/>
  <c r="CZ54" i="1"/>
  <c r="CG54" i="1"/>
  <c r="CM53" i="1"/>
  <c r="CP53" i="1"/>
  <c r="AP53" i="1"/>
  <c r="BI54" i="1"/>
  <c r="AU53" i="1"/>
  <c r="AS55" i="1"/>
  <c r="BH54" i="1"/>
  <c r="CW54" i="1"/>
  <c r="CU53" i="1"/>
  <c r="DM54" i="1"/>
  <c r="CX53" i="1"/>
  <c r="CK54" i="1"/>
  <c r="CI53" i="1"/>
  <c r="DO54" i="1"/>
  <c r="CL53" i="1"/>
  <c r="AY275" i="3" l="1"/>
  <c r="AZ275" i="3"/>
  <c r="AQ277" i="3"/>
  <c r="AT277" i="3"/>
  <c r="AR277" i="3"/>
  <c r="AU276" i="3"/>
  <c r="P14" i="5"/>
  <c r="N14" i="5"/>
  <c r="M14" i="5"/>
  <c r="L14" i="5"/>
  <c r="Q14" i="5"/>
  <c r="O14" i="5" s="1"/>
  <c r="P94" i="5"/>
  <c r="S90" i="5"/>
  <c r="BE83" i="2"/>
  <c r="Q94" i="5"/>
  <c r="O95" i="5" s="1"/>
  <c r="N94" i="5"/>
  <c r="L94" i="5"/>
  <c r="H235" i="3"/>
  <c r="H236" i="3" s="1"/>
  <c r="H248" i="3" s="1"/>
  <c r="X10" i="5"/>
  <c r="K86" i="2"/>
  <c r="AB85" i="2"/>
  <c r="T10" i="5"/>
  <c r="S10" i="5"/>
  <c r="AX285" i="3"/>
  <c r="AN285" i="3"/>
  <c r="AS285" i="3"/>
  <c r="BJ285" i="3"/>
  <c r="AH286" i="3"/>
  <c r="Q287" i="3"/>
  <c r="BD84" i="2"/>
  <c r="AR84" i="2"/>
  <c r="AH84" i="2"/>
  <c r="BB84" i="2"/>
  <c r="AK84" i="2"/>
  <c r="AN84" i="2" s="1"/>
  <c r="AF84" i="2"/>
  <c r="AI84" i="2" s="1"/>
  <c r="AM84" i="2"/>
  <c r="AP84" i="2"/>
  <c r="AS84" i="2" s="1"/>
  <c r="W555" i="1"/>
  <c r="AD554" i="1"/>
  <c r="CH554" i="1"/>
  <c r="Z554" i="1"/>
  <c r="CI554" i="1"/>
  <c r="AB554" i="1"/>
  <c r="AF554" i="1"/>
  <c r="AA554" i="1"/>
  <c r="CF554" i="1"/>
  <c r="CN554" i="1"/>
  <c r="AE554" i="1"/>
  <c r="CK554" i="1"/>
  <c r="CJ554" i="1"/>
  <c r="Y554" i="1"/>
  <c r="AG554" i="1"/>
  <c r="CL554" i="1"/>
  <c r="AS554" i="1"/>
  <c r="CO554" i="1"/>
  <c r="CM554" i="1"/>
  <c r="X554" i="1"/>
  <c r="CG554" i="1"/>
  <c r="CS554" i="1"/>
  <c r="CU554" i="1"/>
  <c r="AR554" i="1"/>
  <c r="CQ554" i="1"/>
  <c r="DA554" i="1"/>
  <c r="DG554" i="1"/>
  <c r="AK554" i="1"/>
  <c r="CW554" i="1"/>
  <c r="AY554" i="1"/>
  <c r="AI554" i="1"/>
  <c r="BA554" i="1"/>
  <c r="AW554" i="1"/>
  <c r="CT554" i="1"/>
  <c r="DC554" i="1"/>
  <c r="AH554" i="1"/>
  <c r="AC554" i="1"/>
  <c r="CP554" i="1"/>
  <c r="DE554" i="1"/>
  <c r="AM554" i="1"/>
  <c r="AL554" i="1"/>
  <c r="AO554" i="1"/>
  <c r="AP554" i="1"/>
  <c r="DI554" i="1"/>
  <c r="CZ554" i="1"/>
  <c r="CX554" i="1"/>
  <c r="AU554" i="1"/>
  <c r="AQ554" i="1"/>
  <c r="CY554" i="1"/>
  <c r="DH554" i="1"/>
  <c r="AZ554" i="1"/>
  <c r="AX554" i="1"/>
  <c r="DD554" i="1"/>
  <c r="AV554" i="1"/>
  <c r="CV554" i="1"/>
  <c r="AT554" i="1"/>
  <c r="DF554" i="1"/>
  <c r="CR554" i="1"/>
  <c r="AN554" i="1"/>
  <c r="AJ554" i="1"/>
  <c r="DB554" i="1"/>
  <c r="AK53" i="1"/>
  <c r="AV52" i="1"/>
  <c r="AC53" i="1"/>
  <c r="AZ53" i="1"/>
  <c r="DH53" i="1"/>
  <c r="DA53" i="1"/>
  <c r="DD53" i="1"/>
  <c r="BA53" i="1"/>
  <c r="BU53" i="1"/>
  <c r="EG53" i="1"/>
  <c r="AN52" i="1"/>
  <c r="DV52" i="1"/>
  <c r="BO53" i="1"/>
  <c r="BM53" i="1"/>
  <c r="AT52" i="1"/>
  <c r="EJ52" i="1"/>
  <c r="DT53" i="1"/>
  <c r="DU53" i="1"/>
  <c r="EK53" i="1"/>
  <c r="BN52" i="1"/>
  <c r="AX52" i="1"/>
  <c r="DX53" i="1"/>
  <c r="EI53" i="1"/>
  <c r="DB52" i="1"/>
  <c r="CV52" i="1"/>
  <c r="EM53" i="1"/>
  <c r="CB52" i="1"/>
  <c r="DW53" i="1"/>
  <c r="AJ52" i="1"/>
  <c r="EF52" i="1"/>
  <c r="DZ52" i="1"/>
  <c r="EA53" i="1"/>
  <c r="EB53" i="1"/>
  <c r="CR52" i="1"/>
  <c r="BR52" i="1"/>
  <c r="BW53" i="1"/>
  <c r="CA53" i="1"/>
  <c r="DY53" i="1"/>
  <c r="BP52" i="1"/>
  <c r="ED53" i="1"/>
  <c r="BL53" i="1"/>
  <c r="EL53" i="1"/>
  <c r="BQ53" i="1"/>
  <c r="CD53" i="1"/>
  <c r="DF52" i="1"/>
  <c r="EE53" i="1"/>
  <c r="EH53" i="1"/>
  <c r="BS53" i="1"/>
  <c r="CE53" i="1"/>
  <c r="BT53" i="1"/>
  <c r="EC53" i="1"/>
  <c r="CC53" i="1"/>
  <c r="BX52" i="1"/>
  <c r="BY53" i="1"/>
  <c r="BZ52" i="1"/>
  <c r="BV53" i="1"/>
  <c r="AS56" i="1"/>
  <c r="CP54" i="1"/>
  <c r="CM54" i="1"/>
  <c r="CF55" i="1"/>
  <c r="DE55" i="1"/>
  <c r="CL54" i="1"/>
  <c r="DM55" i="1"/>
  <c r="AU54" i="1"/>
  <c r="AP54" i="1"/>
  <c r="BK55" i="1"/>
  <c r="CG55" i="1"/>
  <c r="CZ55" i="1"/>
  <c r="AO55" i="1"/>
  <c r="BH55" i="1"/>
  <c r="AM54" i="1"/>
  <c r="CJ55" i="1"/>
  <c r="AI54" i="1"/>
  <c r="DQ55" i="1"/>
  <c r="BF56" i="1"/>
  <c r="Z54" i="1"/>
  <c r="DR56" i="1"/>
  <c r="DI55" i="1"/>
  <c r="BD55" i="1"/>
  <c r="BC55" i="1"/>
  <c r="AD54" i="1"/>
  <c r="CT54" i="1"/>
  <c r="AE54" i="1"/>
  <c r="BG55" i="1"/>
  <c r="AW55" i="1"/>
  <c r="CX54" i="1"/>
  <c r="BJ55" i="1"/>
  <c r="AF55" i="1"/>
  <c r="AA54" i="1"/>
  <c r="DJ56" i="1"/>
  <c r="CS55" i="1"/>
  <c r="AG55" i="1"/>
  <c r="DN55" i="1"/>
  <c r="DS55" i="1"/>
  <c r="CH54" i="1"/>
  <c r="AR55" i="1"/>
  <c r="CN55" i="1"/>
  <c r="DG54" i="1"/>
  <c r="AQ54" i="1"/>
  <c r="DC54" i="1"/>
  <c r="X55" i="1"/>
  <c r="CQ54" i="1"/>
  <c r="DO55" i="1"/>
  <c r="CI54" i="1"/>
  <c r="CW55" i="1"/>
  <c r="BI55" i="1"/>
  <c r="AY54" i="1"/>
  <c r="CY54" i="1"/>
  <c r="DP55" i="1"/>
  <c r="CU54" i="1"/>
  <c r="CK55" i="1"/>
  <c r="AB55" i="1"/>
  <c r="DL55" i="1"/>
  <c r="BE55" i="1"/>
  <c r="AH54" i="1"/>
  <c r="BB55" i="1"/>
  <c r="DK55" i="1"/>
  <c r="AL54" i="1"/>
  <c r="Y55" i="1"/>
  <c r="CO55" i="1"/>
  <c r="AU277" i="3" l="1"/>
  <c r="AV276" i="3"/>
  <c r="AY276" i="3" s="1"/>
  <c r="AW276" i="3"/>
  <c r="AQ278" i="3"/>
  <c r="AT278" i="3" s="1"/>
  <c r="AR278" i="3"/>
  <c r="X14" i="5"/>
  <c r="S14" i="5"/>
  <c r="T14" i="5"/>
  <c r="O96" i="5"/>
  <c r="X96" i="5" s="1"/>
  <c r="H4" i="2" s="1"/>
  <c r="H5" i="2" s="1"/>
  <c r="H7" i="2" s="1"/>
  <c r="N73" i="2" s="1"/>
  <c r="O94" i="5"/>
  <c r="X94" i="5" s="1"/>
  <c r="F4" i="2" s="1"/>
  <c r="F5" i="2" s="1"/>
  <c r="F7" i="2" s="1"/>
  <c r="BE84" i="2"/>
  <c r="AR85" i="2"/>
  <c r="AM85" i="2"/>
  <c r="BB85" i="2"/>
  <c r="AF85" i="2"/>
  <c r="AI85" i="2" s="1"/>
  <c r="BD85" i="2"/>
  <c r="AK85" i="2"/>
  <c r="AN85" i="2" s="1"/>
  <c r="AP85" i="2"/>
  <c r="AS85" i="2" s="1"/>
  <c r="AH85" i="2"/>
  <c r="BJ286" i="3"/>
  <c r="AS286" i="3"/>
  <c r="AN286" i="3"/>
  <c r="AX286" i="3"/>
  <c r="T95" i="5"/>
  <c r="X95" i="5"/>
  <c r="G4" i="2" s="1"/>
  <c r="G5" i="2" s="1"/>
  <c r="G7" i="2" s="1"/>
  <c r="M73" i="2" s="1"/>
  <c r="S95" i="5"/>
  <c r="K87" i="2"/>
  <c r="AB86" i="2"/>
  <c r="Q288" i="3"/>
  <c r="AH287" i="3"/>
  <c r="W556" i="1"/>
  <c r="AD555" i="1"/>
  <c r="CH555" i="1"/>
  <c r="Z555" i="1"/>
  <c r="CL555" i="1"/>
  <c r="CF555" i="1"/>
  <c r="AA555" i="1"/>
  <c r="CI555" i="1"/>
  <c r="CM555" i="1"/>
  <c r="AB555" i="1"/>
  <c r="CJ555" i="1"/>
  <c r="Y555" i="1"/>
  <c r="CG555" i="1"/>
  <c r="CK555" i="1"/>
  <c r="X555" i="1"/>
  <c r="AF555" i="1"/>
  <c r="AS555" i="1"/>
  <c r="AG555" i="1"/>
  <c r="CN555" i="1"/>
  <c r="CO555" i="1"/>
  <c r="AE555" i="1"/>
  <c r="AY555" i="1"/>
  <c r="AI555" i="1"/>
  <c r="AR555" i="1"/>
  <c r="AM555" i="1"/>
  <c r="DG555" i="1"/>
  <c r="AK555" i="1"/>
  <c r="DA555" i="1"/>
  <c r="AC555" i="1"/>
  <c r="AW555" i="1"/>
  <c r="BA555" i="1"/>
  <c r="CZ555" i="1"/>
  <c r="CW555" i="1"/>
  <c r="CT555" i="1"/>
  <c r="AP555" i="1"/>
  <c r="CS555" i="1"/>
  <c r="AH555" i="1"/>
  <c r="AO555" i="1"/>
  <c r="CP555" i="1"/>
  <c r="CU555" i="1"/>
  <c r="DC555" i="1"/>
  <c r="CY555" i="1"/>
  <c r="AQ555" i="1"/>
  <c r="DI555" i="1"/>
  <c r="AL555" i="1"/>
  <c r="DE555" i="1"/>
  <c r="CX555" i="1"/>
  <c r="AU555" i="1"/>
  <c r="CQ555" i="1"/>
  <c r="AZ555" i="1"/>
  <c r="AJ555" i="1"/>
  <c r="CR555" i="1"/>
  <c r="AN555" i="1"/>
  <c r="DF555" i="1"/>
  <c r="AX555" i="1"/>
  <c r="DH555" i="1"/>
  <c r="DD555" i="1"/>
  <c r="DB555" i="1"/>
  <c r="AV555" i="1"/>
  <c r="CV555" i="1"/>
  <c r="AT555" i="1"/>
  <c r="H251" i="3"/>
  <c r="D47" i="22" s="1"/>
  <c r="K20" i="22"/>
  <c r="R274" i="3"/>
  <c r="H242" i="3"/>
  <c r="H246" i="3" s="1"/>
  <c r="AK54" i="1"/>
  <c r="AV53" i="1"/>
  <c r="AC54" i="1"/>
  <c r="DH54" i="1"/>
  <c r="AZ54" i="1"/>
  <c r="DA54" i="1"/>
  <c r="BA54" i="1"/>
  <c r="DD54" i="1"/>
  <c r="CC54" i="1"/>
  <c r="CD54" i="1"/>
  <c r="CR53" i="1"/>
  <c r="EA54" i="1"/>
  <c r="DZ53" i="1"/>
  <c r="AJ53" i="1"/>
  <c r="DB53" i="1"/>
  <c r="DX54" i="1"/>
  <c r="BN53" i="1"/>
  <c r="BM54" i="1"/>
  <c r="EG54" i="1"/>
  <c r="BY54" i="1"/>
  <c r="BT54" i="1"/>
  <c r="BS54" i="1"/>
  <c r="EE54" i="1"/>
  <c r="EL54" i="1"/>
  <c r="ED54" i="1"/>
  <c r="DY54" i="1"/>
  <c r="BW54" i="1"/>
  <c r="CB53" i="1"/>
  <c r="CV53" i="1"/>
  <c r="EK54" i="1"/>
  <c r="AT53" i="1"/>
  <c r="BO54" i="1"/>
  <c r="AN53" i="1"/>
  <c r="BX53" i="1"/>
  <c r="EH54" i="1"/>
  <c r="DF53" i="1"/>
  <c r="BQ54" i="1"/>
  <c r="BP53" i="1"/>
  <c r="CA54" i="1"/>
  <c r="BR53" i="1"/>
  <c r="EF53" i="1"/>
  <c r="EI54" i="1"/>
  <c r="AX53" i="1"/>
  <c r="DT54" i="1"/>
  <c r="BU54" i="1"/>
  <c r="BV54" i="1"/>
  <c r="BZ53" i="1"/>
  <c r="EC54" i="1"/>
  <c r="CE54" i="1"/>
  <c r="BL54" i="1"/>
  <c r="EB54" i="1"/>
  <c r="DW54" i="1"/>
  <c r="EM54" i="1"/>
  <c r="DU54" i="1"/>
  <c r="EJ53" i="1"/>
  <c r="DV53" i="1"/>
  <c r="BG56" i="1"/>
  <c r="CO56" i="1"/>
  <c r="AL55" i="1"/>
  <c r="BB56" i="1"/>
  <c r="BE56" i="1"/>
  <c r="DL56" i="1"/>
  <c r="CU55" i="1"/>
  <c r="DP56" i="1"/>
  <c r="CY55" i="1"/>
  <c r="AY55" i="1"/>
  <c r="CW56" i="1"/>
  <c r="DO56" i="1"/>
  <c r="DC55" i="1"/>
  <c r="AQ55" i="1"/>
  <c r="CN56" i="1"/>
  <c r="AR56" i="1"/>
  <c r="AG56" i="1"/>
  <c r="DJ57" i="1"/>
  <c r="AF56" i="1"/>
  <c r="BJ56" i="1"/>
  <c r="AE55" i="1"/>
  <c r="AD55" i="1"/>
  <c r="BD56" i="1"/>
  <c r="Z55" i="1"/>
  <c r="AI55" i="1"/>
  <c r="BH56" i="1"/>
  <c r="BK56" i="1"/>
  <c r="AU55" i="1"/>
  <c r="DE56" i="1"/>
  <c r="CM55" i="1"/>
  <c r="AS57" i="1"/>
  <c r="DS56" i="1"/>
  <c r="DR57" i="1"/>
  <c r="Y56" i="1"/>
  <c r="AH55" i="1"/>
  <c r="AB56" i="1"/>
  <c r="CK56" i="1"/>
  <c r="BI56" i="1"/>
  <c r="CI55" i="1"/>
  <c r="CQ55" i="1"/>
  <c r="X56" i="1"/>
  <c r="DG55" i="1"/>
  <c r="CH55" i="1"/>
  <c r="DN56" i="1"/>
  <c r="CS56" i="1"/>
  <c r="AA55" i="1"/>
  <c r="CX55" i="1"/>
  <c r="AW56" i="1"/>
  <c r="CT55" i="1"/>
  <c r="BC56" i="1"/>
  <c r="DI56" i="1"/>
  <c r="DQ56" i="1"/>
  <c r="CJ56" i="1"/>
  <c r="AM55" i="1"/>
  <c r="AO56" i="1"/>
  <c r="CZ56" i="1"/>
  <c r="CG56" i="1"/>
  <c r="AP55" i="1"/>
  <c r="DM56" i="1"/>
  <c r="CL55" i="1"/>
  <c r="CF56" i="1"/>
  <c r="CP55" i="1"/>
  <c r="DK56" i="1"/>
  <c r="BF57" i="1"/>
  <c r="S96" i="5" l="1"/>
  <c r="T96" i="5"/>
  <c r="AV277" i="3"/>
  <c r="AW277" i="3"/>
  <c r="AZ276" i="3"/>
  <c r="AU278" i="3"/>
  <c r="BE85" i="2"/>
  <c r="AQ279" i="3"/>
  <c r="AT279" i="3" s="1"/>
  <c r="AR279" i="3"/>
  <c r="T94" i="5"/>
  <c r="S94" i="5"/>
  <c r="F11" i="2"/>
  <c r="L73" i="2"/>
  <c r="W74" i="2"/>
  <c r="Y74" i="2" s="1"/>
  <c r="X74" i="2"/>
  <c r="AE73" i="2"/>
  <c r="U275" i="3"/>
  <c r="AI274" i="3"/>
  <c r="V275" i="3"/>
  <c r="K86" i="22" s="1"/>
  <c r="AH288" i="3"/>
  <c r="Q289" i="3"/>
  <c r="W557" i="1"/>
  <c r="AA556" i="1"/>
  <c r="AE556" i="1"/>
  <c r="AD556" i="1"/>
  <c r="CH556" i="1"/>
  <c r="CL556" i="1"/>
  <c r="CM556" i="1"/>
  <c r="AB556" i="1"/>
  <c r="Z556" i="1"/>
  <c r="X556" i="1"/>
  <c r="CF556" i="1"/>
  <c r="AF556" i="1"/>
  <c r="CN556" i="1"/>
  <c r="CJ556" i="1"/>
  <c r="CG556" i="1"/>
  <c r="CK556" i="1"/>
  <c r="CO556" i="1"/>
  <c r="Y556" i="1"/>
  <c r="AG556" i="1"/>
  <c r="CI556" i="1"/>
  <c r="AS556" i="1"/>
  <c r="AK556" i="1"/>
  <c r="CP556" i="1"/>
  <c r="DG556" i="1"/>
  <c r="CW556" i="1"/>
  <c r="AY556" i="1"/>
  <c r="CT556" i="1"/>
  <c r="AQ556" i="1"/>
  <c r="AI556" i="1"/>
  <c r="AP556" i="1"/>
  <c r="BA556" i="1"/>
  <c r="DA556" i="1"/>
  <c r="AO556" i="1"/>
  <c r="AL556" i="1"/>
  <c r="AM556" i="1"/>
  <c r="AC556" i="1"/>
  <c r="AW556" i="1"/>
  <c r="CS556" i="1"/>
  <c r="DC556" i="1"/>
  <c r="DE556" i="1"/>
  <c r="CZ556" i="1"/>
  <c r="AR556" i="1"/>
  <c r="CQ556" i="1"/>
  <c r="CY556" i="1"/>
  <c r="AU556" i="1"/>
  <c r="DI556" i="1"/>
  <c r="CU556" i="1"/>
  <c r="AH556" i="1"/>
  <c r="CX556" i="1"/>
  <c r="DH556" i="1"/>
  <c r="AJ556" i="1"/>
  <c r="DD556" i="1"/>
  <c r="AN556" i="1"/>
  <c r="CV556" i="1"/>
  <c r="AZ556" i="1"/>
  <c r="AV556" i="1"/>
  <c r="AX556" i="1"/>
  <c r="DF556" i="1"/>
  <c r="CR556" i="1"/>
  <c r="AT556" i="1"/>
  <c r="DB556" i="1"/>
  <c r="K88" i="2"/>
  <c r="AB87" i="2"/>
  <c r="AX287" i="3"/>
  <c r="AN287" i="3"/>
  <c r="BJ287" i="3"/>
  <c r="AS287" i="3"/>
  <c r="T74" i="2"/>
  <c r="AD73" i="2"/>
  <c r="AL86" i="2" s="1"/>
  <c r="S74" i="2"/>
  <c r="C71" i="22"/>
  <c r="C47" i="22"/>
  <c r="BD86" i="2"/>
  <c r="AR86" i="2"/>
  <c r="AH86" i="2"/>
  <c r="BB86" i="2"/>
  <c r="AK86" i="2"/>
  <c r="AN86" i="2" s="1"/>
  <c r="AF86" i="2"/>
  <c r="AI86" i="2" s="1"/>
  <c r="AM86" i="2"/>
  <c r="AP86" i="2"/>
  <c r="AS86" i="2" s="1"/>
  <c r="AK55" i="1"/>
  <c r="AV54" i="1"/>
  <c r="AC55" i="1"/>
  <c r="DH55" i="1"/>
  <c r="AZ55" i="1"/>
  <c r="DA55" i="1"/>
  <c r="DD55" i="1"/>
  <c r="BA55" i="1"/>
  <c r="EJ54" i="1"/>
  <c r="EM55" i="1"/>
  <c r="BL55" i="1"/>
  <c r="EC55" i="1"/>
  <c r="BV55" i="1"/>
  <c r="EI55" i="1"/>
  <c r="CA55" i="1"/>
  <c r="BQ55" i="1"/>
  <c r="AT54" i="1"/>
  <c r="CV54" i="1"/>
  <c r="BW55" i="1"/>
  <c r="ED55" i="1"/>
  <c r="EE55" i="1"/>
  <c r="BT55" i="1"/>
  <c r="AJ54" i="1"/>
  <c r="CD55" i="1"/>
  <c r="DT55" i="1"/>
  <c r="EH55" i="1"/>
  <c r="AN54" i="1"/>
  <c r="EG55" i="1"/>
  <c r="BN54" i="1"/>
  <c r="DB54" i="1"/>
  <c r="DZ54" i="1"/>
  <c r="CR54" i="1"/>
  <c r="CC55" i="1"/>
  <c r="DV54" i="1"/>
  <c r="DU55" i="1"/>
  <c r="DW55" i="1"/>
  <c r="EB55" i="1"/>
  <c r="CE55" i="1"/>
  <c r="BZ54" i="1"/>
  <c r="BU55" i="1"/>
  <c r="AX54" i="1"/>
  <c r="DF54" i="1"/>
  <c r="BX54" i="1"/>
  <c r="BO55" i="1"/>
  <c r="EK55" i="1"/>
  <c r="CB54" i="1"/>
  <c r="DY55" i="1"/>
  <c r="EL55" i="1"/>
  <c r="BS55" i="1"/>
  <c r="EF54" i="1"/>
  <c r="BR54" i="1"/>
  <c r="BP54" i="1"/>
  <c r="BY55" i="1"/>
  <c r="BM55" i="1"/>
  <c r="DX55" i="1"/>
  <c r="EA55" i="1"/>
  <c r="DI57" i="1"/>
  <c r="AA56" i="1"/>
  <c r="BF58" i="1"/>
  <c r="CP56" i="1"/>
  <c r="CZ57" i="1"/>
  <c r="AM56" i="1"/>
  <c r="AW57" i="1"/>
  <c r="CL56" i="1"/>
  <c r="CG57" i="1"/>
  <c r="AO57" i="1"/>
  <c r="CJ57" i="1"/>
  <c r="DN57" i="1"/>
  <c r="DG56" i="1"/>
  <c r="X57" i="1"/>
  <c r="CI56" i="1"/>
  <c r="CK57" i="1"/>
  <c r="Y57" i="1"/>
  <c r="DS57" i="1"/>
  <c r="DE57" i="1"/>
  <c r="BK57" i="1"/>
  <c r="AI56" i="1"/>
  <c r="BD57" i="1"/>
  <c r="AF57" i="1"/>
  <c r="AG57" i="1"/>
  <c r="AR57" i="1"/>
  <c r="CW57" i="1"/>
  <c r="CY56" i="1"/>
  <c r="CU56" i="1"/>
  <c r="DL57" i="1"/>
  <c r="BB57" i="1"/>
  <c r="AL56" i="1"/>
  <c r="CM56" i="1"/>
  <c r="DK57" i="1"/>
  <c r="CF57" i="1"/>
  <c r="AP56" i="1"/>
  <c r="DQ57" i="1"/>
  <c r="BC57" i="1"/>
  <c r="CT56" i="1"/>
  <c r="CX56" i="1"/>
  <c r="CS57" i="1"/>
  <c r="CH56" i="1"/>
  <c r="CQ56" i="1"/>
  <c r="BI57" i="1"/>
  <c r="AB57" i="1"/>
  <c r="AH56" i="1"/>
  <c r="DR58" i="1"/>
  <c r="AU56" i="1"/>
  <c r="BH57" i="1"/>
  <c r="Z56" i="1"/>
  <c r="AD56" i="1"/>
  <c r="AE56" i="1"/>
  <c r="BJ57" i="1"/>
  <c r="DJ58" i="1"/>
  <c r="CN57" i="1"/>
  <c r="DO57" i="1"/>
  <c r="DP57" i="1"/>
  <c r="BE57" i="1"/>
  <c r="CO57" i="1"/>
  <c r="BG57" i="1"/>
  <c r="DM57" i="1"/>
  <c r="AS58" i="1"/>
  <c r="AQ56" i="1"/>
  <c r="DC56" i="1"/>
  <c r="AY56" i="1"/>
  <c r="BE86" i="2" l="1"/>
  <c r="AY277" i="3"/>
  <c r="AZ277" i="3"/>
  <c r="AL275" i="3"/>
  <c r="AU279" i="3"/>
  <c r="AQ280" i="3"/>
  <c r="AT280" i="3" s="1"/>
  <c r="AR280" i="3"/>
  <c r="Z74" i="2"/>
  <c r="AQ79" i="2"/>
  <c r="AT79" i="2" s="1"/>
  <c r="AQ76" i="2"/>
  <c r="AT76" i="2" s="1"/>
  <c r="AQ74" i="2"/>
  <c r="AT74" i="2" s="1"/>
  <c r="AQ77" i="2"/>
  <c r="AT77" i="2" s="1"/>
  <c r="AQ80" i="2"/>
  <c r="AT80" i="2" s="1"/>
  <c r="AQ75" i="2"/>
  <c r="AT75" i="2" s="1"/>
  <c r="AQ78" i="2"/>
  <c r="AT78" i="2" s="1"/>
  <c r="AQ81" i="2"/>
  <c r="AT81" i="2" s="1"/>
  <c r="AQ82" i="2"/>
  <c r="AT82" i="2" s="1"/>
  <c r="AQ83" i="2"/>
  <c r="AT83" i="2" s="1"/>
  <c r="AQ84" i="2"/>
  <c r="AT84" i="2" s="1"/>
  <c r="AQ85" i="2"/>
  <c r="AT85" i="2" s="1"/>
  <c r="W75" i="2"/>
  <c r="X75" i="2"/>
  <c r="AQ86" i="2"/>
  <c r="AC73" i="2"/>
  <c r="P74" i="2"/>
  <c r="O74" i="2"/>
  <c r="AT86" i="2"/>
  <c r="AO86" i="2"/>
  <c r="AL87" i="2"/>
  <c r="AQ87" i="2"/>
  <c r="C81" i="22"/>
  <c r="BC272" i="3"/>
  <c r="AR87" i="2"/>
  <c r="BB87" i="2"/>
  <c r="AH87" i="2"/>
  <c r="AF87" i="2"/>
  <c r="AI87" i="2" s="1"/>
  <c r="AP87" i="2"/>
  <c r="AS87" i="2" s="1"/>
  <c r="AK87" i="2"/>
  <c r="AN87" i="2" s="1"/>
  <c r="BD87" i="2"/>
  <c r="AM87" i="2"/>
  <c r="K89" i="2"/>
  <c r="AB88" i="2"/>
  <c r="U74" i="2"/>
  <c r="V74" i="2"/>
  <c r="BJ288" i="3"/>
  <c r="AS288" i="3"/>
  <c r="AX288" i="3"/>
  <c r="AN288" i="3"/>
  <c r="AM275" i="3"/>
  <c r="AL80" i="2"/>
  <c r="AO80" i="2" s="1"/>
  <c r="AL74" i="2"/>
  <c r="AO74" i="2" s="1"/>
  <c r="AL81" i="2"/>
  <c r="AO81" i="2" s="1"/>
  <c r="AL76" i="2"/>
  <c r="AO76" i="2" s="1"/>
  <c r="AL77" i="2"/>
  <c r="AO77" i="2" s="1"/>
  <c r="AL79" i="2"/>
  <c r="AO79" i="2" s="1"/>
  <c r="AL75" i="2"/>
  <c r="AO75" i="2" s="1"/>
  <c r="AL78" i="2"/>
  <c r="AO78" i="2" s="1"/>
  <c r="AL82" i="2"/>
  <c r="AO82" i="2" s="1"/>
  <c r="AL83" i="2"/>
  <c r="AO83" i="2" s="1"/>
  <c r="AL84" i="2"/>
  <c r="AO84" i="2" s="1"/>
  <c r="AL85" i="2"/>
  <c r="AO85" i="2" s="1"/>
  <c r="W558" i="1"/>
  <c r="CH557" i="1"/>
  <c r="AD557" i="1"/>
  <c r="Z557" i="1"/>
  <c r="AA557" i="1"/>
  <c r="AE557" i="1"/>
  <c r="CL557" i="1"/>
  <c r="X557" i="1"/>
  <c r="AB557" i="1"/>
  <c r="CI557" i="1"/>
  <c r="CM557" i="1"/>
  <c r="CJ557" i="1"/>
  <c r="CF557" i="1"/>
  <c r="CK557" i="1"/>
  <c r="AF557" i="1"/>
  <c r="CN557" i="1"/>
  <c r="Y557" i="1"/>
  <c r="AG557" i="1"/>
  <c r="CG557" i="1"/>
  <c r="CO557" i="1"/>
  <c r="AS557" i="1"/>
  <c r="DG557" i="1"/>
  <c r="AK557" i="1"/>
  <c r="CW557" i="1"/>
  <c r="DA557" i="1"/>
  <c r="AW557" i="1"/>
  <c r="AO557" i="1"/>
  <c r="CU557" i="1"/>
  <c r="CZ557" i="1"/>
  <c r="AM557" i="1"/>
  <c r="CT557" i="1"/>
  <c r="AI557" i="1"/>
  <c r="AY557" i="1"/>
  <c r="AP557" i="1"/>
  <c r="CS557" i="1"/>
  <c r="BA557" i="1"/>
  <c r="CP557" i="1"/>
  <c r="CQ557" i="1"/>
  <c r="AC557" i="1"/>
  <c r="DI557" i="1"/>
  <c r="AQ557" i="1"/>
  <c r="DC557" i="1"/>
  <c r="AH557" i="1"/>
  <c r="DE557" i="1"/>
  <c r="AR557" i="1"/>
  <c r="AL557" i="1"/>
  <c r="CX557" i="1"/>
  <c r="CY557" i="1"/>
  <c r="AU557" i="1"/>
  <c r="AT557" i="1"/>
  <c r="CV557" i="1"/>
  <c r="DD557" i="1"/>
  <c r="AZ557" i="1"/>
  <c r="CR557" i="1"/>
  <c r="DH557" i="1"/>
  <c r="AV557" i="1"/>
  <c r="AX557" i="1"/>
  <c r="AN557" i="1"/>
  <c r="DB557" i="1"/>
  <c r="DF557" i="1"/>
  <c r="AJ557" i="1"/>
  <c r="Q290" i="3"/>
  <c r="AH289" i="3"/>
  <c r="X275" i="3"/>
  <c r="M86" i="22"/>
  <c r="W275" i="3"/>
  <c r="AK56" i="1"/>
  <c r="AV55" i="1"/>
  <c r="AC56" i="1"/>
  <c r="AZ56" i="1"/>
  <c r="DH56" i="1"/>
  <c r="DA56" i="1"/>
  <c r="BA56" i="1"/>
  <c r="DD56" i="1"/>
  <c r="EA56" i="1"/>
  <c r="BM56" i="1"/>
  <c r="DF55" i="1"/>
  <c r="BU56" i="1"/>
  <c r="DW56" i="1"/>
  <c r="DB55" i="1"/>
  <c r="EG56" i="1"/>
  <c r="BT56" i="1"/>
  <c r="BQ56" i="1"/>
  <c r="DX56" i="1"/>
  <c r="BY56" i="1"/>
  <c r="BR55" i="1"/>
  <c r="DY56" i="1"/>
  <c r="EK56" i="1"/>
  <c r="DU56" i="1"/>
  <c r="CC56" i="1"/>
  <c r="DZ55" i="1"/>
  <c r="BN55" i="1"/>
  <c r="AN55" i="1"/>
  <c r="AJ55" i="1"/>
  <c r="EE56" i="1"/>
  <c r="BW56" i="1"/>
  <c r="AT55" i="1"/>
  <c r="EC56" i="1"/>
  <c r="EM56" i="1"/>
  <c r="BS56" i="1"/>
  <c r="BX55" i="1"/>
  <c r="AX55" i="1"/>
  <c r="BZ55" i="1"/>
  <c r="EB56" i="1"/>
  <c r="DT56" i="1"/>
  <c r="CA56" i="1"/>
  <c r="EI56" i="1"/>
  <c r="BP55" i="1"/>
  <c r="EF55" i="1"/>
  <c r="EL56" i="1"/>
  <c r="CB55" i="1"/>
  <c r="BO56" i="1"/>
  <c r="CE56" i="1"/>
  <c r="DV55" i="1"/>
  <c r="CR55" i="1"/>
  <c r="EH56" i="1"/>
  <c r="CD56" i="1"/>
  <c r="ED56" i="1"/>
  <c r="CV55" i="1"/>
  <c r="BV56" i="1"/>
  <c r="BL56" i="1"/>
  <c r="EJ55" i="1"/>
  <c r="BE58" i="1"/>
  <c r="Z57" i="1"/>
  <c r="DQ58" i="1"/>
  <c r="CG58" i="1"/>
  <c r="DC57" i="1"/>
  <c r="DJ59" i="1"/>
  <c r="AD57" i="1"/>
  <c r="DM58" i="1"/>
  <c r="AH57" i="1"/>
  <c r="AY57" i="1"/>
  <c r="AQ57" i="1"/>
  <c r="BG58" i="1"/>
  <c r="DP58" i="1"/>
  <c r="DO58" i="1"/>
  <c r="AE57" i="1"/>
  <c r="BH58" i="1"/>
  <c r="AU57" i="1"/>
  <c r="DR59" i="1"/>
  <c r="AB58" i="1"/>
  <c r="CQ57" i="1"/>
  <c r="CX57" i="1"/>
  <c r="BC58" i="1"/>
  <c r="CF58" i="1"/>
  <c r="CM57" i="1"/>
  <c r="AL57" i="1"/>
  <c r="CU57" i="1"/>
  <c r="AR58" i="1"/>
  <c r="BD58" i="1"/>
  <c r="AI57" i="1"/>
  <c r="BK58" i="1"/>
  <c r="DS58" i="1"/>
  <c r="CI57" i="1"/>
  <c r="CJ58" i="1"/>
  <c r="CZ58" i="1"/>
  <c r="CP57" i="1"/>
  <c r="AA57" i="1"/>
  <c r="CS58" i="1"/>
  <c r="CW58" i="1"/>
  <c r="CL57" i="1"/>
  <c r="AS59" i="1"/>
  <c r="BJ58" i="1"/>
  <c r="CH57" i="1"/>
  <c r="CT57" i="1"/>
  <c r="AP57" i="1"/>
  <c r="DK58" i="1"/>
  <c r="BB58" i="1"/>
  <c r="DL58" i="1"/>
  <c r="CY57" i="1"/>
  <c r="X58" i="1"/>
  <c r="DG57" i="1"/>
  <c r="DN58" i="1"/>
  <c r="AM57" i="1"/>
  <c r="BF59" i="1"/>
  <c r="CN58" i="1"/>
  <c r="CO58" i="1"/>
  <c r="BI58" i="1"/>
  <c r="AG58" i="1"/>
  <c r="AF58" i="1"/>
  <c r="DE58" i="1"/>
  <c r="Y58" i="1"/>
  <c r="CK58" i="1"/>
  <c r="AO58" i="1"/>
  <c r="AW58" i="1"/>
  <c r="DI58" i="1"/>
  <c r="BE87" i="2" l="1"/>
  <c r="AW278" i="3"/>
  <c r="AV278" i="3"/>
  <c r="AY278" i="3" s="1"/>
  <c r="AU280" i="3"/>
  <c r="AQ281" i="3"/>
  <c r="AT281" i="3" s="1"/>
  <c r="AR281" i="3"/>
  <c r="AO275" i="3"/>
  <c r="N86" i="22"/>
  <c r="E86" i="22" s="1"/>
  <c r="G86" i="22" s="1"/>
  <c r="Z75" i="2"/>
  <c r="AG78" i="2"/>
  <c r="AJ78" i="2" s="1"/>
  <c r="AG77" i="2"/>
  <c r="AJ77" i="2" s="1"/>
  <c r="AG86" i="2"/>
  <c r="AJ86" i="2" s="1"/>
  <c r="AG80" i="2"/>
  <c r="AJ80" i="2" s="1"/>
  <c r="AG75" i="2"/>
  <c r="AJ75" i="2" s="1"/>
  <c r="AG76" i="2"/>
  <c r="AJ76" i="2" s="1"/>
  <c r="AG85" i="2"/>
  <c r="AJ85" i="2" s="1"/>
  <c r="AG74" i="2"/>
  <c r="AJ74" i="2" s="1"/>
  <c r="AG81" i="2"/>
  <c r="AJ81" i="2" s="1"/>
  <c r="AG83" i="2"/>
  <c r="AJ83" i="2" s="1"/>
  <c r="AG82" i="2"/>
  <c r="AJ82" i="2" s="1"/>
  <c r="AG79" i="2"/>
  <c r="AJ79" i="2" s="1"/>
  <c r="AG84" i="2"/>
  <c r="AJ84" i="2" s="1"/>
  <c r="Q74" i="2"/>
  <c r="R74" i="2"/>
  <c r="Y75" i="2"/>
  <c r="AG87" i="2"/>
  <c r="AJ87" i="2" s="1"/>
  <c r="AL88" i="2"/>
  <c r="AQ88" i="2"/>
  <c r="AG88" i="2"/>
  <c r="H260" i="3"/>
  <c r="L21" i="22" s="1"/>
  <c r="L86" i="22"/>
  <c r="D86" i="22" s="1"/>
  <c r="AP275" i="3"/>
  <c r="K90" i="2"/>
  <c r="AB89" i="2"/>
  <c r="BC275" i="3"/>
  <c r="BH272" i="3"/>
  <c r="BH275" i="3" s="1"/>
  <c r="BK275" i="3" s="1"/>
  <c r="BD275" i="3"/>
  <c r="AX289" i="3"/>
  <c r="AN289" i="3"/>
  <c r="AS289" i="3"/>
  <c r="BJ289" i="3"/>
  <c r="AW71" i="2"/>
  <c r="F81" i="22"/>
  <c r="Y276" i="3"/>
  <c r="Z276" i="3"/>
  <c r="AC276" i="3"/>
  <c r="V276" i="3"/>
  <c r="AD276" i="3"/>
  <c r="U276" i="3"/>
  <c r="AH290" i="3"/>
  <c r="Q291" i="3"/>
  <c r="T75" i="2"/>
  <c r="S75" i="2"/>
  <c r="AT87" i="2"/>
  <c r="AO87" i="2"/>
  <c r="W559" i="1"/>
  <c r="CL558" i="1"/>
  <c r="AE558" i="1"/>
  <c r="CH558" i="1"/>
  <c r="AA558" i="1"/>
  <c r="AB558" i="1"/>
  <c r="AF558" i="1"/>
  <c r="AG558" i="1"/>
  <c r="CM558" i="1"/>
  <c r="X558" i="1"/>
  <c r="CF558" i="1"/>
  <c r="CG558" i="1"/>
  <c r="CK558" i="1"/>
  <c r="CN558" i="1"/>
  <c r="AS558" i="1"/>
  <c r="AD558" i="1"/>
  <c r="CO558" i="1"/>
  <c r="Y558" i="1"/>
  <c r="Z558" i="1"/>
  <c r="CI558" i="1"/>
  <c r="CJ558" i="1"/>
  <c r="DG558" i="1"/>
  <c r="DC558" i="1"/>
  <c r="DE558" i="1"/>
  <c r="CX558" i="1"/>
  <c r="CS558" i="1"/>
  <c r="CZ558" i="1"/>
  <c r="AR558" i="1"/>
  <c r="AM558" i="1"/>
  <c r="AY558" i="1"/>
  <c r="CW558" i="1"/>
  <c r="AP558" i="1"/>
  <c r="CQ558" i="1"/>
  <c r="AI558" i="1"/>
  <c r="AO558" i="1"/>
  <c r="AW558" i="1"/>
  <c r="AC558" i="1"/>
  <c r="AU558" i="1"/>
  <c r="CP558" i="1"/>
  <c r="DI558" i="1"/>
  <c r="AK558" i="1"/>
  <c r="DA558" i="1"/>
  <c r="BA558" i="1"/>
  <c r="CT558" i="1"/>
  <c r="AQ558" i="1"/>
  <c r="CU558" i="1"/>
  <c r="CY558" i="1"/>
  <c r="AH558" i="1"/>
  <c r="AL558" i="1"/>
  <c r="AV558" i="1"/>
  <c r="AT558" i="1"/>
  <c r="DF558" i="1"/>
  <c r="DH558" i="1"/>
  <c r="AZ558" i="1"/>
  <c r="DD558" i="1"/>
  <c r="AX558" i="1"/>
  <c r="AN558" i="1"/>
  <c r="DB558" i="1"/>
  <c r="AJ558" i="1"/>
  <c r="CV558" i="1"/>
  <c r="CR558" i="1"/>
  <c r="BD88" i="2"/>
  <c r="AR88" i="2"/>
  <c r="AH88" i="2"/>
  <c r="BB88" i="2"/>
  <c r="AK88" i="2"/>
  <c r="AN88" i="2" s="1"/>
  <c r="AF88" i="2"/>
  <c r="AI88" i="2" s="1"/>
  <c r="AM88" i="2"/>
  <c r="AP88" i="2"/>
  <c r="AS88" i="2" s="1"/>
  <c r="AK57" i="1"/>
  <c r="AV56" i="1"/>
  <c r="AC57" i="1"/>
  <c r="DH57" i="1"/>
  <c r="AZ57" i="1"/>
  <c r="DA57" i="1"/>
  <c r="DD57" i="1"/>
  <c r="BA57" i="1"/>
  <c r="EJ56" i="1"/>
  <c r="ED57" i="1"/>
  <c r="BO57" i="1"/>
  <c r="BP56" i="1"/>
  <c r="CA57" i="1"/>
  <c r="EB57" i="1"/>
  <c r="AX56" i="1"/>
  <c r="EM57" i="1"/>
  <c r="AT56" i="1"/>
  <c r="EE57" i="1"/>
  <c r="AN56" i="1"/>
  <c r="DY57" i="1"/>
  <c r="BY57" i="1"/>
  <c r="BM57" i="1"/>
  <c r="EH57" i="1"/>
  <c r="DV56" i="1"/>
  <c r="EL57" i="1"/>
  <c r="BS57" i="1"/>
  <c r="BW57" i="1"/>
  <c r="AJ56" i="1"/>
  <c r="BN56" i="1"/>
  <c r="DX57" i="1"/>
  <c r="BQ57" i="1"/>
  <c r="EG57" i="1"/>
  <c r="DW57" i="1"/>
  <c r="BL57" i="1"/>
  <c r="BV57" i="1"/>
  <c r="CV56" i="1"/>
  <c r="CE57" i="1"/>
  <c r="CB56" i="1"/>
  <c r="EF56" i="1"/>
  <c r="EI57" i="1"/>
  <c r="BZ56" i="1"/>
  <c r="EC57" i="1"/>
  <c r="CC57" i="1"/>
  <c r="EK57" i="1"/>
  <c r="BR56" i="1"/>
  <c r="DF56" i="1"/>
  <c r="EA57" i="1"/>
  <c r="CD57" i="1"/>
  <c r="CR56" i="1"/>
  <c r="DT57" i="1"/>
  <c r="BX56" i="1"/>
  <c r="DZ56" i="1"/>
  <c r="DU57" i="1"/>
  <c r="BT57" i="1"/>
  <c r="DB56" i="1"/>
  <c r="BU57" i="1"/>
  <c r="BK59" i="1"/>
  <c r="AO59" i="1"/>
  <c r="BF60" i="1"/>
  <c r="DG58" i="1"/>
  <c r="DI59" i="1"/>
  <c r="AW59" i="1"/>
  <c r="CK59" i="1"/>
  <c r="DE59" i="1"/>
  <c r="AF59" i="1"/>
  <c r="CN59" i="1"/>
  <c r="DN59" i="1"/>
  <c r="X59" i="1"/>
  <c r="DK59" i="1"/>
  <c r="BJ59" i="1"/>
  <c r="AS60" i="1"/>
  <c r="CW59" i="1"/>
  <c r="CZ59" i="1"/>
  <c r="DS59" i="1"/>
  <c r="BD59" i="1"/>
  <c r="AR59" i="1"/>
  <c r="CF59" i="1"/>
  <c r="CX58" i="1"/>
  <c r="CQ58" i="1"/>
  <c r="AB59" i="1"/>
  <c r="AU58" i="1"/>
  <c r="AE58" i="1"/>
  <c r="AY58" i="1"/>
  <c r="DM59" i="1"/>
  <c r="DJ60" i="1"/>
  <c r="DC58" i="1"/>
  <c r="DO59" i="1"/>
  <c r="AG59" i="1"/>
  <c r="BI59" i="1"/>
  <c r="AM58" i="1"/>
  <c r="CY58" i="1"/>
  <c r="BB59" i="1"/>
  <c r="AP58" i="1"/>
  <c r="CT58" i="1"/>
  <c r="CH58" i="1"/>
  <c r="CL58" i="1"/>
  <c r="CS59" i="1"/>
  <c r="AA58" i="1"/>
  <c r="CP58" i="1"/>
  <c r="CJ59" i="1"/>
  <c r="CI58" i="1"/>
  <c r="AI58" i="1"/>
  <c r="CU58" i="1"/>
  <c r="AL58" i="1"/>
  <c r="CM58" i="1"/>
  <c r="DR60" i="1"/>
  <c r="BH59" i="1"/>
  <c r="DP59" i="1"/>
  <c r="BG59" i="1"/>
  <c r="AQ58" i="1"/>
  <c r="AH58" i="1"/>
  <c r="AD58" i="1"/>
  <c r="CG59" i="1"/>
  <c r="DQ59" i="1"/>
  <c r="Z58" i="1"/>
  <c r="BE59" i="1"/>
  <c r="DL59" i="1"/>
  <c r="Y59" i="1"/>
  <c r="CO59" i="1"/>
  <c r="BC59" i="1"/>
  <c r="BE88" i="2" l="1"/>
  <c r="AZ278" i="3"/>
  <c r="AV279" i="3"/>
  <c r="AW279" i="3"/>
  <c r="C86" i="22"/>
  <c r="AL276" i="3"/>
  <c r="AO276" i="3" s="1"/>
  <c r="AM276" i="3"/>
  <c r="BH276" i="3"/>
  <c r="BK276" i="3" s="1"/>
  <c r="AU281" i="3"/>
  <c r="AQ282" i="3"/>
  <c r="AR282" i="3"/>
  <c r="X76" i="2"/>
  <c r="W76" i="2"/>
  <c r="Y76" i="2" s="1"/>
  <c r="O75" i="2"/>
  <c r="P75" i="2"/>
  <c r="AJ88" i="2"/>
  <c r="V75" i="2"/>
  <c r="K87" i="22"/>
  <c r="AG89" i="2"/>
  <c r="AQ89" i="2"/>
  <c r="AL89" i="2"/>
  <c r="W560" i="1"/>
  <c r="CL559" i="1"/>
  <c r="AE559" i="1"/>
  <c r="AF559" i="1"/>
  <c r="Z559" i="1"/>
  <c r="AA559" i="1"/>
  <c r="CM559" i="1"/>
  <c r="CH559" i="1"/>
  <c r="CI559" i="1"/>
  <c r="AB559" i="1"/>
  <c r="AD559" i="1"/>
  <c r="X559" i="1"/>
  <c r="CJ559" i="1"/>
  <c r="AS559" i="1"/>
  <c r="CG559" i="1"/>
  <c r="CK559" i="1"/>
  <c r="CF559" i="1"/>
  <c r="CN559" i="1"/>
  <c r="CO559" i="1"/>
  <c r="Y559" i="1"/>
  <c r="AG559" i="1"/>
  <c r="AO559" i="1"/>
  <c r="AY559" i="1"/>
  <c r="AI559" i="1"/>
  <c r="CX559" i="1"/>
  <c r="AR559" i="1"/>
  <c r="DE559" i="1"/>
  <c r="CQ559" i="1"/>
  <c r="CY559" i="1"/>
  <c r="AK559" i="1"/>
  <c r="AC559" i="1"/>
  <c r="DA559" i="1"/>
  <c r="CT559" i="1"/>
  <c r="CP559" i="1"/>
  <c r="CS559" i="1"/>
  <c r="DG559" i="1"/>
  <c r="DC559" i="1"/>
  <c r="AP559" i="1"/>
  <c r="DI559" i="1"/>
  <c r="AW559" i="1"/>
  <c r="CU559" i="1"/>
  <c r="AM559" i="1"/>
  <c r="CW559" i="1"/>
  <c r="BA559" i="1"/>
  <c r="AH559" i="1"/>
  <c r="AL559" i="1"/>
  <c r="AU559" i="1"/>
  <c r="AQ559" i="1"/>
  <c r="CZ559" i="1"/>
  <c r="AN559" i="1"/>
  <c r="AJ559" i="1"/>
  <c r="AZ559" i="1"/>
  <c r="DD559" i="1"/>
  <c r="CV559" i="1"/>
  <c r="DF559" i="1"/>
  <c r="DH559" i="1"/>
  <c r="AX559" i="1"/>
  <c r="CR559" i="1"/>
  <c r="DB559" i="1"/>
  <c r="AV559" i="1"/>
  <c r="AT559" i="1"/>
  <c r="U75" i="2"/>
  <c r="AB276" i="3"/>
  <c r="AA276" i="3"/>
  <c r="AX74" i="2"/>
  <c r="BB71" i="2"/>
  <c r="AW74" i="2"/>
  <c r="AW75" i="2"/>
  <c r="AX75" i="2"/>
  <c r="BI275" i="3"/>
  <c r="BL275" i="3" s="1"/>
  <c r="BI276" i="3"/>
  <c r="BE275" i="3"/>
  <c r="BF275" i="3"/>
  <c r="AO88" i="2"/>
  <c r="BJ290" i="3"/>
  <c r="AS290" i="3"/>
  <c r="AN290" i="3"/>
  <c r="AX290" i="3"/>
  <c r="AF276" i="3"/>
  <c r="AE276" i="3"/>
  <c r="AR89" i="2"/>
  <c r="AP89" i="2"/>
  <c r="AS89" i="2" s="1"/>
  <c r="BB89" i="2"/>
  <c r="AM89" i="2"/>
  <c r="AK89" i="2"/>
  <c r="AN89" i="2" s="1"/>
  <c r="BD89" i="2"/>
  <c r="AF89" i="2"/>
  <c r="AI89" i="2" s="1"/>
  <c r="AH89" i="2"/>
  <c r="Q292" i="3"/>
  <c r="AH291" i="3"/>
  <c r="W276" i="3"/>
  <c r="X276" i="3"/>
  <c r="M87" i="22"/>
  <c r="K91" i="2"/>
  <c r="AB90" i="2"/>
  <c r="AT88" i="2"/>
  <c r="AK58" i="1"/>
  <c r="AV57" i="1"/>
  <c r="AC58" i="1"/>
  <c r="AZ58" i="1"/>
  <c r="DH58" i="1"/>
  <c r="DA58" i="1"/>
  <c r="BA58" i="1"/>
  <c r="DD58" i="1"/>
  <c r="BT58" i="1"/>
  <c r="BX57" i="1"/>
  <c r="EA58" i="1"/>
  <c r="BR57" i="1"/>
  <c r="BZ57" i="1"/>
  <c r="CE58" i="1"/>
  <c r="DW58" i="1"/>
  <c r="BN57" i="1"/>
  <c r="BW58" i="1"/>
  <c r="EL58" i="1"/>
  <c r="DY58" i="1"/>
  <c r="BU58" i="1"/>
  <c r="DU58" i="1"/>
  <c r="CR57" i="1"/>
  <c r="CC58" i="1"/>
  <c r="EF57" i="1"/>
  <c r="BV58" i="1"/>
  <c r="BQ58" i="1"/>
  <c r="EH58" i="1"/>
  <c r="AT57" i="1"/>
  <c r="CA58" i="1"/>
  <c r="BO58" i="1"/>
  <c r="DZ57" i="1"/>
  <c r="DT58" i="1"/>
  <c r="CD58" i="1"/>
  <c r="DF57" i="1"/>
  <c r="EI58" i="1"/>
  <c r="CV57" i="1"/>
  <c r="AJ57" i="1"/>
  <c r="BS58" i="1"/>
  <c r="DV57" i="1"/>
  <c r="BY58" i="1"/>
  <c r="AN57" i="1"/>
  <c r="AX57" i="1"/>
  <c r="DB57" i="1"/>
  <c r="EK58" i="1"/>
  <c r="EC58" i="1"/>
  <c r="CB57" i="1"/>
  <c r="BL58" i="1"/>
  <c r="EG58" i="1"/>
  <c r="DX58" i="1"/>
  <c r="BM58" i="1"/>
  <c r="EE58" i="1"/>
  <c r="EM58" i="1"/>
  <c r="EB58" i="1"/>
  <c r="BP57" i="1"/>
  <c r="ED58" i="1"/>
  <c r="EJ57" i="1"/>
  <c r="DQ60" i="1"/>
  <c r="CI59" i="1"/>
  <c r="CY59" i="1"/>
  <c r="AE59" i="1"/>
  <c r="CO60" i="1"/>
  <c r="Z59" i="1"/>
  <c r="AH59" i="1"/>
  <c r="AM59" i="1"/>
  <c r="BC60" i="1"/>
  <c r="Y60" i="1"/>
  <c r="BE60" i="1"/>
  <c r="CG60" i="1"/>
  <c r="AD59" i="1"/>
  <c r="AQ59" i="1"/>
  <c r="DP60" i="1"/>
  <c r="DR61" i="1"/>
  <c r="CM59" i="1"/>
  <c r="CU59" i="1"/>
  <c r="AI59" i="1"/>
  <c r="CP59" i="1"/>
  <c r="CS60" i="1"/>
  <c r="CL59" i="1"/>
  <c r="CT59" i="1"/>
  <c r="BI60" i="1"/>
  <c r="DC59" i="1"/>
  <c r="DM60" i="1"/>
  <c r="AB60" i="1"/>
  <c r="CX59" i="1"/>
  <c r="AR60" i="1"/>
  <c r="DS60" i="1"/>
  <c r="CZ60" i="1"/>
  <c r="BJ60" i="1"/>
  <c r="DK60" i="1"/>
  <c r="DN60" i="1"/>
  <c r="CN60" i="1"/>
  <c r="DE60" i="1"/>
  <c r="AW60" i="1"/>
  <c r="BK60" i="1"/>
  <c r="BG60" i="1"/>
  <c r="AL59" i="1"/>
  <c r="CJ60" i="1"/>
  <c r="AA59" i="1"/>
  <c r="CH59" i="1"/>
  <c r="AP59" i="1"/>
  <c r="BB60" i="1"/>
  <c r="AG60" i="1"/>
  <c r="DO60" i="1"/>
  <c r="DJ61" i="1"/>
  <c r="AY59" i="1"/>
  <c r="BD60" i="1"/>
  <c r="CW60" i="1"/>
  <c r="AS61" i="1"/>
  <c r="X60" i="1"/>
  <c r="AF60" i="1"/>
  <c r="DI60" i="1"/>
  <c r="BF61" i="1"/>
  <c r="AO60" i="1"/>
  <c r="DL60" i="1"/>
  <c r="BH60" i="1"/>
  <c r="AU59" i="1"/>
  <c r="CQ59" i="1"/>
  <c r="CF60" i="1"/>
  <c r="CK60" i="1"/>
  <c r="DG59" i="1"/>
  <c r="BE89" i="2" l="1"/>
  <c r="BC90" i="2" s="1"/>
  <c r="AY279" i="3"/>
  <c r="AZ279" i="3"/>
  <c r="BH277" i="3"/>
  <c r="BK277" i="3" s="1"/>
  <c r="BI277" i="3"/>
  <c r="AL277" i="3"/>
  <c r="AM277" i="3"/>
  <c r="L88" i="22" s="1"/>
  <c r="BL276" i="3"/>
  <c r="N87" i="22"/>
  <c r="E87" i="22" s="1"/>
  <c r="G87" i="22" s="1"/>
  <c r="AP276" i="3"/>
  <c r="AT282" i="3"/>
  <c r="AU282" i="3"/>
  <c r="L87" i="22"/>
  <c r="D87" i="22" s="1"/>
  <c r="C87" i="22" s="1"/>
  <c r="R75" i="2"/>
  <c r="Q75" i="2"/>
  <c r="W77" i="2"/>
  <c r="Y77" i="2" s="1"/>
  <c r="X77" i="2"/>
  <c r="Z76" i="2"/>
  <c r="AL90" i="2"/>
  <c r="AG90" i="2"/>
  <c r="AH292" i="3"/>
  <c r="Q293" i="3"/>
  <c r="BC276" i="3"/>
  <c r="BE276" i="3" s="1"/>
  <c r="BD276" i="3"/>
  <c r="W561" i="1"/>
  <c r="CL560" i="1"/>
  <c r="Z560" i="1"/>
  <c r="CM560" i="1"/>
  <c r="X560" i="1"/>
  <c r="AB560" i="1"/>
  <c r="CF560" i="1"/>
  <c r="AA560" i="1"/>
  <c r="AE560" i="1"/>
  <c r="CI560" i="1"/>
  <c r="AF560" i="1"/>
  <c r="AS560" i="1"/>
  <c r="CJ560" i="1"/>
  <c r="CG560" i="1"/>
  <c r="CK560" i="1"/>
  <c r="Y560" i="1"/>
  <c r="AG560" i="1"/>
  <c r="CH560" i="1"/>
  <c r="CN560" i="1"/>
  <c r="AD560" i="1"/>
  <c r="CO560" i="1"/>
  <c r="AC560" i="1"/>
  <c r="CW560" i="1"/>
  <c r="AP560" i="1"/>
  <c r="BA560" i="1"/>
  <c r="AR560" i="1"/>
  <c r="DG560" i="1"/>
  <c r="AY560" i="1"/>
  <c r="AK560" i="1"/>
  <c r="AO560" i="1"/>
  <c r="AI560" i="1"/>
  <c r="DA560" i="1"/>
  <c r="CQ560" i="1"/>
  <c r="CT560" i="1"/>
  <c r="CP560" i="1"/>
  <c r="CS560" i="1"/>
  <c r="AM560" i="1"/>
  <c r="AL560" i="1"/>
  <c r="CY560" i="1"/>
  <c r="AU560" i="1"/>
  <c r="DC560" i="1"/>
  <c r="AW560" i="1"/>
  <c r="AQ560" i="1"/>
  <c r="AH560" i="1"/>
  <c r="CZ560" i="1"/>
  <c r="DE560" i="1"/>
  <c r="CU560" i="1"/>
  <c r="DI560" i="1"/>
  <c r="CX560" i="1"/>
  <c r="AV560" i="1"/>
  <c r="AN560" i="1"/>
  <c r="CR560" i="1"/>
  <c r="AJ560" i="1"/>
  <c r="AT560" i="1"/>
  <c r="DH560" i="1"/>
  <c r="AZ560" i="1"/>
  <c r="DD560" i="1"/>
  <c r="DF560" i="1"/>
  <c r="CV560" i="1"/>
  <c r="DB560" i="1"/>
  <c r="AX560" i="1"/>
  <c r="AT89" i="2"/>
  <c r="K92" i="2"/>
  <c r="AB91" i="2"/>
  <c r="AX291" i="3"/>
  <c r="AN291" i="3"/>
  <c r="BJ291" i="3"/>
  <c r="AS291" i="3"/>
  <c r="AZ75" i="2"/>
  <c r="AO89" i="2"/>
  <c r="AJ89" i="2"/>
  <c r="BC85" i="2"/>
  <c r="BF85" i="2" s="1"/>
  <c r="BC74" i="2"/>
  <c r="BF74" i="2" s="1"/>
  <c r="BC78" i="2"/>
  <c r="BF78" i="2" s="1"/>
  <c r="BC82" i="2"/>
  <c r="BF82" i="2" s="1"/>
  <c r="BC76" i="2"/>
  <c r="BF76" i="2" s="1"/>
  <c r="BC84" i="2"/>
  <c r="BF84" i="2" s="1"/>
  <c r="BC77" i="2"/>
  <c r="BF77" i="2" s="1"/>
  <c r="BC81" i="2"/>
  <c r="BF81" i="2" s="1"/>
  <c r="BC75" i="2"/>
  <c r="BF75" i="2" s="1"/>
  <c r="BC79" i="2"/>
  <c r="BF79" i="2" s="1"/>
  <c r="BC83" i="2"/>
  <c r="BF83" i="2" s="1"/>
  <c r="BC80" i="2"/>
  <c r="BF80" i="2" s="1"/>
  <c r="BC86" i="2"/>
  <c r="BF86" i="2" s="1"/>
  <c r="BC88" i="2"/>
  <c r="BF88" i="2" s="1"/>
  <c r="BC87" i="2"/>
  <c r="BF87" i="2" s="1"/>
  <c r="BC89" i="2"/>
  <c r="BF89" i="2" s="1"/>
  <c r="T76" i="2"/>
  <c r="S76" i="2"/>
  <c r="AQ90" i="2"/>
  <c r="AH90" i="2"/>
  <c r="AK90" i="2"/>
  <c r="AN90" i="2" s="1"/>
  <c r="AR90" i="2"/>
  <c r="AM90" i="2"/>
  <c r="AP90" i="2"/>
  <c r="AS90" i="2" s="1"/>
  <c r="BD90" i="2"/>
  <c r="BB90" i="2"/>
  <c r="BE90" i="2" s="1"/>
  <c r="BC91" i="2" s="1"/>
  <c r="AF90" i="2"/>
  <c r="AI90" i="2" s="1"/>
  <c r="Y277" i="3"/>
  <c r="V277" i="3"/>
  <c r="U277" i="3"/>
  <c r="AD277" i="3"/>
  <c r="Z277" i="3"/>
  <c r="AC277" i="3"/>
  <c r="AZ74" i="2"/>
  <c r="AY74" i="2"/>
  <c r="AY75" i="2" s="1"/>
  <c r="AK59" i="1"/>
  <c r="AV58" i="1"/>
  <c r="AC59" i="1"/>
  <c r="DH59" i="1"/>
  <c r="AZ59" i="1"/>
  <c r="DA59" i="1"/>
  <c r="DD59" i="1"/>
  <c r="BA59" i="1"/>
  <c r="ED59" i="1"/>
  <c r="EB59" i="1"/>
  <c r="DX59" i="1"/>
  <c r="BL59" i="1"/>
  <c r="EC59" i="1"/>
  <c r="DB58" i="1"/>
  <c r="AX58" i="1"/>
  <c r="BY59" i="1"/>
  <c r="CV58" i="1"/>
  <c r="DF58" i="1"/>
  <c r="DT59" i="1"/>
  <c r="BO59" i="1"/>
  <c r="AT58" i="1"/>
  <c r="BQ59" i="1"/>
  <c r="EF58" i="1"/>
  <c r="BU59" i="1"/>
  <c r="EL59" i="1"/>
  <c r="BN58" i="1"/>
  <c r="CE59" i="1"/>
  <c r="BR58" i="1"/>
  <c r="BX58" i="1"/>
  <c r="EE59" i="1"/>
  <c r="BS59" i="1"/>
  <c r="CR58" i="1"/>
  <c r="EJ58" i="1"/>
  <c r="BP58" i="1"/>
  <c r="BM59" i="1"/>
  <c r="EG59" i="1"/>
  <c r="EK59" i="1"/>
  <c r="AN58" i="1"/>
  <c r="DV58" i="1"/>
  <c r="AJ58" i="1"/>
  <c r="EI59" i="1"/>
  <c r="CD59" i="1"/>
  <c r="DZ58" i="1"/>
  <c r="EH59" i="1"/>
  <c r="BV59" i="1"/>
  <c r="CC59" i="1"/>
  <c r="DU59" i="1"/>
  <c r="DY59" i="1"/>
  <c r="BW59" i="1"/>
  <c r="BZ58" i="1"/>
  <c r="EA59" i="1"/>
  <c r="BT59" i="1"/>
  <c r="EM59" i="1"/>
  <c r="CB58" i="1"/>
  <c r="CA59" i="1"/>
  <c r="DW59" i="1"/>
  <c r="AY60" i="1"/>
  <c r="CK61" i="1"/>
  <c r="CF61" i="1"/>
  <c r="AU60" i="1"/>
  <c r="BH61" i="1"/>
  <c r="DL61" i="1"/>
  <c r="BF62" i="1"/>
  <c r="CW61" i="1"/>
  <c r="DJ62" i="1"/>
  <c r="DO61" i="1"/>
  <c r="AP60" i="1"/>
  <c r="AL60" i="1"/>
  <c r="BK61" i="1"/>
  <c r="AR61" i="1"/>
  <c r="CX60" i="1"/>
  <c r="DC60" i="1"/>
  <c r="CT60" i="1"/>
  <c r="CL60" i="1"/>
  <c r="CP60" i="1"/>
  <c r="AI60" i="1"/>
  <c r="CM60" i="1"/>
  <c r="DP61" i="1"/>
  <c r="CG61" i="1"/>
  <c r="CO61" i="1"/>
  <c r="AE60" i="1"/>
  <c r="CI60" i="1"/>
  <c r="DG60" i="1"/>
  <c r="CQ60" i="1"/>
  <c r="AO61" i="1"/>
  <c r="DI61" i="1"/>
  <c r="AF61" i="1"/>
  <c r="X61" i="1"/>
  <c r="AS62" i="1"/>
  <c r="AG61" i="1"/>
  <c r="BB61" i="1"/>
  <c r="CH60" i="1"/>
  <c r="AA60" i="1"/>
  <c r="CJ61" i="1"/>
  <c r="BG61" i="1"/>
  <c r="AW61" i="1"/>
  <c r="DE61" i="1"/>
  <c r="CN61" i="1"/>
  <c r="DN61" i="1"/>
  <c r="DK61" i="1"/>
  <c r="BJ61" i="1"/>
  <c r="CZ61" i="1"/>
  <c r="DS61" i="1"/>
  <c r="AB61" i="1"/>
  <c r="DM61" i="1"/>
  <c r="BI61" i="1"/>
  <c r="CS61" i="1"/>
  <c r="CU60" i="1"/>
  <c r="DR62" i="1"/>
  <c r="AQ60" i="1"/>
  <c r="AD60" i="1"/>
  <c r="BE61" i="1"/>
  <c r="Y61" i="1"/>
  <c r="BC61" i="1"/>
  <c r="AM60" i="1"/>
  <c r="AH60" i="1"/>
  <c r="CY60" i="1"/>
  <c r="DQ61" i="1"/>
  <c r="Z60" i="1"/>
  <c r="BD61" i="1"/>
  <c r="AV280" i="3" l="1"/>
  <c r="AW280" i="3"/>
  <c r="BL277" i="3"/>
  <c r="BH278" i="3"/>
  <c r="BK278" i="3" s="1"/>
  <c r="BI278" i="3"/>
  <c r="AR283" i="3"/>
  <c r="AQ283" i="3"/>
  <c r="N88" i="22"/>
  <c r="AP277" i="3"/>
  <c r="AO277" i="3"/>
  <c r="Z77" i="2"/>
  <c r="W78" i="2"/>
  <c r="Y78" i="2" s="1"/>
  <c r="X78" i="2"/>
  <c r="O76" i="2"/>
  <c r="AW76" i="2"/>
  <c r="AY76" i="2" s="1"/>
  <c r="AX76" i="2"/>
  <c r="P76" i="2"/>
  <c r="AF277" i="3"/>
  <c r="K88" i="22"/>
  <c r="D88" i="22" s="1"/>
  <c r="AB277" i="3"/>
  <c r="AL91" i="2"/>
  <c r="AQ91" i="2"/>
  <c r="AG91" i="2"/>
  <c r="K93" i="2"/>
  <c r="AB92" i="2"/>
  <c r="W277" i="3"/>
  <c r="M88" i="22"/>
  <c r="E88" i="22" s="1"/>
  <c r="X277" i="3"/>
  <c r="BF276" i="3"/>
  <c r="Q294" i="3"/>
  <c r="AH293" i="3"/>
  <c r="U76" i="2"/>
  <c r="V76" i="2"/>
  <c r="AA277" i="3"/>
  <c r="AP91" i="2"/>
  <c r="AS91" i="2" s="1"/>
  <c r="BD91" i="2"/>
  <c r="AR91" i="2"/>
  <c r="AM91" i="2"/>
  <c r="AF91" i="2"/>
  <c r="AI91" i="2" s="1"/>
  <c r="AH91" i="2"/>
  <c r="AK91" i="2"/>
  <c r="AN91" i="2" s="1"/>
  <c r="BB91" i="2"/>
  <c r="BE91" i="2" s="1"/>
  <c r="BC92" i="2" s="1"/>
  <c r="W562" i="1"/>
  <c r="AD561" i="1"/>
  <c r="CL561" i="1"/>
  <c r="Z561" i="1"/>
  <c r="CH561" i="1"/>
  <c r="X561" i="1"/>
  <c r="AB561" i="1"/>
  <c r="AE561" i="1"/>
  <c r="CI561" i="1"/>
  <c r="CM561" i="1"/>
  <c r="CF561" i="1"/>
  <c r="AF561" i="1"/>
  <c r="CJ561" i="1"/>
  <c r="CN561" i="1"/>
  <c r="AS561" i="1"/>
  <c r="AA561" i="1"/>
  <c r="CG561" i="1"/>
  <c r="AG561" i="1"/>
  <c r="CK561" i="1"/>
  <c r="CO561" i="1"/>
  <c r="Y561" i="1"/>
  <c r="AY561" i="1"/>
  <c r="AO561" i="1"/>
  <c r="AC561" i="1"/>
  <c r="DC561" i="1"/>
  <c r="AK561" i="1"/>
  <c r="DA561" i="1"/>
  <c r="DE561" i="1"/>
  <c r="AP561" i="1"/>
  <c r="CZ561" i="1"/>
  <c r="CQ561" i="1"/>
  <c r="AM561" i="1"/>
  <c r="DG561" i="1"/>
  <c r="AI561" i="1"/>
  <c r="CT561" i="1"/>
  <c r="BA561" i="1"/>
  <c r="CP561" i="1"/>
  <c r="CW561" i="1"/>
  <c r="AW561" i="1"/>
  <c r="AR561" i="1"/>
  <c r="AU561" i="1"/>
  <c r="DI561" i="1"/>
  <c r="CY561" i="1"/>
  <c r="AL561" i="1"/>
  <c r="CS561" i="1"/>
  <c r="AH561" i="1"/>
  <c r="CX561" i="1"/>
  <c r="CU561" i="1"/>
  <c r="AQ561" i="1"/>
  <c r="DF561" i="1"/>
  <c r="AX561" i="1"/>
  <c r="CV561" i="1"/>
  <c r="DB561" i="1"/>
  <c r="AV561" i="1"/>
  <c r="DH561" i="1"/>
  <c r="DD561" i="1"/>
  <c r="CR561" i="1"/>
  <c r="AN561" i="1"/>
  <c r="AJ561" i="1"/>
  <c r="AZ561" i="1"/>
  <c r="AT561" i="1"/>
  <c r="AE277" i="3"/>
  <c r="AO90" i="2"/>
  <c r="BC277" i="3"/>
  <c r="BD277" i="3"/>
  <c r="AJ90" i="2"/>
  <c r="AT90" i="2"/>
  <c r="BJ292" i="3"/>
  <c r="AS292" i="3"/>
  <c r="AX292" i="3"/>
  <c r="AN292" i="3"/>
  <c r="BF90" i="2"/>
  <c r="AK60" i="1"/>
  <c r="AV59" i="1"/>
  <c r="AC60" i="1"/>
  <c r="AZ60" i="1"/>
  <c r="DH60" i="1"/>
  <c r="DA60" i="1"/>
  <c r="BA60" i="1"/>
  <c r="DD60" i="1"/>
  <c r="EA60" i="1"/>
  <c r="DU60" i="1"/>
  <c r="CB59" i="1"/>
  <c r="BT60" i="1"/>
  <c r="CC60" i="1"/>
  <c r="EH60" i="1"/>
  <c r="DZ59" i="1"/>
  <c r="EI60" i="1"/>
  <c r="DV59" i="1"/>
  <c r="EK60" i="1"/>
  <c r="BS60" i="1"/>
  <c r="EF59" i="1"/>
  <c r="DF59" i="1"/>
  <c r="BY60" i="1"/>
  <c r="DB59" i="1"/>
  <c r="DW60" i="1"/>
  <c r="BZ59" i="1"/>
  <c r="DY60" i="1"/>
  <c r="BM60" i="1"/>
  <c r="EJ59" i="1"/>
  <c r="BX59" i="1"/>
  <c r="CE60" i="1"/>
  <c r="EL60" i="1"/>
  <c r="AT59" i="1"/>
  <c r="BL60" i="1"/>
  <c r="EB60" i="1"/>
  <c r="CA60" i="1"/>
  <c r="EM60" i="1"/>
  <c r="BW60" i="1"/>
  <c r="BV60" i="1"/>
  <c r="CD60" i="1"/>
  <c r="AJ59" i="1"/>
  <c r="AN59" i="1"/>
  <c r="BP59" i="1"/>
  <c r="CR59" i="1"/>
  <c r="EE60" i="1"/>
  <c r="BR59" i="1"/>
  <c r="BN59" i="1"/>
  <c r="BQ60" i="1"/>
  <c r="DT60" i="1"/>
  <c r="CV59" i="1"/>
  <c r="EC60" i="1"/>
  <c r="DX60" i="1"/>
  <c r="EG60" i="1"/>
  <c r="BU60" i="1"/>
  <c r="BO60" i="1"/>
  <c r="AX59" i="1"/>
  <c r="ED60" i="1"/>
  <c r="BD62" i="1"/>
  <c r="Z61" i="1"/>
  <c r="CY61" i="1"/>
  <c r="AH61" i="1"/>
  <c r="AM61" i="1"/>
  <c r="Y62" i="1"/>
  <c r="AD61" i="1"/>
  <c r="DR63" i="1"/>
  <c r="BI62" i="1"/>
  <c r="AB62" i="1"/>
  <c r="DS62" i="1"/>
  <c r="BJ62" i="1"/>
  <c r="DN62" i="1"/>
  <c r="DE62" i="1"/>
  <c r="CJ62" i="1"/>
  <c r="CH61" i="1"/>
  <c r="AG62" i="1"/>
  <c r="AS63" i="1"/>
  <c r="X62" i="1"/>
  <c r="AF62" i="1"/>
  <c r="AO62" i="1"/>
  <c r="CQ61" i="1"/>
  <c r="DG61" i="1"/>
  <c r="AE61" i="1"/>
  <c r="CG62" i="1"/>
  <c r="DP62" i="1"/>
  <c r="AI61" i="1"/>
  <c r="CL61" i="1"/>
  <c r="AR62" i="1"/>
  <c r="AL61" i="1"/>
  <c r="CW62" i="1"/>
  <c r="BF63" i="1"/>
  <c r="BH62" i="1"/>
  <c r="CF62" i="1"/>
  <c r="AY61" i="1"/>
  <c r="BK62" i="1"/>
  <c r="DQ62" i="1"/>
  <c r="BC62" i="1"/>
  <c r="BE62" i="1"/>
  <c r="AQ61" i="1"/>
  <c r="CU61" i="1"/>
  <c r="CS62" i="1"/>
  <c r="DM62" i="1"/>
  <c r="CZ62" i="1"/>
  <c r="DK62" i="1"/>
  <c r="CN62" i="1"/>
  <c r="AW62" i="1"/>
  <c r="BG62" i="1"/>
  <c r="AA61" i="1"/>
  <c r="BB62" i="1"/>
  <c r="DI62" i="1"/>
  <c r="CI61" i="1"/>
  <c r="CO62" i="1"/>
  <c r="CM61" i="1"/>
  <c r="CP61" i="1"/>
  <c r="CT61" i="1"/>
  <c r="DC61" i="1"/>
  <c r="CX61" i="1"/>
  <c r="AP61" i="1"/>
  <c r="DO62" i="1"/>
  <c r="DJ63" i="1"/>
  <c r="DL62" i="1"/>
  <c r="AU61" i="1"/>
  <c r="CK62" i="1"/>
  <c r="BL278" i="3" l="1"/>
  <c r="AY280" i="3"/>
  <c r="AZ280" i="3"/>
  <c r="BH279" i="3"/>
  <c r="BK279" i="3" s="1"/>
  <c r="BI279" i="3"/>
  <c r="AL278" i="3"/>
  <c r="AO278" i="3"/>
  <c r="AM278" i="3"/>
  <c r="AT283" i="3"/>
  <c r="AU283" i="3"/>
  <c r="Q76" i="2"/>
  <c r="R76" i="2"/>
  <c r="W79" i="2"/>
  <c r="X79" i="2"/>
  <c r="AZ76" i="2"/>
  <c r="Z78" i="2"/>
  <c r="AJ91" i="2"/>
  <c r="BF91" i="2"/>
  <c r="BF277" i="3"/>
  <c r="AG92" i="2"/>
  <c r="AQ92" i="2"/>
  <c r="AL92" i="2"/>
  <c r="AX293" i="3"/>
  <c r="AN293" i="3"/>
  <c r="AS293" i="3"/>
  <c r="BJ293" i="3"/>
  <c r="K94" i="2"/>
  <c r="AB93" i="2"/>
  <c r="BE277" i="3"/>
  <c r="W563" i="1"/>
  <c r="AA562" i="1"/>
  <c r="X562" i="1"/>
  <c r="AD562" i="1"/>
  <c r="CL562" i="1"/>
  <c r="Z562" i="1"/>
  <c r="AE562" i="1"/>
  <c r="CI562" i="1"/>
  <c r="CN562" i="1"/>
  <c r="CM562" i="1"/>
  <c r="CF562" i="1"/>
  <c r="Y562" i="1"/>
  <c r="CH562" i="1"/>
  <c r="AB562" i="1"/>
  <c r="AF562" i="1"/>
  <c r="CJ562" i="1"/>
  <c r="AS562" i="1"/>
  <c r="CG562" i="1"/>
  <c r="CK562" i="1"/>
  <c r="AG562" i="1"/>
  <c r="CO562" i="1"/>
  <c r="AY562" i="1"/>
  <c r="AI562" i="1"/>
  <c r="AU562" i="1"/>
  <c r="CS562" i="1"/>
  <c r="CZ562" i="1"/>
  <c r="CQ562" i="1"/>
  <c r="AR562" i="1"/>
  <c r="DG562" i="1"/>
  <c r="AC562" i="1"/>
  <c r="AO562" i="1"/>
  <c r="DA562" i="1"/>
  <c r="DC562" i="1"/>
  <c r="AQ562" i="1"/>
  <c r="AM562" i="1"/>
  <c r="CY562" i="1"/>
  <c r="AK562" i="1"/>
  <c r="AW562" i="1"/>
  <c r="AP562" i="1"/>
  <c r="BA562" i="1"/>
  <c r="CP562" i="1"/>
  <c r="AH562" i="1"/>
  <c r="CW562" i="1"/>
  <c r="CU562" i="1"/>
  <c r="CX562" i="1"/>
  <c r="CT562" i="1"/>
  <c r="AL562" i="1"/>
  <c r="DE562" i="1"/>
  <c r="DI562" i="1"/>
  <c r="DH562" i="1"/>
  <c r="AV562" i="1"/>
  <c r="CV562" i="1"/>
  <c r="AT562" i="1"/>
  <c r="AN562" i="1"/>
  <c r="DF562" i="1"/>
  <c r="CR562" i="1"/>
  <c r="AZ562" i="1"/>
  <c r="DD562" i="1"/>
  <c r="AX562" i="1"/>
  <c r="DB562" i="1"/>
  <c r="AJ562" i="1"/>
  <c r="BD92" i="2"/>
  <c r="AH92" i="2"/>
  <c r="AR92" i="2"/>
  <c r="AK92" i="2"/>
  <c r="AN92" i="2" s="1"/>
  <c r="AL93" i="2" s="1"/>
  <c r="BB92" i="2"/>
  <c r="BE92" i="2" s="1"/>
  <c r="BC93" i="2" s="1"/>
  <c r="AF92" i="2"/>
  <c r="AI92" i="2" s="1"/>
  <c r="AM92" i="2"/>
  <c r="AP92" i="2"/>
  <c r="AS92" i="2" s="1"/>
  <c r="AT91" i="2"/>
  <c r="C88" i="22"/>
  <c r="G88" i="22"/>
  <c r="T77" i="2"/>
  <c r="S77" i="2"/>
  <c r="AH294" i="3"/>
  <c r="Q295" i="3"/>
  <c r="U278" i="3"/>
  <c r="AC278" i="3"/>
  <c r="Y278" i="3"/>
  <c r="Z278" i="3"/>
  <c r="AD278" i="3"/>
  <c r="V278" i="3"/>
  <c r="AO91" i="2"/>
  <c r="AK61" i="1"/>
  <c r="AV60" i="1"/>
  <c r="AC61" i="1"/>
  <c r="DH61" i="1"/>
  <c r="AZ61" i="1"/>
  <c r="DA61" i="1"/>
  <c r="DD61" i="1"/>
  <c r="BA61" i="1"/>
  <c r="ED61" i="1"/>
  <c r="EG61" i="1"/>
  <c r="DT61" i="1"/>
  <c r="BN60" i="1"/>
  <c r="BW61" i="1"/>
  <c r="EL61" i="1"/>
  <c r="BX60" i="1"/>
  <c r="BM61" i="1"/>
  <c r="EI61" i="1"/>
  <c r="BT61" i="1"/>
  <c r="AX60" i="1"/>
  <c r="BU61" i="1"/>
  <c r="EC61" i="1"/>
  <c r="EE61" i="1"/>
  <c r="BP60" i="1"/>
  <c r="AJ60" i="1"/>
  <c r="CA61" i="1"/>
  <c r="BL61" i="1"/>
  <c r="BZ60" i="1"/>
  <c r="DB60" i="1"/>
  <c r="DF60" i="1"/>
  <c r="EF60" i="1"/>
  <c r="EK61" i="1"/>
  <c r="EH61" i="1"/>
  <c r="DU61" i="1"/>
  <c r="DX61" i="1"/>
  <c r="CV60" i="1"/>
  <c r="BR60" i="1"/>
  <c r="CR60" i="1"/>
  <c r="CD61" i="1"/>
  <c r="DY61" i="1"/>
  <c r="DW61" i="1"/>
  <c r="DV60" i="1"/>
  <c r="DZ60" i="1"/>
  <c r="EA61" i="1"/>
  <c r="BO61" i="1"/>
  <c r="BQ61" i="1"/>
  <c r="AN60" i="1"/>
  <c r="BV61" i="1"/>
  <c r="EM61" i="1"/>
  <c r="EB61" i="1"/>
  <c r="AT60" i="1"/>
  <c r="CE61" i="1"/>
  <c r="EJ60" i="1"/>
  <c r="BY61" i="1"/>
  <c r="BS61" i="1"/>
  <c r="CC61" i="1"/>
  <c r="CB60" i="1"/>
  <c r="DO63" i="1"/>
  <c r="DC62" i="1"/>
  <c r="CT62" i="1"/>
  <c r="CM62" i="1"/>
  <c r="CI62" i="1"/>
  <c r="DI63" i="1"/>
  <c r="BB63" i="1"/>
  <c r="AW63" i="1"/>
  <c r="CS63" i="1"/>
  <c r="AQ62" i="1"/>
  <c r="BC63" i="1"/>
  <c r="AY62" i="1"/>
  <c r="BH63" i="1"/>
  <c r="BF64" i="1"/>
  <c r="CW63" i="1"/>
  <c r="AL62" i="1"/>
  <c r="AI62" i="1"/>
  <c r="CG63" i="1"/>
  <c r="AE62" i="1"/>
  <c r="CQ62" i="1"/>
  <c r="AO63" i="1"/>
  <c r="X63" i="1"/>
  <c r="AG63" i="1"/>
  <c r="CJ63" i="1"/>
  <c r="DN63" i="1"/>
  <c r="DR64" i="1"/>
  <c r="Y63" i="1"/>
  <c r="AH62" i="1"/>
  <c r="Z62" i="1"/>
  <c r="AU62" i="1"/>
  <c r="BG63" i="1"/>
  <c r="DK63" i="1"/>
  <c r="DS63" i="1"/>
  <c r="CK63" i="1"/>
  <c r="DL63" i="1"/>
  <c r="DJ64" i="1"/>
  <c r="AP62" i="1"/>
  <c r="CX62" i="1"/>
  <c r="CP62" i="1"/>
  <c r="CO63" i="1"/>
  <c r="AA62" i="1"/>
  <c r="CN63" i="1"/>
  <c r="CZ63" i="1"/>
  <c r="DM63" i="1"/>
  <c r="CU62" i="1"/>
  <c r="BE63" i="1"/>
  <c r="DQ63" i="1"/>
  <c r="BK63" i="1"/>
  <c r="CF63" i="1"/>
  <c r="AR63" i="1"/>
  <c r="CL62" i="1"/>
  <c r="DP63" i="1"/>
  <c r="DG62" i="1"/>
  <c r="AF63" i="1"/>
  <c r="AS64" i="1"/>
  <c r="CH62" i="1"/>
  <c r="DE63" i="1"/>
  <c r="BJ63" i="1"/>
  <c r="AB63" i="1"/>
  <c r="BI63" i="1"/>
  <c r="AD62" i="1"/>
  <c r="AM62" i="1"/>
  <c r="CY62" i="1"/>
  <c r="BD63" i="1"/>
  <c r="AW281" i="3" l="1"/>
  <c r="AV281" i="3"/>
  <c r="AY281" i="3" s="1"/>
  <c r="BL279" i="3"/>
  <c r="BH280" i="3"/>
  <c r="BK280" i="3" s="1"/>
  <c r="BI280" i="3"/>
  <c r="AR284" i="3"/>
  <c r="AQ284" i="3"/>
  <c r="AL279" i="3"/>
  <c r="AO279" i="3" s="1"/>
  <c r="AM279" i="3"/>
  <c r="L90" i="22" s="1"/>
  <c r="N89" i="22"/>
  <c r="AP278" i="3"/>
  <c r="L89" i="22"/>
  <c r="Y79" i="2"/>
  <c r="Z79" i="2"/>
  <c r="AX77" i="2"/>
  <c r="AW77" i="2"/>
  <c r="O77" i="2"/>
  <c r="P77" i="2"/>
  <c r="K89" i="22"/>
  <c r="D89" i="22" s="1"/>
  <c r="R89" i="22" s="1"/>
  <c r="V77" i="2"/>
  <c r="AB278" i="3"/>
  <c r="AG93" i="2"/>
  <c r="W278" i="3"/>
  <c r="X278" i="3"/>
  <c r="M89" i="22"/>
  <c r="W564" i="1"/>
  <c r="CH563" i="1"/>
  <c r="AG563" i="1"/>
  <c r="AD563" i="1"/>
  <c r="CL563" i="1"/>
  <c r="CI563" i="1"/>
  <c r="AB563" i="1"/>
  <c r="AA563" i="1"/>
  <c r="X563" i="1"/>
  <c r="AE563" i="1"/>
  <c r="CM563" i="1"/>
  <c r="AF563" i="1"/>
  <c r="CN563" i="1"/>
  <c r="CF563" i="1"/>
  <c r="Z563" i="1"/>
  <c r="Y563" i="1"/>
  <c r="AS563" i="1"/>
  <c r="CJ563" i="1"/>
  <c r="CG563" i="1"/>
  <c r="CK563" i="1"/>
  <c r="CO563" i="1"/>
  <c r="DA563" i="1"/>
  <c r="AL563" i="1"/>
  <c r="DG563" i="1"/>
  <c r="AC563" i="1"/>
  <c r="CY563" i="1"/>
  <c r="AP563" i="1"/>
  <c r="CS563" i="1"/>
  <c r="CU563" i="1"/>
  <c r="DC563" i="1"/>
  <c r="CZ563" i="1"/>
  <c r="CQ563" i="1"/>
  <c r="AM563" i="1"/>
  <c r="CW563" i="1"/>
  <c r="BA563" i="1"/>
  <c r="AQ563" i="1"/>
  <c r="DE563" i="1"/>
  <c r="AR563" i="1"/>
  <c r="AK563" i="1"/>
  <c r="AW563" i="1"/>
  <c r="CP563" i="1"/>
  <c r="AY563" i="1"/>
  <c r="AO563" i="1"/>
  <c r="AI563" i="1"/>
  <c r="AH563" i="1"/>
  <c r="CT563" i="1"/>
  <c r="CX563" i="1"/>
  <c r="DI563" i="1"/>
  <c r="AU563" i="1"/>
  <c r="DH563" i="1"/>
  <c r="CV563" i="1"/>
  <c r="CR563" i="1"/>
  <c r="AZ563" i="1"/>
  <c r="AV563" i="1"/>
  <c r="AX563" i="1"/>
  <c r="DD563" i="1"/>
  <c r="DF563" i="1"/>
  <c r="AN563" i="1"/>
  <c r="AJ563" i="1"/>
  <c r="AT563" i="1"/>
  <c r="DB563" i="1"/>
  <c r="AQ93" i="2"/>
  <c r="BD278" i="3"/>
  <c r="BC278" i="3"/>
  <c r="AO92" i="2"/>
  <c r="AT92" i="2"/>
  <c r="BJ294" i="3"/>
  <c r="AS294" i="3"/>
  <c r="AN294" i="3"/>
  <c r="AX294" i="3"/>
  <c r="AA278" i="3"/>
  <c r="AP93" i="2"/>
  <c r="AS93" i="2" s="1"/>
  <c r="AR93" i="2"/>
  <c r="BD93" i="2"/>
  <c r="AH93" i="2"/>
  <c r="AM93" i="2"/>
  <c r="AK93" i="2"/>
  <c r="AN93" i="2" s="1"/>
  <c r="AL94" i="2" s="1"/>
  <c r="AF93" i="2"/>
  <c r="AI93" i="2" s="1"/>
  <c r="BB93" i="2"/>
  <c r="BE93" i="2" s="1"/>
  <c r="AE278" i="3"/>
  <c r="AF278" i="3"/>
  <c r="Q296" i="3"/>
  <c r="AH295" i="3"/>
  <c r="U77" i="2"/>
  <c r="BF92" i="2"/>
  <c r="K95" i="2"/>
  <c r="AB94" i="2"/>
  <c r="AJ92" i="2"/>
  <c r="AK62" i="1"/>
  <c r="AV61" i="1"/>
  <c r="AC62" i="1"/>
  <c r="AZ62" i="1"/>
  <c r="DH62" i="1"/>
  <c r="DA62" i="1"/>
  <c r="BA62" i="1"/>
  <c r="DD62" i="1"/>
  <c r="BS62" i="1"/>
  <c r="EJ61" i="1"/>
  <c r="AT61" i="1"/>
  <c r="EM62" i="1"/>
  <c r="BO62" i="1"/>
  <c r="DZ61" i="1"/>
  <c r="DY62" i="1"/>
  <c r="CR61" i="1"/>
  <c r="DU62" i="1"/>
  <c r="EK62" i="1"/>
  <c r="DF61" i="1"/>
  <c r="BZ61" i="1"/>
  <c r="EC62" i="1"/>
  <c r="AX61" i="1"/>
  <c r="CB61" i="1"/>
  <c r="AN61" i="1"/>
  <c r="CV61" i="1"/>
  <c r="CA62" i="1"/>
  <c r="BP61" i="1"/>
  <c r="EI62" i="1"/>
  <c r="BX61" i="1"/>
  <c r="BW62" i="1"/>
  <c r="BN61" i="1"/>
  <c r="EG62" i="1"/>
  <c r="CC62" i="1"/>
  <c r="CE62" i="1"/>
  <c r="BV62" i="1"/>
  <c r="BQ62" i="1"/>
  <c r="EA62" i="1"/>
  <c r="DW62" i="1"/>
  <c r="CD62" i="1"/>
  <c r="BR61" i="1"/>
  <c r="DX62" i="1"/>
  <c r="EH62" i="1"/>
  <c r="DB61" i="1"/>
  <c r="BL62" i="1"/>
  <c r="EE62" i="1"/>
  <c r="BU62" i="1"/>
  <c r="BY62" i="1"/>
  <c r="EB62" i="1"/>
  <c r="DV61" i="1"/>
  <c r="EF61" i="1"/>
  <c r="AJ61" i="1"/>
  <c r="BT62" i="1"/>
  <c r="BM62" i="1"/>
  <c r="EL62" i="1"/>
  <c r="DT62" i="1"/>
  <c r="ED62" i="1"/>
  <c r="BD64" i="1"/>
  <c r="AM63" i="1"/>
  <c r="BI64" i="1"/>
  <c r="BJ64" i="1"/>
  <c r="AF64" i="1"/>
  <c r="DG63" i="1"/>
  <c r="CL63" i="1"/>
  <c r="AR64" i="1"/>
  <c r="CF64" i="1"/>
  <c r="BK64" i="1"/>
  <c r="CZ64" i="1"/>
  <c r="CO64" i="1"/>
  <c r="DJ65" i="1"/>
  <c r="DL64" i="1"/>
  <c r="DK64" i="1"/>
  <c r="AH63" i="1"/>
  <c r="DR65" i="1"/>
  <c r="AG64" i="1"/>
  <c r="X64" i="1"/>
  <c r="CQ63" i="1"/>
  <c r="BF65" i="1"/>
  <c r="BB64" i="1"/>
  <c r="DI64" i="1"/>
  <c r="DO64" i="1"/>
  <c r="DQ64" i="1"/>
  <c r="BE64" i="1"/>
  <c r="AI63" i="1"/>
  <c r="AL63" i="1"/>
  <c r="AY63" i="1"/>
  <c r="AQ63" i="1"/>
  <c r="CM63" i="1"/>
  <c r="DC63" i="1"/>
  <c r="CY63" i="1"/>
  <c r="AD63" i="1"/>
  <c r="AB64" i="1"/>
  <c r="DE64" i="1"/>
  <c r="CH63" i="1"/>
  <c r="AS65" i="1"/>
  <c r="DP64" i="1"/>
  <c r="DM64" i="1"/>
  <c r="CN64" i="1"/>
  <c r="CP63" i="1"/>
  <c r="AP63" i="1"/>
  <c r="DS64" i="1"/>
  <c r="BG64" i="1"/>
  <c r="AU63" i="1"/>
  <c r="Z63" i="1"/>
  <c r="DN64" i="1"/>
  <c r="CJ64" i="1"/>
  <c r="AE63" i="1"/>
  <c r="CG64" i="1"/>
  <c r="CW64" i="1"/>
  <c r="BH64" i="1"/>
  <c r="BC64" i="1"/>
  <c r="CS64" i="1"/>
  <c r="AW64" i="1"/>
  <c r="CI63" i="1"/>
  <c r="CT63" i="1"/>
  <c r="CU63" i="1"/>
  <c r="AA63" i="1"/>
  <c r="CX63" i="1"/>
  <c r="CK64" i="1"/>
  <c r="Y64" i="1"/>
  <c r="AO64" i="1"/>
  <c r="BL280" i="3" l="1"/>
  <c r="AZ281" i="3"/>
  <c r="AV282" i="3"/>
  <c r="AW282" i="3"/>
  <c r="E89" i="22"/>
  <c r="S89" i="22" s="1"/>
  <c r="AL280" i="3"/>
  <c r="AO280" i="3" s="1"/>
  <c r="AM280" i="3"/>
  <c r="L91" i="22" s="1"/>
  <c r="BH281" i="3"/>
  <c r="BK281" i="3" s="1"/>
  <c r="BI281" i="3"/>
  <c r="AT284" i="3"/>
  <c r="AU284" i="3"/>
  <c r="N90" i="22"/>
  <c r="AP279" i="3"/>
  <c r="R77" i="2"/>
  <c r="X80" i="2"/>
  <c r="W80" i="2"/>
  <c r="AZ77" i="2"/>
  <c r="AY77" i="2"/>
  <c r="Q77" i="2"/>
  <c r="AQ94" i="2"/>
  <c r="BC94" i="2"/>
  <c r="AX295" i="3"/>
  <c r="AN295" i="3"/>
  <c r="BJ295" i="3"/>
  <c r="AS295" i="3"/>
  <c r="AT93" i="2"/>
  <c r="Y279" i="3"/>
  <c r="AA279" i="3" s="1"/>
  <c r="Z279" i="3"/>
  <c r="U279" i="3"/>
  <c r="AD279" i="3"/>
  <c r="AC279" i="3"/>
  <c r="V279" i="3"/>
  <c r="AO93" i="2"/>
  <c r="AH296" i="3"/>
  <c r="Q297" i="3"/>
  <c r="W565" i="1"/>
  <c r="AD564" i="1"/>
  <c r="CH564" i="1"/>
  <c r="CL564" i="1"/>
  <c r="AA564" i="1"/>
  <c r="AE564" i="1"/>
  <c r="X564" i="1"/>
  <c r="Z564" i="1"/>
  <c r="CI564" i="1"/>
  <c r="AF564" i="1"/>
  <c r="CJ564" i="1"/>
  <c r="CF564" i="1"/>
  <c r="CG564" i="1"/>
  <c r="CK564" i="1"/>
  <c r="CO564" i="1"/>
  <c r="AB564" i="1"/>
  <c r="CN564" i="1"/>
  <c r="CM564" i="1"/>
  <c r="AS564" i="1"/>
  <c r="Y564" i="1"/>
  <c r="AG564" i="1"/>
  <c r="DC564" i="1"/>
  <c r="AI564" i="1"/>
  <c r="CP564" i="1"/>
  <c r="CZ564" i="1"/>
  <c r="DG564" i="1"/>
  <c r="DA564" i="1"/>
  <c r="AO564" i="1"/>
  <c r="AY564" i="1"/>
  <c r="AW564" i="1"/>
  <c r="AU564" i="1"/>
  <c r="AP564" i="1"/>
  <c r="DI564" i="1"/>
  <c r="CU564" i="1"/>
  <c r="DE564" i="1"/>
  <c r="AM564" i="1"/>
  <c r="AR564" i="1"/>
  <c r="AK564" i="1"/>
  <c r="AC564" i="1"/>
  <c r="BA564" i="1"/>
  <c r="CS564" i="1"/>
  <c r="CQ564" i="1"/>
  <c r="CW564" i="1"/>
  <c r="AL564" i="1"/>
  <c r="AQ564" i="1"/>
  <c r="CX564" i="1"/>
  <c r="CT564" i="1"/>
  <c r="AH564" i="1"/>
  <c r="CY564" i="1"/>
  <c r="AZ564" i="1"/>
  <c r="DD564" i="1"/>
  <c r="AV564" i="1"/>
  <c r="DF564" i="1"/>
  <c r="AX564" i="1"/>
  <c r="CV564" i="1"/>
  <c r="AT564" i="1"/>
  <c r="DH564" i="1"/>
  <c r="CR564" i="1"/>
  <c r="DB564" i="1"/>
  <c r="AJ564" i="1"/>
  <c r="AN564" i="1"/>
  <c r="BF93" i="2"/>
  <c r="AJ93" i="2"/>
  <c r="BD94" i="2"/>
  <c r="AH94" i="2"/>
  <c r="AR94" i="2"/>
  <c r="AK94" i="2"/>
  <c r="AN94" i="2" s="1"/>
  <c r="BB94" i="2"/>
  <c r="BE94" i="2" s="1"/>
  <c r="AP94" i="2"/>
  <c r="AS94" i="2" s="1"/>
  <c r="AF94" i="2"/>
  <c r="AI94" i="2" s="1"/>
  <c r="AM94" i="2"/>
  <c r="BE278" i="3"/>
  <c r="BF278" i="3"/>
  <c r="AG94" i="2"/>
  <c r="K96" i="2"/>
  <c r="AB95" i="2"/>
  <c r="T78" i="2"/>
  <c r="S78" i="2"/>
  <c r="AK63" i="1"/>
  <c r="AV62" i="1"/>
  <c r="AC63" i="1"/>
  <c r="DH63" i="1"/>
  <c r="AZ63" i="1"/>
  <c r="DA63" i="1"/>
  <c r="DD63" i="1"/>
  <c r="BA63" i="1"/>
  <c r="CE63" i="1"/>
  <c r="BW63" i="1"/>
  <c r="EI63" i="1"/>
  <c r="BO63" i="1"/>
  <c r="BM63" i="1"/>
  <c r="DV62" i="1"/>
  <c r="BY63" i="1"/>
  <c r="EE63" i="1"/>
  <c r="DB62" i="1"/>
  <c r="DX63" i="1"/>
  <c r="CD63" i="1"/>
  <c r="BV63" i="1"/>
  <c r="CC63" i="1"/>
  <c r="BX62" i="1"/>
  <c r="CB62" i="1"/>
  <c r="EC63" i="1"/>
  <c r="DF62" i="1"/>
  <c r="DU63" i="1"/>
  <c r="DY63" i="1"/>
  <c r="EM63" i="1"/>
  <c r="EJ62" i="1"/>
  <c r="ED63" i="1"/>
  <c r="AJ62" i="1"/>
  <c r="EA63" i="1"/>
  <c r="BN62" i="1"/>
  <c r="BP62" i="1"/>
  <c r="CV62" i="1"/>
  <c r="DZ62" i="1"/>
  <c r="DT63" i="1"/>
  <c r="EL63" i="1"/>
  <c r="BT63" i="1"/>
  <c r="EF62" i="1"/>
  <c r="EB63" i="1"/>
  <c r="BU63" i="1"/>
  <c r="BL63" i="1"/>
  <c r="EH63" i="1"/>
  <c r="BR62" i="1"/>
  <c r="DW63" i="1"/>
  <c r="BQ63" i="1"/>
  <c r="EG63" i="1"/>
  <c r="CA63" i="1"/>
  <c r="AN62" i="1"/>
  <c r="AX62" i="1"/>
  <c r="BZ62" i="1"/>
  <c r="EK63" i="1"/>
  <c r="CR62" i="1"/>
  <c r="AT62" i="1"/>
  <c r="BS63" i="1"/>
  <c r="AO65" i="1"/>
  <c r="AA64" i="1"/>
  <c r="CT64" i="1"/>
  <c r="CI64" i="1"/>
  <c r="BC65" i="1"/>
  <c r="AU64" i="1"/>
  <c r="DS65" i="1"/>
  <c r="AP64" i="1"/>
  <c r="CN65" i="1"/>
  <c r="CH64" i="1"/>
  <c r="AB65" i="1"/>
  <c r="DC64" i="1"/>
  <c r="AQ64" i="1"/>
  <c r="DO65" i="1"/>
  <c r="BF66" i="1"/>
  <c r="CQ64" i="1"/>
  <c r="DK65" i="1"/>
  <c r="DJ66" i="1"/>
  <c r="DG64" i="1"/>
  <c r="CK65" i="1"/>
  <c r="AW65" i="1"/>
  <c r="CW65" i="1"/>
  <c r="AE64" i="1"/>
  <c r="BG65" i="1"/>
  <c r="CP64" i="1"/>
  <c r="CY64" i="1"/>
  <c r="AL64" i="1"/>
  <c r="BE65" i="1"/>
  <c r="BB65" i="1"/>
  <c r="AG65" i="1"/>
  <c r="CF65" i="1"/>
  <c r="CL64" i="1"/>
  <c r="BI65" i="1"/>
  <c r="CJ65" i="1"/>
  <c r="DP65" i="1"/>
  <c r="AH64" i="1"/>
  <c r="BD65" i="1"/>
  <c r="Y65" i="1"/>
  <c r="CX64" i="1"/>
  <c r="CU64" i="1"/>
  <c r="CS65" i="1"/>
  <c r="BH65" i="1"/>
  <c r="CG65" i="1"/>
  <c r="DN65" i="1"/>
  <c r="Z64" i="1"/>
  <c r="DM65" i="1"/>
  <c r="AS66" i="1"/>
  <c r="DE65" i="1"/>
  <c r="AD64" i="1"/>
  <c r="CM64" i="1"/>
  <c r="AY64" i="1"/>
  <c r="AI64" i="1"/>
  <c r="DQ65" i="1"/>
  <c r="DI65" i="1"/>
  <c r="DR66" i="1"/>
  <c r="DL65" i="1"/>
  <c r="CO65" i="1"/>
  <c r="BK65" i="1"/>
  <c r="AR65" i="1"/>
  <c r="AF65" i="1"/>
  <c r="BJ65" i="1"/>
  <c r="AM64" i="1"/>
  <c r="X65" i="1"/>
  <c r="CZ65" i="1"/>
  <c r="C89" i="22" l="1"/>
  <c r="Q89" i="22" s="1"/>
  <c r="AZ282" i="3"/>
  <c r="AY282" i="3"/>
  <c r="G89" i="22"/>
  <c r="U89" i="22" s="1"/>
  <c r="BH282" i="3"/>
  <c r="BK282" i="3" s="1"/>
  <c r="BI282" i="3"/>
  <c r="AL281" i="3"/>
  <c r="AM281" i="3"/>
  <c r="BL281" i="3"/>
  <c r="AQ285" i="3"/>
  <c r="AT285" i="3" s="1"/>
  <c r="AR285" i="3"/>
  <c r="N91" i="22"/>
  <c r="AP280" i="3"/>
  <c r="AX78" i="2"/>
  <c r="P78" i="2"/>
  <c r="O78" i="2"/>
  <c r="AW78" i="2"/>
  <c r="Y80" i="2"/>
  <c r="Z80" i="2"/>
  <c r="K90" i="22"/>
  <c r="D90" i="22" s="1"/>
  <c r="R90" i="22" s="1"/>
  <c r="AO94" i="2"/>
  <c r="BF94" i="2"/>
  <c r="BC95" i="2"/>
  <c r="AL95" i="2"/>
  <c r="AG95" i="2"/>
  <c r="K97" i="2"/>
  <c r="AB96" i="2"/>
  <c r="U78" i="2"/>
  <c r="V78" i="2"/>
  <c r="BC279" i="3"/>
  <c r="BD279" i="3"/>
  <c r="W566" i="1"/>
  <c r="CF565" i="1"/>
  <c r="AA565" i="1"/>
  <c r="AD565" i="1"/>
  <c r="CH565" i="1"/>
  <c r="Z565" i="1"/>
  <c r="AE565" i="1"/>
  <c r="CO565" i="1"/>
  <c r="CL565" i="1"/>
  <c r="CI565" i="1"/>
  <c r="CM565" i="1"/>
  <c r="AF565" i="1"/>
  <c r="CJ565" i="1"/>
  <c r="Y565" i="1"/>
  <c r="AG565" i="1"/>
  <c r="CK565" i="1"/>
  <c r="CG565" i="1"/>
  <c r="X565" i="1"/>
  <c r="CN565" i="1"/>
  <c r="AS565" i="1"/>
  <c r="AB565" i="1"/>
  <c r="AM565" i="1"/>
  <c r="AO565" i="1"/>
  <c r="AK565" i="1"/>
  <c r="AC565" i="1"/>
  <c r="CW565" i="1"/>
  <c r="AY565" i="1"/>
  <c r="AP565" i="1"/>
  <c r="DC565" i="1"/>
  <c r="CQ565" i="1"/>
  <c r="DG565" i="1"/>
  <c r="AI565" i="1"/>
  <c r="CS565" i="1"/>
  <c r="CY565" i="1"/>
  <c r="CU565" i="1"/>
  <c r="CZ565" i="1"/>
  <c r="AR565" i="1"/>
  <c r="DA565" i="1"/>
  <c r="AW565" i="1"/>
  <c r="DE565" i="1"/>
  <c r="DI565" i="1"/>
  <c r="BA565" i="1"/>
  <c r="CT565" i="1"/>
  <c r="CP565" i="1"/>
  <c r="AL565" i="1"/>
  <c r="AH565" i="1"/>
  <c r="AQ565" i="1"/>
  <c r="CX565" i="1"/>
  <c r="AU565" i="1"/>
  <c r="AV565" i="1"/>
  <c r="CR565" i="1"/>
  <c r="AN565" i="1"/>
  <c r="AZ565" i="1"/>
  <c r="AX565" i="1"/>
  <c r="DF565" i="1"/>
  <c r="CV565" i="1"/>
  <c r="DB565" i="1"/>
  <c r="DH565" i="1"/>
  <c r="DD565" i="1"/>
  <c r="AJ565" i="1"/>
  <c r="AT565" i="1"/>
  <c r="Q298" i="3"/>
  <c r="AH297" i="3"/>
  <c r="AE279" i="3"/>
  <c r="AF279" i="3"/>
  <c r="AB279" i="3"/>
  <c r="AQ95" i="2"/>
  <c r="BJ296" i="3"/>
  <c r="AS296" i="3"/>
  <c r="AX296" i="3"/>
  <c r="AN296" i="3"/>
  <c r="AP95" i="2"/>
  <c r="AS95" i="2" s="1"/>
  <c r="AR95" i="2"/>
  <c r="AF95" i="2"/>
  <c r="AI95" i="2" s="1"/>
  <c r="AH95" i="2"/>
  <c r="AK95" i="2"/>
  <c r="AN95" i="2" s="1"/>
  <c r="AM95" i="2"/>
  <c r="BD95" i="2"/>
  <c r="BB95" i="2"/>
  <c r="BE95" i="2" s="1"/>
  <c r="BC96" i="2" s="1"/>
  <c r="AJ94" i="2"/>
  <c r="W279" i="3"/>
  <c r="M90" i="22"/>
  <c r="E90" i="22" s="1"/>
  <c r="S90" i="22" s="1"/>
  <c r="X279" i="3"/>
  <c r="AT94" i="2"/>
  <c r="AK64" i="1"/>
  <c r="AV63" i="1"/>
  <c r="AC64" i="1"/>
  <c r="AZ64" i="1"/>
  <c r="DH64" i="1"/>
  <c r="DA64" i="1"/>
  <c r="BA64" i="1"/>
  <c r="DD64" i="1"/>
  <c r="EK64" i="1"/>
  <c r="AX63" i="1"/>
  <c r="BL64" i="1"/>
  <c r="EB64" i="1"/>
  <c r="BT64" i="1"/>
  <c r="CV63" i="1"/>
  <c r="BN63" i="1"/>
  <c r="AJ63" i="1"/>
  <c r="EJ63" i="1"/>
  <c r="DF63" i="1"/>
  <c r="CB63" i="1"/>
  <c r="CC64" i="1"/>
  <c r="CD64" i="1"/>
  <c r="BY64" i="1"/>
  <c r="BM64" i="1"/>
  <c r="BS64" i="1"/>
  <c r="CA64" i="1"/>
  <c r="BQ64" i="1"/>
  <c r="BR63" i="1"/>
  <c r="DT64" i="1"/>
  <c r="DY64" i="1"/>
  <c r="DB63" i="1"/>
  <c r="BO64" i="1"/>
  <c r="BW64" i="1"/>
  <c r="AT63" i="1"/>
  <c r="CR63" i="1"/>
  <c r="AN63" i="1"/>
  <c r="EG64" i="1"/>
  <c r="EH64" i="1"/>
  <c r="EF63" i="1"/>
  <c r="DZ63" i="1"/>
  <c r="BP63" i="1"/>
  <c r="EA64" i="1"/>
  <c r="ED64" i="1"/>
  <c r="DU64" i="1"/>
  <c r="BX63" i="1"/>
  <c r="BV64" i="1"/>
  <c r="DX64" i="1"/>
  <c r="EE64" i="1"/>
  <c r="DV63" i="1"/>
  <c r="EI64" i="1"/>
  <c r="CE64" i="1"/>
  <c r="BZ63" i="1"/>
  <c r="DW64" i="1"/>
  <c r="BU64" i="1"/>
  <c r="EL64" i="1"/>
  <c r="EM64" i="1"/>
  <c r="EC64" i="1"/>
  <c r="CZ66" i="1"/>
  <c r="AM65" i="1"/>
  <c r="BK66" i="1"/>
  <c r="DI66" i="1"/>
  <c r="AI65" i="1"/>
  <c r="CM65" i="1"/>
  <c r="AS67" i="1"/>
  <c r="Z65" i="1"/>
  <c r="CU65" i="1"/>
  <c r="Y66" i="1"/>
  <c r="CJ66" i="1"/>
  <c r="CL65" i="1"/>
  <c r="BB66" i="1"/>
  <c r="AL65" i="1"/>
  <c r="CP65" i="1"/>
  <c r="AE65" i="1"/>
  <c r="AW66" i="1"/>
  <c r="CK66" i="1"/>
  <c r="DJ67" i="1"/>
  <c r="CQ65" i="1"/>
  <c r="AQ65" i="1"/>
  <c r="AB66" i="1"/>
  <c r="CN66" i="1"/>
  <c r="AP65" i="1"/>
  <c r="AU65" i="1"/>
  <c r="BC66" i="1"/>
  <c r="AA65" i="1"/>
  <c r="BJ66" i="1"/>
  <c r="DR67" i="1"/>
  <c r="DQ66" i="1"/>
  <c r="AY65" i="1"/>
  <c r="DE66" i="1"/>
  <c r="DM66" i="1"/>
  <c r="DN66" i="1"/>
  <c r="CG66" i="1"/>
  <c r="BH66" i="1"/>
  <c r="CS66" i="1"/>
  <c r="CX65" i="1"/>
  <c r="BD66" i="1"/>
  <c r="AH65" i="1"/>
  <c r="DP66" i="1"/>
  <c r="BI66" i="1"/>
  <c r="AG66" i="1"/>
  <c r="BE66" i="1"/>
  <c r="CY65" i="1"/>
  <c r="BG66" i="1"/>
  <c r="CW66" i="1"/>
  <c r="DG65" i="1"/>
  <c r="DK66" i="1"/>
  <c r="BF67" i="1"/>
  <c r="DO66" i="1"/>
  <c r="DC65" i="1"/>
  <c r="CH65" i="1"/>
  <c r="DS66" i="1"/>
  <c r="CI65" i="1"/>
  <c r="AO66" i="1"/>
  <c r="X66" i="1"/>
  <c r="AF66" i="1"/>
  <c r="AR66" i="1"/>
  <c r="CO66" i="1"/>
  <c r="AD65" i="1"/>
  <c r="CT65" i="1"/>
  <c r="DL66" i="1"/>
  <c r="CF66" i="1"/>
  <c r="AV283" i="3" l="1"/>
  <c r="AW283" i="3"/>
  <c r="BL282" i="3"/>
  <c r="AQ286" i="3"/>
  <c r="AR286" i="3"/>
  <c r="BH283" i="3"/>
  <c r="BK283" i="3" s="1"/>
  <c r="BI283" i="3"/>
  <c r="N92" i="22"/>
  <c r="AP281" i="3"/>
  <c r="L92" i="22"/>
  <c r="AU285" i="3"/>
  <c r="AO281" i="3"/>
  <c r="R78" i="2"/>
  <c r="Q78" i="2"/>
  <c r="AW79" i="2" s="1"/>
  <c r="AZ78" i="2"/>
  <c r="X81" i="2"/>
  <c r="W81" i="2"/>
  <c r="Y81" i="2" s="1"/>
  <c r="AY78" i="2"/>
  <c r="AG96" i="2"/>
  <c r="AL96" i="2"/>
  <c r="AQ96" i="2"/>
  <c r="AH298" i="3"/>
  <c r="Q299" i="3"/>
  <c r="AO95" i="2"/>
  <c r="U280" i="3"/>
  <c r="V280" i="3"/>
  <c r="Z280" i="3"/>
  <c r="Y280" i="3"/>
  <c r="AC280" i="3"/>
  <c r="AD280" i="3"/>
  <c r="AT95" i="2"/>
  <c r="G90" i="22"/>
  <c r="U90" i="22" s="1"/>
  <c r="W567" i="1"/>
  <c r="CH566" i="1"/>
  <c r="AA566" i="1"/>
  <c r="CL566" i="1"/>
  <c r="AE566" i="1"/>
  <c r="CF566" i="1"/>
  <c r="X566" i="1"/>
  <c r="AD566" i="1"/>
  <c r="Z566" i="1"/>
  <c r="CI566" i="1"/>
  <c r="CM566" i="1"/>
  <c r="AB566" i="1"/>
  <c r="AF566" i="1"/>
  <c r="Y566" i="1"/>
  <c r="CO566" i="1"/>
  <c r="AG566" i="1"/>
  <c r="CJ566" i="1"/>
  <c r="CN566" i="1"/>
  <c r="CG566" i="1"/>
  <c r="CK566" i="1"/>
  <c r="AS566" i="1"/>
  <c r="AK566" i="1"/>
  <c r="AY566" i="1"/>
  <c r="AC566" i="1"/>
  <c r="CT566" i="1"/>
  <c r="CY566" i="1"/>
  <c r="DI566" i="1"/>
  <c r="DC566" i="1"/>
  <c r="CQ566" i="1"/>
  <c r="DG566" i="1"/>
  <c r="DA566" i="1"/>
  <c r="AW566" i="1"/>
  <c r="AI566" i="1"/>
  <c r="AM566" i="1"/>
  <c r="AP566" i="1"/>
  <c r="AO566" i="1"/>
  <c r="CP566" i="1"/>
  <c r="AR566" i="1"/>
  <c r="DE566" i="1"/>
  <c r="AQ566" i="1"/>
  <c r="CW566" i="1"/>
  <c r="BA566" i="1"/>
  <c r="CS566" i="1"/>
  <c r="CZ566" i="1"/>
  <c r="CX566" i="1"/>
  <c r="AU566" i="1"/>
  <c r="AL566" i="1"/>
  <c r="CU566" i="1"/>
  <c r="AH566" i="1"/>
  <c r="DH566" i="1"/>
  <c r="DD566" i="1"/>
  <c r="AV566" i="1"/>
  <c r="AX566" i="1"/>
  <c r="CR566" i="1"/>
  <c r="DF566" i="1"/>
  <c r="AJ566" i="1"/>
  <c r="CV566" i="1"/>
  <c r="AT566" i="1"/>
  <c r="AN566" i="1"/>
  <c r="DB566" i="1"/>
  <c r="AZ566" i="1"/>
  <c r="T79" i="2"/>
  <c r="S79" i="2"/>
  <c r="AJ95" i="2"/>
  <c r="BD96" i="2"/>
  <c r="AH96" i="2"/>
  <c r="AR96" i="2"/>
  <c r="AK96" i="2"/>
  <c r="AN96" i="2" s="1"/>
  <c r="BB96" i="2"/>
  <c r="BE96" i="2" s="1"/>
  <c r="AF96" i="2"/>
  <c r="AI96" i="2" s="1"/>
  <c r="AM96" i="2"/>
  <c r="AP96" i="2"/>
  <c r="AS96" i="2" s="1"/>
  <c r="C90" i="22"/>
  <c r="Q90" i="22" s="1"/>
  <c r="AX297" i="3"/>
  <c r="AN297" i="3"/>
  <c r="AS297" i="3"/>
  <c r="BJ297" i="3"/>
  <c r="BE279" i="3"/>
  <c r="BF279" i="3"/>
  <c r="K98" i="2"/>
  <c r="AB97" i="2"/>
  <c r="BF95" i="2"/>
  <c r="AK65" i="1"/>
  <c r="AV64" i="1"/>
  <c r="AC65" i="1"/>
  <c r="AZ65" i="1"/>
  <c r="DH65" i="1"/>
  <c r="DA65" i="1"/>
  <c r="BA65" i="1"/>
  <c r="DD65" i="1"/>
  <c r="DV64" i="1"/>
  <c r="BP64" i="1"/>
  <c r="EF64" i="1"/>
  <c r="BY65" i="1"/>
  <c r="CV64" i="1"/>
  <c r="AX64" i="1"/>
  <c r="EC65" i="1"/>
  <c r="EL65" i="1"/>
  <c r="DW65" i="1"/>
  <c r="CE65" i="1"/>
  <c r="EE65" i="1"/>
  <c r="DU65" i="1"/>
  <c r="EA65" i="1"/>
  <c r="DZ64" i="1"/>
  <c r="EH65" i="1"/>
  <c r="AN64" i="1"/>
  <c r="AT64" i="1"/>
  <c r="BO65" i="1"/>
  <c r="DY65" i="1"/>
  <c r="CA65" i="1"/>
  <c r="BM65" i="1"/>
  <c r="CD65" i="1"/>
  <c r="BN64" i="1"/>
  <c r="BT65" i="1"/>
  <c r="BL65" i="1"/>
  <c r="EK65" i="1"/>
  <c r="BV65" i="1"/>
  <c r="BR64" i="1"/>
  <c r="CB64" i="1"/>
  <c r="EJ64" i="1"/>
  <c r="EM65" i="1"/>
  <c r="BU65" i="1"/>
  <c r="BZ64" i="1"/>
  <c r="EI65" i="1"/>
  <c r="DX65" i="1"/>
  <c r="BX64" i="1"/>
  <c r="ED65" i="1"/>
  <c r="EG65" i="1"/>
  <c r="CR64" i="1"/>
  <c r="BW65" i="1"/>
  <c r="DB64" i="1"/>
  <c r="DT65" i="1"/>
  <c r="BQ65" i="1"/>
  <c r="BS65" i="1"/>
  <c r="CC65" i="1"/>
  <c r="DF64" i="1"/>
  <c r="AJ64" i="1"/>
  <c r="EB65" i="1"/>
  <c r="CF67" i="1"/>
  <c r="DL67" i="1"/>
  <c r="AR67" i="1"/>
  <c r="X67" i="1"/>
  <c r="DS67" i="1"/>
  <c r="DC66" i="1"/>
  <c r="DO67" i="1"/>
  <c r="DG66" i="1"/>
  <c r="CW67" i="1"/>
  <c r="BE67" i="1"/>
  <c r="BD67" i="1"/>
  <c r="CG67" i="1"/>
  <c r="DM67" i="1"/>
  <c r="DQ67" i="1"/>
  <c r="AA66" i="1"/>
  <c r="AQ66" i="1"/>
  <c r="CQ66" i="1"/>
  <c r="AL66" i="1"/>
  <c r="CJ67" i="1"/>
  <c r="Y67" i="1"/>
  <c r="Z66" i="1"/>
  <c r="AS68" i="1"/>
  <c r="AI66" i="1"/>
  <c r="DJ68" i="1"/>
  <c r="AE66" i="1"/>
  <c r="CT66" i="1"/>
  <c r="AD66" i="1"/>
  <c r="CO67" i="1"/>
  <c r="AF67" i="1"/>
  <c r="AO67" i="1"/>
  <c r="CI66" i="1"/>
  <c r="CH66" i="1"/>
  <c r="BF68" i="1"/>
  <c r="BG67" i="1"/>
  <c r="CY66" i="1"/>
  <c r="AG67" i="1"/>
  <c r="BI67" i="1"/>
  <c r="AH66" i="1"/>
  <c r="CX66" i="1"/>
  <c r="BH67" i="1"/>
  <c r="DN67" i="1"/>
  <c r="DE67" i="1"/>
  <c r="AY66" i="1"/>
  <c r="BC67" i="1"/>
  <c r="AU66" i="1"/>
  <c r="CN67" i="1"/>
  <c r="AB67" i="1"/>
  <c r="AW67" i="1"/>
  <c r="CP66" i="1"/>
  <c r="BB67" i="1"/>
  <c r="CL66" i="1"/>
  <c r="CU66" i="1"/>
  <c r="CM66" i="1"/>
  <c r="DI67" i="1"/>
  <c r="BK67" i="1"/>
  <c r="CZ67" i="1"/>
  <c r="DP67" i="1"/>
  <c r="CS67" i="1"/>
  <c r="DR68" i="1"/>
  <c r="BJ67" i="1"/>
  <c r="AP66" i="1"/>
  <c r="CK67" i="1"/>
  <c r="AM66" i="1"/>
  <c r="DK67" i="1"/>
  <c r="AZ283" i="3" l="1"/>
  <c r="AY283" i="3"/>
  <c r="BH284" i="3"/>
  <c r="BK284" i="3" s="1"/>
  <c r="BI284" i="3"/>
  <c r="AL282" i="3"/>
  <c r="AO282" i="3" s="1"/>
  <c r="AM282" i="3"/>
  <c r="BL283" i="3"/>
  <c r="AT286" i="3"/>
  <c r="AU286" i="3"/>
  <c r="P79" i="2"/>
  <c r="O79" i="2"/>
  <c r="AX79" i="2"/>
  <c r="AZ79" i="2" s="1"/>
  <c r="Z81" i="2"/>
  <c r="X82" i="2"/>
  <c r="W82" i="2"/>
  <c r="AY79" i="2"/>
  <c r="BF96" i="2"/>
  <c r="AG97" i="2"/>
  <c r="BC97" i="2"/>
  <c r="AQ97" i="2"/>
  <c r="K91" i="22"/>
  <c r="D91" i="22" s="1"/>
  <c r="R91" i="22" s="1"/>
  <c r="AB280" i="3"/>
  <c r="AA280" i="3"/>
  <c r="BJ298" i="3"/>
  <c r="AS298" i="3"/>
  <c r="AN298" i="3"/>
  <c r="AX298" i="3"/>
  <c r="AH97" i="2"/>
  <c r="BD97" i="2"/>
  <c r="BB97" i="2"/>
  <c r="BE97" i="2" s="1"/>
  <c r="BC98" i="2" s="1"/>
  <c r="AP97" i="2"/>
  <c r="AS97" i="2" s="1"/>
  <c r="AF97" i="2"/>
  <c r="AI97" i="2" s="1"/>
  <c r="AR97" i="2"/>
  <c r="AM97" i="2"/>
  <c r="AK97" i="2"/>
  <c r="AN97" i="2" s="1"/>
  <c r="AL98" i="2" s="1"/>
  <c r="AL97" i="2"/>
  <c r="BC280" i="3"/>
  <c r="BE280" i="3" s="1"/>
  <c r="BD280" i="3"/>
  <c r="U79" i="2"/>
  <c r="V79" i="2"/>
  <c r="Q300" i="3"/>
  <c r="AH299" i="3"/>
  <c r="AO96" i="2"/>
  <c r="AJ96" i="2"/>
  <c r="K99" i="2"/>
  <c r="AB98" i="2"/>
  <c r="W568" i="1"/>
  <c r="DB567" i="1"/>
  <c r="AX567" i="1"/>
  <c r="CG567" i="1"/>
  <c r="DI567" i="1"/>
  <c r="AH567" i="1"/>
  <c r="AJ567" i="1"/>
  <c r="CZ567" i="1"/>
  <c r="CW567" i="1"/>
  <c r="AY567" i="1"/>
  <c r="CN567" i="1"/>
  <c r="CP567" i="1"/>
  <c r="CU567" i="1"/>
  <c r="AV567" i="1"/>
  <c r="AF567" i="1"/>
  <c r="AU567" i="1"/>
  <c r="AW567" i="1"/>
  <c r="CJ567" i="1"/>
  <c r="CL567" i="1"/>
  <c r="AR567" i="1"/>
  <c r="DF567" i="1"/>
  <c r="DD567" i="1"/>
  <c r="CI567" i="1"/>
  <c r="AI567" i="1"/>
  <c r="Z567" i="1"/>
  <c r="AA567" i="1"/>
  <c r="CO567" i="1"/>
  <c r="CH567" i="1"/>
  <c r="AQ567" i="1"/>
  <c r="AN567" i="1"/>
  <c r="AS567" i="1"/>
  <c r="AD567" i="1"/>
  <c r="CQ567" i="1"/>
  <c r="CV567" i="1"/>
  <c r="CX567" i="1"/>
  <c r="DE567" i="1"/>
  <c r="CR567" i="1"/>
  <c r="AE567" i="1"/>
  <c r="AG567" i="1"/>
  <c r="AL567" i="1"/>
  <c r="Y567" i="1"/>
  <c r="CM567" i="1"/>
  <c r="BA567" i="1"/>
  <c r="CY567" i="1"/>
  <c r="X567" i="1"/>
  <c r="CS567" i="1"/>
  <c r="AK567" i="1"/>
  <c r="AT567" i="1"/>
  <c r="AC567" i="1"/>
  <c r="CT567" i="1"/>
  <c r="CF567" i="1"/>
  <c r="AP567" i="1"/>
  <c r="DH567" i="1"/>
  <c r="DG567" i="1"/>
  <c r="AM567" i="1"/>
  <c r="DA567" i="1"/>
  <c r="DC567" i="1"/>
  <c r="CK567" i="1"/>
  <c r="AZ567" i="1"/>
  <c r="AB567" i="1"/>
  <c r="AO567" i="1"/>
  <c r="AE280" i="3"/>
  <c r="AF280" i="3"/>
  <c r="W280" i="3"/>
  <c r="M91" i="22"/>
  <c r="E91" i="22" s="1"/>
  <c r="S91" i="22" s="1"/>
  <c r="X280" i="3"/>
  <c r="AT96" i="2"/>
  <c r="AK66" i="1"/>
  <c r="AV65" i="1"/>
  <c r="AC66" i="1"/>
  <c r="AZ66" i="1"/>
  <c r="DH66" i="1"/>
  <c r="DA66" i="1"/>
  <c r="DD66" i="1"/>
  <c r="BA66" i="1"/>
  <c r="DU66" i="1"/>
  <c r="AJ65" i="1"/>
  <c r="CC66" i="1"/>
  <c r="CR65" i="1"/>
  <c r="DX66" i="1"/>
  <c r="BZ65" i="1"/>
  <c r="CB65" i="1"/>
  <c r="BV66" i="1"/>
  <c r="BN65" i="1"/>
  <c r="BM66" i="1"/>
  <c r="EH66" i="1"/>
  <c r="EA66" i="1"/>
  <c r="EE66" i="1"/>
  <c r="BY66" i="1"/>
  <c r="BP65" i="1"/>
  <c r="BQ66" i="1"/>
  <c r="DB65" i="1"/>
  <c r="ED66" i="1"/>
  <c r="EM66" i="1"/>
  <c r="BL66" i="1"/>
  <c r="DY66" i="1"/>
  <c r="AT65" i="1"/>
  <c r="CE66" i="1"/>
  <c r="EL66" i="1"/>
  <c r="AX65" i="1"/>
  <c r="DF65" i="1"/>
  <c r="BS66" i="1"/>
  <c r="DT66" i="1"/>
  <c r="BW66" i="1"/>
  <c r="EG66" i="1"/>
  <c r="BX65" i="1"/>
  <c r="EI66" i="1"/>
  <c r="EJ65" i="1"/>
  <c r="BR65" i="1"/>
  <c r="EK66" i="1"/>
  <c r="CD66" i="1"/>
  <c r="CA66" i="1"/>
  <c r="BO66" i="1"/>
  <c r="CV65" i="1"/>
  <c r="EF65" i="1"/>
  <c r="DV65" i="1"/>
  <c r="EB66" i="1"/>
  <c r="BU66" i="1"/>
  <c r="BT66" i="1"/>
  <c r="AN65" i="1"/>
  <c r="DZ65" i="1"/>
  <c r="DW66" i="1"/>
  <c r="EC66" i="1"/>
  <c r="AM67" i="1"/>
  <c r="AP67" i="1"/>
  <c r="CS68" i="1"/>
  <c r="CM67" i="1"/>
  <c r="BB68" i="1"/>
  <c r="AW68" i="1"/>
  <c r="CN68" i="1"/>
  <c r="DN68" i="1"/>
  <c r="AH67" i="1"/>
  <c r="AG68" i="1"/>
  <c r="BG68" i="1"/>
  <c r="BF69" i="1"/>
  <c r="CH67" i="1"/>
  <c r="CO68" i="1"/>
  <c r="AD67" i="1"/>
  <c r="CT67" i="1"/>
  <c r="AE67" i="1"/>
  <c r="Z67" i="1"/>
  <c r="CJ68" i="1"/>
  <c r="AL67" i="1"/>
  <c r="AQ67" i="1"/>
  <c r="AA67" i="1"/>
  <c r="CG68" i="1"/>
  <c r="BD68" i="1"/>
  <c r="CW68" i="1"/>
  <c r="DC67" i="1"/>
  <c r="X68" i="1"/>
  <c r="DL68" i="1"/>
  <c r="AY67" i="1"/>
  <c r="AS69" i="1"/>
  <c r="DK68" i="1"/>
  <c r="CK68" i="1"/>
  <c r="BJ68" i="1"/>
  <c r="DP68" i="1"/>
  <c r="BK68" i="1"/>
  <c r="DI68" i="1"/>
  <c r="CL67" i="1"/>
  <c r="CP67" i="1"/>
  <c r="AB68" i="1"/>
  <c r="AU67" i="1"/>
  <c r="DE68" i="1"/>
  <c r="BH68" i="1"/>
  <c r="CX67" i="1"/>
  <c r="BI68" i="1"/>
  <c r="CY67" i="1"/>
  <c r="CI67" i="1"/>
  <c r="AF68" i="1"/>
  <c r="DJ69" i="1"/>
  <c r="Y68" i="1"/>
  <c r="CQ67" i="1"/>
  <c r="DQ68" i="1"/>
  <c r="DM68" i="1"/>
  <c r="BE68" i="1"/>
  <c r="DG67" i="1"/>
  <c r="DO68" i="1"/>
  <c r="DS68" i="1"/>
  <c r="AR68" i="1"/>
  <c r="CF68" i="1"/>
  <c r="DR69" i="1"/>
  <c r="CZ68" i="1"/>
  <c r="BC68" i="1"/>
  <c r="AO68" i="1"/>
  <c r="CU67" i="1"/>
  <c r="AI67" i="1"/>
  <c r="AW284" i="3" l="1"/>
  <c r="AV284" i="3"/>
  <c r="AY284" i="3" s="1"/>
  <c r="BL284" i="3"/>
  <c r="BH285" i="3"/>
  <c r="BK285" i="3" s="1"/>
  <c r="BI285" i="3"/>
  <c r="AL283" i="3"/>
  <c r="AM283" i="3"/>
  <c r="L94" i="22" s="1"/>
  <c r="L93" i="22"/>
  <c r="AR287" i="3"/>
  <c r="AQ287" i="3"/>
  <c r="N93" i="22"/>
  <c r="AP282" i="3"/>
  <c r="R79" i="2"/>
  <c r="Q79" i="2"/>
  <c r="O80" i="2" s="1"/>
  <c r="Y82" i="2"/>
  <c r="Z82" i="2"/>
  <c r="AT97" i="2"/>
  <c r="G91" i="22"/>
  <c r="U91" i="22" s="1"/>
  <c r="AQ98" i="2"/>
  <c r="AG98" i="2"/>
  <c r="AH300" i="3"/>
  <c r="Q301" i="3"/>
  <c r="BD281" i="3"/>
  <c r="BC281" i="3"/>
  <c r="K100" i="2"/>
  <c r="AB99" i="2"/>
  <c r="BF280" i="3"/>
  <c r="Z281" i="3"/>
  <c r="AD281" i="3"/>
  <c r="AC281" i="3"/>
  <c r="V281" i="3"/>
  <c r="Y281" i="3"/>
  <c r="U281" i="3"/>
  <c r="BD98" i="2"/>
  <c r="AM98" i="2"/>
  <c r="AR98" i="2"/>
  <c r="AH98" i="2"/>
  <c r="AF98" i="2"/>
  <c r="AI98" i="2" s="1"/>
  <c r="AG99" i="2" s="1"/>
  <c r="AP98" i="2"/>
  <c r="BB98" i="2"/>
  <c r="BE98" i="2" s="1"/>
  <c r="BC99" i="2" s="1"/>
  <c r="C91" i="22"/>
  <c r="Q91" i="22" s="1"/>
  <c r="AJ97" i="2"/>
  <c r="AK98" i="2"/>
  <c r="AN98" i="2" s="1"/>
  <c r="AL99" i="2" s="1"/>
  <c r="W569" i="1"/>
  <c r="Z568" i="1"/>
  <c r="CL568" i="1"/>
  <c r="CI568" i="1"/>
  <c r="AB568" i="1"/>
  <c r="AF568" i="1"/>
  <c r="AA568" i="1"/>
  <c r="AE568" i="1"/>
  <c r="CJ568" i="1"/>
  <c r="AD568" i="1"/>
  <c r="CH568" i="1"/>
  <c r="CM568" i="1"/>
  <c r="CN568" i="1"/>
  <c r="Y568" i="1"/>
  <c r="AG568" i="1"/>
  <c r="X568" i="1"/>
  <c r="AS568" i="1"/>
  <c r="CF568" i="1"/>
  <c r="CG568" i="1"/>
  <c r="CK568" i="1"/>
  <c r="CO568" i="1"/>
  <c r="CU568" i="1"/>
  <c r="AK568" i="1"/>
  <c r="DG568" i="1"/>
  <c r="AO568" i="1"/>
  <c r="AW568" i="1"/>
  <c r="CY568" i="1"/>
  <c r="AP568" i="1"/>
  <c r="CS568" i="1"/>
  <c r="CZ568" i="1"/>
  <c r="CQ568" i="1"/>
  <c r="AR568" i="1"/>
  <c r="AM568" i="1"/>
  <c r="AY568" i="1"/>
  <c r="BA568" i="1"/>
  <c r="DA568" i="1"/>
  <c r="CP568" i="1"/>
  <c r="DE568" i="1"/>
  <c r="CW568" i="1"/>
  <c r="AI568" i="1"/>
  <c r="AH568" i="1"/>
  <c r="AC568" i="1"/>
  <c r="DC568" i="1"/>
  <c r="AU568" i="1"/>
  <c r="AL568" i="1"/>
  <c r="DI568" i="1"/>
  <c r="CX568" i="1"/>
  <c r="AQ568" i="1"/>
  <c r="CT568" i="1"/>
  <c r="AZ568" i="1"/>
  <c r="AJ568" i="1"/>
  <c r="DD568" i="1"/>
  <c r="DF568" i="1"/>
  <c r="AN568" i="1"/>
  <c r="AV568" i="1"/>
  <c r="CV568" i="1"/>
  <c r="DH568" i="1"/>
  <c r="CR568" i="1"/>
  <c r="DB568" i="1"/>
  <c r="AX568" i="1"/>
  <c r="AT568" i="1"/>
  <c r="AS299" i="3"/>
  <c r="AN299" i="3"/>
  <c r="AX299" i="3"/>
  <c r="BJ299" i="3"/>
  <c r="T80" i="2"/>
  <c r="S80" i="2"/>
  <c r="AO97" i="2"/>
  <c r="BF97" i="2"/>
  <c r="AK67" i="1"/>
  <c r="AV66" i="1"/>
  <c r="AC67" i="1"/>
  <c r="AZ67" i="1"/>
  <c r="DH67" i="1"/>
  <c r="DA67" i="1"/>
  <c r="BA67" i="1"/>
  <c r="DD67" i="1"/>
  <c r="CA67" i="1"/>
  <c r="EK67" i="1"/>
  <c r="EJ66" i="1"/>
  <c r="BX66" i="1"/>
  <c r="BW67" i="1"/>
  <c r="BS67" i="1"/>
  <c r="AX66" i="1"/>
  <c r="DY67" i="1"/>
  <c r="EM67" i="1"/>
  <c r="DB66" i="1"/>
  <c r="EE67" i="1"/>
  <c r="BN66" i="1"/>
  <c r="CB66" i="1"/>
  <c r="DX67" i="1"/>
  <c r="CC67" i="1"/>
  <c r="DW67" i="1"/>
  <c r="BU67" i="1"/>
  <c r="CV66" i="1"/>
  <c r="CE67" i="1"/>
  <c r="BP66" i="1"/>
  <c r="EH67" i="1"/>
  <c r="AN66" i="1"/>
  <c r="DV66" i="1"/>
  <c r="CD67" i="1"/>
  <c r="EI67" i="1"/>
  <c r="EG67" i="1"/>
  <c r="DT67" i="1"/>
  <c r="DF66" i="1"/>
  <c r="EL67" i="1"/>
  <c r="AT66" i="1"/>
  <c r="BL67" i="1"/>
  <c r="ED67" i="1"/>
  <c r="BQ67" i="1"/>
  <c r="BY67" i="1"/>
  <c r="BM67" i="1"/>
  <c r="BZ66" i="1"/>
  <c r="EC67" i="1"/>
  <c r="DZ66" i="1"/>
  <c r="BT67" i="1"/>
  <c r="EB67" i="1"/>
  <c r="EF66" i="1"/>
  <c r="BO67" i="1"/>
  <c r="BR66" i="1"/>
  <c r="EA67" i="1"/>
  <c r="BV67" i="1"/>
  <c r="CR66" i="1"/>
  <c r="AJ66" i="1"/>
  <c r="DU67" i="1"/>
  <c r="AI68" i="1"/>
  <c r="DR70" i="1"/>
  <c r="CF69" i="1"/>
  <c r="BE69" i="1"/>
  <c r="DM69" i="1"/>
  <c r="AF69" i="1"/>
  <c r="BH69" i="1"/>
  <c r="AB69" i="1"/>
  <c r="CP68" i="1"/>
  <c r="DI69" i="1"/>
  <c r="BJ69" i="1"/>
  <c r="DK69" i="1"/>
  <c r="AY68" i="1"/>
  <c r="AQ68" i="1"/>
  <c r="Z68" i="1"/>
  <c r="AD68" i="1"/>
  <c r="AG69" i="1"/>
  <c r="DN69" i="1"/>
  <c r="CN69" i="1"/>
  <c r="BB69" i="1"/>
  <c r="AP68" i="1"/>
  <c r="CZ69" i="1"/>
  <c r="BI69" i="1"/>
  <c r="DE69" i="1"/>
  <c r="BD69" i="1"/>
  <c r="CJ69" i="1"/>
  <c r="CT68" i="1"/>
  <c r="CU68" i="1"/>
  <c r="AO69" i="1"/>
  <c r="BC69" i="1"/>
  <c r="AR69" i="1"/>
  <c r="DS69" i="1"/>
  <c r="DG68" i="1"/>
  <c r="DQ69" i="1"/>
  <c r="CQ68" i="1"/>
  <c r="Y69" i="1"/>
  <c r="DJ70" i="1"/>
  <c r="CI68" i="1"/>
  <c r="CY68" i="1"/>
  <c r="CX68" i="1"/>
  <c r="AU68" i="1"/>
  <c r="CL68" i="1"/>
  <c r="BK69" i="1"/>
  <c r="CK69" i="1"/>
  <c r="AS70" i="1"/>
  <c r="DL69" i="1"/>
  <c r="DC68" i="1"/>
  <c r="CW69" i="1"/>
  <c r="CG69" i="1"/>
  <c r="AA68" i="1"/>
  <c r="AL68" i="1"/>
  <c r="AE68" i="1"/>
  <c r="CH68" i="1"/>
  <c r="BG69" i="1"/>
  <c r="AW69" i="1"/>
  <c r="CM68" i="1"/>
  <c r="CS69" i="1"/>
  <c r="AM68" i="1"/>
  <c r="DO69" i="1"/>
  <c r="BF70" i="1"/>
  <c r="DP69" i="1"/>
  <c r="X69" i="1"/>
  <c r="CO69" i="1"/>
  <c r="AH68" i="1"/>
  <c r="AW285" i="3" l="1"/>
  <c r="AV285" i="3"/>
  <c r="AY285" i="3" s="1"/>
  <c r="AZ284" i="3"/>
  <c r="BL285" i="3"/>
  <c r="BH286" i="3"/>
  <c r="BK286" i="3" s="1"/>
  <c r="BI286" i="3"/>
  <c r="AT287" i="3"/>
  <c r="AU287" i="3"/>
  <c r="N94" i="22"/>
  <c r="AP283" i="3"/>
  <c r="AO283" i="3"/>
  <c r="AW80" i="2"/>
  <c r="AY80" i="2" s="1"/>
  <c r="AX80" i="2"/>
  <c r="Q80" i="2"/>
  <c r="P81" i="2" s="1"/>
  <c r="P80" i="2"/>
  <c r="R80" i="2" s="1"/>
  <c r="W83" i="2"/>
  <c r="X83" i="2"/>
  <c r="AO98" i="2"/>
  <c r="AB281" i="3"/>
  <c r="AA281" i="3"/>
  <c r="AF99" i="2"/>
  <c r="AI99" i="2" s="1"/>
  <c r="AG100" i="2" s="1"/>
  <c r="W281" i="3"/>
  <c r="X281" i="3"/>
  <c r="M92" i="22"/>
  <c r="E92" i="22" s="1"/>
  <c r="W570" i="1"/>
  <c r="AD569" i="1"/>
  <c r="Z569" i="1"/>
  <c r="AE569" i="1"/>
  <c r="CL569" i="1"/>
  <c r="AF569" i="1"/>
  <c r="AA569" i="1"/>
  <c r="X569" i="1"/>
  <c r="AB569" i="1"/>
  <c r="Y569" i="1"/>
  <c r="CG569" i="1"/>
  <c r="CI569" i="1"/>
  <c r="CJ569" i="1"/>
  <c r="CM569" i="1"/>
  <c r="AS569" i="1"/>
  <c r="CO569" i="1"/>
  <c r="CF569" i="1"/>
  <c r="AG569" i="1"/>
  <c r="CH569" i="1"/>
  <c r="CN569" i="1"/>
  <c r="CK569" i="1"/>
  <c r="CW569" i="1"/>
  <c r="AW569" i="1"/>
  <c r="DC569" i="1"/>
  <c r="AP569" i="1"/>
  <c r="AQ569" i="1"/>
  <c r="AC569" i="1"/>
  <c r="DG569" i="1"/>
  <c r="AI569" i="1"/>
  <c r="CU569" i="1"/>
  <c r="DE569" i="1"/>
  <c r="AM569" i="1"/>
  <c r="AK569" i="1"/>
  <c r="AY569" i="1"/>
  <c r="AL569" i="1"/>
  <c r="DA569" i="1"/>
  <c r="CY569" i="1"/>
  <c r="BA569" i="1"/>
  <c r="CS569" i="1"/>
  <c r="CZ569" i="1"/>
  <c r="AH569" i="1"/>
  <c r="AO569" i="1"/>
  <c r="CP569" i="1"/>
  <c r="DI569" i="1"/>
  <c r="CX569" i="1"/>
  <c r="CT569" i="1"/>
  <c r="CQ569" i="1"/>
  <c r="AU569" i="1"/>
  <c r="AR569" i="1"/>
  <c r="AX569" i="1"/>
  <c r="CV569" i="1"/>
  <c r="AN569" i="1"/>
  <c r="AJ569" i="1"/>
  <c r="DF569" i="1"/>
  <c r="DB569" i="1"/>
  <c r="DH569" i="1"/>
  <c r="AV569" i="1"/>
  <c r="AZ569" i="1"/>
  <c r="DD569" i="1"/>
  <c r="CR569" i="1"/>
  <c r="AT569" i="1"/>
  <c r="AT98" i="2"/>
  <c r="AB100" i="2"/>
  <c r="K101" i="2"/>
  <c r="BJ300" i="3"/>
  <c r="AX300" i="3"/>
  <c r="AN300" i="3"/>
  <c r="AS300" i="3"/>
  <c r="BF98" i="2"/>
  <c r="AJ98" i="2"/>
  <c r="K92" i="22"/>
  <c r="D92" i="22" s="1"/>
  <c r="BE281" i="3"/>
  <c r="BF281" i="3"/>
  <c r="AS98" i="2"/>
  <c r="AQ99" i="2" s="1"/>
  <c r="AH99" i="2"/>
  <c r="BD99" i="2"/>
  <c r="AM99" i="2"/>
  <c r="AR99" i="2"/>
  <c r="Q302" i="3"/>
  <c r="AH301" i="3"/>
  <c r="AK99" i="2"/>
  <c r="AN99" i="2" s="1"/>
  <c r="BB99" i="2"/>
  <c r="BE99" i="2" s="1"/>
  <c r="BC100" i="2" s="1"/>
  <c r="U80" i="2"/>
  <c r="V80" i="2"/>
  <c r="AE281" i="3"/>
  <c r="AF281" i="3"/>
  <c r="AK68" i="1"/>
  <c r="AV67" i="1"/>
  <c r="AC68" i="1"/>
  <c r="AZ68" i="1"/>
  <c r="DH68" i="1"/>
  <c r="DA68" i="1"/>
  <c r="DD68" i="1"/>
  <c r="BA68" i="1"/>
  <c r="BO68" i="1"/>
  <c r="EC68" i="1"/>
  <c r="EL68" i="1"/>
  <c r="AJ67" i="1"/>
  <c r="BV68" i="1"/>
  <c r="BR67" i="1"/>
  <c r="BY68" i="1"/>
  <c r="DF67" i="1"/>
  <c r="AN67" i="1"/>
  <c r="EH68" i="1"/>
  <c r="CE68" i="1"/>
  <c r="DX68" i="1"/>
  <c r="BN67" i="1"/>
  <c r="DY68" i="1"/>
  <c r="BS68" i="1"/>
  <c r="BX67" i="1"/>
  <c r="EK68" i="1"/>
  <c r="EB68" i="1"/>
  <c r="DZ67" i="1"/>
  <c r="BZ67" i="1"/>
  <c r="ED68" i="1"/>
  <c r="AT67" i="1"/>
  <c r="EG68" i="1"/>
  <c r="CD68" i="1"/>
  <c r="CV67" i="1"/>
  <c r="DB67" i="1"/>
  <c r="DU68" i="1"/>
  <c r="CR67" i="1"/>
  <c r="EA68" i="1"/>
  <c r="EF67" i="1"/>
  <c r="BT68" i="1"/>
  <c r="BM68" i="1"/>
  <c r="BQ68" i="1"/>
  <c r="BL68" i="1"/>
  <c r="DT68" i="1"/>
  <c r="EI68" i="1"/>
  <c r="DV67" i="1"/>
  <c r="BP67" i="1"/>
  <c r="DW68" i="1"/>
  <c r="CB67" i="1"/>
  <c r="AX67" i="1"/>
  <c r="BW68" i="1"/>
  <c r="EJ67" i="1"/>
  <c r="CA68" i="1"/>
  <c r="BU68" i="1"/>
  <c r="CC68" i="1"/>
  <c r="EE68" i="1"/>
  <c r="EM68" i="1"/>
  <c r="AH69" i="1"/>
  <c r="DP70" i="1"/>
  <c r="BF71" i="1"/>
  <c r="CM69" i="1"/>
  <c r="AW70" i="1"/>
  <c r="AL69" i="1"/>
  <c r="CW70" i="1"/>
  <c r="DL70" i="1"/>
  <c r="CY69" i="1"/>
  <c r="CI69" i="1"/>
  <c r="CQ69" i="1"/>
  <c r="DQ70" i="1"/>
  <c r="AR70" i="1"/>
  <c r="BI70" i="1"/>
  <c r="CN70" i="1"/>
  <c r="AQ69" i="1"/>
  <c r="AY69" i="1"/>
  <c r="BJ70" i="1"/>
  <c r="AB70" i="1"/>
  <c r="BH70" i="1"/>
  <c r="DM70" i="1"/>
  <c r="CF70" i="1"/>
  <c r="DO70" i="1"/>
  <c r="BC70" i="1"/>
  <c r="CO70" i="1"/>
  <c r="X70" i="1"/>
  <c r="AM69" i="1"/>
  <c r="BG70" i="1"/>
  <c r="AE69" i="1"/>
  <c r="AA69" i="1"/>
  <c r="CG70" i="1"/>
  <c r="DC69" i="1"/>
  <c r="AS71" i="1"/>
  <c r="CK70" i="1"/>
  <c r="CL69" i="1"/>
  <c r="AU69" i="1"/>
  <c r="CX69" i="1"/>
  <c r="DJ71" i="1"/>
  <c r="Y70" i="1"/>
  <c r="DS70" i="1"/>
  <c r="AO70" i="1"/>
  <c r="CU69" i="1"/>
  <c r="CJ70" i="1"/>
  <c r="BD70" i="1"/>
  <c r="DE70" i="1"/>
  <c r="CZ70" i="1"/>
  <c r="AP69" i="1"/>
  <c r="BB70" i="1"/>
  <c r="AG70" i="1"/>
  <c r="AD69" i="1"/>
  <c r="Z69" i="1"/>
  <c r="DK70" i="1"/>
  <c r="DI70" i="1"/>
  <c r="CP69" i="1"/>
  <c r="AF70" i="1"/>
  <c r="BE70" i="1"/>
  <c r="DR71" i="1"/>
  <c r="AI69" i="1"/>
  <c r="CS70" i="1"/>
  <c r="CH69" i="1"/>
  <c r="DG69" i="1"/>
  <c r="CT69" i="1"/>
  <c r="DN70" i="1"/>
  <c r="BK70" i="1"/>
  <c r="AW286" i="3" l="1"/>
  <c r="AV286" i="3"/>
  <c r="AY286" i="3" s="1"/>
  <c r="AZ285" i="3"/>
  <c r="BH287" i="3"/>
  <c r="BK287" i="3" s="1"/>
  <c r="BI287" i="3"/>
  <c r="AL284" i="3"/>
  <c r="AO284" i="3" s="1"/>
  <c r="AM284" i="3"/>
  <c r="L95" i="22" s="1"/>
  <c r="AQ288" i="3"/>
  <c r="AR288" i="3"/>
  <c r="BL286" i="3"/>
  <c r="AX81" i="2"/>
  <c r="AZ80" i="2"/>
  <c r="O81" i="2"/>
  <c r="R81" i="2" s="1"/>
  <c r="AW81" i="2"/>
  <c r="Z83" i="2"/>
  <c r="Y83" i="2"/>
  <c r="AF100" i="2"/>
  <c r="AJ99" i="2"/>
  <c r="AO99" i="2"/>
  <c r="C92" i="22"/>
  <c r="Q92" i="22" s="1"/>
  <c r="R92" i="22"/>
  <c r="AS301" i="3"/>
  <c r="AN301" i="3"/>
  <c r="AX301" i="3"/>
  <c r="BJ301" i="3"/>
  <c r="BC282" i="3"/>
  <c r="BD282" i="3"/>
  <c r="BD100" i="2"/>
  <c r="AR100" i="2"/>
  <c r="AM100" i="2"/>
  <c r="AH100" i="2"/>
  <c r="S92" i="22"/>
  <c r="G92" i="22"/>
  <c r="U92" i="22" s="1"/>
  <c r="BB100" i="2"/>
  <c r="BE100" i="2" s="1"/>
  <c r="BF99" i="2"/>
  <c r="S81" i="2"/>
  <c r="T81" i="2"/>
  <c r="AH302" i="3"/>
  <c r="Q303" i="3"/>
  <c r="AP99" i="2"/>
  <c r="K102" i="2"/>
  <c r="AB101" i="2"/>
  <c r="W571" i="1"/>
  <c r="AD570" i="1"/>
  <c r="Z570" i="1"/>
  <c r="AA570" i="1"/>
  <c r="CI570" i="1"/>
  <c r="CM570" i="1"/>
  <c r="CL570" i="1"/>
  <c r="AE570" i="1"/>
  <c r="AB570" i="1"/>
  <c r="AF570" i="1"/>
  <c r="CH570" i="1"/>
  <c r="CF570" i="1"/>
  <c r="CN570" i="1"/>
  <c r="X570" i="1"/>
  <c r="CJ570" i="1"/>
  <c r="AG570" i="1"/>
  <c r="AS570" i="1"/>
  <c r="CG570" i="1"/>
  <c r="Y570" i="1"/>
  <c r="CO570" i="1"/>
  <c r="CK570" i="1"/>
  <c r="DG570" i="1"/>
  <c r="AW570" i="1"/>
  <c r="CU570" i="1"/>
  <c r="BA570" i="1"/>
  <c r="AO570" i="1"/>
  <c r="AK570" i="1"/>
  <c r="DI570" i="1"/>
  <c r="DC570" i="1"/>
  <c r="CS570" i="1"/>
  <c r="DE570" i="1"/>
  <c r="CZ570" i="1"/>
  <c r="DA570" i="1"/>
  <c r="CT570" i="1"/>
  <c r="AP570" i="1"/>
  <c r="AY570" i="1"/>
  <c r="AL570" i="1"/>
  <c r="AR570" i="1"/>
  <c r="AC570" i="1"/>
  <c r="CW570" i="1"/>
  <c r="AI570" i="1"/>
  <c r="CX570" i="1"/>
  <c r="CP570" i="1"/>
  <c r="AU570" i="1"/>
  <c r="CY570" i="1"/>
  <c r="CQ570" i="1"/>
  <c r="AM570" i="1"/>
  <c r="AH570" i="1"/>
  <c r="AQ570" i="1"/>
  <c r="DD570" i="1"/>
  <c r="CV570" i="1"/>
  <c r="AN570" i="1"/>
  <c r="AJ570" i="1"/>
  <c r="DH570" i="1"/>
  <c r="CR570" i="1"/>
  <c r="AT570" i="1"/>
  <c r="AV570" i="1"/>
  <c r="AZ570" i="1"/>
  <c r="AX570" i="1"/>
  <c r="DF570" i="1"/>
  <c r="DB570" i="1"/>
  <c r="AD282" i="3"/>
  <c r="U282" i="3"/>
  <c r="AC282" i="3"/>
  <c r="V282" i="3"/>
  <c r="Y282" i="3"/>
  <c r="Z282" i="3"/>
  <c r="AK69" i="1"/>
  <c r="AV68" i="1"/>
  <c r="AC69" i="1"/>
  <c r="DH69" i="1"/>
  <c r="AZ69" i="1"/>
  <c r="DA69" i="1"/>
  <c r="BA69" i="1"/>
  <c r="DD69" i="1"/>
  <c r="DF68" i="1"/>
  <c r="EC69" i="1"/>
  <c r="EJ68" i="1"/>
  <c r="AX68" i="1"/>
  <c r="DV68" i="1"/>
  <c r="DT69" i="1"/>
  <c r="BQ69" i="1"/>
  <c r="EA69" i="1"/>
  <c r="CD69" i="1"/>
  <c r="AT68" i="1"/>
  <c r="BZ68" i="1"/>
  <c r="EB69" i="1"/>
  <c r="BX68" i="1"/>
  <c r="DY69" i="1"/>
  <c r="DX69" i="1"/>
  <c r="EH69" i="1"/>
  <c r="BR68" i="1"/>
  <c r="EM69" i="1"/>
  <c r="CC69" i="1"/>
  <c r="CA69" i="1"/>
  <c r="BW69" i="1"/>
  <c r="CB68" i="1"/>
  <c r="BT69" i="1"/>
  <c r="DU69" i="1"/>
  <c r="CE69" i="1"/>
  <c r="AN68" i="1"/>
  <c r="BY69" i="1"/>
  <c r="EL69" i="1"/>
  <c r="BO69" i="1"/>
  <c r="EE69" i="1"/>
  <c r="BU69" i="1"/>
  <c r="DW69" i="1"/>
  <c r="BP68" i="1"/>
  <c r="EF68" i="1"/>
  <c r="CR68" i="1"/>
  <c r="DB68" i="1"/>
  <c r="CV68" i="1"/>
  <c r="DZ68" i="1"/>
  <c r="EK69" i="1"/>
  <c r="BN68" i="1"/>
  <c r="AJ68" i="1"/>
  <c r="EI69" i="1"/>
  <c r="BL69" i="1"/>
  <c r="BM69" i="1"/>
  <c r="EG69" i="1"/>
  <c r="ED69" i="1"/>
  <c r="BS69" i="1"/>
  <c r="BV69" i="1"/>
  <c r="AK100" i="2"/>
  <c r="AN100" i="2" s="1"/>
  <c r="AL100" i="2"/>
  <c r="DR72" i="1"/>
  <c r="DI71" i="1"/>
  <c r="AG71" i="1"/>
  <c r="CZ71" i="1"/>
  <c r="Y71" i="1"/>
  <c r="CX70" i="1"/>
  <c r="AS72" i="1"/>
  <c r="CG71" i="1"/>
  <c r="BJ71" i="1"/>
  <c r="AR71" i="1"/>
  <c r="DL71" i="1"/>
  <c r="AL70" i="1"/>
  <c r="CM70" i="1"/>
  <c r="BF72" i="1"/>
  <c r="DK71" i="1"/>
  <c r="AM70" i="1"/>
  <c r="CQ70" i="1"/>
  <c r="CY70" i="1"/>
  <c r="DN71" i="1"/>
  <c r="CT70" i="1"/>
  <c r="CS71" i="1"/>
  <c r="AI70" i="1"/>
  <c r="AF71" i="1"/>
  <c r="CP70" i="1"/>
  <c r="AD70" i="1"/>
  <c r="AP70" i="1"/>
  <c r="DE71" i="1"/>
  <c r="CJ71" i="1"/>
  <c r="CU70" i="1"/>
  <c r="DS71" i="1"/>
  <c r="CK71" i="1"/>
  <c r="DC70" i="1"/>
  <c r="AA70" i="1"/>
  <c r="CO71" i="1"/>
  <c r="BC71" i="1"/>
  <c r="DO71" i="1"/>
  <c r="CF71" i="1"/>
  <c r="DM71" i="1"/>
  <c r="AB71" i="1"/>
  <c r="AY70" i="1"/>
  <c r="CN71" i="1"/>
  <c r="BI71" i="1"/>
  <c r="DQ71" i="1"/>
  <c r="CW71" i="1"/>
  <c r="AW71" i="1"/>
  <c r="DP71" i="1"/>
  <c r="AH70" i="1"/>
  <c r="BK71" i="1"/>
  <c r="CH70" i="1"/>
  <c r="BE71" i="1"/>
  <c r="Z70" i="1"/>
  <c r="BB71" i="1"/>
  <c r="BD71" i="1"/>
  <c r="AO71" i="1"/>
  <c r="CL70" i="1"/>
  <c r="BG71" i="1"/>
  <c r="X71" i="1"/>
  <c r="BH71" i="1"/>
  <c r="AQ70" i="1"/>
  <c r="DG70" i="1"/>
  <c r="DJ72" i="1"/>
  <c r="AU70" i="1"/>
  <c r="AE70" i="1"/>
  <c r="CI70" i="1"/>
  <c r="AJ100" i="2" l="1"/>
  <c r="AV287" i="3"/>
  <c r="AW287" i="3"/>
  <c r="BL287" i="3"/>
  <c r="AZ286" i="3"/>
  <c r="AL285" i="3"/>
  <c r="AO285" i="3" s="1"/>
  <c r="AM285" i="3"/>
  <c r="L96" i="22" s="1"/>
  <c r="BH288" i="3"/>
  <c r="BK288" i="3" s="1"/>
  <c r="BI288" i="3"/>
  <c r="AT288" i="3"/>
  <c r="AU288" i="3"/>
  <c r="N95" i="22"/>
  <c r="AP284" i="3"/>
  <c r="AZ81" i="2"/>
  <c r="AY81" i="2"/>
  <c r="Q81" i="2"/>
  <c r="AI100" i="2"/>
  <c r="AG101" i="2" s="1"/>
  <c r="X84" i="2"/>
  <c r="W84" i="2"/>
  <c r="Y84" i="2" s="1"/>
  <c r="BB101" i="2"/>
  <c r="BE101" i="2" s="1"/>
  <c r="BC101" i="2"/>
  <c r="BF282" i="3"/>
  <c r="BF100" i="2"/>
  <c r="W282" i="3"/>
  <c r="M93" i="22"/>
  <c r="E93" i="22" s="1"/>
  <c r="S93" i="22" s="1"/>
  <c r="X282" i="3"/>
  <c r="AH101" i="2"/>
  <c r="BD101" i="2"/>
  <c r="AR101" i="2"/>
  <c r="AM101" i="2"/>
  <c r="BJ302" i="3"/>
  <c r="AX302" i="3"/>
  <c r="AN302" i="3"/>
  <c r="AS302" i="3"/>
  <c r="AA282" i="3"/>
  <c r="AB282" i="3"/>
  <c r="K103" i="2"/>
  <c r="AB102" i="2"/>
  <c r="BE282" i="3"/>
  <c r="AE282" i="3"/>
  <c r="AF282" i="3"/>
  <c r="Q304" i="3"/>
  <c r="AH303" i="3"/>
  <c r="K93" i="22"/>
  <c r="D93" i="22" s="1"/>
  <c r="W572" i="1"/>
  <c r="Z571" i="1"/>
  <c r="AA571" i="1"/>
  <c r="CL571" i="1"/>
  <c r="AE571" i="1"/>
  <c r="CH571" i="1"/>
  <c r="X571" i="1"/>
  <c r="AD571" i="1"/>
  <c r="AF571" i="1"/>
  <c r="CF571" i="1"/>
  <c r="Y571" i="1"/>
  <c r="CO571" i="1"/>
  <c r="AG571" i="1"/>
  <c r="CI571" i="1"/>
  <c r="CJ571" i="1"/>
  <c r="CG571" i="1"/>
  <c r="CK571" i="1"/>
  <c r="CM571" i="1"/>
  <c r="AS571" i="1"/>
  <c r="AB571" i="1"/>
  <c r="CN571" i="1"/>
  <c r="CW571" i="1"/>
  <c r="DA571" i="1"/>
  <c r="AW571" i="1"/>
  <c r="CS571" i="1"/>
  <c r="DE571" i="1"/>
  <c r="AI571" i="1"/>
  <c r="AQ571" i="1"/>
  <c r="DI571" i="1"/>
  <c r="CZ571" i="1"/>
  <c r="AY571" i="1"/>
  <c r="DG571" i="1"/>
  <c r="AK571" i="1"/>
  <c r="BA571" i="1"/>
  <c r="AO571" i="1"/>
  <c r="AP571" i="1"/>
  <c r="CY571" i="1"/>
  <c r="DC571" i="1"/>
  <c r="AU571" i="1"/>
  <c r="AR571" i="1"/>
  <c r="AC571" i="1"/>
  <c r="CP571" i="1"/>
  <c r="CU571" i="1"/>
  <c r="AL571" i="1"/>
  <c r="CT571" i="1"/>
  <c r="AM571" i="1"/>
  <c r="CX571" i="1"/>
  <c r="CQ571" i="1"/>
  <c r="AH571" i="1"/>
  <c r="AV571" i="1"/>
  <c r="DD571" i="1"/>
  <c r="AJ571" i="1"/>
  <c r="DB571" i="1"/>
  <c r="AT571" i="1"/>
  <c r="DH571" i="1"/>
  <c r="CR571" i="1"/>
  <c r="AN571" i="1"/>
  <c r="AZ571" i="1"/>
  <c r="AX571" i="1"/>
  <c r="DF571" i="1"/>
  <c r="CV571" i="1"/>
  <c r="AS99" i="2"/>
  <c r="AT99" i="2"/>
  <c r="U81" i="2"/>
  <c r="V81" i="2"/>
  <c r="AK70" i="1"/>
  <c r="AV69" i="1"/>
  <c r="AC70" i="1"/>
  <c r="AZ70" i="1"/>
  <c r="DH70" i="1"/>
  <c r="DA70" i="1"/>
  <c r="DD70" i="1"/>
  <c r="BA70" i="1"/>
  <c r="BV70" i="1"/>
  <c r="EG70" i="1"/>
  <c r="BL70" i="1"/>
  <c r="BT70" i="1"/>
  <c r="CB69" i="1"/>
  <c r="CA70" i="1"/>
  <c r="EM70" i="1"/>
  <c r="EH70" i="1"/>
  <c r="AT69" i="1"/>
  <c r="EA70" i="1"/>
  <c r="DT70" i="1"/>
  <c r="AX69" i="1"/>
  <c r="EC70" i="1"/>
  <c r="DY70" i="1"/>
  <c r="EB70" i="1"/>
  <c r="ED70" i="1"/>
  <c r="BM70" i="1"/>
  <c r="EI70" i="1"/>
  <c r="BN69" i="1"/>
  <c r="DB69" i="1"/>
  <c r="EF69" i="1"/>
  <c r="DW70" i="1"/>
  <c r="AN69" i="1"/>
  <c r="CC70" i="1"/>
  <c r="BR69" i="1"/>
  <c r="DX70" i="1"/>
  <c r="BX69" i="1"/>
  <c r="CD70" i="1"/>
  <c r="BQ70" i="1"/>
  <c r="DV69" i="1"/>
  <c r="EJ69" i="1"/>
  <c r="DZ69" i="1"/>
  <c r="EE70" i="1"/>
  <c r="EL70" i="1"/>
  <c r="DU70" i="1"/>
  <c r="BS70" i="1"/>
  <c r="AJ69" i="1"/>
  <c r="EK70" i="1"/>
  <c r="CV69" i="1"/>
  <c r="CR69" i="1"/>
  <c r="BP69" i="1"/>
  <c r="BU70" i="1"/>
  <c r="BO70" i="1"/>
  <c r="BY70" i="1"/>
  <c r="CE70" i="1"/>
  <c r="BW70" i="1"/>
  <c r="BZ69" i="1"/>
  <c r="DF69" i="1"/>
  <c r="AK101" i="2"/>
  <c r="AL101" i="2"/>
  <c r="AO100" i="2"/>
  <c r="AU71" i="1"/>
  <c r="DG71" i="1"/>
  <c r="X72" i="1"/>
  <c r="BG72" i="1"/>
  <c r="BD72" i="1"/>
  <c r="BE72" i="1"/>
  <c r="CH71" i="1"/>
  <c r="AH71" i="1"/>
  <c r="BI72" i="1"/>
  <c r="DM72" i="1"/>
  <c r="DO72" i="1"/>
  <c r="CT71" i="1"/>
  <c r="DK72" i="1"/>
  <c r="AL71" i="1"/>
  <c r="CX71" i="1"/>
  <c r="DR73" i="1"/>
  <c r="CU71" i="1"/>
  <c r="AI71" i="1"/>
  <c r="CI71" i="1"/>
  <c r="AE71" i="1"/>
  <c r="DJ73" i="1"/>
  <c r="BH72" i="1"/>
  <c r="AO72" i="1"/>
  <c r="BB72" i="1"/>
  <c r="DP72" i="1"/>
  <c r="AW72" i="1"/>
  <c r="CW72" i="1"/>
  <c r="DQ72" i="1"/>
  <c r="CN72" i="1"/>
  <c r="CF72" i="1"/>
  <c r="BC72" i="1"/>
  <c r="AA71" i="1"/>
  <c r="CK72" i="1"/>
  <c r="CJ72" i="1"/>
  <c r="AP71" i="1"/>
  <c r="AD71" i="1"/>
  <c r="AF72" i="1"/>
  <c r="CS72" i="1"/>
  <c r="DN72" i="1"/>
  <c r="CY71" i="1"/>
  <c r="AM71" i="1"/>
  <c r="BF73" i="1"/>
  <c r="DL72" i="1"/>
  <c r="AR72" i="1"/>
  <c r="Y72" i="1"/>
  <c r="AG72" i="1"/>
  <c r="AQ71" i="1"/>
  <c r="CL71" i="1"/>
  <c r="Z71" i="1"/>
  <c r="BK72" i="1"/>
  <c r="AB72" i="1"/>
  <c r="CO72" i="1"/>
  <c r="DC71" i="1"/>
  <c r="DS72" i="1"/>
  <c r="DE72" i="1"/>
  <c r="CP71" i="1"/>
  <c r="CQ71" i="1"/>
  <c r="CM71" i="1"/>
  <c r="BJ72" i="1"/>
  <c r="CG72" i="1"/>
  <c r="CZ72" i="1"/>
  <c r="DI72" i="1"/>
  <c r="AY71" i="1"/>
  <c r="AS73" i="1"/>
  <c r="AZ287" i="3" l="1"/>
  <c r="AY287" i="3"/>
  <c r="BL288" i="3"/>
  <c r="AQ289" i="3"/>
  <c r="AR289" i="3"/>
  <c r="AL286" i="3"/>
  <c r="AO286" i="3" s="1"/>
  <c r="AM286" i="3"/>
  <c r="BH289" i="3"/>
  <c r="BK289" i="3" s="1"/>
  <c r="BI289" i="3"/>
  <c r="N96" i="22"/>
  <c r="AP285" i="3"/>
  <c r="P82" i="2"/>
  <c r="O82" i="2"/>
  <c r="AX82" i="2"/>
  <c r="AW82" i="2"/>
  <c r="AF101" i="2"/>
  <c r="AI101" i="2" s="1"/>
  <c r="X85" i="2"/>
  <c r="W85" i="2"/>
  <c r="Z84" i="2"/>
  <c r="BF101" i="2"/>
  <c r="G93" i="22"/>
  <c r="U93" i="22" s="1"/>
  <c r="C93" i="22"/>
  <c r="Q93" i="22" s="1"/>
  <c r="R93" i="22"/>
  <c r="AQ100" i="2"/>
  <c r="AP100" i="2"/>
  <c r="AS100" i="2" s="1"/>
  <c r="AD283" i="3"/>
  <c r="AC283" i="3"/>
  <c r="Y283" i="3"/>
  <c r="Z283" i="3"/>
  <c r="U283" i="3"/>
  <c r="V283" i="3"/>
  <c r="W573" i="1"/>
  <c r="AA572" i="1"/>
  <c r="AE572" i="1"/>
  <c r="AD572" i="1"/>
  <c r="CH572" i="1"/>
  <c r="CL572" i="1"/>
  <c r="Z572" i="1"/>
  <c r="CM572" i="1"/>
  <c r="AB572" i="1"/>
  <c r="X572" i="1"/>
  <c r="CF572" i="1"/>
  <c r="CI572" i="1"/>
  <c r="CJ572" i="1"/>
  <c r="Y572" i="1"/>
  <c r="CN572" i="1"/>
  <c r="AS572" i="1"/>
  <c r="CG572" i="1"/>
  <c r="CK572" i="1"/>
  <c r="CO572" i="1"/>
  <c r="AF572" i="1"/>
  <c r="AG572" i="1"/>
  <c r="DG572" i="1"/>
  <c r="AY572" i="1"/>
  <c r="DA572" i="1"/>
  <c r="AW572" i="1"/>
  <c r="DC572" i="1"/>
  <c r="AM572" i="1"/>
  <c r="CW572" i="1"/>
  <c r="AO572" i="1"/>
  <c r="AC572" i="1"/>
  <c r="AP572" i="1"/>
  <c r="DI572" i="1"/>
  <c r="CZ572" i="1"/>
  <c r="DE572" i="1"/>
  <c r="CQ572" i="1"/>
  <c r="CT572" i="1"/>
  <c r="AI572" i="1"/>
  <c r="CS572" i="1"/>
  <c r="CP572" i="1"/>
  <c r="AK572" i="1"/>
  <c r="BA572" i="1"/>
  <c r="AR572" i="1"/>
  <c r="CY572" i="1"/>
  <c r="AU572" i="1"/>
  <c r="AQ572" i="1"/>
  <c r="AH572" i="1"/>
  <c r="AL572" i="1"/>
  <c r="CX572" i="1"/>
  <c r="CU572" i="1"/>
  <c r="AZ572" i="1"/>
  <c r="AV572" i="1"/>
  <c r="DB572" i="1"/>
  <c r="CV572" i="1"/>
  <c r="AN572" i="1"/>
  <c r="AJ572" i="1"/>
  <c r="DF572" i="1"/>
  <c r="CR572" i="1"/>
  <c r="AT572" i="1"/>
  <c r="AX572" i="1"/>
  <c r="DH572" i="1"/>
  <c r="DD572" i="1"/>
  <c r="AS303" i="3"/>
  <c r="AN303" i="3"/>
  <c r="AX303" i="3"/>
  <c r="BJ303" i="3"/>
  <c r="T82" i="2"/>
  <c r="S82" i="2"/>
  <c r="AH304" i="3"/>
  <c r="Q305" i="3"/>
  <c r="BD102" i="2"/>
  <c r="AM102" i="2"/>
  <c r="AR102" i="2"/>
  <c r="AH102" i="2"/>
  <c r="BC283" i="3"/>
  <c r="BE283" i="3" s="1"/>
  <c r="BD283" i="3"/>
  <c r="AB103" i="2"/>
  <c r="K104" i="2"/>
  <c r="AK71" i="1"/>
  <c r="AV70" i="1"/>
  <c r="AC71" i="1"/>
  <c r="DH71" i="1"/>
  <c r="AZ71" i="1"/>
  <c r="DA71" i="1"/>
  <c r="BA71" i="1"/>
  <c r="DD71" i="1"/>
  <c r="DF70" i="1"/>
  <c r="BW71" i="1"/>
  <c r="BP70" i="1"/>
  <c r="CV70" i="1"/>
  <c r="EE71" i="1"/>
  <c r="EF70" i="1"/>
  <c r="CA71" i="1"/>
  <c r="BU71" i="1"/>
  <c r="BS71" i="1"/>
  <c r="EL71" i="1"/>
  <c r="DZ70" i="1"/>
  <c r="CD71" i="1"/>
  <c r="DX71" i="1"/>
  <c r="CC71" i="1"/>
  <c r="DB70" i="1"/>
  <c r="EI71" i="1"/>
  <c r="ED71" i="1"/>
  <c r="DY71" i="1"/>
  <c r="BT71" i="1"/>
  <c r="BZ70" i="1"/>
  <c r="BY71" i="1"/>
  <c r="CR70" i="1"/>
  <c r="EK71" i="1"/>
  <c r="DV70" i="1"/>
  <c r="DW71" i="1"/>
  <c r="EB71" i="1"/>
  <c r="EC71" i="1"/>
  <c r="DT71" i="1"/>
  <c r="AT70" i="1"/>
  <c r="EM71" i="1"/>
  <c r="CB70" i="1"/>
  <c r="BL71" i="1"/>
  <c r="BV71" i="1"/>
  <c r="BO71" i="1"/>
  <c r="AX70" i="1"/>
  <c r="EH71" i="1"/>
  <c r="EG71" i="1"/>
  <c r="EA71" i="1"/>
  <c r="CE71" i="1"/>
  <c r="AJ70" i="1"/>
  <c r="DU71" i="1"/>
  <c r="EJ70" i="1"/>
  <c r="BQ71" i="1"/>
  <c r="BX70" i="1"/>
  <c r="BR70" i="1"/>
  <c r="AN70" i="1"/>
  <c r="BN70" i="1"/>
  <c r="BM71" i="1"/>
  <c r="AO101" i="2"/>
  <c r="BB102" i="2"/>
  <c r="BE102" i="2" s="1"/>
  <c r="BC102" i="2"/>
  <c r="AN101" i="2"/>
  <c r="AS74" i="1"/>
  <c r="CM72" i="1"/>
  <c r="DS73" i="1"/>
  <c r="Z72" i="1"/>
  <c r="AQ72" i="1"/>
  <c r="AG73" i="1"/>
  <c r="Y73" i="1"/>
  <c r="CY72" i="1"/>
  <c r="CS73" i="1"/>
  <c r="AF73" i="1"/>
  <c r="AD72" i="1"/>
  <c r="AA72" i="1"/>
  <c r="CF73" i="1"/>
  <c r="CW73" i="1"/>
  <c r="AO73" i="1"/>
  <c r="AE72" i="1"/>
  <c r="CI72" i="1"/>
  <c r="CU72" i="1"/>
  <c r="AL72" i="1"/>
  <c r="DK73" i="1"/>
  <c r="DO73" i="1"/>
  <c r="CH72" i="1"/>
  <c r="BG73" i="1"/>
  <c r="CZ73" i="1"/>
  <c r="CO73" i="1"/>
  <c r="CJ73" i="1"/>
  <c r="DP73" i="1"/>
  <c r="CT72" i="1"/>
  <c r="BI73" i="1"/>
  <c r="BD73" i="1"/>
  <c r="AY72" i="1"/>
  <c r="DI73" i="1"/>
  <c r="CG73" i="1"/>
  <c r="CQ72" i="1"/>
  <c r="DC72" i="1"/>
  <c r="AB73" i="1"/>
  <c r="BK73" i="1"/>
  <c r="CL72" i="1"/>
  <c r="DL73" i="1"/>
  <c r="BF74" i="1"/>
  <c r="AM72" i="1"/>
  <c r="AP72" i="1"/>
  <c r="CK73" i="1"/>
  <c r="BC73" i="1"/>
  <c r="CN73" i="1"/>
  <c r="DQ73" i="1"/>
  <c r="AW73" i="1"/>
  <c r="BB73" i="1"/>
  <c r="BH73" i="1"/>
  <c r="DJ74" i="1"/>
  <c r="AI72" i="1"/>
  <c r="DR74" i="1"/>
  <c r="CX72" i="1"/>
  <c r="DM73" i="1"/>
  <c r="BE73" i="1"/>
  <c r="DG72" i="1"/>
  <c r="BJ73" i="1"/>
  <c r="CP72" i="1"/>
  <c r="AR73" i="1"/>
  <c r="DN73" i="1"/>
  <c r="AU72" i="1"/>
  <c r="DE73" i="1"/>
  <c r="AH72" i="1"/>
  <c r="X73" i="1"/>
  <c r="AW288" i="3" l="1"/>
  <c r="AV288" i="3"/>
  <c r="BH290" i="3"/>
  <c r="BK290" i="3" s="1"/>
  <c r="BI290" i="3"/>
  <c r="BL289" i="3"/>
  <c r="L97" i="22"/>
  <c r="E195" i="3"/>
  <c r="H195" i="3" s="1"/>
  <c r="L98" i="22"/>
  <c r="AT289" i="3"/>
  <c r="AU289" i="3"/>
  <c r="AL287" i="3"/>
  <c r="AM287" i="3"/>
  <c r="N97" i="22"/>
  <c r="AP286" i="3"/>
  <c r="N98" i="22"/>
  <c r="AZ82" i="2"/>
  <c r="AY82" i="2"/>
  <c r="Q82" i="2"/>
  <c r="R82" i="2"/>
  <c r="AJ101" i="2"/>
  <c r="Y85" i="2"/>
  <c r="Z85" i="2"/>
  <c r="V82" i="2"/>
  <c r="AQ101" i="2"/>
  <c r="AP101" i="2"/>
  <c r="AS101" i="2" s="1"/>
  <c r="K94" i="22"/>
  <c r="D94" i="22" s="1"/>
  <c r="R94" i="22" s="1"/>
  <c r="AE283" i="3"/>
  <c r="AF283" i="3"/>
  <c r="AB104" i="2"/>
  <c r="K105" i="2"/>
  <c r="BF283" i="3"/>
  <c r="U82" i="2"/>
  <c r="W283" i="3"/>
  <c r="M94" i="22"/>
  <c r="E94" i="22" s="1"/>
  <c r="X283" i="3"/>
  <c r="AH103" i="2"/>
  <c r="BD103" i="2"/>
  <c r="AM103" i="2"/>
  <c r="AR103" i="2"/>
  <c r="Q306" i="3"/>
  <c r="AH305" i="3"/>
  <c r="W574" i="1"/>
  <c r="CH573" i="1"/>
  <c r="AD573" i="1"/>
  <c r="Z573" i="1"/>
  <c r="AA573" i="1"/>
  <c r="AE573" i="1"/>
  <c r="X573" i="1"/>
  <c r="AB573" i="1"/>
  <c r="CI573" i="1"/>
  <c r="CM573" i="1"/>
  <c r="CJ573" i="1"/>
  <c r="AF573" i="1"/>
  <c r="CN573" i="1"/>
  <c r="CK573" i="1"/>
  <c r="AS573" i="1"/>
  <c r="CL573" i="1"/>
  <c r="CF573" i="1"/>
  <c r="AG573" i="1"/>
  <c r="CO573" i="1"/>
  <c r="Y573" i="1"/>
  <c r="CG573" i="1"/>
  <c r="DG573" i="1"/>
  <c r="AY573" i="1"/>
  <c r="CP573" i="1"/>
  <c r="CU573" i="1"/>
  <c r="CS573" i="1"/>
  <c r="DC573" i="1"/>
  <c r="AK573" i="1"/>
  <c r="CW573" i="1"/>
  <c r="AI573" i="1"/>
  <c r="AC573" i="1"/>
  <c r="CT573" i="1"/>
  <c r="AQ573" i="1"/>
  <c r="DI573" i="1"/>
  <c r="CQ573" i="1"/>
  <c r="AP573" i="1"/>
  <c r="DA573" i="1"/>
  <c r="AW573" i="1"/>
  <c r="AO573" i="1"/>
  <c r="CZ573" i="1"/>
  <c r="BA573" i="1"/>
  <c r="AU573" i="1"/>
  <c r="AM573" i="1"/>
  <c r="AL573" i="1"/>
  <c r="CX573" i="1"/>
  <c r="CY573" i="1"/>
  <c r="AH573" i="1"/>
  <c r="DE573" i="1"/>
  <c r="AR573" i="1"/>
  <c r="DH573" i="1"/>
  <c r="DD573" i="1"/>
  <c r="AX573" i="1"/>
  <c r="CR573" i="1"/>
  <c r="AJ573" i="1"/>
  <c r="AV573" i="1"/>
  <c r="CV573" i="1"/>
  <c r="DB573" i="1"/>
  <c r="AZ573" i="1"/>
  <c r="DF573" i="1"/>
  <c r="AT573" i="1"/>
  <c r="AN573" i="1"/>
  <c r="BC284" i="3"/>
  <c r="BE284" i="3" s="1"/>
  <c r="BD284" i="3"/>
  <c r="BJ304" i="3"/>
  <c r="AX304" i="3"/>
  <c r="AN304" i="3"/>
  <c r="AS304" i="3"/>
  <c r="AA283" i="3"/>
  <c r="AB283" i="3"/>
  <c r="AT100" i="2"/>
  <c r="AK72" i="1"/>
  <c r="AV71" i="1"/>
  <c r="AC72" i="1"/>
  <c r="AZ72" i="1"/>
  <c r="DH72" i="1"/>
  <c r="DA72" i="1"/>
  <c r="BA72" i="1"/>
  <c r="DD72" i="1"/>
  <c r="BN71" i="1"/>
  <c r="BR71" i="1"/>
  <c r="BQ72" i="1"/>
  <c r="DU72" i="1"/>
  <c r="CE72" i="1"/>
  <c r="EG72" i="1"/>
  <c r="AX71" i="1"/>
  <c r="BZ71" i="1"/>
  <c r="DY72" i="1"/>
  <c r="EI72" i="1"/>
  <c r="CC72" i="1"/>
  <c r="EL72" i="1"/>
  <c r="BU72" i="1"/>
  <c r="EF71" i="1"/>
  <c r="CV71" i="1"/>
  <c r="BW72" i="1"/>
  <c r="BO72" i="1"/>
  <c r="EM72" i="1"/>
  <c r="DT72" i="1"/>
  <c r="EB72" i="1"/>
  <c r="CD72" i="1"/>
  <c r="BM72" i="1"/>
  <c r="AN71" i="1"/>
  <c r="BX71" i="1"/>
  <c r="EJ71" i="1"/>
  <c r="AJ71" i="1"/>
  <c r="EA72" i="1"/>
  <c r="EH72" i="1"/>
  <c r="DV71" i="1"/>
  <c r="BT72" i="1"/>
  <c r="ED72" i="1"/>
  <c r="DB71" i="1"/>
  <c r="DX72" i="1"/>
  <c r="DZ71" i="1"/>
  <c r="BS72" i="1"/>
  <c r="CA72" i="1"/>
  <c r="EE72" i="1"/>
  <c r="BP71" i="1"/>
  <c r="DF71" i="1"/>
  <c r="BL72" i="1"/>
  <c r="CR71" i="1"/>
  <c r="BV72" i="1"/>
  <c r="CB71" i="1"/>
  <c r="AT71" i="1"/>
  <c r="EC72" i="1"/>
  <c r="DW72" i="1"/>
  <c r="EK72" i="1"/>
  <c r="BY72" i="1"/>
  <c r="BB103" i="2"/>
  <c r="BE103" i="2" s="1"/>
  <c r="BC103" i="2"/>
  <c r="AG102" i="2"/>
  <c r="AF102" i="2"/>
  <c r="AI102" i="2" s="1"/>
  <c r="BF102" i="2"/>
  <c r="AK102" i="2"/>
  <c r="AN102" i="2" s="1"/>
  <c r="AL102" i="2"/>
  <c r="DN74" i="1"/>
  <c r="DR75" i="1"/>
  <c r="AI73" i="1"/>
  <c r="BB74" i="1"/>
  <c r="CN74" i="1"/>
  <c r="CK74" i="1"/>
  <c r="DC73" i="1"/>
  <c r="DI74" i="1"/>
  <c r="BD74" i="1"/>
  <c r="CT73" i="1"/>
  <c r="CO74" i="1"/>
  <c r="CH73" i="1"/>
  <c r="CI73" i="1"/>
  <c r="AA73" i="1"/>
  <c r="AF74" i="1"/>
  <c r="CY73" i="1"/>
  <c r="AG74" i="1"/>
  <c r="AQ73" i="1"/>
  <c r="DS74" i="1"/>
  <c r="BC74" i="1"/>
  <c r="BK74" i="1"/>
  <c r="DO74" i="1"/>
  <c r="X74" i="1"/>
  <c r="DE74" i="1"/>
  <c r="AR74" i="1"/>
  <c r="BJ74" i="1"/>
  <c r="DG73" i="1"/>
  <c r="BE74" i="1"/>
  <c r="DM74" i="1"/>
  <c r="CX73" i="1"/>
  <c r="BH74" i="1"/>
  <c r="DQ74" i="1"/>
  <c r="AM73" i="1"/>
  <c r="DL74" i="1"/>
  <c r="CL73" i="1"/>
  <c r="AB74" i="1"/>
  <c r="CQ73" i="1"/>
  <c r="CG74" i="1"/>
  <c r="AY73" i="1"/>
  <c r="BI74" i="1"/>
  <c r="CJ74" i="1"/>
  <c r="CZ74" i="1"/>
  <c r="BG74" i="1"/>
  <c r="AL73" i="1"/>
  <c r="CU73" i="1"/>
  <c r="AE73" i="1"/>
  <c r="CW74" i="1"/>
  <c r="CF74" i="1"/>
  <c r="AD73" i="1"/>
  <c r="CS74" i="1"/>
  <c r="Y74" i="1"/>
  <c r="Z73" i="1"/>
  <c r="CM73" i="1"/>
  <c r="AS75" i="1"/>
  <c r="AH73" i="1"/>
  <c r="AU73" i="1"/>
  <c r="CP73" i="1"/>
  <c r="DJ75" i="1"/>
  <c r="AW74" i="1"/>
  <c r="AP73" i="1"/>
  <c r="BF75" i="1"/>
  <c r="DP74" i="1"/>
  <c r="DK74" i="1"/>
  <c r="AO74" i="1"/>
  <c r="AY288" i="3" l="1"/>
  <c r="AZ288" i="3"/>
  <c r="AP287" i="3"/>
  <c r="BH291" i="3"/>
  <c r="BI291" i="3"/>
  <c r="AO287" i="3"/>
  <c r="AQ290" i="3"/>
  <c r="AR290" i="3"/>
  <c r="BL290" i="3"/>
  <c r="AX83" i="2"/>
  <c r="O83" i="2"/>
  <c r="P83" i="2"/>
  <c r="AW83" i="2"/>
  <c r="X86" i="2"/>
  <c r="W86" i="2"/>
  <c r="BC285" i="3"/>
  <c r="BD285" i="3"/>
  <c r="AP102" i="2"/>
  <c r="AS102" i="2" s="1"/>
  <c r="AQ103" i="2" s="1"/>
  <c r="AQ102" i="2"/>
  <c r="AB105" i="2"/>
  <c r="K106" i="2"/>
  <c r="AS305" i="3"/>
  <c r="AN305" i="3"/>
  <c r="AX305" i="3"/>
  <c r="BJ305" i="3"/>
  <c r="BD104" i="2"/>
  <c r="AR104" i="2"/>
  <c r="AM104" i="2"/>
  <c r="AH104" i="2"/>
  <c r="C94" i="22"/>
  <c r="Q94" i="22" s="1"/>
  <c r="BF284" i="3"/>
  <c r="AH306" i="3"/>
  <c r="Q307" i="3"/>
  <c r="S94" i="22"/>
  <c r="G94" i="22"/>
  <c r="U94" i="22" s="1"/>
  <c r="T83" i="2"/>
  <c r="S83" i="2"/>
  <c r="W575" i="1"/>
  <c r="AG574" i="1"/>
  <c r="CL574" i="1"/>
  <c r="AE574" i="1"/>
  <c r="CH574" i="1"/>
  <c r="AA574" i="1"/>
  <c r="AB574" i="1"/>
  <c r="AF574" i="1"/>
  <c r="CM574" i="1"/>
  <c r="X574" i="1"/>
  <c r="CI574" i="1"/>
  <c r="CG574" i="1"/>
  <c r="CK574" i="1"/>
  <c r="Z574" i="1"/>
  <c r="Y574" i="1"/>
  <c r="AS574" i="1"/>
  <c r="CO574" i="1"/>
  <c r="CJ574" i="1"/>
  <c r="CN574" i="1"/>
  <c r="CF574" i="1"/>
  <c r="AD574" i="1"/>
  <c r="AK574" i="1"/>
  <c r="CY574" i="1"/>
  <c r="CS574" i="1"/>
  <c r="CW574" i="1"/>
  <c r="AO574" i="1"/>
  <c r="AI574" i="1"/>
  <c r="AP574" i="1"/>
  <c r="BA574" i="1"/>
  <c r="CP574" i="1"/>
  <c r="DE574" i="1"/>
  <c r="CZ574" i="1"/>
  <c r="AM574" i="1"/>
  <c r="DG574" i="1"/>
  <c r="AW574" i="1"/>
  <c r="CU574" i="1"/>
  <c r="DI574" i="1"/>
  <c r="DC574" i="1"/>
  <c r="CQ574" i="1"/>
  <c r="AL574" i="1"/>
  <c r="AC574" i="1"/>
  <c r="DA574" i="1"/>
  <c r="AY574" i="1"/>
  <c r="CX574" i="1"/>
  <c r="AH574" i="1"/>
  <c r="AR574" i="1"/>
  <c r="CT574" i="1"/>
  <c r="AQ574" i="1"/>
  <c r="AU574" i="1"/>
  <c r="AZ574" i="1"/>
  <c r="DF574" i="1"/>
  <c r="AN574" i="1"/>
  <c r="AJ574" i="1"/>
  <c r="DH574" i="1"/>
  <c r="AT574" i="1"/>
  <c r="DD574" i="1"/>
  <c r="CV574" i="1"/>
  <c r="DB574" i="1"/>
  <c r="AV574" i="1"/>
  <c r="AX574" i="1"/>
  <c r="CR574" i="1"/>
  <c r="AC284" i="3"/>
  <c r="AD284" i="3"/>
  <c r="U284" i="3"/>
  <c r="W284" i="3" s="1"/>
  <c r="Y284" i="3"/>
  <c r="AA284" i="3" s="1"/>
  <c r="V284" i="3"/>
  <c r="Z284" i="3"/>
  <c r="AT101" i="2"/>
  <c r="AK73" i="1"/>
  <c r="AV72" i="1"/>
  <c r="AC73" i="1"/>
  <c r="DH73" i="1"/>
  <c r="AZ73" i="1"/>
  <c r="DA73" i="1"/>
  <c r="DD73" i="1"/>
  <c r="BA73" i="1"/>
  <c r="EF72" i="1"/>
  <c r="EG73" i="1"/>
  <c r="DU73" i="1"/>
  <c r="EC73" i="1"/>
  <c r="DF72" i="1"/>
  <c r="EE73" i="1"/>
  <c r="BS73" i="1"/>
  <c r="ED73" i="1"/>
  <c r="EH73" i="1"/>
  <c r="AJ72" i="1"/>
  <c r="BX72" i="1"/>
  <c r="BM73" i="1"/>
  <c r="EM73" i="1"/>
  <c r="EI73" i="1"/>
  <c r="BV73" i="1"/>
  <c r="BP72" i="1"/>
  <c r="BT73" i="1"/>
  <c r="CV72" i="1"/>
  <c r="BU73" i="1"/>
  <c r="AX72" i="1"/>
  <c r="EK73" i="1"/>
  <c r="CB72" i="1"/>
  <c r="CR72" i="1"/>
  <c r="DX73" i="1"/>
  <c r="DV72" i="1"/>
  <c r="BR72" i="1"/>
  <c r="EB73" i="1"/>
  <c r="BW73" i="1"/>
  <c r="EL73" i="1"/>
  <c r="BZ72" i="1"/>
  <c r="BY73" i="1"/>
  <c r="DW73" i="1"/>
  <c r="AT72" i="1"/>
  <c r="BL73" i="1"/>
  <c r="CA73" i="1"/>
  <c r="DZ72" i="1"/>
  <c r="DB72" i="1"/>
  <c r="EA73" i="1"/>
  <c r="EJ72" i="1"/>
  <c r="AN72" i="1"/>
  <c r="CD73" i="1"/>
  <c r="DT73" i="1"/>
  <c r="BO73" i="1"/>
  <c r="CC73" i="1"/>
  <c r="DY73" i="1"/>
  <c r="CE73" i="1"/>
  <c r="BQ73" i="1"/>
  <c r="BN72" i="1"/>
  <c r="BF103" i="2"/>
  <c r="AK103" i="2"/>
  <c r="AL103" i="2"/>
  <c r="AG103" i="2"/>
  <c r="AF103" i="2"/>
  <c r="AI103" i="2" s="1"/>
  <c r="BB104" i="2"/>
  <c r="BE104" i="2" s="1"/>
  <c r="BC104" i="2"/>
  <c r="AJ102" i="2"/>
  <c r="AO102" i="2"/>
  <c r="AP74" i="1"/>
  <c r="AS76" i="1"/>
  <c r="CS75" i="1"/>
  <c r="BG75" i="1"/>
  <c r="CJ75" i="1"/>
  <c r="AB75" i="1"/>
  <c r="BH75" i="1"/>
  <c r="DM75" i="1"/>
  <c r="X75" i="1"/>
  <c r="AQ74" i="1"/>
  <c r="AA74" i="1"/>
  <c r="CO75" i="1"/>
  <c r="CT74" i="1"/>
  <c r="DI75" i="1"/>
  <c r="DC74" i="1"/>
  <c r="DR76" i="1"/>
  <c r="DJ76" i="1"/>
  <c r="AU74" i="1"/>
  <c r="AE74" i="1"/>
  <c r="CQ74" i="1"/>
  <c r="AM74" i="1"/>
  <c r="DG74" i="1"/>
  <c r="CY74" i="1"/>
  <c r="AO75" i="1"/>
  <c r="DK75" i="1"/>
  <c r="DP75" i="1"/>
  <c r="BF76" i="1"/>
  <c r="AW75" i="1"/>
  <c r="AH74" i="1"/>
  <c r="CM74" i="1"/>
  <c r="Z74" i="1"/>
  <c r="Y75" i="1"/>
  <c r="AD74" i="1"/>
  <c r="CW75" i="1"/>
  <c r="CU74" i="1"/>
  <c r="AL74" i="1"/>
  <c r="CZ75" i="1"/>
  <c r="BI75" i="1"/>
  <c r="CG75" i="1"/>
  <c r="CL74" i="1"/>
  <c r="DL75" i="1"/>
  <c r="CX74" i="1"/>
  <c r="BE75" i="1"/>
  <c r="BJ75" i="1"/>
  <c r="AR75" i="1"/>
  <c r="DE75" i="1"/>
  <c r="BK75" i="1"/>
  <c r="BC75" i="1"/>
  <c r="DS75" i="1"/>
  <c r="AG75" i="1"/>
  <c r="AF75" i="1"/>
  <c r="CH74" i="1"/>
  <c r="BD75" i="1"/>
  <c r="CK75" i="1"/>
  <c r="BB75" i="1"/>
  <c r="AI74" i="1"/>
  <c r="DN75" i="1"/>
  <c r="CP74" i="1"/>
  <c r="CF75" i="1"/>
  <c r="AY74" i="1"/>
  <c r="DQ75" i="1"/>
  <c r="DO75" i="1"/>
  <c r="CN75" i="1"/>
  <c r="CI74" i="1"/>
  <c r="AW289" i="3" l="1"/>
  <c r="AV289" i="3"/>
  <c r="AY289" i="3" s="1"/>
  <c r="AT290" i="3"/>
  <c r="AU290" i="3"/>
  <c r="AL288" i="3"/>
  <c r="AO288" i="3" s="1"/>
  <c r="AM288" i="3"/>
  <c r="BL291" i="3"/>
  <c r="BK291" i="3"/>
  <c r="AY83" i="2"/>
  <c r="AZ83" i="2"/>
  <c r="Q83" i="2"/>
  <c r="R83" i="2"/>
  <c r="Y86" i="2"/>
  <c r="Z86" i="2"/>
  <c r="AP103" i="2"/>
  <c r="AS103" i="2" s="1"/>
  <c r="AT102" i="2"/>
  <c r="W576" i="1"/>
  <c r="AF575" i="1"/>
  <c r="AD575" i="1"/>
  <c r="CH575" i="1"/>
  <c r="AA575" i="1"/>
  <c r="AE575" i="1"/>
  <c r="CM575" i="1"/>
  <c r="CF575" i="1"/>
  <c r="Z575" i="1"/>
  <c r="CI575" i="1"/>
  <c r="AB575" i="1"/>
  <c r="CN575" i="1"/>
  <c r="X575" i="1"/>
  <c r="Y575" i="1"/>
  <c r="CL575" i="1"/>
  <c r="AG575" i="1"/>
  <c r="CG575" i="1"/>
  <c r="CO575" i="1"/>
  <c r="CJ575" i="1"/>
  <c r="AS575" i="1"/>
  <c r="CK575" i="1"/>
  <c r="CW575" i="1"/>
  <c r="AO575" i="1"/>
  <c r="DA575" i="1"/>
  <c r="DI575" i="1"/>
  <c r="AK575" i="1"/>
  <c r="DG575" i="1"/>
  <c r="AW575" i="1"/>
  <c r="CT575" i="1"/>
  <c r="BA575" i="1"/>
  <c r="AY575" i="1"/>
  <c r="AP575" i="1"/>
  <c r="AC575" i="1"/>
  <c r="CZ575" i="1"/>
  <c r="CS575" i="1"/>
  <c r="AR575" i="1"/>
  <c r="DE575" i="1"/>
  <c r="AH575" i="1"/>
  <c r="AI575" i="1"/>
  <c r="AU575" i="1"/>
  <c r="DC575" i="1"/>
  <c r="CP575" i="1"/>
  <c r="CQ575" i="1"/>
  <c r="AL575" i="1"/>
  <c r="AM575" i="1"/>
  <c r="CX575" i="1"/>
  <c r="AQ575" i="1"/>
  <c r="CY575" i="1"/>
  <c r="CU575" i="1"/>
  <c r="AT575" i="1"/>
  <c r="AX575" i="1"/>
  <c r="DH575" i="1"/>
  <c r="DD575" i="1"/>
  <c r="AZ575" i="1"/>
  <c r="AV575" i="1"/>
  <c r="DF575" i="1"/>
  <c r="CV575" i="1"/>
  <c r="CR575" i="1"/>
  <c r="AN575" i="1"/>
  <c r="AJ575" i="1"/>
  <c r="DB575" i="1"/>
  <c r="AB284" i="3"/>
  <c r="Q308" i="3"/>
  <c r="AH307" i="3"/>
  <c r="Z285" i="3"/>
  <c r="AC285" i="3"/>
  <c r="AD285" i="3"/>
  <c r="Y285" i="3"/>
  <c r="AA285" i="3" s="1"/>
  <c r="V285" i="3"/>
  <c r="U285" i="3"/>
  <c r="M95" i="22"/>
  <c r="E95" i="22" s="1"/>
  <c r="S95" i="22" s="1"/>
  <c r="X284" i="3"/>
  <c r="BJ306" i="3"/>
  <c r="AX306" i="3"/>
  <c r="AN306" i="3"/>
  <c r="AS306" i="3"/>
  <c r="K107" i="2"/>
  <c r="AB106" i="2"/>
  <c r="AH105" i="2"/>
  <c r="BD105" i="2"/>
  <c r="AR105" i="2"/>
  <c r="AM105" i="2"/>
  <c r="K95" i="22"/>
  <c r="D95" i="22" s="1"/>
  <c r="AE284" i="3"/>
  <c r="AF284" i="3"/>
  <c r="U83" i="2"/>
  <c r="V83" i="2"/>
  <c r="BE285" i="3"/>
  <c r="BF285" i="3"/>
  <c r="AK74" i="1"/>
  <c r="AV73" i="1"/>
  <c r="AC74" i="1"/>
  <c r="AZ74" i="1"/>
  <c r="DH74" i="1"/>
  <c r="DA74" i="1"/>
  <c r="DD74" i="1"/>
  <c r="BA74" i="1"/>
  <c r="BQ74" i="1"/>
  <c r="DY74" i="1"/>
  <c r="BL74" i="1"/>
  <c r="BW74" i="1"/>
  <c r="BR73" i="1"/>
  <c r="DX74" i="1"/>
  <c r="CB73" i="1"/>
  <c r="CV73" i="1"/>
  <c r="BP73" i="1"/>
  <c r="EI74" i="1"/>
  <c r="EE74" i="1"/>
  <c r="BN73" i="1"/>
  <c r="CD74" i="1"/>
  <c r="DB73" i="1"/>
  <c r="EB74" i="1"/>
  <c r="BM74" i="1"/>
  <c r="ED74" i="1"/>
  <c r="EG74" i="1"/>
  <c r="CE74" i="1"/>
  <c r="CC74" i="1"/>
  <c r="DT74" i="1"/>
  <c r="CA74" i="1"/>
  <c r="AT73" i="1"/>
  <c r="BY74" i="1"/>
  <c r="CR73" i="1"/>
  <c r="EK74" i="1"/>
  <c r="BU74" i="1"/>
  <c r="BV74" i="1"/>
  <c r="BS74" i="1"/>
  <c r="EF73" i="1"/>
  <c r="EJ73" i="1"/>
  <c r="EL74" i="1"/>
  <c r="DV73" i="1"/>
  <c r="BT74" i="1"/>
  <c r="AJ73" i="1"/>
  <c r="EC74" i="1"/>
  <c r="BO74" i="1"/>
  <c r="AN73" i="1"/>
  <c r="EA74" i="1"/>
  <c r="DZ73" i="1"/>
  <c r="DW74" i="1"/>
  <c r="BZ73" i="1"/>
  <c r="AX73" i="1"/>
  <c r="EM74" i="1"/>
  <c r="BX73" i="1"/>
  <c r="EH74" i="1"/>
  <c r="DF73" i="1"/>
  <c r="DU74" i="1"/>
  <c r="AO103" i="2"/>
  <c r="AN103" i="2"/>
  <c r="AK104" i="2" s="1"/>
  <c r="BF104" i="2"/>
  <c r="AG104" i="2"/>
  <c r="AF104" i="2"/>
  <c r="BB105" i="2"/>
  <c r="BE105" i="2" s="1"/>
  <c r="BC105" i="2"/>
  <c r="AJ103" i="2"/>
  <c r="DQ76" i="1"/>
  <c r="CP75" i="1"/>
  <c r="AI75" i="1"/>
  <c r="CK76" i="1"/>
  <c r="DS76" i="1"/>
  <c r="BC76" i="1"/>
  <c r="DE76" i="1"/>
  <c r="DL76" i="1"/>
  <c r="CZ76" i="1"/>
  <c r="AL75" i="1"/>
  <c r="AD75" i="1"/>
  <c r="CM75" i="1"/>
  <c r="AW76" i="1"/>
  <c r="DP76" i="1"/>
  <c r="AO76" i="1"/>
  <c r="CY75" i="1"/>
  <c r="CQ75" i="1"/>
  <c r="DJ77" i="1"/>
  <c r="DI76" i="1"/>
  <c r="CO76" i="1"/>
  <c r="BG76" i="1"/>
  <c r="AS77" i="1"/>
  <c r="CI75" i="1"/>
  <c r="DO76" i="1"/>
  <c r="AY75" i="1"/>
  <c r="CF76" i="1"/>
  <c r="DN76" i="1"/>
  <c r="BB76" i="1"/>
  <c r="BD76" i="1"/>
  <c r="CH75" i="1"/>
  <c r="AF76" i="1"/>
  <c r="AG76" i="1"/>
  <c r="BK76" i="1"/>
  <c r="AR76" i="1"/>
  <c r="BE76" i="1"/>
  <c r="CX75" i="1"/>
  <c r="CL75" i="1"/>
  <c r="CG76" i="1"/>
  <c r="CU75" i="1"/>
  <c r="CW76" i="1"/>
  <c r="Z75" i="1"/>
  <c r="AH75" i="1"/>
  <c r="BF77" i="1"/>
  <c r="DK76" i="1"/>
  <c r="DG75" i="1"/>
  <c r="AM75" i="1"/>
  <c r="AE75" i="1"/>
  <c r="AU75" i="1"/>
  <c r="DR77" i="1"/>
  <c r="DC75" i="1"/>
  <c r="CT75" i="1"/>
  <c r="AA75" i="1"/>
  <c r="AQ75" i="1"/>
  <c r="X76" i="1"/>
  <c r="DM76" i="1"/>
  <c r="BH76" i="1"/>
  <c r="AB76" i="1"/>
  <c r="CJ76" i="1"/>
  <c r="CS76" i="1"/>
  <c r="AP75" i="1"/>
  <c r="CN76" i="1"/>
  <c r="BJ76" i="1"/>
  <c r="BI76" i="1"/>
  <c r="Y76" i="1"/>
  <c r="AW290" i="3" l="1"/>
  <c r="AV290" i="3"/>
  <c r="AZ289" i="3"/>
  <c r="BI292" i="3"/>
  <c r="BH292" i="3"/>
  <c r="BK292" i="3" s="1"/>
  <c r="AY290" i="3"/>
  <c r="AZ290" i="3"/>
  <c r="AL289" i="3"/>
  <c r="AM289" i="3"/>
  <c r="AP288" i="3"/>
  <c r="AR291" i="3"/>
  <c r="AQ291" i="3"/>
  <c r="AT291" i="3" s="1"/>
  <c r="AW84" i="2"/>
  <c r="P84" i="2"/>
  <c r="AX84" i="2"/>
  <c r="O84" i="2"/>
  <c r="AT103" i="2"/>
  <c r="W87" i="2"/>
  <c r="X87" i="2"/>
  <c r="K96" i="22"/>
  <c r="D96" i="22" s="1"/>
  <c r="R96" i="22" s="1"/>
  <c r="AF285" i="3"/>
  <c r="AB285" i="3"/>
  <c r="C95" i="22"/>
  <c r="Q95" i="22" s="1"/>
  <c r="R95" i="22"/>
  <c r="BD286" i="3"/>
  <c r="BC286" i="3"/>
  <c r="S84" i="2"/>
  <c r="T84" i="2"/>
  <c r="W285" i="3"/>
  <c r="X285" i="3"/>
  <c r="M96" i="22"/>
  <c r="E96" i="22" s="1"/>
  <c r="S96" i="22" s="1"/>
  <c r="AH308" i="3"/>
  <c r="Q309" i="3"/>
  <c r="AE285" i="3"/>
  <c r="BD106" i="2"/>
  <c r="AM106" i="2"/>
  <c r="AR106" i="2"/>
  <c r="AH106" i="2"/>
  <c r="G95" i="22"/>
  <c r="K108" i="2"/>
  <c r="AB107" i="2"/>
  <c r="AS307" i="3"/>
  <c r="AN307" i="3"/>
  <c r="AX307" i="3"/>
  <c r="BJ307" i="3"/>
  <c r="W577" i="1"/>
  <c r="CL576" i="1"/>
  <c r="Z576" i="1"/>
  <c r="AA576" i="1"/>
  <c r="AE576" i="1"/>
  <c r="CM576" i="1"/>
  <c r="AD576" i="1"/>
  <c r="CH576" i="1"/>
  <c r="X576" i="1"/>
  <c r="CF576" i="1"/>
  <c r="CI576" i="1"/>
  <c r="AF576" i="1"/>
  <c r="CN576" i="1"/>
  <c r="AS576" i="1"/>
  <c r="CO576" i="1"/>
  <c r="AG576" i="1"/>
  <c r="CG576" i="1"/>
  <c r="AB576" i="1"/>
  <c r="CJ576" i="1"/>
  <c r="Y576" i="1"/>
  <c r="CK576" i="1"/>
  <c r="DG576" i="1"/>
  <c r="AK576" i="1"/>
  <c r="DA576" i="1"/>
  <c r="AC576" i="1"/>
  <c r="CT576" i="1"/>
  <c r="CY576" i="1"/>
  <c r="AP576" i="1"/>
  <c r="CP576" i="1"/>
  <c r="DC576" i="1"/>
  <c r="DE576" i="1"/>
  <c r="CW576" i="1"/>
  <c r="CS576" i="1"/>
  <c r="AW576" i="1"/>
  <c r="AQ576" i="1"/>
  <c r="CZ576" i="1"/>
  <c r="AI576" i="1"/>
  <c r="CX576" i="1"/>
  <c r="AY576" i="1"/>
  <c r="AO576" i="1"/>
  <c r="AM576" i="1"/>
  <c r="BA576" i="1"/>
  <c r="AL576" i="1"/>
  <c r="AH576" i="1"/>
  <c r="CU576" i="1"/>
  <c r="AR576" i="1"/>
  <c r="DI576" i="1"/>
  <c r="CQ576" i="1"/>
  <c r="AU576" i="1"/>
  <c r="AN576" i="1"/>
  <c r="DH576" i="1"/>
  <c r="AV576" i="1"/>
  <c r="CV576" i="1"/>
  <c r="AT576" i="1"/>
  <c r="DF576" i="1"/>
  <c r="DB576" i="1"/>
  <c r="CR576" i="1"/>
  <c r="AZ576" i="1"/>
  <c r="DD576" i="1"/>
  <c r="AX576" i="1"/>
  <c r="AJ576" i="1"/>
  <c r="AK75" i="1"/>
  <c r="AV74" i="1"/>
  <c r="AC75" i="1"/>
  <c r="DH75" i="1"/>
  <c r="AZ75" i="1"/>
  <c r="DA75" i="1"/>
  <c r="BA75" i="1"/>
  <c r="DD75" i="1"/>
  <c r="DF74" i="1"/>
  <c r="AX74" i="1"/>
  <c r="DW75" i="1"/>
  <c r="EA75" i="1"/>
  <c r="BO75" i="1"/>
  <c r="DV74" i="1"/>
  <c r="EJ74" i="1"/>
  <c r="CR74" i="1"/>
  <c r="CD75" i="1"/>
  <c r="EE75" i="1"/>
  <c r="CB74" i="1"/>
  <c r="DY75" i="1"/>
  <c r="BX74" i="1"/>
  <c r="EC75" i="1"/>
  <c r="EL75" i="1"/>
  <c r="EK75" i="1"/>
  <c r="CA75" i="1"/>
  <c r="CC75" i="1"/>
  <c r="EG75" i="1"/>
  <c r="BM75" i="1"/>
  <c r="DB74" i="1"/>
  <c r="BN74" i="1"/>
  <c r="EI75" i="1"/>
  <c r="DX75" i="1"/>
  <c r="BW75" i="1"/>
  <c r="DU75" i="1"/>
  <c r="EM75" i="1"/>
  <c r="BZ74" i="1"/>
  <c r="EF74" i="1"/>
  <c r="BV75" i="1"/>
  <c r="BY75" i="1"/>
  <c r="CV74" i="1"/>
  <c r="BQ75" i="1"/>
  <c r="BT75" i="1"/>
  <c r="EH75" i="1"/>
  <c r="DZ74" i="1"/>
  <c r="AN74" i="1"/>
  <c r="AJ74" i="1"/>
  <c r="BS75" i="1"/>
  <c r="BU75" i="1"/>
  <c r="AT74" i="1"/>
  <c r="DT75" i="1"/>
  <c r="CE75" i="1"/>
  <c r="ED75" i="1"/>
  <c r="EB75" i="1"/>
  <c r="BP74" i="1"/>
  <c r="BR74" i="1"/>
  <c r="BL75" i="1"/>
  <c r="AL104" i="2"/>
  <c r="AO104" i="2" s="1"/>
  <c r="BF105" i="2"/>
  <c r="AJ104" i="2"/>
  <c r="BB106" i="2"/>
  <c r="BE106" i="2" s="1"/>
  <c r="BC106" i="2"/>
  <c r="AQ104" i="2"/>
  <c r="AP104" i="2"/>
  <c r="AS104" i="2" s="1"/>
  <c r="AI104" i="2"/>
  <c r="AN104" i="2"/>
  <c r="CN77" i="1"/>
  <c r="AP76" i="1"/>
  <c r="DM77" i="1"/>
  <c r="AQ76" i="1"/>
  <c r="DC76" i="1"/>
  <c r="AU76" i="1"/>
  <c r="AM76" i="1"/>
  <c r="BF78" i="1"/>
  <c r="CU76" i="1"/>
  <c r="CL76" i="1"/>
  <c r="AG77" i="1"/>
  <c r="AY76" i="1"/>
  <c r="AS78" i="1"/>
  <c r="DI77" i="1"/>
  <c r="AO77" i="1"/>
  <c r="AW77" i="1"/>
  <c r="CM76" i="1"/>
  <c r="DL77" i="1"/>
  <c r="DS77" i="1"/>
  <c r="AI76" i="1"/>
  <c r="CP76" i="1"/>
  <c r="DQ77" i="1"/>
  <c r="BI77" i="1"/>
  <c r="CJ77" i="1"/>
  <c r="X77" i="1"/>
  <c r="AH76" i="1"/>
  <c r="CZ77" i="1"/>
  <c r="DE77" i="1"/>
  <c r="Y77" i="1"/>
  <c r="BJ77" i="1"/>
  <c r="AB77" i="1"/>
  <c r="BH77" i="1"/>
  <c r="AA76" i="1"/>
  <c r="AE76" i="1"/>
  <c r="DG76" i="1"/>
  <c r="DK77" i="1"/>
  <c r="Z76" i="1"/>
  <c r="CW77" i="1"/>
  <c r="CG77" i="1"/>
  <c r="CX76" i="1"/>
  <c r="AR77" i="1"/>
  <c r="BK77" i="1"/>
  <c r="AF77" i="1"/>
  <c r="BB77" i="1"/>
  <c r="DN77" i="1"/>
  <c r="CF77" i="1"/>
  <c r="DO77" i="1"/>
  <c r="CI76" i="1"/>
  <c r="BG77" i="1"/>
  <c r="DJ78" i="1"/>
  <c r="CQ76" i="1"/>
  <c r="CY76" i="1"/>
  <c r="AD76" i="1"/>
  <c r="AL76" i="1"/>
  <c r="BC77" i="1"/>
  <c r="CK77" i="1"/>
  <c r="CS77" i="1"/>
  <c r="DR78" i="1"/>
  <c r="BE77" i="1"/>
  <c r="CH76" i="1"/>
  <c r="CT76" i="1"/>
  <c r="BD77" i="1"/>
  <c r="CO77" i="1"/>
  <c r="DP77" i="1"/>
  <c r="AU291" i="3" l="1"/>
  <c r="BL292" i="3"/>
  <c r="AQ292" i="3"/>
  <c r="AR292" i="3"/>
  <c r="AP289" i="3"/>
  <c r="BI293" i="3"/>
  <c r="BH293" i="3"/>
  <c r="BK293" i="3" s="1"/>
  <c r="AO289" i="3"/>
  <c r="AV291" i="3"/>
  <c r="AW291" i="3"/>
  <c r="Q84" i="2"/>
  <c r="R84" i="2"/>
  <c r="AY84" i="2"/>
  <c r="AZ84" i="2"/>
  <c r="Z87" i="2"/>
  <c r="Y87" i="2"/>
  <c r="C96" i="22"/>
  <c r="Q96" i="22" s="1"/>
  <c r="G96" i="22"/>
  <c r="U96" i="22" s="1"/>
  <c r="U95" i="22"/>
  <c r="Q310" i="3"/>
  <c r="AH309" i="3"/>
  <c r="AD286" i="3"/>
  <c r="AC286" i="3"/>
  <c r="AE286" i="3" s="1"/>
  <c r="V286" i="3"/>
  <c r="Y286" i="3"/>
  <c r="Z286" i="3"/>
  <c r="U286" i="3"/>
  <c r="W286" i="3" s="1"/>
  <c r="W578" i="1"/>
  <c r="AD577" i="1"/>
  <c r="CL577" i="1"/>
  <c r="Z577" i="1"/>
  <c r="AE577" i="1"/>
  <c r="X577" i="1"/>
  <c r="AB577" i="1"/>
  <c r="AA577" i="1"/>
  <c r="CI577" i="1"/>
  <c r="CM577" i="1"/>
  <c r="CF577" i="1"/>
  <c r="CH577" i="1"/>
  <c r="AF577" i="1"/>
  <c r="AS577" i="1"/>
  <c r="CO577" i="1"/>
  <c r="CJ577" i="1"/>
  <c r="CN577" i="1"/>
  <c r="Y577" i="1"/>
  <c r="CG577" i="1"/>
  <c r="CK577" i="1"/>
  <c r="AG577" i="1"/>
  <c r="DA577" i="1"/>
  <c r="AI577" i="1"/>
  <c r="CW577" i="1"/>
  <c r="AP577" i="1"/>
  <c r="CT577" i="1"/>
  <c r="BA577" i="1"/>
  <c r="AR577" i="1"/>
  <c r="AK577" i="1"/>
  <c r="AO577" i="1"/>
  <c r="CP577" i="1"/>
  <c r="CS577" i="1"/>
  <c r="CZ577" i="1"/>
  <c r="DG577" i="1"/>
  <c r="AC577" i="1"/>
  <c r="AY577" i="1"/>
  <c r="AW577" i="1"/>
  <c r="CY577" i="1"/>
  <c r="DC577" i="1"/>
  <c r="AM577" i="1"/>
  <c r="AL577" i="1"/>
  <c r="CU577" i="1"/>
  <c r="AQ577" i="1"/>
  <c r="CQ577" i="1"/>
  <c r="AH577" i="1"/>
  <c r="DI577" i="1"/>
  <c r="CX577" i="1"/>
  <c r="AU577" i="1"/>
  <c r="DE577" i="1"/>
  <c r="AZ577" i="1"/>
  <c r="AX577" i="1"/>
  <c r="CR577" i="1"/>
  <c r="AT577" i="1"/>
  <c r="AN577" i="1"/>
  <c r="AJ577" i="1"/>
  <c r="DB577" i="1"/>
  <c r="DH577" i="1"/>
  <c r="AV577" i="1"/>
  <c r="DD577" i="1"/>
  <c r="DF577" i="1"/>
  <c r="CV577" i="1"/>
  <c r="BE286" i="3"/>
  <c r="BF286" i="3"/>
  <c r="AB108" i="2"/>
  <c r="K109" i="2"/>
  <c r="BJ308" i="3"/>
  <c r="AX308" i="3"/>
  <c r="AN308" i="3"/>
  <c r="AS308" i="3"/>
  <c r="V84" i="2"/>
  <c r="AH107" i="2"/>
  <c r="BD107" i="2"/>
  <c r="AM107" i="2"/>
  <c r="AR107" i="2"/>
  <c r="U84" i="2"/>
  <c r="AK76" i="1"/>
  <c r="AV75" i="1"/>
  <c r="AC76" i="1"/>
  <c r="AZ76" i="1"/>
  <c r="DH76" i="1"/>
  <c r="DA76" i="1"/>
  <c r="BA76" i="1"/>
  <c r="DD76" i="1"/>
  <c r="BR75" i="1"/>
  <c r="CE76" i="1"/>
  <c r="BS76" i="1"/>
  <c r="AN75" i="1"/>
  <c r="EH76" i="1"/>
  <c r="BQ76" i="1"/>
  <c r="EF75" i="1"/>
  <c r="CB75" i="1"/>
  <c r="EJ75" i="1"/>
  <c r="AX75" i="1"/>
  <c r="EB76" i="1"/>
  <c r="AT75" i="1"/>
  <c r="BW76" i="1"/>
  <c r="DB75" i="1"/>
  <c r="CA76" i="1"/>
  <c r="BL76" i="1"/>
  <c r="ED76" i="1"/>
  <c r="DT76" i="1"/>
  <c r="BU76" i="1"/>
  <c r="DZ75" i="1"/>
  <c r="DU76" i="1"/>
  <c r="DX76" i="1"/>
  <c r="BN75" i="1"/>
  <c r="CC76" i="1"/>
  <c r="EC76" i="1"/>
  <c r="DY76" i="1"/>
  <c r="EE76" i="1"/>
  <c r="DV75" i="1"/>
  <c r="BY76" i="1"/>
  <c r="BX75" i="1"/>
  <c r="EA76" i="1"/>
  <c r="EM76" i="1"/>
  <c r="EI76" i="1"/>
  <c r="EG76" i="1"/>
  <c r="EL76" i="1"/>
  <c r="CD76" i="1"/>
  <c r="BO76" i="1"/>
  <c r="BP75" i="1"/>
  <c r="AJ75" i="1"/>
  <c r="BT76" i="1"/>
  <c r="CV75" i="1"/>
  <c r="BV76" i="1"/>
  <c r="BZ75" i="1"/>
  <c r="BM76" i="1"/>
  <c r="EK76" i="1"/>
  <c r="CR75" i="1"/>
  <c r="DW76" i="1"/>
  <c r="DF75" i="1"/>
  <c r="BB107" i="2"/>
  <c r="BC107" i="2"/>
  <c r="AK105" i="2"/>
  <c r="AN105" i="2" s="1"/>
  <c r="AL105" i="2"/>
  <c r="AQ105" i="2"/>
  <c r="AP105" i="2"/>
  <c r="AS105" i="2" s="1"/>
  <c r="AG105" i="2"/>
  <c r="AF105" i="2"/>
  <c r="AT104" i="2"/>
  <c r="BF106" i="2"/>
  <c r="DP78" i="1"/>
  <c r="CT77" i="1"/>
  <c r="CH77" i="1"/>
  <c r="CS78" i="1"/>
  <c r="CY77" i="1"/>
  <c r="DJ79" i="1"/>
  <c r="BG78" i="1"/>
  <c r="CI77" i="1"/>
  <c r="CF78" i="1"/>
  <c r="BB78" i="1"/>
  <c r="CX77" i="1"/>
  <c r="CW78" i="1"/>
  <c r="DG77" i="1"/>
  <c r="BH78" i="1"/>
  <c r="CZ78" i="1"/>
  <c r="AH77" i="1"/>
  <c r="CJ78" i="1"/>
  <c r="AI77" i="1"/>
  <c r="DL78" i="1"/>
  <c r="CM77" i="1"/>
  <c r="AO78" i="1"/>
  <c r="AS79" i="1"/>
  <c r="CU77" i="1"/>
  <c r="BF79" i="1"/>
  <c r="AU77" i="1"/>
  <c r="DM78" i="1"/>
  <c r="AP77" i="1"/>
  <c r="CN78" i="1"/>
  <c r="BC78" i="1"/>
  <c r="BK78" i="1"/>
  <c r="CO78" i="1"/>
  <c r="BE78" i="1"/>
  <c r="DR79" i="1"/>
  <c r="AL77" i="1"/>
  <c r="CQ77" i="1"/>
  <c r="DN78" i="1"/>
  <c r="AF78" i="1"/>
  <c r="AR78" i="1"/>
  <c r="Z77" i="1"/>
  <c r="DK78" i="1"/>
  <c r="AE77" i="1"/>
  <c r="AA77" i="1"/>
  <c r="AB78" i="1"/>
  <c r="BJ78" i="1"/>
  <c r="Y78" i="1"/>
  <c r="DE78" i="1"/>
  <c r="X78" i="1"/>
  <c r="BI78" i="1"/>
  <c r="CP77" i="1"/>
  <c r="DS78" i="1"/>
  <c r="AW78" i="1"/>
  <c r="DI78" i="1"/>
  <c r="AY77" i="1"/>
  <c r="AG78" i="1"/>
  <c r="CL77" i="1"/>
  <c r="AM77" i="1"/>
  <c r="DC77" i="1"/>
  <c r="AQ77" i="1"/>
  <c r="BD78" i="1"/>
  <c r="CK78" i="1"/>
  <c r="AD77" i="1"/>
  <c r="CG78" i="1"/>
  <c r="DQ78" i="1"/>
  <c r="DO78" i="1"/>
  <c r="BL293" i="3" l="1"/>
  <c r="AL290" i="3"/>
  <c r="AO290" i="3" s="1"/>
  <c r="AM290" i="3"/>
  <c r="BI294" i="3"/>
  <c r="BH294" i="3"/>
  <c r="BK294" i="3" s="1"/>
  <c r="AT292" i="3"/>
  <c r="AU292" i="3"/>
  <c r="AY291" i="3"/>
  <c r="AZ291" i="3"/>
  <c r="O85" i="2"/>
  <c r="AX85" i="2"/>
  <c r="AW85" i="2"/>
  <c r="P85" i="2"/>
  <c r="Q85" i="2"/>
  <c r="W88" i="2"/>
  <c r="X88" i="2"/>
  <c r="AF286" i="3"/>
  <c r="Y287" i="3"/>
  <c r="V287" i="3"/>
  <c r="U287" i="3"/>
  <c r="Z287" i="3"/>
  <c r="AC287" i="3"/>
  <c r="AE287" i="3" s="1"/>
  <c r="AD287" i="3"/>
  <c r="K110" i="2"/>
  <c r="AB109" i="2"/>
  <c r="AB286" i="3"/>
  <c r="AA286" i="3"/>
  <c r="AS309" i="3"/>
  <c r="AN309" i="3"/>
  <c r="AX309" i="3"/>
  <c r="BJ309" i="3"/>
  <c r="T85" i="2"/>
  <c r="S85" i="2"/>
  <c r="BD108" i="2"/>
  <c r="AR108" i="2"/>
  <c r="AM108" i="2"/>
  <c r="AH108" i="2"/>
  <c r="W579" i="1"/>
  <c r="CL578" i="1"/>
  <c r="AE578" i="1"/>
  <c r="CM578" i="1"/>
  <c r="CH578" i="1"/>
  <c r="X578" i="1"/>
  <c r="AD578" i="1"/>
  <c r="Z578" i="1"/>
  <c r="CI578" i="1"/>
  <c r="CN578" i="1"/>
  <c r="AS578" i="1"/>
  <c r="Y578" i="1"/>
  <c r="CO578" i="1"/>
  <c r="AF578" i="1"/>
  <c r="CF578" i="1"/>
  <c r="AA578" i="1"/>
  <c r="AG578" i="1"/>
  <c r="CG578" i="1"/>
  <c r="CK578" i="1"/>
  <c r="AB578" i="1"/>
  <c r="CJ578" i="1"/>
  <c r="AK578" i="1"/>
  <c r="AY578" i="1"/>
  <c r="CU578" i="1"/>
  <c r="DG578" i="1"/>
  <c r="AO578" i="1"/>
  <c r="CW578" i="1"/>
  <c r="CP578" i="1"/>
  <c r="CQ578" i="1"/>
  <c r="AI578" i="1"/>
  <c r="AW578" i="1"/>
  <c r="DA578" i="1"/>
  <c r="BA578" i="1"/>
  <c r="CZ578" i="1"/>
  <c r="AM578" i="1"/>
  <c r="AH578" i="1"/>
  <c r="AQ578" i="1"/>
  <c r="CS578" i="1"/>
  <c r="AR578" i="1"/>
  <c r="AC578" i="1"/>
  <c r="AP578" i="1"/>
  <c r="DE578" i="1"/>
  <c r="DI578" i="1"/>
  <c r="CT578" i="1"/>
  <c r="DC578" i="1"/>
  <c r="AL578" i="1"/>
  <c r="CX578" i="1"/>
  <c r="CY578" i="1"/>
  <c r="AU578" i="1"/>
  <c r="AZ578" i="1"/>
  <c r="AT578" i="1"/>
  <c r="DB578" i="1"/>
  <c r="DF578" i="1"/>
  <c r="AN578" i="1"/>
  <c r="AX578" i="1"/>
  <c r="DH578" i="1"/>
  <c r="AV578" i="1"/>
  <c r="CV578" i="1"/>
  <c r="DD578" i="1"/>
  <c r="CR578" i="1"/>
  <c r="AJ578" i="1"/>
  <c r="K97" i="22"/>
  <c r="D97" i="22" s="1"/>
  <c r="K98" i="22"/>
  <c r="D98" i="22" s="1"/>
  <c r="R98" i="22" s="1"/>
  <c r="AH310" i="3"/>
  <c r="Q311" i="3"/>
  <c r="X286" i="3"/>
  <c r="M97" i="22"/>
  <c r="E97" i="22" s="1"/>
  <c r="M98" i="22"/>
  <c r="E98" i="22" s="1"/>
  <c r="BC287" i="3"/>
  <c r="BE287" i="3" s="1"/>
  <c r="BD287" i="3"/>
  <c r="AK77" i="1"/>
  <c r="AV76" i="1"/>
  <c r="AC77" i="1"/>
  <c r="DH77" i="1"/>
  <c r="AZ77" i="1"/>
  <c r="DA77" i="1"/>
  <c r="DD77" i="1"/>
  <c r="BA77" i="1"/>
  <c r="DW77" i="1"/>
  <c r="CR76" i="1"/>
  <c r="DV76" i="1"/>
  <c r="DT77" i="1"/>
  <c r="DB76" i="1"/>
  <c r="AT76" i="1"/>
  <c r="AX76" i="1"/>
  <c r="CB76" i="1"/>
  <c r="EK77" i="1"/>
  <c r="BZ76" i="1"/>
  <c r="CV76" i="1"/>
  <c r="BY77" i="1"/>
  <c r="AJ76" i="1"/>
  <c r="BO77" i="1"/>
  <c r="EL77" i="1"/>
  <c r="EI77" i="1"/>
  <c r="EA77" i="1"/>
  <c r="DY77" i="1"/>
  <c r="CC77" i="1"/>
  <c r="DX77" i="1"/>
  <c r="CE77" i="1"/>
  <c r="DZ76" i="1"/>
  <c r="AN76" i="1"/>
  <c r="BM77" i="1"/>
  <c r="BV77" i="1"/>
  <c r="BT77" i="1"/>
  <c r="BP76" i="1"/>
  <c r="CD77" i="1"/>
  <c r="EG77" i="1"/>
  <c r="BX76" i="1"/>
  <c r="DU77" i="1"/>
  <c r="BU77" i="1"/>
  <c r="EJ76" i="1"/>
  <c r="EM77" i="1"/>
  <c r="BL77" i="1"/>
  <c r="BQ77" i="1"/>
  <c r="DF76" i="1"/>
  <c r="EE77" i="1"/>
  <c r="EC77" i="1"/>
  <c r="BN76" i="1"/>
  <c r="ED77" i="1"/>
  <c r="CA77" i="1"/>
  <c r="BW77" i="1"/>
  <c r="EB77" i="1"/>
  <c r="EF76" i="1"/>
  <c r="EH77" i="1"/>
  <c r="BS77" i="1"/>
  <c r="BR76" i="1"/>
  <c r="AJ105" i="2"/>
  <c r="BF107" i="2"/>
  <c r="AQ106" i="2"/>
  <c r="AP106" i="2"/>
  <c r="AI105" i="2"/>
  <c r="AO105" i="2"/>
  <c r="BE107" i="2"/>
  <c r="AK106" i="2"/>
  <c r="AL106" i="2"/>
  <c r="AT105" i="2"/>
  <c r="CG79" i="1"/>
  <c r="CK79" i="1"/>
  <c r="AQ78" i="1"/>
  <c r="CL78" i="1"/>
  <c r="AW79" i="1"/>
  <c r="DS79" i="1"/>
  <c r="BI79" i="1"/>
  <c r="Y79" i="1"/>
  <c r="AA78" i="1"/>
  <c r="DR80" i="1"/>
  <c r="BC79" i="1"/>
  <c r="AP78" i="1"/>
  <c r="BF80" i="1"/>
  <c r="AO79" i="1"/>
  <c r="DL79" i="1"/>
  <c r="CJ79" i="1"/>
  <c r="CZ79" i="1"/>
  <c r="BH79" i="1"/>
  <c r="CW79" i="1"/>
  <c r="CH78" i="1"/>
  <c r="CT78" i="1"/>
  <c r="AM78" i="1"/>
  <c r="DK79" i="1"/>
  <c r="DN79" i="1"/>
  <c r="DG78" i="1"/>
  <c r="BB79" i="1"/>
  <c r="CI78" i="1"/>
  <c r="CY78" i="1"/>
  <c r="DO79" i="1"/>
  <c r="DQ79" i="1"/>
  <c r="AD78" i="1"/>
  <c r="BD79" i="1"/>
  <c r="DC78" i="1"/>
  <c r="AG79" i="1"/>
  <c r="AY78" i="1"/>
  <c r="CP78" i="1"/>
  <c r="X79" i="1"/>
  <c r="DE79" i="1"/>
  <c r="BJ79" i="1"/>
  <c r="Z78" i="1"/>
  <c r="AF79" i="1"/>
  <c r="AL78" i="1"/>
  <c r="BE79" i="1"/>
  <c r="CO79" i="1"/>
  <c r="BK79" i="1"/>
  <c r="CN79" i="1"/>
  <c r="DM79" i="1"/>
  <c r="CU78" i="1"/>
  <c r="AS80" i="1"/>
  <c r="CM78" i="1"/>
  <c r="AI78" i="1"/>
  <c r="AH78" i="1"/>
  <c r="CX78" i="1"/>
  <c r="CF79" i="1"/>
  <c r="BG79" i="1"/>
  <c r="CS79" i="1"/>
  <c r="DP79" i="1"/>
  <c r="DI79" i="1"/>
  <c r="AB79" i="1"/>
  <c r="AR79" i="1"/>
  <c r="AE78" i="1"/>
  <c r="CQ78" i="1"/>
  <c r="AU78" i="1"/>
  <c r="DJ80" i="1"/>
  <c r="BL294" i="3" l="1"/>
  <c r="AQ293" i="3"/>
  <c r="AR293" i="3"/>
  <c r="AL291" i="3"/>
  <c r="AO291" i="3" s="1"/>
  <c r="AM291" i="3"/>
  <c r="BI295" i="3"/>
  <c r="BH295" i="3"/>
  <c r="AW292" i="3"/>
  <c r="AV292" i="3"/>
  <c r="AP290" i="3"/>
  <c r="AY85" i="2"/>
  <c r="AZ85" i="2"/>
  <c r="AW86" i="2"/>
  <c r="P86" i="2"/>
  <c r="AX86" i="2"/>
  <c r="O86" i="2"/>
  <c r="Q86" i="2" s="1"/>
  <c r="R85" i="2"/>
  <c r="Y88" i="2"/>
  <c r="Z88" i="2"/>
  <c r="AA287" i="3"/>
  <c r="X287" i="3"/>
  <c r="AB287" i="3"/>
  <c r="AF287" i="3"/>
  <c r="C97" i="22"/>
  <c r="Q97" i="22" s="1"/>
  <c r="R97" i="22"/>
  <c r="G98" i="22"/>
  <c r="U98" i="22" s="1"/>
  <c r="S98" i="22"/>
  <c r="K111" i="2"/>
  <c r="AB110" i="2"/>
  <c r="BD288" i="3"/>
  <c r="BC288" i="3"/>
  <c r="BE288" i="3" s="1"/>
  <c r="Q312" i="3"/>
  <c r="AH311" i="3"/>
  <c r="W580" i="1"/>
  <c r="AG579" i="1"/>
  <c r="CL579" i="1"/>
  <c r="AE579" i="1"/>
  <c r="Z579" i="1"/>
  <c r="AA579" i="1"/>
  <c r="AD579" i="1"/>
  <c r="AF579" i="1"/>
  <c r="CI579" i="1"/>
  <c r="AB579" i="1"/>
  <c r="X579" i="1"/>
  <c r="CJ579" i="1"/>
  <c r="CH579" i="1"/>
  <c r="CF579" i="1"/>
  <c r="Y579" i="1"/>
  <c r="CG579" i="1"/>
  <c r="CK579" i="1"/>
  <c r="CM579" i="1"/>
  <c r="CO579" i="1"/>
  <c r="CN579" i="1"/>
  <c r="AS579" i="1"/>
  <c r="DG579" i="1"/>
  <c r="DA579" i="1"/>
  <c r="AW579" i="1"/>
  <c r="CT579" i="1"/>
  <c r="AP579" i="1"/>
  <c r="AK579" i="1"/>
  <c r="BA579" i="1"/>
  <c r="CS579" i="1"/>
  <c r="AR579" i="1"/>
  <c r="CQ579" i="1"/>
  <c r="AY579" i="1"/>
  <c r="AO579" i="1"/>
  <c r="CX579" i="1"/>
  <c r="DC579" i="1"/>
  <c r="CU579" i="1"/>
  <c r="DE579" i="1"/>
  <c r="AC579" i="1"/>
  <c r="CW579" i="1"/>
  <c r="DI579" i="1"/>
  <c r="AI579" i="1"/>
  <c r="CP579" i="1"/>
  <c r="CZ579" i="1"/>
  <c r="AH579" i="1"/>
  <c r="CY579" i="1"/>
  <c r="AM579" i="1"/>
  <c r="AL579" i="1"/>
  <c r="AU579" i="1"/>
  <c r="AQ579" i="1"/>
  <c r="CV579" i="1"/>
  <c r="CR579" i="1"/>
  <c r="DB579" i="1"/>
  <c r="AT579" i="1"/>
  <c r="AZ579" i="1"/>
  <c r="AX579" i="1"/>
  <c r="DH579" i="1"/>
  <c r="AV579" i="1"/>
  <c r="DD579" i="1"/>
  <c r="DF579" i="1"/>
  <c r="AJ579" i="1"/>
  <c r="AN579" i="1"/>
  <c r="S97" i="22"/>
  <c r="G97" i="22"/>
  <c r="U97" i="22" s="1"/>
  <c r="BJ310" i="3"/>
  <c r="AX310" i="3"/>
  <c r="AN310" i="3"/>
  <c r="AS310" i="3"/>
  <c r="U85" i="2"/>
  <c r="V85" i="2"/>
  <c r="BF287" i="3"/>
  <c r="C98" i="22"/>
  <c r="Q98" i="22" s="1"/>
  <c r="AH109" i="2"/>
  <c r="BD109" i="2"/>
  <c r="AR109" i="2"/>
  <c r="AM109" i="2"/>
  <c r="W287" i="3"/>
  <c r="AK78" i="1"/>
  <c r="AV77" i="1"/>
  <c r="AC78" i="1"/>
  <c r="AZ78" i="1"/>
  <c r="DH78" i="1"/>
  <c r="DA78" i="1"/>
  <c r="BA78" i="1"/>
  <c r="DD78" i="1"/>
  <c r="EB78" i="1"/>
  <c r="EE78" i="1"/>
  <c r="BQ78" i="1"/>
  <c r="EM78" i="1"/>
  <c r="BU78" i="1"/>
  <c r="EG78" i="1"/>
  <c r="BP77" i="1"/>
  <c r="BV78" i="1"/>
  <c r="AN77" i="1"/>
  <c r="CE78" i="1"/>
  <c r="EA78" i="1"/>
  <c r="AJ77" i="1"/>
  <c r="BZ77" i="1"/>
  <c r="AT77" i="1"/>
  <c r="DT78" i="1"/>
  <c r="CR77" i="1"/>
  <c r="BR77" i="1"/>
  <c r="BN77" i="1"/>
  <c r="BS78" i="1"/>
  <c r="BW78" i="1"/>
  <c r="EC78" i="1"/>
  <c r="BL78" i="1"/>
  <c r="BX77" i="1"/>
  <c r="BT78" i="1"/>
  <c r="DZ77" i="1"/>
  <c r="EK78" i="1"/>
  <c r="AX77" i="1"/>
  <c r="EH78" i="1"/>
  <c r="CA78" i="1"/>
  <c r="BY78" i="1"/>
  <c r="CB77" i="1"/>
  <c r="EF77" i="1"/>
  <c r="ED78" i="1"/>
  <c r="DF77" i="1"/>
  <c r="CD78" i="1"/>
  <c r="BM78" i="1"/>
  <c r="DX78" i="1"/>
  <c r="DY78" i="1"/>
  <c r="EI78" i="1"/>
  <c r="BO78" i="1"/>
  <c r="DW78" i="1"/>
  <c r="EJ77" i="1"/>
  <c r="DU78" i="1"/>
  <c r="CC78" i="1"/>
  <c r="EL78" i="1"/>
  <c r="CV77" i="1"/>
  <c r="DB77" i="1"/>
  <c r="DV77" i="1"/>
  <c r="AO106" i="2"/>
  <c r="AT106" i="2"/>
  <c r="AN106" i="2"/>
  <c r="AS106" i="2"/>
  <c r="BB108" i="2"/>
  <c r="BC108" i="2"/>
  <c r="AG106" i="2"/>
  <c r="AF106" i="2"/>
  <c r="AI106" i="2" s="1"/>
  <c r="DJ81" i="1"/>
  <c r="CQ79" i="1"/>
  <c r="AR80" i="1"/>
  <c r="CF80" i="1"/>
  <c r="AH79" i="1"/>
  <c r="DM80" i="1"/>
  <c r="AF80" i="1"/>
  <c r="Z79" i="1"/>
  <c r="X80" i="1"/>
  <c r="AG80" i="1"/>
  <c r="AD79" i="1"/>
  <c r="CI79" i="1"/>
  <c r="DG79" i="1"/>
  <c r="DK80" i="1"/>
  <c r="CT79" i="1"/>
  <c r="CW80" i="1"/>
  <c r="CZ80" i="1"/>
  <c r="CJ80" i="1"/>
  <c r="AP79" i="1"/>
  <c r="DR81" i="1"/>
  <c r="AA79" i="1"/>
  <c r="DS80" i="1"/>
  <c r="AQ79" i="1"/>
  <c r="BE80" i="1"/>
  <c r="DQ80" i="1"/>
  <c r="AO80" i="1"/>
  <c r="CK80" i="1"/>
  <c r="AU79" i="1"/>
  <c r="AE79" i="1"/>
  <c r="AB80" i="1"/>
  <c r="DI80" i="1"/>
  <c r="DP80" i="1"/>
  <c r="CS80" i="1"/>
  <c r="BG80" i="1"/>
  <c r="AS81" i="1"/>
  <c r="CU79" i="1"/>
  <c r="CN80" i="1"/>
  <c r="BK80" i="1"/>
  <c r="BJ80" i="1"/>
  <c r="CP79" i="1"/>
  <c r="AY79" i="1"/>
  <c r="DC79" i="1"/>
  <c r="BD80" i="1"/>
  <c r="DO80" i="1"/>
  <c r="CY79" i="1"/>
  <c r="BB80" i="1"/>
  <c r="DN80" i="1"/>
  <c r="AM79" i="1"/>
  <c r="BH80" i="1"/>
  <c r="DL80" i="1"/>
  <c r="BC80" i="1"/>
  <c r="BI80" i="1"/>
  <c r="AW80" i="1"/>
  <c r="CL79" i="1"/>
  <c r="CG80" i="1"/>
  <c r="CM79" i="1"/>
  <c r="CO80" i="1"/>
  <c r="DE80" i="1"/>
  <c r="BF81" i="1"/>
  <c r="CX79" i="1"/>
  <c r="AI79" i="1"/>
  <c r="AL79" i="1"/>
  <c r="CH79" i="1"/>
  <c r="Y80" i="1"/>
  <c r="AU293" i="3" l="1"/>
  <c r="AT293" i="3"/>
  <c r="AL292" i="3"/>
  <c r="AM292" i="3"/>
  <c r="AY292" i="3"/>
  <c r="AZ292" i="3"/>
  <c r="BK295" i="3"/>
  <c r="BL295" i="3"/>
  <c r="AP291" i="3"/>
  <c r="AZ86" i="2"/>
  <c r="O87" i="2"/>
  <c r="AX87" i="2"/>
  <c r="AW87" i="2"/>
  <c r="P87" i="2"/>
  <c r="R86" i="2"/>
  <c r="AY86" i="2"/>
  <c r="W89" i="2"/>
  <c r="X89" i="2"/>
  <c r="BC289" i="3"/>
  <c r="BD289" i="3"/>
  <c r="Y288" i="3"/>
  <c r="AD288" i="3"/>
  <c r="U288" i="3"/>
  <c r="AC288" i="3"/>
  <c r="V288" i="3"/>
  <c r="Z288" i="3"/>
  <c r="AH312" i="3"/>
  <c r="Q313" i="3"/>
  <c r="BD110" i="2"/>
  <c r="AM110" i="2"/>
  <c r="AR110" i="2"/>
  <c r="AH110" i="2"/>
  <c r="AS311" i="3"/>
  <c r="AN311" i="3"/>
  <c r="AX311" i="3"/>
  <c r="BJ311" i="3"/>
  <c r="S86" i="2"/>
  <c r="T86" i="2"/>
  <c r="AB111" i="2"/>
  <c r="K112" i="2"/>
  <c r="W581" i="1"/>
  <c r="AD580" i="1"/>
  <c r="CH580" i="1"/>
  <c r="AA580" i="1"/>
  <c r="AE580" i="1"/>
  <c r="X580" i="1"/>
  <c r="CI580" i="1"/>
  <c r="CL580" i="1"/>
  <c r="AF580" i="1"/>
  <c r="CJ580" i="1"/>
  <c r="AB580" i="1"/>
  <c r="Z580" i="1"/>
  <c r="CG580" i="1"/>
  <c r="CK580" i="1"/>
  <c r="CO580" i="1"/>
  <c r="AG580" i="1"/>
  <c r="CM580" i="1"/>
  <c r="CF580" i="1"/>
  <c r="Y580" i="1"/>
  <c r="CN580" i="1"/>
  <c r="AS580" i="1"/>
  <c r="AK580" i="1"/>
  <c r="AI580" i="1"/>
  <c r="AW580" i="1"/>
  <c r="DI580" i="1"/>
  <c r="CU580" i="1"/>
  <c r="AM580" i="1"/>
  <c r="AC580" i="1"/>
  <c r="AO580" i="1"/>
  <c r="AY580" i="1"/>
  <c r="CW580" i="1"/>
  <c r="BA580" i="1"/>
  <c r="CP580" i="1"/>
  <c r="AL580" i="1"/>
  <c r="CZ580" i="1"/>
  <c r="CQ580" i="1"/>
  <c r="DA580" i="1"/>
  <c r="DE580" i="1"/>
  <c r="DG580" i="1"/>
  <c r="CY580" i="1"/>
  <c r="AP580" i="1"/>
  <c r="DC580" i="1"/>
  <c r="CS580" i="1"/>
  <c r="AR580" i="1"/>
  <c r="CX580" i="1"/>
  <c r="AQ580" i="1"/>
  <c r="AU580" i="1"/>
  <c r="CT580" i="1"/>
  <c r="AH580" i="1"/>
  <c r="AV580" i="1"/>
  <c r="AJ580" i="1"/>
  <c r="AX580" i="1"/>
  <c r="DF580" i="1"/>
  <c r="CV580" i="1"/>
  <c r="AZ580" i="1"/>
  <c r="DH580" i="1"/>
  <c r="AN580" i="1"/>
  <c r="DD580" i="1"/>
  <c r="CR580" i="1"/>
  <c r="DB580" i="1"/>
  <c r="AT580" i="1"/>
  <c r="BF288" i="3"/>
  <c r="AK79" i="1"/>
  <c r="AV78" i="1"/>
  <c r="AC79" i="1"/>
  <c r="AZ79" i="1"/>
  <c r="DH79" i="1"/>
  <c r="DA79" i="1"/>
  <c r="BA79" i="1"/>
  <c r="DD79" i="1"/>
  <c r="EL79" i="1"/>
  <c r="DX79" i="1"/>
  <c r="CB78" i="1"/>
  <c r="AJ78" i="1"/>
  <c r="BV79" i="1"/>
  <c r="EE79" i="1"/>
  <c r="BO79" i="1"/>
  <c r="DF78" i="1"/>
  <c r="DT79" i="1"/>
  <c r="EA79" i="1"/>
  <c r="BP78" i="1"/>
  <c r="DV78" i="1"/>
  <c r="CV78" i="1"/>
  <c r="CC79" i="1"/>
  <c r="DY79" i="1"/>
  <c r="BM79" i="1"/>
  <c r="EF78" i="1"/>
  <c r="BY79" i="1"/>
  <c r="BX78" i="1"/>
  <c r="BR78" i="1"/>
  <c r="BZ78" i="1"/>
  <c r="AN78" i="1"/>
  <c r="BU79" i="1"/>
  <c r="BQ79" i="1"/>
  <c r="EB79" i="1"/>
  <c r="DB78" i="1"/>
  <c r="EI79" i="1"/>
  <c r="CD79" i="1"/>
  <c r="EH79" i="1"/>
  <c r="BT79" i="1"/>
  <c r="BN78" i="1"/>
  <c r="AT78" i="1"/>
  <c r="CE79" i="1"/>
  <c r="EM79" i="1"/>
  <c r="EJ78" i="1"/>
  <c r="EK79" i="1"/>
  <c r="BL79" i="1"/>
  <c r="BW79" i="1"/>
  <c r="DU79" i="1"/>
  <c r="DW79" i="1"/>
  <c r="ED79" i="1"/>
  <c r="CA79" i="1"/>
  <c r="AX78" i="1"/>
  <c r="DZ78" i="1"/>
  <c r="EC79" i="1"/>
  <c r="BS79" i="1"/>
  <c r="CR78" i="1"/>
  <c r="EG79" i="1"/>
  <c r="BF108" i="2"/>
  <c r="AK107" i="2"/>
  <c r="AL107" i="2"/>
  <c r="AQ107" i="2"/>
  <c r="AP107" i="2"/>
  <c r="AJ106" i="2"/>
  <c r="BE108" i="2"/>
  <c r="AG107" i="2"/>
  <c r="AF107" i="2"/>
  <c r="AI107" i="2" s="1"/>
  <c r="Y81" i="1"/>
  <c r="AI80" i="1"/>
  <c r="BF82" i="1"/>
  <c r="AW81" i="1"/>
  <c r="BC81" i="1"/>
  <c r="CY80" i="1"/>
  <c r="DC80" i="1"/>
  <c r="CN81" i="1"/>
  <c r="AS82" i="1"/>
  <c r="CS81" i="1"/>
  <c r="DI81" i="1"/>
  <c r="AE80" i="1"/>
  <c r="AO81" i="1"/>
  <c r="DQ81" i="1"/>
  <c r="AQ80" i="1"/>
  <c r="DR82" i="1"/>
  <c r="AP80" i="1"/>
  <c r="CT80" i="1"/>
  <c r="DK81" i="1"/>
  <c r="DG80" i="1"/>
  <c r="Z80" i="1"/>
  <c r="AH80" i="1"/>
  <c r="CF81" i="1"/>
  <c r="AR81" i="1"/>
  <c r="CQ80" i="1"/>
  <c r="CJ81" i="1"/>
  <c r="X81" i="1"/>
  <c r="CH80" i="1"/>
  <c r="AL80" i="1"/>
  <c r="CX80" i="1"/>
  <c r="DE81" i="1"/>
  <c r="CM80" i="1"/>
  <c r="CG81" i="1"/>
  <c r="CL80" i="1"/>
  <c r="BI81" i="1"/>
  <c r="BH81" i="1"/>
  <c r="AM80" i="1"/>
  <c r="DN81" i="1"/>
  <c r="BB81" i="1"/>
  <c r="DO81" i="1"/>
  <c r="AY80" i="1"/>
  <c r="CP80" i="1"/>
  <c r="BJ81" i="1"/>
  <c r="BK81" i="1"/>
  <c r="CU80" i="1"/>
  <c r="BG81" i="1"/>
  <c r="AB81" i="1"/>
  <c r="AU80" i="1"/>
  <c r="BE81" i="1"/>
  <c r="DS81" i="1"/>
  <c r="AA80" i="1"/>
  <c r="CW81" i="1"/>
  <c r="CI80" i="1"/>
  <c r="AD80" i="1"/>
  <c r="AG81" i="1"/>
  <c r="DM81" i="1"/>
  <c r="DJ82" i="1"/>
  <c r="CO81" i="1"/>
  <c r="DL81" i="1"/>
  <c r="CK81" i="1"/>
  <c r="BD81" i="1"/>
  <c r="DP81" i="1"/>
  <c r="CZ81" i="1"/>
  <c r="AF81" i="1"/>
  <c r="BH296" i="3" l="1"/>
  <c r="BI296" i="3"/>
  <c r="AP292" i="3"/>
  <c r="AV293" i="3"/>
  <c r="AY293" i="3" s="1"/>
  <c r="AW293" i="3"/>
  <c r="AO292" i="3"/>
  <c r="AQ294" i="3"/>
  <c r="AT294" i="3"/>
  <c r="AR294" i="3"/>
  <c r="AY87" i="2"/>
  <c r="AZ87" i="2"/>
  <c r="Q87" i="2"/>
  <c r="R87" i="2"/>
  <c r="Y89" i="2"/>
  <c r="Z89" i="2"/>
  <c r="V86" i="2"/>
  <c r="W582" i="1"/>
  <c r="AA581" i="1"/>
  <c r="CO581" i="1"/>
  <c r="AD581" i="1"/>
  <c r="CH581" i="1"/>
  <c r="Z581" i="1"/>
  <c r="CI581" i="1"/>
  <c r="CM581" i="1"/>
  <c r="AF581" i="1"/>
  <c r="CF581" i="1"/>
  <c r="CL581" i="1"/>
  <c r="CJ581" i="1"/>
  <c r="AE581" i="1"/>
  <c r="AB581" i="1"/>
  <c r="AG581" i="1"/>
  <c r="CN581" i="1"/>
  <c r="Y581" i="1"/>
  <c r="X581" i="1"/>
  <c r="CK581" i="1"/>
  <c r="AS581" i="1"/>
  <c r="CG581" i="1"/>
  <c r="DA581" i="1"/>
  <c r="AP581" i="1"/>
  <c r="DC581" i="1"/>
  <c r="AI581" i="1"/>
  <c r="AM581" i="1"/>
  <c r="AK581" i="1"/>
  <c r="AY581" i="1"/>
  <c r="CW581" i="1"/>
  <c r="DG581" i="1"/>
  <c r="AW581" i="1"/>
  <c r="AL581" i="1"/>
  <c r="BA581" i="1"/>
  <c r="AR581" i="1"/>
  <c r="AC581" i="1"/>
  <c r="CS581" i="1"/>
  <c r="CP581" i="1"/>
  <c r="DI581" i="1"/>
  <c r="CZ581" i="1"/>
  <c r="AO581" i="1"/>
  <c r="AU581" i="1"/>
  <c r="CT581" i="1"/>
  <c r="CQ581" i="1"/>
  <c r="CX581" i="1"/>
  <c r="CY581" i="1"/>
  <c r="AQ581" i="1"/>
  <c r="CU581" i="1"/>
  <c r="DE581" i="1"/>
  <c r="AH581" i="1"/>
  <c r="AZ581" i="1"/>
  <c r="AT581" i="1"/>
  <c r="AN581" i="1"/>
  <c r="AV581" i="1"/>
  <c r="DD581" i="1"/>
  <c r="CV581" i="1"/>
  <c r="DB581" i="1"/>
  <c r="AJ581" i="1"/>
  <c r="DH581" i="1"/>
  <c r="CR581" i="1"/>
  <c r="AX581" i="1"/>
  <c r="DF581" i="1"/>
  <c r="Q314" i="3"/>
  <c r="AH313" i="3"/>
  <c r="AB288" i="3"/>
  <c r="AA288" i="3"/>
  <c r="AH111" i="2"/>
  <c r="BD111" i="2"/>
  <c r="AM111" i="2"/>
  <c r="AR111" i="2"/>
  <c r="U86" i="2"/>
  <c r="BJ312" i="3"/>
  <c r="AX312" i="3"/>
  <c r="AN312" i="3"/>
  <c r="AS312" i="3"/>
  <c r="AF288" i="3"/>
  <c r="AE288" i="3"/>
  <c r="AB112" i="2"/>
  <c r="K113" i="2"/>
  <c r="W288" i="3"/>
  <c r="X288" i="3"/>
  <c r="BE289" i="3"/>
  <c r="BF289" i="3"/>
  <c r="AK80" i="1"/>
  <c r="AV79" i="1"/>
  <c r="AC80" i="1"/>
  <c r="DH80" i="1"/>
  <c r="AZ80" i="1"/>
  <c r="DA80" i="1"/>
  <c r="BA80" i="1"/>
  <c r="DD80" i="1"/>
  <c r="CR79" i="1"/>
  <c r="ED80" i="1"/>
  <c r="BM80" i="1"/>
  <c r="EE80" i="1"/>
  <c r="BL80" i="1"/>
  <c r="CE80" i="1"/>
  <c r="EB80" i="1"/>
  <c r="BZ79" i="1"/>
  <c r="BO80" i="1"/>
  <c r="AX79" i="1"/>
  <c r="DW80" i="1"/>
  <c r="BW80" i="1"/>
  <c r="EK80" i="1"/>
  <c r="EM80" i="1"/>
  <c r="AT79" i="1"/>
  <c r="BT80" i="1"/>
  <c r="CD80" i="1"/>
  <c r="BQ80" i="1"/>
  <c r="AN79" i="1"/>
  <c r="CC80" i="1"/>
  <c r="EA80" i="1"/>
  <c r="DF79" i="1"/>
  <c r="AJ79" i="1"/>
  <c r="DX80" i="1"/>
  <c r="EC80" i="1"/>
  <c r="EJ79" i="1"/>
  <c r="BN79" i="1"/>
  <c r="EH80" i="1"/>
  <c r="BU80" i="1"/>
  <c r="BY80" i="1"/>
  <c r="DV79" i="1"/>
  <c r="EG80" i="1"/>
  <c r="DU80" i="1"/>
  <c r="EI80" i="1"/>
  <c r="BV80" i="1"/>
  <c r="BS80" i="1"/>
  <c r="DZ79" i="1"/>
  <c r="CA80" i="1"/>
  <c r="DB79" i="1"/>
  <c r="BR79" i="1"/>
  <c r="BX79" i="1"/>
  <c r="EF79" i="1"/>
  <c r="DY80" i="1"/>
  <c r="CV79" i="1"/>
  <c r="BP79" i="1"/>
  <c r="DT80" i="1"/>
  <c r="CB79" i="1"/>
  <c r="EL80" i="1"/>
  <c r="AG108" i="2"/>
  <c r="AF108" i="2"/>
  <c r="AT107" i="2"/>
  <c r="AO107" i="2"/>
  <c r="AJ107" i="2"/>
  <c r="BB109" i="2"/>
  <c r="BC109" i="2"/>
  <c r="AS107" i="2"/>
  <c r="AN107" i="2"/>
  <c r="AF82" i="1"/>
  <c r="CK82" i="1"/>
  <c r="CW82" i="1"/>
  <c r="BE82" i="1"/>
  <c r="CU81" i="1"/>
  <c r="BJ82" i="1"/>
  <c r="AY81" i="1"/>
  <c r="AM81" i="1"/>
  <c r="BI82" i="1"/>
  <c r="CG82" i="1"/>
  <c r="AL81" i="1"/>
  <c r="X82" i="1"/>
  <c r="CJ82" i="1"/>
  <c r="CQ81" i="1"/>
  <c r="AH81" i="1"/>
  <c r="DG81" i="1"/>
  <c r="CT81" i="1"/>
  <c r="DR83" i="1"/>
  <c r="AO82" i="1"/>
  <c r="CS82" i="1"/>
  <c r="AS83" i="1"/>
  <c r="DC81" i="1"/>
  <c r="AW82" i="1"/>
  <c r="AI81" i="1"/>
  <c r="CZ82" i="1"/>
  <c r="DP82" i="1"/>
  <c r="BD82" i="1"/>
  <c r="DL82" i="1"/>
  <c r="CO82" i="1"/>
  <c r="DJ83" i="1"/>
  <c r="DM82" i="1"/>
  <c r="AG82" i="1"/>
  <c r="CI81" i="1"/>
  <c r="AA81" i="1"/>
  <c r="AU81" i="1"/>
  <c r="AB82" i="1"/>
  <c r="CP81" i="1"/>
  <c r="DN82" i="1"/>
  <c r="BH82" i="1"/>
  <c r="CL81" i="1"/>
  <c r="CM81" i="1"/>
  <c r="CX81" i="1"/>
  <c r="CH81" i="1"/>
  <c r="AR82" i="1"/>
  <c r="CF82" i="1"/>
  <c r="DK82" i="1"/>
  <c r="AP81" i="1"/>
  <c r="AQ81" i="1"/>
  <c r="DQ82" i="1"/>
  <c r="AE81" i="1"/>
  <c r="DI82" i="1"/>
  <c r="CN82" i="1"/>
  <c r="CY81" i="1"/>
  <c r="BF83" i="1"/>
  <c r="Y82" i="1"/>
  <c r="AD81" i="1"/>
  <c r="DS82" i="1"/>
  <c r="BG82" i="1"/>
  <c r="BB82" i="1"/>
  <c r="DE82" i="1"/>
  <c r="Z81" i="1"/>
  <c r="BK82" i="1"/>
  <c r="DO82" i="1"/>
  <c r="BC82" i="1"/>
  <c r="AU294" i="3" l="1"/>
  <c r="AR295" i="3"/>
  <c r="AQ295" i="3"/>
  <c r="AW294" i="3"/>
  <c r="AV294" i="3"/>
  <c r="AL293" i="3"/>
  <c r="AO293" i="3"/>
  <c r="AM293" i="3"/>
  <c r="AZ293" i="3"/>
  <c r="BK296" i="3"/>
  <c r="BL296" i="3"/>
  <c r="AX88" i="2"/>
  <c r="AW88" i="2"/>
  <c r="O88" i="2"/>
  <c r="P88" i="2"/>
  <c r="X90" i="2"/>
  <c r="W90" i="2"/>
  <c r="U289" i="3"/>
  <c r="Z289" i="3"/>
  <c r="Y289" i="3"/>
  <c r="AD289" i="3"/>
  <c r="AC289" i="3"/>
  <c r="V289" i="3"/>
  <c r="BC290" i="3"/>
  <c r="BD290" i="3"/>
  <c r="BD112" i="2"/>
  <c r="AR112" i="2"/>
  <c r="AM112" i="2"/>
  <c r="AH112" i="2"/>
  <c r="T87" i="2"/>
  <c r="S87" i="2"/>
  <c r="AH314" i="3"/>
  <c r="Q315" i="3"/>
  <c r="AB113" i="2"/>
  <c r="K114" i="2"/>
  <c r="AS313" i="3"/>
  <c r="AN313" i="3"/>
  <c r="AX313" i="3"/>
  <c r="BJ313" i="3"/>
  <c r="AA289" i="3"/>
  <c r="W583" i="1"/>
  <c r="CF582" i="1"/>
  <c r="CH582" i="1"/>
  <c r="AA582" i="1"/>
  <c r="CL582" i="1"/>
  <c r="AE582" i="1"/>
  <c r="X582" i="1"/>
  <c r="AD582" i="1"/>
  <c r="Z582" i="1"/>
  <c r="CI582" i="1"/>
  <c r="CM582" i="1"/>
  <c r="AB582" i="1"/>
  <c r="AF582" i="1"/>
  <c r="Y582" i="1"/>
  <c r="CJ582" i="1"/>
  <c r="CN582" i="1"/>
  <c r="CO582" i="1"/>
  <c r="AS582" i="1"/>
  <c r="CG582" i="1"/>
  <c r="CK582" i="1"/>
  <c r="AG582" i="1"/>
  <c r="DA582" i="1"/>
  <c r="AP582" i="1"/>
  <c r="BA582" i="1"/>
  <c r="DI582" i="1"/>
  <c r="DC582" i="1"/>
  <c r="AR582" i="1"/>
  <c r="AK582" i="1"/>
  <c r="AC582" i="1"/>
  <c r="AO582" i="1"/>
  <c r="CP582" i="1"/>
  <c r="CZ582" i="1"/>
  <c r="DE582" i="1"/>
  <c r="CT582" i="1"/>
  <c r="CW582" i="1"/>
  <c r="CY582" i="1"/>
  <c r="CS582" i="1"/>
  <c r="AL582" i="1"/>
  <c r="DG582" i="1"/>
  <c r="AM582" i="1"/>
  <c r="AY582" i="1"/>
  <c r="CU582" i="1"/>
  <c r="AW582" i="1"/>
  <c r="AI582" i="1"/>
  <c r="AQ582" i="1"/>
  <c r="AU582" i="1"/>
  <c r="AH582" i="1"/>
  <c r="CQ582" i="1"/>
  <c r="CX582" i="1"/>
  <c r="DH582" i="1"/>
  <c r="CR582" i="1"/>
  <c r="DB582" i="1"/>
  <c r="DD582" i="1"/>
  <c r="AV582" i="1"/>
  <c r="DF582" i="1"/>
  <c r="CV582" i="1"/>
  <c r="AT582" i="1"/>
  <c r="AN582" i="1"/>
  <c r="AZ582" i="1"/>
  <c r="AX582" i="1"/>
  <c r="AJ582" i="1"/>
  <c r="AK81" i="1"/>
  <c r="AV80" i="1"/>
  <c r="AC81" i="1"/>
  <c r="AZ81" i="1"/>
  <c r="DH81" i="1"/>
  <c r="DA81" i="1"/>
  <c r="DD81" i="1"/>
  <c r="BA81" i="1"/>
  <c r="DY81" i="1"/>
  <c r="BX80" i="1"/>
  <c r="DB80" i="1"/>
  <c r="BV81" i="1"/>
  <c r="DU81" i="1"/>
  <c r="DV80" i="1"/>
  <c r="BU81" i="1"/>
  <c r="BN80" i="1"/>
  <c r="EC81" i="1"/>
  <c r="AJ80" i="1"/>
  <c r="EA81" i="1"/>
  <c r="AT80" i="1"/>
  <c r="EK81" i="1"/>
  <c r="DW81" i="1"/>
  <c r="BZ80" i="1"/>
  <c r="CE81" i="1"/>
  <c r="ED81" i="1"/>
  <c r="EI81" i="1"/>
  <c r="EH81" i="1"/>
  <c r="DX81" i="1"/>
  <c r="DF80" i="1"/>
  <c r="BT81" i="1"/>
  <c r="AX80" i="1"/>
  <c r="EE81" i="1"/>
  <c r="CB80" i="1"/>
  <c r="BP80" i="1"/>
  <c r="DZ80" i="1"/>
  <c r="AN80" i="1"/>
  <c r="CD81" i="1"/>
  <c r="EB81" i="1"/>
  <c r="BM81" i="1"/>
  <c r="EL81" i="1"/>
  <c r="DT81" i="1"/>
  <c r="CV80" i="1"/>
  <c r="EF80" i="1"/>
  <c r="BR80" i="1"/>
  <c r="CA81" i="1"/>
  <c r="BS81" i="1"/>
  <c r="EG81" i="1"/>
  <c r="BY81" i="1"/>
  <c r="EJ80" i="1"/>
  <c r="CC81" i="1"/>
  <c r="BQ81" i="1"/>
  <c r="EM81" i="1"/>
  <c r="BW81" i="1"/>
  <c r="BO81" i="1"/>
  <c r="BL81" i="1"/>
  <c r="CR80" i="1"/>
  <c r="AJ108" i="2"/>
  <c r="AK108" i="2"/>
  <c r="AN108" i="2" s="1"/>
  <c r="AL108" i="2"/>
  <c r="BF109" i="2"/>
  <c r="AQ108" i="2"/>
  <c r="AP108" i="2"/>
  <c r="BE109" i="2"/>
  <c r="AI108" i="2"/>
  <c r="BK83" i="1"/>
  <c r="BG83" i="1"/>
  <c r="AD82" i="1"/>
  <c r="BF84" i="1"/>
  <c r="AQ82" i="1"/>
  <c r="CX82" i="1"/>
  <c r="CO83" i="1"/>
  <c r="DP83" i="1"/>
  <c r="AI82" i="1"/>
  <c r="DC82" i="1"/>
  <c r="CS83" i="1"/>
  <c r="AO83" i="1"/>
  <c r="CT82" i="1"/>
  <c r="CJ83" i="1"/>
  <c r="AL82" i="1"/>
  <c r="BI83" i="1"/>
  <c r="BJ83" i="1"/>
  <c r="CU82" i="1"/>
  <c r="CW83" i="1"/>
  <c r="CK83" i="1"/>
  <c r="CY82" i="1"/>
  <c r="AE82" i="1"/>
  <c r="DN83" i="1"/>
  <c r="CI82" i="1"/>
  <c r="AM82" i="1"/>
  <c r="BC83" i="1"/>
  <c r="DO83" i="1"/>
  <c r="Z82" i="1"/>
  <c r="DE83" i="1"/>
  <c r="DS83" i="1"/>
  <c r="Y83" i="1"/>
  <c r="CN83" i="1"/>
  <c r="DI83" i="1"/>
  <c r="DQ83" i="1"/>
  <c r="DK83" i="1"/>
  <c r="CF83" i="1"/>
  <c r="CH82" i="1"/>
  <c r="CM82" i="1"/>
  <c r="BH83" i="1"/>
  <c r="CP82" i="1"/>
  <c r="AA82" i="1"/>
  <c r="AG83" i="1"/>
  <c r="DM83" i="1"/>
  <c r="DJ84" i="1"/>
  <c r="DL83" i="1"/>
  <c r="BD83" i="1"/>
  <c r="CZ83" i="1"/>
  <c r="AW83" i="1"/>
  <c r="AS84" i="1"/>
  <c r="DR84" i="1"/>
  <c r="AH82" i="1"/>
  <c r="X83" i="1"/>
  <c r="CG83" i="1"/>
  <c r="AY82" i="1"/>
  <c r="BE83" i="1"/>
  <c r="AF83" i="1"/>
  <c r="AP82" i="1"/>
  <c r="AR83" i="1"/>
  <c r="CL82" i="1"/>
  <c r="AB83" i="1"/>
  <c r="BB83" i="1"/>
  <c r="AU82" i="1"/>
  <c r="DG82" i="1"/>
  <c r="CQ82" i="1"/>
  <c r="AY294" i="3" l="1"/>
  <c r="AZ294" i="3"/>
  <c r="AL294" i="3"/>
  <c r="AO294" i="3" s="1"/>
  <c r="AM294" i="3"/>
  <c r="BI297" i="3"/>
  <c r="BH297" i="3"/>
  <c r="AP293" i="3"/>
  <c r="AT295" i="3"/>
  <c r="AU295" i="3"/>
  <c r="Q88" i="2"/>
  <c r="R88" i="2"/>
  <c r="AZ88" i="2"/>
  <c r="AY88" i="2"/>
  <c r="Y90" i="2"/>
  <c r="Z90" i="2"/>
  <c r="V87" i="2"/>
  <c r="AF289" i="3"/>
  <c r="X289" i="3"/>
  <c r="AE289" i="3"/>
  <c r="AB114" i="2"/>
  <c r="K115" i="2"/>
  <c r="Q316" i="3"/>
  <c r="AH315" i="3"/>
  <c r="W584" i="1"/>
  <c r="CH583" i="1"/>
  <c r="AD583" i="1"/>
  <c r="AE583" i="1"/>
  <c r="CI583" i="1"/>
  <c r="AB583" i="1"/>
  <c r="Z583" i="1"/>
  <c r="CM583" i="1"/>
  <c r="X583" i="1"/>
  <c r="CJ583" i="1"/>
  <c r="CL583" i="1"/>
  <c r="CN583" i="1"/>
  <c r="AA583" i="1"/>
  <c r="AF583" i="1"/>
  <c r="AS583" i="1"/>
  <c r="AG583" i="1"/>
  <c r="CO583" i="1"/>
  <c r="CF583" i="1"/>
  <c r="Y583" i="1"/>
  <c r="CG583" i="1"/>
  <c r="CK583" i="1"/>
  <c r="CY583" i="1"/>
  <c r="DC583" i="1"/>
  <c r="AW583" i="1"/>
  <c r="CZ583" i="1"/>
  <c r="AK583" i="1"/>
  <c r="AO583" i="1"/>
  <c r="AY583" i="1"/>
  <c r="AI583" i="1"/>
  <c r="CW583" i="1"/>
  <c r="AC583" i="1"/>
  <c r="AP583" i="1"/>
  <c r="AQ583" i="1"/>
  <c r="DE583" i="1"/>
  <c r="CQ583" i="1"/>
  <c r="DG583" i="1"/>
  <c r="BA583" i="1"/>
  <c r="AR583" i="1"/>
  <c r="DA583" i="1"/>
  <c r="CS583" i="1"/>
  <c r="CP583" i="1"/>
  <c r="CX583" i="1"/>
  <c r="CU583" i="1"/>
  <c r="AU583" i="1"/>
  <c r="AH583" i="1"/>
  <c r="CT583" i="1"/>
  <c r="AM583" i="1"/>
  <c r="DI583" i="1"/>
  <c r="AL583" i="1"/>
  <c r="DF583" i="1"/>
  <c r="AZ583" i="1"/>
  <c r="AX583" i="1"/>
  <c r="AT583" i="1"/>
  <c r="DB583" i="1"/>
  <c r="CR583" i="1"/>
  <c r="DH583" i="1"/>
  <c r="DD583" i="1"/>
  <c r="CV583" i="1"/>
  <c r="AN583" i="1"/>
  <c r="AJ583" i="1"/>
  <c r="AV583" i="1"/>
  <c r="AH113" i="2"/>
  <c r="BD113" i="2"/>
  <c r="AR113" i="2"/>
  <c r="AM113" i="2"/>
  <c r="BJ314" i="3"/>
  <c r="AX314" i="3"/>
  <c r="AN314" i="3"/>
  <c r="AS314" i="3"/>
  <c r="W289" i="3"/>
  <c r="AB289" i="3"/>
  <c r="U87" i="2"/>
  <c r="BE290" i="3"/>
  <c r="BF290" i="3"/>
  <c r="AK82" i="1"/>
  <c r="AV81" i="1"/>
  <c r="AC82" i="1"/>
  <c r="DH82" i="1"/>
  <c r="AZ82" i="1"/>
  <c r="DA82" i="1"/>
  <c r="BA82" i="1"/>
  <c r="DD82" i="1"/>
  <c r="BP81" i="1"/>
  <c r="CE82" i="1"/>
  <c r="DW82" i="1"/>
  <c r="AJ81" i="1"/>
  <c r="BN81" i="1"/>
  <c r="DV81" i="1"/>
  <c r="BV82" i="1"/>
  <c r="CB81" i="1"/>
  <c r="AX81" i="1"/>
  <c r="ED82" i="1"/>
  <c r="BZ81" i="1"/>
  <c r="EK82" i="1"/>
  <c r="EA82" i="1"/>
  <c r="BU82" i="1"/>
  <c r="DU82" i="1"/>
  <c r="DB81" i="1"/>
  <c r="DY82" i="1"/>
  <c r="CC82" i="1"/>
  <c r="BY82" i="1"/>
  <c r="AN81" i="1"/>
  <c r="BT82" i="1"/>
  <c r="DX82" i="1"/>
  <c r="EI82" i="1"/>
  <c r="AT81" i="1"/>
  <c r="BL82" i="1"/>
  <c r="EM82" i="1"/>
  <c r="BS82" i="1"/>
  <c r="BR81" i="1"/>
  <c r="CV81" i="1"/>
  <c r="EL82" i="1"/>
  <c r="BM82" i="1"/>
  <c r="EE82" i="1"/>
  <c r="BX81" i="1"/>
  <c r="BW82" i="1"/>
  <c r="BQ82" i="1"/>
  <c r="EG82" i="1"/>
  <c r="EF81" i="1"/>
  <c r="EC82" i="1"/>
  <c r="CR81" i="1"/>
  <c r="BO82" i="1"/>
  <c r="EJ81" i="1"/>
  <c r="CA82" i="1"/>
  <c r="DT82" i="1"/>
  <c r="EB82" i="1"/>
  <c r="CD82" i="1"/>
  <c r="DZ81" i="1"/>
  <c r="DF81" i="1"/>
  <c r="EH82" i="1"/>
  <c r="AT108" i="2"/>
  <c r="AK109" i="2"/>
  <c r="AN109" i="2" s="1"/>
  <c r="AL109" i="2"/>
  <c r="AS108" i="2"/>
  <c r="AG109" i="2"/>
  <c r="AF109" i="2"/>
  <c r="BB110" i="2"/>
  <c r="BC110" i="2"/>
  <c r="AO108" i="2"/>
  <c r="AU83" i="1"/>
  <c r="CL83" i="1"/>
  <c r="CZ84" i="1"/>
  <c r="AA83" i="1"/>
  <c r="CF84" i="1"/>
  <c r="CN84" i="1"/>
  <c r="Z83" i="1"/>
  <c r="AE83" i="1"/>
  <c r="CW84" i="1"/>
  <c r="CJ84" i="1"/>
  <c r="DC83" i="1"/>
  <c r="DP84" i="1"/>
  <c r="BF85" i="1"/>
  <c r="BE84" i="1"/>
  <c r="CH83" i="1"/>
  <c r="DQ84" i="1"/>
  <c r="CU83" i="1"/>
  <c r="CX83" i="1"/>
  <c r="DL84" i="1"/>
  <c r="DS84" i="1"/>
  <c r="AM83" i="1"/>
  <c r="CO84" i="1"/>
  <c r="AQ83" i="1"/>
  <c r="AD83" i="1"/>
  <c r="DG83" i="1"/>
  <c r="AR84" i="1"/>
  <c r="CG84" i="1"/>
  <c r="DJ85" i="1"/>
  <c r="AG84" i="1"/>
  <c r="BH84" i="1"/>
  <c r="CM83" i="1"/>
  <c r="DI84" i="1"/>
  <c r="DE84" i="1"/>
  <c r="BC84" i="1"/>
  <c r="DN84" i="1"/>
  <c r="CY83" i="1"/>
  <c r="BJ84" i="1"/>
  <c r="CT83" i="1"/>
  <c r="BG84" i="1"/>
  <c r="CQ83" i="1"/>
  <c r="BB84" i="1"/>
  <c r="AP83" i="1"/>
  <c r="AF84" i="1"/>
  <c r="X84" i="1"/>
  <c r="DR85" i="1"/>
  <c r="AW84" i="1"/>
  <c r="DM84" i="1"/>
  <c r="CP83" i="1"/>
  <c r="DK84" i="1"/>
  <c r="DO84" i="1"/>
  <c r="CI83" i="1"/>
  <c r="BI84" i="1"/>
  <c r="CS84" i="1"/>
  <c r="BK84" i="1"/>
  <c r="AB84" i="1"/>
  <c r="AY83" i="1"/>
  <c r="AH83" i="1"/>
  <c r="AS85" i="1"/>
  <c r="BD84" i="1"/>
  <c r="Y84" i="1"/>
  <c r="CK84" i="1"/>
  <c r="AL83" i="1"/>
  <c r="AO84" i="1"/>
  <c r="AI83" i="1"/>
  <c r="AL295" i="3" l="1"/>
  <c r="AP295" i="3" s="1"/>
  <c r="AM295" i="3"/>
  <c r="AV295" i="3"/>
  <c r="AW295" i="3"/>
  <c r="BK297" i="3"/>
  <c r="BL297" i="3"/>
  <c r="AP294" i="3"/>
  <c r="AQ296" i="3"/>
  <c r="AR296" i="3"/>
  <c r="P89" i="2"/>
  <c r="AX89" i="2"/>
  <c r="O89" i="2"/>
  <c r="AW89" i="2"/>
  <c r="W91" i="2"/>
  <c r="X91" i="2"/>
  <c r="AB115" i="2"/>
  <c r="K116" i="2"/>
  <c r="T88" i="2"/>
  <c r="S88" i="2"/>
  <c r="W585" i="1"/>
  <c r="Z584" i="1"/>
  <c r="AD584" i="1"/>
  <c r="CH584" i="1"/>
  <c r="CI584" i="1"/>
  <c r="AF584" i="1"/>
  <c r="CJ584" i="1"/>
  <c r="CM584" i="1"/>
  <c r="AB584" i="1"/>
  <c r="CN584" i="1"/>
  <c r="Y584" i="1"/>
  <c r="AE584" i="1"/>
  <c r="AG584" i="1"/>
  <c r="CF584" i="1"/>
  <c r="AA584" i="1"/>
  <c r="AS584" i="1"/>
  <c r="CL584" i="1"/>
  <c r="CG584" i="1"/>
  <c r="CK584" i="1"/>
  <c r="CO584" i="1"/>
  <c r="X584" i="1"/>
  <c r="DG584" i="1"/>
  <c r="DA584" i="1"/>
  <c r="BA584" i="1"/>
  <c r="CU584" i="1"/>
  <c r="DC584" i="1"/>
  <c r="CZ584" i="1"/>
  <c r="AK584" i="1"/>
  <c r="AI584" i="1"/>
  <c r="AC584" i="1"/>
  <c r="CP584" i="1"/>
  <c r="DE584" i="1"/>
  <c r="AO584" i="1"/>
  <c r="AM584" i="1"/>
  <c r="AY584" i="1"/>
  <c r="CW584" i="1"/>
  <c r="AR584" i="1"/>
  <c r="AW584" i="1"/>
  <c r="CS584" i="1"/>
  <c r="AH584" i="1"/>
  <c r="AU584" i="1"/>
  <c r="CY584" i="1"/>
  <c r="DI584" i="1"/>
  <c r="CX584" i="1"/>
  <c r="AP584" i="1"/>
  <c r="CQ584" i="1"/>
  <c r="AL584" i="1"/>
  <c r="AQ584" i="1"/>
  <c r="CT584" i="1"/>
  <c r="DF584" i="1"/>
  <c r="AT584" i="1"/>
  <c r="AN584" i="1"/>
  <c r="DH584" i="1"/>
  <c r="AZ584" i="1"/>
  <c r="DD584" i="1"/>
  <c r="CR584" i="1"/>
  <c r="AV584" i="1"/>
  <c r="AX584" i="1"/>
  <c r="CV584" i="1"/>
  <c r="AJ584" i="1"/>
  <c r="DB584" i="1"/>
  <c r="BD114" i="2"/>
  <c r="AH114" i="2"/>
  <c r="AR114" i="2"/>
  <c r="AM114" i="2"/>
  <c r="BC291" i="3"/>
  <c r="BD291" i="3"/>
  <c r="AS315" i="3"/>
  <c r="AN315" i="3"/>
  <c r="AX315" i="3"/>
  <c r="BJ315" i="3"/>
  <c r="U290" i="3"/>
  <c r="Y290" i="3"/>
  <c r="Z290" i="3"/>
  <c r="AD290" i="3"/>
  <c r="AC290" i="3"/>
  <c r="V290" i="3"/>
  <c r="AH316" i="3"/>
  <c r="Q317" i="3"/>
  <c r="AK83" i="1"/>
  <c r="AV82" i="1"/>
  <c r="AC83" i="1"/>
  <c r="AZ83" i="1"/>
  <c r="DH83" i="1"/>
  <c r="DA83" i="1"/>
  <c r="BA83" i="1"/>
  <c r="DD83" i="1"/>
  <c r="DT83" i="1"/>
  <c r="EH83" i="1"/>
  <c r="BO83" i="1"/>
  <c r="EC83" i="1"/>
  <c r="EG83" i="1"/>
  <c r="BW83" i="1"/>
  <c r="EL83" i="1"/>
  <c r="BR82" i="1"/>
  <c r="EM83" i="1"/>
  <c r="AT82" i="1"/>
  <c r="CC83" i="1"/>
  <c r="ED83" i="1"/>
  <c r="CB82" i="1"/>
  <c r="DV82" i="1"/>
  <c r="AJ82" i="1"/>
  <c r="CE83" i="1"/>
  <c r="DZ82" i="1"/>
  <c r="EB83" i="1"/>
  <c r="CA83" i="1"/>
  <c r="EE83" i="1"/>
  <c r="BL83" i="1"/>
  <c r="EI83" i="1"/>
  <c r="DB82" i="1"/>
  <c r="BU83" i="1"/>
  <c r="EK83" i="1"/>
  <c r="DF82" i="1"/>
  <c r="CD83" i="1"/>
  <c r="EJ82" i="1"/>
  <c r="CR82" i="1"/>
  <c r="EF82" i="1"/>
  <c r="BQ83" i="1"/>
  <c r="BX82" i="1"/>
  <c r="BM83" i="1"/>
  <c r="CV82" i="1"/>
  <c r="BT83" i="1"/>
  <c r="DU83" i="1"/>
  <c r="BZ82" i="1"/>
  <c r="AX82" i="1"/>
  <c r="BV83" i="1"/>
  <c r="DW83" i="1"/>
  <c r="BS83" i="1"/>
  <c r="DX83" i="1"/>
  <c r="AN82" i="1"/>
  <c r="BY83" i="1"/>
  <c r="DY83" i="1"/>
  <c r="EA83" i="1"/>
  <c r="BN82" i="1"/>
  <c r="BP82" i="1"/>
  <c r="AJ109" i="2"/>
  <c r="BF110" i="2"/>
  <c r="BE110" i="2"/>
  <c r="BC111" i="2" s="1"/>
  <c r="AK110" i="2"/>
  <c r="AN110" i="2" s="1"/>
  <c r="AL110" i="2"/>
  <c r="AI109" i="2"/>
  <c r="AQ109" i="2"/>
  <c r="AP109" i="2"/>
  <c r="AO109" i="2"/>
  <c r="X85" i="1"/>
  <c r="AI84" i="1"/>
  <c r="AL84" i="1"/>
  <c r="AS86" i="1"/>
  <c r="AB85" i="1"/>
  <c r="DO85" i="1"/>
  <c r="DM85" i="1"/>
  <c r="AF85" i="1"/>
  <c r="AO85" i="1"/>
  <c r="Y85" i="1"/>
  <c r="BD85" i="1"/>
  <c r="BK85" i="1"/>
  <c r="BI85" i="1"/>
  <c r="CI84" i="1"/>
  <c r="CP84" i="1"/>
  <c r="AW85" i="1"/>
  <c r="BG85" i="1"/>
  <c r="BJ85" i="1"/>
  <c r="CY84" i="1"/>
  <c r="BH85" i="1"/>
  <c r="AG85" i="1"/>
  <c r="CG85" i="1"/>
  <c r="AR85" i="1"/>
  <c r="DG84" i="1"/>
  <c r="AD84" i="1"/>
  <c r="CO85" i="1"/>
  <c r="AM84" i="1"/>
  <c r="CU84" i="1"/>
  <c r="CH84" i="1"/>
  <c r="DP85" i="1"/>
  <c r="CJ85" i="1"/>
  <c r="AE84" i="1"/>
  <c r="CN85" i="1"/>
  <c r="AA84" i="1"/>
  <c r="AU84" i="1"/>
  <c r="AH84" i="1"/>
  <c r="DR86" i="1"/>
  <c r="AP84" i="1"/>
  <c r="BB85" i="1"/>
  <c r="CQ84" i="1"/>
  <c r="DN85" i="1"/>
  <c r="BC85" i="1"/>
  <c r="DE85" i="1"/>
  <c r="DI85" i="1"/>
  <c r="CM84" i="1"/>
  <c r="DJ86" i="1"/>
  <c r="AQ84" i="1"/>
  <c r="DS85" i="1"/>
  <c r="DL85" i="1"/>
  <c r="CX84" i="1"/>
  <c r="DQ85" i="1"/>
  <c r="BE85" i="1"/>
  <c r="BF86" i="1"/>
  <c r="DC84" i="1"/>
  <c r="CW85" i="1"/>
  <c r="Z84" i="1"/>
  <c r="CF85" i="1"/>
  <c r="CZ85" i="1"/>
  <c r="CL84" i="1"/>
  <c r="CK85" i="1"/>
  <c r="AY84" i="1"/>
  <c r="CS85" i="1"/>
  <c r="DK85" i="1"/>
  <c r="CT84" i="1"/>
  <c r="AY295" i="3" l="1"/>
  <c r="AZ295" i="3"/>
  <c r="BI298" i="3"/>
  <c r="BH298" i="3"/>
  <c r="AT296" i="3"/>
  <c r="AU296" i="3"/>
  <c r="AO295" i="3"/>
  <c r="AZ89" i="2"/>
  <c r="Q89" i="2"/>
  <c r="R89" i="2"/>
  <c r="AY89" i="2"/>
  <c r="Z91" i="2"/>
  <c r="Y91" i="2"/>
  <c r="X92" i="2" s="1"/>
  <c r="AF290" i="3"/>
  <c r="AE290" i="3"/>
  <c r="BJ316" i="3"/>
  <c r="AX316" i="3"/>
  <c r="AN316" i="3"/>
  <c r="AS316" i="3"/>
  <c r="BE291" i="3"/>
  <c r="BF291" i="3"/>
  <c r="U88" i="2"/>
  <c r="V88" i="2"/>
  <c r="W290" i="3"/>
  <c r="X290" i="3"/>
  <c r="AB290" i="3"/>
  <c r="AA290" i="3"/>
  <c r="K117" i="2"/>
  <c r="AB116" i="2"/>
  <c r="Q318" i="3"/>
  <c r="AH317" i="3"/>
  <c r="W586" i="1"/>
  <c r="AD585" i="1"/>
  <c r="Z585" i="1"/>
  <c r="CL585" i="1"/>
  <c r="AE585" i="1"/>
  <c r="AA585" i="1"/>
  <c r="AF585" i="1"/>
  <c r="CH585" i="1"/>
  <c r="X585" i="1"/>
  <c r="AB585" i="1"/>
  <c r="Y585" i="1"/>
  <c r="CI585" i="1"/>
  <c r="CG585" i="1"/>
  <c r="CO585" i="1"/>
  <c r="AS585" i="1"/>
  <c r="CK585" i="1"/>
  <c r="CJ585" i="1"/>
  <c r="CN585" i="1"/>
  <c r="AG585" i="1"/>
  <c r="CM585" i="1"/>
  <c r="CF585" i="1"/>
  <c r="DA585" i="1"/>
  <c r="AI585" i="1"/>
  <c r="CY585" i="1"/>
  <c r="AQ585" i="1"/>
  <c r="AR585" i="1"/>
  <c r="CQ585" i="1"/>
  <c r="AK585" i="1"/>
  <c r="AC585" i="1"/>
  <c r="AP585" i="1"/>
  <c r="AW585" i="1"/>
  <c r="CP585" i="1"/>
  <c r="DI585" i="1"/>
  <c r="CS585" i="1"/>
  <c r="DG585" i="1"/>
  <c r="AY585" i="1"/>
  <c r="CW585" i="1"/>
  <c r="CZ585" i="1"/>
  <c r="CX585" i="1"/>
  <c r="AH585" i="1"/>
  <c r="AO585" i="1"/>
  <c r="BA585" i="1"/>
  <c r="DC585" i="1"/>
  <c r="AM585" i="1"/>
  <c r="AL585" i="1"/>
  <c r="DE585" i="1"/>
  <c r="AU585" i="1"/>
  <c r="CT585" i="1"/>
  <c r="CU585" i="1"/>
  <c r="AT585" i="1"/>
  <c r="DH585" i="1"/>
  <c r="DF585" i="1"/>
  <c r="AN585" i="1"/>
  <c r="DB585" i="1"/>
  <c r="AJ585" i="1"/>
  <c r="AZ585" i="1"/>
  <c r="DD585" i="1"/>
  <c r="AV585" i="1"/>
  <c r="CV585" i="1"/>
  <c r="CR585" i="1"/>
  <c r="AX585" i="1"/>
  <c r="BD115" i="2"/>
  <c r="AH115" i="2"/>
  <c r="AR115" i="2"/>
  <c r="AM115" i="2"/>
  <c r="AK84" i="1"/>
  <c r="AV83" i="1"/>
  <c r="AC84" i="1"/>
  <c r="DH84" i="1"/>
  <c r="AZ84" i="1"/>
  <c r="DA84" i="1"/>
  <c r="DD84" i="1"/>
  <c r="BA84" i="1"/>
  <c r="BP83" i="1"/>
  <c r="EA84" i="1"/>
  <c r="BY84" i="1"/>
  <c r="DX84" i="1"/>
  <c r="DW84" i="1"/>
  <c r="AX83" i="1"/>
  <c r="DU84" i="1"/>
  <c r="BQ84" i="1"/>
  <c r="EI84" i="1"/>
  <c r="EE84" i="1"/>
  <c r="EB84" i="1"/>
  <c r="CE84" i="1"/>
  <c r="DV83" i="1"/>
  <c r="ED84" i="1"/>
  <c r="AT83" i="1"/>
  <c r="BR83" i="1"/>
  <c r="BW84" i="1"/>
  <c r="EC84" i="1"/>
  <c r="EH84" i="1"/>
  <c r="CV83" i="1"/>
  <c r="EF83" i="1"/>
  <c r="DF83" i="1"/>
  <c r="BN83" i="1"/>
  <c r="DY84" i="1"/>
  <c r="BS84" i="1"/>
  <c r="BV84" i="1"/>
  <c r="BZ83" i="1"/>
  <c r="BT84" i="1"/>
  <c r="BX83" i="1"/>
  <c r="EJ83" i="1"/>
  <c r="BU84" i="1"/>
  <c r="BL84" i="1"/>
  <c r="CA84" i="1"/>
  <c r="DZ83" i="1"/>
  <c r="AJ83" i="1"/>
  <c r="CC84" i="1"/>
  <c r="EM84" i="1"/>
  <c r="EL84" i="1"/>
  <c r="BO84" i="1"/>
  <c r="DT84" i="1"/>
  <c r="AN83" i="1"/>
  <c r="BM84" i="1"/>
  <c r="CR83" i="1"/>
  <c r="CD84" i="1"/>
  <c r="EK84" i="1"/>
  <c r="DB83" i="1"/>
  <c r="CB83" i="1"/>
  <c r="EG84" i="1"/>
  <c r="AT109" i="2"/>
  <c r="BB111" i="2"/>
  <c r="BE111" i="2" s="1"/>
  <c r="AS109" i="2"/>
  <c r="AP110" i="2" s="1"/>
  <c r="AS110" i="2" s="1"/>
  <c r="AK111" i="2"/>
  <c r="AL111" i="2"/>
  <c r="AG110" i="2"/>
  <c r="AF110" i="2"/>
  <c r="AI110" i="2" s="1"/>
  <c r="AO110" i="2"/>
  <c r="DL86" i="1"/>
  <c r="CS86" i="1"/>
  <c r="AY85" i="1"/>
  <c r="Z85" i="1"/>
  <c r="BF87" i="1"/>
  <c r="DS86" i="1"/>
  <c r="DK86" i="1"/>
  <c r="CK86" i="1"/>
  <c r="CW86" i="1"/>
  <c r="BE86" i="1"/>
  <c r="CX85" i="1"/>
  <c r="AQ85" i="1"/>
  <c r="DE86" i="1"/>
  <c r="DN86" i="1"/>
  <c r="CQ85" i="1"/>
  <c r="AP85" i="1"/>
  <c r="AU85" i="1"/>
  <c r="CN86" i="1"/>
  <c r="CJ86" i="1"/>
  <c r="CH85" i="1"/>
  <c r="AD85" i="1"/>
  <c r="AR86" i="1"/>
  <c r="BH86" i="1"/>
  <c r="CY85" i="1"/>
  <c r="AW86" i="1"/>
  <c r="BI86" i="1"/>
  <c r="BK86" i="1"/>
  <c r="BD86" i="1"/>
  <c r="DM86" i="1"/>
  <c r="AB86" i="1"/>
  <c r="AS87" i="1"/>
  <c r="AI85" i="1"/>
  <c r="CZ86" i="1"/>
  <c r="DQ86" i="1"/>
  <c r="DJ87" i="1"/>
  <c r="CM85" i="1"/>
  <c r="DI86" i="1"/>
  <c r="BC86" i="1"/>
  <c r="BB86" i="1"/>
  <c r="DR87" i="1"/>
  <c r="AH85" i="1"/>
  <c r="AA85" i="1"/>
  <c r="AE85" i="1"/>
  <c r="DP86" i="1"/>
  <c r="CU85" i="1"/>
  <c r="AM85" i="1"/>
  <c r="CO86" i="1"/>
  <c r="DG85" i="1"/>
  <c r="CG86" i="1"/>
  <c r="AG86" i="1"/>
  <c r="BJ86" i="1"/>
  <c r="BG86" i="1"/>
  <c r="CP85" i="1"/>
  <c r="CI85" i="1"/>
  <c r="Y86" i="1"/>
  <c r="AO86" i="1"/>
  <c r="AF86" i="1"/>
  <c r="DO86" i="1"/>
  <c r="AL85" i="1"/>
  <c r="X86" i="1"/>
  <c r="CF86" i="1"/>
  <c r="CT85" i="1"/>
  <c r="CL85" i="1"/>
  <c r="DC85" i="1"/>
  <c r="AQ297" i="3" l="1"/>
  <c r="AR297" i="3"/>
  <c r="AW296" i="3"/>
  <c r="AV296" i="3"/>
  <c r="BK298" i="3"/>
  <c r="BL298" i="3"/>
  <c r="AL296" i="3"/>
  <c r="AO296" i="3" s="1"/>
  <c r="AM296" i="3"/>
  <c r="P90" i="2"/>
  <c r="AX90" i="2"/>
  <c r="O90" i="2"/>
  <c r="Q90" i="2" s="1"/>
  <c r="AW90" i="2"/>
  <c r="W92" i="2"/>
  <c r="Y92" i="2" s="1"/>
  <c r="W93" i="2" s="1"/>
  <c r="W587" i="1"/>
  <c r="AD586" i="1"/>
  <c r="CH586" i="1"/>
  <c r="Z586" i="1"/>
  <c r="CI586" i="1"/>
  <c r="CM586" i="1"/>
  <c r="AB586" i="1"/>
  <c r="AF586" i="1"/>
  <c r="AA586" i="1"/>
  <c r="CF586" i="1"/>
  <c r="CN586" i="1"/>
  <c r="AE586" i="1"/>
  <c r="Y586" i="1"/>
  <c r="AS586" i="1"/>
  <c r="CL586" i="1"/>
  <c r="CJ586" i="1"/>
  <c r="AG586" i="1"/>
  <c r="CG586" i="1"/>
  <c r="CK586" i="1"/>
  <c r="X586" i="1"/>
  <c r="CO586" i="1"/>
  <c r="AO586" i="1"/>
  <c r="CP586" i="1"/>
  <c r="DI586" i="1"/>
  <c r="DE586" i="1"/>
  <c r="CZ586" i="1"/>
  <c r="AK586" i="1"/>
  <c r="DG586" i="1"/>
  <c r="DA586" i="1"/>
  <c r="CW586" i="1"/>
  <c r="AC586" i="1"/>
  <c r="AW586" i="1"/>
  <c r="DC586" i="1"/>
  <c r="AP586" i="1"/>
  <c r="CU586" i="1"/>
  <c r="CS586" i="1"/>
  <c r="BA586" i="1"/>
  <c r="AY586" i="1"/>
  <c r="AI586" i="1"/>
  <c r="AM586" i="1"/>
  <c r="AH586" i="1"/>
  <c r="CT586" i="1"/>
  <c r="CQ586" i="1"/>
  <c r="AU586" i="1"/>
  <c r="AQ586" i="1"/>
  <c r="CY586" i="1"/>
  <c r="AR586" i="1"/>
  <c r="AL586" i="1"/>
  <c r="CX586" i="1"/>
  <c r="DD586" i="1"/>
  <c r="AZ586" i="1"/>
  <c r="AN586" i="1"/>
  <c r="DB586" i="1"/>
  <c r="AJ586" i="1"/>
  <c r="AX586" i="1"/>
  <c r="DH586" i="1"/>
  <c r="AV586" i="1"/>
  <c r="DF586" i="1"/>
  <c r="CV586" i="1"/>
  <c r="CR586" i="1"/>
  <c r="AT586" i="1"/>
  <c r="K118" i="2"/>
  <c r="AB117" i="2"/>
  <c r="AC291" i="3"/>
  <c r="AE291" i="3" s="1"/>
  <c r="V291" i="3"/>
  <c r="Y291" i="3"/>
  <c r="Z291" i="3"/>
  <c r="U291" i="3"/>
  <c r="AD291" i="3"/>
  <c r="BC292" i="3"/>
  <c r="BD292" i="3"/>
  <c r="AH318" i="3"/>
  <c r="Q319" i="3"/>
  <c r="AS317" i="3"/>
  <c r="AN317" i="3"/>
  <c r="AX317" i="3"/>
  <c r="BJ317" i="3"/>
  <c r="BD116" i="2"/>
  <c r="AM116" i="2"/>
  <c r="AH116" i="2"/>
  <c r="AR116" i="2"/>
  <c r="T89" i="2"/>
  <c r="S89" i="2"/>
  <c r="U89" i="2" s="1"/>
  <c r="BF111" i="2"/>
  <c r="AK85" i="1"/>
  <c r="AV84" i="1"/>
  <c r="AC85" i="1"/>
  <c r="AZ85" i="1"/>
  <c r="DH85" i="1"/>
  <c r="DA85" i="1"/>
  <c r="DD85" i="1"/>
  <c r="BA85" i="1"/>
  <c r="AJ84" i="1"/>
  <c r="BX84" i="1"/>
  <c r="BN84" i="1"/>
  <c r="DF84" i="1"/>
  <c r="EC85" i="1"/>
  <c r="BR84" i="1"/>
  <c r="ED85" i="1"/>
  <c r="CE85" i="1"/>
  <c r="EE85" i="1"/>
  <c r="BQ85" i="1"/>
  <c r="EG85" i="1"/>
  <c r="DB84" i="1"/>
  <c r="CD85" i="1"/>
  <c r="BM85" i="1"/>
  <c r="DT85" i="1"/>
  <c r="EL85" i="1"/>
  <c r="CC85" i="1"/>
  <c r="DZ84" i="1"/>
  <c r="BL85" i="1"/>
  <c r="EJ84" i="1"/>
  <c r="BT85" i="1"/>
  <c r="BV85" i="1"/>
  <c r="DY85" i="1"/>
  <c r="DU85" i="1"/>
  <c r="BP84" i="1"/>
  <c r="CB84" i="1"/>
  <c r="EK85" i="1"/>
  <c r="CR84" i="1"/>
  <c r="AN84" i="1"/>
  <c r="BO85" i="1"/>
  <c r="EM85" i="1"/>
  <c r="CA85" i="1"/>
  <c r="BU85" i="1"/>
  <c r="BZ84" i="1"/>
  <c r="BS85" i="1"/>
  <c r="AX84" i="1"/>
  <c r="DX85" i="1"/>
  <c r="EA85" i="1"/>
  <c r="CV84" i="1"/>
  <c r="DW85" i="1"/>
  <c r="BY85" i="1"/>
  <c r="EF84" i="1"/>
  <c r="EH85" i="1"/>
  <c r="BW85" i="1"/>
  <c r="AT84" i="1"/>
  <c r="DV84" i="1"/>
  <c r="EB85" i="1"/>
  <c r="EI85" i="1"/>
  <c r="AQ110" i="2"/>
  <c r="AT110" i="2" s="1"/>
  <c r="AG111" i="2"/>
  <c r="AF111" i="2"/>
  <c r="AO111" i="2"/>
  <c r="AJ110" i="2"/>
  <c r="AQ111" i="2"/>
  <c r="AP111" i="2"/>
  <c r="AS111" i="2" s="1"/>
  <c r="BB112" i="2"/>
  <c r="BC112" i="2"/>
  <c r="AN111" i="2"/>
  <c r="DJ88" i="1"/>
  <c r="DC86" i="1"/>
  <c r="X87" i="1"/>
  <c r="AO87" i="1"/>
  <c r="CG87" i="1"/>
  <c r="CU86" i="1"/>
  <c r="AH86" i="1"/>
  <c r="BG87" i="1"/>
  <c r="CL86" i="1"/>
  <c r="CF87" i="1"/>
  <c r="AL86" i="1"/>
  <c r="AF87" i="1"/>
  <c r="Y87" i="1"/>
  <c r="CP86" i="1"/>
  <c r="BJ87" i="1"/>
  <c r="AG87" i="1"/>
  <c r="DG86" i="1"/>
  <c r="AM86" i="1"/>
  <c r="AE86" i="1"/>
  <c r="DI87" i="1"/>
  <c r="CZ87" i="1"/>
  <c r="AS88" i="1"/>
  <c r="BD87" i="1"/>
  <c r="BI87" i="1"/>
  <c r="AW87" i="1"/>
  <c r="CY86" i="1"/>
  <c r="AD86" i="1"/>
  <c r="CH86" i="1"/>
  <c r="CJ87" i="1"/>
  <c r="AP86" i="1"/>
  <c r="DE87" i="1"/>
  <c r="BE87" i="1"/>
  <c r="CW87" i="1"/>
  <c r="CK87" i="1"/>
  <c r="BF88" i="1"/>
  <c r="AY86" i="1"/>
  <c r="DL87" i="1"/>
  <c r="DS87" i="1"/>
  <c r="CT86" i="1"/>
  <c r="CI86" i="1"/>
  <c r="CO87" i="1"/>
  <c r="AA86" i="1"/>
  <c r="DR88" i="1"/>
  <c r="BC87" i="1"/>
  <c r="CM86" i="1"/>
  <c r="DQ87" i="1"/>
  <c r="AI86" i="1"/>
  <c r="AB87" i="1"/>
  <c r="DM87" i="1"/>
  <c r="BK87" i="1"/>
  <c r="BH87" i="1"/>
  <c r="AR87" i="1"/>
  <c r="CN87" i="1"/>
  <c r="CQ86" i="1"/>
  <c r="AQ86" i="1"/>
  <c r="CX86" i="1"/>
  <c r="Z86" i="1"/>
  <c r="CS87" i="1"/>
  <c r="BB87" i="1"/>
  <c r="DK87" i="1"/>
  <c r="DO87" i="1"/>
  <c r="DP87" i="1"/>
  <c r="AU86" i="1"/>
  <c r="DN87" i="1"/>
  <c r="AL297" i="3" l="1"/>
  <c r="AM297" i="3"/>
  <c r="BI299" i="3"/>
  <c r="BH299" i="3"/>
  <c r="AT297" i="3"/>
  <c r="AU297" i="3"/>
  <c r="AY296" i="3"/>
  <c r="AZ296" i="3"/>
  <c r="AP296" i="3"/>
  <c r="AZ90" i="2"/>
  <c r="R90" i="2"/>
  <c r="P91" i="2"/>
  <c r="AX91" i="2"/>
  <c r="O91" i="2"/>
  <c r="AW91" i="2"/>
  <c r="AY90" i="2"/>
  <c r="Z92" i="2"/>
  <c r="X93" i="2"/>
  <c r="Z93" i="2" s="1"/>
  <c r="Y93" i="2"/>
  <c r="AB291" i="3"/>
  <c r="AB118" i="2"/>
  <c r="K119" i="2"/>
  <c r="W588" i="1"/>
  <c r="Z587" i="1"/>
  <c r="AA587" i="1"/>
  <c r="CL587" i="1"/>
  <c r="AE587" i="1"/>
  <c r="X587" i="1"/>
  <c r="CH587" i="1"/>
  <c r="CF587" i="1"/>
  <c r="Y587" i="1"/>
  <c r="AB587" i="1"/>
  <c r="CJ587" i="1"/>
  <c r="CO587" i="1"/>
  <c r="CM587" i="1"/>
  <c r="AD587" i="1"/>
  <c r="CN587" i="1"/>
  <c r="CG587" i="1"/>
  <c r="CK587" i="1"/>
  <c r="AS587" i="1"/>
  <c r="CI587" i="1"/>
  <c r="AF587" i="1"/>
  <c r="AG587" i="1"/>
  <c r="AO587" i="1"/>
  <c r="AC587" i="1"/>
  <c r="AQ587" i="1"/>
  <c r="DI587" i="1"/>
  <c r="DE587" i="1"/>
  <c r="AM587" i="1"/>
  <c r="AK587" i="1"/>
  <c r="DG587" i="1"/>
  <c r="CW587" i="1"/>
  <c r="BA587" i="1"/>
  <c r="DC587" i="1"/>
  <c r="CZ587" i="1"/>
  <c r="AR587" i="1"/>
  <c r="DA587" i="1"/>
  <c r="CY587" i="1"/>
  <c r="AP587" i="1"/>
  <c r="CU587" i="1"/>
  <c r="CS587" i="1"/>
  <c r="CQ587" i="1"/>
  <c r="AY587" i="1"/>
  <c r="AW587" i="1"/>
  <c r="CX587" i="1"/>
  <c r="AL587" i="1"/>
  <c r="CP587" i="1"/>
  <c r="CT587" i="1"/>
  <c r="AI587" i="1"/>
  <c r="AU587" i="1"/>
  <c r="AH587" i="1"/>
  <c r="CV587" i="1"/>
  <c r="AT587" i="1"/>
  <c r="AN587" i="1"/>
  <c r="DH587" i="1"/>
  <c r="AZ587" i="1"/>
  <c r="DD587" i="1"/>
  <c r="DF587" i="1"/>
  <c r="CR587" i="1"/>
  <c r="DB587" i="1"/>
  <c r="AV587" i="1"/>
  <c r="AX587" i="1"/>
  <c r="AJ587" i="1"/>
  <c r="T90" i="2"/>
  <c r="S90" i="2"/>
  <c r="X291" i="3"/>
  <c r="V89" i="2"/>
  <c r="BE292" i="3"/>
  <c r="BF292" i="3"/>
  <c r="AA291" i="3"/>
  <c r="BJ318" i="3"/>
  <c r="AX318" i="3"/>
  <c r="AN318" i="3"/>
  <c r="AS318" i="3"/>
  <c r="AF291" i="3"/>
  <c r="Q320" i="3"/>
  <c r="AH319" i="3"/>
  <c r="W291" i="3"/>
  <c r="AR117" i="2"/>
  <c r="BD117" i="2"/>
  <c r="AM117" i="2"/>
  <c r="AH117" i="2"/>
  <c r="AK86" i="1"/>
  <c r="AV85" i="1"/>
  <c r="AC86" i="1"/>
  <c r="DH86" i="1"/>
  <c r="AZ86" i="1"/>
  <c r="DA86" i="1"/>
  <c r="DD86" i="1"/>
  <c r="BA86" i="1"/>
  <c r="AT85" i="1"/>
  <c r="DX86" i="1"/>
  <c r="DF85" i="1"/>
  <c r="BW86" i="1"/>
  <c r="DW86" i="1"/>
  <c r="AX85" i="1"/>
  <c r="BU86" i="1"/>
  <c r="DT86" i="1"/>
  <c r="EE86" i="1"/>
  <c r="EC86" i="1"/>
  <c r="BN85" i="1"/>
  <c r="EB86" i="1"/>
  <c r="EH86" i="1"/>
  <c r="BY86" i="1"/>
  <c r="CV85" i="1"/>
  <c r="CA86" i="1"/>
  <c r="BO86" i="1"/>
  <c r="CR85" i="1"/>
  <c r="CB85" i="1"/>
  <c r="DU86" i="1"/>
  <c r="BV86" i="1"/>
  <c r="EJ85" i="1"/>
  <c r="DZ85" i="1"/>
  <c r="EL86" i="1"/>
  <c r="BM86" i="1"/>
  <c r="DB85" i="1"/>
  <c r="CE86" i="1"/>
  <c r="BR85" i="1"/>
  <c r="BX85" i="1"/>
  <c r="BZ85" i="1"/>
  <c r="BQ86" i="1"/>
  <c r="DV85" i="1"/>
  <c r="EF85" i="1"/>
  <c r="BS86" i="1"/>
  <c r="AN85" i="1"/>
  <c r="BP85" i="1"/>
  <c r="CC86" i="1"/>
  <c r="CD86" i="1"/>
  <c r="EG86" i="1"/>
  <c r="AJ85" i="1"/>
  <c r="EI86" i="1"/>
  <c r="EA86" i="1"/>
  <c r="EM86" i="1"/>
  <c r="EK86" i="1"/>
  <c r="DY86" i="1"/>
  <c r="BT86" i="1"/>
  <c r="BL86" i="1"/>
  <c r="ED86" i="1"/>
  <c r="BF112" i="2"/>
  <c r="BE112" i="2"/>
  <c r="BB113" i="2" s="1"/>
  <c r="AJ111" i="2"/>
  <c r="AQ112" i="2"/>
  <c r="AP112" i="2"/>
  <c r="AS112" i="2" s="1"/>
  <c r="AI111" i="2"/>
  <c r="AK112" i="2"/>
  <c r="AL112" i="2"/>
  <c r="AT111" i="2"/>
  <c r="DN88" i="1"/>
  <c r="DK88" i="1"/>
  <c r="AQ87" i="1"/>
  <c r="AU87" i="1"/>
  <c r="DO88" i="1"/>
  <c r="BB88" i="1"/>
  <c r="Z87" i="1"/>
  <c r="CX87" i="1"/>
  <c r="AR88" i="1"/>
  <c r="DM88" i="1"/>
  <c r="BC88" i="1"/>
  <c r="CI87" i="1"/>
  <c r="CT87" i="1"/>
  <c r="DL88" i="1"/>
  <c r="BF89" i="1"/>
  <c r="CW88" i="1"/>
  <c r="DE88" i="1"/>
  <c r="CJ88" i="1"/>
  <c r="CY87" i="1"/>
  <c r="BI88" i="1"/>
  <c r="AS89" i="1"/>
  <c r="DG87" i="1"/>
  <c r="CP87" i="1"/>
  <c r="AF88" i="1"/>
  <c r="CF88" i="1"/>
  <c r="BG88" i="1"/>
  <c r="CU87" i="1"/>
  <c r="DP88" i="1"/>
  <c r="CS88" i="1"/>
  <c r="CQ87" i="1"/>
  <c r="CN88" i="1"/>
  <c r="BH88" i="1"/>
  <c r="BK88" i="1"/>
  <c r="AB88" i="1"/>
  <c r="DR89" i="1"/>
  <c r="CO88" i="1"/>
  <c r="DS88" i="1"/>
  <c r="AP87" i="1"/>
  <c r="AD87" i="1"/>
  <c r="AW88" i="1"/>
  <c r="BD88" i="1"/>
  <c r="CZ88" i="1"/>
  <c r="DI88" i="1"/>
  <c r="AE87" i="1"/>
  <c r="AM87" i="1"/>
  <c r="AG88" i="1"/>
  <c r="BJ88" i="1"/>
  <c r="AL87" i="1"/>
  <c r="CL87" i="1"/>
  <c r="AH87" i="1"/>
  <c r="CG88" i="1"/>
  <c r="X88" i="1"/>
  <c r="DJ89" i="1"/>
  <c r="AI87" i="1"/>
  <c r="AA87" i="1"/>
  <c r="AO88" i="1"/>
  <c r="DC87" i="1"/>
  <c r="DQ88" i="1"/>
  <c r="CM87" i="1"/>
  <c r="AY87" i="1"/>
  <c r="CK88" i="1"/>
  <c r="BE88" i="1"/>
  <c r="CH87" i="1"/>
  <c r="Y88" i="1"/>
  <c r="AP297" i="3" l="1"/>
  <c r="BK299" i="3"/>
  <c r="BL299" i="3"/>
  <c r="AW297" i="3"/>
  <c r="AV297" i="3"/>
  <c r="AQ298" i="3"/>
  <c r="AR298" i="3"/>
  <c r="AO297" i="3"/>
  <c r="AZ91" i="2"/>
  <c r="R91" i="2"/>
  <c r="AY91" i="2"/>
  <c r="Q91" i="2"/>
  <c r="W94" i="2"/>
  <c r="Y94" i="2" s="1"/>
  <c r="X94" i="2"/>
  <c r="V90" i="2"/>
  <c r="AH320" i="3"/>
  <c r="Q321" i="3"/>
  <c r="W589" i="1"/>
  <c r="AA588" i="1"/>
  <c r="AE588" i="1"/>
  <c r="AD588" i="1"/>
  <c r="CH588" i="1"/>
  <c r="AB588" i="1"/>
  <c r="CM588" i="1"/>
  <c r="Z588" i="1"/>
  <c r="X588" i="1"/>
  <c r="CF588" i="1"/>
  <c r="Y588" i="1"/>
  <c r="CL588" i="1"/>
  <c r="AF588" i="1"/>
  <c r="CJ588" i="1"/>
  <c r="CN588" i="1"/>
  <c r="CG588" i="1"/>
  <c r="CK588" i="1"/>
  <c r="CO588" i="1"/>
  <c r="AS588" i="1"/>
  <c r="CI588" i="1"/>
  <c r="AG588" i="1"/>
  <c r="DG588" i="1"/>
  <c r="AK588" i="1"/>
  <c r="AW588" i="1"/>
  <c r="AP588" i="1"/>
  <c r="DC588" i="1"/>
  <c r="CS588" i="1"/>
  <c r="AR588" i="1"/>
  <c r="DE588" i="1"/>
  <c r="BA588" i="1"/>
  <c r="CP588" i="1"/>
  <c r="AQ588" i="1"/>
  <c r="DA588" i="1"/>
  <c r="AO588" i="1"/>
  <c r="AY588" i="1"/>
  <c r="CZ588" i="1"/>
  <c r="AM588" i="1"/>
  <c r="CT588" i="1"/>
  <c r="AC588" i="1"/>
  <c r="CW588" i="1"/>
  <c r="AI588" i="1"/>
  <c r="CQ588" i="1"/>
  <c r="AH588" i="1"/>
  <c r="CY588" i="1"/>
  <c r="AU588" i="1"/>
  <c r="CU588" i="1"/>
  <c r="AL588" i="1"/>
  <c r="CX588" i="1"/>
  <c r="DI588" i="1"/>
  <c r="AZ588" i="1"/>
  <c r="DD588" i="1"/>
  <c r="AX588" i="1"/>
  <c r="DF588" i="1"/>
  <c r="CV588" i="1"/>
  <c r="AT588" i="1"/>
  <c r="AN588" i="1"/>
  <c r="DH588" i="1"/>
  <c r="CR588" i="1"/>
  <c r="AV588" i="1"/>
  <c r="DB588" i="1"/>
  <c r="AJ588" i="1"/>
  <c r="BD293" i="3"/>
  <c r="BC293" i="3"/>
  <c r="BE293" i="3" s="1"/>
  <c r="U90" i="2"/>
  <c r="AB119" i="2"/>
  <c r="K120" i="2"/>
  <c r="AC292" i="3"/>
  <c r="V292" i="3"/>
  <c r="Y292" i="3"/>
  <c r="AD292" i="3"/>
  <c r="Z292" i="3"/>
  <c r="U292" i="3"/>
  <c r="AS319" i="3"/>
  <c r="AN319" i="3"/>
  <c r="AX319" i="3"/>
  <c r="BJ319" i="3"/>
  <c r="BD118" i="2"/>
  <c r="AH118" i="2"/>
  <c r="AR118" i="2"/>
  <c r="AM118" i="2"/>
  <c r="AK87" i="1"/>
  <c r="AV86" i="1"/>
  <c r="AC87" i="1"/>
  <c r="AZ87" i="1"/>
  <c r="DH87" i="1"/>
  <c r="DA87" i="1"/>
  <c r="BA87" i="1"/>
  <c r="DD87" i="1"/>
  <c r="EC87" i="1"/>
  <c r="AX86" i="1"/>
  <c r="EM87" i="1"/>
  <c r="AN86" i="1"/>
  <c r="BQ87" i="1"/>
  <c r="DU87" i="1"/>
  <c r="CA87" i="1"/>
  <c r="BT87" i="1"/>
  <c r="EK87" i="1"/>
  <c r="BS87" i="1"/>
  <c r="BZ86" i="1"/>
  <c r="BR86" i="1"/>
  <c r="DB86" i="1"/>
  <c r="EJ86" i="1"/>
  <c r="CR86" i="1"/>
  <c r="CV86" i="1"/>
  <c r="EH87" i="1"/>
  <c r="BN86" i="1"/>
  <c r="AT86" i="1"/>
  <c r="BL87" i="1"/>
  <c r="DY87" i="1"/>
  <c r="EI87" i="1"/>
  <c r="EG87" i="1"/>
  <c r="CC87" i="1"/>
  <c r="EF86" i="1"/>
  <c r="BX86" i="1"/>
  <c r="BO87" i="1"/>
  <c r="BY87" i="1"/>
  <c r="BW87" i="1"/>
  <c r="EL87" i="1"/>
  <c r="EB87" i="1"/>
  <c r="DT87" i="1"/>
  <c r="DX87" i="1"/>
  <c r="ED87" i="1"/>
  <c r="EA87" i="1"/>
  <c r="AJ86" i="1"/>
  <c r="CD87" i="1"/>
  <c r="BP86" i="1"/>
  <c r="DV86" i="1"/>
  <c r="CE87" i="1"/>
  <c r="BM87" i="1"/>
  <c r="DZ86" i="1"/>
  <c r="BV87" i="1"/>
  <c r="CB86" i="1"/>
  <c r="EE87" i="1"/>
  <c r="BU87" i="1"/>
  <c r="DW87" i="1"/>
  <c r="DF86" i="1"/>
  <c r="BC113" i="2"/>
  <c r="BF113" i="2" s="1"/>
  <c r="BE113" i="2"/>
  <c r="BB114" i="2" s="1"/>
  <c r="BE114" i="2" s="1"/>
  <c r="AO112" i="2"/>
  <c r="AG112" i="2"/>
  <c r="AF112" i="2"/>
  <c r="AI112" i="2" s="1"/>
  <c r="AQ113" i="2"/>
  <c r="AP113" i="2"/>
  <c r="AS113" i="2" s="1"/>
  <c r="AN112" i="2"/>
  <c r="AT112" i="2"/>
  <c r="X89" i="1"/>
  <c r="CM88" i="1"/>
  <c r="DC88" i="1"/>
  <c r="BD89" i="1"/>
  <c r="Y89" i="1"/>
  <c r="BE89" i="1"/>
  <c r="AY88" i="1"/>
  <c r="DQ89" i="1"/>
  <c r="AO89" i="1"/>
  <c r="AI88" i="1"/>
  <c r="DJ90" i="1"/>
  <c r="CG89" i="1"/>
  <c r="AL88" i="1"/>
  <c r="AG89" i="1"/>
  <c r="AE88" i="1"/>
  <c r="DI89" i="1"/>
  <c r="AW89" i="1"/>
  <c r="DS89" i="1"/>
  <c r="CO89" i="1"/>
  <c r="BK89" i="1"/>
  <c r="CQ88" i="1"/>
  <c r="DP89" i="1"/>
  <c r="BG89" i="1"/>
  <c r="CF89" i="1"/>
  <c r="DG88" i="1"/>
  <c r="BI89" i="1"/>
  <c r="CY88" i="1"/>
  <c r="BF90" i="1"/>
  <c r="AR89" i="1"/>
  <c r="Z88" i="1"/>
  <c r="DO89" i="1"/>
  <c r="CK89" i="1"/>
  <c r="AA88" i="1"/>
  <c r="CL88" i="1"/>
  <c r="AM88" i="1"/>
  <c r="CZ89" i="1"/>
  <c r="AD88" i="1"/>
  <c r="AP88" i="1"/>
  <c r="DR90" i="1"/>
  <c r="AB89" i="1"/>
  <c r="BH89" i="1"/>
  <c r="CN89" i="1"/>
  <c r="CS89" i="1"/>
  <c r="CU88" i="1"/>
  <c r="AF89" i="1"/>
  <c r="CP88" i="1"/>
  <c r="AS90" i="1"/>
  <c r="CJ89" i="1"/>
  <c r="DE89" i="1"/>
  <c r="CW89" i="1"/>
  <c r="DL89" i="1"/>
  <c r="CI88" i="1"/>
  <c r="BC89" i="1"/>
  <c r="DM89" i="1"/>
  <c r="CX88" i="1"/>
  <c r="BB89" i="1"/>
  <c r="AU88" i="1"/>
  <c r="AQ88" i="1"/>
  <c r="DK89" i="1"/>
  <c r="DN89" i="1"/>
  <c r="CT88" i="1"/>
  <c r="CH88" i="1"/>
  <c r="BJ89" i="1"/>
  <c r="AH88" i="1"/>
  <c r="AT298" i="3" l="1"/>
  <c r="AU298" i="3"/>
  <c r="BH300" i="3"/>
  <c r="BI300" i="3"/>
  <c r="AY297" i="3"/>
  <c r="AZ297" i="3"/>
  <c r="AL298" i="3"/>
  <c r="AO298" i="3" s="1"/>
  <c r="AM298" i="3"/>
  <c r="AX92" i="2"/>
  <c r="P92" i="2"/>
  <c r="O92" i="2"/>
  <c r="Q92" i="2" s="1"/>
  <c r="AW92" i="2"/>
  <c r="X95" i="2"/>
  <c r="W95" i="2"/>
  <c r="Y95" i="2" s="1"/>
  <c r="Z94" i="2"/>
  <c r="BF293" i="3"/>
  <c r="BD119" i="2"/>
  <c r="AH119" i="2"/>
  <c r="AR119" i="2"/>
  <c r="AM119" i="2"/>
  <c r="W292" i="3"/>
  <c r="X292" i="3"/>
  <c r="BC294" i="3"/>
  <c r="BD294" i="3"/>
  <c r="W590" i="1"/>
  <c r="CH589" i="1"/>
  <c r="AD589" i="1"/>
  <c r="Z589" i="1"/>
  <c r="AA589" i="1"/>
  <c r="CL589" i="1"/>
  <c r="AE589" i="1"/>
  <c r="X589" i="1"/>
  <c r="AB589" i="1"/>
  <c r="CI589" i="1"/>
  <c r="CM589" i="1"/>
  <c r="CJ589" i="1"/>
  <c r="CF589" i="1"/>
  <c r="Y589" i="1"/>
  <c r="CK589" i="1"/>
  <c r="CN589" i="1"/>
  <c r="AG589" i="1"/>
  <c r="CO589" i="1"/>
  <c r="AS589" i="1"/>
  <c r="AF589" i="1"/>
  <c r="CG589" i="1"/>
  <c r="BA589" i="1"/>
  <c r="AQ589" i="1"/>
  <c r="CS589" i="1"/>
  <c r="AR589" i="1"/>
  <c r="DE589" i="1"/>
  <c r="DG589" i="1"/>
  <c r="AO589" i="1"/>
  <c r="DA589" i="1"/>
  <c r="AM589" i="1"/>
  <c r="AY589" i="1"/>
  <c r="CW589" i="1"/>
  <c r="CT589" i="1"/>
  <c r="CQ589" i="1"/>
  <c r="AL589" i="1"/>
  <c r="AI589" i="1"/>
  <c r="AC589" i="1"/>
  <c r="AW589" i="1"/>
  <c r="DC589" i="1"/>
  <c r="CZ589" i="1"/>
  <c r="AK589" i="1"/>
  <c r="DI589" i="1"/>
  <c r="AP589" i="1"/>
  <c r="AH589" i="1"/>
  <c r="CU589" i="1"/>
  <c r="CX589" i="1"/>
  <c r="CY589" i="1"/>
  <c r="AU589" i="1"/>
  <c r="CP589" i="1"/>
  <c r="DD589" i="1"/>
  <c r="AJ589" i="1"/>
  <c r="AZ589" i="1"/>
  <c r="AV589" i="1"/>
  <c r="AT589" i="1"/>
  <c r="DB589" i="1"/>
  <c r="CV589" i="1"/>
  <c r="DH589" i="1"/>
  <c r="DF589" i="1"/>
  <c r="AX589" i="1"/>
  <c r="CR589" i="1"/>
  <c r="AN589" i="1"/>
  <c r="AA292" i="3"/>
  <c r="AB292" i="3"/>
  <c r="T91" i="2"/>
  <c r="S91" i="2"/>
  <c r="AF292" i="3"/>
  <c r="AE292" i="3"/>
  <c r="Q322" i="3"/>
  <c r="AH321" i="3"/>
  <c r="K121" i="2"/>
  <c r="AB120" i="2"/>
  <c r="BJ320" i="3"/>
  <c r="AX320" i="3"/>
  <c r="AN320" i="3"/>
  <c r="AS320" i="3"/>
  <c r="AK88" i="1"/>
  <c r="AV87" i="1"/>
  <c r="AC88" i="1"/>
  <c r="AZ88" i="1"/>
  <c r="DH88" i="1"/>
  <c r="DA88" i="1"/>
  <c r="BA88" i="1"/>
  <c r="DD88" i="1"/>
  <c r="AX87" i="1"/>
  <c r="BM88" i="1"/>
  <c r="DV87" i="1"/>
  <c r="CD88" i="1"/>
  <c r="EA88" i="1"/>
  <c r="EB88" i="1"/>
  <c r="BW88" i="1"/>
  <c r="BO88" i="1"/>
  <c r="EI88" i="1"/>
  <c r="BL88" i="1"/>
  <c r="BR87" i="1"/>
  <c r="BS88" i="1"/>
  <c r="BT88" i="1"/>
  <c r="AN87" i="1"/>
  <c r="DF87" i="1"/>
  <c r="BU88" i="1"/>
  <c r="CB87" i="1"/>
  <c r="CE88" i="1"/>
  <c r="EL88" i="1"/>
  <c r="BY88" i="1"/>
  <c r="BX87" i="1"/>
  <c r="CC88" i="1"/>
  <c r="BN87" i="1"/>
  <c r="CV87" i="1"/>
  <c r="EJ87" i="1"/>
  <c r="DU88" i="1"/>
  <c r="DW88" i="1"/>
  <c r="DZ87" i="1"/>
  <c r="BP87" i="1"/>
  <c r="AJ87" i="1"/>
  <c r="ED88" i="1"/>
  <c r="DT88" i="1"/>
  <c r="EG88" i="1"/>
  <c r="DB87" i="1"/>
  <c r="BZ87" i="1"/>
  <c r="CA88" i="1"/>
  <c r="BQ88" i="1"/>
  <c r="EC88" i="1"/>
  <c r="EE88" i="1"/>
  <c r="BV88" i="1"/>
  <c r="DX88" i="1"/>
  <c r="EF87" i="1"/>
  <c r="DY88" i="1"/>
  <c r="AT87" i="1"/>
  <c r="EH88" i="1"/>
  <c r="CR87" i="1"/>
  <c r="EK88" i="1"/>
  <c r="EM88" i="1"/>
  <c r="BC114" i="2"/>
  <c r="BF114" i="2" s="1"/>
  <c r="BB115" i="2"/>
  <c r="BE115" i="2" s="1"/>
  <c r="BC115" i="2"/>
  <c r="AK113" i="2"/>
  <c r="AL113" i="2"/>
  <c r="AT113" i="2"/>
  <c r="AQ114" i="2"/>
  <c r="AP114" i="2"/>
  <c r="AG113" i="2"/>
  <c r="AF113" i="2"/>
  <c r="AJ112" i="2"/>
  <c r="BJ90" i="1"/>
  <c r="DK90" i="1"/>
  <c r="AH89" i="1"/>
  <c r="CT89" i="1"/>
  <c r="DN90" i="1"/>
  <c r="AQ89" i="1"/>
  <c r="CX89" i="1"/>
  <c r="BC90" i="1"/>
  <c r="DL90" i="1"/>
  <c r="DE90" i="1"/>
  <c r="AS91" i="1"/>
  <c r="CP89" i="1"/>
  <c r="CU89" i="1"/>
  <c r="BH90" i="1"/>
  <c r="AB90" i="1"/>
  <c r="AP89" i="1"/>
  <c r="AM89" i="1"/>
  <c r="AA89" i="1"/>
  <c r="Z89" i="1"/>
  <c r="AR90" i="1"/>
  <c r="BI90" i="1"/>
  <c r="CF90" i="1"/>
  <c r="DP90" i="1"/>
  <c r="CQ89" i="1"/>
  <c r="BK90" i="1"/>
  <c r="CO90" i="1"/>
  <c r="AE89" i="1"/>
  <c r="DJ91" i="1"/>
  <c r="AO90" i="1"/>
  <c r="DQ90" i="1"/>
  <c r="BE90" i="1"/>
  <c r="BD90" i="1"/>
  <c r="BB90" i="1"/>
  <c r="DM90" i="1"/>
  <c r="CI89" i="1"/>
  <c r="CW90" i="1"/>
  <c r="CJ90" i="1"/>
  <c r="AF90" i="1"/>
  <c r="CS90" i="1"/>
  <c r="CN90" i="1"/>
  <c r="DR91" i="1"/>
  <c r="AD89" i="1"/>
  <c r="CZ90" i="1"/>
  <c r="CL89" i="1"/>
  <c r="CK90" i="1"/>
  <c r="DO90" i="1"/>
  <c r="BF91" i="1"/>
  <c r="CY89" i="1"/>
  <c r="DG89" i="1"/>
  <c r="BG90" i="1"/>
  <c r="DS90" i="1"/>
  <c r="AW90" i="1"/>
  <c r="DI90" i="1"/>
  <c r="AG90" i="1"/>
  <c r="AL89" i="1"/>
  <c r="CG90" i="1"/>
  <c r="AI89" i="1"/>
  <c r="AY89" i="1"/>
  <c r="Y90" i="1"/>
  <c r="DC89" i="1"/>
  <c r="CM89" i="1"/>
  <c r="X90" i="1"/>
  <c r="CH89" i="1"/>
  <c r="AU89" i="1"/>
  <c r="AM299" i="3" l="1"/>
  <c r="AL299" i="3"/>
  <c r="AO299" i="3" s="1"/>
  <c r="AV298" i="3"/>
  <c r="N99" i="22" s="1"/>
  <c r="AW298" i="3"/>
  <c r="L99" i="22" s="1"/>
  <c r="AQ299" i="3"/>
  <c r="AR299" i="3"/>
  <c r="AP298" i="3"/>
  <c r="BK300" i="3"/>
  <c r="BL300" i="3"/>
  <c r="AZ92" i="2"/>
  <c r="R92" i="2"/>
  <c r="AY92" i="2"/>
  <c r="AX93" i="2"/>
  <c r="O93" i="2"/>
  <c r="P93" i="2"/>
  <c r="AW93" i="2"/>
  <c r="W96" i="2"/>
  <c r="Y96" i="2" s="1"/>
  <c r="X96" i="2"/>
  <c r="Z95" i="2"/>
  <c r="V91" i="2"/>
  <c r="AH322" i="3"/>
  <c r="Q323" i="3"/>
  <c r="U91" i="2"/>
  <c r="K122" i="2"/>
  <c r="AB121" i="2"/>
  <c r="AC293" i="3"/>
  <c r="AD293" i="3"/>
  <c r="U293" i="3"/>
  <c r="Z293" i="3"/>
  <c r="Y293" i="3"/>
  <c r="V293" i="3"/>
  <c r="BD120" i="2"/>
  <c r="AM120" i="2"/>
  <c r="AR120" i="2"/>
  <c r="AH120" i="2"/>
  <c r="W591" i="1"/>
  <c r="CL590" i="1"/>
  <c r="AE590" i="1"/>
  <c r="CH590" i="1"/>
  <c r="AA590" i="1"/>
  <c r="AB590" i="1"/>
  <c r="AF590" i="1"/>
  <c r="CM590" i="1"/>
  <c r="X590" i="1"/>
  <c r="AD590" i="1"/>
  <c r="CG590" i="1"/>
  <c r="CK590" i="1"/>
  <c r="Z590" i="1"/>
  <c r="CJ590" i="1"/>
  <c r="AS590" i="1"/>
  <c r="CO590" i="1"/>
  <c r="AG590" i="1"/>
  <c r="CI590" i="1"/>
  <c r="Y590" i="1"/>
  <c r="CN590" i="1"/>
  <c r="CF590" i="1"/>
  <c r="AO590" i="1"/>
  <c r="AY590" i="1"/>
  <c r="AW590" i="1"/>
  <c r="DE590" i="1"/>
  <c r="CZ590" i="1"/>
  <c r="CQ590" i="1"/>
  <c r="BA590" i="1"/>
  <c r="AC590" i="1"/>
  <c r="AU590" i="1"/>
  <c r="CP590" i="1"/>
  <c r="CU590" i="1"/>
  <c r="AR590" i="1"/>
  <c r="DG590" i="1"/>
  <c r="AI590" i="1"/>
  <c r="AP590" i="1"/>
  <c r="CY590" i="1"/>
  <c r="AM590" i="1"/>
  <c r="AL590" i="1"/>
  <c r="AK590" i="1"/>
  <c r="DA590" i="1"/>
  <c r="CW590" i="1"/>
  <c r="DI590" i="1"/>
  <c r="CS590" i="1"/>
  <c r="DC590" i="1"/>
  <c r="CX590" i="1"/>
  <c r="CT590" i="1"/>
  <c r="AQ590" i="1"/>
  <c r="AH590" i="1"/>
  <c r="AZ590" i="1"/>
  <c r="DD590" i="1"/>
  <c r="CR590" i="1"/>
  <c r="AJ590" i="1"/>
  <c r="AV590" i="1"/>
  <c r="AX590" i="1"/>
  <c r="CV590" i="1"/>
  <c r="DH590" i="1"/>
  <c r="DF590" i="1"/>
  <c r="AN590" i="1"/>
  <c r="AT590" i="1"/>
  <c r="DB590" i="1"/>
  <c r="AS321" i="3"/>
  <c r="AN321" i="3"/>
  <c r="AX321" i="3"/>
  <c r="BJ321" i="3"/>
  <c r="BE294" i="3"/>
  <c r="BF294" i="3"/>
  <c r="AK89" i="1"/>
  <c r="AV88" i="1"/>
  <c r="AC89" i="1"/>
  <c r="DH89" i="1"/>
  <c r="AZ89" i="1"/>
  <c r="DA89" i="1"/>
  <c r="DD89" i="1"/>
  <c r="BA89" i="1"/>
  <c r="EK89" i="1"/>
  <c r="DY89" i="1"/>
  <c r="DX89" i="1"/>
  <c r="EE89" i="1"/>
  <c r="BQ89" i="1"/>
  <c r="BZ88" i="1"/>
  <c r="EG89" i="1"/>
  <c r="BP88" i="1"/>
  <c r="DW89" i="1"/>
  <c r="EJ88" i="1"/>
  <c r="BN88" i="1"/>
  <c r="BX88" i="1"/>
  <c r="BR88" i="1"/>
  <c r="EH89" i="1"/>
  <c r="BU89" i="1"/>
  <c r="AN88" i="1"/>
  <c r="BS89" i="1"/>
  <c r="BL89" i="1"/>
  <c r="BO89" i="1"/>
  <c r="EB89" i="1"/>
  <c r="BM89" i="1"/>
  <c r="EM89" i="1"/>
  <c r="AT88" i="1"/>
  <c r="EF88" i="1"/>
  <c r="EC89" i="1"/>
  <c r="CA89" i="1"/>
  <c r="DB88" i="1"/>
  <c r="DT89" i="1"/>
  <c r="AJ88" i="1"/>
  <c r="DZ88" i="1"/>
  <c r="DU89" i="1"/>
  <c r="CC89" i="1"/>
  <c r="BY89" i="1"/>
  <c r="CE89" i="1"/>
  <c r="CD89" i="1"/>
  <c r="AX88" i="1"/>
  <c r="ED89" i="1"/>
  <c r="CR88" i="1"/>
  <c r="BV89" i="1"/>
  <c r="CV88" i="1"/>
  <c r="EL89" i="1"/>
  <c r="CB88" i="1"/>
  <c r="DF88" i="1"/>
  <c r="BT89" i="1"/>
  <c r="EI89" i="1"/>
  <c r="BW89" i="1"/>
  <c r="EA89" i="1"/>
  <c r="DV88" i="1"/>
  <c r="AJ113" i="2"/>
  <c r="BF115" i="2"/>
  <c r="AT114" i="2"/>
  <c r="AO113" i="2"/>
  <c r="BB116" i="2"/>
  <c r="BE116" i="2" s="1"/>
  <c r="BC116" i="2"/>
  <c r="AI113" i="2"/>
  <c r="AN113" i="2"/>
  <c r="AS114" i="2"/>
  <c r="BG91" i="1"/>
  <c r="AE90" i="1"/>
  <c r="Y91" i="1"/>
  <c r="AG91" i="1"/>
  <c r="AW91" i="1"/>
  <c r="DS91" i="1"/>
  <c r="DG90" i="1"/>
  <c r="CH90" i="1"/>
  <c r="X91" i="1"/>
  <c r="DC90" i="1"/>
  <c r="AY90" i="1"/>
  <c r="AI90" i="1"/>
  <c r="AL90" i="1"/>
  <c r="DI91" i="1"/>
  <c r="CY90" i="1"/>
  <c r="BF92" i="1"/>
  <c r="CK91" i="1"/>
  <c r="CZ91" i="1"/>
  <c r="DR92" i="1"/>
  <c r="CN91" i="1"/>
  <c r="CW91" i="1"/>
  <c r="DM91" i="1"/>
  <c r="BE91" i="1"/>
  <c r="AO91" i="1"/>
  <c r="CO91" i="1"/>
  <c r="CQ90" i="1"/>
  <c r="BI91" i="1"/>
  <c r="AR91" i="1"/>
  <c r="Z90" i="1"/>
  <c r="AA90" i="1"/>
  <c r="BH91" i="1"/>
  <c r="CU90" i="1"/>
  <c r="CP90" i="1"/>
  <c r="AS92" i="1"/>
  <c r="DE91" i="1"/>
  <c r="BC91" i="1"/>
  <c r="DN91" i="1"/>
  <c r="BJ91" i="1"/>
  <c r="CG91" i="1"/>
  <c r="DO91" i="1"/>
  <c r="CL90" i="1"/>
  <c r="AD90" i="1"/>
  <c r="CS91" i="1"/>
  <c r="AF91" i="1"/>
  <c r="CJ91" i="1"/>
  <c r="CI90" i="1"/>
  <c r="BB91" i="1"/>
  <c r="BD91" i="1"/>
  <c r="DQ91" i="1"/>
  <c r="DJ92" i="1"/>
  <c r="BK91" i="1"/>
  <c r="DP91" i="1"/>
  <c r="CF91" i="1"/>
  <c r="AM90" i="1"/>
  <c r="AP90" i="1"/>
  <c r="AB91" i="1"/>
  <c r="DL91" i="1"/>
  <c r="CX90" i="1"/>
  <c r="AQ90" i="1"/>
  <c r="CT90" i="1"/>
  <c r="AH90" i="1"/>
  <c r="CM90" i="1"/>
  <c r="AU90" i="1"/>
  <c r="DK91" i="1"/>
  <c r="AY298" i="3" l="1"/>
  <c r="AZ298" i="3"/>
  <c r="AM300" i="3"/>
  <c r="AL300" i="3"/>
  <c r="BI301" i="3"/>
  <c r="BH301" i="3"/>
  <c r="AT299" i="3"/>
  <c r="K257" i="3"/>
  <c r="AU299" i="3"/>
  <c r="AP299" i="3"/>
  <c r="H257" i="3"/>
  <c r="AZ93" i="2"/>
  <c r="Q93" i="2"/>
  <c r="R93" i="2"/>
  <c r="AY93" i="2"/>
  <c r="Z96" i="2"/>
  <c r="X97" i="2"/>
  <c r="W97" i="2"/>
  <c r="Y97" i="2" s="1"/>
  <c r="AF293" i="3"/>
  <c r="BD295" i="3"/>
  <c r="BC295" i="3"/>
  <c r="AH121" i="2"/>
  <c r="BD121" i="2"/>
  <c r="AR121" i="2"/>
  <c r="AM121" i="2"/>
  <c r="S92" i="2"/>
  <c r="U92" i="2" s="1"/>
  <c r="T92" i="2"/>
  <c r="AA293" i="3"/>
  <c r="AB293" i="3"/>
  <c r="Q324" i="3"/>
  <c r="AH323" i="3"/>
  <c r="BJ322" i="3"/>
  <c r="AX322" i="3"/>
  <c r="AN322" i="3"/>
  <c r="AS322" i="3"/>
  <c r="W592" i="1"/>
  <c r="AD591" i="1"/>
  <c r="CH591" i="1"/>
  <c r="Z591" i="1"/>
  <c r="CL591" i="1"/>
  <c r="CM591" i="1"/>
  <c r="CF591" i="1"/>
  <c r="AA591" i="1"/>
  <c r="CI591" i="1"/>
  <c r="AB591" i="1"/>
  <c r="AE591" i="1"/>
  <c r="X591" i="1"/>
  <c r="AG591" i="1"/>
  <c r="CN591" i="1"/>
  <c r="Y591" i="1"/>
  <c r="AS591" i="1"/>
  <c r="CK591" i="1"/>
  <c r="CJ591" i="1"/>
  <c r="CO591" i="1"/>
  <c r="AF591" i="1"/>
  <c r="CG591" i="1"/>
  <c r="DG591" i="1"/>
  <c r="DA591" i="1"/>
  <c r="DI591" i="1"/>
  <c r="DE591" i="1"/>
  <c r="CZ591" i="1"/>
  <c r="CQ591" i="1"/>
  <c r="AY591" i="1"/>
  <c r="CW591" i="1"/>
  <c r="CT591" i="1"/>
  <c r="AW591" i="1"/>
  <c r="CP591" i="1"/>
  <c r="AR591" i="1"/>
  <c r="AM591" i="1"/>
  <c r="AK591" i="1"/>
  <c r="AC591" i="1"/>
  <c r="AP591" i="1"/>
  <c r="BA591" i="1"/>
  <c r="CS591" i="1"/>
  <c r="AI591" i="1"/>
  <c r="AO591" i="1"/>
  <c r="DC591" i="1"/>
  <c r="CX591" i="1"/>
  <c r="CU591" i="1"/>
  <c r="AH591" i="1"/>
  <c r="CY591" i="1"/>
  <c r="AQ591" i="1"/>
  <c r="AL591" i="1"/>
  <c r="AU591" i="1"/>
  <c r="DH591" i="1"/>
  <c r="CR591" i="1"/>
  <c r="AV591" i="1"/>
  <c r="AX591" i="1"/>
  <c r="DB591" i="1"/>
  <c r="AZ591" i="1"/>
  <c r="DD591" i="1"/>
  <c r="CV591" i="1"/>
  <c r="AT591" i="1"/>
  <c r="AN591" i="1"/>
  <c r="AJ591" i="1"/>
  <c r="DF591" i="1"/>
  <c r="W293" i="3"/>
  <c r="X293" i="3"/>
  <c r="K123" i="2"/>
  <c r="AB122" i="2"/>
  <c r="AE293" i="3"/>
  <c r="AK90" i="1"/>
  <c r="AV89" i="1"/>
  <c r="AC90" i="1"/>
  <c r="AZ90" i="1"/>
  <c r="DH90" i="1"/>
  <c r="DA90" i="1"/>
  <c r="BA90" i="1"/>
  <c r="DD90" i="1"/>
  <c r="EA90" i="1"/>
  <c r="DF89" i="1"/>
  <c r="EL90" i="1"/>
  <c r="ED90" i="1"/>
  <c r="CD90" i="1"/>
  <c r="BY90" i="1"/>
  <c r="DU90" i="1"/>
  <c r="AJ89" i="1"/>
  <c r="DB89" i="1"/>
  <c r="EC90" i="1"/>
  <c r="AT89" i="1"/>
  <c r="BM90" i="1"/>
  <c r="BO90" i="1"/>
  <c r="BS90" i="1"/>
  <c r="BU90" i="1"/>
  <c r="BP89" i="1"/>
  <c r="DY90" i="1"/>
  <c r="DV89" i="1"/>
  <c r="BW90" i="1"/>
  <c r="BT90" i="1"/>
  <c r="CB89" i="1"/>
  <c r="CV89" i="1"/>
  <c r="CR89" i="1"/>
  <c r="AX89" i="1"/>
  <c r="CE90" i="1"/>
  <c r="CC90" i="1"/>
  <c r="DT90" i="1"/>
  <c r="EF89" i="1"/>
  <c r="EM90" i="1"/>
  <c r="BL90" i="1"/>
  <c r="EH90" i="1"/>
  <c r="DW90" i="1"/>
  <c r="EG90" i="1"/>
  <c r="BQ90" i="1"/>
  <c r="DX90" i="1"/>
  <c r="EK90" i="1"/>
  <c r="EI90" i="1"/>
  <c r="BV90" i="1"/>
  <c r="EJ89" i="1"/>
  <c r="BZ89" i="1"/>
  <c r="EE90" i="1"/>
  <c r="BR89" i="1"/>
  <c r="DZ89" i="1"/>
  <c r="CA90" i="1"/>
  <c r="EB90" i="1"/>
  <c r="AN89" i="1"/>
  <c r="BX89" i="1"/>
  <c r="BN89" i="1"/>
  <c r="AQ115" i="2"/>
  <c r="AP115" i="2"/>
  <c r="BB117" i="2"/>
  <c r="BE117" i="2" s="1"/>
  <c r="BC117" i="2"/>
  <c r="BF116" i="2"/>
  <c r="AK114" i="2"/>
  <c r="AN114" i="2" s="1"/>
  <c r="AL114" i="2"/>
  <c r="AG114" i="2"/>
  <c r="AF114" i="2"/>
  <c r="AA91" i="1"/>
  <c r="DL92" i="1"/>
  <c r="AP91" i="1"/>
  <c r="BD92" i="1"/>
  <c r="CM91" i="1"/>
  <c r="CX91" i="1"/>
  <c r="DK92" i="1"/>
  <c r="AU91" i="1"/>
  <c r="AH91" i="1"/>
  <c r="AB92" i="1"/>
  <c r="AM91" i="1"/>
  <c r="CF92" i="1"/>
  <c r="BK92" i="1"/>
  <c r="CI91" i="1"/>
  <c r="CS92" i="1"/>
  <c r="AD91" i="1"/>
  <c r="DO92" i="1"/>
  <c r="BJ92" i="1"/>
  <c r="BC92" i="1"/>
  <c r="AS93" i="1"/>
  <c r="AR92" i="1"/>
  <c r="BI92" i="1"/>
  <c r="CQ91" i="1"/>
  <c r="DM92" i="1"/>
  <c r="CN92" i="1"/>
  <c r="CZ92" i="1"/>
  <c r="CY91" i="1"/>
  <c r="DI92" i="1"/>
  <c r="X92" i="1"/>
  <c r="DS92" i="1"/>
  <c r="AG92" i="1"/>
  <c r="AQ91" i="1"/>
  <c r="DJ93" i="1"/>
  <c r="BB92" i="1"/>
  <c r="CJ92" i="1"/>
  <c r="AF92" i="1"/>
  <c r="CL91" i="1"/>
  <c r="CG92" i="1"/>
  <c r="DN92" i="1"/>
  <c r="DE92" i="1"/>
  <c r="CP91" i="1"/>
  <c r="BH92" i="1"/>
  <c r="Z91" i="1"/>
  <c r="CO92" i="1"/>
  <c r="CW92" i="1"/>
  <c r="DR93" i="1"/>
  <c r="BF93" i="1"/>
  <c r="CH91" i="1"/>
  <c r="DG91" i="1"/>
  <c r="AW92" i="1"/>
  <c r="AE91" i="1"/>
  <c r="BG92" i="1"/>
  <c r="DQ92" i="1"/>
  <c r="CU91" i="1"/>
  <c r="BE92" i="1"/>
  <c r="AI91" i="1"/>
  <c r="CT91" i="1"/>
  <c r="DP92" i="1"/>
  <c r="AO92" i="1"/>
  <c r="CK92" i="1"/>
  <c r="AL91" i="1"/>
  <c r="AY91" i="1"/>
  <c r="DC91" i="1"/>
  <c r="Y92" i="1"/>
  <c r="AP300" i="3" l="1"/>
  <c r="AQ300" i="3"/>
  <c r="AR300" i="3"/>
  <c r="BK301" i="3"/>
  <c r="BL301" i="3"/>
  <c r="AO300" i="3"/>
  <c r="AW299" i="3"/>
  <c r="AV299" i="3"/>
  <c r="AX94" i="2"/>
  <c r="AW94" i="2"/>
  <c r="O94" i="2"/>
  <c r="P94" i="2"/>
  <c r="W98" i="2"/>
  <c r="X98" i="2"/>
  <c r="Z97" i="2"/>
  <c r="S93" i="2"/>
  <c r="U93" i="2" s="1"/>
  <c r="T93" i="2"/>
  <c r="BD122" i="2"/>
  <c r="AM122" i="2"/>
  <c r="AR122" i="2"/>
  <c r="AH122" i="2"/>
  <c r="Y294" i="3"/>
  <c r="Z294" i="3"/>
  <c r="AC294" i="3"/>
  <c r="V294" i="3"/>
  <c r="U294" i="3"/>
  <c r="AD294" i="3"/>
  <c r="AH324" i="3"/>
  <c r="Q325" i="3"/>
  <c r="V92" i="2"/>
  <c r="K124" i="2"/>
  <c r="AB123" i="2"/>
  <c r="W593" i="1"/>
  <c r="CL592" i="1"/>
  <c r="Z592" i="1"/>
  <c r="CM592" i="1"/>
  <c r="X592" i="1"/>
  <c r="AB592" i="1"/>
  <c r="CF592" i="1"/>
  <c r="AA592" i="1"/>
  <c r="AE592" i="1"/>
  <c r="CI592" i="1"/>
  <c r="AF592" i="1"/>
  <c r="AD592" i="1"/>
  <c r="Y592" i="1"/>
  <c r="AS592" i="1"/>
  <c r="CH592" i="1"/>
  <c r="AG592" i="1"/>
  <c r="CK592" i="1"/>
  <c r="CO592" i="1"/>
  <c r="CJ592" i="1"/>
  <c r="CN592" i="1"/>
  <c r="CG592" i="1"/>
  <c r="AK592" i="1"/>
  <c r="AY592" i="1"/>
  <c r="AU592" i="1"/>
  <c r="CP592" i="1"/>
  <c r="DI592" i="1"/>
  <c r="CS592" i="1"/>
  <c r="CQ592" i="1"/>
  <c r="DG592" i="1"/>
  <c r="DA592" i="1"/>
  <c r="CW592" i="1"/>
  <c r="CT592" i="1"/>
  <c r="CY592" i="1"/>
  <c r="CX592" i="1"/>
  <c r="CU592" i="1"/>
  <c r="BA592" i="1"/>
  <c r="AO592" i="1"/>
  <c r="AC592" i="1"/>
  <c r="AP592" i="1"/>
  <c r="AR592" i="1"/>
  <c r="DE592" i="1"/>
  <c r="DC592" i="1"/>
  <c r="AI592" i="1"/>
  <c r="AQ592" i="1"/>
  <c r="CZ592" i="1"/>
  <c r="AW592" i="1"/>
  <c r="AH592" i="1"/>
  <c r="AM592" i="1"/>
  <c r="AL592" i="1"/>
  <c r="DH592" i="1"/>
  <c r="AZ592" i="1"/>
  <c r="DF592" i="1"/>
  <c r="CR592" i="1"/>
  <c r="AV592" i="1"/>
  <c r="AX592" i="1"/>
  <c r="DB592" i="1"/>
  <c r="AJ592" i="1"/>
  <c r="DD592" i="1"/>
  <c r="CV592" i="1"/>
  <c r="AT592" i="1"/>
  <c r="AN592" i="1"/>
  <c r="BE295" i="3"/>
  <c r="BF295" i="3"/>
  <c r="AS323" i="3"/>
  <c r="AN323" i="3"/>
  <c r="AX323" i="3"/>
  <c r="BJ323" i="3"/>
  <c r="AK91" i="1"/>
  <c r="AV90" i="1"/>
  <c r="AC91" i="1"/>
  <c r="AZ91" i="1"/>
  <c r="DH91" i="1"/>
  <c r="DA91" i="1"/>
  <c r="DD91" i="1"/>
  <c r="BA91" i="1"/>
  <c r="BV91" i="1"/>
  <c r="EK91" i="1"/>
  <c r="BQ91" i="1"/>
  <c r="DW91" i="1"/>
  <c r="BL91" i="1"/>
  <c r="EF90" i="1"/>
  <c r="CC91" i="1"/>
  <c r="BT91" i="1"/>
  <c r="DV90" i="1"/>
  <c r="BP90" i="1"/>
  <c r="AJ90" i="1"/>
  <c r="AX90" i="1"/>
  <c r="DY91" i="1"/>
  <c r="DB90" i="1"/>
  <c r="CD91" i="1"/>
  <c r="EL91" i="1"/>
  <c r="BX90" i="1"/>
  <c r="EB91" i="1"/>
  <c r="DZ90" i="1"/>
  <c r="EE91" i="1"/>
  <c r="EJ90" i="1"/>
  <c r="EI91" i="1"/>
  <c r="CE91" i="1"/>
  <c r="BS91" i="1"/>
  <c r="BM91" i="1"/>
  <c r="EC91" i="1"/>
  <c r="BY91" i="1"/>
  <c r="ED91" i="1"/>
  <c r="DF90" i="1"/>
  <c r="BN90" i="1"/>
  <c r="AN90" i="1"/>
  <c r="CA91" i="1"/>
  <c r="BR90" i="1"/>
  <c r="BZ90" i="1"/>
  <c r="CV90" i="1"/>
  <c r="BU91" i="1"/>
  <c r="AT90" i="1"/>
  <c r="DU91" i="1"/>
  <c r="DX91" i="1"/>
  <c r="EG91" i="1"/>
  <c r="EH91" i="1"/>
  <c r="EM91" i="1"/>
  <c r="DT91" i="1"/>
  <c r="CR90" i="1"/>
  <c r="CB90" i="1"/>
  <c r="BW91" i="1"/>
  <c r="BO91" i="1"/>
  <c r="EA91" i="1"/>
  <c r="AT115" i="2"/>
  <c r="AJ114" i="2"/>
  <c r="AO114" i="2"/>
  <c r="AK115" i="2"/>
  <c r="AN115" i="2" s="1"/>
  <c r="AL115" i="2"/>
  <c r="AI114" i="2"/>
  <c r="AS115" i="2"/>
  <c r="BF117" i="2"/>
  <c r="BB118" i="2"/>
  <c r="BE118" i="2" s="1"/>
  <c r="BC118" i="2"/>
  <c r="AH92" i="1"/>
  <c r="Y93" i="1"/>
  <c r="AY92" i="1"/>
  <c r="CK93" i="1"/>
  <c r="AI92" i="1"/>
  <c r="BE93" i="1"/>
  <c r="DQ93" i="1"/>
  <c r="AE92" i="1"/>
  <c r="AW93" i="1"/>
  <c r="DG92" i="1"/>
  <c r="CH92" i="1"/>
  <c r="Z92" i="1"/>
  <c r="BH93" i="1"/>
  <c r="DE93" i="1"/>
  <c r="DN93" i="1"/>
  <c r="CG93" i="1"/>
  <c r="DJ94" i="1"/>
  <c r="DS93" i="1"/>
  <c r="CN93" i="1"/>
  <c r="DM93" i="1"/>
  <c r="BI93" i="1"/>
  <c r="BC93" i="1"/>
  <c r="DO93" i="1"/>
  <c r="CS93" i="1"/>
  <c r="CI92" i="1"/>
  <c r="CF93" i="1"/>
  <c r="AB93" i="1"/>
  <c r="AU92" i="1"/>
  <c r="DK93" i="1"/>
  <c r="CX92" i="1"/>
  <c r="DL93" i="1"/>
  <c r="CJ93" i="1"/>
  <c r="DC92" i="1"/>
  <c r="AO93" i="1"/>
  <c r="CU92" i="1"/>
  <c r="BG93" i="1"/>
  <c r="BF94" i="1"/>
  <c r="DR94" i="1"/>
  <c r="CW93" i="1"/>
  <c r="CO93" i="1"/>
  <c r="CP92" i="1"/>
  <c r="CL92" i="1"/>
  <c r="AF93" i="1"/>
  <c r="BB93" i="1"/>
  <c r="AQ92" i="1"/>
  <c r="AG93" i="1"/>
  <c r="DI93" i="1"/>
  <c r="CY92" i="1"/>
  <c r="CZ93" i="1"/>
  <c r="CQ92" i="1"/>
  <c r="AR93" i="1"/>
  <c r="AS94" i="1"/>
  <c r="BJ93" i="1"/>
  <c r="AD92" i="1"/>
  <c r="BK93" i="1"/>
  <c r="AM92" i="1"/>
  <c r="CM92" i="1"/>
  <c r="AP92" i="1"/>
  <c r="AA92" i="1"/>
  <c r="BD93" i="1"/>
  <c r="AL92" i="1"/>
  <c r="DP93" i="1"/>
  <c r="CT92" i="1"/>
  <c r="X93" i="1"/>
  <c r="AY299" i="3" l="1"/>
  <c r="N257" i="3"/>
  <c r="AZ299" i="3"/>
  <c r="AU300" i="3"/>
  <c r="BH302" i="3"/>
  <c r="BI302" i="3"/>
  <c r="AM301" i="3"/>
  <c r="AL301" i="3"/>
  <c r="AO301" i="3" s="1"/>
  <c r="AT300" i="3"/>
  <c r="R94" i="2"/>
  <c r="AZ94" i="2"/>
  <c r="Q94" i="2"/>
  <c r="AY94" i="2"/>
  <c r="Y98" i="2"/>
  <c r="Z98" i="2"/>
  <c r="H17" i="2"/>
  <c r="AB294" i="3"/>
  <c r="AF294" i="3"/>
  <c r="T94" i="2"/>
  <c r="S94" i="2"/>
  <c r="BC296" i="3"/>
  <c r="BD296" i="3"/>
  <c r="K125" i="2"/>
  <c r="AB124" i="2"/>
  <c r="AE294" i="3"/>
  <c r="X294" i="3"/>
  <c r="AA294" i="3"/>
  <c r="W294" i="3"/>
  <c r="AH123" i="2"/>
  <c r="BD123" i="2"/>
  <c r="AM123" i="2"/>
  <c r="AR123" i="2"/>
  <c r="BJ324" i="3"/>
  <c r="AX324" i="3"/>
  <c r="AN324" i="3"/>
  <c r="AS324" i="3"/>
  <c r="W594" i="1"/>
  <c r="AD593" i="1"/>
  <c r="CL593" i="1"/>
  <c r="Z593" i="1"/>
  <c r="CH593" i="1"/>
  <c r="X593" i="1"/>
  <c r="AB593" i="1"/>
  <c r="CI593" i="1"/>
  <c r="CM593" i="1"/>
  <c r="CF593" i="1"/>
  <c r="AF593" i="1"/>
  <c r="AA593" i="1"/>
  <c r="CJ593" i="1"/>
  <c r="CN593" i="1"/>
  <c r="AS593" i="1"/>
  <c r="AG593" i="1"/>
  <c r="CG593" i="1"/>
  <c r="AE593" i="1"/>
  <c r="Y593" i="1"/>
  <c r="CK593" i="1"/>
  <c r="CO593" i="1"/>
  <c r="AK593" i="1"/>
  <c r="AO593" i="1"/>
  <c r="AI593" i="1"/>
  <c r="DE593" i="1"/>
  <c r="AM593" i="1"/>
  <c r="DA593" i="1"/>
  <c r="AC593" i="1"/>
  <c r="CT593" i="1"/>
  <c r="BA593" i="1"/>
  <c r="CP593" i="1"/>
  <c r="AR593" i="1"/>
  <c r="AY593" i="1"/>
  <c r="DC593" i="1"/>
  <c r="CW593" i="1"/>
  <c r="CY593" i="1"/>
  <c r="AW593" i="1"/>
  <c r="CZ593" i="1"/>
  <c r="AH593" i="1"/>
  <c r="DG593" i="1"/>
  <c r="AP593" i="1"/>
  <c r="CS593" i="1"/>
  <c r="AL593" i="1"/>
  <c r="CX593" i="1"/>
  <c r="CU593" i="1"/>
  <c r="AQ593" i="1"/>
  <c r="CQ593" i="1"/>
  <c r="AU593" i="1"/>
  <c r="DI593" i="1"/>
  <c r="DH593" i="1"/>
  <c r="AT593" i="1"/>
  <c r="AV593" i="1"/>
  <c r="DF593" i="1"/>
  <c r="AZ593" i="1"/>
  <c r="AX593" i="1"/>
  <c r="CV593" i="1"/>
  <c r="CR593" i="1"/>
  <c r="DB593" i="1"/>
  <c r="DD593" i="1"/>
  <c r="AN593" i="1"/>
  <c r="AJ593" i="1"/>
  <c r="Q326" i="3"/>
  <c r="AH325" i="3"/>
  <c r="V93" i="2"/>
  <c r="AK92" i="1"/>
  <c r="AV91" i="1"/>
  <c r="AC92" i="1"/>
  <c r="DH92" i="1"/>
  <c r="AZ92" i="1"/>
  <c r="DA92" i="1"/>
  <c r="DD92" i="1"/>
  <c r="BA92" i="1"/>
  <c r="BR91" i="1"/>
  <c r="ED92" i="1"/>
  <c r="EC92" i="1"/>
  <c r="BS92" i="1"/>
  <c r="EI92" i="1"/>
  <c r="EE92" i="1"/>
  <c r="EB92" i="1"/>
  <c r="CD92" i="1"/>
  <c r="BP91" i="1"/>
  <c r="BT92" i="1"/>
  <c r="EF91" i="1"/>
  <c r="DW92" i="1"/>
  <c r="EK92" i="1"/>
  <c r="EG92" i="1"/>
  <c r="BU92" i="1"/>
  <c r="DF91" i="1"/>
  <c r="BY92" i="1"/>
  <c r="BM92" i="1"/>
  <c r="CE92" i="1"/>
  <c r="EJ91" i="1"/>
  <c r="DZ91" i="1"/>
  <c r="BX91" i="1"/>
  <c r="AJ91" i="1"/>
  <c r="DV91" i="1"/>
  <c r="CC92" i="1"/>
  <c r="BL92" i="1"/>
  <c r="BQ92" i="1"/>
  <c r="BV92" i="1"/>
  <c r="EA92" i="1"/>
  <c r="BW92" i="1"/>
  <c r="CR91" i="1"/>
  <c r="EM92" i="1"/>
  <c r="DU92" i="1"/>
  <c r="BZ91" i="1"/>
  <c r="CA92" i="1"/>
  <c r="BN91" i="1"/>
  <c r="EL92" i="1"/>
  <c r="DB91" i="1"/>
  <c r="AX91" i="1"/>
  <c r="BO92" i="1"/>
  <c r="CB91" i="1"/>
  <c r="DT92" i="1"/>
  <c r="EH92" i="1"/>
  <c r="DX92" i="1"/>
  <c r="AT91" i="1"/>
  <c r="CV91" i="1"/>
  <c r="AN91" i="1"/>
  <c r="DY92" i="1"/>
  <c r="BF118" i="2"/>
  <c r="AK116" i="2"/>
  <c r="AL116" i="2"/>
  <c r="BB119" i="2"/>
  <c r="BC119" i="2"/>
  <c r="AG115" i="2"/>
  <c r="AF115" i="2"/>
  <c r="AQ116" i="2"/>
  <c r="AP116" i="2"/>
  <c r="AS116" i="2" s="1"/>
  <c r="AO115" i="2"/>
  <c r="X94" i="1"/>
  <c r="CT93" i="1"/>
  <c r="AL93" i="1"/>
  <c r="AA93" i="1"/>
  <c r="AD93" i="1"/>
  <c r="BJ94" i="1"/>
  <c r="AS95" i="1"/>
  <c r="CQ93" i="1"/>
  <c r="CZ94" i="1"/>
  <c r="DI94" i="1"/>
  <c r="AG94" i="1"/>
  <c r="AQ93" i="1"/>
  <c r="AF94" i="1"/>
  <c r="CO94" i="1"/>
  <c r="DR95" i="1"/>
  <c r="BG94" i="1"/>
  <c r="AO94" i="1"/>
  <c r="CJ94" i="1"/>
  <c r="DK94" i="1"/>
  <c r="CS94" i="1"/>
  <c r="CN94" i="1"/>
  <c r="DJ95" i="1"/>
  <c r="DN94" i="1"/>
  <c r="BH94" i="1"/>
  <c r="DG93" i="1"/>
  <c r="AE93" i="1"/>
  <c r="BE94" i="1"/>
  <c r="AY93" i="1"/>
  <c r="AH93" i="1"/>
  <c r="DP94" i="1"/>
  <c r="BD94" i="1"/>
  <c r="AP93" i="1"/>
  <c r="CM93" i="1"/>
  <c r="AM93" i="1"/>
  <c r="AR94" i="1"/>
  <c r="CY93" i="1"/>
  <c r="BB94" i="1"/>
  <c r="CL93" i="1"/>
  <c r="CP93" i="1"/>
  <c r="CW94" i="1"/>
  <c r="BF95" i="1"/>
  <c r="CU93" i="1"/>
  <c r="DC93" i="1"/>
  <c r="DL94" i="1"/>
  <c r="CX93" i="1"/>
  <c r="AU93" i="1"/>
  <c r="AB94" i="1"/>
  <c r="CI93" i="1"/>
  <c r="DO94" i="1"/>
  <c r="BC94" i="1"/>
  <c r="BI94" i="1"/>
  <c r="DM94" i="1"/>
  <c r="DS94" i="1"/>
  <c r="CG94" i="1"/>
  <c r="DE94" i="1"/>
  <c r="Z93" i="1"/>
  <c r="CH93" i="1"/>
  <c r="AW94" i="1"/>
  <c r="DQ94" i="1"/>
  <c r="AI93" i="1"/>
  <c r="CK94" i="1"/>
  <c r="Y94" i="1"/>
  <c r="BK94" i="1"/>
  <c r="CF94" i="1"/>
  <c r="K21" i="22" l="1"/>
  <c r="D76" i="22" s="1"/>
  <c r="M21" i="22"/>
  <c r="E76" i="22" s="1"/>
  <c r="E233" i="3"/>
  <c r="H233" i="3"/>
  <c r="AL302" i="3"/>
  <c r="AM302" i="3"/>
  <c r="BK302" i="3"/>
  <c r="BL302" i="3"/>
  <c r="AV300" i="3"/>
  <c r="AW300" i="3"/>
  <c r="AP301" i="3"/>
  <c r="AR301" i="3"/>
  <c r="AQ301" i="3"/>
  <c r="AT301" i="3" s="1"/>
  <c r="AW95" i="2"/>
  <c r="AY95" i="2" s="1"/>
  <c r="O95" i="2"/>
  <c r="Q95" i="2" s="1"/>
  <c r="P95" i="2"/>
  <c r="AX95" i="2"/>
  <c r="X99" i="2"/>
  <c r="W99" i="2"/>
  <c r="Y99" i="2" s="1"/>
  <c r="BF296" i="3"/>
  <c r="AH326" i="3"/>
  <c r="Q327" i="3"/>
  <c r="AB125" i="2"/>
  <c r="K126" i="2"/>
  <c r="U295" i="3"/>
  <c r="AD295" i="3"/>
  <c r="AC295" i="3"/>
  <c r="V295" i="3"/>
  <c r="Y295" i="3"/>
  <c r="AA295" i="3" s="1"/>
  <c r="Z295" i="3"/>
  <c r="AS325" i="3"/>
  <c r="AN325" i="3"/>
  <c r="AX325" i="3"/>
  <c r="BJ325" i="3"/>
  <c r="BD124" i="2"/>
  <c r="AH124" i="2"/>
  <c r="AR124" i="2"/>
  <c r="AM124" i="2"/>
  <c r="U94" i="2"/>
  <c r="V94" i="2"/>
  <c r="W595" i="1"/>
  <c r="CM594" i="1"/>
  <c r="AA594" i="1"/>
  <c r="X594" i="1"/>
  <c r="AD594" i="1"/>
  <c r="CL594" i="1"/>
  <c r="Z594" i="1"/>
  <c r="AE594" i="1"/>
  <c r="CI594" i="1"/>
  <c r="CN594" i="1"/>
  <c r="AB594" i="1"/>
  <c r="CF594" i="1"/>
  <c r="AS594" i="1"/>
  <c r="AF594" i="1"/>
  <c r="AG594" i="1"/>
  <c r="Y594" i="1"/>
  <c r="CJ594" i="1"/>
  <c r="CG594" i="1"/>
  <c r="CK594" i="1"/>
  <c r="CH594" i="1"/>
  <c r="CO594" i="1"/>
  <c r="AC594" i="1"/>
  <c r="DA594" i="1"/>
  <c r="CY594" i="1"/>
  <c r="AU594" i="1"/>
  <c r="AP594" i="1"/>
  <c r="AW594" i="1"/>
  <c r="CU594" i="1"/>
  <c r="AQ594" i="1"/>
  <c r="AM594" i="1"/>
  <c r="AI594" i="1"/>
  <c r="DC594" i="1"/>
  <c r="CS594" i="1"/>
  <c r="AR594" i="1"/>
  <c r="AY594" i="1"/>
  <c r="CP594" i="1"/>
  <c r="AO594" i="1"/>
  <c r="CW594" i="1"/>
  <c r="DG594" i="1"/>
  <c r="AK594" i="1"/>
  <c r="DE594" i="1"/>
  <c r="AL594" i="1"/>
  <c r="DI594" i="1"/>
  <c r="AH594" i="1"/>
  <c r="CX594" i="1"/>
  <c r="CT594" i="1"/>
  <c r="BA594" i="1"/>
  <c r="CQ594" i="1"/>
  <c r="CZ594" i="1"/>
  <c r="CV594" i="1"/>
  <c r="DH594" i="1"/>
  <c r="AZ594" i="1"/>
  <c r="AV594" i="1"/>
  <c r="AX594" i="1"/>
  <c r="AN594" i="1"/>
  <c r="DB594" i="1"/>
  <c r="AJ594" i="1"/>
  <c r="DD594" i="1"/>
  <c r="CR594" i="1"/>
  <c r="AT594" i="1"/>
  <c r="DF594" i="1"/>
  <c r="BE296" i="3"/>
  <c r="AJ115" i="2"/>
  <c r="AK93" i="1"/>
  <c r="AV92" i="1"/>
  <c r="AC93" i="1"/>
  <c r="AZ93" i="1"/>
  <c r="DH93" i="1"/>
  <c r="DA93" i="1"/>
  <c r="BA93" i="1"/>
  <c r="DD93" i="1"/>
  <c r="DY93" i="1"/>
  <c r="DZ92" i="1"/>
  <c r="EK93" i="1"/>
  <c r="EB93" i="1"/>
  <c r="EI93" i="1"/>
  <c r="EC93" i="1"/>
  <c r="CV92" i="1"/>
  <c r="DT93" i="1"/>
  <c r="BW93" i="1"/>
  <c r="AN92" i="1"/>
  <c r="AT92" i="1"/>
  <c r="EH93" i="1"/>
  <c r="CB92" i="1"/>
  <c r="AX92" i="1"/>
  <c r="EL93" i="1"/>
  <c r="CA93" i="1"/>
  <c r="DU93" i="1"/>
  <c r="CR92" i="1"/>
  <c r="EA93" i="1"/>
  <c r="BQ93" i="1"/>
  <c r="CC93" i="1"/>
  <c r="AJ92" i="1"/>
  <c r="CE93" i="1"/>
  <c r="BY93" i="1"/>
  <c r="BU93" i="1"/>
  <c r="EF92" i="1"/>
  <c r="BP92" i="1"/>
  <c r="DX93" i="1"/>
  <c r="BO93" i="1"/>
  <c r="DB92" i="1"/>
  <c r="BZ92" i="1"/>
  <c r="EM93" i="1"/>
  <c r="BV93" i="1"/>
  <c r="BL93" i="1"/>
  <c r="DV92" i="1"/>
  <c r="BX92" i="1"/>
  <c r="EJ92" i="1"/>
  <c r="BM93" i="1"/>
  <c r="DF92" i="1"/>
  <c r="EG93" i="1"/>
  <c r="DW93" i="1"/>
  <c r="BR92" i="1"/>
  <c r="BN92" i="1"/>
  <c r="BT93" i="1"/>
  <c r="CD93" i="1"/>
  <c r="EE93" i="1"/>
  <c r="BS93" i="1"/>
  <c r="ED93" i="1"/>
  <c r="AO116" i="2"/>
  <c r="BF119" i="2"/>
  <c r="AI115" i="2"/>
  <c r="AF116" i="2" s="1"/>
  <c r="AI116" i="2" s="1"/>
  <c r="BE119" i="2"/>
  <c r="BB120" i="2" s="1"/>
  <c r="AN116" i="2"/>
  <c r="AK117" i="2" s="1"/>
  <c r="AN117" i="2" s="1"/>
  <c r="AT116" i="2"/>
  <c r="AQ117" i="2"/>
  <c r="AP117" i="2"/>
  <c r="AS117" i="2" s="1"/>
  <c r="DG94" i="1"/>
  <c r="AW95" i="1"/>
  <c r="CF95" i="1"/>
  <c r="BK95" i="1"/>
  <c r="Y95" i="1"/>
  <c r="DQ95" i="1"/>
  <c r="CH94" i="1"/>
  <c r="Z94" i="1"/>
  <c r="CG95" i="1"/>
  <c r="DS95" i="1"/>
  <c r="BI95" i="1"/>
  <c r="CI94" i="1"/>
  <c r="DL95" i="1"/>
  <c r="BB95" i="1"/>
  <c r="CY94" i="1"/>
  <c r="CM94" i="1"/>
  <c r="BD95" i="1"/>
  <c r="AY94" i="1"/>
  <c r="BE95" i="1"/>
  <c r="BH95" i="1"/>
  <c r="CN95" i="1"/>
  <c r="CS95" i="1"/>
  <c r="CJ95" i="1"/>
  <c r="AG95" i="1"/>
  <c r="CZ95" i="1"/>
  <c r="AS96" i="1"/>
  <c r="AD94" i="1"/>
  <c r="AL94" i="1"/>
  <c r="X95" i="1"/>
  <c r="CK95" i="1"/>
  <c r="DE95" i="1"/>
  <c r="DM95" i="1"/>
  <c r="BC95" i="1"/>
  <c r="DO95" i="1"/>
  <c r="AB95" i="1"/>
  <c r="CX94" i="1"/>
  <c r="DC94" i="1"/>
  <c r="CU94" i="1"/>
  <c r="CW95" i="1"/>
  <c r="CP94" i="1"/>
  <c r="CL94" i="1"/>
  <c r="AR95" i="1"/>
  <c r="AM94" i="1"/>
  <c r="AP94" i="1"/>
  <c r="DP95" i="1"/>
  <c r="AH94" i="1"/>
  <c r="AE94" i="1"/>
  <c r="DN95" i="1"/>
  <c r="AO95" i="1"/>
  <c r="BG95" i="1"/>
  <c r="CO95" i="1"/>
  <c r="AF95" i="1"/>
  <c r="AQ94" i="1"/>
  <c r="DI95" i="1"/>
  <c r="CQ94" i="1"/>
  <c r="BJ95" i="1"/>
  <c r="AA94" i="1"/>
  <c r="CT94" i="1"/>
  <c r="AU94" i="1"/>
  <c r="BF96" i="1"/>
  <c r="DK95" i="1"/>
  <c r="DR96" i="1"/>
  <c r="AI94" i="1"/>
  <c r="DJ96" i="1"/>
  <c r="AU301" i="3" l="1"/>
  <c r="AP302" i="3"/>
  <c r="AR302" i="3"/>
  <c r="AQ302" i="3"/>
  <c r="AT302" i="3" s="1"/>
  <c r="BI303" i="3"/>
  <c r="BH303" i="3"/>
  <c r="AO302" i="3"/>
  <c r="AY300" i="3"/>
  <c r="AZ300" i="3"/>
  <c r="R95" i="2"/>
  <c r="AX96" i="2"/>
  <c r="O96" i="2"/>
  <c r="AW96" i="2"/>
  <c r="P96" i="2"/>
  <c r="AZ95" i="2"/>
  <c r="X100" i="2"/>
  <c r="W100" i="2"/>
  <c r="Z99" i="2"/>
  <c r="AF295" i="3"/>
  <c r="AG116" i="2"/>
  <c r="AJ116" i="2" s="1"/>
  <c r="AE295" i="3"/>
  <c r="BD297" i="3"/>
  <c r="BC297" i="3"/>
  <c r="K127" i="2"/>
  <c r="AB126" i="2"/>
  <c r="W596" i="1"/>
  <c r="AE595" i="1"/>
  <c r="AG595" i="1"/>
  <c r="Z595" i="1"/>
  <c r="AA595" i="1"/>
  <c r="AB595" i="1"/>
  <c r="AD595" i="1"/>
  <c r="CH595" i="1"/>
  <c r="CL595" i="1"/>
  <c r="X595" i="1"/>
  <c r="AF595" i="1"/>
  <c r="CF595" i="1"/>
  <c r="CN595" i="1"/>
  <c r="CK595" i="1"/>
  <c r="CI595" i="1"/>
  <c r="CO595" i="1"/>
  <c r="Y595" i="1"/>
  <c r="CG595" i="1"/>
  <c r="CJ595" i="1"/>
  <c r="AS595" i="1"/>
  <c r="CM595" i="1"/>
  <c r="AY595" i="1"/>
  <c r="AP595" i="1"/>
  <c r="BA595" i="1"/>
  <c r="AR595" i="1"/>
  <c r="AM595" i="1"/>
  <c r="DG595" i="1"/>
  <c r="AC595" i="1"/>
  <c r="DA595" i="1"/>
  <c r="AK595" i="1"/>
  <c r="CW595" i="1"/>
  <c r="AW595" i="1"/>
  <c r="CU595" i="1"/>
  <c r="DE595" i="1"/>
  <c r="AO595" i="1"/>
  <c r="AU595" i="1"/>
  <c r="CT595" i="1"/>
  <c r="CP595" i="1"/>
  <c r="CZ595" i="1"/>
  <c r="AH595" i="1"/>
  <c r="DI595" i="1"/>
  <c r="DC595" i="1"/>
  <c r="AL595" i="1"/>
  <c r="AI595" i="1"/>
  <c r="CS595" i="1"/>
  <c r="CX595" i="1"/>
  <c r="CY595" i="1"/>
  <c r="CQ595" i="1"/>
  <c r="AQ595" i="1"/>
  <c r="AZ595" i="1"/>
  <c r="AT595" i="1"/>
  <c r="AV595" i="1"/>
  <c r="AX595" i="1"/>
  <c r="AJ595" i="1"/>
  <c r="DH595" i="1"/>
  <c r="DD595" i="1"/>
  <c r="CR595" i="1"/>
  <c r="AN595" i="1"/>
  <c r="DB595" i="1"/>
  <c r="DF595" i="1"/>
  <c r="CV595" i="1"/>
  <c r="BD125" i="2"/>
  <c r="AM125" i="2"/>
  <c r="AH125" i="2"/>
  <c r="AR125" i="2"/>
  <c r="Q328" i="3"/>
  <c r="AH327" i="3"/>
  <c r="T95" i="2"/>
  <c r="S95" i="2"/>
  <c r="AB295" i="3"/>
  <c r="W295" i="3"/>
  <c r="X295" i="3"/>
  <c r="BJ326" i="3"/>
  <c r="AX326" i="3"/>
  <c r="AN326" i="3"/>
  <c r="AS326" i="3"/>
  <c r="AK94" i="1"/>
  <c r="AV93" i="1"/>
  <c r="AC94" i="1"/>
  <c r="DH94" i="1"/>
  <c r="AZ94" i="1"/>
  <c r="DA94" i="1"/>
  <c r="DD94" i="1"/>
  <c r="BA94" i="1"/>
  <c r="BS94" i="1"/>
  <c r="CD94" i="1"/>
  <c r="BN93" i="1"/>
  <c r="DW94" i="1"/>
  <c r="DT94" i="1"/>
  <c r="DZ93" i="1"/>
  <c r="BR93" i="1"/>
  <c r="EG94" i="1"/>
  <c r="BM94" i="1"/>
  <c r="BX93" i="1"/>
  <c r="BL94" i="1"/>
  <c r="DB93" i="1"/>
  <c r="DX94" i="1"/>
  <c r="BY94" i="1"/>
  <c r="AJ93" i="1"/>
  <c r="BQ94" i="1"/>
  <c r="CR93" i="1"/>
  <c r="AX93" i="1"/>
  <c r="EH94" i="1"/>
  <c r="AN93" i="1"/>
  <c r="EC94" i="1"/>
  <c r="EB94" i="1"/>
  <c r="ED94" i="1"/>
  <c r="EE94" i="1"/>
  <c r="BT94" i="1"/>
  <c r="EM94" i="1"/>
  <c r="EF93" i="1"/>
  <c r="CA94" i="1"/>
  <c r="BW94" i="1"/>
  <c r="CV93" i="1"/>
  <c r="EI94" i="1"/>
  <c r="EK94" i="1"/>
  <c r="DY94" i="1"/>
  <c r="DF93" i="1"/>
  <c r="EJ93" i="1"/>
  <c r="DV93" i="1"/>
  <c r="BV94" i="1"/>
  <c r="BZ93" i="1"/>
  <c r="BO94" i="1"/>
  <c r="BP93" i="1"/>
  <c r="BU94" i="1"/>
  <c r="CE94" i="1"/>
  <c r="CC94" i="1"/>
  <c r="EA94" i="1"/>
  <c r="DU94" i="1"/>
  <c r="EL94" i="1"/>
  <c r="CB93" i="1"/>
  <c r="AT93" i="1"/>
  <c r="AL117" i="2"/>
  <c r="AO117" i="2" s="1"/>
  <c r="BC120" i="2"/>
  <c r="BF120" i="2" s="1"/>
  <c r="AQ118" i="2"/>
  <c r="AP118" i="2"/>
  <c r="AK118" i="2"/>
  <c r="AL118" i="2"/>
  <c r="AG117" i="2"/>
  <c r="AF117" i="2"/>
  <c r="AI117" i="2" s="1"/>
  <c r="BE120" i="2"/>
  <c r="AT117" i="2"/>
  <c r="AI95" i="1"/>
  <c r="BF97" i="1"/>
  <c r="DI96" i="1"/>
  <c r="CO96" i="1"/>
  <c r="BG96" i="1"/>
  <c r="AE95" i="1"/>
  <c r="AA95" i="1"/>
  <c r="DJ97" i="1"/>
  <c r="DK96" i="1"/>
  <c r="AU95" i="1"/>
  <c r="CT95" i="1"/>
  <c r="CQ95" i="1"/>
  <c r="AQ95" i="1"/>
  <c r="AO96" i="1"/>
  <c r="DN96" i="1"/>
  <c r="AP95" i="1"/>
  <c r="AM95" i="1"/>
  <c r="CP95" i="1"/>
  <c r="DC95" i="1"/>
  <c r="AB96" i="1"/>
  <c r="BC96" i="1"/>
  <c r="CK96" i="1"/>
  <c r="X96" i="1"/>
  <c r="AS97" i="1"/>
  <c r="AG96" i="1"/>
  <c r="BH96" i="1"/>
  <c r="BE96" i="1"/>
  <c r="BD96" i="1"/>
  <c r="CI95" i="1"/>
  <c r="Z95" i="1"/>
  <c r="DQ96" i="1"/>
  <c r="Y96" i="1"/>
  <c r="CF96" i="1"/>
  <c r="AW96" i="1"/>
  <c r="DR97" i="1"/>
  <c r="BJ96" i="1"/>
  <c r="AH95" i="1"/>
  <c r="DP96" i="1"/>
  <c r="AR96" i="1"/>
  <c r="CL95" i="1"/>
  <c r="CW96" i="1"/>
  <c r="CX95" i="1"/>
  <c r="DO96" i="1"/>
  <c r="DM96" i="1"/>
  <c r="DE96" i="1"/>
  <c r="AL95" i="1"/>
  <c r="AD95" i="1"/>
  <c r="CZ96" i="1"/>
  <c r="CJ96" i="1"/>
  <c r="CS96" i="1"/>
  <c r="CN96" i="1"/>
  <c r="CY95" i="1"/>
  <c r="BB96" i="1"/>
  <c r="DL96" i="1"/>
  <c r="BI96" i="1"/>
  <c r="DS96" i="1"/>
  <c r="CG96" i="1"/>
  <c r="CH95" i="1"/>
  <c r="BK96" i="1"/>
  <c r="DG95" i="1"/>
  <c r="AF96" i="1"/>
  <c r="CU95" i="1"/>
  <c r="AY95" i="1"/>
  <c r="CM95" i="1"/>
  <c r="BK303" i="3" l="1"/>
  <c r="BL303" i="3"/>
  <c r="AV301" i="3"/>
  <c r="AY301" i="3" s="1"/>
  <c r="AW301" i="3"/>
  <c r="AR303" i="3"/>
  <c r="AQ303" i="3"/>
  <c r="AL303" i="3"/>
  <c r="AM303" i="3"/>
  <c r="AU302" i="3"/>
  <c r="AZ96" i="2"/>
  <c r="Q96" i="2"/>
  <c r="R96" i="2"/>
  <c r="AY96" i="2"/>
  <c r="Y100" i="2"/>
  <c r="Z100" i="2"/>
  <c r="BF297" i="3"/>
  <c r="V95" i="2"/>
  <c r="AS327" i="3"/>
  <c r="AN327" i="3"/>
  <c r="AX327" i="3"/>
  <c r="BJ327" i="3"/>
  <c r="U296" i="3"/>
  <c r="Z296" i="3"/>
  <c r="Y296" i="3"/>
  <c r="V296" i="3"/>
  <c r="AC296" i="3"/>
  <c r="AD296" i="3"/>
  <c r="W597" i="1"/>
  <c r="Y596" i="1"/>
  <c r="CH596" i="1"/>
  <c r="CL596" i="1"/>
  <c r="AD596" i="1"/>
  <c r="AE596" i="1"/>
  <c r="X596" i="1"/>
  <c r="AB596" i="1"/>
  <c r="Z596" i="1"/>
  <c r="CI596" i="1"/>
  <c r="CF596" i="1"/>
  <c r="CM596" i="1"/>
  <c r="AF596" i="1"/>
  <c r="CJ596" i="1"/>
  <c r="CG596" i="1"/>
  <c r="CK596" i="1"/>
  <c r="CN596" i="1"/>
  <c r="AA596" i="1"/>
  <c r="AG596" i="1"/>
  <c r="AS596" i="1"/>
  <c r="CO596" i="1"/>
  <c r="CW596" i="1"/>
  <c r="AY596" i="1"/>
  <c r="AI596" i="1"/>
  <c r="AO596" i="1"/>
  <c r="AP596" i="1"/>
  <c r="BA596" i="1"/>
  <c r="AQ596" i="1"/>
  <c r="DE596" i="1"/>
  <c r="AK596" i="1"/>
  <c r="AC596" i="1"/>
  <c r="DG596" i="1"/>
  <c r="AW596" i="1"/>
  <c r="CY596" i="1"/>
  <c r="CP596" i="1"/>
  <c r="DI596" i="1"/>
  <c r="CQ596" i="1"/>
  <c r="DA596" i="1"/>
  <c r="AR596" i="1"/>
  <c r="AL596" i="1"/>
  <c r="CS596" i="1"/>
  <c r="DC596" i="1"/>
  <c r="CZ596" i="1"/>
  <c r="CU596" i="1"/>
  <c r="CT596" i="1"/>
  <c r="CX596" i="1"/>
  <c r="AM596" i="1"/>
  <c r="AH596" i="1"/>
  <c r="AU596" i="1"/>
  <c r="AV596" i="1"/>
  <c r="DD596" i="1"/>
  <c r="DF596" i="1"/>
  <c r="AT596" i="1"/>
  <c r="DH596" i="1"/>
  <c r="CV596" i="1"/>
  <c r="AN596" i="1"/>
  <c r="DB596" i="1"/>
  <c r="AZ596" i="1"/>
  <c r="AJ596" i="1"/>
  <c r="AX596" i="1"/>
  <c r="CR596" i="1"/>
  <c r="BE297" i="3"/>
  <c r="BD126" i="2"/>
  <c r="AM126" i="2"/>
  <c r="AR126" i="2"/>
  <c r="AH126" i="2"/>
  <c r="U95" i="2"/>
  <c r="AH328" i="3"/>
  <c r="Q329" i="3"/>
  <c r="K128" i="2"/>
  <c r="AB127" i="2"/>
  <c r="AK95" i="1"/>
  <c r="AV94" i="1"/>
  <c r="AC95" i="1"/>
  <c r="AZ95" i="1"/>
  <c r="DH95" i="1"/>
  <c r="DA95" i="1"/>
  <c r="DD95" i="1"/>
  <c r="BA95" i="1"/>
  <c r="AT94" i="1"/>
  <c r="EL95" i="1"/>
  <c r="CE95" i="1"/>
  <c r="DF94" i="1"/>
  <c r="EK95" i="1"/>
  <c r="EM95" i="1"/>
  <c r="EE95" i="1"/>
  <c r="EB95" i="1"/>
  <c r="AN94" i="1"/>
  <c r="BQ95" i="1"/>
  <c r="BY95" i="1"/>
  <c r="BX94" i="1"/>
  <c r="EG95" i="1"/>
  <c r="DZ94" i="1"/>
  <c r="BO95" i="1"/>
  <c r="BV95" i="1"/>
  <c r="DY95" i="1"/>
  <c r="EF94" i="1"/>
  <c r="AX94" i="1"/>
  <c r="DB94" i="1"/>
  <c r="DW95" i="1"/>
  <c r="EA95" i="1"/>
  <c r="BP94" i="1"/>
  <c r="BZ94" i="1"/>
  <c r="DV94" i="1"/>
  <c r="CV94" i="1"/>
  <c r="CA95" i="1"/>
  <c r="DX95" i="1"/>
  <c r="BM95" i="1"/>
  <c r="DT95" i="1"/>
  <c r="CD95" i="1"/>
  <c r="CB94" i="1"/>
  <c r="EJ94" i="1"/>
  <c r="BN94" i="1"/>
  <c r="DU95" i="1"/>
  <c r="CC95" i="1"/>
  <c r="BU95" i="1"/>
  <c r="EI95" i="1"/>
  <c r="BW95" i="1"/>
  <c r="BT95" i="1"/>
  <c r="ED95" i="1"/>
  <c r="EC95" i="1"/>
  <c r="EH95" i="1"/>
  <c r="CR94" i="1"/>
  <c r="AJ94" i="1"/>
  <c r="BL95" i="1"/>
  <c r="BR94" i="1"/>
  <c r="BS95" i="1"/>
  <c r="AT118" i="2"/>
  <c r="AO118" i="2"/>
  <c r="AG118" i="2"/>
  <c r="AF118" i="2"/>
  <c r="AS118" i="2"/>
  <c r="BB121" i="2"/>
  <c r="BC121" i="2"/>
  <c r="AJ117" i="2"/>
  <c r="AN118" i="2"/>
  <c r="AH96" i="1"/>
  <c r="AP96" i="1"/>
  <c r="CM96" i="1"/>
  <c r="CG97" i="1"/>
  <c r="BI97" i="1"/>
  <c r="CZ97" i="1"/>
  <c r="AY96" i="1"/>
  <c r="AF97" i="1"/>
  <c r="DG96" i="1"/>
  <c r="BK97" i="1"/>
  <c r="CH96" i="1"/>
  <c r="DS97" i="1"/>
  <c r="DL97" i="1"/>
  <c r="BB97" i="1"/>
  <c r="CN97" i="1"/>
  <c r="CJ97" i="1"/>
  <c r="AD96" i="1"/>
  <c r="DM97" i="1"/>
  <c r="CX96" i="1"/>
  <c r="CL96" i="1"/>
  <c r="DR98" i="1"/>
  <c r="AW97" i="1"/>
  <c r="CF97" i="1"/>
  <c r="DQ97" i="1"/>
  <c r="CI96" i="1"/>
  <c r="BD97" i="1"/>
  <c r="BE97" i="1"/>
  <c r="AS98" i="1"/>
  <c r="X97" i="1"/>
  <c r="AB97" i="1"/>
  <c r="DN97" i="1"/>
  <c r="AO97" i="1"/>
  <c r="CQ96" i="1"/>
  <c r="AU96" i="1"/>
  <c r="DJ98" i="1"/>
  <c r="AE96" i="1"/>
  <c r="BG97" i="1"/>
  <c r="DI97" i="1"/>
  <c r="CU96" i="1"/>
  <c r="CY96" i="1"/>
  <c r="CS97" i="1"/>
  <c r="AL96" i="1"/>
  <c r="DE97" i="1"/>
  <c r="DO97" i="1"/>
  <c r="CW97" i="1"/>
  <c r="AR97" i="1"/>
  <c r="DP97" i="1"/>
  <c r="BJ97" i="1"/>
  <c r="Y97" i="1"/>
  <c r="Z96" i="1"/>
  <c r="BH97" i="1"/>
  <c r="AG97" i="1"/>
  <c r="CK97" i="1"/>
  <c r="BC97" i="1"/>
  <c r="DC96" i="1"/>
  <c r="CP96" i="1"/>
  <c r="AM96" i="1"/>
  <c r="AQ96" i="1"/>
  <c r="DK97" i="1"/>
  <c r="AA96" i="1"/>
  <c r="BF98" i="1"/>
  <c r="AI96" i="1"/>
  <c r="CT96" i="1"/>
  <c r="CO97" i="1"/>
  <c r="AW302" i="3" l="1"/>
  <c r="AV302" i="3"/>
  <c r="AY302" i="3" s="1"/>
  <c r="BI304" i="3"/>
  <c r="BH304" i="3"/>
  <c r="AO303" i="3"/>
  <c r="AP303" i="3"/>
  <c r="AT303" i="3"/>
  <c r="AU303" i="3"/>
  <c r="AZ301" i="3"/>
  <c r="AW97" i="2"/>
  <c r="AX97" i="2"/>
  <c r="O97" i="2"/>
  <c r="P97" i="2"/>
  <c r="X296" i="3"/>
  <c r="W101" i="2"/>
  <c r="X101" i="2"/>
  <c r="BJ328" i="3"/>
  <c r="AX328" i="3"/>
  <c r="AN328" i="3"/>
  <c r="AS328" i="3"/>
  <c r="W296" i="3"/>
  <c r="AB296" i="3"/>
  <c r="AA296" i="3"/>
  <c r="BD127" i="2"/>
  <c r="AM127" i="2"/>
  <c r="AR127" i="2"/>
  <c r="AH127" i="2"/>
  <c r="T96" i="2"/>
  <c r="S96" i="2"/>
  <c r="U96" i="2" s="1"/>
  <c r="K129" i="2"/>
  <c r="AB128" i="2"/>
  <c r="BD298" i="3"/>
  <c r="BC298" i="3"/>
  <c r="AF296" i="3"/>
  <c r="AE296" i="3"/>
  <c r="Q330" i="3"/>
  <c r="AH329" i="3"/>
  <c r="W598" i="1"/>
  <c r="CG597" i="1"/>
  <c r="AD597" i="1"/>
  <c r="CH597" i="1"/>
  <c r="AE597" i="1"/>
  <c r="CM597" i="1"/>
  <c r="AA597" i="1"/>
  <c r="AF597" i="1"/>
  <c r="CF597" i="1"/>
  <c r="CL597" i="1"/>
  <c r="CI597" i="1"/>
  <c r="CN597" i="1"/>
  <c r="CK597" i="1"/>
  <c r="CO597" i="1"/>
  <c r="X597" i="1"/>
  <c r="Y597" i="1"/>
  <c r="Z597" i="1"/>
  <c r="CJ597" i="1"/>
  <c r="AG597" i="1"/>
  <c r="AS597" i="1"/>
  <c r="AB597" i="1"/>
  <c r="AO597" i="1"/>
  <c r="AM597" i="1"/>
  <c r="DG597" i="1"/>
  <c r="AC597" i="1"/>
  <c r="CW597" i="1"/>
  <c r="AW597" i="1"/>
  <c r="AY597" i="1"/>
  <c r="AI597" i="1"/>
  <c r="CP597" i="1"/>
  <c r="CZ597" i="1"/>
  <c r="AK597" i="1"/>
  <c r="AP597" i="1"/>
  <c r="AU597" i="1"/>
  <c r="DC597" i="1"/>
  <c r="CQ597" i="1"/>
  <c r="AH597" i="1"/>
  <c r="DA597" i="1"/>
  <c r="CU597" i="1"/>
  <c r="BA597" i="1"/>
  <c r="AR597" i="1"/>
  <c r="DI597" i="1"/>
  <c r="CS597" i="1"/>
  <c r="DE597" i="1"/>
  <c r="CY597" i="1"/>
  <c r="AQ597" i="1"/>
  <c r="CX597" i="1"/>
  <c r="AL597" i="1"/>
  <c r="CT597" i="1"/>
  <c r="DH597" i="1"/>
  <c r="DB597" i="1"/>
  <c r="AV597" i="1"/>
  <c r="CV597" i="1"/>
  <c r="AX597" i="1"/>
  <c r="AN597" i="1"/>
  <c r="AZ597" i="1"/>
  <c r="DD597" i="1"/>
  <c r="CR597" i="1"/>
  <c r="AT597" i="1"/>
  <c r="DF597" i="1"/>
  <c r="AJ597" i="1"/>
  <c r="AK96" i="1"/>
  <c r="AV95" i="1"/>
  <c r="AC96" i="1"/>
  <c r="DH96" i="1"/>
  <c r="AZ96" i="1"/>
  <c r="DA96" i="1"/>
  <c r="BA96" i="1"/>
  <c r="DD96" i="1"/>
  <c r="CR95" i="1"/>
  <c r="CD96" i="1"/>
  <c r="CV95" i="1"/>
  <c r="BV96" i="1"/>
  <c r="EJ95" i="1"/>
  <c r="BM96" i="1"/>
  <c r="CA96" i="1"/>
  <c r="DW96" i="1"/>
  <c r="AX95" i="1"/>
  <c r="DY96" i="1"/>
  <c r="BO96" i="1"/>
  <c r="EG96" i="1"/>
  <c r="BY96" i="1"/>
  <c r="AN95" i="1"/>
  <c r="EE96" i="1"/>
  <c r="EK96" i="1"/>
  <c r="AT95" i="1"/>
  <c r="BS96" i="1"/>
  <c r="BL96" i="1"/>
  <c r="EC96" i="1"/>
  <c r="BT96" i="1"/>
  <c r="EI96" i="1"/>
  <c r="CC96" i="1"/>
  <c r="DT96" i="1"/>
  <c r="DX96" i="1"/>
  <c r="BZ95" i="1"/>
  <c r="EA96" i="1"/>
  <c r="DB95" i="1"/>
  <c r="DZ95" i="1"/>
  <c r="BQ96" i="1"/>
  <c r="EB96" i="1"/>
  <c r="EM96" i="1"/>
  <c r="DF95" i="1"/>
  <c r="EL96" i="1"/>
  <c r="EF95" i="1"/>
  <c r="BX95" i="1"/>
  <c r="ED96" i="1"/>
  <c r="BW96" i="1"/>
  <c r="BU96" i="1"/>
  <c r="DU96" i="1"/>
  <c r="CE96" i="1"/>
  <c r="BR95" i="1"/>
  <c r="AJ95" i="1"/>
  <c r="EH96" i="1"/>
  <c r="BN95" i="1"/>
  <c r="CB95" i="1"/>
  <c r="DV95" i="1"/>
  <c r="BP95" i="1"/>
  <c r="AJ118" i="2"/>
  <c r="BF121" i="2"/>
  <c r="BE121" i="2"/>
  <c r="AQ119" i="2"/>
  <c r="AP119" i="2"/>
  <c r="AS119" i="2" s="1"/>
  <c r="AK119" i="2"/>
  <c r="AL119" i="2"/>
  <c r="AI118" i="2"/>
  <c r="CT97" i="1"/>
  <c r="DK98" i="1"/>
  <c r="BC98" i="1"/>
  <c r="CO98" i="1"/>
  <c r="AI97" i="1"/>
  <c r="AQ97" i="1"/>
  <c r="AM97" i="1"/>
  <c r="DC97" i="1"/>
  <c r="CK98" i="1"/>
  <c r="BH98" i="1"/>
  <c r="Z97" i="1"/>
  <c r="AR98" i="1"/>
  <c r="DO98" i="1"/>
  <c r="AL97" i="1"/>
  <c r="CY97" i="1"/>
  <c r="CU97" i="1"/>
  <c r="DI98" i="1"/>
  <c r="DJ99" i="1"/>
  <c r="AU97" i="1"/>
  <c r="CQ97" i="1"/>
  <c r="AO98" i="1"/>
  <c r="AS99" i="1"/>
  <c r="BE98" i="1"/>
  <c r="CI97" i="1"/>
  <c r="DQ98" i="1"/>
  <c r="AW98" i="1"/>
  <c r="DR99" i="1"/>
  <c r="CX97" i="1"/>
  <c r="CN98" i="1"/>
  <c r="DL98" i="1"/>
  <c r="CH97" i="1"/>
  <c r="DG97" i="1"/>
  <c r="AF98" i="1"/>
  <c r="BI98" i="1"/>
  <c r="CG98" i="1"/>
  <c r="CM97" i="1"/>
  <c r="AP97" i="1"/>
  <c r="BF99" i="1"/>
  <c r="AG98" i="1"/>
  <c r="Y98" i="1"/>
  <c r="BJ98" i="1"/>
  <c r="DP98" i="1"/>
  <c r="CW98" i="1"/>
  <c r="DE98" i="1"/>
  <c r="CS98" i="1"/>
  <c r="BG98" i="1"/>
  <c r="AE97" i="1"/>
  <c r="DN98" i="1"/>
  <c r="AB98" i="1"/>
  <c r="X98" i="1"/>
  <c r="BD98" i="1"/>
  <c r="CF98" i="1"/>
  <c r="CL97" i="1"/>
  <c r="DM98" i="1"/>
  <c r="AD97" i="1"/>
  <c r="CJ98" i="1"/>
  <c r="BB98" i="1"/>
  <c r="DS98" i="1"/>
  <c r="BK98" i="1"/>
  <c r="AY97" i="1"/>
  <c r="CZ98" i="1"/>
  <c r="AH97" i="1"/>
  <c r="AA97" i="1"/>
  <c r="CP97" i="1"/>
  <c r="AZ302" i="3" l="1"/>
  <c r="AW303" i="3"/>
  <c r="AV303" i="3"/>
  <c r="AM304" i="3"/>
  <c r="AL304" i="3"/>
  <c r="AQ304" i="3"/>
  <c r="AR304" i="3"/>
  <c r="BK304" i="3"/>
  <c r="BL304" i="3"/>
  <c r="AZ97" i="2"/>
  <c r="Q97" i="2"/>
  <c r="R97" i="2"/>
  <c r="AY97" i="2"/>
  <c r="Z101" i="2"/>
  <c r="Y101" i="2"/>
  <c r="W102" i="2" s="1"/>
  <c r="BF298" i="3"/>
  <c r="BD128" i="2"/>
  <c r="AR128" i="2"/>
  <c r="AH128" i="2"/>
  <c r="AM128" i="2"/>
  <c r="AS329" i="3"/>
  <c r="AN329" i="3"/>
  <c r="AX329" i="3"/>
  <c r="BJ329" i="3"/>
  <c r="BE298" i="3"/>
  <c r="K130" i="2"/>
  <c r="AB129" i="2"/>
  <c r="W599" i="1"/>
  <c r="AD598" i="1"/>
  <c r="CL598" i="1"/>
  <c r="AA598" i="1"/>
  <c r="Z598" i="1"/>
  <c r="X598" i="1"/>
  <c r="CH598" i="1"/>
  <c r="AE598" i="1"/>
  <c r="CM598" i="1"/>
  <c r="AF598" i="1"/>
  <c r="CN598" i="1"/>
  <c r="CG598" i="1"/>
  <c r="Y598" i="1"/>
  <c r="CJ598" i="1"/>
  <c r="AS598" i="1"/>
  <c r="CK598" i="1"/>
  <c r="CO598" i="1"/>
  <c r="CI598" i="1"/>
  <c r="AB598" i="1"/>
  <c r="CF598" i="1"/>
  <c r="AG598" i="1"/>
  <c r="AK598" i="1"/>
  <c r="AC598" i="1"/>
  <c r="DA598" i="1"/>
  <c r="AP598" i="1"/>
  <c r="CS598" i="1"/>
  <c r="AI598" i="1"/>
  <c r="DE598" i="1"/>
  <c r="CZ598" i="1"/>
  <c r="AM598" i="1"/>
  <c r="DI598" i="1"/>
  <c r="BA598" i="1"/>
  <c r="CP598" i="1"/>
  <c r="CU598" i="1"/>
  <c r="AQ598" i="1"/>
  <c r="AW598" i="1"/>
  <c r="AO598" i="1"/>
  <c r="CY598" i="1"/>
  <c r="DC598" i="1"/>
  <c r="AR598" i="1"/>
  <c r="CW598" i="1"/>
  <c r="AY598" i="1"/>
  <c r="DG598" i="1"/>
  <c r="CT598" i="1"/>
  <c r="AU598" i="1"/>
  <c r="CQ598" i="1"/>
  <c r="AL598" i="1"/>
  <c r="AH598" i="1"/>
  <c r="CX598" i="1"/>
  <c r="CV598" i="1"/>
  <c r="DH598" i="1"/>
  <c r="DD598" i="1"/>
  <c r="DF598" i="1"/>
  <c r="DB598" i="1"/>
  <c r="AJ598" i="1"/>
  <c r="AX598" i="1"/>
  <c r="CR598" i="1"/>
  <c r="AN598" i="1"/>
  <c r="AT598" i="1"/>
  <c r="AZ598" i="1"/>
  <c r="AV598" i="1"/>
  <c r="AH330" i="3"/>
  <c r="Q331" i="3"/>
  <c r="T97" i="2"/>
  <c r="S97" i="2"/>
  <c r="U97" i="2" s="1"/>
  <c r="V96" i="2"/>
  <c r="AC297" i="3"/>
  <c r="V297" i="3"/>
  <c r="Z297" i="3"/>
  <c r="Y297" i="3"/>
  <c r="AD297" i="3"/>
  <c r="U297" i="3"/>
  <c r="AK97" i="1"/>
  <c r="AV96" i="1"/>
  <c r="AC97" i="1"/>
  <c r="AZ97" i="1"/>
  <c r="DH97" i="1"/>
  <c r="DA97" i="1"/>
  <c r="DD97" i="1"/>
  <c r="BA97" i="1"/>
  <c r="DU97" i="1"/>
  <c r="DV96" i="1"/>
  <c r="AJ96" i="1"/>
  <c r="CE97" i="1"/>
  <c r="BU97" i="1"/>
  <c r="EF96" i="1"/>
  <c r="DF96" i="1"/>
  <c r="EA97" i="1"/>
  <c r="CC97" i="1"/>
  <c r="BL97" i="1"/>
  <c r="AT96" i="1"/>
  <c r="EE97" i="1"/>
  <c r="BO97" i="1"/>
  <c r="CA97" i="1"/>
  <c r="BN96" i="1"/>
  <c r="BZ96" i="1"/>
  <c r="BM97" i="1"/>
  <c r="BP96" i="1"/>
  <c r="CB96" i="1"/>
  <c r="EH97" i="1"/>
  <c r="BR96" i="1"/>
  <c r="BW97" i="1"/>
  <c r="BX96" i="1"/>
  <c r="EM97" i="1"/>
  <c r="BQ97" i="1"/>
  <c r="EC97" i="1"/>
  <c r="EK97" i="1"/>
  <c r="EG97" i="1"/>
  <c r="DW97" i="1"/>
  <c r="ED97" i="1"/>
  <c r="EL97" i="1"/>
  <c r="DB96" i="1"/>
  <c r="DT97" i="1"/>
  <c r="EI97" i="1"/>
  <c r="BS97" i="1"/>
  <c r="AN96" i="1"/>
  <c r="DY97" i="1"/>
  <c r="BV97" i="1"/>
  <c r="CD97" i="1"/>
  <c r="EB97" i="1"/>
  <c r="DZ96" i="1"/>
  <c r="DX97" i="1"/>
  <c r="BT97" i="1"/>
  <c r="BY97" i="1"/>
  <c r="AX96" i="1"/>
  <c r="EJ96" i="1"/>
  <c r="CV96" i="1"/>
  <c r="CR96" i="1"/>
  <c r="AO119" i="2"/>
  <c r="AN119" i="2"/>
  <c r="AK120" i="2" s="1"/>
  <c r="AQ120" i="2"/>
  <c r="AP120" i="2"/>
  <c r="AG119" i="2"/>
  <c r="AF119" i="2"/>
  <c r="BB122" i="2"/>
  <c r="BE122" i="2" s="1"/>
  <c r="BC122" i="2"/>
  <c r="AT119" i="2"/>
  <c r="DK99" i="1"/>
  <c r="AY98" i="1"/>
  <c r="BB99" i="1"/>
  <c r="DM99" i="1"/>
  <c r="BG99" i="1"/>
  <c r="CP98" i="1"/>
  <c r="AH98" i="1"/>
  <c r="CZ99" i="1"/>
  <c r="AD98" i="1"/>
  <c r="CL98" i="1"/>
  <c r="BD99" i="1"/>
  <c r="AB99" i="1"/>
  <c r="DN99" i="1"/>
  <c r="AE98" i="1"/>
  <c r="CS99" i="1"/>
  <c r="CW99" i="1"/>
  <c r="BJ99" i="1"/>
  <c r="AG99" i="1"/>
  <c r="BF100" i="1"/>
  <c r="CM98" i="1"/>
  <c r="CG99" i="1"/>
  <c r="BI99" i="1"/>
  <c r="AF99" i="1"/>
  <c r="CH98" i="1"/>
  <c r="CX98" i="1"/>
  <c r="DR100" i="1"/>
  <c r="DQ99" i="1"/>
  <c r="DI99" i="1"/>
  <c r="CU98" i="1"/>
  <c r="AL98" i="1"/>
  <c r="AR99" i="1"/>
  <c r="Z98" i="1"/>
  <c r="DC98" i="1"/>
  <c r="AQ98" i="1"/>
  <c r="AI98" i="1"/>
  <c r="DJ100" i="1"/>
  <c r="CJ99" i="1"/>
  <c r="X99" i="1"/>
  <c r="DE99" i="1"/>
  <c r="DP99" i="1"/>
  <c r="Y99" i="1"/>
  <c r="AP98" i="1"/>
  <c r="DG98" i="1"/>
  <c r="DL99" i="1"/>
  <c r="CN99" i="1"/>
  <c r="AW99" i="1"/>
  <c r="CI98" i="1"/>
  <c r="BE99" i="1"/>
  <c r="AS100" i="1"/>
  <c r="AO99" i="1"/>
  <c r="AU98" i="1"/>
  <c r="CY98" i="1"/>
  <c r="DO99" i="1"/>
  <c r="BH99" i="1"/>
  <c r="CK99" i="1"/>
  <c r="AM98" i="1"/>
  <c r="CO99" i="1"/>
  <c r="BC99" i="1"/>
  <c r="CT98" i="1"/>
  <c r="DS99" i="1"/>
  <c r="CQ98" i="1"/>
  <c r="AA98" i="1"/>
  <c r="BK99" i="1"/>
  <c r="CF99" i="1"/>
  <c r="AU304" i="3" l="1"/>
  <c r="BH305" i="3"/>
  <c r="BI305" i="3"/>
  <c r="AO304" i="3"/>
  <c r="AP304" i="3"/>
  <c r="AT304" i="3"/>
  <c r="AY303" i="3"/>
  <c r="AZ303" i="3"/>
  <c r="X297" i="3"/>
  <c r="O98" i="2"/>
  <c r="P98" i="2"/>
  <c r="AW98" i="2"/>
  <c r="AX98" i="2"/>
  <c r="Q98" i="2"/>
  <c r="X102" i="2"/>
  <c r="Z102" i="2" s="1"/>
  <c r="Y102" i="2"/>
  <c r="AB297" i="3"/>
  <c r="AA297" i="3"/>
  <c r="S98" i="2"/>
  <c r="T98" i="2"/>
  <c r="Q332" i="3"/>
  <c r="AH331" i="3"/>
  <c r="AH129" i="2"/>
  <c r="BD129" i="2"/>
  <c r="AR129" i="2"/>
  <c r="AM129" i="2"/>
  <c r="W297" i="3"/>
  <c r="BJ330" i="3"/>
  <c r="AX330" i="3"/>
  <c r="AN330" i="3"/>
  <c r="AS330" i="3"/>
  <c r="K131" i="2"/>
  <c r="AB130" i="2"/>
  <c r="AE297" i="3"/>
  <c r="AF297" i="3"/>
  <c r="V97" i="2"/>
  <c r="W600" i="1"/>
  <c r="CH599" i="1"/>
  <c r="CL599" i="1"/>
  <c r="AF599" i="1"/>
  <c r="Z599" i="1"/>
  <c r="AA599" i="1"/>
  <c r="CI599" i="1"/>
  <c r="CM599" i="1"/>
  <c r="AD599" i="1"/>
  <c r="AE599" i="1"/>
  <c r="AB599" i="1"/>
  <c r="CF599" i="1"/>
  <c r="Y599" i="1"/>
  <c r="X599" i="1"/>
  <c r="CJ599" i="1"/>
  <c r="CG599" i="1"/>
  <c r="CK599" i="1"/>
  <c r="CO599" i="1"/>
  <c r="CN599" i="1"/>
  <c r="AG599" i="1"/>
  <c r="AS599" i="1"/>
  <c r="AI599" i="1"/>
  <c r="CW599" i="1"/>
  <c r="AW599" i="1"/>
  <c r="CY599" i="1"/>
  <c r="AP599" i="1"/>
  <c r="DC599" i="1"/>
  <c r="DI599" i="1"/>
  <c r="AR599" i="1"/>
  <c r="CQ599" i="1"/>
  <c r="AM599" i="1"/>
  <c r="DG599" i="1"/>
  <c r="AU599" i="1"/>
  <c r="AK599" i="1"/>
  <c r="BA599" i="1"/>
  <c r="DA599" i="1"/>
  <c r="AY599" i="1"/>
  <c r="AC599" i="1"/>
  <c r="AO599" i="1"/>
  <c r="DE599" i="1"/>
  <c r="CT599" i="1"/>
  <c r="CP599" i="1"/>
  <c r="CS599" i="1"/>
  <c r="CX599" i="1"/>
  <c r="AH599" i="1"/>
  <c r="AQ599" i="1"/>
  <c r="CU599" i="1"/>
  <c r="AL599" i="1"/>
  <c r="CZ599" i="1"/>
  <c r="DH599" i="1"/>
  <c r="AZ599" i="1"/>
  <c r="AT599" i="1"/>
  <c r="AX599" i="1"/>
  <c r="CV599" i="1"/>
  <c r="AN599" i="1"/>
  <c r="AV599" i="1"/>
  <c r="DF599" i="1"/>
  <c r="DB599" i="1"/>
  <c r="AJ599" i="1"/>
  <c r="DD599" i="1"/>
  <c r="CR599" i="1"/>
  <c r="BD299" i="3"/>
  <c r="BC299" i="3"/>
  <c r="AK98" i="1"/>
  <c r="AV97" i="1"/>
  <c r="AC98" i="1"/>
  <c r="DH98" i="1"/>
  <c r="AZ98" i="1"/>
  <c r="DA98" i="1"/>
  <c r="BA98" i="1"/>
  <c r="DD98" i="1"/>
  <c r="CR97" i="1"/>
  <c r="EJ97" i="1"/>
  <c r="BY98" i="1"/>
  <c r="BV98" i="1"/>
  <c r="AN97" i="1"/>
  <c r="DB97" i="1"/>
  <c r="EM98" i="1"/>
  <c r="BW98" i="1"/>
  <c r="CA98" i="1"/>
  <c r="EE98" i="1"/>
  <c r="BL98" i="1"/>
  <c r="EA98" i="1"/>
  <c r="CE98" i="1"/>
  <c r="DV97" i="1"/>
  <c r="CV97" i="1"/>
  <c r="AX97" i="1"/>
  <c r="BT98" i="1"/>
  <c r="DZ97" i="1"/>
  <c r="DY98" i="1"/>
  <c r="BS98" i="1"/>
  <c r="DT98" i="1"/>
  <c r="EL98" i="1"/>
  <c r="EK98" i="1"/>
  <c r="EH98" i="1"/>
  <c r="BP97" i="1"/>
  <c r="BZ97" i="1"/>
  <c r="EF97" i="1"/>
  <c r="CD98" i="1"/>
  <c r="DW98" i="1"/>
  <c r="BQ98" i="1"/>
  <c r="BM98" i="1"/>
  <c r="BN97" i="1"/>
  <c r="BO98" i="1"/>
  <c r="AT97" i="1"/>
  <c r="CC98" i="1"/>
  <c r="DF97" i="1"/>
  <c r="AJ97" i="1"/>
  <c r="DX98" i="1"/>
  <c r="EB98" i="1"/>
  <c r="EI98" i="1"/>
  <c r="ED98" i="1"/>
  <c r="EG98" i="1"/>
  <c r="EC98" i="1"/>
  <c r="BX97" i="1"/>
  <c r="BR97" i="1"/>
  <c r="CB97" i="1"/>
  <c r="BU98" i="1"/>
  <c r="DU98" i="1"/>
  <c r="AJ119" i="2"/>
  <c r="AL120" i="2"/>
  <c r="AO120" i="2" s="1"/>
  <c r="AT120" i="2"/>
  <c r="BB123" i="2"/>
  <c r="BC123" i="2"/>
  <c r="AI119" i="2"/>
  <c r="AS120" i="2"/>
  <c r="BF122" i="2"/>
  <c r="AN120" i="2"/>
  <c r="CU99" i="1"/>
  <c r="CF100" i="1"/>
  <c r="CQ99" i="1"/>
  <c r="BK100" i="1"/>
  <c r="AA99" i="1"/>
  <c r="DS100" i="1"/>
  <c r="BC100" i="1"/>
  <c r="CO100" i="1"/>
  <c r="AM99" i="1"/>
  <c r="BH100" i="1"/>
  <c r="DO100" i="1"/>
  <c r="AU99" i="1"/>
  <c r="BE100" i="1"/>
  <c r="AW100" i="1"/>
  <c r="CN100" i="1"/>
  <c r="DG99" i="1"/>
  <c r="Y100" i="1"/>
  <c r="DE100" i="1"/>
  <c r="X100" i="1"/>
  <c r="CJ100" i="1"/>
  <c r="DJ101" i="1"/>
  <c r="Z99" i="1"/>
  <c r="AR100" i="1"/>
  <c r="DR101" i="1"/>
  <c r="CH99" i="1"/>
  <c r="BI100" i="1"/>
  <c r="CM99" i="1"/>
  <c r="AG100" i="1"/>
  <c r="BJ100" i="1"/>
  <c r="CS100" i="1"/>
  <c r="AE99" i="1"/>
  <c r="DN100" i="1"/>
  <c r="AD99" i="1"/>
  <c r="CZ100" i="1"/>
  <c r="BG100" i="1"/>
  <c r="BB100" i="1"/>
  <c r="CK100" i="1"/>
  <c r="CY99" i="1"/>
  <c r="AO100" i="1"/>
  <c r="AS101" i="1"/>
  <c r="CI99" i="1"/>
  <c r="DL100" i="1"/>
  <c r="AP99" i="1"/>
  <c r="DP100" i="1"/>
  <c r="AL99" i="1"/>
  <c r="DI100" i="1"/>
  <c r="DQ100" i="1"/>
  <c r="CX99" i="1"/>
  <c r="AF100" i="1"/>
  <c r="CG100" i="1"/>
  <c r="BF101" i="1"/>
  <c r="CW100" i="1"/>
  <c r="AB100" i="1"/>
  <c r="BD100" i="1"/>
  <c r="CL99" i="1"/>
  <c r="AH99" i="1"/>
  <c r="CP99" i="1"/>
  <c r="DM100" i="1"/>
  <c r="DK100" i="1"/>
  <c r="CT99" i="1"/>
  <c r="AI99" i="1"/>
  <c r="AQ99" i="1"/>
  <c r="DC99" i="1"/>
  <c r="AY99" i="1"/>
  <c r="BK305" i="3" l="1"/>
  <c r="BL305" i="3"/>
  <c r="AW304" i="3"/>
  <c r="AV304" i="3"/>
  <c r="AY304" i="3" s="1"/>
  <c r="AL305" i="3"/>
  <c r="AO305" i="3" s="1"/>
  <c r="AM305" i="3"/>
  <c r="AR305" i="3"/>
  <c r="AQ305" i="3"/>
  <c r="AZ98" i="2"/>
  <c r="AX99" i="2"/>
  <c r="P99" i="2"/>
  <c r="AW99" i="2"/>
  <c r="O99" i="2"/>
  <c r="F17" i="2"/>
  <c r="R98" i="2"/>
  <c r="AY98" i="2"/>
  <c r="X103" i="2"/>
  <c r="W103" i="2"/>
  <c r="AS331" i="3"/>
  <c r="AN331" i="3"/>
  <c r="AX331" i="3"/>
  <c r="BJ331" i="3"/>
  <c r="W601" i="1"/>
  <c r="Z600" i="1"/>
  <c r="AA600" i="1"/>
  <c r="CL600" i="1"/>
  <c r="CM600" i="1"/>
  <c r="CF600" i="1"/>
  <c r="AD600" i="1"/>
  <c r="AE600" i="1"/>
  <c r="CI600" i="1"/>
  <c r="AF600" i="1"/>
  <c r="CJ600" i="1"/>
  <c r="CH600" i="1"/>
  <c r="CN600" i="1"/>
  <c r="Y600" i="1"/>
  <c r="AS600" i="1"/>
  <c r="CO600" i="1"/>
  <c r="X600" i="1"/>
  <c r="AG600" i="1"/>
  <c r="AB600" i="1"/>
  <c r="CG600" i="1"/>
  <c r="CK600" i="1"/>
  <c r="CW600" i="1"/>
  <c r="AQ600" i="1"/>
  <c r="AR600" i="1"/>
  <c r="AK600" i="1"/>
  <c r="AW600" i="1"/>
  <c r="AY600" i="1"/>
  <c r="AO600" i="1"/>
  <c r="CU600" i="1"/>
  <c r="CS600" i="1"/>
  <c r="DG600" i="1"/>
  <c r="DA600" i="1"/>
  <c r="DC600" i="1"/>
  <c r="CY600" i="1"/>
  <c r="CP600" i="1"/>
  <c r="AH600" i="1"/>
  <c r="AL600" i="1"/>
  <c r="AC600" i="1"/>
  <c r="AI600" i="1"/>
  <c r="CT600" i="1"/>
  <c r="BA600" i="1"/>
  <c r="DE600" i="1"/>
  <c r="AM600" i="1"/>
  <c r="AP600" i="1"/>
  <c r="DI600" i="1"/>
  <c r="CX600" i="1"/>
  <c r="CZ600" i="1"/>
  <c r="CQ600" i="1"/>
  <c r="AU600" i="1"/>
  <c r="DH600" i="1"/>
  <c r="AZ600" i="1"/>
  <c r="AV600" i="1"/>
  <c r="DF600" i="1"/>
  <c r="CR600" i="1"/>
  <c r="AJ600" i="1"/>
  <c r="DD600" i="1"/>
  <c r="CV600" i="1"/>
  <c r="AX600" i="1"/>
  <c r="AN600" i="1"/>
  <c r="DB600" i="1"/>
  <c r="AT600" i="1"/>
  <c r="BD130" i="2"/>
  <c r="AR130" i="2"/>
  <c r="AH130" i="2"/>
  <c r="AM130" i="2"/>
  <c r="AH332" i="3"/>
  <c r="Q333" i="3"/>
  <c r="AB131" i="2"/>
  <c r="K132" i="2"/>
  <c r="BE299" i="3"/>
  <c r="BF299" i="3"/>
  <c r="U298" i="3"/>
  <c r="W298" i="3" s="1"/>
  <c r="AD298" i="3"/>
  <c r="V298" i="3"/>
  <c r="Y298" i="3"/>
  <c r="Z298" i="3"/>
  <c r="AC298" i="3"/>
  <c r="U98" i="2"/>
  <c r="V98" i="2"/>
  <c r="G17" i="2"/>
  <c r="AK99" i="1"/>
  <c r="AV98" i="1"/>
  <c r="AC99" i="1"/>
  <c r="AZ99" i="1"/>
  <c r="DH99" i="1"/>
  <c r="DA99" i="1"/>
  <c r="DD99" i="1"/>
  <c r="BA99" i="1"/>
  <c r="EC99" i="1"/>
  <c r="EB99" i="1"/>
  <c r="BM99" i="1"/>
  <c r="EL99" i="1"/>
  <c r="DZ98" i="1"/>
  <c r="DV98" i="1"/>
  <c r="EE99" i="1"/>
  <c r="DB98" i="1"/>
  <c r="BV99" i="1"/>
  <c r="BU99" i="1"/>
  <c r="CC99" i="1"/>
  <c r="AX98" i="1"/>
  <c r="EA99" i="1"/>
  <c r="BW99" i="1"/>
  <c r="DU99" i="1"/>
  <c r="CB98" i="1"/>
  <c r="BX98" i="1"/>
  <c r="BQ99" i="1"/>
  <c r="CD99" i="1"/>
  <c r="DT99" i="1"/>
  <c r="BT99" i="1"/>
  <c r="CV98" i="1"/>
  <c r="CA99" i="1"/>
  <c r="BY99" i="1"/>
  <c r="CR98" i="1"/>
  <c r="ED99" i="1"/>
  <c r="BS99" i="1"/>
  <c r="EJ98" i="1"/>
  <c r="BR98" i="1"/>
  <c r="AJ98" i="1"/>
  <c r="BO99" i="1"/>
  <c r="DW99" i="1"/>
  <c r="BZ98" i="1"/>
  <c r="EH99" i="1"/>
  <c r="EG99" i="1"/>
  <c r="EI99" i="1"/>
  <c r="DX99" i="1"/>
  <c r="DF98" i="1"/>
  <c r="AT98" i="1"/>
  <c r="BN98" i="1"/>
  <c r="EF98" i="1"/>
  <c r="BP98" i="1"/>
  <c r="EK99" i="1"/>
  <c r="DY99" i="1"/>
  <c r="CE99" i="1"/>
  <c r="BL99" i="1"/>
  <c r="EM99" i="1"/>
  <c r="AN98" i="1"/>
  <c r="BF123" i="2"/>
  <c r="BE123" i="2"/>
  <c r="BB124" i="2" s="1"/>
  <c r="BE124" i="2" s="1"/>
  <c r="AQ121" i="2"/>
  <c r="AP121" i="2"/>
  <c r="AG120" i="2"/>
  <c r="AF120" i="2"/>
  <c r="AI120" i="2" s="1"/>
  <c r="AK121" i="2"/>
  <c r="AL121" i="2"/>
  <c r="AH100" i="1"/>
  <c r="DP101" i="1"/>
  <c r="CL100" i="1"/>
  <c r="CG101" i="1"/>
  <c r="CT100" i="1"/>
  <c r="AY100" i="1"/>
  <c r="AQ100" i="1"/>
  <c r="DK101" i="1"/>
  <c r="BD101" i="1"/>
  <c r="CW101" i="1"/>
  <c r="BF102" i="1"/>
  <c r="AF101" i="1"/>
  <c r="CX100" i="1"/>
  <c r="AL100" i="1"/>
  <c r="AS102" i="1"/>
  <c r="CY100" i="1"/>
  <c r="BB101" i="1"/>
  <c r="BG101" i="1"/>
  <c r="AD100" i="1"/>
  <c r="AE100" i="1"/>
  <c r="BJ101" i="1"/>
  <c r="CM100" i="1"/>
  <c r="CH100" i="1"/>
  <c r="DR102" i="1"/>
  <c r="CJ101" i="1"/>
  <c r="Y101" i="1"/>
  <c r="CN101" i="1"/>
  <c r="BE101" i="1"/>
  <c r="AU100" i="1"/>
  <c r="DO101" i="1"/>
  <c r="BH101" i="1"/>
  <c r="BC101" i="1"/>
  <c r="DS101" i="1"/>
  <c r="BK101" i="1"/>
  <c r="CF101" i="1"/>
  <c r="CU100" i="1"/>
  <c r="DC100" i="1"/>
  <c r="DM101" i="1"/>
  <c r="DI101" i="1"/>
  <c r="DL101" i="1"/>
  <c r="CI100" i="1"/>
  <c r="AO101" i="1"/>
  <c r="CK101" i="1"/>
  <c r="CZ101" i="1"/>
  <c r="DN101" i="1"/>
  <c r="CS101" i="1"/>
  <c r="AG101" i="1"/>
  <c r="BI101" i="1"/>
  <c r="AR101" i="1"/>
  <c r="DJ102" i="1"/>
  <c r="X101" i="1"/>
  <c r="DE101" i="1"/>
  <c r="DG100" i="1"/>
  <c r="AW101" i="1"/>
  <c r="AM100" i="1"/>
  <c r="AA100" i="1"/>
  <c r="CQ100" i="1"/>
  <c r="AP100" i="1"/>
  <c r="Z100" i="1"/>
  <c r="AI100" i="1"/>
  <c r="CP100" i="1"/>
  <c r="AB101" i="1"/>
  <c r="DQ101" i="1"/>
  <c r="CO101" i="1"/>
  <c r="AZ304" i="3" l="1"/>
  <c r="AW305" i="3"/>
  <c r="AV305" i="3"/>
  <c r="BI306" i="3"/>
  <c r="BH306" i="3"/>
  <c r="AM306" i="3"/>
  <c r="AL306" i="3"/>
  <c r="AT305" i="3"/>
  <c r="AU305" i="3"/>
  <c r="AP305" i="3"/>
  <c r="AY99" i="2"/>
  <c r="AF298" i="3"/>
  <c r="R99" i="2"/>
  <c r="AZ99" i="2"/>
  <c r="Q99" i="2"/>
  <c r="Y103" i="2"/>
  <c r="Z103" i="2"/>
  <c r="K99" i="22"/>
  <c r="D99" i="22" s="1"/>
  <c r="R99" i="22" s="1"/>
  <c r="AC299" i="3"/>
  <c r="V299" i="3"/>
  <c r="Y299" i="3"/>
  <c r="Z299" i="3"/>
  <c r="AD299" i="3"/>
  <c r="U299" i="3"/>
  <c r="BJ332" i="3"/>
  <c r="AX332" i="3"/>
  <c r="AN332" i="3"/>
  <c r="AS332" i="3"/>
  <c r="T99" i="2"/>
  <c r="S99" i="2"/>
  <c r="U99" i="2" s="1"/>
  <c r="Q334" i="3"/>
  <c r="AH333" i="3"/>
  <c r="K133" i="2"/>
  <c r="AB132" i="2"/>
  <c r="W602" i="1"/>
  <c r="Z601" i="1"/>
  <c r="AA601" i="1"/>
  <c r="CL601" i="1"/>
  <c r="AF601" i="1"/>
  <c r="CF601" i="1"/>
  <c r="AE601" i="1"/>
  <c r="CI601" i="1"/>
  <c r="AB601" i="1"/>
  <c r="X601" i="1"/>
  <c r="CJ601" i="1"/>
  <c r="CH601" i="1"/>
  <c r="CM601" i="1"/>
  <c r="CN601" i="1"/>
  <c r="Y601" i="1"/>
  <c r="CG601" i="1"/>
  <c r="AG601" i="1"/>
  <c r="AS601" i="1"/>
  <c r="AD601" i="1"/>
  <c r="CK601" i="1"/>
  <c r="CO601" i="1"/>
  <c r="AO601" i="1"/>
  <c r="CS601" i="1"/>
  <c r="CQ601" i="1"/>
  <c r="DG601" i="1"/>
  <c r="AW601" i="1"/>
  <c r="DC601" i="1"/>
  <c r="AK601" i="1"/>
  <c r="DA601" i="1"/>
  <c r="AY601" i="1"/>
  <c r="CW601" i="1"/>
  <c r="AC601" i="1"/>
  <c r="AI601" i="1"/>
  <c r="CU601" i="1"/>
  <c r="AR601" i="1"/>
  <c r="AM601" i="1"/>
  <c r="CX601" i="1"/>
  <c r="BA601" i="1"/>
  <c r="CY601" i="1"/>
  <c r="CP601" i="1"/>
  <c r="AQ601" i="1"/>
  <c r="AL601" i="1"/>
  <c r="AP601" i="1"/>
  <c r="DE601" i="1"/>
  <c r="CZ601" i="1"/>
  <c r="CT601" i="1"/>
  <c r="AH601" i="1"/>
  <c r="AU601" i="1"/>
  <c r="DI601" i="1"/>
  <c r="AV601" i="1"/>
  <c r="AN601" i="1"/>
  <c r="AJ601" i="1"/>
  <c r="DH601" i="1"/>
  <c r="AZ601" i="1"/>
  <c r="DD601" i="1"/>
  <c r="CV601" i="1"/>
  <c r="AT601" i="1"/>
  <c r="DB601" i="1"/>
  <c r="AX601" i="1"/>
  <c r="DF601" i="1"/>
  <c r="CR601" i="1"/>
  <c r="BD300" i="3"/>
  <c r="BC300" i="3"/>
  <c r="AA298" i="3"/>
  <c r="AB298" i="3"/>
  <c r="X298" i="3"/>
  <c r="M99" i="22"/>
  <c r="E99" i="22" s="1"/>
  <c r="BD131" i="2"/>
  <c r="AH131" i="2"/>
  <c r="AR131" i="2"/>
  <c r="AM131" i="2"/>
  <c r="AE298" i="3"/>
  <c r="AK100" i="1"/>
  <c r="AV99" i="1"/>
  <c r="AC100" i="1"/>
  <c r="AZ100" i="1"/>
  <c r="DH100" i="1"/>
  <c r="DA100" i="1"/>
  <c r="BA100" i="1"/>
  <c r="DD100" i="1"/>
  <c r="EM100" i="1"/>
  <c r="CE100" i="1"/>
  <c r="EK100" i="1"/>
  <c r="BZ99" i="1"/>
  <c r="BY100" i="1"/>
  <c r="CV99" i="1"/>
  <c r="BQ100" i="1"/>
  <c r="CB99" i="1"/>
  <c r="BW100" i="1"/>
  <c r="AX99" i="1"/>
  <c r="DB99" i="1"/>
  <c r="DV99" i="1"/>
  <c r="EL100" i="1"/>
  <c r="EB100" i="1"/>
  <c r="EJ99" i="1"/>
  <c r="EF99" i="1"/>
  <c r="AT99" i="1"/>
  <c r="DX100" i="1"/>
  <c r="EG100" i="1"/>
  <c r="BO100" i="1"/>
  <c r="BR99" i="1"/>
  <c r="BS100" i="1"/>
  <c r="CA100" i="1"/>
  <c r="BT100" i="1"/>
  <c r="CD100" i="1"/>
  <c r="DU100" i="1"/>
  <c r="BV100" i="1"/>
  <c r="EE100" i="1"/>
  <c r="DZ99" i="1"/>
  <c r="AN99" i="1"/>
  <c r="BL100" i="1"/>
  <c r="DY100" i="1"/>
  <c r="BP99" i="1"/>
  <c r="BN99" i="1"/>
  <c r="DF99" i="1"/>
  <c r="DW100" i="1"/>
  <c r="AJ99" i="1"/>
  <c r="ED100" i="1"/>
  <c r="DT100" i="1"/>
  <c r="BU100" i="1"/>
  <c r="BM100" i="1"/>
  <c r="EI100" i="1"/>
  <c r="EH100" i="1"/>
  <c r="CR99" i="1"/>
  <c r="BX99" i="1"/>
  <c r="EA100" i="1"/>
  <c r="CC100" i="1"/>
  <c r="EC100" i="1"/>
  <c r="BC124" i="2"/>
  <c r="BF124" i="2" s="1"/>
  <c r="AO121" i="2"/>
  <c r="AT121" i="2"/>
  <c r="AG121" i="2"/>
  <c r="AF121" i="2"/>
  <c r="AI121" i="2" s="1"/>
  <c r="AN121" i="2"/>
  <c r="BB125" i="2"/>
  <c r="BC125" i="2"/>
  <c r="AJ120" i="2"/>
  <c r="AS121" i="2"/>
  <c r="BK102" i="1"/>
  <c r="DQ102" i="1"/>
  <c r="CQ101" i="1"/>
  <c r="DG101" i="1"/>
  <c r="DE102" i="1"/>
  <c r="AB102" i="1"/>
  <c r="AI101" i="1"/>
  <c r="AP101" i="1"/>
  <c r="AA101" i="1"/>
  <c r="AM101" i="1"/>
  <c r="AW102" i="1"/>
  <c r="X102" i="1"/>
  <c r="BI102" i="1"/>
  <c r="CS102" i="1"/>
  <c r="AO102" i="1"/>
  <c r="DL102" i="1"/>
  <c r="DI102" i="1"/>
  <c r="DM102" i="1"/>
  <c r="CF102" i="1"/>
  <c r="BC102" i="1"/>
  <c r="BH102" i="1"/>
  <c r="AU101" i="1"/>
  <c r="CN102" i="1"/>
  <c r="Y102" i="1"/>
  <c r="CJ102" i="1"/>
  <c r="DR103" i="1"/>
  <c r="CM101" i="1"/>
  <c r="AE101" i="1"/>
  <c r="AD101" i="1"/>
  <c r="BG102" i="1"/>
  <c r="CY101" i="1"/>
  <c r="AF102" i="1"/>
  <c r="CW102" i="1"/>
  <c r="BD102" i="1"/>
  <c r="AQ101" i="1"/>
  <c r="DP102" i="1"/>
  <c r="Z101" i="1"/>
  <c r="DJ103" i="1"/>
  <c r="AR102" i="1"/>
  <c r="AG102" i="1"/>
  <c r="DN102" i="1"/>
  <c r="CZ102" i="1"/>
  <c r="CK102" i="1"/>
  <c r="CI101" i="1"/>
  <c r="DC101" i="1"/>
  <c r="CU101" i="1"/>
  <c r="DS102" i="1"/>
  <c r="DO102" i="1"/>
  <c r="BE102" i="1"/>
  <c r="CH101" i="1"/>
  <c r="BJ102" i="1"/>
  <c r="BB102" i="1"/>
  <c r="AS103" i="1"/>
  <c r="AL101" i="1"/>
  <c r="CX101" i="1"/>
  <c r="BF103" i="1"/>
  <c r="DK102" i="1"/>
  <c r="AY101" i="1"/>
  <c r="CT101" i="1"/>
  <c r="CG102" i="1"/>
  <c r="CL101" i="1"/>
  <c r="AH101" i="1"/>
  <c r="CO102" i="1"/>
  <c r="CP101" i="1"/>
  <c r="BK306" i="3" l="1"/>
  <c r="BL306" i="3"/>
  <c r="AR306" i="3"/>
  <c r="AQ306" i="3"/>
  <c r="AO306" i="3"/>
  <c r="AP306" i="3"/>
  <c r="AY305" i="3"/>
  <c r="AZ305" i="3"/>
  <c r="X299" i="3"/>
  <c r="AW100" i="2"/>
  <c r="O100" i="2"/>
  <c r="P100" i="2"/>
  <c r="AX100" i="2"/>
  <c r="AE299" i="3"/>
  <c r="X104" i="2"/>
  <c r="W104" i="2"/>
  <c r="W299" i="3"/>
  <c r="V300" i="3" s="1"/>
  <c r="AB299" i="3"/>
  <c r="V99" i="2"/>
  <c r="AA299" i="3"/>
  <c r="G99" i="22"/>
  <c r="U99" i="22" s="1"/>
  <c r="S99" i="22"/>
  <c r="C99" i="22"/>
  <c r="Q99" i="22" s="1"/>
  <c r="W603" i="1"/>
  <c r="CH602" i="1"/>
  <c r="Z602" i="1"/>
  <c r="AD602" i="1"/>
  <c r="CL602" i="1"/>
  <c r="AA602" i="1"/>
  <c r="CM602" i="1"/>
  <c r="AF602" i="1"/>
  <c r="CF602" i="1"/>
  <c r="CI602" i="1"/>
  <c r="AB602" i="1"/>
  <c r="Y602" i="1"/>
  <c r="AE602" i="1"/>
  <c r="CK602" i="1"/>
  <c r="CN602" i="1"/>
  <c r="AG602" i="1"/>
  <c r="AS602" i="1"/>
  <c r="X602" i="1"/>
  <c r="CJ602" i="1"/>
  <c r="CG602" i="1"/>
  <c r="CO602" i="1"/>
  <c r="AK602" i="1"/>
  <c r="AI602" i="1"/>
  <c r="AP602" i="1"/>
  <c r="BA602" i="1"/>
  <c r="CU602" i="1"/>
  <c r="DG602" i="1"/>
  <c r="CW602" i="1"/>
  <c r="AY602" i="1"/>
  <c r="CY602" i="1"/>
  <c r="CZ602" i="1"/>
  <c r="AO602" i="1"/>
  <c r="DA602" i="1"/>
  <c r="AC602" i="1"/>
  <c r="DI602" i="1"/>
  <c r="DC602" i="1"/>
  <c r="AR602" i="1"/>
  <c r="CS602" i="1"/>
  <c r="DE602" i="1"/>
  <c r="AW602" i="1"/>
  <c r="CP602" i="1"/>
  <c r="AL602" i="1"/>
  <c r="AU602" i="1"/>
  <c r="AQ602" i="1"/>
  <c r="CQ602" i="1"/>
  <c r="AM602" i="1"/>
  <c r="CX602" i="1"/>
  <c r="CT602" i="1"/>
  <c r="AH602" i="1"/>
  <c r="AZ602" i="1"/>
  <c r="CV602" i="1"/>
  <c r="DD602" i="1"/>
  <c r="AX602" i="1"/>
  <c r="DF602" i="1"/>
  <c r="AN602" i="1"/>
  <c r="AV602" i="1"/>
  <c r="CR602" i="1"/>
  <c r="DH602" i="1"/>
  <c r="AT602" i="1"/>
  <c r="DB602" i="1"/>
  <c r="AJ602" i="1"/>
  <c r="AH334" i="3"/>
  <c r="Q335" i="3"/>
  <c r="BD132" i="2"/>
  <c r="AM132" i="2"/>
  <c r="AR132" i="2"/>
  <c r="AH132" i="2"/>
  <c r="BE300" i="3"/>
  <c r="BF300" i="3"/>
  <c r="K134" i="2"/>
  <c r="AB133" i="2"/>
  <c r="T100" i="2"/>
  <c r="S100" i="2"/>
  <c r="AS333" i="3"/>
  <c r="AN333" i="3"/>
  <c r="AX333" i="3"/>
  <c r="BJ333" i="3"/>
  <c r="AF299" i="3"/>
  <c r="AK101" i="1"/>
  <c r="AV100" i="1"/>
  <c r="AC101" i="1"/>
  <c r="DH101" i="1"/>
  <c r="AZ101" i="1"/>
  <c r="DA101" i="1"/>
  <c r="DD101" i="1"/>
  <c r="BA101" i="1"/>
  <c r="DW101" i="1"/>
  <c r="BO101" i="1"/>
  <c r="DV100" i="1"/>
  <c r="CB100" i="1"/>
  <c r="CE101" i="1"/>
  <c r="CC101" i="1"/>
  <c r="EH101" i="1"/>
  <c r="DT101" i="1"/>
  <c r="AJ100" i="1"/>
  <c r="DF100" i="1"/>
  <c r="BL101" i="1"/>
  <c r="EE101" i="1"/>
  <c r="DU101" i="1"/>
  <c r="BT101" i="1"/>
  <c r="EF100" i="1"/>
  <c r="EB101" i="1"/>
  <c r="BX100" i="1"/>
  <c r="BM101" i="1"/>
  <c r="BS101" i="1"/>
  <c r="DX101" i="1"/>
  <c r="AX100" i="1"/>
  <c r="CV100" i="1"/>
  <c r="BZ100" i="1"/>
  <c r="EA101" i="1"/>
  <c r="ED101" i="1"/>
  <c r="BN100" i="1"/>
  <c r="DY101" i="1"/>
  <c r="AN100" i="1"/>
  <c r="EL101" i="1"/>
  <c r="BW101" i="1"/>
  <c r="EC101" i="1"/>
  <c r="CR100" i="1"/>
  <c r="EI101" i="1"/>
  <c r="BU101" i="1"/>
  <c r="BP100" i="1"/>
  <c r="DZ100" i="1"/>
  <c r="BV101" i="1"/>
  <c r="CD101" i="1"/>
  <c r="CA101" i="1"/>
  <c r="BR100" i="1"/>
  <c r="EG101" i="1"/>
  <c r="AT100" i="1"/>
  <c r="EJ100" i="1"/>
  <c r="DB100" i="1"/>
  <c r="BQ101" i="1"/>
  <c r="BY101" i="1"/>
  <c r="EK101" i="1"/>
  <c r="EM101" i="1"/>
  <c r="BF125" i="2"/>
  <c r="BE125" i="2"/>
  <c r="BB126" i="2" s="1"/>
  <c r="BE126" i="2" s="1"/>
  <c r="AQ122" i="2"/>
  <c r="AP122" i="2"/>
  <c r="AJ121" i="2"/>
  <c r="AK122" i="2"/>
  <c r="AN122" i="2" s="1"/>
  <c r="AL122" i="2"/>
  <c r="AG122" i="2"/>
  <c r="AF122" i="2"/>
  <c r="DS103" i="1"/>
  <c r="DJ104" i="1"/>
  <c r="CO103" i="1"/>
  <c r="CG103" i="1"/>
  <c r="CX102" i="1"/>
  <c r="BJ103" i="1"/>
  <c r="BE103" i="1"/>
  <c r="DK103" i="1"/>
  <c r="CP102" i="1"/>
  <c r="AH102" i="1"/>
  <c r="CL102" i="1"/>
  <c r="CT102" i="1"/>
  <c r="AL102" i="1"/>
  <c r="BB103" i="1"/>
  <c r="CH102" i="1"/>
  <c r="DO103" i="1"/>
  <c r="DC102" i="1"/>
  <c r="CK103" i="1"/>
  <c r="CZ103" i="1"/>
  <c r="AG103" i="1"/>
  <c r="AR103" i="1"/>
  <c r="Z102" i="1"/>
  <c r="DP103" i="1"/>
  <c r="BD103" i="1"/>
  <c r="AF103" i="1"/>
  <c r="AD102" i="1"/>
  <c r="CM102" i="1"/>
  <c r="Y103" i="1"/>
  <c r="AU102" i="1"/>
  <c r="BC103" i="1"/>
  <c r="CF103" i="1"/>
  <c r="DM103" i="1"/>
  <c r="DL103" i="1"/>
  <c r="BI103" i="1"/>
  <c r="X103" i="1"/>
  <c r="AW103" i="1"/>
  <c r="AM102" i="1"/>
  <c r="AI102" i="1"/>
  <c r="DG102" i="1"/>
  <c r="DQ103" i="1"/>
  <c r="AY102" i="1"/>
  <c r="AS104" i="1"/>
  <c r="CU102" i="1"/>
  <c r="CI102" i="1"/>
  <c r="DN103" i="1"/>
  <c r="AQ102" i="1"/>
  <c r="CW103" i="1"/>
  <c r="CY102" i="1"/>
  <c r="AE102" i="1"/>
  <c r="CJ103" i="1"/>
  <c r="CN103" i="1"/>
  <c r="BH103" i="1"/>
  <c r="DI103" i="1"/>
  <c r="AO103" i="1"/>
  <c r="CS103" i="1"/>
  <c r="AA102" i="1"/>
  <c r="AP102" i="1"/>
  <c r="AB103" i="1"/>
  <c r="DE103" i="1"/>
  <c r="CQ102" i="1"/>
  <c r="BK103" i="1"/>
  <c r="BF104" i="1"/>
  <c r="BG103" i="1"/>
  <c r="DR104" i="1"/>
  <c r="AU306" i="3" l="1"/>
  <c r="AT306" i="3"/>
  <c r="AQ307" i="3" s="1"/>
  <c r="BI307" i="3"/>
  <c r="BH307" i="3"/>
  <c r="AW306" i="3"/>
  <c r="AV306" i="3"/>
  <c r="AY306" i="3" s="1"/>
  <c r="AM307" i="3"/>
  <c r="AL307" i="3"/>
  <c r="AC300" i="3"/>
  <c r="AE300" i="3" s="1"/>
  <c r="R100" i="2"/>
  <c r="Q100" i="2"/>
  <c r="AZ100" i="2"/>
  <c r="AY100" i="2"/>
  <c r="AD300" i="3"/>
  <c r="Y300" i="3"/>
  <c r="AA300" i="3" s="1"/>
  <c r="U300" i="3"/>
  <c r="W300" i="3" s="1"/>
  <c r="Z300" i="3"/>
  <c r="Y104" i="2"/>
  <c r="Z104" i="2"/>
  <c r="V100" i="2"/>
  <c r="W604" i="1"/>
  <c r="Z603" i="1"/>
  <c r="AA603" i="1"/>
  <c r="Y603" i="1"/>
  <c r="AE603" i="1"/>
  <c r="AD603" i="1"/>
  <c r="CH603" i="1"/>
  <c r="CL603" i="1"/>
  <c r="CI603" i="1"/>
  <c r="AB603" i="1"/>
  <c r="X603" i="1"/>
  <c r="CM603" i="1"/>
  <c r="CO603" i="1"/>
  <c r="CN603" i="1"/>
  <c r="CF603" i="1"/>
  <c r="CJ603" i="1"/>
  <c r="AG603" i="1"/>
  <c r="AS603" i="1"/>
  <c r="CG603" i="1"/>
  <c r="CK603" i="1"/>
  <c r="AF603" i="1"/>
  <c r="AC603" i="1"/>
  <c r="AO603" i="1"/>
  <c r="CW603" i="1"/>
  <c r="DA603" i="1"/>
  <c r="AP603" i="1"/>
  <c r="AK603" i="1"/>
  <c r="AY603" i="1"/>
  <c r="DG603" i="1"/>
  <c r="AQ603" i="1"/>
  <c r="AI603" i="1"/>
  <c r="AW603" i="1"/>
  <c r="CS603" i="1"/>
  <c r="CQ603" i="1"/>
  <c r="DC603" i="1"/>
  <c r="CU603" i="1"/>
  <c r="AL603" i="1"/>
  <c r="BA603" i="1"/>
  <c r="CP603" i="1"/>
  <c r="CZ603" i="1"/>
  <c r="AR603" i="1"/>
  <c r="DE603" i="1"/>
  <c r="CY603" i="1"/>
  <c r="AM603" i="1"/>
  <c r="DI603" i="1"/>
  <c r="AH603" i="1"/>
  <c r="AU603" i="1"/>
  <c r="CX603" i="1"/>
  <c r="CT603" i="1"/>
  <c r="DF603" i="1"/>
  <c r="DH603" i="1"/>
  <c r="AZ603" i="1"/>
  <c r="AT603" i="1"/>
  <c r="CR603" i="1"/>
  <c r="DD603" i="1"/>
  <c r="AV603" i="1"/>
  <c r="AJ603" i="1"/>
  <c r="AX603" i="1"/>
  <c r="CV603" i="1"/>
  <c r="DB603" i="1"/>
  <c r="AN603" i="1"/>
  <c r="AR133" i="2"/>
  <c r="AH133" i="2"/>
  <c r="BD133" i="2"/>
  <c r="AM133" i="2"/>
  <c r="Q336" i="3"/>
  <c r="AH335" i="3"/>
  <c r="U100" i="2"/>
  <c r="K135" i="2"/>
  <c r="AB134" i="2"/>
  <c r="BJ334" i="3"/>
  <c r="AX334" i="3"/>
  <c r="AN334" i="3"/>
  <c r="AS334" i="3"/>
  <c r="BD301" i="3"/>
  <c r="BC301" i="3"/>
  <c r="AK102" i="1"/>
  <c r="AV101" i="1"/>
  <c r="AC102" i="1"/>
  <c r="AZ102" i="1"/>
  <c r="DH102" i="1"/>
  <c r="DA102" i="1"/>
  <c r="BA102" i="1"/>
  <c r="DD102" i="1"/>
  <c r="EM102" i="1"/>
  <c r="BY102" i="1"/>
  <c r="DB101" i="1"/>
  <c r="AT101" i="1"/>
  <c r="CD102" i="1"/>
  <c r="DZ101" i="1"/>
  <c r="BU102" i="1"/>
  <c r="BL102" i="1"/>
  <c r="AJ101" i="1"/>
  <c r="CE102" i="1"/>
  <c r="DV101" i="1"/>
  <c r="DW102" i="1"/>
  <c r="CR101" i="1"/>
  <c r="BW102" i="1"/>
  <c r="AN101" i="1"/>
  <c r="BN101" i="1"/>
  <c r="EA102" i="1"/>
  <c r="CV101" i="1"/>
  <c r="DX102" i="1"/>
  <c r="BM102" i="1"/>
  <c r="EB102" i="1"/>
  <c r="BT102" i="1"/>
  <c r="EE102" i="1"/>
  <c r="CB101" i="1"/>
  <c r="BQ102" i="1"/>
  <c r="EJ101" i="1"/>
  <c r="EG102" i="1"/>
  <c r="CA102" i="1"/>
  <c r="BV102" i="1"/>
  <c r="EF101" i="1"/>
  <c r="DF101" i="1"/>
  <c r="DT102" i="1"/>
  <c r="CC102" i="1"/>
  <c r="BO102" i="1"/>
  <c r="EK102" i="1"/>
  <c r="BR101" i="1"/>
  <c r="BP101" i="1"/>
  <c r="EI102" i="1"/>
  <c r="EC102" i="1"/>
  <c r="EL102" i="1"/>
  <c r="DY102" i="1"/>
  <c r="ED102" i="1"/>
  <c r="BZ101" i="1"/>
  <c r="AX101" i="1"/>
  <c r="BS102" i="1"/>
  <c r="BX101" i="1"/>
  <c r="DU102" i="1"/>
  <c r="EH102" i="1"/>
  <c r="BC126" i="2"/>
  <c r="BF126" i="2" s="1"/>
  <c r="AT122" i="2"/>
  <c r="BB127" i="2"/>
  <c r="BC127" i="2"/>
  <c r="AJ122" i="2"/>
  <c r="AK123" i="2"/>
  <c r="AL123" i="2"/>
  <c r="AI122" i="2"/>
  <c r="AO122" i="2"/>
  <c r="AS122" i="2"/>
  <c r="AQ103" i="1"/>
  <c r="AS105" i="1"/>
  <c r="AI103" i="1"/>
  <c r="BK104" i="1"/>
  <c r="AP103" i="1"/>
  <c r="BG104" i="1"/>
  <c r="BF105" i="1"/>
  <c r="CQ103" i="1"/>
  <c r="DE104" i="1"/>
  <c r="AB104" i="1"/>
  <c r="CS104" i="1"/>
  <c r="AO104" i="1"/>
  <c r="DI104" i="1"/>
  <c r="CN104" i="1"/>
  <c r="AE103" i="1"/>
  <c r="CW104" i="1"/>
  <c r="DQ104" i="1"/>
  <c r="AW104" i="1"/>
  <c r="DL104" i="1"/>
  <c r="CF104" i="1"/>
  <c r="AU103" i="1"/>
  <c r="AD103" i="1"/>
  <c r="BD104" i="1"/>
  <c r="Z103" i="1"/>
  <c r="AG104" i="1"/>
  <c r="CK104" i="1"/>
  <c r="CH103" i="1"/>
  <c r="BB104" i="1"/>
  <c r="AL103" i="1"/>
  <c r="CL103" i="1"/>
  <c r="CP103" i="1"/>
  <c r="DK104" i="1"/>
  <c r="BE104" i="1"/>
  <c r="BJ104" i="1"/>
  <c r="CX103" i="1"/>
  <c r="CO104" i="1"/>
  <c r="DJ105" i="1"/>
  <c r="BH104" i="1"/>
  <c r="CJ104" i="1"/>
  <c r="CY103" i="1"/>
  <c r="DN104" i="1"/>
  <c r="CI103" i="1"/>
  <c r="DG103" i="1"/>
  <c r="AM103" i="1"/>
  <c r="X104" i="1"/>
  <c r="BI104" i="1"/>
  <c r="DM104" i="1"/>
  <c r="BC104" i="1"/>
  <c r="Y104" i="1"/>
  <c r="CM103" i="1"/>
  <c r="AF104" i="1"/>
  <c r="DP104" i="1"/>
  <c r="AR104" i="1"/>
  <c r="CZ104" i="1"/>
  <c r="DO104" i="1"/>
  <c r="CT103" i="1"/>
  <c r="AH103" i="1"/>
  <c r="CG104" i="1"/>
  <c r="DS104" i="1"/>
  <c r="CU103" i="1"/>
  <c r="DR105" i="1"/>
  <c r="AA103" i="1"/>
  <c r="AY103" i="1"/>
  <c r="DC103" i="1"/>
  <c r="AR307" i="3" l="1"/>
  <c r="AP307" i="3"/>
  <c r="BK307" i="3"/>
  <c r="BL307" i="3"/>
  <c r="AV307" i="3"/>
  <c r="AY307" i="3" s="1"/>
  <c r="AW307" i="3"/>
  <c r="AO307" i="3"/>
  <c r="AZ306" i="3"/>
  <c r="AT307" i="3"/>
  <c r="AU307" i="3"/>
  <c r="AF300" i="3"/>
  <c r="X300" i="3"/>
  <c r="AB300" i="3"/>
  <c r="O101" i="2"/>
  <c r="Q101" i="2" s="1"/>
  <c r="AX101" i="2"/>
  <c r="P101" i="2"/>
  <c r="AW101" i="2"/>
  <c r="W105" i="2"/>
  <c r="X105" i="2"/>
  <c r="S101" i="2"/>
  <c r="U101" i="2" s="1"/>
  <c r="T101" i="2"/>
  <c r="AS335" i="3"/>
  <c r="AN335" i="3"/>
  <c r="AX335" i="3"/>
  <c r="BJ335" i="3"/>
  <c r="W605" i="1"/>
  <c r="AD604" i="1"/>
  <c r="AE604" i="1"/>
  <c r="CH604" i="1"/>
  <c r="CL604" i="1"/>
  <c r="Z604" i="1"/>
  <c r="AF604" i="1"/>
  <c r="AA604" i="1"/>
  <c r="CM604" i="1"/>
  <c r="CI604" i="1"/>
  <c r="X604" i="1"/>
  <c r="AB604" i="1"/>
  <c r="CF604" i="1"/>
  <c r="CJ604" i="1"/>
  <c r="AG604" i="1"/>
  <c r="Y604" i="1"/>
  <c r="AS604" i="1"/>
  <c r="CG604" i="1"/>
  <c r="CK604" i="1"/>
  <c r="CN604" i="1"/>
  <c r="CO604" i="1"/>
  <c r="DA604" i="1"/>
  <c r="AO604" i="1"/>
  <c r="AC604" i="1"/>
  <c r="AI604" i="1"/>
  <c r="CP604" i="1"/>
  <c r="CQ604" i="1"/>
  <c r="AK604" i="1"/>
  <c r="AY604" i="1"/>
  <c r="CW604" i="1"/>
  <c r="AP604" i="1"/>
  <c r="DI604" i="1"/>
  <c r="AW604" i="1"/>
  <c r="CU604" i="1"/>
  <c r="DC604" i="1"/>
  <c r="CX604" i="1"/>
  <c r="AM604" i="1"/>
  <c r="BA604" i="1"/>
  <c r="AR604" i="1"/>
  <c r="CZ604" i="1"/>
  <c r="DG604" i="1"/>
  <c r="CS604" i="1"/>
  <c r="DE604" i="1"/>
  <c r="AL604" i="1"/>
  <c r="CT604" i="1"/>
  <c r="CY604" i="1"/>
  <c r="AU604" i="1"/>
  <c r="AQ604" i="1"/>
  <c r="AH604" i="1"/>
  <c r="DH604" i="1"/>
  <c r="DB604" i="1"/>
  <c r="AZ604" i="1"/>
  <c r="DD604" i="1"/>
  <c r="AT604" i="1"/>
  <c r="DF604" i="1"/>
  <c r="CR604" i="1"/>
  <c r="AV604" i="1"/>
  <c r="AN604" i="1"/>
  <c r="AJ604" i="1"/>
  <c r="AX604" i="1"/>
  <c r="CV604" i="1"/>
  <c r="BD134" i="2"/>
  <c r="AR134" i="2"/>
  <c r="AH134" i="2"/>
  <c r="AM134" i="2"/>
  <c r="AH336" i="3"/>
  <c r="Q337" i="3"/>
  <c r="Y301" i="3"/>
  <c r="Z301" i="3"/>
  <c r="AC301" i="3"/>
  <c r="U301" i="3"/>
  <c r="W301" i="3" s="1"/>
  <c r="V301" i="3"/>
  <c r="AD301" i="3"/>
  <c r="BE301" i="3"/>
  <c r="BF301" i="3"/>
  <c r="AB135" i="2"/>
  <c r="K136" i="2"/>
  <c r="AK103" i="1"/>
  <c r="AV102" i="1"/>
  <c r="AC103" i="1"/>
  <c r="AZ103" i="1"/>
  <c r="DH103" i="1"/>
  <c r="DA103" i="1"/>
  <c r="BA103" i="1"/>
  <c r="DD103" i="1"/>
  <c r="EH103" i="1"/>
  <c r="AX102" i="1"/>
  <c r="ED103" i="1"/>
  <c r="EL103" i="1"/>
  <c r="DU103" i="1"/>
  <c r="BS103" i="1"/>
  <c r="BZ102" i="1"/>
  <c r="DY103" i="1"/>
  <c r="EC103" i="1"/>
  <c r="BV103" i="1"/>
  <c r="EA103" i="1"/>
  <c r="AN102" i="1"/>
  <c r="DW103" i="1"/>
  <c r="BL103" i="1"/>
  <c r="AT102" i="1"/>
  <c r="BO103" i="1"/>
  <c r="EF102" i="1"/>
  <c r="EJ102" i="1"/>
  <c r="CB102" i="1"/>
  <c r="CV102" i="1"/>
  <c r="BW103" i="1"/>
  <c r="DV102" i="1"/>
  <c r="AJ102" i="1"/>
  <c r="BU103" i="1"/>
  <c r="DB102" i="1"/>
  <c r="EM103" i="1"/>
  <c r="BP102" i="1"/>
  <c r="DT103" i="1"/>
  <c r="CA103" i="1"/>
  <c r="BT103" i="1"/>
  <c r="BM103" i="1"/>
  <c r="BN102" i="1"/>
  <c r="CE103" i="1"/>
  <c r="DZ102" i="1"/>
  <c r="BY103" i="1"/>
  <c r="BX102" i="1"/>
  <c r="EI103" i="1"/>
  <c r="BR102" i="1"/>
  <c r="EK103" i="1"/>
  <c r="CC103" i="1"/>
  <c r="DF102" i="1"/>
  <c r="EG103" i="1"/>
  <c r="BQ103" i="1"/>
  <c r="EE103" i="1"/>
  <c r="EB103" i="1"/>
  <c r="DX103" i="1"/>
  <c r="CR102" i="1"/>
  <c r="CD103" i="1"/>
  <c r="BF127" i="2"/>
  <c r="AG123" i="2"/>
  <c r="AF123" i="2"/>
  <c r="AQ123" i="2"/>
  <c r="AP123" i="2"/>
  <c r="AS123" i="2" s="1"/>
  <c r="AO123" i="2"/>
  <c r="BE127" i="2"/>
  <c r="AN123" i="2"/>
  <c r="CT104" i="1"/>
  <c r="CL104" i="1"/>
  <c r="DR106" i="1"/>
  <c r="DS105" i="1"/>
  <c r="CZ105" i="1"/>
  <c r="CM104" i="1"/>
  <c r="AH104" i="1"/>
  <c r="DP105" i="1"/>
  <c r="DC104" i="1"/>
  <c r="AA104" i="1"/>
  <c r="CU104" i="1"/>
  <c r="CG105" i="1"/>
  <c r="AR105" i="1"/>
  <c r="Y105" i="1"/>
  <c r="DM105" i="1"/>
  <c r="BI105" i="1"/>
  <c r="AM104" i="1"/>
  <c r="DG104" i="1"/>
  <c r="DN105" i="1"/>
  <c r="CJ105" i="1"/>
  <c r="DJ106" i="1"/>
  <c r="CO105" i="1"/>
  <c r="BJ105" i="1"/>
  <c r="DK105" i="1"/>
  <c r="AL104" i="1"/>
  <c r="CH104" i="1"/>
  <c r="CK105" i="1"/>
  <c r="CF105" i="1"/>
  <c r="AW105" i="1"/>
  <c r="DQ105" i="1"/>
  <c r="CN105" i="1"/>
  <c r="DI105" i="1"/>
  <c r="CS105" i="1"/>
  <c r="AB105" i="1"/>
  <c r="CQ104" i="1"/>
  <c r="BG105" i="1"/>
  <c r="AS106" i="1"/>
  <c r="Z104" i="1"/>
  <c r="AP104" i="1"/>
  <c r="AY104" i="1"/>
  <c r="AF105" i="1"/>
  <c r="BC105" i="1"/>
  <c r="X105" i="1"/>
  <c r="CI104" i="1"/>
  <c r="CY104" i="1"/>
  <c r="BH105" i="1"/>
  <c r="CX104" i="1"/>
  <c r="BE105" i="1"/>
  <c r="CP104" i="1"/>
  <c r="BB105" i="1"/>
  <c r="AG105" i="1"/>
  <c r="AD104" i="1"/>
  <c r="AU104" i="1"/>
  <c r="DL105" i="1"/>
  <c r="CW105" i="1"/>
  <c r="AE104" i="1"/>
  <c r="AO105" i="1"/>
  <c r="BF106" i="1"/>
  <c r="BK105" i="1"/>
  <c r="AI104" i="1"/>
  <c r="AQ104" i="1"/>
  <c r="DO105" i="1"/>
  <c r="BD105" i="1"/>
  <c r="DE105" i="1"/>
  <c r="AW308" i="3" l="1"/>
  <c r="AV308" i="3"/>
  <c r="BI308" i="3"/>
  <c r="BH308" i="3"/>
  <c r="AR308" i="3"/>
  <c r="AQ308" i="3"/>
  <c r="AT308" i="3" s="1"/>
  <c r="AZ307" i="3"/>
  <c r="AL308" i="3"/>
  <c r="AM308" i="3"/>
  <c r="AZ101" i="2"/>
  <c r="O102" i="2"/>
  <c r="AX102" i="2"/>
  <c r="P102" i="2"/>
  <c r="AW102" i="2"/>
  <c r="Q102" i="2"/>
  <c r="R101" i="2"/>
  <c r="AY101" i="2"/>
  <c r="Z105" i="2"/>
  <c r="Y105" i="2"/>
  <c r="X106" i="2" s="1"/>
  <c r="AB301" i="3"/>
  <c r="Y302" i="3"/>
  <c r="AD302" i="3"/>
  <c r="U302" i="3"/>
  <c r="Z302" i="3"/>
  <c r="AC302" i="3"/>
  <c r="V302" i="3"/>
  <c r="S102" i="2"/>
  <c r="U102" i="2" s="1"/>
  <c r="T102" i="2"/>
  <c r="K137" i="2"/>
  <c r="AB136" i="2"/>
  <c r="AE301" i="3"/>
  <c r="AF301" i="3"/>
  <c r="BJ336" i="3"/>
  <c r="AX336" i="3"/>
  <c r="AN336" i="3"/>
  <c r="AS336" i="3"/>
  <c r="BC302" i="3"/>
  <c r="BE302" i="3" s="1"/>
  <c r="BD302" i="3"/>
  <c r="BD135" i="2"/>
  <c r="AM135" i="2"/>
  <c r="AH135" i="2"/>
  <c r="AR135" i="2"/>
  <c r="AA301" i="3"/>
  <c r="X301" i="3"/>
  <c r="Q338" i="3"/>
  <c r="AH337" i="3"/>
  <c r="W606" i="1"/>
  <c r="AD605" i="1"/>
  <c r="CH605" i="1"/>
  <c r="CL605" i="1"/>
  <c r="AE605" i="1"/>
  <c r="AA605" i="1"/>
  <c r="CI605" i="1"/>
  <c r="AB605" i="1"/>
  <c r="X605" i="1"/>
  <c r="CJ605" i="1"/>
  <c r="Z605" i="1"/>
  <c r="CM605" i="1"/>
  <c r="Y605" i="1"/>
  <c r="CG605" i="1"/>
  <c r="AF605" i="1"/>
  <c r="CK605" i="1"/>
  <c r="CO605" i="1"/>
  <c r="CN605" i="1"/>
  <c r="CF605" i="1"/>
  <c r="AG605" i="1"/>
  <c r="AS605" i="1"/>
  <c r="AC605" i="1"/>
  <c r="CY605" i="1"/>
  <c r="BA605" i="1"/>
  <c r="AM605" i="1"/>
  <c r="DG605" i="1"/>
  <c r="AK605" i="1"/>
  <c r="AI605" i="1"/>
  <c r="DE605" i="1"/>
  <c r="CP605" i="1"/>
  <c r="DC605" i="1"/>
  <c r="CQ605" i="1"/>
  <c r="AP605" i="1"/>
  <c r="DA605" i="1"/>
  <c r="AW605" i="1"/>
  <c r="CU605" i="1"/>
  <c r="CZ605" i="1"/>
  <c r="AO605" i="1"/>
  <c r="CT605" i="1"/>
  <c r="CS605" i="1"/>
  <c r="AR605" i="1"/>
  <c r="AY605" i="1"/>
  <c r="CW605" i="1"/>
  <c r="AL605" i="1"/>
  <c r="DI605" i="1"/>
  <c r="CX605" i="1"/>
  <c r="AQ605" i="1"/>
  <c r="AU605" i="1"/>
  <c r="AH605" i="1"/>
  <c r="DD605" i="1"/>
  <c r="AX605" i="1"/>
  <c r="AZ605" i="1"/>
  <c r="DF605" i="1"/>
  <c r="CV605" i="1"/>
  <c r="CR605" i="1"/>
  <c r="DB605" i="1"/>
  <c r="AT605" i="1"/>
  <c r="AJ605" i="1"/>
  <c r="DH605" i="1"/>
  <c r="AV605" i="1"/>
  <c r="AN605" i="1"/>
  <c r="V101" i="2"/>
  <c r="AK104" i="1"/>
  <c r="AV103" i="1"/>
  <c r="AC104" i="1"/>
  <c r="AZ104" i="1"/>
  <c r="DH104" i="1"/>
  <c r="DA104" i="1"/>
  <c r="BA104" i="1"/>
  <c r="DD104" i="1"/>
  <c r="DX104" i="1"/>
  <c r="EG104" i="1"/>
  <c r="BX103" i="1"/>
  <c r="BV104" i="1"/>
  <c r="BP103" i="1"/>
  <c r="AJ103" i="1"/>
  <c r="CB103" i="1"/>
  <c r="AT103" i="1"/>
  <c r="EA104" i="1"/>
  <c r="BZ103" i="1"/>
  <c r="EH104" i="1"/>
  <c r="CR103" i="1"/>
  <c r="EM104" i="1"/>
  <c r="BU104" i="1"/>
  <c r="DV103" i="1"/>
  <c r="CV103" i="1"/>
  <c r="EJ103" i="1"/>
  <c r="BO104" i="1"/>
  <c r="BL104" i="1"/>
  <c r="AN103" i="1"/>
  <c r="DY104" i="1"/>
  <c r="BS104" i="1"/>
  <c r="EL104" i="1"/>
  <c r="AX103" i="1"/>
  <c r="CD104" i="1"/>
  <c r="EE104" i="1"/>
  <c r="CC104" i="1"/>
  <c r="BR103" i="1"/>
  <c r="DZ103" i="1"/>
  <c r="BT104" i="1"/>
  <c r="DT104" i="1"/>
  <c r="BN103" i="1"/>
  <c r="DB103" i="1"/>
  <c r="BW104" i="1"/>
  <c r="EF103" i="1"/>
  <c r="EC104" i="1"/>
  <c r="DU104" i="1"/>
  <c r="ED104" i="1"/>
  <c r="EB104" i="1"/>
  <c r="BQ104" i="1"/>
  <c r="DF103" i="1"/>
  <c r="EK104" i="1"/>
  <c r="EI104" i="1"/>
  <c r="BY104" i="1"/>
  <c r="CE104" i="1"/>
  <c r="BM104" i="1"/>
  <c r="CA104" i="1"/>
  <c r="DW104" i="1"/>
  <c r="AJ123" i="2"/>
  <c r="AQ124" i="2"/>
  <c r="AP124" i="2"/>
  <c r="AI123" i="2"/>
  <c r="AK124" i="2"/>
  <c r="AL124" i="2"/>
  <c r="BB128" i="2"/>
  <c r="BE128" i="2" s="1"/>
  <c r="BC128" i="2"/>
  <c r="AT123" i="2"/>
  <c r="DE106" i="1"/>
  <c r="AI105" i="1"/>
  <c r="AE105" i="1"/>
  <c r="AG106" i="1"/>
  <c r="BD106" i="1"/>
  <c r="AQ105" i="1"/>
  <c r="BF107" i="1"/>
  <c r="CW106" i="1"/>
  <c r="DL106" i="1"/>
  <c r="AD105" i="1"/>
  <c r="BB106" i="1"/>
  <c r="CP105" i="1"/>
  <c r="CX105" i="1"/>
  <c r="BH106" i="1"/>
  <c r="CI105" i="1"/>
  <c r="X106" i="1"/>
  <c r="BC106" i="1"/>
  <c r="AY105" i="1"/>
  <c r="Z105" i="1"/>
  <c r="BG106" i="1"/>
  <c r="CQ105" i="1"/>
  <c r="DI106" i="1"/>
  <c r="DQ106" i="1"/>
  <c r="CK106" i="1"/>
  <c r="CH105" i="1"/>
  <c r="DK106" i="1"/>
  <c r="CO106" i="1"/>
  <c r="DN106" i="1"/>
  <c r="AM105" i="1"/>
  <c r="DM106" i="1"/>
  <c r="AR106" i="1"/>
  <c r="CG106" i="1"/>
  <c r="CU105" i="1"/>
  <c r="AA105" i="1"/>
  <c r="DP106" i="1"/>
  <c r="CZ106" i="1"/>
  <c r="DR107" i="1"/>
  <c r="DO106" i="1"/>
  <c r="AU105" i="1"/>
  <c r="BE106" i="1"/>
  <c r="CY105" i="1"/>
  <c r="AF106" i="1"/>
  <c r="AP105" i="1"/>
  <c r="AS107" i="1"/>
  <c r="AB106" i="1"/>
  <c r="CS106" i="1"/>
  <c r="CN106" i="1"/>
  <c r="AW106" i="1"/>
  <c r="CF106" i="1"/>
  <c r="AL105" i="1"/>
  <c r="BJ106" i="1"/>
  <c r="DJ107" i="1"/>
  <c r="CJ106" i="1"/>
  <c r="DG105" i="1"/>
  <c r="BI106" i="1"/>
  <c r="Y106" i="1"/>
  <c r="DC105" i="1"/>
  <c r="AH105" i="1"/>
  <c r="CM105" i="1"/>
  <c r="DS106" i="1"/>
  <c r="CL105" i="1"/>
  <c r="CT105" i="1"/>
  <c r="BK106" i="1"/>
  <c r="AO106" i="1"/>
  <c r="AO308" i="3" l="1"/>
  <c r="AP308" i="3"/>
  <c r="BK308" i="3"/>
  <c r="BL308" i="3"/>
  <c r="AQ309" i="3"/>
  <c r="AT309" i="3" s="1"/>
  <c r="AR309" i="3"/>
  <c r="AU308" i="3"/>
  <c r="AY308" i="3"/>
  <c r="AZ308" i="3"/>
  <c r="AZ102" i="2"/>
  <c r="R102" i="2"/>
  <c r="AY102" i="2"/>
  <c r="O103" i="2"/>
  <c r="AX103" i="2"/>
  <c r="AW103" i="2"/>
  <c r="P103" i="2"/>
  <c r="W106" i="2"/>
  <c r="Z106" i="2" s="1"/>
  <c r="AE302" i="3"/>
  <c r="BF302" i="3"/>
  <c r="V102" i="2"/>
  <c r="AF302" i="3"/>
  <c r="BD303" i="3"/>
  <c r="BC303" i="3"/>
  <c r="AH338" i="3"/>
  <c r="Q339" i="3"/>
  <c r="BD136" i="2"/>
  <c r="AM136" i="2"/>
  <c r="AH136" i="2"/>
  <c r="AR136" i="2"/>
  <c r="W302" i="3"/>
  <c r="X302" i="3"/>
  <c r="W607" i="1"/>
  <c r="AD606" i="1"/>
  <c r="AE606" i="1"/>
  <c r="CJ606" i="1"/>
  <c r="CL606" i="1"/>
  <c r="AA606" i="1"/>
  <c r="CH606" i="1"/>
  <c r="Z606" i="1"/>
  <c r="CM606" i="1"/>
  <c r="AF606" i="1"/>
  <c r="CI606" i="1"/>
  <c r="AB606" i="1"/>
  <c r="X606" i="1"/>
  <c r="CN606" i="1"/>
  <c r="AS606" i="1"/>
  <c r="CK606" i="1"/>
  <c r="AG606" i="1"/>
  <c r="CG606" i="1"/>
  <c r="Y606" i="1"/>
  <c r="CF606" i="1"/>
  <c r="CO606" i="1"/>
  <c r="AK606" i="1"/>
  <c r="CP606" i="1"/>
  <c r="CZ606" i="1"/>
  <c r="DE606" i="1"/>
  <c r="CQ606" i="1"/>
  <c r="AM606" i="1"/>
  <c r="AC606" i="1"/>
  <c r="DA606" i="1"/>
  <c r="AI606" i="1"/>
  <c r="CW606" i="1"/>
  <c r="AO606" i="1"/>
  <c r="AW606" i="1"/>
  <c r="AR606" i="1"/>
  <c r="DI606" i="1"/>
  <c r="DC606" i="1"/>
  <c r="CY606" i="1"/>
  <c r="DG606" i="1"/>
  <c r="AY606" i="1"/>
  <c r="AP606" i="1"/>
  <c r="AL606" i="1"/>
  <c r="CS606" i="1"/>
  <c r="BA606" i="1"/>
  <c r="AH606" i="1"/>
  <c r="CU606" i="1"/>
  <c r="AU606" i="1"/>
  <c r="CX606" i="1"/>
  <c r="AQ606" i="1"/>
  <c r="CT606" i="1"/>
  <c r="CR606" i="1"/>
  <c r="DB606" i="1"/>
  <c r="DH606" i="1"/>
  <c r="DD606" i="1"/>
  <c r="AJ606" i="1"/>
  <c r="DF606" i="1"/>
  <c r="AZ606" i="1"/>
  <c r="AV606" i="1"/>
  <c r="AX606" i="1"/>
  <c r="CV606" i="1"/>
  <c r="AT606" i="1"/>
  <c r="AN606" i="1"/>
  <c r="AB137" i="2"/>
  <c r="K138" i="2"/>
  <c r="AS337" i="3"/>
  <c r="AN337" i="3"/>
  <c r="AX337" i="3"/>
  <c r="BJ337" i="3"/>
  <c r="S103" i="2"/>
  <c r="T103" i="2"/>
  <c r="AA302" i="3"/>
  <c r="AB302" i="3"/>
  <c r="AK105" i="1"/>
  <c r="AV104" i="1"/>
  <c r="AC105" i="1"/>
  <c r="AZ105" i="1"/>
  <c r="DH105" i="1"/>
  <c r="DA105" i="1"/>
  <c r="DD105" i="1"/>
  <c r="BA105" i="1"/>
  <c r="BV105" i="1"/>
  <c r="EG105" i="1"/>
  <c r="BY105" i="1"/>
  <c r="EK105" i="1"/>
  <c r="BN104" i="1"/>
  <c r="BR104" i="1"/>
  <c r="AX104" i="1"/>
  <c r="CR104" i="1"/>
  <c r="BZ104" i="1"/>
  <c r="AT104" i="1"/>
  <c r="AJ104" i="1"/>
  <c r="BM105" i="1"/>
  <c r="BQ105" i="1"/>
  <c r="ED105" i="1"/>
  <c r="EC105" i="1"/>
  <c r="BW105" i="1"/>
  <c r="BT105" i="1"/>
  <c r="EE105" i="1"/>
  <c r="BS105" i="1"/>
  <c r="AN104" i="1"/>
  <c r="BO105" i="1"/>
  <c r="CV104" i="1"/>
  <c r="BU105" i="1"/>
  <c r="CA105" i="1"/>
  <c r="CE105" i="1"/>
  <c r="EI105" i="1"/>
  <c r="DF104" i="1"/>
  <c r="EB105" i="1"/>
  <c r="DU105" i="1"/>
  <c r="EF104" i="1"/>
  <c r="DT105" i="1"/>
  <c r="DZ104" i="1"/>
  <c r="CC105" i="1"/>
  <c r="CD105" i="1"/>
  <c r="EL105" i="1"/>
  <c r="DY105" i="1"/>
  <c r="BL105" i="1"/>
  <c r="EJ104" i="1"/>
  <c r="DV104" i="1"/>
  <c r="EM105" i="1"/>
  <c r="BX104" i="1"/>
  <c r="DX105" i="1"/>
  <c r="DW105" i="1"/>
  <c r="DB104" i="1"/>
  <c r="EH105" i="1"/>
  <c r="EA105" i="1"/>
  <c r="CB104" i="1"/>
  <c r="BP104" i="1"/>
  <c r="AT124" i="2"/>
  <c r="AO124" i="2"/>
  <c r="BB129" i="2"/>
  <c r="BE129" i="2" s="1"/>
  <c r="BC129" i="2"/>
  <c r="AS124" i="2"/>
  <c r="BF128" i="2"/>
  <c r="AN124" i="2"/>
  <c r="AG124" i="2"/>
  <c r="AF124" i="2"/>
  <c r="DS107" i="1"/>
  <c r="BK107" i="1"/>
  <c r="Y107" i="1"/>
  <c r="DG106" i="1"/>
  <c r="DJ108" i="1"/>
  <c r="AO107" i="1"/>
  <c r="CT106" i="1"/>
  <c r="CM106" i="1"/>
  <c r="DC106" i="1"/>
  <c r="BI107" i="1"/>
  <c r="CJ107" i="1"/>
  <c r="BJ107" i="1"/>
  <c r="CF107" i="1"/>
  <c r="CS107" i="1"/>
  <c r="AS108" i="1"/>
  <c r="CY106" i="1"/>
  <c r="AU106" i="1"/>
  <c r="AA106" i="1"/>
  <c r="CG107" i="1"/>
  <c r="AM106" i="1"/>
  <c r="DN107" i="1"/>
  <c r="CK107" i="1"/>
  <c r="DI107" i="1"/>
  <c r="CQ106" i="1"/>
  <c r="AY106" i="1"/>
  <c r="BC107" i="1"/>
  <c r="CP106" i="1"/>
  <c r="DL107" i="1"/>
  <c r="AG107" i="1"/>
  <c r="AI106" i="1"/>
  <c r="DE107" i="1"/>
  <c r="BF108" i="1"/>
  <c r="CL106" i="1"/>
  <c r="AL106" i="1"/>
  <c r="AW107" i="1"/>
  <c r="CN107" i="1"/>
  <c r="AB107" i="1"/>
  <c r="AP106" i="1"/>
  <c r="AF107" i="1"/>
  <c r="BE107" i="1"/>
  <c r="DO107" i="1"/>
  <c r="DR108" i="1"/>
  <c r="CZ107" i="1"/>
  <c r="DP107" i="1"/>
  <c r="CU106" i="1"/>
  <c r="AR107" i="1"/>
  <c r="DM107" i="1"/>
  <c r="CO107" i="1"/>
  <c r="CH106" i="1"/>
  <c r="DQ107" i="1"/>
  <c r="BG107" i="1"/>
  <c r="Z106" i="1"/>
  <c r="X107" i="1"/>
  <c r="CI106" i="1"/>
  <c r="BH107" i="1"/>
  <c r="CX106" i="1"/>
  <c r="BB107" i="1"/>
  <c r="AD106" i="1"/>
  <c r="CW107" i="1"/>
  <c r="AQ106" i="1"/>
  <c r="BD107" i="1"/>
  <c r="DK107" i="1"/>
  <c r="AE106" i="1"/>
  <c r="AH106" i="1"/>
  <c r="AR310" i="3" l="1"/>
  <c r="AQ310" i="3"/>
  <c r="AT310" i="3" s="1"/>
  <c r="AW309" i="3"/>
  <c r="AV309" i="3"/>
  <c r="AM309" i="3"/>
  <c r="AL309" i="3"/>
  <c r="AU309" i="3"/>
  <c r="BI309" i="3"/>
  <c r="BH309" i="3"/>
  <c r="AZ103" i="2"/>
  <c r="Q103" i="2"/>
  <c r="R103" i="2"/>
  <c r="AY103" i="2"/>
  <c r="Y106" i="2"/>
  <c r="X107" i="2" s="1"/>
  <c r="V103" i="2"/>
  <c r="BJ338" i="3"/>
  <c r="AX338" i="3"/>
  <c r="AN338" i="3"/>
  <c r="AS338" i="3"/>
  <c r="K139" i="2"/>
  <c r="AB138" i="2"/>
  <c r="AD303" i="3"/>
  <c r="AC303" i="3"/>
  <c r="V303" i="3"/>
  <c r="Y303" i="3"/>
  <c r="Z303" i="3"/>
  <c r="U303" i="3"/>
  <c r="BE303" i="3"/>
  <c r="BF303" i="3"/>
  <c r="W608" i="1"/>
  <c r="CH607" i="1"/>
  <c r="CL607" i="1"/>
  <c r="AD607" i="1"/>
  <c r="Z607" i="1"/>
  <c r="AA607" i="1"/>
  <c r="CI607" i="1"/>
  <c r="AB607" i="1"/>
  <c r="AE607" i="1"/>
  <c r="CM607" i="1"/>
  <c r="X607" i="1"/>
  <c r="AF607" i="1"/>
  <c r="CF607" i="1"/>
  <c r="CN607" i="1"/>
  <c r="AS607" i="1"/>
  <c r="CJ607" i="1"/>
  <c r="CG607" i="1"/>
  <c r="CK607" i="1"/>
  <c r="AG607" i="1"/>
  <c r="CO607" i="1"/>
  <c r="Y607" i="1"/>
  <c r="DG607" i="1"/>
  <c r="AK607" i="1"/>
  <c r="AC607" i="1"/>
  <c r="BA607" i="1"/>
  <c r="AO607" i="1"/>
  <c r="AW607" i="1"/>
  <c r="DA607" i="1"/>
  <c r="DE607" i="1"/>
  <c r="CS607" i="1"/>
  <c r="DC607" i="1"/>
  <c r="CW607" i="1"/>
  <c r="AY607" i="1"/>
  <c r="AP607" i="1"/>
  <c r="CP607" i="1"/>
  <c r="AL607" i="1"/>
  <c r="DI607" i="1"/>
  <c r="AI607" i="1"/>
  <c r="AR607" i="1"/>
  <c r="AM607" i="1"/>
  <c r="AQ607" i="1"/>
  <c r="CZ607" i="1"/>
  <c r="AH607" i="1"/>
  <c r="CY607" i="1"/>
  <c r="CQ607" i="1"/>
  <c r="CU607" i="1"/>
  <c r="CX607" i="1"/>
  <c r="AU607" i="1"/>
  <c r="CT607" i="1"/>
  <c r="AJ607" i="1"/>
  <c r="AZ607" i="1"/>
  <c r="DB607" i="1"/>
  <c r="DD607" i="1"/>
  <c r="AV607" i="1"/>
  <c r="AX607" i="1"/>
  <c r="AN607" i="1"/>
  <c r="DH607" i="1"/>
  <c r="CV607" i="1"/>
  <c r="AT607" i="1"/>
  <c r="DF607" i="1"/>
  <c r="CR607" i="1"/>
  <c r="Q340" i="3"/>
  <c r="AH339" i="3"/>
  <c r="U103" i="2"/>
  <c r="AH137" i="2"/>
  <c r="BD137" i="2"/>
  <c r="AR137" i="2"/>
  <c r="AM137" i="2"/>
  <c r="AK106" i="1"/>
  <c r="AV105" i="1"/>
  <c r="AC106" i="1"/>
  <c r="AZ106" i="1"/>
  <c r="DH106" i="1"/>
  <c r="DA106" i="1"/>
  <c r="BA106" i="1"/>
  <c r="DD106" i="1"/>
  <c r="EA106" i="1"/>
  <c r="DX106" i="1"/>
  <c r="EJ105" i="1"/>
  <c r="CD106" i="1"/>
  <c r="EF105" i="1"/>
  <c r="EI106" i="1"/>
  <c r="CV105" i="1"/>
  <c r="EE106" i="1"/>
  <c r="AX105" i="1"/>
  <c r="EG106" i="1"/>
  <c r="EM106" i="1"/>
  <c r="DY106" i="1"/>
  <c r="ED106" i="1"/>
  <c r="CR105" i="1"/>
  <c r="BR105" i="1"/>
  <c r="CB105" i="1"/>
  <c r="EH106" i="1"/>
  <c r="DW106" i="1"/>
  <c r="BX105" i="1"/>
  <c r="DV105" i="1"/>
  <c r="DT106" i="1"/>
  <c r="DF105" i="1"/>
  <c r="CE106" i="1"/>
  <c r="BU106" i="1"/>
  <c r="BT106" i="1"/>
  <c r="EC106" i="1"/>
  <c r="BQ106" i="1"/>
  <c r="AT105" i="1"/>
  <c r="EK106" i="1"/>
  <c r="BV106" i="1"/>
  <c r="BP105" i="1"/>
  <c r="DB105" i="1"/>
  <c r="DZ105" i="1"/>
  <c r="EB106" i="1"/>
  <c r="CA106" i="1"/>
  <c r="AN105" i="1"/>
  <c r="BW106" i="1"/>
  <c r="BM106" i="1"/>
  <c r="BL106" i="1"/>
  <c r="EL106" i="1"/>
  <c r="CC106" i="1"/>
  <c r="DU106" i="1"/>
  <c r="BO106" i="1"/>
  <c r="BS106" i="1"/>
  <c r="AJ105" i="1"/>
  <c r="BZ105" i="1"/>
  <c r="BN105" i="1"/>
  <c r="BY106" i="1"/>
  <c r="AJ124" i="2"/>
  <c r="BB130" i="2"/>
  <c r="BE130" i="2" s="1"/>
  <c r="BC130" i="2"/>
  <c r="AI124" i="2"/>
  <c r="AK125" i="2"/>
  <c r="AN125" i="2" s="1"/>
  <c r="AL125" i="2"/>
  <c r="AQ125" i="2"/>
  <c r="AP125" i="2"/>
  <c r="AS125" i="2" s="1"/>
  <c r="BF129" i="2"/>
  <c r="CU107" i="1"/>
  <c r="AY107" i="1"/>
  <c r="BB108" i="1"/>
  <c r="X108" i="1"/>
  <c r="AH107" i="1"/>
  <c r="AE107" i="1"/>
  <c r="DK108" i="1"/>
  <c r="BD108" i="1"/>
  <c r="CW108" i="1"/>
  <c r="AD107" i="1"/>
  <c r="CX107" i="1"/>
  <c r="CI107" i="1"/>
  <c r="BG108" i="1"/>
  <c r="CO108" i="1"/>
  <c r="AR108" i="1"/>
  <c r="CZ108" i="1"/>
  <c r="DO108" i="1"/>
  <c r="AP107" i="1"/>
  <c r="CN108" i="1"/>
  <c r="AL107" i="1"/>
  <c r="CL107" i="1"/>
  <c r="DE108" i="1"/>
  <c r="AG108" i="1"/>
  <c r="DL108" i="1"/>
  <c r="CP107" i="1"/>
  <c r="CQ107" i="1"/>
  <c r="CK108" i="1"/>
  <c r="DN108" i="1"/>
  <c r="AU107" i="1"/>
  <c r="CY107" i="1"/>
  <c r="CS108" i="1"/>
  <c r="CF108" i="1"/>
  <c r="BJ108" i="1"/>
  <c r="CT107" i="1"/>
  <c r="DJ109" i="1"/>
  <c r="Y108" i="1"/>
  <c r="AA107" i="1"/>
  <c r="BH108" i="1"/>
  <c r="Z107" i="1"/>
  <c r="DQ108" i="1"/>
  <c r="CH107" i="1"/>
  <c r="DM108" i="1"/>
  <c r="DP108" i="1"/>
  <c r="DR109" i="1"/>
  <c r="BE108" i="1"/>
  <c r="AF108" i="1"/>
  <c r="AB108" i="1"/>
  <c r="AW108" i="1"/>
  <c r="BF109" i="1"/>
  <c r="BC108" i="1"/>
  <c r="DI108" i="1"/>
  <c r="AM107" i="1"/>
  <c r="CG108" i="1"/>
  <c r="AS109" i="1"/>
  <c r="CJ108" i="1"/>
  <c r="BI108" i="1"/>
  <c r="AO108" i="1"/>
  <c r="DG107" i="1"/>
  <c r="BK108" i="1"/>
  <c r="DS108" i="1"/>
  <c r="DC107" i="1"/>
  <c r="AQ107" i="1"/>
  <c r="AI107" i="1"/>
  <c r="CM107" i="1"/>
  <c r="AZ309" i="3" l="1"/>
  <c r="AO309" i="3"/>
  <c r="AP309" i="3"/>
  <c r="BK309" i="3"/>
  <c r="BL309" i="3"/>
  <c r="AR311" i="3"/>
  <c r="AQ311" i="3"/>
  <c r="AY309" i="3"/>
  <c r="AU310" i="3"/>
  <c r="P104" i="2"/>
  <c r="O104" i="2"/>
  <c r="Q104" i="2" s="1"/>
  <c r="AW104" i="2"/>
  <c r="AX104" i="2"/>
  <c r="W107" i="2"/>
  <c r="AB303" i="3"/>
  <c r="AA303" i="3"/>
  <c r="BD138" i="2"/>
  <c r="AM138" i="2"/>
  <c r="AH138" i="2"/>
  <c r="AR138" i="2"/>
  <c r="AH340" i="3"/>
  <c r="Q341" i="3"/>
  <c r="S104" i="2"/>
  <c r="T104" i="2"/>
  <c r="AS339" i="3"/>
  <c r="AN339" i="3"/>
  <c r="AX339" i="3"/>
  <c r="BJ339" i="3"/>
  <c r="BC304" i="3"/>
  <c r="BE304" i="3" s="1"/>
  <c r="BD304" i="3"/>
  <c r="K140" i="2"/>
  <c r="AB139" i="2"/>
  <c r="W303" i="3"/>
  <c r="X303" i="3"/>
  <c r="AF303" i="3"/>
  <c r="AE303" i="3"/>
  <c r="W609" i="1"/>
  <c r="Z608" i="1"/>
  <c r="AA608" i="1"/>
  <c r="AD608" i="1"/>
  <c r="AE608" i="1"/>
  <c r="CI608" i="1"/>
  <c r="CM608" i="1"/>
  <c r="CH608" i="1"/>
  <c r="X608" i="1"/>
  <c r="AB608" i="1"/>
  <c r="CF608" i="1"/>
  <c r="CN608" i="1"/>
  <c r="Y608" i="1"/>
  <c r="AF608" i="1"/>
  <c r="AS608" i="1"/>
  <c r="CL608" i="1"/>
  <c r="CG608" i="1"/>
  <c r="CO608" i="1"/>
  <c r="CK608" i="1"/>
  <c r="CJ608" i="1"/>
  <c r="AG608" i="1"/>
  <c r="CY608" i="1"/>
  <c r="CP608" i="1"/>
  <c r="CS608" i="1"/>
  <c r="BA608" i="1"/>
  <c r="CZ608" i="1"/>
  <c r="AK608" i="1"/>
  <c r="CW608" i="1"/>
  <c r="DG608" i="1"/>
  <c r="AC608" i="1"/>
  <c r="AY608" i="1"/>
  <c r="AI608" i="1"/>
  <c r="AP608" i="1"/>
  <c r="CU608" i="1"/>
  <c r="CQ608" i="1"/>
  <c r="AO608" i="1"/>
  <c r="CT608" i="1"/>
  <c r="DC608" i="1"/>
  <c r="DA608" i="1"/>
  <c r="AW608" i="1"/>
  <c r="DI608" i="1"/>
  <c r="AR608" i="1"/>
  <c r="AQ608" i="1"/>
  <c r="DE608" i="1"/>
  <c r="CX608" i="1"/>
  <c r="AL608" i="1"/>
  <c r="AH608" i="1"/>
  <c r="AU608" i="1"/>
  <c r="AM608" i="1"/>
  <c r="AZ608" i="1"/>
  <c r="DB608" i="1"/>
  <c r="AT608" i="1"/>
  <c r="CR608" i="1"/>
  <c r="AJ608" i="1"/>
  <c r="DH608" i="1"/>
  <c r="DD608" i="1"/>
  <c r="AN608" i="1"/>
  <c r="AX608" i="1"/>
  <c r="DF608" i="1"/>
  <c r="CV608" i="1"/>
  <c r="AV608" i="1"/>
  <c r="AK107" i="1"/>
  <c r="AV106" i="1"/>
  <c r="AC107" i="1"/>
  <c r="DH107" i="1"/>
  <c r="AZ107" i="1"/>
  <c r="DA107" i="1"/>
  <c r="DD107" i="1"/>
  <c r="BA107" i="1"/>
  <c r="AJ106" i="1"/>
  <c r="CC107" i="1"/>
  <c r="BP106" i="1"/>
  <c r="BZ106" i="1"/>
  <c r="BS107" i="1"/>
  <c r="DU107" i="1"/>
  <c r="AN106" i="1"/>
  <c r="EB107" i="1"/>
  <c r="EC107" i="1"/>
  <c r="DF106" i="1"/>
  <c r="DV106" i="1"/>
  <c r="EI107" i="1"/>
  <c r="CD107" i="1"/>
  <c r="DX107" i="1"/>
  <c r="BN106" i="1"/>
  <c r="BL107" i="1"/>
  <c r="BW107" i="1"/>
  <c r="CA107" i="1"/>
  <c r="DZ106" i="1"/>
  <c r="EK107" i="1"/>
  <c r="BT107" i="1"/>
  <c r="CE107" i="1"/>
  <c r="EH107" i="1"/>
  <c r="BR106" i="1"/>
  <c r="CV106" i="1"/>
  <c r="EJ106" i="1"/>
  <c r="EA107" i="1"/>
  <c r="BO107" i="1"/>
  <c r="BU107" i="1"/>
  <c r="DW107" i="1"/>
  <c r="CB106" i="1"/>
  <c r="CR106" i="1"/>
  <c r="DY107" i="1"/>
  <c r="EG107" i="1"/>
  <c r="EE107" i="1"/>
  <c r="BY107" i="1"/>
  <c r="EL107" i="1"/>
  <c r="BM107" i="1"/>
  <c r="DB106" i="1"/>
  <c r="BV107" i="1"/>
  <c r="AT106" i="1"/>
  <c r="BQ107" i="1"/>
  <c r="DT107" i="1"/>
  <c r="BX106" i="1"/>
  <c r="ED107" i="1"/>
  <c r="EM107" i="1"/>
  <c r="AX106" i="1"/>
  <c r="EF106" i="1"/>
  <c r="BF130" i="2"/>
  <c r="AK126" i="2"/>
  <c r="AL126" i="2"/>
  <c r="AQ126" i="2"/>
  <c r="AP126" i="2"/>
  <c r="AG125" i="2"/>
  <c r="AF125" i="2"/>
  <c r="BB131" i="2"/>
  <c r="BE131" i="2" s="1"/>
  <c r="BC131" i="2"/>
  <c r="AT125" i="2"/>
  <c r="AO125" i="2"/>
  <c r="CT108" i="1"/>
  <c r="DS109" i="1"/>
  <c r="DG108" i="1"/>
  <c r="CG109" i="1"/>
  <c r="DI109" i="1"/>
  <c r="CM108" i="1"/>
  <c r="AQ108" i="1"/>
  <c r="DC108" i="1"/>
  <c r="AO109" i="1"/>
  <c r="BI109" i="1"/>
  <c r="AS110" i="1"/>
  <c r="AM108" i="1"/>
  <c r="AB109" i="1"/>
  <c r="DP109" i="1"/>
  <c r="DM109" i="1"/>
  <c r="CH108" i="1"/>
  <c r="BH109" i="1"/>
  <c r="AA108" i="1"/>
  <c r="Y109" i="1"/>
  <c r="DJ110" i="1"/>
  <c r="CF109" i="1"/>
  <c r="AU108" i="1"/>
  <c r="CK109" i="1"/>
  <c r="CQ108" i="1"/>
  <c r="CP108" i="1"/>
  <c r="DE109" i="1"/>
  <c r="CL108" i="1"/>
  <c r="CN109" i="1"/>
  <c r="CZ109" i="1"/>
  <c r="BG109" i="1"/>
  <c r="CI108" i="1"/>
  <c r="AD108" i="1"/>
  <c r="AE108" i="1"/>
  <c r="BB109" i="1"/>
  <c r="CU108" i="1"/>
  <c r="BC109" i="1"/>
  <c r="BF110" i="1"/>
  <c r="AW109" i="1"/>
  <c r="AF109" i="1"/>
  <c r="BE109" i="1"/>
  <c r="DR110" i="1"/>
  <c r="DQ109" i="1"/>
  <c r="BJ109" i="1"/>
  <c r="CS109" i="1"/>
  <c r="CY108" i="1"/>
  <c r="DN109" i="1"/>
  <c r="DL109" i="1"/>
  <c r="AG109" i="1"/>
  <c r="AL108" i="1"/>
  <c r="DO109" i="1"/>
  <c r="AR109" i="1"/>
  <c r="CX108" i="1"/>
  <c r="CW109" i="1"/>
  <c r="DK109" i="1"/>
  <c r="AY108" i="1"/>
  <c r="BD109" i="1"/>
  <c r="AI108" i="1"/>
  <c r="BK109" i="1"/>
  <c r="CJ109" i="1"/>
  <c r="Z108" i="1"/>
  <c r="AP108" i="1"/>
  <c r="CO109" i="1"/>
  <c r="AH108" i="1"/>
  <c r="X109" i="1"/>
  <c r="AL310" i="3" l="1"/>
  <c r="AM310" i="3"/>
  <c r="AW310" i="3"/>
  <c r="AV310" i="3"/>
  <c r="AZ310" i="3" s="1"/>
  <c r="BH310" i="3"/>
  <c r="BI310" i="3"/>
  <c r="AT311" i="3"/>
  <c r="AU311" i="3"/>
  <c r="AZ104" i="2"/>
  <c r="R104" i="2"/>
  <c r="AX105" i="2"/>
  <c r="O105" i="2"/>
  <c r="Q105" i="2" s="1"/>
  <c r="P105" i="2"/>
  <c r="AW105" i="2"/>
  <c r="AY104" i="2"/>
  <c r="Z107" i="2"/>
  <c r="Y107" i="2"/>
  <c r="BC305" i="3"/>
  <c r="BE305" i="3" s="1"/>
  <c r="BD305" i="3"/>
  <c r="V304" i="3"/>
  <c r="Y304" i="3"/>
  <c r="AD304" i="3"/>
  <c r="U304" i="3"/>
  <c r="W304" i="3" s="1"/>
  <c r="Z304" i="3"/>
  <c r="AC304" i="3"/>
  <c r="V104" i="2"/>
  <c r="AH139" i="2"/>
  <c r="BD139" i="2"/>
  <c r="AM139" i="2"/>
  <c r="AR139" i="2"/>
  <c r="BF304" i="3"/>
  <c r="Q342" i="3"/>
  <c r="AH341" i="3"/>
  <c r="W610" i="1"/>
  <c r="Z609" i="1"/>
  <c r="AA609" i="1"/>
  <c r="AE609" i="1"/>
  <c r="X609" i="1"/>
  <c r="AB609" i="1"/>
  <c r="CM609" i="1"/>
  <c r="AD609" i="1"/>
  <c r="CH609" i="1"/>
  <c r="AF609" i="1"/>
  <c r="CF609" i="1"/>
  <c r="CL609" i="1"/>
  <c r="AG609" i="1"/>
  <c r="AS609" i="1"/>
  <c r="CG609" i="1"/>
  <c r="CK609" i="1"/>
  <c r="CJ609" i="1"/>
  <c r="CN609" i="1"/>
  <c r="Y609" i="1"/>
  <c r="CI609" i="1"/>
  <c r="CO609" i="1"/>
  <c r="CW609" i="1"/>
  <c r="BA609" i="1"/>
  <c r="AP609" i="1"/>
  <c r="DI609" i="1"/>
  <c r="CS609" i="1"/>
  <c r="DC609" i="1"/>
  <c r="DE609" i="1"/>
  <c r="CZ609" i="1"/>
  <c r="AR609" i="1"/>
  <c r="DA609" i="1"/>
  <c r="AC609" i="1"/>
  <c r="AI609" i="1"/>
  <c r="AM609" i="1"/>
  <c r="AL609" i="1"/>
  <c r="DG609" i="1"/>
  <c r="AO609" i="1"/>
  <c r="AY609" i="1"/>
  <c r="CT609" i="1"/>
  <c r="AK609" i="1"/>
  <c r="AW609" i="1"/>
  <c r="CP609" i="1"/>
  <c r="CX609" i="1"/>
  <c r="AU609" i="1"/>
  <c r="CQ609" i="1"/>
  <c r="AH609" i="1"/>
  <c r="CY609" i="1"/>
  <c r="CU609" i="1"/>
  <c r="AQ609" i="1"/>
  <c r="AZ609" i="1"/>
  <c r="AJ609" i="1"/>
  <c r="AV609" i="1"/>
  <c r="DF609" i="1"/>
  <c r="CV609" i="1"/>
  <c r="DD609" i="1"/>
  <c r="DH609" i="1"/>
  <c r="AX609" i="1"/>
  <c r="CR609" i="1"/>
  <c r="AN609" i="1"/>
  <c r="AT609" i="1"/>
  <c r="DB609" i="1"/>
  <c r="K141" i="2"/>
  <c r="AB140" i="2"/>
  <c r="U104" i="2"/>
  <c r="BJ340" i="3"/>
  <c r="AX340" i="3"/>
  <c r="AN340" i="3"/>
  <c r="AS340" i="3"/>
  <c r="AK108" i="1"/>
  <c r="AV107" i="1"/>
  <c r="AC108" i="1"/>
  <c r="DH108" i="1"/>
  <c r="AZ108" i="1"/>
  <c r="DA108" i="1"/>
  <c r="BA108" i="1"/>
  <c r="DD108" i="1"/>
  <c r="CB107" i="1"/>
  <c r="EH108" i="1"/>
  <c r="BW108" i="1"/>
  <c r="CD108" i="1"/>
  <c r="DV107" i="1"/>
  <c r="EC108" i="1"/>
  <c r="AN107" i="1"/>
  <c r="CC108" i="1"/>
  <c r="EM108" i="1"/>
  <c r="BQ108" i="1"/>
  <c r="BM108" i="1"/>
  <c r="BY108" i="1"/>
  <c r="EG108" i="1"/>
  <c r="DW108" i="1"/>
  <c r="BO108" i="1"/>
  <c r="EJ107" i="1"/>
  <c r="CE108" i="1"/>
  <c r="DZ107" i="1"/>
  <c r="BN107" i="1"/>
  <c r="EB108" i="1"/>
  <c r="DU108" i="1"/>
  <c r="BZ107" i="1"/>
  <c r="EF107" i="1"/>
  <c r="BX107" i="1"/>
  <c r="BV108" i="1"/>
  <c r="CR107" i="1"/>
  <c r="BR107" i="1"/>
  <c r="EK108" i="1"/>
  <c r="CA108" i="1"/>
  <c r="BL108" i="1"/>
  <c r="DX108" i="1"/>
  <c r="EI108" i="1"/>
  <c r="DF107" i="1"/>
  <c r="AX107" i="1"/>
  <c r="ED108" i="1"/>
  <c r="DT108" i="1"/>
  <c r="AT107" i="1"/>
  <c r="DB107" i="1"/>
  <c r="EL108" i="1"/>
  <c r="EE108" i="1"/>
  <c r="DY108" i="1"/>
  <c r="BU108" i="1"/>
  <c r="EA108" i="1"/>
  <c r="CV107" i="1"/>
  <c r="BT108" i="1"/>
  <c r="BS108" i="1"/>
  <c r="BP107" i="1"/>
  <c r="AJ107" i="1"/>
  <c r="AJ125" i="2"/>
  <c r="AT126" i="2"/>
  <c r="AO126" i="2"/>
  <c r="AN126" i="2"/>
  <c r="AL127" i="2" s="1"/>
  <c r="BB132" i="2"/>
  <c r="BC132" i="2"/>
  <c r="BF131" i="2"/>
  <c r="AI125" i="2"/>
  <c r="AS126" i="2"/>
  <c r="Z109" i="1"/>
  <c r="BD110" i="1"/>
  <c r="AY109" i="1"/>
  <c r="CX109" i="1"/>
  <c r="DO110" i="1"/>
  <c r="BK110" i="1"/>
  <c r="AH109" i="1"/>
  <c r="AP109" i="1"/>
  <c r="CJ110" i="1"/>
  <c r="AI109" i="1"/>
  <c r="DK110" i="1"/>
  <c r="CW110" i="1"/>
  <c r="AR110" i="1"/>
  <c r="DL110" i="1"/>
  <c r="CY109" i="1"/>
  <c r="BJ110" i="1"/>
  <c r="DQ110" i="1"/>
  <c r="BE110" i="1"/>
  <c r="AW110" i="1"/>
  <c r="BC110" i="1"/>
  <c r="CU109" i="1"/>
  <c r="AE109" i="1"/>
  <c r="AD109" i="1"/>
  <c r="BG110" i="1"/>
  <c r="CL109" i="1"/>
  <c r="CQ109" i="1"/>
  <c r="Y110" i="1"/>
  <c r="AA109" i="1"/>
  <c r="DM110" i="1"/>
  <c r="AB110" i="1"/>
  <c r="AS111" i="1"/>
  <c r="BI110" i="1"/>
  <c r="CM109" i="1"/>
  <c r="CG110" i="1"/>
  <c r="DG109" i="1"/>
  <c r="CO110" i="1"/>
  <c r="AL109" i="1"/>
  <c r="AG110" i="1"/>
  <c r="DN110" i="1"/>
  <c r="CS110" i="1"/>
  <c r="DR111" i="1"/>
  <c r="AF110" i="1"/>
  <c r="BF111" i="1"/>
  <c r="BB110" i="1"/>
  <c r="CI109" i="1"/>
  <c r="CZ110" i="1"/>
  <c r="CN110" i="1"/>
  <c r="DE110" i="1"/>
  <c r="CP109" i="1"/>
  <c r="CK110" i="1"/>
  <c r="AU109" i="1"/>
  <c r="CF110" i="1"/>
  <c r="DJ111" i="1"/>
  <c r="BH110" i="1"/>
  <c r="CH109" i="1"/>
  <c r="DP110" i="1"/>
  <c r="AM109" i="1"/>
  <c r="AO110" i="1"/>
  <c r="DC109" i="1"/>
  <c r="AQ109" i="1"/>
  <c r="DI110" i="1"/>
  <c r="DS110" i="1"/>
  <c r="CT109" i="1"/>
  <c r="X110" i="1"/>
  <c r="L100" i="22" l="1"/>
  <c r="AR312" i="3"/>
  <c r="AQ312" i="3"/>
  <c r="AT312" i="3"/>
  <c r="AP310" i="3"/>
  <c r="N100" i="22"/>
  <c r="BK310" i="3"/>
  <c r="BL310" i="3"/>
  <c r="AO310" i="3"/>
  <c r="AY310" i="3"/>
  <c r="AY105" i="2"/>
  <c r="R105" i="2"/>
  <c r="AW106" i="2"/>
  <c r="AX106" i="2"/>
  <c r="P106" i="2"/>
  <c r="O106" i="2"/>
  <c r="AZ105" i="2"/>
  <c r="AF304" i="3"/>
  <c r="W108" i="2"/>
  <c r="X108" i="2"/>
  <c r="BC306" i="3"/>
  <c r="BD306" i="3"/>
  <c r="W611" i="1"/>
  <c r="AE610" i="1"/>
  <c r="AD610" i="1"/>
  <c r="CH610" i="1"/>
  <c r="Z610" i="1"/>
  <c r="CI610" i="1"/>
  <c r="AB610" i="1"/>
  <c r="X610" i="1"/>
  <c r="CF610" i="1"/>
  <c r="CO610" i="1"/>
  <c r="CJ610" i="1"/>
  <c r="Y610" i="1"/>
  <c r="CM610" i="1"/>
  <c r="AG610" i="1"/>
  <c r="CG610" i="1"/>
  <c r="AA610" i="1"/>
  <c r="CN610" i="1"/>
  <c r="AS610" i="1"/>
  <c r="CK610" i="1"/>
  <c r="CL610" i="1"/>
  <c r="AF610" i="1"/>
  <c r="CT610" i="1"/>
  <c r="CP610" i="1"/>
  <c r="CU610" i="1"/>
  <c r="AI610" i="1"/>
  <c r="DG610" i="1"/>
  <c r="AC610" i="1"/>
  <c r="AO610" i="1"/>
  <c r="BA610" i="1"/>
  <c r="DC610" i="1"/>
  <c r="AM610" i="1"/>
  <c r="AY610" i="1"/>
  <c r="DA610" i="1"/>
  <c r="AK610" i="1"/>
  <c r="DE610" i="1"/>
  <c r="AW610" i="1"/>
  <c r="AQ610" i="1"/>
  <c r="CS610" i="1"/>
  <c r="AL610" i="1"/>
  <c r="CW610" i="1"/>
  <c r="AP610" i="1"/>
  <c r="AR610" i="1"/>
  <c r="CZ610" i="1"/>
  <c r="AH610" i="1"/>
  <c r="CQ610" i="1"/>
  <c r="AU610" i="1"/>
  <c r="DI610" i="1"/>
  <c r="CY610" i="1"/>
  <c r="CX610" i="1"/>
  <c r="DB610" i="1"/>
  <c r="AV610" i="1"/>
  <c r="AX610" i="1"/>
  <c r="CR610" i="1"/>
  <c r="AJ610" i="1"/>
  <c r="AT610" i="1"/>
  <c r="AN610" i="1"/>
  <c r="DH610" i="1"/>
  <c r="AZ610" i="1"/>
  <c r="DF610" i="1"/>
  <c r="DD610" i="1"/>
  <c r="CV610" i="1"/>
  <c r="X304" i="3"/>
  <c r="AE304" i="3"/>
  <c r="BD140" i="2"/>
  <c r="AR140" i="2"/>
  <c r="AH140" i="2"/>
  <c r="AM140" i="2"/>
  <c r="AH342" i="3"/>
  <c r="Q343" i="3"/>
  <c r="T105" i="2"/>
  <c r="S105" i="2"/>
  <c r="AS341" i="3"/>
  <c r="AN341" i="3"/>
  <c r="AX341" i="3"/>
  <c r="BJ341" i="3"/>
  <c r="Y305" i="3"/>
  <c r="Z305" i="3"/>
  <c r="AD305" i="3"/>
  <c r="U305" i="3"/>
  <c r="AC305" i="3"/>
  <c r="V305" i="3"/>
  <c r="AB304" i="3"/>
  <c r="AA304" i="3"/>
  <c r="AB141" i="2"/>
  <c r="K142" i="2"/>
  <c r="BF305" i="3"/>
  <c r="AK109" i="1"/>
  <c r="AV108" i="1"/>
  <c r="AC109" i="1"/>
  <c r="DH109" i="1"/>
  <c r="AZ109" i="1"/>
  <c r="DA109" i="1"/>
  <c r="BA109" i="1"/>
  <c r="DD109" i="1"/>
  <c r="AJ108" i="1"/>
  <c r="BS109" i="1"/>
  <c r="BT109" i="1"/>
  <c r="DY109" i="1"/>
  <c r="EL109" i="1"/>
  <c r="ED109" i="1"/>
  <c r="DX109" i="1"/>
  <c r="DU109" i="1"/>
  <c r="BN108" i="1"/>
  <c r="BM109" i="1"/>
  <c r="EH109" i="1"/>
  <c r="CV108" i="1"/>
  <c r="EE109" i="1"/>
  <c r="DT109" i="1"/>
  <c r="BX108" i="1"/>
  <c r="EB109" i="1"/>
  <c r="EJ108" i="1"/>
  <c r="BY109" i="1"/>
  <c r="EA109" i="1"/>
  <c r="AT108" i="1"/>
  <c r="DF108" i="1"/>
  <c r="CA109" i="1"/>
  <c r="BR108" i="1"/>
  <c r="BV109" i="1"/>
  <c r="EF108" i="1"/>
  <c r="CE109" i="1"/>
  <c r="BO109" i="1"/>
  <c r="EG109" i="1"/>
  <c r="EM109" i="1"/>
  <c r="BW109" i="1"/>
  <c r="EC109" i="1"/>
  <c r="CD109" i="1"/>
  <c r="BU109" i="1"/>
  <c r="DB108" i="1"/>
  <c r="CR108" i="1"/>
  <c r="BZ108" i="1"/>
  <c r="DW109" i="1"/>
  <c r="BQ109" i="1"/>
  <c r="CC109" i="1"/>
  <c r="BP108" i="1"/>
  <c r="AX108" i="1"/>
  <c r="EI109" i="1"/>
  <c r="BL109" i="1"/>
  <c r="EK109" i="1"/>
  <c r="DZ108" i="1"/>
  <c r="AN108" i="1"/>
  <c r="DV108" i="1"/>
  <c r="CB108" i="1"/>
  <c r="BF132" i="2"/>
  <c r="AK127" i="2"/>
  <c r="AN127" i="2" s="1"/>
  <c r="BE132" i="2"/>
  <c r="BB133" i="2" s="1"/>
  <c r="AG126" i="2"/>
  <c r="AF126" i="2"/>
  <c r="AI126" i="2" s="1"/>
  <c r="AQ127" i="2"/>
  <c r="AP127" i="2"/>
  <c r="AM110" i="1"/>
  <c r="BH111" i="1"/>
  <c r="DJ112" i="1"/>
  <c r="AU110" i="1"/>
  <c r="DR112" i="1"/>
  <c r="X111" i="1"/>
  <c r="CT110" i="1"/>
  <c r="DI111" i="1"/>
  <c r="DC110" i="1"/>
  <c r="AO111" i="1"/>
  <c r="CH110" i="1"/>
  <c r="CF111" i="1"/>
  <c r="CK111" i="1"/>
  <c r="DE111" i="1"/>
  <c r="CZ111" i="1"/>
  <c r="CI110" i="1"/>
  <c r="BB111" i="1"/>
  <c r="AF111" i="1"/>
  <c r="CS111" i="1"/>
  <c r="AG111" i="1"/>
  <c r="CO111" i="1"/>
  <c r="CG111" i="1"/>
  <c r="AS112" i="1"/>
  <c r="Y111" i="1"/>
  <c r="CQ110" i="1"/>
  <c r="CL110" i="1"/>
  <c r="AD110" i="1"/>
  <c r="BC111" i="1"/>
  <c r="AW111" i="1"/>
  <c r="DQ111" i="1"/>
  <c r="CY110" i="1"/>
  <c r="DL111" i="1"/>
  <c r="AI110" i="1"/>
  <c r="AH110" i="1"/>
  <c r="BK111" i="1"/>
  <c r="CX110" i="1"/>
  <c r="BD111" i="1"/>
  <c r="DG110" i="1"/>
  <c r="AQ110" i="1"/>
  <c r="DP111" i="1"/>
  <c r="CP110" i="1"/>
  <c r="CN111" i="1"/>
  <c r="DN111" i="1"/>
  <c r="AL110" i="1"/>
  <c r="CM110" i="1"/>
  <c r="BI111" i="1"/>
  <c r="AB111" i="1"/>
  <c r="DM111" i="1"/>
  <c r="AA110" i="1"/>
  <c r="AE110" i="1"/>
  <c r="CU110" i="1"/>
  <c r="BE111" i="1"/>
  <c r="BJ111" i="1"/>
  <c r="AR111" i="1"/>
  <c r="CW111" i="1"/>
  <c r="CJ111" i="1"/>
  <c r="AP110" i="1"/>
  <c r="DO111" i="1"/>
  <c r="AY110" i="1"/>
  <c r="Z110" i="1"/>
  <c r="DK111" i="1"/>
  <c r="DS111" i="1"/>
  <c r="BF112" i="1"/>
  <c r="BG111" i="1"/>
  <c r="AW311" i="3" l="1"/>
  <c r="AV311" i="3"/>
  <c r="AY311" i="3" s="1"/>
  <c r="AL311" i="3"/>
  <c r="AM311" i="3"/>
  <c r="AQ313" i="3"/>
  <c r="AT313" i="3" s="1"/>
  <c r="AR313" i="3"/>
  <c r="BI311" i="3"/>
  <c r="BH311" i="3"/>
  <c r="BK311" i="3" s="1"/>
  <c r="AU312" i="3"/>
  <c r="AZ106" i="2"/>
  <c r="Q106" i="2"/>
  <c r="R106" i="2"/>
  <c r="AY106" i="2"/>
  <c r="Z108" i="2"/>
  <c r="Y108" i="2"/>
  <c r="AB305" i="3"/>
  <c r="AH141" i="2"/>
  <c r="BD141" i="2"/>
  <c r="AM141" i="2"/>
  <c r="AR141" i="2"/>
  <c r="K143" i="2"/>
  <c r="AB142" i="2"/>
  <c r="Q344" i="3"/>
  <c r="AH343" i="3"/>
  <c r="AE305" i="3"/>
  <c r="AF305" i="3"/>
  <c r="BJ342" i="3"/>
  <c r="AX342" i="3"/>
  <c r="AN342" i="3"/>
  <c r="AS342" i="3"/>
  <c r="W612" i="1"/>
  <c r="AE611" i="1"/>
  <c r="Z611" i="1"/>
  <c r="AA611" i="1"/>
  <c r="CH611" i="1"/>
  <c r="CL611" i="1"/>
  <c r="X611" i="1"/>
  <c r="CF611" i="1"/>
  <c r="AF611" i="1"/>
  <c r="CI611" i="1"/>
  <c r="CJ611" i="1"/>
  <c r="Y611" i="1"/>
  <c r="AG611" i="1"/>
  <c r="CN611" i="1"/>
  <c r="CO611" i="1"/>
  <c r="AD611" i="1"/>
  <c r="CM611" i="1"/>
  <c r="AS611" i="1"/>
  <c r="AB611" i="1"/>
  <c r="CG611" i="1"/>
  <c r="CK611" i="1"/>
  <c r="DG611" i="1"/>
  <c r="AC611" i="1"/>
  <c r="AO611" i="1"/>
  <c r="CW611" i="1"/>
  <c r="CP611" i="1"/>
  <c r="CQ611" i="1"/>
  <c r="AK611" i="1"/>
  <c r="DA611" i="1"/>
  <c r="AP611" i="1"/>
  <c r="CT611" i="1"/>
  <c r="AR611" i="1"/>
  <c r="AM611" i="1"/>
  <c r="AY611" i="1"/>
  <c r="BA611" i="1"/>
  <c r="DE611" i="1"/>
  <c r="AL611" i="1"/>
  <c r="AI611" i="1"/>
  <c r="CS611" i="1"/>
  <c r="DC611" i="1"/>
  <c r="AH611" i="1"/>
  <c r="CY611" i="1"/>
  <c r="CU611" i="1"/>
  <c r="AU611" i="1"/>
  <c r="AW611" i="1"/>
  <c r="DI611" i="1"/>
  <c r="CZ611" i="1"/>
  <c r="CX611" i="1"/>
  <c r="AQ611" i="1"/>
  <c r="DH611" i="1"/>
  <c r="AT611" i="1"/>
  <c r="AX611" i="1"/>
  <c r="DF611" i="1"/>
  <c r="CR611" i="1"/>
  <c r="CV611" i="1"/>
  <c r="AZ611" i="1"/>
  <c r="AV611" i="1"/>
  <c r="DD611" i="1"/>
  <c r="AN611" i="1"/>
  <c r="DB611" i="1"/>
  <c r="AJ611" i="1"/>
  <c r="AA305" i="3"/>
  <c r="W305" i="3"/>
  <c r="X305" i="3"/>
  <c r="U105" i="2"/>
  <c r="V105" i="2"/>
  <c r="BE306" i="3"/>
  <c r="BF306" i="3"/>
  <c r="AK110" i="1"/>
  <c r="AV109" i="1"/>
  <c r="AC110" i="1"/>
  <c r="AZ110" i="1"/>
  <c r="DH110" i="1"/>
  <c r="DA110" i="1"/>
  <c r="BA110" i="1"/>
  <c r="DD110" i="1"/>
  <c r="BL110" i="1"/>
  <c r="CC110" i="1"/>
  <c r="CR109" i="1"/>
  <c r="BV110" i="1"/>
  <c r="AT109" i="1"/>
  <c r="EB110" i="1"/>
  <c r="CV109" i="1"/>
  <c r="DU110" i="1"/>
  <c r="BS110" i="1"/>
  <c r="AX109" i="1"/>
  <c r="DW110" i="1"/>
  <c r="EG110" i="1"/>
  <c r="CA110" i="1"/>
  <c r="CB109" i="1"/>
  <c r="AN109" i="1"/>
  <c r="EK110" i="1"/>
  <c r="EI110" i="1"/>
  <c r="BP109" i="1"/>
  <c r="BQ110" i="1"/>
  <c r="DB109" i="1"/>
  <c r="EC110" i="1"/>
  <c r="BO110" i="1"/>
  <c r="BR109" i="1"/>
  <c r="EA110" i="1"/>
  <c r="EJ109" i="1"/>
  <c r="BX109" i="1"/>
  <c r="EE110" i="1"/>
  <c r="BN109" i="1"/>
  <c r="DX110" i="1"/>
  <c r="EL110" i="1"/>
  <c r="BT110" i="1"/>
  <c r="AJ109" i="1"/>
  <c r="DV109" i="1"/>
  <c r="DZ109" i="1"/>
  <c r="BU110" i="1"/>
  <c r="BY110" i="1"/>
  <c r="DT110" i="1"/>
  <c r="BM110" i="1"/>
  <c r="ED110" i="1"/>
  <c r="DY110" i="1"/>
  <c r="CE110" i="1"/>
  <c r="BZ109" i="1"/>
  <c r="CD110" i="1"/>
  <c r="BW110" i="1"/>
  <c r="EM110" i="1"/>
  <c r="EF109" i="1"/>
  <c r="DF109" i="1"/>
  <c r="EH110" i="1"/>
  <c r="AO127" i="2"/>
  <c r="BC133" i="2"/>
  <c r="BF133" i="2" s="1"/>
  <c r="AK128" i="2"/>
  <c r="AN128" i="2" s="1"/>
  <c r="AL128" i="2"/>
  <c r="BE133" i="2"/>
  <c r="BC134" i="2" s="1"/>
  <c r="AT127" i="2"/>
  <c r="AS127" i="2"/>
  <c r="AJ126" i="2"/>
  <c r="AG127" i="2"/>
  <c r="AF127" i="2"/>
  <c r="AI127" i="2" s="1"/>
  <c r="AY111" i="1"/>
  <c r="CU111" i="1"/>
  <c r="DK112" i="1"/>
  <c r="Z111" i="1"/>
  <c r="CW112" i="1"/>
  <c r="BG112" i="1"/>
  <c r="BF113" i="1"/>
  <c r="DS112" i="1"/>
  <c r="CJ112" i="1"/>
  <c r="AR112" i="1"/>
  <c r="BJ112" i="1"/>
  <c r="AA111" i="1"/>
  <c r="AB112" i="1"/>
  <c r="DN112" i="1"/>
  <c r="CN112" i="1"/>
  <c r="DP112" i="1"/>
  <c r="CX111" i="1"/>
  <c r="AH111" i="1"/>
  <c r="CY111" i="1"/>
  <c r="DQ112" i="1"/>
  <c r="BC112" i="1"/>
  <c r="CQ111" i="1"/>
  <c r="Y112" i="1"/>
  <c r="AS113" i="1"/>
  <c r="CO112" i="1"/>
  <c r="AG112" i="1"/>
  <c r="AF112" i="1"/>
  <c r="CI111" i="1"/>
  <c r="DE112" i="1"/>
  <c r="CF112" i="1"/>
  <c r="DC111" i="1"/>
  <c r="CT111" i="1"/>
  <c r="AU111" i="1"/>
  <c r="BH112" i="1"/>
  <c r="DO112" i="1"/>
  <c r="AE111" i="1"/>
  <c r="DM112" i="1"/>
  <c r="BI112" i="1"/>
  <c r="CM111" i="1"/>
  <c r="AL111" i="1"/>
  <c r="CP111" i="1"/>
  <c r="AQ111" i="1"/>
  <c r="DG111" i="1"/>
  <c r="BD112" i="1"/>
  <c r="BK112" i="1"/>
  <c r="DL112" i="1"/>
  <c r="AW112" i="1"/>
  <c r="AD111" i="1"/>
  <c r="CL111" i="1"/>
  <c r="CG112" i="1"/>
  <c r="CS112" i="1"/>
  <c r="BB112" i="1"/>
  <c r="CZ112" i="1"/>
  <c r="CK112" i="1"/>
  <c r="CH111" i="1"/>
  <c r="AO112" i="1"/>
  <c r="DI112" i="1"/>
  <c r="X112" i="1"/>
  <c r="DR113" i="1"/>
  <c r="DJ113" i="1"/>
  <c r="AM111" i="1"/>
  <c r="AI111" i="1"/>
  <c r="AP111" i="1"/>
  <c r="BE112" i="1"/>
  <c r="AU313" i="3" l="1"/>
  <c r="BL311" i="3"/>
  <c r="AR314" i="3"/>
  <c r="AQ314" i="3"/>
  <c r="AT314" i="3" s="1"/>
  <c r="BH312" i="3"/>
  <c r="BI312" i="3"/>
  <c r="AP311" i="3"/>
  <c r="AW312" i="3"/>
  <c r="AV312" i="3"/>
  <c r="AO311" i="3"/>
  <c r="AZ311" i="3"/>
  <c r="P107" i="2"/>
  <c r="AW107" i="2"/>
  <c r="O107" i="2"/>
  <c r="AX107" i="2"/>
  <c r="X109" i="2"/>
  <c r="W109" i="2"/>
  <c r="AS343" i="3"/>
  <c r="AN343" i="3"/>
  <c r="AX343" i="3"/>
  <c r="BJ343" i="3"/>
  <c r="BD142" i="2"/>
  <c r="AM142" i="2"/>
  <c r="AH142" i="2"/>
  <c r="AR142" i="2"/>
  <c r="S106" i="2"/>
  <c r="U106" i="2" s="1"/>
  <c r="T106" i="2"/>
  <c r="W613" i="1"/>
  <c r="CH612" i="1"/>
  <c r="CL612" i="1"/>
  <c r="AD612" i="1"/>
  <c r="AE612" i="1"/>
  <c r="CI612" i="1"/>
  <c r="X612" i="1"/>
  <c r="AB612" i="1"/>
  <c r="AA612" i="1"/>
  <c r="CF612" i="1"/>
  <c r="CM612" i="1"/>
  <c r="AF612" i="1"/>
  <c r="CJ612" i="1"/>
  <c r="Y612" i="1"/>
  <c r="CG612" i="1"/>
  <c r="CK612" i="1"/>
  <c r="CN612" i="1"/>
  <c r="AG612" i="1"/>
  <c r="AS612" i="1"/>
  <c r="CO612" i="1"/>
  <c r="Z612" i="1"/>
  <c r="AW612" i="1"/>
  <c r="CT612" i="1"/>
  <c r="BA612" i="1"/>
  <c r="DE612" i="1"/>
  <c r="AM612" i="1"/>
  <c r="AK612" i="1"/>
  <c r="AC612" i="1"/>
  <c r="AI612" i="1"/>
  <c r="DA612" i="1"/>
  <c r="CW612" i="1"/>
  <c r="CZ612" i="1"/>
  <c r="DG612" i="1"/>
  <c r="AP612" i="1"/>
  <c r="DC612" i="1"/>
  <c r="AH612" i="1"/>
  <c r="AY612" i="1"/>
  <c r="CY612" i="1"/>
  <c r="DI612" i="1"/>
  <c r="CS612" i="1"/>
  <c r="CQ612" i="1"/>
  <c r="AO612" i="1"/>
  <c r="CP612" i="1"/>
  <c r="CU612" i="1"/>
  <c r="AR612" i="1"/>
  <c r="AL612" i="1"/>
  <c r="CX612" i="1"/>
  <c r="AU612" i="1"/>
  <c r="AQ612" i="1"/>
  <c r="AX612" i="1"/>
  <c r="AN612" i="1"/>
  <c r="DB612" i="1"/>
  <c r="AV612" i="1"/>
  <c r="DH612" i="1"/>
  <c r="AZ612" i="1"/>
  <c r="DD612" i="1"/>
  <c r="DF612" i="1"/>
  <c r="CV612" i="1"/>
  <c r="CR612" i="1"/>
  <c r="AJ612" i="1"/>
  <c r="AT612" i="1"/>
  <c r="AH344" i="3"/>
  <c r="Q345" i="3"/>
  <c r="BC307" i="3"/>
  <c r="BD307" i="3"/>
  <c r="Y306" i="3"/>
  <c r="AD306" i="3"/>
  <c r="U306" i="3"/>
  <c r="W306" i="3" s="1"/>
  <c r="Z306" i="3"/>
  <c r="AC306" i="3"/>
  <c r="AE306" i="3" s="1"/>
  <c r="V306" i="3"/>
  <c r="K144" i="2"/>
  <c r="AB143" i="2"/>
  <c r="AK111" i="1"/>
  <c r="AV110" i="1"/>
  <c r="AC111" i="1"/>
  <c r="DH111" i="1"/>
  <c r="AZ111" i="1"/>
  <c r="DA111" i="1"/>
  <c r="DD111" i="1"/>
  <c r="BA111" i="1"/>
  <c r="EM111" i="1"/>
  <c r="CD111" i="1"/>
  <c r="DX111" i="1"/>
  <c r="EJ110" i="1"/>
  <c r="BR110" i="1"/>
  <c r="DU111" i="1"/>
  <c r="BV111" i="1"/>
  <c r="CC111" i="1"/>
  <c r="DF110" i="1"/>
  <c r="CE111" i="1"/>
  <c r="DY111" i="1"/>
  <c r="BM111" i="1"/>
  <c r="BY111" i="1"/>
  <c r="BN110" i="1"/>
  <c r="BX110" i="1"/>
  <c r="DB110" i="1"/>
  <c r="BP110" i="1"/>
  <c r="EK111" i="1"/>
  <c r="CB110" i="1"/>
  <c r="EG111" i="1"/>
  <c r="AX110" i="1"/>
  <c r="EB111" i="1"/>
  <c r="EF110" i="1"/>
  <c r="BZ110" i="1"/>
  <c r="DZ110" i="1"/>
  <c r="AJ110" i="1"/>
  <c r="EL111" i="1"/>
  <c r="EA111" i="1"/>
  <c r="BO111" i="1"/>
  <c r="BS111" i="1"/>
  <c r="AT110" i="1"/>
  <c r="CR110" i="1"/>
  <c r="BL111" i="1"/>
  <c r="EH111" i="1"/>
  <c r="BW111" i="1"/>
  <c r="ED111" i="1"/>
  <c r="DT111" i="1"/>
  <c r="BU111" i="1"/>
  <c r="DV110" i="1"/>
  <c r="BT111" i="1"/>
  <c r="EE111" i="1"/>
  <c r="EC111" i="1"/>
  <c r="BQ111" i="1"/>
  <c r="EI111" i="1"/>
  <c r="AN110" i="1"/>
  <c r="CA111" i="1"/>
  <c r="DW111" i="1"/>
  <c r="CV110" i="1"/>
  <c r="BB134" i="2"/>
  <c r="BE134" i="2" s="1"/>
  <c r="BB135" i="2" s="1"/>
  <c r="AO128" i="2"/>
  <c r="AL129" i="2"/>
  <c r="AK129" i="2"/>
  <c r="AN129" i="2" s="1"/>
  <c r="AK130" i="2" s="1"/>
  <c r="AN130" i="2" s="1"/>
  <c r="AJ127" i="2"/>
  <c r="AQ128" i="2"/>
  <c r="AP128" i="2"/>
  <c r="AS128" i="2" s="1"/>
  <c r="AG128" i="2"/>
  <c r="AF128" i="2"/>
  <c r="CL112" i="1"/>
  <c r="DR114" i="1"/>
  <c r="AO113" i="1"/>
  <c r="CH112" i="1"/>
  <c r="CS113" i="1"/>
  <c r="CG113" i="1"/>
  <c r="X113" i="1"/>
  <c r="BD113" i="1"/>
  <c r="BE113" i="1"/>
  <c r="AI112" i="1"/>
  <c r="AM112" i="1"/>
  <c r="DI113" i="1"/>
  <c r="CK113" i="1"/>
  <c r="BB113" i="1"/>
  <c r="BK113" i="1"/>
  <c r="DG112" i="1"/>
  <c r="CP112" i="1"/>
  <c r="BI113" i="1"/>
  <c r="DM113" i="1"/>
  <c r="AU112" i="1"/>
  <c r="CF113" i="1"/>
  <c r="CI112" i="1"/>
  <c r="AF113" i="1"/>
  <c r="AG113" i="1"/>
  <c r="CQ112" i="1"/>
  <c r="DQ113" i="1"/>
  <c r="CX112" i="1"/>
  <c r="CN113" i="1"/>
  <c r="DN113" i="1"/>
  <c r="AA112" i="1"/>
  <c r="BJ113" i="1"/>
  <c r="DS113" i="1"/>
  <c r="BG113" i="1"/>
  <c r="Z112" i="1"/>
  <c r="CU112" i="1"/>
  <c r="CT112" i="1"/>
  <c r="CJ113" i="1"/>
  <c r="AP112" i="1"/>
  <c r="DJ114" i="1"/>
  <c r="AD112" i="1"/>
  <c r="AW113" i="1"/>
  <c r="DL113" i="1"/>
  <c r="AQ112" i="1"/>
  <c r="AL112" i="1"/>
  <c r="CM112" i="1"/>
  <c r="AE112" i="1"/>
  <c r="DO113" i="1"/>
  <c r="BH113" i="1"/>
  <c r="DC112" i="1"/>
  <c r="DE113" i="1"/>
  <c r="CO113" i="1"/>
  <c r="AS114" i="1"/>
  <c r="Y113" i="1"/>
  <c r="BC113" i="1"/>
  <c r="CY112" i="1"/>
  <c r="AB113" i="1"/>
  <c r="AR113" i="1"/>
  <c r="BF114" i="1"/>
  <c r="CW113" i="1"/>
  <c r="DK113" i="1"/>
  <c r="AY112" i="1"/>
  <c r="CZ113" i="1"/>
  <c r="AH112" i="1"/>
  <c r="DP113" i="1"/>
  <c r="AY312" i="3" l="1"/>
  <c r="AZ312" i="3"/>
  <c r="BK312" i="3"/>
  <c r="BL312" i="3"/>
  <c r="AQ315" i="3"/>
  <c r="AT315" i="3" s="1"/>
  <c r="AR315" i="3"/>
  <c r="AM312" i="3"/>
  <c r="AL312" i="3"/>
  <c r="AU314" i="3"/>
  <c r="R107" i="2"/>
  <c r="AZ107" i="2"/>
  <c r="Q107" i="2"/>
  <c r="AY107" i="2"/>
  <c r="Z109" i="2"/>
  <c r="Y109" i="2"/>
  <c r="V106" i="2"/>
  <c r="BF307" i="3"/>
  <c r="BD143" i="2"/>
  <c r="AH143" i="2"/>
  <c r="AR143" i="2"/>
  <c r="AM143" i="2"/>
  <c r="T107" i="2"/>
  <c r="S107" i="2"/>
  <c r="AB144" i="2"/>
  <c r="K145" i="2"/>
  <c r="AF306" i="3"/>
  <c r="AB306" i="3"/>
  <c r="Q346" i="3"/>
  <c r="AH345" i="3"/>
  <c r="BE307" i="3"/>
  <c r="BJ344" i="3"/>
  <c r="AX344" i="3"/>
  <c r="AN344" i="3"/>
  <c r="AS344" i="3"/>
  <c r="AC307" i="3"/>
  <c r="AE307" i="3" s="1"/>
  <c r="V307" i="3"/>
  <c r="Z307" i="3"/>
  <c r="U307" i="3"/>
  <c r="AD307" i="3"/>
  <c r="Y307" i="3"/>
  <c r="X306" i="3"/>
  <c r="W614" i="1"/>
  <c r="CG613" i="1"/>
  <c r="AD613" i="1"/>
  <c r="CH613" i="1"/>
  <c r="CL613" i="1"/>
  <c r="AE613" i="1"/>
  <c r="AB613" i="1"/>
  <c r="CM613" i="1"/>
  <c r="Z613" i="1"/>
  <c r="AF613" i="1"/>
  <c r="CF613" i="1"/>
  <c r="CI613" i="1"/>
  <c r="CN613" i="1"/>
  <c r="X613" i="1"/>
  <c r="CK613" i="1"/>
  <c r="CO613" i="1"/>
  <c r="Y613" i="1"/>
  <c r="AA613" i="1"/>
  <c r="AG613" i="1"/>
  <c r="AS613" i="1"/>
  <c r="CJ613" i="1"/>
  <c r="CW613" i="1"/>
  <c r="AP613" i="1"/>
  <c r="CP613" i="1"/>
  <c r="CU613" i="1"/>
  <c r="BA613" i="1"/>
  <c r="DG613" i="1"/>
  <c r="AC613" i="1"/>
  <c r="AK613" i="1"/>
  <c r="DA613" i="1"/>
  <c r="AI613" i="1"/>
  <c r="AW613" i="1"/>
  <c r="DC613" i="1"/>
  <c r="DE613" i="1"/>
  <c r="CQ613" i="1"/>
  <c r="AO613" i="1"/>
  <c r="CS613" i="1"/>
  <c r="CY613" i="1"/>
  <c r="DI613" i="1"/>
  <c r="CZ613" i="1"/>
  <c r="AL613" i="1"/>
  <c r="AR613" i="1"/>
  <c r="AY613" i="1"/>
  <c r="AM613" i="1"/>
  <c r="CX613" i="1"/>
  <c r="AU613" i="1"/>
  <c r="AH613" i="1"/>
  <c r="AQ613" i="1"/>
  <c r="CT613" i="1"/>
  <c r="DF613" i="1"/>
  <c r="DH613" i="1"/>
  <c r="DD613" i="1"/>
  <c r="AJ613" i="1"/>
  <c r="CR613" i="1"/>
  <c r="AT613" i="1"/>
  <c r="AV613" i="1"/>
  <c r="AX613" i="1"/>
  <c r="CV613" i="1"/>
  <c r="DB613" i="1"/>
  <c r="AZ613" i="1"/>
  <c r="AN613" i="1"/>
  <c r="AA306" i="3"/>
  <c r="AK112" i="1"/>
  <c r="AV111" i="1"/>
  <c r="BC135" i="2"/>
  <c r="BF135" i="2" s="1"/>
  <c r="AC112" i="1"/>
  <c r="AZ112" i="1"/>
  <c r="DH112" i="1"/>
  <c r="DA112" i="1"/>
  <c r="BA112" i="1"/>
  <c r="DD112" i="1"/>
  <c r="BW112" i="1"/>
  <c r="BL112" i="1"/>
  <c r="AT111" i="1"/>
  <c r="BO112" i="1"/>
  <c r="EL112" i="1"/>
  <c r="DZ111" i="1"/>
  <c r="EF111" i="1"/>
  <c r="EJ111" i="1"/>
  <c r="CV111" i="1"/>
  <c r="CA112" i="1"/>
  <c r="EI112" i="1"/>
  <c r="EC112" i="1"/>
  <c r="BT112" i="1"/>
  <c r="BU112" i="1"/>
  <c r="ED112" i="1"/>
  <c r="CB111" i="1"/>
  <c r="BP111" i="1"/>
  <c r="BX111" i="1"/>
  <c r="BY112" i="1"/>
  <c r="DY112" i="1"/>
  <c r="CD112" i="1"/>
  <c r="BS112" i="1"/>
  <c r="EA112" i="1"/>
  <c r="AJ111" i="1"/>
  <c r="BZ111" i="1"/>
  <c r="AX111" i="1"/>
  <c r="DF111" i="1"/>
  <c r="BV112" i="1"/>
  <c r="DX112" i="1"/>
  <c r="EM112" i="1"/>
  <c r="DW112" i="1"/>
  <c r="AN111" i="1"/>
  <c r="BQ112" i="1"/>
  <c r="EE112" i="1"/>
  <c r="DV111" i="1"/>
  <c r="DT112" i="1"/>
  <c r="EH112" i="1"/>
  <c r="CR111" i="1"/>
  <c r="EB112" i="1"/>
  <c r="EG112" i="1"/>
  <c r="EK112" i="1"/>
  <c r="DB111" i="1"/>
  <c r="BN111" i="1"/>
  <c r="BM112" i="1"/>
  <c r="CE112" i="1"/>
  <c r="CC112" i="1"/>
  <c r="DU112" i="1"/>
  <c r="BR111" i="1"/>
  <c r="BF134" i="2"/>
  <c r="AJ128" i="2"/>
  <c r="AL130" i="2"/>
  <c r="AO130" i="2" s="1"/>
  <c r="AO129" i="2"/>
  <c r="AK131" i="2"/>
  <c r="AN131" i="2" s="1"/>
  <c r="AL131" i="2"/>
  <c r="AT128" i="2"/>
  <c r="BE135" i="2"/>
  <c r="AI128" i="2"/>
  <c r="AQ129" i="2"/>
  <c r="AP129" i="2"/>
  <c r="CZ114" i="1"/>
  <c r="CW114" i="1"/>
  <c r="BC114" i="1"/>
  <c r="DP114" i="1"/>
  <c r="AH113" i="1"/>
  <c r="AY113" i="1"/>
  <c r="DK114" i="1"/>
  <c r="AB114" i="1"/>
  <c r="CY113" i="1"/>
  <c r="AS115" i="1"/>
  <c r="DE114" i="1"/>
  <c r="DC113" i="1"/>
  <c r="AE113" i="1"/>
  <c r="AL113" i="1"/>
  <c r="AQ113" i="1"/>
  <c r="DL114" i="1"/>
  <c r="AD113" i="1"/>
  <c r="AP113" i="1"/>
  <c r="CT113" i="1"/>
  <c r="DS114" i="1"/>
  <c r="BJ114" i="1"/>
  <c r="AA113" i="1"/>
  <c r="CN114" i="1"/>
  <c r="CX113" i="1"/>
  <c r="DQ114" i="1"/>
  <c r="CQ113" i="1"/>
  <c r="AG114" i="1"/>
  <c r="CI113" i="1"/>
  <c r="AU113" i="1"/>
  <c r="BI114" i="1"/>
  <c r="DG113" i="1"/>
  <c r="BB114" i="1"/>
  <c r="AM113" i="1"/>
  <c r="AI113" i="1"/>
  <c r="BE114" i="1"/>
  <c r="X114" i="1"/>
  <c r="CG114" i="1"/>
  <c r="CH113" i="1"/>
  <c r="DR115" i="1"/>
  <c r="BF115" i="1"/>
  <c r="CO114" i="1"/>
  <c r="BH114" i="1"/>
  <c r="DO114" i="1"/>
  <c r="CM113" i="1"/>
  <c r="AW114" i="1"/>
  <c r="DJ115" i="1"/>
  <c r="CJ114" i="1"/>
  <c r="CU113" i="1"/>
  <c r="Z113" i="1"/>
  <c r="BG114" i="1"/>
  <c r="DN114" i="1"/>
  <c r="AF114" i="1"/>
  <c r="CF114" i="1"/>
  <c r="DM114" i="1"/>
  <c r="CP113" i="1"/>
  <c r="BK114" i="1"/>
  <c r="CK114" i="1"/>
  <c r="DI114" i="1"/>
  <c r="BD114" i="1"/>
  <c r="CS114" i="1"/>
  <c r="AO114" i="1"/>
  <c r="CL113" i="1"/>
  <c r="AR114" i="1"/>
  <c r="Y114" i="1"/>
  <c r="AQ316" i="3" l="1"/>
  <c r="AT316" i="3" s="1"/>
  <c r="AR316" i="3"/>
  <c r="AW313" i="3"/>
  <c r="AV313" i="3"/>
  <c r="AY313" i="3" s="1"/>
  <c r="AO312" i="3"/>
  <c r="AP312" i="3"/>
  <c r="BH313" i="3"/>
  <c r="BI313" i="3"/>
  <c r="AU315" i="3"/>
  <c r="AW108" i="2"/>
  <c r="O108" i="2"/>
  <c r="P108" i="2"/>
  <c r="AX108" i="2"/>
  <c r="X110" i="2"/>
  <c r="W110" i="2"/>
  <c r="V107" i="2"/>
  <c r="AA307" i="3"/>
  <c r="W615" i="1"/>
  <c r="Z614" i="1"/>
  <c r="AD614" i="1"/>
  <c r="CL614" i="1"/>
  <c r="AA614" i="1"/>
  <c r="AE614" i="1"/>
  <c r="X614" i="1"/>
  <c r="CM614" i="1"/>
  <c r="AF614" i="1"/>
  <c r="CN614" i="1"/>
  <c r="CF614" i="1"/>
  <c r="CG614" i="1"/>
  <c r="CO614" i="1"/>
  <c r="CI614" i="1"/>
  <c r="AB614" i="1"/>
  <c r="Y614" i="1"/>
  <c r="AS614" i="1"/>
  <c r="CK614" i="1"/>
  <c r="CH614" i="1"/>
  <c r="AG614" i="1"/>
  <c r="CJ614" i="1"/>
  <c r="AO614" i="1"/>
  <c r="AY614" i="1"/>
  <c r="CW614" i="1"/>
  <c r="CT614" i="1"/>
  <c r="DE614" i="1"/>
  <c r="CS614" i="1"/>
  <c r="CQ614" i="1"/>
  <c r="DG614" i="1"/>
  <c r="DA614" i="1"/>
  <c r="AQ614" i="1"/>
  <c r="AK614" i="1"/>
  <c r="AC614" i="1"/>
  <c r="BA614" i="1"/>
  <c r="DI614" i="1"/>
  <c r="CZ614" i="1"/>
  <c r="AW614" i="1"/>
  <c r="AP614" i="1"/>
  <c r="AI614" i="1"/>
  <c r="CP614" i="1"/>
  <c r="CU614" i="1"/>
  <c r="DC614" i="1"/>
  <c r="AM614" i="1"/>
  <c r="AR614" i="1"/>
  <c r="CX614" i="1"/>
  <c r="AL614" i="1"/>
  <c r="AH614" i="1"/>
  <c r="CY614" i="1"/>
  <c r="AU614" i="1"/>
  <c r="DH614" i="1"/>
  <c r="AV614" i="1"/>
  <c r="DF614" i="1"/>
  <c r="AT614" i="1"/>
  <c r="DD614" i="1"/>
  <c r="AX614" i="1"/>
  <c r="AN614" i="1"/>
  <c r="AJ614" i="1"/>
  <c r="CR614" i="1"/>
  <c r="DB614" i="1"/>
  <c r="AZ614" i="1"/>
  <c r="CV614" i="1"/>
  <c r="AH346" i="3"/>
  <c r="Q347" i="3"/>
  <c r="W307" i="3"/>
  <c r="X307" i="3"/>
  <c r="BC308" i="3"/>
  <c r="BD308" i="3"/>
  <c r="U107" i="2"/>
  <c r="BD144" i="2"/>
  <c r="AH144" i="2"/>
  <c r="AR144" i="2"/>
  <c r="AM144" i="2"/>
  <c r="AF307" i="3"/>
  <c r="AB307" i="3"/>
  <c r="AS345" i="3"/>
  <c r="AN345" i="3"/>
  <c r="AX345" i="3"/>
  <c r="BJ345" i="3"/>
  <c r="AB145" i="2"/>
  <c r="K146" i="2"/>
  <c r="AK113" i="1"/>
  <c r="AV112" i="1"/>
  <c r="AC113" i="1"/>
  <c r="DH113" i="1"/>
  <c r="AZ113" i="1"/>
  <c r="DA113" i="1"/>
  <c r="DD113" i="1"/>
  <c r="BA113" i="1"/>
  <c r="BR112" i="1"/>
  <c r="DB112" i="1"/>
  <c r="CR112" i="1"/>
  <c r="BS113" i="1"/>
  <c r="DY113" i="1"/>
  <c r="EC113" i="1"/>
  <c r="EJ112" i="1"/>
  <c r="BL113" i="1"/>
  <c r="CC113" i="1"/>
  <c r="DV112" i="1"/>
  <c r="DX113" i="1"/>
  <c r="BZ112" i="1"/>
  <c r="CD113" i="1"/>
  <c r="CV112" i="1"/>
  <c r="DU113" i="1"/>
  <c r="CE113" i="1"/>
  <c r="BN112" i="1"/>
  <c r="EK113" i="1"/>
  <c r="EB113" i="1"/>
  <c r="DT113" i="1"/>
  <c r="EE113" i="1"/>
  <c r="AN112" i="1"/>
  <c r="EM113" i="1"/>
  <c r="BV113" i="1"/>
  <c r="AX112" i="1"/>
  <c r="AJ112" i="1"/>
  <c r="CB112" i="1"/>
  <c r="CA113" i="1"/>
  <c r="DZ112" i="1"/>
  <c r="BX112" i="1"/>
  <c r="BU113" i="1"/>
  <c r="BO113" i="1"/>
  <c r="BM113" i="1"/>
  <c r="EG113" i="1"/>
  <c r="BY113" i="1"/>
  <c r="EF112" i="1"/>
  <c r="BW113" i="1"/>
  <c r="EH113" i="1"/>
  <c r="BQ113" i="1"/>
  <c r="DW113" i="1"/>
  <c r="DF112" i="1"/>
  <c r="EA113" i="1"/>
  <c r="BP112" i="1"/>
  <c r="ED113" i="1"/>
  <c r="BT113" i="1"/>
  <c r="EI113" i="1"/>
  <c r="EL113" i="1"/>
  <c r="AT112" i="1"/>
  <c r="AT129" i="2"/>
  <c r="BB136" i="2"/>
  <c r="BE136" i="2" s="1"/>
  <c r="BC136" i="2"/>
  <c r="AK132" i="2"/>
  <c r="AN132" i="2" s="1"/>
  <c r="AL132" i="2"/>
  <c r="AS129" i="2"/>
  <c r="AG129" i="2"/>
  <c r="AF129" i="2"/>
  <c r="AI129" i="2" s="1"/>
  <c r="AO131" i="2"/>
  <c r="BF116" i="1"/>
  <c r="DS115" i="1"/>
  <c r="CL114" i="1"/>
  <c r="BD115" i="1"/>
  <c r="CF115" i="1"/>
  <c r="BG115" i="1"/>
  <c r="Y115" i="1"/>
  <c r="AR115" i="1"/>
  <c r="AO115" i="1"/>
  <c r="CK115" i="1"/>
  <c r="BK115" i="1"/>
  <c r="AF115" i="1"/>
  <c r="Z114" i="1"/>
  <c r="CJ115" i="1"/>
  <c r="CM114" i="1"/>
  <c r="DO115" i="1"/>
  <c r="CO115" i="1"/>
  <c r="CG115" i="1"/>
  <c r="BE115" i="1"/>
  <c r="AM114" i="1"/>
  <c r="BB115" i="1"/>
  <c r="DG114" i="1"/>
  <c r="BI115" i="1"/>
  <c r="AG115" i="1"/>
  <c r="DQ115" i="1"/>
  <c r="CN115" i="1"/>
  <c r="AA114" i="1"/>
  <c r="AP114" i="1"/>
  <c r="AD114" i="1"/>
  <c r="AQ114" i="1"/>
  <c r="DC114" i="1"/>
  <c r="AY114" i="1"/>
  <c r="DP115" i="1"/>
  <c r="BC115" i="1"/>
  <c r="CW115" i="1"/>
  <c r="CZ115" i="1"/>
  <c r="DR116" i="1"/>
  <c r="CS115" i="1"/>
  <c r="DI115" i="1"/>
  <c r="DM115" i="1"/>
  <c r="DN115" i="1"/>
  <c r="CU114" i="1"/>
  <c r="AW115" i="1"/>
  <c r="BH115" i="1"/>
  <c r="CH114" i="1"/>
  <c r="X115" i="1"/>
  <c r="AI114" i="1"/>
  <c r="AU114" i="1"/>
  <c r="CI114" i="1"/>
  <c r="CQ114" i="1"/>
  <c r="CX114" i="1"/>
  <c r="BJ115" i="1"/>
  <c r="CT114" i="1"/>
  <c r="DL115" i="1"/>
  <c r="AL114" i="1"/>
  <c r="DE115" i="1"/>
  <c r="AS116" i="1"/>
  <c r="CY114" i="1"/>
  <c r="AB115" i="1"/>
  <c r="AH114" i="1"/>
  <c r="CP114" i="1"/>
  <c r="DJ116" i="1"/>
  <c r="AE114" i="1"/>
  <c r="DK115" i="1"/>
  <c r="AU316" i="3" l="1"/>
  <c r="AV314" i="3"/>
  <c r="AW314" i="3"/>
  <c r="AY314" i="3"/>
  <c r="AM313" i="3"/>
  <c r="AL313" i="3"/>
  <c r="AR317" i="3"/>
  <c r="AQ317" i="3"/>
  <c r="BK313" i="3"/>
  <c r="BL313" i="3"/>
  <c r="AZ313" i="3"/>
  <c r="AZ108" i="2"/>
  <c r="Q108" i="2"/>
  <c r="R108" i="2"/>
  <c r="AY108" i="2"/>
  <c r="Z110" i="2"/>
  <c r="Y110" i="2"/>
  <c r="K147" i="2"/>
  <c r="AB146" i="2"/>
  <c r="BF308" i="3"/>
  <c r="BJ346" i="3"/>
  <c r="AX346" i="3"/>
  <c r="AN346" i="3"/>
  <c r="AS346" i="3"/>
  <c r="AH145" i="2"/>
  <c r="BD145" i="2"/>
  <c r="AR145" i="2"/>
  <c r="AM145" i="2"/>
  <c r="T108" i="2"/>
  <c r="S108" i="2"/>
  <c r="U108" i="2" s="1"/>
  <c r="W616" i="1"/>
  <c r="CH615" i="1"/>
  <c r="CL615" i="1"/>
  <c r="AE615" i="1"/>
  <c r="AF615" i="1"/>
  <c r="CM615" i="1"/>
  <c r="AD615" i="1"/>
  <c r="AB615" i="1"/>
  <c r="CF615" i="1"/>
  <c r="Y615" i="1"/>
  <c r="CG615" i="1"/>
  <c r="CK615" i="1"/>
  <c r="AA615" i="1"/>
  <c r="CJ615" i="1"/>
  <c r="CI615" i="1"/>
  <c r="AS615" i="1"/>
  <c r="X615" i="1"/>
  <c r="AG615" i="1"/>
  <c r="Z615" i="1"/>
  <c r="CN615" i="1"/>
  <c r="CO615" i="1"/>
  <c r="DG615" i="1"/>
  <c r="AI615" i="1"/>
  <c r="BA615" i="1"/>
  <c r="DI615" i="1"/>
  <c r="CZ615" i="1"/>
  <c r="AK615" i="1"/>
  <c r="AO615" i="1"/>
  <c r="DA615" i="1"/>
  <c r="AY615" i="1"/>
  <c r="DC615" i="1"/>
  <c r="CS615" i="1"/>
  <c r="AR615" i="1"/>
  <c r="AP615" i="1"/>
  <c r="AW615" i="1"/>
  <c r="CW615" i="1"/>
  <c r="AC615" i="1"/>
  <c r="DE615" i="1"/>
  <c r="CQ615" i="1"/>
  <c r="CT615" i="1"/>
  <c r="AM615" i="1"/>
  <c r="CP615" i="1"/>
  <c r="AU615" i="1"/>
  <c r="CY615" i="1"/>
  <c r="AH615" i="1"/>
  <c r="AQ615" i="1"/>
  <c r="CX615" i="1"/>
  <c r="AL615" i="1"/>
  <c r="CU615" i="1"/>
  <c r="AZ615" i="1"/>
  <c r="AT615" i="1"/>
  <c r="AN615" i="1"/>
  <c r="DB615" i="1"/>
  <c r="AX615" i="1"/>
  <c r="CV615" i="1"/>
  <c r="AJ615" i="1"/>
  <c r="AV615" i="1"/>
  <c r="DD615" i="1"/>
  <c r="DF615" i="1"/>
  <c r="DH615" i="1"/>
  <c r="CR615" i="1"/>
  <c r="Q348" i="3"/>
  <c r="AH347" i="3"/>
  <c r="BE308" i="3"/>
  <c r="Z308" i="3"/>
  <c r="AC308" i="3"/>
  <c r="V308" i="3"/>
  <c r="Y308" i="3"/>
  <c r="AD308" i="3"/>
  <c r="U308" i="3"/>
  <c r="AK114" i="1"/>
  <c r="AV113" i="1"/>
  <c r="AC114" i="1"/>
  <c r="AZ114" i="1"/>
  <c r="DH114" i="1"/>
  <c r="DA114" i="1"/>
  <c r="BA114" i="1"/>
  <c r="DD114" i="1"/>
  <c r="EL114" i="1"/>
  <c r="BT114" i="1"/>
  <c r="DF113" i="1"/>
  <c r="BQ114" i="1"/>
  <c r="BW114" i="1"/>
  <c r="BM114" i="1"/>
  <c r="BU114" i="1"/>
  <c r="DZ113" i="1"/>
  <c r="AN113" i="1"/>
  <c r="DT114" i="1"/>
  <c r="BZ113" i="1"/>
  <c r="EC114" i="1"/>
  <c r="BS114" i="1"/>
  <c r="EH114" i="1"/>
  <c r="CA114" i="1"/>
  <c r="AJ113" i="1"/>
  <c r="BV114" i="1"/>
  <c r="EK114" i="1"/>
  <c r="CE114" i="1"/>
  <c r="CD114" i="1"/>
  <c r="EJ113" i="1"/>
  <c r="DB113" i="1"/>
  <c r="BP113" i="1"/>
  <c r="BY114" i="1"/>
  <c r="CB113" i="1"/>
  <c r="AX113" i="1"/>
  <c r="EM114" i="1"/>
  <c r="EE114" i="1"/>
  <c r="EB114" i="1"/>
  <c r="BN113" i="1"/>
  <c r="DU114" i="1"/>
  <c r="CV113" i="1"/>
  <c r="DV113" i="1"/>
  <c r="BL114" i="1"/>
  <c r="CR113" i="1"/>
  <c r="AT113" i="1"/>
  <c r="EI114" i="1"/>
  <c r="ED114" i="1"/>
  <c r="EA114" i="1"/>
  <c r="DW114" i="1"/>
  <c r="EF113" i="1"/>
  <c r="EG114" i="1"/>
  <c r="BO114" i="1"/>
  <c r="BX113" i="1"/>
  <c r="DX114" i="1"/>
  <c r="CC114" i="1"/>
  <c r="DY114" i="1"/>
  <c r="BR113" i="1"/>
  <c r="BF136" i="2"/>
  <c r="AQ130" i="2"/>
  <c r="AP130" i="2"/>
  <c r="AK133" i="2"/>
  <c r="AL133" i="2"/>
  <c r="AJ129" i="2"/>
  <c r="AO132" i="2"/>
  <c r="BB137" i="2"/>
  <c r="BE137" i="2" s="1"/>
  <c r="BC137" i="2"/>
  <c r="AG130" i="2"/>
  <c r="AF130" i="2"/>
  <c r="CU115" i="1"/>
  <c r="AQ115" i="1"/>
  <c r="AA115" i="1"/>
  <c r="AE115" i="1"/>
  <c r="CP115" i="1"/>
  <c r="AB116" i="1"/>
  <c r="AS117" i="1"/>
  <c r="CQ115" i="1"/>
  <c r="AI115" i="1"/>
  <c r="CY115" i="1"/>
  <c r="DE116" i="1"/>
  <c r="DL116" i="1"/>
  <c r="CT115" i="1"/>
  <c r="BJ116" i="1"/>
  <c r="CX115" i="1"/>
  <c r="CI115" i="1"/>
  <c r="X116" i="1"/>
  <c r="BH116" i="1"/>
  <c r="DI116" i="1"/>
  <c r="CW116" i="1"/>
  <c r="DP116" i="1"/>
  <c r="AP115" i="1"/>
  <c r="DQ116" i="1"/>
  <c r="BI116" i="1"/>
  <c r="AM115" i="1"/>
  <c r="CG116" i="1"/>
  <c r="CO116" i="1"/>
  <c r="DO116" i="1"/>
  <c r="CJ116" i="1"/>
  <c r="AF116" i="1"/>
  <c r="BK116" i="1"/>
  <c r="AO116" i="1"/>
  <c r="Y116" i="1"/>
  <c r="CL115" i="1"/>
  <c r="BF117" i="1"/>
  <c r="DK116" i="1"/>
  <c r="AL115" i="1"/>
  <c r="AU115" i="1"/>
  <c r="CH115" i="1"/>
  <c r="AW116" i="1"/>
  <c r="DN116" i="1"/>
  <c r="DM116" i="1"/>
  <c r="CS116" i="1"/>
  <c r="DR117" i="1"/>
  <c r="CZ116" i="1"/>
  <c r="BC116" i="1"/>
  <c r="AD115" i="1"/>
  <c r="CN116" i="1"/>
  <c r="AG116" i="1"/>
  <c r="DG115" i="1"/>
  <c r="BB116" i="1"/>
  <c r="BE116" i="1"/>
  <c r="Z115" i="1"/>
  <c r="CK116" i="1"/>
  <c r="AR116" i="1"/>
  <c r="BG116" i="1"/>
  <c r="CF116" i="1"/>
  <c r="BD116" i="1"/>
  <c r="DS116" i="1"/>
  <c r="DC115" i="1"/>
  <c r="DJ117" i="1"/>
  <c r="AH115" i="1"/>
  <c r="AY115" i="1"/>
  <c r="CM115" i="1"/>
  <c r="BH314" i="3" l="1"/>
  <c r="BK314" i="3" s="1"/>
  <c r="BI314" i="3"/>
  <c r="AV315" i="3"/>
  <c r="AY315" i="3" s="1"/>
  <c r="AW315" i="3"/>
  <c r="AZ315" i="3" s="1"/>
  <c r="AZ314" i="3"/>
  <c r="AT317" i="3"/>
  <c r="AU317" i="3"/>
  <c r="AO313" i="3"/>
  <c r="AP313" i="3"/>
  <c r="P109" i="2"/>
  <c r="AX109" i="2"/>
  <c r="AW109" i="2"/>
  <c r="O109" i="2"/>
  <c r="Q109" i="2" s="1"/>
  <c r="W111" i="2"/>
  <c r="Y111" i="2" s="1"/>
  <c r="X111" i="2"/>
  <c r="S109" i="2"/>
  <c r="U109" i="2" s="1"/>
  <c r="T109" i="2"/>
  <c r="AS347" i="3"/>
  <c r="AN347" i="3"/>
  <c r="AX347" i="3"/>
  <c r="BJ347" i="3"/>
  <c r="W308" i="3"/>
  <c r="X308" i="3"/>
  <c r="AF308" i="3"/>
  <c r="AE308" i="3"/>
  <c r="Q349" i="3"/>
  <c r="AH348" i="3"/>
  <c r="W617" i="1"/>
  <c r="Z616" i="1"/>
  <c r="AA616" i="1"/>
  <c r="CH616" i="1"/>
  <c r="CM616" i="1"/>
  <c r="CF616" i="1"/>
  <c r="AF616" i="1"/>
  <c r="CJ616" i="1"/>
  <c r="CL616" i="1"/>
  <c r="AD616" i="1"/>
  <c r="CI616" i="1"/>
  <c r="AS616" i="1"/>
  <c r="CO616" i="1"/>
  <c r="AE616" i="1"/>
  <c r="X616" i="1"/>
  <c r="AB616" i="1"/>
  <c r="Y616" i="1"/>
  <c r="CG616" i="1"/>
  <c r="CK616" i="1"/>
  <c r="CN616" i="1"/>
  <c r="AG616" i="1"/>
  <c r="AY616" i="1"/>
  <c r="DE616" i="1"/>
  <c r="AK616" i="1"/>
  <c r="DA616" i="1"/>
  <c r="AO616" i="1"/>
  <c r="CU616" i="1"/>
  <c r="AR616" i="1"/>
  <c r="CQ616" i="1"/>
  <c r="AM616" i="1"/>
  <c r="AI616" i="1"/>
  <c r="AW616" i="1"/>
  <c r="AP616" i="1"/>
  <c r="AQ616" i="1"/>
  <c r="CS616" i="1"/>
  <c r="DC616" i="1"/>
  <c r="BA616" i="1"/>
  <c r="AC616" i="1"/>
  <c r="AH616" i="1"/>
  <c r="DG616" i="1"/>
  <c r="CW616" i="1"/>
  <c r="CP616" i="1"/>
  <c r="CZ616" i="1"/>
  <c r="AL616" i="1"/>
  <c r="CX616" i="1"/>
  <c r="CY616" i="1"/>
  <c r="AU616" i="1"/>
  <c r="DI616" i="1"/>
  <c r="CT616" i="1"/>
  <c r="AN616" i="1"/>
  <c r="DH616" i="1"/>
  <c r="AV616" i="1"/>
  <c r="CV616" i="1"/>
  <c r="CR616" i="1"/>
  <c r="AT616" i="1"/>
  <c r="AZ616" i="1"/>
  <c r="DD616" i="1"/>
  <c r="AX616" i="1"/>
  <c r="DF616" i="1"/>
  <c r="DB616" i="1"/>
  <c r="AJ616" i="1"/>
  <c r="AB308" i="3"/>
  <c r="AA308" i="3"/>
  <c r="BC309" i="3"/>
  <c r="BD309" i="3"/>
  <c r="BD146" i="2"/>
  <c r="AH146" i="2"/>
  <c r="AR146" i="2"/>
  <c r="AM146" i="2"/>
  <c r="V108" i="2"/>
  <c r="AB147" i="2"/>
  <c r="K148" i="2"/>
  <c r="AK115" i="1"/>
  <c r="AV114" i="1"/>
  <c r="AC115" i="1"/>
  <c r="AZ115" i="1"/>
  <c r="DH115" i="1"/>
  <c r="DA115" i="1"/>
  <c r="DD115" i="1"/>
  <c r="BA115" i="1"/>
  <c r="BO115" i="1"/>
  <c r="EC115" i="1"/>
  <c r="DZ114" i="1"/>
  <c r="BQ115" i="1"/>
  <c r="EB115" i="1"/>
  <c r="EJ114" i="1"/>
  <c r="CE115" i="1"/>
  <c r="DF114" i="1"/>
  <c r="BR114" i="1"/>
  <c r="CC115" i="1"/>
  <c r="AT114" i="1"/>
  <c r="BL115" i="1"/>
  <c r="BN114" i="1"/>
  <c r="DB114" i="1"/>
  <c r="CD115" i="1"/>
  <c r="AJ114" i="1"/>
  <c r="EH115" i="1"/>
  <c r="DT115" i="1"/>
  <c r="BT115" i="1"/>
  <c r="EF114" i="1"/>
  <c r="EI115" i="1"/>
  <c r="CR114" i="1"/>
  <c r="DV114" i="1"/>
  <c r="CB114" i="1"/>
  <c r="BP114" i="1"/>
  <c r="EK115" i="1"/>
  <c r="BM115" i="1"/>
  <c r="DX115" i="1"/>
  <c r="EA115" i="1"/>
  <c r="DU115" i="1"/>
  <c r="EM115" i="1"/>
  <c r="BV115" i="1"/>
  <c r="AN114" i="1"/>
  <c r="BW115" i="1"/>
  <c r="DY115" i="1"/>
  <c r="BX114" i="1"/>
  <c r="EG115" i="1"/>
  <c r="DW115" i="1"/>
  <c r="ED115" i="1"/>
  <c r="CV114" i="1"/>
  <c r="EE115" i="1"/>
  <c r="AX114" i="1"/>
  <c r="BY115" i="1"/>
  <c r="CA115" i="1"/>
  <c r="BS115" i="1"/>
  <c r="BZ114" i="1"/>
  <c r="BU115" i="1"/>
  <c r="EL115" i="1"/>
  <c r="AJ130" i="2"/>
  <c r="AO133" i="2"/>
  <c r="AT130" i="2"/>
  <c r="AN133" i="2"/>
  <c r="AS130" i="2"/>
  <c r="BB138" i="2"/>
  <c r="BC138" i="2"/>
  <c r="AI130" i="2"/>
  <c r="BF137" i="2"/>
  <c r="Z116" i="1"/>
  <c r="CL116" i="1"/>
  <c r="AP116" i="1"/>
  <c r="AY116" i="1"/>
  <c r="DC116" i="1"/>
  <c r="BG117" i="1"/>
  <c r="CK117" i="1"/>
  <c r="AH116" i="1"/>
  <c r="BD117" i="1"/>
  <c r="CM116" i="1"/>
  <c r="DJ118" i="1"/>
  <c r="DS117" i="1"/>
  <c r="AR117" i="1"/>
  <c r="BE117" i="1"/>
  <c r="DG116" i="1"/>
  <c r="AG117" i="1"/>
  <c r="CZ117" i="1"/>
  <c r="CS117" i="1"/>
  <c r="DN117" i="1"/>
  <c r="AU116" i="1"/>
  <c r="AL116" i="1"/>
  <c r="DK117" i="1"/>
  <c r="DO117" i="1"/>
  <c r="CG117" i="1"/>
  <c r="CW117" i="1"/>
  <c r="BH117" i="1"/>
  <c r="CX116" i="1"/>
  <c r="DE117" i="1"/>
  <c r="CQ116" i="1"/>
  <c r="AS118" i="1"/>
  <c r="AE116" i="1"/>
  <c r="AQ116" i="1"/>
  <c r="CT116" i="1"/>
  <c r="BB117" i="1"/>
  <c r="CN117" i="1"/>
  <c r="AD116" i="1"/>
  <c r="BC117" i="1"/>
  <c r="DR118" i="1"/>
  <c r="DM117" i="1"/>
  <c r="AW117" i="1"/>
  <c r="CH116" i="1"/>
  <c r="BF118" i="1"/>
  <c r="Y117" i="1"/>
  <c r="AO117" i="1"/>
  <c r="BK117" i="1"/>
  <c r="AF117" i="1"/>
  <c r="CO117" i="1"/>
  <c r="AM116" i="1"/>
  <c r="BI117" i="1"/>
  <c r="DQ117" i="1"/>
  <c r="DI117" i="1"/>
  <c r="X117" i="1"/>
  <c r="CI116" i="1"/>
  <c r="BJ117" i="1"/>
  <c r="DL117" i="1"/>
  <c r="CY116" i="1"/>
  <c r="AI116" i="1"/>
  <c r="AB117" i="1"/>
  <c r="CP116" i="1"/>
  <c r="AA116" i="1"/>
  <c r="CU116" i="1"/>
  <c r="CJ117" i="1"/>
  <c r="CF117" i="1"/>
  <c r="DP117" i="1"/>
  <c r="AR318" i="3" l="1"/>
  <c r="AQ318" i="3"/>
  <c r="AT318" i="3" s="1"/>
  <c r="BH315" i="3"/>
  <c r="BI315" i="3"/>
  <c r="AL314" i="3"/>
  <c r="AM314" i="3"/>
  <c r="AW316" i="3"/>
  <c r="AV316" i="3"/>
  <c r="BL314" i="3"/>
  <c r="AZ109" i="2"/>
  <c r="O110" i="2"/>
  <c r="Q110" i="2" s="1"/>
  <c r="AX110" i="2"/>
  <c r="AW110" i="2"/>
  <c r="P110" i="2"/>
  <c r="R109" i="2"/>
  <c r="AY109" i="2"/>
  <c r="W112" i="2"/>
  <c r="Y112" i="2" s="1"/>
  <c r="X112" i="2"/>
  <c r="Z111" i="2"/>
  <c r="V109" i="2"/>
  <c r="K149" i="2"/>
  <c r="AB148" i="2"/>
  <c r="BE309" i="3"/>
  <c r="BF309" i="3"/>
  <c r="BJ348" i="3"/>
  <c r="AX348" i="3"/>
  <c r="AN348" i="3"/>
  <c r="AS348" i="3"/>
  <c r="AH349" i="3"/>
  <c r="Q350" i="3"/>
  <c r="AD309" i="3"/>
  <c r="AC309" i="3"/>
  <c r="V309" i="3"/>
  <c r="Z309" i="3"/>
  <c r="Y309" i="3"/>
  <c r="AA309" i="3" s="1"/>
  <c r="U309" i="3"/>
  <c r="BD147" i="2"/>
  <c r="AH147" i="2"/>
  <c r="AR147" i="2"/>
  <c r="AM147" i="2"/>
  <c r="W618" i="1"/>
  <c r="CL617" i="1"/>
  <c r="Z617" i="1"/>
  <c r="AA617" i="1"/>
  <c r="AF617" i="1"/>
  <c r="CF617" i="1"/>
  <c r="AD617" i="1"/>
  <c r="CH617" i="1"/>
  <c r="CI617" i="1"/>
  <c r="X617" i="1"/>
  <c r="CJ617" i="1"/>
  <c r="AB617" i="1"/>
  <c r="CN617" i="1"/>
  <c r="AG617" i="1"/>
  <c r="AS617" i="1"/>
  <c r="AE617" i="1"/>
  <c r="CM617" i="1"/>
  <c r="CG617" i="1"/>
  <c r="CK617" i="1"/>
  <c r="CO617" i="1"/>
  <c r="Y617" i="1"/>
  <c r="AY617" i="1"/>
  <c r="AW617" i="1"/>
  <c r="AP617" i="1"/>
  <c r="BA617" i="1"/>
  <c r="AQ617" i="1"/>
  <c r="DE617" i="1"/>
  <c r="AR617" i="1"/>
  <c r="AM617" i="1"/>
  <c r="DG617" i="1"/>
  <c r="AK617" i="1"/>
  <c r="DC617" i="1"/>
  <c r="CU617" i="1"/>
  <c r="CW617" i="1"/>
  <c r="AC617" i="1"/>
  <c r="DA617" i="1"/>
  <c r="AO617" i="1"/>
  <c r="AH617" i="1"/>
  <c r="AL617" i="1"/>
  <c r="CP617" i="1"/>
  <c r="CS617" i="1"/>
  <c r="CQ617" i="1"/>
  <c r="AI617" i="1"/>
  <c r="DI617" i="1"/>
  <c r="CY617" i="1"/>
  <c r="CZ617" i="1"/>
  <c r="AU617" i="1"/>
  <c r="CX617" i="1"/>
  <c r="CT617" i="1"/>
  <c r="DH617" i="1"/>
  <c r="AX617" i="1"/>
  <c r="AN617" i="1"/>
  <c r="AT617" i="1"/>
  <c r="DD617" i="1"/>
  <c r="CV617" i="1"/>
  <c r="AZ617" i="1"/>
  <c r="DF617" i="1"/>
  <c r="CR617" i="1"/>
  <c r="DB617" i="1"/>
  <c r="AV617" i="1"/>
  <c r="AJ617" i="1"/>
  <c r="T110" i="2"/>
  <c r="S110" i="2"/>
  <c r="U110" i="2" s="1"/>
  <c r="AK116" i="1"/>
  <c r="AV115" i="1"/>
  <c r="AC116" i="1"/>
  <c r="DH116" i="1"/>
  <c r="AZ116" i="1"/>
  <c r="DA116" i="1"/>
  <c r="BA116" i="1"/>
  <c r="DD116" i="1"/>
  <c r="BU116" i="1"/>
  <c r="DV115" i="1"/>
  <c r="AT115" i="1"/>
  <c r="BS116" i="1"/>
  <c r="EE116" i="1"/>
  <c r="EM116" i="1"/>
  <c r="BM116" i="1"/>
  <c r="BT116" i="1"/>
  <c r="CD116" i="1"/>
  <c r="DF115" i="1"/>
  <c r="EC116" i="1"/>
  <c r="EL116" i="1"/>
  <c r="BZ115" i="1"/>
  <c r="CA116" i="1"/>
  <c r="CV115" i="1"/>
  <c r="DW116" i="1"/>
  <c r="BW116" i="1"/>
  <c r="BV116" i="1"/>
  <c r="DU116" i="1"/>
  <c r="DX116" i="1"/>
  <c r="EK116" i="1"/>
  <c r="CR115" i="1"/>
  <c r="AJ115" i="1"/>
  <c r="DB115" i="1"/>
  <c r="EB116" i="1"/>
  <c r="BY116" i="1"/>
  <c r="DY116" i="1"/>
  <c r="EI116" i="1"/>
  <c r="BN115" i="1"/>
  <c r="CC116" i="1"/>
  <c r="BQ116" i="1"/>
  <c r="ED116" i="1"/>
  <c r="EG116" i="1"/>
  <c r="AN115" i="1"/>
  <c r="EA116" i="1"/>
  <c r="BP115" i="1"/>
  <c r="EH116" i="1"/>
  <c r="BR115" i="1"/>
  <c r="EJ115" i="1"/>
  <c r="AX115" i="1"/>
  <c r="BX115" i="1"/>
  <c r="CB115" i="1"/>
  <c r="EF115" i="1"/>
  <c r="DT116" i="1"/>
  <c r="BL116" i="1"/>
  <c r="CE116" i="1"/>
  <c r="DZ115" i="1"/>
  <c r="BO116" i="1"/>
  <c r="BF138" i="2"/>
  <c r="AQ131" i="2"/>
  <c r="AP131" i="2"/>
  <c r="AK134" i="2"/>
  <c r="AL134" i="2"/>
  <c r="AG131" i="2"/>
  <c r="AF131" i="2"/>
  <c r="BE138" i="2"/>
  <c r="CF118" i="1"/>
  <c r="CI117" i="1"/>
  <c r="AM117" i="1"/>
  <c r="AO118" i="1"/>
  <c r="DP118" i="1"/>
  <c r="CJ118" i="1"/>
  <c r="AA117" i="1"/>
  <c r="AB118" i="1"/>
  <c r="AI117" i="1"/>
  <c r="CY117" i="1"/>
  <c r="BJ118" i="1"/>
  <c r="DI118" i="1"/>
  <c r="BI118" i="1"/>
  <c r="CO118" i="1"/>
  <c r="BK118" i="1"/>
  <c r="Y118" i="1"/>
  <c r="DM118" i="1"/>
  <c r="BC118" i="1"/>
  <c r="AD117" i="1"/>
  <c r="AQ117" i="1"/>
  <c r="CQ117" i="1"/>
  <c r="CX117" i="1"/>
  <c r="CW118" i="1"/>
  <c r="CG118" i="1"/>
  <c r="DK118" i="1"/>
  <c r="AU117" i="1"/>
  <c r="CS118" i="1"/>
  <c r="DG117" i="1"/>
  <c r="AR118" i="1"/>
  <c r="BD118" i="1"/>
  <c r="BG118" i="1"/>
  <c r="AY117" i="1"/>
  <c r="CL117" i="1"/>
  <c r="Z117" i="1"/>
  <c r="CU117" i="1"/>
  <c r="X118" i="1"/>
  <c r="DQ118" i="1"/>
  <c r="AF118" i="1"/>
  <c r="BF119" i="1"/>
  <c r="CH117" i="1"/>
  <c r="AW118" i="1"/>
  <c r="DR119" i="1"/>
  <c r="CN118" i="1"/>
  <c r="BB118" i="1"/>
  <c r="CT117" i="1"/>
  <c r="AE117" i="1"/>
  <c r="AS119" i="1"/>
  <c r="DE118" i="1"/>
  <c r="BH118" i="1"/>
  <c r="DO118" i="1"/>
  <c r="AL117" i="1"/>
  <c r="DN118" i="1"/>
  <c r="CZ118" i="1"/>
  <c r="AG118" i="1"/>
  <c r="BE118" i="1"/>
  <c r="DS118" i="1"/>
  <c r="DJ119" i="1"/>
  <c r="CM117" i="1"/>
  <c r="AH117" i="1"/>
  <c r="CK118" i="1"/>
  <c r="DC117" i="1"/>
  <c r="AP117" i="1"/>
  <c r="CP117" i="1"/>
  <c r="DL118" i="1"/>
  <c r="AZ316" i="3" l="1"/>
  <c r="AY316" i="3"/>
  <c r="AW317" i="3" s="1"/>
  <c r="AU318" i="3"/>
  <c r="AR319" i="3"/>
  <c r="AQ319" i="3"/>
  <c r="AT319" i="3" s="1"/>
  <c r="AP314" i="3"/>
  <c r="AO314" i="3"/>
  <c r="BK315" i="3"/>
  <c r="BL315" i="3"/>
  <c r="AY110" i="2"/>
  <c r="AZ110" i="2"/>
  <c r="AX111" i="2"/>
  <c r="O111" i="2"/>
  <c r="P111" i="2"/>
  <c r="AW111" i="2"/>
  <c r="R110" i="2"/>
  <c r="W113" i="2"/>
  <c r="X113" i="2"/>
  <c r="Z112" i="2"/>
  <c r="X309" i="3"/>
  <c r="AF309" i="3"/>
  <c r="S111" i="2"/>
  <c r="T111" i="2"/>
  <c r="AE309" i="3"/>
  <c r="AB309" i="3"/>
  <c r="BC310" i="3"/>
  <c r="BE310" i="3" s="1"/>
  <c r="BD310" i="3"/>
  <c r="V110" i="2"/>
  <c r="AH350" i="3"/>
  <c r="Q351" i="3"/>
  <c r="BD148" i="2"/>
  <c r="AM148" i="2"/>
  <c r="AH148" i="2"/>
  <c r="AR148" i="2"/>
  <c r="W619" i="1"/>
  <c r="AE618" i="1"/>
  <c r="CH618" i="1"/>
  <c r="Z618" i="1"/>
  <c r="AD618" i="1"/>
  <c r="CM618" i="1"/>
  <c r="AF618" i="1"/>
  <c r="CF618" i="1"/>
  <c r="CL618" i="1"/>
  <c r="AA618" i="1"/>
  <c r="CI618" i="1"/>
  <c r="AB618" i="1"/>
  <c r="CJ618" i="1"/>
  <c r="CN618" i="1"/>
  <c r="AS618" i="1"/>
  <c r="X618" i="1"/>
  <c r="AG618" i="1"/>
  <c r="CO618" i="1"/>
  <c r="Y618" i="1"/>
  <c r="CG618" i="1"/>
  <c r="CK618" i="1"/>
  <c r="AO618" i="1"/>
  <c r="AC618" i="1"/>
  <c r="AP618" i="1"/>
  <c r="AR618" i="1"/>
  <c r="DA618" i="1"/>
  <c r="CW618" i="1"/>
  <c r="AK618" i="1"/>
  <c r="DG618" i="1"/>
  <c r="AY618" i="1"/>
  <c r="CP618" i="1"/>
  <c r="DI618" i="1"/>
  <c r="DE618" i="1"/>
  <c r="AM618" i="1"/>
  <c r="AW618" i="1"/>
  <c r="CS618" i="1"/>
  <c r="DC618" i="1"/>
  <c r="CU618" i="1"/>
  <c r="CQ618" i="1"/>
  <c r="AI618" i="1"/>
  <c r="BA618" i="1"/>
  <c r="CZ618" i="1"/>
  <c r="CY618" i="1"/>
  <c r="AU618" i="1"/>
  <c r="CT618" i="1"/>
  <c r="AH618" i="1"/>
  <c r="CX618" i="1"/>
  <c r="AQ618" i="1"/>
  <c r="AL618" i="1"/>
  <c r="AV618" i="1"/>
  <c r="DH618" i="1"/>
  <c r="CR618" i="1"/>
  <c r="AT618" i="1"/>
  <c r="AN618" i="1"/>
  <c r="AZ618" i="1"/>
  <c r="CV618" i="1"/>
  <c r="DD618" i="1"/>
  <c r="DB618" i="1"/>
  <c r="AJ618" i="1"/>
  <c r="AX618" i="1"/>
  <c r="DF618" i="1"/>
  <c r="W309" i="3"/>
  <c r="AS349" i="3"/>
  <c r="BJ349" i="3"/>
  <c r="AN349" i="3"/>
  <c r="AX349" i="3"/>
  <c r="K150" i="2"/>
  <c r="AB149" i="2"/>
  <c r="AK117" i="1"/>
  <c r="AV116" i="1"/>
  <c r="AC117" i="1"/>
  <c r="DH117" i="1"/>
  <c r="AZ117" i="1"/>
  <c r="DA117" i="1"/>
  <c r="DD117" i="1"/>
  <c r="BA117" i="1"/>
  <c r="CE117" i="1"/>
  <c r="BL117" i="1"/>
  <c r="EA117" i="1"/>
  <c r="EF116" i="1"/>
  <c r="EJ116" i="1"/>
  <c r="BQ117" i="1"/>
  <c r="DY117" i="1"/>
  <c r="EC117" i="1"/>
  <c r="BM117" i="1"/>
  <c r="BO117" i="1"/>
  <c r="DT117" i="1"/>
  <c r="CB116" i="1"/>
  <c r="AX116" i="1"/>
  <c r="BR116" i="1"/>
  <c r="ED117" i="1"/>
  <c r="CC117" i="1"/>
  <c r="BY117" i="1"/>
  <c r="CR116" i="1"/>
  <c r="EM117" i="1"/>
  <c r="DV116" i="1"/>
  <c r="DB116" i="1"/>
  <c r="DX117" i="1"/>
  <c r="BV117" i="1"/>
  <c r="DW117" i="1"/>
  <c r="CA117" i="1"/>
  <c r="EL117" i="1"/>
  <c r="DF116" i="1"/>
  <c r="BT117" i="1"/>
  <c r="BS117" i="1"/>
  <c r="DZ116" i="1"/>
  <c r="BX116" i="1"/>
  <c r="EH117" i="1"/>
  <c r="EG117" i="1"/>
  <c r="BN116" i="1"/>
  <c r="EB117" i="1"/>
  <c r="BP116" i="1"/>
  <c r="AN116" i="1"/>
  <c r="EI117" i="1"/>
  <c r="AJ116" i="1"/>
  <c r="EK117" i="1"/>
  <c r="DU117" i="1"/>
  <c r="BW117" i="1"/>
  <c r="CV116" i="1"/>
  <c r="BZ116" i="1"/>
  <c r="CD117" i="1"/>
  <c r="EE117" i="1"/>
  <c r="AT116" i="1"/>
  <c r="BU117" i="1"/>
  <c r="AT131" i="2"/>
  <c r="AS131" i="2"/>
  <c r="AQ132" i="2" s="1"/>
  <c r="BB139" i="2"/>
  <c r="BE139" i="2" s="1"/>
  <c r="BC139" i="2"/>
  <c r="AJ131" i="2"/>
  <c r="AO134" i="2"/>
  <c r="AI131" i="2"/>
  <c r="AN134" i="2"/>
  <c r="DR120" i="1"/>
  <c r="BF120" i="1"/>
  <c r="BG119" i="1"/>
  <c r="AU118" i="1"/>
  <c r="CP118" i="1"/>
  <c r="AH118" i="1"/>
  <c r="CZ119" i="1"/>
  <c r="DJ120" i="1"/>
  <c r="DL119" i="1"/>
  <c r="AP118" i="1"/>
  <c r="CK119" i="1"/>
  <c r="CM118" i="1"/>
  <c r="DS119" i="1"/>
  <c r="BE119" i="1"/>
  <c r="DN119" i="1"/>
  <c r="AL118" i="1"/>
  <c r="AS120" i="1"/>
  <c r="CT118" i="1"/>
  <c r="CN119" i="1"/>
  <c r="CH118" i="1"/>
  <c r="AF119" i="1"/>
  <c r="X119" i="1"/>
  <c r="CU118" i="1"/>
  <c r="CL118" i="1"/>
  <c r="BD119" i="1"/>
  <c r="CS119" i="1"/>
  <c r="CG119" i="1"/>
  <c r="CW119" i="1"/>
  <c r="CQ118" i="1"/>
  <c r="AQ118" i="1"/>
  <c r="BC119" i="1"/>
  <c r="Y119" i="1"/>
  <c r="CO119" i="1"/>
  <c r="BJ119" i="1"/>
  <c r="AB119" i="1"/>
  <c r="CJ119" i="1"/>
  <c r="AO119" i="1"/>
  <c r="CF119" i="1"/>
  <c r="DC118" i="1"/>
  <c r="AG119" i="1"/>
  <c r="DO119" i="1"/>
  <c r="BH119" i="1"/>
  <c r="DE119" i="1"/>
  <c r="AE118" i="1"/>
  <c r="BB119" i="1"/>
  <c r="AW119" i="1"/>
  <c r="DQ119" i="1"/>
  <c r="Z118" i="1"/>
  <c r="AY118" i="1"/>
  <c r="AR119" i="1"/>
  <c r="CX118" i="1"/>
  <c r="AD118" i="1"/>
  <c r="DM119" i="1"/>
  <c r="BK119" i="1"/>
  <c r="BI119" i="1"/>
  <c r="DI119" i="1"/>
  <c r="CY118" i="1"/>
  <c r="AI118" i="1"/>
  <c r="AA118" i="1"/>
  <c r="DP119" i="1"/>
  <c r="AM118" i="1"/>
  <c r="CI118" i="1"/>
  <c r="DG118" i="1"/>
  <c r="DK119" i="1"/>
  <c r="AU319" i="3" l="1"/>
  <c r="AV317" i="3"/>
  <c r="AZ317" i="3" s="1"/>
  <c r="AQ320" i="3"/>
  <c r="AR320" i="3"/>
  <c r="AM315" i="3"/>
  <c r="AL315" i="3"/>
  <c r="BH316" i="3"/>
  <c r="BK316" i="3" s="1"/>
  <c r="BI316" i="3"/>
  <c r="Q111" i="2"/>
  <c r="R111" i="2"/>
  <c r="AY111" i="2"/>
  <c r="AZ111" i="2"/>
  <c r="Y113" i="2"/>
  <c r="Z113" i="2"/>
  <c r="W620" i="1"/>
  <c r="AA619" i="1"/>
  <c r="Z619" i="1"/>
  <c r="AE619" i="1"/>
  <c r="CI619" i="1"/>
  <c r="CF619" i="1"/>
  <c r="AD619" i="1"/>
  <c r="AB619" i="1"/>
  <c r="X619" i="1"/>
  <c r="CJ619" i="1"/>
  <c r="AF619" i="1"/>
  <c r="CO619" i="1"/>
  <c r="Y619" i="1"/>
  <c r="CL619" i="1"/>
  <c r="CM619" i="1"/>
  <c r="AG619" i="1"/>
  <c r="CH619" i="1"/>
  <c r="CN619" i="1"/>
  <c r="AS619" i="1"/>
  <c r="CG619" i="1"/>
  <c r="CK619" i="1"/>
  <c r="AC619" i="1"/>
  <c r="CP619" i="1"/>
  <c r="CS619" i="1"/>
  <c r="CZ619" i="1"/>
  <c r="DE619" i="1"/>
  <c r="DG619" i="1"/>
  <c r="AK619" i="1"/>
  <c r="DC619" i="1"/>
  <c r="AM619" i="1"/>
  <c r="CY619" i="1"/>
  <c r="DA619" i="1"/>
  <c r="AI619" i="1"/>
  <c r="CW619" i="1"/>
  <c r="AW619" i="1"/>
  <c r="AQ619" i="1"/>
  <c r="AO619" i="1"/>
  <c r="AP619" i="1"/>
  <c r="CU619" i="1"/>
  <c r="CQ619" i="1"/>
  <c r="AY619" i="1"/>
  <c r="BA619" i="1"/>
  <c r="CT619" i="1"/>
  <c r="AR619" i="1"/>
  <c r="CX619" i="1"/>
  <c r="AL619" i="1"/>
  <c r="AU619" i="1"/>
  <c r="DI619" i="1"/>
  <c r="AH619" i="1"/>
  <c r="DH619" i="1"/>
  <c r="AN619" i="1"/>
  <c r="DB619" i="1"/>
  <c r="AV619" i="1"/>
  <c r="CV619" i="1"/>
  <c r="AJ619" i="1"/>
  <c r="DD619" i="1"/>
  <c r="AZ619" i="1"/>
  <c r="AX619" i="1"/>
  <c r="DF619" i="1"/>
  <c r="CR619" i="1"/>
  <c r="AT619" i="1"/>
  <c r="AH351" i="3"/>
  <c r="Q352" i="3"/>
  <c r="BD311" i="3"/>
  <c r="BC311" i="3"/>
  <c r="K151" i="2"/>
  <c r="AB150" i="2"/>
  <c r="BJ350" i="3"/>
  <c r="AS350" i="3"/>
  <c r="AN350" i="3"/>
  <c r="AX350" i="3"/>
  <c r="AH149" i="2"/>
  <c r="AR149" i="2"/>
  <c r="BD149" i="2"/>
  <c r="AM149" i="2"/>
  <c r="Y310" i="3"/>
  <c r="Z310" i="3"/>
  <c r="AC310" i="3"/>
  <c r="AD310" i="3"/>
  <c r="U310" i="3"/>
  <c r="V310" i="3"/>
  <c r="BF310" i="3"/>
  <c r="U111" i="2"/>
  <c r="V111" i="2"/>
  <c r="AK118" i="1"/>
  <c r="AV117" i="1"/>
  <c r="AC118" i="1"/>
  <c r="DH118" i="1"/>
  <c r="AZ118" i="1"/>
  <c r="DA118" i="1"/>
  <c r="DD118" i="1"/>
  <c r="BA118" i="1"/>
  <c r="BN117" i="1"/>
  <c r="DZ117" i="1"/>
  <c r="CB117" i="1"/>
  <c r="AT117" i="1"/>
  <c r="BS118" i="1"/>
  <c r="DB117" i="1"/>
  <c r="ED118" i="1"/>
  <c r="AX117" i="1"/>
  <c r="DT118" i="1"/>
  <c r="EF117" i="1"/>
  <c r="BU118" i="1"/>
  <c r="EE118" i="1"/>
  <c r="BZ117" i="1"/>
  <c r="BW118" i="1"/>
  <c r="EK118" i="1"/>
  <c r="EI118" i="1"/>
  <c r="BT118" i="1"/>
  <c r="EL118" i="1"/>
  <c r="DW118" i="1"/>
  <c r="DX118" i="1"/>
  <c r="CR117" i="1"/>
  <c r="CC118" i="1"/>
  <c r="EJ117" i="1"/>
  <c r="BP117" i="1"/>
  <c r="EH118" i="1"/>
  <c r="DV117" i="1"/>
  <c r="BR117" i="1"/>
  <c r="BO118" i="1"/>
  <c r="EC118" i="1"/>
  <c r="BQ118" i="1"/>
  <c r="BL118" i="1"/>
  <c r="DU118" i="1"/>
  <c r="EG118" i="1"/>
  <c r="DF117" i="1"/>
  <c r="CD118" i="1"/>
  <c r="CV117" i="1"/>
  <c r="AJ117" i="1"/>
  <c r="AN117" i="1"/>
  <c r="EB118" i="1"/>
  <c r="BX117" i="1"/>
  <c r="CA118" i="1"/>
  <c r="BV118" i="1"/>
  <c r="EM118" i="1"/>
  <c r="BY118" i="1"/>
  <c r="BM118" i="1"/>
  <c r="DY118" i="1"/>
  <c r="EA118" i="1"/>
  <c r="CE118" i="1"/>
  <c r="AP132" i="2"/>
  <c r="AS132" i="2" s="1"/>
  <c r="BB140" i="2"/>
  <c r="BE140" i="2" s="1"/>
  <c r="BC140" i="2"/>
  <c r="AG132" i="2"/>
  <c r="AF132" i="2"/>
  <c r="AK135" i="2"/>
  <c r="AN135" i="2" s="1"/>
  <c r="AL135" i="2"/>
  <c r="BF139" i="2"/>
  <c r="AA119" i="1"/>
  <c r="CI119" i="1"/>
  <c r="DP120" i="1"/>
  <c r="BI120" i="1"/>
  <c r="CX119" i="1"/>
  <c r="DK120" i="1"/>
  <c r="AM119" i="1"/>
  <c r="CY119" i="1"/>
  <c r="DI120" i="1"/>
  <c r="BK120" i="1"/>
  <c r="DM120" i="1"/>
  <c r="DQ120" i="1"/>
  <c r="DE120" i="1"/>
  <c r="AG120" i="1"/>
  <c r="CF120" i="1"/>
  <c r="CJ120" i="1"/>
  <c r="CO120" i="1"/>
  <c r="BC120" i="1"/>
  <c r="CW120" i="1"/>
  <c r="CS120" i="1"/>
  <c r="BD120" i="1"/>
  <c r="X120" i="1"/>
  <c r="CH119" i="1"/>
  <c r="AL119" i="1"/>
  <c r="AP119" i="1"/>
  <c r="DL120" i="1"/>
  <c r="CP119" i="1"/>
  <c r="AU119" i="1"/>
  <c r="BF121" i="1"/>
  <c r="AY119" i="1"/>
  <c r="AS121" i="1"/>
  <c r="DG119" i="1"/>
  <c r="AD119" i="1"/>
  <c r="AR120" i="1"/>
  <c r="Z119" i="1"/>
  <c r="AW120" i="1"/>
  <c r="BB120" i="1"/>
  <c r="AE119" i="1"/>
  <c r="BH120" i="1"/>
  <c r="DO120" i="1"/>
  <c r="AO120" i="1"/>
  <c r="AB120" i="1"/>
  <c r="BJ120" i="1"/>
  <c r="Y120" i="1"/>
  <c r="CQ119" i="1"/>
  <c r="CG120" i="1"/>
  <c r="CL119" i="1"/>
  <c r="AF120" i="1"/>
  <c r="CN120" i="1"/>
  <c r="CT119" i="1"/>
  <c r="DN120" i="1"/>
  <c r="BE120" i="1"/>
  <c r="DS120" i="1"/>
  <c r="CK120" i="1"/>
  <c r="DJ121" i="1"/>
  <c r="CZ120" i="1"/>
  <c r="AH119" i="1"/>
  <c r="BG120" i="1"/>
  <c r="DR121" i="1"/>
  <c r="AQ119" i="1"/>
  <c r="CM119" i="1"/>
  <c r="AI119" i="1"/>
  <c r="DC119" i="1"/>
  <c r="CU119" i="1"/>
  <c r="AY317" i="3" l="1"/>
  <c r="AV318" i="3" s="1"/>
  <c r="AY318" i="3" s="1"/>
  <c r="AO315" i="3"/>
  <c r="AP315" i="3"/>
  <c r="BL316" i="3"/>
  <c r="AT320" i="3"/>
  <c r="AU320" i="3"/>
  <c r="AW319" i="3"/>
  <c r="AV319" i="3"/>
  <c r="BH317" i="3"/>
  <c r="BI317" i="3"/>
  <c r="P112" i="2"/>
  <c r="AW112" i="2"/>
  <c r="AX112" i="2"/>
  <c r="O112" i="2"/>
  <c r="Q112" i="2" s="1"/>
  <c r="X114" i="2"/>
  <c r="W114" i="2"/>
  <c r="K100" i="22"/>
  <c r="D100" i="22" s="1"/>
  <c r="R100" i="22" s="1"/>
  <c r="AB151" i="2"/>
  <c r="K152" i="2"/>
  <c r="AS351" i="3"/>
  <c r="BJ351" i="3"/>
  <c r="AX351" i="3"/>
  <c r="AN351" i="3"/>
  <c r="W310" i="3"/>
  <c r="X310" i="3"/>
  <c r="M100" i="22"/>
  <c r="E100" i="22" s="1"/>
  <c r="AB310" i="3"/>
  <c r="AA310" i="3"/>
  <c r="S112" i="2"/>
  <c r="T112" i="2"/>
  <c r="BD150" i="2"/>
  <c r="AH150" i="2"/>
  <c r="AR150" i="2"/>
  <c r="AM150" i="2"/>
  <c r="AH352" i="3"/>
  <c r="Q353" i="3"/>
  <c r="AE310" i="3"/>
  <c r="AF310" i="3"/>
  <c r="BE311" i="3"/>
  <c r="BF311" i="3"/>
  <c r="W621" i="1"/>
  <c r="AD620" i="1"/>
  <c r="AE620" i="1"/>
  <c r="CH620" i="1"/>
  <c r="CL620" i="1"/>
  <c r="AA620" i="1"/>
  <c r="AF620" i="1"/>
  <c r="Z620" i="1"/>
  <c r="CI620" i="1"/>
  <c r="CM620" i="1"/>
  <c r="X620" i="1"/>
  <c r="AB620" i="1"/>
  <c r="Y620" i="1"/>
  <c r="CN620" i="1"/>
  <c r="AG620" i="1"/>
  <c r="CJ620" i="1"/>
  <c r="AS620" i="1"/>
  <c r="CG620" i="1"/>
  <c r="CK620" i="1"/>
  <c r="CF620" i="1"/>
  <c r="CO620" i="1"/>
  <c r="AC620" i="1"/>
  <c r="CP620" i="1"/>
  <c r="CS620" i="1"/>
  <c r="DC620" i="1"/>
  <c r="CZ620" i="1"/>
  <c r="AR620" i="1"/>
  <c r="AK620" i="1"/>
  <c r="DA620" i="1"/>
  <c r="DG620" i="1"/>
  <c r="AO620" i="1"/>
  <c r="AP620" i="1"/>
  <c r="CQ620" i="1"/>
  <c r="AM620" i="1"/>
  <c r="CT620" i="1"/>
  <c r="AU620" i="1"/>
  <c r="CW620" i="1"/>
  <c r="AL620" i="1"/>
  <c r="DI620" i="1"/>
  <c r="BA620" i="1"/>
  <c r="AW620" i="1"/>
  <c r="AI620" i="1"/>
  <c r="CU620" i="1"/>
  <c r="AY620" i="1"/>
  <c r="CX620" i="1"/>
  <c r="AH620" i="1"/>
  <c r="CY620" i="1"/>
  <c r="DE620" i="1"/>
  <c r="AQ620" i="1"/>
  <c r="CV620" i="1"/>
  <c r="AZ620" i="1"/>
  <c r="DD620" i="1"/>
  <c r="DF620" i="1"/>
  <c r="DH620" i="1"/>
  <c r="AV620" i="1"/>
  <c r="AX620" i="1"/>
  <c r="CR620" i="1"/>
  <c r="AN620" i="1"/>
  <c r="DB620" i="1"/>
  <c r="AT620" i="1"/>
  <c r="AJ620" i="1"/>
  <c r="AK119" i="1"/>
  <c r="AV118" i="1"/>
  <c r="AC119" i="1"/>
  <c r="AZ119" i="1"/>
  <c r="DH119" i="1"/>
  <c r="DA119" i="1"/>
  <c r="BA119" i="1"/>
  <c r="DD119" i="1"/>
  <c r="EM119" i="1"/>
  <c r="AJ118" i="1"/>
  <c r="BO119" i="1"/>
  <c r="DV118" i="1"/>
  <c r="BP118" i="1"/>
  <c r="EA119" i="1"/>
  <c r="CA119" i="1"/>
  <c r="EB119" i="1"/>
  <c r="CD119" i="1"/>
  <c r="BL119" i="1"/>
  <c r="CC119" i="1"/>
  <c r="DX119" i="1"/>
  <c r="EI119" i="1"/>
  <c r="EF118" i="1"/>
  <c r="AX118" i="1"/>
  <c r="DB118" i="1"/>
  <c r="DZ118" i="1"/>
  <c r="BY119" i="1"/>
  <c r="BV119" i="1"/>
  <c r="BX118" i="1"/>
  <c r="AN118" i="1"/>
  <c r="CV118" i="1"/>
  <c r="DF118" i="1"/>
  <c r="DU119" i="1"/>
  <c r="BQ119" i="1"/>
  <c r="CR118" i="1"/>
  <c r="BT119" i="1"/>
  <c r="EK119" i="1"/>
  <c r="BU119" i="1"/>
  <c r="DT119" i="1"/>
  <c r="ED119" i="1"/>
  <c r="CB118" i="1"/>
  <c r="BM119" i="1"/>
  <c r="EL119" i="1"/>
  <c r="BW119" i="1"/>
  <c r="EE119" i="1"/>
  <c r="AT118" i="1"/>
  <c r="CE119" i="1"/>
  <c r="DY119" i="1"/>
  <c r="EG119" i="1"/>
  <c r="EC119" i="1"/>
  <c r="BR118" i="1"/>
  <c r="EH119" i="1"/>
  <c r="EJ118" i="1"/>
  <c r="DW119" i="1"/>
  <c r="BZ118" i="1"/>
  <c r="BS119" i="1"/>
  <c r="BN118" i="1"/>
  <c r="AT132" i="2"/>
  <c r="AQ133" i="2"/>
  <c r="AP133" i="2"/>
  <c r="AS133" i="2" s="1"/>
  <c r="AQ134" i="2" s="1"/>
  <c r="AJ132" i="2"/>
  <c r="AO135" i="2"/>
  <c r="AI132" i="2"/>
  <c r="BB141" i="2"/>
  <c r="BC141" i="2"/>
  <c r="BF140" i="2"/>
  <c r="AK136" i="2"/>
  <c r="AN136" i="2" s="1"/>
  <c r="AL136" i="2"/>
  <c r="BD121" i="1"/>
  <c r="CU120" i="1"/>
  <c r="AQ120" i="1"/>
  <c r="DJ122" i="1"/>
  <c r="DN121" i="1"/>
  <c r="AI120" i="1"/>
  <c r="CM120" i="1"/>
  <c r="DR122" i="1"/>
  <c r="CZ121" i="1"/>
  <c r="CK121" i="1"/>
  <c r="BE121" i="1"/>
  <c r="AF121" i="1"/>
  <c r="CG121" i="1"/>
  <c r="Y121" i="1"/>
  <c r="BJ121" i="1"/>
  <c r="AO121" i="1"/>
  <c r="DO121" i="1"/>
  <c r="AE120" i="1"/>
  <c r="AW121" i="1"/>
  <c r="DG120" i="1"/>
  <c r="AY120" i="1"/>
  <c r="BF122" i="1"/>
  <c r="CP120" i="1"/>
  <c r="DL121" i="1"/>
  <c r="AL120" i="1"/>
  <c r="CS121" i="1"/>
  <c r="BK121" i="1"/>
  <c r="CY120" i="1"/>
  <c r="CX120" i="1"/>
  <c r="BI121" i="1"/>
  <c r="CI120" i="1"/>
  <c r="CT120" i="1"/>
  <c r="X121" i="1"/>
  <c r="DC120" i="1"/>
  <c r="BG121" i="1"/>
  <c r="DS121" i="1"/>
  <c r="CN121" i="1"/>
  <c r="CQ120" i="1"/>
  <c r="AB121" i="1"/>
  <c r="BH121" i="1"/>
  <c r="BB121" i="1"/>
  <c r="Z120" i="1"/>
  <c r="AR121" i="1"/>
  <c r="AD120" i="1"/>
  <c r="AS122" i="1"/>
  <c r="AU120" i="1"/>
  <c r="CH120" i="1"/>
  <c r="CW121" i="1"/>
  <c r="BC121" i="1"/>
  <c r="CO121" i="1"/>
  <c r="CF121" i="1"/>
  <c r="AG121" i="1"/>
  <c r="DQ121" i="1"/>
  <c r="DM121" i="1"/>
  <c r="DI121" i="1"/>
  <c r="AM120" i="1"/>
  <c r="DK121" i="1"/>
  <c r="AA120" i="1"/>
  <c r="CJ121" i="1"/>
  <c r="AH120" i="1"/>
  <c r="CL120" i="1"/>
  <c r="AP120" i="1"/>
  <c r="DE121" i="1"/>
  <c r="DP121" i="1"/>
  <c r="AW318" i="3" l="1"/>
  <c r="AZ318" i="3" s="1"/>
  <c r="BK317" i="3"/>
  <c r="BL317" i="3"/>
  <c r="AZ319" i="3"/>
  <c r="AY319" i="3"/>
  <c r="AR321" i="3"/>
  <c r="AQ321" i="3"/>
  <c r="AM316" i="3"/>
  <c r="AL316" i="3"/>
  <c r="AO316" i="3" s="1"/>
  <c r="AZ112" i="2"/>
  <c r="P113" i="2"/>
  <c r="O113" i="2"/>
  <c r="AX113" i="2"/>
  <c r="AW113" i="2"/>
  <c r="R112" i="2"/>
  <c r="AY112" i="2"/>
  <c r="Y114" i="2"/>
  <c r="Z114" i="2"/>
  <c r="G100" i="22"/>
  <c r="U100" i="22" s="1"/>
  <c r="S100" i="22"/>
  <c r="BC312" i="3"/>
  <c r="BD312" i="3"/>
  <c r="Y311" i="3"/>
  <c r="AA311" i="3" s="1"/>
  <c r="AD311" i="3"/>
  <c r="V311" i="3"/>
  <c r="Z311" i="3"/>
  <c r="AC311" i="3"/>
  <c r="U311" i="3"/>
  <c r="W311" i="3" s="1"/>
  <c r="U112" i="2"/>
  <c r="V112" i="2"/>
  <c r="AH353" i="3"/>
  <c r="Q354" i="3"/>
  <c r="C100" i="22"/>
  <c r="Q100" i="22" s="1"/>
  <c r="BJ352" i="3"/>
  <c r="AS352" i="3"/>
  <c r="AX352" i="3"/>
  <c r="AN352" i="3"/>
  <c r="K153" i="2"/>
  <c r="AB152" i="2"/>
  <c r="W622" i="1"/>
  <c r="AD621" i="1"/>
  <c r="CH621" i="1"/>
  <c r="AE621" i="1"/>
  <c r="Z621" i="1"/>
  <c r="CI621" i="1"/>
  <c r="X621" i="1"/>
  <c r="CJ621" i="1"/>
  <c r="CL621" i="1"/>
  <c r="AA621" i="1"/>
  <c r="CM621" i="1"/>
  <c r="Y621" i="1"/>
  <c r="CF621" i="1"/>
  <c r="CN621" i="1"/>
  <c r="AG621" i="1"/>
  <c r="AS621" i="1"/>
  <c r="AB621" i="1"/>
  <c r="CK621" i="1"/>
  <c r="CO621" i="1"/>
  <c r="CG621" i="1"/>
  <c r="AF621" i="1"/>
  <c r="CT621" i="1"/>
  <c r="CU621" i="1"/>
  <c r="CS621" i="1"/>
  <c r="DG621" i="1"/>
  <c r="CW621" i="1"/>
  <c r="DA621" i="1"/>
  <c r="AW621" i="1"/>
  <c r="CY621" i="1"/>
  <c r="AP621" i="1"/>
  <c r="BA621" i="1"/>
  <c r="DI621" i="1"/>
  <c r="AQ621" i="1"/>
  <c r="DE621" i="1"/>
  <c r="AY621" i="1"/>
  <c r="AO621" i="1"/>
  <c r="AC621" i="1"/>
  <c r="DC621" i="1"/>
  <c r="CZ621" i="1"/>
  <c r="AI621" i="1"/>
  <c r="AM621" i="1"/>
  <c r="AK621" i="1"/>
  <c r="CP621" i="1"/>
  <c r="CQ621" i="1"/>
  <c r="AH621" i="1"/>
  <c r="AR621" i="1"/>
  <c r="AU621" i="1"/>
  <c r="AL621" i="1"/>
  <c r="CX621" i="1"/>
  <c r="DH621" i="1"/>
  <c r="DF621" i="1"/>
  <c r="AN621" i="1"/>
  <c r="DB621" i="1"/>
  <c r="CV621" i="1"/>
  <c r="AT621" i="1"/>
  <c r="AJ621" i="1"/>
  <c r="AV621" i="1"/>
  <c r="CR621" i="1"/>
  <c r="AZ621" i="1"/>
  <c r="DD621" i="1"/>
  <c r="AX621" i="1"/>
  <c r="BD151" i="2"/>
  <c r="AM151" i="2"/>
  <c r="AR151" i="2"/>
  <c r="AH151" i="2"/>
  <c r="AK120" i="1"/>
  <c r="AV119" i="1"/>
  <c r="AC120" i="1"/>
  <c r="DH120" i="1"/>
  <c r="AZ120" i="1"/>
  <c r="DA120" i="1"/>
  <c r="DD120" i="1"/>
  <c r="BA120" i="1"/>
  <c r="EH120" i="1"/>
  <c r="EC120" i="1"/>
  <c r="DY120" i="1"/>
  <c r="AT119" i="1"/>
  <c r="BW120" i="1"/>
  <c r="BX119" i="1"/>
  <c r="DB119" i="1"/>
  <c r="EF119" i="1"/>
  <c r="DX120" i="1"/>
  <c r="BL120" i="1"/>
  <c r="EA120" i="1"/>
  <c r="DV119" i="1"/>
  <c r="AJ119" i="1"/>
  <c r="BZ119" i="1"/>
  <c r="BR119" i="1"/>
  <c r="EG120" i="1"/>
  <c r="EB120" i="1"/>
  <c r="BN119" i="1"/>
  <c r="EE120" i="1"/>
  <c r="EL120" i="1"/>
  <c r="CB119" i="1"/>
  <c r="DT120" i="1"/>
  <c r="AN119" i="1"/>
  <c r="BV120" i="1"/>
  <c r="DZ119" i="1"/>
  <c r="AX119" i="1"/>
  <c r="CC120" i="1"/>
  <c r="CA120" i="1"/>
  <c r="BP119" i="1"/>
  <c r="BO120" i="1"/>
  <c r="EM120" i="1"/>
  <c r="EJ119" i="1"/>
  <c r="EK120" i="1"/>
  <c r="CR119" i="1"/>
  <c r="DU120" i="1"/>
  <c r="CV119" i="1"/>
  <c r="BY120" i="1"/>
  <c r="BS120" i="1"/>
  <c r="DW120" i="1"/>
  <c r="CE120" i="1"/>
  <c r="BM120" i="1"/>
  <c r="ED120" i="1"/>
  <c r="BU120" i="1"/>
  <c r="BT120" i="1"/>
  <c r="BQ120" i="1"/>
  <c r="DF119" i="1"/>
  <c r="EI120" i="1"/>
  <c r="CD120" i="1"/>
  <c r="AT133" i="2"/>
  <c r="AP134" i="2"/>
  <c r="AS134" i="2" s="1"/>
  <c r="BF141" i="2"/>
  <c r="AK137" i="2"/>
  <c r="AL137" i="2"/>
  <c r="BE141" i="2"/>
  <c r="AG133" i="2"/>
  <c r="AF133" i="2"/>
  <c r="AO136" i="2"/>
  <c r="AP121" i="1"/>
  <c r="AA121" i="1"/>
  <c r="DK122" i="1"/>
  <c r="CO122" i="1"/>
  <c r="CF122" i="1"/>
  <c r="DP122" i="1"/>
  <c r="DE122" i="1"/>
  <c r="CL121" i="1"/>
  <c r="AM121" i="1"/>
  <c r="DM122" i="1"/>
  <c r="DQ122" i="1"/>
  <c r="AG122" i="1"/>
  <c r="BC122" i="1"/>
  <c r="CH121" i="1"/>
  <c r="AU121" i="1"/>
  <c r="AS123" i="1"/>
  <c r="AR122" i="1"/>
  <c r="BH122" i="1"/>
  <c r="AB122" i="1"/>
  <c r="BG122" i="1"/>
  <c r="X122" i="1"/>
  <c r="BI122" i="1"/>
  <c r="BK122" i="1"/>
  <c r="AY121" i="1"/>
  <c r="AW122" i="1"/>
  <c r="DO122" i="1"/>
  <c r="BJ122" i="1"/>
  <c r="CK122" i="1"/>
  <c r="CZ122" i="1"/>
  <c r="CM121" i="1"/>
  <c r="AI121" i="1"/>
  <c r="DJ123" i="1"/>
  <c r="AQ121" i="1"/>
  <c r="CU121" i="1"/>
  <c r="BD122" i="1"/>
  <c r="AH121" i="1"/>
  <c r="CW122" i="1"/>
  <c r="AD121" i="1"/>
  <c r="Z121" i="1"/>
  <c r="BB122" i="1"/>
  <c r="CQ121" i="1"/>
  <c r="CN122" i="1"/>
  <c r="DS122" i="1"/>
  <c r="DC121" i="1"/>
  <c r="CT121" i="1"/>
  <c r="CI121" i="1"/>
  <c r="CX121" i="1"/>
  <c r="CY121" i="1"/>
  <c r="CS122" i="1"/>
  <c r="AL121" i="1"/>
  <c r="DL122" i="1"/>
  <c r="CP121" i="1"/>
  <c r="BF123" i="1"/>
  <c r="DG121" i="1"/>
  <c r="AE121" i="1"/>
  <c r="AO122" i="1"/>
  <c r="Y122" i="1"/>
  <c r="CG122" i="1"/>
  <c r="AF122" i="1"/>
  <c r="BE122" i="1"/>
  <c r="DR123" i="1"/>
  <c r="DN122" i="1"/>
  <c r="CJ122" i="1"/>
  <c r="DI122" i="1"/>
  <c r="AP316" i="3" l="1"/>
  <c r="AV320" i="3"/>
  <c r="AY320" i="3" s="1"/>
  <c r="AW320" i="3"/>
  <c r="AT321" i="3"/>
  <c r="AU321" i="3"/>
  <c r="AM317" i="3"/>
  <c r="AL317" i="3"/>
  <c r="BI318" i="3"/>
  <c r="BH318" i="3"/>
  <c r="R113" i="2"/>
  <c r="AZ113" i="2"/>
  <c r="AY113" i="2"/>
  <c r="Q113" i="2"/>
  <c r="W115" i="2"/>
  <c r="Y115" i="2" s="1"/>
  <c r="X115" i="2"/>
  <c r="BF312" i="3"/>
  <c r="V312" i="3"/>
  <c r="Z312" i="3"/>
  <c r="AC312" i="3"/>
  <c r="Y312" i="3"/>
  <c r="AA312" i="3" s="1"/>
  <c r="U312" i="3"/>
  <c r="AD312" i="3"/>
  <c r="W623" i="1"/>
  <c r="AD622" i="1"/>
  <c r="CL622" i="1"/>
  <c r="AA622" i="1"/>
  <c r="AE622" i="1"/>
  <c r="CM622" i="1"/>
  <c r="AF622" i="1"/>
  <c r="CI622" i="1"/>
  <c r="AB622" i="1"/>
  <c r="CH622" i="1"/>
  <c r="X622" i="1"/>
  <c r="CN622" i="1"/>
  <c r="Y622" i="1"/>
  <c r="AS622" i="1"/>
  <c r="CK622" i="1"/>
  <c r="CG622" i="1"/>
  <c r="AG622" i="1"/>
  <c r="Z622" i="1"/>
  <c r="CF622" i="1"/>
  <c r="CJ622" i="1"/>
  <c r="CO622" i="1"/>
  <c r="AU622" i="1"/>
  <c r="AP622" i="1"/>
  <c r="BA622" i="1"/>
  <c r="DE622" i="1"/>
  <c r="AC622" i="1"/>
  <c r="AW622" i="1"/>
  <c r="AY622" i="1"/>
  <c r="AO622" i="1"/>
  <c r="DA622" i="1"/>
  <c r="CP622" i="1"/>
  <c r="DI622" i="1"/>
  <c r="AL622" i="1"/>
  <c r="CS622" i="1"/>
  <c r="CQ622" i="1"/>
  <c r="AM622" i="1"/>
  <c r="DG622" i="1"/>
  <c r="AK622" i="1"/>
  <c r="CW622" i="1"/>
  <c r="DC622" i="1"/>
  <c r="CZ622" i="1"/>
  <c r="AH622" i="1"/>
  <c r="AI622" i="1"/>
  <c r="CY622" i="1"/>
  <c r="AQ622" i="1"/>
  <c r="CT622" i="1"/>
  <c r="AR622" i="1"/>
  <c r="CX622" i="1"/>
  <c r="CU622" i="1"/>
  <c r="AV622" i="1"/>
  <c r="AJ622" i="1"/>
  <c r="DH622" i="1"/>
  <c r="CR622" i="1"/>
  <c r="AX622" i="1"/>
  <c r="AZ622" i="1"/>
  <c r="DD622" i="1"/>
  <c r="DF622" i="1"/>
  <c r="CV622" i="1"/>
  <c r="DB622" i="1"/>
  <c r="AN622" i="1"/>
  <c r="AT622" i="1"/>
  <c r="T113" i="2"/>
  <c r="S113" i="2"/>
  <c r="AB311" i="3"/>
  <c r="BE312" i="3"/>
  <c r="K154" i="2"/>
  <c r="AB153" i="2"/>
  <c r="AE311" i="3"/>
  <c r="AF311" i="3"/>
  <c r="AH354" i="3"/>
  <c r="Q355" i="3"/>
  <c r="BD152" i="2"/>
  <c r="AM152" i="2"/>
  <c r="AR152" i="2"/>
  <c r="AH152" i="2"/>
  <c r="AS353" i="3"/>
  <c r="BJ353" i="3"/>
  <c r="AN353" i="3"/>
  <c r="AX353" i="3"/>
  <c r="X311" i="3"/>
  <c r="AK121" i="1"/>
  <c r="AV120" i="1"/>
  <c r="AC121" i="1"/>
  <c r="AZ121" i="1"/>
  <c r="DH121" i="1"/>
  <c r="DA121" i="1"/>
  <c r="BA121" i="1"/>
  <c r="DD121" i="1"/>
  <c r="DF120" i="1"/>
  <c r="CE121" i="1"/>
  <c r="CR120" i="1"/>
  <c r="EE121" i="1"/>
  <c r="EB121" i="1"/>
  <c r="AJ120" i="1"/>
  <c r="EA121" i="1"/>
  <c r="DX121" i="1"/>
  <c r="EI121" i="1"/>
  <c r="AX120" i="1"/>
  <c r="CB120" i="1"/>
  <c r="CD121" i="1"/>
  <c r="BY121" i="1"/>
  <c r="EK121" i="1"/>
  <c r="DT121" i="1"/>
  <c r="BN120" i="1"/>
  <c r="DV120" i="1"/>
  <c r="BX120" i="1"/>
  <c r="AT120" i="1"/>
  <c r="EC121" i="1"/>
  <c r="BT121" i="1"/>
  <c r="ED121" i="1"/>
  <c r="BS121" i="1"/>
  <c r="CV120" i="1"/>
  <c r="EJ120" i="1"/>
  <c r="BO121" i="1"/>
  <c r="CA121" i="1"/>
  <c r="BV121" i="1"/>
  <c r="BR120" i="1"/>
  <c r="DB120" i="1"/>
  <c r="BW121" i="1"/>
  <c r="DY121" i="1"/>
  <c r="BQ121" i="1"/>
  <c r="BU121" i="1"/>
  <c r="BM121" i="1"/>
  <c r="DW121" i="1"/>
  <c r="DU121" i="1"/>
  <c r="EM121" i="1"/>
  <c r="BP120" i="1"/>
  <c r="CC121" i="1"/>
  <c r="DZ120" i="1"/>
  <c r="AN120" i="1"/>
  <c r="EL121" i="1"/>
  <c r="EG121" i="1"/>
  <c r="BZ120" i="1"/>
  <c r="BL121" i="1"/>
  <c r="EF120" i="1"/>
  <c r="EH121" i="1"/>
  <c r="AQ135" i="2"/>
  <c r="AP135" i="2"/>
  <c r="AS135" i="2" s="1"/>
  <c r="AQ136" i="2" s="1"/>
  <c r="AT134" i="2"/>
  <c r="AO137" i="2"/>
  <c r="AJ133" i="2"/>
  <c r="AN137" i="2"/>
  <c r="AK138" i="2" s="1"/>
  <c r="AI133" i="2"/>
  <c r="AG134" i="2" s="1"/>
  <c r="BB142" i="2"/>
  <c r="BE142" i="2" s="1"/>
  <c r="BC142" i="2"/>
  <c r="BF124" i="1"/>
  <c r="DS123" i="1"/>
  <c r="CJ123" i="1"/>
  <c r="Y123" i="1"/>
  <c r="AE122" i="1"/>
  <c r="CP122" i="1"/>
  <c r="DI123" i="1"/>
  <c r="DN123" i="1"/>
  <c r="BE123" i="1"/>
  <c r="CG123" i="1"/>
  <c r="AO123" i="1"/>
  <c r="DL123" i="1"/>
  <c r="CS123" i="1"/>
  <c r="CY122" i="1"/>
  <c r="CX122" i="1"/>
  <c r="CT122" i="1"/>
  <c r="CQ122" i="1"/>
  <c r="Z122" i="1"/>
  <c r="CU122" i="1"/>
  <c r="CM122" i="1"/>
  <c r="CZ123" i="1"/>
  <c r="DO123" i="1"/>
  <c r="BI123" i="1"/>
  <c r="X123" i="1"/>
  <c r="BH123" i="1"/>
  <c r="AR123" i="1"/>
  <c r="DQ123" i="1"/>
  <c r="DM123" i="1"/>
  <c r="CL122" i="1"/>
  <c r="DP123" i="1"/>
  <c r="CF123" i="1"/>
  <c r="CO123" i="1"/>
  <c r="AP122" i="1"/>
  <c r="DJ124" i="1"/>
  <c r="AU122" i="1"/>
  <c r="DK123" i="1"/>
  <c r="AF123" i="1"/>
  <c r="AL122" i="1"/>
  <c r="CI122" i="1"/>
  <c r="DC122" i="1"/>
  <c r="CN123" i="1"/>
  <c r="BB123" i="1"/>
  <c r="AD122" i="1"/>
  <c r="CW123" i="1"/>
  <c r="AH122" i="1"/>
  <c r="BD123" i="1"/>
  <c r="AQ122" i="1"/>
  <c r="AI122" i="1"/>
  <c r="CK123" i="1"/>
  <c r="BJ123" i="1"/>
  <c r="AW123" i="1"/>
  <c r="AY122" i="1"/>
  <c r="BK123" i="1"/>
  <c r="AB123" i="1"/>
  <c r="AS124" i="1"/>
  <c r="CH122" i="1"/>
  <c r="BC123" i="1"/>
  <c r="AG123" i="1"/>
  <c r="AM122" i="1"/>
  <c r="DE123" i="1"/>
  <c r="AA122" i="1"/>
  <c r="DR124" i="1"/>
  <c r="DG122" i="1"/>
  <c r="BG123" i="1"/>
  <c r="AZ320" i="3" l="1"/>
  <c r="AQ322" i="3"/>
  <c r="AT322" i="3" s="1"/>
  <c r="AR322" i="3"/>
  <c r="AO317" i="3"/>
  <c r="AP317" i="3"/>
  <c r="AW321" i="3"/>
  <c r="AV321" i="3"/>
  <c r="BK318" i="3"/>
  <c r="BL318" i="3"/>
  <c r="X312" i="3"/>
  <c r="P114" i="2"/>
  <c r="O114" i="2"/>
  <c r="AX114" i="2"/>
  <c r="AW114" i="2"/>
  <c r="X116" i="2"/>
  <c r="W116" i="2"/>
  <c r="Z115" i="2"/>
  <c r="AE312" i="3"/>
  <c r="AB312" i="3"/>
  <c r="AH355" i="3"/>
  <c r="Q356" i="3"/>
  <c r="AH153" i="2"/>
  <c r="BD153" i="2"/>
  <c r="AR153" i="2"/>
  <c r="AM153" i="2"/>
  <c r="U113" i="2"/>
  <c r="V113" i="2"/>
  <c r="W312" i="3"/>
  <c r="AF312" i="3"/>
  <c r="BJ354" i="3"/>
  <c r="AS354" i="3"/>
  <c r="AN354" i="3"/>
  <c r="AX354" i="3"/>
  <c r="K155" i="2"/>
  <c r="AB154" i="2"/>
  <c r="BC313" i="3"/>
  <c r="BD313" i="3"/>
  <c r="W624" i="1"/>
  <c r="CH623" i="1"/>
  <c r="CL623" i="1"/>
  <c r="AD623" i="1"/>
  <c r="AB623" i="1"/>
  <c r="CM623" i="1"/>
  <c r="X623" i="1"/>
  <c r="Z623" i="1"/>
  <c r="AA623" i="1"/>
  <c r="CI623" i="1"/>
  <c r="AF623" i="1"/>
  <c r="CF623" i="1"/>
  <c r="CN623" i="1"/>
  <c r="CG623" i="1"/>
  <c r="CK623" i="1"/>
  <c r="AE623" i="1"/>
  <c r="CJ623" i="1"/>
  <c r="Y623" i="1"/>
  <c r="CO623" i="1"/>
  <c r="AG623" i="1"/>
  <c r="AS623" i="1"/>
  <c r="AO623" i="1"/>
  <c r="CZ623" i="1"/>
  <c r="CQ623" i="1"/>
  <c r="DG623" i="1"/>
  <c r="AC623" i="1"/>
  <c r="AW623" i="1"/>
  <c r="DC623" i="1"/>
  <c r="AI623" i="1"/>
  <c r="CS623" i="1"/>
  <c r="DE623" i="1"/>
  <c r="AR623" i="1"/>
  <c r="CW623" i="1"/>
  <c r="AY623" i="1"/>
  <c r="CY623" i="1"/>
  <c r="AP623" i="1"/>
  <c r="AM623" i="1"/>
  <c r="BA623" i="1"/>
  <c r="AH623" i="1"/>
  <c r="AK623" i="1"/>
  <c r="DA623" i="1"/>
  <c r="AQ623" i="1"/>
  <c r="DI623" i="1"/>
  <c r="CU623" i="1"/>
  <c r="CT623" i="1"/>
  <c r="CP623" i="1"/>
  <c r="CX623" i="1"/>
  <c r="AU623" i="1"/>
  <c r="AL623" i="1"/>
  <c r="DB623" i="1"/>
  <c r="AZ623" i="1"/>
  <c r="AV623" i="1"/>
  <c r="AX623" i="1"/>
  <c r="CR623" i="1"/>
  <c r="AT623" i="1"/>
  <c r="AN623" i="1"/>
  <c r="CV623" i="1"/>
  <c r="DH623" i="1"/>
  <c r="DF623" i="1"/>
  <c r="AJ623" i="1"/>
  <c r="DD623" i="1"/>
  <c r="AF134" i="2"/>
  <c r="AJ134" i="2" s="1"/>
  <c r="AK122" i="1"/>
  <c r="AV121" i="1"/>
  <c r="AC122" i="1"/>
  <c r="AZ122" i="1"/>
  <c r="DH122" i="1"/>
  <c r="DA122" i="1"/>
  <c r="DD122" i="1"/>
  <c r="BA122" i="1"/>
  <c r="EH122" i="1"/>
  <c r="BL122" i="1"/>
  <c r="AN121" i="1"/>
  <c r="CC122" i="1"/>
  <c r="DW122" i="1"/>
  <c r="BU122" i="1"/>
  <c r="DY122" i="1"/>
  <c r="DB121" i="1"/>
  <c r="EK122" i="1"/>
  <c r="CD122" i="1"/>
  <c r="AX121" i="1"/>
  <c r="DX122" i="1"/>
  <c r="AJ121" i="1"/>
  <c r="EE122" i="1"/>
  <c r="EM122" i="1"/>
  <c r="EF121" i="1"/>
  <c r="EL122" i="1"/>
  <c r="DZ121" i="1"/>
  <c r="BP121" i="1"/>
  <c r="DU122" i="1"/>
  <c r="BM122" i="1"/>
  <c r="BQ122" i="1"/>
  <c r="BW122" i="1"/>
  <c r="BR121" i="1"/>
  <c r="CA122" i="1"/>
  <c r="DT122" i="1"/>
  <c r="BY122" i="1"/>
  <c r="CB121" i="1"/>
  <c r="EI122" i="1"/>
  <c r="CR121" i="1"/>
  <c r="DF121" i="1"/>
  <c r="EG122" i="1"/>
  <c r="EJ121" i="1"/>
  <c r="BS122" i="1"/>
  <c r="BT122" i="1"/>
  <c r="AT121" i="1"/>
  <c r="DV121" i="1"/>
  <c r="CE122" i="1"/>
  <c r="BZ121" i="1"/>
  <c r="BV122" i="1"/>
  <c r="BO122" i="1"/>
  <c r="CV121" i="1"/>
  <c r="ED122" i="1"/>
  <c r="EC122" i="1"/>
  <c r="BX121" i="1"/>
  <c r="BN121" i="1"/>
  <c r="EA122" i="1"/>
  <c r="EB122" i="1"/>
  <c r="AT135" i="2"/>
  <c r="AP136" i="2"/>
  <c r="AS136" i="2" s="1"/>
  <c r="AL138" i="2"/>
  <c r="AO138" i="2" s="1"/>
  <c r="BB143" i="2"/>
  <c r="BC143" i="2"/>
  <c r="BF142" i="2"/>
  <c r="AN138" i="2"/>
  <c r="DC123" i="1"/>
  <c r="CM123" i="1"/>
  <c r="AG124" i="1"/>
  <c r="CH123" i="1"/>
  <c r="BK124" i="1"/>
  <c r="AS125" i="1"/>
  <c r="AI123" i="1"/>
  <c r="BG124" i="1"/>
  <c r="DR125" i="1"/>
  <c r="AA123" i="1"/>
  <c r="DE124" i="1"/>
  <c r="BC124" i="1"/>
  <c r="BJ124" i="1"/>
  <c r="CK124" i="1"/>
  <c r="AQ123" i="1"/>
  <c r="AH123" i="1"/>
  <c r="AD123" i="1"/>
  <c r="AL123" i="1"/>
  <c r="AU123" i="1"/>
  <c r="AP123" i="1"/>
  <c r="CF124" i="1"/>
  <c r="CL123" i="1"/>
  <c r="DQ124" i="1"/>
  <c r="AR124" i="1"/>
  <c r="X124" i="1"/>
  <c r="DO124" i="1"/>
  <c r="Z123" i="1"/>
  <c r="CT123" i="1"/>
  <c r="CY123" i="1"/>
  <c r="CS124" i="1"/>
  <c r="CG124" i="1"/>
  <c r="DN124" i="1"/>
  <c r="DI124" i="1"/>
  <c r="AE123" i="1"/>
  <c r="AY123" i="1"/>
  <c r="DG123" i="1"/>
  <c r="AW124" i="1"/>
  <c r="BD124" i="1"/>
  <c r="CW124" i="1"/>
  <c r="BB124" i="1"/>
  <c r="CN124" i="1"/>
  <c r="CI123" i="1"/>
  <c r="AF124" i="1"/>
  <c r="DK124" i="1"/>
  <c r="DJ125" i="1"/>
  <c r="CO124" i="1"/>
  <c r="DP124" i="1"/>
  <c r="DM124" i="1"/>
  <c r="BH124" i="1"/>
  <c r="BI124" i="1"/>
  <c r="CZ124" i="1"/>
  <c r="CQ123" i="1"/>
  <c r="CX123" i="1"/>
  <c r="DL124" i="1"/>
  <c r="AO124" i="1"/>
  <c r="BE124" i="1"/>
  <c r="CP123" i="1"/>
  <c r="Y124" i="1"/>
  <c r="CJ124" i="1"/>
  <c r="DS124" i="1"/>
  <c r="BF125" i="1"/>
  <c r="AM123" i="1"/>
  <c r="AB124" i="1"/>
  <c r="CU123" i="1"/>
  <c r="AY321" i="3" l="1"/>
  <c r="AZ321" i="3"/>
  <c r="BH319" i="3"/>
  <c r="BI319" i="3"/>
  <c r="AL318" i="3"/>
  <c r="AO318" i="3" s="1"/>
  <c r="AM318" i="3"/>
  <c r="AR323" i="3"/>
  <c r="AQ323" i="3"/>
  <c r="AU323" i="3" s="1"/>
  <c r="AU322" i="3"/>
  <c r="AZ114" i="2"/>
  <c r="AY114" i="2"/>
  <c r="Q114" i="2"/>
  <c r="R114" i="2"/>
  <c r="Z116" i="2"/>
  <c r="Y116" i="2"/>
  <c r="AI134" i="2"/>
  <c r="AF135" i="2" s="1"/>
  <c r="AI135" i="2" s="1"/>
  <c r="AG136" i="2" s="1"/>
  <c r="BF313" i="3"/>
  <c r="AH356" i="3"/>
  <c r="Q357" i="3"/>
  <c r="S114" i="2"/>
  <c r="U114" i="2" s="1"/>
  <c r="T114" i="2"/>
  <c r="W625" i="1"/>
  <c r="Z624" i="1"/>
  <c r="AA624" i="1"/>
  <c r="CM624" i="1"/>
  <c r="CL624" i="1"/>
  <c r="X624" i="1"/>
  <c r="AB624" i="1"/>
  <c r="AD624" i="1"/>
  <c r="AE624" i="1"/>
  <c r="CI624" i="1"/>
  <c r="CF624" i="1"/>
  <c r="CN624" i="1"/>
  <c r="CH624" i="1"/>
  <c r="AS624" i="1"/>
  <c r="CJ624" i="1"/>
  <c r="CK624" i="1"/>
  <c r="Y624" i="1"/>
  <c r="CO624" i="1"/>
  <c r="CG624" i="1"/>
  <c r="AF624" i="1"/>
  <c r="AG624" i="1"/>
  <c r="DG624" i="1"/>
  <c r="CW624" i="1"/>
  <c r="DA624" i="1"/>
  <c r="AU624" i="1"/>
  <c r="AP624" i="1"/>
  <c r="AK624" i="1"/>
  <c r="AY624" i="1"/>
  <c r="DC624" i="1"/>
  <c r="CS624" i="1"/>
  <c r="BA624" i="1"/>
  <c r="AR624" i="1"/>
  <c r="AM624" i="1"/>
  <c r="AC624" i="1"/>
  <c r="AI624" i="1"/>
  <c r="DE624" i="1"/>
  <c r="AO624" i="1"/>
  <c r="CQ624" i="1"/>
  <c r="CZ624" i="1"/>
  <c r="AW624" i="1"/>
  <c r="CU624" i="1"/>
  <c r="CX624" i="1"/>
  <c r="CY624" i="1"/>
  <c r="CT624" i="1"/>
  <c r="AL624" i="1"/>
  <c r="AQ624" i="1"/>
  <c r="CP624" i="1"/>
  <c r="DI624" i="1"/>
  <c r="AH624" i="1"/>
  <c r="DH624" i="1"/>
  <c r="AZ624" i="1"/>
  <c r="CR624" i="1"/>
  <c r="AT624" i="1"/>
  <c r="AJ624" i="1"/>
  <c r="AV624" i="1"/>
  <c r="AX624" i="1"/>
  <c r="DF624" i="1"/>
  <c r="AN624" i="1"/>
  <c r="CV624" i="1"/>
  <c r="DB624" i="1"/>
  <c r="DD624" i="1"/>
  <c r="BD154" i="2"/>
  <c r="AM154" i="2"/>
  <c r="AR154" i="2"/>
  <c r="AH154" i="2"/>
  <c r="AC313" i="3"/>
  <c r="AD313" i="3"/>
  <c r="U313" i="3"/>
  <c r="Y313" i="3"/>
  <c r="Z313" i="3"/>
  <c r="V313" i="3"/>
  <c r="AS355" i="3"/>
  <c r="BJ355" i="3"/>
  <c r="AX355" i="3"/>
  <c r="AN355" i="3"/>
  <c r="BE313" i="3"/>
  <c r="K156" i="2"/>
  <c r="AB155" i="2"/>
  <c r="AK123" i="1"/>
  <c r="AV122" i="1"/>
  <c r="AC123" i="1"/>
  <c r="AZ123" i="1"/>
  <c r="DH123" i="1"/>
  <c r="DA123" i="1"/>
  <c r="BA123" i="1"/>
  <c r="DD123" i="1"/>
  <c r="EA123" i="1"/>
  <c r="BO123" i="1"/>
  <c r="EG123" i="1"/>
  <c r="DT123" i="1"/>
  <c r="BW123" i="1"/>
  <c r="DY123" i="1"/>
  <c r="EH123" i="1"/>
  <c r="DF122" i="1"/>
  <c r="BY123" i="1"/>
  <c r="CA123" i="1"/>
  <c r="EF122" i="1"/>
  <c r="BU123" i="1"/>
  <c r="BN122" i="1"/>
  <c r="CV122" i="1"/>
  <c r="BV123" i="1"/>
  <c r="AT122" i="1"/>
  <c r="BS123" i="1"/>
  <c r="CR122" i="1"/>
  <c r="CB122" i="1"/>
  <c r="BR122" i="1"/>
  <c r="BQ123" i="1"/>
  <c r="DU123" i="1"/>
  <c r="DZ122" i="1"/>
  <c r="EE123" i="1"/>
  <c r="DX123" i="1"/>
  <c r="CD123" i="1"/>
  <c r="DB122" i="1"/>
  <c r="CC123" i="1"/>
  <c r="BL123" i="1"/>
  <c r="EB123" i="1"/>
  <c r="EC123" i="1"/>
  <c r="CE123" i="1"/>
  <c r="BX122" i="1"/>
  <c r="ED123" i="1"/>
  <c r="BZ122" i="1"/>
  <c r="DV122" i="1"/>
  <c r="BT123" i="1"/>
  <c r="EJ122" i="1"/>
  <c r="EI123" i="1"/>
  <c r="BM123" i="1"/>
  <c r="BP122" i="1"/>
  <c r="EL123" i="1"/>
  <c r="EM123" i="1"/>
  <c r="AJ122" i="1"/>
  <c r="AX122" i="1"/>
  <c r="EK123" i="1"/>
  <c r="DW123" i="1"/>
  <c r="AN122" i="1"/>
  <c r="AQ137" i="2"/>
  <c r="AP137" i="2"/>
  <c r="AS137" i="2" s="1"/>
  <c r="AT136" i="2"/>
  <c r="BF143" i="2"/>
  <c r="BE143" i="2"/>
  <c r="AK139" i="2"/>
  <c r="AN139" i="2" s="1"/>
  <c r="AL139" i="2"/>
  <c r="BI125" i="1"/>
  <c r="CO125" i="1"/>
  <c r="Z124" i="1"/>
  <c r="Y125" i="1"/>
  <c r="AO125" i="1"/>
  <c r="CZ125" i="1"/>
  <c r="DP125" i="1"/>
  <c r="CU124" i="1"/>
  <c r="AB125" i="1"/>
  <c r="DS125" i="1"/>
  <c r="CP124" i="1"/>
  <c r="BE125" i="1"/>
  <c r="DL125" i="1"/>
  <c r="CX124" i="1"/>
  <c r="BH125" i="1"/>
  <c r="DJ126" i="1"/>
  <c r="AF125" i="1"/>
  <c r="CN125" i="1"/>
  <c r="CW125" i="1"/>
  <c r="AW125" i="1"/>
  <c r="AY124" i="1"/>
  <c r="AE124" i="1"/>
  <c r="DI125" i="1"/>
  <c r="CY124" i="1"/>
  <c r="CF125" i="1"/>
  <c r="CK125" i="1"/>
  <c r="AA124" i="1"/>
  <c r="BG125" i="1"/>
  <c r="AS126" i="1"/>
  <c r="CH124" i="1"/>
  <c r="CM124" i="1"/>
  <c r="CJ125" i="1"/>
  <c r="AH124" i="1"/>
  <c r="DE125" i="1"/>
  <c r="BF126" i="1"/>
  <c r="DM125" i="1"/>
  <c r="DK125" i="1"/>
  <c r="CI124" i="1"/>
  <c r="BB125" i="1"/>
  <c r="DG124" i="1"/>
  <c r="DN125" i="1"/>
  <c r="CG125" i="1"/>
  <c r="CS125" i="1"/>
  <c r="DO125" i="1"/>
  <c r="AR125" i="1"/>
  <c r="DQ125" i="1"/>
  <c r="AU124" i="1"/>
  <c r="AL124" i="1"/>
  <c r="AD124" i="1"/>
  <c r="AQ124" i="1"/>
  <c r="BJ125" i="1"/>
  <c r="BC125" i="1"/>
  <c r="DR126" i="1"/>
  <c r="AI124" i="1"/>
  <c r="BK125" i="1"/>
  <c r="AG125" i="1"/>
  <c r="DC124" i="1"/>
  <c r="AM124" i="1"/>
  <c r="CQ124" i="1"/>
  <c r="BD125" i="1"/>
  <c r="CT124" i="1"/>
  <c r="X125" i="1"/>
  <c r="CL124" i="1"/>
  <c r="AP124" i="1"/>
  <c r="AT323" i="3" l="1"/>
  <c r="AQ324" i="3" s="1"/>
  <c r="AL319" i="3"/>
  <c r="AM319" i="3"/>
  <c r="AO319" i="3"/>
  <c r="AR324" i="3"/>
  <c r="AP318" i="3"/>
  <c r="BL319" i="3"/>
  <c r="BK319" i="3"/>
  <c r="AV322" i="3"/>
  <c r="AY322" i="3" s="1"/>
  <c r="AW322" i="3"/>
  <c r="O115" i="2"/>
  <c r="P115" i="2"/>
  <c r="AX115" i="2"/>
  <c r="AW115" i="2"/>
  <c r="W117" i="2"/>
  <c r="X117" i="2"/>
  <c r="AG135" i="2"/>
  <c r="AJ135" i="2" s="1"/>
  <c r="AF136" i="2"/>
  <c r="AJ136" i="2" s="1"/>
  <c r="X313" i="3"/>
  <c r="T115" i="2"/>
  <c r="S115" i="2"/>
  <c r="AB156" i="2"/>
  <c r="K157" i="2"/>
  <c r="AF313" i="3"/>
  <c r="AE313" i="3"/>
  <c r="V114" i="2"/>
  <c r="W313" i="3"/>
  <c r="BJ356" i="3"/>
  <c r="AS356" i="3"/>
  <c r="AX356" i="3"/>
  <c r="AN356" i="3"/>
  <c r="BD314" i="3"/>
  <c r="BC314" i="3"/>
  <c r="BE314" i="3" s="1"/>
  <c r="AB313" i="3"/>
  <c r="AA313" i="3"/>
  <c r="W626" i="1"/>
  <c r="Z625" i="1"/>
  <c r="AA625" i="1"/>
  <c r="AD625" i="1"/>
  <c r="CH625" i="1"/>
  <c r="X625" i="1"/>
  <c r="CM625" i="1"/>
  <c r="CL625" i="1"/>
  <c r="AE625" i="1"/>
  <c r="AB625" i="1"/>
  <c r="AF625" i="1"/>
  <c r="CF625" i="1"/>
  <c r="CI625" i="1"/>
  <c r="CJ625" i="1"/>
  <c r="Y625" i="1"/>
  <c r="AG625" i="1"/>
  <c r="AS625" i="1"/>
  <c r="CO625" i="1"/>
  <c r="CG625" i="1"/>
  <c r="CN625" i="1"/>
  <c r="CK625" i="1"/>
  <c r="AO625" i="1"/>
  <c r="AY625" i="1"/>
  <c r="CP625" i="1"/>
  <c r="CS625" i="1"/>
  <c r="DG625" i="1"/>
  <c r="AP625" i="1"/>
  <c r="AK625" i="1"/>
  <c r="BA625" i="1"/>
  <c r="DA625" i="1"/>
  <c r="DE625" i="1"/>
  <c r="AU625" i="1"/>
  <c r="AW625" i="1"/>
  <c r="AR625" i="1"/>
  <c r="CQ625" i="1"/>
  <c r="CW625" i="1"/>
  <c r="AC625" i="1"/>
  <c r="DI625" i="1"/>
  <c r="AI625" i="1"/>
  <c r="DC625" i="1"/>
  <c r="CT625" i="1"/>
  <c r="AQ625" i="1"/>
  <c r="CZ625" i="1"/>
  <c r="AM625" i="1"/>
  <c r="CY625" i="1"/>
  <c r="AH625" i="1"/>
  <c r="CX625" i="1"/>
  <c r="AL625" i="1"/>
  <c r="CU625" i="1"/>
  <c r="AV625" i="1"/>
  <c r="AT625" i="1"/>
  <c r="AN625" i="1"/>
  <c r="DD625" i="1"/>
  <c r="AJ625" i="1"/>
  <c r="DH625" i="1"/>
  <c r="AX625" i="1"/>
  <c r="AZ625" i="1"/>
  <c r="DB625" i="1"/>
  <c r="DF625" i="1"/>
  <c r="CV625" i="1"/>
  <c r="CR625" i="1"/>
  <c r="AH357" i="3"/>
  <c r="Q358" i="3"/>
  <c r="AH155" i="2"/>
  <c r="BD155" i="2"/>
  <c r="AM155" i="2"/>
  <c r="AR155" i="2"/>
  <c r="AK124" i="1"/>
  <c r="AV123" i="1"/>
  <c r="AC124" i="1"/>
  <c r="AZ124" i="1"/>
  <c r="DH124" i="1"/>
  <c r="DA124" i="1"/>
  <c r="DD124" i="1"/>
  <c r="BA124" i="1"/>
  <c r="BT124" i="1"/>
  <c r="BQ124" i="1"/>
  <c r="CV123" i="1"/>
  <c r="CA124" i="1"/>
  <c r="DY124" i="1"/>
  <c r="EK124" i="1"/>
  <c r="EL124" i="1"/>
  <c r="BM124" i="1"/>
  <c r="EJ123" i="1"/>
  <c r="DV123" i="1"/>
  <c r="ED124" i="1"/>
  <c r="CE124" i="1"/>
  <c r="EB124" i="1"/>
  <c r="CD124" i="1"/>
  <c r="EE124" i="1"/>
  <c r="DU124" i="1"/>
  <c r="BR123" i="1"/>
  <c r="AT123" i="1"/>
  <c r="BO124" i="1"/>
  <c r="AN123" i="1"/>
  <c r="AJ123" i="1"/>
  <c r="CC124" i="1"/>
  <c r="CR123" i="1"/>
  <c r="BN123" i="1"/>
  <c r="BY124" i="1"/>
  <c r="EH124" i="1"/>
  <c r="EG124" i="1"/>
  <c r="EA124" i="1"/>
  <c r="BU124" i="1"/>
  <c r="DF123" i="1"/>
  <c r="DT124" i="1"/>
  <c r="DW124" i="1"/>
  <c r="AX123" i="1"/>
  <c r="EM124" i="1"/>
  <c r="BP123" i="1"/>
  <c r="EI124" i="1"/>
  <c r="BZ123" i="1"/>
  <c r="BX123" i="1"/>
  <c r="EC124" i="1"/>
  <c r="BL124" i="1"/>
  <c r="DB123" i="1"/>
  <c r="DX124" i="1"/>
  <c r="DZ123" i="1"/>
  <c r="CB123" i="1"/>
  <c r="BS124" i="1"/>
  <c r="BV124" i="1"/>
  <c r="EF123" i="1"/>
  <c r="BW124" i="1"/>
  <c r="AT137" i="2"/>
  <c r="AQ138" i="2"/>
  <c r="AP138" i="2"/>
  <c r="AO139" i="2"/>
  <c r="AK140" i="2"/>
  <c r="AL140" i="2"/>
  <c r="BB144" i="2"/>
  <c r="BC144" i="2"/>
  <c r="AP125" i="1"/>
  <c r="BD126" i="1"/>
  <c r="AM125" i="1"/>
  <c r="BK126" i="1"/>
  <c r="AU125" i="1"/>
  <c r="CL125" i="1"/>
  <c r="CT125" i="1"/>
  <c r="CQ125" i="1"/>
  <c r="AG126" i="1"/>
  <c r="BC126" i="1"/>
  <c r="BJ126" i="1"/>
  <c r="AD125" i="1"/>
  <c r="AL125" i="1"/>
  <c r="DQ126" i="1"/>
  <c r="CG126" i="1"/>
  <c r="CI125" i="1"/>
  <c r="DK126" i="1"/>
  <c r="DM126" i="1"/>
  <c r="BF127" i="1"/>
  <c r="DE126" i="1"/>
  <c r="CM125" i="1"/>
  <c r="CH125" i="1"/>
  <c r="AS127" i="1"/>
  <c r="CK126" i="1"/>
  <c r="CF126" i="1"/>
  <c r="AE125" i="1"/>
  <c r="AY125" i="1"/>
  <c r="AW126" i="1"/>
  <c r="CN126" i="1"/>
  <c r="DJ127" i="1"/>
  <c r="BH126" i="1"/>
  <c r="CX125" i="1"/>
  <c r="BE126" i="1"/>
  <c r="DS126" i="1"/>
  <c r="AB126" i="1"/>
  <c r="DP126" i="1"/>
  <c r="AO126" i="1"/>
  <c r="Z125" i="1"/>
  <c r="CO126" i="1"/>
  <c r="DR127" i="1"/>
  <c r="AR126" i="1"/>
  <c r="DO126" i="1"/>
  <c r="CS126" i="1"/>
  <c r="DN126" i="1"/>
  <c r="DG125" i="1"/>
  <c r="BB126" i="1"/>
  <c r="AH125" i="1"/>
  <c r="CJ126" i="1"/>
  <c r="BG126" i="1"/>
  <c r="AA125" i="1"/>
  <c r="CY125" i="1"/>
  <c r="DI126" i="1"/>
  <c r="CW126" i="1"/>
  <c r="AF126" i="1"/>
  <c r="DL126" i="1"/>
  <c r="CP125" i="1"/>
  <c r="CU125" i="1"/>
  <c r="CZ126" i="1"/>
  <c r="Y126" i="1"/>
  <c r="BI126" i="1"/>
  <c r="X126" i="1"/>
  <c r="DC125" i="1"/>
  <c r="AI125" i="1"/>
  <c r="AQ125" i="1"/>
  <c r="AU324" i="3" l="1"/>
  <c r="AT324" i="3"/>
  <c r="AQ325" i="3" s="1"/>
  <c r="AW323" i="3"/>
  <c r="AV323" i="3"/>
  <c r="AY323" i="3" s="1"/>
  <c r="AM320" i="3"/>
  <c r="AL320" i="3"/>
  <c r="AZ322" i="3"/>
  <c r="BH320" i="3"/>
  <c r="BK320" i="3" s="1"/>
  <c r="BI320" i="3"/>
  <c r="AP319" i="3"/>
  <c r="AZ115" i="2"/>
  <c r="AY115" i="2"/>
  <c r="Z117" i="2"/>
  <c r="R115" i="2"/>
  <c r="Q115" i="2"/>
  <c r="Y117" i="2"/>
  <c r="X118" i="2" s="1"/>
  <c r="AI136" i="2"/>
  <c r="AG137" i="2" s="1"/>
  <c r="W627" i="1"/>
  <c r="AD626" i="1"/>
  <c r="CH626" i="1"/>
  <c r="Z626" i="1"/>
  <c r="CI626" i="1"/>
  <c r="AB626" i="1"/>
  <c r="CL626" i="1"/>
  <c r="AA626" i="1"/>
  <c r="X626" i="1"/>
  <c r="CF626" i="1"/>
  <c r="AE626" i="1"/>
  <c r="CJ626" i="1"/>
  <c r="Y626" i="1"/>
  <c r="AF626" i="1"/>
  <c r="CO626" i="1"/>
  <c r="AG626" i="1"/>
  <c r="CN626" i="1"/>
  <c r="CG626" i="1"/>
  <c r="CM626" i="1"/>
  <c r="AS626" i="1"/>
  <c r="CK626" i="1"/>
  <c r="CT626" i="1"/>
  <c r="CP626" i="1"/>
  <c r="CS626" i="1"/>
  <c r="DC626" i="1"/>
  <c r="DG626" i="1"/>
  <c r="AK626" i="1"/>
  <c r="CX626" i="1"/>
  <c r="DA626" i="1"/>
  <c r="AP626" i="1"/>
  <c r="AW626" i="1"/>
  <c r="AR626" i="1"/>
  <c r="AI626" i="1"/>
  <c r="AO626" i="1"/>
  <c r="AY626" i="1"/>
  <c r="CZ626" i="1"/>
  <c r="AC626" i="1"/>
  <c r="CW626" i="1"/>
  <c r="BA626" i="1"/>
  <c r="CU626" i="1"/>
  <c r="DE626" i="1"/>
  <c r="AQ626" i="1"/>
  <c r="AU626" i="1"/>
  <c r="CQ626" i="1"/>
  <c r="AH626" i="1"/>
  <c r="AL626" i="1"/>
  <c r="CY626" i="1"/>
  <c r="AM626" i="1"/>
  <c r="DI626" i="1"/>
  <c r="AX626" i="1"/>
  <c r="CR626" i="1"/>
  <c r="AT626" i="1"/>
  <c r="DH626" i="1"/>
  <c r="CV626" i="1"/>
  <c r="AV626" i="1"/>
  <c r="DF626" i="1"/>
  <c r="DD626" i="1"/>
  <c r="AN626" i="1"/>
  <c r="DB626" i="1"/>
  <c r="AZ626" i="1"/>
  <c r="AJ626" i="1"/>
  <c r="BF314" i="3"/>
  <c r="U115" i="2"/>
  <c r="V115" i="2"/>
  <c r="AH358" i="3"/>
  <c r="Q359" i="3"/>
  <c r="AC314" i="3"/>
  <c r="AE314" i="3" s="1"/>
  <c r="V314" i="3"/>
  <c r="Z314" i="3"/>
  <c r="Y314" i="3"/>
  <c r="U314" i="3"/>
  <c r="W314" i="3" s="1"/>
  <c r="AD314" i="3"/>
  <c r="AB157" i="2"/>
  <c r="K158" i="2"/>
  <c r="AS357" i="3"/>
  <c r="BJ357" i="3"/>
  <c r="AN357" i="3"/>
  <c r="AX357" i="3"/>
  <c r="BC315" i="3"/>
  <c r="BD315" i="3"/>
  <c r="BD156" i="2"/>
  <c r="AH156" i="2"/>
  <c r="AR156" i="2"/>
  <c r="AM156" i="2"/>
  <c r="AK125" i="1"/>
  <c r="AV124" i="1"/>
  <c r="AC125" i="1"/>
  <c r="AZ125" i="1"/>
  <c r="DH125" i="1"/>
  <c r="DA125" i="1"/>
  <c r="BA125" i="1"/>
  <c r="DD125" i="1"/>
  <c r="BS125" i="1"/>
  <c r="DB124" i="1"/>
  <c r="EC125" i="1"/>
  <c r="BZ124" i="1"/>
  <c r="BP124" i="1"/>
  <c r="AX124" i="1"/>
  <c r="DT125" i="1"/>
  <c r="EG125" i="1"/>
  <c r="EE125" i="1"/>
  <c r="EB125" i="1"/>
  <c r="EJ124" i="1"/>
  <c r="DY125" i="1"/>
  <c r="BT125" i="1"/>
  <c r="EF124" i="1"/>
  <c r="DZ124" i="1"/>
  <c r="BN124" i="1"/>
  <c r="BV125" i="1"/>
  <c r="CB124" i="1"/>
  <c r="BX124" i="1"/>
  <c r="EM125" i="1"/>
  <c r="DW125" i="1"/>
  <c r="DF124" i="1"/>
  <c r="EA125" i="1"/>
  <c r="DU125" i="1"/>
  <c r="CD125" i="1"/>
  <c r="CE125" i="1"/>
  <c r="EK125" i="1"/>
  <c r="CA125" i="1"/>
  <c r="BU125" i="1"/>
  <c r="EH125" i="1"/>
  <c r="CC125" i="1"/>
  <c r="AN124" i="1"/>
  <c r="AT124" i="1"/>
  <c r="DV124" i="1"/>
  <c r="BM125" i="1"/>
  <c r="BQ125" i="1"/>
  <c r="BW125" i="1"/>
  <c r="DX125" i="1"/>
  <c r="BL125" i="1"/>
  <c r="EI125" i="1"/>
  <c r="BY125" i="1"/>
  <c r="CR124" i="1"/>
  <c r="AJ124" i="1"/>
  <c r="BO125" i="1"/>
  <c r="BR124" i="1"/>
  <c r="ED125" i="1"/>
  <c r="EL125" i="1"/>
  <c r="CV124" i="1"/>
  <c r="BF144" i="2"/>
  <c r="BE144" i="2"/>
  <c r="BC145" i="2" s="1"/>
  <c r="AO140" i="2"/>
  <c r="AT138" i="2"/>
  <c r="AN140" i="2"/>
  <c r="AS138" i="2"/>
  <c r="BG127" i="1"/>
  <c r="DS127" i="1"/>
  <c r="AQ126" i="1"/>
  <c r="DC126" i="1"/>
  <c r="CW127" i="1"/>
  <c r="AI126" i="1"/>
  <c r="X127" i="1"/>
  <c r="BI127" i="1"/>
  <c r="Y127" i="1"/>
  <c r="CZ127" i="1"/>
  <c r="DL127" i="1"/>
  <c r="AF127" i="1"/>
  <c r="DI127" i="1"/>
  <c r="AH126" i="1"/>
  <c r="DG126" i="1"/>
  <c r="DN127" i="1"/>
  <c r="DO127" i="1"/>
  <c r="Z126" i="1"/>
  <c r="AO127" i="1"/>
  <c r="DP127" i="1"/>
  <c r="CX126" i="1"/>
  <c r="BH127" i="1"/>
  <c r="CN127" i="1"/>
  <c r="AY126" i="1"/>
  <c r="CF127" i="1"/>
  <c r="CK127" i="1"/>
  <c r="AS128" i="1"/>
  <c r="CM126" i="1"/>
  <c r="DE127" i="1"/>
  <c r="DM127" i="1"/>
  <c r="CI126" i="1"/>
  <c r="CG127" i="1"/>
  <c r="AL126" i="1"/>
  <c r="BJ127" i="1"/>
  <c r="CT126" i="1"/>
  <c r="BD127" i="1"/>
  <c r="CU126" i="1"/>
  <c r="CY126" i="1"/>
  <c r="AA126" i="1"/>
  <c r="CJ127" i="1"/>
  <c r="BB127" i="1"/>
  <c r="CS127" i="1"/>
  <c r="AR127" i="1"/>
  <c r="DR128" i="1"/>
  <c r="CO127" i="1"/>
  <c r="AB127" i="1"/>
  <c r="BE127" i="1"/>
  <c r="AW127" i="1"/>
  <c r="AE126" i="1"/>
  <c r="CH126" i="1"/>
  <c r="BF128" i="1"/>
  <c r="DQ127" i="1"/>
  <c r="AD126" i="1"/>
  <c r="BC127" i="1"/>
  <c r="AG127" i="1"/>
  <c r="CQ126" i="1"/>
  <c r="CL126" i="1"/>
  <c r="AU126" i="1"/>
  <c r="BK127" i="1"/>
  <c r="AM126" i="1"/>
  <c r="AP126" i="1"/>
  <c r="CP126" i="1"/>
  <c r="DJ128" i="1"/>
  <c r="DK127" i="1"/>
  <c r="AR325" i="3" l="1"/>
  <c r="BI321" i="3"/>
  <c r="BH321" i="3"/>
  <c r="BK321" i="3"/>
  <c r="AW324" i="3"/>
  <c r="AV324" i="3"/>
  <c r="AY324" i="3" s="1"/>
  <c r="BL320" i="3"/>
  <c r="AT325" i="3"/>
  <c r="AU325" i="3"/>
  <c r="AZ323" i="3"/>
  <c r="AO320" i="3"/>
  <c r="AP320" i="3"/>
  <c r="O116" i="2"/>
  <c r="AX116" i="2"/>
  <c r="AW116" i="2"/>
  <c r="P116" i="2"/>
  <c r="W118" i="2"/>
  <c r="Y118" i="2" s="1"/>
  <c r="AF137" i="2"/>
  <c r="AJ137" i="2" s="1"/>
  <c r="AB314" i="3"/>
  <c r="K159" i="2"/>
  <c r="AB158" i="2"/>
  <c r="X314" i="3"/>
  <c r="AF314" i="3"/>
  <c r="S116" i="2"/>
  <c r="T116" i="2"/>
  <c r="BE315" i="3"/>
  <c r="BF315" i="3"/>
  <c r="AC315" i="3"/>
  <c r="V315" i="3"/>
  <c r="Z315" i="3"/>
  <c r="Y315" i="3"/>
  <c r="AD315" i="3"/>
  <c r="U315" i="3"/>
  <c r="BJ358" i="3"/>
  <c r="AS358" i="3"/>
  <c r="AN358" i="3"/>
  <c r="AX358" i="3"/>
  <c r="BD157" i="2"/>
  <c r="AM157" i="2"/>
  <c r="AR157" i="2"/>
  <c r="AH157" i="2"/>
  <c r="AH359" i="3"/>
  <c r="Q360" i="3"/>
  <c r="AA314" i="3"/>
  <c r="W628" i="1"/>
  <c r="Z627" i="1"/>
  <c r="AE627" i="1"/>
  <c r="AA627" i="1"/>
  <c r="X627" i="1"/>
  <c r="CF627" i="1"/>
  <c r="CI627" i="1"/>
  <c r="AF627" i="1"/>
  <c r="CH627" i="1"/>
  <c r="CL627" i="1"/>
  <c r="AB627" i="1"/>
  <c r="CJ627" i="1"/>
  <c r="CN627" i="1"/>
  <c r="AG627" i="1"/>
  <c r="CM627" i="1"/>
  <c r="CG627" i="1"/>
  <c r="AD627" i="1"/>
  <c r="CO627" i="1"/>
  <c r="CK627" i="1"/>
  <c r="AS627" i="1"/>
  <c r="Y627" i="1"/>
  <c r="DG627" i="1"/>
  <c r="CW627" i="1"/>
  <c r="AO627" i="1"/>
  <c r="AI627" i="1"/>
  <c r="AW627" i="1"/>
  <c r="CU627" i="1"/>
  <c r="DC627" i="1"/>
  <c r="AR627" i="1"/>
  <c r="AK627" i="1"/>
  <c r="AC627" i="1"/>
  <c r="CT627" i="1"/>
  <c r="AU627" i="1"/>
  <c r="CY627" i="1"/>
  <c r="CP627" i="1"/>
  <c r="DA627" i="1"/>
  <c r="BA627" i="1"/>
  <c r="AY627" i="1"/>
  <c r="AP627" i="1"/>
  <c r="DI627" i="1"/>
  <c r="CZ627" i="1"/>
  <c r="AH627" i="1"/>
  <c r="CQ627" i="1"/>
  <c r="AM627" i="1"/>
  <c r="AQ627" i="1"/>
  <c r="DE627" i="1"/>
  <c r="AL627" i="1"/>
  <c r="CS627" i="1"/>
  <c r="CX627" i="1"/>
  <c r="DH627" i="1"/>
  <c r="AV627" i="1"/>
  <c r="CR627" i="1"/>
  <c r="DB627" i="1"/>
  <c r="AJ627" i="1"/>
  <c r="AZ627" i="1"/>
  <c r="DD627" i="1"/>
  <c r="DF627" i="1"/>
  <c r="AT627" i="1"/>
  <c r="AN627" i="1"/>
  <c r="AX627" i="1"/>
  <c r="CV627" i="1"/>
  <c r="AK126" i="1"/>
  <c r="AV125" i="1"/>
  <c r="AC126" i="1"/>
  <c r="DH126" i="1"/>
  <c r="AZ126" i="1"/>
  <c r="DA126" i="1"/>
  <c r="DD126" i="1"/>
  <c r="BA126" i="1"/>
  <c r="DW126" i="1"/>
  <c r="BX125" i="1"/>
  <c r="BV126" i="1"/>
  <c r="EF125" i="1"/>
  <c r="EB126" i="1"/>
  <c r="BZ125" i="1"/>
  <c r="DB125" i="1"/>
  <c r="BY126" i="1"/>
  <c r="BW126" i="1"/>
  <c r="AT125" i="1"/>
  <c r="EA126" i="1"/>
  <c r="EL126" i="1"/>
  <c r="BR125" i="1"/>
  <c r="AJ125" i="1"/>
  <c r="BL126" i="1"/>
  <c r="BM126" i="1"/>
  <c r="BU126" i="1"/>
  <c r="CD126" i="1"/>
  <c r="BN125" i="1"/>
  <c r="DY126" i="1"/>
  <c r="EG126" i="1"/>
  <c r="DV125" i="1"/>
  <c r="AN125" i="1"/>
  <c r="CA126" i="1"/>
  <c r="CE126" i="1"/>
  <c r="DF125" i="1"/>
  <c r="EM126" i="1"/>
  <c r="CB125" i="1"/>
  <c r="DZ125" i="1"/>
  <c r="EE126" i="1"/>
  <c r="DT126" i="1"/>
  <c r="EC126" i="1"/>
  <c r="BS126" i="1"/>
  <c r="CC126" i="1"/>
  <c r="EK126" i="1"/>
  <c r="AX125" i="1"/>
  <c r="CV125" i="1"/>
  <c r="ED126" i="1"/>
  <c r="BO126" i="1"/>
  <c r="CR125" i="1"/>
  <c r="EI126" i="1"/>
  <c r="DX126" i="1"/>
  <c r="BQ126" i="1"/>
  <c r="EH126" i="1"/>
  <c r="DU126" i="1"/>
  <c r="BT126" i="1"/>
  <c r="EJ125" i="1"/>
  <c r="BP125" i="1"/>
  <c r="BB145" i="2"/>
  <c r="BE145" i="2" s="1"/>
  <c r="AK141" i="2"/>
  <c r="AL141" i="2"/>
  <c r="AQ139" i="2"/>
  <c r="AP139" i="2"/>
  <c r="AS139" i="2" s="1"/>
  <c r="AA127" i="1"/>
  <c r="AL127" i="1"/>
  <c r="AM127" i="1"/>
  <c r="AU127" i="1"/>
  <c r="BC128" i="1"/>
  <c r="BF129" i="1"/>
  <c r="DK128" i="1"/>
  <c r="DJ129" i="1"/>
  <c r="AP127" i="1"/>
  <c r="BK128" i="1"/>
  <c r="CQ127" i="1"/>
  <c r="AG128" i="1"/>
  <c r="AD127" i="1"/>
  <c r="AE127" i="1"/>
  <c r="AB128" i="1"/>
  <c r="CO128" i="1"/>
  <c r="AR128" i="1"/>
  <c r="CJ128" i="1"/>
  <c r="CY127" i="1"/>
  <c r="CT127" i="1"/>
  <c r="CG128" i="1"/>
  <c r="DM128" i="1"/>
  <c r="DE128" i="1"/>
  <c r="CK128" i="1"/>
  <c r="BH128" i="1"/>
  <c r="DP128" i="1"/>
  <c r="Z127" i="1"/>
  <c r="DO128" i="1"/>
  <c r="DG127" i="1"/>
  <c r="AH127" i="1"/>
  <c r="DI128" i="1"/>
  <c r="Y128" i="1"/>
  <c r="X128" i="1"/>
  <c r="CW128" i="1"/>
  <c r="DS128" i="1"/>
  <c r="BG128" i="1"/>
  <c r="CU127" i="1"/>
  <c r="AY127" i="1"/>
  <c r="CP127" i="1"/>
  <c r="CH127" i="1"/>
  <c r="AW128" i="1"/>
  <c r="BE128" i="1"/>
  <c r="DR129" i="1"/>
  <c r="CS128" i="1"/>
  <c r="BB128" i="1"/>
  <c r="BD128" i="1"/>
  <c r="BJ128" i="1"/>
  <c r="CI127" i="1"/>
  <c r="CF128" i="1"/>
  <c r="CN128" i="1"/>
  <c r="AO128" i="1"/>
  <c r="DN128" i="1"/>
  <c r="AF128" i="1"/>
  <c r="DL128" i="1"/>
  <c r="CZ128" i="1"/>
  <c r="BI128" i="1"/>
  <c r="AS129" i="1"/>
  <c r="AQ127" i="1"/>
  <c r="CL127" i="1"/>
  <c r="DQ128" i="1"/>
  <c r="CM127" i="1"/>
  <c r="CX127" i="1"/>
  <c r="AI127" i="1"/>
  <c r="DC127" i="1"/>
  <c r="AW325" i="3" l="1"/>
  <c r="AV325" i="3"/>
  <c r="AY325" i="3" s="1"/>
  <c r="AM321" i="3"/>
  <c r="AL321" i="3"/>
  <c r="BI322" i="3"/>
  <c r="BH322" i="3"/>
  <c r="BL321" i="3"/>
  <c r="AR326" i="3"/>
  <c r="AQ326" i="3"/>
  <c r="AZ324" i="3"/>
  <c r="AI137" i="2"/>
  <c r="AG138" i="2" s="1"/>
  <c r="AZ116" i="2"/>
  <c r="R116" i="2"/>
  <c r="Q116" i="2"/>
  <c r="AY116" i="2"/>
  <c r="Z118" i="2"/>
  <c r="W119" i="2"/>
  <c r="Y119" i="2" s="1"/>
  <c r="X119" i="2"/>
  <c r="AB315" i="3"/>
  <c r="AF315" i="3"/>
  <c r="AA315" i="3"/>
  <c r="X315" i="3"/>
  <c r="W315" i="3"/>
  <c r="BC316" i="3"/>
  <c r="BD316" i="3"/>
  <c r="AE315" i="3"/>
  <c r="AH360" i="3"/>
  <c r="Q361" i="3"/>
  <c r="U116" i="2"/>
  <c r="V116" i="2"/>
  <c r="BD158" i="2"/>
  <c r="AM158" i="2"/>
  <c r="AR158" i="2"/>
  <c r="AH158" i="2"/>
  <c r="W629" i="1"/>
  <c r="Y628" i="1"/>
  <c r="CH628" i="1"/>
  <c r="CL628" i="1"/>
  <c r="AD628" i="1"/>
  <c r="AE628" i="1"/>
  <c r="X628" i="1"/>
  <c r="AB628" i="1"/>
  <c r="Z628" i="1"/>
  <c r="CF628" i="1"/>
  <c r="CM628" i="1"/>
  <c r="AF628" i="1"/>
  <c r="CJ628" i="1"/>
  <c r="CI628" i="1"/>
  <c r="CG628" i="1"/>
  <c r="CK628" i="1"/>
  <c r="CO628" i="1"/>
  <c r="AG628" i="1"/>
  <c r="AS628" i="1"/>
  <c r="CN628" i="1"/>
  <c r="AA628" i="1"/>
  <c r="DG628" i="1"/>
  <c r="AI628" i="1"/>
  <c r="CU628" i="1"/>
  <c r="AQ628" i="1"/>
  <c r="DE628" i="1"/>
  <c r="CQ628" i="1"/>
  <c r="AC628" i="1"/>
  <c r="AO628" i="1"/>
  <c r="AY628" i="1"/>
  <c r="AW628" i="1"/>
  <c r="AP628" i="1"/>
  <c r="DI628" i="1"/>
  <c r="CZ628" i="1"/>
  <c r="AM628" i="1"/>
  <c r="DA628" i="1"/>
  <c r="BA628" i="1"/>
  <c r="CY628" i="1"/>
  <c r="CS628" i="1"/>
  <c r="AR628" i="1"/>
  <c r="AH628" i="1"/>
  <c r="AK628" i="1"/>
  <c r="CW628" i="1"/>
  <c r="CP628" i="1"/>
  <c r="DC628" i="1"/>
  <c r="CX628" i="1"/>
  <c r="AU628" i="1"/>
  <c r="CT628" i="1"/>
  <c r="AL628" i="1"/>
  <c r="DH628" i="1"/>
  <c r="AZ628" i="1"/>
  <c r="AJ628" i="1"/>
  <c r="DD628" i="1"/>
  <c r="DF628" i="1"/>
  <c r="CV628" i="1"/>
  <c r="CR628" i="1"/>
  <c r="AX628" i="1"/>
  <c r="AT628" i="1"/>
  <c r="AN628" i="1"/>
  <c r="AV628" i="1"/>
  <c r="DB628" i="1"/>
  <c r="AS359" i="3"/>
  <c r="BJ359" i="3"/>
  <c r="AX359" i="3"/>
  <c r="AN359" i="3"/>
  <c r="K160" i="2"/>
  <c r="AB159" i="2"/>
  <c r="AK127" i="1"/>
  <c r="AV126" i="1"/>
  <c r="AC127" i="1"/>
  <c r="DH127" i="1"/>
  <c r="AZ127" i="1"/>
  <c r="DA127" i="1"/>
  <c r="BA127" i="1"/>
  <c r="DD127" i="1"/>
  <c r="DX127" i="1"/>
  <c r="AX126" i="1"/>
  <c r="CC127" i="1"/>
  <c r="EC127" i="1"/>
  <c r="EE127" i="1"/>
  <c r="CB126" i="1"/>
  <c r="DF126" i="1"/>
  <c r="CA127" i="1"/>
  <c r="DY127" i="1"/>
  <c r="BM127" i="1"/>
  <c r="EL127" i="1"/>
  <c r="AT126" i="1"/>
  <c r="BZ126" i="1"/>
  <c r="EF126" i="1"/>
  <c r="EJ126" i="1"/>
  <c r="EH127" i="1"/>
  <c r="CR126" i="1"/>
  <c r="ED127" i="1"/>
  <c r="DV126" i="1"/>
  <c r="CD127" i="1"/>
  <c r="AJ126" i="1"/>
  <c r="BY127" i="1"/>
  <c r="BX126" i="1"/>
  <c r="BT127" i="1"/>
  <c r="DU127" i="1"/>
  <c r="BQ127" i="1"/>
  <c r="CV126" i="1"/>
  <c r="EK127" i="1"/>
  <c r="BS127" i="1"/>
  <c r="DT127" i="1"/>
  <c r="DZ126" i="1"/>
  <c r="EM127" i="1"/>
  <c r="EG127" i="1"/>
  <c r="BN126" i="1"/>
  <c r="BU127" i="1"/>
  <c r="BL127" i="1"/>
  <c r="DB126" i="1"/>
  <c r="EB127" i="1"/>
  <c r="BV127" i="1"/>
  <c r="DW127" i="1"/>
  <c r="BP126" i="1"/>
  <c r="EI127" i="1"/>
  <c r="BO127" i="1"/>
  <c r="CE127" i="1"/>
  <c r="AN126" i="1"/>
  <c r="BR126" i="1"/>
  <c r="EA127" i="1"/>
  <c r="BW127" i="1"/>
  <c r="BF145" i="2"/>
  <c r="BB146" i="2"/>
  <c r="BC146" i="2"/>
  <c r="AQ140" i="2"/>
  <c r="AP140" i="2"/>
  <c r="AO141" i="2"/>
  <c r="AT139" i="2"/>
  <c r="AN141" i="2"/>
  <c r="AH128" i="1"/>
  <c r="CJ129" i="1"/>
  <c r="AI128" i="1"/>
  <c r="AS130" i="1"/>
  <c r="DN129" i="1"/>
  <c r="CZ129" i="1"/>
  <c r="DC128" i="1"/>
  <c r="CX128" i="1"/>
  <c r="DQ129" i="1"/>
  <c r="AQ128" i="1"/>
  <c r="DL129" i="1"/>
  <c r="CN129" i="1"/>
  <c r="CF129" i="1"/>
  <c r="CS129" i="1"/>
  <c r="AW129" i="1"/>
  <c r="CH128" i="1"/>
  <c r="CU128" i="1"/>
  <c r="DS129" i="1"/>
  <c r="CW129" i="1"/>
  <c r="DG128" i="1"/>
  <c r="Z128" i="1"/>
  <c r="BH129" i="1"/>
  <c r="CK129" i="1"/>
  <c r="DM129" i="1"/>
  <c r="AG129" i="1"/>
  <c r="DK129" i="1"/>
  <c r="BC129" i="1"/>
  <c r="AM128" i="1"/>
  <c r="AL128" i="1"/>
  <c r="X129" i="1"/>
  <c r="CO129" i="1"/>
  <c r="AP128" i="1"/>
  <c r="CM128" i="1"/>
  <c r="AF129" i="1"/>
  <c r="AO129" i="1"/>
  <c r="CI128" i="1"/>
  <c r="BJ129" i="1"/>
  <c r="BB129" i="1"/>
  <c r="DR130" i="1"/>
  <c r="BE129" i="1"/>
  <c r="CP128" i="1"/>
  <c r="AY128" i="1"/>
  <c r="BG129" i="1"/>
  <c r="Y129" i="1"/>
  <c r="DI129" i="1"/>
  <c r="DO129" i="1"/>
  <c r="CG129" i="1"/>
  <c r="CY128" i="1"/>
  <c r="AR129" i="1"/>
  <c r="AB129" i="1"/>
  <c r="AE128" i="1"/>
  <c r="AD128" i="1"/>
  <c r="CQ128" i="1"/>
  <c r="BK129" i="1"/>
  <c r="DJ130" i="1"/>
  <c r="BF130" i="1"/>
  <c r="AU128" i="1"/>
  <c r="AA128" i="1"/>
  <c r="BI129" i="1"/>
  <c r="CL128" i="1"/>
  <c r="BD129" i="1"/>
  <c r="DP129" i="1"/>
  <c r="DE129" i="1"/>
  <c r="CT128" i="1"/>
  <c r="AF138" i="2" l="1"/>
  <c r="AI138" i="2" s="1"/>
  <c r="AP321" i="3"/>
  <c r="AO321" i="3"/>
  <c r="AM322" i="3" s="1"/>
  <c r="L101" i="22" s="1"/>
  <c r="AZ325" i="3"/>
  <c r="AT326" i="3"/>
  <c r="AU326" i="3"/>
  <c r="BK322" i="3"/>
  <c r="BL322" i="3"/>
  <c r="AW326" i="3"/>
  <c r="AV326" i="3"/>
  <c r="AY326" i="3" s="1"/>
  <c r="AW117" i="2"/>
  <c r="AX117" i="2"/>
  <c r="O117" i="2"/>
  <c r="P117" i="2"/>
  <c r="Z119" i="2"/>
  <c r="X120" i="2"/>
  <c r="W120" i="2"/>
  <c r="BF316" i="3"/>
  <c r="AR159" i="2"/>
  <c r="AH159" i="2"/>
  <c r="AM159" i="2"/>
  <c r="BD159" i="2"/>
  <c r="T117" i="2"/>
  <c r="S117" i="2"/>
  <c r="Z316" i="3"/>
  <c r="V316" i="3"/>
  <c r="AC316" i="3"/>
  <c r="AE316" i="3" s="1"/>
  <c r="U316" i="3"/>
  <c r="Y316" i="3"/>
  <c r="AD316" i="3"/>
  <c r="K161" i="2"/>
  <c r="AB160" i="2"/>
  <c r="AH361" i="3"/>
  <c r="Q362" i="3"/>
  <c r="BE316" i="3"/>
  <c r="W630" i="1"/>
  <c r="CG629" i="1"/>
  <c r="AD629" i="1"/>
  <c r="CH629" i="1"/>
  <c r="AE629" i="1"/>
  <c r="CM629" i="1"/>
  <c r="CL629" i="1"/>
  <c r="AA629" i="1"/>
  <c r="AF629" i="1"/>
  <c r="CF629" i="1"/>
  <c r="CI629" i="1"/>
  <c r="CN629" i="1"/>
  <c r="CK629" i="1"/>
  <c r="CO629" i="1"/>
  <c r="AB629" i="1"/>
  <c r="X629" i="1"/>
  <c r="CJ629" i="1"/>
  <c r="Y629" i="1"/>
  <c r="AG629" i="1"/>
  <c r="AS629" i="1"/>
  <c r="Z629" i="1"/>
  <c r="AK629" i="1"/>
  <c r="AY629" i="1"/>
  <c r="AW629" i="1"/>
  <c r="CP629" i="1"/>
  <c r="CZ629" i="1"/>
  <c r="DG629" i="1"/>
  <c r="AC629" i="1"/>
  <c r="DA629" i="1"/>
  <c r="CW629" i="1"/>
  <c r="CY629" i="1"/>
  <c r="AU629" i="1"/>
  <c r="CU629" i="1"/>
  <c r="DI629" i="1"/>
  <c r="AR629" i="1"/>
  <c r="AO629" i="1"/>
  <c r="BA629" i="1"/>
  <c r="DE629" i="1"/>
  <c r="DC629" i="1"/>
  <c r="AM629" i="1"/>
  <c r="AI629" i="1"/>
  <c r="AP629" i="1"/>
  <c r="CS629" i="1"/>
  <c r="CT629" i="1"/>
  <c r="AL629" i="1"/>
  <c r="AH629" i="1"/>
  <c r="AQ629" i="1"/>
  <c r="CQ629" i="1"/>
  <c r="CX629" i="1"/>
  <c r="CR629" i="1"/>
  <c r="AT629" i="1"/>
  <c r="AX629" i="1"/>
  <c r="DF629" i="1"/>
  <c r="AJ629" i="1"/>
  <c r="AZ629" i="1"/>
  <c r="DH629" i="1"/>
  <c r="DD629" i="1"/>
  <c r="AV629" i="1"/>
  <c r="AN629" i="1"/>
  <c r="CV629" i="1"/>
  <c r="DB629" i="1"/>
  <c r="BJ360" i="3"/>
  <c r="AS360" i="3"/>
  <c r="AX360" i="3"/>
  <c r="AN360" i="3"/>
  <c r="AK128" i="1"/>
  <c r="AV127" i="1"/>
  <c r="AC128" i="1"/>
  <c r="AZ128" i="1"/>
  <c r="DH128" i="1"/>
  <c r="DA128" i="1"/>
  <c r="DD128" i="1"/>
  <c r="BA128" i="1"/>
  <c r="BN127" i="1"/>
  <c r="BW128" i="1"/>
  <c r="BR127" i="1"/>
  <c r="CE128" i="1"/>
  <c r="EI128" i="1"/>
  <c r="DW128" i="1"/>
  <c r="EB128" i="1"/>
  <c r="BL128" i="1"/>
  <c r="EM128" i="1"/>
  <c r="DT128" i="1"/>
  <c r="EK128" i="1"/>
  <c r="BQ128" i="1"/>
  <c r="BT128" i="1"/>
  <c r="BY128" i="1"/>
  <c r="AT127" i="1"/>
  <c r="BM128" i="1"/>
  <c r="EC128" i="1"/>
  <c r="AX127" i="1"/>
  <c r="BO128" i="1"/>
  <c r="BV128" i="1"/>
  <c r="DB127" i="1"/>
  <c r="BU128" i="1"/>
  <c r="EG128" i="1"/>
  <c r="DZ127" i="1"/>
  <c r="BS128" i="1"/>
  <c r="DU128" i="1"/>
  <c r="BX127" i="1"/>
  <c r="AJ127" i="1"/>
  <c r="DV127" i="1"/>
  <c r="CR127" i="1"/>
  <c r="EL128" i="1"/>
  <c r="DY128" i="1"/>
  <c r="DF127" i="1"/>
  <c r="CC128" i="1"/>
  <c r="EF127" i="1"/>
  <c r="CA128" i="1"/>
  <c r="CB127" i="1"/>
  <c r="EA128" i="1"/>
  <c r="AN127" i="1"/>
  <c r="BP127" i="1"/>
  <c r="CV127" i="1"/>
  <c r="CD128" i="1"/>
  <c r="ED128" i="1"/>
  <c r="EH128" i="1"/>
  <c r="EJ127" i="1"/>
  <c r="BZ127" i="1"/>
  <c r="EE128" i="1"/>
  <c r="DX128" i="1"/>
  <c r="BF146" i="2"/>
  <c r="BE146" i="2"/>
  <c r="BB147" i="2" s="1"/>
  <c r="AT140" i="2"/>
  <c r="AG139" i="2"/>
  <c r="AF139" i="2"/>
  <c r="AI139" i="2" s="1"/>
  <c r="AS140" i="2"/>
  <c r="AK142" i="2"/>
  <c r="AL142" i="2"/>
  <c r="AJ138" i="2"/>
  <c r="CF130" i="1"/>
  <c r="CT129" i="1"/>
  <c r="AA129" i="1"/>
  <c r="BF131" i="1"/>
  <c r="CQ129" i="1"/>
  <c r="AE129" i="1"/>
  <c r="CY129" i="1"/>
  <c r="DE130" i="1"/>
  <c r="BD130" i="1"/>
  <c r="BI130" i="1"/>
  <c r="AU129" i="1"/>
  <c r="BK130" i="1"/>
  <c r="AD129" i="1"/>
  <c r="AB130" i="1"/>
  <c r="DI130" i="1"/>
  <c r="AY129" i="1"/>
  <c r="BE130" i="1"/>
  <c r="BB130" i="1"/>
  <c r="CI129" i="1"/>
  <c r="AO130" i="1"/>
  <c r="AP129" i="1"/>
  <c r="X130" i="1"/>
  <c r="AL129" i="1"/>
  <c r="AM129" i="1"/>
  <c r="AG130" i="1"/>
  <c r="CK130" i="1"/>
  <c r="Z129" i="1"/>
  <c r="CW130" i="1"/>
  <c r="CU129" i="1"/>
  <c r="CH129" i="1"/>
  <c r="CS130" i="1"/>
  <c r="CX129" i="1"/>
  <c r="AS131" i="1"/>
  <c r="CJ130" i="1"/>
  <c r="CL129" i="1"/>
  <c r="DJ131" i="1"/>
  <c r="AR130" i="1"/>
  <c r="CG130" i="1"/>
  <c r="DO130" i="1"/>
  <c r="Y130" i="1"/>
  <c r="BG130" i="1"/>
  <c r="CP129" i="1"/>
  <c r="DR131" i="1"/>
  <c r="BJ130" i="1"/>
  <c r="AF130" i="1"/>
  <c r="CM129" i="1"/>
  <c r="CO130" i="1"/>
  <c r="BC130" i="1"/>
  <c r="DK130" i="1"/>
  <c r="DM130" i="1"/>
  <c r="BH130" i="1"/>
  <c r="DG129" i="1"/>
  <c r="DS130" i="1"/>
  <c r="AW130" i="1"/>
  <c r="CN130" i="1"/>
  <c r="DL130" i="1"/>
  <c r="AQ129" i="1"/>
  <c r="DQ130" i="1"/>
  <c r="DC129" i="1"/>
  <c r="CZ130" i="1"/>
  <c r="DN130" i="1"/>
  <c r="AI129" i="1"/>
  <c r="AH129" i="1"/>
  <c r="DP130" i="1"/>
  <c r="AZ326" i="3" l="1"/>
  <c r="AL322" i="3"/>
  <c r="AO322" i="3" s="1"/>
  <c r="AV327" i="3"/>
  <c r="AW327" i="3"/>
  <c r="BH323" i="3"/>
  <c r="BK323" i="3" s="1"/>
  <c r="BI323" i="3"/>
  <c r="N101" i="22"/>
  <c r="AR327" i="3"/>
  <c r="AQ327" i="3"/>
  <c r="AT327" i="3" s="1"/>
  <c r="R117" i="2"/>
  <c r="Q117" i="2"/>
  <c r="AY117" i="2"/>
  <c r="AZ117" i="2"/>
  <c r="Z120" i="2"/>
  <c r="Y120" i="2"/>
  <c r="AB316" i="3"/>
  <c r="AA316" i="3"/>
  <c r="W631" i="1"/>
  <c r="AD630" i="1"/>
  <c r="CL630" i="1"/>
  <c r="AA630" i="1"/>
  <c r="X630" i="1"/>
  <c r="CH630" i="1"/>
  <c r="CM630" i="1"/>
  <c r="AF630" i="1"/>
  <c r="CN630" i="1"/>
  <c r="Z630" i="1"/>
  <c r="CG630" i="1"/>
  <c r="CI630" i="1"/>
  <c r="AB630" i="1"/>
  <c r="AE630" i="1"/>
  <c r="CF630" i="1"/>
  <c r="AS630" i="1"/>
  <c r="CK630" i="1"/>
  <c r="CO630" i="1"/>
  <c r="CJ630" i="1"/>
  <c r="Y630" i="1"/>
  <c r="AG630" i="1"/>
  <c r="DC630" i="1"/>
  <c r="DI630" i="1"/>
  <c r="CP630" i="1"/>
  <c r="CU630" i="1"/>
  <c r="CS630" i="1"/>
  <c r="AR630" i="1"/>
  <c r="DG630" i="1"/>
  <c r="AK630" i="1"/>
  <c r="DA630" i="1"/>
  <c r="AI630" i="1"/>
  <c r="CZ630" i="1"/>
  <c r="DE630" i="1"/>
  <c r="AM630" i="1"/>
  <c r="AC630" i="1"/>
  <c r="AP630" i="1"/>
  <c r="AU630" i="1"/>
  <c r="CY630" i="1"/>
  <c r="AY630" i="1"/>
  <c r="CW630" i="1"/>
  <c r="AO630" i="1"/>
  <c r="CT630" i="1"/>
  <c r="AQ630" i="1"/>
  <c r="AW630" i="1"/>
  <c r="BA630" i="1"/>
  <c r="CQ630" i="1"/>
  <c r="CX630" i="1"/>
  <c r="AL630" i="1"/>
  <c r="AH630" i="1"/>
  <c r="DH630" i="1"/>
  <c r="AX630" i="1"/>
  <c r="AJ630" i="1"/>
  <c r="DB630" i="1"/>
  <c r="DD630" i="1"/>
  <c r="CV630" i="1"/>
  <c r="AT630" i="1"/>
  <c r="AZ630" i="1"/>
  <c r="AV630" i="1"/>
  <c r="DF630" i="1"/>
  <c r="CR630" i="1"/>
  <c r="AN630" i="1"/>
  <c r="AS361" i="3"/>
  <c r="BJ361" i="3"/>
  <c r="AN361" i="3"/>
  <c r="AX361" i="3"/>
  <c r="AH362" i="3"/>
  <c r="Q363" i="3"/>
  <c r="BD160" i="2"/>
  <c r="AR160" i="2"/>
  <c r="AH160" i="2"/>
  <c r="AM160" i="2"/>
  <c r="W316" i="3"/>
  <c r="X316" i="3"/>
  <c r="U117" i="2"/>
  <c r="V117" i="2"/>
  <c r="BC317" i="3"/>
  <c r="BD317" i="3"/>
  <c r="K162" i="2"/>
  <c r="AB161" i="2"/>
  <c r="AF316" i="3"/>
  <c r="AK129" i="1"/>
  <c r="AV128" i="1"/>
  <c r="AC129" i="1"/>
  <c r="AZ129" i="1"/>
  <c r="DH129" i="1"/>
  <c r="DA129" i="1"/>
  <c r="BA129" i="1"/>
  <c r="DD129" i="1"/>
  <c r="EL129" i="1"/>
  <c r="AJ128" i="1"/>
  <c r="DZ128" i="1"/>
  <c r="BU129" i="1"/>
  <c r="BV129" i="1"/>
  <c r="BM129" i="1"/>
  <c r="BY129" i="1"/>
  <c r="DT129" i="1"/>
  <c r="BL129" i="1"/>
  <c r="EJ128" i="1"/>
  <c r="ED129" i="1"/>
  <c r="CV128" i="1"/>
  <c r="AN128" i="1"/>
  <c r="CB128" i="1"/>
  <c r="DF128" i="1"/>
  <c r="BX128" i="1"/>
  <c r="EG129" i="1"/>
  <c r="BQ129" i="1"/>
  <c r="DW129" i="1"/>
  <c r="CE129" i="1"/>
  <c r="CD129" i="1"/>
  <c r="BP128" i="1"/>
  <c r="EA129" i="1"/>
  <c r="CA129" i="1"/>
  <c r="DY129" i="1"/>
  <c r="CR128" i="1"/>
  <c r="DU129" i="1"/>
  <c r="EC129" i="1"/>
  <c r="AT128" i="1"/>
  <c r="BT129" i="1"/>
  <c r="EM129" i="1"/>
  <c r="EB129" i="1"/>
  <c r="BR128" i="1"/>
  <c r="AX128" i="1"/>
  <c r="EE129" i="1"/>
  <c r="EF128" i="1"/>
  <c r="BW129" i="1"/>
  <c r="DX129" i="1"/>
  <c r="BZ128" i="1"/>
  <c r="EH129" i="1"/>
  <c r="CC129" i="1"/>
  <c r="DV128" i="1"/>
  <c r="BS129" i="1"/>
  <c r="DB128" i="1"/>
  <c r="BO129" i="1"/>
  <c r="EK129" i="1"/>
  <c r="EI129" i="1"/>
  <c r="BN128" i="1"/>
  <c r="BC147" i="2"/>
  <c r="BF147" i="2" s="1"/>
  <c r="BE147" i="2"/>
  <c r="BC148" i="2" s="1"/>
  <c r="AO142" i="2"/>
  <c r="AN142" i="2"/>
  <c r="AK143" i="2" s="1"/>
  <c r="AQ141" i="2"/>
  <c r="AP141" i="2"/>
  <c r="AS141" i="2" s="1"/>
  <c r="AJ139" i="2"/>
  <c r="AG140" i="2"/>
  <c r="AF140" i="2"/>
  <c r="AI140" i="2" s="1"/>
  <c r="DJ132" i="1"/>
  <c r="DP131" i="1"/>
  <c r="DN131" i="1"/>
  <c r="AQ130" i="1"/>
  <c r="DS131" i="1"/>
  <c r="AH130" i="1"/>
  <c r="CZ131" i="1"/>
  <c r="DQ131" i="1"/>
  <c r="CN131" i="1"/>
  <c r="AW131" i="1"/>
  <c r="BH131" i="1"/>
  <c r="CO131" i="1"/>
  <c r="AF131" i="1"/>
  <c r="BJ131" i="1"/>
  <c r="DR132" i="1"/>
  <c r="CP130" i="1"/>
  <c r="Y131" i="1"/>
  <c r="CG131" i="1"/>
  <c r="CJ131" i="1"/>
  <c r="CH130" i="1"/>
  <c r="CW131" i="1"/>
  <c r="Z130" i="1"/>
  <c r="AM130" i="1"/>
  <c r="X131" i="1"/>
  <c r="CI130" i="1"/>
  <c r="BB131" i="1"/>
  <c r="AB131" i="1"/>
  <c r="AD130" i="1"/>
  <c r="BD131" i="1"/>
  <c r="CY130" i="1"/>
  <c r="CF131" i="1"/>
  <c r="DK131" i="1"/>
  <c r="BF132" i="1"/>
  <c r="DC130" i="1"/>
  <c r="DM131" i="1"/>
  <c r="BC131" i="1"/>
  <c r="CM130" i="1"/>
  <c r="DO131" i="1"/>
  <c r="AR131" i="1"/>
  <c r="CL130" i="1"/>
  <c r="AS132" i="1"/>
  <c r="CX130" i="1"/>
  <c r="CS131" i="1"/>
  <c r="CU130" i="1"/>
  <c r="CK131" i="1"/>
  <c r="AG131" i="1"/>
  <c r="AL130" i="1"/>
  <c r="AP130" i="1"/>
  <c r="AO131" i="1"/>
  <c r="BE131" i="1"/>
  <c r="AY130" i="1"/>
  <c r="DI131" i="1"/>
  <c r="BK131" i="1"/>
  <c r="BI131" i="1"/>
  <c r="DE131" i="1"/>
  <c r="AA130" i="1"/>
  <c r="CT130" i="1"/>
  <c r="AI130" i="1"/>
  <c r="DL131" i="1"/>
  <c r="DG130" i="1"/>
  <c r="BG131" i="1"/>
  <c r="AU130" i="1"/>
  <c r="AE130" i="1"/>
  <c r="CQ130" i="1"/>
  <c r="AP322" i="3" l="1"/>
  <c r="AU327" i="3"/>
  <c r="BI324" i="3"/>
  <c r="BH324" i="3"/>
  <c r="BK324" i="3" s="1"/>
  <c r="AR328" i="3"/>
  <c r="AQ328" i="3"/>
  <c r="AL323" i="3"/>
  <c r="AM323" i="3"/>
  <c r="BL323" i="3"/>
  <c r="AY327" i="3"/>
  <c r="AZ327" i="3"/>
  <c r="AX118" i="2"/>
  <c r="P118" i="2"/>
  <c r="O118" i="2"/>
  <c r="Q118" i="2" s="1"/>
  <c r="AW118" i="2"/>
  <c r="W121" i="2"/>
  <c r="X121" i="2"/>
  <c r="AH161" i="2"/>
  <c r="BD161" i="2"/>
  <c r="AR161" i="2"/>
  <c r="AM161" i="2"/>
  <c r="BF317" i="3"/>
  <c r="BJ362" i="3"/>
  <c r="AS362" i="3"/>
  <c r="AN362" i="3"/>
  <c r="AX362" i="3"/>
  <c r="AH363" i="3"/>
  <c r="Q364" i="3"/>
  <c r="K163" i="2"/>
  <c r="AB162" i="2"/>
  <c r="V317" i="3"/>
  <c r="AD317" i="3"/>
  <c r="U317" i="3"/>
  <c r="Y317" i="3"/>
  <c r="AC317" i="3"/>
  <c r="Z317" i="3"/>
  <c r="W632" i="1"/>
  <c r="CH631" i="1"/>
  <c r="CL631" i="1"/>
  <c r="AF631" i="1"/>
  <c r="Z631" i="1"/>
  <c r="AA631" i="1"/>
  <c r="CI631" i="1"/>
  <c r="CM631" i="1"/>
  <c r="AD631" i="1"/>
  <c r="AE631" i="1"/>
  <c r="AB631" i="1"/>
  <c r="CF631" i="1"/>
  <c r="Y631" i="1"/>
  <c r="CG631" i="1"/>
  <c r="CK631" i="1"/>
  <c r="AS631" i="1"/>
  <c r="X631" i="1"/>
  <c r="CJ631" i="1"/>
  <c r="CO631" i="1"/>
  <c r="CN631" i="1"/>
  <c r="AG631" i="1"/>
  <c r="DA631" i="1"/>
  <c r="AI631" i="1"/>
  <c r="AW631" i="1"/>
  <c r="CQ631" i="1"/>
  <c r="DG631" i="1"/>
  <c r="CW631" i="1"/>
  <c r="CT631" i="1"/>
  <c r="DC631" i="1"/>
  <c r="CS631" i="1"/>
  <c r="BA631" i="1"/>
  <c r="CZ631" i="1"/>
  <c r="DE631" i="1"/>
  <c r="AK631" i="1"/>
  <c r="AC631" i="1"/>
  <c r="AY631" i="1"/>
  <c r="AU631" i="1"/>
  <c r="AM631" i="1"/>
  <c r="DI631" i="1"/>
  <c r="AP631" i="1"/>
  <c r="CY631" i="1"/>
  <c r="AO631" i="1"/>
  <c r="AL631" i="1"/>
  <c r="CU631" i="1"/>
  <c r="CX631" i="1"/>
  <c r="AH631" i="1"/>
  <c r="AQ631" i="1"/>
  <c r="AR631" i="1"/>
  <c r="CP631" i="1"/>
  <c r="DF631" i="1"/>
  <c r="DB631" i="1"/>
  <c r="AJ631" i="1"/>
  <c r="CV631" i="1"/>
  <c r="AN631" i="1"/>
  <c r="DH631" i="1"/>
  <c r="DD631" i="1"/>
  <c r="AZ631" i="1"/>
  <c r="AV631" i="1"/>
  <c r="CR631" i="1"/>
  <c r="AX631" i="1"/>
  <c r="AT631" i="1"/>
  <c r="BE317" i="3"/>
  <c r="S118" i="2"/>
  <c r="U118" i="2" s="1"/>
  <c r="T118" i="2"/>
  <c r="AK130" i="1"/>
  <c r="AV129" i="1"/>
  <c r="AC130" i="1"/>
  <c r="AZ130" i="1"/>
  <c r="DH130" i="1"/>
  <c r="DA130" i="1"/>
  <c r="DD130" i="1"/>
  <c r="BA130" i="1"/>
  <c r="EH130" i="1"/>
  <c r="EF129" i="1"/>
  <c r="AX129" i="1"/>
  <c r="CR129" i="1"/>
  <c r="CA130" i="1"/>
  <c r="BP129" i="1"/>
  <c r="CE130" i="1"/>
  <c r="BQ130" i="1"/>
  <c r="BX129" i="1"/>
  <c r="AJ129" i="1"/>
  <c r="BN129" i="1"/>
  <c r="DV129" i="1"/>
  <c r="CC130" i="1"/>
  <c r="BW130" i="1"/>
  <c r="EE130" i="1"/>
  <c r="AT129" i="1"/>
  <c r="DU130" i="1"/>
  <c r="DY130" i="1"/>
  <c r="EA130" i="1"/>
  <c r="CB129" i="1"/>
  <c r="CV129" i="1"/>
  <c r="EJ129" i="1"/>
  <c r="BL130" i="1"/>
  <c r="BV130" i="1"/>
  <c r="DZ129" i="1"/>
  <c r="EL130" i="1"/>
  <c r="BO130" i="1"/>
  <c r="DX130" i="1"/>
  <c r="EB130" i="1"/>
  <c r="BT130" i="1"/>
  <c r="EC130" i="1"/>
  <c r="DT130" i="1"/>
  <c r="BM130" i="1"/>
  <c r="BU130" i="1"/>
  <c r="EK130" i="1"/>
  <c r="DB129" i="1"/>
  <c r="EI130" i="1"/>
  <c r="BS130" i="1"/>
  <c r="BZ129" i="1"/>
  <c r="BR129" i="1"/>
  <c r="EM130" i="1"/>
  <c r="CD130" i="1"/>
  <c r="DW130" i="1"/>
  <c r="EG130" i="1"/>
  <c r="DF129" i="1"/>
  <c r="AN129" i="1"/>
  <c r="ED130" i="1"/>
  <c r="BY130" i="1"/>
  <c r="BB148" i="2"/>
  <c r="BE148" i="2" s="1"/>
  <c r="AL143" i="2"/>
  <c r="AO143" i="2" s="1"/>
  <c r="AN143" i="2"/>
  <c r="AJ140" i="2"/>
  <c r="AT141" i="2"/>
  <c r="AG141" i="2"/>
  <c r="AF141" i="2"/>
  <c r="AI141" i="2" s="1"/>
  <c r="AQ142" i="2"/>
  <c r="AP142" i="2"/>
  <c r="AL131" i="1"/>
  <c r="AS133" i="1"/>
  <c r="CM131" i="1"/>
  <c r="BI132" i="1"/>
  <c r="AA131" i="1"/>
  <c r="AY131" i="1"/>
  <c r="CQ131" i="1"/>
  <c r="AU131" i="1"/>
  <c r="BG132" i="1"/>
  <c r="DL132" i="1"/>
  <c r="CT131" i="1"/>
  <c r="BK132" i="1"/>
  <c r="DI132" i="1"/>
  <c r="BE132" i="1"/>
  <c r="AO132" i="1"/>
  <c r="AG132" i="1"/>
  <c r="CK132" i="1"/>
  <c r="CL131" i="1"/>
  <c r="DO132" i="1"/>
  <c r="BC132" i="1"/>
  <c r="CY131" i="1"/>
  <c r="BD132" i="1"/>
  <c r="AB132" i="1"/>
  <c r="BB132" i="1"/>
  <c r="X132" i="1"/>
  <c r="CW132" i="1"/>
  <c r="Y132" i="1"/>
  <c r="DR133" i="1"/>
  <c r="AF132" i="1"/>
  <c r="BH132" i="1"/>
  <c r="AW132" i="1"/>
  <c r="CN132" i="1"/>
  <c r="CZ132" i="1"/>
  <c r="AH131" i="1"/>
  <c r="DN132" i="1"/>
  <c r="DP132" i="1"/>
  <c r="CU131" i="1"/>
  <c r="DG131" i="1"/>
  <c r="DE132" i="1"/>
  <c r="AP131" i="1"/>
  <c r="CS132" i="1"/>
  <c r="AR132" i="1"/>
  <c r="DM132" i="1"/>
  <c r="BF133" i="1"/>
  <c r="DK132" i="1"/>
  <c r="CF132" i="1"/>
  <c r="AD131" i="1"/>
  <c r="CI131" i="1"/>
  <c r="AM131" i="1"/>
  <c r="Z131" i="1"/>
  <c r="CH131" i="1"/>
  <c r="CJ132" i="1"/>
  <c r="CG132" i="1"/>
  <c r="CP131" i="1"/>
  <c r="BJ132" i="1"/>
  <c r="CO132" i="1"/>
  <c r="DQ132" i="1"/>
  <c r="DS132" i="1"/>
  <c r="DJ133" i="1"/>
  <c r="CX131" i="1"/>
  <c r="AE131" i="1"/>
  <c r="AI131" i="1"/>
  <c r="DC131" i="1"/>
  <c r="AQ131" i="1"/>
  <c r="AU328" i="3" l="1"/>
  <c r="AT328" i="3"/>
  <c r="AQ329" i="3" s="1"/>
  <c r="AT329" i="3" s="1"/>
  <c r="BL324" i="3"/>
  <c r="AO323" i="3"/>
  <c r="AP323" i="3"/>
  <c r="AW328" i="3"/>
  <c r="AV328" i="3"/>
  <c r="BH325" i="3"/>
  <c r="BI325" i="3"/>
  <c r="O119" i="2"/>
  <c r="P119" i="2"/>
  <c r="AX119" i="2"/>
  <c r="AW119" i="2"/>
  <c r="R118" i="2"/>
  <c r="AY118" i="2"/>
  <c r="AZ118" i="2"/>
  <c r="Z121" i="2"/>
  <c r="Y121" i="2"/>
  <c r="W317" i="3"/>
  <c r="X317" i="3"/>
  <c r="AB163" i="2"/>
  <c r="K164" i="2"/>
  <c r="AH364" i="3"/>
  <c r="Q365" i="3"/>
  <c r="V118" i="2"/>
  <c r="AF317" i="3"/>
  <c r="AE317" i="3"/>
  <c r="AS363" i="3"/>
  <c r="BJ363" i="3"/>
  <c r="AX363" i="3"/>
  <c r="AN363" i="3"/>
  <c r="S119" i="2"/>
  <c r="U119" i="2" s="1"/>
  <c r="T119" i="2"/>
  <c r="W633" i="1"/>
  <c r="Z632" i="1"/>
  <c r="AA632" i="1"/>
  <c r="CL632" i="1"/>
  <c r="CM632" i="1"/>
  <c r="CF632" i="1"/>
  <c r="AD632" i="1"/>
  <c r="AE632" i="1"/>
  <c r="CI632" i="1"/>
  <c r="AF632" i="1"/>
  <c r="CJ632" i="1"/>
  <c r="CH632" i="1"/>
  <c r="X632" i="1"/>
  <c r="AS632" i="1"/>
  <c r="CO632" i="1"/>
  <c r="AB632" i="1"/>
  <c r="AG632" i="1"/>
  <c r="CN632" i="1"/>
  <c r="CG632" i="1"/>
  <c r="CK632" i="1"/>
  <c r="Y632" i="1"/>
  <c r="AC632" i="1"/>
  <c r="AK632" i="1"/>
  <c r="CT632" i="1"/>
  <c r="CS632" i="1"/>
  <c r="AR632" i="1"/>
  <c r="DG632" i="1"/>
  <c r="CW632" i="1"/>
  <c r="CY632" i="1"/>
  <c r="AY632" i="1"/>
  <c r="AP632" i="1"/>
  <c r="DC632" i="1"/>
  <c r="CP632" i="1"/>
  <c r="CU632" i="1"/>
  <c r="DE632" i="1"/>
  <c r="AM632" i="1"/>
  <c r="AI632" i="1"/>
  <c r="AO632" i="1"/>
  <c r="AW632" i="1"/>
  <c r="AQ632" i="1"/>
  <c r="DA632" i="1"/>
  <c r="AH632" i="1"/>
  <c r="CX632" i="1"/>
  <c r="CZ632" i="1"/>
  <c r="AU632" i="1"/>
  <c r="BA632" i="1"/>
  <c r="CQ632" i="1"/>
  <c r="AL632" i="1"/>
  <c r="DI632" i="1"/>
  <c r="AZ632" i="1"/>
  <c r="CV632" i="1"/>
  <c r="CR632" i="1"/>
  <c r="AT632" i="1"/>
  <c r="DB632" i="1"/>
  <c r="AJ632" i="1"/>
  <c r="AX632" i="1"/>
  <c r="AN632" i="1"/>
  <c r="AV632" i="1"/>
  <c r="DF632" i="1"/>
  <c r="DH632" i="1"/>
  <c r="DD632" i="1"/>
  <c r="BD318" i="3"/>
  <c r="BC318" i="3"/>
  <c r="AB317" i="3"/>
  <c r="AA317" i="3"/>
  <c r="BD162" i="2"/>
  <c r="AR162" i="2"/>
  <c r="AH162" i="2"/>
  <c r="AM162" i="2"/>
  <c r="Q119" i="2"/>
  <c r="AK131" i="1"/>
  <c r="AV130" i="1"/>
  <c r="AC131" i="1"/>
  <c r="DH131" i="1"/>
  <c r="AZ131" i="1"/>
  <c r="DA131" i="1"/>
  <c r="DD131" i="1"/>
  <c r="BA131" i="1"/>
  <c r="BQ131" i="1"/>
  <c r="BP130" i="1"/>
  <c r="CR130" i="1"/>
  <c r="EF130" i="1"/>
  <c r="DX131" i="1"/>
  <c r="EL131" i="1"/>
  <c r="BV131" i="1"/>
  <c r="EJ130" i="1"/>
  <c r="CB130" i="1"/>
  <c r="DV130" i="1"/>
  <c r="AJ130" i="1"/>
  <c r="BY131" i="1"/>
  <c r="BZ130" i="1"/>
  <c r="EI131" i="1"/>
  <c r="EK131" i="1"/>
  <c r="EB131" i="1"/>
  <c r="DY131" i="1"/>
  <c r="AT130" i="1"/>
  <c r="BW131" i="1"/>
  <c r="AN130" i="1"/>
  <c r="EG131" i="1"/>
  <c r="CD131" i="1"/>
  <c r="BR130" i="1"/>
  <c r="DB130" i="1"/>
  <c r="BU131" i="1"/>
  <c r="DT131" i="1"/>
  <c r="EC131" i="1"/>
  <c r="BL131" i="1"/>
  <c r="CV130" i="1"/>
  <c r="EE131" i="1"/>
  <c r="CC131" i="1"/>
  <c r="BX130" i="1"/>
  <c r="CA131" i="1"/>
  <c r="AX130" i="1"/>
  <c r="EH131" i="1"/>
  <c r="ED131" i="1"/>
  <c r="DF130" i="1"/>
  <c r="DW131" i="1"/>
  <c r="EM131" i="1"/>
  <c r="BM131" i="1"/>
  <c r="BS131" i="1"/>
  <c r="BT131" i="1"/>
  <c r="BO131" i="1"/>
  <c r="DZ130" i="1"/>
  <c r="EA131" i="1"/>
  <c r="DU131" i="1"/>
  <c r="BN130" i="1"/>
  <c r="CE131" i="1"/>
  <c r="BF148" i="2"/>
  <c r="AT142" i="2"/>
  <c r="BC149" i="2"/>
  <c r="BB149" i="2"/>
  <c r="AS142" i="2"/>
  <c r="AG142" i="2"/>
  <c r="AF142" i="2"/>
  <c r="AJ141" i="2"/>
  <c r="AK144" i="2"/>
  <c r="AN144" i="2" s="1"/>
  <c r="AL144" i="2"/>
  <c r="DE133" i="1"/>
  <c r="DP133" i="1"/>
  <c r="BI133" i="1"/>
  <c r="AI132" i="1"/>
  <c r="DJ134" i="1"/>
  <c r="CI132" i="1"/>
  <c r="CO133" i="1"/>
  <c r="CJ133" i="1"/>
  <c r="Z132" i="1"/>
  <c r="AQ132" i="1"/>
  <c r="DC132" i="1"/>
  <c r="AE132" i="1"/>
  <c r="DS133" i="1"/>
  <c r="BJ133" i="1"/>
  <c r="CG133" i="1"/>
  <c r="CH132" i="1"/>
  <c r="AM132" i="1"/>
  <c r="AD132" i="1"/>
  <c r="DK133" i="1"/>
  <c r="DM133" i="1"/>
  <c r="CN133" i="1"/>
  <c r="BH133" i="1"/>
  <c r="AF133" i="1"/>
  <c r="Y133" i="1"/>
  <c r="BB133" i="1"/>
  <c r="AB133" i="1"/>
  <c r="BC133" i="1"/>
  <c r="DO133" i="1"/>
  <c r="AG133" i="1"/>
  <c r="BE133" i="1"/>
  <c r="DL133" i="1"/>
  <c r="AU132" i="1"/>
  <c r="AY132" i="1"/>
  <c r="AS134" i="1"/>
  <c r="AH132" i="1"/>
  <c r="BD133" i="1"/>
  <c r="CT132" i="1"/>
  <c r="CP132" i="1"/>
  <c r="CF133" i="1"/>
  <c r="BF134" i="1"/>
  <c r="AR133" i="1"/>
  <c r="CS133" i="1"/>
  <c r="DG132" i="1"/>
  <c r="CU132" i="1"/>
  <c r="DN133" i="1"/>
  <c r="AW133" i="1"/>
  <c r="DR134" i="1"/>
  <c r="CW133" i="1"/>
  <c r="CY132" i="1"/>
  <c r="CL132" i="1"/>
  <c r="CK133" i="1"/>
  <c r="AO133" i="1"/>
  <c r="DI133" i="1"/>
  <c r="BK133" i="1"/>
  <c r="BG133" i="1"/>
  <c r="CQ132" i="1"/>
  <c r="AA132" i="1"/>
  <c r="CM132" i="1"/>
  <c r="AL132" i="1"/>
  <c r="CX132" i="1"/>
  <c r="DQ133" i="1"/>
  <c r="AP132" i="1"/>
  <c r="CZ133" i="1"/>
  <c r="X133" i="1"/>
  <c r="AR329" i="3" l="1"/>
  <c r="AZ328" i="3"/>
  <c r="AY328" i="3"/>
  <c r="AV329" i="3" s="1"/>
  <c r="AU329" i="3"/>
  <c r="BK325" i="3"/>
  <c r="BL325" i="3"/>
  <c r="AW329" i="3"/>
  <c r="AR330" i="3"/>
  <c r="AQ330" i="3"/>
  <c r="AT330" i="3" s="1"/>
  <c r="AM324" i="3"/>
  <c r="AL324" i="3"/>
  <c r="AO324" i="3" s="1"/>
  <c r="AY119" i="2"/>
  <c r="R119" i="2"/>
  <c r="AZ119" i="2"/>
  <c r="W122" i="2"/>
  <c r="X122" i="2"/>
  <c r="V119" i="2"/>
  <c r="BE318" i="3"/>
  <c r="BF318" i="3"/>
  <c r="BD163" i="2"/>
  <c r="AH163" i="2"/>
  <c r="AM163" i="2"/>
  <c r="AR163" i="2"/>
  <c r="AH365" i="3"/>
  <c r="Q366" i="3"/>
  <c r="T120" i="2"/>
  <c r="S120" i="2"/>
  <c r="K165" i="2"/>
  <c r="AB164" i="2"/>
  <c r="W634" i="1"/>
  <c r="Z633" i="1"/>
  <c r="AA633" i="1"/>
  <c r="CL633" i="1"/>
  <c r="AF633" i="1"/>
  <c r="CF633" i="1"/>
  <c r="AE633" i="1"/>
  <c r="CI633" i="1"/>
  <c r="AB633" i="1"/>
  <c r="X633" i="1"/>
  <c r="CJ633" i="1"/>
  <c r="AD633" i="1"/>
  <c r="CM633" i="1"/>
  <c r="CN633" i="1"/>
  <c r="Y633" i="1"/>
  <c r="AG633" i="1"/>
  <c r="AS633" i="1"/>
  <c r="CG633" i="1"/>
  <c r="CH633" i="1"/>
  <c r="CK633" i="1"/>
  <c r="CO633" i="1"/>
  <c r="DG633" i="1"/>
  <c r="AY633" i="1"/>
  <c r="DA633" i="1"/>
  <c r="CW633" i="1"/>
  <c r="DC633" i="1"/>
  <c r="AI633" i="1"/>
  <c r="CP633" i="1"/>
  <c r="AC633" i="1"/>
  <c r="AO633" i="1"/>
  <c r="CY633" i="1"/>
  <c r="AP633" i="1"/>
  <c r="AQ633" i="1"/>
  <c r="BA633" i="1"/>
  <c r="CS633" i="1"/>
  <c r="CQ633" i="1"/>
  <c r="AK633" i="1"/>
  <c r="AW633" i="1"/>
  <c r="AH633" i="1"/>
  <c r="CU633" i="1"/>
  <c r="CZ633" i="1"/>
  <c r="CT633" i="1"/>
  <c r="AU633" i="1"/>
  <c r="CX633" i="1"/>
  <c r="DI633" i="1"/>
  <c r="AL633" i="1"/>
  <c r="AR633" i="1"/>
  <c r="DE633" i="1"/>
  <c r="AM633" i="1"/>
  <c r="AN633" i="1"/>
  <c r="AZ633" i="1"/>
  <c r="AV633" i="1"/>
  <c r="DD633" i="1"/>
  <c r="CV633" i="1"/>
  <c r="AT633" i="1"/>
  <c r="CR633" i="1"/>
  <c r="DF633" i="1"/>
  <c r="DH633" i="1"/>
  <c r="AX633" i="1"/>
  <c r="DB633" i="1"/>
  <c r="AJ633" i="1"/>
  <c r="BJ364" i="3"/>
  <c r="AS364" i="3"/>
  <c r="AX364" i="3"/>
  <c r="AN364" i="3"/>
  <c r="V318" i="3"/>
  <c r="Y318" i="3"/>
  <c r="U318" i="3"/>
  <c r="Z318" i="3"/>
  <c r="AD318" i="3"/>
  <c r="AC318" i="3"/>
  <c r="AE318" i="3" s="1"/>
  <c r="AW120" i="2"/>
  <c r="AX120" i="2"/>
  <c r="P120" i="2"/>
  <c r="O120" i="2"/>
  <c r="AK132" i="1"/>
  <c r="AV131" i="1"/>
  <c r="AC132" i="1"/>
  <c r="AZ132" i="1"/>
  <c r="DH132" i="1"/>
  <c r="DA132" i="1"/>
  <c r="DD132" i="1"/>
  <c r="BA132" i="1"/>
  <c r="BO132" i="1"/>
  <c r="EI132" i="1"/>
  <c r="DV131" i="1"/>
  <c r="DZ131" i="1"/>
  <c r="CB131" i="1"/>
  <c r="CR131" i="1"/>
  <c r="BN131" i="1"/>
  <c r="EA132" i="1"/>
  <c r="EC132" i="1"/>
  <c r="BU132" i="1"/>
  <c r="BR131" i="1"/>
  <c r="BW132" i="1"/>
  <c r="EB132" i="1"/>
  <c r="BY132" i="1"/>
  <c r="EJ131" i="1"/>
  <c r="EL132" i="1"/>
  <c r="EF131" i="1"/>
  <c r="BP131" i="1"/>
  <c r="BS132" i="1"/>
  <c r="AX131" i="1"/>
  <c r="BX131" i="1"/>
  <c r="BL132" i="1"/>
  <c r="DT132" i="1"/>
  <c r="DB131" i="1"/>
  <c r="AT131" i="1"/>
  <c r="CE132" i="1"/>
  <c r="BM132" i="1"/>
  <c r="DW132" i="1"/>
  <c r="ED132" i="1"/>
  <c r="EE132" i="1"/>
  <c r="CD132" i="1"/>
  <c r="AN131" i="1"/>
  <c r="AJ131" i="1"/>
  <c r="DX132" i="1"/>
  <c r="DU132" i="1"/>
  <c r="BT132" i="1"/>
  <c r="EM132" i="1"/>
  <c r="DF131" i="1"/>
  <c r="EH132" i="1"/>
  <c r="CA132" i="1"/>
  <c r="CC132" i="1"/>
  <c r="CV131" i="1"/>
  <c r="EG132" i="1"/>
  <c r="DY132" i="1"/>
  <c r="EK132" i="1"/>
  <c r="BZ131" i="1"/>
  <c r="BV132" i="1"/>
  <c r="BQ132" i="1"/>
  <c r="BF149" i="2"/>
  <c r="BE149" i="2"/>
  <c r="BC150" i="2" s="1"/>
  <c r="AJ142" i="2"/>
  <c r="AO144" i="2"/>
  <c r="AK145" i="2"/>
  <c r="AN145" i="2" s="1"/>
  <c r="AL145" i="2"/>
  <c r="AI142" i="2"/>
  <c r="AQ143" i="2"/>
  <c r="AP143" i="2"/>
  <c r="AS143" i="2" s="1"/>
  <c r="DL134" i="1"/>
  <c r="AP133" i="1"/>
  <c r="AL133" i="1"/>
  <c r="DI134" i="1"/>
  <c r="X134" i="1"/>
  <c r="CZ134" i="1"/>
  <c r="CX133" i="1"/>
  <c r="CM133" i="1"/>
  <c r="AA133" i="1"/>
  <c r="BG134" i="1"/>
  <c r="BK134" i="1"/>
  <c r="AO134" i="1"/>
  <c r="CL133" i="1"/>
  <c r="CW134" i="1"/>
  <c r="DR135" i="1"/>
  <c r="AW134" i="1"/>
  <c r="DN134" i="1"/>
  <c r="CU133" i="1"/>
  <c r="CS134" i="1"/>
  <c r="AR134" i="1"/>
  <c r="CP133" i="1"/>
  <c r="CT133" i="1"/>
  <c r="AH133" i="1"/>
  <c r="AS135" i="1"/>
  <c r="AY133" i="1"/>
  <c r="BE134" i="1"/>
  <c r="BC134" i="1"/>
  <c r="BB134" i="1"/>
  <c r="Y134" i="1"/>
  <c r="BH134" i="1"/>
  <c r="DM134" i="1"/>
  <c r="CH133" i="1"/>
  <c r="BJ134" i="1"/>
  <c r="DS134" i="1"/>
  <c r="AQ133" i="1"/>
  <c r="Z133" i="1"/>
  <c r="CO134" i="1"/>
  <c r="AI133" i="1"/>
  <c r="BI134" i="1"/>
  <c r="DE134" i="1"/>
  <c r="CQ133" i="1"/>
  <c r="CK134" i="1"/>
  <c r="CY133" i="1"/>
  <c r="DG133" i="1"/>
  <c r="BF135" i="1"/>
  <c r="BD134" i="1"/>
  <c r="AU133" i="1"/>
  <c r="AG134" i="1"/>
  <c r="DO134" i="1"/>
  <c r="AB134" i="1"/>
  <c r="AF134" i="1"/>
  <c r="CN134" i="1"/>
  <c r="DK134" i="1"/>
  <c r="AD133" i="1"/>
  <c r="AM133" i="1"/>
  <c r="CG134" i="1"/>
  <c r="AE133" i="1"/>
  <c r="DC133" i="1"/>
  <c r="CJ134" i="1"/>
  <c r="CI133" i="1"/>
  <c r="DJ135" i="1"/>
  <c r="DP134" i="1"/>
  <c r="CF134" i="1"/>
  <c r="DQ134" i="1"/>
  <c r="AY120" i="2" l="1"/>
  <c r="AZ329" i="3"/>
  <c r="AM325" i="3"/>
  <c r="AL325" i="3"/>
  <c r="AU330" i="3"/>
  <c r="AP324" i="3"/>
  <c r="AY329" i="3"/>
  <c r="BH326" i="3"/>
  <c r="BI326" i="3"/>
  <c r="AR331" i="3"/>
  <c r="AQ331" i="3"/>
  <c r="Z122" i="2"/>
  <c r="Y122" i="2"/>
  <c r="AB318" i="3"/>
  <c r="BD164" i="2"/>
  <c r="AM164" i="2"/>
  <c r="AR164" i="2"/>
  <c r="AH164" i="2"/>
  <c r="AH366" i="3"/>
  <c r="Q367" i="3"/>
  <c r="K166" i="2"/>
  <c r="AB165" i="2"/>
  <c r="AS365" i="3"/>
  <c r="BJ365" i="3"/>
  <c r="AN365" i="3"/>
  <c r="AX365" i="3"/>
  <c r="W318" i="3"/>
  <c r="X318" i="3"/>
  <c r="W635" i="1"/>
  <c r="CH634" i="1"/>
  <c r="Z634" i="1"/>
  <c r="AE634" i="1"/>
  <c r="AD634" i="1"/>
  <c r="CL634" i="1"/>
  <c r="AA634" i="1"/>
  <c r="CM634" i="1"/>
  <c r="AF634" i="1"/>
  <c r="CF634" i="1"/>
  <c r="CI634" i="1"/>
  <c r="AB634" i="1"/>
  <c r="CN634" i="1"/>
  <c r="Y634" i="1"/>
  <c r="AG634" i="1"/>
  <c r="CK634" i="1"/>
  <c r="CG634" i="1"/>
  <c r="X634" i="1"/>
  <c r="CJ634" i="1"/>
  <c r="AS634" i="1"/>
  <c r="CO634" i="1"/>
  <c r="AK634" i="1"/>
  <c r="CW634" i="1"/>
  <c r="AI634" i="1"/>
  <c r="CZ634" i="1"/>
  <c r="AY634" i="1"/>
  <c r="AW634" i="1"/>
  <c r="AU634" i="1"/>
  <c r="CQ634" i="1"/>
  <c r="DA634" i="1"/>
  <c r="DC634" i="1"/>
  <c r="CP634" i="1"/>
  <c r="CS634" i="1"/>
  <c r="BA634" i="1"/>
  <c r="AP634" i="1"/>
  <c r="DI634" i="1"/>
  <c r="DG634" i="1"/>
  <c r="AO634" i="1"/>
  <c r="AC634" i="1"/>
  <c r="DE634" i="1"/>
  <c r="CY634" i="1"/>
  <c r="AR634" i="1"/>
  <c r="AL634" i="1"/>
  <c r="CX634" i="1"/>
  <c r="CT634" i="1"/>
  <c r="AH634" i="1"/>
  <c r="CU634" i="1"/>
  <c r="AM634" i="1"/>
  <c r="AQ634" i="1"/>
  <c r="DH634" i="1"/>
  <c r="AZ634" i="1"/>
  <c r="CV634" i="1"/>
  <c r="CR634" i="1"/>
  <c r="AN634" i="1"/>
  <c r="DB634" i="1"/>
  <c r="AJ634" i="1"/>
  <c r="AV634" i="1"/>
  <c r="AX634" i="1"/>
  <c r="DF634" i="1"/>
  <c r="AT634" i="1"/>
  <c r="DD634" i="1"/>
  <c r="U120" i="2"/>
  <c r="V120" i="2"/>
  <c r="AF318" i="3"/>
  <c r="AA318" i="3"/>
  <c r="BC319" i="3"/>
  <c r="BE319" i="3" s="1"/>
  <c r="BD319" i="3"/>
  <c r="AZ120" i="2"/>
  <c r="Q120" i="2"/>
  <c r="R120" i="2"/>
  <c r="AK133" i="1"/>
  <c r="AV132" i="1"/>
  <c r="AC133" i="1"/>
  <c r="DH133" i="1"/>
  <c r="AZ133" i="1"/>
  <c r="DA133" i="1"/>
  <c r="BA133" i="1"/>
  <c r="DD133" i="1"/>
  <c r="BQ133" i="1"/>
  <c r="BZ132" i="1"/>
  <c r="DY133" i="1"/>
  <c r="CV132" i="1"/>
  <c r="BT133" i="1"/>
  <c r="DX133" i="1"/>
  <c r="AN132" i="1"/>
  <c r="EE133" i="1"/>
  <c r="BL133" i="1"/>
  <c r="BP132" i="1"/>
  <c r="BY133" i="1"/>
  <c r="BW133" i="1"/>
  <c r="BU133" i="1"/>
  <c r="BN132" i="1"/>
  <c r="CB132" i="1"/>
  <c r="EK133" i="1"/>
  <c r="EG133" i="1"/>
  <c r="DU133" i="1"/>
  <c r="ED133" i="1"/>
  <c r="BM133" i="1"/>
  <c r="AT132" i="1"/>
  <c r="DT133" i="1"/>
  <c r="EB133" i="1"/>
  <c r="EC133" i="1"/>
  <c r="CR132" i="1"/>
  <c r="DZ132" i="1"/>
  <c r="EI133" i="1"/>
  <c r="BV133" i="1"/>
  <c r="CC133" i="1"/>
  <c r="EH133" i="1"/>
  <c r="EM133" i="1"/>
  <c r="AJ132" i="1"/>
  <c r="CD133" i="1"/>
  <c r="DB132" i="1"/>
  <c r="AX132" i="1"/>
  <c r="EL133" i="1"/>
  <c r="EA133" i="1"/>
  <c r="BB150" i="2"/>
  <c r="BE150" i="2" s="1"/>
  <c r="BB151" i="2" s="1"/>
  <c r="BE151" i="2" s="1"/>
  <c r="CA133" i="1"/>
  <c r="DF132" i="1"/>
  <c r="DW133" i="1"/>
  <c r="CE133" i="1"/>
  <c r="BX132" i="1"/>
  <c r="BS133" i="1"/>
  <c r="EF132" i="1"/>
  <c r="EJ132" i="1"/>
  <c r="BR132" i="1"/>
  <c r="DV132" i="1"/>
  <c r="BO133" i="1"/>
  <c r="AQ144" i="2"/>
  <c r="AP144" i="2"/>
  <c r="AS144" i="2" s="1"/>
  <c r="AK146" i="2"/>
  <c r="AL146" i="2"/>
  <c r="AT143" i="2"/>
  <c r="AG143" i="2"/>
  <c r="AF143" i="2"/>
  <c r="AI143" i="2" s="1"/>
  <c r="AO145" i="2"/>
  <c r="DS135" i="1"/>
  <c r="CF135" i="1"/>
  <c r="AE134" i="1"/>
  <c r="AD134" i="1"/>
  <c r="DQ135" i="1"/>
  <c r="CI134" i="1"/>
  <c r="CJ135" i="1"/>
  <c r="DC134" i="1"/>
  <c r="AM134" i="1"/>
  <c r="AF135" i="1"/>
  <c r="AG135" i="1"/>
  <c r="CY134" i="1"/>
  <c r="CQ134" i="1"/>
  <c r="BI135" i="1"/>
  <c r="Z134" i="1"/>
  <c r="BJ135" i="1"/>
  <c r="DM135" i="1"/>
  <c r="BH135" i="1"/>
  <c r="AS136" i="1"/>
  <c r="AH134" i="1"/>
  <c r="CP134" i="1"/>
  <c r="AR135" i="1"/>
  <c r="DN135" i="1"/>
  <c r="AO135" i="1"/>
  <c r="AA134" i="1"/>
  <c r="CX134" i="1"/>
  <c r="CZ135" i="1"/>
  <c r="DI135" i="1"/>
  <c r="AP134" i="1"/>
  <c r="CG135" i="1"/>
  <c r="CN135" i="1"/>
  <c r="AB135" i="1"/>
  <c r="DO135" i="1"/>
  <c r="AU134" i="1"/>
  <c r="BD135" i="1"/>
  <c r="BF136" i="1"/>
  <c r="CK135" i="1"/>
  <c r="DE135" i="1"/>
  <c r="AI134" i="1"/>
  <c r="CO135" i="1"/>
  <c r="AQ134" i="1"/>
  <c r="CH134" i="1"/>
  <c r="Y135" i="1"/>
  <c r="BB135" i="1"/>
  <c r="BC135" i="1"/>
  <c r="BE135" i="1"/>
  <c r="AY134" i="1"/>
  <c r="CT134" i="1"/>
  <c r="CS135" i="1"/>
  <c r="CU134" i="1"/>
  <c r="AW135" i="1"/>
  <c r="CW135" i="1"/>
  <c r="CL134" i="1"/>
  <c r="BK135" i="1"/>
  <c r="CM134" i="1"/>
  <c r="X135" i="1"/>
  <c r="AL134" i="1"/>
  <c r="DL135" i="1"/>
  <c r="DK135" i="1"/>
  <c r="DR136" i="1"/>
  <c r="DP135" i="1"/>
  <c r="DJ136" i="1"/>
  <c r="DG134" i="1"/>
  <c r="BG135" i="1"/>
  <c r="AU331" i="3" l="1"/>
  <c r="BL326" i="3"/>
  <c r="AT331" i="3"/>
  <c r="AV330" i="3"/>
  <c r="AY330" i="3" s="1"/>
  <c r="AW330" i="3"/>
  <c r="AO325" i="3"/>
  <c r="AP325" i="3"/>
  <c r="BK326" i="3"/>
  <c r="W123" i="2"/>
  <c r="Y123" i="2" s="1"/>
  <c r="X123" i="2"/>
  <c r="BD320" i="3"/>
  <c r="BC320" i="3"/>
  <c r="AH367" i="3"/>
  <c r="Q368" i="3"/>
  <c r="V319" i="3"/>
  <c r="U319" i="3"/>
  <c r="Y319" i="3"/>
  <c r="AD319" i="3"/>
  <c r="Z319" i="3"/>
  <c r="AC319" i="3"/>
  <c r="BJ366" i="3"/>
  <c r="AS366" i="3"/>
  <c r="AN366" i="3"/>
  <c r="AX366" i="3"/>
  <c r="W636" i="1"/>
  <c r="Z635" i="1"/>
  <c r="AA635" i="1"/>
  <c r="AE635" i="1"/>
  <c r="CF635" i="1"/>
  <c r="Y635" i="1"/>
  <c r="AD635" i="1"/>
  <c r="CH635" i="1"/>
  <c r="CL635" i="1"/>
  <c r="AB635" i="1"/>
  <c r="X635" i="1"/>
  <c r="CM635" i="1"/>
  <c r="CO635" i="1"/>
  <c r="CJ635" i="1"/>
  <c r="CI635" i="1"/>
  <c r="AG635" i="1"/>
  <c r="AF635" i="1"/>
  <c r="AS635" i="1"/>
  <c r="CG635" i="1"/>
  <c r="CK635" i="1"/>
  <c r="CN635" i="1"/>
  <c r="AO635" i="1"/>
  <c r="CX635" i="1"/>
  <c r="DG635" i="1"/>
  <c r="AP635" i="1"/>
  <c r="AC635" i="1"/>
  <c r="DA635" i="1"/>
  <c r="AK635" i="1"/>
  <c r="CW635" i="1"/>
  <c r="AW635" i="1"/>
  <c r="BA635" i="1"/>
  <c r="AQ635" i="1"/>
  <c r="CZ635" i="1"/>
  <c r="AY635" i="1"/>
  <c r="CU635" i="1"/>
  <c r="AI635" i="1"/>
  <c r="DC635" i="1"/>
  <c r="CP635" i="1"/>
  <c r="AR635" i="1"/>
  <c r="AL635" i="1"/>
  <c r="CS635" i="1"/>
  <c r="AM635" i="1"/>
  <c r="DI635" i="1"/>
  <c r="AH635" i="1"/>
  <c r="CQ635" i="1"/>
  <c r="AU635" i="1"/>
  <c r="CT635" i="1"/>
  <c r="DE635" i="1"/>
  <c r="CY635" i="1"/>
  <c r="AN635" i="1"/>
  <c r="DB635" i="1"/>
  <c r="AJ635" i="1"/>
  <c r="DF635" i="1"/>
  <c r="CR635" i="1"/>
  <c r="AX635" i="1"/>
  <c r="DH635" i="1"/>
  <c r="AZ635" i="1"/>
  <c r="DD635" i="1"/>
  <c r="AV635" i="1"/>
  <c r="CV635" i="1"/>
  <c r="AT635" i="1"/>
  <c r="K167" i="2"/>
  <c r="AB166" i="2"/>
  <c r="BF319" i="3"/>
  <c r="T121" i="2"/>
  <c r="S121" i="2"/>
  <c r="U121" i="2" s="1"/>
  <c r="AR165" i="2"/>
  <c r="BD165" i="2"/>
  <c r="AM165" i="2"/>
  <c r="AH165" i="2"/>
  <c r="O121" i="2"/>
  <c r="Q121" i="2" s="1"/>
  <c r="AX121" i="2"/>
  <c r="P121" i="2"/>
  <c r="AW121" i="2"/>
  <c r="AK134" i="1"/>
  <c r="BF150" i="2"/>
  <c r="AV133" i="1"/>
  <c r="AC134" i="1"/>
  <c r="AZ134" i="1"/>
  <c r="DH134" i="1"/>
  <c r="DA134" i="1"/>
  <c r="DD134" i="1"/>
  <c r="BA134" i="1"/>
  <c r="BN133" i="1"/>
  <c r="BP133" i="1"/>
  <c r="DX134" i="1"/>
  <c r="EL134" i="1"/>
  <c r="DB133" i="1"/>
  <c r="AJ133" i="1"/>
  <c r="DZ133" i="1"/>
  <c r="EC134" i="1"/>
  <c r="BM134" i="1"/>
  <c r="DU134" i="1"/>
  <c r="EK134" i="1"/>
  <c r="BY134" i="1"/>
  <c r="AN133" i="1"/>
  <c r="BQ134" i="1"/>
  <c r="BC151" i="2"/>
  <c r="BF151" i="2" s="1"/>
  <c r="BR133" i="1"/>
  <c r="EF133" i="1"/>
  <c r="BX133" i="1"/>
  <c r="EA134" i="1"/>
  <c r="AX133" i="1"/>
  <c r="CD134" i="1"/>
  <c r="EM134" i="1"/>
  <c r="CC134" i="1"/>
  <c r="EI134" i="1"/>
  <c r="EB134" i="1"/>
  <c r="ED134" i="1"/>
  <c r="EG134" i="1"/>
  <c r="CB133" i="1"/>
  <c r="BW134" i="1"/>
  <c r="EE134" i="1"/>
  <c r="CV133" i="1"/>
  <c r="BZ133" i="1"/>
  <c r="BO134" i="1"/>
  <c r="DW134" i="1"/>
  <c r="CA134" i="1"/>
  <c r="EH134" i="1"/>
  <c r="BV134" i="1"/>
  <c r="DT134" i="1"/>
  <c r="DV133" i="1"/>
  <c r="EJ133" i="1"/>
  <c r="BS134" i="1"/>
  <c r="CE134" i="1"/>
  <c r="DF133" i="1"/>
  <c r="CR133" i="1"/>
  <c r="AT133" i="1"/>
  <c r="BU134" i="1"/>
  <c r="BL134" i="1"/>
  <c r="BT134" i="1"/>
  <c r="DY134" i="1"/>
  <c r="AJ143" i="2"/>
  <c r="BB152" i="2"/>
  <c r="BE152" i="2" s="1"/>
  <c r="BC152" i="2"/>
  <c r="AG144" i="2"/>
  <c r="AF144" i="2"/>
  <c r="AO146" i="2"/>
  <c r="AT144" i="2"/>
  <c r="AQ145" i="2"/>
  <c r="AP145" i="2"/>
  <c r="AN146" i="2"/>
  <c r="CM135" i="1"/>
  <c r="AY135" i="1"/>
  <c r="AL135" i="1"/>
  <c r="BK136" i="1"/>
  <c r="CW136" i="1"/>
  <c r="BE136" i="1"/>
  <c r="BG136" i="1"/>
  <c r="DJ137" i="1"/>
  <c r="DP136" i="1"/>
  <c r="DK136" i="1"/>
  <c r="DL136" i="1"/>
  <c r="X136" i="1"/>
  <c r="CL135" i="1"/>
  <c r="AW136" i="1"/>
  <c r="CS136" i="1"/>
  <c r="CT135" i="1"/>
  <c r="BC136" i="1"/>
  <c r="Y136" i="1"/>
  <c r="CH135" i="1"/>
  <c r="BD136" i="1"/>
  <c r="AU135" i="1"/>
  <c r="DO136" i="1"/>
  <c r="CX135" i="1"/>
  <c r="AO136" i="1"/>
  <c r="DN136" i="1"/>
  <c r="AR136" i="1"/>
  <c r="AH135" i="1"/>
  <c r="CY135" i="1"/>
  <c r="AG136" i="1"/>
  <c r="CJ136" i="1"/>
  <c r="DQ136" i="1"/>
  <c r="CF136" i="1"/>
  <c r="AQ135" i="1"/>
  <c r="DG135" i="1"/>
  <c r="BB136" i="1"/>
  <c r="CO136" i="1"/>
  <c r="DE136" i="1"/>
  <c r="CK136" i="1"/>
  <c r="BF137" i="1"/>
  <c r="AB136" i="1"/>
  <c r="CN136" i="1"/>
  <c r="CG136" i="1"/>
  <c r="AP135" i="1"/>
  <c r="DI136" i="1"/>
  <c r="CZ136" i="1"/>
  <c r="CP135" i="1"/>
  <c r="AS137" i="1"/>
  <c r="BH136" i="1"/>
  <c r="DM136" i="1"/>
  <c r="BJ136" i="1"/>
  <c r="Z135" i="1"/>
  <c r="BI136" i="1"/>
  <c r="CQ135" i="1"/>
  <c r="AF136" i="1"/>
  <c r="AM135" i="1"/>
  <c r="CI135" i="1"/>
  <c r="AD135" i="1"/>
  <c r="AE135" i="1"/>
  <c r="DS136" i="1"/>
  <c r="AI135" i="1"/>
  <c r="DR137" i="1"/>
  <c r="CU135" i="1"/>
  <c r="AA135" i="1"/>
  <c r="DC135" i="1"/>
  <c r="AZ330" i="3" l="1"/>
  <c r="AW331" i="3"/>
  <c r="AV331" i="3"/>
  <c r="AZ331" i="3" s="1"/>
  <c r="BH327" i="3"/>
  <c r="BI327" i="3"/>
  <c r="AM326" i="3"/>
  <c r="AL326" i="3"/>
  <c r="AR332" i="3"/>
  <c r="AQ332" i="3"/>
  <c r="AT332" i="3" s="1"/>
  <c r="Z123" i="2"/>
  <c r="X124" i="2"/>
  <c r="W124" i="2"/>
  <c r="X319" i="3"/>
  <c r="W319" i="3"/>
  <c r="V320" i="3" s="1"/>
  <c r="V121" i="2"/>
  <c r="AF319" i="3"/>
  <c r="AE319" i="3"/>
  <c r="AC320" i="3"/>
  <c r="AS367" i="3"/>
  <c r="BJ367" i="3"/>
  <c r="AX367" i="3"/>
  <c r="AN367" i="3"/>
  <c r="T122" i="2"/>
  <c r="S122" i="2"/>
  <c r="BD166" i="2"/>
  <c r="AR166" i="2"/>
  <c r="AH166" i="2"/>
  <c r="AM166" i="2"/>
  <c r="BE320" i="3"/>
  <c r="BF320" i="3"/>
  <c r="AB167" i="2"/>
  <c r="K168" i="2"/>
  <c r="W637" i="1"/>
  <c r="AD636" i="1"/>
  <c r="AE636" i="1"/>
  <c r="CH636" i="1"/>
  <c r="CL636" i="1"/>
  <c r="Z636" i="1"/>
  <c r="AF636" i="1"/>
  <c r="AA636" i="1"/>
  <c r="CM636" i="1"/>
  <c r="X636" i="1"/>
  <c r="AB636" i="1"/>
  <c r="CJ636" i="1"/>
  <c r="Y636" i="1"/>
  <c r="AG636" i="1"/>
  <c r="CF636" i="1"/>
  <c r="AS636" i="1"/>
  <c r="CG636" i="1"/>
  <c r="CK636" i="1"/>
  <c r="CN636" i="1"/>
  <c r="CI636" i="1"/>
  <c r="CO636" i="1"/>
  <c r="DI636" i="1"/>
  <c r="AW636" i="1"/>
  <c r="CP636" i="1"/>
  <c r="CS636" i="1"/>
  <c r="CZ636" i="1"/>
  <c r="CQ636" i="1"/>
  <c r="AO636" i="1"/>
  <c r="DG636" i="1"/>
  <c r="AY636" i="1"/>
  <c r="BA636" i="1"/>
  <c r="AI636" i="1"/>
  <c r="DC636" i="1"/>
  <c r="CY636" i="1"/>
  <c r="CU636" i="1"/>
  <c r="AK636" i="1"/>
  <c r="AP636" i="1"/>
  <c r="DE636" i="1"/>
  <c r="DA636" i="1"/>
  <c r="CW636" i="1"/>
  <c r="AC636" i="1"/>
  <c r="AQ636" i="1"/>
  <c r="AR636" i="1"/>
  <c r="AL636" i="1"/>
  <c r="CX636" i="1"/>
  <c r="AH636" i="1"/>
  <c r="CT636" i="1"/>
  <c r="AM636" i="1"/>
  <c r="AU636" i="1"/>
  <c r="AZ636" i="1"/>
  <c r="DD636" i="1"/>
  <c r="AV636" i="1"/>
  <c r="AX636" i="1"/>
  <c r="CV636" i="1"/>
  <c r="AJ636" i="1"/>
  <c r="DH636" i="1"/>
  <c r="AT636" i="1"/>
  <c r="AN636" i="1"/>
  <c r="DF636" i="1"/>
  <c r="CR636" i="1"/>
  <c r="DB636" i="1"/>
  <c r="AB319" i="3"/>
  <c r="AH368" i="3"/>
  <c r="Q369" i="3"/>
  <c r="AA319" i="3"/>
  <c r="AZ121" i="2"/>
  <c r="AY121" i="2"/>
  <c r="AW122" i="2"/>
  <c r="O122" i="2"/>
  <c r="AX122" i="2"/>
  <c r="P122" i="2"/>
  <c r="R121" i="2"/>
  <c r="AK135" i="1"/>
  <c r="AV134" i="1"/>
  <c r="AC135" i="1"/>
  <c r="AZ135" i="1"/>
  <c r="DH135" i="1"/>
  <c r="DA135" i="1"/>
  <c r="BA135" i="1"/>
  <c r="DD135" i="1"/>
  <c r="CE135" i="1"/>
  <c r="EA135" i="1"/>
  <c r="BQ135" i="1"/>
  <c r="DU135" i="1"/>
  <c r="EL135" i="1"/>
  <c r="DF134" i="1"/>
  <c r="CA135" i="1"/>
  <c r="CB134" i="1"/>
  <c r="EI135" i="1"/>
  <c r="EM135" i="1"/>
  <c r="AX134" i="1"/>
  <c r="BY135" i="1"/>
  <c r="AJ134" i="1"/>
  <c r="BT135" i="1"/>
  <c r="BU135" i="1"/>
  <c r="DV134" i="1"/>
  <c r="BV135" i="1"/>
  <c r="BO135" i="1"/>
  <c r="CV134" i="1"/>
  <c r="BW135" i="1"/>
  <c r="BX134" i="1"/>
  <c r="BR134" i="1"/>
  <c r="EK135" i="1"/>
  <c r="BM135" i="1"/>
  <c r="DB134" i="1"/>
  <c r="DX135" i="1"/>
  <c r="DY135" i="1"/>
  <c r="BL135" i="1"/>
  <c r="CR134" i="1"/>
  <c r="EJ134" i="1"/>
  <c r="EH135" i="1"/>
  <c r="CD135" i="1"/>
  <c r="EF134" i="1"/>
  <c r="BP134" i="1"/>
  <c r="AT134" i="1"/>
  <c r="BS135" i="1"/>
  <c r="ED135" i="1"/>
  <c r="EC135" i="1"/>
  <c r="DT135" i="1"/>
  <c r="DW135" i="1"/>
  <c r="BZ134" i="1"/>
  <c r="EE135" i="1"/>
  <c r="EG135" i="1"/>
  <c r="EB135" i="1"/>
  <c r="CC135" i="1"/>
  <c r="AN134" i="1"/>
  <c r="DZ134" i="1"/>
  <c r="BN134" i="1"/>
  <c r="AT145" i="2"/>
  <c r="AJ144" i="2"/>
  <c r="BF152" i="2"/>
  <c r="AS145" i="2"/>
  <c r="AP146" i="2" s="1"/>
  <c r="BB153" i="2"/>
  <c r="BC153" i="2"/>
  <c r="AI144" i="2"/>
  <c r="AK147" i="2"/>
  <c r="AL147" i="2"/>
  <c r="BI137" i="1"/>
  <c r="CO137" i="1"/>
  <c r="AI136" i="1"/>
  <c r="DS137" i="1"/>
  <c r="CI136" i="1"/>
  <c r="AF137" i="1"/>
  <c r="CQ136" i="1"/>
  <c r="DC136" i="1"/>
  <c r="AA136" i="1"/>
  <c r="DR138" i="1"/>
  <c r="AD136" i="1"/>
  <c r="AM136" i="1"/>
  <c r="BJ137" i="1"/>
  <c r="BH137" i="1"/>
  <c r="AS138" i="1"/>
  <c r="AP136" i="1"/>
  <c r="CN137" i="1"/>
  <c r="BF138" i="1"/>
  <c r="CK137" i="1"/>
  <c r="DG136" i="1"/>
  <c r="CF137" i="1"/>
  <c r="AR137" i="1"/>
  <c r="AO137" i="1"/>
  <c r="DO137" i="1"/>
  <c r="CH136" i="1"/>
  <c r="Y137" i="1"/>
  <c r="AW137" i="1"/>
  <c r="DL137" i="1"/>
  <c r="CW137" i="1"/>
  <c r="AL136" i="1"/>
  <c r="AY136" i="1"/>
  <c r="CZ137" i="1"/>
  <c r="BD137" i="1"/>
  <c r="CT136" i="1"/>
  <c r="X137" i="1"/>
  <c r="DP137" i="1"/>
  <c r="CU136" i="1"/>
  <c r="AE136" i="1"/>
  <c r="Z136" i="1"/>
  <c r="CP136" i="1"/>
  <c r="DI137" i="1"/>
  <c r="CG137" i="1"/>
  <c r="AB137" i="1"/>
  <c r="DE137" i="1"/>
  <c r="BB137" i="1"/>
  <c r="AQ136" i="1"/>
  <c r="DQ137" i="1"/>
  <c r="AG137" i="1"/>
  <c r="CY136" i="1"/>
  <c r="DN137" i="1"/>
  <c r="CX136" i="1"/>
  <c r="AU136" i="1"/>
  <c r="BC137" i="1"/>
  <c r="CS137" i="1"/>
  <c r="DK137" i="1"/>
  <c r="DJ138" i="1"/>
  <c r="BG137" i="1"/>
  <c r="BE137" i="1"/>
  <c r="BK137" i="1"/>
  <c r="CM136" i="1"/>
  <c r="DM137" i="1"/>
  <c r="CJ137" i="1"/>
  <c r="AH136" i="1"/>
  <c r="CL136" i="1"/>
  <c r="AO326" i="3" l="1"/>
  <c r="AP326" i="3"/>
  <c r="AY331" i="3"/>
  <c r="AR333" i="3"/>
  <c r="AQ333" i="3"/>
  <c r="AU332" i="3"/>
  <c r="BK327" i="3"/>
  <c r="BL327" i="3"/>
  <c r="Y124" i="2"/>
  <c r="Z124" i="2"/>
  <c r="V122" i="2"/>
  <c r="U320" i="3"/>
  <c r="W320" i="3" s="1"/>
  <c r="AC321" i="3" s="1"/>
  <c r="Y320" i="3"/>
  <c r="AA320" i="3" s="1"/>
  <c r="Z320" i="3"/>
  <c r="AD320" i="3"/>
  <c r="AF320" i="3" s="1"/>
  <c r="U122" i="2"/>
  <c r="T123" i="2" s="1"/>
  <c r="K169" i="2"/>
  <c r="AB168" i="2"/>
  <c r="BJ368" i="3"/>
  <c r="AS368" i="3"/>
  <c r="AX368" i="3"/>
  <c r="AN368" i="3"/>
  <c r="AM167" i="2"/>
  <c r="AH167" i="2"/>
  <c r="AR167" i="2"/>
  <c r="BD167" i="2"/>
  <c r="AE320" i="3"/>
  <c r="AH369" i="3"/>
  <c r="Q370" i="3"/>
  <c r="W638" i="1"/>
  <c r="AD637" i="1"/>
  <c r="CH637" i="1"/>
  <c r="AE637" i="1"/>
  <c r="AA637" i="1"/>
  <c r="CI637" i="1"/>
  <c r="X637" i="1"/>
  <c r="CJ637" i="1"/>
  <c r="CL637" i="1"/>
  <c r="Z637" i="1"/>
  <c r="CM637" i="1"/>
  <c r="AB637" i="1"/>
  <c r="Y637" i="1"/>
  <c r="AF637" i="1"/>
  <c r="CG637" i="1"/>
  <c r="CK637" i="1"/>
  <c r="CO637" i="1"/>
  <c r="AG637" i="1"/>
  <c r="AS637" i="1"/>
  <c r="CF637" i="1"/>
  <c r="CN637" i="1"/>
  <c r="AY637" i="1"/>
  <c r="CT637" i="1"/>
  <c r="CP637" i="1"/>
  <c r="DI637" i="1"/>
  <c r="AL637" i="1"/>
  <c r="DC637" i="1"/>
  <c r="AR637" i="1"/>
  <c r="DE637" i="1"/>
  <c r="AO637" i="1"/>
  <c r="CW637" i="1"/>
  <c r="AC637" i="1"/>
  <c r="AQ637" i="1"/>
  <c r="CZ637" i="1"/>
  <c r="AI637" i="1"/>
  <c r="AK637" i="1"/>
  <c r="AW637" i="1"/>
  <c r="AP637" i="1"/>
  <c r="CU637" i="1"/>
  <c r="DG637" i="1"/>
  <c r="BA637" i="1"/>
  <c r="CQ637" i="1"/>
  <c r="AM637" i="1"/>
  <c r="DA637" i="1"/>
  <c r="CS637" i="1"/>
  <c r="AU637" i="1"/>
  <c r="AH637" i="1"/>
  <c r="CX637" i="1"/>
  <c r="CY637" i="1"/>
  <c r="DH637" i="1"/>
  <c r="DD637" i="1"/>
  <c r="AT637" i="1"/>
  <c r="AZ637" i="1"/>
  <c r="AV637" i="1"/>
  <c r="CV637" i="1"/>
  <c r="CR637" i="1"/>
  <c r="AX637" i="1"/>
  <c r="DF637" i="1"/>
  <c r="AN637" i="1"/>
  <c r="DB637" i="1"/>
  <c r="AJ637" i="1"/>
  <c r="BD321" i="3"/>
  <c r="BC321" i="3"/>
  <c r="R122" i="2"/>
  <c r="AZ122" i="2"/>
  <c r="AY122" i="2"/>
  <c r="Q122" i="2"/>
  <c r="AK136" i="1"/>
  <c r="AV135" i="1"/>
  <c r="AC136" i="1"/>
  <c r="DH136" i="1"/>
  <c r="AZ136" i="1"/>
  <c r="DA136" i="1"/>
  <c r="DD136" i="1"/>
  <c r="BA136" i="1"/>
  <c r="CC136" i="1"/>
  <c r="EG136" i="1"/>
  <c r="BZ135" i="1"/>
  <c r="ED136" i="1"/>
  <c r="EF135" i="1"/>
  <c r="CR135" i="1"/>
  <c r="DB135" i="1"/>
  <c r="EK136" i="1"/>
  <c r="BX135" i="1"/>
  <c r="BU136" i="1"/>
  <c r="EI136" i="1"/>
  <c r="CA136" i="1"/>
  <c r="DZ135" i="1"/>
  <c r="DT136" i="1"/>
  <c r="AT135" i="1"/>
  <c r="BO136" i="1"/>
  <c r="BY136" i="1"/>
  <c r="CB135" i="1"/>
  <c r="DF135" i="1"/>
  <c r="EA136" i="1"/>
  <c r="BP135" i="1"/>
  <c r="BL136" i="1"/>
  <c r="BM136" i="1"/>
  <c r="BR135" i="1"/>
  <c r="BW136" i="1"/>
  <c r="BT136" i="1"/>
  <c r="EM136" i="1"/>
  <c r="EH136" i="1"/>
  <c r="DY136" i="1"/>
  <c r="DV135" i="1"/>
  <c r="DU136" i="1"/>
  <c r="DW136" i="1"/>
  <c r="BS136" i="1"/>
  <c r="EJ135" i="1"/>
  <c r="BN135" i="1"/>
  <c r="AN135" i="1"/>
  <c r="EB136" i="1"/>
  <c r="EE136" i="1"/>
  <c r="EC136" i="1"/>
  <c r="CD136" i="1"/>
  <c r="DX136" i="1"/>
  <c r="CV135" i="1"/>
  <c r="BV136" i="1"/>
  <c r="AJ135" i="1"/>
  <c r="AX135" i="1"/>
  <c r="EL136" i="1"/>
  <c r="BQ136" i="1"/>
  <c r="CE136" i="1"/>
  <c r="AQ146" i="2"/>
  <c r="AT146" i="2" s="1"/>
  <c r="BF153" i="2"/>
  <c r="AO147" i="2"/>
  <c r="AG145" i="2"/>
  <c r="AF145" i="2"/>
  <c r="AI145" i="2" s="1"/>
  <c r="BE153" i="2"/>
  <c r="AS146" i="2"/>
  <c r="AN147" i="2"/>
  <c r="AH137" i="1"/>
  <c r="CM137" i="1"/>
  <c r="DJ139" i="1"/>
  <c r="CS138" i="1"/>
  <c r="CX137" i="1"/>
  <c r="DQ138" i="1"/>
  <c r="DL138" i="1"/>
  <c r="DM138" i="1"/>
  <c r="BG138" i="1"/>
  <c r="DK138" i="1"/>
  <c r="BC138" i="1"/>
  <c r="DN138" i="1"/>
  <c r="AQ137" i="1"/>
  <c r="BB138" i="1"/>
  <c r="CG138" i="1"/>
  <c r="DI138" i="1"/>
  <c r="CP137" i="1"/>
  <c r="Z137" i="1"/>
  <c r="AE137" i="1"/>
  <c r="X138" i="1"/>
  <c r="BD138" i="1"/>
  <c r="AY137" i="1"/>
  <c r="CW138" i="1"/>
  <c r="AW138" i="1"/>
  <c r="CH137" i="1"/>
  <c r="DO138" i="1"/>
  <c r="AO138" i="1"/>
  <c r="DG137" i="1"/>
  <c r="BF139" i="1"/>
  <c r="BH138" i="1"/>
  <c r="AM137" i="1"/>
  <c r="DR139" i="1"/>
  <c r="DC137" i="1"/>
  <c r="CQ137" i="1"/>
  <c r="CI137" i="1"/>
  <c r="AI137" i="1"/>
  <c r="BI138" i="1"/>
  <c r="BK138" i="1"/>
  <c r="CF138" i="1"/>
  <c r="CL137" i="1"/>
  <c r="BE138" i="1"/>
  <c r="AU137" i="1"/>
  <c r="AG138" i="1"/>
  <c r="DE138" i="1"/>
  <c r="AB138" i="1"/>
  <c r="CU137" i="1"/>
  <c r="DP138" i="1"/>
  <c r="CT137" i="1"/>
  <c r="CZ138" i="1"/>
  <c r="AL137" i="1"/>
  <c r="Y138" i="1"/>
  <c r="AR138" i="1"/>
  <c r="CK138" i="1"/>
  <c r="CN138" i="1"/>
  <c r="AP137" i="1"/>
  <c r="AS139" i="1"/>
  <c r="BJ138" i="1"/>
  <c r="AD137" i="1"/>
  <c r="AA137" i="1"/>
  <c r="AF138" i="1"/>
  <c r="DS138" i="1"/>
  <c r="CO138" i="1"/>
  <c r="CJ138" i="1"/>
  <c r="CY137" i="1"/>
  <c r="AU333" i="3" l="1"/>
  <c r="AT333" i="3"/>
  <c r="AQ334" i="3" s="1"/>
  <c r="AW332" i="3"/>
  <c r="AV332" i="3"/>
  <c r="AZ332" i="3" s="1"/>
  <c r="BH328" i="3"/>
  <c r="BI328" i="3"/>
  <c r="AM327" i="3"/>
  <c r="AL327" i="3"/>
  <c r="AB320" i="3"/>
  <c r="V321" i="3"/>
  <c r="U321" i="3"/>
  <c r="W321" i="3" s="1"/>
  <c r="Y321" i="3"/>
  <c r="AA321" i="3" s="1"/>
  <c r="AD321" i="3"/>
  <c r="AF321" i="3" s="1"/>
  <c r="Z321" i="3"/>
  <c r="X320" i="3"/>
  <c r="X125" i="2"/>
  <c r="W125" i="2"/>
  <c r="S123" i="2"/>
  <c r="U123" i="2" s="1"/>
  <c r="BF321" i="3"/>
  <c r="BE321" i="3"/>
  <c r="AH370" i="3"/>
  <c r="Q371" i="3"/>
  <c r="AS369" i="3"/>
  <c r="BJ369" i="3"/>
  <c r="AN369" i="3"/>
  <c r="AX369" i="3"/>
  <c r="BD168" i="2"/>
  <c r="AM168" i="2"/>
  <c r="AH168" i="2"/>
  <c r="AR168" i="2"/>
  <c r="W639" i="1"/>
  <c r="AD638" i="1"/>
  <c r="AE638" i="1"/>
  <c r="CJ638" i="1"/>
  <c r="CL638" i="1"/>
  <c r="AA638" i="1"/>
  <c r="CH638" i="1"/>
  <c r="CM638" i="1"/>
  <c r="AF638" i="1"/>
  <c r="CI638" i="1"/>
  <c r="AB638" i="1"/>
  <c r="Z638" i="1"/>
  <c r="X638" i="1"/>
  <c r="CN638" i="1"/>
  <c r="AS638" i="1"/>
  <c r="CK638" i="1"/>
  <c r="CF638" i="1"/>
  <c r="CO638" i="1"/>
  <c r="CG638" i="1"/>
  <c r="Y638" i="1"/>
  <c r="AG638" i="1"/>
  <c r="CW638" i="1"/>
  <c r="AC638" i="1"/>
  <c r="CY638" i="1"/>
  <c r="AU638" i="1"/>
  <c r="DC638" i="1"/>
  <c r="DG638" i="1"/>
  <c r="AO638" i="1"/>
  <c r="AK638" i="1"/>
  <c r="AW638" i="1"/>
  <c r="AP638" i="1"/>
  <c r="DI638" i="1"/>
  <c r="AR638" i="1"/>
  <c r="CZ638" i="1"/>
  <c r="CQ638" i="1"/>
  <c r="AM638" i="1"/>
  <c r="AY638" i="1"/>
  <c r="CS638" i="1"/>
  <c r="DA638" i="1"/>
  <c r="CP638" i="1"/>
  <c r="DE638" i="1"/>
  <c r="AI638" i="1"/>
  <c r="BA638" i="1"/>
  <c r="CX638" i="1"/>
  <c r="AQ638" i="1"/>
  <c r="CT638" i="1"/>
  <c r="AL638" i="1"/>
  <c r="AH638" i="1"/>
  <c r="CU638" i="1"/>
  <c r="AZ638" i="1"/>
  <c r="AV638" i="1"/>
  <c r="CV638" i="1"/>
  <c r="CR638" i="1"/>
  <c r="AN638" i="1"/>
  <c r="DF638" i="1"/>
  <c r="AT638" i="1"/>
  <c r="AX638" i="1"/>
  <c r="DH638" i="1"/>
  <c r="DD638" i="1"/>
  <c r="AJ638" i="1"/>
  <c r="DB638" i="1"/>
  <c r="AE321" i="3"/>
  <c r="AB169" i="2"/>
  <c r="K170" i="2"/>
  <c r="AW123" i="2"/>
  <c r="O123" i="2"/>
  <c r="Q123" i="2" s="1"/>
  <c r="P123" i="2"/>
  <c r="AX123" i="2"/>
  <c r="AK137" i="1"/>
  <c r="AV136" i="1"/>
  <c r="AC137" i="1"/>
  <c r="AZ137" i="1"/>
  <c r="DH137" i="1"/>
  <c r="DA137" i="1"/>
  <c r="BA137" i="1"/>
  <c r="DD137" i="1"/>
  <c r="ED137" i="1"/>
  <c r="DU137" i="1"/>
  <c r="BM137" i="1"/>
  <c r="DF136" i="1"/>
  <c r="BX136" i="1"/>
  <c r="EF136" i="1"/>
  <c r="AX136" i="1"/>
  <c r="BV137" i="1"/>
  <c r="DX137" i="1"/>
  <c r="EC137" i="1"/>
  <c r="DW137" i="1"/>
  <c r="EH137" i="1"/>
  <c r="BL137" i="1"/>
  <c r="EA137" i="1"/>
  <c r="BO137" i="1"/>
  <c r="DT137" i="1"/>
  <c r="CA137" i="1"/>
  <c r="EK137" i="1"/>
  <c r="CR136" i="1"/>
  <c r="EL137" i="1"/>
  <c r="AJ136" i="1"/>
  <c r="CV136" i="1"/>
  <c r="EB137" i="1"/>
  <c r="BN136" i="1"/>
  <c r="EM137" i="1"/>
  <c r="BW137" i="1"/>
  <c r="BP136" i="1"/>
  <c r="BY137" i="1"/>
  <c r="AT136" i="1"/>
  <c r="EG137" i="1"/>
  <c r="CE137" i="1"/>
  <c r="CD137" i="1"/>
  <c r="BS137" i="1"/>
  <c r="DY137" i="1"/>
  <c r="DZ136" i="1"/>
  <c r="EI137" i="1"/>
  <c r="DB136" i="1"/>
  <c r="CC137" i="1"/>
  <c r="BQ137" i="1"/>
  <c r="EE137" i="1"/>
  <c r="AN136" i="1"/>
  <c r="EJ136" i="1"/>
  <c r="DV136" i="1"/>
  <c r="BT137" i="1"/>
  <c r="BR136" i="1"/>
  <c r="CB136" i="1"/>
  <c r="BU137" i="1"/>
  <c r="BZ136" i="1"/>
  <c r="AQ147" i="2"/>
  <c r="AP147" i="2"/>
  <c r="AJ145" i="2"/>
  <c r="BB154" i="2"/>
  <c r="BE154" i="2" s="1"/>
  <c r="BC154" i="2"/>
  <c r="AK148" i="2"/>
  <c r="AL148" i="2"/>
  <c r="AG146" i="2"/>
  <c r="AF146" i="2"/>
  <c r="DN139" i="1"/>
  <c r="CY138" i="1"/>
  <c r="AF139" i="1"/>
  <c r="CN139" i="1"/>
  <c r="AU138" i="1"/>
  <c r="CJ139" i="1"/>
  <c r="DS139" i="1"/>
  <c r="AA138" i="1"/>
  <c r="AD138" i="1"/>
  <c r="BJ139" i="1"/>
  <c r="AP138" i="1"/>
  <c r="CK139" i="1"/>
  <c r="CZ139" i="1"/>
  <c r="DP139" i="1"/>
  <c r="AB139" i="1"/>
  <c r="AG139" i="1"/>
  <c r="BE139" i="1"/>
  <c r="CL138" i="1"/>
  <c r="BK139" i="1"/>
  <c r="CI138" i="1"/>
  <c r="DR140" i="1"/>
  <c r="AO139" i="1"/>
  <c r="DO139" i="1"/>
  <c r="AW139" i="1"/>
  <c r="CW139" i="1"/>
  <c r="BD139" i="1"/>
  <c r="Z138" i="1"/>
  <c r="DI139" i="1"/>
  <c r="BC139" i="1"/>
  <c r="BG139" i="1"/>
  <c r="CX138" i="1"/>
  <c r="CS139" i="1"/>
  <c r="CM138" i="1"/>
  <c r="AS140" i="1"/>
  <c r="AR139" i="1"/>
  <c r="Y139" i="1"/>
  <c r="AL138" i="1"/>
  <c r="CT138" i="1"/>
  <c r="CU138" i="1"/>
  <c r="DE139" i="1"/>
  <c r="CF139" i="1"/>
  <c r="BI139" i="1"/>
  <c r="AI138" i="1"/>
  <c r="DC138" i="1"/>
  <c r="AM138" i="1"/>
  <c r="BH139" i="1"/>
  <c r="CH138" i="1"/>
  <c r="AY138" i="1"/>
  <c r="X139" i="1"/>
  <c r="CP138" i="1"/>
  <c r="CG139" i="1"/>
  <c r="AQ138" i="1"/>
  <c r="DK139" i="1"/>
  <c r="DM139" i="1"/>
  <c r="DL139" i="1"/>
  <c r="DQ139" i="1"/>
  <c r="AH138" i="1"/>
  <c r="BB139" i="1"/>
  <c r="CO139" i="1"/>
  <c r="CQ138" i="1"/>
  <c r="BF140" i="1"/>
  <c r="DG138" i="1"/>
  <c r="AE138" i="1"/>
  <c r="DJ140" i="1"/>
  <c r="AR334" i="3" l="1"/>
  <c r="AY332" i="3"/>
  <c r="AW333" i="3" s="1"/>
  <c r="AU334" i="3"/>
  <c r="AT334" i="3"/>
  <c r="AR335" i="3" s="1"/>
  <c r="BK328" i="3"/>
  <c r="BL328" i="3"/>
  <c r="AO327" i="3"/>
  <c r="AP327" i="3"/>
  <c r="AB321" i="3"/>
  <c r="X321" i="3"/>
  <c r="Z125" i="2"/>
  <c r="Y125" i="2"/>
  <c r="V123" i="2"/>
  <c r="T124" i="2"/>
  <c r="S124" i="2"/>
  <c r="U124" i="2" s="1"/>
  <c r="K171" i="2"/>
  <c r="AB170" i="2"/>
  <c r="BJ370" i="3"/>
  <c r="AS370" i="3"/>
  <c r="AN370" i="3"/>
  <c r="AX370" i="3"/>
  <c r="AH169" i="2"/>
  <c r="BD169" i="2"/>
  <c r="AR169" i="2"/>
  <c r="AM169" i="2"/>
  <c r="BD322" i="3"/>
  <c r="BC322" i="3"/>
  <c r="W640" i="1"/>
  <c r="CH639" i="1"/>
  <c r="CL639" i="1"/>
  <c r="AD639" i="1"/>
  <c r="Z639" i="1"/>
  <c r="AA639" i="1"/>
  <c r="CI639" i="1"/>
  <c r="AB639" i="1"/>
  <c r="AE639" i="1"/>
  <c r="CM639" i="1"/>
  <c r="X639" i="1"/>
  <c r="AF639" i="1"/>
  <c r="CF639" i="1"/>
  <c r="CJ639" i="1"/>
  <c r="CN639" i="1"/>
  <c r="AG639" i="1"/>
  <c r="Y639" i="1"/>
  <c r="CG639" i="1"/>
  <c r="CK639" i="1"/>
  <c r="AS639" i="1"/>
  <c r="CO639" i="1"/>
  <c r="BA639" i="1"/>
  <c r="DA639" i="1"/>
  <c r="CW639" i="1"/>
  <c r="AC639" i="1"/>
  <c r="AW639" i="1"/>
  <c r="CP639" i="1"/>
  <c r="AQ639" i="1"/>
  <c r="DG639" i="1"/>
  <c r="AK639" i="1"/>
  <c r="AO639" i="1"/>
  <c r="AY639" i="1"/>
  <c r="CS639" i="1"/>
  <c r="AM639" i="1"/>
  <c r="AP639" i="1"/>
  <c r="AI639" i="1"/>
  <c r="DI639" i="1"/>
  <c r="DE639" i="1"/>
  <c r="AR639" i="1"/>
  <c r="CQ639" i="1"/>
  <c r="AL639" i="1"/>
  <c r="DC639" i="1"/>
  <c r="CZ639" i="1"/>
  <c r="CX639" i="1"/>
  <c r="AU639" i="1"/>
  <c r="CT639" i="1"/>
  <c r="CU639" i="1"/>
  <c r="AH639" i="1"/>
  <c r="CY639" i="1"/>
  <c r="DH639" i="1"/>
  <c r="DF639" i="1"/>
  <c r="AZ639" i="1"/>
  <c r="CR639" i="1"/>
  <c r="AJ639" i="1"/>
  <c r="AT639" i="1"/>
  <c r="DB639" i="1"/>
  <c r="DD639" i="1"/>
  <c r="AV639" i="1"/>
  <c r="AX639" i="1"/>
  <c r="CV639" i="1"/>
  <c r="AN639" i="1"/>
  <c r="Y322" i="3"/>
  <c r="AD322" i="3"/>
  <c r="Z322" i="3"/>
  <c r="AC322" i="3"/>
  <c r="V322" i="3"/>
  <c r="U322" i="3"/>
  <c r="AH371" i="3"/>
  <c r="Q372" i="3"/>
  <c r="R123" i="2"/>
  <c r="P124" i="2"/>
  <c r="AW124" i="2"/>
  <c r="O124" i="2"/>
  <c r="AX124" i="2"/>
  <c r="AY123" i="2"/>
  <c r="AZ123" i="2"/>
  <c r="AK138" i="1"/>
  <c r="AV137" i="1"/>
  <c r="AC138" i="1"/>
  <c r="AZ138" i="1"/>
  <c r="DH138" i="1"/>
  <c r="DA138" i="1"/>
  <c r="DD138" i="1"/>
  <c r="BA138" i="1"/>
  <c r="DB137" i="1"/>
  <c r="BS138" i="1"/>
  <c r="AT137" i="1"/>
  <c r="BO138" i="1"/>
  <c r="AX137" i="1"/>
  <c r="DU138" i="1"/>
  <c r="CB137" i="1"/>
  <c r="EI138" i="1"/>
  <c r="DY138" i="1"/>
  <c r="EG138" i="1"/>
  <c r="BY138" i="1"/>
  <c r="BW138" i="1"/>
  <c r="BN137" i="1"/>
  <c r="CV137" i="1"/>
  <c r="EL138" i="1"/>
  <c r="EK138" i="1"/>
  <c r="DT138" i="1"/>
  <c r="EA138" i="1"/>
  <c r="EH138" i="1"/>
  <c r="EC138" i="1"/>
  <c r="BX137" i="1"/>
  <c r="BR137" i="1"/>
  <c r="DV137" i="1"/>
  <c r="AN137" i="1"/>
  <c r="BQ138" i="1"/>
  <c r="CE138" i="1"/>
  <c r="BP137" i="1"/>
  <c r="CR137" i="1"/>
  <c r="BL138" i="1"/>
  <c r="DX138" i="1"/>
  <c r="EF137" i="1"/>
  <c r="BU138" i="1"/>
  <c r="CC138" i="1"/>
  <c r="CD138" i="1"/>
  <c r="BV138" i="1"/>
  <c r="DF137" i="1"/>
  <c r="BZ137" i="1"/>
  <c r="BT138" i="1"/>
  <c r="EJ137" i="1"/>
  <c r="EE138" i="1"/>
  <c r="DZ137" i="1"/>
  <c r="EM138" i="1"/>
  <c r="EB138" i="1"/>
  <c r="AJ137" i="1"/>
  <c r="CA138" i="1"/>
  <c r="DW138" i="1"/>
  <c r="BM138" i="1"/>
  <c r="ED138" i="1"/>
  <c r="AJ146" i="2"/>
  <c r="AO148" i="2"/>
  <c r="AI146" i="2"/>
  <c r="AF147" i="2" s="1"/>
  <c r="AT147" i="2"/>
  <c r="BB155" i="2"/>
  <c r="BE155" i="2" s="1"/>
  <c r="BC155" i="2"/>
  <c r="AS147" i="2"/>
  <c r="AN148" i="2"/>
  <c r="BF154" i="2"/>
  <c r="CQ139" i="1"/>
  <c r="AH139" i="1"/>
  <c r="CH139" i="1"/>
  <c r="AL139" i="1"/>
  <c r="DJ141" i="1"/>
  <c r="AE139" i="1"/>
  <c r="BF141" i="1"/>
  <c r="DQ140" i="1"/>
  <c r="DK140" i="1"/>
  <c r="AQ139" i="1"/>
  <c r="CP139" i="1"/>
  <c r="AY139" i="1"/>
  <c r="AM139" i="1"/>
  <c r="CT139" i="1"/>
  <c r="Y140" i="1"/>
  <c r="AR140" i="1"/>
  <c r="CS140" i="1"/>
  <c r="BC140" i="1"/>
  <c r="DI140" i="1"/>
  <c r="CW140" i="1"/>
  <c r="DO140" i="1"/>
  <c r="DR141" i="1"/>
  <c r="CI139" i="1"/>
  <c r="BK140" i="1"/>
  <c r="CL139" i="1"/>
  <c r="AG140" i="1"/>
  <c r="DP140" i="1"/>
  <c r="AP139" i="1"/>
  <c r="AD139" i="1"/>
  <c r="AU139" i="1"/>
  <c r="CN140" i="1"/>
  <c r="DN140" i="1"/>
  <c r="CO140" i="1"/>
  <c r="DL140" i="1"/>
  <c r="CG140" i="1"/>
  <c r="X140" i="1"/>
  <c r="BH140" i="1"/>
  <c r="DC139" i="1"/>
  <c r="BI140" i="1"/>
  <c r="CF140" i="1"/>
  <c r="DE140" i="1"/>
  <c r="AS141" i="1"/>
  <c r="CM139" i="1"/>
  <c r="BG140" i="1"/>
  <c r="Z139" i="1"/>
  <c r="BD140" i="1"/>
  <c r="AW140" i="1"/>
  <c r="AO140" i="1"/>
  <c r="BE140" i="1"/>
  <c r="AB140" i="1"/>
  <c r="CZ140" i="1"/>
  <c r="CK140" i="1"/>
  <c r="BJ140" i="1"/>
  <c r="AA139" i="1"/>
  <c r="DS140" i="1"/>
  <c r="CJ140" i="1"/>
  <c r="AF140" i="1"/>
  <c r="CY139" i="1"/>
  <c r="AI139" i="1"/>
  <c r="DG139" i="1"/>
  <c r="BB140" i="1"/>
  <c r="DM140" i="1"/>
  <c r="CU139" i="1"/>
  <c r="CX139" i="1"/>
  <c r="AQ335" i="3" l="1"/>
  <c r="AV333" i="3"/>
  <c r="AY333" i="3" s="1"/>
  <c r="AV334" i="3" s="1"/>
  <c r="AZ333" i="3"/>
  <c r="AT335" i="3"/>
  <c r="AQ336" i="3" s="1"/>
  <c r="AW334" i="3"/>
  <c r="BH329" i="3"/>
  <c r="BI329" i="3"/>
  <c r="AM328" i="3"/>
  <c r="AL328" i="3"/>
  <c r="AU335" i="3"/>
  <c r="X126" i="2"/>
  <c r="W126" i="2"/>
  <c r="S125" i="2"/>
  <c r="T125" i="2"/>
  <c r="V124" i="2"/>
  <c r="K101" i="22"/>
  <c r="D101" i="22" s="1"/>
  <c r="R101" i="22" s="1"/>
  <c r="AF322" i="3"/>
  <c r="BF322" i="3"/>
  <c r="AA322" i="3"/>
  <c r="AB322" i="3"/>
  <c r="AH372" i="3"/>
  <c r="Q373" i="3"/>
  <c r="W641" i="1"/>
  <c r="Z640" i="1"/>
  <c r="AA640" i="1"/>
  <c r="AD640" i="1"/>
  <c r="CH640" i="1"/>
  <c r="CL640" i="1"/>
  <c r="AE640" i="1"/>
  <c r="CM640" i="1"/>
  <c r="X640" i="1"/>
  <c r="AB640" i="1"/>
  <c r="CF640" i="1"/>
  <c r="Y640" i="1"/>
  <c r="AS640" i="1"/>
  <c r="CG640" i="1"/>
  <c r="CI640" i="1"/>
  <c r="CN640" i="1"/>
  <c r="AF640" i="1"/>
  <c r="CJ640" i="1"/>
  <c r="CK640" i="1"/>
  <c r="AG640" i="1"/>
  <c r="CO640" i="1"/>
  <c r="AI640" i="1"/>
  <c r="DA640" i="1"/>
  <c r="AO640" i="1"/>
  <c r="DC640" i="1"/>
  <c r="CT640" i="1"/>
  <c r="CQ640" i="1"/>
  <c r="DG640" i="1"/>
  <c r="AC640" i="1"/>
  <c r="AY640" i="1"/>
  <c r="CP640" i="1"/>
  <c r="DI640" i="1"/>
  <c r="AR640" i="1"/>
  <c r="AK640" i="1"/>
  <c r="CW640" i="1"/>
  <c r="AP640" i="1"/>
  <c r="CZ640" i="1"/>
  <c r="BA640" i="1"/>
  <c r="CS640" i="1"/>
  <c r="DE640" i="1"/>
  <c r="CY640" i="1"/>
  <c r="CU640" i="1"/>
  <c r="CX640" i="1"/>
  <c r="AU640" i="1"/>
  <c r="AM640" i="1"/>
  <c r="AL640" i="1"/>
  <c r="AQ640" i="1"/>
  <c r="AW640" i="1"/>
  <c r="AH640" i="1"/>
  <c r="DH640" i="1"/>
  <c r="AN640" i="1"/>
  <c r="AJ640" i="1"/>
  <c r="AZ640" i="1"/>
  <c r="DF640" i="1"/>
  <c r="CV640" i="1"/>
  <c r="AT640" i="1"/>
  <c r="DD640" i="1"/>
  <c r="AV640" i="1"/>
  <c r="AX640" i="1"/>
  <c r="CR640" i="1"/>
  <c r="DB640" i="1"/>
  <c r="AS371" i="3"/>
  <c r="BJ371" i="3"/>
  <c r="AX371" i="3"/>
  <c r="AN371" i="3"/>
  <c r="AE322" i="3"/>
  <c r="BD170" i="2"/>
  <c r="AM170" i="2"/>
  <c r="AH170" i="2"/>
  <c r="AR170" i="2"/>
  <c r="W322" i="3"/>
  <c r="X322" i="3"/>
  <c r="M101" i="22"/>
  <c r="E101" i="22" s="1"/>
  <c r="BE322" i="3"/>
  <c r="U125" i="2"/>
  <c r="K172" i="2"/>
  <c r="AB171" i="2"/>
  <c r="AZ124" i="2"/>
  <c r="AY124" i="2"/>
  <c r="Q124" i="2"/>
  <c r="R124" i="2"/>
  <c r="AK139" i="1"/>
  <c r="AV138" i="1"/>
  <c r="AC139" i="1"/>
  <c r="DH139" i="1"/>
  <c r="AZ139" i="1"/>
  <c r="DA139" i="1"/>
  <c r="DD139" i="1"/>
  <c r="BA139" i="1"/>
  <c r="EB139" i="1"/>
  <c r="DZ138" i="1"/>
  <c r="BZ138" i="1"/>
  <c r="CC139" i="1"/>
  <c r="BP138" i="1"/>
  <c r="BQ139" i="1"/>
  <c r="DT139" i="1"/>
  <c r="EL139" i="1"/>
  <c r="BM139" i="1"/>
  <c r="CA139" i="1"/>
  <c r="EJ138" i="1"/>
  <c r="BV139" i="1"/>
  <c r="EF138" i="1"/>
  <c r="BL139" i="1"/>
  <c r="DV138" i="1"/>
  <c r="BX138" i="1"/>
  <c r="EH139" i="1"/>
  <c r="BN138" i="1"/>
  <c r="BY139" i="1"/>
  <c r="DY139" i="1"/>
  <c r="CB138" i="1"/>
  <c r="DW139" i="1"/>
  <c r="AJ138" i="1"/>
  <c r="EM139" i="1"/>
  <c r="DF138" i="1"/>
  <c r="BU139" i="1"/>
  <c r="DX139" i="1"/>
  <c r="CE139" i="1"/>
  <c r="CV138" i="1"/>
  <c r="BW139" i="1"/>
  <c r="EG139" i="1"/>
  <c r="BO139" i="1"/>
  <c r="BS139" i="1"/>
  <c r="ED139" i="1"/>
  <c r="EE139" i="1"/>
  <c r="BT139" i="1"/>
  <c r="CD139" i="1"/>
  <c r="CR138" i="1"/>
  <c r="AN138" i="1"/>
  <c r="BR138" i="1"/>
  <c r="EC139" i="1"/>
  <c r="EA139" i="1"/>
  <c r="EK139" i="1"/>
  <c r="EI139" i="1"/>
  <c r="DU139" i="1"/>
  <c r="AX138" i="1"/>
  <c r="AT138" i="1"/>
  <c r="DB138" i="1"/>
  <c r="AG147" i="2"/>
  <c r="AJ147" i="2" s="1"/>
  <c r="BF155" i="2"/>
  <c r="AI147" i="2"/>
  <c r="AK149" i="2"/>
  <c r="AN149" i="2" s="1"/>
  <c r="AL149" i="2"/>
  <c r="AQ148" i="2"/>
  <c r="AP148" i="2"/>
  <c r="BB156" i="2"/>
  <c r="BE156" i="2" s="1"/>
  <c r="BC156" i="2"/>
  <c r="Z140" i="1"/>
  <c r="CU140" i="1"/>
  <c r="BE141" i="1"/>
  <c r="CJ141" i="1"/>
  <c r="BD141" i="1"/>
  <c r="X141" i="1"/>
  <c r="CX140" i="1"/>
  <c r="DM141" i="1"/>
  <c r="DG140" i="1"/>
  <c r="AI140" i="1"/>
  <c r="DS141" i="1"/>
  <c r="BJ141" i="1"/>
  <c r="AB141" i="1"/>
  <c r="AW141" i="1"/>
  <c r="CM140" i="1"/>
  <c r="AS142" i="1"/>
  <c r="DE141" i="1"/>
  <c r="BI141" i="1"/>
  <c r="BH141" i="1"/>
  <c r="CG141" i="1"/>
  <c r="DL141" i="1"/>
  <c r="CN141" i="1"/>
  <c r="AU140" i="1"/>
  <c r="AD140" i="1"/>
  <c r="CI140" i="1"/>
  <c r="DO141" i="1"/>
  <c r="AR141" i="1"/>
  <c r="AM140" i="1"/>
  <c r="AY140" i="1"/>
  <c r="AQ140" i="1"/>
  <c r="DK141" i="1"/>
  <c r="DJ142" i="1"/>
  <c r="CH140" i="1"/>
  <c r="CQ140" i="1"/>
  <c r="AF141" i="1"/>
  <c r="CZ141" i="1"/>
  <c r="AH140" i="1"/>
  <c r="BB141" i="1"/>
  <c r="CY140" i="1"/>
  <c r="AA140" i="1"/>
  <c r="AO141" i="1"/>
  <c r="BG141" i="1"/>
  <c r="CF141" i="1"/>
  <c r="DC140" i="1"/>
  <c r="DN141" i="1"/>
  <c r="AG141" i="1"/>
  <c r="BK141" i="1"/>
  <c r="DR142" i="1"/>
  <c r="CW141" i="1"/>
  <c r="DI141" i="1"/>
  <c r="BC141" i="1"/>
  <c r="CS141" i="1"/>
  <c r="Y141" i="1"/>
  <c r="CP140" i="1"/>
  <c r="DQ141" i="1"/>
  <c r="BF142" i="1"/>
  <c r="AE140" i="1"/>
  <c r="AL140" i="1"/>
  <c r="CL140" i="1"/>
  <c r="CT140" i="1"/>
  <c r="CK141" i="1"/>
  <c r="CO141" i="1"/>
  <c r="AP140" i="1"/>
  <c r="DP141" i="1"/>
  <c r="AZ334" i="3" l="1"/>
  <c r="AT336" i="3"/>
  <c r="AR337" i="3" s="1"/>
  <c r="AY334" i="3"/>
  <c r="AV335" i="3" s="1"/>
  <c r="AR336" i="3"/>
  <c r="AU336" i="3" s="1"/>
  <c r="BK329" i="3"/>
  <c r="BL329" i="3"/>
  <c r="AO328" i="3"/>
  <c r="AP328" i="3"/>
  <c r="Z126" i="2"/>
  <c r="Y126" i="2"/>
  <c r="V125" i="2"/>
  <c r="G101" i="22"/>
  <c r="U101" i="22" s="1"/>
  <c r="S101" i="22"/>
  <c r="AH171" i="2"/>
  <c r="BD171" i="2"/>
  <c r="AR171" i="2"/>
  <c r="AM171" i="2"/>
  <c r="K173" i="2"/>
  <c r="AB172" i="2"/>
  <c r="AH373" i="3"/>
  <c r="Q374" i="3"/>
  <c r="BD323" i="3"/>
  <c r="BC323" i="3"/>
  <c r="W642" i="1"/>
  <c r="AD641" i="1"/>
  <c r="CH641" i="1"/>
  <c r="Z641" i="1"/>
  <c r="AE641" i="1"/>
  <c r="CL641" i="1"/>
  <c r="AA641" i="1"/>
  <c r="X641" i="1"/>
  <c r="AB641" i="1"/>
  <c r="CI641" i="1"/>
  <c r="CM641" i="1"/>
  <c r="CF641" i="1"/>
  <c r="CJ641" i="1"/>
  <c r="CN641" i="1"/>
  <c r="Y641" i="1"/>
  <c r="AG641" i="1"/>
  <c r="CO641" i="1"/>
  <c r="AF641" i="1"/>
  <c r="AS641" i="1"/>
  <c r="CG641" i="1"/>
  <c r="CK641" i="1"/>
  <c r="CX641" i="1"/>
  <c r="AW641" i="1"/>
  <c r="AP641" i="1"/>
  <c r="DI641" i="1"/>
  <c r="AM641" i="1"/>
  <c r="CW641" i="1"/>
  <c r="AO641" i="1"/>
  <c r="AY641" i="1"/>
  <c r="CY641" i="1"/>
  <c r="CZ641" i="1"/>
  <c r="AK641" i="1"/>
  <c r="DG641" i="1"/>
  <c r="AI641" i="1"/>
  <c r="AC641" i="1"/>
  <c r="AQ641" i="1"/>
  <c r="DA641" i="1"/>
  <c r="CT641" i="1"/>
  <c r="BA641" i="1"/>
  <c r="CP641" i="1"/>
  <c r="CU641" i="1"/>
  <c r="CS641" i="1"/>
  <c r="AR641" i="1"/>
  <c r="AL641" i="1"/>
  <c r="DC641" i="1"/>
  <c r="DE641" i="1"/>
  <c r="CQ641" i="1"/>
  <c r="AU641" i="1"/>
  <c r="AH641" i="1"/>
  <c r="DB641" i="1"/>
  <c r="AX641" i="1"/>
  <c r="DF641" i="1"/>
  <c r="CV641" i="1"/>
  <c r="AJ641" i="1"/>
  <c r="AT641" i="1"/>
  <c r="AZ641" i="1"/>
  <c r="DH641" i="1"/>
  <c r="DD641" i="1"/>
  <c r="AV641" i="1"/>
  <c r="CR641" i="1"/>
  <c r="AN641" i="1"/>
  <c r="C101" i="22"/>
  <c r="Q101" i="22" s="1"/>
  <c r="S126" i="2"/>
  <c r="T126" i="2"/>
  <c r="AC323" i="3"/>
  <c r="AE323" i="3" s="1"/>
  <c r="V323" i="3"/>
  <c r="AD323" i="3"/>
  <c r="Y323" i="3"/>
  <c r="Z323" i="3"/>
  <c r="U323" i="3"/>
  <c r="BJ372" i="3"/>
  <c r="AS372" i="3"/>
  <c r="AX372" i="3"/>
  <c r="AN372" i="3"/>
  <c r="O125" i="2"/>
  <c r="Q125" i="2" s="1"/>
  <c r="AX125" i="2"/>
  <c r="P125" i="2"/>
  <c r="AW125" i="2"/>
  <c r="AK140" i="1"/>
  <c r="AV139" i="1"/>
  <c r="AC140" i="1"/>
  <c r="AZ140" i="1"/>
  <c r="DH140" i="1"/>
  <c r="DA140" i="1"/>
  <c r="BA140" i="1"/>
  <c r="DD140" i="1"/>
  <c r="DB139" i="1"/>
  <c r="AX139" i="1"/>
  <c r="EA140" i="1"/>
  <c r="CR139" i="1"/>
  <c r="BT140" i="1"/>
  <c r="ED140" i="1"/>
  <c r="BO140" i="1"/>
  <c r="AJ139" i="1"/>
  <c r="EH140" i="1"/>
  <c r="EI140" i="1"/>
  <c r="BR139" i="1"/>
  <c r="BW140" i="1"/>
  <c r="EM140" i="1"/>
  <c r="DW140" i="1"/>
  <c r="DY140" i="1"/>
  <c r="BX139" i="1"/>
  <c r="CA140" i="1"/>
  <c r="EL140" i="1"/>
  <c r="BQ140" i="1"/>
  <c r="CC140" i="1"/>
  <c r="AT139" i="1"/>
  <c r="DU140" i="1"/>
  <c r="EC140" i="1"/>
  <c r="AN139" i="1"/>
  <c r="EE140" i="1"/>
  <c r="BS140" i="1"/>
  <c r="CE140" i="1"/>
  <c r="BU140" i="1"/>
  <c r="BN139" i="1"/>
  <c r="BL140" i="1"/>
  <c r="BV140" i="1"/>
  <c r="DZ139" i="1"/>
  <c r="EK140" i="1"/>
  <c r="CD140" i="1"/>
  <c r="EG140" i="1"/>
  <c r="CV139" i="1"/>
  <c r="DX140" i="1"/>
  <c r="DF139" i="1"/>
  <c r="CB139" i="1"/>
  <c r="BY140" i="1"/>
  <c r="DV139" i="1"/>
  <c r="EF139" i="1"/>
  <c r="EJ139" i="1"/>
  <c r="BM140" i="1"/>
  <c r="DT140" i="1"/>
  <c r="BP139" i="1"/>
  <c r="BZ139" i="1"/>
  <c r="EB140" i="1"/>
  <c r="AG148" i="2"/>
  <c r="AF148" i="2"/>
  <c r="AI148" i="2" s="1"/>
  <c r="BB157" i="2"/>
  <c r="BE157" i="2" s="1"/>
  <c r="BC157" i="2"/>
  <c r="AT148" i="2"/>
  <c r="BF156" i="2"/>
  <c r="AS148" i="2"/>
  <c r="AO149" i="2"/>
  <c r="AK150" i="2"/>
  <c r="AN150" i="2" s="1"/>
  <c r="AL150" i="2"/>
  <c r="DL142" i="1"/>
  <c r="AP141" i="1"/>
  <c r="BF143" i="1"/>
  <c r="CP141" i="1"/>
  <c r="Y142" i="1"/>
  <c r="CT141" i="1"/>
  <c r="CL141" i="1"/>
  <c r="AE141" i="1"/>
  <c r="DQ142" i="1"/>
  <c r="BC142" i="1"/>
  <c r="CW142" i="1"/>
  <c r="DR143" i="1"/>
  <c r="AG142" i="1"/>
  <c r="BG142" i="1"/>
  <c r="AO142" i="1"/>
  <c r="AA141" i="1"/>
  <c r="AH141" i="1"/>
  <c r="CZ142" i="1"/>
  <c r="CQ141" i="1"/>
  <c r="CH141" i="1"/>
  <c r="DK142" i="1"/>
  <c r="AY141" i="1"/>
  <c r="AU141" i="1"/>
  <c r="BH142" i="1"/>
  <c r="DE142" i="1"/>
  <c r="CM141" i="1"/>
  <c r="AB142" i="1"/>
  <c r="BJ142" i="1"/>
  <c r="AI141" i="1"/>
  <c r="DM142" i="1"/>
  <c r="X142" i="1"/>
  <c r="CU141" i="1"/>
  <c r="CF142" i="1"/>
  <c r="DP142" i="1"/>
  <c r="CK142" i="1"/>
  <c r="AL141" i="1"/>
  <c r="CS142" i="1"/>
  <c r="DI142" i="1"/>
  <c r="DN142" i="1"/>
  <c r="DC141" i="1"/>
  <c r="CY141" i="1"/>
  <c r="BB142" i="1"/>
  <c r="AF142" i="1"/>
  <c r="DJ143" i="1"/>
  <c r="AQ141" i="1"/>
  <c r="AM141" i="1"/>
  <c r="AR142" i="1"/>
  <c r="DO142" i="1"/>
  <c r="CI141" i="1"/>
  <c r="AD141" i="1"/>
  <c r="CN142" i="1"/>
  <c r="CG142" i="1"/>
  <c r="BI142" i="1"/>
  <c r="AS143" i="1"/>
  <c r="AW142" i="1"/>
  <c r="DS142" i="1"/>
  <c r="DG141" i="1"/>
  <c r="CX141" i="1"/>
  <c r="BD142" i="1"/>
  <c r="CJ142" i="1"/>
  <c r="BE142" i="1"/>
  <c r="Z141" i="1"/>
  <c r="CO142" i="1"/>
  <c r="BK142" i="1"/>
  <c r="AW335" i="3" l="1"/>
  <c r="AZ335" i="3" s="1"/>
  <c r="AQ337" i="3"/>
  <c r="AT337" i="3" s="1"/>
  <c r="AQ338" i="3" s="1"/>
  <c r="AT338" i="3" s="1"/>
  <c r="AY335" i="3"/>
  <c r="AM329" i="3"/>
  <c r="AL329" i="3"/>
  <c r="AU337" i="3"/>
  <c r="BH330" i="3"/>
  <c r="BK330" i="3" s="1"/>
  <c r="BI330" i="3"/>
  <c r="X127" i="2"/>
  <c r="W127" i="2"/>
  <c r="AH374" i="3"/>
  <c r="Q375" i="3"/>
  <c r="AF323" i="3"/>
  <c r="W643" i="1"/>
  <c r="Z642" i="1"/>
  <c r="AA642" i="1"/>
  <c r="CL642" i="1"/>
  <c r="CI642" i="1"/>
  <c r="AF642" i="1"/>
  <c r="CM642" i="1"/>
  <c r="AD642" i="1"/>
  <c r="AE642" i="1"/>
  <c r="CF642" i="1"/>
  <c r="CJ642" i="1"/>
  <c r="AG642" i="1"/>
  <c r="CH642" i="1"/>
  <c r="CN642" i="1"/>
  <c r="CG642" i="1"/>
  <c r="X642" i="1"/>
  <c r="Y642" i="1"/>
  <c r="CK642" i="1"/>
  <c r="AS642" i="1"/>
  <c r="CO642" i="1"/>
  <c r="AB642" i="1"/>
  <c r="CT642" i="1"/>
  <c r="AK642" i="1"/>
  <c r="AC642" i="1"/>
  <c r="AY642" i="1"/>
  <c r="AO642" i="1"/>
  <c r="CY642" i="1"/>
  <c r="DI642" i="1"/>
  <c r="AM642" i="1"/>
  <c r="DA642" i="1"/>
  <c r="CW642" i="1"/>
  <c r="AI642" i="1"/>
  <c r="AP642" i="1"/>
  <c r="BA642" i="1"/>
  <c r="DE642" i="1"/>
  <c r="CP642" i="1"/>
  <c r="DG642" i="1"/>
  <c r="CU642" i="1"/>
  <c r="AW642" i="1"/>
  <c r="DC642" i="1"/>
  <c r="CZ642" i="1"/>
  <c r="AR642" i="1"/>
  <c r="CQ642" i="1"/>
  <c r="CS642" i="1"/>
  <c r="CX642" i="1"/>
  <c r="AU642" i="1"/>
  <c r="AQ642" i="1"/>
  <c r="AL642" i="1"/>
  <c r="AH642" i="1"/>
  <c r="CV642" i="1"/>
  <c r="AX642" i="1"/>
  <c r="AV642" i="1"/>
  <c r="DH642" i="1"/>
  <c r="AZ642" i="1"/>
  <c r="CR642" i="1"/>
  <c r="AT642" i="1"/>
  <c r="AN642" i="1"/>
  <c r="DD642" i="1"/>
  <c r="DF642" i="1"/>
  <c r="DB642" i="1"/>
  <c r="AJ642" i="1"/>
  <c r="BE323" i="3"/>
  <c r="BF323" i="3"/>
  <c r="AS373" i="3"/>
  <c r="BJ373" i="3"/>
  <c r="AN373" i="3"/>
  <c r="AX373" i="3"/>
  <c r="W323" i="3"/>
  <c r="X323" i="3"/>
  <c r="AA323" i="3"/>
  <c r="AB323" i="3"/>
  <c r="BD172" i="2"/>
  <c r="AR172" i="2"/>
  <c r="AH172" i="2"/>
  <c r="AM172" i="2"/>
  <c r="U126" i="2"/>
  <c r="V126" i="2"/>
  <c r="AB173" i="2"/>
  <c r="K174" i="2"/>
  <c r="AZ125" i="2"/>
  <c r="AY125" i="2"/>
  <c r="O126" i="2"/>
  <c r="Q126" i="2" s="1"/>
  <c r="AX126" i="2"/>
  <c r="P126" i="2"/>
  <c r="AW126" i="2"/>
  <c r="R125" i="2"/>
  <c r="AK141" i="1"/>
  <c r="AV140" i="1"/>
  <c r="AC141" i="1"/>
  <c r="DH141" i="1"/>
  <c r="AZ141" i="1"/>
  <c r="DA141" i="1"/>
  <c r="DD141" i="1"/>
  <c r="BA141" i="1"/>
  <c r="BZ140" i="1"/>
  <c r="EG141" i="1"/>
  <c r="EK141" i="1"/>
  <c r="BN140" i="1"/>
  <c r="CE141" i="1"/>
  <c r="AN140" i="1"/>
  <c r="DU141" i="1"/>
  <c r="EL141" i="1"/>
  <c r="DW141" i="1"/>
  <c r="EI141" i="1"/>
  <c r="ED141" i="1"/>
  <c r="EF140" i="1"/>
  <c r="CD141" i="1"/>
  <c r="BL141" i="1"/>
  <c r="EH141" i="1"/>
  <c r="BT141" i="1"/>
  <c r="EJ140" i="1"/>
  <c r="DV140" i="1"/>
  <c r="CB140" i="1"/>
  <c r="BV141" i="1"/>
  <c r="EE141" i="1"/>
  <c r="EC141" i="1"/>
  <c r="AT140" i="1"/>
  <c r="BX140" i="1"/>
  <c r="CR140" i="1"/>
  <c r="AX140" i="1"/>
  <c r="DT141" i="1"/>
  <c r="DX141" i="1"/>
  <c r="CC141" i="1"/>
  <c r="BW141" i="1"/>
  <c r="AJ140" i="1"/>
  <c r="CV140" i="1"/>
  <c r="BS141" i="1"/>
  <c r="BR140" i="1"/>
  <c r="EB141" i="1"/>
  <c r="BP140" i="1"/>
  <c r="BM141" i="1"/>
  <c r="BY141" i="1"/>
  <c r="DF140" i="1"/>
  <c r="DZ140" i="1"/>
  <c r="BU141" i="1"/>
  <c r="BQ141" i="1"/>
  <c r="CA141" i="1"/>
  <c r="DY141" i="1"/>
  <c r="EM141" i="1"/>
  <c r="BO141" i="1"/>
  <c r="EA141" i="1"/>
  <c r="DB140" i="1"/>
  <c r="AK151" i="2"/>
  <c r="AL151" i="2"/>
  <c r="BF157" i="2"/>
  <c r="AO150" i="2"/>
  <c r="AQ149" i="2"/>
  <c r="AP149" i="2"/>
  <c r="AS149" i="2" s="1"/>
  <c r="AJ148" i="2"/>
  <c r="BB158" i="2"/>
  <c r="BC158" i="2"/>
  <c r="AG149" i="2"/>
  <c r="AF149" i="2"/>
  <c r="AI149" i="2" s="1"/>
  <c r="DG142" i="1"/>
  <c r="DJ144" i="1"/>
  <c r="BB143" i="1"/>
  <c r="DR144" i="1"/>
  <c r="Z142" i="1"/>
  <c r="CJ143" i="1"/>
  <c r="DN143" i="1"/>
  <c r="BK143" i="1"/>
  <c r="CO143" i="1"/>
  <c r="BE143" i="1"/>
  <c r="BD143" i="1"/>
  <c r="DS143" i="1"/>
  <c r="AW143" i="1"/>
  <c r="AS144" i="1"/>
  <c r="CG143" i="1"/>
  <c r="CN143" i="1"/>
  <c r="DO143" i="1"/>
  <c r="AM142" i="1"/>
  <c r="AF143" i="1"/>
  <c r="DC142" i="1"/>
  <c r="DI143" i="1"/>
  <c r="AL142" i="1"/>
  <c r="CK143" i="1"/>
  <c r="CF143" i="1"/>
  <c r="CU142" i="1"/>
  <c r="DM143" i="1"/>
  <c r="BJ143" i="1"/>
  <c r="CM142" i="1"/>
  <c r="BH143" i="1"/>
  <c r="AY142" i="1"/>
  <c r="AH142" i="1"/>
  <c r="AA142" i="1"/>
  <c r="BG143" i="1"/>
  <c r="BC143" i="1"/>
  <c r="CL142" i="1"/>
  <c r="Y143" i="1"/>
  <c r="DL143" i="1"/>
  <c r="CX142" i="1"/>
  <c r="BI143" i="1"/>
  <c r="AD142" i="1"/>
  <c r="CI142" i="1"/>
  <c r="AR143" i="1"/>
  <c r="AQ142" i="1"/>
  <c r="CY142" i="1"/>
  <c r="CS143" i="1"/>
  <c r="DP143" i="1"/>
  <c r="X143" i="1"/>
  <c r="AI142" i="1"/>
  <c r="AB143" i="1"/>
  <c r="DE143" i="1"/>
  <c r="CH142" i="1"/>
  <c r="CZ143" i="1"/>
  <c r="AO143" i="1"/>
  <c r="AG143" i="1"/>
  <c r="CW143" i="1"/>
  <c r="DQ143" i="1"/>
  <c r="CT142" i="1"/>
  <c r="CP142" i="1"/>
  <c r="AP142" i="1"/>
  <c r="CQ142" i="1"/>
  <c r="AU142" i="1"/>
  <c r="DK143" i="1"/>
  <c r="AE142" i="1"/>
  <c r="BF144" i="1"/>
  <c r="AP329" i="3" l="1"/>
  <c r="AR338" i="3"/>
  <c r="BL330" i="3"/>
  <c r="AQ339" i="3"/>
  <c r="AT339" i="3" s="1"/>
  <c r="AR339" i="3"/>
  <c r="AO329" i="3"/>
  <c r="AU338" i="3"/>
  <c r="BI331" i="3"/>
  <c r="BH331" i="3"/>
  <c r="AV336" i="3"/>
  <c r="AW336" i="3"/>
  <c r="Y127" i="2"/>
  <c r="Z127" i="2"/>
  <c r="BD173" i="2"/>
  <c r="AM173" i="2"/>
  <c r="AH173" i="2"/>
  <c r="AR173" i="2"/>
  <c r="T127" i="2"/>
  <c r="S127" i="2"/>
  <c r="W644" i="1"/>
  <c r="CL643" i="1"/>
  <c r="AD643" i="1"/>
  <c r="Z643" i="1"/>
  <c r="AE643" i="1"/>
  <c r="AA643" i="1"/>
  <c r="CM643" i="1"/>
  <c r="X643" i="1"/>
  <c r="AB643" i="1"/>
  <c r="CH643" i="1"/>
  <c r="CF643" i="1"/>
  <c r="CI643" i="1"/>
  <c r="CJ643" i="1"/>
  <c r="CN643" i="1"/>
  <c r="Y643" i="1"/>
  <c r="AS643" i="1"/>
  <c r="AF643" i="1"/>
  <c r="CO643" i="1"/>
  <c r="AG643" i="1"/>
  <c r="CK643" i="1"/>
  <c r="CG643" i="1"/>
  <c r="DG643" i="1"/>
  <c r="CW643" i="1"/>
  <c r="AK643" i="1"/>
  <c r="AY643" i="1"/>
  <c r="AI643" i="1"/>
  <c r="AW643" i="1"/>
  <c r="CS643" i="1"/>
  <c r="CP643" i="1"/>
  <c r="AQ643" i="1"/>
  <c r="BA643" i="1"/>
  <c r="DE643" i="1"/>
  <c r="AM643" i="1"/>
  <c r="CQ643" i="1"/>
  <c r="DA643" i="1"/>
  <c r="AU643" i="1"/>
  <c r="AR643" i="1"/>
  <c r="AC643" i="1"/>
  <c r="AO643" i="1"/>
  <c r="AP643" i="1"/>
  <c r="DC643" i="1"/>
  <c r="CU643" i="1"/>
  <c r="DI643" i="1"/>
  <c r="CZ643" i="1"/>
  <c r="AL643" i="1"/>
  <c r="CX643" i="1"/>
  <c r="CY643" i="1"/>
  <c r="AH643" i="1"/>
  <c r="CT643" i="1"/>
  <c r="AV643" i="1"/>
  <c r="DH643" i="1"/>
  <c r="DD643" i="1"/>
  <c r="AX643" i="1"/>
  <c r="DF643" i="1"/>
  <c r="CR643" i="1"/>
  <c r="AT643" i="1"/>
  <c r="AZ643" i="1"/>
  <c r="AN643" i="1"/>
  <c r="AJ643" i="1"/>
  <c r="CV643" i="1"/>
  <c r="DB643" i="1"/>
  <c r="K175" i="2"/>
  <c r="AB174" i="2"/>
  <c r="Y324" i="3"/>
  <c r="AD324" i="3"/>
  <c r="U324" i="3"/>
  <c r="Z324" i="3"/>
  <c r="AC324" i="3"/>
  <c r="V324" i="3"/>
  <c r="AH375" i="3"/>
  <c r="Q376" i="3"/>
  <c r="BC324" i="3"/>
  <c r="BD324" i="3"/>
  <c r="BJ374" i="3"/>
  <c r="AS374" i="3"/>
  <c r="AN374" i="3"/>
  <c r="AX374" i="3"/>
  <c r="O127" i="2"/>
  <c r="Q127" i="2" s="1"/>
  <c r="AW127" i="2"/>
  <c r="P127" i="2"/>
  <c r="AX127" i="2"/>
  <c r="R126" i="2"/>
  <c r="AY126" i="2"/>
  <c r="AZ126" i="2"/>
  <c r="AK142" i="1"/>
  <c r="AV141" i="1"/>
  <c r="AC142" i="1"/>
  <c r="AZ142" i="1"/>
  <c r="DH142" i="1"/>
  <c r="DA142" i="1"/>
  <c r="BA142" i="1"/>
  <c r="DD142" i="1"/>
  <c r="DB141" i="1"/>
  <c r="DY142" i="1"/>
  <c r="BQ142" i="1"/>
  <c r="EB142" i="1"/>
  <c r="DX142" i="1"/>
  <c r="EC142" i="1"/>
  <c r="BT142" i="1"/>
  <c r="BO142" i="1"/>
  <c r="ED142" i="1"/>
  <c r="CE142" i="1"/>
  <c r="EK142" i="1"/>
  <c r="EM142" i="1"/>
  <c r="CA142" i="1"/>
  <c r="BU142" i="1"/>
  <c r="DF141" i="1"/>
  <c r="BM142" i="1"/>
  <c r="BS142" i="1"/>
  <c r="AJ141" i="1"/>
  <c r="CR141" i="1"/>
  <c r="EE142" i="1"/>
  <c r="EJ141" i="1"/>
  <c r="EH142" i="1"/>
  <c r="BL142" i="1"/>
  <c r="EF141" i="1"/>
  <c r="EI142" i="1"/>
  <c r="EL142" i="1"/>
  <c r="AN141" i="1"/>
  <c r="BN141" i="1"/>
  <c r="EG142" i="1"/>
  <c r="CV141" i="1"/>
  <c r="BW142" i="1"/>
  <c r="AX141" i="1"/>
  <c r="BX141" i="1"/>
  <c r="BV142" i="1"/>
  <c r="DV141" i="1"/>
  <c r="DW142" i="1"/>
  <c r="DU142" i="1"/>
  <c r="BZ141" i="1"/>
  <c r="EA142" i="1"/>
  <c r="DZ141" i="1"/>
  <c r="BY142" i="1"/>
  <c r="BP141" i="1"/>
  <c r="BR141" i="1"/>
  <c r="CC142" i="1"/>
  <c r="DT142" i="1"/>
  <c r="AT141" i="1"/>
  <c r="CB141" i="1"/>
  <c r="CD142" i="1"/>
  <c r="BF158" i="2"/>
  <c r="AJ149" i="2"/>
  <c r="AO151" i="2"/>
  <c r="AQ150" i="2"/>
  <c r="AP150" i="2"/>
  <c r="AG150" i="2"/>
  <c r="AF150" i="2"/>
  <c r="AI150" i="2" s="1"/>
  <c r="AN151" i="2"/>
  <c r="BE158" i="2"/>
  <c r="AT149" i="2"/>
  <c r="AI143" i="1"/>
  <c r="CU143" i="1"/>
  <c r="AL143" i="1"/>
  <c r="DK144" i="1"/>
  <c r="CQ143" i="1"/>
  <c r="AP143" i="1"/>
  <c r="AO144" i="1"/>
  <c r="X144" i="1"/>
  <c r="CH143" i="1"/>
  <c r="BF145" i="1"/>
  <c r="AE143" i="1"/>
  <c r="AU143" i="1"/>
  <c r="CP143" i="1"/>
  <c r="CT143" i="1"/>
  <c r="CW144" i="1"/>
  <c r="CZ144" i="1"/>
  <c r="CS144" i="1"/>
  <c r="CY143" i="1"/>
  <c r="AR144" i="1"/>
  <c r="AD143" i="1"/>
  <c r="Y144" i="1"/>
  <c r="CL143" i="1"/>
  <c r="BC144" i="1"/>
  <c r="AA143" i="1"/>
  <c r="BH144" i="1"/>
  <c r="DM144" i="1"/>
  <c r="AF144" i="1"/>
  <c r="AM143" i="1"/>
  <c r="CG144" i="1"/>
  <c r="AW144" i="1"/>
  <c r="BD144" i="1"/>
  <c r="CO144" i="1"/>
  <c r="BK144" i="1"/>
  <c r="DN144" i="1"/>
  <c r="Z143" i="1"/>
  <c r="DJ145" i="1"/>
  <c r="AY143" i="1"/>
  <c r="AG144" i="1"/>
  <c r="AB144" i="1"/>
  <c r="DP144" i="1"/>
  <c r="AQ143" i="1"/>
  <c r="CI143" i="1"/>
  <c r="BI144" i="1"/>
  <c r="DL144" i="1"/>
  <c r="BG144" i="1"/>
  <c r="AH143" i="1"/>
  <c r="CM143" i="1"/>
  <c r="BJ144" i="1"/>
  <c r="CF144" i="1"/>
  <c r="CK144" i="1"/>
  <c r="DI144" i="1"/>
  <c r="DC143" i="1"/>
  <c r="DO144" i="1"/>
  <c r="CN144" i="1"/>
  <c r="AS145" i="1"/>
  <c r="DS144" i="1"/>
  <c r="BE144" i="1"/>
  <c r="CJ144" i="1"/>
  <c r="DR145" i="1"/>
  <c r="BB144" i="1"/>
  <c r="DG143" i="1"/>
  <c r="CX143" i="1"/>
  <c r="DQ144" i="1"/>
  <c r="DE144" i="1"/>
  <c r="BL331" i="3" l="1"/>
  <c r="AU339" i="3"/>
  <c r="AM330" i="3"/>
  <c r="AL330" i="3"/>
  <c r="AO330" i="3" s="1"/>
  <c r="BK331" i="3"/>
  <c r="AY336" i="3"/>
  <c r="AZ336" i="3"/>
  <c r="AQ340" i="3"/>
  <c r="AR340" i="3"/>
  <c r="X128" i="2"/>
  <c r="W128" i="2"/>
  <c r="AB324" i="3"/>
  <c r="BF324" i="3"/>
  <c r="AE324" i="3"/>
  <c r="AF324" i="3"/>
  <c r="U127" i="2"/>
  <c r="V127" i="2"/>
  <c r="W645" i="1"/>
  <c r="AD644" i="1"/>
  <c r="CH644" i="1"/>
  <c r="CL644" i="1"/>
  <c r="Z644" i="1"/>
  <c r="AA644" i="1"/>
  <c r="CI644" i="1"/>
  <c r="X644" i="1"/>
  <c r="CF644" i="1"/>
  <c r="AF644" i="1"/>
  <c r="AE644" i="1"/>
  <c r="CN644" i="1"/>
  <c r="Y644" i="1"/>
  <c r="AG644" i="1"/>
  <c r="CM644" i="1"/>
  <c r="CJ644" i="1"/>
  <c r="CO644" i="1"/>
  <c r="AB644" i="1"/>
  <c r="AS644" i="1"/>
  <c r="CG644" i="1"/>
  <c r="CK644" i="1"/>
  <c r="AK644" i="1"/>
  <c r="DG644" i="1"/>
  <c r="CW644" i="1"/>
  <c r="DE644" i="1"/>
  <c r="AY644" i="1"/>
  <c r="AC644" i="1"/>
  <c r="CS644" i="1"/>
  <c r="DA644" i="1"/>
  <c r="AP644" i="1"/>
  <c r="CT644" i="1"/>
  <c r="DC644" i="1"/>
  <c r="AM644" i="1"/>
  <c r="DI644" i="1"/>
  <c r="AR644" i="1"/>
  <c r="AI644" i="1"/>
  <c r="CU644" i="1"/>
  <c r="AW644" i="1"/>
  <c r="AO644" i="1"/>
  <c r="AU644" i="1"/>
  <c r="BA644" i="1"/>
  <c r="CP644" i="1"/>
  <c r="CQ644" i="1"/>
  <c r="AL644" i="1"/>
  <c r="AH644" i="1"/>
  <c r="CX644" i="1"/>
  <c r="CY644" i="1"/>
  <c r="CZ644" i="1"/>
  <c r="AQ644" i="1"/>
  <c r="AX644" i="1"/>
  <c r="DF644" i="1"/>
  <c r="CR644" i="1"/>
  <c r="DB644" i="1"/>
  <c r="AJ644" i="1"/>
  <c r="CV644" i="1"/>
  <c r="AZ644" i="1"/>
  <c r="AV644" i="1"/>
  <c r="DH644" i="1"/>
  <c r="DD644" i="1"/>
  <c r="AT644" i="1"/>
  <c r="AN644" i="1"/>
  <c r="AH376" i="3"/>
  <c r="Q377" i="3"/>
  <c r="BD174" i="2"/>
  <c r="AM174" i="2"/>
  <c r="AH174" i="2"/>
  <c r="AR174" i="2"/>
  <c r="BE324" i="3"/>
  <c r="AS375" i="3"/>
  <c r="BJ375" i="3"/>
  <c r="AX375" i="3"/>
  <c r="AN375" i="3"/>
  <c r="W324" i="3"/>
  <c r="X324" i="3"/>
  <c r="K176" i="2"/>
  <c r="AB175" i="2"/>
  <c r="AA324" i="3"/>
  <c r="AX128" i="2"/>
  <c r="O128" i="2"/>
  <c r="P128" i="2"/>
  <c r="AW128" i="2"/>
  <c r="AY127" i="2"/>
  <c r="AZ127" i="2"/>
  <c r="R127" i="2"/>
  <c r="AK143" i="1"/>
  <c r="AV142" i="1"/>
  <c r="AC143" i="1"/>
  <c r="DH143" i="1"/>
  <c r="AZ143" i="1"/>
  <c r="DA143" i="1"/>
  <c r="BA143" i="1"/>
  <c r="DD143" i="1"/>
  <c r="CD143" i="1"/>
  <c r="BP142" i="1"/>
  <c r="DW143" i="1"/>
  <c r="AX142" i="1"/>
  <c r="CV142" i="1"/>
  <c r="AN142" i="1"/>
  <c r="BL143" i="1"/>
  <c r="CR142" i="1"/>
  <c r="BO143" i="1"/>
  <c r="DY143" i="1"/>
  <c r="CB142" i="1"/>
  <c r="BY143" i="1"/>
  <c r="CA143" i="1"/>
  <c r="ED143" i="1"/>
  <c r="AT142" i="1"/>
  <c r="CC143" i="1"/>
  <c r="BZ142" i="1"/>
  <c r="BV143" i="1"/>
  <c r="BN142" i="1"/>
  <c r="EF142" i="1"/>
  <c r="EE143" i="1"/>
  <c r="AJ142" i="1"/>
  <c r="BM143" i="1"/>
  <c r="BU143" i="1"/>
  <c r="EM143" i="1"/>
  <c r="CE143" i="1"/>
  <c r="EB143" i="1"/>
  <c r="DZ142" i="1"/>
  <c r="EC143" i="1"/>
  <c r="BR142" i="1"/>
  <c r="DV142" i="1"/>
  <c r="BX142" i="1"/>
  <c r="BW143" i="1"/>
  <c r="EG143" i="1"/>
  <c r="EI143" i="1"/>
  <c r="EJ142" i="1"/>
  <c r="DF142" i="1"/>
  <c r="BT143" i="1"/>
  <c r="DB142" i="1"/>
  <c r="DT143" i="1"/>
  <c r="EA143" i="1"/>
  <c r="DU143" i="1"/>
  <c r="EL143" i="1"/>
  <c r="EH143" i="1"/>
  <c r="BS143" i="1"/>
  <c r="EK143" i="1"/>
  <c r="DX143" i="1"/>
  <c r="BQ143" i="1"/>
  <c r="AT150" i="2"/>
  <c r="BB159" i="2"/>
  <c r="BC159" i="2"/>
  <c r="AG151" i="2"/>
  <c r="AF151" i="2"/>
  <c r="AS150" i="2"/>
  <c r="AK152" i="2"/>
  <c r="AN152" i="2" s="1"/>
  <c r="AL152" i="2"/>
  <c r="AJ150" i="2"/>
  <c r="Z144" i="1"/>
  <c r="AF145" i="1"/>
  <c r="DG144" i="1"/>
  <c r="DO145" i="1"/>
  <c r="BJ145" i="1"/>
  <c r="DE145" i="1"/>
  <c r="AH144" i="1"/>
  <c r="BI145" i="1"/>
  <c r="DQ145" i="1"/>
  <c r="CX144" i="1"/>
  <c r="BB145" i="1"/>
  <c r="DS145" i="1"/>
  <c r="CN145" i="1"/>
  <c r="DC144" i="1"/>
  <c r="CK145" i="1"/>
  <c r="CM144" i="1"/>
  <c r="BG145" i="1"/>
  <c r="DL145" i="1"/>
  <c r="CI144" i="1"/>
  <c r="AY144" i="1"/>
  <c r="BK145" i="1"/>
  <c r="AW145" i="1"/>
  <c r="DM145" i="1"/>
  <c r="BH145" i="1"/>
  <c r="AA144" i="1"/>
  <c r="AD144" i="1"/>
  <c r="AE144" i="1"/>
  <c r="CH144" i="1"/>
  <c r="AO145" i="1"/>
  <c r="CQ144" i="1"/>
  <c r="CU144" i="1"/>
  <c r="DR146" i="1"/>
  <c r="AS146" i="1"/>
  <c r="DI145" i="1"/>
  <c r="AQ144" i="1"/>
  <c r="AB145" i="1"/>
  <c r="AG145" i="1"/>
  <c r="DJ146" i="1"/>
  <c r="DN145" i="1"/>
  <c r="CG145" i="1"/>
  <c r="AM144" i="1"/>
  <c r="BC145" i="1"/>
  <c r="CL144" i="1"/>
  <c r="Y145" i="1"/>
  <c r="AR145" i="1"/>
  <c r="CY144" i="1"/>
  <c r="CS145" i="1"/>
  <c r="CW145" i="1"/>
  <c r="CP144" i="1"/>
  <c r="AU144" i="1"/>
  <c r="BF146" i="1"/>
  <c r="DK145" i="1"/>
  <c r="AL144" i="1"/>
  <c r="AI144" i="1"/>
  <c r="BE145" i="1"/>
  <c r="CF145" i="1"/>
  <c r="CJ145" i="1"/>
  <c r="DP145" i="1"/>
  <c r="CO145" i="1"/>
  <c r="BD145" i="1"/>
  <c r="CZ145" i="1"/>
  <c r="CT144" i="1"/>
  <c r="X145" i="1"/>
  <c r="AP144" i="1"/>
  <c r="AP330" i="3" l="1"/>
  <c r="AU340" i="3"/>
  <c r="BH332" i="3"/>
  <c r="BI332" i="3"/>
  <c r="AM331" i="3"/>
  <c r="AL331" i="3"/>
  <c r="AO331" i="3" s="1"/>
  <c r="AT340" i="3"/>
  <c r="AV337" i="3"/>
  <c r="AZ337" i="3" s="1"/>
  <c r="AW337" i="3"/>
  <c r="Y128" i="2"/>
  <c r="Z128" i="2"/>
  <c r="AH377" i="3"/>
  <c r="Q378" i="3"/>
  <c r="S128" i="2"/>
  <c r="T128" i="2"/>
  <c r="BJ376" i="3"/>
  <c r="AS376" i="3"/>
  <c r="AX376" i="3"/>
  <c r="AN376" i="3"/>
  <c r="BD175" i="2"/>
  <c r="AM175" i="2"/>
  <c r="AR175" i="2"/>
  <c r="AH175" i="2"/>
  <c r="Z325" i="3"/>
  <c r="U325" i="3"/>
  <c r="AD325" i="3"/>
  <c r="AC325" i="3"/>
  <c r="V325" i="3"/>
  <c r="Y325" i="3"/>
  <c r="AA325" i="3" s="1"/>
  <c r="W646" i="1"/>
  <c r="AA645" i="1"/>
  <c r="X645" i="1"/>
  <c r="AB645" i="1"/>
  <c r="AE645" i="1"/>
  <c r="CI645" i="1"/>
  <c r="CM645" i="1"/>
  <c r="CF645" i="1"/>
  <c r="AF645" i="1"/>
  <c r="AG645" i="1"/>
  <c r="CL645" i="1"/>
  <c r="Z645" i="1"/>
  <c r="CK645" i="1"/>
  <c r="CH645" i="1"/>
  <c r="AS645" i="1"/>
  <c r="AD645" i="1"/>
  <c r="CJ645" i="1"/>
  <c r="CN645" i="1"/>
  <c r="Y645" i="1"/>
  <c r="CO645" i="1"/>
  <c r="CG645" i="1"/>
  <c r="AC645" i="1"/>
  <c r="AI645" i="1"/>
  <c r="CS645" i="1"/>
  <c r="DE645" i="1"/>
  <c r="CT645" i="1"/>
  <c r="AQ645" i="1"/>
  <c r="DG645" i="1"/>
  <c r="DA645" i="1"/>
  <c r="AO645" i="1"/>
  <c r="BA645" i="1"/>
  <c r="CU645" i="1"/>
  <c r="DI645" i="1"/>
  <c r="AR645" i="1"/>
  <c r="CZ645" i="1"/>
  <c r="CQ645" i="1"/>
  <c r="CY645" i="1"/>
  <c r="AK645" i="1"/>
  <c r="AY645" i="1"/>
  <c r="DC645" i="1"/>
  <c r="CW645" i="1"/>
  <c r="AP645" i="1"/>
  <c r="CP645" i="1"/>
  <c r="AH645" i="1"/>
  <c r="AL645" i="1"/>
  <c r="CX645" i="1"/>
  <c r="AW645" i="1"/>
  <c r="AM645" i="1"/>
  <c r="AU645" i="1"/>
  <c r="AZ645" i="1"/>
  <c r="DH645" i="1"/>
  <c r="DD645" i="1"/>
  <c r="AX645" i="1"/>
  <c r="CV645" i="1"/>
  <c r="CR645" i="1"/>
  <c r="AJ645" i="1"/>
  <c r="DF645" i="1"/>
  <c r="AV645" i="1"/>
  <c r="AN645" i="1"/>
  <c r="AT645" i="1"/>
  <c r="DB645" i="1"/>
  <c r="AB176" i="2"/>
  <c r="K177" i="2"/>
  <c r="BD325" i="3"/>
  <c r="BC325" i="3"/>
  <c r="Q128" i="2"/>
  <c r="R128" i="2"/>
  <c r="AY128" i="2"/>
  <c r="AZ128" i="2"/>
  <c r="AK144" i="1"/>
  <c r="AV143" i="1"/>
  <c r="AC144" i="1"/>
  <c r="DH144" i="1"/>
  <c r="AZ144" i="1"/>
  <c r="DA144" i="1"/>
  <c r="DD144" i="1"/>
  <c r="BA144" i="1"/>
  <c r="BQ144" i="1"/>
  <c r="EH144" i="1"/>
  <c r="EJ143" i="1"/>
  <c r="BX143" i="1"/>
  <c r="BV144" i="1"/>
  <c r="BY144" i="1"/>
  <c r="AN143" i="1"/>
  <c r="AX143" i="1"/>
  <c r="BP143" i="1"/>
  <c r="BN143" i="1"/>
  <c r="CC144" i="1"/>
  <c r="ED144" i="1"/>
  <c r="DY144" i="1"/>
  <c r="CR143" i="1"/>
  <c r="DX144" i="1"/>
  <c r="BS144" i="1"/>
  <c r="EB144" i="1"/>
  <c r="EM144" i="1"/>
  <c r="BM144" i="1"/>
  <c r="EE144" i="1"/>
  <c r="AT143" i="1"/>
  <c r="EL144" i="1"/>
  <c r="DU144" i="1"/>
  <c r="DT144" i="1"/>
  <c r="BT144" i="1"/>
  <c r="EG144" i="1"/>
  <c r="BR143" i="1"/>
  <c r="EK144" i="1"/>
  <c r="EA144" i="1"/>
  <c r="DB143" i="1"/>
  <c r="DF143" i="1"/>
  <c r="EI144" i="1"/>
  <c r="BW144" i="1"/>
  <c r="DV143" i="1"/>
  <c r="EC144" i="1"/>
  <c r="DZ143" i="1"/>
  <c r="CE144" i="1"/>
  <c r="BU144" i="1"/>
  <c r="AJ143" i="1"/>
  <c r="EF143" i="1"/>
  <c r="BZ143" i="1"/>
  <c r="CA144" i="1"/>
  <c r="CB143" i="1"/>
  <c r="BO144" i="1"/>
  <c r="BL144" i="1"/>
  <c r="CV143" i="1"/>
  <c r="DW144" i="1"/>
  <c r="CD144" i="1"/>
  <c r="AJ151" i="2"/>
  <c r="AK153" i="2"/>
  <c r="AN153" i="2" s="1"/>
  <c r="AL153" i="2"/>
  <c r="BF159" i="2"/>
  <c r="AI151" i="2"/>
  <c r="AQ151" i="2"/>
  <c r="AP151" i="2"/>
  <c r="AS151" i="2" s="1"/>
  <c r="AO152" i="2"/>
  <c r="BE159" i="2"/>
  <c r="BK146" i="1"/>
  <c r="DL146" i="1"/>
  <c r="X146" i="1"/>
  <c r="CZ146" i="1"/>
  <c r="DP146" i="1"/>
  <c r="BE146" i="1"/>
  <c r="AI145" i="1"/>
  <c r="DK146" i="1"/>
  <c r="CW146" i="1"/>
  <c r="CY145" i="1"/>
  <c r="CL145" i="1"/>
  <c r="AP145" i="1"/>
  <c r="CT145" i="1"/>
  <c r="CO146" i="1"/>
  <c r="AL145" i="1"/>
  <c r="AU145" i="1"/>
  <c r="CP145" i="1"/>
  <c r="CS146" i="1"/>
  <c r="AR146" i="1"/>
  <c r="Y146" i="1"/>
  <c r="BC146" i="1"/>
  <c r="AM145" i="1"/>
  <c r="DN146" i="1"/>
  <c r="AB146" i="1"/>
  <c r="AQ145" i="1"/>
  <c r="AS147" i="1"/>
  <c r="CH145" i="1"/>
  <c r="BH146" i="1"/>
  <c r="CK146" i="1"/>
  <c r="CN146" i="1"/>
  <c r="BB146" i="1"/>
  <c r="DQ146" i="1"/>
  <c r="AH145" i="1"/>
  <c r="BJ146" i="1"/>
  <c r="DO146" i="1"/>
  <c r="AF146" i="1"/>
  <c r="CF146" i="1"/>
  <c r="CJ146" i="1"/>
  <c r="BF147" i="1"/>
  <c r="CG146" i="1"/>
  <c r="DJ147" i="1"/>
  <c r="AG146" i="1"/>
  <c r="DI146" i="1"/>
  <c r="DR147" i="1"/>
  <c r="CU145" i="1"/>
  <c r="CQ145" i="1"/>
  <c r="AO146" i="1"/>
  <c r="AE145" i="1"/>
  <c r="AD145" i="1"/>
  <c r="AA145" i="1"/>
  <c r="DM146" i="1"/>
  <c r="AW146" i="1"/>
  <c r="AY145" i="1"/>
  <c r="CI145" i="1"/>
  <c r="BG146" i="1"/>
  <c r="CM145" i="1"/>
  <c r="DC145" i="1"/>
  <c r="DS146" i="1"/>
  <c r="CX145" i="1"/>
  <c r="BI146" i="1"/>
  <c r="DE146" i="1"/>
  <c r="DG145" i="1"/>
  <c r="Z145" i="1"/>
  <c r="BD146" i="1"/>
  <c r="BL332" i="3" l="1"/>
  <c r="BK332" i="3"/>
  <c r="BH333" i="3" s="1"/>
  <c r="AM332" i="3"/>
  <c r="AL332" i="3"/>
  <c r="AY337" i="3"/>
  <c r="AQ341" i="3"/>
  <c r="AR341" i="3"/>
  <c r="AP331" i="3"/>
  <c r="X129" i="2"/>
  <c r="W129" i="2"/>
  <c r="AB325" i="3"/>
  <c r="BF325" i="3"/>
  <c r="AE325" i="3"/>
  <c r="AF325" i="3"/>
  <c r="W647" i="1"/>
  <c r="CH646" i="1"/>
  <c r="CL646" i="1"/>
  <c r="AE646" i="1"/>
  <c r="CM646" i="1"/>
  <c r="CF646" i="1"/>
  <c r="AD646" i="1"/>
  <c r="Z646" i="1"/>
  <c r="X646" i="1"/>
  <c r="AB646" i="1"/>
  <c r="AA646" i="1"/>
  <c r="Y646" i="1"/>
  <c r="CK646" i="1"/>
  <c r="CI646" i="1"/>
  <c r="AS646" i="1"/>
  <c r="AF646" i="1"/>
  <c r="CJ646" i="1"/>
  <c r="CN646" i="1"/>
  <c r="AG646" i="1"/>
  <c r="CG646" i="1"/>
  <c r="CO646" i="1"/>
  <c r="AK646" i="1"/>
  <c r="AY646" i="1"/>
  <c r="AI646" i="1"/>
  <c r="AO646" i="1"/>
  <c r="CS646" i="1"/>
  <c r="CZ646" i="1"/>
  <c r="DG646" i="1"/>
  <c r="DA646" i="1"/>
  <c r="CX646" i="1"/>
  <c r="AC646" i="1"/>
  <c r="AP646" i="1"/>
  <c r="CP646" i="1"/>
  <c r="DI646" i="1"/>
  <c r="DE646" i="1"/>
  <c r="CQ646" i="1"/>
  <c r="AM646" i="1"/>
  <c r="CW646" i="1"/>
  <c r="AW646" i="1"/>
  <c r="BA646" i="1"/>
  <c r="CU646" i="1"/>
  <c r="AH646" i="1"/>
  <c r="AL646" i="1"/>
  <c r="AU646" i="1"/>
  <c r="CY646" i="1"/>
  <c r="CT646" i="1"/>
  <c r="DC646" i="1"/>
  <c r="AR646" i="1"/>
  <c r="AQ646" i="1"/>
  <c r="DB646" i="1"/>
  <c r="AJ646" i="1"/>
  <c r="DF646" i="1"/>
  <c r="AV646" i="1"/>
  <c r="AZ646" i="1"/>
  <c r="DD646" i="1"/>
  <c r="AN646" i="1"/>
  <c r="DH646" i="1"/>
  <c r="CR646" i="1"/>
  <c r="AX646" i="1"/>
  <c r="CV646" i="1"/>
  <c r="AT646" i="1"/>
  <c r="U128" i="2"/>
  <c r="V128" i="2"/>
  <c r="AB177" i="2"/>
  <c r="K178" i="2"/>
  <c r="W325" i="3"/>
  <c r="X325" i="3"/>
  <c r="AH378" i="3"/>
  <c r="Q379" i="3"/>
  <c r="BE325" i="3"/>
  <c r="BD176" i="2"/>
  <c r="AH176" i="2"/>
  <c r="AR176" i="2"/>
  <c r="AM176" i="2"/>
  <c r="AS377" i="3"/>
  <c r="BJ377" i="3"/>
  <c r="AN377" i="3"/>
  <c r="AX377" i="3"/>
  <c r="P129" i="2"/>
  <c r="AW129" i="2"/>
  <c r="O129" i="2"/>
  <c r="AX129" i="2"/>
  <c r="AK145" i="1"/>
  <c r="AV144" i="1"/>
  <c r="AC145" i="1"/>
  <c r="AZ145" i="1"/>
  <c r="DH145" i="1"/>
  <c r="DA145" i="1"/>
  <c r="DD145" i="1"/>
  <c r="BA145" i="1"/>
  <c r="DZ144" i="1"/>
  <c r="EK145" i="1"/>
  <c r="EG145" i="1"/>
  <c r="DT145" i="1"/>
  <c r="EL145" i="1"/>
  <c r="EM145" i="1"/>
  <c r="BS145" i="1"/>
  <c r="CR144" i="1"/>
  <c r="AX144" i="1"/>
  <c r="BY145" i="1"/>
  <c r="EH145" i="1"/>
  <c r="CD145" i="1"/>
  <c r="CV144" i="1"/>
  <c r="BO145" i="1"/>
  <c r="CA145" i="1"/>
  <c r="EF144" i="1"/>
  <c r="BU145" i="1"/>
  <c r="DV144" i="1"/>
  <c r="EI145" i="1"/>
  <c r="DB144" i="1"/>
  <c r="BT145" i="1"/>
  <c r="EB145" i="1"/>
  <c r="DW145" i="1"/>
  <c r="BL145" i="1"/>
  <c r="CB144" i="1"/>
  <c r="AJ144" i="1"/>
  <c r="BR144" i="1"/>
  <c r="AT144" i="1"/>
  <c r="BM145" i="1"/>
  <c r="DX145" i="1"/>
  <c r="DY145" i="1"/>
  <c r="CC145" i="1"/>
  <c r="BP144" i="1"/>
  <c r="AN144" i="1"/>
  <c r="BV145" i="1"/>
  <c r="DU145" i="1"/>
  <c r="BX144" i="1"/>
  <c r="BZ144" i="1"/>
  <c r="CE145" i="1"/>
  <c r="EC145" i="1"/>
  <c r="BW145" i="1"/>
  <c r="DF144" i="1"/>
  <c r="EA145" i="1"/>
  <c r="EE145" i="1"/>
  <c r="ED145" i="1"/>
  <c r="BN144" i="1"/>
  <c r="EJ144" i="1"/>
  <c r="BQ145" i="1"/>
  <c r="AT151" i="2"/>
  <c r="AQ152" i="2"/>
  <c r="AP152" i="2"/>
  <c r="BB160" i="2"/>
  <c r="BE160" i="2" s="1"/>
  <c r="BC160" i="2"/>
  <c r="AK154" i="2"/>
  <c r="AL154" i="2"/>
  <c r="AG152" i="2"/>
  <c r="AF152" i="2"/>
  <c r="AI152" i="2" s="1"/>
  <c r="AO153" i="2"/>
  <c r="DR148" i="1"/>
  <c r="AU146" i="1"/>
  <c r="Z146" i="1"/>
  <c r="BI147" i="1"/>
  <c r="DG146" i="1"/>
  <c r="AE146" i="1"/>
  <c r="CQ146" i="1"/>
  <c r="BD147" i="1"/>
  <c r="DE147" i="1"/>
  <c r="CX146" i="1"/>
  <c r="DC146" i="1"/>
  <c r="CI146" i="1"/>
  <c r="AY146" i="1"/>
  <c r="AW147" i="1"/>
  <c r="AA146" i="1"/>
  <c r="AO147" i="1"/>
  <c r="CU146" i="1"/>
  <c r="CG147" i="1"/>
  <c r="CJ147" i="1"/>
  <c r="AF147" i="1"/>
  <c r="BJ147" i="1"/>
  <c r="DQ147" i="1"/>
  <c r="CK147" i="1"/>
  <c r="BH147" i="1"/>
  <c r="CH146" i="1"/>
  <c r="AQ146" i="1"/>
  <c r="AM146" i="1"/>
  <c r="BC147" i="1"/>
  <c r="AR147" i="1"/>
  <c r="AL146" i="1"/>
  <c r="CO147" i="1"/>
  <c r="CT146" i="1"/>
  <c r="CY146" i="1"/>
  <c r="CW147" i="1"/>
  <c r="AI146" i="1"/>
  <c r="DP147" i="1"/>
  <c r="X147" i="1"/>
  <c r="BK147" i="1"/>
  <c r="DJ148" i="1"/>
  <c r="CM146" i="1"/>
  <c r="DM147" i="1"/>
  <c r="AD146" i="1"/>
  <c r="DI147" i="1"/>
  <c r="AG147" i="1"/>
  <c r="CF147" i="1"/>
  <c r="DO147" i="1"/>
  <c r="AH146" i="1"/>
  <c r="BB147" i="1"/>
  <c r="CN147" i="1"/>
  <c r="AS148" i="1"/>
  <c r="AB147" i="1"/>
  <c r="DN147" i="1"/>
  <c r="Y147" i="1"/>
  <c r="CS147" i="1"/>
  <c r="CP146" i="1"/>
  <c r="AP146" i="1"/>
  <c r="CL146" i="1"/>
  <c r="BE147" i="1"/>
  <c r="CZ147" i="1"/>
  <c r="DL147" i="1"/>
  <c r="BG147" i="1"/>
  <c r="DS147" i="1"/>
  <c r="BF148" i="1"/>
  <c r="DK147" i="1"/>
  <c r="BI333" i="3" l="1"/>
  <c r="AO332" i="3"/>
  <c r="AP332" i="3"/>
  <c r="BK333" i="3"/>
  <c r="BL333" i="3"/>
  <c r="AT341" i="3"/>
  <c r="AU341" i="3"/>
  <c r="AV338" i="3"/>
  <c r="AW338" i="3"/>
  <c r="Y129" i="2"/>
  <c r="Z129" i="2"/>
  <c r="AH379" i="3"/>
  <c r="Q380" i="3"/>
  <c r="Y326" i="3"/>
  <c r="AD326" i="3"/>
  <c r="AC326" i="3"/>
  <c r="V326" i="3"/>
  <c r="U326" i="3"/>
  <c r="Z326" i="3"/>
  <c r="T129" i="2"/>
  <c r="S129" i="2"/>
  <c r="BJ378" i="3"/>
  <c r="AS378" i="3"/>
  <c r="AN378" i="3"/>
  <c r="AX378" i="3"/>
  <c r="K179" i="2"/>
  <c r="AB178" i="2"/>
  <c r="W648" i="1"/>
  <c r="AD647" i="1"/>
  <c r="CH647" i="1"/>
  <c r="AA647" i="1"/>
  <c r="CL647" i="1"/>
  <c r="Z647" i="1"/>
  <c r="AE647" i="1"/>
  <c r="CI647" i="1"/>
  <c r="CM647" i="1"/>
  <c r="AF647" i="1"/>
  <c r="CJ647" i="1"/>
  <c r="X647" i="1"/>
  <c r="AG647" i="1"/>
  <c r="CG647" i="1"/>
  <c r="CF647" i="1"/>
  <c r="CN647" i="1"/>
  <c r="Y647" i="1"/>
  <c r="AS647" i="1"/>
  <c r="CK647" i="1"/>
  <c r="CO647" i="1"/>
  <c r="AB647" i="1"/>
  <c r="AK647" i="1"/>
  <c r="DA647" i="1"/>
  <c r="AI647" i="1"/>
  <c r="AP647" i="1"/>
  <c r="CY647" i="1"/>
  <c r="CP647" i="1"/>
  <c r="CZ647" i="1"/>
  <c r="AM647" i="1"/>
  <c r="CW647" i="1"/>
  <c r="CU647" i="1"/>
  <c r="AC647" i="1"/>
  <c r="AW647" i="1"/>
  <c r="DG647" i="1"/>
  <c r="BA647" i="1"/>
  <c r="DE647" i="1"/>
  <c r="AR647" i="1"/>
  <c r="CQ647" i="1"/>
  <c r="AH647" i="1"/>
  <c r="AO647" i="1"/>
  <c r="AY647" i="1"/>
  <c r="CS647" i="1"/>
  <c r="AQ647" i="1"/>
  <c r="DI647" i="1"/>
  <c r="CX647" i="1"/>
  <c r="CT647" i="1"/>
  <c r="DC647" i="1"/>
  <c r="AU647" i="1"/>
  <c r="AL647" i="1"/>
  <c r="DH647" i="1"/>
  <c r="AN647" i="1"/>
  <c r="AX647" i="1"/>
  <c r="DF647" i="1"/>
  <c r="AJ647" i="1"/>
  <c r="AZ647" i="1"/>
  <c r="DB647" i="1"/>
  <c r="AV647" i="1"/>
  <c r="CV647" i="1"/>
  <c r="AT647" i="1"/>
  <c r="DD647" i="1"/>
  <c r="CR647" i="1"/>
  <c r="BD326" i="3"/>
  <c r="BC326" i="3"/>
  <c r="AH177" i="2"/>
  <c r="BD177" i="2"/>
  <c r="AR177" i="2"/>
  <c r="AM177" i="2"/>
  <c r="R129" i="2"/>
  <c r="AY129" i="2"/>
  <c r="AZ129" i="2"/>
  <c r="Q129" i="2"/>
  <c r="AK146" i="1"/>
  <c r="AV145" i="1"/>
  <c r="AC146" i="1"/>
  <c r="DH146" i="1"/>
  <c r="AZ146" i="1"/>
  <c r="DA146" i="1"/>
  <c r="DD146" i="1"/>
  <c r="BA146" i="1"/>
  <c r="BQ146" i="1"/>
  <c r="BW146" i="1"/>
  <c r="BX145" i="1"/>
  <c r="CB145" i="1"/>
  <c r="CA146" i="1"/>
  <c r="AX145" i="1"/>
  <c r="CE146" i="1"/>
  <c r="BV146" i="1"/>
  <c r="BR145" i="1"/>
  <c r="EH146" i="1"/>
  <c r="EL146" i="1"/>
  <c r="BN145" i="1"/>
  <c r="EE146" i="1"/>
  <c r="DF145" i="1"/>
  <c r="EC146" i="1"/>
  <c r="BZ145" i="1"/>
  <c r="DU146" i="1"/>
  <c r="CC146" i="1"/>
  <c r="DX146" i="1"/>
  <c r="AT145" i="1"/>
  <c r="AJ145" i="1"/>
  <c r="BL146" i="1"/>
  <c r="DB145" i="1"/>
  <c r="DV145" i="1"/>
  <c r="CD146" i="1"/>
  <c r="DT146" i="1"/>
  <c r="EK146" i="1"/>
  <c r="EA146" i="1"/>
  <c r="DY146" i="1"/>
  <c r="DW146" i="1"/>
  <c r="BU146" i="1"/>
  <c r="BS146" i="1"/>
  <c r="ED146" i="1"/>
  <c r="BP145" i="1"/>
  <c r="BM146" i="1"/>
  <c r="BT146" i="1"/>
  <c r="EI146" i="1"/>
  <c r="CV145" i="1"/>
  <c r="EG146" i="1"/>
  <c r="EJ145" i="1"/>
  <c r="AN145" i="1"/>
  <c r="EB146" i="1"/>
  <c r="EF145" i="1"/>
  <c r="BO146" i="1"/>
  <c r="BY146" i="1"/>
  <c r="CR145" i="1"/>
  <c r="EM146" i="1"/>
  <c r="DZ145" i="1"/>
  <c r="AO154" i="2"/>
  <c r="AN154" i="2"/>
  <c r="AK155" i="2" s="1"/>
  <c r="BB161" i="2"/>
  <c r="BC161" i="2"/>
  <c r="AG153" i="2"/>
  <c r="AF153" i="2"/>
  <c r="AT152" i="2"/>
  <c r="AJ152" i="2"/>
  <c r="BF160" i="2"/>
  <c r="AS152" i="2"/>
  <c r="AL147" i="1"/>
  <c r="AA147" i="1"/>
  <c r="BG148" i="1"/>
  <c r="CL147" i="1"/>
  <c r="AB148" i="1"/>
  <c r="DK148" i="1"/>
  <c r="BF149" i="1"/>
  <c r="DS148" i="1"/>
  <c r="CZ148" i="1"/>
  <c r="AP147" i="1"/>
  <c r="CP147" i="1"/>
  <c r="Y148" i="1"/>
  <c r="DN148" i="1"/>
  <c r="CN148" i="1"/>
  <c r="AH147" i="1"/>
  <c r="CF148" i="1"/>
  <c r="AG148" i="1"/>
  <c r="AD147" i="1"/>
  <c r="DJ149" i="1"/>
  <c r="BK148" i="1"/>
  <c r="DP148" i="1"/>
  <c r="CW148" i="1"/>
  <c r="CO148" i="1"/>
  <c r="AR148" i="1"/>
  <c r="AM147" i="1"/>
  <c r="CH147" i="1"/>
  <c r="BJ148" i="1"/>
  <c r="CJ148" i="1"/>
  <c r="DE148" i="1"/>
  <c r="BD148" i="1"/>
  <c r="CQ147" i="1"/>
  <c r="Z147" i="1"/>
  <c r="AU147" i="1"/>
  <c r="AY147" i="1"/>
  <c r="DL148" i="1"/>
  <c r="AS149" i="1"/>
  <c r="BB148" i="1"/>
  <c r="DO148" i="1"/>
  <c r="DI148" i="1"/>
  <c r="DM148" i="1"/>
  <c r="X148" i="1"/>
  <c r="CY147" i="1"/>
  <c r="CT147" i="1"/>
  <c r="BC148" i="1"/>
  <c r="BH148" i="1"/>
  <c r="CK148" i="1"/>
  <c r="DQ148" i="1"/>
  <c r="AF148" i="1"/>
  <c r="CG148" i="1"/>
  <c r="AW148" i="1"/>
  <c r="CI147" i="1"/>
  <c r="AE147" i="1"/>
  <c r="DG147" i="1"/>
  <c r="BI148" i="1"/>
  <c r="DR149" i="1"/>
  <c r="CU147" i="1"/>
  <c r="DC147" i="1"/>
  <c r="BE148" i="1"/>
  <c r="CS148" i="1"/>
  <c r="CM147" i="1"/>
  <c r="AI147" i="1"/>
  <c r="AQ147" i="1"/>
  <c r="AO148" i="1"/>
  <c r="CX147" i="1"/>
  <c r="BH334" i="3" l="1"/>
  <c r="BI334" i="3"/>
  <c r="AZ338" i="3"/>
  <c r="AY338" i="3"/>
  <c r="AR342" i="3"/>
  <c r="AQ342" i="3"/>
  <c r="AL333" i="3"/>
  <c r="AM333" i="3"/>
  <c r="W130" i="2"/>
  <c r="Y130" i="2" s="1"/>
  <c r="X130" i="2"/>
  <c r="V129" i="2"/>
  <c r="W649" i="1"/>
  <c r="AE648" i="1"/>
  <c r="AD648" i="1"/>
  <c r="CI648" i="1"/>
  <c r="AF648" i="1"/>
  <c r="Z648" i="1"/>
  <c r="CM648" i="1"/>
  <c r="AB648" i="1"/>
  <c r="CJ648" i="1"/>
  <c r="AA648" i="1"/>
  <c r="CN648" i="1"/>
  <c r="CK648" i="1"/>
  <c r="Y648" i="1"/>
  <c r="AS648" i="1"/>
  <c r="CH648" i="1"/>
  <c r="CG648" i="1"/>
  <c r="CO648" i="1"/>
  <c r="CF648" i="1"/>
  <c r="AG648" i="1"/>
  <c r="CL648" i="1"/>
  <c r="X648" i="1"/>
  <c r="AK648" i="1"/>
  <c r="AI648" i="1"/>
  <c r="CX648" i="1"/>
  <c r="CY648" i="1"/>
  <c r="AU648" i="1"/>
  <c r="AQ648" i="1"/>
  <c r="AL648" i="1"/>
  <c r="CQ648" i="1"/>
  <c r="AM648" i="1"/>
  <c r="DG648" i="1"/>
  <c r="DA648" i="1"/>
  <c r="AP648" i="1"/>
  <c r="CP648" i="1"/>
  <c r="DC648" i="1"/>
  <c r="CZ648" i="1"/>
  <c r="AR648" i="1"/>
  <c r="BA648" i="1"/>
  <c r="AO648" i="1"/>
  <c r="AC648" i="1"/>
  <c r="AY648" i="1"/>
  <c r="CW648" i="1"/>
  <c r="AW648" i="1"/>
  <c r="CS648" i="1"/>
  <c r="DE648" i="1"/>
  <c r="AH648" i="1"/>
  <c r="CU648" i="1"/>
  <c r="DI648" i="1"/>
  <c r="CT648" i="1"/>
  <c r="DH648" i="1"/>
  <c r="DB648" i="1"/>
  <c r="DD648" i="1"/>
  <c r="DF648" i="1"/>
  <c r="AT648" i="1"/>
  <c r="AX648" i="1"/>
  <c r="AZ648" i="1"/>
  <c r="AV648" i="1"/>
  <c r="CV648" i="1"/>
  <c r="CR648" i="1"/>
  <c r="AN648" i="1"/>
  <c r="AJ648" i="1"/>
  <c r="BE326" i="3"/>
  <c r="BF326" i="3"/>
  <c r="AB179" i="2"/>
  <c r="K180" i="2"/>
  <c r="U129" i="2"/>
  <c r="W326" i="3"/>
  <c r="X326" i="3"/>
  <c r="AB326" i="3"/>
  <c r="AA326" i="3"/>
  <c r="AH380" i="3"/>
  <c r="Q381" i="3"/>
  <c r="BD178" i="2"/>
  <c r="AH178" i="2"/>
  <c r="AR178" i="2"/>
  <c r="AM178" i="2"/>
  <c r="AE326" i="3"/>
  <c r="AF326" i="3"/>
  <c r="AS379" i="3"/>
  <c r="BJ379" i="3"/>
  <c r="AX379" i="3"/>
  <c r="AN379" i="3"/>
  <c r="O130" i="2"/>
  <c r="AX130" i="2"/>
  <c r="P130" i="2"/>
  <c r="AW130" i="2"/>
  <c r="AK147" i="1"/>
  <c r="AV146" i="1"/>
  <c r="AC147" i="1"/>
  <c r="AZ147" i="1"/>
  <c r="DH147" i="1"/>
  <c r="DA147" i="1"/>
  <c r="BA147" i="1"/>
  <c r="DD147" i="1"/>
  <c r="BO147" i="1"/>
  <c r="EB147" i="1"/>
  <c r="BP146" i="1"/>
  <c r="EA147" i="1"/>
  <c r="BL147" i="1"/>
  <c r="EL147" i="1"/>
  <c r="BR146" i="1"/>
  <c r="AX146" i="1"/>
  <c r="CB146" i="1"/>
  <c r="EM147" i="1"/>
  <c r="EF146" i="1"/>
  <c r="AN146" i="1"/>
  <c r="EG147" i="1"/>
  <c r="EI147" i="1"/>
  <c r="BM147" i="1"/>
  <c r="BU147" i="1"/>
  <c r="CD147" i="1"/>
  <c r="DB146" i="1"/>
  <c r="DX147" i="1"/>
  <c r="CE147" i="1"/>
  <c r="BW147" i="1"/>
  <c r="CV146" i="1"/>
  <c r="DZ146" i="1"/>
  <c r="CR146" i="1"/>
  <c r="EJ146" i="1"/>
  <c r="BT147" i="1"/>
  <c r="BS147" i="1"/>
  <c r="DW147" i="1"/>
  <c r="DT147" i="1"/>
  <c r="DV146" i="1"/>
  <c r="AT146" i="1"/>
  <c r="CC147" i="1"/>
  <c r="BZ146" i="1"/>
  <c r="DF146" i="1"/>
  <c r="BN146" i="1"/>
  <c r="EH147" i="1"/>
  <c r="BY147" i="1"/>
  <c r="ED147" i="1"/>
  <c r="DY147" i="1"/>
  <c r="EK147" i="1"/>
  <c r="AJ146" i="1"/>
  <c r="DU147" i="1"/>
  <c r="EC147" i="1"/>
  <c r="EE147" i="1"/>
  <c r="BV147" i="1"/>
  <c r="CA147" i="1"/>
  <c r="BX146" i="1"/>
  <c r="BQ147" i="1"/>
  <c r="AL155" i="2"/>
  <c r="AO155" i="2" s="1"/>
  <c r="BF161" i="2"/>
  <c r="AN155" i="2"/>
  <c r="AJ153" i="2"/>
  <c r="BE161" i="2"/>
  <c r="AQ153" i="2"/>
  <c r="AP153" i="2"/>
  <c r="AI153" i="2"/>
  <c r="AF149" i="1"/>
  <c r="CT148" i="1"/>
  <c r="Z148" i="1"/>
  <c r="AO149" i="1"/>
  <c r="BE149" i="1"/>
  <c r="DR150" i="1"/>
  <c r="BH149" i="1"/>
  <c r="CX148" i="1"/>
  <c r="AQ148" i="1"/>
  <c r="CS149" i="1"/>
  <c r="DC148" i="1"/>
  <c r="BI149" i="1"/>
  <c r="AE148" i="1"/>
  <c r="CI148" i="1"/>
  <c r="CG149" i="1"/>
  <c r="CK149" i="1"/>
  <c r="BB149" i="1"/>
  <c r="DL149" i="1"/>
  <c r="AY148" i="1"/>
  <c r="BJ149" i="1"/>
  <c r="AR149" i="1"/>
  <c r="DJ150" i="1"/>
  <c r="CN149" i="1"/>
  <c r="Y149" i="1"/>
  <c r="DS149" i="1"/>
  <c r="BG149" i="1"/>
  <c r="AA148" i="1"/>
  <c r="DP149" i="1"/>
  <c r="CM148" i="1"/>
  <c r="BC149" i="1"/>
  <c r="CY148" i="1"/>
  <c r="DM149" i="1"/>
  <c r="DI149" i="1"/>
  <c r="DO149" i="1"/>
  <c r="AS150" i="1"/>
  <c r="AU148" i="1"/>
  <c r="CQ148" i="1"/>
  <c r="DE149" i="1"/>
  <c r="CH148" i="1"/>
  <c r="AM148" i="1"/>
  <c r="CO149" i="1"/>
  <c r="CW149" i="1"/>
  <c r="BK149" i="1"/>
  <c r="AD148" i="1"/>
  <c r="AG149" i="1"/>
  <c r="CF149" i="1"/>
  <c r="DN149" i="1"/>
  <c r="CP148" i="1"/>
  <c r="BF150" i="1"/>
  <c r="DK149" i="1"/>
  <c r="AB149" i="1"/>
  <c r="AL148" i="1"/>
  <c r="X149" i="1"/>
  <c r="CJ149" i="1"/>
  <c r="AI148" i="1"/>
  <c r="CU148" i="1"/>
  <c r="DG148" i="1"/>
  <c r="AW149" i="1"/>
  <c r="DQ149" i="1"/>
  <c r="BD149" i="1"/>
  <c r="AH148" i="1"/>
  <c r="AP148" i="1"/>
  <c r="CZ149" i="1"/>
  <c r="CL148" i="1"/>
  <c r="BL334" i="3" l="1"/>
  <c r="AP333" i="3"/>
  <c r="BK334" i="3"/>
  <c r="BI335" i="3" s="1"/>
  <c r="AO333" i="3"/>
  <c r="AT342" i="3"/>
  <c r="AU342" i="3"/>
  <c r="AV339" i="3"/>
  <c r="AY339" i="3" s="1"/>
  <c r="AW339" i="3"/>
  <c r="X131" i="2"/>
  <c r="W131" i="2"/>
  <c r="Z130" i="2"/>
  <c r="BJ380" i="3"/>
  <c r="AS380" i="3"/>
  <c r="AX380" i="3"/>
  <c r="AN380" i="3"/>
  <c r="BD179" i="2"/>
  <c r="AH179" i="2"/>
  <c r="AM179" i="2"/>
  <c r="AR179" i="2"/>
  <c r="S130" i="2"/>
  <c r="U130" i="2" s="1"/>
  <c r="T130" i="2"/>
  <c r="BD327" i="3"/>
  <c r="BC327" i="3"/>
  <c r="BE327" i="3" s="1"/>
  <c r="AD327" i="3"/>
  <c r="U327" i="3"/>
  <c r="AC327" i="3"/>
  <c r="V327" i="3"/>
  <c r="Y327" i="3"/>
  <c r="Z327" i="3"/>
  <c r="AH381" i="3"/>
  <c r="Q382" i="3"/>
  <c r="K181" i="2"/>
  <c r="AB180" i="2"/>
  <c r="W650" i="1"/>
  <c r="AD649" i="1"/>
  <c r="CH649" i="1"/>
  <c r="Z649" i="1"/>
  <c r="AE649" i="1"/>
  <c r="AA649" i="1"/>
  <c r="CI649" i="1"/>
  <c r="CM649" i="1"/>
  <c r="AB649" i="1"/>
  <c r="CF649" i="1"/>
  <c r="CL649" i="1"/>
  <c r="AF649" i="1"/>
  <c r="CJ649" i="1"/>
  <c r="X649" i="1"/>
  <c r="CG649" i="1"/>
  <c r="CN649" i="1"/>
  <c r="Y649" i="1"/>
  <c r="CO649" i="1"/>
  <c r="AS649" i="1"/>
  <c r="AG649" i="1"/>
  <c r="CK649" i="1"/>
  <c r="DA649" i="1"/>
  <c r="BA649" i="1"/>
  <c r="CU649" i="1"/>
  <c r="AH649" i="1"/>
  <c r="AM649" i="1"/>
  <c r="DG649" i="1"/>
  <c r="AK649" i="1"/>
  <c r="AO649" i="1"/>
  <c r="CW649" i="1"/>
  <c r="AY649" i="1"/>
  <c r="AC649" i="1"/>
  <c r="AP649" i="1"/>
  <c r="CP649" i="1"/>
  <c r="CQ649" i="1"/>
  <c r="AW649" i="1"/>
  <c r="AI649" i="1"/>
  <c r="DE649" i="1"/>
  <c r="CZ649" i="1"/>
  <c r="AR649" i="1"/>
  <c r="CX649" i="1"/>
  <c r="AU649" i="1"/>
  <c r="DI649" i="1"/>
  <c r="AL649" i="1"/>
  <c r="CY649" i="1"/>
  <c r="AQ649" i="1"/>
  <c r="DC649" i="1"/>
  <c r="CS649" i="1"/>
  <c r="CT649" i="1"/>
  <c r="AT649" i="1"/>
  <c r="DH649" i="1"/>
  <c r="CR649" i="1"/>
  <c r="AN649" i="1"/>
  <c r="AZ649" i="1"/>
  <c r="DD649" i="1"/>
  <c r="DF649" i="1"/>
  <c r="AX649" i="1"/>
  <c r="DB649" i="1"/>
  <c r="AV649" i="1"/>
  <c r="CV649" i="1"/>
  <c r="AJ649" i="1"/>
  <c r="AZ130" i="2"/>
  <c r="AY130" i="2"/>
  <c r="Q130" i="2"/>
  <c r="R130" i="2"/>
  <c r="AK148" i="1"/>
  <c r="AV147" i="1"/>
  <c r="AC148" i="1"/>
  <c r="DH148" i="1"/>
  <c r="AZ148" i="1"/>
  <c r="DA148" i="1"/>
  <c r="DD148" i="1"/>
  <c r="BA148" i="1"/>
  <c r="BX147" i="1"/>
  <c r="EH148" i="1"/>
  <c r="DF147" i="1"/>
  <c r="CC148" i="1"/>
  <c r="DV147" i="1"/>
  <c r="DW148" i="1"/>
  <c r="BT148" i="1"/>
  <c r="CR147" i="1"/>
  <c r="CV147" i="1"/>
  <c r="CE148" i="1"/>
  <c r="DB147" i="1"/>
  <c r="EI148" i="1"/>
  <c r="AN147" i="1"/>
  <c r="EM148" i="1"/>
  <c r="EL148" i="1"/>
  <c r="EA148" i="1"/>
  <c r="EB148" i="1"/>
  <c r="BQ148" i="1"/>
  <c r="CA148" i="1"/>
  <c r="EE148" i="1"/>
  <c r="EK148" i="1"/>
  <c r="EJ147" i="1"/>
  <c r="CD148" i="1"/>
  <c r="EG148" i="1"/>
  <c r="EF147" i="1"/>
  <c r="BL148" i="1"/>
  <c r="BV148" i="1"/>
  <c r="BU148" i="1"/>
  <c r="AX147" i="1"/>
  <c r="EC148" i="1"/>
  <c r="AJ147" i="1"/>
  <c r="DY148" i="1"/>
  <c r="BY148" i="1"/>
  <c r="DU148" i="1"/>
  <c r="ED148" i="1"/>
  <c r="BN147" i="1"/>
  <c r="BZ147" i="1"/>
  <c r="AT147" i="1"/>
  <c r="DT148" i="1"/>
  <c r="BS148" i="1"/>
  <c r="DZ147" i="1"/>
  <c r="BW148" i="1"/>
  <c r="DX148" i="1"/>
  <c r="BM148" i="1"/>
  <c r="CB147" i="1"/>
  <c r="BR147" i="1"/>
  <c r="BP147" i="1"/>
  <c r="BO148" i="1"/>
  <c r="AT153" i="2"/>
  <c r="AK156" i="2"/>
  <c r="AN156" i="2" s="1"/>
  <c r="AL156" i="2"/>
  <c r="AG154" i="2"/>
  <c r="AF154" i="2"/>
  <c r="AI154" i="2" s="1"/>
  <c r="AS153" i="2"/>
  <c r="BB162" i="2"/>
  <c r="BC162" i="2"/>
  <c r="BD150" i="1"/>
  <c r="DQ150" i="1"/>
  <c r="AI149" i="1"/>
  <c r="BF151" i="1"/>
  <c r="DN150" i="1"/>
  <c r="AD149" i="1"/>
  <c r="CL149" i="1"/>
  <c r="AP149" i="1"/>
  <c r="AW150" i="1"/>
  <c r="CU149" i="1"/>
  <c r="AL149" i="1"/>
  <c r="DK150" i="1"/>
  <c r="CP149" i="1"/>
  <c r="AG150" i="1"/>
  <c r="CW150" i="1"/>
  <c r="AM149" i="1"/>
  <c r="DE150" i="1"/>
  <c r="AS151" i="1"/>
  <c r="DO150" i="1"/>
  <c r="DI150" i="1"/>
  <c r="CM149" i="1"/>
  <c r="AA149" i="1"/>
  <c r="BG150" i="1"/>
  <c r="CN150" i="1"/>
  <c r="DJ151" i="1"/>
  <c r="AR150" i="1"/>
  <c r="AY149" i="1"/>
  <c r="CK150" i="1"/>
  <c r="AE149" i="1"/>
  <c r="DC149" i="1"/>
  <c r="CS150" i="1"/>
  <c r="CX149" i="1"/>
  <c r="BH150" i="1"/>
  <c r="BE150" i="1"/>
  <c r="Z149" i="1"/>
  <c r="CT149" i="1"/>
  <c r="AF150" i="1"/>
  <c r="AH149" i="1"/>
  <c r="CJ150" i="1"/>
  <c r="AB150" i="1"/>
  <c r="CF150" i="1"/>
  <c r="BK150" i="1"/>
  <c r="CO150" i="1"/>
  <c r="CH149" i="1"/>
  <c r="CQ149" i="1"/>
  <c r="AU149" i="1"/>
  <c r="DM150" i="1"/>
  <c r="CY149" i="1"/>
  <c r="BC150" i="1"/>
  <c r="DP150" i="1"/>
  <c r="DS150" i="1"/>
  <c r="Y150" i="1"/>
  <c r="BJ150" i="1"/>
  <c r="DL150" i="1"/>
  <c r="BB150" i="1"/>
  <c r="CG150" i="1"/>
  <c r="CI149" i="1"/>
  <c r="BI150" i="1"/>
  <c r="AQ149" i="1"/>
  <c r="DR151" i="1"/>
  <c r="AO150" i="1"/>
  <c r="CZ150" i="1"/>
  <c r="DG149" i="1"/>
  <c r="X150" i="1"/>
  <c r="BH335" i="3" l="1"/>
  <c r="BK335" i="3" s="1"/>
  <c r="AW340" i="3"/>
  <c r="AV340" i="3"/>
  <c r="AY340" i="3" s="1"/>
  <c r="AR343" i="3"/>
  <c r="AQ343" i="3"/>
  <c r="AM334" i="3"/>
  <c r="L102" i="22" s="1"/>
  <c r="AL334" i="3"/>
  <c r="AO334" i="3" s="1"/>
  <c r="AZ339" i="3"/>
  <c r="Y131" i="2"/>
  <c r="Z131" i="2"/>
  <c r="AB327" i="3"/>
  <c r="AA327" i="3"/>
  <c r="K182" i="2"/>
  <c r="AB181" i="2"/>
  <c r="AH382" i="3"/>
  <c r="Q383" i="3"/>
  <c r="T131" i="2"/>
  <c r="S131" i="2"/>
  <c r="W651" i="1"/>
  <c r="AA650" i="1"/>
  <c r="AE650" i="1"/>
  <c r="Z650" i="1"/>
  <c r="AD650" i="1"/>
  <c r="X650" i="1"/>
  <c r="AB650" i="1"/>
  <c r="CH650" i="1"/>
  <c r="CI650" i="1"/>
  <c r="AF650" i="1"/>
  <c r="CF650" i="1"/>
  <c r="Y650" i="1"/>
  <c r="AS650" i="1"/>
  <c r="CO650" i="1"/>
  <c r="CM650" i="1"/>
  <c r="CN650" i="1"/>
  <c r="AG650" i="1"/>
  <c r="CG650" i="1"/>
  <c r="CJ650" i="1"/>
  <c r="CK650" i="1"/>
  <c r="CL650" i="1"/>
  <c r="CZ650" i="1"/>
  <c r="CQ650" i="1"/>
  <c r="AK650" i="1"/>
  <c r="AC650" i="1"/>
  <c r="DA650" i="1"/>
  <c r="AO650" i="1"/>
  <c r="AY650" i="1"/>
  <c r="AW650" i="1"/>
  <c r="CY650" i="1"/>
  <c r="CS650" i="1"/>
  <c r="AQ650" i="1"/>
  <c r="BA650" i="1"/>
  <c r="AR650" i="1"/>
  <c r="DE650" i="1"/>
  <c r="AI650" i="1"/>
  <c r="AP650" i="1"/>
  <c r="DC650" i="1"/>
  <c r="AH650" i="1"/>
  <c r="DG650" i="1"/>
  <c r="CW650" i="1"/>
  <c r="CP650" i="1"/>
  <c r="CX650" i="1"/>
  <c r="AU650" i="1"/>
  <c r="AL650" i="1"/>
  <c r="CU650" i="1"/>
  <c r="AM650" i="1"/>
  <c r="DI650" i="1"/>
  <c r="CT650" i="1"/>
  <c r="DB650" i="1"/>
  <c r="DH650" i="1"/>
  <c r="DF650" i="1"/>
  <c r="AJ650" i="1"/>
  <c r="AX650" i="1"/>
  <c r="AZ650" i="1"/>
  <c r="AV650" i="1"/>
  <c r="DD650" i="1"/>
  <c r="AT650" i="1"/>
  <c r="AN650" i="1"/>
  <c r="CV650" i="1"/>
  <c r="CR650" i="1"/>
  <c r="AS381" i="3"/>
  <c r="BJ381" i="3"/>
  <c r="AN381" i="3"/>
  <c r="AX381" i="3"/>
  <c r="AE327" i="3"/>
  <c r="AF327" i="3"/>
  <c r="BD328" i="3"/>
  <c r="BC328" i="3"/>
  <c r="BE328" i="3" s="1"/>
  <c r="BD180" i="2"/>
  <c r="AM180" i="2"/>
  <c r="AH180" i="2"/>
  <c r="AR180" i="2"/>
  <c r="W327" i="3"/>
  <c r="X327" i="3"/>
  <c r="BF327" i="3"/>
  <c r="V130" i="2"/>
  <c r="P131" i="2"/>
  <c r="AW131" i="2"/>
  <c r="AX131" i="2"/>
  <c r="O131" i="2"/>
  <c r="AK149" i="1"/>
  <c r="AV148" i="1"/>
  <c r="AC149" i="1"/>
  <c r="DH149" i="1"/>
  <c r="AZ149" i="1"/>
  <c r="DA149" i="1"/>
  <c r="DD149" i="1"/>
  <c r="BA149" i="1"/>
  <c r="BR148" i="1"/>
  <c r="AJ148" i="1"/>
  <c r="AX148" i="1"/>
  <c r="BV149" i="1"/>
  <c r="EF148" i="1"/>
  <c r="CD149" i="1"/>
  <c r="AN148" i="1"/>
  <c r="DB148" i="1"/>
  <c r="CV148" i="1"/>
  <c r="BT149" i="1"/>
  <c r="DV148" i="1"/>
  <c r="BX148" i="1"/>
  <c r="DY149" i="1"/>
  <c r="BU149" i="1"/>
  <c r="EG149" i="1"/>
  <c r="EE149" i="1"/>
  <c r="EA149" i="1"/>
  <c r="EI149" i="1"/>
  <c r="CC149" i="1"/>
  <c r="BP148" i="1"/>
  <c r="CB148" i="1"/>
  <c r="DX149" i="1"/>
  <c r="DZ148" i="1"/>
  <c r="BL149" i="1"/>
  <c r="EJ148" i="1"/>
  <c r="CR148" i="1"/>
  <c r="EH149" i="1"/>
  <c r="DT149" i="1"/>
  <c r="BZ148" i="1"/>
  <c r="DU149" i="1"/>
  <c r="EC149" i="1"/>
  <c r="BQ149" i="1"/>
  <c r="EM149" i="1"/>
  <c r="CE149" i="1"/>
  <c r="DW149" i="1"/>
  <c r="BO149" i="1"/>
  <c r="BM149" i="1"/>
  <c r="BW149" i="1"/>
  <c r="BS149" i="1"/>
  <c r="AT148" i="1"/>
  <c r="BN148" i="1"/>
  <c r="ED149" i="1"/>
  <c r="BY149" i="1"/>
  <c r="EK149" i="1"/>
  <c r="CA149" i="1"/>
  <c r="EB149" i="1"/>
  <c r="EL149" i="1"/>
  <c r="DF148" i="1"/>
  <c r="BF162" i="2"/>
  <c r="AK157" i="2"/>
  <c r="AN157" i="2" s="1"/>
  <c r="AL157" i="2"/>
  <c r="AJ154" i="2"/>
  <c r="AG155" i="2"/>
  <c r="AF155" i="2"/>
  <c r="AQ154" i="2"/>
  <c r="AP154" i="2"/>
  <c r="AS154" i="2" s="1"/>
  <c r="BE162" i="2"/>
  <c r="AO156" i="2"/>
  <c r="DR152" i="1"/>
  <c r="DK151" i="1"/>
  <c r="DG150" i="1"/>
  <c r="AO151" i="1"/>
  <c r="CG151" i="1"/>
  <c r="AU150" i="1"/>
  <c r="X151" i="1"/>
  <c r="CZ151" i="1"/>
  <c r="AQ150" i="1"/>
  <c r="CI150" i="1"/>
  <c r="BJ151" i="1"/>
  <c r="Y151" i="1"/>
  <c r="DS151" i="1"/>
  <c r="CY150" i="1"/>
  <c r="CQ150" i="1"/>
  <c r="CH150" i="1"/>
  <c r="BK151" i="1"/>
  <c r="AB151" i="1"/>
  <c r="AH150" i="1"/>
  <c r="CT150" i="1"/>
  <c r="CX150" i="1"/>
  <c r="DC150" i="1"/>
  <c r="AE150" i="1"/>
  <c r="CK151" i="1"/>
  <c r="AY150" i="1"/>
  <c r="AR151" i="1"/>
  <c r="AA150" i="1"/>
  <c r="CM150" i="1"/>
  <c r="DO151" i="1"/>
  <c r="DE151" i="1"/>
  <c r="AM150" i="1"/>
  <c r="AG151" i="1"/>
  <c r="CP150" i="1"/>
  <c r="AL150" i="1"/>
  <c r="AW151" i="1"/>
  <c r="CL150" i="1"/>
  <c r="DQ151" i="1"/>
  <c r="BB151" i="1"/>
  <c r="BI151" i="1"/>
  <c r="DL151" i="1"/>
  <c r="DP151" i="1"/>
  <c r="BC151" i="1"/>
  <c r="DM151" i="1"/>
  <c r="CO151" i="1"/>
  <c r="CF151" i="1"/>
  <c r="CJ151" i="1"/>
  <c r="AF151" i="1"/>
  <c r="Z150" i="1"/>
  <c r="BE151" i="1"/>
  <c r="BH151" i="1"/>
  <c r="CS151" i="1"/>
  <c r="CN151" i="1"/>
  <c r="BG151" i="1"/>
  <c r="DI151" i="1"/>
  <c r="AS152" i="1"/>
  <c r="CW151" i="1"/>
  <c r="CU150" i="1"/>
  <c r="AP150" i="1"/>
  <c r="AD150" i="1"/>
  <c r="AI150" i="1"/>
  <c r="BD151" i="1"/>
  <c r="DN151" i="1"/>
  <c r="DJ152" i="1"/>
  <c r="BF152" i="1"/>
  <c r="BL335" i="3" l="1"/>
  <c r="AM335" i="3"/>
  <c r="AL335" i="3"/>
  <c r="AP334" i="3"/>
  <c r="N102" i="22"/>
  <c r="AW341" i="3"/>
  <c r="AV341" i="3"/>
  <c r="AY341" i="3" s="1"/>
  <c r="BH336" i="3"/>
  <c r="BI336" i="3"/>
  <c r="AZ340" i="3"/>
  <c r="AT343" i="3"/>
  <c r="AU343" i="3"/>
  <c r="W132" i="2"/>
  <c r="Y132" i="2" s="1"/>
  <c r="X132" i="2"/>
  <c r="BF328" i="3"/>
  <c r="W652" i="1"/>
  <c r="Z651" i="1"/>
  <c r="AE651" i="1"/>
  <c r="Y651" i="1"/>
  <c r="AD651" i="1"/>
  <c r="CL651" i="1"/>
  <c r="CH651" i="1"/>
  <c r="CI651" i="1"/>
  <c r="CM651" i="1"/>
  <c r="AF651" i="1"/>
  <c r="CF651" i="1"/>
  <c r="X651" i="1"/>
  <c r="AB651" i="1"/>
  <c r="CN651" i="1"/>
  <c r="AS651" i="1"/>
  <c r="CO651" i="1"/>
  <c r="CK651" i="1"/>
  <c r="AA651" i="1"/>
  <c r="AG651" i="1"/>
  <c r="CG651" i="1"/>
  <c r="CJ651" i="1"/>
  <c r="AK651" i="1"/>
  <c r="DA651" i="1"/>
  <c r="AI651" i="1"/>
  <c r="AW651" i="1"/>
  <c r="DC651" i="1"/>
  <c r="CQ651" i="1"/>
  <c r="AO651" i="1"/>
  <c r="CZ651" i="1"/>
  <c r="CY651" i="1"/>
  <c r="AC651" i="1"/>
  <c r="CP651" i="1"/>
  <c r="CS651" i="1"/>
  <c r="DG651" i="1"/>
  <c r="CW651" i="1"/>
  <c r="CT651" i="1"/>
  <c r="AR651" i="1"/>
  <c r="DI651" i="1"/>
  <c r="CU651" i="1"/>
  <c r="AY651" i="1"/>
  <c r="AP651" i="1"/>
  <c r="BA651" i="1"/>
  <c r="AH651" i="1"/>
  <c r="DE651" i="1"/>
  <c r="AM651" i="1"/>
  <c r="AL651" i="1"/>
  <c r="CX651" i="1"/>
  <c r="AU651" i="1"/>
  <c r="AQ651" i="1"/>
  <c r="AJ651" i="1"/>
  <c r="DH651" i="1"/>
  <c r="AZ651" i="1"/>
  <c r="DD651" i="1"/>
  <c r="DF651" i="1"/>
  <c r="AT651" i="1"/>
  <c r="DB651" i="1"/>
  <c r="AV651" i="1"/>
  <c r="CV651" i="1"/>
  <c r="CR651" i="1"/>
  <c r="AN651" i="1"/>
  <c r="AX651" i="1"/>
  <c r="AH383" i="3"/>
  <c r="Q384" i="3"/>
  <c r="U131" i="2"/>
  <c r="V131" i="2"/>
  <c r="Z328" i="3"/>
  <c r="AC328" i="3"/>
  <c r="V328" i="3"/>
  <c r="U328" i="3"/>
  <c r="Y328" i="3"/>
  <c r="AD328" i="3"/>
  <c r="AH181" i="2"/>
  <c r="BD181" i="2"/>
  <c r="AM181" i="2"/>
  <c r="AR181" i="2"/>
  <c r="BJ382" i="3"/>
  <c r="AS382" i="3"/>
  <c r="AN382" i="3"/>
  <c r="AX382" i="3"/>
  <c r="R131" i="2"/>
  <c r="BD329" i="3"/>
  <c r="BC329" i="3"/>
  <c r="K183" i="2"/>
  <c r="AB182" i="2"/>
  <c r="AZ131" i="2"/>
  <c r="AY131" i="2"/>
  <c r="Q131" i="2"/>
  <c r="AK150" i="1"/>
  <c r="AV149" i="1"/>
  <c r="AC150" i="1"/>
  <c r="AZ150" i="1"/>
  <c r="DH150" i="1"/>
  <c r="DA150" i="1"/>
  <c r="BA150" i="1"/>
  <c r="DD150" i="1"/>
  <c r="BY150" i="1"/>
  <c r="BN149" i="1"/>
  <c r="EM150" i="1"/>
  <c r="BZ149" i="1"/>
  <c r="DZ149" i="1"/>
  <c r="CB149" i="1"/>
  <c r="CC150" i="1"/>
  <c r="EG150" i="1"/>
  <c r="CD150" i="1"/>
  <c r="BV150" i="1"/>
  <c r="AJ149" i="1"/>
  <c r="EL150" i="1"/>
  <c r="CA150" i="1"/>
  <c r="BS150" i="1"/>
  <c r="BM150" i="1"/>
  <c r="DW150" i="1"/>
  <c r="EC150" i="1"/>
  <c r="BT150" i="1"/>
  <c r="EB150" i="1"/>
  <c r="BW150" i="1"/>
  <c r="CE150" i="1"/>
  <c r="DU150" i="1"/>
  <c r="CR149" i="1"/>
  <c r="EI150" i="1"/>
  <c r="BU150" i="1"/>
  <c r="DV149" i="1"/>
  <c r="CV149" i="1"/>
  <c r="BR149" i="1"/>
  <c r="BL150" i="1"/>
  <c r="DX150" i="1"/>
  <c r="BP149" i="1"/>
  <c r="EE150" i="1"/>
  <c r="BX149" i="1"/>
  <c r="DB149" i="1"/>
  <c r="DF149" i="1"/>
  <c r="EK150" i="1"/>
  <c r="ED150" i="1"/>
  <c r="AT149" i="1"/>
  <c r="BO150" i="1"/>
  <c r="BQ150" i="1"/>
  <c r="DT150" i="1"/>
  <c r="EH150" i="1"/>
  <c r="EJ149" i="1"/>
  <c r="EA150" i="1"/>
  <c r="DY150" i="1"/>
  <c r="AN149" i="1"/>
  <c r="EF149" i="1"/>
  <c r="AX149" i="1"/>
  <c r="BB163" i="2"/>
  <c r="BE163" i="2" s="1"/>
  <c r="BC163" i="2"/>
  <c r="AQ155" i="2"/>
  <c r="AP155" i="2"/>
  <c r="AS155" i="2" s="1"/>
  <c r="AK158" i="2"/>
  <c r="AL158" i="2"/>
  <c r="AJ155" i="2"/>
  <c r="AO157" i="2"/>
  <c r="AT154" i="2"/>
  <c r="AI155" i="2"/>
  <c r="DN152" i="1"/>
  <c r="AD151" i="1"/>
  <c r="AS153" i="1"/>
  <c r="BF153" i="1"/>
  <c r="AP151" i="1"/>
  <c r="CW152" i="1"/>
  <c r="DI152" i="1"/>
  <c r="BG152" i="1"/>
  <c r="BH152" i="1"/>
  <c r="Z151" i="1"/>
  <c r="CJ152" i="1"/>
  <c r="CO152" i="1"/>
  <c r="BC152" i="1"/>
  <c r="DP152" i="1"/>
  <c r="DL152" i="1"/>
  <c r="BB152" i="1"/>
  <c r="CP151" i="1"/>
  <c r="AM151" i="1"/>
  <c r="AA151" i="1"/>
  <c r="AE151" i="1"/>
  <c r="CX151" i="1"/>
  <c r="AH151" i="1"/>
  <c r="BK152" i="1"/>
  <c r="CQ151" i="1"/>
  <c r="DS152" i="1"/>
  <c r="CI151" i="1"/>
  <c r="AQ151" i="1"/>
  <c r="X152" i="1"/>
  <c r="AU151" i="1"/>
  <c r="DG151" i="1"/>
  <c r="DK152" i="1"/>
  <c r="AI151" i="1"/>
  <c r="CN152" i="1"/>
  <c r="CS152" i="1"/>
  <c r="AF152" i="1"/>
  <c r="CF152" i="1"/>
  <c r="DM152" i="1"/>
  <c r="BI152" i="1"/>
  <c r="CL151" i="1"/>
  <c r="AW152" i="1"/>
  <c r="AL151" i="1"/>
  <c r="AG152" i="1"/>
  <c r="DE152" i="1"/>
  <c r="DO152" i="1"/>
  <c r="CM151" i="1"/>
  <c r="AR152" i="1"/>
  <c r="DC151" i="1"/>
  <c r="CT151" i="1"/>
  <c r="AB152" i="1"/>
  <c r="CY151" i="1"/>
  <c r="BJ152" i="1"/>
  <c r="CZ152" i="1"/>
  <c r="CG152" i="1"/>
  <c r="AO152" i="1"/>
  <c r="DR153" i="1"/>
  <c r="CU151" i="1"/>
  <c r="DQ152" i="1"/>
  <c r="DJ153" i="1"/>
  <c r="BD152" i="1"/>
  <c r="BE152" i="1"/>
  <c r="AY151" i="1"/>
  <c r="CK152" i="1"/>
  <c r="CH151" i="1"/>
  <c r="Y152" i="1"/>
  <c r="BK336" i="3" l="1"/>
  <c r="BL336" i="3"/>
  <c r="AQ344" i="3"/>
  <c r="AR344" i="3"/>
  <c r="AZ341" i="3"/>
  <c r="AO335" i="3"/>
  <c r="AP335" i="3"/>
  <c r="AV342" i="3"/>
  <c r="AY342" i="3" s="1"/>
  <c r="AW342" i="3"/>
  <c r="X133" i="2"/>
  <c r="W133" i="2"/>
  <c r="Z132" i="2"/>
  <c r="X328" i="3"/>
  <c r="BE329" i="3"/>
  <c r="BF329" i="3"/>
  <c r="AF328" i="3"/>
  <c r="AH384" i="3"/>
  <c r="Q385" i="3"/>
  <c r="BD182" i="2"/>
  <c r="AH182" i="2"/>
  <c r="AR182" i="2"/>
  <c r="AM182" i="2"/>
  <c r="AB328" i="3"/>
  <c r="AA328" i="3"/>
  <c r="AS383" i="3"/>
  <c r="BJ383" i="3"/>
  <c r="AX383" i="3"/>
  <c r="AN383" i="3"/>
  <c r="W653" i="1"/>
  <c r="CH652" i="1"/>
  <c r="CL652" i="1"/>
  <c r="Z652" i="1"/>
  <c r="AA652" i="1"/>
  <c r="AD652" i="1"/>
  <c r="AE652" i="1"/>
  <c r="AB652" i="1"/>
  <c r="CJ652" i="1"/>
  <c r="X652" i="1"/>
  <c r="CF652" i="1"/>
  <c r="CM652" i="1"/>
  <c r="CO652" i="1"/>
  <c r="CI652" i="1"/>
  <c r="AF652" i="1"/>
  <c r="AG652" i="1"/>
  <c r="CN652" i="1"/>
  <c r="Y652" i="1"/>
  <c r="AS652" i="1"/>
  <c r="CK652" i="1"/>
  <c r="CG652" i="1"/>
  <c r="AK652" i="1"/>
  <c r="AC652" i="1"/>
  <c r="DA652" i="1"/>
  <c r="AO652" i="1"/>
  <c r="AP652" i="1"/>
  <c r="BA652" i="1"/>
  <c r="DG652" i="1"/>
  <c r="AW652" i="1"/>
  <c r="DC652" i="1"/>
  <c r="CP652" i="1"/>
  <c r="DI652" i="1"/>
  <c r="CZ652" i="1"/>
  <c r="AH652" i="1"/>
  <c r="AY652" i="1"/>
  <c r="CU652" i="1"/>
  <c r="AR652" i="1"/>
  <c r="DE652" i="1"/>
  <c r="CQ652" i="1"/>
  <c r="CW652" i="1"/>
  <c r="CS652" i="1"/>
  <c r="CX652" i="1"/>
  <c r="AQ652" i="1"/>
  <c r="AM652" i="1"/>
  <c r="AU652" i="1"/>
  <c r="CT652" i="1"/>
  <c r="AI652" i="1"/>
  <c r="AL652" i="1"/>
  <c r="CY652" i="1"/>
  <c r="DH652" i="1"/>
  <c r="AZ652" i="1"/>
  <c r="DB652" i="1"/>
  <c r="DF652" i="1"/>
  <c r="AN652" i="1"/>
  <c r="AV652" i="1"/>
  <c r="CR652" i="1"/>
  <c r="DD652" i="1"/>
  <c r="CV652" i="1"/>
  <c r="AT652" i="1"/>
  <c r="AX652" i="1"/>
  <c r="AJ652" i="1"/>
  <c r="AB183" i="2"/>
  <c r="K184" i="2"/>
  <c r="AE328" i="3"/>
  <c r="W328" i="3"/>
  <c r="T132" i="2"/>
  <c r="S132" i="2"/>
  <c r="O132" i="2"/>
  <c r="AW132" i="2"/>
  <c r="AX132" i="2"/>
  <c r="P132" i="2"/>
  <c r="AK151" i="1"/>
  <c r="AV150" i="1"/>
  <c r="AC151" i="1"/>
  <c r="DH151" i="1"/>
  <c r="AZ151" i="1"/>
  <c r="DA151" i="1"/>
  <c r="BA151" i="1"/>
  <c r="DD151" i="1"/>
  <c r="EA151" i="1"/>
  <c r="BR150" i="1"/>
  <c r="DW151" i="1"/>
  <c r="EL151" i="1"/>
  <c r="EG151" i="1"/>
  <c r="BN150" i="1"/>
  <c r="AN150" i="1"/>
  <c r="EH151" i="1"/>
  <c r="AT150" i="1"/>
  <c r="DB150" i="1"/>
  <c r="DX151" i="1"/>
  <c r="DV150" i="1"/>
  <c r="DU151" i="1"/>
  <c r="BT151" i="1"/>
  <c r="EF150" i="1"/>
  <c r="BO151" i="1"/>
  <c r="CE151" i="1"/>
  <c r="EC151" i="1"/>
  <c r="BM151" i="1"/>
  <c r="CA151" i="1"/>
  <c r="AJ150" i="1"/>
  <c r="CC151" i="1"/>
  <c r="BS151" i="1"/>
  <c r="BV151" i="1"/>
  <c r="CB150" i="1"/>
  <c r="AX150" i="1"/>
  <c r="BQ151" i="1"/>
  <c r="EK151" i="1"/>
  <c r="EE151" i="1"/>
  <c r="EI151" i="1"/>
  <c r="BW151" i="1"/>
  <c r="CD151" i="1"/>
  <c r="DZ150" i="1"/>
  <c r="BZ150" i="1"/>
  <c r="DY151" i="1"/>
  <c r="EJ150" i="1"/>
  <c r="DT151" i="1"/>
  <c r="ED151" i="1"/>
  <c r="DF150" i="1"/>
  <c r="BX150" i="1"/>
  <c r="BP150" i="1"/>
  <c r="BL151" i="1"/>
  <c r="CV150" i="1"/>
  <c r="BU151" i="1"/>
  <c r="CR150" i="1"/>
  <c r="EB151" i="1"/>
  <c r="EM151" i="1"/>
  <c r="BY151" i="1"/>
  <c r="AO158" i="2"/>
  <c r="BF163" i="2"/>
  <c r="AQ156" i="2"/>
  <c r="AP156" i="2"/>
  <c r="AS156" i="2" s="1"/>
  <c r="AN158" i="2"/>
  <c r="BC164" i="2"/>
  <c r="BB164" i="2"/>
  <c r="BE164" i="2" s="1"/>
  <c r="AG156" i="2"/>
  <c r="AF156" i="2"/>
  <c r="AT155" i="2"/>
  <c r="CZ153" i="1"/>
  <c r="CL152" i="1"/>
  <c r="AF153" i="1"/>
  <c r="DP153" i="1"/>
  <c r="CJ153" i="1"/>
  <c r="AO153" i="1"/>
  <c r="DO153" i="1"/>
  <c r="BD153" i="1"/>
  <c r="CT152" i="1"/>
  <c r="Y153" i="1"/>
  <c r="CK153" i="1"/>
  <c r="BE153" i="1"/>
  <c r="DJ154" i="1"/>
  <c r="CU152" i="1"/>
  <c r="CG153" i="1"/>
  <c r="BJ153" i="1"/>
  <c r="CY152" i="1"/>
  <c r="AB153" i="1"/>
  <c r="AR153" i="1"/>
  <c r="CM152" i="1"/>
  <c r="DE153" i="1"/>
  <c r="AL152" i="1"/>
  <c r="DG152" i="1"/>
  <c r="AU152" i="1"/>
  <c r="CI152" i="1"/>
  <c r="CQ152" i="1"/>
  <c r="CX152" i="1"/>
  <c r="AM152" i="1"/>
  <c r="BB153" i="1"/>
  <c r="DL153" i="1"/>
  <c r="BH153" i="1"/>
  <c r="BG153" i="1"/>
  <c r="DI153" i="1"/>
  <c r="CW153" i="1"/>
  <c r="DN153" i="1"/>
  <c r="AH152" i="1"/>
  <c r="AY152" i="1"/>
  <c r="DQ153" i="1"/>
  <c r="AG153" i="1"/>
  <c r="AW153" i="1"/>
  <c r="BI153" i="1"/>
  <c r="DM153" i="1"/>
  <c r="CF153" i="1"/>
  <c r="CS153" i="1"/>
  <c r="CN153" i="1"/>
  <c r="AI152" i="1"/>
  <c r="DK153" i="1"/>
  <c r="AQ152" i="1"/>
  <c r="DS153" i="1"/>
  <c r="BK153" i="1"/>
  <c r="AE152" i="1"/>
  <c r="AA152" i="1"/>
  <c r="CP152" i="1"/>
  <c r="BC153" i="1"/>
  <c r="CO153" i="1"/>
  <c r="BF154" i="1"/>
  <c r="AS154" i="1"/>
  <c r="AD152" i="1"/>
  <c r="AP152" i="1"/>
  <c r="CH152" i="1"/>
  <c r="DR154" i="1"/>
  <c r="DC152" i="1"/>
  <c r="X153" i="1"/>
  <c r="Z152" i="1"/>
  <c r="AU344" i="3" l="1"/>
  <c r="AV343" i="3"/>
  <c r="AW343" i="3"/>
  <c r="AM336" i="3"/>
  <c r="AL336" i="3"/>
  <c r="AZ342" i="3"/>
  <c r="AT344" i="3"/>
  <c r="BI337" i="3"/>
  <c r="BH337" i="3"/>
  <c r="Z133" i="2"/>
  <c r="Y133" i="2"/>
  <c r="V132" i="2"/>
  <c r="K185" i="2"/>
  <c r="AB184" i="2"/>
  <c r="U329" i="3"/>
  <c r="AC329" i="3"/>
  <c r="V329" i="3"/>
  <c r="Y329" i="3"/>
  <c r="Z329" i="3"/>
  <c r="AD329" i="3"/>
  <c r="W654" i="1"/>
  <c r="CL653" i="1"/>
  <c r="AA653" i="1"/>
  <c r="AE653" i="1"/>
  <c r="AF653" i="1"/>
  <c r="CJ653" i="1"/>
  <c r="AD653" i="1"/>
  <c r="CH653" i="1"/>
  <c r="Z653" i="1"/>
  <c r="X653" i="1"/>
  <c r="CN653" i="1"/>
  <c r="Y653" i="1"/>
  <c r="AB653" i="1"/>
  <c r="AS653" i="1"/>
  <c r="CG653" i="1"/>
  <c r="CF653" i="1"/>
  <c r="AG653" i="1"/>
  <c r="CK653" i="1"/>
  <c r="CO653" i="1"/>
  <c r="CI653" i="1"/>
  <c r="CM653" i="1"/>
  <c r="AY653" i="1"/>
  <c r="AI653" i="1"/>
  <c r="AO653" i="1"/>
  <c r="DC653" i="1"/>
  <c r="AK653" i="1"/>
  <c r="AC653" i="1"/>
  <c r="CW653" i="1"/>
  <c r="BA653" i="1"/>
  <c r="DA653" i="1"/>
  <c r="AW653" i="1"/>
  <c r="AP653" i="1"/>
  <c r="CS653" i="1"/>
  <c r="CP653" i="1"/>
  <c r="DI653" i="1"/>
  <c r="CQ653" i="1"/>
  <c r="DG653" i="1"/>
  <c r="AM653" i="1"/>
  <c r="CX653" i="1"/>
  <c r="CY653" i="1"/>
  <c r="AU653" i="1"/>
  <c r="CU653" i="1"/>
  <c r="CZ653" i="1"/>
  <c r="DE653" i="1"/>
  <c r="AH653" i="1"/>
  <c r="AR653" i="1"/>
  <c r="AL653" i="1"/>
  <c r="AQ653" i="1"/>
  <c r="CT653" i="1"/>
  <c r="DB653" i="1"/>
  <c r="AJ653" i="1"/>
  <c r="AX653" i="1"/>
  <c r="DF653" i="1"/>
  <c r="DH653" i="1"/>
  <c r="DD653" i="1"/>
  <c r="CV653" i="1"/>
  <c r="CR653" i="1"/>
  <c r="AZ653" i="1"/>
  <c r="AV653" i="1"/>
  <c r="AN653" i="1"/>
  <c r="AT653" i="1"/>
  <c r="BJ384" i="3"/>
  <c r="AS384" i="3"/>
  <c r="AX384" i="3"/>
  <c r="AN384" i="3"/>
  <c r="U132" i="2"/>
  <c r="BD183" i="2"/>
  <c r="AH183" i="2"/>
  <c r="AR183" i="2"/>
  <c r="AM183" i="2"/>
  <c r="AH385" i="3"/>
  <c r="Q386" i="3"/>
  <c r="BD330" i="3"/>
  <c r="BC330" i="3"/>
  <c r="BE330" i="3" s="1"/>
  <c r="AZ132" i="2"/>
  <c r="AY132" i="2"/>
  <c r="Q132" i="2"/>
  <c r="R132" i="2"/>
  <c r="AK152" i="1"/>
  <c r="AV151" i="1"/>
  <c r="AC152" i="1"/>
  <c r="AZ152" i="1"/>
  <c r="DH152" i="1"/>
  <c r="DA152" i="1"/>
  <c r="DD152" i="1"/>
  <c r="BA152" i="1"/>
  <c r="DT152" i="1"/>
  <c r="BN151" i="1"/>
  <c r="EM152" i="1"/>
  <c r="BX151" i="1"/>
  <c r="EJ151" i="1"/>
  <c r="EK152" i="1"/>
  <c r="BM152" i="1"/>
  <c r="BT152" i="1"/>
  <c r="EH152" i="1"/>
  <c r="EL152" i="1"/>
  <c r="BY152" i="1"/>
  <c r="DB151" i="1"/>
  <c r="BR151" i="1"/>
  <c r="DF151" i="1"/>
  <c r="DY152" i="1"/>
  <c r="BW152" i="1"/>
  <c r="EE152" i="1"/>
  <c r="BQ152" i="1"/>
  <c r="BS152" i="1"/>
  <c r="AJ151" i="1"/>
  <c r="DV151" i="1"/>
  <c r="CR151" i="1"/>
  <c r="CV151" i="1"/>
  <c r="BP151" i="1"/>
  <c r="DZ151" i="1"/>
  <c r="CB151" i="1"/>
  <c r="CC152" i="1"/>
  <c r="EC152" i="1"/>
  <c r="CE152" i="1"/>
  <c r="EF151" i="1"/>
  <c r="DX152" i="1"/>
  <c r="AT151" i="1"/>
  <c r="EG152" i="1"/>
  <c r="DW152" i="1"/>
  <c r="EB152" i="1"/>
  <c r="BU152" i="1"/>
  <c r="BL152" i="1"/>
  <c r="ED152" i="1"/>
  <c r="BZ151" i="1"/>
  <c r="CD152" i="1"/>
  <c r="EI152" i="1"/>
  <c r="AX151" i="1"/>
  <c r="BV152" i="1"/>
  <c r="CA152" i="1"/>
  <c r="BO152" i="1"/>
  <c r="DU152" i="1"/>
  <c r="AN151" i="1"/>
  <c r="EA152" i="1"/>
  <c r="AJ156" i="2"/>
  <c r="AI156" i="2"/>
  <c r="AK159" i="2"/>
  <c r="AL159" i="2"/>
  <c r="BF164" i="2"/>
  <c r="AT156" i="2"/>
  <c r="BB165" i="2"/>
  <c r="BC165" i="2"/>
  <c r="AQ157" i="2"/>
  <c r="AP157" i="2"/>
  <c r="AS155" i="1"/>
  <c r="Z153" i="1"/>
  <c r="X154" i="1"/>
  <c r="DC153" i="1"/>
  <c r="CH153" i="1"/>
  <c r="AD153" i="1"/>
  <c r="BC154" i="1"/>
  <c r="CP153" i="1"/>
  <c r="AA153" i="1"/>
  <c r="AE153" i="1"/>
  <c r="DK154" i="1"/>
  <c r="CN154" i="1"/>
  <c r="CF154" i="1"/>
  <c r="AG154" i="1"/>
  <c r="DQ154" i="1"/>
  <c r="DI154" i="1"/>
  <c r="BB154" i="1"/>
  <c r="CQ153" i="1"/>
  <c r="AU153" i="1"/>
  <c r="DG153" i="1"/>
  <c r="DE154" i="1"/>
  <c r="AR154" i="1"/>
  <c r="AB154" i="1"/>
  <c r="BJ154" i="1"/>
  <c r="DJ155" i="1"/>
  <c r="BE154" i="1"/>
  <c r="Y154" i="1"/>
  <c r="CT153" i="1"/>
  <c r="DO154" i="1"/>
  <c r="DP154" i="1"/>
  <c r="CL153" i="1"/>
  <c r="DR155" i="1"/>
  <c r="BF155" i="1"/>
  <c r="BK154" i="1"/>
  <c r="DS154" i="1"/>
  <c r="AQ153" i="1"/>
  <c r="AI153" i="1"/>
  <c r="CS154" i="1"/>
  <c r="DM154" i="1"/>
  <c r="BI154" i="1"/>
  <c r="AW154" i="1"/>
  <c r="AY153" i="1"/>
  <c r="AH153" i="1"/>
  <c r="DN154" i="1"/>
  <c r="CW154" i="1"/>
  <c r="BG154" i="1"/>
  <c r="BH154" i="1"/>
  <c r="DL154" i="1"/>
  <c r="AM153" i="1"/>
  <c r="CX153" i="1"/>
  <c r="CI153" i="1"/>
  <c r="AL153" i="1"/>
  <c r="CM153" i="1"/>
  <c r="CY153" i="1"/>
  <c r="CG154" i="1"/>
  <c r="CU153" i="1"/>
  <c r="CK154" i="1"/>
  <c r="BD154" i="1"/>
  <c r="AO154" i="1"/>
  <c r="CJ154" i="1"/>
  <c r="AF154" i="1"/>
  <c r="CZ154" i="1"/>
  <c r="AP153" i="1"/>
  <c r="CO154" i="1"/>
  <c r="BK337" i="3" l="1"/>
  <c r="BL337" i="3"/>
  <c r="AO336" i="3"/>
  <c r="AP336" i="3"/>
  <c r="AR345" i="3"/>
  <c r="AQ345" i="3"/>
  <c r="AU345" i="3" s="1"/>
  <c r="AY343" i="3"/>
  <c r="AZ343" i="3"/>
  <c r="X134" i="2"/>
  <c r="W134" i="2"/>
  <c r="AE329" i="3"/>
  <c r="AF329" i="3"/>
  <c r="BC331" i="3"/>
  <c r="BD331" i="3"/>
  <c r="AS385" i="3"/>
  <c r="BJ385" i="3"/>
  <c r="AN385" i="3"/>
  <c r="AX385" i="3"/>
  <c r="W329" i="3"/>
  <c r="X329" i="3"/>
  <c r="AH386" i="3"/>
  <c r="Q387" i="3"/>
  <c r="BF330" i="3"/>
  <c r="T133" i="2"/>
  <c r="S133" i="2"/>
  <c r="AA329" i="3"/>
  <c r="AB329" i="3"/>
  <c r="BD184" i="2"/>
  <c r="AM184" i="2"/>
  <c r="AR184" i="2"/>
  <c r="AH184" i="2"/>
  <c r="W655" i="1"/>
  <c r="CL654" i="1"/>
  <c r="CH654" i="1"/>
  <c r="AE654" i="1"/>
  <c r="Z654" i="1"/>
  <c r="X654" i="1"/>
  <c r="AB654" i="1"/>
  <c r="CF654" i="1"/>
  <c r="CI654" i="1"/>
  <c r="AF654" i="1"/>
  <c r="AA654" i="1"/>
  <c r="CM654" i="1"/>
  <c r="CJ654" i="1"/>
  <c r="CN654" i="1"/>
  <c r="CO654" i="1"/>
  <c r="CG654" i="1"/>
  <c r="CK654" i="1"/>
  <c r="AG654" i="1"/>
  <c r="Y654" i="1"/>
  <c r="AS654" i="1"/>
  <c r="AD654" i="1"/>
  <c r="AK654" i="1"/>
  <c r="DG654" i="1"/>
  <c r="AC654" i="1"/>
  <c r="AU654" i="1"/>
  <c r="AI654" i="1"/>
  <c r="CP654" i="1"/>
  <c r="CU654" i="1"/>
  <c r="DI654" i="1"/>
  <c r="AR654" i="1"/>
  <c r="AO654" i="1"/>
  <c r="AY654" i="1"/>
  <c r="BA654" i="1"/>
  <c r="DE654" i="1"/>
  <c r="CT654" i="1"/>
  <c r="AP654" i="1"/>
  <c r="AQ654" i="1"/>
  <c r="DA654" i="1"/>
  <c r="AW654" i="1"/>
  <c r="DC654" i="1"/>
  <c r="AL654" i="1"/>
  <c r="CW654" i="1"/>
  <c r="CS654" i="1"/>
  <c r="AM654" i="1"/>
  <c r="CX654" i="1"/>
  <c r="CZ654" i="1"/>
  <c r="CY654" i="1"/>
  <c r="CQ654" i="1"/>
  <c r="AH654" i="1"/>
  <c r="AZ654" i="1"/>
  <c r="AV654" i="1"/>
  <c r="CR654" i="1"/>
  <c r="AN654" i="1"/>
  <c r="DH654" i="1"/>
  <c r="DF654" i="1"/>
  <c r="CV654" i="1"/>
  <c r="AT654" i="1"/>
  <c r="DD654" i="1"/>
  <c r="AX654" i="1"/>
  <c r="DB654" i="1"/>
  <c r="AJ654" i="1"/>
  <c r="K186" i="2"/>
  <c r="AB185" i="2"/>
  <c r="O133" i="2"/>
  <c r="Q133" i="2" s="1"/>
  <c r="P133" i="2"/>
  <c r="AW133" i="2"/>
  <c r="AY133" i="2" s="1"/>
  <c r="AX133" i="2"/>
  <c r="AK153" i="1"/>
  <c r="AV152" i="1"/>
  <c r="AC153" i="1"/>
  <c r="AZ153" i="1"/>
  <c r="DH153" i="1"/>
  <c r="DA153" i="1"/>
  <c r="BA153" i="1"/>
  <c r="DD153" i="1"/>
  <c r="EA153" i="1"/>
  <c r="CD153" i="1"/>
  <c r="ED153" i="1"/>
  <c r="DW153" i="1"/>
  <c r="AT152" i="1"/>
  <c r="EF152" i="1"/>
  <c r="EC153" i="1"/>
  <c r="CB152" i="1"/>
  <c r="BP152" i="1"/>
  <c r="CR152" i="1"/>
  <c r="AJ152" i="1"/>
  <c r="BW153" i="1"/>
  <c r="DF152" i="1"/>
  <c r="DB152" i="1"/>
  <c r="BT153" i="1"/>
  <c r="EK153" i="1"/>
  <c r="BX152" i="1"/>
  <c r="BN152" i="1"/>
  <c r="AN152" i="1"/>
  <c r="AX152" i="1"/>
  <c r="BU153" i="1"/>
  <c r="BQ153" i="1"/>
  <c r="BR152" i="1"/>
  <c r="BY153" i="1"/>
  <c r="EH153" i="1"/>
  <c r="BO153" i="1"/>
  <c r="EI153" i="1"/>
  <c r="BZ152" i="1"/>
  <c r="BL153" i="1"/>
  <c r="EB153" i="1"/>
  <c r="EG153" i="1"/>
  <c r="CE153" i="1"/>
  <c r="CC153" i="1"/>
  <c r="DZ152" i="1"/>
  <c r="CV152" i="1"/>
  <c r="DV152" i="1"/>
  <c r="EE153" i="1"/>
  <c r="DY153" i="1"/>
  <c r="BM153" i="1"/>
  <c r="EJ152" i="1"/>
  <c r="EM153" i="1"/>
  <c r="DT153" i="1"/>
  <c r="DU153" i="1"/>
  <c r="CA153" i="1"/>
  <c r="BV153" i="1"/>
  <c r="DX153" i="1"/>
  <c r="BS153" i="1"/>
  <c r="EL153" i="1"/>
  <c r="AT157" i="2"/>
  <c r="BF165" i="2"/>
  <c r="AO159" i="2"/>
  <c r="AS157" i="2"/>
  <c r="AG157" i="2"/>
  <c r="AF157" i="2"/>
  <c r="AI157" i="2" s="1"/>
  <c r="BE165" i="2"/>
  <c r="AN159" i="2"/>
  <c r="DR156" i="1"/>
  <c r="DJ156" i="1"/>
  <c r="CQ154" i="1"/>
  <c r="AP154" i="1"/>
  <c r="CZ155" i="1"/>
  <c r="CU154" i="1"/>
  <c r="CM154" i="1"/>
  <c r="DL155" i="1"/>
  <c r="CO155" i="1"/>
  <c r="AF155" i="1"/>
  <c r="AO155" i="1"/>
  <c r="BD155" i="1"/>
  <c r="CG155" i="1"/>
  <c r="CY154" i="1"/>
  <c r="AL154" i="1"/>
  <c r="CI154" i="1"/>
  <c r="CX154" i="1"/>
  <c r="AM154" i="1"/>
  <c r="BH155" i="1"/>
  <c r="CW155" i="1"/>
  <c r="AH154" i="1"/>
  <c r="AW155" i="1"/>
  <c r="DM155" i="1"/>
  <c r="AI154" i="1"/>
  <c r="AQ154" i="1"/>
  <c r="BK155" i="1"/>
  <c r="DP155" i="1"/>
  <c r="Y155" i="1"/>
  <c r="AB155" i="1"/>
  <c r="DE155" i="1"/>
  <c r="AU154" i="1"/>
  <c r="BB155" i="1"/>
  <c r="CN155" i="1"/>
  <c r="AE154" i="1"/>
  <c r="CP154" i="1"/>
  <c r="CH154" i="1"/>
  <c r="X155" i="1"/>
  <c r="Z154" i="1"/>
  <c r="BG155" i="1"/>
  <c r="DN155" i="1"/>
  <c r="AY154" i="1"/>
  <c r="BI155" i="1"/>
  <c r="CS155" i="1"/>
  <c r="DS155" i="1"/>
  <c r="CL154" i="1"/>
  <c r="DO155" i="1"/>
  <c r="CT154" i="1"/>
  <c r="BE155" i="1"/>
  <c r="BJ155" i="1"/>
  <c r="AR155" i="1"/>
  <c r="DG154" i="1"/>
  <c r="DI155" i="1"/>
  <c r="DQ155" i="1"/>
  <c r="AG155" i="1"/>
  <c r="CF155" i="1"/>
  <c r="AA154" i="1"/>
  <c r="BC155" i="1"/>
  <c r="AD154" i="1"/>
  <c r="DC154" i="1"/>
  <c r="AS156" i="1"/>
  <c r="CJ155" i="1"/>
  <c r="CK155" i="1"/>
  <c r="BF156" i="1"/>
  <c r="DK155" i="1"/>
  <c r="AT345" i="3" l="1"/>
  <c r="AL337" i="3"/>
  <c r="AM337" i="3"/>
  <c r="AV344" i="3"/>
  <c r="AW344" i="3"/>
  <c r="BH338" i="3"/>
  <c r="BI338" i="3"/>
  <c r="Y134" i="2"/>
  <c r="Z134" i="2"/>
  <c r="AH185" i="2"/>
  <c r="BD185" i="2"/>
  <c r="AR185" i="2"/>
  <c r="AM185" i="2"/>
  <c r="AH387" i="3"/>
  <c r="Q388" i="3"/>
  <c r="K187" i="2"/>
  <c r="AB186" i="2"/>
  <c r="U133" i="2"/>
  <c r="V133" i="2"/>
  <c r="BJ386" i="3"/>
  <c r="AS386" i="3"/>
  <c r="AN386" i="3"/>
  <c r="AX386" i="3"/>
  <c r="BE331" i="3"/>
  <c r="BF331" i="3"/>
  <c r="W656" i="1"/>
  <c r="AD655" i="1"/>
  <c r="AA655" i="1"/>
  <c r="CH655" i="1"/>
  <c r="Z655" i="1"/>
  <c r="AE655" i="1"/>
  <c r="CI655" i="1"/>
  <c r="AF655" i="1"/>
  <c r="CJ655" i="1"/>
  <c r="X655" i="1"/>
  <c r="AB655" i="1"/>
  <c r="CM655" i="1"/>
  <c r="Y655" i="1"/>
  <c r="CK655" i="1"/>
  <c r="CF655" i="1"/>
  <c r="CL655" i="1"/>
  <c r="AG655" i="1"/>
  <c r="AS655" i="1"/>
  <c r="CG655" i="1"/>
  <c r="CN655" i="1"/>
  <c r="CO655" i="1"/>
  <c r="AW655" i="1"/>
  <c r="CP655" i="1"/>
  <c r="CU655" i="1"/>
  <c r="DG655" i="1"/>
  <c r="AK655" i="1"/>
  <c r="CW655" i="1"/>
  <c r="AO655" i="1"/>
  <c r="CY655" i="1"/>
  <c r="AP655" i="1"/>
  <c r="BA655" i="1"/>
  <c r="AL655" i="1"/>
  <c r="CZ655" i="1"/>
  <c r="AM655" i="1"/>
  <c r="AY655" i="1"/>
  <c r="CT655" i="1"/>
  <c r="DA655" i="1"/>
  <c r="CS655" i="1"/>
  <c r="AC655" i="1"/>
  <c r="AI655" i="1"/>
  <c r="DC655" i="1"/>
  <c r="DE655" i="1"/>
  <c r="AQ655" i="1"/>
  <c r="AR655" i="1"/>
  <c r="AU655" i="1"/>
  <c r="CQ655" i="1"/>
  <c r="DI655" i="1"/>
  <c r="CX655" i="1"/>
  <c r="AH655" i="1"/>
  <c r="DD655" i="1"/>
  <c r="AZ655" i="1"/>
  <c r="CR655" i="1"/>
  <c r="AX655" i="1"/>
  <c r="CV655" i="1"/>
  <c r="AT655" i="1"/>
  <c r="AN655" i="1"/>
  <c r="DH655" i="1"/>
  <c r="AV655" i="1"/>
  <c r="DF655" i="1"/>
  <c r="DB655" i="1"/>
  <c r="AJ655" i="1"/>
  <c r="U330" i="3"/>
  <c r="AC330" i="3"/>
  <c r="AE330" i="3" s="1"/>
  <c r="V330" i="3"/>
  <c r="Z330" i="3"/>
  <c r="Y330" i="3"/>
  <c r="AD330" i="3"/>
  <c r="AZ133" i="2"/>
  <c r="O134" i="2"/>
  <c r="Q134" i="2" s="1"/>
  <c r="AX134" i="2"/>
  <c r="AW134" i="2"/>
  <c r="P134" i="2"/>
  <c r="R133" i="2"/>
  <c r="AK154" i="1"/>
  <c r="AV153" i="1"/>
  <c r="AC154" i="1"/>
  <c r="AZ154" i="1"/>
  <c r="DH154" i="1"/>
  <c r="DA154" i="1"/>
  <c r="DD154" i="1"/>
  <c r="BA154" i="1"/>
  <c r="ED154" i="1"/>
  <c r="EL154" i="1"/>
  <c r="EG154" i="1"/>
  <c r="EI154" i="1"/>
  <c r="BR153" i="1"/>
  <c r="BN153" i="1"/>
  <c r="EJ153" i="1"/>
  <c r="DV153" i="1"/>
  <c r="DZ153" i="1"/>
  <c r="BZ153" i="1"/>
  <c r="BQ154" i="1"/>
  <c r="EK154" i="1"/>
  <c r="DB153" i="1"/>
  <c r="BW154" i="1"/>
  <c r="CR153" i="1"/>
  <c r="CB153" i="1"/>
  <c r="EF153" i="1"/>
  <c r="CD154" i="1"/>
  <c r="BS154" i="1"/>
  <c r="BV154" i="1"/>
  <c r="DU154" i="1"/>
  <c r="EM154" i="1"/>
  <c r="BM154" i="1"/>
  <c r="EE154" i="1"/>
  <c r="CV153" i="1"/>
  <c r="CC154" i="1"/>
  <c r="EH154" i="1"/>
  <c r="BU154" i="1"/>
  <c r="AN153" i="1"/>
  <c r="BT154" i="1"/>
  <c r="EC154" i="1"/>
  <c r="EA154" i="1"/>
  <c r="BL154" i="1"/>
  <c r="DW154" i="1"/>
  <c r="DX154" i="1"/>
  <c r="CA154" i="1"/>
  <c r="DT154" i="1"/>
  <c r="DY154" i="1"/>
  <c r="CE154" i="1"/>
  <c r="EB154" i="1"/>
  <c r="BO154" i="1"/>
  <c r="BY154" i="1"/>
  <c r="AX153" i="1"/>
  <c r="BX153" i="1"/>
  <c r="DF153" i="1"/>
  <c r="AJ153" i="1"/>
  <c r="BP153" i="1"/>
  <c r="AT153" i="1"/>
  <c r="AK160" i="2"/>
  <c r="AN160" i="2" s="1"/>
  <c r="AL160" i="2"/>
  <c r="AG158" i="2"/>
  <c r="AF158" i="2"/>
  <c r="AI158" i="2" s="1"/>
  <c r="AQ158" i="2"/>
  <c r="AP158" i="2"/>
  <c r="AS158" i="2" s="1"/>
  <c r="BC166" i="2"/>
  <c r="BB166" i="2"/>
  <c r="AJ157" i="2"/>
  <c r="CK156" i="1"/>
  <c r="AA155" i="1"/>
  <c r="DK156" i="1"/>
  <c r="CJ156" i="1"/>
  <c r="AS157" i="1"/>
  <c r="DC155" i="1"/>
  <c r="AD155" i="1"/>
  <c r="BC156" i="1"/>
  <c r="CF156" i="1"/>
  <c r="DQ156" i="1"/>
  <c r="DI156" i="1"/>
  <c r="DG155" i="1"/>
  <c r="AR156" i="1"/>
  <c r="BE156" i="1"/>
  <c r="DO156" i="1"/>
  <c r="CL155" i="1"/>
  <c r="DS156" i="1"/>
  <c r="CS156" i="1"/>
  <c r="DN156" i="1"/>
  <c r="X156" i="1"/>
  <c r="CP155" i="1"/>
  <c r="CN156" i="1"/>
  <c r="AU155" i="1"/>
  <c r="DE156" i="1"/>
  <c r="Y156" i="1"/>
  <c r="AQ155" i="1"/>
  <c r="DM156" i="1"/>
  <c r="CW156" i="1"/>
  <c r="AM155" i="1"/>
  <c r="CI155" i="1"/>
  <c r="AL155" i="1"/>
  <c r="CG156" i="1"/>
  <c r="BD156" i="1"/>
  <c r="AF156" i="1"/>
  <c r="CO156" i="1"/>
  <c r="DL156" i="1"/>
  <c r="CZ156" i="1"/>
  <c r="DJ157" i="1"/>
  <c r="CU155" i="1"/>
  <c r="AG156" i="1"/>
  <c r="BJ156" i="1"/>
  <c r="CT155" i="1"/>
  <c r="BI156" i="1"/>
  <c r="BG156" i="1"/>
  <c r="Z155" i="1"/>
  <c r="CH155" i="1"/>
  <c r="AE155" i="1"/>
  <c r="BB156" i="1"/>
  <c r="AB156" i="1"/>
  <c r="DP156" i="1"/>
  <c r="BK156" i="1"/>
  <c r="AW156" i="1"/>
  <c r="AH155" i="1"/>
  <c r="BH156" i="1"/>
  <c r="CY155" i="1"/>
  <c r="CM155" i="1"/>
  <c r="AP155" i="1"/>
  <c r="CQ155" i="1"/>
  <c r="DR157" i="1"/>
  <c r="BF157" i="1"/>
  <c r="AY155" i="1"/>
  <c r="AI155" i="1"/>
  <c r="CX155" i="1"/>
  <c r="AO156" i="1"/>
  <c r="AY344" i="3" l="1"/>
  <c r="AZ344" i="3"/>
  <c r="BK338" i="3"/>
  <c r="BL338" i="3"/>
  <c r="AO337" i="3"/>
  <c r="AP337" i="3"/>
  <c r="AQ346" i="3"/>
  <c r="AT346" i="3" s="1"/>
  <c r="AR346" i="3"/>
  <c r="W135" i="2"/>
  <c r="Y135" i="2" s="1"/>
  <c r="X135" i="2"/>
  <c r="AF330" i="3"/>
  <c r="BD332" i="3"/>
  <c r="BC332" i="3"/>
  <c r="K188" i="2"/>
  <c r="AB187" i="2"/>
  <c r="AA330" i="3"/>
  <c r="AB330" i="3"/>
  <c r="W330" i="3"/>
  <c r="X330" i="3"/>
  <c r="AH388" i="3"/>
  <c r="Q389" i="3"/>
  <c r="BD186" i="2"/>
  <c r="AM186" i="2"/>
  <c r="AR186" i="2"/>
  <c r="AH186" i="2"/>
  <c r="W657" i="1"/>
  <c r="AE656" i="1"/>
  <c r="Z656" i="1"/>
  <c r="AB656" i="1"/>
  <c r="CM656" i="1"/>
  <c r="X656" i="1"/>
  <c r="CF656" i="1"/>
  <c r="CH656" i="1"/>
  <c r="CL656" i="1"/>
  <c r="AA656" i="1"/>
  <c r="CI656" i="1"/>
  <c r="AF656" i="1"/>
  <c r="CJ656" i="1"/>
  <c r="CG656" i="1"/>
  <c r="CN656" i="1"/>
  <c r="CK656" i="1"/>
  <c r="AG656" i="1"/>
  <c r="Y656" i="1"/>
  <c r="CO656" i="1"/>
  <c r="AD656" i="1"/>
  <c r="AS656" i="1"/>
  <c r="AK656" i="1"/>
  <c r="AC656" i="1"/>
  <c r="CY656" i="1"/>
  <c r="AW656" i="1"/>
  <c r="CP656" i="1"/>
  <c r="DI656" i="1"/>
  <c r="CZ656" i="1"/>
  <c r="AM656" i="1"/>
  <c r="AY656" i="1"/>
  <c r="CW656" i="1"/>
  <c r="CS656" i="1"/>
  <c r="DG656" i="1"/>
  <c r="AO656" i="1"/>
  <c r="AI656" i="1"/>
  <c r="DC656" i="1"/>
  <c r="DA656" i="1"/>
  <c r="BA656" i="1"/>
  <c r="CQ656" i="1"/>
  <c r="AP656" i="1"/>
  <c r="DE656" i="1"/>
  <c r="CX656" i="1"/>
  <c r="AU656" i="1"/>
  <c r="CU656" i="1"/>
  <c r="AQ656" i="1"/>
  <c r="CT656" i="1"/>
  <c r="AR656" i="1"/>
  <c r="AL656" i="1"/>
  <c r="AH656" i="1"/>
  <c r="DH656" i="1"/>
  <c r="CR656" i="1"/>
  <c r="DD656" i="1"/>
  <c r="CV656" i="1"/>
  <c r="AT656" i="1"/>
  <c r="AV656" i="1"/>
  <c r="AX656" i="1"/>
  <c r="DF656" i="1"/>
  <c r="AN656" i="1"/>
  <c r="DB656" i="1"/>
  <c r="AZ656" i="1"/>
  <c r="AJ656" i="1"/>
  <c r="T134" i="2"/>
  <c r="S134" i="2"/>
  <c r="AS387" i="3"/>
  <c r="BJ387" i="3"/>
  <c r="AX387" i="3"/>
  <c r="AN387" i="3"/>
  <c r="R134" i="2"/>
  <c r="AY134" i="2"/>
  <c r="AZ134" i="2"/>
  <c r="O135" i="2"/>
  <c r="Q135" i="2" s="1"/>
  <c r="AX135" i="2"/>
  <c r="P135" i="2"/>
  <c r="AW135" i="2"/>
  <c r="AK155" i="1"/>
  <c r="AV154" i="1"/>
  <c r="AC155" i="1"/>
  <c r="DH155" i="1"/>
  <c r="AZ155" i="1"/>
  <c r="DA155" i="1"/>
  <c r="BA155" i="1"/>
  <c r="DD155" i="1"/>
  <c r="AT154" i="1"/>
  <c r="BX154" i="1"/>
  <c r="BY155" i="1"/>
  <c r="EA155" i="1"/>
  <c r="BV155" i="1"/>
  <c r="CD155" i="1"/>
  <c r="CB154" i="1"/>
  <c r="DV154" i="1"/>
  <c r="BR154" i="1"/>
  <c r="ED155" i="1"/>
  <c r="BP154" i="1"/>
  <c r="AX154" i="1"/>
  <c r="DT155" i="1"/>
  <c r="BL155" i="1"/>
  <c r="AN154" i="1"/>
  <c r="BM155" i="1"/>
  <c r="BS155" i="1"/>
  <c r="BZ154" i="1"/>
  <c r="BN154" i="1"/>
  <c r="EI155" i="1"/>
  <c r="EL155" i="1"/>
  <c r="DF154" i="1"/>
  <c r="BO155" i="1"/>
  <c r="CE155" i="1"/>
  <c r="EH155" i="1"/>
  <c r="CV154" i="1"/>
  <c r="DZ154" i="1"/>
  <c r="DX155" i="1"/>
  <c r="EC155" i="1"/>
  <c r="DU155" i="1"/>
  <c r="EF154" i="1"/>
  <c r="CR154" i="1"/>
  <c r="DB154" i="1"/>
  <c r="AJ154" i="1"/>
  <c r="EB155" i="1"/>
  <c r="DY155" i="1"/>
  <c r="CA155" i="1"/>
  <c r="DW155" i="1"/>
  <c r="BT155" i="1"/>
  <c r="BU155" i="1"/>
  <c r="CC155" i="1"/>
  <c r="EE155" i="1"/>
  <c r="EM155" i="1"/>
  <c r="BW155" i="1"/>
  <c r="EK155" i="1"/>
  <c r="BQ155" i="1"/>
  <c r="EJ154" i="1"/>
  <c r="EG155" i="1"/>
  <c r="BF166" i="2"/>
  <c r="BE166" i="2"/>
  <c r="BC167" i="2" s="1"/>
  <c r="AO160" i="2"/>
  <c r="AT158" i="2"/>
  <c r="AQ159" i="2"/>
  <c r="AP159" i="2"/>
  <c r="AJ158" i="2"/>
  <c r="AK161" i="2"/>
  <c r="AN161" i="2" s="1"/>
  <c r="AL161" i="2"/>
  <c r="AG159" i="2"/>
  <c r="AF159" i="2"/>
  <c r="AP156" i="1"/>
  <c r="BD157" i="1"/>
  <c r="X157" i="1"/>
  <c r="CX156" i="1"/>
  <c r="CQ156" i="1"/>
  <c r="AO157" i="1"/>
  <c r="AI156" i="1"/>
  <c r="AY156" i="1"/>
  <c r="BF158" i="1"/>
  <c r="DR158" i="1"/>
  <c r="CM156" i="1"/>
  <c r="CY156" i="1"/>
  <c r="BH157" i="1"/>
  <c r="AW157" i="1"/>
  <c r="AB157" i="1"/>
  <c r="BB157" i="1"/>
  <c r="AE156" i="1"/>
  <c r="BG157" i="1"/>
  <c r="AG157" i="1"/>
  <c r="CU156" i="1"/>
  <c r="CO157" i="1"/>
  <c r="AL156" i="1"/>
  <c r="AM156" i="1"/>
  <c r="AQ156" i="1"/>
  <c r="DE157" i="1"/>
  <c r="CN157" i="1"/>
  <c r="DN157" i="1"/>
  <c r="CS157" i="1"/>
  <c r="BE157" i="1"/>
  <c r="DG156" i="1"/>
  <c r="DI157" i="1"/>
  <c r="CF157" i="1"/>
  <c r="AD156" i="1"/>
  <c r="DK157" i="1"/>
  <c r="AA156" i="1"/>
  <c r="CK157" i="1"/>
  <c r="CL156" i="1"/>
  <c r="BK157" i="1"/>
  <c r="CH156" i="1"/>
  <c r="BI157" i="1"/>
  <c r="BJ157" i="1"/>
  <c r="DJ158" i="1"/>
  <c r="DL157" i="1"/>
  <c r="CG157" i="1"/>
  <c r="CI156" i="1"/>
  <c r="CW157" i="1"/>
  <c r="DM157" i="1"/>
  <c r="Y157" i="1"/>
  <c r="AU156" i="1"/>
  <c r="CP156" i="1"/>
  <c r="DS157" i="1"/>
  <c r="DO157" i="1"/>
  <c r="AR157" i="1"/>
  <c r="DQ157" i="1"/>
  <c r="BC157" i="1"/>
  <c r="DC156" i="1"/>
  <c r="AS158" i="1"/>
  <c r="DP157" i="1"/>
  <c r="Z156" i="1"/>
  <c r="CT156" i="1"/>
  <c r="AH156" i="1"/>
  <c r="CZ157" i="1"/>
  <c r="AF157" i="1"/>
  <c r="CJ157" i="1"/>
  <c r="AU346" i="3" l="1"/>
  <c r="AQ347" i="3"/>
  <c r="AR347" i="3"/>
  <c r="AT347" i="3"/>
  <c r="BH339" i="3"/>
  <c r="BI339" i="3"/>
  <c r="AL338" i="3"/>
  <c r="AO338" i="3" s="1"/>
  <c r="AM338" i="3"/>
  <c r="AV345" i="3"/>
  <c r="AW345" i="3"/>
  <c r="Z135" i="2"/>
  <c r="X136" i="2"/>
  <c r="W136" i="2"/>
  <c r="AH389" i="3"/>
  <c r="Q390" i="3"/>
  <c r="BE332" i="3"/>
  <c r="BF332" i="3"/>
  <c r="AB188" i="2"/>
  <c r="K189" i="2"/>
  <c r="U134" i="2"/>
  <c r="V134" i="2"/>
  <c r="BJ388" i="3"/>
  <c r="AS388" i="3"/>
  <c r="AX388" i="3"/>
  <c r="AN388" i="3"/>
  <c r="AC331" i="3"/>
  <c r="V331" i="3"/>
  <c r="Y331" i="3"/>
  <c r="Z331" i="3"/>
  <c r="AD331" i="3"/>
  <c r="U331" i="3"/>
  <c r="W658" i="1"/>
  <c r="CL657" i="1"/>
  <c r="AD657" i="1"/>
  <c r="CH657" i="1"/>
  <c r="Z657" i="1"/>
  <c r="AE657" i="1"/>
  <c r="X657" i="1"/>
  <c r="CI657" i="1"/>
  <c r="CM657" i="1"/>
  <c r="CF657" i="1"/>
  <c r="AA657" i="1"/>
  <c r="CO657" i="1"/>
  <c r="CN657" i="1"/>
  <c r="Y657" i="1"/>
  <c r="AG657" i="1"/>
  <c r="AF657" i="1"/>
  <c r="CJ657" i="1"/>
  <c r="AB657" i="1"/>
  <c r="CK657" i="1"/>
  <c r="AS657" i="1"/>
  <c r="CG657" i="1"/>
  <c r="DG657" i="1"/>
  <c r="AO657" i="1"/>
  <c r="DA657" i="1"/>
  <c r="CY657" i="1"/>
  <c r="AP657" i="1"/>
  <c r="BA657" i="1"/>
  <c r="DI657" i="1"/>
  <c r="DE657" i="1"/>
  <c r="AK657" i="1"/>
  <c r="CW657" i="1"/>
  <c r="AW657" i="1"/>
  <c r="DC657" i="1"/>
  <c r="CU657" i="1"/>
  <c r="AR657" i="1"/>
  <c r="AM657" i="1"/>
  <c r="AI657" i="1"/>
  <c r="AY657" i="1"/>
  <c r="AC657" i="1"/>
  <c r="CQ657" i="1"/>
  <c r="CT657" i="1"/>
  <c r="CS657" i="1"/>
  <c r="CZ657" i="1"/>
  <c r="CP657" i="1"/>
  <c r="AL657" i="1"/>
  <c r="AH657" i="1"/>
  <c r="AQ657" i="1"/>
  <c r="AU657" i="1"/>
  <c r="CX657" i="1"/>
  <c r="DF657" i="1"/>
  <c r="AJ657" i="1"/>
  <c r="DH657" i="1"/>
  <c r="AV657" i="1"/>
  <c r="AT657" i="1"/>
  <c r="DB657" i="1"/>
  <c r="CR657" i="1"/>
  <c r="AN657" i="1"/>
  <c r="AZ657" i="1"/>
  <c r="DD657" i="1"/>
  <c r="AX657" i="1"/>
  <c r="CV657" i="1"/>
  <c r="AH187" i="2"/>
  <c r="BD187" i="2"/>
  <c r="AR187" i="2"/>
  <c r="AM187" i="2"/>
  <c r="AZ135" i="2"/>
  <c r="AX136" i="2"/>
  <c r="P136" i="2"/>
  <c r="AW136" i="2"/>
  <c r="O136" i="2"/>
  <c r="R135" i="2"/>
  <c r="AY135" i="2"/>
  <c r="AK156" i="1"/>
  <c r="AV155" i="1"/>
  <c r="AC156" i="1"/>
  <c r="AZ156" i="1"/>
  <c r="DH156" i="1"/>
  <c r="DA156" i="1"/>
  <c r="DD156" i="1"/>
  <c r="BA156" i="1"/>
  <c r="EJ155" i="1"/>
  <c r="DB155" i="1"/>
  <c r="EC156" i="1"/>
  <c r="EH156" i="1"/>
  <c r="BO156" i="1"/>
  <c r="EL156" i="1"/>
  <c r="BN155" i="1"/>
  <c r="DV155" i="1"/>
  <c r="BX155" i="1"/>
  <c r="EK156" i="1"/>
  <c r="EM156" i="1"/>
  <c r="CC156" i="1"/>
  <c r="BT156" i="1"/>
  <c r="CA156" i="1"/>
  <c r="EB156" i="1"/>
  <c r="CR155" i="1"/>
  <c r="BL156" i="1"/>
  <c r="ED156" i="1"/>
  <c r="CD156" i="1"/>
  <c r="EA156" i="1"/>
  <c r="EG156" i="1"/>
  <c r="BU156" i="1"/>
  <c r="AJ155" i="1"/>
  <c r="DU156" i="1"/>
  <c r="DX156" i="1"/>
  <c r="CV155" i="1"/>
  <c r="DF155" i="1"/>
  <c r="EI156" i="1"/>
  <c r="BZ155" i="1"/>
  <c r="AN155" i="1"/>
  <c r="BP155" i="1"/>
  <c r="BR155" i="1"/>
  <c r="CB155" i="1"/>
  <c r="BY156" i="1"/>
  <c r="CE156" i="1"/>
  <c r="BM156" i="1"/>
  <c r="AX155" i="1"/>
  <c r="BQ156" i="1"/>
  <c r="BW156" i="1"/>
  <c r="EE156" i="1"/>
  <c r="DW156" i="1"/>
  <c r="DY156" i="1"/>
  <c r="EF155" i="1"/>
  <c r="DZ155" i="1"/>
  <c r="BS156" i="1"/>
  <c r="DT156" i="1"/>
  <c r="BV156" i="1"/>
  <c r="AT155" i="1"/>
  <c r="AT159" i="2"/>
  <c r="BB167" i="2"/>
  <c r="BE167" i="2" s="1"/>
  <c r="BC168" i="2" s="1"/>
  <c r="AJ159" i="2"/>
  <c r="AK162" i="2"/>
  <c r="AL162" i="2"/>
  <c r="AO161" i="2"/>
  <c r="AS159" i="2"/>
  <c r="AI159" i="2"/>
  <c r="CF158" i="1"/>
  <c r="CJ158" i="1"/>
  <c r="Z157" i="1"/>
  <c r="BC158" i="1"/>
  <c r="DO158" i="1"/>
  <c r="AF158" i="1"/>
  <c r="AH157" i="1"/>
  <c r="CT157" i="1"/>
  <c r="DP158" i="1"/>
  <c r="DC157" i="1"/>
  <c r="DQ158" i="1"/>
  <c r="AR158" i="1"/>
  <c r="DS158" i="1"/>
  <c r="Y158" i="1"/>
  <c r="DM158" i="1"/>
  <c r="CI157" i="1"/>
  <c r="DL158" i="1"/>
  <c r="CK158" i="1"/>
  <c r="AA157" i="1"/>
  <c r="DG157" i="1"/>
  <c r="CS158" i="1"/>
  <c r="AL157" i="1"/>
  <c r="CU157" i="1"/>
  <c r="AG158" i="1"/>
  <c r="BG158" i="1"/>
  <c r="BB158" i="1"/>
  <c r="AW158" i="1"/>
  <c r="CY157" i="1"/>
  <c r="DR159" i="1"/>
  <c r="AY157" i="1"/>
  <c r="AO158" i="1"/>
  <c r="CQ157" i="1"/>
  <c r="CX157" i="1"/>
  <c r="BD158" i="1"/>
  <c r="AP157" i="1"/>
  <c r="CP157" i="1"/>
  <c r="AU157" i="1"/>
  <c r="CW158" i="1"/>
  <c r="CG158" i="1"/>
  <c r="DJ159" i="1"/>
  <c r="BJ158" i="1"/>
  <c r="BI158" i="1"/>
  <c r="CH157" i="1"/>
  <c r="BK158" i="1"/>
  <c r="CL157" i="1"/>
  <c r="DK158" i="1"/>
  <c r="AD157" i="1"/>
  <c r="DI158" i="1"/>
  <c r="BE158" i="1"/>
  <c r="DN158" i="1"/>
  <c r="CN158" i="1"/>
  <c r="DE158" i="1"/>
  <c r="AQ157" i="1"/>
  <c r="AM157" i="1"/>
  <c r="CO158" i="1"/>
  <c r="AE157" i="1"/>
  <c r="AB158" i="1"/>
  <c r="BH158" i="1"/>
  <c r="CM157" i="1"/>
  <c r="BF159" i="1"/>
  <c r="AI157" i="1"/>
  <c r="X158" i="1"/>
  <c r="CZ158" i="1"/>
  <c r="AS159" i="1"/>
  <c r="AM339" i="3" l="1"/>
  <c r="AL339" i="3"/>
  <c r="BK339" i="3"/>
  <c r="BL339" i="3"/>
  <c r="AQ348" i="3"/>
  <c r="AR348" i="3"/>
  <c r="AT348" i="3"/>
  <c r="AP338" i="3"/>
  <c r="AU347" i="3"/>
  <c r="AY345" i="3"/>
  <c r="AZ345" i="3"/>
  <c r="Y136" i="2"/>
  <c r="Z136" i="2"/>
  <c r="W659" i="1"/>
  <c r="CO658" i="1"/>
  <c r="CJ658" i="1"/>
  <c r="AA658" i="1"/>
  <c r="AE658" i="1"/>
  <c r="CI658" i="1"/>
  <c r="AF658" i="1"/>
  <c r="CH658" i="1"/>
  <c r="CM658" i="1"/>
  <c r="AD658" i="1"/>
  <c r="CL658" i="1"/>
  <c r="CF658" i="1"/>
  <c r="AG658" i="1"/>
  <c r="X658" i="1"/>
  <c r="CG658" i="1"/>
  <c r="Z658" i="1"/>
  <c r="AB658" i="1"/>
  <c r="CN658" i="1"/>
  <c r="Y658" i="1"/>
  <c r="AS658" i="1"/>
  <c r="CK658" i="1"/>
  <c r="AC658" i="1"/>
  <c r="CT658" i="1"/>
  <c r="BA658" i="1"/>
  <c r="CY658" i="1"/>
  <c r="AW658" i="1"/>
  <c r="CZ658" i="1"/>
  <c r="AK658" i="1"/>
  <c r="DG658" i="1"/>
  <c r="CW658" i="1"/>
  <c r="DI658" i="1"/>
  <c r="CU658" i="1"/>
  <c r="DC658" i="1"/>
  <c r="AY658" i="1"/>
  <c r="AP658" i="1"/>
  <c r="CP658" i="1"/>
  <c r="CQ658" i="1"/>
  <c r="AM658" i="1"/>
  <c r="DA658" i="1"/>
  <c r="AI658" i="1"/>
  <c r="AO658" i="1"/>
  <c r="AR658" i="1"/>
  <c r="DE658" i="1"/>
  <c r="CX658" i="1"/>
  <c r="AU658" i="1"/>
  <c r="AQ658" i="1"/>
  <c r="CS658" i="1"/>
  <c r="AL658" i="1"/>
  <c r="AH658" i="1"/>
  <c r="AX658" i="1"/>
  <c r="AJ658" i="1"/>
  <c r="AT658" i="1"/>
  <c r="AZ658" i="1"/>
  <c r="DH658" i="1"/>
  <c r="CV658" i="1"/>
  <c r="DD658" i="1"/>
  <c r="DF658" i="1"/>
  <c r="CR658" i="1"/>
  <c r="AN658" i="1"/>
  <c r="DB658" i="1"/>
  <c r="AV658" i="1"/>
  <c r="AA331" i="3"/>
  <c r="AB331" i="3"/>
  <c r="S135" i="2"/>
  <c r="T135" i="2"/>
  <c r="BD333" i="3"/>
  <c r="BC333" i="3"/>
  <c r="W331" i="3"/>
  <c r="X331" i="3"/>
  <c r="AB189" i="2"/>
  <c r="K190" i="2"/>
  <c r="AH390" i="3"/>
  <c r="Q391" i="3"/>
  <c r="AF331" i="3"/>
  <c r="AE331" i="3"/>
  <c r="BD188" i="2"/>
  <c r="AH188" i="2"/>
  <c r="AR188" i="2"/>
  <c r="AM188" i="2"/>
  <c r="AS389" i="3"/>
  <c r="BJ389" i="3"/>
  <c r="AN389" i="3"/>
  <c r="AX389" i="3"/>
  <c r="AY136" i="2"/>
  <c r="Q136" i="2"/>
  <c r="R136" i="2"/>
  <c r="AZ136" i="2"/>
  <c r="AK157" i="1"/>
  <c r="AV156" i="1"/>
  <c r="AC157" i="1"/>
  <c r="DH157" i="1"/>
  <c r="AZ157" i="1"/>
  <c r="DA157" i="1"/>
  <c r="DD157" i="1"/>
  <c r="BA157" i="1"/>
  <c r="BR156" i="1"/>
  <c r="CR156" i="1"/>
  <c r="DV156" i="1"/>
  <c r="BS157" i="1"/>
  <c r="DZ156" i="1"/>
  <c r="DB156" i="1"/>
  <c r="BV157" i="1"/>
  <c r="DW157" i="1"/>
  <c r="BW157" i="1"/>
  <c r="CE157" i="1"/>
  <c r="CB156" i="1"/>
  <c r="BP156" i="1"/>
  <c r="BZ156" i="1"/>
  <c r="DX157" i="1"/>
  <c r="AJ156" i="1"/>
  <c r="BL157" i="1"/>
  <c r="BT157" i="1"/>
  <c r="BX156" i="1"/>
  <c r="BO157" i="1"/>
  <c r="EC157" i="1"/>
  <c r="DY157" i="1"/>
  <c r="EE157" i="1"/>
  <c r="BQ157" i="1"/>
  <c r="BM157" i="1"/>
  <c r="BY157" i="1"/>
  <c r="AN156" i="1"/>
  <c r="CV156" i="1"/>
  <c r="EL157" i="1"/>
  <c r="EH157" i="1"/>
  <c r="DF156" i="1"/>
  <c r="EG157" i="1"/>
  <c r="CD157" i="1"/>
  <c r="EB157" i="1"/>
  <c r="EM157" i="1"/>
  <c r="AT156" i="1"/>
  <c r="DT157" i="1"/>
  <c r="EF156" i="1"/>
  <c r="AX156" i="1"/>
  <c r="EI157" i="1"/>
  <c r="DU157" i="1"/>
  <c r="BU157" i="1"/>
  <c r="EA157" i="1"/>
  <c r="ED157" i="1"/>
  <c r="CA157" i="1"/>
  <c r="CC157" i="1"/>
  <c r="EK157" i="1"/>
  <c r="BN156" i="1"/>
  <c r="EJ156" i="1"/>
  <c r="AO162" i="2"/>
  <c r="BF167" i="2"/>
  <c r="BB168" i="2"/>
  <c r="BF168" i="2" s="1"/>
  <c r="AN162" i="2"/>
  <c r="AL163" i="2" s="1"/>
  <c r="AG160" i="2"/>
  <c r="AF160" i="2"/>
  <c r="AQ160" i="2"/>
  <c r="AP160" i="2"/>
  <c r="AS160" i="2" s="1"/>
  <c r="DK159" i="1"/>
  <c r="DJ160" i="1"/>
  <c r="BF160" i="1"/>
  <c r="AE158" i="1"/>
  <c r="DN159" i="1"/>
  <c r="AS160" i="1"/>
  <c r="CZ159" i="1"/>
  <c r="AI158" i="1"/>
  <c r="CM158" i="1"/>
  <c r="AB159" i="1"/>
  <c r="CO159" i="1"/>
  <c r="AQ158" i="1"/>
  <c r="CN159" i="1"/>
  <c r="BE159" i="1"/>
  <c r="AD158" i="1"/>
  <c r="BK159" i="1"/>
  <c r="BJ159" i="1"/>
  <c r="CW159" i="1"/>
  <c r="AU158" i="1"/>
  <c r="AP158" i="1"/>
  <c r="CX158" i="1"/>
  <c r="AO159" i="1"/>
  <c r="AW159" i="1"/>
  <c r="CU158" i="1"/>
  <c r="AL158" i="1"/>
  <c r="CS159" i="1"/>
  <c r="AA158" i="1"/>
  <c r="DL159" i="1"/>
  <c r="DM159" i="1"/>
  <c r="AR159" i="1"/>
  <c r="DC158" i="1"/>
  <c r="DP159" i="1"/>
  <c r="AH158" i="1"/>
  <c r="BC159" i="1"/>
  <c r="CF159" i="1"/>
  <c r="DE159" i="1"/>
  <c r="DI159" i="1"/>
  <c r="CL158" i="1"/>
  <c r="CH158" i="1"/>
  <c r="BI159" i="1"/>
  <c r="CG159" i="1"/>
  <c r="CP158" i="1"/>
  <c r="BD159" i="1"/>
  <c r="CQ158" i="1"/>
  <c r="AY158" i="1"/>
  <c r="CY158" i="1"/>
  <c r="BB159" i="1"/>
  <c r="AG159" i="1"/>
  <c r="DG158" i="1"/>
  <c r="CK159" i="1"/>
  <c r="CI158" i="1"/>
  <c r="Y159" i="1"/>
  <c r="DS159" i="1"/>
  <c r="DQ159" i="1"/>
  <c r="CT158" i="1"/>
  <c r="AF159" i="1"/>
  <c r="DO159" i="1"/>
  <c r="Z158" i="1"/>
  <c r="CJ159" i="1"/>
  <c r="DR160" i="1"/>
  <c r="X159" i="1"/>
  <c r="BH159" i="1"/>
  <c r="AM158" i="1"/>
  <c r="BG159" i="1"/>
  <c r="AR349" i="3" l="1"/>
  <c r="AQ349" i="3"/>
  <c r="AO339" i="3"/>
  <c r="AP339" i="3"/>
  <c r="AV346" i="3"/>
  <c r="AW346" i="3"/>
  <c r="BH340" i="3"/>
  <c r="BI340" i="3"/>
  <c r="AU348" i="3"/>
  <c r="W137" i="2"/>
  <c r="Y137" i="2" s="1"/>
  <c r="X137" i="2"/>
  <c r="V135" i="2"/>
  <c r="K191" i="2"/>
  <c r="AB190" i="2"/>
  <c r="AH189" i="2"/>
  <c r="AR189" i="2"/>
  <c r="BD189" i="2"/>
  <c r="AM189" i="2"/>
  <c r="BE333" i="3"/>
  <c r="BF333" i="3"/>
  <c r="AH391" i="3"/>
  <c r="Q392" i="3"/>
  <c r="U135" i="2"/>
  <c r="BJ390" i="3"/>
  <c r="AS390" i="3"/>
  <c r="AN390" i="3"/>
  <c r="AX390" i="3"/>
  <c r="Z332" i="3"/>
  <c r="V332" i="3"/>
  <c r="Y332" i="3"/>
  <c r="AA332" i="3" s="1"/>
  <c r="AD332" i="3"/>
  <c r="AC332" i="3"/>
  <c r="U332" i="3"/>
  <c r="W660" i="1"/>
  <c r="CL659" i="1"/>
  <c r="AD659" i="1"/>
  <c r="CI659" i="1"/>
  <c r="Z659" i="1"/>
  <c r="AE659" i="1"/>
  <c r="CM659" i="1"/>
  <c r="X659" i="1"/>
  <c r="AB659" i="1"/>
  <c r="CF659" i="1"/>
  <c r="AA659" i="1"/>
  <c r="CJ659" i="1"/>
  <c r="CN659" i="1"/>
  <c r="AS659" i="1"/>
  <c r="AF659" i="1"/>
  <c r="CG659" i="1"/>
  <c r="CO659" i="1"/>
  <c r="Y659" i="1"/>
  <c r="CK659" i="1"/>
  <c r="CH659" i="1"/>
  <c r="AG659" i="1"/>
  <c r="DA659" i="1"/>
  <c r="AY659" i="1"/>
  <c r="CW659" i="1"/>
  <c r="BA659" i="1"/>
  <c r="DE659" i="1"/>
  <c r="CQ659" i="1"/>
  <c r="AM659" i="1"/>
  <c r="DG659" i="1"/>
  <c r="AO659" i="1"/>
  <c r="AI659" i="1"/>
  <c r="CS659" i="1"/>
  <c r="DC659" i="1"/>
  <c r="CZ659" i="1"/>
  <c r="AR659" i="1"/>
  <c r="AC659" i="1"/>
  <c r="AW659" i="1"/>
  <c r="DI659" i="1"/>
  <c r="CP659" i="1"/>
  <c r="AQ659" i="1"/>
  <c r="AL659" i="1"/>
  <c r="CX659" i="1"/>
  <c r="AK659" i="1"/>
  <c r="CU659" i="1"/>
  <c r="AP659" i="1"/>
  <c r="AU659" i="1"/>
  <c r="CY659" i="1"/>
  <c r="AH659" i="1"/>
  <c r="CT659" i="1"/>
  <c r="AX659" i="1"/>
  <c r="DB659" i="1"/>
  <c r="AN659" i="1"/>
  <c r="AZ659" i="1"/>
  <c r="AJ659" i="1"/>
  <c r="AV659" i="1"/>
  <c r="DD659" i="1"/>
  <c r="DH659" i="1"/>
  <c r="CV659" i="1"/>
  <c r="DF659" i="1"/>
  <c r="CR659" i="1"/>
  <c r="AT659" i="1"/>
  <c r="P137" i="2"/>
  <c r="AW137" i="2"/>
  <c r="O137" i="2"/>
  <c r="Q137" i="2" s="1"/>
  <c r="AX137" i="2"/>
  <c r="AK158" i="1"/>
  <c r="AV157" i="1"/>
  <c r="AC158" i="1"/>
  <c r="AZ158" i="1"/>
  <c r="DH158" i="1"/>
  <c r="DA158" i="1"/>
  <c r="DD158" i="1"/>
  <c r="BA158" i="1"/>
  <c r="EF157" i="1"/>
  <c r="DT158" i="1"/>
  <c r="CB157" i="1"/>
  <c r="DZ157" i="1"/>
  <c r="EM158" i="1"/>
  <c r="DF157" i="1"/>
  <c r="BM158" i="1"/>
  <c r="EC158" i="1"/>
  <c r="BL158" i="1"/>
  <c r="DX158" i="1"/>
  <c r="CE158" i="1"/>
  <c r="DW158" i="1"/>
  <c r="DB157" i="1"/>
  <c r="BS158" i="1"/>
  <c r="AX157" i="1"/>
  <c r="AN157" i="1"/>
  <c r="CR157" i="1"/>
  <c r="BN157" i="1"/>
  <c r="BU158" i="1"/>
  <c r="EJ157" i="1"/>
  <c r="EK158" i="1"/>
  <c r="CA158" i="1"/>
  <c r="EA158" i="1"/>
  <c r="DU158" i="1"/>
  <c r="CD158" i="1"/>
  <c r="EL158" i="1"/>
  <c r="EE158" i="1"/>
  <c r="BX157" i="1"/>
  <c r="BP157" i="1"/>
  <c r="CC158" i="1"/>
  <c r="ED158" i="1"/>
  <c r="EI158" i="1"/>
  <c r="AT157" i="1"/>
  <c r="EB158" i="1"/>
  <c r="EG158" i="1"/>
  <c r="EH158" i="1"/>
  <c r="CV157" i="1"/>
  <c r="BY158" i="1"/>
  <c r="BQ158" i="1"/>
  <c r="DY158" i="1"/>
  <c r="BO158" i="1"/>
  <c r="BT158" i="1"/>
  <c r="AJ157" i="1"/>
  <c r="BZ157" i="1"/>
  <c r="BW158" i="1"/>
  <c r="BV158" i="1"/>
  <c r="DV157" i="1"/>
  <c r="BR157" i="1"/>
  <c r="AK163" i="2"/>
  <c r="AO163" i="2" s="1"/>
  <c r="AJ160" i="2"/>
  <c r="BE168" i="2"/>
  <c r="BC169" i="2" s="1"/>
  <c r="AT160" i="2"/>
  <c r="AI160" i="2"/>
  <c r="AQ161" i="2"/>
  <c r="AP161" i="2"/>
  <c r="AM159" i="1"/>
  <c r="X160" i="1"/>
  <c r="AF160" i="1"/>
  <c r="DQ160" i="1"/>
  <c r="CI159" i="1"/>
  <c r="AY159" i="1"/>
  <c r="BG160" i="1"/>
  <c r="BH160" i="1"/>
  <c r="Z159" i="1"/>
  <c r="DO160" i="1"/>
  <c r="DS160" i="1"/>
  <c r="Y160" i="1"/>
  <c r="CK160" i="1"/>
  <c r="DG159" i="1"/>
  <c r="AG160" i="1"/>
  <c r="CY159" i="1"/>
  <c r="BD160" i="1"/>
  <c r="CH159" i="1"/>
  <c r="DE160" i="1"/>
  <c r="CF160" i="1"/>
  <c r="DM160" i="1"/>
  <c r="CS160" i="1"/>
  <c r="AW160" i="1"/>
  <c r="AP159" i="1"/>
  <c r="AU159" i="1"/>
  <c r="BJ160" i="1"/>
  <c r="BE160" i="1"/>
  <c r="AB160" i="1"/>
  <c r="CZ160" i="1"/>
  <c r="DN160" i="1"/>
  <c r="BF161" i="1"/>
  <c r="DC159" i="1"/>
  <c r="AA159" i="1"/>
  <c r="CU159" i="1"/>
  <c r="AI159" i="1"/>
  <c r="DR161" i="1"/>
  <c r="CT159" i="1"/>
  <c r="BB160" i="1"/>
  <c r="CQ159" i="1"/>
  <c r="CP159" i="1"/>
  <c r="CG160" i="1"/>
  <c r="BI160" i="1"/>
  <c r="CL159" i="1"/>
  <c r="DI160" i="1"/>
  <c r="BC160" i="1"/>
  <c r="AH159" i="1"/>
  <c r="DP160" i="1"/>
  <c r="AR160" i="1"/>
  <c r="DL160" i="1"/>
  <c r="AL159" i="1"/>
  <c r="AO160" i="1"/>
  <c r="CX159" i="1"/>
  <c r="CW160" i="1"/>
  <c r="BK160" i="1"/>
  <c r="AD159" i="1"/>
  <c r="CN160" i="1"/>
  <c r="CO160" i="1"/>
  <c r="AS161" i="1"/>
  <c r="AE159" i="1"/>
  <c r="DJ161" i="1"/>
  <c r="DK160" i="1"/>
  <c r="AQ159" i="1"/>
  <c r="CJ160" i="1"/>
  <c r="CM159" i="1"/>
  <c r="BK340" i="3" l="1"/>
  <c r="BL340" i="3"/>
  <c r="AT349" i="3"/>
  <c r="AU349" i="3"/>
  <c r="AM340" i="3"/>
  <c r="AL340" i="3"/>
  <c r="AY346" i="3"/>
  <c r="AZ346" i="3"/>
  <c r="W138" i="2"/>
  <c r="X138" i="2"/>
  <c r="Z137" i="2"/>
  <c r="AF332" i="3"/>
  <c r="AS391" i="3"/>
  <c r="BJ391" i="3"/>
  <c r="AX391" i="3"/>
  <c r="AN391" i="3"/>
  <c r="K192" i="2"/>
  <c r="AB191" i="2"/>
  <c r="W661" i="1"/>
  <c r="AD660" i="1"/>
  <c r="CH660" i="1"/>
  <c r="CL660" i="1"/>
  <c r="Z660" i="1"/>
  <c r="AA660" i="1"/>
  <c r="AE660" i="1"/>
  <c r="X660" i="1"/>
  <c r="CF660" i="1"/>
  <c r="AF660" i="1"/>
  <c r="CI660" i="1"/>
  <c r="CN660" i="1"/>
  <c r="Y660" i="1"/>
  <c r="AG660" i="1"/>
  <c r="AB660" i="1"/>
  <c r="CO660" i="1"/>
  <c r="CK660" i="1"/>
  <c r="CM660" i="1"/>
  <c r="CJ660" i="1"/>
  <c r="AS660" i="1"/>
  <c r="CG660" i="1"/>
  <c r="AK660" i="1"/>
  <c r="CW660" i="1"/>
  <c r="CU660" i="1"/>
  <c r="DE660" i="1"/>
  <c r="AR660" i="1"/>
  <c r="DG660" i="1"/>
  <c r="AC660" i="1"/>
  <c r="AO660" i="1"/>
  <c r="DA660" i="1"/>
  <c r="AY660" i="1"/>
  <c r="AW660" i="1"/>
  <c r="CY660" i="1"/>
  <c r="AP660" i="1"/>
  <c r="BA660" i="1"/>
  <c r="CZ660" i="1"/>
  <c r="CQ660" i="1"/>
  <c r="AM660" i="1"/>
  <c r="AI660" i="1"/>
  <c r="DC660" i="1"/>
  <c r="DI660" i="1"/>
  <c r="CS660" i="1"/>
  <c r="CP660" i="1"/>
  <c r="CX660" i="1"/>
  <c r="AQ660" i="1"/>
  <c r="AH660" i="1"/>
  <c r="CT660" i="1"/>
  <c r="AL660" i="1"/>
  <c r="AU660" i="1"/>
  <c r="CV660" i="1"/>
  <c r="AJ660" i="1"/>
  <c r="DH660" i="1"/>
  <c r="AZ660" i="1"/>
  <c r="DD660" i="1"/>
  <c r="AV660" i="1"/>
  <c r="DF660" i="1"/>
  <c r="CR660" i="1"/>
  <c r="DB660" i="1"/>
  <c r="AX660" i="1"/>
  <c r="AN660" i="1"/>
  <c r="AT660" i="1"/>
  <c r="AB332" i="3"/>
  <c r="S136" i="2"/>
  <c r="U136" i="2" s="1"/>
  <c r="T136" i="2"/>
  <c r="BC334" i="3"/>
  <c r="BD334" i="3"/>
  <c r="W332" i="3"/>
  <c r="X332" i="3"/>
  <c r="AH392" i="3"/>
  <c r="Q393" i="3"/>
  <c r="BD190" i="2"/>
  <c r="AM190" i="2"/>
  <c r="AR190" i="2"/>
  <c r="AH190" i="2"/>
  <c r="AE332" i="3"/>
  <c r="R137" i="2"/>
  <c r="AZ137" i="2"/>
  <c r="AY137" i="2"/>
  <c r="O138" i="2"/>
  <c r="AX138" i="2"/>
  <c r="P138" i="2"/>
  <c r="AW138" i="2"/>
  <c r="AK159" i="1"/>
  <c r="AV158" i="1"/>
  <c r="AC159" i="1"/>
  <c r="DH159" i="1"/>
  <c r="AZ159" i="1"/>
  <c r="DA159" i="1"/>
  <c r="BA159" i="1"/>
  <c r="DD159" i="1"/>
  <c r="BZ158" i="1"/>
  <c r="BT159" i="1"/>
  <c r="BY159" i="1"/>
  <c r="EH159" i="1"/>
  <c r="EB159" i="1"/>
  <c r="EI159" i="1"/>
  <c r="CC159" i="1"/>
  <c r="BX158" i="1"/>
  <c r="EL159" i="1"/>
  <c r="DU159" i="1"/>
  <c r="CA159" i="1"/>
  <c r="EJ158" i="1"/>
  <c r="BN158" i="1"/>
  <c r="AN158" i="1"/>
  <c r="BS159" i="1"/>
  <c r="DW159" i="1"/>
  <c r="DX159" i="1"/>
  <c r="EC159" i="1"/>
  <c r="DF158" i="1"/>
  <c r="DT159" i="1"/>
  <c r="BW159" i="1"/>
  <c r="BQ159" i="1"/>
  <c r="ED159" i="1"/>
  <c r="BP158" i="1"/>
  <c r="EE159" i="1"/>
  <c r="CD159" i="1"/>
  <c r="EK159" i="1"/>
  <c r="BU159" i="1"/>
  <c r="CR158" i="1"/>
  <c r="AX158" i="1"/>
  <c r="DB158" i="1"/>
  <c r="BL159" i="1"/>
  <c r="BM159" i="1"/>
  <c r="EM159" i="1"/>
  <c r="CB158" i="1"/>
  <c r="EF158" i="1"/>
  <c r="BR158" i="1"/>
  <c r="BV159" i="1"/>
  <c r="DY159" i="1"/>
  <c r="EA159" i="1"/>
  <c r="CE159" i="1"/>
  <c r="DV158" i="1"/>
  <c r="AJ158" i="1"/>
  <c r="BO159" i="1"/>
  <c r="CV158" i="1"/>
  <c r="EG159" i="1"/>
  <c r="AT158" i="1"/>
  <c r="DZ158" i="1"/>
  <c r="AN163" i="2"/>
  <c r="AK164" i="2" s="1"/>
  <c r="BB169" i="2"/>
  <c r="BE169" i="2" s="1"/>
  <c r="BC170" i="2" s="1"/>
  <c r="AT161" i="2"/>
  <c r="AG161" i="2"/>
  <c r="AF161" i="2"/>
  <c r="AS161" i="2"/>
  <c r="AP160" i="1"/>
  <c r="AE160" i="1"/>
  <c r="AD160" i="1"/>
  <c r="CW161" i="1"/>
  <c r="AL160" i="1"/>
  <c r="DP161" i="1"/>
  <c r="BI161" i="1"/>
  <c r="CM160" i="1"/>
  <c r="CJ161" i="1"/>
  <c r="AQ160" i="1"/>
  <c r="DJ162" i="1"/>
  <c r="CN161" i="1"/>
  <c r="BK161" i="1"/>
  <c r="CX160" i="1"/>
  <c r="DL161" i="1"/>
  <c r="AR161" i="1"/>
  <c r="CL160" i="1"/>
  <c r="CG161" i="1"/>
  <c r="BB161" i="1"/>
  <c r="DR162" i="1"/>
  <c r="CU160" i="1"/>
  <c r="DC160" i="1"/>
  <c r="BF162" i="1"/>
  <c r="AU160" i="1"/>
  <c r="AW161" i="1"/>
  <c r="CS161" i="1"/>
  <c r="CF161" i="1"/>
  <c r="DE161" i="1"/>
  <c r="CH160" i="1"/>
  <c r="CY160" i="1"/>
  <c r="CK161" i="1"/>
  <c r="DS161" i="1"/>
  <c r="Z160" i="1"/>
  <c r="AY160" i="1"/>
  <c r="CI160" i="1"/>
  <c r="AF161" i="1"/>
  <c r="AH160" i="1"/>
  <c r="BD161" i="1"/>
  <c r="DK161" i="1"/>
  <c r="CO161" i="1"/>
  <c r="AO161" i="1"/>
  <c r="BC161" i="1"/>
  <c r="DI161" i="1"/>
  <c r="CP160" i="1"/>
  <c r="CQ160" i="1"/>
  <c r="AI160" i="1"/>
  <c r="AA160" i="1"/>
  <c r="DN161" i="1"/>
  <c r="CZ161" i="1"/>
  <c r="AB161" i="1"/>
  <c r="BE161" i="1"/>
  <c r="BJ161" i="1"/>
  <c r="DM161" i="1"/>
  <c r="AG161" i="1"/>
  <c r="DG160" i="1"/>
  <c r="Y161" i="1"/>
  <c r="DO161" i="1"/>
  <c r="BH161" i="1"/>
  <c r="BG161" i="1"/>
  <c r="DQ161" i="1"/>
  <c r="AM160" i="1"/>
  <c r="X161" i="1"/>
  <c r="AS162" i="1"/>
  <c r="CT160" i="1"/>
  <c r="AP340" i="3" l="1"/>
  <c r="AO340" i="3"/>
  <c r="AQ350" i="3"/>
  <c r="AR350" i="3"/>
  <c r="AW347" i="3"/>
  <c r="AV347" i="3"/>
  <c r="BH341" i="3"/>
  <c r="BK341" i="3" s="1"/>
  <c r="BI341" i="3"/>
  <c r="Y138" i="2"/>
  <c r="Z138" i="2"/>
  <c r="V136" i="2"/>
  <c r="BF334" i="3"/>
  <c r="Z333" i="3"/>
  <c r="AC333" i="3"/>
  <c r="AD333" i="3"/>
  <c r="U333" i="3"/>
  <c r="W333" i="3" s="1"/>
  <c r="V333" i="3"/>
  <c r="Y333" i="3"/>
  <c r="W662" i="1"/>
  <c r="AA661" i="1"/>
  <c r="X661" i="1"/>
  <c r="AD661" i="1"/>
  <c r="CH661" i="1"/>
  <c r="Z661" i="1"/>
  <c r="CI661" i="1"/>
  <c r="CM661" i="1"/>
  <c r="CF661" i="1"/>
  <c r="CL661" i="1"/>
  <c r="AB661" i="1"/>
  <c r="AF661" i="1"/>
  <c r="AG661" i="1"/>
  <c r="CN661" i="1"/>
  <c r="Y661" i="1"/>
  <c r="CK661" i="1"/>
  <c r="AS661" i="1"/>
  <c r="AE661" i="1"/>
  <c r="CG661" i="1"/>
  <c r="CO661" i="1"/>
  <c r="CJ661" i="1"/>
  <c r="AI661" i="1"/>
  <c r="AY661" i="1"/>
  <c r="CW661" i="1"/>
  <c r="CT661" i="1"/>
  <c r="AP661" i="1"/>
  <c r="AW661" i="1"/>
  <c r="AR661" i="1"/>
  <c r="DE661" i="1"/>
  <c r="DG661" i="1"/>
  <c r="AK661" i="1"/>
  <c r="DA661" i="1"/>
  <c r="DI661" i="1"/>
  <c r="BA661" i="1"/>
  <c r="CP661" i="1"/>
  <c r="CU661" i="1"/>
  <c r="AQ661" i="1"/>
  <c r="CS661" i="1"/>
  <c r="DC661" i="1"/>
  <c r="CQ661" i="1"/>
  <c r="AM661" i="1"/>
  <c r="AC661" i="1"/>
  <c r="AO661" i="1"/>
  <c r="CY661" i="1"/>
  <c r="CZ661" i="1"/>
  <c r="AU661" i="1"/>
  <c r="AH661" i="1"/>
  <c r="AL661" i="1"/>
  <c r="CX661" i="1"/>
  <c r="AV661" i="1"/>
  <c r="DD661" i="1"/>
  <c r="AT661" i="1"/>
  <c r="DB661" i="1"/>
  <c r="DF661" i="1"/>
  <c r="AN661" i="1"/>
  <c r="DH661" i="1"/>
  <c r="CR661" i="1"/>
  <c r="CV661" i="1"/>
  <c r="AZ661" i="1"/>
  <c r="AX661" i="1"/>
  <c r="AJ661" i="1"/>
  <c r="AH393" i="3"/>
  <c r="Q394" i="3"/>
  <c r="BE334" i="3"/>
  <c r="T137" i="2"/>
  <c r="S137" i="2"/>
  <c r="BD191" i="2"/>
  <c r="AM191" i="2"/>
  <c r="AR191" i="2"/>
  <c r="AH191" i="2"/>
  <c r="BJ392" i="3"/>
  <c r="AS392" i="3"/>
  <c r="AX392" i="3"/>
  <c r="AN392" i="3"/>
  <c r="K193" i="2"/>
  <c r="AB192" i="2"/>
  <c r="Q138" i="2"/>
  <c r="R138" i="2"/>
  <c r="AY138" i="2"/>
  <c r="AZ138" i="2"/>
  <c r="AK160" i="1"/>
  <c r="AV159" i="1"/>
  <c r="AL164" i="2"/>
  <c r="AO164" i="2" s="1"/>
  <c r="AC160" i="1"/>
  <c r="DH160" i="1"/>
  <c r="AZ160" i="1"/>
  <c r="DA160" i="1"/>
  <c r="DD160" i="1"/>
  <c r="BA160" i="1"/>
  <c r="DZ159" i="1"/>
  <c r="EA160" i="1"/>
  <c r="EF159" i="1"/>
  <c r="EM160" i="1"/>
  <c r="BL160" i="1"/>
  <c r="AX159" i="1"/>
  <c r="BU160" i="1"/>
  <c r="CD160" i="1"/>
  <c r="BP159" i="1"/>
  <c r="BQ160" i="1"/>
  <c r="DT160" i="1"/>
  <c r="EC160" i="1"/>
  <c r="DW160" i="1"/>
  <c r="AN159" i="1"/>
  <c r="EJ159" i="1"/>
  <c r="DU160" i="1"/>
  <c r="BX159" i="1"/>
  <c r="EI160" i="1"/>
  <c r="BT160" i="1"/>
  <c r="EG160" i="1"/>
  <c r="BO160" i="1"/>
  <c r="DV159" i="1"/>
  <c r="CE160" i="1"/>
  <c r="CB159" i="1"/>
  <c r="BM160" i="1"/>
  <c r="DB159" i="1"/>
  <c r="CR159" i="1"/>
  <c r="EK160" i="1"/>
  <c r="EE160" i="1"/>
  <c r="ED160" i="1"/>
  <c r="BW160" i="1"/>
  <c r="DF159" i="1"/>
  <c r="DX160" i="1"/>
  <c r="BS160" i="1"/>
  <c r="BN159" i="1"/>
  <c r="CA160" i="1"/>
  <c r="EL160" i="1"/>
  <c r="CC160" i="1"/>
  <c r="EB160" i="1"/>
  <c r="BY160" i="1"/>
  <c r="BZ159" i="1"/>
  <c r="DY160" i="1"/>
  <c r="BR159" i="1"/>
  <c r="EH160" i="1"/>
  <c r="AT159" i="1"/>
  <c r="CV159" i="1"/>
  <c r="AJ159" i="1"/>
  <c r="BV160" i="1"/>
  <c r="BB170" i="2"/>
  <c r="BF170" i="2" s="1"/>
  <c r="BF169" i="2"/>
  <c r="AJ161" i="2"/>
  <c r="AN164" i="2"/>
  <c r="AL165" i="2" s="1"/>
  <c r="AI161" i="2"/>
  <c r="AQ162" i="2"/>
  <c r="AP162" i="2"/>
  <c r="AS162" i="2" s="1"/>
  <c r="AS163" i="1"/>
  <c r="BH162" i="1"/>
  <c r="Y162" i="1"/>
  <c r="AM161" i="1"/>
  <c r="DQ162" i="1"/>
  <c r="BG162" i="1"/>
  <c r="DG161" i="1"/>
  <c r="DM162" i="1"/>
  <c r="BE162" i="1"/>
  <c r="CZ162" i="1"/>
  <c r="AA161" i="1"/>
  <c r="CQ161" i="1"/>
  <c r="DI162" i="1"/>
  <c r="BC162" i="1"/>
  <c r="AO162" i="1"/>
  <c r="DK162" i="1"/>
  <c r="AH161" i="1"/>
  <c r="AF162" i="1"/>
  <c r="AY161" i="1"/>
  <c r="DE162" i="1"/>
  <c r="AW162" i="1"/>
  <c r="BF163" i="1"/>
  <c r="DC161" i="1"/>
  <c r="DR163" i="1"/>
  <c r="CL161" i="1"/>
  <c r="DL162" i="1"/>
  <c r="CX161" i="1"/>
  <c r="BK162" i="1"/>
  <c r="DJ163" i="1"/>
  <c r="CJ162" i="1"/>
  <c r="BI162" i="1"/>
  <c r="AL161" i="1"/>
  <c r="AD161" i="1"/>
  <c r="AE161" i="1"/>
  <c r="X162" i="1"/>
  <c r="DO162" i="1"/>
  <c r="AG162" i="1"/>
  <c r="BJ162" i="1"/>
  <c r="AB162" i="1"/>
  <c r="DN162" i="1"/>
  <c r="AI161" i="1"/>
  <c r="CP161" i="1"/>
  <c r="CO162" i="1"/>
  <c r="BD162" i="1"/>
  <c r="CI161" i="1"/>
  <c r="Z161" i="1"/>
  <c r="DS162" i="1"/>
  <c r="CK162" i="1"/>
  <c r="CY161" i="1"/>
  <c r="CH161" i="1"/>
  <c r="CF162" i="1"/>
  <c r="CS162" i="1"/>
  <c r="AU161" i="1"/>
  <c r="CU161" i="1"/>
  <c r="BB162" i="1"/>
  <c r="CG162" i="1"/>
  <c r="AR162" i="1"/>
  <c r="CN162" i="1"/>
  <c r="AQ161" i="1"/>
  <c r="CM161" i="1"/>
  <c r="DP162" i="1"/>
  <c r="CW162" i="1"/>
  <c r="AP161" i="1"/>
  <c r="CT161" i="1"/>
  <c r="AZ347" i="3" l="1"/>
  <c r="BL341" i="3"/>
  <c r="BH342" i="3"/>
  <c r="BK342" i="3" s="1"/>
  <c r="BI342" i="3"/>
  <c r="AM341" i="3"/>
  <c r="AL341" i="3"/>
  <c r="AY347" i="3"/>
  <c r="AT350" i="3"/>
  <c r="AU350" i="3"/>
  <c r="X139" i="2"/>
  <c r="W139" i="2"/>
  <c r="V137" i="2"/>
  <c r="Y334" i="3"/>
  <c r="AD334" i="3"/>
  <c r="U334" i="3"/>
  <c r="AC334" i="3"/>
  <c r="V334" i="3"/>
  <c r="Z334" i="3"/>
  <c r="U137" i="2"/>
  <c r="AH394" i="3"/>
  <c r="Q395" i="3"/>
  <c r="AB333" i="3"/>
  <c r="AA333" i="3"/>
  <c r="AF333" i="3"/>
  <c r="BD335" i="3"/>
  <c r="BC335" i="3"/>
  <c r="AS393" i="3"/>
  <c r="BJ393" i="3"/>
  <c r="AN393" i="3"/>
  <c r="AX393" i="3"/>
  <c r="K194" i="2"/>
  <c r="AB193" i="2"/>
  <c r="BD192" i="2"/>
  <c r="AR192" i="2"/>
  <c r="AH192" i="2"/>
  <c r="AM192" i="2"/>
  <c r="W663" i="1"/>
  <c r="CH662" i="1"/>
  <c r="CL662" i="1"/>
  <c r="CM662" i="1"/>
  <c r="CF662" i="1"/>
  <c r="AD662" i="1"/>
  <c r="AA662" i="1"/>
  <c r="X662" i="1"/>
  <c r="AB662" i="1"/>
  <c r="Z662" i="1"/>
  <c r="CI662" i="1"/>
  <c r="AG662" i="1"/>
  <c r="CK662" i="1"/>
  <c r="AE662" i="1"/>
  <c r="CJ662" i="1"/>
  <c r="CG662" i="1"/>
  <c r="CO662" i="1"/>
  <c r="AF662" i="1"/>
  <c r="CN662" i="1"/>
  <c r="Y662" i="1"/>
  <c r="AS662" i="1"/>
  <c r="DA662" i="1"/>
  <c r="CW662" i="1"/>
  <c r="DI662" i="1"/>
  <c r="BA662" i="1"/>
  <c r="CS662" i="1"/>
  <c r="AR662" i="1"/>
  <c r="AM662" i="1"/>
  <c r="AK662" i="1"/>
  <c r="DG662" i="1"/>
  <c r="AO662" i="1"/>
  <c r="DC662" i="1"/>
  <c r="CU662" i="1"/>
  <c r="CZ662" i="1"/>
  <c r="AW662" i="1"/>
  <c r="AY662" i="1"/>
  <c r="AI662" i="1"/>
  <c r="AC662" i="1"/>
  <c r="AP662" i="1"/>
  <c r="AL662" i="1"/>
  <c r="DE662" i="1"/>
  <c r="CQ662" i="1"/>
  <c r="CP662" i="1"/>
  <c r="AQ662" i="1"/>
  <c r="CY662" i="1"/>
  <c r="CX662" i="1"/>
  <c r="AH662" i="1"/>
  <c r="AU662" i="1"/>
  <c r="CT662" i="1"/>
  <c r="DF662" i="1"/>
  <c r="AT662" i="1"/>
  <c r="AZ662" i="1"/>
  <c r="CV662" i="1"/>
  <c r="AN662" i="1"/>
  <c r="AV662" i="1"/>
  <c r="CR662" i="1"/>
  <c r="DH662" i="1"/>
  <c r="DD662" i="1"/>
  <c r="AX662" i="1"/>
  <c r="DB662" i="1"/>
  <c r="AJ662" i="1"/>
  <c r="X333" i="3"/>
  <c r="AE333" i="3"/>
  <c r="BE170" i="2"/>
  <c r="BC171" i="2" s="1"/>
  <c r="AW139" i="2"/>
  <c r="AX139" i="2"/>
  <c r="P139" i="2"/>
  <c r="O139" i="2"/>
  <c r="AK161" i="1"/>
  <c r="AV160" i="1"/>
  <c r="AC161" i="1"/>
  <c r="AZ161" i="1"/>
  <c r="DH161" i="1"/>
  <c r="DA161" i="1"/>
  <c r="BA161" i="1"/>
  <c r="DD161" i="1"/>
  <c r="CV160" i="1"/>
  <c r="BY161" i="1"/>
  <c r="CA161" i="1"/>
  <c r="DF160" i="1"/>
  <c r="CB160" i="1"/>
  <c r="EG161" i="1"/>
  <c r="EC161" i="1"/>
  <c r="CD161" i="1"/>
  <c r="DY161" i="1"/>
  <c r="ED161" i="1"/>
  <c r="EK161" i="1"/>
  <c r="DU161" i="1"/>
  <c r="BQ161" i="1"/>
  <c r="AX160" i="1"/>
  <c r="EM161" i="1"/>
  <c r="EA161" i="1"/>
  <c r="AJ160" i="1"/>
  <c r="BR160" i="1"/>
  <c r="BZ160" i="1"/>
  <c r="EB161" i="1"/>
  <c r="EL161" i="1"/>
  <c r="BW161" i="1"/>
  <c r="EE161" i="1"/>
  <c r="CR160" i="1"/>
  <c r="BM161" i="1"/>
  <c r="CE161" i="1"/>
  <c r="BO161" i="1"/>
  <c r="BT161" i="1"/>
  <c r="BX160" i="1"/>
  <c r="EJ160" i="1"/>
  <c r="DT161" i="1"/>
  <c r="BP160" i="1"/>
  <c r="BU161" i="1"/>
  <c r="EF160" i="1"/>
  <c r="EH161" i="1"/>
  <c r="CC161" i="1"/>
  <c r="BS161" i="1"/>
  <c r="DB160" i="1"/>
  <c r="DV160" i="1"/>
  <c r="EI161" i="1"/>
  <c r="AN160" i="1"/>
  <c r="DZ160" i="1"/>
  <c r="BV161" i="1"/>
  <c r="AT160" i="1"/>
  <c r="BN160" i="1"/>
  <c r="DX161" i="1"/>
  <c r="DW161" i="1"/>
  <c r="BL161" i="1"/>
  <c r="AK165" i="2"/>
  <c r="AO165" i="2" s="1"/>
  <c r="AG162" i="2"/>
  <c r="AF162" i="2"/>
  <c r="AQ163" i="2"/>
  <c r="AP163" i="2"/>
  <c r="AT162" i="2"/>
  <c r="CG163" i="1"/>
  <c r="CF163" i="1"/>
  <c r="CT162" i="1"/>
  <c r="CW163" i="1"/>
  <c r="DP163" i="1"/>
  <c r="AQ162" i="1"/>
  <c r="BB163" i="1"/>
  <c r="CU162" i="1"/>
  <c r="AU162" i="1"/>
  <c r="CH162" i="1"/>
  <c r="CK163" i="1"/>
  <c r="Z162" i="1"/>
  <c r="CI162" i="1"/>
  <c r="BD163" i="1"/>
  <c r="CP162" i="1"/>
  <c r="AI162" i="1"/>
  <c r="DN163" i="1"/>
  <c r="BJ163" i="1"/>
  <c r="DO163" i="1"/>
  <c r="AD162" i="1"/>
  <c r="CJ163" i="1"/>
  <c r="BK163" i="1"/>
  <c r="DR164" i="1"/>
  <c r="BF164" i="1"/>
  <c r="DE163" i="1"/>
  <c r="AY162" i="1"/>
  <c r="AH162" i="1"/>
  <c r="AO163" i="1"/>
  <c r="DI163" i="1"/>
  <c r="BE163" i="1"/>
  <c r="DQ163" i="1"/>
  <c r="Y163" i="1"/>
  <c r="AP162" i="1"/>
  <c r="CN163" i="1"/>
  <c r="CS163" i="1"/>
  <c r="CY162" i="1"/>
  <c r="DS163" i="1"/>
  <c r="CO163" i="1"/>
  <c r="AB163" i="1"/>
  <c r="AG163" i="1"/>
  <c r="X163" i="1"/>
  <c r="AE162" i="1"/>
  <c r="AL162" i="1"/>
  <c r="BI163" i="1"/>
  <c r="CX162" i="1"/>
  <c r="DL163" i="1"/>
  <c r="CL162" i="1"/>
  <c r="DC162" i="1"/>
  <c r="AW163" i="1"/>
  <c r="AF163" i="1"/>
  <c r="BC163" i="1"/>
  <c r="AA162" i="1"/>
  <c r="CZ163" i="1"/>
  <c r="DM163" i="1"/>
  <c r="DG162" i="1"/>
  <c r="AM162" i="1"/>
  <c r="BH163" i="1"/>
  <c r="AS164" i="1"/>
  <c r="CM162" i="1"/>
  <c r="AR163" i="1"/>
  <c r="DJ164" i="1"/>
  <c r="DK163" i="1"/>
  <c r="CQ162" i="1"/>
  <c r="BG163" i="1"/>
  <c r="BL342" i="3" l="1"/>
  <c r="AQ351" i="3"/>
  <c r="AT351" i="3" s="1"/>
  <c r="AR351" i="3"/>
  <c r="AV348" i="3"/>
  <c r="AW348" i="3"/>
  <c r="BH343" i="3"/>
  <c r="BI343" i="3"/>
  <c r="AO341" i="3"/>
  <c r="AP341" i="3"/>
  <c r="Z139" i="2"/>
  <c r="Y139" i="2"/>
  <c r="X140" i="2" s="1"/>
  <c r="AA334" i="3"/>
  <c r="K102" i="22"/>
  <c r="D102" i="22" s="1"/>
  <c r="R102" i="22" s="1"/>
  <c r="AF334" i="3"/>
  <c r="AH193" i="2"/>
  <c r="BD193" i="2"/>
  <c r="AR193" i="2"/>
  <c r="AM193" i="2"/>
  <c r="BJ394" i="3"/>
  <c r="AS394" i="3"/>
  <c r="AN394" i="3"/>
  <c r="AX394" i="3"/>
  <c r="AE334" i="3"/>
  <c r="K195" i="2"/>
  <c r="AB194" i="2"/>
  <c r="S138" i="2"/>
  <c r="T138" i="2"/>
  <c r="W334" i="3"/>
  <c r="X334" i="3"/>
  <c r="M102" i="22"/>
  <c r="E102" i="22" s="1"/>
  <c r="BE335" i="3"/>
  <c r="BF335" i="3"/>
  <c r="W664" i="1"/>
  <c r="AD663" i="1"/>
  <c r="CH663" i="1"/>
  <c r="Z663" i="1"/>
  <c r="AA663" i="1"/>
  <c r="CL663" i="1"/>
  <c r="CM663" i="1"/>
  <c r="AF663" i="1"/>
  <c r="AB663" i="1"/>
  <c r="CF663" i="1"/>
  <c r="CN663" i="1"/>
  <c r="AG663" i="1"/>
  <c r="CG663" i="1"/>
  <c r="CO663" i="1"/>
  <c r="AS663" i="1"/>
  <c r="CK663" i="1"/>
  <c r="AE663" i="1"/>
  <c r="CI663" i="1"/>
  <c r="X663" i="1"/>
  <c r="CJ663" i="1"/>
  <c r="Y663" i="1"/>
  <c r="AC663" i="1"/>
  <c r="CW663" i="1"/>
  <c r="DC663" i="1"/>
  <c r="CU663" i="1"/>
  <c r="DI663" i="1"/>
  <c r="CZ663" i="1"/>
  <c r="AK663" i="1"/>
  <c r="DG663" i="1"/>
  <c r="AI663" i="1"/>
  <c r="CY663" i="1"/>
  <c r="AP663" i="1"/>
  <c r="AR663" i="1"/>
  <c r="DA663" i="1"/>
  <c r="AW663" i="1"/>
  <c r="CS663" i="1"/>
  <c r="BA663" i="1"/>
  <c r="DE663" i="1"/>
  <c r="CQ663" i="1"/>
  <c r="AO663" i="1"/>
  <c r="AY663" i="1"/>
  <c r="CP663" i="1"/>
  <c r="AL663" i="1"/>
  <c r="CX663" i="1"/>
  <c r="AU663" i="1"/>
  <c r="AQ663" i="1"/>
  <c r="AM663" i="1"/>
  <c r="AH663" i="1"/>
  <c r="CT663" i="1"/>
  <c r="DD663" i="1"/>
  <c r="AV663" i="1"/>
  <c r="AX663" i="1"/>
  <c r="DF663" i="1"/>
  <c r="DH663" i="1"/>
  <c r="AZ663" i="1"/>
  <c r="AT663" i="1"/>
  <c r="AN663" i="1"/>
  <c r="DB663" i="1"/>
  <c r="CV663" i="1"/>
  <c r="CR663" i="1"/>
  <c r="AJ663" i="1"/>
  <c r="AH395" i="3"/>
  <c r="Q396" i="3"/>
  <c r="AB334" i="3"/>
  <c r="BB171" i="2"/>
  <c r="BE171" i="2" s="1"/>
  <c r="BC172" i="2" s="1"/>
  <c r="AY139" i="2"/>
  <c r="AZ139" i="2"/>
  <c r="Q139" i="2"/>
  <c r="R139" i="2"/>
  <c r="AK162" i="1"/>
  <c r="AV161" i="1"/>
  <c r="AC162" i="1"/>
  <c r="DH162" i="1"/>
  <c r="AZ162" i="1"/>
  <c r="DA162" i="1"/>
  <c r="DD162" i="1"/>
  <c r="BA162" i="1"/>
  <c r="DV161" i="1"/>
  <c r="BP161" i="1"/>
  <c r="BT162" i="1"/>
  <c r="AX161" i="1"/>
  <c r="ED162" i="1"/>
  <c r="EG162" i="1"/>
  <c r="CE162" i="1"/>
  <c r="BW162" i="1"/>
  <c r="BR161" i="1"/>
  <c r="BU162" i="1"/>
  <c r="DT162" i="1"/>
  <c r="BO162" i="1"/>
  <c r="BM162" i="1"/>
  <c r="EL162" i="1"/>
  <c r="BZ161" i="1"/>
  <c r="EM162" i="1"/>
  <c r="BQ162" i="1"/>
  <c r="EK162" i="1"/>
  <c r="DY162" i="1"/>
  <c r="EC162" i="1"/>
  <c r="CB161" i="1"/>
  <c r="CA162" i="1"/>
  <c r="AN161" i="1"/>
  <c r="EJ161" i="1"/>
  <c r="EB162" i="1"/>
  <c r="EA162" i="1"/>
  <c r="DF161" i="1"/>
  <c r="BL162" i="1"/>
  <c r="DX162" i="1"/>
  <c r="AT161" i="1"/>
  <c r="DZ161" i="1"/>
  <c r="EI162" i="1"/>
  <c r="DB161" i="1"/>
  <c r="CC162" i="1"/>
  <c r="EF161" i="1"/>
  <c r="CR161" i="1"/>
  <c r="DU162" i="1"/>
  <c r="CD162" i="1"/>
  <c r="BY162" i="1"/>
  <c r="DW162" i="1"/>
  <c r="BN161" i="1"/>
  <c r="BV162" i="1"/>
  <c r="BS162" i="1"/>
  <c r="EH162" i="1"/>
  <c r="BX161" i="1"/>
  <c r="EE162" i="1"/>
  <c r="AJ161" i="1"/>
  <c r="CV161" i="1"/>
  <c r="AT163" i="2"/>
  <c r="AN165" i="2"/>
  <c r="AL166" i="2" s="1"/>
  <c r="AJ162" i="2"/>
  <c r="AS163" i="2"/>
  <c r="AQ164" i="2" s="1"/>
  <c r="AI162" i="2"/>
  <c r="AA163" i="1"/>
  <c r="BE164" i="1"/>
  <c r="AR164" i="1"/>
  <c r="DG163" i="1"/>
  <c r="DM164" i="1"/>
  <c r="BC164" i="1"/>
  <c r="CQ163" i="1"/>
  <c r="DJ165" i="1"/>
  <c r="CM163" i="1"/>
  <c r="BH164" i="1"/>
  <c r="AM163" i="1"/>
  <c r="AF164" i="1"/>
  <c r="DL164" i="1"/>
  <c r="AL163" i="1"/>
  <c r="X164" i="1"/>
  <c r="AB164" i="1"/>
  <c r="DS164" i="1"/>
  <c r="CS164" i="1"/>
  <c r="CN164" i="1"/>
  <c r="AO164" i="1"/>
  <c r="BF165" i="1"/>
  <c r="CJ164" i="1"/>
  <c r="AD163" i="1"/>
  <c r="DO164" i="1"/>
  <c r="DN164" i="1"/>
  <c r="CP163" i="1"/>
  <c r="BD164" i="1"/>
  <c r="Z163" i="1"/>
  <c r="CH163" i="1"/>
  <c r="AU163" i="1"/>
  <c r="CW164" i="1"/>
  <c r="AY163" i="1"/>
  <c r="CU163" i="1"/>
  <c r="DK164" i="1"/>
  <c r="CZ164" i="1"/>
  <c r="AW164" i="1"/>
  <c r="DC163" i="1"/>
  <c r="CL163" i="1"/>
  <c r="CX163" i="1"/>
  <c r="BI164" i="1"/>
  <c r="AE163" i="1"/>
  <c r="AG164" i="1"/>
  <c r="CO164" i="1"/>
  <c r="CY163" i="1"/>
  <c r="AP163" i="1"/>
  <c r="DQ164" i="1"/>
  <c r="DI164" i="1"/>
  <c r="AH163" i="1"/>
  <c r="DE164" i="1"/>
  <c r="DR165" i="1"/>
  <c r="BK164" i="1"/>
  <c r="BJ164" i="1"/>
  <c r="CI163" i="1"/>
  <c r="CK164" i="1"/>
  <c r="BB164" i="1"/>
  <c r="DP164" i="1"/>
  <c r="CT163" i="1"/>
  <c r="CF164" i="1"/>
  <c r="CG164" i="1"/>
  <c r="AQ163" i="1"/>
  <c r="BG164" i="1"/>
  <c r="AS165" i="1"/>
  <c r="Y164" i="1"/>
  <c r="AI163" i="1"/>
  <c r="BL343" i="3" l="1"/>
  <c r="AR352" i="3"/>
  <c r="AQ352" i="3"/>
  <c r="AL342" i="3"/>
  <c r="AM342" i="3"/>
  <c r="AU351" i="3"/>
  <c r="BK343" i="3"/>
  <c r="AY348" i="3"/>
  <c r="AZ348" i="3"/>
  <c r="W140" i="2"/>
  <c r="Z140" i="2" s="1"/>
  <c r="V138" i="2"/>
  <c r="BB172" i="2"/>
  <c r="BE172" i="2" s="1"/>
  <c r="BF171" i="2"/>
  <c r="G102" i="22"/>
  <c r="U102" i="22" s="1"/>
  <c r="S102" i="22"/>
  <c r="C102" i="22"/>
  <c r="Q102" i="22" s="1"/>
  <c r="V335" i="3"/>
  <c r="Y335" i="3"/>
  <c r="AD335" i="3"/>
  <c r="U335" i="3"/>
  <c r="Z335" i="3"/>
  <c r="AC335" i="3"/>
  <c r="AE335" i="3" s="1"/>
  <c r="AH396" i="3"/>
  <c r="Q397" i="3"/>
  <c r="BC336" i="3"/>
  <c r="BD336" i="3"/>
  <c r="U138" i="2"/>
  <c r="BD194" i="2"/>
  <c r="AR194" i="2"/>
  <c r="AH194" i="2"/>
  <c r="AM194" i="2"/>
  <c r="AS395" i="3"/>
  <c r="BJ395" i="3"/>
  <c r="AX395" i="3"/>
  <c r="AN395" i="3"/>
  <c r="AB195" i="2"/>
  <c r="K196" i="2"/>
  <c r="W665" i="1"/>
  <c r="AE664" i="1"/>
  <c r="AF664" i="1"/>
  <c r="CH664" i="1"/>
  <c r="CL664" i="1"/>
  <c r="AA664" i="1"/>
  <c r="CI664" i="1"/>
  <c r="CM664" i="1"/>
  <c r="AD664" i="1"/>
  <c r="AB664" i="1"/>
  <c r="CJ664" i="1"/>
  <c r="Z664" i="1"/>
  <c r="X664" i="1"/>
  <c r="Y664" i="1"/>
  <c r="CK664" i="1"/>
  <c r="CO664" i="1"/>
  <c r="CF664" i="1"/>
  <c r="CG664" i="1"/>
  <c r="AS664" i="1"/>
  <c r="AG664" i="1"/>
  <c r="CN664" i="1"/>
  <c r="DG664" i="1"/>
  <c r="AO664" i="1"/>
  <c r="AI664" i="1"/>
  <c r="CW664" i="1"/>
  <c r="AW664" i="1"/>
  <c r="CS664" i="1"/>
  <c r="DC664" i="1"/>
  <c r="AR664" i="1"/>
  <c r="AK664" i="1"/>
  <c r="DA664" i="1"/>
  <c r="AY664" i="1"/>
  <c r="CY664" i="1"/>
  <c r="BA664" i="1"/>
  <c r="CP664" i="1"/>
  <c r="AH664" i="1"/>
  <c r="AP664" i="1"/>
  <c r="AQ664" i="1"/>
  <c r="AC664" i="1"/>
  <c r="DE664" i="1"/>
  <c r="CX664" i="1"/>
  <c r="CT664" i="1"/>
  <c r="CZ664" i="1"/>
  <c r="AM664" i="1"/>
  <c r="AL664" i="1"/>
  <c r="CQ664" i="1"/>
  <c r="AU664" i="1"/>
  <c r="DI664" i="1"/>
  <c r="CU664" i="1"/>
  <c r="AT664" i="1"/>
  <c r="AN664" i="1"/>
  <c r="DD664" i="1"/>
  <c r="AV664" i="1"/>
  <c r="AX664" i="1"/>
  <c r="AJ664" i="1"/>
  <c r="DH664" i="1"/>
  <c r="AZ664" i="1"/>
  <c r="CV664" i="1"/>
  <c r="CR664" i="1"/>
  <c r="DB664" i="1"/>
  <c r="DF664" i="1"/>
  <c r="P140" i="2"/>
  <c r="AX140" i="2"/>
  <c r="AW140" i="2"/>
  <c r="O140" i="2"/>
  <c r="AK163" i="1"/>
  <c r="AV162" i="1"/>
  <c r="AK166" i="2"/>
  <c r="AO166" i="2" s="1"/>
  <c r="AC163" i="1"/>
  <c r="AZ163" i="1"/>
  <c r="DH163" i="1"/>
  <c r="DA163" i="1"/>
  <c r="DD163" i="1"/>
  <c r="BA163" i="1"/>
  <c r="BY163" i="1"/>
  <c r="BO163" i="1"/>
  <c r="AX162" i="1"/>
  <c r="AJ162" i="1"/>
  <c r="BX162" i="1"/>
  <c r="EF162" i="1"/>
  <c r="DZ162" i="1"/>
  <c r="DX163" i="1"/>
  <c r="EB163" i="1"/>
  <c r="BZ162" i="1"/>
  <c r="DT163" i="1"/>
  <c r="BS163" i="1"/>
  <c r="BN162" i="1"/>
  <c r="DU163" i="1"/>
  <c r="DB162" i="1"/>
  <c r="DF162" i="1"/>
  <c r="AN162" i="1"/>
  <c r="CA163" i="1"/>
  <c r="EG163" i="1"/>
  <c r="BP162" i="1"/>
  <c r="CV162" i="1"/>
  <c r="EH163" i="1"/>
  <c r="BV163" i="1"/>
  <c r="DW163" i="1"/>
  <c r="CD163" i="1"/>
  <c r="CR162" i="1"/>
  <c r="EI163" i="1"/>
  <c r="AT162" i="1"/>
  <c r="EA163" i="1"/>
  <c r="EJ162" i="1"/>
  <c r="EC163" i="1"/>
  <c r="EK163" i="1"/>
  <c r="EM163" i="1"/>
  <c r="EL163" i="1"/>
  <c r="BU163" i="1"/>
  <c r="BW163" i="1"/>
  <c r="DV162" i="1"/>
  <c r="EE163" i="1"/>
  <c r="CC163" i="1"/>
  <c r="BL163" i="1"/>
  <c r="CB162" i="1"/>
  <c r="DY163" i="1"/>
  <c r="BQ163" i="1"/>
  <c r="BM163" i="1"/>
  <c r="BR162" i="1"/>
  <c r="CE163" i="1"/>
  <c r="ED163" i="1"/>
  <c r="BT163" i="1"/>
  <c r="AP164" i="2"/>
  <c r="AT164" i="2" s="1"/>
  <c r="AF163" i="2"/>
  <c r="AG163" i="2"/>
  <c r="DP165" i="1"/>
  <c r="BD165" i="1"/>
  <c r="CJ165" i="1"/>
  <c r="AQ164" i="1"/>
  <c r="CF165" i="1"/>
  <c r="CI164" i="1"/>
  <c r="BJ165" i="1"/>
  <c r="CT164" i="1"/>
  <c r="DE165" i="1"/>
  <c r="AH164" i="1"/>
  <c r="CO165" i="1"/>
  <c r="CZ165" i="1"/>
  <c r="AI164" i="1"/>
  <c r="AS166" i="1"/>
  <c r="BG165" i="1"/>
  <c r="CG165" i="1"/>
  <c r="CK165" i="1"/>
  <c r="DI165" i="1"/>
  <c r="DQ165" i="1"/>
  <c r="AP164" i="1"/>
  <c r="CY164" i="1"/>
  <c r="AG165" i="1"/>
  <c r="CL164" i="1"/>
  <c r="AW165" i="1"/>
  <c r="CU164" i="1"/>
  <c r="CW165" i="1"/>
  <c r="CH164" i="1"/>
  <c r="DN165" i="1"/>
  <c r="DO165" i="1"/>
  <c r="AO165" i="1"/>
  <c r="CS165" i="1"/>
  <c r="AL164" i="1"/>
  <c r="DL165" i="1"/>
  <c r="AM164" i="1"/>
  <c r="CM164" i="1"/>
  <c r="CQ164" i="1"/>
  <c r="BC165" i="1"/>
  <c r="DG164" i="1"/>
  <c r="AA164" i="1"/>
  <c r="Y165" i="1"/>
  <c r="BK165" i="1"/>
  <c r="AE164" i="1"/>
  <c r="CX164" i="1"/>
  <c r="DC164" i="1"/>
  <c r="DK165" i="1"/>
  <c r="AY164" i="1"/>
  <c r="AU164" i="1"/>
  <c r="Z164" i="1"/>
  <c r="CP164" i="1"/>
  <c r="AD164" i="1"/>
  <c r="BF166" i="1"/>
  <c r="CN165" i="1"/>
  <c r="DS165" i="1"/>
  <c r="AB165" i="1"/>
  <c r="AF165" i="1"/>
  <c r="BH165" i="1"/>
  <c r="DJ166" i="1"/>
  <c r="DM165" i="1"/>
  <c r="AR165" i="1"/>
  <c r="BE165" i="1"/>
  <c r="BI165" i="1"/>
  <c r="BB165" i="1"/>
  <c r="DR166" i="1"/>
  <c r="X165" i="1"/>
  <c r="AU352" i="3" l="1"/>
  <c r="AT352" i="3"/>
  <c r="AR353" i="3" s="1"/>
  <c r="BH344" i="3"/>
  <c r="BI344" i="3"/>
  <c r="AW349" i="3"/>
  <c r="AV349" i="3"/>
  <c r="AO342" i="3"/>
  <c r="AP342" i="3"/>
  <c r="Y140" i="2"/>
  <c r="X141" i="2" s="1"/>
  <c r="AF335" i="3"/>
  <c r="BF172" i="2"/>
  <c r="W666" i="1"/>
  <c r="AD665" i="1"/>
  <c r="CH665" i="1"/>
  <c r="CL665" i="1"/>
  <c r="Z665" i="1"/>
  <c r="AE665" i="1"/>
  <c r="CI665" i="1"/>
  <c r="CM665" i="1"/>
  <c r="CF665" i="1"/>
  <c r="AF665" i="1"/>
  <c r="AA665" i="1"/>
  <c r="CJ665" i="1"/>
  <c r="AG665" i="1"/>
  <c r="AS665" i="1"/>
  <c r="CG665" i="1"/>
  <c r="CO665" i="1"/>
  <c r="X665" i="1"/>
  <c r="AB665" i="1"/>
  <c r="CN665" i="1"/>
  <c r="Y665" i="1"/>
  <c r="CK665" i="1"/>
  <c r="AY665" i="1"/>
  <c r="AW665" i="1"/>
  <c r="AU665" i="1"/>
  <c r="AI665" i="1"/>
  <c r="CP665" i="1"/>
  <c r="CZ665" i="1"/>
  <c r="DG665" i="1"/>
  <c r="BA665" i="1"/>
  <c r="AK665" i="1"/>
  <c r="CS665" i="1"/>
  <c r="DC665" i="1"/>
  <c r="AH665" i="1"/>
  <c r="CW665" i="1"/>
  <c r="AP665" i="1"/>
  <c r="AM665" i="1"/>
  <c r="AO665" i="1"/>
  <c r="DA665" i="1"/>
  <c r="AC665" i="1"/>
  <c r="CY665" i="1"/>
  <c r="DE665" i="1"/>
  <c r="CU665" i="1"/>
  <c r="AL665" i="1"/>
  <c r="CT665" i="1"/>
  <c r="DI665" i="1"/>
  <c r="AQ665" i="1"/>
  <c r="AR665" i="1"/>
  <c r="CQ665" i="1"/>
  <c r="CX665" i="1"/>
  <c r="CV665" i="1"/>
  <c r="AJ665" i="1"/>
  <c r="AN665" i="1"/>
  <c r="DH665" i="1"/>
  <c r="DF665" i="1"/>
  <c r="DB665" i="1"/>
  <c r="DD665" i="1"/>
  <c r="AX665" i="1"/>
  <c r="AZ665" i="1"/>
  <c r="AV665" i="1"/>
  <c r="CR665" i="1"/>
  <c r="AT665" i="1"/>
  <c r="W335" i="3"/>
  <c r="X335" i="3"/>
  <c r="K197" i="2"/>
  <c r="AB196" i="2"/>
  <c r="T139" i="2"/>
  <c r="S139" i="2"/>
  <c r="U139" i="2" s="1"/>
  <c r="BJ396" i="3"/>
  <c r="AS396" i="3"/>
  <c r="AX396" i="3"/>
  <c r="AN396" i="3"/>
  <c r="BD195" i="2"/>
  <c r="AH195" i="2"/>
  <c r="AM195" i="2"/>
  <c r="AR195" i="2"/>
  <c r="AB335" i="3"/>
  <c r="AA335" i="3"/>
  <c r="AH397" i="3"/>
  <c r="Q398" i="3"/>
  <c r="AN166" i="2"/>
  <c r="AL167" i="2" s="1"/>
  <c r="BE336" i="3"/>
  <c r="BF336" i="3"/>
  <c r="R140" i="2"/>
  <c r="AY140" i="2"/>
  <c r="AZ140" i="2"/>
  <c r="Q140" i="2"/>
  <c r="AK164" i="1"/>
  <c r="AV163" i="1"/>
  <c r="AC164" i="1"/>
  <c r="DH164" i="1"/>
  <c r="AZ164" i="1"/>
  <c r="DA164" i="1"/>
  <c r="DD164" i="1"/>
  <c r="BA164" i="1"/>
  <c r="BR163" i="1"/>
  <c r="BQ164" i="1"/>
  <c r="CC164" i="1"/>
  <c r="DV163" i="1"/>
  <c r="EJ163" i="1"/>
  <c r="EH164" i="1"/>
  <c r="DX164" i="1"/>
  <c r="BO164" i="1"/>
  <c r="EL164" i="1"/>
  <c r="EK164" i="1"/>
  <c r="CR163" i="1"/>
  <c r="DW164" i="1"/>
  <c r="BP163" i="1"/>
  <c r="DF163" i="1"/>
  <c r="DU164" i="1"/>
  <c r="BS164" i="1"/>
  <c r="BZ163" i="1"/>
  <c r="EF163" i="1"/>
  <c r="AJ163" i="1"/>
  <c r="BY164" i="1"/>
  <c r="AS164" i="2"/>
  <c r="AQ165" i="2" s="1"/>
  <c r="ED164" i="1"/>
  <c r="CB163" i="1"/>
  <c r="BU164" i="1"/>
  <c r="EM164" i="1"/>
  <c r="EC164" i="1"/>
  <c r="EA164" i="1"/>
  <c r="EI164" i="1"/>
  <c r="BV164" i="1"/>
  <c r="EG164" i="1"/>
  <c r="AN163" i="1"/>
  <c r="DB163" i="1"/>
  <c r="BN163" i="1"/>
  <c r="DT164" i="1"/>
  <c r="EB164" i="1"/>
  <c r="BX163" i="1"/>
  <c r="BT164" i="1"/>
  <c r="BW164" i="1"/>
  <c r="AT163" i="1"/>
  <c r="CA164" i="1"/>
  <c r="CE164" i="1"/>
  <c r="BM164" i="1"/>
  <c r="DY164" i="1"/>
  <c r="BL164" i="1"/>
  <c r="EE164" i="1"/>
  <c r="CD164" i="1"/>
  <c r="CV163" i="1"/>
  <c r="DZ163" i="1"/>
  <c r="AX163" i="1"/>
  <c r="AJ163" i="2"/>
  <c r="AI163" i="2"/>
  <c r="AG164" i="2" s="1"/>
  <c r="BB173" i="2"/>
  <c r="BC173" i="2"/>
  <c r="BK166" i="1"/>
  <c r="BE166" i="1"/>
  <c r="DJ167" i="1"/>
  <c r="BB166" i="1"/>
  <c r="BI166" i="1"/>
  <c r="AR166" i="1"/>
  <c r="BH166" i="1"/>
  <c r="AF166" i="1"/>
  <c r="AB166" i="1"/>
  <c r="CN166" i="1"/>
  <c r="AD165" i="1"/>
  <c r="CP165" i="1"/>
  <c r="AU165" i="1"/>
  <c r="DK166" i="1"/>
  <c r="DC165" i="1"/>
  <c r="AE165" i="1"/>
  <c r="Y166" i="1"/>
  <c r="CM165" i="1"/>
  <c r="AL165" i="1"/>
  <c r="AO166" i="1"/>
  <c r="DN166" i="1"/>
  <c r="AW166" i="1"/>
  <c r="AG166" i="1"/>
  <c r="CY165" i="1"/>
  <c r="DQ166" i="1"/>
  <c r="DI166" i="1"/>
  <c r="CG166" i="1"/>
  <c r="AS167" i="1"/>
  <c r="CZ166" i="1"/>
  <c r="DE166" i="1"/>
  <c r="CT165" i="1"/>
  <c r="BJ166" i="1"/>
  <c r="CF166" i="1"/>
  <c r="AQ165" i="1"/>
  <c r="CJ166" i="1"/>
  <c r="DR167" i="1"/>
  <c r="DM166" i="1"/>
  <c r="DS166" i="1"/>
  <c r="BF167" i="1"/>
  <c r="Z165" i="1"/>
  <c r="AY165" i="1"/>
  <c r="CX165" i="1"/>
  <c r="AA165" i="1"/>
  <c r="DG165" i="1"/>
  <c r="CQ165" i="1"/>
  <c r="AM165" i="1"/>
  <c r="DL166" i="1"/>
  <c r="CS166" i="1"/>
  <c r="CH165" i="1"/>
  <c r="CW166" i="1"/>
  <c r="CU165" i="1"/>
  <c r="CL165" i="1"/>
  <c r="AP165" i="1"/>
  <c r="CK166" i="1"/>
  <c r="BG166" i="1"/>
  <c r="AI165" i="1"/>
  <c r="CO166" i="1"/>
  <c r="AH165" i="1"/>
  <c r="CI165" i="1"/>
  <c r="BD166" i="1"/>
  <c r="DP166" i="1"/>
  <c r="BC166" i="1"/>
  <c r="X166" i="1"/>
  <c r="DO166" i="1"/>
  <c r="AQ353" i="3" l="1"/>
  <c r="AU353" i="3" s="1"/>
  <c r="AZ349" i="3"/>
  <c r="AM343" i="3"/>
  <c r="AL343" i="3"/>
  <c r="AT353" i="3"/>
  <c r="AY349" i="3"/>
  <c r="BK344" i="3"/>
  <c r="BL344" i="3"/>
  <c r="W141" i="2"/>
  <c r="Y141" i="2" s="1"/>
  <c r="AK167" i="2"/>
  <c r="AN167" i="2" s="1"/>
  <c r="AL168" i="2" s="1"/>
  <c r="V139" i="2"/>
  <c r="AH398" i="3"/>
  <c r="Q399" i="3"/>
  <c r="T140" i="2"/>
  <c r="S140" i="2"/>
  <c r="K198" i="2"/>
  <c r="AB197" i="2"/>
  <c r="BD337" i="3"/>
  <c r="BC337" i="3"/>
  <c r="BE337" i="3" s="1"/>
  <c r="AS397" i="3"/>
  <c r="BJ397" i="3"/>
  <c r="AN397" i="3"/>
  <c r="AX397" i="3"/>
  <c r="U336" i="3"/>
  <c r="Y336" i="3"/>
  <c r="AA336" i="3" s="1"/>
  <c r="AD336" i="3"/>
  <c r="Z336" i="3"/>
  <c r="AC336" i="3"/>
  <c r="V336" i="3"/>
  <c r="BD196" i="2"/>
  <c r="AM196" i="2"/>
  <c r="AR196" i="2"/>
  <c r="AH196" i="2"/>
  <c r="W667" i="1"/>
  <c r="AA666" i="1"/>
  <c r="AD666" i="1"/>
  <c r="CH666" i="1"/>
  <c r="CL666" i="1"/>
  <c r="X666" i="1"/>
  <c r="AB666" i="1"/>
  <c r="Z666" i="1"/>
  <c r="AE666" i="1"/>
  <c r="CI666" i="1"/>
  <c r="AF666" i="1"/>
  <c r="CF666" i="1"/>
  <c r="Y666" i="1"/>
  <c r="CM666" i="1"/>
  <c r="AS666" i="1"/>
  <c r="CJ666" i="1"/>
  <c r="CG666" i="1"/>
  <c r="CN666" i="1"/>
  <c r="AG666" i="1"/>
  <c r="CK666" i="1"/>
  <c r="CO666" i="1"/>
  <c r="AC666" i="1"/>
  <c r="AK666" i="1"/>
  <c r="CW666" i="1"/>
  <c r="AQ666" i="1"/>
  <c r="AI666" i="1"/>
  <c r="AY666" i="1"/>
  <c r="AR666" i="1"/>
  <c r="CQ666" i="1"/>
  <c r="CY666" i="1"/>
  <c r="AU666" i="1"/>
  <c r="DG666" i="1"/>
  <c r="AO666" i="1"/>
  <c r="DA666" i="1"/>
  <c r="CP666" i="1"/>
  <c r="CZ666" i="1"/>
  <c r="AW666" i="1"/>
  <c r="DC666" i="1"/>
  <c r="AP666" i="1"/>
  <c r="CS666" i="1"/>
  <c r="DE666" i="1"/>
  <c r="AM666" i="1"/>
  <c r="AH666" i="1"/>
  <c r="AL666" i="1"/>
  <c r="CU666" i="1"/>
  <c r="DI666" i="1"/>
  <c r="BA666" i="1"/>
  <c r="CX666" i="1"/>
  <c r="CT666" i="1"/>
  <c r="DH666" i="1"/>
  <c r="AV666" i="1"/>
  <c r="CV666" i="1"/>
  <c r="AT666" i="1"/>
  <c r="AN666" i="1"/>
  <c r="AZ666" i="1"/>
  <c r="AX666" i="1"/>
  <c r="CR666" i="1"/>
  <c r="DB666" i="1"/>
  <c r="DD666" i="1"/>
  <c r="DF666" i="1"/>
  <c r="AJ666" i="1"/>
  <c r="AX141" i="2"/>
  <c r="P141" i="2"/>
  <c r="AW141" i="2"/>
  <c r="AY141" i="2" s="1"/>
  <c r="O141" i="2"/>
  <c r="AP165" i="2"/>
  <c r="AS165" i="2" s="1"/>
  <c r="AP166" i="2" s="1"/>
  <c r="AS166" i="2" s="1"/>
  <c r="AK165" i="1"/>
  <c r="AV164" i="1"/>
  <c r="AC165" i="1"/>
  <c r="AZ165" i="1"/>
  <c r="DH165" i="1"/>
  <c r="DA165" i="1"/>
  <c r="BA165" i="1"/>
  <c r="DD165" i="1"/>
  <c r="BN164" i="1"/>
  <c r="AN164" i="1"/>
  <c r="EM165" i="1"/>
  <c r="CB164" i="1"/>
  <c r="DF164" i="1"/>
  <c r="DW165" i="1"/>
  <c r="EK165" i="1"/>
  <c r="EH165" i="1"/>
  <c r="BQ165" i="1"/>
  <c r="DZ164" i="1"/>
  <c r="CD165" i="1"/>
  <c r="BM165" i="1"/>
  <c r="CA165" i="1"/>
  <c r="BW165" i="1"/>
  <c r="EA165" i="1"/>
  <c r="AJ164" i="1"/>
  <c r="BZ164" i="1"/>
  <c r="BP164" i="1"/>
  <c r="CR164" i="1"/>
  <c r="BO165" i="1"/>
  <c r="AX164" i="1"/>
  <c r="CV164" i="1"/>
  <c r="EE165" i="1"/>
  <c r="DY165" i="1"/>
  <c r="CE165" i="1"/>
  <c r="AT164" i="1"/>
  <c r="DT165" i="1"/>
  <c r="EG165" i="1"/>
  <c r="EC165" i="1"/>
  <c r="BU165" i="1"/>
  <c r="ED165" i="1"/>
  <c r="BY165" i="1"/>
  <c r="EF164" i="1"/>
  <c r="BS165" i="1"/>
  <c r="BT165" i="1"/>
  <c r="EB165" i="1"/>
  <c r="BV165" i="1"/>
  <c r="DV164" i="1"/>
  <c r="BL165" i="1"/>
  <c r="BX164" i="1"/>
  <c r="DB164" i="1"/>
  <c r="EI165" i="1"/>
  <c r="DU165" i="1"/>
  <c r="EL165" i="1"/>
  <c r="DX165" i="1"/>
  <c r="EJ164" i="1"/>
  <c r="CC165" i="1"/>
  <c r="BR164" i="1"/>
  <c r="AF164" i="2"/>
  <c r="AI164" i="2" s="1"/>
  <c r="AF165" i="2" s="1"/>
  <c r="BF173" i="2"/>
  <c r="BE173" i="2"/>
  <c r="AM166" i="1"/>
  <c r="AE166" i="1"/>
  <c r="DO167" i="1"/>
  <c r="BC167" i="1"/>
  <c r="BG167" i="1"/>
  <c r="CH166" i="1"/>
  <c r="CI166" i="1"/>
  <c r="CQ166" i="1"/>
  <c r="X167" i="1"/>
  <c r="BD167" i="1"/>
  <c r="AH166" i="1"/>
  <c r="AI166" i="1"/>
  <c r="CK167" i="1"/>
  <c r="CU166" i="1"/>
  <c r="CW167" i="1"/>
  <c r="CS167" i="1"/>
  <c r="DL167" i="1"/>
  <c r="Z166" i="1"/>
  <c r="BF168" i="1"/>
  <c r="DR168" i="1"/>
  <c r="CJ167" i="1"/>
  <c r="CF167" i="1"/>
  <c r="CT166" i="1"/>
  <c r="AS168" i="1"/>
  <c r="CG167" i="1"/>
  <c r="DQ167" i="1"/>
  <c r="AG167" i="1"/>
  <c r="DN167" i="1"/>
  <c r="AO167" i="1"/>
  <c r="CM166" i="1"/>
  <c r="Y167" i="1"/>
  <c r="AD166" i="1"/>
  <c r="CN167" i="1"/>
  <c r="BH167" i="1"/>
  <c r="AR167" i="1"/>
  <c r="BB167" i="1"/>
  <c r="DG166" i="1"/>
  <c r="DK167" i="1"/>
  <c r="CL166" i="1"/>
  <c r="AA166" i="1"/>
  <c r="CX166" i="1"/>
  <c r="AY166" i="1"/>
  <c r="DS167" i="1"/>
  <c r="DM167" i="1"/>
  <c r="AQ166" i="1"/>
  <c r="BJ167" i="1"/>
  <c r="DE167" i="1"/>
  <c r="CZ167" i="1"/>
  <c r="DI167" i="1"/>
  <c r="AW167" i="1"/>
  <c r="AL166" i="1"/>
  <c r="DC166" i="1"/>
  <c r="CP166" i="1"/>
  <c r="AB167" i="1"/>
  <c r="AF167" i="1"/>
  <c r="BI167" i="1"/>
  <c r="BE167" i="1"/>
  <c r="BK167" i="1"/>
  <c r="AU166" i="1"/>
  <c r="DJ168" i="1"/>
  <c r="DP167" i="1"/>
  <c r="CO167" i="1"/>
  <c r="AP166" i="1"/>
  <c r="CY166" i="1"/>
  <c r="AO167" i="2" l="1"/>
  <c r="AR354" i="3"/>
  <c r="AQ354" i="3"/>
  <c r="BH345" i="3"/>
  <c r="BI345" i="3"/>
  <c r="AV350" i="3"/>
  <c r="AW350" i="3"/>
  <c r="AO343" i="3"/>
  <c r="AP343" i="3"/>
  <c r="Z141" i="2"/>
  <c r="AK168" i="2"/>
  <c r="AN168" i="2" s="1"/>
  <c r="AK169" i="2" s="1"/>
  <c r="X142" i="2"/>
  <c r="W142" i="2"/>
  <c r="V140" i="2"/>
  <c r="X336" i="3"/>
  <c r="BD338" i="3"/>
  <c r="BC338" i="3"/>
  <c r="W668" i="1"/>
  <c r="Z667" i="1"/>
  <c r="AE667" i="1"/>
  <c r="AD667" i="1"/>
  <c r="CL667" i="1"/>
  <c r="CM667" i="1"/>
  <c r="AA667" i="1"/>
  <c r="AF667" i="1"/>
  <c r="CF667" i="1"/>
  <c r="CH667" i="1"/>
  <c r="X667" i="1"/>
  <c r="AB667" i="1"/>
  <c r="CN667" i="1"/>
  <c r="Y667" i="1"/>
  <c r="AS667" i="1"/>
  <c r="CO667" i="1"/>
  <c r="CJ667" i="1"/>
  <c r="CI667" i="1"/>
  <c r="AG667" i="1"/>
  <c r="CG667" i="1"/>
  <c r="CK667" i="1"/>
  <c r="CW667" i="1"/>
  <c r="DI667" i="1"/>
  <c r="CS667" i="1"/>
  <c r="DE667" i="1"/>
  <c r="DA667" i="1"/>
  <c r="DG667" i="1"/>
  <c r="AK667" i="1"/>
  <c r="AC667" i="1"/>
  <c r="AW667" i="1"/>
  <c r="AM667" i="1"/>
  <c r="AY667" i="1"/>
  <c r="AO667" i="1"/>
  <c r="DC667" i="1"/>
  <c r="CQ667" i="1"/>
  <c r="AH667" i="1"/>
  <c r="AI667" i="1"/>
  <c r="CT667" i="1"/>
  <c r="CY667" i="1"/>
  <c r="AP667" i="1"/>
  <c r="BA667" i="1"/>
  <c r="AR667" i="1"/>
  <c r="AQ667" i="1"/>
  <c r="CU667" i="1"/>
  <c r="CZ667" i="1"/>
  <c r="CP667" i="1"/>
  <c r="AL667" i="1"/>
  <c r="CX667" i="1"/>
  <c r="AU667" i="1"/>
  <c r="AZ667" i="1"/>
  <c r="CR667" i="1"/>
  <c r="AT667" i="1"/>
  <c r="DH667" i="1"/>
  <c r="AV667" i="1"/>
  <c r="CV667" i="1"/>
  <c r="DB667" i="1"/>
  <c r="AJ667" i="1"/>
  <c r="DF667" i="1"/>
  <c r="DD667" i="1"/>
  <c r="AX667" i="1"/>
  <c r="AN667" i="1"/>
  <c r="AR197" i="2"/>
  <c r="BD197" i="2"/>
  <c r="AM197" i="2"/>
  <c r="AH197" i="2"/>
  <c r="W336" i="3"/>
  <c r="K199" i="2"/>
  <c r="AB198" i="2"/>
  <c r="AH399" i="3"/>
  <c r="Q400" i="3"/>
  <c r="AF336" i="3"/>
  <c r="AE336" i="3"/>
  <c r="AB336" i="3"/>
  <c r="BF337" i="3"/>
  <c r="U140" i="2"/>
  <c r="BJ398" i="3"/>
  <c r="AS398" i="3"/>
  <c r="AN398" i="3"/>
  <c r="AX398" i="3"/>
  <c r="AQ166" i="2"/>
  <c r="AT166" i="2" s="1"/>
  <c r="AT165" i="2"/>
  <c r="R141" i="2"/>
  <c r="AZ141" i="2"/>
  <c r="Q141" i="2"/>
  <c r="AK166" i="1"/>
  <c r="AV165" i="1"/>
  <c r="AC166" i="1"/>
  <c r="AZ166" i="1"/>
  <c r="DH166" i="1"/>
  <c r="DA166" i="1"/>
  <c r="DD166" i="1"/>
  <c r="BA166" i="1"/>
  <c r="CC166" i="1"/>
  <c r="BL166" i="1"/>
  <c r="BT166" i="1"/>
  <c r="EF165" i="1"/>
  <c r="ED166" i="1"/>
  <c r="EC166" i="1"/>
  <c r="EE166" i="1"/>
  <c r="BZ165" i="1"/>
  <c r="EA166" i="1"/>
  <c r="CD166" i="1"/>
  <c r="EH166" i="1"/>
  <c r="DW166" i="1"/>
  <c r="DX166" i="1"/>
  <c r="DU166" i="1"/>
  <c r="DB165" i="1"/>
  <c r="CA166" i="1"/>
  <c r="BQ166" i="1"/>
  <c r="DF165" i="1"/>
  <c r="EM166" i="1"/>
  <c r="BR165" i="1"/>
  <c r="EJ165" i="1"/>
  <c r="EB166" i="1"/>
  <c r="BS166" i="1"/>
  <c r="DY166" i="1"/>
  <c r="BO166" i="1"/>
  <c r="BP165" i="1"/>
  <c r="AJ165" i="1"/>
  <c r="BW166" i="1"/>
  <c r="BM166" i="1"/>
  <c r="EK166" i="1"/>
  <c r="BN165" i="1"/>
  <c r="BV166" i="1"/>
  <c r="BY166" i="1"/>
  <c r="BU166" i="1"/>
  <c r="EG166" i="1"/>
  <c r="AT165" i="1"/>
  <c r="CV165" i="1"/>
  <c r="EL166" i="1"/>
  <c r="EI166" i="1"/>
  <c r="BX165" i="1"/>
  <c r="DV165" i="1"/>
  <c r="DT166" i="1"/>
  <c r="CE166" i="1"/>
  <c r="AX165" i="1"/>
  <c r="CR165" i="1"/>
  <c r="DZ165" i="1"/>
  <c r="CB165" i="1"/>
  <c r="AN165" i="1"/>
  <c r="AG165" i="2"/>
  <c r="AJ165" i="2" s="1"/>
  <c r="AJ164" i="2"/>
  <c r="AQ167" i="2"/>
  <c r="AP167" i="2"/>
  <c r="AS167" i="2" s="1"/>
  <c r="BC174" i="2"/>
  <c r="BB174" i="2"/>
  <c r="AI165" i="2"/>
  <c r="AS169" i="1"/>
  <c r="DP168" i="1"/>
  <c r="AU167" i="1"/>
  <c r="BI168" i="1"/>
  <c r="CP167" i="1"/>
  <c r="DC167" i="1"/>
  <c r="AW168" i="1"/>
  <c r="BE168" i="1"/>
  <c r="AY167" i="1"/>
  <c r="CY167" i="1"/>
  <c r="CO168" i="1"/>
  <c r="DJ169" i="1"/>
  <c r="BK168" i="1"/>
  <c r="AF168" i="1"/>
  <c r="AL167" i="1"/>
  <c r="DI168" i="1"/>
  <c r="CZ168" i="1"/>
  <c r="BJ168" i="1"/>
  <c r="DS168" i="1"/>
  <c r="CX167" i="1"/>
  <c r="AA167" i="1"/>
  <c r="BB168" i="1"/>
  <c r="BH168" i="1"/>
  <c r="CN168" i="1"/>
  <c r="Y168" i="1"/>
  <c r="AO168" i="1"/>
  <c r="DQ168" i="1"/>
  <c r="CT167" i="1"/>
  <c r="CJ168" i="1"/>
  <c r="Z167" i="1"/>
  <c r="CS168" i="1"/>
  <c r="CW168" i="1"/>
  <c r="AH167" i="1"/>
  <c r="CQ167" i="1"/>
  <c r="CI167" i="1"/>
  <c r="BG168" i="1"/>
  <c r="DO168" i="1"/>
  <c r="AB168" i="1"/>
  <c r="DE168" i="1"/>
  <c r="AQ167" i="1"/>
  <c r="DM168" i="1"/>
  <c r="CL167" i="1"/>
  <c r="DK168" i="1"/>
  <c r="DG167" i="1"/>
  <c r="AR168" i="1"/>
  <c r="AD167" i="1"/>
  <c r="CM167" i="1"/>
  <c r="DN168" i="1"/>
  <c r="AG168" i="1"/>
  <c r="CG168" i="1"/>
  <c r="CF168" i="1"/>
  <c r="DR169" i="1"/>
  <c r="BF169" i="1"/>
  <c r="DL168" i="1"/>
  <c r="BD168" i="1"/>
  <c r="X168" i="1"/>
  <c r="CH167" i="1"/>
  <c r="BC168" i="1"/>
  <c r="AE167" i="1"/>
  <c r="AM167" i="1"/>
  <c r="AP167" i="1"/>
  <c r="CU167" i="1"/>
  <c r="CK168" i="1"/>
  <c r="AI167" i="1"/>
  <c r="AM344" i="3" l="1"/>
  <c r="AL344" i="3"/>
  <c r="AO344" i="3" s="1"/>
  <c r="AT354" i="3"/>
  <c r="AU354" i="3"/>
  <c r="BK345" i="3"/>
  <c r="BL345" i="3"/>
  <c r="AY350" i="3"/>
  <c r="AZ350" i="3"/>
  <c r="AL169" i="2"/>
  <c r="AO168" i="2"/>
  <c r="Y142" i="2"/>
  <c r="Z142" i="2"/>
  <c r="BD198" i="2"/>
  <c r="AR198" i="2"/>
  <c r="AH198" i="2"/>
  <c r="AM198" i="2"/>
  <c r="AS399" i="3"/>
  <c r="BJ399" i="3"/>
  <c r="AX399" i="3"/>
  <c r="AN399" i="3"/>
  <c r="W669" i="1"/>
  <c r="CH668" i="1"/>
  <c r="CL668" i="1"/>
  <c r="Z668" i="1"/>
  <c r="AA668" i="1"/>
  <c r="AD668" i="1"/>
  <c r="CI668" i="1"/>
  <c r="AB668" i="1"/>
  <c r="CJ668" i="1"/>
  <c r="X668" i="1"/>
  <c r="CF668" i="1"/>
  <c r="AE668" i="1"/>
  <c r="CN668" i="1"/>
  <c r="CO668" i="1"/>
  <c r="AF668" i="1"/>
  <c r="CG668" i="1"/>
  <c r="CM668" i="1"/>
  <c r="Y668" i="1"/>
  <c r="AG668" i="1"/>
  <c r="AS668" i="1"/>
  <c r="CK668" i="1"/>
  <c r="DG668" i="1"/>
  <c r="CW668" i="1"/>
  <c r="AW668" i="1"/>
  <c r="CT668" i="1"/>
  <c r="CU668" i="1"/>
  <c r="CZ668" i="1"/>
  <c r="AM668" i="1"/>
  <c r="AK668" i="1"/>
  <c r="AI668" i="1"/>
  <c r="DI668" i="1"/>
  <c r="DE668" i="1"/>
  <c r="AC668" i="1"/>
  <c r="AO668" i="1"/>
  <c r="BA668" i="1"/>
  <c r="CQ668" i="1"/>
  <c r="AH668" i="1"/>
  <c r="AQ668" i="1"/>
  <c r="AR668" i="1"/>
  <c r="AY668" i="1"/>
  <c r="DA668" i="1"/>
  <c r="AP668" i="1"/>
  <c r="CP668" i="1"/>
  <c r="CS668" i="1"/>
  <c r="DC668" i="1"/>
  <c r="AU668" i="1"/>
  <c r="CY668" i="1"/>
  <c r="AL668" i="1"/>
  <c r="CX668" i="1"/>
  <c r="AV668" i="1"/>
  <c r="DF668" i="1"/>
  <c r="AJ668" i="1"/>
  <c r="DD668" i="1"/>
  <c r="AN668" i="1"/>
  <c r="AT668" i="1"/>
  <c r="DH668" i="1"/>
  <c r="AZ668" i="1"/>
  <c r="AX668" i="1"/>
  <c r="CV668" i="1"/>
  <c r="CR668" i="1"/>
  <c r="DB668" i="1"/>
  <c r="S141" i="2"/>
  <c r="T141" i="2"/>
  <c r="AB199" i="2"/>
  <c r="K200" i="2"/>
  <c r="BE338" i="3"/>
  <c r="BF338" i="3"/>
  <c r="AH400" i="3"/>
  <c r="Q401" i="3"/>
  <c r="Y337" i="3"/>
  <c r="AA337" i="3" s="1"/>
  <c r="Z337" i="3"/>
  <c r="U337" i="3"/>
  <c r="W337" i="3" s="1"/>
  <c r="V337" i="3"/>
  <c r="AC337" i="3"/>
  <c r="AD337" i="3"/>
  <c r="P142" i="2"/>
  <c r="O142" i="2"/>
  <c r="AX142" i="2"/>
  <c r="AW142" i="2"/>
  <c r="AK167" i="1"/>
  <c r="AV166" i="1"/>
  <c r="AC167" i="1"/>
  <c r="DH167" i="1"/>
  <c r="AZ167" i="1"/>
  <c r="DA167" i="1"/>
  <c r="BA167" i="1"/>
  <c r="DD167" i="1"/>
  <c r="EL167" i="1"/>
  <c r="EG167" i="1"/>
  <c r="BN166" i="1"/>
  <c r="AJ166" i="1"/>
  <c r="BS167" i="1"/>
  <c r="DB166" i="1"/>
  <c r="EE167" i="1"/>
  <c r="DV166" i="1"/>
  <c r="EK167" i="1"/>
  <c r="DU167" i="1"/>
  <c r="AN166" i="1"/>
  <c r="DZ166" i="1"/>
  <c r="DT167" i="1"/>
  <c r="EI167" i="1"/>
  <c r="BU167" i="1"/>
  <c r="BV167" i="1"/>
  <c r="BP166" i="1"/>
  <c r="EB167" i="1"/>
  <c r="DF166" i="1"/>
  <c r="CD167" i="1"/>
  <c r="EC167" i="1"/>
  <c r="BL167" i="1"/>
  <c r="CB166" i="1"/>
  <c r="CR166" i="1"/>
  <c r="BQ167" i="1"/>
  <c r="CE167" i="1"/>
  <c r="BX166" i="1"/>
  <c r="AT166" i="1"/>
  <c r="BW167" i="1"/>
  <c r="DY167" i="1"/>
  <c r="BR166" i="1"/>
  <c r="CA167" i="1"/>
  <c r="DW167" i="1"/>
  <c r="BZ166" i="1"/>
  <c r="EF166" i="1"/>
  <c r="AX166" i="1"/>
  <c r="CV166" i="1"/>
  <c r="BY167" i="1"/>
  <c r="BM167" i="1"/>
  <c r="BO167" i="1"/>
  <c r="EJ166" i="1"/>
  <c r="EM167" i="1"/>
  <c r="DX167" i="1"/>
  <c r="EH167" i="1"/>
  <c r="EA167" i="1"/>
  <c r="ED167" i="1"/>
  <c r="BT167" i="1"/>
  <c r="CC167" i="1"/>
  <c r="AT167" i="2"/>
  <c r="AO169" i="2"/>
  <c r="BF174" i="2"/>
  <c r="AG166" i="2"/>
  <c r="AF166" i="2"/>
  <c r="AI166" i="2" s="1"/>
  <c r="AP168" i="2"/>
  <c r="AS168" i="2" s="1"/>
  <c r="AQ168" i="2"/>
  <c r="AN169" i="2"/>
  <c r="BE174" i="2"/>
  <c r="CK169" i="1"/>
  <c r="CH168" i="1"/>
  <c r="DL169" i="1"/>
  <c r="CF169" i="1"/>
  <c r="AG169" i="1"/>
  <c r="AR169" i="1"/>
  <c r="BD169" i="1"/>
  <c r="DE169" i="1"/>
  <c r="AI168" i="1"/>
  <c r="CU168" i="1"/>
  <c r="AP168" i="1"/>
  <c r="AM168" i="1"/>
  <c r="BC169" i="1"/>
  <c r="DR170" i="1"/>
  <c r="DN169" i="1"/>
  <c r="CM168" i="1"/>
  <c r="DG168" i="1"/>
  <c r="CL168" i="1"/>
  <c r="AQ168" i="1"/>
  <c r="AB169" i="1"/>
  <c r="DO169" i="1"/>
  <c r="BG169" i="1"/>
  <c r="CI168" i="1"/>
  <c r="CS169" i="1"/>
  <c r="Z168" i="1"/>
  <c r="CN169" i="1"/>
  <c r="BB169" i="1"/>
  <c r="CX168" i="1"/>
  <c r="DS169" i="1"/>
  <c r="BJ169" i="1"/>
  <c r="BK169" i="1"/>
  <c r="DJ170" i="1"/>
  <c r="CY168" i="1"/>
  <c r="AY168" i="1"/>
  <c r="BE169" i="1"/>
  <c r="CP168" i="1"/>
  <c r="X169" i="1"/>
  <c r="CG169" i="1"/>
  <c r="AD168" i="1"/>
  <c r="DK169" i="1"/>
  <c r="DM169" i="1"/>
  <c r="CQ168" i="1"/>
  <c r="CW169" i="1"/>
  <c r="DQ169" i="1"/>
  <c r="AO169" i="1"/>
  <c r="Y169" i="1"/>
  <c r="BH169" i="1"/>
  <c r="AA168" i="1"/>
  <c r="DI169" i="1"/>
  <c r="AL168" i="1"/>
  <c r="AF169" i="1"/>
  <c r="AW169" i="1"/>
  <c r="DC168" i="1"/>
  <c r="AU168" i="1"/>
  <c r="AS170" i="1"/>
  <c r="CJ169" i="1"/>
  <c r="DP169" i="1"/>
  <c r="AE168" i="1"/>
  <c r="BF170" i="1"/>
  <c r="AH168" i="1"/>
  <c r="CT168" i="1"/>
  <c r="CZ169" i="1"/>
  <c r="CO169" i="1"/>
  <c r="BI169" i="1"/>
  <c r="AP344" i="3" l="1"/>
  <c r="AM345" i="3"/>
  <c r="AL345" i="3"/>
  <c r="AO345" i="3"/>
  <c r="AV351" i="3"/>
  <c r="AY351" i="3" s="1"/>
  <c r="AW351" i="3"/>
  <c r="AQ355" i="3"/>
  <c r="AR355" i="3"/>
  <c r="BH346" i="3"/>
  <c r="BI346" i="3"/>
  <c r="X143" i="2"/>
  <c r="W143" i="2"/>
  <c r="AB337" i="3"/>
  <c r="BJ400" i="3"/>
  <c r="AS400" i="3"/>
  <c r="AX400" i="3"/>
  <c r="AN400" i="3"/>
  <c r="AE337" i="3"/>
  <c r="AF337" i="3"/>
  <c r="Z338" i="3"/>
  <c r="U338" i="3"/>
  <c r="AC338" i="3"/>
  <c r="V338" i="3"/>
  <c r="Y338" i="3"/>
  <c r="AD338" i="3"/>
  <c r="BD199" i="2"/>
  <c r="AR199" i="2"/>
  <c r="AH199" i="2"/>
  <c r="AM199" i="2"/>
  <c r="BC339" i="3"/>
  <c r="BD339" i="3"/>
  <c r="U141" i="2"/>
  <c r="V141" i="2"/>
  <c r="X337" i="3"/>
  <c r="AH401" i="3"/>
  <c r="Q402" i="3"/>
  <c r="K201" i="2"/>
  <c r="AB200" i="2"/>
  <c r="W670" i="1"/>
  <c r="CL669" i="1"/>
  <c r="AA669" i="1"/>
  <c r="AD669" i="1"/>
  <c r="CH669" i="1"/>
  <c r="Z669" i="1"/>
  <c r="AF669" i="1"/>
  <c r="AB669" i="1"/>
  <c r="CJ669" i="1"/>
  <c r="AE669" i="1"/>
  <c r="X669" i="1"/>
  <c r="CN669" i="1"/>
  <c r="Y669" i="1"/>
  <c r="CM669" i="1"/>
  <c r="AS669" i="1"/>
  <c r="CF669" i="1"/>
  <c r="CO669" i="1"/>
  <c r="CI669" i="1"/>
  <c r="CK669" i="1"/>
  <c r="AG669" i="1"/>
  <c r="CG669" i="1"/>
  <c r="AK669" i="1"/>
  <c r="AO669" i="1"/>
  <c r="CW669" i="1"/>
  <c r="AL669" i="1"/>
  <c r="AM669" i="1"/>
  <c r="DG669" i="1"/>
  <c r="DA669" i="1"/>
  <c r="AY669" i="1"/>
  <c r="AW669" i="1"/>
  <c r="CP669" i="1"/>
  <c r="DE669" i="1"/>
  <c r="AR669" i="1"/>
  <c r="AC669" i="1"/>
  <c r="AI669" i="1"/>
  <c r="AP669" i="1"/>
  <c r="DC669" i="1"/>
  <c r="BA669" i="1"/>
  <c r="CS669" i="1"/>
  <c r="AU669" i="1"/>
  <c r="DI669" i="1"/>
  <c r="AQ669" i="1"/>
  <c r="CT669" i="1"/>
  <c r="CQ669" i="1"/>
  <c r="CU669" i="1"/>
  <c r="CZ669" i="1"/>
  <c r="CX669" i="1"/>
  <c r="CY669" i="1"/>
  <c r="AH669" i="1"/>
  <c r="DH669" i="1"/>
  <c r="DD669" i="1"/>
  <c r="DF669" i="1"/>
  <c r="AT669" i="1"/>
  <c r="AN669" i="1"/>
  <c r="DB669" i="1"/>
  <c r="AZ669" i="1"/>
  <c r="AV669" i="1"/>
  <c r="CV669" i="1"/>
  <c r="AJ669" i="1"/>
  <c r="AX669" i="1"/>
  <c r="CR669" i="1"/>
  <c r="R142" i="2"/>
  <c r="AZ142" i="2"/>
  <c r="AY142" i="2"/>
  <c r="Q142" i="2"/>
  <c r="AK168" i="1"/>
  <c r="AV167" i="1"/>
  <c r="AC168" i="1"/>
  <c r="DH168" i="1"/>
  <c r="AZ168" i="1"/>
  <c r="DA168" i="1"/>
  <c r="DD168" i="1"/>
  <c r="BA168" i="1"/>
  <c r="EF167" i="1"/>
  <c r="DW168" i="1"/>
  <c r="BR167" i="1"/>
  <c r="BW168" i="1"/>
  <c r="BX167" i="1"/>
  <c r="BQ168" i="1"/>
  <c r="EC168" i="1"/>
  <c r="DF167" i="1"/>
  <c r="BP167" i="1"/>
  <c r="BU168" i="1"/>
  <c r="DT168" i="1"/>
  <c r="AN167" i="1"/>
  <c r="EK168" i="1"/>
  <c r="EE168" i="1"/>
  <c r="BS168" i="1"/>
  <c r="BN167" i="1"/>
  <c r="EL168" i="1"/>
  <c r="EA168" i="1"/>
  <c r="EJ167" i="1"/>
  <c r="CV167" i="1"/>
  <c r="BL168" i="1"/>
  <c r="CD168" i="1"/>
  <c r="DZ167" i="1"/>
  <c r="DV167" i="1"/>
  <c r="AX167" i="1"/>
  <c r="BZ167" i="1"/>
  <c r="CA168" i="1"/>
  <c r="DY168" i="1"/>
  <c r="AT167" i="1"/>
  <c r="CE168" i="1"/>
  <c r="CR167" i="1"/>
  <c r="EB168" i="1"/>
  <c r="BV168" i="1"/>
  <c r="EI168" i="1"/>
  <c r="DU168" i="1"/>
  <c r="DB167" i="1"/>
  <c r="AJ167" i="1"/>
  <c r="EG168" i="1"/>
  <c r="BT168" i="1"/>
  <c r="DX168" i="1"/>
  <c r="BM168" i="1"/>
  <c r="CC168" i="1"/>
  <c r="ED168" i="1"/>
  <c r="EH168" i="1"/>
  <c r="EM168" i="1"/>
  <c r="BO168" i="1"/>
  <c r="BY168" i="1"/>
  <c r="CB167" i="1"/>
  <c r="AQ169" i="2"/>
  <c r="AP169" i="2"/>
  <c r="AK170" i="2"/>
  <c r="AN170" i="2" s="1"/>
  <c r="AL170" i="2"/>
  <c r="AF167" i="2"/>
  <c r="AI167" i="2" s="1"/>
  <c r="AG167" i="2"/>
  <c r="BB175" i="2"/>
  <c r="BE175" i="2" s="1"/>
  <c r="BC175" i="2"/>
  <c r="AT168" i="2"/>
  <c r="AJ166" i="2"/>
  <c r="BK170" i="1"/>
  <c r="AH169" i="1"/>
  <c r="BF171" i="1"/>
  <c r="CJ170" i="1"/>
  <c r="BI170" i="1"/>
  <c r="CZ170" i="1"/>
  <c r="CT169" i="1"/>
  <c r="DP170" i="1"/>
  <c r="AS171" i="1"/>
  <c r="DC169" i="1"/>
  <c r="AF170" i="1"/>
  <c r="AL169" i="1"/>
  <c r="Y170" i="1"/>
  <c r="DQ170" i="1"/>
  <c r="CQ169" i="1"/>
  <c r="DM170" i="1"/>
  <c r="AD169" i="1"/>
  <c r="X170" i="1"/>
  <c r="CP169" i="1"/>
  <c r="BE170" i="1"/>
  <c r="CY169" i="1"/>
  <c r="DS170" i="1"/>
  <c r="BB170" i="1"/>
  <c r="CS170" i="1"/>
  <c r="BG170" i="1"/>
  <c r="CL169" i="1"/>
  <c r="DN170" i="1"/>
  <c r="DR171" i="1"/>
  <c r="AP169" i="1"/>
  <c r="AI169" i="1"/>
  <c r="AR170" i="1"/>
  <c r="CF170" i="1"/>
  <c r="CH169" i="1"/>
  <c r="CK170" i="1"/>
  <c r="BC170" i="1"/>
  <c r="AE169" i="1"/>
  <c r="AW170" i="1"/>
  <c r="DI170" i="1"/>
  <c r="AA169" i="1"/>
  <c r="BH170" i="1"/>
  <c r="AO170" i="1"/>
  <c r="CW170" i="1"/>
  <c r="DK170" i="1"/>
  <c r="CG170" i="1"/>
  <c r="AY169" i="1"/>
  <c r="DJ171" i="1"/>
  <c r="BJ170" i="1"/>
  <c r="CX169" i="1"/>
  <c r="CN170" i="1"/>
  <c r="Z169" i="1"/>
  <c r="CI169" i="1"/>
  <c r="AB170" i="1"/>
  <c r="AQ169" i="1"/>
  <c r="DG169" i="1"/>
  <c r="CM169" i="1"/>
  <c r="AM169" i="1"/>
  <c r="CU169" i="1"/>
  <c r="DE170" i="1"/>
  <c r="BD170" i="1"/>
  <c r="AG170" i="1"/>
  <c r="DL170" i="1"/>
  <c r="CO170" i="1"/>
  <c r="AU169" i="1"/>
  <c r="DO170" i="1"/>
  <c r="AU355" i="3" l="1"/>
  <c r="AP345" i="3"/>
  <c r="AM346" i="3"/>
  <c r="L103" i="22" s="1"/>
  <c r="AL346" i="3"/>
  <c r="AO346" i="3" s="1"/>
  <c r="AZ351" i="3"/>
  <c r="BK346" i="3"/>
  <c r="BL346" i="3"/>
  <c r="AW352" i="3"/>
  <c r="AV352" i="3"/>
  <c r="AY352" i="3" s="1"/>
  <c r="AT355" i="3"/>
  <c r="Z143" i="2"/>
  <c r="Y143" i="2"/>
  <c r="AB338" i="3"/>
  <c r="AA338" i="3"/>
  <c r="AH402" i="3"/>
  <c r="Q403" i="3"/>
  <c r="W671" i="1"/>
  <c r="CL670" i="1"/>
  <c r="AE670" i="1"/>
  <c r="CH670" i="1"/>
  <c r="AA670" i="1"/>
  <c r="X670" i="1"/>
  <c r="AB670" i="1"/>
  <c r="CF670" i="1"/>
  <c r="CI670" i="1"/>
  <c r="AF670" i="1"/>
  <c r="Z670" i="1"/>
  <c r="CM670" i="1"/>
  <c r="AD670" i="1"/>
  <c r="Y670" i="1"/>
  <c r="CJ670" i="1"/>
  <c r="CN670" i="1"/>
  <c r="AG670" i="1"/>
  <c r="CK670" i="1"/>
  <c r="CO670" i="1"/>
  <c r="CG670" i="1"/>
  <c r="AS670" i="1"/>
  <c r="AO670" i="1"/>
  <c r="BA670" i="1"/>
  <c r="CZ670" i="1"/>
  <c r="AK670" i="1"/>
  <c r="DG670" i="1"/>
  <c r="CW670" i="1"/>
  <c r="DA670" i="1"/>
  <c r="CP670" i="1"/>
  <c r="AM670" i="1"/>
  <c r="AY670" i="1"/>
  <c r="CY670" i="1"/>
  <c r="DI670" i="1"/>
  <c r="CS670" i="1"/>
  <c r="AC670" i="1"/>
  <c r="AQ670" i="1"/>
  <c r="AW670" i="1"/>
  <c r="CT670" i="1"/>
  <c r="AP670" i="1"/>
  <c r="DC670" i="1"/>
  <c r="AL670" i="1"/>
  <c r="AI670" i="1"/>
  <c r="DE670" i="1"/>
  <c r="CU670" i="1"/>
  <c r="AR670" i="1"/>
  <c r="CQ670" i="1"/>
  <c r="AH670" i="1"/>
  <c r="CX670" i="1"/>
  <c r="AU670" i="1"/>
  <c r="DD670" i="1"/>
  <c r="AX670" i="1"/>
  <c r="DB670" i="1"/>
  <c r="CV670" i="1"/>
  <c r="AT670" i="1"/>
  <c r="AN670" i="1"/>
  <c r="CR670" i="1"/>
  <c r="DH670" i="1"/>
  <c r="AZ670" i="1"/>
  <c r="AV670" i="1"/>
  <c r="DF670" i="1"/>
  <c r="AJ670" i="1"/>
  <c r="AS401" i="3"/>
  <c r="BJ401" i="3"/>
  <c r="AN401" i="3"/>
  <c r="AX401" i="3"/>
  <c r="BD200" i="2"/>
  <c r="AM200" i="2"/>
  <c r="AH200" i="2"/>
  <c r="AR200" i="2"/>
  <c r="BE339" i="3"/>
  <c r="BF339" i="3"/>
  <c r="S142" i="2"/>
  <c r="T142" i="2"/>
  <c r="W338" i="3"/>
  <c r="X338" i="3"/>
  <c r="AB201" i="2"/>
  <c r="K202" i="2"/>
  <c r="AF338" i="3"/>
  <c r="AE338" i="3"/>
  <c r="AW143" i="2"/>
  <c r="AY143" i="2" s="1"/>
  <c r="O143" i="2"/>
  <c r="AX143" i="2"/>
  <c r="P143" i="2"/>
  <c r="AK169" i="1"/>
  <c r="AV168" i="1"/>
  <c r="AC169" i="1"/>
  <c r="DH169" i="1"/>
  <c r="AZ169" i="1"/>
  <c r="DA169" i="1"/>
  <c r="DD169" i="1"/>
  <c r="BA169" i="1"/>
  <c r="BY169" i="1"/>
  <c r="EM169" i="1"/>
  <c r="BM169" i="1"/>
  <c r="DU169" i="1"/>
  <c r="DF168" i="1"/>
  <c r="ED169" i="1"/>
  <c r="BT169" i="1"/>
  <c r="AJ168" i="1"/>
  <c r="BV169" i="1"/>
  <c r="CR168" i="1"/>
  <c r="AT168" i="1"/>
  <c r="CA169" i="1"/>
  <c r="AX168" i="1"/>
  <c r="DV168" i="1"/>
  <c r="CV168" i="1"/>
  <c r="EA169" i="1"/>
  <c r="BN168" i="1"/>
  <c r="EE169" i="1"/>
  <c r="AN168" i="1"/>
  <c r="BU169" i="1"/>
  <c r="DW169" i="1"/>
  <c r="CC169" i="1"/>
  <c r="EG169" i="1"/>
  <c r="DY169" i="1"/>
  <c r="BZ168" i="1"/>
  <c r="DZ168" i="1"/>
  <c r="EL169" i="1"/>
  <c r="BS169" i="1"/>
  <c r="EK169" i="1"/>
  <c r="EC169" i="1"/>
  <c r="CD169" i="1"/>
  <c r="BQ169" i="1"/>
  <c r="BW169" i="1"/>
  <c r="CB168" i="1"/>
  <c r="BO169" i="1"/>
  <c r="EH169" i="1"/>
  <c r="DX169" i="1"/>
  <c r="DB168" i="1"/>
  <c r="EI169" i="1"/>
  <c r="EB169" i="1"/>
  <c r="CE169" i="1"/>
  <c r="BL169" i="1"/>
  <c r="EJ168" i="1"/>
  <c r="DT169" i="1"/>
  <c r="BP168" i="1"/>
  <c r="BX168" i="1"/>
  <c r="BR168" i="1"/>
  <c r="EF168" i="1"/>
  <c r="AT169" i="2"/>
  <c r="AS169" i="2"/>
  <c r="AQ170" i="2" s="1"/>
  <c r="BF175" i="2"/>
  <c r="AG168" i="2"/>
  <c r="AF168" i="2"/>
  <c r="AL171" i="2"/>
  <c r="AK171" i="2"/>
  <c r="BC176" i="2"/>
  <c r="BB176" i="2"/>
  <c r="AJ167" i="2"/>
  <c r="AO170" i="2"/>
  <c r="CQ170" i="1"/>
  <c r="CO171" i="1"/>
  <c r="AG171" i="1"/>
  <c r="DE171" i="1"/>
  <c r="CX170" i="1"/>
  <c r="AU170" i="1"/>
  <c r="AM170" i="1"/>
  <c r="DG170" i="1"/>
  <c r="CI170" i="1"/>
  <c r="DJ172" i="1"/>
  <c r="DK171" i="1"/>
  <c r="DO171" i="1"/>
  <c r="DL171" i="1"/>
  <c r="BD171" i="1"/>
  <c r="CU170" i="1"/>
  <c r="CM170" i="1"/>
  <c r="AB171" i="1"/>
  <c r="Z170" i="1"/>
  <c r="CN171" i="1"/>
  <c r="BJ171" i="1"/>
  <c r="AY170" i="1"/>
  <c r="CG171" i="1"/>
  <c r="CW171" i="1"/>
  <c r="AO171" i="1"/>
  <c r="DI171" i="1"/>
  <c r="AW171" i="1"/>
  <c r="CK171" i="1"/>
  <c r="CF171" i="1"/>
  <c r="AP170" i="1"/>
  <c r="DN171" i="1"/>
  <c r="CL170" i="1"/>
  <c r="BG171" i="1"/>
  <c r="CS171" i="1"/>
  <c r="CP170" i="1"/>
  <c r="AD170" i="1"/>
  <c r="DM171" i="1"/>
  <c r="Y171" i="1"/>
  <c r="AL170" i="1"/>
  <c r="DC170" i="1"/>
  <c r="DP171" i="1"/>
  <c r="CZ171" i="1"/>
  <c r="BF172" i="1"/>
  <c r="BK171" i="1"/>
  <c r="CY170" i="1"/>
  <c r="AQ170" i="1"/>
  <c r="BH171" i="1"/>
  <c r="AA170" i="1"/>
  <c r="BC171" i="1"/>
  <c r="CH170" i="1"/>
  <c r="AR171" i="1"/>
  <c r="AI170" i="1"/>
  <c r="DR172" i="1"/>
  <c r="BB171" i="1"/>
  <c r="BE171" i="1"/>
  <c r="X171" i="1"/>
  <c r="DQ171" i="1"/>
  <c r="AF171" i="1"/>
  <c r="AS172" i="1"/>
  <c r="CT170" i="1"/>
  <c r="BI171" i="1"/>
  <c r="CJ171" i="1"/>
  <c r="AH170" i="1"/>
  <c r="AE170" i="1"/>
  <c r="DS171" i="1"/>
  <c r="AM347" i="3" l="1"/>
  <c r="AL347" i="3"/>
  <c r="AZ352" i="3"/>
  <c r="AR356" i="3"/>
  <c r="AQ356" i="3"/>
  <c r="AT356" i="3" s="1"/>
  <c r="AP346" i="3"/>
  <c r="N103" i="22"/>
  <c r="AW353" i="3"/>
  <c r="AV353" i="3"/>
  <c r="BI347" i="3"/>
  <c r="BH347" i="3"/>
  <c r="W144" i="2"/>
  <c r="Y144" i="2" s="1"/>
  <c r="X144" i="2"/>
  <c r="K203" i="2"/>
  <c r="AB202" i="2"/>
  <c r="W672" i="1"/>
  <c r="AD671" i="1"/>
  <c r="AA671" i="1"/>
  <c r="CH671" i="1"/>
  <c r="AF671" i="1"/>
  <c r="CL671" i="1"/>
  <c r="X671" i="1"/>
  <c r="AB671" i="1"/>
  <c r="AE671" i="1"/>
  <c r="CI671" i="1"/>
  <c r="CM671" i="1"/>
  <c r="Z671" i="1"/>
  <c r="Y671" i="1"/>
  <c r="CK671" i="1"/>
  <c r="CN671" i="1"/>
  <c r="CJ671" i="1"/>
  <c r="AG671" i="1"/>
  <c r="AS671" i="1"/>
  <c r="CG671" i="1"/>
  <c r="CF671" i="1"/>
  <c r="CO671" i="1"/>
  <c r="BA671" i="1"/>
  <c r="AC671" i="1"/>
  <c r="DA671" i="1"/>
  <c r="DC671" i="1"/>
  <c r="AU671" i="1"/>
  <c r="CS671" i="1"/>
  <c r="DE671" i="1"/>
  <c r="AM671" i="1"/>
  <c r="AK671" i="1"/>
  <c r="AP671" i="1"/>
  <c r="DG671" i="1"/>
  <c r="AY671" i="1"/>
  <c r="CT671" i="1"/>
  <c r="AI671" i="1"/>
  <c r="CP671" i="1"/>
  <c r="AR671" i="1"/>
  <c r="CQ671" i="1"/>
  <c r="CW671" i="1"/>
  <c r="AO671" i="1"/>
  <c r="AW671" i="1"/>
  <c r="CU671" i="1"/>
  <c r="AQ671" i="1"/>
  <c r="AL671" i="1"/>
  <c r="AH671" i="1"/>
  <c r="CZ671" i="1"/>
  <c r="CX671" i="1"/>
  <c r="CY671" i="1"/>
  <c r="DI671" i="1"/>
  <c r="AN671" i="1"/>
  <c r="DB671" i="1"/>
  <c r="AJ671" i="1"/>
  <c r="AX671" i="1"/>
  <c r="DF671" i="1"/>
  <c r="CV671" i="1"/>
  <c r="DH671" i="1"/>
  <c r="AV671" i="1"/>
  <c r="CR671" i="1"/>
  <c r="AZ671" i="1"/>
  <c r="DD671" i="1"/>
  <c r="AT671" i="1"/>
  <c r="AD339" i="3"/>
  <c r="U339" i="3"/>
  <c r="W339" i="3" s="1"/>
  <c r="Z339" i="3"/>
  <c r="AC339" i="3"/>
  <c r="AE339" i="3" s="1"/>
  <c r="Y339" i="3"/>
  <c r="V339" i="3"/>
  <c r="BC340" i="3"/>
  <c r="BE340" i="3" s="1"/>
  <c r="BD340" i="3"/>
  <c r="AH201" i="2"/>
  <c r="BD201" i="2"/>
  <c r="AR201" i="2"/>
  <c r="AM201" i="2"/>
  <c r="U142" i="2"/>
  <c r="V142" i="2"/>
  <c r="AH403" i="3"/>
  <c r="Q404" i="3"/>
  <c r="BJ402" i="3"/>
  <c r="AS402" i="3"/>
  <c r="AN402" i="3"/>
  <c r="AX402" i="3"/>
  <c r="AZ143" i="2"/>
  <c r="R143" i="2"/>
  <c r="Q143" i="2"/>
  <c r="AP170" i="2"/>
  <c r="AS170" i="2" s="1"/>
  <c r="AQ171" i="2" s="1"/>
  <c r="AK170" i="1"/>
  <c r="AV169" i="1"/>
  <c r="AC170" i="1"/>
  <c r="AZ170" i="1"/>
  <c r="DH170" i="1"/>
  <c r="DA170" i="1"/>
  <c r="BA170" i="1"/>
  <c r="DD170" i="1"/>
  <c r="EE170" i="1"/>
  <c r="CA170" i="1"/>
  <c r="EM170" i="1"/>
  <c r="DY170" i="1"/>
  <c r="CC170" i="1"/>
  <c r="BU170" i="1"/>
  <c r="EA170" i="1"/>
  <c r="DV169" i="1"/>
  <c r="CR169" i="1"/>
  <c r="AJ169" i="1"/>
  <c r="ED170" i="1"/>
  <c r="DU170" i="1"/>
  <c r="EF169" i="1"/>
  <c r="CE170" i="1"/>
  <c r="EI170" i="1"/>
  <c r="DX170" i="1"/>
  <c r="BO170" i="1"/>
  <c r="BW170" i="1"/>
  <c r="EC170" i="1"/>
  <c r="BS170" i="1"/>
  <c r="BZ169" i="1"/>
  <c r="DW170" i="1"/>
  <c r="BN169" i="1"/>
  <c r="CV169" i="1"/>
  <c r="AT169" i="1"/>
  <c r="BT170" i="1"/>
  <c r="DF169" i="1"/>
  <c r="BM170" i="1"/>
  <c r="BY170" i="1"/>
  <c r="BX169" i="1"/>
  <c r="DT170" i="1"/>
  <c r="BL170" i="1"/>
  <c r="CB169" i="1"/>
  <c r="DZ169" i="1"/>
  <c r="EJ169" i="1"/>
  <c r="EB170" i="1"/>
  <c r="DB169" i="1"/>
  <c r="EH170" i="1"/>
  <c r="BQ170" i="1"/>
  <c r="BR169" i="1"/>
  <c r="BP169" i="1"/>
  <c r="CD170" i="1"/>
  <c r="EK170" i="1"/>
  <c r="EL170" i="1"/>
  <c r="EG170" i="1"/>
  <c r="AN169" i="1"/>
  <c r="AX169" i="1"/>
  <c r="BV170" i="1"/>
  <c r="BF176" i="2"/>
  <c r="AO171" i="2"/>
  <c r="AJ168" i="2"/>
  <c r="AI168" i="2"/>
  <c r="AF169" i="2" s="1"/>
  <c r="AN171" i="2"/>
  <c r="BE176" i="2"/>
  <c r="AS173" i="1"/>
  <c r="DS172" i="1"/>
  <c r="CJ172" i="1"/>
  <c r="AE171" i="1"/>
  <c r="AH171" i="1"/>
  <c r="CT171" i="1"/>
  <c r="AF172" i="1"/>
  <c r="X172" i="1"/>
  <c r="DR173" i="1"/>
  <c r="AR172" i="1"/>
  <c r="BC172" i="1"/>
  <c r="AA171" i="1"/>
  <c r="CY171" i="1"/>
  <c r="BK172" i="1"/>
  <c r="DP172" i="1"/>
  <c r="AL171" i="1"/>
  <c r="Y172" i="1"/>
  <c r="DM172" i="1"/>
  <c r="BG172" i="1"/>
  <c r="CL171" i="1"/>
  <c r="CK172" i="1"/>
  <c r="AW172" i="1"/>
  <c r="CN172" i="1"/>
  <c r="BD172" i="1"/>
  <c r="DO172" i="1"/>
  <c r="DJ173" i="1"/>
  <c r="DG171" i="1"/>
  <c r="CX171" i="1"/>
  <c r="AG172" i="1"/>
  <c r="CQ171" i="1"/>
  <c r="AO172" i="1"/>
  <c r="BI172" i="1"/>
  <c r="DQ172" i="1"/>
  <c r="BE172" i="1"/>
  <c r="BB172" i="1"/>
  <c r="CH171" i="1"/>
  <c r="BH172" i="1"/>
  <c r="AQ171" i="1"/>
  <c r="BF173" i="1"/>
  <c r="CZ172" i="1"/>
  <c r="DC171" i="1"/>
  <c r="AD171" i="1"/>
  <c r="CP171" i="1"/>
  <c r="CS172" i="1"/>
  <c r="DN172" i="1"/>
  <c r="AP171" i="1"/>
  <c r="CF172" i="1"/>
  <c r="DI172" i="1"/>
  <c r="CW172" i="1"/>
  <c r="CG172" i="1"/>
  <c r="BJ172" i="1"/>
  <c r="Z171" i="1"/>
  <c r="AB172" i="1"/>
  <c r="DL172" i="1"/>
  <c r="DK172" i="1"/>
  <c r="CI171" i="1"/>
  <c r="AM171" i="1"/>
  <c r="AU171" i="1"/>
  <c r="DE172" i="1"/>
  <c r="CO172" i="1"/>
  <c r="AI171" i="1"/>
  <c r="AY171" i="1"/>
  <c r="CM171" i="1"/>
  <c r="CU171" i="1"/>
  <c r="BL347" i="3" l="1"/>
  <c r="AY353" i="3"/>
  <c r="AZ353" i="3"/>
  <c r="AQ357" i="3"/>
  <c r="AR357" i="3"/>
  <c r="AO347" i="3"/>
  <c r="AP347" i="3"/>
  <c r="BK347" i="3"/>
  <c r="AU356" i="3"/>
  <c r="X145" i="2"/>
  <c r="W145" i="2"/>
  <c r="Z144" i="2"/>
  <c r="AB339" i="3"/>
  <c r="AA339" i="3"/>
  <c r="T143" i="2"/>
  <c r="S143" i="2"/>
  <c r="BF340" i="3"/>
  <c r="AF339" i="3"/>
  <c r="W673" i="1"/>
  <c r="Y672" i="1"/>
  <c r="AE672" i="1"/>
  <c r="CH672" i="1"/>
  <c r="CL672" i="1"/>
  <c r="AA672" i="1"/>
  <c r="AB672" i="1"/>
  <c r="AD672" i="1"/>
  <c r="CI672" i="1"/>
  <c r="CM672" i="1"/>
  <c r="X672" i="1"/>
  <c r="CF672" i="1"/>
  <c r="Z672" i="1"/>
  <c r="AF672" i="1"/>
  <c r="CG672" i="1"/>
  <c r="AS672" i="1"/>
  <c r="CJ672" i="1"/>
  <c r="CK672" i="1"/>
  <c r="CN672" i="1"/>
  <c r="CO672" i="1"/>
  <c r="AG672" i="1"/>
  <c r="DG672" i="1"/>
  <c r="AY672" i="1"/>
  <c r="DI672" i="1"/>
  <c r="AP672" i="1"/>
  <c r="AK672" i="1"/>
  <c r="AO672" i="1"/>
  <c r="DA672" i="1"/>
  <c r="AC672" i="1"/>
  <c r="BA672" i="1"/>
  <c r="CS672" i="1"/>
  <c r="AR672" i="1"/>
  <c r="CQ672" i="1"/>
  <c r="AM672" i="1"/>
  <c r="CW672" i="1"/>
  <c r="AW672" i="1"/>
  <c r="DE672" i="1"/>
  <c r="AI672" i="1"/>
  <c r="CZ672" i="1"/>
  <c r="CP672" i="1"/>
  <c r="AU672" i="1"/>
  <c r="CU672" i="1"/>
  <c r="AH672" i="1"/>
  <c r="AL672" i="1"/>
  <c r="CT672" i="1"/>
  <c r="DC672" i="1"/>
  <c r="CX672" i="1"/>
  <c r="CY672" i="1"/>
  <c r="AQ672" i="1"/>
  <c r="AN672" i="1"/>
  <c r="AV672" i="1"/>
  <c r="CR672" i="1"/>
  <c r="AT672" i="1"/>
  <c r="AZ672" i="1"/>
  <c r="DD672" i="1"/>
  <c r="AX672" i="1"/>
  <c r="CV672" i="1"/>
  <c r="DH672" i="1"/>
  <c r="DF672" i="1"/>
  <c r="AJ672" i="1"/>
  <c r="DB672" i="1"/>
  <c r="AH404" i="3"/>
  <c r="Q405" i="3"/>
  <c r="AC340" i="3"/>
  <c r="AE340" i="3" s="1"/>
  <c r="V340" i="3"/>
  <c r="Y340" i="3"/>
  <c r="AD340" i="3"/>
  <c r="U340" i="3"/>
  <c r="Z340" i="3"/>
  <c r="BD202" i="2"/>
  <c r="AM202" i="2"/>
  <c r="AH202" i="2"/>
  <c r="AR202" i="2"/>
  <c r="AS403" i="3"/>
  <c r="BJ403" i="3"/>
  <c r="AX403" i="3"/>
  <c r="AN403" i="3"/>
  <c r="BD341" i="3"/>
  <c r="BC341" i="3"/>
  <c r="BE341" i="3" s="1"/>
  <c r="X339" i="3"/>
  <c r="K204" i="2"/>
  <c r="AB203" i="2"/>
  <c r="AT170" i="2"/>
  <c r="AP171" i="2"/>
  <c r="AT171" i="2" s="1"/>
  <c r="AW144" i="2"/>
  <c r="AX144" i="2"/>
  <c r="P144" i="2"/>
  <c r="O144" i="2"/>
  <c r="AK171" i="1"/>
  <c r="AV170" i="1"/>
  <c r="AC171" i="1"/>
  <c r="DH171" i="1"/>
  <c r="AZ171" i="1"/>
  <c r="DA171" i="1"/>
  <c r="DD171" i="1"/>
  <c r="BA171" i="1"/>
  <c r="DF170" i="1"/>
  <c r="BN170" i="1"/>
  <c r="EC171" i="1"/>
  <c r="EE171" i="1"/>
  <c r="AX170" i="1"/>
  <c r="EG171" i="1"/>
  <c r="EK171" i="1"/>
  <c r="BP170" i="1"/>
  <c r="BQ171" i="1"/>
  <c r="DB170" i="1"/>
  <c r="EJ170" i="1"/>
  <c r="BL171" i="1"/>
  <c r="DW171" i="1"/>
  <c r="BW171" i="1"/>
  <c r="DX171" i="1"/>
  <c r="CE171" i="1"/>
  <c r="DV170" i="1"/>
  <c r="BR170" i="1"/>
  <c r="EH171" i="1"/>
  <c r="DZ170" i="1"/>
  <c r="BX170" i="1"/>
  <c r="BM171" i="1"/>
  <c r="BT171" i="1"/>
  <c r="CV170" i="1"/>
  <c r="BS171" i="1"/>
  <c r="DU171" i="1"/>
  <c r="AJ170" i="1"/>
  <c r="BU171" i="1"/>
  <c r="DY171" i="1"/>
  <c r="CA171" i="1"/>
  <c r="CB170" i="1"/>
  <c r="EF170" i="1"/>
  <c r="CR170" i="1"/>
  <c r="CC171" i="1"/>
  <c r="EM171" i="1"/>
  <c r="BV171" i="1"/>
  <c r="AN170" i="1"/>
  <c r="EL171" i="1"/>
  <c r="CD171" i="1"/>
  <c r="EB171" i="1"/>
  <c r="DT171" i="1"/>
  <c r="BY171" i="1"/>
  <c r="AT170" i="1"/>
  <c r="BZ170" i="1"/>
  <c r="BO171" i="1"/>
  <c r="EI171" i="1"/>
  <c r="ED171" i="1"/>
  <c r="EA171" i="1"/>
  <c r="AG169" i="2"/>
  <c r="AJ169" i="2" s="1"/>
  <c r="BB177" i="2"/>
  <c r="BC177" i="2"/>
  <c r="AI169" i="2"/>
  <c r="AK172" i="2"/>
  <c r="AN172" i="2" s="1"/>
  <c r="AL172" i="2"/>
  <c r="BI173" i="1"/>
  <c r="X173" i="1"/>
  <c r="CM172" i="1"/>
  <c r="CI172" i="1"/>
  <c r="DL173" i="1"/>
  <c r="Z172" i="1"/>
  <c r="DI173" i="1"/>
  <c r="DN173" i="1"/>
  <c r="AD172" i="1"/>
  <c r="CZ173" i="1"/>
  <c r="CU172" i="1"/>
  <c r="AY172" i="1"/>
  <c r="AI172" i="1"/>
  <c r="AM172" i="1"/>
  <c r="DK173" i="1"/>
  <c r="AB173" i="1"/>
  <c r="BJ173" i="1"/>
  <c r="CW173" i="1"/>
  <c r="AP172" i="1"/>
  <c r="CP172" i="1"/>
  <c r="DC172" i="1"/>
  <c r="BF174" i="1"/>
  <c r="AQ172" i="1"/>
  <c r="BH173" i="1"/>
  <c r="CH172" i="1"/>
  <c r="BE173" i="1"/>
  <c r="AO173" i="1"/>
  <c r="AG173" i="1"/>
  <c r="CX172" i="1"/>
  <c r="DG172" i="1"/>
  <c r="DO173" i="1"/>
  <c r="CK173" i="1"/>
  <c r="BG173" i="1"/>
  <c r="DM173" i="1"/>
  <c r="AL172" i="1"/>
  <c r="CY172" i="1"/>
  <c r="BC173" i="1"/>
  <c r="DR174" i="1"/>
  <c r="AF173" i="1"/>
  <c r="DS173" i="1"/>
  <c r="AU172" i="1"/>
  <c r="CG173" i="1"/>
  <c r="CS173" i="1"/>
  <c r="BB173" i="1"/>
  <c r="DQ173" i="1"/>
  <c r="CQ172" i="1"/>
  <c r="DJ174" i="1"/>
  <c r="CN173" i="1"/>
  <c r="AW173" i="1"/>
  <c r="CL172" i="1"/>
  <c r="Y173" i="1"/>
  <c r="BK173" i="1"/>
  <c r="AA172" i="1"/>
  <c r="AR173" i="1"/>
  <c r="AE172" i="1"/>
  <c r="AS174" i="1"/>
  <c r="CO173" i="1"/>
  <c r="CF173" i="1"/>
  <c r="DE173" i="1"/>
  <c r="BD173" i="1"/>
  <c r="DP173" i="1"/>
  <c r="CT172" i="1"/>
  <c r="AH172" i="1"/>
  <c r="CJ173" i="1"/>
  <c r="AU357" i="3" l="1"/>
  <c r="AL348" i="3"/>
  <c r="AO348" i="3" s="1"/>
  <c r="AM348" i="3"/>
  <c r="BH348" i="3"/>
  <c r="BI348" i="3"/>
  <c r="AT357" i="3"/>
  <c r="AW354" i="3"/>
  <c r="AV354" i="3"/>
  <c r="Y145" i="2"/>
  <c r="Z145" i="2"/>
  <c r="BC342" i="3"/>
  <c r="BE342" i="3" s="1"/>
  <c r="BD342" i="3"/>
  <c r="U143" i="2"/>
  <c r="V143" i="2"/>
  <c r="W340" i="3"/>
  <c r="X340" i="3"/>
  <c r="AF340" i="3"/>
  <c r="W674" i="1"/>
  <c r="AD673" i="1"/>
  <c r="CH673" i="1"/>
  <c r="Z673" i="1"/>
  <c r="AE673" i="1"/>
  <c r="CL673" i="1"/>
  <c r="AB673" i="1"/>
  <c r="AA673" i="1"/>
  <c r="X673" i="1"/>
  <c r="CI673" i="1"/>
  <c r="CM673" i="1"/>
  <c r="CF673" i="1"/>
  <c r="CJ673" i="1"/>
  <c r="CO673" i="1"/>
  <c r="AF673" i="1"/>
  <c r="CG673" i="1"/>
  <c r="CK673" i="1"/>
  <c r="CN673" i="1"/>
  <c r="Y673" i="1"/>
  <c r="AG673" i="1"/>
  <c r="AS673" i="1"/>
  <c r="AC673" i="1"/>
  <c r="AY673" i="1"/>
  <c r="AO673" i="1"/>
  <c r="AW673" i="1"/>
  <c r="DI673" i="1"/>
  <c r="CZ673" i="1"/>
  <c r="DG673" i="1"/>
  <c r="AK673" i="1"/>
  <c r="DA673" i="1"/>
  <c r="CT673" i="1"/>
  <c r="CS673" i="1"/>
  <c r="AR673" i="1"/>
  <c r="CQ673" i="1"/>
  <c r="CW673" i="1"/>
  <c r="AI673" i="1"/>
  <c r="CP673" i="1"/>
  <c r="BA673" i="1"/>
  <c r="AP673" i="1"/>
  <c r="DC673" i="1"/>
  <c r="CU673" i="1"/>
  <c r="AQ673" i="1"/>
  <c r="AM673" i="1"/>
  <c r="CX673" i="1"/>
  <c r="DE673" i="1"/>
  <c r="AL673" i="1"/>
  <c r="AU673" i="1"/>
  <c r="AH673" i="1"/>
  <c r="CY673" i="1"/>
  <c r="AZ673" i="1"/>
  <c r="DD673" i="1"/>
  <c r="DB673" i="1"/>
  <c r="CR673" i="1"/>
  <c r="DH673" i="1"/>
  <c r="AX673" i="1"/>
  <c r="DF673" i="1"/>
  <c r="CV673" i="1"/>
  <c r="AN673" i="1"/>
  <c r="AJ673" i="1"/>
  <c r="AV673" i="1"/>
  <c r="AT673" i="1"/>
  <c r="BJ404" i="3"/>
  <c r="AS404" i="3"/>
  <c r="AX404" i="3"/>
  <c r="AN404" i="3"/>
  <c r="AH203" i="2"/>
  <c r="BD203" i="2"/>
  <c r="AR203" i="2"/>
  <c r="AM203" i="2"/>
  <c r="BF341" i="3"/>
  <c r="AA340" i="3"/>
  <c r="K205" i="2"/>
  <c r="AB204" i="2"/>
  <c r="AB340" i="3"/>
  <c r="AH405" i="3"/>
  <c r="Q406" i="3"/>
  <c r="AS171" i="2"/>
  <c r="AQ172" i="2" s="1"/>
  <c r="R144" i="2"/>
  <c r="Q144" i="2"/>
  <c r="AY144" i="2"/>
  <c r="AZ144" i="2"/>
  <c r="AK172" i="1"/>
  <c r="AV171" i="1"/>
  <c r="AC172" i="1"/>
  <c r="DH172" i="1"/>
  <c r="AZ172" i="1"/>
  <c r="DA172" i="1"/>
  <c r="BA172" i="1"/>
  <c r="DD172" i="1"/>
  <c r="BZ171" i="1"/>
  <c r="BU172" i="1"/>
  <c r="BL172" i="1"/>
  <c r="ED172" i="1"/>
  <c r="AT171" i="1"/>
  <c r="EB172" i="1"/>
  <c r="BV172" i="1"/>
  <c r="CC172" i="1"/>
  <c r="BR171" i="1"/>
  <c r="EE172" i="1"/>
  <c r="DT172" i="1"/>
  <c r="CD172" i="1"/>
  <c r="CB171" i="1"/>
  <c r="BT172" i="1"/>
  <c r="EH172" i="1"/>
  <c r="DW172" i="1"/>
  <c r="BQ172" i="1"/>
  <c r="EK172" i="1"/>
  <c r="AX171" i="1"/>
  <c r="DF171" i="1"/>
  <c r="EI172" i="1"/>
  <c r="BY172" i="1"/>
  <c r="CA172" i="1"/>
  <c r="DU172" i="1"/>
  <c r="BM172" i="1"/>
  <c r="BW172" i="1"/>
  <c r="DB171" i="1"/>
  <c r="EG172" i="1"/>
  <c r="BO172" i="1"/>
  <c r="EL172" i="1"/>
  <c r="EF171" i="1"/>
  <c r="CV171" i="1"/>
  <c r="DZ171" i="1"/>
  <c r="CE172" i="1"/>
  <c r="BP171" i="1"/>
  <c r="BN171" i="1"/>
  <c r="EA172" i="1"/>
  <c r="AN171" i="1"/>
  <c r="EM172" i="1"/>
  <c r="CR171" i="1"/>
  <c r="DY172" i="1"/>
  <c r="AJ171" i="1"/>
  <c r="BS172" i="1"/>
  <c r="BX171" i="1"/>
  <c r="DV171" i="1"/>
  <c r="DX172" i="1"/>
  <c r="EJ171" i="1"/>
  <c r="EC172" i="1"/>
  <c r="BF177" i="2"/>
  <c r="AL173" i="2"/>
  <c r="AK173" i="2"/>
  <c r="AG170" i="2"/>
  <c r="AF170" i="2"/>
  <c r="AO172" i="2"/>
  <c r="BE177" i="2"/>
  <c r="BK174" i="1"/>
  <c r="CF174" i="1"/>
  <c r="CJ174" i="1"/>
  <c r="AH173" i="1"/>
  <c r="DP174" i="1"/>
  <c r="BD174" i="1"/>
  <c r="DE174" i="1"/>
  <c r="CO174" i="1"/>
  <c r="AE173" i="1"/>
  <c r="AA173" i="1"/>
  <c r="AW174" i="1"/>
  <c r="CQ173" i="1"/>
  <c r="DQ174" i="1"/>
  <c r="CG174" i="1"/>
  <c r="DS174" i="1"/>
  <c r="AF174" i="1"/>
  <c r="BC174" i="1"/>
  <c r="CY173" i="1"/>
  <c r="AL173" i="1"/>
  <c r="DO174" i="1"/>
  <c r="CX173" i="1"/>
  <c r="AO174" i="1"/>
  <c r="BH174" i="1"/>
  <c r="DC173" i="1"/>
  <c r="CP173" i="1"/>
  <c r="AP173" i="1"/>
  <c r="BJ174" i="1"/>
  <c r="AM173" i="1"/>
  <c r="AY173" i="1"/>
  <c r="CZ174" i="1"/>
  <c r="DN174" i="1"/>
  <c r="Z173" i="1"/>
  <c r="CI173" i="1"/>
  <c r="CM173" i="1"/>
  <c r="BI174" i="1"/>
  <c r="AS175" i="1"/>
  <c r="AR174" i="1"/>
  <c r="Y174" i="1"/>
  <c r="CL173" i="1"/>
  <c r="CN174" i="1"/>
  <c r="DJ175" i="1"/>
  <c r="BB174" i="1"/>
  <c r="CS174" i="1"/>
  <c r="AU173" i="1"/>
  <c r="DR175" i="1"/>
  <c r="DM174" i="1"/>
  <c r="BG174" i="1"/>
  <c r="CK174" i="1"/>
  <c r="DG173" i="1"/>
  <c r="AG174" i="1"/>
  <c r="BE174" i="1"/>
  <c r="CH173" i="1"/>
  <c r="AQ173" i="1"/>
  <c r="BF175" i="1"/>
  <c r="CW174" i="1"/>
  <c r="AB174" i="1"/>
  <c r="DK174" i="1"/>
  <c r="AI173" i="1"/>
  <c r="CU173" i="1"/>
  <c r="AD173" i="1"/>
  <c r="DI174" i="1"/>
  <c r="X174" i="1"/>
  <c r="CT173" i="1"/>
  <c r="DL174" i="1"/>
  <c r="BL348" i="3" l="1"/>
  <c r="AM349" i="3"/>
  <c r="AL349" i="3"/>
  <c r="AO349" i="3"/>
  <c r="BK348" i="3"/>
  <c r="AY354" i="3"/>
  <c r="AZ354" i="3"/>
  <c r="AP348" i="3"/>
  <c r="AQ358" i="3"/>
  <c r="AT358" i="3" s="1"/>
  <c r="AR358" i="3"/>
  <c r="W146" i="2"/>
  <c r="Y146" i="2" s="1"/>
  <c r="X146" i="2"/>
  <c r="BC343" i="3"/>
  <c r="BD343" i="3"/>
  <c r="AS405" i="3"/>
  <c r="BJ405" i="3"/>
  <c r="AN405" i="3"/>
  <c r="AX405" i="3"/>
  <c r="S144" i="2"/>
  <c r="T144" i="2"/>
  <c r="BD204" i="2"/>
  <c r="AR204" i="2"/>
  <c r="AH204" i="2"/>
  <c r="AM204" i="2"/>
  <c r="AD341" i="3"/>
  <c r="U341" i="3"/>
  <c r="Z341" i="3"/>
  <c r="AC341" i="3"/>
  <c r="Y341" i="3"/>
  <c r="V341" i="3"/>
  <c r="AH406" i="3"/>
  <c r="Q407" i="3"/>
  <c r="AB205" i="2"/>
  <c r="K206" i="2"/>
  <c r="W675" i="1"/>
  <c r="Z674" i="1"/>
  <c r="AA674" i="1"/>
  <c r="CL674" i="1"/>
  <c r="CI674" i="1"/>
  <c r="AF674" i="1"/>
  <c r="AE674" i="1"/>
  <c r="CM674" i="1"/>
  <c r="AD674" i="1"/>
  <c r="CF674" i="1"/>
  <c r="AG674" i="1"/>
  <c r="CN674" i="1"/>
  <c r="CG674" i="1"/>
  <c r="AB674" i="1"/>
  <c r="CJ674" i="1"/>
  <c r="AS674" i="1"/>
  <c r="CK674" i="1"/>
  <c r="CO674" i="1"/>
  <c r="CH674" i="1"/>
  <c r="X674" i="1"/>
  <c r="Y674" i="1"/>
  <c r="CW674" i="1"/>
  <c r="AP674" i="1"/>
  <c r="CU674" i="1"/>
  <c r="DE674" i="1"/>
  <c r="AR674" i="1"/>
  <c r="DG674" i="1"/>
  <c r="AK674" i="1"/>
  <c r="DA674" i="1"/>
  <c r="AI674" i="1"/>
  <c r="AO674" i="1"/>
  <c r="CS674" i="1"/>
  <c r="CQ674" i="1"/>
  <c r="AM674" i="1"/>
  <c r="AY674" i="1"/>
  <c r="AC674" i="1"/>
  <c r="CT674" i="1"/>
  <c r="AU674" i="1"/>
  <c r="BA674" i="1"/>
  <c r="DC674" i="1"/>
  <c r="CZ674" i="1"/>
  <c r="AW674" i="1"/>
  <c r="CP674" i="1"/>
  <c r="AL674" i="1"/>
  <c r="AH674" i="1"/>
  <c r="DI674" i="1"/>
  <c r="CX674" i="1"/>
  <c r="CY674" i="1"/>
  <c r="AQ674" i="1"/>
  <c r="AZ674" i="1"/>
  <c r="CR674" i="1"/>
  <c r="AN674" i="1"/>
  <c r="DB674" i="1"/>
  <c r="CV674" i="1"/>
  <c r="AT674" i="1"/>
  <c r="DD674" i="1"/>
  <c r="DF674" i="1"/>
  <c r="DH674" i="1"/>
  <c r="AV674" i="1"/>
  <c r="AX674" i="1"/>
  <c r="AJ674" i="1"/>
  <c r="BF342" i="3"/>
  <c r="AP172" i="2"/>
  <c r="AX145" i="2"/>
  <c r="AW145" i="2"/>
  <c r="O145" i="2"/>
  <c r="P145" i="2"/>
  <c r="AK173" i="1"/>
  <c r="AV172" i="1"/>
  <c r="AC173" i="1"/>
  <c r="DH173" i="1"/>
  <c r="AZ173" i="1"/>
  <c r="DA173" i="1"/>
  <c r="DD173" i="1"/>
  <c r="BA173" i="1"/>
  <c r="DZ172" i="1"/>
  <c r="BO173" i="1"/>
  <c r="BM173" i="1"/>
  <c r="CB172" i="1"/>
  <c r="EE173" i="1"/>
  <c r="CC173" i="1"/>
  <c r="ED173" i="1"/>
  <c r="CE173" i="1"/>
  <c r="CV172" i="1"/>
  <c r="EL173" i="1"/>
  <c r="EG173" i="1"/>
  <c r="BW173" i="1"/>
  <c r="DU173" i="1"/>
  <c r="BY173" i="1"/>
  <c r="DF172" i="1"/>
  <c r="DW173" i="1"/>
  <c r="BT173" i="1"/>
  <c r="CD173" i="1"/>
  <c r="EC173" i="1"/>
  <c r="DX173" i="1"/>
  <c r="BX172" i="1"/>
  <c r="AN172" i="1"/>
  <c r="EK173" i="1"/>
  <c r="BV173" i="1"/>
  <c r="BZ172" i="1"/>
  <c r="EJ172" i="1"/>
  <c r="BS173" i="1"/>
  <c r="EA173" i="1"/>
  <c r="EF172" i="1"/>
  <c r="AX172" i="1"/>
  <c r="EH173" i="1"/>
  <c r="DT173" i="1"/>
  <c r="EB173" i="1"/>
  <c r="DV172" i="1"/>
  <c r="DY173" i="1"/>
  <c r="EM173" i="1"/>
  <c r="BN172" i="1"/>
  <c r="BU173" i="1"/>
  <c r="AJ172" i="1"/>
  <c r="CR172" i="1"/>
  <c r="BP172" i="1"/>
  <c r="DB172" i="1"/>
  <c r="CA173" i="1"/>
  <c r="EI173" i="1"/>
  <c r="BQ173" i="1"/>
  <c r="BR172" i="1"/>
  <c r="AT172" i="1"/>
  <c r="BL173" i="1"/>
  <c r="AJ170" i="2"/>
  <c r="AO173" i="2"/>
  <c r="AN173" i="2"/>
  <c r="BC178" i="2"/>
  <c r="BB178" i="2"/>
  <c r="AI170" i="2"/>
  <c r="BF176" i="1"/>
  <c r="DR176" i="1"/>
  <c r="AE174" i="1"/>
  <c r="CT174" i="1"/>
  <c r="AD174" i="1"/>
  <c r="DL175" i="1"/>
  <c r="X175" i="1"/>
  <c r="DI175" i="1"/>
  <c r="CU174" i="1"/>
  <c r="AB175" i="1"/>
  <c r="CH174" i="1"/>
  <c r="AG175" i="1"/>
  <c r="CK175" i="1"/>
  <c r="DM175" i="1"/>
  <c r="BB175" i="1"/>
  <c r="CN175" i="1"/>
  <c r="Y175" i="1"/>
  <c r="AR175" i="1"/>
  <c r="AS176" i="1"/>
  <c r="BI175" i="1"/>
  <c r="CI174" i="1"/>
  <c r="DN175" i="1"/>
  <c r="AY174" i="1"/>
  <c r="AM174" i="1"/>
  <c r="BJ175" i="1"/>
  <c r="CP174" i="1"/>
  <c r="CX174" i="1"/>
  <c r="CY174" i="1"/>
  <c r="BC175" i="1"/>
  <c r="AF175" i="1"/>
  <c r="AW175" i="1"/>
  <c r="CO175" i="1"/>
  <c r="BD175" i="1"/>
  <c r="DP175" i="1"/>
  <c r="CJ175" i="1"/>
  <c r="CW175" i="1"/>
  <c r="AQ174" i="1"/>
  <c r="BE175" i="1"/>
  <c r="CS175" i="1"/>
  <c r="CL174" i="1"/>
  <c r="CM174" i="1"/>
  <c r="Z174" i="1"/>
  <c r="CZ175" i="1"/>
  <c r="AP174" i="1"/>
  <c r="DC174" i="1"/>
  <c r="BH175" i="1"/>
  <c r="AO175" i="1"/>
  <c r="DO175" i="1"/>
  <c r="AL174" i="1"/>
  <c r="CG175" i="1"/>
  <c r="DQ175" i="1"/>
  <c r="AA174" i="1"/>
  <c r="DE175" i="1"/>
  <c r="AH174" i="1"/>
  <c r="CF175" i="1"/>
  <c r="BK175" i="1"/>
  <c r="AU174" i="1"/>
  <c r="CQ174" i="1"/>
  <c r="AI174" i="1"/>
  <c r="DK175" i="1"/>
  <c r="DG174" i="1"/>
  <c r="BG175" i="1"/>
  <c r="DJ176" i="1"/>
  <c r="DS175" i="1"/>
  <c r="AP349" i="3" l="1"/>
  <c r="AQ359" i="3"/>
  <c r="AT359" i="3" s="1"/>
  <c r="AR359" i="3"/>
  <c r="BH349" i="3"/>
  <c r="BI349" i="3"/>
  <c r="AM350" i="3"/>
  <c r="AL350" i="3"/>
  <c r="AU358" i="3"/>
  <c r="AV355" i="3"/>
  <c r="AW355" i="3"/>
  <c r="Z146" i="2"/>
  <c r="W147" i="2"/>
  <c r="X147" i="2"/>
  <c r="AB341" i="3"/>
  <c r="K207" i="2"/>
  <c r="AB206" i="2"/>
  <c r="W341" i="3"/>
  <c r="X341" i="3"/>
  <c r="V144" i="2"/>
  <c r="AA341" i="3"/>
  <c r="AH407" i="3"/>
  <c r="Q408" i="3"/>
  <c r="AF341" i="3"/>
  <c r="AE341" i="3"/>
  <c r="U144" i="2"/>
  <c r="BD205" i="2"/>
  <c r="AM205" i="2"/>
  <c r="AH205" i="2"/>
  <c r="AR205" i="2"/>
  <c r="W676" i="1"/>
  <c r="CL675" i="1"/>
  <c r="AD675" i="1"/>
  <c r="Z675" i="1"/>
  <c r="AE675" i="1"/>
  <c r="AA675" i="1"/>
  <c r="CI675" i="1"/>
  <c r="CM675" i="1"/>
  <c r="X675" i="1"/>
  <c r="AB675" i="1"/>
  <c r="CH675" i="1"/>
  <c r="CF675" i="1"/>
  <c r="CJ675" i="1"/>
  <c r="CN675" i="1"/>
  <c r="AF675" i="1"/>
  <c r="AS675" i="1"/>
  <c r="AG675" i="1"/>
  <c r="Y675" i="1"/>
  <c r="CO675" i="1"/>
  <c r="CG675" i="1"/>
  <c r="CK675" i="1"/>
  <c r="AC675" i="1"/>
  <c r="AY675" i="1"/>
  <c r="AO675" i="1"/>
  <c r="DA675" i="1"/>
  <c r="CP675" i="1"/>
  <c r="CU675" i="1"/>
  <c r="DC675" i="1"/>
  <c r="AK675" i="1"/>
  <c r="DG675" i="1"/>
  <c r="CW675" i="1"/>
  <c r="AP675" i="1"/>
  <c r="DE675" i="1"/>
  <c r="DI675" i="1"/>
  <c r="CS675" i="1"/>
  <c r="BA675" i="1"/>
  <c r="CZ675" i="1"/>
  <c r="AW675" i="1"/>
  <c r="CY675" i="1"/>
  <c r="AR675" i="1"/>
  <c r="AI675" i="1"/>
  <c r="AU675" i="1"/>
  <c r="AQ675" i="1"/>
  <c r="CT675" i="1"/>
  <c r="CQ675" i="1"/>
  <c r="AL675" i="1"/>
  <c r="AM675" i="1"/>
  <c r="AH675" i="1"/>
  <c r="CX675" i="1"/>
  <c r="AZ675" i="1"/>
  <c r="CV675" i="1"/>
  <c r="CR675" i="1"/>
  <c r="DB675" i="1"/>
  <c r="AJ675" i="1"/>
  <c r="AV675" i="1"/>
  <c r="DH675" i="1"/>
  <c r="AN675" i="1"/>
  <c r="DD675" i="1"/>
  <c r="DF675" i="1"/>
  <c r="AT675" i="1"/>
  <c r="AX675" i="1"/>
  <c r="BJ406" i="3"/>
  <c r="AS406" i="3"/>
  <c r="AN406" i="3"/>
  <c r="AX406" i="3"/>
  <c r="BE343" i="3"/>
  <c r="BF343" i="3"/>
  <c r="AT172" i="2"/>
  <c r="AS172" i="2"/>
  <c r="R145" i="2"/>
  <c r="Q145" i="2"/>
  <c r="AX146" i="2" s="1"/>
  <c r="AZ145" i="2"/>
  <c r="AY145" i="2"/>
  <c r="AK174" i="1"/>
  <c r="AV173" i="1"/>
  <c r="AC174" i="1"/>
  <c r="AZ174" i="1"/>
  <c r="DH174" i="1"/>
  <c r="DA174" i="1"/>
  <c r="BA174" i="1"/>
  <c r="DD174" i="1"/>
  <c r="BQ174" i="1"/>
  <c r="BP173" i="1"/>
  <c r="AJ173" i="1"/>
  <c r="BN173" i="1"/>
  <c r="EF173" i="1"/>
  <c r="EK174" i="1"/>
  <c r="CV173" i="1"/>
  <c r="DZ173" i="1"/>
  <c r="AT173" i="1"/>
  <c r="CA174" i="1"/>
  <c r="DV173" i="1"/>
  <c r="DT174" i="1"/>
  <c r="AX173" i="1"/>
  <c r="EA174" i="1"/>
  <c r="BV174" i="1"/>
  <c r="AN173" i="1"/>
  <c r="DX174" i="1"/>
  <c r="CD174" i="1"/>
  <c r="BY174" i="1"/>
  <c r="BW174" i="1"/>
  <c r="EL174" i="1"/>
  <c r="CC174" i="1"/>
  <c r="CB173" i="1"/>
  <c r="BL174" i="1"/>
  <c r="BR173" i="1"/>
  <c r="EI174" i="1"/>
  <c r="DB173" i="1"/>
  <c r="CR173" i="1"/>
  <c r="BU174" i="1"/>
  <c r="EM174" i="1"/>
  <c r="DW174" i="1"/>
  <c r="CE174" i="1"/>
  <c r="BO174" i="1"/>
  <c r="EJ173" i="1"/>
  <c r="DY174" i="1"/>
  <c r="EB174" i="1"/>
  <c r="EH174" i="1"/>
  <c r="BS174" i="1"/>
  <c r="BZ173" i="1"/>
  <c r="BX173" i="1"/>
  <c r="EC174" i="1"/>
  <c r="BT174" i="1"/>
  <c r="DF173" i="1"/>
  <c r="DU174" i="1"/>
  <c r="EG174" i="1"/>
  <c r="ED174" i="1"/>
  <c r="EE174" i="1"/>
  <c r="BM174" i="1"/>
  <c r="BF178" i="2"/>
  <c r="AF171" i="2"/>
  <c r="AI171" i="2" s="1"/>
  <c r="AG171" i="2"/>
  <c r="AK174" i="2"/>
  <c r="AL174" i="2"/>
  <c r="BE178" i="2"/>
  <c r="AL175" i="1"/>
  <c r="AQ175" i="1"/>
  <c r="CX175" i="1"/>
  <c r="DJ177" i="1"/>
  <c r="DG175" i="1"/>
  <c r="AH175" i="1"/>
  <c r="CG176" i="1"/>
  <c r="AI175" i="1"/>
  <c r="AA175" i="1"/>
  <c r="DC175" i="1"/>
  <c r="DS176" i="1"/>
  <c r="BG176" i="1"/>
  <c r="DK176" i="1"/>
  <c r="CQ175" i="1"/>
  <c r="BK176" i="1"/>
  <c r="DO176" i="1"/>
  <c r="BH176" i="1"/>
  <c r="AP175" i="1"/>
  <c r="Z175" i="1"/>
  <c r="CL175" i="1"/>
  <c r="DP176" i="1"/>
  <c r="AW176" i="1"/>
  <c r="BC176" i="1"/>
  <c r="CP175" i="1"/>
  <c r="AM175" i="1"/>
  <c r="DN176" i="1"/>
  <c r="BI176" i="1"/>
  <c r="AR176" i="1"/>
  <c r="CN176" i="1"/>
  <c r="DM176" i="1"/>
  <c r="CH175" i="1"/>
  <c r="AB176" i="1"/>
  <c r="X176" i="1"/>
  <c r="CT175" i="1"/>
  <c r="AE175" i="1"/>
  <c r="DR177" i="1"/>
  <c r="AU175" i="1"/>
  <c r="DE176" i="1"/>
  <c r="DQ176" i="1"/>
  <c r="CZ176" i="1"/>
  <c r="CS176" i="1"/>
  <c r="BE176" i="1"/>
  <c r="CW176" i="1"/>
  <c r="CJ176" i="1"/>
  <c r="BD176" i="1"/>
  <c r="CO176" i="1"/>
  <c r="AF176" i="1"/>
  <c r="CY175" i="1"/>
  <c r="BJ176" i="1"/>
  <c r="CI175" i="1"/>
  <c r="Y176" i="1"/>
  <c r="BB176" i="1"/>
  <c r="CK176" i="1"/>
  <c r="AG176" i="1"/>
  <c r="DI176" i="1"/>
  <c r="DL176" i="1"/>
  <c r="AD175" i="1"/>
  <c r="BF177" i="1"/>
  <c r="CU175" i="1"/>
  <c r="CF176" i="1"/>
  <c r="AO176" i="1"/>
  <c r="CM175" i="1"/>
  <c r="AY175" i="1"/>
  <c r="AS177" i="1"/>
  <c r="BL349" i="3" l="1"/>
  <c r="AZ355" i="3"/>
  <c r="AU359" i="3"/>
  <c r="BK349" i="3"/>
  <c r="BH350" i="3" s="1"/>
  <c r="AR360" i="3"/>
  <c r="AQ360" i="3"/>
  <c r="AP350" i="3"/>
  <c r="AY355" i="3"/>
  <c r="AO350" i="3"/>
  <c r="Y147" i="2"/>
  <c r="Z147" i="2"/>
  <c r="W677" i="1"/>
  <c r="AD676" i="1"/>
  <c r="CH676" i="1"/>
  <c r="CL676" i="1"/>
  <c r="Z676" i="1"/>
  <c r="AA676" i="1"/>
  <c r="CI676" i="1"/>
  <c r="X676" i="1"/>
  <c r="CF676" i="1"/>
  <c r="AF676" i="1"/>
  <c r="AE676" i="1"/>
  <c r="CN676" i="1"/>
  <c r="AG676" i="1"/>
  <c r="AB676" i="1"/>
  <c r="CK676" i="1"/>
  <c r="CO676" i="1"/>
  <c r="AS676" i="1"/>
  <c r="CG676" i="1"/>
  <c r="CM676" i="1"/>
  <c r="CJ676" i="1"/>
  <c r="Y676" i="1"/>
  <c r="CS676" i="1"/>
  <c r="AI676" i="1"/>
  <c r="AO676" i="1"/>
  <c r="DA676" i="1"/>
  <c r="DG676" i="1"/>
  <c r="CT676" i="1"/>
  <c r="AU676" i="1"/>
  <c r="AK676" i="1"/>
  <c r="AY676" i="1"/>
  <c r="DC676" i="1"/>
  <c r="AP676" i="1"/>
  <c r="BA676" i="1"/>
  <c r="CP676" i="1"/>
  <c r="DI676" i="1"/>
  <c r="CQ676" i="1"/>
  <c r="AL676" i="1"/>
  <c r="CW676" i="1"/>
  <c r="AC676" i="1"/>
  <c r="AW676" i="1"/>
  <c r="CY676" i="1"/>
  <c r="DE676" i="1"/>
  <c r="AM676" i="1"/>
  <c r="AQ676" i="1"/>
  <c r="CU676" i="1"/>
  <c r="CZ676" i="1"/>
  <c r="AH676" i="1"/>
  <c r="AR676" i="1"/>
  <c r="CX676" i="1"/>
  <c r="DF676" i="1"/>
  <c r="DH676" i="1"/>
  <c r="AZ676" i="1"/>
  <c r="DD676" i="1"/>
  <c r="DB676" i="1"/>
  <c r="AV676" i="1"/>
  <c r="AX676" i="1"/>
  <c r="CV676" i="1"/>
  <c r="CR676" i="1"/>
  <c r="AJ676" i="1"/>
  <c r="AN676" i="1"/>
  <c r="AT676" i="1"/>
  <c r="AH408" i="3"/>
  <c r="Q409" i="3"/>
  <c r="T145" i="2"/>
  <c r="S145" i="2"/>
  <c r="AS407" i="3"/>
  <c r="BJ407" i="3"/>
  <c r="AX407" i="3"/>
  <c r="AN407" i="3"/>
  <c r="AC342" i="3"/>
  <c r="V342" i="3"/>
  <c r="Z342" i="3"/>
  <c r="Y342" i="3"/>
  <c r="AA342" i="3" s="1"/>
  <c r="AD342" i="3"/>
  <c r="U342" i="3"/>
  <c r="BD206" i="2"/>
  <c r="AM206" i="2"/>
  <c r="AH206" i="2"/>
  <c r="AR206" i="2"/>
  <c r="BC344" i="3"/>
  <c r="BD344" i="3"/>
  <c r="K208" i="2"/>
  <c r="AB207" i="2"/>
  <c r="AQ173" i="2"/>
  <c r="AP173" i="2"/>
  <c r="P146" i="2"/>
  <c r="O146" i="2"/>
  <c r="Q146" i="2" s="1"/>
  <c r="AW146" i="2"/>
  <c r="AY146" i="2" s="1"/>
  <c r="AK175" i="1"/>
  <c r="AV174" i="1"/>
  <c r="AC175" i="1"/>
  <c r="AZ175" i="1"/>
  <c r="DH175" i="1"/>
  <c r="DA175" i="1"/>
  <c r="BA175" i="1"/>
  <c r="DD175" i="1"/>
  <c r="EM175" i="1"/>
  <c r="CR174" i="1"/>
  <c r="EI175" i="1"/>
  <c r="BW175" i="1"/>
  <c r="AN174" i="1"/>
  <c r="EA175" i="1"/>
  <c r="BM175" i="1"/>
  <c r="DU175" i="1"/>
  <c r="BT175" i="1"/>
  <c r="BX174" i="1"/>
  <c r="BS175" i="1"/>
  <c r="EB175" i="1"/>
  <c r="EJ174" i="1"/>
  <c r="CE175" i="1"/>
  <c r="BU175" i="1"/>
  <c r="DB174" i="1"/>
  <c r="BR174" i="1"/>
  <c r="CB174" i="1"/>
  <c r="EL175" i="1"/>
  <c r="BY175" i="1"/>
  <c r="DX175" i="1"/>
  <c r="BV175" i="1"/>
  <c r="AX174" i="1"/>
  <c r="DV174" i="1"/>
  <c r="AT174" i="1"/>
  <c r="EF174" i="1"/>
  <c r="BP174" i="1"/>
  <c r="ED175" i="1"/>
  <c r="DW175" i="1"/>
  <c r="CV174" i="1"/>
  <c r="BQ175" i="1"/>
  <c r="EE175" i="1"/>
  <c r="EG175" i="1"/>
  <c r="DF174" i="1"/>
  <c r="EC175" i="1"/>
  <c r="BZ174" i="1"/>
  <c r="EH175" i="1"/>
  <c r="DY175" i="1"/>
  <c r="BO175" i="1"/>
  <c r="BL175" i="1"/>
  <c r="CC175" i="1"/>
  <c r="CD175" i="1"/>
  <c r="DT175" i="1"/>
  <c r="CA175" i="1"/>
  <c r="DZ174" i="1"/>
  <c r="EK175" i="1"/>
  <c r="BN174" i="1"/>
  <c r="AJ174" i="1"/>
  <c r="AO174" i="2"/>
  <c r="AG172" i="2"/>
  <c r="AF172" i="2"/>
  <c r="BB179" i="2"/>
  <c r="BC179" i="2"/>
  <c r="AN174" i="2"/>
  <c r="AJ171" i="2"/>
  <c r="DP177" i="1"/>
  <c r="AY176" i="1"/>
  <c r="BF178" i="1"/>
  <c r="AD176" i="1"/>
  <c r="DL177" i="1"/>
  <c r="AG177" i="1"/>
  <c r="CO177" i="1"/>
  <c r="CJ177" i="1"/>
  <c r="CZ177" i="1"/>
  <c r="AS178" i="1"/>
  <c r="CM176" i="1"/>
  <c r="CF177" i="1"/>
  <c r="CU176" i="1"/>
  <c r="DI177" i="1"/>
  <c r="CK177" i="1"/>
  <c r="Y177" i="1"/>
  <c r="BJ177" i="1"/>
  <c r="AF177" i="1"/>
  <c r="BE177" i="1"/>
  <c r="CS177" i="1"/>
  <c r="DR178" i="1"/>
  <c r="AE176" i="1"/>
  <c r="CH176" i="1"/>
  <c r="DM177" i="1"/>
  <c r="AR177" i="1"/>
  <c r="DN177" i="1"/>
  <c r="CP176" i="1"/>
  <c r="BC177" i="1"/>
  <c r="BH177" i="1"/>
  <c r="CQ176" i="1"/>
  <c r="DK177" i="1"/>
  <c r="AA176" i="1"/>
  <c r="CG177" i="1"/>
  <c r="DJ178" i="1"/>
  <c r="AL176" i="1"/>
  <c r="DE177" i="1"/>
  <c r="AH176" i="1"/>
  <c r="AO177" i="1"/>
  <c r="BB177" i="1"/>
  <c r="CY176" i="1"/>
  <c r="CW177" i="1"/>
  <c r="DQ177" i="1"/>
  <c r="AU176" i="1"/>
  <c r="AB177" i="1"/>
  <c r="CN177" i="1"/>
  <c r="AM176" i="1"/>
  <c r="AW177" i="1"/>
  <c r="DO177" i="1"/>
  <c r="BK177" i="1"/>
  <c r="BG177" i="1"/>
  <c r="DS177" i="1"/>
  <c r="DC176" i="1"/>
  <c r="AI176" i="1"/>
  <c r="DG176" i="1"/>
  <c r="CX176" i="1"/>
  <c r="AQ176" i="1"/>
  <c r="BD177" i="1"/>
  <c r="X177" i="1"/>
  <c r="CI176" i="1"/>
  <c r="CT176" i="1"/>
  <c r="BI177" i="1"/>
  <c r="CL176" i="1"/>
  <c r="Z176" i="1"/>
  <c r="AP176" i="1"/>
  <c r="AU360" i="3" l="1"/>
  <c r="AT360" i="3"/>
  <c r="AR361" i="3" s="1"/>
  <c r="BI350" i="3"/>
  <c r="BL350" i="3" s="1"/>
  <c r="AQ361" i="3"/>
  <c r="AW356" i="3"/>
  <c r="AV356" i="3"/>
  <c r="AY356" i="3" s="1"/>
  <c r="BK350" i="3"/>
  <c r="AM351" i="3"/>
  <c r="AL351" i="3"/>
  <c r="X148" i="2"/>
  <c r="W148" i="2"/>
  <c r="X342" i="3"/>
  <c r="V145" i="2"/>
  <c r="W342" i="3"/>
  <c r="U343" i="3" s="1"/>
  <c r="W343" i="3" s="1"/>
  <c r="AM207" i="2"/>
  <c r="AR207" i="2"/>
  <c r="BD207" i="2"/>
  <c r="AH207" i="2"/>
  <c r="BF344" i="3"/>
  <c r="K209" i="2"/>
  <c r="AB208" i="2"/>
  <c r="AH409" i="3"/>
  <c r="Q410" i="3"/>
  <c r="AF342" i="3"/>
  <c r="BE344" i="3"/>
  <c r="AE342" i="3"/>
  <c r="AB342" i="3"/>
  <c r="U145" i="2"/>
  <c r="BJ408" i="3"/>
  <c r="AS408" i="3"/>
  <c r="AX408" i="3"/>
  <c r="AN408" i="3"/>
  <c r="W678" i="1"/>
  <c r="AA677" i="1"/>
  <c r="X677" i="1"/>
  <c r="AB677" i="1"/>
  <c r="CL677" i="1"/>
  <c r="AE677" i="1"/>
  <c r="CI677" i="1"/>
  <c r="CM677" i="1"/>
  <c r="CF677" i="1"/>
  <c r="AF677" i="1"/>
  <c r="AG677" i="1"/>
  <c r="CK677" i="1"/>
  <c r="AD677" i="1"/>
  <c r="AS677" i="1"/>
  <c r="Z677" i="1"/>
  <c r="CJ677" i="1"/>
  <c r="CO677" i="1"/>
  <c r="CG677" i="1"/>
  <c r="CH677" i="1"/>
  <c r="CN677" i="1"/>
  <c r="Y677" i="1"/>
  <c r="AI677" i="1"/>
  <c r="AO677" i="1"/>
  <c r="CU677" i="1"/>
  <c r="CZ677" i="1"/>
  <c r="DG677" i="1"/>
  <c r="AK677" i="1"/>
  <c r="AC677" i="1"/>
  <c r="DC677" i="1"/>
  <c r="CS677" i="1"/>
  <c r="AR677" i="1"/>
  <c r="AM677" i="1"/>
  <c r="DA677" i="1"/>
  <c r="AP677" i="1"/>
  <c r="AW677" i="1"/>
  <c r="CP677" i="1"/>
  <c r="CQ677" i="1"/>
  <c r="AH677" i="1"/>
  <c r="AL677" i="1"/>
  <c r="CT677" i="1"/>
  <c r="CY677" i="1"/>
  <c r="DI677" i="1"/>
  <c r="CW677" i="1"/>
  <c r="AY677" i="1"/>
  <c r="BA677" i="1"/>
  <c r="AQ677" i="1"/>
  <c r="DE677" i="1"/>
  <c r="AU677" i="1"/>
  <c r="CX677" i="1"/>
  <c r="DD677" i="1"/>
  <c r="AX677" i="1"/>
  <c r="DH677" i="1"/>
  <c r="CR677" i="1"/>
  <c r="AN677" i="1"/>
  <c r="DB677" i="1"/>
  <c r="CV677" i="1"/>
  <c r="AV677" i="1"/>
  <c r="AT677" i="1"/>
  <c r="AJ677" i="1"/>
  <c r="AZ677" i="1"/>
  <c r="DF677" i="1"/>
  <c r="AT173" i="2"/>
  <c r="AS173" i="2"/>
  <c r="AZ146" i="2"/>
  <c r="R146" i="2"/>
  <c r="O147" i="2"/>
  <c r="AX147" i="2"/>
  <c r="P147" i="2"/>
  <c r="AW147" i="2"/>
  <c r="AK176" i="1"/>
  <c r="AV175" i="1"/>
  <c r="AC176" i="1"/>
  <c r="DH176" i="1"/>
  <c r="AZ176" i="1"/>
  <c r="DA176" i="1"/>
  <c r="DD176" i="1"/>
  <c r="BA176" i="1"/>
  <c r="EC176" i="1"/>
  <c r="DW176" i="1"/>
  <c r="DX176" i="1"/>
  <c r="BU176" i="1"/>
  <c r="AN175" i="1"/>
  <c r="EK176" i="1"/>
  <c r="CA176" i="1"/>
  <c r="CD176" i="1"/>
  <c r="BL176" i="1"/>
  <c r="ED176" i="1"/>
  <c r="BV176" i="1"/>
  <c r="DB175" i="1"/>
  <c r="CE176" i="1"/>
  <c r="EB176" i="1"/>
  <c r="EA176" i="1"/>
  <c r="BW176" i="1"/>
  <c r="BO176" i="1"/>
  <c r="EH176" i="1"/>
  <c r="BQ176" i="1"/>
  <c r="BP175" i="1"/>
  <c r="AX175" i="1"/>
  <c r="EL176" i="1"/>
  <c r="EJ175" i="1"/>
  <c r="BT176" i="1"/>
  <c r="EI176" i="1"/>
  <c r="DZ175" i="1"/>
  <c r="DT176" i="1"/>
  <c r="CC176" i="1"/>
  <c r="DF175" i="1"/>
  <c r="CV175" i="1"/>
  <c r="AT175" i="1"/>
  <c r="BR175" i="1"/>
  <c r="BS176" i="1"/>
  <c r="BM176" i="1"/>
  <c r="EM176" i="1"/>
  <c r="BN175" i="1"/>
  <c r="EG176" i="1"/>
  <c r="AJ175" i="1"/>
  <c r="DY176" i="1"/>
  <c r="BZ175" i="1"/>
  <c r="EE176" i="1"/>
  <c r="EF175" i="1"/>
  <c r="DV175" i="1"/>
  <c r="BY176" i="1"/>
  <c r="CB175" i="1"/>
  <c r="BX175" i="1"/>
  <c r="DU176" i="1"/>
  <c r="CR175" i="1"/>
  <c r="AJ172" i="2"/>
  <c r="AI172" i="2"/>
  <c r="AF173" i="2" s="1"/>
  <c r="BF179" i="2"/>
  <c r="AL175" i="2"/>
  <c r="AK175" i="2"/>
  <c r="AN175" i="2" s="1"/>
  <c r="BE179" i="2"/>
  <c r="BK178" i="1"/>
  <c r="BI178" i="1"/>
  <c r="CI177" i="1"/>
  <c r="BD178" i="1"/>
  <c r="DG177" i="1"/>
  <c r="DC177" i="1"/>
  <c r="Z177" i="1"/>
  <c r="X178" i="1"/>
  <c r="CX177" i="1"/>
  <c r="AI177" i="1"/>
  <c r="DS178" i="1"/>
  <c r="CN178" i="1"/>
  <c r="AB178" i="1"/>
  <c r="AU177" i="1"/>
  <c r="CW178" i="1"/>
  <c r="BB178" i="1"/>
  <c r="AH177" i="1"/>
  <c r="AL177" i="1"/>
  <c r="DJ179" i="1"/>
  <c r="CG178" i="1"/>
  <c r="DK178" i="1"/>
  <c r="BH178" i="1"/>
  <c r="BC178" i="1"/>
  <c r="DN178" i="1"/>
  <c r="DM178" i="1"/>
  <c r="AE177" i="1"/>
  <c r="CS178" i="1"/>
  <c r="Y178" i="1"/>
  <c r="AS179" i="1"/>
  <c r="CJ178" i="1"/>
  <c r="BF179" i="1"/>
  <c r="AY177" i="1"/>
  <c r="CL177" i="1"/>
  <c r="BG178" i="1"/>
  <c r="DO178" i="1"/>
  <c r="AW178" i="1"/>
  <c r="AM177" i="1"/>
  <c r="DQ178" i="1"/>
  <c r="CY177" i="1"/>
  <c r="AO178" i="1"/>
  <c r="DE178" i="1"/>
  <c r="AA177" i="1"/>
  <c r="CQ177" i="1"/>
  <c r="CP177" i="1"/>
  <c r="AR178" i="1"/>
  <c r="CH177" i="1"/>
  <c r="DR179" i="1"/>
  <c r="BE178" i="1"/>
  <c r="AF178" i="1"/>
  <c r="BJ178" i="1"/>
  <c r="CK178" i="1"/>
  <c r="DI178" i="1"/>
  <c r="CU177" i="1"/>
  <c r="CM177" i="1"/>
  <c r="CZ178" i="1"/>
  <c r="CO178" i="1"/>
  <c r="AG178" i="1"/>
  <c r="AD177" i="1"/>
  <c r="DP178" i="1"/>
  <c r="CF178" i="1"/>
  <c r="DL178" i="1"/>
  <c r="AP177" i="1"/>
  <c r="CT177" i="1"/>
  <c r="AQ177" i="1"/>
  <c r="AZ356" i="3" l="1"/>
  <c r="BI351" i="3"/>
  <c r="BH351" i="3"/>
  <c r="AT361" i="3"/>
  <c r="AU361" i="3"/>
  <c r="AO351" i="3"/>
  <c r="AP351" i="3"/>
  <c r="AW357" i="3"/>
  <c r="AV357" i="3"/>
  <c r="Z148" i="2"/>
  <c r="Y148" i="2"/>
  <c r="Y343" i="3"/>
  <c r="AA343" i="3" s="1"/>
  <c r="Z343" i="3"/>
  <c r="AC343" i="3"/>
  <c r="AD343" i="3"/>
  <c r="V343" i="3"/>
  <c r="X343" i="3" s="1"/>
  <c r="AH410" i="3"/>
  <c r="Q411" i="3"/>
  <c r="W679" i="1"/>
  <c r="CH678" i="1"/>
  <c r="CL678" i="1"/>
  <c r="CM678" i="1"/>
  <c r="CF678" i="1"/>
  <c r="AD678" i="1"/>
  <c r="Z678" i="1"/>
  <c r="AE678" i="1"/>
  <c r="X678" i="1"/>
  <c r="AB678" i="1"/>
  <c r="AF678" i="1"/>
  <c r="CJ678" i="1"/>
  <c r="CK678" i="1"/>
  <c r="AG678" i="1"/>
  <c r="Y678" i="1"/>
  <c r="AS678" i="1"/>
  <c r="CO678" i="1"/>
  <c r="AA678" i="1"/>
  <c r="CI678" i="1"/>
  <c r="CN678" i="1"/>
  <c r="CG678" i="1"/>
  <c r="BA678" i="1"/>
  <c r="AC678" i="1"/>
  <c r="CP678" i="1"/>
  <c r="CZ678" i="1"/>
  <c r="CQ678" i="1"/>
  <c r="AM678" i="1"/>
  <c r="DG678" i="1"/>
  <c r="AK678" i="1"/>
  <c r="DA678" i="1"/>
  <c r="AY678" i="1"/>
  <c r="AW678" i="1"/>
  <c r="DC678" i="1"/>
  <c r="AP678" i="1"/>
  <c r="AI678" i="1"/>
  <c r="AO678" i="1"/>
  <c r="DE678" i="1"/>
  <c r="CU678" i="1"/>
  <c r="AR678" i="1"/>
  <c r="CW678" i="1"/>
  <c r="CY678" i="1"/>
  <c r="CT678" i="1"/>
  <c r="CS678" i="1"/>
  <c r="AU678" i="1"/>
  <c r="AQ678" i="1"/>
  <c r="AH678" i="1"/>
  <c r="DI678" i="1"/>
  <c r="AL678" i="1"/>
  <c r="CX678" i="1"/>
  <c r="CV678" i="1"/>
  <c r="AT678" i="1"/>
  <c r="DD678" i="1"/>
  <c r="CR678" i="1"/>
  <c r="DH678" i="1"/>
  <c r="AZ678" i="1"/>
  <c r="AX678" i="1"/>
  <c r="AN678" i="1"/>
  <c r="AV678" i="1"/>
  <c r="DF678" i="1"/>
  <c r="AJ678" i="1"/>
  <c r="DB678" i="1"/>
  <c r="BC345" i="3"/>
  <c r="BE345" i="3" s="1"/>
  <c r="BD345" i="3"/>
  <c r="AS409" i="3"/>
  <c r="BJ409" i="3"/>
  <c r="AN409" i="3"/>
  <c r="AX409" i="3"/>
  <c r="AB209" i="2"/>
  <c r="K210" i="2"/>
  <c r="AC344" i="3"/>
  <c r="V344" i="3"/>
  <c r="Y344" i="3"/>
  <c r="AD344" i="3"/>
  <c r="U344" i="3"/>
  <c r="Z344" i="3"/>
  <c r="T146" i="2"/>
  <c r="S146" i="2"/>
  <c r="BD208" i="2"/>
  <c r="AH208" i="2"/>
  <c r="AR208" i="2"/>
  <c r="AM208" i="2"/>
  <c r="AP174" i="2"/>
  <c r="AQ174" i="2"/>
  <c r="AY147" i="2"/>
  <c r="AZ147" i="2"/>
  <c r="Q147" i="2"/>
  <c r="R147" i="2"/>
  <c r="AK177" i="1"/>
  <c r="AV176" i="1"/>
  <c r="AC177" i="1"/>
  <c r="AZ177" i="1"/>
  <c r="DH177" i="1"/>
  <c r="DA177" i="1"/>
  <c r="DD177" i="1"/>
  <c r="BA177" i="1"/>
  <c r="CR176" i="1"/>
  <c r="BM177" i="1"/>
  <c r="BU177" i="1"/>
  <c r="BX176" i="1"/>
  <c r="EF176" i="1"/>
  <c r="BZ176" i="1"/>
  <c r="CC177" i="1"/>
  <c r="BT177" i="1"/>
  <c r="BW177" i="1"/>
  <c r="CD177" i="1"/>
  <c r="EK177" i="1"/>
  <c r="BY177" i="1"/>
  <c r="BN176" i="1"/>
  <c r="CV176" i="1"/>
  <c r="EL177" i="1"/>
  <c r="BP176" i="1"/>
  <c r="EH177" i="1"/>
  <c r="EB177" i="1"/>
  <c r="DB176" i="1"/>
  <c r="ED177" i="1"/>
  <c r="DU177" i="1"/>
  <c r="DV176" i="1"/>
  <c r="DY177" i="1"/>
  <c r="EM177" i="1"/>
  <c r="EI177" i="1"/>
  <c r="AX176" i="1"/>
  <c r="BV177" i="1"/>
  <c r="AN176" i="1"/>
  <c r="AJ176" i="1"/>
  <c r="BR176" i="1"/>
  <c r="DZ176" i="1"/>
  <c r="DW177" i="1"/>
  <c r="CB176" i="1"/>
  <c r="EE177" i="1"/>
  <c r="EG177" i="1"/>
  <c r="BS177" i="1"/>
  <c r="AT176" i="1"/>
  <c r="DF176" i="1"/>
  <c r="DT177" i="1"/>
  <c r="EJ176" i="1"/>
  <c r="BQ177" i="1"/>
  <c r="BO177" i="1"/>
  <c r="EA177" i="1"/>
  <c r="CE177" i="1"/>
  <c r="BL177" i="1"/>
  <c r="CA177" i="1"/>
  <c r="DX177" i="1"/>
  <c r="EC177" i="1"/>
  <c r="AG173" i="2"/>
  <c r="AJ173" i="2" s="1"/>
  <c r="BC180" i="2"/>
  <c r="BB180" i="2"/>
  <c r="BE180" i="2" s="1"/>
  <c r="AO175" i="2"/>
  <c r="AI173" i="2"/>
  <c r="AK176" i="2"/>
  <c r="AL176" i="2"/>
  <c r="CQ178" i="1"/>
  <c r="CT178" i="1"/>
  <c r="AD178" i="1"/>
  <c r="CM178" i="1"/>
  <c r="DI179" i="1"/>
  <c r="CP178" i="1"/>
  <c r="DR180" i="1"/>
  <c r="AQ178" i="1"/>
  <c r="AP178" i="1"/>
  <c r="CF179" i="1"/>
  <c r="DP179" i="1"/>
  <c r="AG179" i="1"/>
  <c r="CZ179" i="1"/>
  <c r="CU178" i="1"/>
  <c r="CK179" i="1"/>
  <c r="AF179" i="1"/>
  <c r="BE179" i="1"/>
  <c r="AR179" i="1"/>
  <c r="AA178" i="1"/>
  <c r="DE179" i="1"/>
  <c r="AW179" i="1"/>
  <c r="CJ179" i="1"/>
  <c r="Y179" i="1"/>
  <c r="CS179" i="1"/>
  <c r="DM179" i="1"/>
  <c r="BC179" i="1"/>
  <c r="AH178" i="1"/>
  <c r="BB179" i="1"/>
  <c r="CW179" i="1"/>
  <c r="AB179" i="1"/>
  <c r="CX178" i="1"/>
  <c r="X179" i="1"/>
  <c r="DC178" i="1"/>
  <c r="BD179" i="1"/>
  <c r="BI179" i="1"/>
  <c r="BK179" i="1"/>
  <c r="BG179" i="1"/>
  <c r="BF180" i="1"/>
  <c r="DJ180" i="1"/>
  <c r="AU178" i="1"/>
  <c r="CH178" i="1"/>
  <c r="AO179" i="1"/>
  <c r="CY178" i="1"/>
  <c r="DQ179" i="1"/>
  <c r="AM178" i="1"/>
  <c r="DO179" i="1"/>
  <c r="CL178" i="1"/>
  <c r="AY178" i="1"/>
  <c r="AS180" i="1"/>
  <c r="DN179" i="1"/>
  <c r="BH179" i="1"/>
  <c r="CG179" i="1"/>
  <c r="AL178" i="1"/>
  <c r="CN179" i="1"/>
  <c r="AI178" i="1"/>
  <c r="Z178" i="1"/>
  <c r="CI178" i="1"/>
  <c r="DS179" i="1"/>
  <c r="DL179" i="1"/>
  <c r="CO179" i="1"/>
  <c r="BJ179" i="1"/>
  <c r="AE178" i="1"/>
  <c r="DK179" i="1"/>
  <c r="DG178" i="1"/>
  <c r="BL351" i="3" l="1"/>
  <c r="AZ357" i="3"/>
  <c r="AY357" i="3"/>
  <c r="BK351" i="3"/>
  <c r="AM352" i="3"/>
  <c r="AL352" i="3"/>
  <c r="AQ362" i="3"/>
  <c r="AT362" i="3" s="1"/>
  <c r="AR362" i="3"/>
  <c r="X149" i="2"/>
  <c r="W149" i="2"/>
  <c r="AB343" i="3"/>
  <c r="V146" i="2"/>
  <c r="X344" i="3"/>
  <c r="AF343" i="3"/>
  <c r="AE343" i="3"/>
  <c r="AE344" i="3" s="1"/>
  <c r="AF344" i="3"/>
  <c r="BD346" i="3"/>
  <c r="BC346" i="3"/>
  <c r="BJ410" i="3"/>
  <c r="AS410" i="3"/>
  <c r="AN410" i="3"/>
  <c r="AX410" i="3"/>
  <c r="W344" i="3"/>
  <c r="AA344" i="3"/>
  <c r="AB344" i="3"/>
  <c r="AH209" i="2"/>
  <c r="BD209" i="2"/>
  <c r="AR209" i="2"/>
  <c r="AM209" i="2"/>
  <c r="W680" i="1"/>
  <c r="AD679" i="1"/>
  <c r="CH679" i="1"/>
  <c r="Z679" i="1"/>
  <c r="AA679" i="1"/>
  <c r="CL679" i="1"/>
  <c r="AE679" i="1"/>
  <c r="CI679" i="1"/>
  <c r="CM679" i="1"/>
  <c r="AF679" i="1"/>
  <c r="AG679" i="1"/>
  <c r="CG679" i="1"/>
  <c r="X679" i="1"/>
  <c r="CF679" i="1"/>
  <c r="CJ679" i="1"/>
  <c r="CN679" i="1"/>
  <c r="AS679" i="1"/>
  <c r="CK679" i="1"/>
  <c r="AB679" i="1"/>
  <c r="Y679" i="1"/>
  <c r="CO679" i="1"/>
  <c r="AW679" i="1"/>
  <c r="CP679" i="1"/>
  <c r="DI679" i="1"/>
  <c r="DC679" i="1"/>
  <c r="AR679" i="1"/>
  <c r="DG679" i="1"/>
  <c r="AK679" i="1"/>
  <c r="AC679" i="1"/>
  <c r="DA679" i="1"/>
  <c r="CY679" i="1"/>
  <c r="CQ679" i="1"/>
  <c r="AM679" i="1"/>
  <c r="CW679" i="1"/>
  <c r="BA679" i="1"/>
  <c r="AO679" i="1"/>
  <c r="CU679" i="1"/>
  <c r="CZ679" i="1"/>
  <c r="AY679" i="1"/>
  <c r="AP679" i="1"/>
  <c r="CS679" i="1"/>
  <c r="AI679" i="1"/>
  <c r="CX679" i="1"/>
  <c r="AH679" i="1"/>
  <c r="CT679" i="1"/>
  <c r="AU679" i="1"/>
  <c r="AL679" i="1"/>
  <c r="DE679" i="1"/>
  <c r="AQ679" i="1"/>
  <c r="CV679" i="1"/>
  <c r="DD679" i="1"/>
  <c r="AN679" i="1"/>
  <c r="CR679" i="1"/>
  <c r="AZ679" i="1"/>
  <c r="DH679" i="1"/>
  <c r="AV679" i="1"/>
  <c r="AX679" i="1"/>
  <c r="DF679" i="1"/>
  <c r="AT679" i="1"/>
  <c r="AJ679" i="1"/>
  <c r="DB679" i="1"/>
  <c r="U146" i="2"/>
  <c r="AH411" i="3"/>
  <c r="Q412" i="3"/>
  <c r="AB210" i="2"/>
  <c r="K211" i="2"/>
  <c r="BF345" i="3"/>
  <c r="AS174" i="2"/>
  <c r="AT174" i="2"/>
  <c r="AX148" i="2"/>
  <c r="P148" i="2"/>
  <c r="AW148" i="2"/>
  <c r="O148" i="2"/>
  <c r="AK178" i="1"/>
  <c r="AV177" i="1"/>
  <c r="AC178" i="1"/>
  <c r="DH178" i="1"/>
  <c r="AZ178" i="1"/>
  <c r="DA178" i="1"/>
  <c r="BA178" i="1"/>
  <c r="DD178" i="1"/>
  <c r="EC178" i="1"/>
  <c r="CE178" i="1"/>
  <c r="BO178" i="1"/>
  <c r="DF177" i="1"/>
  <c r="BS178" i="1"/>
  <c r="EE178" i="1"/>
  <c r="BR177" i="1"/>
  <c r="AN177" i="1"/>
  <c r="AX177" i="1"/>
  <c r="ED178" i="1"/>
  <c r="CC178" i="1"/>
  <c r="BM178" i="1"/>
  <c r="DW178" i="1"/>
  <c r="EM178" i="1"/>
  <c r="CV177" i="1"/>
  <c r="DX178" i="1"/>
  <c r="BL178" i="1"/>
  <c r="EA178" i="1"/>
  <c r="BQ178" i="1"/>
  <c r="DT178" i="1"/>
  <c r="AT177" i="1"/>
  <c r="EG178" i="1"/>
  <c r="EI178" i="1"/>
  <c r="DY178" i="1"/>
  <c r="DU178" i="1"/>
  <c r="DB177" i="1"/>
  <c r="EL178" i="1"/>
  <c r="EK178" i="1"/>
  <c r="BX177" i="1"/>
  <c r="CA178" i="1"/>
  <c r="EJ177" i="1"/>
  <c r="DV177" i="1"/>
  <c r="EB178" i="1"/>
  <c r="BP177" i="1"/>
  <c r="BY178" i="1"/>
  <c r="CD178" i="1"/>
  <c r="BT178" i="1"/>
  <c r="BZ177" i="1"/>
  <c r="CB177" i="1"/>
  <c r="DZ177" i="1"/>
  <c r="AJ177" i="1"/>
  <c r="BV178" i="1"/>
  <c r="EH178" i="1"/>
  <c r="BN177" i="1"/>
  <c r="BW178" i="1"/>
  <c r="EF177" i="1"/>
  <c r="BU178" i="1"/>
  <c r="CR177" i="1"/>
  <c r="AO176" i="2"/>
  <c r="AG174" i="2"/>
  <c r="AF174" i="2"/>
  <c r="AI174" i="2" s="1"/>
  <c r="BB181" i="2"/>
  <c r="BC181" i="2"/>
  <c r="AN176" i="2"/>
  <c r="BF180" i="2"/>
  <c r="AY179" i="1"/>
  <c r="AO180" i="1"/>
  <c r="AA179" i="1"/>
  <c r="AI179" i="1"/>
  <c r="AL179" i="1"/>
  <c r="DK180" i="1"/>
  <c r="AE179" i="1"/>
  <c r="BJ180" i="1"/>
  <c r="DL180" i="1"/>
  <c r="CI179" i="1"/>
  <c r="Z179" i="1"/>
  <c r="CN180" i="1"/>
  <c r="CG180" i="1"/>
  <c r="DN180" i="1"/>
  <c r="CL179" i="1"/>
  <c r="DO180" i="1"/>
  <c r="DQ180" i="1"/>
  <c r="CH179" i="1"/>
  <c r="AU179" i="1"/>
  <c r="BF181" i="1"/>
  <c r="BD180" i="1"/>
  <c r="AB180" i="1"/>
  <c r="BB180" i="1"/>
  <c r="BC180" i="1"/>
  <c r="CS180" i="1"/>
  <c r="Y180" i="1"/>
  <c r="CJ180" i="1"/>
  <c r="AW180" i="1"/>
  <c r="BE180" i="1"/>
  <c r="CK180" i="1"/>
  <c r="CZ180" i="1"/>
  <c r="DP180" i="1"/>
  <c r="AP179" i="1"/>
  <c r="CQ179" i="1"/>
  <c r="CX179" i="1"/>
  <c r="CM179" i="1"/>
  <c r="CO180" i="1"/>
  <c r="BH180" i="1"/>
  <c r="AM179" i="1"/>
  <c r="CY179" i="1"/>
  <c r="DJ181" i="1"/>
  <c r="BG180" i="1"/>
  <c r="BK180" i="1"/>
  <c r="BI180" i="1"/>
  <c r="X180" i="1"/>
  <c r="CW180" i="1"/>
  <c r="AH179" i="1"/>
  <c r="DM180" i="1"/>
  <c r="DE180" i="1"/>
  <c r="AR180" i="1"/>
  <c r="AF180" i="1"/>
  <c r="AG180" i="1"/>
  <c r="CF180" i="1"/>
  <c r="DR181" i="1"/>
  <c r="CP179" i="1"/>
  <c r="DI180" i="1"/>
  <c r="AD179" i="1"/>
  <c r="CT179" i="1"/>
  <c r="AS181" i="1"/>
  <c r="DG179" i="1"/>
  <c r="DS180" i="1"/>
  <c r="DC179" i="1"/>
  <c r="CU179" i="1"/>
  <c r="AQ179" i="1"/>
  <c r="AU362" i="3" l="1"/>
  <c r="AO352" i="3"/>
  <c r="AP352" i="3"/>
  <c r="AR363" i="3"/>
  <c r="AQ363" i="3"/>
  <c r="AT363" i="3" s="1"/>
  <c r="BI352" i="3"/>
  <c r="BH352" i="3"/>
  <c r="AV358" i="3"/>
  <c r="AW358" i="3"/>
  <c r="Y149" i="2"/>
  <c r="Z149" i="2"/>
  <c r="AH412" i="3"/>
  <c r="Q413" i="3"/>
  <c r="AS411" i="3"/>
  <c r="BJ411" i="3"/>
  <c r="AX411" i="3"/>
  <c r="AN411" i="3"/>
  <c r="AB211" i="2"/>
  <c r="K212" i="2"/>
  <c r="T147" i="2"/>
  <c r="S147" i="2"/>
  <c r="U147" i="2" s="1"/>
  <c r="AC345" i="3"/>
  <c r="AE345" i="3" s="1"/>
  <c r="AD345" i="3"/>
  <c r="Z345" i="3"/>
  <c r="U345" i="3"/>
  <c r="V345" i="3"/>
  <c r="Y345" i="3"/>
  <c r="BD210" i="2"/>
  <c r="AH210" i="2"/>
  <c r="AR210" i="2"/>
  <c r="AM210" i="2"/>
  <c r="W681" i="1"/>
  <c r="CI680" i="1"/>
  <c r="AE680" i="1"/>
  <c r="AD680" i="1"/>
  <c r="AF680" i="1"/>
  <c r="Z680" i="1"/>
  <c r="CM680" i="1"/>
  <c r="AB680" i="1"/>
  <c r="CJ680" i="1"/>
  <c r="Y680" i="1"/>
  <c r="CL680" i="1"/>
  <c r="CK680" i="1"/>
  <c r="CN680" i="1"/>
  <c r="CG680" i="1"/>
  <c r="AA680" i="1"/>
  <c r="X680" i="1"/>
  <c r="AG680" i="1"/>
  <c r="CH680" i="1"/>
  <c r="CF680" i="1"/>
  <c r="AS680" i="1"/>
  <c r="CO680" i="1"/>
  <c r="DG680" i="1"/>
  <c r="DA680" i="1"/>
  <c r="AO680" i="1"/>
  <c r="AP680" i="1"/>
  <c r="BA680" i="1"/>
  <c r="CP680" i="1"/>
  <c r="AK680" i="1"/>
  <c r="AU680" i="1"/>
  <c r="AL680" i="1"/>
  <c r="DC680" i="1"/>
  <c r="CQ680" i="1"/>
  <c r="AM680" i="1"/>
  <c r="AY680" i="1"/>
  <c r="AI680" i="1"/>
  <c r="CW680" i="1"/>
  <c r="CT680" i="1"/>
  <c r="AW680" i="1"/>
  <c r="AC680" i="1"/>
  <c r="CS680" i="1"/>
  <c r="AR680" i="1"/>
  <c r="AH680" i="1"/>
  <c r="AQ680" i="1"/>
  <c r="DI680" i="1"/>
  <c r="CU680" i="1"/>
  <c r="CZ680" i="1"/>
  <c r="CX680" i="1"/>
  <c r="DE680" i="1"/>
  <c r="CY680" i="1"/>
  <c r="DH680" i="1"/>
  <c r="AV680" i="1"/>
  <c r="AX680" i="1"/>
  <c r="CV680" i="1"/>
  <c r="AJ680" i="1"/>
  <c r="DD680" i="1"/>
  <c r="CR680" i="1"/>
  <c r="AZ680" i="1"/>
  <c r="DF680" i="1"/>
  <c r="AN680" i="1"/>
  <c r="AT680" i="1"/>
  <c r="DB680" i="1"/>
  <c r="BE346" i="3"/>
  <c r="BF346" i="3"/>
  <c r="AQ175" i="2"/>
  <c r="AP175" i="2"/>
  <c r="Q148" i="2"/>
  <c r="R148" i="2"/>
  <c r="AY148" i="2"/>
  <c r="AZ148" i="2"/>
  <c r="AK179" i="1"/>
  <c r="AV178" i="1"/>
  <c r="AC179" i="1"/>
  <c r="AZ179" i="1"/>
  <c r="DH179" i="1"/>
  <c r="DA179" i="1"/>
  <c r="DD179" i="1"/>
  <c r="BA179" i="1"/>
  <c r="EF178" i="1"/>
  <c r="CA179" i="1"/>
  <c r="EK179" i="1"/>
  <c r="EG179" i="1"/>
  <c r="BW179" i="1"/>
  <c r="AJ178" i="1"/>
  <c r="EB179" i="1"/>
  <c r="BX178" i="1"/>
  <c r="AT178" i="1"/>
  <c r="BQ179" i="1"/>
  <c r="EM179" i="1"/>
  <c r="BM179" i="1"/>
  <c r="EE179" i="1"/>
  <c r="DF178" i="1"/>
  <c r="BV179" i="1"/>
  <c r="ED179" i="1"/>
  <c r="AN178" i="1"/>
  <c r="CE179" i="1"/>
  <c r="BN178" i="1"/>
  <c r="DZ178" i="1"/>
  <c r="CD179" i="1"/>
  <c r="BP178" i="1"/>
  <c r="DB178" i="1"/>
  <c r="DY179" i="1"/>
  <c r="DT179" i="1"/>
  <c r="EA179" i="1"/>
  <c r="DX179" i="1"/>
  <c r="CC179" i="1"/>
  <c r="AX178" i="1"/>
  <c r="BR178" i="1"/>
  <c r="BS179" i="1"/>
  <c r="EC179" i="1"/>
  <c r="CR178" i="1"/>
  <c r="BZ178" i="1"/>
  <c r="DV178" i="1"/>
  <c r="BU179" i="1"/>
  <c r="EH179" i="1"/>
  <c r="CB178" i="1"/>
  <c r="BT179" i="1"/>
  <c r="BY179" i="1"/>
  <c r="EJ178" i="1"/>
  <c r="EL179" i="1"/>
  <c r="DU179" i="1"/>
  <c r="EI179" i="1"/>
  <c r="BL179" i="1"/>
  <c r="CV178" i="1"/>
  <c r="DW179" i="1"/>
  <c r="BO179" i="1"/>
  <c r="BF181" i="2"/>
  <c r="AJ174" i="2"/>
  <c r="AL177" i="2"/>
  <c r="AK177" i="2"/>
  <c r="AF175" i="2"/>
  <c r="AI175" i="2" s="1"/>
  <c r="AG175" i="2"/>
  <c r="BE181" i="2"/>
  <c r="BI181" i="1"/>
  <c r="BD181" i="1"/>
  <c r="CL180" i="1"/>
  <c r="CU180" i="1"/>
  <c r="DS181" i="1"/>
  <c r="CF181" i="1"/>
  <c r="AF181" i="1"/>
  <c r="AR181" i="1"/>
  <c r="CT180" i="1"/>
  <c r="DE181" i="1"/>
  <c r="AQ180" i="1"/>
  <c r="AS182" i="1"/>
  <c r="AD180" i="1"/>
  <c r="CP180" i="1"/>
  <c r="AG181" i="1"/>
  <c r="CW181" i="1"/>
  <c r="BG181" i="1"/>
  <c r="AM180" i="1"/>
  <c r="BH181" i="1"/>
  <c r="CX180" i="1"/>
  <c r="CQ180" i="1"/>
  <c r="CK181" i="1"/>
  <c r="Y181" i="1"/>
  <c r="BC181" i="1"/>
  <c r="BB181" i="1"/>
  <c r="AU180" i="1"/>
  <c r="CH180" i="1"/>
  <c r="DQ181" i="1"/>
  <c r="DN181" i="1"/>
  <c r="CI180" i="1"/>
  <c r="BJ181" i="1"/>
  <c r="DK181" i="1"/>
  <c r="AL180" i="1"/>
  <c r="AY180" i="1"/>
  <c r="X181" i="1"/>
  <c r="DP181" i="1"/>
  <c r="DG180" i="1"/>
  <c r="DI181" i="1"/>
  <c r="DM181" i="1"/>
  <c r="BK181" i="1"/>
  <c r="DJ182" i="1"/>
  <c r="CY180" i="1"/>
  <c r="CM180" i="1"/>
  <c r="BE181" i="1"/>
  <c r="AW181" i="1"/>
  <c r="CS181" i="1"/>
  <c r="AB181" i="1"/>
  <c r="BF182" i="1"/>
  <c r="DO181" i="1"/>
  <c r="CG181" i="1"/>
  <c r="CN181" i="1"/>
  <c r="DL181" i="1"/>
  <c r="AE180" i="1"/>
  <c r="AI180" i="1"/>
  <c r="AA180" i="1"/>
  <c r="AO181" i="1"/>
  <c r="DC180" i="1"/>
  <c r="DR182" i="1"/>
  <c r="AH180" i="1"/>
  <c r="CO181" i="1"/>
  <c r="AP180" i="1"/>
  <c r="CZ181" i="1"/>
  <c r="CJ181" i="1"/>
  <c r="Z180" i="1"/>
  <c r="BL352" i="3" l="1"/>
  <c r="AY358" i="3"/>
  <c r="AZ358" i="3"/>
  <c r="AQ364" i="3"/>
  <c r="AT364" i="3" s="1"/>
  <c r="AR364" i="3"/>
  <c r="BK352" i="3"/>
  <c r="AU363" i="3"/>
  <c r="AM353" i="3"/>
  <c r="AL353" i="3"/>
  <c r="W150" i="2"/>
  <c r="X150" i="2"/>
  <c r="AF345" i="3"/>
  <c r="BD347" i="3"/>
  <c r="BC347" i="3"/>
  <c r="W345" i="3"/>
  <c r="X345" i="3"/>
  <c r="S148" i="2"/>
  <c r="U148" i="2" s="1"/>
  <c r="T148" i="2"/>
  <c r="BD211" i="2"/>
  <c r="AH211" i="2"/>
  <c r="AR211" i="2"/>
  <c r="AM211" i="2"/>
  <c r="W682" i="1"/>
  <c r="AD681" i="1"/>
  <c r="CH681" i="1"/>
  <c r="Z681" i="1"/>
  <c r="AE681" i="1"/>
  <c r="CL681" i="1"/>
  <c r="AA681" i="1"/>
  <c r="CI681" i="1"/>
  <c r="CM681" i="1"/>
  <c r="CF681" i="1"/>
  <c r="AF681" i="1"/>
  <c r="AB681" i="1"/>
  <c r="CJ681" i="1"/>
  <c r="CN681" i="1"/>
  <c r="Y681" i="1"/>
  <c r="CG681" i="1"/>
  <c r="X681" i="1"/>
  <c r="CO681" i="1"/>
  <c r="AG681" i="1"/>
  <c r="CK681" i="1"/>
  <c r="AS681" i="1"/>
  <c r="DG681" i="1"/>
  <c r="CW681" i="1"/>
  <c r="AC681" i="1"/>
  <c r="AR681" i="1"/>
  <c r="CQ681" i="1"/>
  <c r="DA681" i="1"/>
  <c r="CZ681" i="1"/>
  <c r="CY681" i="1"/>
  <c r="AW681" i="1"/>
  <c r="AM681" i="1"/>
  <c r="AL681" i="1"/>
  <c r="AK681" i="1"/>
  <c r="AY681" i="1"/>
  <c r="BA681" i="1"/>
  <c r="CU681" i="1"/>
  <c r="AO681" i="1"/>
  <c r="AP681" i="1"/>
  <c r="CS681" i="1"/>
  <c r="DC681" i="1"/>
  <c r="AI681" i="1"/>
  <c r="DE681" i="1"/>
  <c r="AU681" i="1"/>
  <c r="CT681" i="1"/>
  <c r="CP681" i="1"/>
  <c r="AH681" i="1"/>
  <c r="CX681" i="1"/>
  <c r="DI681" i="1"/>
  <c r="AQ681" i="1"/>
  <c r="DH681" i="1"/>
  <c r="DF681" i="1"/>
  <c r="DB681" i="1"/>
  <c r="AN681" i="1"/>
  <c r="DD681" i="1"/>
  <c r="AT681" i="1"/>
  <c r="CV681" i="1"/>
  <c r="AZ681" i="1"/>
  <c r="AX681" i="1"/>
  <c r="AV681" i="1"/>
  <c r="CR681" i="1"/>
  <c r="AJ681" i="1"/>
  <c r="V147" i="2"/>
  <c r="AH413" i="3"/>
  <c r="Q414" i="3"/>
  <c r="AA345" i="3"/>
  <c r="AB345" i="3"/>
  <c r="BJ412" i="3"/>
  <c r="AS412" i="3"/>
  <c r="AX412" i="3"/>
  <c r="AN412" i="3"/>
  <c r="K213" i="2"/>
  <c r="AB212" i="2"/>
  <c r="AS175" i="2"/>
  <c r="AT175" i="2"/>
  <c r="O149" i="2"/>
  <c r="Q149" i="2" s="1"/>
  <c r="AX149" i="2"/>
  <c r="P149" i="2"/>
  <c r="AW149" i="2"/>
  <c r="AK180" i="1"/>
  <c r="AV179" i="1"/>
  <c r="AC180" i="1"/>
  <c r="DH180" i="1"/>
  <c r="AZ180" i="1"/>
  <c r="DA180" i="1"/>
  <c r="DD180" i="1"/>
  <c r="BA180" i="1"/>
  <c r="BL180" i="1"/>
  <c r="EJ179" i="1"/>
  <c r="BT180" i="1"/>
  <c r="DV179" i="1"/>
  <c r="CR179" i="1"/>
  <c r="BS180" i="1"/>
  <c r="DT180" i="1"/>
  <c r="DB179" i="1"/>
  <c r="CE180" i="1"/>
  <c r="DF179" i="1"/>
  <c r="BX179" i="1"/>
  <c r="EG180" i="1"/>
  <c r="DU180" i="1"/>
  <c r="AX179" i="1"/>
  <c r="AN179" i="1"/>
  <c r="BQ180" i="1"/>
  <c r="AJ179" i="1"/>
  <c r="CV179" i="1"/>
  <c r="BU180" i="1"/>
  <c r="CC180" i="1"/>
  <c r="CD180" i="1"/>
  <c r="BV180" i="1"/>
  <c r="EE180" i="1"/>
  <c r="EM180" i="1"/>
  <c r="EK180" i="1"/>
  <c r="EF179" i="1"/>
  <c r="DW180" i="1"/>
  <c r="EH180" i="1"/>
  <c r="DX180" i="1"/>
  <c r="BN179" i="1"/>
  <c r="CA180" i="1"/>
  <c r="BO180" i="1"/>
  <c r="EI180" i="1"/>
  <c r="EL180" i="1"/>
  <c r="BY180" i="1"/>
  <c r="CB179" i="1"/>
  <c r="BZ179" i="1"/>
  <c r="EC180" i="1"/>
  <c r="BR179" i="1"/>
  <c r="EA180" i="1"/>
  <c r="DY180" i="1"/>
  <c r="BP179" i="1"/>
  <c r="DZ179" i="1"/>
  <c r="ED180" i="1"/>
  <c r="BM180" i="1"/>
  <c r="AT179" i="1"/>
  <c r="EB180" i="1"/>
  <c r="BW180" i="1"/>
  <c r="AO177" i="2"/>
  <c r="AG176" i="2"/>
  <c r="AF176" i="2"/>
  <c r="AI176" i="2" s="1"/>
  <c r="BC182" i="2"/>
  <c r="BB182" i="2"/>
  <c r="AN177" i="2"/>
  <c r="AJ175" i="2"/>
  <c r="DL182" i="1"/>
  <c r="AH181" i="1"/>
  <c r="BF183" i="1"/>
  <c r="CS182" i="1"/>
  <c r="Z181" i="1"/>
  <c r="CZ182" i="1"/>
  <c r="CO182" i="1"/>
  <c r="DR183" i="1"/>
  <c r="AA181" i="1"/>
  <c r="AI181" i="1"/>
  <c r="CN182" i="1"/>
  <c r="AW182" i="1"/>
  <c r="BE182" i="1"/>
  <c r="CM181" i="1"/>
  <c r="DM182" i="1"/>
  <c r="DI182" i="1"/>
  <c r="DP182" i="1"/>
  <c r="X182" i="1"/>
  <c r="AY181" i="1"/>
  <c r="AL181" i="1"/>
  <c r="DK182" i="1"/>
  <c r="DN182" i="1"/>
  <c r="CH181" i="1"/>
  <c r="BC182" i="1"/>
  <c r="CX181" i="1"/>
  <c r="BH182" i="1"/>
  <c r="BG182" i="1"/>
  <c r="AD181" i="1"/>
  <c r="AS183" i="1"/>
  <c r="DE182" i="1"/>
  <c r="AR182" i="1"/>
  <c r="DS182" i="1"/>
  <c r="CL181" i="1"/>
  <c r="BI182" i="1"/>
  <c r="BK182" i="1"/>
  <c r="AP181" i="1"/>
  <c r="AO182" i="1"/>
  <c r="AE181" i="1"/>
  <c r="CG182" i="1"/>
  <c r="AB182" i="1"/>
  <c r="CY181" i="1"/>
  <c r="DJ183" i="1"/>
  <c r="DG181" i="1"/>
  <c r="BJ182" i="1"/>
  <c r="CI181" i="1"/>
  <c r="DQ182" i="1"/>
  <c r="AU181" i="1"/>
  <c r="BB182" i="1"/>
  <c r="Y182" i="1"/>
  <c r="CK182" i="1"/>
  <c r="CQ181" i="1"/>
  <c r="AM181" i="1"/>
  <c r="CW182" i="1"/>
  <c r="AG182" i="1"/>
  <c r="CP181" i="1"/>
  <c r="AQ181" i="1"/>
  <c r="CT181" i="1"/>
  <c r="AF182" i="1"/>
  <c r="CU181" i="1"/>
  <c r="BD182" i="1"/>
  <c r="CF182" i="1"/>
  <c r="CJ182" i="1"/>
  <c r="DC181" i="1"/>
  <c r="DO182" i="1"/>
  <c r="AU364" i="3" l="1"/>
  <c r="AQ365" i="3"/>
  <c r="AT365" i="3" s="1"/>
  <c r="AR365" i="3"/>
  <c r="BI353" i="3"/>
  <c r="BH353" i="3"/>
  <c r="AW359" i="3"/>
  <c r="AV359" i="3"/>
  <c r="AY359" i="3" s="1"/>
  <c r="AO353" i="3"/>
  <c r="AP353" i="3"/>
  <c r="Z150" i="2"/>
  <c r="Y150" i="2"/>
  <c r="V148" i="2"/>
  <c r="S149" i="2"/>
  <c r="U149" i="2" s="1"/>
  <c r="T149" i="2"/>
  <c r="K214" i="2"/>
  <c r="AB213" i="2"/>
  <c r="AS413" i="3"/>
  <c r="BJ413" i="3"/>
  <c r="AN413" i="3"/>
  <c r="AX413" i="3"/>
  <c r="W683" i="1"/>
  <c r="AA682" i="1"/>
  <c r="AD682" i="1"/>
  <c r="Z682" i="1"/>
  <c r="X682" i="1"/>
  <c r="AB682" i="1"/>
  <c r="CH682" i="1"/>
  <c r="AE682" i="1"/>
  <c r="CI682" i="1"/>
  <c r="AF682" i="1"/>
  <c r="CF682" i="1"/>
  <c r="Y682" i="1"/>
  <c r="CL682" i="1"/>
  <c r="AG682" i="1"/>
  <c r="AS682" i="1"/>
  <c r="CG682" i="1"/>
  <c r="CO682" i="1"/>
  <c r="CM682" i="1"/>
  <c r="CK682" i="1"/>
  <c r="CJ682" i="1"/>
  <c r="CN682" i="1"/>
  <c r="AY682" i="1"/>
  <c r="AI682" i="1"/>
  <c r="CS682" i="1"/>
  <c r="DC682" i="1"/>
  <c r="BA682" i="1"/>
  <c r="AM682" i="1"/>
  <c r="DG682" i="1"/>
  <c r="AO682" i="1"/>
  <c r="CW682" i="1"/>
  <c r="DA682" i="1"/>
  <c r="AW682" i="1"/>
  <c r="AR682" i="1"/>
  <c r="CQ682" i="1"/>
  <c r="CP682" i="1"/>
  <c r="AC682" i="1"/>
  <c r="AK682" i="1"/>
  <c r="AP682" i="1"/>
  <c r="DE682" i="1"/>
  <c r="CY682" i="1"/>
  <c r="AQ682" i="1"/>
  <c r="CZ682" i="1"/>
  <c r="CT682" i="1"/>
  <c r="AH682" i="1"/>
  <c r="CX682" i="1"/>
  <c r="AL682" i="1"/>
  <c r="CU682" i="1"/>
  <c r="AU682" i="1"/>
  <c r="DI682" i="1"/>
  <c r="DD682" i="1"/>
  <c r="AZ682" i="1"/>
  <c r="AX682" i="1"/>
  <c r="CV682" i="1"/>
  <c r="AT682" i="1"/>
  <c r="AN682" i="1"/>
  <c r="CR682" i="1"/>
  <c r="AV682" i="1"/>
  <c r="DB682" i="1"/>
  <c r="DH682" i="1"/>
  <c r="DF682" i="1"/>
  <c r="AJ682" i="1"/>
  <c r="BD212" i="2"/>
  <c r="AM212" i="2"/>
  <c r="AH212" i="2"/>
  <c r="AR212" i="2"/>
  <c r="AH414" i="3"/>
  <c r="Q415" i="3"/>
  <c r="Y346" i="3"/>
  <c r="U346" i="3"/>
  <c r="W346" i="3" s="1"/>
  <c r="V346" i="3"/>
  <c r="AD346" i="3"/>
  <c r="AC346" i="3"/>
  <c r="Z346" i="3"/>
  <c r="BE347" i="3"/>
  <c r="BF347" i="3"/>
  <c r="AQ176" i="2"/>
  <c r="AP176" i="2"/>
  <c r="R149" i="2"/>
  <c r="AY149" i="2"/>
  <c r="AZ149" i="2"/>
  <c r="P150" i="2"/>
  <c r="AW150" i="2"/>
  <c r="O150" i="2"/>
  <c r="AX150" i="2"/>
  <c r="AK181" i="1"/>
  <c r="AV180" i="1"/>
  <c r="AC181" i="1"/>
  <c r="AZ181" i="1"/>
  <c r="DH181" i="1"/>
  <c r="DA181" i="1"/>
  <c r="BA181" i="1"/>
  <c r="DD181" i="1"/>
  <c r="EB181" i="1"/>
  <c r="DZ180" i="1"/>
  <c r="BY181" i="1"/>
  <c r="EK181" i="1"/>
  <c r="CD181" i="1"/>
  <c r="CC181" i="1"/>
  <c r="AX180" i="1"/>
  <c r="EG181" i="1"/>
  <c r="DB180" i="1"/>
  <c r="BS181" i="1"/>
  <c r="EJ180" i="1"/>
  <c r="CV180" i="1"/>
  <c r="DF180" i="1"/>
  <c r="DV180" i="1"/>
  <c r="BW181" i="1"/>
  <c r="AT180" i="1"/>
  <c r="BP180" i="1"/>
  <c r="EC181" i="1"/>
  <c r="BV181" i="1"/>
  <c r="CE181" i="1"/>
  <c r="DT181" i="1"/>
  <c r="CR180" i="1"/>
  <c r="ED181" i="1"/>
  <c r="EA181" i="1"/>
  <c r="CB180" i="1"/>
  <c r="EL181" i="1"/>
  <c r="BO181" i="1"/>
  <c r="BN180" i="1"/>
  <c r="EH181" i="1"/>
  <c r="EF180" i="1"/>
  <c r="EM181" i="1"/>
  <c r="BQ181" i="1"/>
  <c r="BM181" i="1"/>
  <c r="DY181" i="1"/>
  <c r="BR180" i="1"/>
  <c r="BZ180" i="1"/>
  <c r="EI181" i="1"/>
  <c r="CA181" i="1"/>
  <c r="DX181" i="1"/>
  <c r="DW181" i="1"/>
  <c r="EE181" i="1"/>
  <c r="BU181" i="1"/>
  <c r="AJ180" i="1"/>
  <c r="AN180" i="1"/>
  <c r="DU181" i="1"/>
  <c r="BX180" i="1"/>
  <c r="BT181" i="1"/>
  <c r="BL181" i="1"/>
  <c r="BF182" i="2"/>
  <c r="AK178" i="2"/>
  <c r="AL178" i="2"/>
  <c r="BE182" i="2"/>
  <c r="AF177" i="2"/>
  <c r="AG177" i="2"/>
  <c r="AJ176" i="2"/>
  <c r="AU182" i="1"/>
  <c r="CJ183" i="1"/>
  <c r="AF183" i="1"/>
  <c r="AM182" i="1"/>
  <c r="DJ184" i="1"/>
  <c r="DC182" i="1"/>
  <c r="CF183" i="1"/>
  <c r="BD183" i="1"/>
  <c r="CT182" i="1"/>
  <c r="AQ182" i="1"/>
  <c r="AG183" i="1"/>
  <c r="CK183" i="1"/>
  <c r="Y183" i="1"/>
  <c r="BJ183" i="1"/>
  <c r="CY182" i="1"/>
  <c r="CG183" i="1"/>
  <c r="AO183" i="1"/>
  <c r="BK183" i="1"/>
  <c r="CL182" i="1"/>
  <c r="AR183" i="1"/>
  <c r="AS184" i="1"/>
  <c r="BH183" i="1"/>
  <c r="DN183" i="1"/>
  <c r="AL182" i="1"/>
  <c r="AY182" i="1"/>
  <c r="DP183" i="1"/>
  <c r="DM183" i="1"/>
  <c r="CM182" i="1"/>
  <c r="BE183" i="1"/>
  <c r="AA182" i="1"/>
  <c r="CZ183" i="1"/>
  <c r="Z182" i="1"/>
  <c r="CS183" i="1"/>
  <c r="AH182" i="1"/>
  <c r="BG183" i="1"/>
  <c r="CW183" i="1"/>
  <c r="BB183" i="1"/>
  <c r="DQ183" i="1"/>
  <c r="CI182" i="1"/>
  <c r="AB183" i="1"/>
  <c r="AP182" i="1"/>
  <c r="BI183" i="1"/>
  <c r="DE183" i="1"/>
  <c r="AD182" i="1"/>
  <c r="CX182" i="1"/>
  <c r="BC183" i="1"/>
  <c r="CH182" i="1"/>
  <c r="X183" i="1"/>
  <c r="DI183" i="1"/>
  <c r="AW183" i="1"/>
  <c r="CN183" i="1"/>
  <c r="AI182" i="1"/>
  <c r="CO183" i="1"/>
  <c r="DL183" i="1"/>
  <c r="CQ182" i="1"/>
  <c r="DG182" i="1"/>
  <c r="DR184" i="1"/>
  <c r="DO183" i="1"/>
  <c r="CU182" i="1"/>
  <c r="CP182" i="1"/>
  <c r="AE182" i="1"/>
  <c r="DS183" i="1"/>
  <c r="DK183" i="1"/>
  <c r="BF184" i="1"/>
  <c r="AU365" i="3" l="1"/>
  <c r="BL353" i="3"/>
  <c r="AW360" i="3"/>
  <c r="AV360" i="3"/>
  <c r="AZ360" i="3" s="1"/>
  <c r="AZ359" i="3"/>
  <c r="AM354" i="3"/>
  <c r="AL354" i="3"/>
  <c r="AP354" i="3" s="1"/>
  <c r="BK353" i="3"/>
  <c r="AQ366" i="3"/>
  <c r="AR366" i="3"/>
  <c r="AT366" i="3"/>
  <c r="AT176" i="2"/>
  <c r="W151" i="2"/>
  <c r="X151" i="2"/>
  <c r="AB346" i="3"/>
  <c r="K103" i="22"/>
  <c r="D103" i="22" s="1"/>
  <c r="R103" i="22" s="1"/>
  <c r="AA346" i="3"/>
  <c r="S150" i="2"/>
  <c r="T150" i="2"/>
  <c r="BC348" i="3"/>
  <c r="BD348" i="3"/>
  <c r="AH415" i="3"/>
  <c r="Q416" i="3"/>
  <c r="AR213" i="2"/>
  <c r="BD213" i="2"/>
  <c r="AM213" i="2"/>
  <c r="AH213" i="2"/>
  <c r="AD347" i="3"/>
  <c r="Z347" i="3"/>
  <c r="U347" i="3"/>
  <c r="W347" i="3" s="1"/>
  <c r="Y347" i="3"/>
  <c r="AC347" i="3"/>
  <c r="AF347" i="3" s="1"/>
  <c r="V347" i="3"/>
  <c r="BJ414" i="3"/>
  <c r="AS414" i="3"/>
  <c r="AN414" i="3"/>
  <c r="AX414" i="3"/>
  <c r="AB214" i="2"/>
  <c r="K215" i="2"/>
  <c r="AE346" i="3"/>
  <c r="AF346" i="3"/>
  <c r="M103" i="22"/>
  <c r="E103" i="22" s="1"/>
  <c r="X346" i="3"/>
  <c r="W684" i="1"/>
  <c r="Z683" i="1"/>
  <c r="AE683" i="1"/>
  <c r="AD683" i="1"/>
  <c r="CL683" i="1"/>
  <c r="CH683" i="1"/>
  <c r="CM683" i="1"/>
  <c r="AF683" i="1"/>
  <c r="CF683" i="1"/>
  <c r="CI683" i="1"/>
  <c r="X683" i="1"/>
  <c r="AB683" i="1"/>
  <c r="CN683" i="1"/>
  <c r="Y683" i="1"/>
  <c r="AS683" i="1"/>
  <c r="CO683" i="1"/>
  <c r="AA683" i="1"/>
  <c r="CK683" i="1"/>
  <c r="CJ683" i="1"/>
  <c r="AG683" i="1"/>
  <c r="CG683" i="1"/>
  <c r="AK683" i="1"/>
  <c r="AY683" i="1"/>
  <c r="AI683" i="1"/>
  <c r="CT683" i="1"/>
  <c r="AW683" i="1"/>
  <c r="AC683" i="1"/>
  <c r="DA683" i="1"/>
  <c r="AP683" i="1"/>
  <c r="CU683" i="1"/>
  <c r="CQ683" i="1"/>
  <c r="DG683" i="1"/>
  <c r="CW683" i="1"/>
  <c r="DI683" i="1"/>
  <c r="CZ683" i="1"/>
  <c r="AO683" i="1"/>
  <c r="DC683" i="1"/>
  <c r="CS683" i="1"/>
  <c r="CP683" i="1"/>
  <c r="BA683" i="1"/>
  <c r="AM683" i="1"/>
  <c r="AH683" i="1"/>
  <c r="AL683" i="1"/>
  <c r="DE683" i="1"/>
  <c r="CX683" i="1"/>
  <c r="AU683" i="1"/>
  <c r="CY683" i="1"/>
  <c r="AQ683" i="1"/>
  <c r="AR683" i="1"/>
  <c r="DH683" i="1"/>
  <c r="AV683" i="1"/>
  <c r="DB683" i="1"/>
  <c r="AZ683" i="1"/>
  <c r="AX683" i="1"/>
  <c r="DD683" i="1"/>
  <c r="CR683" i="1"/>
  <c r="AT683" i="1"/>
  <c r="DF683" i="1"/>
  <c r="CV683" i="1"/>
  <c r="AN683" i="1"/>
  <c r="AJ683" i="1"/>
  <c r="V149" i="2"/>
  <c r="AS176" i="2"/>
  <c r="AZ150" i="2"/>
  <c r="Q150" i="2"/>
  <c r="R150" i="2"/>
  <c r="AY150" i="2"/>
  <c r="AK182" i="1"/>
  <c r="AV181" i="1"/>
  <c r="AC182" i="1"/>
  <c r="DH182" i="1"/>
  <c r="AZ182" i="1"/>
  <c r="DA182" i="1"/>
  <c r="DD182" i="1"/>
  <c r="BA182" i="1"/>
  <c r="EE182" i="1"/>
  <c r="EI182" i="1"/>
  <c r="EM182" i="1"/>
  <c r="BV182" i="1"/>
  <c r="BR181" i="1"/>
  <c r="BM182" i="1"/>
  <c r="EH182" i="1"/>
  <c r="BO182" i="1"/>
  <c r="ED182" i="1"/>
  <c r="BP181" i="1"/>
  <c r="BW182" i="1"/>
  <c r="DF181" i="1"/>
  <c r="EJ181" i="1"/>
  <c r="DB181" i="1"/>
  <c r="AX181" i="1"/>
  <c r="CD182" i="1"/>
  <c r="BY182" i="1"/>
  <c r="DX182" i="1"/>
  <c r="CB181" i="1"/>
  <c r="DT182" i="1"/>
  <c r="BL182" i="1"/>
  <c r="BX181" i="1"/>
  <c r="AN181" i="1"/>
  <c r="BU182" i="1"/>
  <c r="CA182" i="1"/>
  <c r="BZ181" i="1"/>
  <c r="DY182" i="1"/>
  <c r="EA182" i="1"/>
  <c r="CR181" i="1"/>
  <c r="EC182" i="1"/>
  <c r="DV181" i="1"/>
  <c r="CV181" i="1"/>
  <c r="BS182" i="1"/>
  <c r="CC182" i="1"/>
  <c r="EB182" i="1"/>
  <c r="BT182" i="1"/>
  <c r="DU182" i="1"/>
  <c r="AJ181" i="1"/>
  <c r="DW182" i="1"/>
  <c r="BQ182" i="1"/>
  <c r="EF181" i="1"/>
  <c r="BN181" i="1"/>
  <c r="EL182" i="1"/>
  <c r="CE182" i="1"/>
  <c r="AT181" i="1"/>
  <c r="EG182" i="1"/>
  <c r="EK182" i="1"/>
  <c r="DZ181" i="1"/>
  <c r="AO178" i="2"/>
  <c r="AJ177" i="2"/>
  <c r="AI177" i="2"/>
  <c r="AG178" i="2" s="1"/>
  <c r="AN178" i="2"/>
  <c r="AL179" i="2" s="1"/>
  <c r="BB183" i="2"/>
  <c r="BE183" i="2" s="1"/>
  <c r="BC183" i="2"/>
  <c r="CU183" i="1"/>
  <c r="AL183" i="1"/>
  <c r="AO184" i="1"/>
  <c r="CP183" i="1"/>
  <c r="CO184" i="1"/>
  <c r="X184" i="1"/>
  <c r="CX183" i="1"/>
  <c r="BF185" i="1"/>
  <c r="DK184" i="1"/>
  <c r="AE183" i="1"/>
  <c r="DR185" i="1"/>
  <c r="DG183" i="1"/>
  <c r="DL184" i="1"/>
  <c r="CN184" i="1"/>
  <c r="AW184" i="1"/>
  <c r="DI184" i="1"/>
  <c r="BC184" i="1"/>
  <c r="BI184" i="1"/>
  <c r="AB184" i="1"/>
  <c r="DQ184" i="1"/>
  <c r="CW184" i="1"/>
  <c r="BG184" i="1"/>
  <c r="CZ184" i="1"/>
  <c r="BE184" i="1"/>
  <c r="DP184" i="1"/>
  <c r="CL183" i="1"/>
  <c r="CY183" i="1"/>
  <c r="BJ184" i="1"/>
  <c r="Y184" i="1"/>
  <c r="AG184" i="1"/>
  <c r="CT183" i="1"/>
  <c r="AM183" i="1"/>
  <c r="DS184" i="1"/>
  <c r="CH183" i="1"/>
  <c r="AD183" i="1"/>
  <c r="DE184" i="1"/>
  <c r="AP183" i="1"/>
  <c r="CI183" i="1"/>
  <c r="BB184" i="1"/>
  <c r="AH183" i="1"/>
  <c r="CS184" i="1"/>
  <c r="Z183" i="1"/>
  <c r="DM184" i="1"/>
  <c r="DN184" i="1"/>
  <c r="BH184" i="1"/>
  <c r="AR184" i="1"/>
  <c r="BK184" i="1"/>
  <c r="CG184" i="1"/>
  <c r="CK184" i="1"/>
  <c r="BD184" i="1"/>
  <c r="CF184" i="1"/>
  <c r="DJ185" i="1"/>
  <c r="AF184" i="1"/>
  <c r="CJ184" i="1"/>
  <c r="AU183" i="1"/>
  <c r="DC183" i="1"/>
  <c r="DO184" i="1"/>
  <c r="CQ183" i="1"/>
  <c r="AI183" i="1"/>
  <c r="AA183" i="1"/>
  <c r="CM183" i="1"/>
  <c r="AY183" i="1"/>
  <c r="AS185" i="1"/>
  <c r="AQ183" i="1"/>
  <c r="AO354" i="3" l="1"/>
  <c r="AY360" i="3"/>
  <c r="AW361" i="3" s="1"/>
  <c r="AR367" i="3"/>
  <c r="AQ367" i="3"/>
  <c r="AT367" i="3" s="1"/>
  <c r="AV361" i="3"/>
  <c r="BI354" i="3"/>
  <c r="BH354" i="3"/>
  <c r="AM355" i="3"/>
  <c r="AL355" i="3"/>
  <c r="AU366" i="3"/>
  <c r="Y151" i="2"/>
  <c r="Z151" i="2"/>
  <c r="V150" i="2"/>
  <c r="AE347" i="3"/>
  <c r="G103" i="22"/>
  <c r="U103" i="22" s="1"/>
  <c r="S103" i="22"/>
  <c r="C103" i="22"/>
  <c r="Q103" i="22" s="1"/>
  <c r="AB347" i="3"/>
  <c r="AH416" i="3"/>
  <c r="Q417" i="3"/>
  <c r="U150" i="2"/>
  <c r="W685" i="1"/>
  <c r="CH684" i="1"/>
  <c r="CL684" i="1"/>
  <c r="Z684" i="1"/>
  <c r="AA684" i="1"/>
  <c r="AD684" i="1"/>
  <c r="AE684" i="1"/>
  <c r="AB684" i="1"/>
  <c r="CJ684" i="1"/>
  <c r="X684" i="1"/>
  <c r="CF684" i="1"/>
  <c r="CM684" i="1"/>
  <c r="AF684" i="1"/>
  <c r="Y684" i="1"/>
  <c r="CO684" i="1"/>
  <c r="CI684" i="1"/>
  <c r="CN684" i="1"/>
  <c r="AG684" i="1"/>
  <c r="CG684" i="1"/>
  <c r="AS684" i="1"/>
  <c r="CK684" i="1"/>
  <c r="AY684" i="1"/>
  <c r="CY684" i="1"/>
  <c r="DC684" i="1"/>
  <c r="DI684" i="1"/>
  <c r="AQ684" i="1"/>
  <c r="CZ684" i="1"/>
  <c r="DG684" i="1"/>
  <c r="AK684" i="1"/>
  <c r="CW684" i="1"/>
  <c r="AO684" i="1"/>
  <c r="CU684" i="1"/>
  <c r="CS684" i="1"/>
  <c r="CP684" i="1"/>
  <c r="AR684" i="1"/>
  <c r="CQ684" i="1"/>
  <c r="DA684" i="1"/>
  <c r="AP684" i="1"/>
  <c r="BA684" i="1"/>
  <c r="AH684" i="1"/>
  <c r="AL684" i="1"/>
  <c r="AC684" i="1"/>
  <c r="AW684" i="1"/>
  <c r="AI684" i="1"/>
  <c r="DE684" i="1"/>
  <c r="AM684" i="1"/>
  <c r="CX684" i="1"/>
  <c r="CT684" i="1"/>
  <c r="AU684" i="1"/>
  <c r="AZ684" i="1"/>
  <c r="CV684" i="1"/>
  <c r="AT684" i="1"/>
  <c r="AN684" i="1"/>
  <c r="DB684" i="1"/>
  <c r="AX684" i="1"/>
  <c r="AV684" i="1"/>
  <c r="DD684" i="1"/>
  <c r="CR684" i="1"/>
  <c r="DH684" i="1"/>
  <c r="DF684" i="1"/>
  <c r="AJ684" i="1"/>
  <c r="V348" i="3"/>
  <c r="Z348" i="3"/>
  <c r="U348" i="3"/>
  <c r="AD348" i="3"/>
  <c r="Y348" i="3"/>
  <c r="AC348" i="3"/>
  <c r="X347" i="3"/>
  <c r="AS415" i="3"/>
  <c r="BJ415" i="3"/>
  <c r="AX415" i="3"/>
  <c r="AN415" i="3"/>
  <c r="AB215" i="2"/>
  <c r="K216" i="2"/>
  <c r="BD214" i="2"/>
  <c r="AH214" i="2"/>
  <c r="AR214" i="2"/>
  <c r="AM214" i="2"/>
  <c r="BE348" i="3"/>
  <c r="BF348" i="3"/>
  <c r="AA347" i="3"/>
  <c r="AQ177" i="2"/>
  <c r="AP177" i="2"/>
  <c r="P151" i="2"/>
  <c r="AW151" i="2"/>
  <c r="O151" i="2"/>
  <c r="Q151" i="2" s="1"/>
  <c r="AX151" i="2"/>
  <c r="AK183" i="1"/>
  <c r="AV182" i="1"/>
  <c r="AC183" i="1"/>
  <c r="DH183" i="1"/>
  <c r="AZ183" i="1"/>
  <c r="DA183" i="1"/>
  <c r="BA183" i="1"/>
  <c r="DD183" i="1"/>
  <c r="EK183" i="1"/>
  <c r="AT182" i="1"/>
  <c r="EL183" i="1"/>
  <c r="EF182" i="1"/>
  <c r="DW183" i="1"/>
  <c r="EB183" i="1"/>
  <c r="DV182" i="1"/>
  <c r="CR182" i="1"/>
  <c r="BL183" i="1"/>
  <c r="CD183" i="1"/>
  <c r="DB182" i="1"/>
  <c r="BP182" i="1"/>
  <c r="BM183" i="1"/>
  <c r="AJ182" i="1"/>
  <c r="CC183" i="1"/>
  <c r="CV182" i="1"/>
  <c r="EC183" i="1"/>
  <c r="BU183" i="1"/>
  <c r="BX182" i="1"/>
  <c r="DT183" i="1"/>
  <c r="DZ182" i="1"/>
  <c r="BN182" i="1"/>
  <c r="BQ183" i="1"/>
  <c r="BT183" i="1"/>
  <c r="EA183" i="1"/>
  <c r="BZ182" i="1"/>
  <c r="DX183" i="1"/>
  <c r="BY183" i="1"/>
  <c r="BR182" i="1"/>
  <c r="EM183" i="1"/>
  <c r="DF182" i="1"/>
  <c r="BO183" i="1"/>
  <c r="BV183" i="1"/>
  <c r="EI183" i="1"/>
  <c r="EG183" i="1"/>
  <c r="CE183" i="1"/>
  <c r="DU183" i="1"/>
  <c r="BS183" i="1"/>
  <c r="DY183" i="1"/>
  <c r="CA183" i="1"/>
  <c r="AN182" i="1"/>
  <c r="CB182" i="1"/>
  <c r="AX182" i="1"/>
  <c r="EJ182" i="1"/>
  <c r="BW183" i="1"/>
  <c r="ED183" i="1"/>
  <c r="EH183" i="1"/>
  <c r="EE183" i="1"/>
  <c r="AK179" i="2"/>
  <c r="AO179" i="2" s="1"/>
  <c r="AF178" i="2"/>
  <c r="BC184" i="2"/>
  <c r="BB184" i="2"/>
  <c r="BF183" i="2"/>
  <c r="CJ185" i="1"/>
  <c r="Z184" i="1"/>
  <c r="AH184" i="1"/>
  <c r="AP184" i="1"/>
  <c r="AY184" i="1"/>
  <c r="DO185" i="1"/>
  <c r="AF185" i="1"/>
  <c r="DJ186" i="1"/>
  <c r="AS186" i="1"/>
  <c r="CM184" i="1"/>
  <c r="AI184" i="1"/>
  <c r="CQ184" i="1"/>
  <c r="DC184" i="1"/>
  <c r="CK185" i="1"/>
  <c r="BK185" i="1"/>
  <c r="BH185" i="1"/>
  <c r="DM185" i="1"/>
  <c r="BB185" i="1"/>
  <c r="AD184" i="1"/>
  <c r="CH184" i="1"/>
  <c r="AM184" i="1"/>
  <c r="AG185" i="1"/>
  <c r="Y185" i="1"/>
  <c r="CW185" i="1"/>
  <c r="CN185" i="1"/>
  <c r="DL185" i="1"/>
  <c r="AE184" i="1"/>
  <c r="BF186" i="1"/>
  <c r="AL184" i="1"/>
  <c r="BD185" i="1"/>
  <c r="X185" i="1"/>
  <c r="AQ184" i="1"/>
  <c r="CF185" i="1"/>
  <c r="CG185" i="1"/>
  <c r="AR185" i="1"/>
  <c r="DN185" i="1"/>
  <c r="CS185" i="1"/>
  <c r="CI184" i="1"/>
  <c r="DS185" i="1"/>
  <c r="BJ185" i="1"/>
  <c r="CY184" i="1"/>
  <c r="BE185" i="1"/>
  <c r="BG185" i="1"/>
  <c r="DQ185" i="1"/>
  <c r="AB185" i="1"/>
  <c r="BC185" i="1"/>
  <c r="DI185" i="1"/>
  <c r="AW185" i="1"/>
  <c r="DG184" i="1"/>
  <c r="DR186" i="1"/>
  <c r="DK185" i="1"/>
  <c r="CX184" i="1"/>
  <c r="CP184" i="1"/>
  <c r="AO185" i="1"/>
  <c r="CU184" i="1"/>
  <c r="BI185" i="1"/>
  <c r="AA184" i="1"/>
  <c r="AU184" i="1"/>
  <c r="DE185" i="1"/>
  <c r="CT184" i="1"/>
  <c r="CL184" i="1"/>
  <c r="DP185" i="1"/>
  <c r="CZ185" i="1"/>
  <c r="CO185" i="1"/>
  <c r="AP355" i="3" l="1"/>
  <c r="BL354" i="3"/>
  <c r="AO355" i="3"/>
  <c r="AL356" i="3" s="1"/>
  <c r="AO356" i="3" s="1"/>
  <c r="AU367" i="3"/>
  <c r="BK354" i="3"/>
  <c r="AR368" i="3"/>
  <c r="AQ368" i="3"/>
  <c r="AT368" i="3" s="1"/>
  <c r="AY361" i="3"/>
  <c r="AZ361" i="3"/>
  <c r="X152" i="2"/>
  <c r="W152" i="2"/>
  <c r="AF348" i="3"/>
  <c r="AA348" i="3"/>
  <c r="W348" i="3"/>
  <c r="X348" i="3"/>
  <c r="K217" i="2"/>
  <c r="AB216" i="2"/>
  <c r="T151" i="2"/>
  <c r="S151" i="2"/>
  <c r="BD349" i="3"/>
  <c r="BC349" i="3"/>
  <c r="BE349" i="3" s="1"/>
  <c r="BD215" i="2"/>
  <c r="AH215" i="2"/>
  <c r="AR215" i="2"/>
  <c r="AM215" i="2"/>
  <c r="AB348" i="3"/>
  <c r="AH417" i="3"/>
  <c r="Q418" i="3"/>
  <c r="AE348" i="3"/>
  <c r="BJ416" i="3"/>
  <c r="AS416" i="3"/>
  <c r="AX416" i="3"/>
  <c r="AN416" i="3"/>
  <c r="W686" i="1"/>
  <c r="CL685" i="1"/>
  <c r="AA685" i="1"/>
  <c r="AE685" i="1"/>
  <c r="AF685" i="1"/>
  <c r="CJ685" i="1"/>
  <c r="AD685" i="1"/>
  <c r="CH685" i="1"/>
  <c r="Z685" i="1"/>
  <c r="X685" i="1"/>
  <c r="CN685" i="1"/>
  <c r="Y685" i="1"/>
  <c r="CF685" i="1"/>
  <c r="AG685" i="1"/>
  <c r="AS685" i="1"/>
  <c r="CG685" i="1"/>
  <c r="CK685" i="1"/>
  <c r="CM685" i="1"/>
  <c r="AB685" i="1"/>
  <c r="CI685" i="1"/>
  <c r="CO685" i="1"/>
  <c r="DG685" i="1"/>
  <c r="DE685" i="1"/>
  <c r="BA685" i="1"/>
  <c r="AM685" i="1"/>
  <c r="AC685" i="1"/>
  <c r="DA685" i="1"/>
  <c r="AI685" i="1"/>
  <c r="AP685" i="1"/>
  <c r="AY685" i="1"/>
  <c r="CW685" i="1"/>
  <c r="AW685" i="1"/>
  <c r="DI685" i="1"/>
  <c r="AO685" i="1"/>
  <c r="CP685" i="1"/>
  <c r="AK685" i="1"/>
  <c r="DC685" i="1"/>
  <c r="CZ685" i="1"/>
  <c r="AL685" i="1"/>
  <c r="AH685" i="1"/>
  <c r="AR685" i="1"/>
  <c r="AU685" i="1"/>
  <c r="AQ685" i="1"/>
  <c r="CT685" i="1"/>
  <c r="CQ685" i="1"/>
  <c r="CX685" i="1"/>
  <c r="CY685" i="1"/>
  <c r="CU685" i="1"/>
  <c r="CS685" i="1"/>
  <c r="AJ685" i="1"/>
  <c r="AZ685" i="1"/>
  <c r="AV685" i="1"/>
  <c r="CR685" i="1"/>
  <c r="AN685" i="1"/>
  <c r="DF685" i="1"/>
  <c r="DB685" i="1"/>
  <c r="DH685" i="1"/>
  <c r="DD685" i="1"/>
  <c r="AX685" i="1"/>
  <c r="CV685" i="1"/>
  <c r="AT685" i="1"/>
  <c r="AS177" i="2"/>
  <c r="AT177" i="2"/>
  <c r="R151" i="2"/>
  <c r="AZ151" i="2"/>
  <c r="AW152" i="2"/>
  <c r="O152" i="2"/>
  <c r="AX152" i="2"/>
  <c r="P152" i="2"/>
  <c r="AY151" i="2"/>
  <c r="AK184" i="1"/>
  <c r="AV183" i="1"/>
  <c r="AN179" i="2"/>
  <c r="AK180" i="2" s="1"/>
  <c r="AN180" i="2" s="1"/>
  <c r="AC184" i="1"/>
  <c r="AZ184" i="1"/>
  <c r="DH184" i="1"/>
  <c r="DA184" i="1"/>
  <c r="DD184" i="1"/>
  <c r="BA184" i="1"/>
  <c r="BQ184" i="1"/>
  <c r="BX183" i="1"/>
  <c r="EC184" i="1"/>
  <c r="CC184" i="1"/>
  <c r="BM184" i="1"/>
  <c r="EE184" i="1"/>
  <c r="ED184" i="1"/>
  <c r="EJ183" i="1"/>
  <c r="CA184" i="1"/>
  <c r="BS184" i="1"/>
  <c r="CE184" i="1"/>
  <c r="DF183" i="1"/>
  <c r="BR183" i="1"/>
  <c r="DX184" i="1"/>
  <c r="EA184" i="1"/>
  <c r="DT184" i="1"/>
  <c r="CD184" i="1"/>
  <c r="CR183" i="1"/>
  <c r="EB184" i="1"/>
  <c r="EF183" i="1"/>
  <c r="AT183" i="1"/>
  <c r="BW184" i="1"/>
  <c r="AX183" i="1"/>
  <c r="AN183" i="1"/>
  <c r="DY184" i="1"/>
  <c r="DU184" i="1"/>
  <c r="EI184" i="1"/>
  <c r="EM184" i="1"/>
  <c r="BY184" i="1"/>
  <c r="BZ183" i="1"/>
  <c r="BT184" i="1"/>
  <c r="DZ183" i="1"/>
  <c r="DB183" i="1"/>
  <c r="BL184" i="1"/>
  <c r="DV183" i="1"/>
  <c r="EL184" i="1"/>
  <c r="EK184" i="1"/>
  <c r="CB183" i="1"/>
  <c r="BV184" i="1"/>
  <c r="EH184" i="1"/>
  <c r="EG184" i="1"/>
  <c r="BO184" i="1"/>
  <c r="BN183" i="1"/>
  <c r="BU184" i="1"/>
  <c r="CV183" i="1"/>
  <c r="AJ183" i="1"/>
  <c r="BP183" i="1"/>
  <c r="DW184" i="1"/>
  <c r="AJ178" i="2"/>
  <c r="AI178" i="2"/>
  <c r="BF184" i="2"/>
  <c r="BE184" i="2"/>
  <c r="CF186" i="1"/>
  <c r="AU185" i="1"/>
  <c r="CP185" i="1"/>
  <c r="DK186" i="1"/>
  <c r="DI186" i="1"/>
  <c r="CO186" i="1"/>
  <c r="DP186" i="1"/>
  <c r="CT185" i="1"/>
  <c r="DE186" i="1"/>
  <c r="AA185" i="1"/>
  <c r="AO186" i="1"/>
  <c r="CX185" i="1"/>
  <c r="DR187" i="1"/>
  <c r="AW186" i="1"/>
  <c r="BC186" i="1"/>
  <c r="AB186" i="1"/>
  <c r="BG186" i="1"/>
  <c r="BE186" i="1"/>
  <c r="CY185" i="1"/>
  <c r="CS186" i="1"/>
  <c r="DN186" i="1"/>
  <c r="CG186" i="1"/>
  <c r="AL185" i="1"/>
  <c r="BF187" i="1"/>
  <c r="CW186" i="1"/>
  <c r="AG186" i="1"/>
  <c r="AD185" i="1"/>
  <c r="BH186" i="1"/>
  <c r="CK186" i="1"/>
  <c r="CQ185" i="1"/>
  <c r="CM185" i="1"/>
  <c r="DJ187" i="1"/>
  <c r="DO186" i="1"/>
  <c r="AY185" i="1"/>
  <c r="AP185" i="1"/>
  <c r="AH185" i="1"/>
  <c r="CL185" i="1"/>
  <c r="CU185" i="1"/>
  <c r="DG185" i="1"/>
  <c r="DQ186" i="1"/>
  <c r="BJ186" i="1"/>
  <c r="DS186" i="1"/>
  <c r="CI185" i="1"/>
  <c r="AR186" i="1"/>
  <c r="AQ185" i="1"/>
  <c r="X186" i="1"/>
  <c r="BD186" i="1"/>
  <c r="AE185" i="1"/>
  <c r="CN186" i="1"/>
  <c r="Y186" i="1"/>
  <c r="AM185" i="1"/>
  <c r="CH185" i="1"/>
  <c r="BB186" i="1"/>
  <c r="DM186" i="1"/>
  <c r="DC185" i="1"/>
  <c r="AI185" i="1"/>
  <c r="AS187" i="1"/>
  <c r="AF186" i="1"/>
  <c r="Z185" i="1"/>
  <c r="CJ186" i="1"/>
  <c r="CZ186" i="1"/>
  <c r="BI186" i="1"/>
  <c r="DL186" i="1"/>
  <c r="BK186" i="1"/>
  <c r="AM356" i="3" l="1"/>
  <c r="AP356" i="3" s="1"/>
  <c r="AU368" i="3"/>
  <c r="AQ369" i="3"/>
  <c r="AT369" i="3" s="1"/>
  <c r="AR369" i="3"/>
  <c r="AL357" i="3"/>
  <c r="AM357" i="3"/>
  <c r="AW362" i="3"/>
  <c r="AV362" i="3"/>
  <c r="BH355" i="3"/>
  <c r="BI355" i="3"/>
  <c r="Z152" i="2"/>
  <c r="Y152" i="2"/>
  <c r="W153" i="2" s="1"/>
  <c r="V151" i="2"/>
  <c r="U151" i="2"/>
  <c r="S152" i="2" s="1"/>
  <c r="U152" i="2" s="1"/>
  <c r="AS417" i="3"/>
  <c r="BJ417" i="3"/>
  <c r="AN417" i="3"/>
  <c r="AX417" i="3"/>
  <c r="BD216" i="2"/>
  <c r="AM216" i="2"/>
  <c r="AR216" i="2"/>
  <c r="AH216" i="2"/>
  <c r="K218" i="2"/>
  <c r="AB217" i="2"/>
  <c r="BD350" i="3"/>
  <c r="BC350" i="3"/>
  <c r="W687" i="1"/>
  <c r="CL686" i="1"/>
  <c r="CH686" i="1"/>
  <c r="AE686" i="1"/>
  <c r="Z686" i="1"/>
  <c r="X686" i="1"/>
  <c r="AB686" i="1"/>
  <c r="CF686" i="1"/>
  <c r="CI686" i="1"/>
  <c r="AF686" i="1"/>
  <c r="AA686" i="1"/>
  <c r="CM686" i="1"/>
  <c r="CN686" i="1"/>
  <c r="CO686" i="1"/>
  <c r="Y686" i="1"/>
  <c r="CJ686" i="1"/>
  <c r="CK686" i="1"/>
  <c r="AD686" i="1"/>
  <c r="AG686" i="1"/>
  <c r="AS686" i="1"/>
  <c r="CG686" i="1"/>
  <c r="AP686" i="1"/>
  <c r="AW686" i="1"/>
  <c r="CT686" i="1"/>
  <c r="AQ686" i="1"/>
  <c r="AM686" i="1"/>
  <c r="AK686" i="1"/>
  <c r="CW686" i="1"/>
  <c r="AC686" i="1"/>
  <c r="DG686" i="1"/>
  <c r="AY686" i="1"/>
  <c r="AO686" i="1"/>
  <c r="BA686" i="1"/>
  <c r="AI686" i="1"/>
  <c r="CP686" i="1"/>
  <c r="CZ686" i="1"/>
  <c r="AR686" i="1"/>
  <c r="DA686" i="1"/>
  <c r="CS686" i="1"/>
  <c r="DC686" i="1"/>
  <c r="DE686" i="1"/>
  <c r="CQ686" i="1"/>
  <c r="AH686" i="1"/>
  <c r="AL686" i="1"/>
  <c r="CY686" i="1"/>
  <c r="DI686" i="1"/>
  <c r="CX686" i="1"/>
  <c r="CU686" i="1"/>
  <c r="AU686" i="1"/>
  <c r="DH686" i="1"/>
  <c r="DF686" i="1"/>
  <c r="CR686" i="1"/>
  <c r="AN686" i="1"/>
  <c r="DB686" i="1"/>
  <c r="AZ686" i="1"/>
  <c r="DD686" i="1"/>
  <c r="AX686" i="1"/>
  <c r="CV686" i="1"/>
  <c r="AT686" i="1"/>
  <c r="AV686" i="1"/>
  <c r="AJ686" i="1"/>
  <c r="AH418" i="3"/>
  <c r="Q419" i="3"/>
  <c r="BF349" i="3"/>
  <c r="AD349" i="3"/>
  <c r="U349" i="3"/>
  <c r="W349" i="3" s="1"/>
  <c r="V349" i="3"/>
  <c r="Z349" i="3"/>
  <c r="Y349" i="3"/>
  <c r="AC349" i="3"/>
  <c r="AQ178" i="2"/>
  <c r="AP178" i="2"/>
  <c r="AY152" i="2"/>
  <c r="R152" i="2"/>
  <c r="Q152" i="2"/>
  <c r="AZ152" i="2"/>
  <c r="AK185" i="1"/>
  <c r="AL180" i="2"/>
  <c r="AO180" i="2" s="1"/>
  <c r="AV184" i="1"/>
  <c r="AC185" i="1"/>
  <c r="DH185" i="1"/>
  <c r="AZ185" i="1"/>
  <c r="DA185" i="1"/>
  <c r="BA185" i="1"/>
  <c r="DD185" i="1"/>
  <c r="BW185" i="1"/>
  <c r="BN184" i="1"/>
  <c r="EK185" i="1"/>
  <c r="DB184" i="1"/>
  <c r="BY185" i="1"/>
  <c r="DY185" i="1"/>
  <c r="AT184" i="1"/>
  <c r="DX185" i="1"/>
  <c r="DF184" i="1"/>
  <c r="BS185" i="1"/>
  <c r="EE185" i="1"/>
  <c r="CC185" i="1"/>
  <c r="BX184" i="1"/>
  <c r="AJ184" i="1"/>
  <c r="EH185" i="1"/>
  <c r="CB184" i="1"/>
  <c r="EL185" i="1"/>
  <c r="EF184" i="1"/>
  <c r="DT185" i="1"/>
  <c r="EJ184" i="1"/>
  <c r="BU185" i="1"/>
  <c r="BO185" i="1"/>
  <c r="BL185" i="1"/>
  <c r="DZ184" i="1"/>
  <c r="BZ184" i="1"/>
  <c r="EM185" i="1"/>
  <c r="DU185" i="1"/>
  <c r="CR184" i="1"/>
  <c r="EA185" i="1"/>
  <c r="BR184" i="1"/>
  <c r="CA185" i="1"/>
  <c r="BQ185" i="1"/>
  <c r="DW185" i="1"/>
  <c r="AN184" i="1"/>
  <c r="BP184" i="1"/>
  <c r="CV184" i="1"/>
  <c r="EG185" i="1"/>
  <c r="BV185" i="1"/>
  <c r="DV184" i="1"/>
  <c r="BT185" i="1"/>
  <c r="EI185" i="1"/>
  <c r="AX184" i="1"/>
  <c r="EB185" i="1"/>
  <c r="CD185" i="1"/>
  <c r="CE185" i="1"/>
  <c r="ED185" i="1"/>
  <c r="BM185" i="1"/>
  <c r="EC185" i="1"/>
  <c r="AG179" i="2"/>
  <c r="AF179" i="2"/>
  <c r="BB185" i="2"/>
  <c r="BE185" i="2" s="1"/>
  <c r="BC185" i="2"/>
  <c r="AL181" i="2"/>
  <c r="AK181" i="2"/>
  <c r="AN181" i="2" s="1"/>
  <c r="AE186" i="1"/>
  <c r="DG186" i="1"/>
  <c r="DN187" i="1"/>
  <c r="DL187" i="1"/>
  <c r="Z186" i="1"/>
  <c r="AS188" i="1"/>
  <c r="CN187" i="1"/>
  <c r="BD187" i="1"/>
  <c r="BB187" i="1"/>
  <c r="DS187" i="1"/>
  <c r="BI187" i="1"/>
  <c r="CJ187" i="1"/>
  <c r="AF187" i="1"/>
  <c r="AI186" i="1"/>
  <c r="DM187" i="1"/>
  <c r="CH186" i="1"/>
  <c r="AM186" i="1"/>
  <c r="X187" i="1"/>
  <c r="BJ187" i="1"/>
  <c r="DQ187" i="1"/>
  <c r="CL186" i="1"/>
  <c r="AP186" i="1"/>
  <c r="DO187" i="1"/>
  <c r="CM186" i="1"/>
  <c r="CK187" i="1"/>
  <c r="BH187" i="1"/>
  <c r="AD186" i="1"/>
  <c r="CW187" i="1"/>
  <c r="AL186" i="1"/>
  <c r="BE187" i="1"/>
  <c r="AB187" i="1"/>
  <c r="AW187" i="1"/>
  <c r="CX186" i="1"/>
  <c r="AO187" i="1"/>
  <c r="AA186" i="1"/>
  <c r="CT186" i="1"/>
  <c r="DC186" i="1"/>
  <c r="Y187" i="1"/>
  <c r="AQ186" i="1"/>
  <c r="AR187" i="1"/>
  <c r="CI186" i="1"/>
  <c r="CU186" i="1"/>
  <c r="AH186" i="1"/>
  <c r="AY186" i="1"/>
  <c r="AG187" i="1"/>
  <c r="CG187" i="1"/>
  <c r="CS187" i="1"/>
  <c r="CY186" i="1"/>
  <c r="BC187" i="1"/>
  <c r="DE187" i="1"/>
  <c r="DP187" i="1"/>
  <c r="CO187" i="1"/>
  <c r="DI187" i="1"/>
  <c r="CP186" i="1"/>
  <c r="CF187" i="1"/>
  <c r="BF188" i="1"/>
  <c r="DK187" i="1"/>
  <c r="AU186" i="1"/>
  <c r="BK187" i="1"/>
  <c r="CZ187" i="1"/>
  <c r="DJ188" i="1"/>
  <c r="CQ186" i="1"/>
  <c r="BG187" i="1"/>
  <c r="DR188" i="1"/>
  <c r="AZ362" i="3" l="1"/>
  <c r="AQ370" i="3"/>
  <c r="AT370" i="3" s="1"/>
  <c r="AR370" i="3"/>
  <c r="AY362" i="3"/>
  <c r="AO357" i="3"/>
  <c r="AP357" i="3"/>
  <c r="BK355" i="3"/>
  <c r="BL355" i="3"/>
  <c r="AU369" i="3"/>
  <c r="X153" i="2"/>
  <c r="Z153" i="2" s="1"/>
  <c r="Y153" i="2"/>
  <c r="T152" i="2"/>
  <c r="V152" i="2" s="1"/>
  <c r="AF349" i="3"/>
  <c r="Y350" i="3"/>
  <c r="V350" i="3"/>
  <c r="AD350" i="3"/>
  <c r="U350" i="3"/>
  <c r="W350" i="3" s="1"/>
  <c r="AC350" i="3"/>
  <c r="Z350" i="3"/>
  <c r="S153" i="2"/>
  <c r="T153" i="2"/>
  <c r="BJ418" i="3"/>
  <c r="AS418" i="3"/>
  <c r="AN418" i="3"/>
  <c r="AX418" i="3"/>
  <c r="BE350" i="3"/>
  <c r="BF350" i="3"/>
  <c r="AH419" i="3"/>
  <c r="Q420" i="3"/>
  <c r="X349" i="3"/>
  <c r="AH217" i="2"/>
  <c r="BD217" i="2"/>
  <c r="AR217" i="2"/>
  <c r="AM217" i="2"/>
  <c r="AB349" i="3"/>
  <c r="AA349" i="3"/>
  <c r="W688" i="1"/>
  <c r="AD687" i="1"/>
  <c r="Z687" i="1"/>
  <c r="AA687" i="1"/>
  <c r="CH687" i="1"/>
  <c r="AE687" i="1"/>
  <c r="CI687" i="1"/>
  <c r="AF687" i="1"/>
  <c r="X687" i="1"/>
  <c r="AB687" i="1"/>
  <c r="CM687" i="1"/>
  <c r="Y687" i="1"/>
  <c r="CK687" i="1"/>
  <c r="CJ687" i="1"/>
  <c r="AG687" i="1"/>
  <c r="AS687" i="1"/>
  <c r="CG687" i="1"/>
  <c r="CN687" i="1"/>
  <c r="CO687" i="1"/>
  <c r="CL687" i="1"/>
  <c r="CF687" i="1"/>
  <c r="AK687" i="1"/>
  <c r="AC687" i="1"/>
  <c r="AL687" i="1"/>
  <c r="AR687" i="1"/>
  <c r="CZ687" i="1"/>
  <c r="DG687" i="1"/>
  <c r="DA687" i="1"/>
  <c r="AM687" i="1"/>
  <c r="AW687" i="1"/>
  <c r="CP687" i="1"/>
  <c r="CU687" i="1"/>
  <c r="AI687" i="1"/>
  <c r="CW687" i="1"/>
  <c r="AO687" i="1"/>
  <c r="BA687" i="1"/>
  <c r="CT687" i="1"/>
  <c r="CQ687" i="1"/>
  <c r="AY687" i="1"/>
  <c r="AP687" i="1"/>
  <c r="DC687" i="1"/>
  <c r="DI687" i="1"/>
  <c r="CX687" i="1"/>
  <c r="AU687" i="1"/>
  <c r="AH687" i="1"/>
  <c r="CS687" i="1"/>
  <c r="AQ687" i="1"/>
  <c r="CY687" i="1"/>
  <c r="DE687" i="1"/>
  <c r="DB687" i="1"/>
  <c r="AJ687" i="1"/>
  <c r="DD687" i="1"/>
  <c r="AX687" i="1"/>
  <c r="DF687" i="1"/>
  <c r="AT687" i="1"/>
  <c r="DH687" i="1"/>
  <c r="AZ687" i="1"/>
  <c r="AV687" i="1"/>
  <c r="CV687" i="1"/>
  <c r="CR687" i="1"/>
  <c r="AN687" i="1"/>
  <c r="AE349" i="3"/>
  <c r="AE350" i="3" s="1"/>
  <c r="K219" i="2"/>
  <c r="AB218" i="2"/>
  <c r="AS178" i="2"/>
  <c r="AT178" i="2"/>
  <c r="AX153" i="2"/>
  <c r="O153" i="2"/>
  <c r="AW153" i="2"/>
  <c r="P153" i="2"/>
  <c r="AK186" i="1"/>
  <c r="AV185" i="1"/>
  <c r="AC186" i="1"/>
  <c r="AZ186" i="1"/>
  <c r="DH186" i="1"/>
  <c r="DA186" i="1"/>
  <c r="DD186" i="1"/>
  <c r="BA186" i="1"/>
  <c r="EC186" i="1"/>
  <c r="BT186" i="1"/>
  <c r="CV185" i="1"/>
  <c r="EM186" i="1"/>
  <c r="EH186" i="1"/>
  <c r="EE186" i="1"/>
  <c r="AT185" i="1"/>
  <c r="ED186" i="1"/>
  <c r="CD186" i="1"/>
  <c r="AX185" i="1"/>
  <c r="BQ186" i="1"/>
  <c r="BR185" i="1"/>
  <c r="DZ185" i="1"/>
  <c r="BO186" i="1"/>
  <c r="EF185" i="1"/>
  <c r="CB185" i="1"/>
  <c r="AJ185" i="1"/>
  <c r="CC186" i="1"/>
  <c r="DX186" i="1"/>
  <c r="DY186" i="1"/>
  <c r="DB185" i="1"/>
  <c r="BN185" i="1"/>
  <c r="BV186" i="1"/>
  <c r="CR185" i="1"/>
  <c r="EJ185" i="1"/>
  <c r="EL186" i="1"/>
  <c r="DF185" i="1"/>
  <c r="BM186" i="1"/>
  <c r="CE186" i="1"/>
  <c r="EB186" i="1"/>
  <c r="DV185" i="1"/>
  <c r="EG186" i="1"/>
  <c r="DU186" i="1"/>
  <c r="BZ185" i="1"/>
  <c r="BL186" i="1"/>
  <c r="DT186" i="1"/>
  <c r="BX185" i="1"/>
  <c r="BW186" i="1"/>
  <c r="AN185" i="1"/>
  <c r="EI186" i="1"/>
  <c r="BP185" i="1"/>
  <c r="DW186" i="1"/>
  <c r="CA186" i="1"/>
  <c r="EA186" i="1"/>
  <c r="BU186" i="1"/>
  <c r="BS186" i="1"/>
  <c r="BY186" i="1"/>
  <c r="EK186" i="1"/>
  <c r="AI179" i="2"/>
  <c r="AJ179" i="2"/>
  <c r="BC186" i="2"/>
  <c r="BB186" i="2"/>
  <c r="AO181" i="2"/>
  <c r="AK182" i="2"/>
  <c r="AN182" i="2" s="1"/>
  <c r="AL182" i="2"/>
  <c r="BF185" i="2"/>
  <c r="AY187" i="1"/>
  <c r="CU187" i="1"/>
  <c r="BE188" i="1"/>
  <c r="BG188" i="1"/>
  <c r="DJ189" i="1"/>
  <c r="CZ188" i="1"/>
  <c r="BF189" i="1"/>
  <c r="CP187" i="1"/>
  <c r="DE188" i="1"/>
  <c r="DR189" i="1"/>
  <c r="CQ187" i="1"/>
  <c r="BK188" i="1"/>
  <c r="DK188" i="1"/>
  <c r="CF188" i="1"/>
  <c r="DI188" i="1"/>
  <c r="DP188" i="1"/>
  <c r="CY187" i="1"/>
  <c r="CG188" i="1"/>
  <c r="AR188" i="1"/>
  <c r="CT187" i="1"/>
  <c r="AO188" i="1"/>
  <c r="AW188" i="1"/>
  <c r="AL187" i="1"/>
  <c r="CW188" i="1"/>
  <c r="AD187" i="1"/>
  <c r="AP187" i="1"/>
  <c r="CL187" i="1"/>
  <c r="BJ188" i="1"/>
  <c r="AM187" i="1"/>
  <c r="DM188" i="1"/>
  <c r="BI188" i="1"/>
  <c r="DS188" i="1"/>
  <c r="BD188" i="1"/>
  <c r="DN188" i="1"/>
  <c r="DG187" i="1"/>
  <c r="AE187" i="1"/>
  <c r="AQ187" i="1"/>
  <c r="CK188" i="1"/>
  <c r="CO188" i="1"/>
  <c r="BC188" i="1"/>
  <c r="CS188" i="1"/>
  <c r="AG188" i="1"/>
  <c r="AH187" i="1"/>
  <c r="CI187" i="1"/>
  <c r="CX187" i="1"/>
  <c r="AB188" i="1"/>
  <c r="BH188" i="1"/>
  <c r="DO188" i="1"/>
  <c r="X188" i="1"/>
  <c r="AF188" i="1"/>
  <c r="CJ188" i="1"/>
  <c r="BB188" i="1"/>
  <c r="CN188" i="1"/>
  <c r="Z187" i="1"/>
  <c r="DL188" i="1"/>
  <c r="Y188" i="1"/>
  <c r="CM187" i="1"/>
  <c r="AI187" i="1"/>
  <c r="AS189" i="1"/>
  <c r="AU187" i="1"/>
  <c r="DC187" i="1"/>
  <c r="AA187" i="1"/>
  <c r="DQ188" i="1"/>
  <c r="CH187" i="1"/>
  <c r="AU370" i="3" l="1"/>
  <c r="AR371" i="3"/>
  <c r="AQ371" i="3"/>
  <c r="AT371" i="3"/>
  <c r="AW363" i="3"/>
  <c r="AV363" i="3"/>
  <c r="AY363" i="3" s="1"/>
  <c r="BH356" i="3"/>
  <c r="BI356" i="3"/>
  <c r="AM358" i="3"/>
  <c r="L104" i="22" s="1"/>
  <c r="AL358" i="3"/>
  <c r="X154" i="2"/>
  <c r="W154" i="2"/>
  <c r="BD218" i="2"/>
  <c r="AM218" i="2"/>
  <c r="AR218" i="2"/>
  <c r="AH218" i="2"/>
  <c r="BD351" i="3"/>
  <c r="BC351" i="3"/>
  <c r="AS419" i="3"/>
  <c r="BJ419" i="3"/>
  <c r="AX419" i="3"/>
  <c r="AN419" i="3"/>
  <c r="U153" i="2"/>
  <c r="V153" i="2"/>
  <c r="X350" i="3"/>
  <c r="W689" i="1"/>
  <c r="AE688" i="1"/>
  <c r="Z688" i="1"/>
  <c r="CI688" i="1"/>
  <c r="AB688" i="1"/>
  <c r="CM688" i="1"/>
  <c r="X688" i="1"/>
  <c r="CF688" i="1"/>
  <c r="CH688" i="1"/>
  <c r="CL688" i="1"/>
  <c r="AA688" i="1"/>
  <c r="AF688" i="1"/>
  <c r="AD688" i="1"/>
  <c r="CJ688" i="1"/>
  <c r="CN688" i="1"/>
  <c r="CG688" i="1"/>
  <c r="AG688" i="1"/>
  <c r="Y688" i="1"/>
  <c r="CK688" i="1"/>
  <c r="AS688" i="1"/>
  <c r="CO688" i="1"/>
  <c r="AP688" i="1"/>
  <c r="AK688" i="1"/>
  <c r="AC688" i="1"/>
  <c r="CY688" i="1"/>
  <c r="DE688" i="1"/>
  <c r="CP688" i="1"/>
  <c r="CZ688" i="1"/>
  <c r="AM688" i="1"/>
  <c r="CW688" i="1"/>
  <c r="AO688" i="1"/>
  <c r="AW688" i="1"/>
  <c r="CS688" i="1"/>
  <c r="AY688" i="1"/>
  <c r="BA688" i="1"/>
  <c r="DA688" i="1"/>
  <c r="AI688" i="1"/>
  <c r="DI688" i="1"/>
  <c r="CQ688" i="1"/>
  <c r="AL688" i="1"/>
  <c r="AR688" i="1"/>
  <c r="DG688" i="1"/>
  <c r="CT688" i="1"/>
  <c r="DC688" i="1"/>
  <c r="AQ688" i="1"/>
  <c r="AH688" i="1"/>
  <c r="CX688" i="1"/>
  <c r="CU688" i="1"/>
  <c r="AU688" i="1"/>
  <c r="DH688" i="1"/>
  <c r="AZ688" i="1"/>
  <c r="AT688" i="1"/>
  <c r="AX688" i="1"/>
  <c r="AN688" i="1"/>
  <c r="DB688" i="1"/>
  <c r="DF688" i="1"/>
  <c r="CV688" i="1"/>
  <c r="CR688" i="1"/>
  <c r="AJ688" i="1"/>
  <c r="DD688" i="1"/>
  <c r="AV688" i="1"/>
  <c r="AD351" i="3"/>
  <c r="Z351" i="3"/>
  <c r="U351" i="3"/>
  <c r="Y351" i="3"/>
  <c r="AC351" i="3"/>
  <c r="V351" i="3"/>
  <c r="K220" i="2"/>
  <c r="AB219" i="2"/>
  <c r="AH420" i="3"/>
  <c r="Q421" i="3"/>
  <c r="AF350" i="3"/>
  <c r="AA350" i="3"/>
  <c r="AB350" i="3"/>
  <c r="AQ179" i="2"/>
  <c r="AP179" i="2"/>
  <c r="AZ153" i="2"/>
  <c r="AY153" i="2"/>
  <c r="Q153" i="2"/>
  <c r="R153" i="2"/>
  <c r="AK187" i="1"/>
  <c r="AV186" i="1"/>
  <c r="AC187" i="1"/>
  <c r="DH187" i="1"/>
  <c r="AZ187" i="1"/>
  <c r="DA187" i="1"/>
  <c r="BA187" i="1"/>
  <c r="DD187" i="1"/>
  <c r="EK187" i="1"/>
  <c r="EA187" i="1"/>
  <c r="EI187" i="1"/>
  <c r="BM187" i="1"/>
  <c r="CR186" i="1"/>
  <c r="BN186" i="1"/>
  <c r="CC187" i="1"/>
  <c r="BR186" i="1"/>
  <c r="ED187" i="1"/>
  <c r="BT187" i="1"/>
  <c r="CA187" i="1"/>
  <c r="AN186" i="1"/>
  <c r="BX186" i="1"/>
  <c r="EG187" i="1"/>
  <c r="EL187" i="1"/>
  <c r="CB186" i="1"/>
  <c r="AX186" i="1"/>
  <c r="EE187" i="1"/>
  <c r="EM187" i="1"/>
  <c r="BY187" i="1"/>
  <c r="BU187" i="1"/>
  <c r="BP186" i="1"/>
  <c r="BL187" i="1"/>
  <c r="DV186" i="1"/>
  <c r="CE187" i="1"/>
  <c r="DF186" i="1"/>
  <c r="EJ186" i="1"/>
  <c r="BV187" i="1"/>
  <c r="DB186" i="1"/>
  <c r="EF186" i="1"/>
  <c r="DZ186" i="1"/>
  <c r="BQ187" i="1"/>
  <c r="CD187" i="1"/>
  <c r="AT186" i="1"/>
  <c r="EH187" i="1"/>
  <c r="BZ186" i="1"/>
  <c r="EB187" i="1"/>
  <c r="DY187" i="1"/>
  <c r="BO187" i="1"/>
  <c r="BS187" i="1"/>
  <c r="DW187" i="1"/>
  <c r="BW187" i="1"/>
  <c r="DT187" i="1"/>
  <c r="DU187" i="1"/>
  <c r="DX187" i="1"/>
  <c r="AJ186" i="1"/>
  <c r="CV186" i="1"/>
  <c r="EC187" i="1"/>
  <c r="BF186" i="2"/>
  <c r="AF180" i="2"/>
  <c r="AG180" i="2"/>
  <c r="AL183" i="2"/>
  <c r="AK183" i="2"/>
  <c r="BE186" i="2"/>
  <c r="AO182" i="2"/>
  <c r="DQ189" i="1"/>
  <c r="CM188" i="1"/>
  <c r="Z188" i="1"/>
  <c r="CJ189" i="1"/>
  <c r="X189" i="1"/>
  <c r="BD189" i="1"/>
  <c r="CH188" i="1"/>
  <c r="AA188" i="1"/>
  <c r="AU188" i="1"/>
  <c r="AI188" i="1"/>
  <c r="Y189" i="1"/>
  <c r="DL189" i="1"/>
  <c r="BB189" i="1"/>
  <c r="AF189" i="1"/>
  <c r="CX188" i="1"/>
  <c r="CI188" i="1"/>
  <c r="CK189" i="1"/>
  <c r="AE188" i="1"/>
  <c r="DN189" i="1"/>
  <c r="DS189" i="1"/>
  <c r="DM189" i="1"/>
  <c r="AD188" i="1"/>
  <c r="AL188" i="1"/>
  <c r="AO189" i="1"/>
  <c r="DI189" i="1"/>
  <c r="CF189" i="1"/>
  <c r="BK189" i="1"/>
  <c r="DR190" i="1"/>
  <c r="CP188" i="1"/>
  <c r="BG189" i="1"/>
  <c r="BE189" i="1"/>
  <c r="AY188" i="1"/>
  <c r="CO189" i="1"/>
  <c r="CZ189" i="1"/>
  <c r="DC188" i="1"/>
  <c r="DO189" i="1"/>
  <c r="BH189" i="1"/>
  <c r="AB189" i="1"/>
  <c r="AG189" i="1"/>
  <c r="CS189" i="1"/>
  <c r="BC189" i="1"/>
  <c r="AQ188" i="1"/>
  <c r="DG188" i="1"/>
  <c r="AM188" i="1"/>
  <c r="BJ189" i="1"/>
  <c r="CW189" i="1"/>
  <c r="AW189" i="1"/>
  <c r="AR189" i="1"/>
  <c r="CG189" i="1"/>
  <c r="CY188" i="1"/>
  <c r="DK189" i="1"/>
  <c r="CQ188" i="1"/>
  <c r="BF190" i="1"/>
  <c r="DJ190" i="1"/>
  <c r="CU188" i="1"/>
  <c r="BI189" i="1"/>
  <c r="CL188" i="1"/>
  <c r="AS190" i="1"/>
  <c r="CN189" i="1"/>
  <c r="AH188" i="1"/>
  <c r="AP188" i="1"/>
  <c r="CT188" i="1"/>
  <c r="DP189" i="1"/>
  <c r="DE189" i="1"/>
  <c r="AU371" i="3" l="1"/>
  <c r="AF351" i="3"/>
  <c r="BL356" i="3"/>
  <c r="AO358" i="3"/>
  <c r="AP358" i="3"/>
  <c r="N104" i="22"/>
  <c r="AW364" i="3"/>
  <c r="AV364" i="3"/>
  <c r="AR372" i="3"/>
  <c r="AQ372" i="3"/>
  <c r="BK356" i="3"/>
  <c r="AZ363" i="3"/>
  <c r="Z154" i="2"/>
  <c r="Y154" i="2"/>
  <c r="AA351" i="3"/>
  <c r="AB351" i="3"/>
  <c r="AE351" i="3"/>
  <c r="AH219" i="2"/>
  <c r="BD219" i="2"/>
  <c r="AM219" i="2"/>
  <c r="AR219" i="2"/>
  <c r="BJ420" i="3"/>
  <c r="AS420" i="3"/>
  <c r="AX420" i="3"/>
  <c r="AN420" i="3"/>
  <c r="S154" i="2"/>
  <c r="T154" i="2"/>
  <c r="W690" i="1"/>
  <c r="AD689" i="1"/>
  <c r="CH689" i="1"/>
  <c r="CL689" i="1"/>
  <c r="Z689" i="1"/>
  <c r="AE689" i="1"/>
  <c r="X689" i="1"/>
  <c r="CI689" i="1"/>
  <c r="CM689" i="1"/>
  <c r="CF689" i="1"/>
  <c r="AF689" i="1"/>
  <c r="CO689" i="1"/>
  <c r="CJ689" i="1"/>
  <c r="AA689" i="1"/>
  <c r="CN689" i="1"/>
  <c r="Y689" i="1"/>
  <c r="AG689" i="1"/>
  <c r="AS689" i="1"/>
  <c r="CG689" i="1"/>
  <c r="CK689" i="1"/>
  <c r="AC689" i="1"/>
  <c r="CT689" i="1"/>
  <c r="CS689" i="1"/>
  <c r="DI689" i="1"/>
  <c r="CP689" i="1"/>
  <c r="CU689" i="1"/>
  <c r="CQ689" i="1"/>
  <c r="AM689" i="1"/>
  <c r="DA689" i="1"/>
  <c r="DG689" i="1"/>
  <c r="CY689" i="1"/>
  <c r="AQ689" i="1"/>
  <c r="DE689" i="1"/>
  <c r="AW689" i="1"/>
  <c r="AP689" i="1"/>
  <c r="DC689" i="1"/>
  <c r="AO689" i="1"/>
  <c r="CZ689" i="1"/>
  <c r="AY689" i="1"/>
  <c r="BA689" i="1"/>
  <c r="AK689" i="1"/>
  <c r="AI689" i="1"/>
  <c r="CW689" i="1"/>
  <c r="AR689" i="1"/>
  <c r="AU689" i="1"/>
  <c r="AL689" i="1"/>
  <c r="CX689" i="1"/>
  <c r="AH689" i="1"/>
  <c r="AV689" i="1"/>
  <c r="AN689" i="1"/>
  <c r="DB689" i="1"/>
  <c r="DH689" i="1"/>
  <c r="DF689" i="1"/>
  <c r="DD689" i="1"/>
  <c r="AX689" i="1"/>
  <c r="CV689" i="1"/>
  <c r="AZ689" i="1"/>
  <c r="CR689" i="1"/>
  <c r="AT689" i="1"/>
  <c r="AJ689" i="1"/>
  <c r="AB689" i="1"/>
  <c r="K221" i="2"/>
  <c r="AB220" i="2"/>
  <c r="W351" i="3"/>
  <c r="X351" i="3"/>
  <c r="BE351" i="3"/>
  <c r="BF351" i="3"/>
  <c r="AH421" i="3"/>
  <c r="Q422" i="3"/>
  <c r="AS179" i="2"/>
  <c r="AT179" i="2"/>
  <c r="AX154" i="2"/>
  <c r="O154" i="2"/>
  <c r="P154" i="2"/>
  <c r="AW154" i="2"/>
  <c r="AK188" i="1"/>
  <c r="AV187" i="1"/>
  <c r="AC188" i="1"/>
  <c r="DH188" i="1"/>
  <c r="AZ188" i="1"/>
  <c r="DA188" i="1"/>
  <c r="BA188" i="1"/>
  <c r="DD188" i="1"/>
  <c r="CV187" i="1"/>
  <c r="DX188" i="1"/>
  <c r="DT188" i="1"/>
  <c r="CD188" i="1"/>
  <c r="DB187" i="1"/>
  <c r="CE188" i="1"/>
  <c r="BL188" i="1"/>
  <c r="BU188" i="1"/>
  <c r="AX187" i="1"/>
  <c r="BX187" i="1"/>
  <c r="CA188" i="1"/>
  <c r="BR187" i="1"/>
  <c r="BN187" i="1"/>
  <c r="BM188" i="1"/>
  <c r="BO188" i="1"/>
  <c r="EB188" i="1"/>
  <c r="BT188" i="1"/>
  <c r="AJ187" i="1"/>
  <c r="DU188" i="1"/>
  <c r="BW188" i="1"/>
  <c r="BS188" i="1"/>
  <c r="AT187" i="1"/>
  <c r="BQ188" i="1"/>
  <c r="EF187" i="1"/>
  <c r="BV188" i="1"/>
  <c r="DV187" i="1"/>
  <c r="BP187" i="1"/>
  <c r="EE188" i="1"/>
  <c r="CB187" i="1"/>
  <c r="EG188" i="1"/>
  <c r="AN187" i="1"/>
  <c r="CR187" i="1"/>
  <c r="EC188" i="1"/>
  <c r="DF187" i="1"/>
  <c r="BY188" i="1"/>
  <c r="EA188" i="1"/>
  <c r="DW188" i="1"/>
  <c r="DY188" i="1"/>
  <c r="BZ187" i="1"/>
  <c r="EH188" i="1"/>
  <c r="DZ187" i="1"/>
  <c r="EJ187" i="1"/>
  <c r="EM188" i="1"/>
  <c r="EL188" i="1"/>
  <c r="ED188" i="1"/>
  <c r="CC188" i="1"/>
  <c r="EI188" i="1"/>
  <c r="EK188" i="1"/>
  <c r="AJ180" i="2"/>
  <c r="AI180" i="2"/>
  <c r="BB187" i="2"/>
  <c r="BE187" i="2" s="1"/>
  <c r="BC187" i="2"/>
  <c r="AO183" i="2"/>
  <c r="AN183" i="2"/>
  <c r="AP189" i="1"/>
  <c r="AS191" i="1"/>
  <c r="BI190" i="1"/>
  <c r="CU189" i="1"/>
  <c r="CQ189" i="1"/>
  <c r="DE190" i="1"/>
  <c r="CT189" i="1"/>
  <c r="CN190" i="1"/>
  <c r="CL189" i="1"/>
  <c r="BF191" i="1"/>
  <c r="CY189" i="1"/>
  <c r="AR190" i="1"/>
  <c r="AW190" i="1"/>
  <c r="CW190" i="1"/>
  <c r="DG189" i="1"/>
  <c r="CS190" i="1"/>
  <c r="DO190" i="1"/>
  <c r="DC189" i="1"/>
  <c r="CO190" i="1"/>
  <c r="BE190" i="1"/>
  <c r="CP189" i="1"/>
  <c r="DR191" i="1"/>
  <c r="AO190" i="1"/>
  <c r="AL189" i="1"/>
  <c r="DM190" i="1"/>
  <c r="AE189" i="1"/>
  <c r="CI189" i="1"/>
  <c r="CX189" i="1"/>
  <c r="AI189" i="1"/>
  <c r="AU189" i="1"/>
  <c r="CH189" i="1"/>
  <c r="CJ190" i="1"/>
  <c r="DP190" i="1"/>
  <c r="AH189" i="1"/>
  <c r="DJ191" i="1"/>
  <c r="DK190" i="1"/>
  <c r="CG190" i="1"/>
  <c r="BJ190" i="1"/>
  <c r="AM189" i="1"/>
  <c r="AQ189" i="1"/>
  <c r="BC190" i="1"/>
  <c r="AG190" i="1"/>
  <c r="AB190" i="1"/>
  <c r="BH190" i="1"/>
  <c r="CZ190" i="1"/>
  <c r="AY189" i="1"/>
  <c r="BG190" i="1"/>
  <c r="DI190" i="1"/>
  <c r="AD189" i="1"/>
  <c r="DS190" i="1"/>
  <c r="DN190" i="1"/>
  <c r="CK190" i="1"/>
  <c r="AF190" i="1"/>
  <c r="BB190" i="1"/>
  <c r="Y190" i="1"/>
  <c r="AA189" i="1"/>
  <c r="BD190" i="1"/>
  <c r="X190" i="1"/>
  <c r="Z189" i="1"/>
  <c r="CM189" i="1"/>
  <c r="DQ190" i="1"/>
  <c r="CF190" i="1"/>
  <c r="BK190" i="1"/>
  <c r="DL190" i="1"/>
  <c r="AU372" i="3" l="1"/>
  <c r="AT372" i="3"/>
  <c r="BI357" i="3"/>
  <c r="BH357" i="3"/>
  <c r="BL357" i="3" s="1"/>
  <c r="AY364" i="3"/>
  <c r="AZ364" i="3"/>
  <c r="AL359" i="3"/>
  <c r="AM359" i="3"/>
  <c r="W155" i="2"/>
  <c r="Y155" i="2" s="1"/>
  <c r="X155" i="2"/>
  <c r="W691" i="1"/>
  <c r="AE690" i="1"/>
  <c r="AA690" i="1"/>
  <c r="CI690" i="1"/>
  <c r="AF690" i="1"/>
  <c r="CH690" i="1"/>
  <c r="CM690" i="1"/>
  <c r="AD690" i="1"/>
  <c r="CL690" i="1"/>
  <c r="Z690" i="1"/>
  <c r="CF690" i="1"/>
  <c r="AG690" i="1"/>
  <c r="AB690" i="1"/>
  <c r="Y690" i="1"/>
  <c r="CG690" i="1"/>
  <c r="CJ690" i="1"/>
  <c r="CK690" i="1"/>
  <c r="CO690" i="1"/>
  <c r="X690" i="1"/>
  <c r="CN690" i="1"/>
  <c r="AS690" i="1"/>
  <c r="DA690" i="1"/>
  <c r="CT690" i="1"/>
  <c r="DC690" i="1"/>
  <c r="DG690" i="1"/>
  <c r="AK690" i="1"/>
  <c r="AC690" i="1"/>
  <c r="AI690" i="1"/>
  <c r="DI690" i="1"/>
  <c r="AW690" i="1"/>
  <c r="DE690" i="1"/>
  <c r="CU690" i="1"/>
  <c r="CS690" i="1"/>
  <c r="CZ690" i="1"/>
  <c r="CQ690" i="1"/>
  <c r="CW690" i="1"/>
  <c r="BA690" i="1"/>
  <c r="AY690" i="1"/>
  <c r="AP690" i="1"/>
  <c r="CY690" i="1"/>
  <c r="CP690" i="1"/>
  <c r="AM690" i="1"/>
  <c r="AL690" i="1"/>
  <c r="AO690" i="1"/>
  <c r="AR690" i="1"/>
  <c r="AQ690" i="1"/>
  <c r="AH690" i="1"/>
  <c r="CX690" i="1"/>
  <c r="AU690" i="1"/>
  <c r="AZ690" i="1"/>
  <c r="AT690" i="1"/>
  <c r="AJ690" i="1"/>
  <c r="DH690" i="1"/>
  <c r="DF690" i="1"/>
  <c r="CR690" i="1"/>
  <c r="DB690" i="1"/>
  <c r="DD690" i="1"/>
  <c r="AX690" i="1"/>
  <c r="CV690" i="1"/>
  <c r="AV690" i="1"/>
  <c r="AN690" i="1"/>
  <c r="Z352" i="3"/>
  <c r="AD352" i="3"/>
  <c r="V352" i="3"/>
  <c r="Y352" i="3"/>
  <c r="AC352" i="3"/>
  <c r="U352" i="3"/>
  <c r="BC352" i="3"/>
  <c r="BD352" i="3"/>
  <c r="U154" i="2"/>
  <c r="V154" i="2"/>
  <c r="AS421" i="3"/>
  <c r="BJ421" i="3"/>
  <c r="AN421" i="3"/>
  <c r="AX421" i="3"/>
  <c r="BD220" i="2"/>
  <c r="AH220" i="2"/>
  <c r="AR220" i="2"/>
  <c r="AM220" i="2"/>
  <c r="AH422" i="3"/>
  <c r="Q423" i="3"/>
  <c r="AB221" i="2"/>
  <c r="K222" i="2"/>
  <c r="AQ180" i="2"/>
  <c r="AP180" i="2"/>
  <c r="AZ154" i="2"/>
  <c r="R154" i="2"/>
  <c r="AY154" i="2"/>
  <c r="Q154" i="2"/>
  <c r="AK189" i="1"/>
  <c r="AV188" i="1"/>
  <c r="AC189" i="1"/>
  <c r="AZ189" i="1"/>
  <c r="DH189" i="1"/>
  <c r="DA189" i="1"/>
  <c r="DD189" i="1"/>
  <c r="BA189" i="1"/>
  <c r="CC189" i="1"/>
  <c r="EL189" i="1"/>
  <c r="EJ188" i="1"/>
  <c r="EH189" i="1"/>
  <c r="EA189" i="1"/>
  <c r="CB188" i="1"/>
  <c r="BP188" i="1"/>
  <c r="BW189" i="1"/>
  <c r="BM189" i="1"/>
  <c r="BX188" i="1"/>
  <c r="DX189" i="1"/>
  <c r="CR188" i="1"/>
  <c r="BO189" i="1"/>
  <c r="BN188" i="1"/>
  <c r="BL189" i="1"/>
  <c r="ED189" i="1"/>
  <c r="EM189" i="1"/>
  <c r="BZ188" i="1"/>
  <c r="DW189" i="1"/>
  <c r="EC189" i="1"/>
  <c r="EF188" i="1"/>
  <c r="AT188" i="1"/>
  <c r="CA189" i="1"/>
  <c r="AX188" i="1"/>
  <c r="DB188" i="1"/>
  <c r="EK189" i="1"/>
  <c r="DY189" i="1"/>
  <c r="DF188" i="1"/>
  <c r="EG189" i="1"/>
  <c r="EE189" i="1"/>
  <c r="DV188" i="1"/>
  <c r="AJ188" i="1"/>
  <c r="EI189" i="1"/>
  <c r="DZ188" i="1"/>
  <c r="BY189" i="1"/>
  <c r="AN188" i="1"/>
  <c r="BV189" i="1"/>
  <c r="BQ189" i="1"/>
  <c r="BS189" i="1"/>
  <c r="DU189" i="1"/>
  <c r="BT189" i="1"/>
  <c r="EB189" i="1"/>
  <c r="BR188" i="1"/>
  <c r="BU189" i="1"/>
  <c r="CE189" i="1"/>
  <c r="CD189" i="1"/>
  <c r="DT189" i="1"/>
  <c r="CV188" i="1"/>
  <c r="AG181" i="2"/>
  <c r="AF181" i="2"/>
  <c r="BC188" i="2"/>
  <c r="BB188" i="2"/>
  <c r="AK184" i="2"/>
  <c r="AL184" i="2"/>
  <c r="BF187" i="2"/>
  <c r="AE190" i="1"/>
  <c r="Z190" i="1"/>
  <c r="BD191" i="1"/>
  <c r="BB191" i="1"/>
  <c r="DN191" i="1"/>
  <c r="BK191" i="1"/>
  <c r="CF191" i="1"/>
  <c r="DQ191" i="1"/>
  <c r="X191" i="1"/>
  <c r="AA190" i="1"/>
  <c r="Y191" i="1"/>
  <c r="AF191" i="1"/>
  <c r="CK191" i="1"/>
  <c r="AD190" i="1"/>
  <c r="AB191" i="1"/>
  <c r="AG191" i="1"/>
  <c r="AQ190" i="1"/>
  <c r="AM190" i="1"/>
  <c r="AH190" i="1"/>
  <c r="CX190" i="1"/>
  <c r="DM191" i="1"/>
  <c r="AL190" i="1"/>
  <c r="CP190" i="1"/>
  <c r="CO191" i="1"/>
  <c r="DC190" i="1"/>
  <c r="AW191" i="1"/>
  <c r="CN191" i="1"/>
  <c r="CT190" i="1"/>
  <c r="DE191" i="1"/>
  <c r="CU190" i="1"/>
  <c r="AS192" i="1"/>
  <c r="DS191" i="1"/>
  <c r="BG191" i="1"/>
  <c r="AU190" i="1"/>
  <c r="DI191" i="1"/>
  <c r="AY190" i="1"/>
  <c r="CZ191" i="1"/>
  <c r="BH191" i="1"/>
  <c r="BC191" i="1"/>
  <c r="BJ191" i="1"/>
  <c r="CG191" i="1"/>
  <c r="DP191" i="1"/>
  <c r="CJ191" i="1"/>
  <c r="CH190" i="1"/>
  <c r="AI190" i="1"/>
  <c r="CI190" i="1"/>
  <c r="AO191" i="1"/>
  <c r="BE191" i="1"/>
  <c r="DO191" i="1"/>
  <c r="CS191" i="1"/>
  <c r="CW191" i="1"/>
  <c r="AR191" i="1"/>
  <c r="CY190" i="1"/>
  <c r="CL190" i="1"/>
  <c r="BI191" i="1"/>
  <c r="AP190" i="1"/>
  <c r="DK191" i="1"/>
  <c r="BF192" i="1"/>
  <c r="DL191" i="1"/>
  <c r="CM190" i="1"/>
  <c r="DJ192" i="1"/>
  <c r="DR192" i="1"/>
  <c r="DG190" i="1"/>
  <c r="CQ190" i="1"/>
  <c r="BK357" i="3" l="1"/>
  <c r="AP359" i="3"/>
  <c r="AO359" i="3"/>
  <c r="AV365" i="3"/>
  <c r="AW365" i="3"/>
  <c r="AR373" i="3"/>
  <c r="AQ373" i="3"/>
  <c r="AT373" i="3" s="1"/>
  <c r="X156" i="2"/>
  <c r="W156" i="2"/>
  <c r="Z155" i="2"/>
  <c r="BF352" i="3"/>
  <c r="BD221" i="2"/>
  <c r="AM221" i="2"/>
  <c r="AH221" i="2"/>
  <c r="AR221" i="2"/>
  <c r="T155" i="2"/>
  <c r="S155" i="2"/>
  <c r="W352" i="3"/>
  <c r="X352" i="3"/>
  <c r="AH423" i="3"/>
  <c r="Q424" i="3"/>
  <c r="BE352" i="3"/>
  <c r="AE352" i="3"/>
  <c r="AF352" i="3"/>
  <c r="K223" i="2"/>
  <c r="AB222" i="2"/>
  <c r="BJ422" i="3"/>
  <c r="AS422" i="3"/>
  <c r="AN422" i="3"/>
  <c r="AX422" i="3"/>
  <c r="AB352" i="3"/>
  <c r="AA352" i="3"/>
  <c r="W692" i="1"/>
  <c r="CL691" i="1"/>
  <c r="AD691" i="1"/>
  <c r="Z691" i="1"/>
  <c r="AE691" i="1"/>
  <c r="CM691" i="1"/>
  <c r="X691" i="1"/>
  <c r="AB691" i="1"/>
  <c r="CF691" i="1"/>
  <c r="AA691" i="1"/>
  <c r="CJ691" i="1"/>
  <c r="CN691" i="1"/>
  <c r="Y691" i="1"/>
  <c r="CH691" i="1"/>
  <c r="AS691" i="1"/>
  <c r="CI691" i="1"/>
  <c r="CO691" i="1"/>
  <c r="AG691" i="1"/>
  <c r="AF691" i="1"/>
  <c r="CK691" i="1"/>
  <c r="CG691" i="1"/>
  <c r="AP691" i="1"/>
  <c r="CS691" i="1"/>
  <c r="BA691" i="1"/>
  <c r="AR691" i="1"/>
  <c r="AC691" i="1"/>
  <c r="AY691" i="1"/>
  <c r="AI691" i="1"/>
  <c r="CU691" i="1"/>
  <c r="CQ691" i="1"/>
  <c r="AK691" i="1"/>
  <c r="DA691" i="1"/>
  <c r="AW691" i="1"/>
  <c r="AL691" i="1"/>
  <c r="CW691" i="1"/>
  <c r="DC691" i="1"/>
  <c r="DE691" i="1"/>
  <c r="CZ691" i="1"/>
  <c r="AM691" i="1"/>
  <c r="DG691" i="1"/>
  <c r="AO691" i="1"/>
  <c r="DI691" i="1"/>
  <c r="AQ691" i="1"/>
  <c r="CY691" i="1"/>
  <c r="AU691" i="1"/>
  <c r="CT691" i="1"/>
  <c r="CX691" i="1"/>
  <c r="CP691" i="1"/>
  <c r="AH691" i="1"/>
  <c r="CV691" i="1"/>
  <c r="AZ691" i="1"/>
  <c r="AV691" i="1"/>
  <c r="CR691" i="1"/>
  <c r="DF691" i="1"/>
  <c r="AN691" i="1"/>
  <c r="DH691" i="1"/>
  <c r="DD691" i="1"/>
  <c r="AX691" i="1"/>
  <c r="AJ691" i="1"/>
  <c r="AT691" i="1"/>
  <c r="DB691" i="1"/>
  <c r="AS180" i="2"/>
  <c r="AT180" i="2"/>
  <c r="P155" i="2"/>
  <c r="AX155" i="2"/>
  <c r="O155" i="2"/>
  <c r="AW155" i="2"/>
  <c r="AK190" i="1"/>
  <c r="AV189" i="1"/>
  <c r="AC190" i="1"/>
  <c r="DH190" i="1"/>
  <c r="AZ190" i="1"/>
  <c r="DA190" i="1"/>
  <c r="BA190" i="1"/>
  <c r="DD190" i="1"/>
  <c r="BQ190" i="1"/>
  <c r="DZ189" i="1"/>
  <c r="AJ189" i="1"/>
  <c r="EE190" i="1"/>
  <c r="DF189" i="1"/>
  <c r="EK190" i="1"/>
  <c r="AX189" i="1"/>
  <c r="AT189" i="1"/>
  <c r="EC190" i="1"/>
  <c r="BZ189" i="1"/>
  <c r="ED190" i="1"/>
  <c r="EH190" i="1"/>
  <c r="EL190" i="1"/>
  <c r="AN189" i="1"/>
  <c r="BN189" i="1"/>
  <c r="DX190" i="1"/>
  <c r="BM190" i="1"/>
  <c r="EB190" i="1"/>
  <c r="BV190" i="1"/>
  <c r="BY190" i="1"/>
  <c r="EI190" i="1"/>
  <c r="DV189" i="1"/>
  <c r="EG190" i="1"/>
  <c r="DY190" i="1"/>
  <c r="DB189" i="1"/>
  <c r="BL190" i="1"/>
  <c r="BO190" i="1"/>
  <c r="BP189" i="1"/>
  <c r="EA190" i="1"/>
  <c r="EJ189" i="1"/>
  <c r="CC190" i="1"/>
  <c r="CV189" i="1"/>
  <c r="CD190" i="1"/>
  <c r="BU190" i="1"/>
  <c r="DU190" i="1"/>
  <c r="CB189" i="1"/>
  <c r="DT190" i="1"/>
  <c r="CE190" i="1"/>
  <c r="BR189" i="1"/>
  <c r="BT190" i="1"/>
  <c r="BS190" i="1"/>
  <c r="CA190" i="1"/>
  <c r="EF189" i="1"/>
  <c r="DW190" i="1"/>
  <c r="EM190" i="1"/>
  <c r="CR189" i="1"/>
  <c r="BX189" i="1"/>
  <c r="BW190" i="1"/>
  <c r="AJ181" i="2"/>
  <c r="AO184" i="2"/>
  <c r="AI181" i="2"/>
  <c r="BF188" i="2"/>
  <c r="AN184" i="2"/>
  <c r="BE188" i="2"/>
  <c r="AI191" i="1"/>
  <c r="CU191" i="1"/>
  <c r="DR193" i="1"/>
  <c r="BI192" i="1"/>
  <c r="AR192" i="1"/>
  <c r="CM191" i="1"/>
  <c r="AY191" i="1"/>
  <c r="CQ191" i="1"/>
  <c r="BF193" i="1"/>
  <c r="DK192" i="1"/>
  <c r="AP191" i="1"/>
  <c r="CY191" i="1"/>
  <c r="CW192" i="1"/>
  <c r="DO192" i="1"/>
  <c r="BE192" i="1"/>
  <c r="CJ192" i="1"/>
  <c r="CG192" i="1"/>
  <c r="CZ192" i="1"/>
  <c r="BG192" i="1"/>
  <c r="DE192" i="1"/>
  <c r="CN192" i="1"/>
  <c r="AW192" i="1"/>
  <c r="CP191" i="1"/>
  <c r="AL191" i="1"/>
  <c r="AB192" i="1"/>
  <c r="CK192" i="1"/>
  <c r="X192" i="1"/>
  <c r="DQ192" i="1"/>
  <c r="BK192" i="1"/>
  <c r="BB192" i="1"/>
  <c r="BD192" i="1"/>
  <c r="AO192" i="1"/>
  <c r="CX191" i="1"/>
  <c r="AQ191" i="1"/>
  <c r="Y192" i="1"/>
  <c r="DJ193" i="1"/>
  <c r="CL191" i="1"/>
  <c r="CI191" i="1"/>
  <c r="CH191" i="1"/>
  <c r="DP192" i="1"/>
  <c r="BJ192" i="1"/>
  <c r="BC192" i="1"/>
  <c r="BH192" i="1"/>
  <c r="DI192" i="1"/>
  <c r="AU191" i="1"/>
  <c r="DS192" i="1"/>
  <c r="CT191" i="1"/>
  <c r="CO192" i="1"/>
  <c r="DM192" i="1"/>
  <c r="AH191" i="1"/>
  <c r="AM191" i="1"/>
  <c r="AG192" i="1"/>
  <c r="AD191" i="1"/>
  <c r="AF192" i="1"/>
  <c r="CF192" i="1"/>
  <c r="DN192" i="1"/>
  <c r="Z191" i="1"/>
  <c r="AE191" i="1"/>
  <c r="DC191" i="1"/>
  <c r="DG191" i="1"/>
  <c r="DL192" i="1"/>
  <c r="CS192" i="1"/>
  <c r="AS193" i="1"/>
  <c r="AA191" i="1"/>
  <c r="AU373" i="3" l="1"/>
  <c r="AM360" i="3"/>
  <c r="AL360" i="3"/>
  <c r="AO360" i="3" s="1"/>
  <c r="AQ374" i="3"/>
  <c r="AR374" i="3"/>
  <c r="AY365" i="3"/>
  <c r="AZ365" i="3"/>
  <c r="BH358" i="3"/>
  <c r="BK358" i="3" s="1"/>
  <c r="BI358" i="3"/>
  <c r="Y156" i="2"/>
  <c r="Z156" i="2"/>
  <c r="V155" i="2"/>
  <c r="AH424" i="3"/>
  <c r="Q425" i="3"/>
  <c r="AS423" i="3"/>
  <c r="BJ423" i="3"/>
  <c r="AX423" i="3"/>
  <c r="AN423" i="3"/>
  <c r="U155" i="2"/>
  <c r="W693" i="1"/>
  <c r="AD692" i="1"/>
  <c r="CH692" i="1"/>
  <c r="CL692" i="1"/>
  <c r="Z692" i="1"/>
  <c r="AA692" i="1"/>
  <c r="AE692" i="1"/>
  <c r="X692" i="1"/>
  <c r="CF692" i="1"/>
  <c r="AF692" i="1"/>
  <c r="CI692" i="1"/>
  <c r="CN692" i="1"/>
  <c r="Y692" i="1"/>
  <c r="AB692" i="1"/>
  <c r="AG692" i="1"/>
  <c r="CO692" i="1"/>
  <c r="CM692" i="1"/>
  <c r="CJ692" i="1"/>
  <c r="AS692" i="1"/>
  <c r="CG692" i="1"/>
  <c r="CK692" i="1"/>
  <c r="AI692" i="1"/>
  <c r="DA692" i="1"/>
  <c r="AP692" i="1"/>
  <c r="BA692" i="1"/>
  <c r="CP692" i="1"/>
  <c r="CZ692" i="1"/>
  <c r="CQ692" i="1"/>
  <c r="AK692" i="1"/>
  <c r="AC692" i="1"/>
  <c r="CW692" i="1"/>
  <c r="DE692" i="1"/>
  <c r="AR692" i="1"/>
  <c r="AY692" i="1"/>
  <c r="AW692" i="1"/>
  <c r="DC692" i="1"/>
  <c r="DG692" i="1"/>
  <c r="AO692" i="1"/>
  <c r="AL692" i="1"/>
  <c r="CY692" i="1"/>
  <c r="CS692" i="1"/>
  <c r="AM692" i="1"/>
  <c r="AU692" i="1"/>
  <c r="CU692" i="1"/>
  <c r="CX692" i="1"/>
  <c r="AQ692" i="1"/>
  <c r="CT692" i="1"/>
  <c r="DI692" i="1"/>
  <c r="AH692" i="1"/>
  <c r="DH692" i="1"/>
  <c r="CR692" i="1"/>
  <c r="AN692" i="1"/>
  <c r="AV692" i="1"/>
  <c r="DF692" i="1"/>
  <c r="AT692" i="1"/>
  <c r="DB692" i="1"/>
  <c r="AJ692" i="1"/>
  <c r="CV692" i="1"/>
  <c r="AZ692" i="1"/>
  <c r="AX692" i="1"/>
  <c r="DD692" i="1"/>
  <c r="K224" i="2"/>
  <c r="AB223" i="2"/>
  <c r="AD353" i="3"/>
  <c r="AC353" i="3"/>
  <c r="Y353" i="3"/>
  <c r="U353" i="3"/>
  <c r="Z353" i="3"/>
  <c r="V353" i="3"/>
  <c r="BD222" i="2"/>
  <c r="AM222" i="2"/>
  <c r="AR222" i="2"/>
  <c r="AH222" i="2"/>
  <c r="BC353" i="3"/>
  <c r="BD353" i="3"/>
  <c r="AQ181" i="2"/>
  <c r="AP181" i="2"/>
  <c r="AZ155" i="2"/>
  <c r="AY155" i="2"/>
  <c r="Q155" i="2"/>
  <c r="R155" i="2"/>
  <c r="AK191" i="1"/>
  <c r="AV190" i="1"/>
  <c r="AC191" i="1"/>
  <c r="AZ191" i="1"/>
  <c r="DH191" i="1"/>
  <c r="DA191" i="1"/>
  <c r="DD191" i="1"/>
  <c r="BA191" i="1"/>
  <c r="BX190" i="1"/>
  <c r="EF190" i="1"/>
  <c r="CV190" i="1"/>
  <c r="BP190" i="1"/>
  <c r="BL191" i="1"/>
  <c r="DY191" i="1"/>
  <c r="DZ190" i="1"/>
  <c r="BZ190" i="1"/>
  <c r="AT190" i="1"/>
  <c r="EK191" i="1"/>
  <c r="EE191" i="1"/>
  <c r="BW191" i="1"/>
  <c r="CR190" i="1"/>
  <c r="CA191" i="1"/>
  <c r="BS191" i="1"/>
  <c r="DT191" i="1"/>
  <c r="DU191" i="1"/>
  <c r="CC191" i="1"/>
  <c r="DB190" i="1"/>
  <c r="EG191" i="1"/>
  <c r="EI191" i="1"/>
  <c r="BM191" i="1"/>
  <c r="BN190" i="1"/>
  <c r="EL191" i="1"/>
  <c r="EC191" i="1"/>
  <c r="DF190" i="1"/>
  <c r="EM191" i="1"/>
  <c r="BR190" i="1"/>
  <c r="CD191" i="1"/>
  <c r="EA191" i="1"/>
  <c r="BO191" i="1"/>
  <c r="BV191" i="1"/>
  <c r="DW191" i="1"/>
  <c r="BT191" i="1"/>
  <c r="CE191" i="1"/>
  <c r="CB190" i="1"/>
  <c r="BU191" i="1"/>
  <c r="EJ190" i="1"/>
  <c r="DV190" i="1"/>
  <c r="BY191" i="1"/>
  <c r="EB191" i="1"/>
  <c r="DX191" i="1"/>
  <c r="AN190" i="1"/>
  <c r="EH191" i="1"/>
  <c r="ED191" i="1"/>
  <c r="AX190" i="1"/>
  <c r="AJ190" i="1"/>
  <c r="BQ191" i="1"/>
  <c r="AF182" i="2"/>
  <c r="AG182" i="2"/>
  <c r="AL185" i="2"/>
  <c r="AK185" i="2"/>
  <c r="AN185" i="2" s="1"/>
  <c r="BB189" i="2"/>
  <c r="BE189" i="2" s="1"/>
  <c r="BC189" i="2"/>
  <c r="CJ193" i="1"/>
  <c r="DN193" i="1"/>
  <c r="AD192" i="1"/>
  <c r="Z192" i="1"/>
  <c r="AH192" i="1"/>
  <c r="CT192" i="1"/>
  <c r="AA192" i="1"/>
  <c r="AS194" i="1"/>
  <c r="CS193" i="1"/>
  <c r="DG192" i="1"/>
  <c r="DC192" i="1"/>
  <c r="AM192" i="1"/>
  <c r="DM193" i="1"/>
  <c r="AU192" i="1"/>
  <c r="BH193" i="1"/>
  <c r="BJ193" i="1"/>
  <c r="CI192" i="1"/>
  <c r="Y193" i="1"/>
  <c r="CX192" i="1"/>
  <c r="AO193" i="1"/>
  <c r="BB193" i="1"/>
  <c r="BK193" i="1"/>
  <c r="CP192" i="1"/>
  <c r="AW193" i="1"/>
  <c r="CN193" i="1"/>
  <c r="CG193" i="1"/>
  <c r="DO193" i="1"/>
  <c r="CY192" i="1"/>
  <c r="DK193" i="1"/>
  <c r="AY192" i="1"/>
  <c r="CO193" i="1"/>
  <c r="AF193" i="1"/>
  <c r="DS193" i="1"/>
  <c r="DI193" i="1"/>
  <c r="BC193" i="1"/>
  <c r="CH192" i="1"/>
  <c r="DJ194" i="1"/>
  <c r="AQ192" i="1"/>
  <c r="DQ193" i="1"/>
  <c r="CK193" i="1"/>
  <c r="AB193" i="1"/>
  <c r="AL192" i="1"/>
  <c r="BG193" i="1"/>
  <c r="BE193" i="1"/>
  <c r="CW193" i="1"/>
  <c r="BF194" i="1"/>
  <c r="CQ192" i="1"/>
  <c r="CM192" i="1"/>
  <c r="AR193" i="1"/>
  <c r="DR194" i="1"/>
  <c r="CU192" i="1"/>
  <c r="AI192" i="1"/>
  <c r="X193" i="1"/>
  <c r="DL193" i="1"/>
  <c r="AE192" i="1"/>
  <c r="CF193" i="1"/>
  <c r="AG193" i="1"/>
  <c r="DP193" i="1"/>
  <c r="CL192" i="1"/>
  <c r="BD193" i="1"/>
  <c r="DE193" i="1"/>
  <c r="CZ193" i="1"/>
  <c r="AP192" i="1"/>
  <c r="BI193" i="1"/>
  <c r="AU374" i="3" l="1"/>
  <c r="AT374" i="3"/>
  <c r="AR375" i="3" s="1"/>
  <c r="AM361" i="3"/>
  <c r="AL361" i="3"/>
  <c r="AO361" i="3" s="1"/>
  <c r="BH359" i="3"/>
  <c r="BK359" i="3" s="1"/>
  <c r="BI359" i="3"/>
  <c r="AW366" i="3"/>
  <c r="AV366" i="3"/>
  <c r="AQ375" i="3"/>
  <c r="BL358" i="3"/>
  <c r="AP360" i="3"/>
  <c r="X157" i="2"/>
  <c r="W157" i="2"/>
  <c r="AB353" i="3"/>
  <c r="AF353" i="3"/>
  <c r="W353" i="3"/>
  <c r="X353" i="3"/>
  <c r="AM223" i="2"/>
  <c r="AR223" i="2"/>
  <c r="AH223" i="2"/>
  <c r="BD223" i="2"/>
  <c r="S156" i="2"/>
  <c r="U156" i="2" s="1"/>
  <c r="T156" i="2"/>
  <c r="BF353" i="3"/>
  <c r="K225" i="2"/>
  <c r="AB224" i="2"/>
  <c r="AA353" i="3"/>
  <c r="AE353" i="3"/>
  <c r="AH425" i="3"/>
  <c r="Q426" i="3"/>
  <c r="AT181" i="2"/>
  <c r="BE353" i="3"/>
  <c r="W694" i="1"/>
  <c r="AA693" i="1"/>
  <c r="CL693" i="1"/>
  <c r="X693" i="1"/>
  <c r="AD693" i="1"/>
  <c r="CH693" i="1"/>
  <c r="Z693" i="1"/>
  <c r="CI693" i="1"/>
  <c r="CM693" i="1"/>
  <c r="CF693" i="1"/>
  <c r="AB693" i="1"/>
  <c r="AF693" i="1"/>
  <c r="AG693" i="1"/>
  <c r="CK693" i="1"/>
  <c r="CJ693" i="1"/>
  <c r="AE693" i="1"/>
  <c r="CN693" i="1"/>
  <c r="Y693" i="1"/>
  <c r="AS693" i="1"/>
  <c r="CG693" i="1"/>
  <c r="CO693" i="1"/>
  <c r="AK693" i="1"/>
  <c r="AC693" i="1"/>
  <c r="CW693" i="1"/>
  <c r="CP693" i="1"/>
  <c r="AQ693" i="1"/>
  <c r="AM693" i="1"/>
  <c r="AY693" i="1"/>
  <c r="DG693" i="1"/>
  <c r="DA693" i="1"/>
  <c r="AI693" i="1"/>
  <c r="AP693" i="1"/>
  <c r="BA693" i="1"/>
  <c r="AW693" i="1"/>
  <c r="CS693" i="1"/>
  <c r="DC693" i="1"/>
  <c r="AO693" i="1"/>
  <c r="CT693" i="1"/>
  <c r="DI693" i="1"/>
  <c r="CQ693" i="1"/>
  <c r="DE693" i="1"/>
  <c r="CZ693" i="1"/>
  <c r="AH693" i="1"/>
  <c r="CU693" i="1"/>
  <c r="AU693" i="1"/>
  <c r="AR693" i="1"/>
  <c r="CX693" i="1"/>
  <c r="AL693" i="1"/>
  <c r="CY693" i="1"/>
  <c r="AJ693" i="1"/>
  <c r="DH693" i="1"/>
  <c r="AZ693" i="1"/>
  <c r="DD693" i="1"/>
  <c r="CR693" i="1"/>
  <c r="DB693" i="1"/>
  <c r="AV693" i="1"/>
  <c r="CV693" i="1"/>
  <c r="AX693" i="1"/>
  <c r="DF693" i="1"/>
  <c r="AT693" i="1"/>
  <c r="AN693" i="1"/>
  <c r="BJ424" i="3"/>
  <c r="AS424" i="3"/>
  <c r="AX424" i="3"/>
  <c r="AN424" i="3"/>
  <c r="AS181" i="2"/>
  <c r="AW156" i="2"/>
  <c r="AY156" i="2" s="1"/>
  <c r="AX156" i="2"/>
  <c r="O156" i="2"/>
  <c r="P156" i="2"/>
  <c r="AK192" i="1"/>
  <c r="AV191" i="1"/>
  <c r="AC192" i="1"/>
  <c r="DH192" i="1"/>
  <c r="AZ192" i="1"/>
  <c r="DA192" i="1"/>
  <c r="BA192" i="1"/>
  <c r="DD192" i="1"/>
  <c r="AN191" i="1"/>
  <c r="BU192" i="1"/>
  <c r="CD192" i="1"/>
  <c r="DY192" i="1"/>
  <c r="ED192" i="1"/>
  <c r="EB192" i="1"/>
  <c r="CE192" i="1"/>
  <c r="DW192" i="1"/>
  <c r="BO192" i="1"/>
  <c r="EM192" i="1"/>
  <c r="EC192" i="1"/>
  <c r="BN191" i="1"/>
  <c r="EI192" i="1"/>
  <c r="DB191" i="1"/>
  <c r="DU192" i="1"/>
  <c r="BS192" i="1"/>
  <c r="AT191" i="1"/>
  <c r="BL192" i="1"/>
  <c r="AJ191" i="1"/>
  <c r="DV191" i="1"/>
  <c r="EE192" i="1"/>
  <c r="BQ192" i="1"/>
  <c r="AX191" i="1"/>
  <c r="DX192" i="1"/>
  <c r="BY192" i="1"/>
  <c r="BT192" i="1"/>
  <c r="EA192" i="1"/>
  <c r="BR191" i="1"/>
  <c r="DF191" i="1"/>
  <c r="BM192" i="1"/>
  <c r="EG192" i="1"/>
  <c r="CC192" i="1"/>
  <c r="DT192" i="1"/>
  <c r="CA192" i="1"/>
  <c r="BW192" i="1"/>
  <c r="EK192" i="1"/>
  <c r="BP191" i="1"/>
  <c r="CR191" i="1"/>
  <c r="EF191" i="1"/>
  <c r="EH192" i="1"/>
  <c r="EJ191" i="1"/>
  <c r="CB191" i="1"/>
  <c r="BV192" i="1"/>
  <c r="EL192" i="1"/>
  <c r="BZ191" i="1"/>
  <c r="DZ191" i="1"/>
  <c r="CV191" i="1"/>
  <c r="BX191" i="1"/>
  <c r="BF189" i="2"/>
  <c r="AI182" i="2"/>
  <c r="AJ182" i="2"/>
  <c r="AK186" i="2"/>
  <c r="AL186" i="2"/>
  <c r="BC190" i="2"/>
  <c r="BB190" i="2"/>
  <c r="BE190" i="2" s="1"/>
  <c r="AO185" i="2"/>
  <c r="DL194" i="1"/>
  <c r="BK194" i="1"/>
  <c r="AP193" i="1"/>
  <c r="CL193" i="1"/>
  <c r="AG194" i="1"/>
  <c r="AE193" i="1"/>
  <c r="CU193" i="1"/>
  <c r="AR194" i="1"/>
  <c r="CQ193" i="1"/>
  <c r="BG194" i="1"/>
  <c r="BI194" i="1"/>
  <c r="DE194" i="1"/>
  <c r="BD194" i="1"/>
  <c r="DP194" i="1"/>
  <c r="AI193" i="1"/>
  <c r="DR195" i="1"/>
  <c r="CM193" i="1"/>
  <c r="BF195" i="1"/>
  <c r="BE194" i="1"/>
  <c r="AL193" i="1"/>
  <c r="CK194" i="1"/>
  <c r="AQ193" i="1"/>
  <c r="BC194" i="1"/>
  <c r="CO194" i="1"/>
  <c r="DO194" i="1"/>
  <c r="CG194" i="1"/>
  <c r="AW194" i="1"/>
  <c r="CX193" i="1"/>
  <c r="BH194" i="1"/>
  <c r="AU193" i="1"/>
  <c r="DC193" i="1"/>
  <c r="CS194" i="1"/>
  <c r="AA193" i="1"/>
  <c r="AH193" i="1"/>
  <c r="DN194" i="1"/>
  <c r="CJ194" i="1"/>
  <c r="CF194" i="1"/>
  <c r="X194" i="1"/>
  <c r="AB194" i="1"/>
  <c r="DQ194" i="1"/>
  <c r="DJ195" i="1"/>
  <c r="CH193" i="1"/>
  <c r="DI194" i="1"/>
  <c r="DS194" i="1"/>
  <c r="AF194" i="1"/>
  <c r="AY193" i="1"/>
  <c r="DK194" i="1"/>
  <c r="CY193" i="1"/>
  <c r="CN194" i="1"/>
  <c r="CP193" i="1"/>
  <c r="BB194" i="1"/>
  <c r="AO194" i="1"/>
  <c r="Y194" i="1"/>
  <c r="CI193" i="1"/>
  <c r="BJ194" i="1"/>
  <c r="DM194" i="1"/>
  <c r="AM193" i="1"/>
  <c r="DG193" i="1"/>
  <c r="AS195" i="1"/>
  <c r="CT193" i="1"/>
  <c r="Z193" i="1"/>
  <c r="AD193" i="1"/>
  <c r="CZ194" i="1"/>
  <c r="CW194" i="1"/>
  <c r="AU375" i="3" l="1"/>
  <c r="AP361" i="3"/>
  <c r="BL359" i="3"/>
  <c r="AT375" i="3"/>
  <c r="AZ366" i="3"/>
  <c r="BI360" i="3"/>
  <c r="BH360" i="3"/>
  <c r="AM362" i="3"/>
  <c r="AL362" i="3"/>
  <c r="AO362" i="3" s="1"/>
  <c r="AY366" i="3"/>
  <c r="Z157" i="2"/>
  <c r="Y157" i="2"/>
  <c r="AH426" i="3"/>
  <c r="Q427" i="3"/>
  <c r="BD224" i="2"/>
  <c r="AR224" i="2"/>
  <c r="AH224" i="2"/>
  <c r="AM224" i="2"/>
  <c r="S157" i="2"/>
  <c r="U157" i="2" s="1"/>
  <c r="T157" i="2"/>
  <c r="W695" i="1"/>
  <c r="CH694" i="1"/>
  <c r="CL694" i="1"/>
  <c r="CM694" i="1"/>
  <c r="CF694" i="1"/>
  <c r="AD694" i="1"/>
  <c r="AA694" i="1"/>
  <c r="AE694" i="1"/>
  <c r="X694" i="1"/>
  <c r="AB694" i="1"/>
  <c r="CK694" i="1"/>
  <c r="CN694" i="1"/>
  <c r="AS694" i="1"/>
  <c r="CI694" i="1"/>
  <c r="AG694" i="1"/>
  <c r="Z694" i="1"/>
  <c r="AF694" i="1"/>
  <c r="Y694" i="1"/>
  <c r="CG694" i="1"/>
  <c r="CO694" i="1"/>
  <c r="CJ694" i="1"/>
  <c r="DG694" i="1"/>
  <c r="DA694" i="1"/>
  <c r="AW694" i="1"/>
  <c r="AO694" i="1"/>
  <c r="AK694" i="1"/>
  <c r="AI694" i="1"/>
  <c r="CW694" i="1"/>
  <c r="AP694" i="1"/>
  <c r="CX694" i="1"/>
  <c r="DI694" i="1"/>
  <c r="CS694" i="1"/>
  <c r="CU694" i="1"/>
  <c r="AR694" i="1"/>
  <c r="CQ694" i="1"/>
  <c r="AL694" i="1"/>
  <c r="CP694" i="1"/>
  <c r="AY694" i="1"/>
  <c r="AC694" i="1"/>
  <c r="DC694" i="1"/>
  <c r="BA694" i="1"/>
  <c r="AM694" i="1"/>
  <c r="AU694" i="1"/>
  <c r="CT694" i="1"/>
  <c r="CZ694" i="1"/>
  <c r="AQ694" i="1"/>
  <c r="DE694" i="1"/>
  <c r="CY694" i="1"/>
  <c r="AH694" i="1"/>
  <c r="DD694" i="1"/>
  <c r="AX694" i="1"/>
  <c r="DB694" i="1"/>
  <c r="DF694" i="1"/>
  <c r="AT694" i="1"/>
  <c r="DH694" i="1"/>
  <c r="CV694" i="1"/>
  <c r="AZ694" i="1"/>
  <c r="AV694" i="1"/>
  <c r="CR694" i="1"/>
  <c r="AN694" i="1"/>
  <c r="AJ694" i="1"/>
  <c r="AS425" i="3"/>
  <c r="BJ425" i="3"/>
  <c r="AN425" i="3"/>
  <c r="AX425" i="3"/>
  <c r="K226" i="2"/>
  <c r="AB225" i="2"/>
  <c r="BC354" i="3"/>
  <c r="BD354" i="3"/>
  <c r="V156" i="2"/>
  <c r="Z354" i="3"/>
  <c r="AC354" i="3"/>
  <c r="Y354" i="3"/>
  <c r="V354" i="3"/>
  <c r="AD354" i="3"/>
  <c r="U354" i="3"/>
  <c r="W354" i="3" s="1"/>
  <c r="AP182" i="2"/>
  <c r="AS182" i="2" s="1"/>
  <c r="AQ182" i="2"/>
  <c r="AZ156" i="2"/>
  <c r="Q156" i="2"/>
  <c r="R156" i="2"/>
  <c r="AK193" i="1"/>
  <c r="AV192" i="1"/>
  <c r="AC193" i="1"/>
  <c r="AZ193" i="1"/>
  <c r="DH193" i="1"/>
  <c r="DA193" i="1"/>
  <c r="BA193" i="1"/>
  <c r="DD193" i="1"/>
  <c r="BW193" i="1"/>
  <c r="CV192" i="1"/>
  <c r="EJ192" i="1"/>
  <c r="EF192" i="1"/>
  <c r="BP192" i="1"/>
  <c r="DT193" i="1"/>
  <c r="EG193" i="1"/>
  <c r="EA193" i="1"/>
  <c r="AX192" i="1"/>
  <c r="EE193" i="1"/>
  <c r="DU193" i="1"/>
  <c r="EI193" i="1"/>
  <c r="EC193" i="1"/>
  <c r="BO193" i="1"/>
  <c r="CE193" i="1"/>
  <c r="ED193" i="1"/>
  <c r="BZ192" i="1"/>
  <c r="BS193" i="1"/>
  <c r="DB192" i="1"/>
  <c r="BN192" i="1"/>
  <c r="EM193" i="1"/>
  <c r="EB193" i="1"/>
  <c r="BX192" i="1"/>
  <c r="DZ192" i="1"/>
  <c r="CB192" i="1"/>
  <c r="EH193" i="1"/>
  <c r="EK193" i="1"/>
  <c r="BR192" i="1"/>
  <c r="BT193" i="1"/>
  <c r="BL193" i="1"/>
  <c r="DW193" i="1"/>
  <c r="DY193" i="1"/>
  <c r="CD193" i="1"/>
  <c r="AN192" i="1"/>
  <c r="BV193" i="1"/>
  <c r="DF192" i="1"/>
  <c r="BY193" i="1"/>
  <c r="DV192" i="1"/>
  <c r="BU193" i="1"/>
  <c r="EL193" i="1"/>
  <c r="CR192" i="1"/>
  <c r="CA193" i="1"/>
  <c r="CC193" i="1"/>
  <c r="BM193" i="1"/>
  <c r="DX193" i="1"/>
  <c r="BQ193" i="1"/>
  <c r="AJ192" i="1"/>
  <c r="AT192" i="1"/>
  <c r="AO186" i="2"/>
  <c r="AG183" i="2"/>
  <c r="AF183" i="2"/>
  <c r="BB191" i="2"/>
  <c r="BE191" i="2" s="1"/>
  <c r="BC191" i="2"/>
  <c r="BF190" i="2"/>
  <c r="AN186" i="2"/>
  <c r="BG195" i="1"/>
  <c r="AD194" i="1"/>
  <c r="CI194" i="1"/>
  <c r="CN195" i="1"/>
  <c r="CY194" i="1"/>
  <c r="DG194" i="1"/>
  <c r="DS195" i="1"/>
  <c r="CW195" i="1"/>
  <c r="CZ195" i="1"/>
  <c r="Z194" i="1"/>
  <c r="AS196" i="1"/>
  <c r="DM195" i="1"/>
  <c r="BJ195" i="1"/>
  <c r="Y195" i="1"/>
  <c r="BB195" i="1"/>
  <c r="CP194" i="1"/>
  <c r="AY194" i="1"/>
  <c r="DI195" i="1"/>
  <c r="DJ196" i="1"/>
  <c r="AB195" i="1"/>
  <c r="X195" i="1"/>
  <c r="DN195" i="1"/>
  <c r="AH194" i="1"/>
  <c r="CS195" i="1"/>
  <c r="BH195" i="1"/>
  <c r="CX194" i="1"/>
  <c r="DO195" i="1"/>
  <c r="CO195" i="1"/>
  <c r="BC195" i="1"/>
  <c r="AQ194" i="1"/>
  <c r="CK195" i="1"/>
  <c r="BE195" i="1"/>
  <c r="DR196" i="1"/>
  <c r="BD195" i="1"/>
  <c r="CU194" i="1"/>
  <c r="AG195" i="1"/>
  <c r="AP194" i="1"/>
  <c r="BK195" i="1"/>
  <c r="AO195" i="1"/>
  <c r="AF195" i="1"/>
  <c r="CH194" i="1"/>
  <c r="DQ195" i="1"/>
  <c r="CF195" i="1"/>
  <c r="CJ195" i="1"/>
  <c r="AA194" i="1"/>
  <c r="DC194" i="1"/>
  <c r="AW195" i="1"/>
  <c r="CG195" i="1"/>
  <c r="AL194" i="1"/>
  <c r="CM194" i="1"/>
  <c r="AI194" i="1"/>
  <c r="DP195" i="1"/>
  <c r="DE195" i="1"/>
  <c r="BI195" i="1"/>
  <c r="AR195" i="1"/>
  <c r="CL194" i="1"/>
  <c r="DL195" i="1"/>
  <c r="DK195" i="1"/>
  <c r="CQ194" i="1"/>
  <c r="CT194" i="1"/>
  <c r="AM194" i="1"/>
  <c r="AU194" i="1"/>
  <c r="BF196" i="1"/>
  <c r="AE194" i="1"/>
  <c r="AM363" i="3" l="1"/>
  <c r="AL363" i="3"/>
  <c r="AO363" i="3" s="1"/>
  <c r="BL360" i="3"/>
  <c r="AP362" i="3"/>
  <c r="AV367" i="3"/>
  <c r="AY367" i="3" s="1"/>
  <c r="AW367" i="3"/>
  <c r="BK360" i="3"/>
  <c r="AR376" i="3"/>
  <c r="AQ376" i="3"/>
  <c r="X158" i="2"/>
  <c r="W158" i="2"/>
  <c r="V157" i="2"/>
  <c r="AB354" i="3"/>
  <c r="X354" i="3"/>
  <c r="AF354" i="3"/>
  <c r="AE354" i="3"/>
  <c r="K227" i="2"/>
  <c r="AB226" i="2"/>
  <c r="Y355" i="3"/>
  <c r="V355" i="3"/>
  <c r="AD355" i="3"/>
  <c r="Z355" i="3"/>
  <c r="U355" i="3"/>
  <c r="AC355" i="3"/>
  <c r="AH225" i="2"/>
  <c r="BD225" i="2"/>
  <c r="AR225" i="2"/>
  <c r="AM225" i="2"/>
  <c r="W696" i="1"/>
  <c r="AD695" i="1"/>
  <c r="CH695" i="1"/>
  <c r="AA695" i="1"/>
  <c r="Z695" i="1"/>
  <c r="CL695" i="1"/>
  <c r="CM695" i="1"/>
  <c r="AF695" i="1"/>
  <c r="CF695" i="1"/>
  <c r="CN695" i="1"/>
  <c r="AG695" i="1"/>
  <c r="CG695" i="1"/>
  <c r="X695" i="1"/>
  <c r="CJ695" i="1"/>
  <c r="AE695" i="1"/>
  <c r="CI695" i="1"/>
  <c r="AB695" i="1"/>
  <c r="Y695" i="1"/>
  <c r="AS695" i="1"/>
  <c r="CK695" i="1"/>
  <c r="CO695" i="1"/>
  <c r="BA695" i="1"/>
  <c r="AR695" i="1"/>
  <c r="CQ695" i="1"/>
  <c r="DG695" i="1"/>
  <c r="AC695" i="1"/>
  <c r="CX695" i="1"/>
  <c r="CW695" i="1"/>
  <c r="AO695" i="1"/>
  <c r="AW695" i="1"/>
  <c r="DC695" i="1"/>
  <c r="CU695" i="1"/>
  <c r="CZ695" i="1"/>
  <c r="AI695" i="1"/>
  <c r="AP695" i="1"/>
  <c r="AK695" i="1"/>
  <c r="DI695" i="1"/>
  <c r="AY695" i="1"/>
  <c r="DE695" i="1"/>
  <c r="CS695" i="1"/>
  <c r="AH695" i="1"/>
  <c r="DA695" i="1"/>
  <c r="AU695" i="1"/>
  <c r="AQ695" i="1"/>
  <c r="CT695" i="1"/>
  <c r="AM695" i="1"/>
  <c r="AL695" i="1"/>
  <c r="CP695" i="1"/>
  <c r="CY695" i="1"/>
  <c r="CR695" i="1"/>
  <c r="AT695" i="1"/>
  <c r="AN695" i="1"/>
  <c r="DF695" i="1"/>
  <c r="AJ695" i="1"/>
  <c r="DH695" i="1"/>
  <c r="DD695" i="1"/>
  <c r="AX695" i="1"/>
  <c r="AZ695" i="1"/>
  <c r="AV695" i="1"/>
  <c r="CV695" i="1"/>
  <c r="DB695" i="1"/>
  <c r="AH427" i="3"/>
  <c r="Q428" i="3"/>
  <c r="AA354" i="3"/>
  <c r="BE354" i="3"/>
  <c r="BF354" i="3"/>
  <c r="S158" i="2"/>
  <c r="T158" i="2"/>
  <c r="BJ426" i="3"/>
  <c r="AS426" i="3"/>
  <c r="AN426" i="3"/>
  <c r="AX426" i="3"/>
  <c r="AQ183" i="2"/>
  <c r="AP183" i="2"/>
  <c r="AT182" i="2"/>
  <c r="P157" i="2"/>
  <c r="AW157" i="2"/>
  <c r="AX157" i="2"/>
  <c r="O157" i="2"/>
  <c r="AK194" i="1"/>
  <c r="AV193" i="1"/>
  <c r="AC194" i="1"/>
  <c r="DH194" i="1"/>
  <c r="AZ194" i="1"/>
  <c r="DA194" i="1"/>
  <c r="DD194" i="1"/>
  <c r="BA194" i="1"/>
  <c r="EL194" i="1"/>
  <c r="DY194" i="1"/>
  <c r="DZ193" i="1"/>
  <c r="EB194" i="1"/>
  <c r="CE194" i="1"/>
  <c r="AX193" i="1"/>
  <c r="EG194" i="1"/>
  <c r="EJ193" i="1"/>
  <c r="AT193" i="1"/>
  <c r="BQ194" i="1"/>
  <c r="BM194" i="1"/>
  <c r="CA194" i="1"/>
  <c r="DV193" i="1"/>
  <c r="AN193" i="1"/>
  <c r="BT194" i="1"/>
  <c r="DB193" i="1"/>
  <c r="BZ193" i="1"/>
  <c r="EC194" i="1"/>
  <c r="DU194" i="1"/>
  <c r="EA194" i="1"/>
  <c r="DT194" i="1"/>
  <c r="EF193" i="1"/>
  <c r="CV193" i="1"/>
  <c r="CC194" i="1"/>
  <c r="CR193" i="1"/>
  <c r="BU194" i="1"/>
  <c r="BY194" i="1"/>
  <c r="BV194" i="1"/>
  <c r="CD194" i="1"/>
  <c r="DW194" i="1"/>
  <c r="BR193" i="1"/>
  <c r="BS194" i="1"/>
  <c r="ED194" i="1"/>
  <c r="BO194" i="1"/>
  <c r="BP193" i="1"/>
  <c r="BW194" i="1"/>
  <c r="DF193" i="1"/>
  <c r="BL194" i="1"/>
  <c r="EH194" i="1"/>
  <c r="BN193" i="1"/>
  <c r="AJ193" i="1"/>
  <c r="DX194" i="1"/>
  <c r="EK194" i="1"/>
  <c r="CB193" i="1"/>
  <c r="BX193" i="1"/>
  <c r="EM194" i="1"/>
  <c r="EI194" i="1"/>
  <c r="EE194" i="1"/>
  <c r="AJ183" i="2"/>
  <c r="AI183" i="2"/>
  <c r="AF184" i="2" s="1"/>
  <c r="AL187" i="2"/>
  <c r="AK187" i="2"/>
  <c r="AN187" i="2" s="1"/>
  <c r="BC192" i="2"/>
  <c r="BB192" i="2"/>
  <c r="BF191" i="2"/>
  <c r="CM195" i="1"/>
  <c r="AA195" i="1"/>
  <c r="AE195" i="1"/>
  <c r="AU195" i="1"/>
  <c r="CL195" i="1"/>
  <c r="DE196" i="1"/>
  <c r="AI195" i="1"/>
  <c r="BF197" i="1"/>
  <c r="AM195" i="1"/>
  <c r="DK196" i="1"/>
  <c r="DL196" i="1"/>
  <c r="AR196" i="1"/>
  <c r="BI196" i="1"/>
  <c r="DP196" i="1"/>
  <c r="AW196" i="1"/>
  <c r="CJ196" i="1"/>
  <c r="AF196" i="1"/>
  <c r="AG196" i="1"/>
  <c r="CS196" i="1"/>
  <c r="DN196" i="1"/>
  <c r="X196" i="1"/>
  <c r="AB196" i="1"/>
  <c r="DI196" i="1"/>
  <c r="BB196" i="1"/>
  <c r="BJ196" i="1"/>
  <c r="Z195" i="1"/>
  <c r="CW196" i="1"/>
  <c r="CY195" i="1"/>
  <c r="CI195" i="1"/>
  <c r="AD195" i="1"/>
  <c r="BG196" i="1"/>
  <c r="AL195" i="1"/>
  <c r="AQ195" i="1"/>
  <c r="CX195" i="1"/>
  <c r="CQ195" i="1"/>
  <c r="CG196" i="1"/>
  <c r="CF196" i="1"/>
  <c r="DQ196" i="1"/>
  <c r="CH195" i="1"/>
  <c r="BK196" i="1"/>
  <c r="AP195" i="1"/>
  <c r="BD196" i="1"/>
  <c r="DR197" i="1"/>
  <c r="BE196" i="1"/>
  <c r="CK196" i="1"/>
  <c r="BC196" i="1"/>
  <c r="CO196" i="1"/>
  <c r="DO196" i="1"/>
  <c r="BH196" i="1"/>
  <c r="AH195" i="1"/>
  <c r="DJ197" i="1"/>
  <c r="CP195" i="1"/>
  <c r="Y196" i="1"/>
  <c r="DM196" i="1"/>
  <c r="AS197" i="1"/>
  <c r="CZ196" i="1"/>
  <c r="DS196" i="1"/>
  <c r="DG195" i="1"/>
  <c r="CN196" i="1"/>
  <c r="AY195" i="1"/>
  <c r="CT195" i="1"/>
  <c r="DC195" i="1"/>
  <c r="AO196" i="1"/>
  <c r="CU195" i="1"/>
  <c r="AP363" i="3" l="1"/>
  <c r="AW368" i="3"/>
  <c r="AV368" i="3"/>
  <c r="AU376" i="3"/>
  <c r="AM364" i="3"/>
  <c r="AL364" i="3"/>
  <c r="BI361" i="3"/>
  <c r="BH361" i="3"/>
  <c r="AT376" i="3"/>
  <c r="AZ367" i="3"/>
  <c r="Z158" i="2"/>
  <c r="Y158" i="2"/>
  <c r="AB355" i="3"/>
  <c r="AA355" i="3"/>
  <c r="AF355" i="3"/>
  <c r="U158" i="2"/>
  <c r="V158" i="2"/>
  <c r="AH428" i="3"/>
  <c r="Q429" i="3"/>
  <c r="W355" i="3"/>
  <c r="X355" i="3"/>
  <c r="AE355" i="3"/>
  <c r="AS427" i="3"/>
  <c r="BJ427" i="3"/>
  <c r="AX427" i="3"/>
  <c r="AN427" i="3"/>
  <c r="BD226" i="2"/>
  <c r="AR226" i="2"/>
  <c r="AH226" i="2"/>
  <c r="AM226" i="2"/>
  <c r="BC355" i="3"/>
  <c r="BD355" i="3"/>
  <c r="W697" i="1"/>
  <c r="AE696" i="1"/>
  <c r="AF696" i="1"/>
  <c r="CH696" i="1"/>
  <c r="CL696" i="1"/>
  <c r="AA696" i="1"/>
  <c r="CM696" i="1"/>
  <c r="AD696" i="1"/>
  <c r="AB696" i="1"/>
  <c r="CJ696" i="1"/>
  <c r="CF696" i="1"/>
  <c r="CK696" i="1"/>
  <c r="AS696" i="1"/>
  <c r="X696" i="1"/>
  <c r="CG696" i="1"/>
  <c r="CO696" i="1"/>
  <c r="Z696" i="1"/>
  <c r="CI696" i="1"/>
  <c r="CN696" i="1"/>
  <c r="Y696" i="1"/>
  <c r="AG696" i="1"/>
  <c r="AO696" i="1"/>
  <c r="AY696" i="1"/>
  <c r="AI696" i="1"/>
  <c r="AW696" i="1"/>
  <c r="DC696" i="1"/>
  <c r="CX696" i="1"/>
  <c r="CZ696" i="1"/>
  <c r="CY696" i="1"/>
  <c r="AK696" i="1"/>
  <c r="CW696" i="1"/>
  <c r="CT696" i="1"/>
  <c r="CS696" i="1"/>
  <c r="DE696" i="1"/>
  <c r="DG696" i="1"/>
  <c r="BA696" i="1"/>
  <c r="DA696" i="1"/>
  <c r="AC696" i="1"/>
  <c r="AP696" i="1"/>
  <c r="AQ696" i="1"/>
  <c r="CP696" i="1"/>
  <c r="AM696" i="1"/>
  <c r="AH696" i="1"/>
  <c r="AU696" i="1"/>
  <c r="DI696" i="1"/>
  <c r="AR696" i="1"/>
  <c r="CQ696" i="1"/>
  <c r="AL696" i="1"/>
  <c r="CU696" i="1"/>
  <c r="DH696" i="1"/>
  <c r="AX696" i="1"/>
  <c r="CV696" i="1"/>
  <c r="CR696" i="1"/>
  <c r="DB696" i="1"/>
  <c r="AJ696" i="1"/>
  <c r="DF696" i="1"/>
  <c r="AZ696" i="1"/>
  <c r="AV696" i="1"/>
  <c r="DD696" i="1"/>
  <c r="AT696" i="1"/>
  <c r="AN696" i="1"/>
  <c r="AB227" i="2"/>
  <c r="K228" i="2"/>
  <c r="AS183" i="2"/>
  <c r="AT183" i="2"/>
  <c r="Q157" i="2"/>
  <c r="R157" i="2"/>
  <c r="AY157" i="2"/>
  <c r="AZ157" i="2"/>
  <c r="AK195" i="1"/>
  <c r="AV194" i="1"/>
  <c r="AC195" i="1"/>
  <c r="DH195" i="1"/>
  <c r="AZ195" i="1"/>
  <c r="DA195" i="1"/>
  <c r="BA195" i="1"/>
  <c r="DD195" i="1"/>
  <c r="EI195" i="1"/>
  <c r="EK195" i="1"/>
  <c r="AJ194" i="1"/>
  <c r="EH195" i="1"/>
  <c r="ED195" i="1"/>
  <c r="DW195" i="1"/>
  <c r="BV195" i="1"/>
  <c r="BU195" i="1"/>
  <c r="CC195" i="1"/>
  <c r="EA195" i="1"/>
  <c r="EC195" i="1"/>
  <c r="AN194" i="1"/>
  <c r="CA195" i="1"/>
  <c r="BQ195" i="1"/>
  <c r="EJ194" i="1"/>
  <c r="AX194" i="1"/>
  <c r="EB195" i="1"/>
  <c r="DY195" i="1"/>
  <c r="BX194" i="1"/>
  <c r="BN194" i="1"/>
  <c r="EF194" i="1"/>
  <c r="DB194" i="1"/>
  <c r="EE195" i="1"/>
  <c r="CB194" i="1"/>
  <c r="BL195" i="1"/>
  <c r="BW195" i="1"/>
  <c r="BO195" i="1"/>
  <c r="BS195" i="1"/>
  <c r="CD195" i="1"/>
  <c r="BY195" i="1"/>
  <c r="CV194" i="1"/>
  <c r="DT195" i="1"/>
  <c r="DU195" i="1"/>
  <c r="BZ194" i="1"/>
  <c r="BT195" i="1"/>
  <c r="BM195" i="1"/>
  <c r="AT194" i="1"/>
  <c r="EG195" i="1"/>
  <c r="EM195" i="1"/>
  <c r="DX195" i="1"/>
  <c r="DF194" i="1"/>
  <c r="BP194" i="1"/>
  <c r="BR194" i="1"/>
  <c r="CR194" i="1"/>
  <c r="DV194" i="1"/>
  <c r="CE195" i="1"/>
  <c r="DZ194" i="1"/>
  <c r="EL195" i="1"/>
  <c r="AG184" i="2"/>
  <c r="AJ184" i="2" s="1"/>
  <c r="AI184" i="2"/>
  <c r="AF185" i="2" s="1"/>
  <c r="BF192" i="2"/>
  <c r="BE192" i="2"/>
  <c r="AO187" i="2"/>
  <c r="AK188" i="2"/>
  <c r="AL188" i="2"/>
  <c r="CU196" i="1"/>
  <c r="AS198" i="1"/>
  <c r="AP196" i="1"/>
  <c r="AO197" i="1"/>
  <c r="AY196" i="1"/>
  <c r="CN197" i="1"/>
  <c r="DS197" i="1"/>
  <c r="CP196" i="1"/>
  <c r="AH196" i="1"/>
  <c r="DC196" i="1"/>
  <c r="CT196" i="1"/>
  <c r="DG196" i="1"/>
  <c r="CZ197" i="1"/>
  <c r="Y197" i="1"/>
  <c r="DJ198" i="1"/>
  <c r="CO197" i="1"/>
  <c r="CK197" i="1"/>
  <c r="DR198" i="1"/>
  <c r="DQ197" i="1"/>
  <c r="CF197" i="1"/>
  <c r="CQ196" i="1"/>
  <c r="CX196" i="1"/>
  <c r="AL196" i="1"/>
  <c r="AD196" i="1"/>
  <c r="CY196" i="1"/>
  <c r="CW197" i="1"/>
  <c r="BJ197" i="1"/>
  <c r="DI197" i="1"/>
  <c r="X197" i="1"/>
  <c r="CS197" i="1"/>
  <c r="AF197" i="1"/>
  <c r="CJ197" i="1"/>
  <c r="AW197" i="1"/>
  <c r="DP197" i="1"/>
  <c r="AR197" i="1"/>
  <c r="DL197" i="1"/>
  <c r="BF198" i="1"/>
  <c r="AI196" i="1"/>
  <c r="DE197" i="1"/>
  <c r="AE196" i="1"/>
  <c r="AA196" i="1"/>
  <c r="DM197" i="1"/>
  <c r="BH197" i="1"/>
  <c r="DO197" i="1"/>
  <c r="BC197" i="1"/>
  <c r="BE197" i="1"/>
  <c r="BD197" i="1"/>
  <c r="BK197" i="1"/>
  <c r="CH196" i="1"/>
  <c r="CG197" i="1"/>
  <c r="AQ196" i="1"/>
  <c r="BG197" i="1"/>
  <c r="CI196" i="1"/>
  <c r="BB197" i="1"/>
  <c r="AB197" i="1"/>
  <c r="DN197" i="1"/>
  <c r="AG197" i="1"/>
  <c r="BI197" i="1"/>
  <c r="DK197" i="1"/>
  <c r="AM196" i="1"/>
  <c r="CL196" i="1"/>
  <c r="AU196" i="1"/>
  <c r="CM196" i="1"/>
  <c r="Z196" i="1"/>
  <c r="BL361" i="3" l="1"/>
  <c r="BK361" i="3"/>
  <c r="AY368" i="3"/>
  <c r="AZ368" i="3"/>
  <c r="AQ377" i="3"/>
  <c r="AR377" i="3"/>
  <c r="AO364" i="3"/>
  <c r="AP364" i="3"/>
  <c r="X159" i="2"/>
  <c r="W159" i="2"/>
  <c r="AH429" i="3"/>
  <c r="Q430" i="3"/>
  <c r="W698" i="1"/>
  <c r="AD697" i="1"/>
  <c r="CH697" i="1"/>
  <c r="Z697" i="1"/>
  <c r="AE697" i="1"/>
  <c r="CL697" i="1"/>
  <c r="CI697" i="1"/>
  <c r="CM697" i="1"/>
  <c r="CF697" i="1"/>
  <c r="AB697" i="1"/>
  <c r="AF697" i="1"/>
  <c r="AA697" i="1"/>
  <c r="CJ697" i="1"/>
  <c r="X697" i="1"/>
  <c r="CN697" i="1"/>
  <c r="Y697" i="1"/>
  <c r="AG697" i="1"/>
  <c r="CG697" i="1"/>
  <c r="CO697" i="1"/>
  <c r="AS697" i="1"/>
  <c r="CK697" i="1"/>
  <c r="AU697" i="1"/>
  <c r="DG697" i="1"/>
  <c r="CU697" i="1"/>
  <c r="CS697" i="1"/>
  <c r="DC697" i="1"/>
  <c r="AR697" i="1"/>
  <c r="DE697" i="1"/>
  <c r="AO697" i="1"/>
  <c r="AY697" i="1"/>
  <c r="AI697" i="1"/>
  <c r="CZ697" i="1"/>
  <c r="AM697" i="1"/>
  <c r="DA697" i="1"/>
  <c r="CW697" i="1"/>
  <c r="AC697" i="1"/>
  <c r="CY697" i="1"/>
  <c r="CP697" i="1"/>
  <c r="AK697" i="1"/>
  <c r="AW697" i="1"/>
  <c r="AP697" i="1"/>
  <c r="AL697" i="1"/>
  <c r="AQ697" i="1"/>
  <c r="BA697" i="1"/>
  <c r="AH697" i="1"/>
  <c r="CX697" i="1"/>
  <c r="CQ697" i="1"/>
  <c r="CT697" i="1"/>
  <c r="DI697" i="1"/>
  <c r="AZ697" i="1"/>
  <c r="DD697" i="1"/>
  <c r="AX697" i="1"/>
  <c r="CV697" i="1"/>
  <c r="AT697" i="1"/>
  <c r="AV697" i="1"/>
  <c r="CR697" i="1"/>
  <c r="AJ697" i="1"/>
  <c r="DH697" i="1"/>
  <c r="DF697" i="1"/>
  <c r="DB697" i="1"/>
  <c r="AN697" i="1"/>
  <c r="BJ428" i="3"/>
  <c r="AS428" i="3"/>
  <c r="AX428" i="3"/>
  <c r="AN428" i="3"/>
  <c r="BD227" i="2"/>
  <c r="AH227" i="2"/>
  <c r="AM227" i="2"/>
  <c r="AR227" i="2"/>
  <c r="K229" i="2"/>
  <c r="AB228" i="2"/>
  <c r="BE355" i="3"/>
  <c r="BF355" i="3"/>
  <c r="Y356" i="3"/>
  <c r="Z356" i="3"/>
  <c r="AC356" i="3"/>
  <c r="U356" i="3"/>
  <c r="V356" i="3"/>
  <c r="AD356" i="3"/>
  <c r="T159" i="2"/>
  <c r="S159" i="2"/>
  <c r="AQ184" i="2"/>
  <c r="AP184" i="2"/>
  <c r="P158" i="2"/>
  <c r="AW158" i="2"/>
  <c r="O158" i="2"/>
  <c r="AX158" i="2"/>
  <c r="AK196" i="1"/>
  <c r="AV195" i="1"/>
  <c r="AC196" i="1"/>
  <c r="AZ196" i="1"/>
  <c r="DH196" i="1"/>
  <c r="DA196" i="1"/>
  <c r="DD196" i="1"/>
  <c r="BA196" i="1"/>
  <c r="DV195" i="1"/>
  <c r="AT195" i="1"/>
  <c r="DU196" i="1"/>
  <c r="CD196" i="1"/>
  <c r="BL196" i="1"/>
  <c r="EF195" i="1"/>
  <c r="DX196" i="1"/>
  <c r="EG196" i="1"/>
  <c r="BM196" i="1"/>
  <c r="DT196" i="1"/>
  <c r="BW196" i="1"/>
  <c r="CB195" i="1"/>
  <c r="DB195" i="1"/>
  <c r="BN195" i="1"/>
  <c r="EA196" i="1"/>
  <c r="DW196" i="1"/>
  <c r="EH196" i="1"/>
  <c r="EK196" i="1"/>
  <c r="BR195" i="1"/>
  <c r="EM196" i="1"/>
  <c r="BO196" i="1"/>
  <c r="EE196" i="1"/>
  <c r="EB196" i="1"/>
  <c r="CC196" i="1"/>
  <c r="ED196" i="1"/>
  <c r="AJ195" i="1"/>
  <c r="EI196" i="1"/>
  <c r="DZ195" i="1"/>
  <c r="DF195" i="1"/>
  <c r="BT196" i="1"/>
  <c r="CV195" i="1"/>
  <c r="BX195" i="1"/>
  <c r="EJ195" i="1"/>
  <c r="CA196" i="1"/>
  <c r="EC196" i="1"/>
  <c r="BV196" i="1"/>
  <c r="EL196" i="1"/>
  <c r="CE196" i="1"/>
  <c r="CR195" i="1"/>
  <c r="BP195" i="1"/>
  <c r="BZ195" i="1"/>
  <c r="BY196" i="1"/>
  <c r="BS196" i="1"/>
  <c r="DY196" i="1"/>
  <c r="AX195" i="1"/>
  <c r="BQ196" i="1"/>
  <c r="AN195" i="1"/>
  <c r="BU196" i="1"/>
  <c r="AG185" i="2"/>
  <c r="AJ185" i="2" s="1"/>
  <c r="AI185" i="2"/>
  <c r="AO188" i="2"/>
  <c r="AN188" i="2"/>
  <c r="BB193" i="2"/>
  <c r="BC193" i="2"/>
  <c r="AG198" i="1"/>
  <c r="Z197" i="1"/>
  <c r="DK198" i="1"/>
  <c r="BI198" i="1"/>
  <c r="DN198" i="1"/>
  <c r="BG198" i="1"/>
  <c r="CH197" i="1"/>
  <c r="BK198" i="1"/>
  <c r="BE198" i="1"/>
  <c r="DO198" i="1"/>
  <c r="AE197" i="1"/>
  <c r="AI197" i="1"/>
  <c r="DL198" i="1"/>
  <c r="DP198" i="1"/>
  <c r="AW198" i="1"/>
  <c r="CS198" i="1"/>
  <c r="DI198" i="1"/>
  <c r="BJ198" i="1"/>
  <c r="CY197" i="1"/>
  <c r="AL197" i="1"/>
  <c r="CQ197" i="1"/>
  <c r="CF198" i="1"/>
  <c r="DR199" i="1"/>
  <c r="CO198" i="1"/>
  <c r="DJ199" i="1"/>
  <c r="Y198" i="1"/>
  <c r="DG197" i="1"/>
  <c r="CT197" i="1"/>
  <c r="CP197" i="1"/>
  <c r="CN198" i="1"/>
  <c r="AO198" i="1"/>
  <c r="AS199" i="1"/>
  <c r="CL197" i="1"/>
  <c r="AB198" i="1"/>
  <c r="BB198" i="1"/>
  <c r="CI197" i="1"/>
  <c r="AQ197" i="1"/>
  <c r="CG198" i="1"/>
  <c r="BD198" i="1"/>
  <c r="BC198" i="1"/>
  <c r="BH198" i="1"/>
  <c r="DM198" i="1"/>
  <c r="AA197" i="1"/>
  <c r="DE198" i="1"/>
  <c r="BF199" i="1"/>
  <c r="AR198" i="1"/>
  <c r="CJ198" i="1"/>
  <c r="AF198" i="1"/>
  <c r="X198" i="1"/>
  <c r="CW198" i="1"/>
  <c r="AD197" i="1"/>
  <c r="CX197" i="1"/>
  <c r="DQ198" i="1"/>
  <c r="CK198" i="1"/>
  <c r="CZ198" i="1"/>
  <c r="DC197" i="1"/>
  <c r="AH197" i="1"/>
  <c r="DS198" i="1"/>
  <c r="AY197" i="1"/>
  <c r="CU197" i="1"/>
  <c r="CM197" i="1"/>
  <c r="AU197" i="1"/>
  <c r="AM197" i="1"/>
  <c r="AP197" i="1"/>
  <c r="AT377" i="3" l="1"/>
  <c r="AU377" i="3"/>
  <c r="AL365" i="3"/>
  <c r="AM365" i="3"/>
  <c r="AV369" i="3"/>
  <c r="AY369" i="3"/>
  <c r="AW369" i="3"/>
  <c r="BH362" i="3"/>
  <c r="BK362" i="3" s="1"/>
  <c r="BI362" i="3"/>
  <c r="Z159" i="2"/>
  <c r="Y159" i="2"/>
  <c r="V159" i="2"/>
  <c r="AS429" i="3"/>
  <c r="BJ429" i="3"/>
  <c r="AN429" i="3"/>
  <c r="AX429" i="3"/>
  <c r="AT184" i="2"/>
  <c r="U159" i="2"/>
  <c r="AB356" i="3"/>
  <c r="AA356" i="3"/>
  <c r="K230" i="2"/>
  <c r="AB229" i="2"/>
  <c r="W356" i="3"/>
  <c r="X356" i="3"/>
  <c r="W699" i="1"/>
  <c r="AA698" i="1"/>
  <c r="AD698" i="1"/>
  <c r="CH698" i="1"/>
  <c r="AE698" i="1"/>
  <c r="CL698" i="1"/>
  <c r="Z698" i="1"/>
  <c r="X698" i="1"/>
  <c r="AB698" i="1"/>
  <c r="CI698" i="1"/>
  <c r="AF698" i="1"/>
  <c r="CF698" i="1"/>
  <c r="CJ698" i="1"/>
  <c r="Y698" i="1"/>
  <c r="AS698" i="1"/>
  <c r="CM698" i="1"/>
  <c r="CG698" i="1"/>
  <c r="CO698" i="1"/>
  <c r="CN698" i="1"/>
  <c r="CK698" i="1"/>
  <c r="AG698" i="1"/>
  <c r="DG698" i="1"/>
  <c r="AI698" i="1"/>
  <c r="AP698" i="1"/>
  <c r="AK698" i="1"/>
  <c r="AC698" i="1"/>
  <c r="CP698" i="1"/>
  <c r="CZ698" i="1"/>
  <c r="CQ698" i="1"/>
  <c r="DE698" i="1"/>
  <c r="AY698" i="1"/>
  <c r="CW698" i="1"/>
  <c r="AO698" i="1"/>
  <c r="DC698" i="1"/>
  <c r="AR698" i="1"/>
  <c r="DA698" i="1"/>
  <c r="CS698" i="1"/>
  <c r="AM698" i="1"/>
  <c r="AH698" i="1"/>
  <c r="AW698" i="1"/>
  <c r="AQ698" i="1"/>
  <c r="BA698" i="1"/>
  <c r="CY698" i="1"/>
  <c r="DI698" i="1"/>
  <c r="CX698" i="1"/>
  <c r="CT698" i="1"/>
  <c r="AU698" i="1"/>
  <c r="AL698" i="1"/>
  <c r="CU698" i="1"/>
  <c r="AV698" i="1"/>
  <c r="DH698" i="1"/>
  <c r="AX698" i="1"/>
  <c r="CR698" i="1"/>
  <c r="DB698" i="1"/>
  <c r="DF698" i="1"/>
  <c r="AZ698" i="1"/>
  <c r="DD698" i="1"/>
  <c r="CV698" i="1"/>
  <c r="AT698" i="1"/>
  <c r="AN698" i="1"/>
  <c r="AJ698" i="1"/>
  <c r="BD228" i="2"/>
  <c r="AM228" i="2"/>
  <c r="AR228" i="2"/>
  <c r="AH228" i="2"/>
  <c r="AE356" i="3"/>
  <c r="AF356" i="3"/>
  <c r="BD356" i="3"/>
  <c r="BC356" i="3"/>
  <c r="AH430" i="3"/>
  <c r="Q431" i="3"/>
  <c r="AS184" i="2"/>
  <c r="Q158" i="2"/>
  <c r="R158" i="2"/>
  <c r="AZ158" i="2"/>
  <c r="AY158" i="2"/>
  <c r="AK197" i="1"/>
  <c r="AV196" i="1"/>
  <c r="AC197" i="1"/>
  <c r="DH197" i="1"/>
  <c r="AZ197" i="1"/>
  <c r="DA197" i="1"/>
  <c r="BA197" i="1"/>
  <c r="DD197" i="1"/>
  <c r="EC197" i="1"/>
  <c r="BR196" i="1"/>
  <c r="BU197" i="1"/>
  <c r="DY197" i="1"/>
  <c r="CR196" i="1"/>
  <c r="EL197" i="1"/>
  <c r="CV196" i="1"/>
  <c r="ED197" i="1"/>
  <c r="EK197" i="1"/>
  <c r="CB196" i="1"/>
  <c r="DT197" i="1"/>
  <c r="EG197" i="1"/>
  <c r="EF196" i="1"/>
  <c r="CD197" i="1"/>
  <c r="AT196" i="1"/>
  <c r="BS197" i="1"/>
  <c r="BZ196" i="1"/>
  <c r="BP196" i="1"/>
  <c r="BV197" i="1"/>
  <c r="CA197" i="1"/>
  <c r="BX196" i="1"/>
  <c r="BT197" i="1"/>
  <c r="AJ196" i="1"/>
  <c r="CC197" i="1"/>
  <c r="EA197" i="1"/>
  <c r="DB196" i="1"/>
  <c r="BW197" i="1"/>
  <c r="BM197" i="1"/>
  <c r="DX197" i="1"/>
  <c r="DV196" i="1"/>
  <c r="AN196" i="1"/>
  <c r="AX196" i="1"/>
  <c r="EJ196" i="1"/>
  <c r="DF196" i="1"/>
  <c r="EI197" i="1"/>
  <c r="EB197" i="1"/>
  <c r="BO197" i="1"/>
  <c r="EH197" i="1"/>
  <c r="BQ197" i="1"/>
  <c r="BY197" i="1"/>
  <c r="CE197" i="1"/>
  <c r="DZ196" i="1"/>
  <c r="EE197" i="1"/>
  <c r="EM197" i="1"/>
  <c r="DW197" i="1"/>
  <c r="BN196" i="1"/>
  <c r="BL197" i="1"/>
  <c r="DU197" i="1"/>
  <c r="BF193" i="2"/>
  <c r="AF186" i="2"/>
  <c r="AG186" i="2"/>
  <c r="AL189" i="2"/>
  <c r="AK189" i="2"/>
  <c r="BE193" i="2"/>
  <c r="CS199" i="1"/>
  <c r="AU198" i="1"/>
  <c r="DC198" i="1"/>
  <c r="CZ199" i="1"/>
  <c r="DQ199" i="1"/>
  <c r="AP198" i="1"/>
  <c r="AM198" i="1"/>
  <c r="CM198" i="1"/>
  <c r="CU198" i="1"/>
  <c r="DS199" i="1"/>
  <c r="AH198" i="1"/>
  <c r="CX198" i="1"/>
  <c r="CW199" i="1"/>
  <c r="X199" i="1"/>
  <c r="AF199" i="1"/>
  <c r="DE199" i="1"/>
  <c r="AA198" i="1"/>
  <c r="BH199" i="1"/>
  <c r="BD199" i="1"/>
  <c r="CI198" i="1"/>
  <c r="AB199" i="1"/>
  <c r="CL198" i="1"/>
  <c r="AS200" i="1"/>
  <c r="CN199" i="1"/>
  <c r="CT198" i="1"/>
  <c r="Y199" i="1"/>
  <c r="CO199" i="1"/>
  <c r="AL198" i="1"/>
  <c r="BJ199" i="1"/>
  <c r="DP199" i="1"/>
  <c r="DO199" i="1"/>
  <c r="BK199" i="1"/>
  <c r="BI199" i="1"/>
  <c r="Z198" i="1"/>
  <c r="CK199" i="1"/>
  <c r="CJ199" i="1"/>
  <c r="AR199" i="1"/>
  <c r="BF200" i="1"/>
  <c r="DM199" i="1"/>
  <c r="BC199" i="1"/>
  <c r="CG199" i="1"/>
  <c r="AQ198" i="1"/>
  <c r="BB199" i="1"/>
  <c r="AO199" i="1"/>
  <c r="CP198" i="1"/>
  <c r="DG198" i="1"/>
  <c r="DJ200" i="1"/>
  <c r="DR200" i="1"/>
  <c r="CF199" i="1"/>
  <c r="CQ198" i="1"/>
  <c r="CY198" i="1"/>
  <c r="DI199" i="1"/>
  <c r="AW199" i="1"/>
  <c r="DL199" i="1"/>
  <c r="AI198" i="1"/>
  <c r="AE198" i="1"/>
  <c r="BE199" i="1"/>
  <c r="CH198" i="1"/>
  <c r="BG199" i="1"/>
  <c r="DN199" i="1"/>
  <c r="DK199" i="1"/>
  <c r="AY198" i="1"/>
  <c r="AD198" i="1"/>
  <c r="AG199" i="1"/>
  <c r="AP365" i="3" l="1"/>
  <c r="AZ369" i="3"/>
  <c r="AV370" i="3"/>
  <c r="AY370" i="3" s="1"/>
  <c r="AW370" i="3"/>
  <c r="BH363" i="3"/>
  <c r="BI363" i="3"/>
  <c r="BL362" i="3"/>
  <c r="AO365" i="3"/>
  <c r="AR378" i="3"/>
  <c r="AQ378" i="3"/>
  <c r="W160" i="2"/>
  <c r="Y160" i="2" s="1"/>
  <c r="X160" i="2"/>
  <c r="BF356" i="3"/>
  <c r="W700" i="1"/>
  <c r="Z699" i="1"/>
  <c r="AE699" i="1"/>
  <c r="AD699" i="1"/>
  <c r="CL699" i="1"/>
  <c r="CM699" i="1"/>
  <c r="AA699" i="1"/>
  <c r="CI699" i="1"/>
  <c r="AF699" i="1"/>
  <c r="CF699" i="1"/>
  <c r="CH699" i="1"/>
  <c r="X699" i="1"/>
  <c r="AB699" i="1"/>
  <c r="CN699" i="1"/>
  <c r="CJ699" i="1"/>
  <c r="AS699" i="1"/>
  <c r="CO699" i="1"/>
  <c r="CK699" i="1"/>
  <c r="Y699" i="1"/>
  <c r="AG699" i="1"/>
  <c r="CG699" i="1"/>
  <c r="DG699" i="1"/>
  <c r="AW699" i="1"/>
  <c r="CT699" i="1"/>
  <c r="AP699" i="1"/>
  <c r="CS699" i="1"/>
  <c r="AM699" i="1"/>
  <c r="AK699" i="1"/>
  <c r="AY699" i="1"/>
  <c r="CW699" i="1"/>
  <c r="DC699" i="1"/>
  <c r="CY699" i="1"/>
  <c r="CP699" i="1"/>
  <c r="DE699" i="1"/>
  <c r="AC699" i="1"/>
  <c r="AO699" i="1"/>
  <c r="CU699" i="1"/>
  <c r="BA699" i="1"/>
  <c r="CQ699" i="1"/>
  <c r="AI699" i="1"/>
  <c r="DA699" i="1"/>
  <c r="CZ699" i="1"/>
  <c r="AR699" i="1"/>
  <c r="CX699" i="1"/>
  <c r="AU699" i="1"/>
  <c r="AH699" i="1"/>
  <c r="DI699" i="1"/>
  <c r="AQ699" i="1"/>
  <c r="AL699" i="1"/>
  <c r="AZ699" i="1"/>
  <c r="DF699" i="1"/>
  <c r="AN699" i="1"/>
  <c r="AJ699" i="1"/>
  <c r="DH699" i="1"/>
  <c r="AX699" i="1"/>
  <c r="CV699" i="1"/>
  <c r="AT699" i="1"/>
  <c r="DD699" i="1"/>
  <c r="CR699" i="1"/>
  <c r="DB699" i="1"/>
  <c r="AV699" i="1"/>
  <c r="K231" i="2"/>
  <c r="AB230" i="2"/>
  <c r="AH431" i="3"/>
  <c r="Q432" i="3"/>
  <c r="BJ430" i="3"/>
  <c r="AS430" i="3"/>
  <c r="AN430" i="3"/>
  <c r="AX430" i="3"/>
  <c r="AD357" i="3"/>
  <c r="AC357" i="3"/>
  <c r="Y357" i="3"/>
  <c r="AA357" i="3" s="1"/>
  <c r="Z357" i="3"/>
  <c r="U357" i="3"/>
  <c r="W357" i="3" s="1"/>
  <c r="V357" i="3"/>
  <c r="BE356" i="3"/>
  <c r="AH229" i="2"/>
  <c r="BD229" i="2"/>
  <c r="AM229" i="2"/>
  <c r="AR229" i="2"/>
  <c r="S160" i="2"/>
  <c r="T160" i="2"/>
  <c r="AQ185" i="2"/>
  <c r="AP185" i="2"/>
  <c r="AW159" i="2"/>
  <c r="O159" i="2"/>
  <c r="Q159" i="2" s="1"/>
  <c r="AX159" i="2"/>
  <c r="P159" i="2"/>
  <c r="AK198" i="1"/>
  <c r="AV197" i="1"/>
  <c r="AC198" i="1"/>
  <c r="AZ198" i="1"/>
  <c r="DH198" i="1"/>
  <c r="DA198" i="1"/>
  <c r="DD198" i="1"/>
  <c r="BA198" i="1"/>
  <c r="BN197" i="1"/>
  <c r="BQ198" i="1"/>
  <c r="BX197" i="1"/>
  <c r="BV198" i="1"/>
  <c r="EF197" i="1"/>
  <c r="BR197" i="1"/>
  <c r="DU198" i="1"/>
  <c r="EM198" i="1"/>
  <c r="DZ197" i="1"/>
  <c r="DV197" i="1"/>
  <c r="DB197" i="1"/>
  <c r="AT197" i="1"/>
  <c r="DT198" i="1"/>
  <c r="EK198" i="1"/>
  <c r="CV197" i="1"/>
  <c r="CR197" i="1"/>
  <c r="DY198" i="1"/>
  <c r="BL198" i="1"/>
  <c r="BO198" i="1"/>
  <c r="AN197" i="1"/>
  <c r="DX198" i="1"/>
  <c r="BT198" i="1"/>
  <c r="BS198" i="1"/>
  <c r="EG198" i="1"/>
  <c r="CB197" i="1"/>
  <c r="ED198" i="1"/>
  <c r="BU198" i="1"/>
  <c r="EI198" i="1"/>
  <c r="EJ197" i="1"/>
  <c r="BW198" i="1"/>
  <c r="EA198" i="1"/>
  <c r="AJ197" i="1"/>
  <c r="BZ197" i="1"/>
  <c r="DW198" i="1"/>
  <c r="EE198" i="1"/>
  <c r="CE198" i="1"/>
  <c r="BY198" i="1"/>
  <c r="EH198" i="1"/>
  <c r="EB198" i="1"/>
  <c r="DF197" i="1"/>
  <c r="AX197" i="1"/>
  <c r="BM198" i="1"/>
  <c r="CC198" i="1"/>
  <c r="CA198" i="1"/>
  <c r="BP197" i="1"/>
  <c r="CD198" i="1"/>
  <c r="EL198" i="1"/>
  <c r="EC198" i="1"/>
  <c r="AJ186" i="2"/>
  <c r="AO189" i="2"/>
  <c r="AI186" i="2"/>
  <c r="BC194" i="2"/>
  <c r="BB194" i="2"/>
  <c r="AN189" i="2"/>
  <c r="BE200" i="1"/>
  <c r="AG200" i="1"/>
  <c r="AD199" i="1"/>
  <c r="AY199" i="1"/>
  <c r="DN200" i="1"/>
  <c r="BG200" i="1"/>
  <c r="CH199" i="1"/>
  <c r="AI199" i="1"/>
  <c r="AW200" i="1"/>
  <c r="CY199" i="1"/>
  <c r="CF200" i="1"/>
  <c r="DJ201" i="1"/>
  <c r="AO200" i="1"/>
  <c r="BB200" i="1"/>
  <c r="CG200" i="1"/>
  <c r="BC200" i="1"/>
  <c r="AR200" i="1"/>
  <c r="CK200" i="1"/>
  <c r="Z199" i="1"/>
  <c r="BK200" i="1"/>
  <c r="BJ200" i="1"/>
  <c r="CO200" i="1"/>
  <c r="CT199" i="1"/>
  <c r="CN200" i="1"/>
  <c r="CL199" i="1"/>
  <c r="CI199" i="1"/>
  <c r="BH200" i="1"/>
  <c r="DE200" i="1"/>
  <c r="CW200" i="1"/>
  <c r="AH199" i="1"/>
  <c r="CU199" i="1"/>
  <c r="AM199" i="1"/>
  <c r="DQ200" i="1"/>
  <c r="DC199" i="1"/>
  <c r="AU199" i="1"/>
  <c r="CS200" i="1"/>
  <c r="AE199" i="1"/>
  <c r="DI200" i="1"/>
  <c r="DR201" i="1"/>
  <c r="DG199" i="1"/>
  <c r="CP199" i="1"/>
  <c r="AQ199" i="1"/>
  <c r="DM200" i="1"/>
  <c r="BF201" i="1"/>
  <c r="CJ200" i="1"/>
  <c r="BI200" i="1"/>
  <c r="DO200" i="1"/>
  <c r="DP200" i="1"/>
  <c r="AL199" i="1"/>
  <c r="Y200" i="1"/>
  <c r="AS201" i="1"/>
  <c r="AB200" i="1"/>
  <c r="BD200" i="1"/>
  <c r="AA199" i="1"/>
  <c r="AF200" i="1"/>
  <c r="X200" i="1"/>
  <c r="CX199" i="1"/>
  <c r="DS200" i="1"/>
  <c r="CM199" i="1"/>
  <c r="AP199" i="1"/>
  <c r="CZ200" i="1"/>
  <c r="DK200" i="1"/>
  <c r="DL200" i="1"/>
  <c r="CQ199" i="1"/>
  <c r="BL363" i="3" l="1"/>
  <c r="AM366" i="3"/>
  <c r="AL366" i="3"/>
  <c r="AZ370" i="3"/>
  <c r="AV371" i="3"/>
  <c r="AY371" i="3" s="1"/>
  <c r="AW371" i="3"/>
  <c r="AT378" i="3"/>
  <c r="AU378" i="3"/>
  <c r="BK363" i="3"/>
  <c r="AT185" i="2"/>
  <c r="X161" i="2"/>
  <c r="W161" i="2"/>
  <c r="Z160" i="2"/>
  <c r="X357" i="3"/>
  <c r="AF357" i="3"/>
  <c r="V160" i="2"/>
  <c r="V358" i="3"/>
  <c r="AD358" i="3"/>
  <c r="AC358" i="3"/>
  <c r="Z358" i="3"/>
  <c r="Y358" i="3"/>
  <c r="U358" i="3"/>
  <c r="BD230" i="2"/>
  <c r="AR230" i="2"/>
  <c r="AH230" i="2"/>
  <c r="AM230" i="2"/>
  <c r="AS431" i="3"/>
  <c r="BJ431" i="3"/>
  <c r="AX431" i="3"/>
  <c r="AN431" i="3"/>
  <c r="AB231" i="2"/>
  <c r="K232" i="2"/>
  <c r="AE357" i="3"/>
  <c r="U160" i="2"/>
  <c r="BC357" i="3"/>
  <c r="BE357" i="3" s="1"/>
  <c r="BD357" i="3"/>
  <c r="AB357" i="3"/>
  <c r="AH432" i="3"/>
  <c r="Q433" i="3"/>
  <c r="W701" i="1"/>
  <c r="CH700" i="1"/>
  <c r="CL700" i="1"/>
  <c r="Z700" i="1"/>
  <c r="AA700" i="1"/>
  <c r="AD700" i="1"/>
  <c r="CI700" i="1"/>
  <c r="AB700" i="1"/>
  <c r="CJ700" i="1"/>
  <c r="X700" i="1"/>
  <c r="CF700" i="1"/>
  <c r="CO700" i="1"/>
  <c r="CM700" i="1"/>
  <c r="CN700" i="1"/>
  <c r="AG700" i="1"/>
  <c r="AE700" i="1"/>
  <c r="AF700" i="1"/>
  <c r="Y700" i="1"/>
  <c r="AS700" i="1"/>
  <c r="CK700" i="1"/>
  <c r="CG700" i="1"/>
  <c r="DI700" i="1"/>
  <c r="CW700" i="1"/>
  <c r="AP700" i="1"/>
  <c r="BA700" i="1"/>
  <c r="AI700" i="1"/>
  <c r="CP700" i="1"/>
  <c r="CZ700" i="1"/>
  <c r="AR700" i="1"/>
  <c r="DE700" i="1"/>
  <c r="CQ700" i="1"/>
  <c r="AC700" i="1"/>
  <c r="DA700" i="1"/>
  <c r="DG700" i="1"/>
  <c r="CS700" i="1"/>
  <c r="AQ700" i="1"/>
  <c r="DC700" i="1"/>
  <c r="AM700" i="1"/>
  <c r="AY700" i="1"/>
  <c r="CT700" i="1"/>
  <c r="AK700" i="1"/>
  <c r="AO700" i="1"/>
  <c r="AH700" i="1"/>
  <c r="AW700" i="1"/>
  <c r="CU700" i="1"/>
  <c r="CX700" i="1"/>
  <c r="CY700" i="1"/>
  <c r="AU700" i="1"/>
  <c r="AL700" i="1"/>
  <c r="AV700" i="1"/>
  <c r="CV700" i="1"/>
  <c r="AT700" i="1"/>
  <c r="DB700" i="1"/>
  <c r="AZ700" i="1"/>
  <c r="AX700" i="1"/>
  <c r="DF700" i="1"/>
  <c r="AN700" i="1"/>
  <c r="CR700" i="1"/>
  <c r="DH700" i="1"/>
  <c r="DD700" i="1"/>
  <c r="AJ700" i="1"/>
  <c r="AS185" i="2"/>
  <c r="R159" i="2"/>
  <c r="O160" i="2"/>
  <c r="Q160" i="2" s="1"/>
  <c r="AX160" i="2"/>
  <c r="P160" i="2"/>
  <c r="AW160" i="2"/>
  <c r="AZ159" i="2"/>
  <c r="AY159" i="2"/>
  <c r="AK199" i="1"/>
  <c r="AV198" i="1"/>
  <c r="AC199" i="1"/>
  <c r="DH199" i="1"/>
  <c r="AZ199" i="1"/>
  <c r="DA199" i="1"/>
  <c r="BA199" i="1"/>
  <c r="DD199" i="1"/>
  <c r="EC199" i="1"/>
  <c r="CA199" i="1"/>
  <c r="BM199" i="1"/>
  <c r="DF198" i="1"/>
  <c r="DW199" i="1"/>
  <c r="BW199" i="1"/>
  <c r="EI199" i="1"/>
  <c r="BL199" i="1"/>
  <c r="CR198" i="1"/>
  <c r="BR198" i="1"/>
  <c r="BV199" i="1"/>
  <c r="BQ199" i="1"/>
  <c r="AJ198" i="1"/>
  <c r="CB198" i="1"/>
  <c r="BS199" i="1"/>
  <c r="DX199" i="1"/>
  <c r="BO199" i="1"/>
  <c r="EL199" i="1"/>
  <c r="BP198" i="1"/>
  <c r="EA199" i="1"/>
  <c r="EJ198" i="1"/>
  <c r="BU199" i="1"/>
  <c r="DY199" i="1"/>
  <c r="CV198" i="1"/>
  <c r="DT199" i="1"/>
  <c r="DB198" i="1"/>
  <c r="DU199" i="1"/>
  <c r="EF198" i="1"/>
  <c r="BX198" i="1"/>
  <c r="BN198" i="1"/>
  <c r="CD199" i="1"/>
  <c r="AX198" i="1"/>
  <c r="EB199" i="1"/>
  <c r="BY199" i="1"/>
  <c r="EE199" i="1"/>
  <c r="DV198" i="1"/>
  <c r="EM199" i="1"/>
  <c r="CC199" i="1"/>
  <c r="EH199" i="1"/>
  <c r="CE199" i="1"/>
  <c r="BZ198" i="1"/>
  <c r="ED199" i="1"/>
  <c r="EG199" i="1"/>
  <c r="BT199" i="1"/>
  <c r="AN198" i="1"/>
  <c r="EK199" i="1"/>
  <c r="AT198" i="1"/>
  <c r="DZ198" i="1"/>
  <c r="AG187" i="2"/>
  <c r="AF187" i="2"/>
  <c r="AI187" i="2" s="1"/>
  <c r="AK190" i="2"/>
  <c r="AN190" i="2" s="1"/>
  <c r="AL190" i="2"/>
  <c r="BF194" i="2"/>
  <c r="BE194" i="2"/>
  <c r="DK201" i="1"/>
  <c r="AF201" i="1"/>
  <c r="AA200" i="1"/>
  <c r="CQ200" i="1"/>
  <c r="CZ201" i="1"/>
  <c r="AP200" i="1"/>
  <c r="DS201" i="1"/>
  <c r="X201" i="1"/>
  <c r="BD201" i="1"/>
  <c r="AB201" i="1"/>
  <c r="BF202" i="1"/>
  <c r="CP200" i="1"/>
  <c r="DR202" i="1"/>
  <c r="AE200" i="1"/>
  <c r="CS201" i="1"/>
  <c r="DC200" i="1"/>
  <c r="CU200" i="1"/>
  <c r="CW201" i="1"/>
  <c r="BH201" i="1"/>
  <c r="CI200" i="1"/>
  <c r="CN201" i="1"/>
  <c r="CO201" i="1"/>
  <c r="BJ201" i="1"/>
  <c r="Z200" i="1"/>
  <c r="CG201" i="1"/>
  <c r="DJ202" i="1"/>
  <c r="CY200" i="1"/>
  <c r="AW201" i="1"/>
  <c r="BG201" i="1"/>
  <c r="AY200" i="1"/>
  <c r="AG201" i="1"/>
  <c r="BE201" i="1"/>
  <c r="DL201" i="1"/>
  <c r="CX200" i="1"/>
  <c r="AS202" i="1"/>
  <c r="Y201" i="1"/>
  <c r="AL200" i="1"/>
  <c r="DP201" i="1"/>
  <c r="DO201" i="1"/>
  <c r="BI201" i="1"/>
  <c r="CJ201" i="1"/>
  <c r="DM201" i="1"/>
  <c r="AQ200" i="1"/>
  <c r="DG200" i="1"/>
  <c r="DI201" i="1"/>
  <c r="AU200" i="1"/>
  <c r="DQ201" i="1"/>
  <c r="AM200" i="1"/>
  <c r="AH200" i="1"/>
  <c r="DE201" i="1"/>
  <c r="CL200" i="1"/>
  <c r="CT200" i="1"/>
  <c r="BK201" i="1"/>
  <c r="CK201" i="1"/>
  <c r="AR201" i="1"/>
  <c r="BB201" i="1"/>
  <c r="AO201" i="1"/>
  <c r="CF201" i="1"/>
  <c r="AI200" i="1"/>
  <c r="CH200" i="1"/>
  <c r="DN201" i="1"/>
  <c r="AD200" i="1"/>
  <c r="CM200" i="1"/>
  <c r="BC201" i="1"/>
  <c r="AZ371" i="3" l="1"/>
  <c r="AP366" i="3"/>
  <c r="AO366" i="3"/>
  <c r="AM367" i="3" s="1"/>
  <c r="AR379" i="3"/>
  <c r="AQ379" i="3"/>
  <c r="BH364" i="3"/>
  <c r="BI364" i="3"/>
  <c r="AV372" i="3"/>
  <c r="AW372" i="3"/>
  <c r="Z161" i="2"/>
  <c r="Y161" i="2"/>
  <c r="AE358" i="3"/>
  <c r="AB358" i="3"/>
  <c r="K104" i="22"/>
  <c r="D104" i="22" s="1"/>
  <c r="R104" i="22" s="1"/>
  <c r="BD358" i="3"/>
  <c r="BC358" i="3"/>
  <c r="BE358" i="3" s="1"/>
  <c r="T161" i="2"/>
  <c r="S161" i="2"/>
  <c r="U161" i="2" s="1"/>
  <c r="AA358" i="3"/>
  <c r="AF358" i="3"/>
  <c r="AH433" i="3"/>
  <c r="Q434" i="3"/>
  <c r="K233" i="2"/>
  <c r="AB232" i="2"/>
  <c r="W702" i="1"/>
  <c r="CL701" i="1"/>
  <c r="AA701" i="1"/>
  <c r="AD701" i="1"/>
  <c r="CH701" i="1"/>
  <c r="Z701" i="1"/>
  <c r="AF701" i="1"/>
  <c r="AB701" i="1"/>
  <c r="CJ701" i="1"/>
  <c r="AE701" i="1"/>
  <c r="X701" i="1"/>
  <c r="CN701" i="1"/>
  <c r="Y701" i="1"/>
  <c r="CI701" i="1"/>
  <c r="AS701" i="1"/>
  <c r="CM701" i="1"/>
  <c r="CK701" i="1"/>
  <c r="CO701" i="1"/>
  <c r="CF701" i="1"/>
  <c r="AG701" i="1"/>
  <c r="CG701" i="1"/>
  <c r="AR701" i="1"/>
  <c r="AW701" i="1"/>
  <c r="AU701" i="1"/>
  <c r="AP701" i="1"/>
  <c r="AI701" i="1"/>
  <c r="AK701" i="1"/>
  <c r="AO701" i="1"/>
  <c r="DA701" i="1"/>
  <c r="AY701" i="1"/>
  <c r="DC701" i="1"/>
  <c r="CP701" i="1"/>
  <c r="DI701" i="1"/>
  <c r="DE701" i="1"/>
  <c r="DG701" i="1"/>
  <c r="CW701" i="1"/>
  <c r="BA701" i="1"/>
  <c r="AL701" i="1"/>
  <c r="CZ701" i="1"/>
  <c r="CQ701" i="1"/>
  <c r="AC701" i="1"/>
  <c r="CX701" i="1"/>
  <c r="CY701" i="1"/>
  <c r="AH701" i="1"/>
  <c r="CS701" i="1"/>
  <c r="AM701" i="1"/>
  <c r="AQ701" i="1"/>
  <c r="CT701" i="1"/>
  <c r="CU701" i="1"/>
  <c r="DH701" i="1"/>
  <c r="DF701" i="1"/>
  <c r="DD701" i="1"/>
  <c r="CV701" i="1"/>
  <c r="AN701" i="1"/>
  <c r="DB701" i="1"/>
  <c r="AJ701" i="1"/>
  <c r="AX701" i="1"/>
  <c r="AV701" i="1"/>
  <c r="AZ701" i="1"/>
  <c r="AT701" i="1"/>
  <c r="CR701" i="1"/>
  <c r="W358" i="3"/>
  <c r="X358" i="3"/>
  <c r="M104" i="22"/>
  <c r="E104" i="22" s="1"/>
  <c r="BJ432" i="3"/>
  <c r="AS432" i="3"/>
  <c r="AX432" i="3"/>
  <c r="AN432" i="3"/>
  <c r="BF357" i="3"/>
  <c r="BD231" i="2"/>
  <c r="AM231" i="2"/>
  <c r="AR231" i="2"/>
  <c r="AH231" i="2"/>
  <c r="AP186" i="2"/>
  <c r="AS186" i="2" s="1"/>
  <c r="AQ186" i="2"/>
  <c r="AY160" i="2"/>
  <c r="AZ160" i="2"/>
  <c r="AW161" i="2"/>
  <c r="AX161" i="2"/>
  <c r="P161" i="2"/>
  <c r="O161" i="2"/>
  <c r="R160" i="2"/>
  <c r="AK200" i="1"/>
  <c r="AV199" i="1"/>
  <c r="AC200" i="1"/>
  <c r="AZ200" i="1"/>
  <c r="DH200" i="1"/>
  <c r="DA200" i="1"/>
  <c r="DD200" i="1"/>
  <c r="BA200" i="1"/>
  <c r="ED200" i="1"/>
  <c r="DV199" i="1"/>
  <c r="BY200" i="1"/>
  <c r="BU200" i="1"/>
  <c r="BS200" i="1"/>
  <c r="BV200" i="1"/>
  <c r="DZ199" i="1"/>
  <c r="EK200" i="1"/>
  <c r="EE200" i="1"/>
  <c r="EB200" i="1"/>
  <c r="CD200" i="1"/>
  <c r="DU200" i="1"/>
  <c r="DT200" i="1"/>
  <c r="DX200" i="1"/>
  <c r="BQ200" i="1"/>
  <c r="BL200" i="1"/>
  <c r="BW200" i="1"/>
  <c r="DF199" i="1"/>
  <c r="BT200" i="1"/>
  <c r="CC200" i="1"/>
  <c r="EF199" i="1"/>
  <c r="EJ199" i="1"/>
  <c r="CR199" i="1"/>
  <c r="CA200" i="1"/>
  <c r="EH200" i="1"/>
  <c r="AX199" i="1"/>
  <c r="BN199" i="1"/>
  <c r="DB199" i="1"/>
  <c r="CV199" i="1"/>
  <c r="EA200" i="1"/>
  <c r="BP199" i="1"/>
  <c r="BO200" i="1"/>
  <c r="AJ199" i="1"/>
  <c r="EI200" i="1"/>
  <c r="DW200" i="1"/>
  <c r="BM200" i="1"/>
  <c r="EC200" i="1"/>
  <c r="CE200" i="1"/>
  <c r="AT199" i="1"/>
  <c r="AN199" i="1"/>
  <c r="EG200" i="1"/>
  <c r="BZ199" i="1"/>
  <c r="EM200" i="1"/>
  <c r="BX199" i="1"/>
  <c r="DY200" i="1"/>
  <c r="EL200" i="1"/>
  <c r="CB199" i="1"/>
  <c r="BR199" i="1"/>
  <c r="AF188" i="2"/>
  <c r="AI188" i="2" s="1"/>
  <c r="AG188" i="2"/>
  <c r="AJ187" i="2"/>
  <c r="AL191" i="2"/>
  <c r="AK191" i="2"/>
  <c r="BB195" i="2"/>
  <c r="BE195" i="2" s="1"/>
  <c r="BC195" i="2"/>
  <c r="AO190" i="2"/>
  <c r="CM201" i="1"/>
  <c r="AD201" i="1"/>
  <c r="AO202" i="1"/>
  <c r="BC202" i="1"/>
  <c r="DN202" i="1"/>
  <c r="AI201" i="1"/>
  <c r="CF202" i="1"/>
  <c r="BB202" i="1"/>
  <c r="CK202" i="1"/>
  <c r="BK202" i="1"/>
  <c r="CL201" i="1"/>
  <c r="DE202" i="1"/>
  <c r="AM201" i="1"/>
  <c r="AU201" i="1"/>
  <c r="DG201" i="1"/>
  <c r="AQ201" i="1"/>
  <c r="CJ202" i="1"/>
  <c r="DP202" i="1"/>
  <c r="Y202" i="1"/>
  <c r="BE202" i="1"/>
  <c r="AY201" i="1"/>
  <c r="CY201" i="1"/>
  <c r="CO202" i="1"/>
  <c r="CI201" i="1"/>
  <c r="CS202" i="1"/>
  <c r="AE201" i="1"/>
  <c r="CP201" i="1"/>
  <c r="AB202" i="1"/>
  <c r="AP201" i="1"/>
  <c r="AA201" i="1"/>
  <c r="DK202" i="1"/>
  <c r="CT201" i="1"/>
  <c r="AH201" i="1"/>
  <c r="DI202" i="1"/>
  <c r="BI202" i="1"/>
  <c r="DO202" i="1"/>
  <c r="AL201" i="1"/>
  <c r="AS203" i="1"/>
  <c r="CX201" i="1"/>
  <c r="DL202" i="1"/>
  <c r="AG202" i="1"/>
  <c r="BG202" i="1"/>
  <c r="AW202" i="1"/>
  <c r="DJ203" i="1"/>
  <c r="CG202" i="1"/>
  <c r="Z201" i="1"/>
  <c r="BJ202" i="1"/>
  <c r="CN202" i="1"/>
  <c r="BH202" i="1"/>
  <c r="CW202" i="1"/>
  <c r="CU201" i="1"/>
  <c r="DC201" i="1"/>
  <c r="DR203" i="1"/>
  <c r="BF203" i="1"/>
  <c r="BD202" i="1"/>
  <c r="X202" i="1"/>
  <c r="DS202" i="1"/>
  <c r="CZ202" i="1"/>
  <c r="CQ201" i="1"/>
  <c r="AF202" i="1"/>
  <c r="CH201" i="1"/>
  <c r="AR202" i="1"/>
  <c r="DQ202" i="1"/>
  <c r="DM202" i="1"/>
  <c r="AU379" i="3" l="1"/>
  <c r="AL367" i="3"/>
  <c r="AO367" i="3" s="1"/>
  <c r="AM368" i="3" s="1"/>
  <c r="AT379" i="3"/>
  <c r="AQ380" i="3" s="1"/>
  <c r="BL364" i="3"/>
  <c r="AY372" i="3"/>
  <c r="AZ372" i="3"/>
  <c r="AL368" i="3"/>
  <c r="AR380" i="3"/>
  <c r="BK364" i="3"/>
  <c r="W162" i="2"/>
  <c r="Y162" i="2" s="1"/>
  <c r="X162" i="2"/>
  <c r="V161" i="2"/>
  <c r="BF358" i="3"/>
  <c r="G104" i="22"/>
  <c r="U104" i="22" s="1"/>
  <c r="S104" i="22"/>
  <c r="AH434" i="3"/>
  <c r="Q435" i="3"/>
  <c r="BD359" i="3"/>
  <c r="BC359" i="3"/>
  <c r="AC359" i="3"/>
  <c r="AD359" i="3"/>
  <c r="Y359" i="3"/>
  <c r="Z359" i="3"/>
  <c r="U359" i="3"/>
  <c r="V359" i="3"/>
  <c r="AB233" i="2"/>
  <c r="K234" i="2"/>
  <c r="C104" i="22"/>
  <c r="Q104" i="22" s="1"/>
  <c r="W703" i="1"/>
  <c r="CL702" i="1"/>
  <c r="AE702" i="1"/>
  <c r="CH702" i="1"/>
  <c r="AA702" i="1"/>
  <c r="X702" i="1"/>
  <c r="AB702" i="1"/>
  <c r="CF702" i="1"/>
  <c r="CI702" i="1"/>
  <c r="AF702" i="1"/>
  <c r="Z702" i="1"/>
  <c r="CM702" i="1"/>
  <c r="AG702" i="1"/>
  <c r="CG702" i="1"/>
  <c r="AD702" i="1"/>
  <c r="CN702" i="1"/>
  <c r="Y702" i="1"/>
  <c r="CK702" i="1"/>
  <c r="CO702" i="1"/>
  <c r="CJ702" i="1"/>
  <c r="AS702" i="1"/>
  <c r="AW702" i="1"/>
  <c r="DA702" i="1"/>
  <c r="BA702" i="1"/>
  <c r="DI702" i="1"/>
  <c r="CS702" i="1"/>
  <c r="CZ702" i="1"/>
  <c r="AM702" i="1"/>
  <c r="DE702" i="1"/>
  <c r="AO702" i="1"/>
  <c r="AK702" i="1"/>
  <c r="AC702" i="1"/>
  <c r="CY702" i="1"/>
  <c r="AP702" i="1"/>
  <c r="AQ702" i="1"/>
  <c r="CW702" i="1"/>
  <c r="AY702" i="1"/>
  <c r="CT702" i="1"/>
  <c r="CQ702" i="1"/>
  <c r="AH702" i="1"/>
  <c r="DG702" i="1"/>
  <c r="CP702" i="1"/>
  <c r="AI702" i="1"/>
  <c r="DC702" i="1"/>
  <c r="CX702" i="1"/>
  <c r="AR702" i="1"/>
  <c r="AL702" i="1"/>
  <c r="AU702" i="1"/>
  <c r="CU702" i="1"/>
  <c r="DF702" i="1"/>
  <c r="CV702" i="1"/>
  <c r="CR702" i="1"/>
  <c r="AT702" i="1"/>
  <c r="AN702" i="1"/>
  <c r="DB702" i="1"/>
  <c r="DH702" i="1"/>
  <c r="AV702" i="1"/>
  <c r="AJ702" i="1"/>
  <c r="AZ702" i="1"/>
  <c r="DD702" i="1"/>
  <c r="AX702" i="1"/>
  <c r="AS433" i="3"/>
  <c r="BJ433" i="3"/>
  <c r="AN433" i="3"/>
  <c r="AX433" i="3"/>
  <c r="T162" i="2"/>
  <c r="S162" i="2"/>
  <c r="BD232" i="2"/>
  <c r="AM232" i="2"/>
  <c r="AH232" i="2"/>
  <c r="AR232" i="2"/>
  <c r="AP187" i="2"/>
  <c r="AS187" i="2" s="1"/>
  <c r="AQ187" i="2"/>
  <c r="AT186" i="2"/>
  <c r="AZ161" i="2"/>
  <c r="Q161" i="2"/>
  <c r="R161" i="2"/>
  <c r="AY161" i="2"/>
  <c r="AK201" i="1"/>
  <c r="AV200" i="1"/>
  <c r="AC201" i="1"/>
  <c r="DH201" i="1"/>
  <c r="AZ201" i="1"/>
  <c r="DA201" i="1"/>
  <c r="BA201" i="1"/>
  <c r="DD201" i="1"/>
  <c r="BX200" i="1"/>
  <c r="AN200" i="1"/>
  <c r="AX200" i="1"/>
  <c r="CA201" i="1"/>
  <c r="CC201" i="1"/>
  <c r="DF200" i="1"/>
  <c r="BL201" i="1"/>
  <c r="DX201" i="1"/>
  <c r="EK201" i="1"/>
  <c r="BV201" i="1"/>
  <c r="CB200" i="1"/>
  <c r="AJ200" i="1"/>
  <c r="EH201" i="1"/>
  <c r="CR200" i="1"/>
  <c r="DU201" i="1"/>
  <c r="EB201" i="1"/>
  <c r="BU201" i="1"/>
  <c r="DV200" i="1"/>
  <c r="BZ200" i="1"/>
  <c r="CE201" i="1"/>
  <c r="BO201" i="1"/>
  <c r="DB200" i="1"/>
  <c r="BR200" i="1"/>
  <c r="EL201" i="1"/>
  <c r="BM201" i="1"/>
  <c r="EA201" i="1"/>
  <c r="EJ200" i="1"/>
  <c r="DT201" i="1"/>
  <c r="EE201" i="1"/>
  <c r="DZ200" i="1"/>
  <c r="BS201" i="1"/>
  <c r="BY201" i="1"/>
  <c r="ED201" i="1"/>
  <c r="EI201" i="1"/>
  <c r="DY201" i="1"/>
  <c r="EM201" i="1"/>
  <c r="EG201" i="1"/>
  <c r="AT200" i="1"/>
  <c r="EC201" i="1"/>
  <c r="DW201" i="1"/>
  <c r="BP200" i="1"/>
  <c r="CV200" i="1"/>
  <c r="BN200" i="1"/>
  <c r="EF200" i="1"/>
  <c r="BT201" i="1"/>
  <c r="BW201" i="1"/>
  <c r="BQ201" i="1"/>
  <c r="CD201" i="1"/>
  <c r="AO191" i="2"/>
  <c r="AJ188" i="2"/>
  <c r="AF189" i="2"/>
  <c r="AG189" i="2"/>
  <c r="BC196" i="2"/>
  <c r="BB196" i="2"/>
  <c r="AN191" i="2"/>
  <c r="BF195" i="2"/>
  <c r="AW203" i="1"/>
  <c r="DI203" i="1"/>
  <c r="DM203" i="1"/>
  <c r="CH202" i="1"/>
  <c r="AF203" i="1"/>
  <c r="DS203" i="1"/>
  <c r="CW203" i="1"/>
  <c r="AG203" i="1"/>
  <c r="DQ203" i="1"/>
  <c r="AR203" i="1"/>
  <c r="CQ202" i="1"/>
  <c r="CZ203" i="1"/>
  <c r="X203" i="1"/>
  <c r="BF204" i="1"/>
  <c r="DR204" i="1"/>
  <c r="CU202" i="1"/>
  <c r="BH203" i="1"/>
  <c r="BJ203" i="1"/>
  <c r="Z202" i="1"/>
  <c r="CG203" i="1"/>
  <c r="CX202" i="1"/>
  <c r="AL202" i="1"/>
  <c r="BI203" i="1"/>
  <c r="CT202" i="1"/>
  <c r="AP202" i="1"/>
  <c r="AE202" i="1"/>
  <c r="CO203" i="1"/>
  <c r="CY202" i="1"/>
  <c r="BE203" i="1"/>
  <c r="Y203" i="1"/>
  <c r="AQ202" i="1"/>
  <c r="AM202" i="1"/>
  <c r="DE203" i="1"/>
  <c r="BB203" i="1"/>
  <c r="AI202" i="1"/>
  <c r="BC203" i="1"/>
  <c r="AO203" i="1"/>
  <c r="AD202" i="1"/>
  <c r="CM202" i="1"/>
  <c r="BD203" i="1"/>
  <c r="DC202" i="1"/>
  <c r="CN203" i="1"/>
  <c r="DJ204" i="1"/>
  <c r="BG203" i="1"/>
  <c r="DL203" i="1"/>
  <c r="AS204" i="1"/>
  <c r="DO203" i="1"/>
  <c r="AH202" i="1"/>
  <c r="DK203" i="1"/>
  <c r="AA202" i="1"/>
  <c r="AB203" i="1"/>
  <c r="CP202" i="1"/>
  <c r="CI202" i="1"/>
  <c r="AY202" i="1"/>
  <c r="DP203" i="1"/>
  <c r="CJ203" i="1"/>
  <c r="DG202" i="1"/>
  <c r="AU202" i="1"/>
  <c r="CL202" i="1"/>
  <c r="BK203" i="1"/>
  <c r="CK203" i="1"/>
  <c r="CF203" i="1"/>
  <c r="DN203" i="1"/>
  <c r="CS203" i="1"/>
  <c r="AP367" i="3" l="1"/>
  <c r="AU380" i="3"/>
  <c r="AT380" i="3"/>
  <c r="AP368" i="3"/>
  <c r="BH365" i="3"/>
  <c r="BI365" i="3"/>
  <c r="AO368" i="3"/>
  <c r="AV373" i="3"/>
  <c r="AY373" i="3" s="1"/>
  <c r="AW373" i="3"/>
  <c r="Z162" i="2"/>
  <c r="W163" i="2"/>
  <c r="Y163" i="2" s="1"/>
  <c r="X163" i="2"/>
  <c r="AB359" i="3"/>
  <c r="AH233" i="2"/>
  <c r="BD233" i="2"/>
  <c r="AR233" i="2"/>
  <c r="AM233" i="2"/>
  <c r="K235" i="2"/>
  <c r="AB234" i="2"/>
  <c r="BE359" i="3"/>
  <c r="BF359" i="3"/>
  <c r="AH435" i="3"/>
  <c r="Q436" i="3"/>
  <c r="U162" i="2"/>
  <c r="V162" i="2"/>
  <c r="W704" i="1"/>
  <c r="AD703" i="1"/>
  <c r="AA703" i="1"/>
  <c r="CH703" i="1"/>
  <c r="AF703" i="1"/>
  <c r="CL703" i="1"/>
  <c r="X703" i="1"/>
  <c r="AB703" i="1"/>
  <c r="Z703" i="1"/>
  <c r="AE703" i="1"/>
  <c r="CI703" i="1"/>
  <c r="CM703" i="1"/>
  <c r="CJ703" i="1"/>
  <c r="CK703" i="1"/>
  <c r="Y703" i="1"/>
  <c r="AG703" i="1"/>
  <c r="AS703" i="1"/>
  <c r="CG703" i="1"/>
  <c r="CF703" i="1"/>
  <c r="CO703" i="1"/>
  <c r="CN703" i="1"/>
  <c r="AY703" i="1"/>
  <c r="AP703" i="1"/>
  <c r="AU703" i="1"/>
  <c r="BA703" i="1"/>
  <c r="AI703" i="1"/>
  <c r="CU703" i="1"/>
  <c r="AQ703" i="1"/>
  <c r="AL703" i="1"/>
  <c r="AR703" i="1"/>
  <c r="CQ703" i="1"/>
  <c r="AC703" i="1"/>
  <c r="DG703" i="1"/>
  <c r="AK703" i="1"/>
  <c r="AO703" i="1"/>
  <c r="CW703" i="1"/>
  <c r="CT703" i="1"/>
  <c r="CS703" i="1"/>
  <c r="DC703" i="1"/>
  <c r="AM703" i="1"/>
  <c r="AW703" i="1"/>
  <c r="DE703" i="1"/>
  <c r="CZ703" i="1"/>
  <c r="DA703" i="1"/>
  <c r="CX703" i="1"/>
  <c r="CY703" i="1"/>
  <c r="DI703" i="1"/>
  <c r="AH703" i="1"/>
  <c r="CP703" i="1"/>
  <c r="DH703" i="1"/>
  <c r="AZ703" i="1"/>
  <c r="AT703" i="1"/>
  <c r="AX703" i="1"/>
  <c r="DD703" i="1"/>
  <c r="CR703" i="1"/>
  <c r="AV703" i="1"/>
  <c r="CV703" i="1"/>
  <c r="AN703" i="1"/>
  <c r="DB703" i="1"/>
  <c r="AJ703" i="1"/>
  <c r="DF703" i="1"/>
  <c r="AA359" i="3"/>
  <c r="W359" i="3"/>
  <c r="X359" i="3"/>
  <c r="AF359" i="3"/>
  <c r="AE359" i="3"/>
  <c r="BJ434" i="3"/>
  <c r="AS434" i="3"/>
  <c r="AN434" i="3"/>
  <c r="AX434" i="3"/>
  <c r="AT187" i="2"/>
  <c r="AP188" i="2"/>
  <c r="AS188" i="2" s="1"/>
  <c r="AQ188" i="2"/>
  <c r="O162" i="2"/>
  <c r="AX162" i="2"/>
  <c r="P162" i="2"/>
  <c r="AW162" i="2"/>
  <c r="AK202" i="1"/>
  <c r="AV201" i="1"/>
  <c r="AC202" i="1"/>
  <c r="AZ202" i="1"/>
  <c r="DH202" i="1"/>
  <c r="DA202" i="1"/>
  <c r="DD202" i="1"/>
  <c r="BA202" i="1"/>
  <c r="BR201" i="1"/>
  <c r="BZ201" i="1"/>
  <c r="CD202" i="1"/>
  <c r="ED202" i="1"/>
  <c r="BS202" i="1"/>
  <c r="EE202" i="1"/>
  <c r="EJ201" i="1"/>
  <c r="DB201" i="1"/>
  <c r="CE202" i="1"/>
  <c r="CR201" i="1"/>
  <c r="AJ201" i="1"/>
  <c r="BV202" i="1"/>
  <c r="AN201" i="1"/>
  <c r="DY202" i="1"/>
  <c r="BM202" i="1"/>
  <c r="BO202" i="1"/>
  <c r="DU202" i="1"/>
  <c r="DX202" i="1"/>
  <c r="CA202" i="1"/>
  <c r="BN201" i="1"/>
  <c r="EC202" i="1"/>
  <c r="EG202" i="1"/>
  <c r="DZ201" i="1"/>
  <c r="BU202" i="1"/>
  <c r="EH202" i="1"/>
  <c r="CB201" i="1"/>
  <c r="BL202" i="1"/>
  <c r="CC202" i="1"/>
  <c r="BX201" i="1"/>
  <c r="BQ202" i="1"/>
  <c r="BT202" i="1"/>
  <c r="BP201" i="1"/>
  <c r="DF201" i="1"/>
  <c r="BW202" i="1"/>
  <c r="EF201" i="1"/>
  <c r="CV201" i="1"/>
  <c r="DW202" i="1"/>
  <c r="AT201" i="1"/>
  <c r="EM202" i="1"/>
  <c r="EI202" i="1"/>
  <c r="BY202" i="1"/>
  <c r="DT202" i="1"/>
  <c r="EA202" i="1"/>
  <c r="EL202" i="1"/>
  <c r="DV201" i="1"/>
  <c r="EB202" i="1"/>
  <c r="EK202" i="1"/>
  <c r="AX201" i="1"/>
  <c r="AJ189" i="2"/>
  <c r="AI189" i="2"/>
  <c r="AG190" i="2" s="1"/>
  <c r="AK192" i="2"/>
  <c r="AN192" i="2" s="1"/>
  <c r="AL192" i="2"/>
  <c r="BF196" i="2"/>
  <c r="BE196" i="2"/>
  <c r="CK204" i="1"/>
  <c r="AU203" i="1"/>
  <c r="CS204" i="1"/>
  <c r="CF204" i="1"/>
  <c r="BK204" i="1"/>
  <c r="DG203" i="1"/>
  <c r="DP204" i="1"/>
  <c r="AB204" i="1"/>
  <c r="DK204" i="1"/>
  <c r="AH203" i="1"/>
  <c r="DO204" i="1"/>
  <c r="DL204" i="1"/>
  <c r="DJ205" i="1"/>
  <c r="DC203" i="1"/>
  <c r="CM203" i="1"/>
  <c r="AO204" i="1"/>
  <c r="AI203" i="1"/>
  <c r="DE204" i="1"/>
  <c r="AE203" i="1"/>
  <c r="CT203" i="1"/>
  <c r="AL203" i="1"/>
  <c r="Z203" i="1"/>
  <c r="BH204" i="1"/>
  <c r="DR205" i="1"/>
  <c r="X204" i="1"/>
  <c r="CQ203" i="1"/>
  <c r="DQ204" i="1"/>
  <c r="AG204" i="1"/>
  <c r="DS204" i="1"/>
  <c r="CH203" i="1"/>
  <c r="DI204" i="1"/>
  <c r="CL203" i="1"/>
  <c r="AY203" i="1"/>
  <c r="CI203" i="1"/>
  <c r="CP203" i="1"/>
  <c r="AA203" i="1"/>
  <c r="AS205" i="1"/>
  <c r="BG204" i="1"/>
  <c r="CN204" i="1"/>
  <c r="BD204" i="1"/>
  <c r="AD203" i="1"/>
  <c r="BC204" i="1"/>
  <c r="BB204" i="1"/>
  <c r="AM203" i="1"/>
  <c r="AQ203" i="1"/>
  <c r="Y204" i="1"/>
  <c r="BE204" i="1"/>
  <c r="CY203" i="1"/>
  <c r="CO204" i="1"/>
  <c r="AP203" i="1"/>
  <c r="BI204" i="1"/>
  <c r="CX203" i="1"/>
  <c r="CG204" i="1"/>
  <c r="BJ204" i="1"/>
  <c r="CU203" i="1"/>
  <c r="BF205" i="1"/>
  <c r="CZ204" i="1"/>
  <c r="AR204" i="1"/>
  <c r="CW204" i="1"/>
  <c r="AF204" i="1"/>
  <c r="DM204" i="1"/>
  <c r="AW204" i="1"/>
  <c r="DN204" i="1"/>
  <c r="CJ204" i="1"/>
  <c r="AW374" i="3" l="1"/>
  <c r="AV374" i="3"/>
  <c r="AZ373" i="3"/>
  <c r="BK365" i="3"/>
  <c r="BL365" i="3"/>
  <c r="AL369" i="3"/>
  <c r="AO369" i="3" s="1"/>
  <c r="AM369" i="3"/>
  <c r="AR381" i="3"/>
  <c r="AQ381" i="3"/>
  <c r="Z163" i="2"/>
  <c r="X164" i="2"/>
  <c r="W164" i="2"/>
  <c r="Y360" i="3"/>
  <c r="AA360" i="3" s="1"/>
  <c r="Z360" i="3"/>
  <c r="U360" i="3"/>
  <c r="AD360" i="3"/>
  <c r="AC360" i="3"/>
  <c r="AE360" i="3" s="1"/>
  <c r="V360" i="3"/>
  <c r="T163" i="2"/>
  <c r="S163" i="2"/>
  <c r="BD360" i="3"/>
  <c r="BC360" i="3"/>
  <c r="AH436" i="3"/>
  <c r="Q437" i="3"/>
  <c r="BD234" i="2"/>
  <c r="AM234" i="2"/>
  <c r="AH234" i="2"/>
  <c r="AR234" i="2"/>
  <c r="W705" i="1"/>
  <c r="AE704" i="1"/>
  <c r="Y704" i="1"/>
  <c r="CH704" i="1"/>
  <c r="CL704" i="1"/>
  <c r="AA704" i="1"/>
  <c r="AB704" i="1"/>
  <c r="AD704" i="1"/>
  <c r="CM704" i="1"/>
  <c r="X704" i="1"/>
  <c r="CF704" i="1"/>
  <c r="Z704" i="1"/>
  <c r="AF704" i="1"/>
  <c r="CI704" i="1"/>
  <c r="CG704" i="1"/>
  <c r="CJ704" i="1"/>
  <c r="CK704" i="1"/>
  <c r="AG704" i="1"/>
  <c r="CO704" i="1"/>
  <c r="CN704" i="1"/>
  <c r="AS704" i="1"/>
  <c r="DA704" i="1"/>
  <c r="AP704" i="1"/>
  <c r="CP704" i="1"/>
  <c r="CZ704" i="1"/>
  <c r="AR704" i="1"/>
  <c r="CQ704" i="1"/>
  <c r="AM704" i="1"/>
  <c r="DG704" i="1"/>
  <c r="AK704" i="1"/>
  <c r="AY704" i="1"/>
  <c r="AI704" i="1"/>
  <c r="CW704" i="1"/>
  <c r="AO704" i="1"/>
  <c r="AC704" i="1"/>
  <c r="CS704" i="1"/>
  <c r="DE704" i="1"/>
  <c r="BA704" i="1"/>
  <c r="CT704" i="1"/>
  <c r="DI704" i="1"/>
  <c r="AW704" i="1"/>
  <c r="DC704" i="1"/>
  <c r="CU704" i="1"/>
  <c r="AL704" i="1"/>
  <c r="CX704" i="1"/>
  <c r="AQ704" i="1"/>
  <c r="CY704" i="1"/>
  <c r="AU704" i="1"/>
  <c r="AH704" i="1"/>
  <c r="DB704" i="1"/>
  <c r="CR704" i="1"/>
  <c r="DF704" i="1"/>
  <c r="AJ704" i="1"/>
  <c r="DH704" i="1"/>
  <c r="AZ704" i="1"/>
  <c r="AV704" i="1"/>
  <c r="DD704" i="1"/>
  <c r="AT704" i="1"/>
  <c r="AX704" i="1"/>
  <c r="CV704" i="1"/>
  <c r="AN704" i="1"/>
  <c r="AS435" i="3"/>
  <c r="BJ435" i="3"/>
  <c r="AX435" i="3"/>
  <c r="AN435" i="3"/>
  <c r="K236" i="2"/>
  <c r="AB235" i="2"/>
  <c r="AT188" i="2"/>
  <c r="AP189" i="2"/>
  <c r="AQ189" i="2"/>
  <c r="AZ162" i="2"/>
  <c r="Q162" i="2"/>
  <c r="R162" i="2"/>
  <c r="AY162" i="2"/>
  <c r="AK203" i="1"/>
  <c r="AV202" i="1"/>
  <c r="AC203" i="1"/>
  <c r="DH203" i="1"/>
  <c r="AZ203" i="1"/>
  <c r="DA203" i="1"/>
  <c r="BA203" i="1"/>
  <c r="DD203" i="1"/>
  <c r="DT203" i="1"/>
  <c r="AT202" i="1"/>
  <c r="CC203" i="1"/>
  <c r="EG203" i="1"/>
  <c r="DX203" i="1"/>
  <c r="DY203" i="1"/>
  <c r="AX202" i="1"/>
  <c r="EB203" i="1"/>
  <c r="EL203" i="1"/>
  <c r="EI203" i="1"/>
  <c r="CV202" i="1"/>
  <c r="BW203" i="1"/>
  <c r="BP202" i="1"/>
  <c r="CB202" i="1"/>
  <c r="BU203" i="1"/>
  <c r="BO203" i="1"/>
  <c r="BV203" i="1"/>
  <c r="CR202" i="1"/>
  <c r="DB202" i="1"/>
  <c r="EE203" i="1"/>
  <c r="ED203" i="1"/>
  <c r="BQ203" i="1"/>
  <c r="BN202" i="1"/>
  <c r="EA203" i="1"/>
  <c r="BY203" i="1"/>
  <c r="EM203" i="1"/>
  <c r="DW203" i="1"/>
  <c r="EF202" i="1"/>
  <c r="BT203" i="1"/>
  <c r="BX202" i="1"/>
  <c r="BL203" i="1"/>
  <c r="DZ202" i="1"/>
  <c r="EC203" i="1"/>
  <c r="CA203" i="1"/>
  <c r="DU203" i="1"/>
  <c r="BM203" i="1"/>
  <c r="AN202" i="1"/>
  <c r="AJ202" i="1"/>
  <c r="CE203" i="1"/>
  <c r="EJ202" i="1"/>
  <c r="BZ202" i="1"/>
  <c r="EK203" i="1"/>
  <c r="DV202" i="1"/>
  <c r="DF202" i="1"/>
  <c r="EH203" i="1"/>
  <c r="BS203" i="1"/>
  <c r="CD203" i="1"/>
  <c r="BR202" i="1"/>
  <c r="AF190" i="2"/>
  <c r="AJ190" i="2" s="1"/>
  <c r="AL193" i="2"/>
  <c r="AK193" i="2"/>
  <c r="AN193" i="2" s="1"/>
  <c r="AO192" i="2"/>
  <c r="BB197" i="2"/>
  <c r="BC197" i="2"/>
  <c r="CZ205" i="1"/>
  <c r="BJ205" i="1"/>
  <c r="CY204" i="1"/>
  <c r="DN205" i="1"/>
  <c r="AW205" i="1"/>
  <c r="AF205" i="1"/>
  <c r="CW205" i="1"/>
  <c r="CU204" i="1"/>
  <c r="CG205" i="1"/>
  <c r="BI205" i="1"/>
  <c r="AP204" i="1"/>
  <c r="CO205" i="1"/>
  <c r="BE205" i="1"/>
  <c r="AQ204" i="1"/>
  <c r="CN205" i="1"/>
  <c r="BG205" i="1"/>
  <c r="AA204" i="1"/>
  <c r="CI204" i="1"/>
  <c r="CL204" i="1"/>
  <c r="DI205" i="1"/>
  <c r="DS205" i="1"/>
  <c r="AG205" i="1"/>
  <c r="X205" i="1"/>
  <c r="DR206" i="1"/>
  <c r="Z204" i="1"/>
  <c r="AL204" i="1"/>
  <c r="DE205" i="1"/>
  <c r="AI204" i="1"/>
  <c r="CM204" i="1"/>
  <c r="DC204" i="1"/>
  <c r="DJ206" i="1"/>
  <c r="DK205" i="1"/>
  <c r="AB205" i="1"/>
  <c r="DP205" i="1"/>
  <c r="BK205" i="1"/>
  <c r="CS205" i="1"/>
  <c r="AU204" i="1"/>
  <c r="DM205" i="1"/>
  <c r="AR205" i="1"/>
  <c r="CX204" i="1"/>
  <c r="Y205" i="1"/>
  <c r="AM204" i="1"/>
  <c r="BB205" i="1"/>
  <c r="BC205" i="1"/>
  <c r="AD204" i="1"/>
  <c r="BD205" i="1"/>
  <c r="CP204" i="1"/>
  <c r="AY204" i="1"/>
  <c r="CH204" i="1"/>
  <c r="DQ205" i="1"/>
  <c r="CQ204" i="1"/>
  <c r="BH205" i="1"/>
  <c r="CT204" i="1"/>
  <c r="AE204" i="1"/>
  <c r="AO205" i="1"/>
  <c r="DL205" i="1"/>
  <c r="AH204" i="1"/>
  <c r="DG204" i="1"/>
  <c r="CF205" i="1"/>
  <c r="CK205" i="1"/>
  <c r="DO205" i="1"/>
  <c r="CJ205" i="1"/>
  <c r="BF206" i="1"/>
  <c r="AS206" i="1"/>
  <c r="AU381" i="3" l="1"/>
  <c r="AT381" i="3"/>
  <c r="AQ382" i="3" s="1"/>
  <c r="AM370" i="3"/>
  <c r="AL370" i="3"/>
  <c r="AO370" i="3" s="1"/>
  <c r="BH366" i="3"/>
  <c r="BI366" i="3"/>
  <c r="AP369" i="3"/>
  <c r="L105" i="22"/>
  <c r="AY374" i="3"/>
  <c r="AZ374" i="3"/>
  <c r="Y164" i="2"/>
  <c r="Z164" i="2"/>
  <c r="W706" i="1"/>
  <c r="AD705" i="1"/>
  <c r="CH705" i="1"/>
  <c r="Z705" i="1"/>
  <c r="AE705" i="1"/>
  <c r="AA705" i="1"/>
  <c r="X705" i="1"/>
  <c r="CI705" i="1"/>
  <c r="CM705" i="1"/>
  <c r="CF705" i="1"/>
  <c r="CJ705" i="1"/>
  <c r="CN705" i="1"/>
  <c r="Y705" i="1"/>
  <c r="AG705" i="1"/>
  <c r="CO705" i="1"/>
  <c r="AB705" i="1"/>
  <c r="CG705" i="1"/>
  <c r="CK705" i="1"/>
  <c r="CL705" i="1"/>
  <c r="AF705" i="1"/>
  <c r="AS705" i="1"/>
  <c r="AK705" i="1"/>
  <c r="AC705" i="1"/>
  <c r="DA705" i="1"/>
  <c r="CY705" i="1"/>
  <c r="DI705" i="1"/>
  <c r="CS705" i="1"/>
  <c r="DC705" i="1"/>
  <c r="CQ705" i="1"/>
  <c r="AY705" i="1"/>
  <c r="AI705" i="1"/>
  <c r="BA705" i="1"/>
  <c r="CP705" i="1"/>
  <c r="AQ705" i="1"/>
  <c r="AR705" i="1"/>
  <c r="AM705" i="1"/>
  <c r="AP705" i="1"/>
  <c r="DG705" i="1"/>
  <c r="AO705" i="1"/>
  <c r="CW705" i="1"/>
  <c r="CZ705" i="1"/>
  <c r="AW705" i="1"/>
  <c r="CT705" i="1"/>
  <c r="DE705" i="1"/>
  <c r="CU705" i="1"/>
  <c r="CX705" i="1"/>
  <c r="AL705" i="1"/>
  <c r="AU705" i="1"/>
  <c r="AH705" i="1"/>
  <c r="DH705" i="1"/>
  <c r="CR705" i="1"/>
  <c r="AN705" i="1"/>
  <c r="AX705" i="1"/>
  <c r="DF705" i="1"/>
  <c r="CV705" i="1"/>
  <c r="AT705" i="1"/>
  <c r="DD705" i="1"/>
  <c r="AJ705" i="1"/>
  <c r="AZ705" i="1"/>
  <c r="AV705" i="1"/>
  <c r="DB705" i="1"/>
  <c r="BE360" i="3"/>
  <c r="BF360" i="3"/>
  <c r="W360" i="3"/>
  <c r="X360" i="3"/>
  <c r="AH437" i="3"/>
  <c r="Q438" i="3"/>
  <c r="K237" i="2"/>
  <c r="AB236" i="2"/>
  <c r="AH235" i="2"/>
  <c r="BD235" i="2"/>
  <c r="AR235" i="2"/>
  <c r="AM235" i="2"/>
  <c r="BJ436" i="3"/>
  <c r="AS436" i="3"/>
  <c r="AX436" i="3"/>
  <c r="AN436" i="3"/>
  <c r="U163" i="2"/>
  <c r="V163" i="2"/>
  <c r="AF360" i="3"/>
  <c r="AB360" i="3"/>
  <c r="AS189" i="2"/>
  <c r="AT189" i="2"/>
  <c r="AW163" i="2"/>
  <c r="AX163" i="2"/>
  <c r="O163" i="2"/>
  <c r="Q163" i="2" s="1"/>
  <c r="P163" i="2"/>
  <c r="AK204" i="1"/>
  <c r="AV203" i="1"/>
  <c r="AC204" i="1"/>
  <c r="AZ204" i="1"/>
  <c r="DH204" i="1"/>
  <c r="DA204" i="1"/>
  <c r="DD204" i="1"/>
  <c r="BA204" i="1"/>
  <c r="EJ203" i="1"/>
  <c r="DZ203" i="1"/>
  <c r="EM204" i="1"/>
  <c r="DY204" i="1"/>
  <c r="CD204" i="1"/>
  <c r="DV203" i="1"/>
  <c r="BZ203" i="1"/>
  <c r="BL204" i="1"/>
  <c r="BY204" i="1"/>
  <c r="ED204" i="1"/>
  <c r="BP203" i="1"/>
  <c r="DT204" i="1"/>
  <c r="EH204" i="1"/>
  <c r="AJ203" i="1"/>
  <c r="CA204" i="1"/>
  <c r="BX203" i="1"/>
  <c r="EF203" i="1"/>
  <c r="BQ204" i="1"/>
  <c r="CR203" i="1"/>
  <c r="CB203" i="1"/>
  <c r="BW204" i="1"/>
  <c r="EB204" i="1"/>
  <c r="EG204" i="1"/>
  <c r="AT203" i="1"/>
  <c r="BR203" i="1"/>
  <c r="DF203" i="1"/>
  <c r="EK204" i="1"/>
  <c r="BM204" i="1"/>
  <c r="EA204" i="1"/>
  <c r="EE204" i="1"/>
  <c r="BO204" i="1"/>
  <c r="EI204" i="1"/>
  <c r="BS204" i="1"/>
  <c r="CE204" i="1"/>
  <c r="AN203" i="1"/>
  <c r="DU204" i="1"/>
  <c r="EC204" i="1"/>
  <c r="BT204" i="1"/>
  <c r="DW204" i="1"/>
  <c r="BN203" i="1"/>
  <c r="DB203" i="1"/>
  <c r="BV204" i="1"/>
  <c r="BU204" i="1"/>
  <c r="CV203" i="1"/>
  <c r="EL204" i="1"/>
  <c r="AX203" i="1"/>
  <c r="DX204" i="1"/>
  <c r="CC204" i="1"/>
  <c r="AI190" i="2"/>
  <c r="AF191" i="2" s="1"/>
  <c r="BF197" i="2"/>
  <c r="AK194" i="2"/>
  <c r="AL194" i="2"/>
  <c r="BE197" i="2"/>
  <c r="AO193" i="2"/>
  <c r="BF207" i="1"/>
  <c r="DO206" i="1"/>
  <c r="DG205" i="1"/>
  <c r="CJ206" i="1"/>
  <c r="CK206" i="1"/>
  <c r="CF206" i="1"/>
  <c r="DL206" i="1"/>
  <c r="DQ206" i="1"/>
  <c r="CH205" i="1"/>
  <c r="CP205" i="1"/>
  <c r="BD206" i="1"/>
  <c r="BC206" i="1"/>
  <c r="AM205" i="1"/>
  <c r="AR206" i="1"/>
  <c r="DM206" i="1"/>
  <c r="DP206" i="1"/>
  <c r="DK206" i="1"/>
  <c r="DC205" i="1"/>
  <c r="DE206" i="1"/>
  <c r="AL205" i="1"/>
  <c r="DR207" i="1"/>
  <c r="DS206" i="1"/>
  <c r="CI205" i="1"/>
  <c r="AA205" i="1"/>
  <c r="BG206" i="1"/>
  <c r="AQ205" i="1"/>
  <c r="CO206" i="1"/>
  <c r="CG206" i="1"/>
  <c r="CW206" i="1"/>
  <c r="AW206" i="1"/>
  <c r="CY205" i="1"/>
  <c r="BJ206" i="1"/>
  <c r="AO206" i="1"/>
  <c r="AE205" i="1"/>
  <c r="CT205" i="1"/>
  <c r="BH206" i="1"/>
  <c r="CQ205" i="1"/>
  <c r="AY205" i="1"/>
  <c r="AD205" i="1"/>
  <c r="BB206" i="1"/>
  <c r="Y206" i="1"/>
  <c r="CX205" i="1"/>
  <c r="AU205" i="1"/>
  <c r="CS206" i="1"/>
  <c r="BK206" i="1"/>
  <c r="AB206" i="1"/>
  <c r="DJ207" i="1"/>
  <c r="CM205" i="1"/>
  <c r="AI205" i="1"/>
  <c r="Z205" i="1"/>
  <c r="X206" i="1"/>
  <c r="AG206" i="1"/>
  <c r="DI206" i="1"/>
  <c r="CL205" i="1"/>
  <c r="CN206" i="1"/>
  <c r="BE206" i="1"/>
  <c r="BI206" i="1"/>
  <c r="CU205" i="1"/>
  <c r="AF206" i="1"/>
  <c r="DN206" i="1"/>
  <c r="CZ206" i="1"/>
  <c r="AP205" i="1"/>
  <c r="AS207" i="1"/>
  <c r="AH205" i="1"/>
  <c r="AR382" i="3" l="1"/>
  <c r="AU382" i="3" s="1"/>
  <c r="AL371" i="3"/>
  <c r="AM371" i="3"/>
  <c r="AT382" i="3"/>
  <c r="BK366" i="3"/>
  <c r="BL366" i="3"/>
  <c r="AP370" i="3"/>
  <c r="N105" i="22"/>
  <c r="AV375" i="3"/>
  <c r="AW375" i="3"/>
  <c r="W165" i="2"/>
  <c r="Y165" i="2" s="1"/>
  <c r="X165" i="2"/>
  <c r="BD236" i="2"/>
  <c r="AR236" i="2"/>
  <c r="AH236" i="2"/>
  <c r="AM236" i="2"/>
  <c r="AB237" i="2"/>
  <c r="K238" i="2"/>
  <c r="W707" i="1"/>
  <c r="Z706" i="1"/>
  <c r="AA706" i="1"/>
  <c r="CL706" i="1"/>
  <c r="AE706" i="1"/>
  <c r="CI706" i="1"/>
  <c r="AF706" i="1"/>
  <c r="CM706" i="1"/>
  <c r="AD706" i="1"/>
  <c r="CF706" i="1"/>
  <c r="CJ706" i="1"/>
  <c r="AG706" i="1"/>
  <c r="CN706" i="1"/>
  <c r="CG706" i="1"/>
  <c r="CO706" i="1"/>
  <c r="CH706" i="1"/>
  <c r="AS706" i="1"/>
  <c r="AB706" i="1"/>
  <c r="X706" i="1"/>
  <c r="Y706" i="1"/>
  <c r="CK706" i="1"/>
  <c r="DG706" i="1"/>
  <c r="AY706" i="1"/>
  <c r="AO706" i="1"/>
  <c r="CY706" i="1"/>
  <c r="CU706" i="1"/>
  <c r="DI706" i="1"/>
  <c r="AR706" i="1"/>
  <c r="CQ706" i="1"/>
  <c r="AM706" i="1"/>
  <c r="AC706" i="1"/>
  <c r="AK706" i="1"/>
  <c r="AP706" i="1"/>
  <c r="CZ706" i="1"/>
  <c r="CP706" i="1"/>
  <c r="CS706" i="1"/>
  <c r="CW706" i="1"/>
  <c r="BA706" i="1"/>
  <c r="DA706" i="1"/>
  <c r="DE706" i="1"/>
  <c r="AI706" i="1"/>
  <c r="CT706" i="1"/>
  <c r="DC706" i="1"/>
  <c r="AL706" i="1"/>
  <c r="CX706" i="1"/>
  <c r="AQ706" i="1"/>
  <c r="AW706" i="1"/>
  <c r="AU706" i="1"/>
  <c r="AH706" i="1"/>
  <c r="DF706" i="1"/>
  <c r="CR706" i="1"/>
  <c r="DB706" i="1"/>
  <c r="AV706" i="1"/>
  <c r="AX706" i="1"/>
  <c r="AJ706" i="1"/>
  <c r="CV706" i="1"/>
  <c r="AZ706" i="1"/>
  <c r="DD706" i="1"/>
  <c r="DH706" i="1"/>
  <c r="AT706" i="1"/>
  <c r="AN706" i="1"/>
  <c r="BC361" i="3"/>
  <c r="BE361" i="3" s="1"/>
  <c r="BD361" i="3"/>
  <c r="AH438" i="3"/>
  <c r="Q439" i="3"/>
  <c r="V361" i="3"/>
  <c r="Y361" i="3"/>
  <c r="AD361" i="3"/>
  <c r="AC361" i="3"/>
  <c r="Z361" i="3"/>
  <c r="U361" i="3"/>
  <c r="S164" i="2"/>
  <c r="U164" i="2" s="1"/>
  <c r="T164" i="2"/>
  <c r="AS437" i="3"/>
  <c r="BJ437" i="3"/>
  <c r="AN437" i="3"/>
  <c r="AX437" i="3"/>
  <c r="AP190" i="2"/>
  <c r="AQ190" i="2"/>
  <c r="AG191" i="2"/>
  <c r="AJ191" i="2" s="1"/>
  <c r="R163" i="2"/>
  <c r="AZ163" i="2"/>
  <c r="AX164" i="2"/>
  <c r="AW164" i="2"/>
  <c r="O164" i="2"/>
  <c r="Q164" i="2" s="1"/>
  <c r="P164" i="2"/>
  <c r="AY163" i="2"/>
  <c r="AK205" i="1"/>
  <c r="AV204" i="1"/>
  <c r="AC205" i="1"/>
  <c r="DH205" i="1"/>
  <c r="AZ205" i="1"/>
  <c r="DA205" i="1"/>
  <c r="BA205" i="1"/>
  <c r="DD205" i="1"/>
  <c r="BM205" i="1"/>
  <c r="DX205" i="1"/>
  <c r="AN204" i="1"/>
  <c r="BS205" i="1"/>
  <c r="BO205" i="1"/>
  <c r="EA205" i="1"/>
  <c r="DF204" i="1"/>
  <c r="AT204" i="1"/>
  <c r="CB204" i="1"/>
  <c r="AJ204" i="1"/>
  <c r="DV204" i="1"/>
  <c r="DY205" i="1"/>
  <c r="DZ204" i="1"/>
  <c r="EL205" i="1"/>
  <c r="DB204" i="1"/>
  <c r="DW205" i="1"/>
  <c r="EC205" i="1"/>
  <c r="EB205" i="1"/>
  <c r="BQ205" i="1"/>
  <c r="BX204" i="1"/>
  <c r="DT205" i="1"/>
  <c r="ED205" i="1"/>
  <c r="BL205" i="1"/>
  <c r="CV204" i="1"/>
  <c r="BV205" i="1"/>
  <c r="BN204" i="1"/>
  <c r="EI205" i="1"/>
  <c r="EK205" i="1"/>
  <c r="EG205" i="1"/>
  <c r="EF204" i="1"/>
  <c r="EH205" i="1"/>
  <c r="BP204" i="1"/>
  <c r="CD205" i="1"/>
  <c r="EM205" i="1"/>
  <c r="EJ204" i="1"/>
  <c r="BU205" i="1"/>
  <c r="EE205" i="1"/>
  <c r="CC205" i="1"/>
  <c r="AX204" i="1"/>
  <c r="BT205" i="1"/>
  <c r="DU205" i="1"/>
  <c r="CE205" i="1"/>
  <c r="BR204" i="1"/>
  <c r="BW205" i="1"/>
  <c r="CR204" i="1"/>
  <c r="CA205" i="1"/>
  <c r="BY205" i="1"/>
  <c r="BZ204" i="1"/>
  <c r="AI191" i="2"/>
  <c r="AF192" i="2" s="1"/>
  <c r="AO194" i="2"/>
  <c r="BC198" i="2"/>
  <c r="BB198" i="2"/>
  <c r="AN194" i="2"/>
  <c r="CS207" i="1"/>
  <c r="AP206" i="1"/>
  <c r="CZ207" i="1"/>
  <c r="BE207" i="1"/>
  <c r="AG207" i="1"/>
  <c r="AH206" i="1"/>
  <c r="AS208" i="1"/>
  <c r="AF207" i="1"/>
  <c r="CU206" i="1"/>
  <c r="CN207" i="1"/>
  <c r="X207" i="1"/>
  <c r="CM206" i="1"/>
  <c r="AB207" i="1"/>
  <c r="BK207" i="1"/>
  <c r="CX206" i="1"/>
  <c r="BB207" i="1"/>
  <c r="AY206" i="1"/>
  <c r="BH207" i="1"/>
  <c r="AE206" i="1"/>
  <c r="AO207" i="1"/>
  <c r="CY206" i="1"/>
  <c r="CW207" i="1"/>
  <c r="CG207" i="1"/>
  <c r="AQ206" i="1"/>
  <c r="AA206" i="1"/>
  <c r="AL206" i="1"/>
  <c r="DK207" i="1"/>
  <c r="DP207" i="1"/>
  <c r="AR207" i="1"/>
  <c r="AM206" i="1"/>
  <c r="BD207" i="1"/>
  <c r="CP206" i="1"/>
  <c r="CH206" i="1"/>
  <c r="CF207" i="1"/>
  <c r="CK207" i="1"/>
  <c r="CJ207" i="1"/>
  <c r="DO207" i="1"/>
  <c r="BI207" i="1"/>
  <c r="CL206" i="1"/>
  <c r="Z206" i="1"/>
  <c r="AI206" i="1"/>
  <c r="DJ208" i="1"/>
  <c r="AU206" i="1"/>
  <c r="Y207" i="1"/>
  <c r="AD206" i="1"/>
  <c r="CQ206" i="1"/>
  <c r="CT206" i="1"/>
  <c r="BJ207" i="1"/>
  <c r="CO207" i="1"/>
  <c r="BG207" i="1"/>
  <c r="CI206" i="1"/>
  <c r="DS207" i="1"/>
  <c r="DR208" i="1"/>
  <c r="DE207" i="1"/>
  <c r="DC206" i="1"/>
  <c r="DM207" i="1"/>
  <c r="BC207" i="1"/>
  <c r="DQ207" i="1"/>
  <c r="DL207" i="1"/>
  <c r="DG206" i="1"/>
  <c r="BF208" i="1"/>
  <c r="DI207" i="1"/>
  <c r="DN207" i="1"/>
  <c r="AW207" i="1"/>
  <c r="AZ375" i="3" l="1"/>
  <c r="AP371" i="3"/>
  <c r="AY375" i="3"/>
  <c r="AW376" i="3" s="1"/>
  <c r="AO371" i="3"/>
  <c r="AL372" i="3" s="1"/>
  <c r="AV376" i="3"/>
  <c r="AQ383" i="3"/>
  <c r="AT383" i="3" s="1"/>
  <c r="AR383" i="3"/>
  <c r="BH367" i="3"/>
  <c r="BI367" i="3"/>
  <c r="Z165" i="2"/>
  <c r="W166" i="2"/>
  <c r="Y166" i="2" s="1"/>
  <c r="X166" i="2"/>
  <c r="AG192" i="2"/>
  <c r="AJ192" i="2" s="1"/>
  <c r="AF361" i="3"/>
  <c r="AE361" i="3"/>
  <c r="AH439" i="3"/>
  <c r="Q440" i="3"/>
  <c r="W361" i="3"/>
  <c r="X361" i="3"/>
  <c r="V164" i="2"/>
  <c r="BJ438" i="3"/>
  <c r="AS438" i="3"/>
  <c r="AN438" i="3"/>
  <c r="AX438" i="3"/>
  <c r="W708" i="1"/>
  <c r="CL707" i="1"/>
  <c r="AD707" i="1"/>
  <c r="Z707" i="1"/>
  <c r="AE707" i="1"/>
  <c r="AA707" i="1"/>
  <c r="CM707" i="1"/>
  <c r="X707" i="1"/>
  <c r="AB707" i="1"/>
  <c r="CH707" i="1"/>
  <c r="CF707" i="1"/>
  <c r="CI707" i="1"/>
  <c r="CJ707" i="1"/>
  <c r="CN707" i="1"/>
  <c r="AS707" i="1"/>
  <c r="Y707" i="1"/>
  <c r="CG707" i="1"/>
  <c r="AF707" i="1"/>
  <c r="CO707" i="1"/>
  <c r="CK707" i="1"/>
  <c r="AG707" i="1"/>
  <c r="DG707" i="1"/>
  <c r="AO707" i="1"/>
  <c r="CY707" i="1"/>
  <c r="DC707" i="1"/>
  <c r="CS707" i="1"/>
  <c r="AQ707" i="1"/>
  <c r="AK707" i="1"/>
  <c r="CW707" i="1"/>
  <c r="AI707" i="1"/>
  <c r="AW707" i="1"/>
  <c r="AP707" i="1"/>
  <c r="CP707" i="1"/>
  <c r="CU707" i="1"/>
  <c r="BA707" i="1"/>
  <c r="DE707" i="1"/>
  <c r="DA707" i="1"/>
  <c r="AY707" i="1"/>
  <c r="AM707" i="1"/>
  <c r="CZ707" i="1"/>
  <c r="AC707" i="1"/>
  <c r="AU707" i="1"/>
  <c r="DI707" i="1"/>
  <c r="CQ707" i="1"/>
  <c r="AH707" i="1"/>
  <c r="AR707" i="1"/>
  <c r="CX707" i="1"/>
  <c r="AL707" i="1"/>
  <c r="CT707" i="1"/>
  <c r="DH707" i="1"/>
  <c r="AZ707" i="1"/>
  <c r="DF707" i="1"/>
  <c r="CV707" i="1"/>
  <c r="AT707" i="1"/>
  <c r="CR707" i="1"/>
  <c r="DD707" i="1"/>
  <c r="DB707" i="1"/>
  <c r="AV707" i="1"/>
  <c r="AX707" i="1"/>
  <c r="AN707" i="1"/>
  <c r="AJ707" i="1"/>
  <c r="AB361" i="3"/>
  <c r="AA361" i="3"/>
  <c r="BD362" i="3"/>
  <c r="BC362" i="3"/>
  <c r="K239" i="2"/>
  <c r="AB238" i="2"/>
  <c r="T165" i="2"/>
  <c r="S165" i="2"/>
  <c r="BF361" i="3"/>
  <c r="AR237" i="2"/>
  <c r="BD237" i="2"/>
  <c r="AM237" i="2"/>
  <c r="AH237" i="2"/>
  <c r="AT190" i="2"/>
  <c r="AS190" i="2"/>
  <c r="AZ164" i="2"/>
  <c r="AY164" i="2"/>
  <c r="R164" i="2"/>
  <c r="AX165" i="2"/>
  <c r="AW165" i="2"/>
  <c r="O165" i="2"/>
  <c r="P165" i="2"/>
  <c r="AK206" i="1"/>
  <c r="AV205" i="1"/>
  <c r="AC206" i="1"/>
  <c r="AZ206" i="1"/>
  <c r="DH206" i="1"/>
  <c r="DA206" i="1"/>
  <c r="DD206" i="1"/>
  <c r="BA206" i="1"/>
  <c r="EJ205" i="1"/>
  <c r="CD206" i="1"/>
  <c r="BV206" i="1"/>
  <c r="DW206" i="1"/>
  <c r="EL206" i="1"/>
  <c r="DY206" i="1"/>
  <c r="AT205" i="1"/>
  <c r="EA206" i="1"/>
  <c r="BS206" i="1"/>
  <c r="DX206" i="1"/>
  <c r="BZ205" i="1"/>
  <c r="CA206" i="1"/>
  <c r="BW206" i="1"/>
  <c r="BP205" i="1"/>
  <c r="EF205" i="1"/>
  <c r="EK206" i="1"/>
  <c r="BX205" i="1"/>
  <c r="EC206" i="1"/>
  <c r="DB205" i="1"/>
  <c r="DF205" i="1"/>
  <c r="BO206" i="1"/>
  <c r="BM206" i="1"/>
  <c r="BY206" i="1"/>
  <c r="CR205" i="1"/>
  <c r="BR205" i="1"/>
  <c r="CE206" i="1"/>
  <c r="BT206" i="1"/>
  <c r="CC206" i="1"/>
  <c r="BU206" i="1"/>
  <c r="EM206" i="1"/>
  <c r="BN205" i="1"/>
  <c r="CV205" i="1"/>
  <c r="ED206" i="1"/>
  <c r="EB206" i="1"/>
  <c r="AJ205" i="1"/>
  <c r="DU206" i="1"/>
  <c r="AX205" i="1"/>
  <c r="EE206" i="1"/>
  <c r="EH206" i="1"/>
  <c r="EG206" i="1"/>
  <c r="EI206" i="1"/>
  <c r="BL206" i="1"/>
  <c r="DT206" i="1"/>
  <c r="BQ206" i="1"/>
  <c r="DZ205" i="1"/>
  <c r="DV205" i="1"/>
  <c r="CB205" i="1"/>
  <c r="AN205" i="1"/>
  <c r="BF198" i="2"/>
  <c r="AI192" i="2"/>
  <c r="AL195" i="2"/>
  <c r="AK195" i="2"/>
  <c r="BE198" i="2"/>
  <c r="DG207" i="1"/>
  <c r="DR209" i="1"/>
  <c r="AW208" i="1"/>
  <c r="DN208" i="1"/>
  <c r="DI208" i="1"/>
  <c r="BC208" i="1"/>
  <c r="DM208" i="1"/>
  <c r="DC207" i="1"/>
  <c r="DS208" i="1"/>
  <c r="BG208" i="1"/>
  <c r="CO208" i="1"/>
  <c r="BJ208" i="1"/>
  <c r="CT207" i="1"/>
  <c r="AD207" i="1"/>
  <c r="DJ209" i="1"/>
  <c r="Z207" i="1"/>
  <c r="BI208" i="1"/>
  <c r="DO208" i="1"/>
  <c r="CJ208" i="1"/>
  <c r="CF208" i="1"/>
  <c r="CP207" i="1"/>
  <c r="AM207" i="1"/>
  <c r="DP208" i="1"/>
  <c r="AL207" i="1"/>
  <c r="AQ207" i="1"/>
  <c r="CW208" i="1"/>
  <c r="AO208" i="1"/>
  <c r="BH208" i="1"/>
  <c r="AY207" i="1"/>
  <c r="BB208" i="1"/>
  <c r="AB208" i="1"/>
  <c r="X208" i="1"/>
  <c r="CN208" i="1"/>
  <c r="AF208" i="1"/>
  <c r="AH207" i="1"/>
  <c r="BE208" i="1"/>
  <c r="CZ208" i="1"/>
  <c r="CS208" i="1"/>
  <c r="BF209" i="1"/>
  <c r="DQ208" i="1"/>
  <c r="DE208" i="1"/>
  <c r="CI207" i="1"/>
  <c r="CQ207" i="1"/>
  <c r="Y208" i="1"/>
  <c r="AU207" i="1"/>
  <c r="AI207" i="1"/>
  <c r="CL207" i="1"/>
  <c r="CK208" i="1"/>
  <c r="CH207" i="1"/>
  <c r="BD208" i="1"/>
  <c r="AR208" i="1"/>
  <c r="DK208" i="1"/>
  <c r="AA207" i="1"/>
  <c r="CG208" i="1"/>
  <c r="CY207" i="1"/>
  <c r="AE207" i="1"/>
  <c r="CX207" i="1"/>
  <c r="BK208" i="1"/>
  <c r="CM207" i="1"/>
  <c r="CU207" i="1"/>
  <c r="AS209" i="1"/>
  <c r="AG208" i="1"/>
  <c r="AP207" i="1"/>
  <c r="DL208" i="1"/>
  <c r="AM372" i="3" l="1"/>
  <c r="AP372" i="3" s="1"/>
  <c r="BL367" i="3"/>
  <c r="AR384" i="3"/>
  <c r="AQ384" i="3"/>
  <c r="AU383" i="3"/>
  <c r="AO372" i="3"/>
  <c r="BK367" i="3"/>
  <c r="AY376" i="3"/>
  <c r="AZ376" i="3"/>
  <c r="Z166" i="2"/>
  <c r="W167" i="2"/>
  <c r="Y167" i="2" s="1"/>
  <c r="X167" i="2"/>
  <c r="BF362" i="3"/>
  <c r="BE362" i="3"/>
  <c r="BC363" i="3" s="1"/>
  <c r="BE363" i="3" s="1"/>
  <c r="BD238" i="2"/>
  <c r="AM238" i="2"/>
  <c r="AH238" i="2"/>
  <c r="AR238" i="2"/>
  <c r="AH440" i="3"/>
  <c r="Q441" i="3"/>
  <c r="K240" i="2"/>
  <c r="AB239" i="2"/>
  <c r="AS439" i="3"/>
  <c r="BJ439" i="3"/>
  <c r="AX439" i="3"/>
  <c r="AN439" i="3"/>
  <c r="U165" i="2"/>
  <c r="V165" i="2"/>
  <c r="W709" i="1"/>
  <c r="AD708" i="1"/>
  <c r="CH708" i="1"/>
  <c r="Z708" i="1"/>
  <c r="AA708" i="1"/>
  <c r="CL708" i="1"/>
  <c r="CI708" i="1"/>
  <c r="CM708" i="1"/>
  <c r="X708" i="1"/>
  <c r="CF708" i="1"/>
  <c r="AF708" i="1"/>
  <c r="AE708" i="1"/>
  <c r="CN708" i="1"/>
  <c r="AG708" i="1"/>
  <c r="CK708" i="1"/>
  <c r="CJ708" i="1"/>
  <c r="Y708" i="1"/>
  <c r="CO708" i="1"/>
  <c r="AB708" i="1"/>
  <c r="AS708" i="1"/>
  <c r="CG708" i="1"/>
  <c r="BA708" i="1"/>
  <c r="DG708" i="1"/>
  <c r="AY708" i="1"/>
  <c r="CY708" i="1"/>
  <c r="CS708" i="1"/>
  <c r="AM708" i="1"/>
  <c r="CW708" i="1"/>
  <c r="AK708" i="1"/>
  <c r="DA708" i="1"/>
  <c r="AI708" i="1"/>
  <c r="AC708" i="1"/>
  <c r="AU708" i="1"/>
  <c r="AO708" i="1"/>
  <c r="CP708" i="1"/>
  <c r="CU708" i="1"/>
  <c r="DE708" i="1"/>
  <c r="AW708" i="1"/>
  <c r="CT708" i="1"/>
  <c r="AP708" i="1"/>
  <c r="CZ708" i="1"/>
  <c r="CQ708" i="1"/>
  <c r="AH708" i="1"/>
  <c r="AR708" i="1"/>
  <c r="AL708" i="1"/>
  <c r="CX708" i="1"/>
  <c r="DC708" i="1"/>
  <c r="DI708" i="1"/>
  <c r="AQ708" i="1"/>
  <c r="DH708" i="1"/>
  <c r="DB708" i="1"/>
  <c r="CR708" i="1"/>
  <c r="AT708" i="1"/>
  <c r="AX708" i="1"/>
  <c r="DF708" i="1"/>
  <c r="AZ708" i="1"/>
  <c r="DD708" i="1"/>
  <c r="AJ708" i="1"/>
  <c r="AV708" i="1"/>
  <c r="CV708" i="1"/>
  <c r="AN708" i="1"/>
  <c r="AC362" i="3"/>
  <c r="V362" i="3"/>
  <c r="Y362" i="3"/>
  <c r="Z362" i="3"/>
  <c r="U362" i="3"/>
  <c r="W362" i="3" s="1"/>
  <c r="AD362" i="3"/>
  <c r="AQ191" i="2"/>
  <c r="AP191" i="2"/>
  <c r="AZ165" i="2"/>
  <c r="AY165" i="2"/>
  <c r="Q165" i="2"/>
  <c r="R165" i="2"/>
  <c r="AK207" i="1"/>
  <c r="AV206" i="1"/>
  <c r="AC207" i="1"/>
  <c r="DH207" i="1"/>
  <c r="AZ207" i="1"/>
  <c r="DA207" i="1"/>
  <c r="BA207" i="1"/>
  <c r="DD207" i="1"/>
  <c r="EB207" i="1"/>
  <c r="CC207" i="1"/>
  <c r="BM207" i="1"/>
  <c r="DF206" i="1"/>
  <c r="BW207" i="1"/>
  <c r="BZ206" i="1"/>
  <c r="BS207" i="1"/>
  <c r="EL207" i="1"/>
  <c r="CB206" i="1"/>
  <c r="DZ206" i="1"/>
  <c r="EE207" i="1"/>
  <c r="CV206" i="1"/>
  <c r="EM207" i="1"/>
  <c r="CE207" i="1"/>
  <c r="CR206" i="1"/>
  <c r="EC207" i="1"/>
  <c r="EK207" i="1"/>
  <c r="BP206" i="1"/>
  <c r="DY207" i="1"/>
  <c r="CD207" i="1"/>
  <c r="EI207" i="1"/>
  <c r="EH207" i="1"/>
  <c r="AX206" i="1"/>
  <c r="AN206" i="1"/>
  <c r="DV206" i="1"/>
  <c r="AJ206" i="1"/>
  <c r="ED207" i="1"/>
  <c r="BN206" i="1"/>
  <c r="BU207" i="1"/>
  <c r="BT207" i="1"/>
  <c r="BR206" i="1"/>
  <c r="BY207" i="1"/>
  <c r="BO207" i="1"/>
  <c r="DB206" i="1"/>
  <c r="BX206" i="1"/>
  <c r="EF206" i="1"/>
  <c r="AT206" i="1"/>
  <c r="BV207" i="1"/>
  <c r="EJ206" i="1"/>
  <c r="DT207" i="1"/>
  <c r="BQ207" i="1"/>
  <c r="BL207" i="1"/>
  <c r="EG207" i="1"/>
  <c r="DU207" i="1"/>
  <c r="CA207" i="1"/>
  <c r="DX207" i="1"/>
  <c r="EA207" i="1"/>
  <c r="DW207" i="1"/>
  <c r="AG193" i="2"/>
  <c r="AF193" i="2"/>
  <c r="AI193" i="2" s="1"/>
  <c r="AO195" i="2"/>
  <c r="BB199" i="2"/>
  <c r="BC199" i="2"/>
  <c r="AN195" i="2"/>
  <c r="DO209" i="1"/>
  <c r="CU208" i="1"/>
  <c r="CX208" i="1"/>
  <c r="AS210" i="1"/>
  <c r="DL209" i="1"/>
  <c r="AG209" i="1"/>
  <c r="BK209" i="1"/>
  <c r="AE208" i="1"/>
  <c r="CY208" i="1"/>
  <c r="AA208" i="1"/>
  <c r="BD209" i="1"/>
  <c r="CK209" i="1"/>
  <c r="AI208" i="1"/>
  <c r="AU208" i="1"/>
  <c r="CI208" i="1"/>
  <c r="BF210" i="1"/>
  <c r="CZ209" i="1"/>
  <c r="X209" i="1"/>
  <c r="AB209" i="1"/>
  <c r="BB209" i="1"/>
  <c r="BH209" i="1"/>
  <c r="AQ208" i="1"/>
  <c r="AL208" i="1"/>
  <c r="CP208" i="1"/>
  <c r="CJ209" i="1"/>
  <c r="Z208" i="1"/>
  <c r="AD208" i="1"/>
  <c r="CO209" i="1"/>
  <c r="DS209" i="1"/>
  <c r="DC208" i="1"/>
  <c r="DM209" i="1"/>
  <c r="DN209" i="1"/>
  <c r="DG208" i="1"/>
  <c r="CM208" i="1"/>
  <c r="CG209" i="1"/>
  <c r="DK209" i="1"/>
  <c r="AR209" i="1"/>
  <c r="CH208" i="1"/>
  <c r="CL208" i="1"/>
  <c r="Y209" i="1"/>
  <c r="CQ208" i="1"/>
  <c r="DE209" i="1"/>
  <c r="DQ209" i="1"/>
  <c r="CS209" i="1"/>
  <c r="BE209" i="1"/>
  <c r="AH208" i="1"/>
  <c r="AF209" i="1"/>
  <c r="CN209" i="1"/>
  <c r="AY208" i="1"/>
  <c r="AO209" i="1"/>
  <c r="CW209" i="1"/>
  <c r="DP209" i="1"/>
  <c r="AM208" i="1"/>
  <c r="CF209" i="1"/>
  <c r="BI209" i="1"/>
  <c r="DJ210" i="1"/>
  <c r="CT208" i="1"/>
  <c r="BJ209" i="1"/>
  <c r="BG209" i="1"/>
  <c r="DI209" i="1"/>
  <c r="AW209" i="1"/>
  <c r="DR210" i="1"/>
  <c r="AP208" i="1"/>
  <c r="BC209" i="1"/>
  <c r="AL373" i="3" l="1"/>
  <c r="AM373" i="3"/>
  <c r="AW377" i="3"/>
  <c r="AV377" i="3"/>
  <c r="BI368" i="3"/>
  <c r="BH368" i="3"/>
  <c r="AT384" i="3"/>
  <c r="AU384" i="3"/>
  <c r="Z167" i="2"/>
  <c r="W168" i="2"/>
  <c r="Y168" i="2" s="1"/>
  <c r="X168" i="2"/>
  <c r="BD363" i="3"/>
  <c r="BF363" i="3" s="1"/>
  <c r="Y363" i="3"/>
  <c r="Z363" i="3"/>
  <c r="AD363" i="3"/>
  <c r="AC363" i="3"/>
  <c r="V363" i="3"/>
  <c r="U363" i="3"/>
  <c r="AB362" i="3"/>
  <c r="K241" i="2"/>
  <c r="AB240" i="2"/>
  <c r="W710" i="1"/>
  <c r="CL709" i="1"/>
  <c r="AE709" i="1"/>
  <c r="AA709" i="1"/>
  <c r="CI709" i="1"/>
  <c r="X709" i="1"/>
  <c r="CF709" i="1"/>
  <c r="AD709" i="1"/>
  <c r="CH709" i="1"/>
  <c r="AB709" i="1"/>
  <c r="AF709" i="1"/>
  <c r="CJ709" i="1"/>
  <c r="CN709" i="1"/>
  <c r="AG709" i="1"/>
  <c r="Y709" i="1"/>
  <c r="CK709" i="1"/>
  <c r="CG709" i="1"/>
  <c r="CO709" i="1"/>
  <c r="Z709" i="1"/>
  <c r="CM709" i="1"/>
  <c r="AS709" i="1"/>
  <c r="AK709" i="1"/>
  <c r="DG709" i="1"/>
  <c r="AU709" i="1"/>
  <c r="AR709" i="1"/>
  <c r="AC709" i="1"/>
  <c r="BA709" i="1"/>
  <c r="AY709" i="1"/>
  <c r="AQ709" i="1"/>
  <c r="DE709" i="1"/>
  <c r="AI709" i="1"/>
  <c r="CY709" i="1"/>
  <c r="DC709" i="1"/>
  <c r="DI709" i="1"/>
  <c r="DA709" i="1"/>
  <c r="CS709" i="1"/>
  <c r="CZ709" i="1"/>
  <c r="AM709" i="1"/>
  <c r="AW709" i="1"/>
  <c r="CQ709" i="1"/>
  <c r="CW709" i="1"/>
  <c r="AO709" i="1"/>
  <c r="AP709" i="1"/>
  <c r="CX709" i="1"/>
  <c r="CU709" i="1"/>
  <c r="CP709" i="1"/>
  <c r="AL709" i="1"/>
  <c r="AH709" i="1"/>
  <c r="CT709" i="1"/>
  <c r="AZ709" i="1"/>
  <c r="CV709" i="1"/>
  <c r="AN709" i="1"/>
  <c r="AJ709" i="1"/>
  <c r="AV709" i="1"/>
  <c r="DD709" i="1"/>
  <c r="DF709" i="1"/>
  <c r="CR709" i="1"/>
  <c r="DH709" i="1"/>
  <c r="AX709" i="1"/>
  <c r="AT709" i="1"/>
  <c r="DB709" i="1"/>
  <c r="BC364" i="3"/>
  <c r="BD364" i="3"/>
  <c r="S166" i="2"/>
  <c r="U166" i="2" s="1"/>
  <c r="T166" i="2"/>
  <c r="AH441" i="3"/>
  <c r="Q442" i="3"/>
  <c r="BD239" i="2"/>
  <c r="AH239" i="2"/>
  <c r="AR239" i="2"/>
  <c r="AM239" i="2"/>
  <c r="X362" i="3"/>
  <c r="AF362" i="3"/>
  <c r="AE362" i="3"/>
  <c r="AA362" i="3"/>
  <c r="BJ440" i="3"/>
  <c r="AS440" i="3"/>
  <c r="AX440" i="3"/>
  <c r="AN440" i="3"/>
  <c r="AS191" i="2"/>
  <c r="AT191" i="2"/>
  <c r="AW166" i="2"/>
  <c r="O166" i="2"/>
  <c r="AX166" i="2"/>
  <c r="P166" i="2"/>
  <c r="AK208" i="1"/>
  <c r="AV207" i="1"/>
  <c r="AC208" i="1"/>
  <c r="DH208" i="1"/>
  <c r="AZ208" i="1"/>
  <c r="DA208" i="1"/>
  <c r="DD208" i="1"/>
  <c r="BA208" i="1"/>
  <c r="DU208" i="1"/>
  <c r="BT208" i="1"/>
  <c r="DV207" i="1"/>
  <c r="CC208" i="1"/>
  <c r="DW208" i="1"/>
  <c r="DX208" i="1"/>
  <c r="BL208" i="1"/>
  <c r="DT208" i="1"/>
  <c r="BV208" i="1"/>
  <c r="EF207" i="1"/>
  <c r="BY208" i="1"/>
  <c r="BN207" i="1"/>
  <c r="AJ207" i="1"/>
  <c r="CV207" i="1"/>
  <c r="DZ207" i="1"/>
  <c r="DF207" i="1"/>
  <c r="DB207" i="1"/>
  <c r="EI208" i="1"/>
  <c r="EC208" i="1"/>
  <c r="EL208" i="1"/>
  <c r="BZ207" i="1"/>
  <c r="EA208" i="1"/>
  <c r="CA208" i="1"/>
  <c r="EG208" i="1"/>
  <c r="EJ207" i="1"/>
  <c r="AT207" i="1"/>
  <c r="BX207" i="1"/>
  <c r="BO208" i="1"/>
  <c r="BR207" i="1"/>
  <c r="BU208" i="1"/>
  <c r="ED208" i="1"/>
  <c r="AX207" i="1"/>
  <c r="DY208" i="1"/>
  <c r="CR207" i="1"/>
  <c r="CB207" i="1"/>
  <c r="BW208" i="1"/>
  <c r="EB208" i="1"/>
  <c r="BP207" i="1"/>
  <c r="CE208" i="1"/>
  <c r="BQ208" i="1"/>
  <c r="AN207" i="1"/>
  <c r="EH208" i="1"/>
  <c r="CD208" i="1"/>
  <c r="EK208" i="1"/>
  <c r="EM208" i="1"/>
  <c r="EE208" i="1"/>
  <c r="BS208" i="1"/>
  <c r="BM208" i="1"/>
  <c r="AJ193" i="2"/>
  <c r="AF194" i="2"/>
  <c r="AI194" i="2" s="1"/>
  <c r="AG194" i="2"/>
  <c r="BF199" i="2"/>
  <c r="AK196" i="2"/>
  <c r="AN196" i="2" s="1"/>
  <c r="AL196" i="2"/>
  <c r="BE199" i="2"/>
  <c r="AW210" i="1"/>
  <c r="BG210" i="1"/>
  <c r="AP209" i="1"/>
  <c r="DE210" i="1"/>
  <c r="BC210" i="1"/>
  <c r="DR211" i="1"/>
  <c r="DI210" i="1"/>
  <c r="BJ210" i="1"/>
  <c r="BI210" i="1"/>
  <c r="CF210" i="1"/>
  <c r="AM209" i="1"/>
  <c r="AO210" i="1"/>
  <c r="CN210" i="1"/>
  <c r="AH209" i="1"/>
  <c r="CS210" i="1"/>
  <c r="DQ210" i="1"/>
  <c r="CQ209" i="1"/>
  <c r="CH209" i="1"/>
  <c r="DK210" i="1"/>
  <c r="CM209" i="1"/>
  <c r="DC209" i="1"/>
  <c r="CO210" i="1"/>
  <c r="AD209" i="1"/>
  <c r="Z209" i="1"/>
  <c r="AQ209" i="1"/>
  <c r="BH210" i="1"/>
  <c r="AB210" i="1"/>
  <c r="AU209" i="1"/>
  <c r="AA209" i="1"/>
  <c r="AE209" i="1"/>
  <c r="BK210" i="1"/>
  <c r="AG210" i="1"/>
  <c r="DL210" i="1"/>
  <c r="AS211" i="1"/>
  <c r="CX209" i="1"/>
  <c r="DJ211" i="1"/>
  <c r="DP210" i="1"/>
  <c r="CW210" i="1"/>
  <c r="AY209" i="1"/>
  <c r="AF210" i="1"/>
  <c r="BE210" i="1"/>
  <c r="Y210" i="1"/>
  <c r="CL209" i="1"/>
  <c r="AR210" i="1"/>
  <c r="CG210" i="1"/>
  <c r="DN210" i="1"/>
  <c r="DM210" i="1"/>
  <c r="DS210" i="1"/>
  <c r="CJ210" i="1"/>
  <c r="CP209" i="1"/>
  <c r="AL209" i="1"/>
  <c r="BB210" i="1"/>
  <c r="X210" i="1"/>
  <c r="CZ210" i="1"/>
  <c r="BF211" i="1"/>
  <c r="AI209" i="1"/>
  <c r="CK210" i="1"/>
  <c r="BD210" i="1"/>
  <c r="CY209" i="1"/>
  <c r="CU209" i="1"/>
  <c r="DO210" i="1"/>
  <c r="CT209" i="1"/>
  <c r="DG209" i="1"/>
  <c r="CI209" i="1"/>
  <c r="BL368" i="3" l="1"/>
  <c r="BK368" i="3"/>
  <c r="AZ377" i="3"/>
  <c r="AQ385" i="3"/>
  <c r="AR385" i="3"/>
  <c r="AY377" i="3"/>
  <c r="AO373" i="3"/>
  <c r="AP373" i="3"/>
  <c r="Z168" i="2"/>
  <c r="W169" i="2"/>
  <c r="X169" i="2"/>
  <c r="X363" i="3"/>
  <c r="AF363" i="3"/>
  <c r="AA363" i="3"/>
  <c r="W363" i="3"/>
  <c r="U364" i="3" s="1"/>
  <c r="S167" i="2"/>
  <c r="T167" i="2"/>
  <c r="W711" i="1"/>
  <c r="CH710" i="1"/>
  <c r="AA710" i="1"/>
  <c r="Z710" i="1"/>
  <c r="CM710" i="1"/>
  <c r="AB710" i="1"/>
  <c r="AE710" i="1"/>
  <c r="CF710" i="1"/>
  <c r="CI710" i="1"/>
  <c r="AF710" i="1"/>
  <c r="Y710" i="1"/>
  <c r="AD710" i="1"/>
  <c r="CL710" i="1"/>
  <c r="X710" i="1"/>
  <c r="CJ710" i="1"/>
  <c r="CG710" i="1"/>
  <c r="CN710" i="1"/>
  <c r="CO710" i="1"/>
  <c r="CK710" i="1"/>
  <c r="AG710" i="1"/>
  <c r="AS710" i="1"/>
  <c r="DG710" i="1"/>
  <c r="AK710" i="1"/>
  <c r="CW710" i="1"/>
  <c r="AW710" i="1"/>
  <c r="CY710" i="1"/>
  <c r="BA710" i="1"/>
  <c r="CU710" i="1"/>
  <c r="AR710" i="1"/>
  <c r="AM710" i="1"/>
  <c r="DA710" i="1"/>
  <c r="AY710" i="1"/>
  <c r="AP710" i="1"/>
  <c r="DI710" i="1"/>
  <c r="DE710" i="1"/>
  <c r="CZ710" i="1"/>
  <c r="CQ710" i="1"/>
  <c r="AI710" i="1"/>
  <c r="AO710" i="1"/>
  <c r="AL710" i="1"/>
  <c r="AC710" i="1"/>
  <c r="CS710" i="1"/>
  <c r="DC710" i="1"/>
  <c r="CT710" i="1"/>
  <c r="CP710" i="1"/>
  <c r="AU710" i="1"/>
  <c r="CX710" i="1"/>
  <c r="AH710" i="1"/>
  <c r="AQ710" i="1"/>
  <c r="DH710" i="1"/>
  <c r="AX710" i="1"/>
  <c r="AT710" i="1"/>
  <c r="DF710" i="1"/>
  <c r="CR710" i="1"/>
  <c r="AN710" i="1"/>
  <c r="AV710" i="1"/>
  <c r="AZ710" i="1"/>
  <c r="AJ710" i="1"/>
  <c r="DD710" i="1"/>
  <c r="CV710" i="1"/>
  <c r="DB710" i="1"/>
  <c r="Y364" i="3"/>
  <c r="BE364" i="3"/>
  <c r="BF364" i="3"/>
  <c r="AE363" i="3"/>
  <c r="AH442" i="3"/>
  <c r="Q443" i="3"/>
  <c r="V166" i="2"/>
  <c r="BD240" i="2"/>
  <c r="AH240" i="2"/>
  <c r="AR240" i="2"/>
  <c r="AM240" i="2"/>
  <c r="AS441" i="3"/>
  <c r="BJ441" i="3"/>
  <c r="AN441" i="3"/>
  <c r="AX441" i="3"/>
  <c r="AB241" i="2"/>
  <c r="K242" i="2"/>
  <c r="AB363" i="3"/>
  <c r="AQ192" i="2"/>
  <c r="AP192" i="2"/>
  <c r="R166" i="2"/>
  <c r="Q166" i="2"/>
  <c r="AZ166" i="2"/>
  <c r="AY166" i="2"/>
  <c r="AK209" i="1"/>
  <c r="AV208" i="1"/>
  <c r="AC209" i="1"/>
  <c r="AZ209" i="1"/>
  <c r="DH209" i="1"/>
  <c r="DA209" i="1"/>
  <c r="BA209" i="1"/>
  <c r="DD209" i="1"/>
  <c r="EE209" i="1"/>
  <c r="EH209" i="1"/>
  <c r="EA209" i="1"/>
  <c r="BS209" i="1"/>
  <c r="AN208" i="1"/>
  <c r="BW209" i="1"/>
  <c r="CR208" i="1"/>
  <c r="ED209" i="1"/>
  <c r="BX208" i="1"/>
  <c r="EJ208" i="1"/>
  <c r="BZ208" i="1"/>
  <c r="DB208" i="1"/>
  <c r="AJ208" i="1"/>
  <c r="BY209" i="1"/>
  <c r="BV209" i="1"/>
  <c r="DU209" i="1"/>
  <c r="EK209" i="1"/>
  <c r="BP208" i="1"/>
  <c r="AX208" i="1"/>
  <c r="BO209" i="1"/>
  <c r="EI209" i="1"/>
  <c r="BN208" i="1"/>
  <c r="EF208" i="1"/>
  <c r="BM209" i="1"/>
  <c r="BQ209" i="1"/>
  <c r="BU209" i="1"/>
  <c r="AT208" i="1"/>
  <c r="EG209" i="1"/>
  <c r="EL209" i="1"/>
  <c r="DF208" i="1"/>
  <c r="CV208" i="1"/>
  <c r="DT209" i="1"/>
  <c r="DX209" i="1"/>
  <c r="CC209" i="1"/>
  <c r="BT209" i="1"/>
  <c r="EM209" i="1"/>
  <c r="CD209" i="1"/>
  <c r="CE209" i="1"/>
  <c r="EB209" i="1"/>
  <c r="CB208" i="1"/>
  <c r="DY209" i="1"/>
  <c r="BR208" i="1"/>
  <c r="CA209" i="1"/>
  <c r="EC209" i="1"/>
  <c r="DZ208" i="1"/>
  <c r="BL209" i="1"/>
  <c r="DW209" i="1"/>
  <c r="DV208" i="1"/>
  <c r="AJ194" i="2"/>
  <c r="AF195" i="2"/>
  <c r="AI195" i="2" s="1"/>
  <c r="AG195" i="2"/>
  <c r="AO196" i="2"/>
  <c r="AL197" i="2"/>
  <c r="AK197" i="2"/>
  <c r="BC200" i="2"/>
  <c r="BB200" i="2"/>
  <c r="BE200" i="2" s="1"/>
  <c r="AB211" i="1"/>
  <c r="DG210" i="1"/>
  <c r="DO211" i="1"/>
  <c r="BD211" i="1"/>
  <c r="AI210" i="1"/>
  <c r="X211" i="1"/>
  <c r="CI210" i="1"/>
  <c r="CT210" i="1"/>
  <c r="CU210" i="1"/>
  <c r="CK211" i="1"/>
  <c r="CZ211" i="1"/>
  <c r="BB211" i="1"/>
  <c r="AL210" i="1"/>
  <c r="CJ211" i="1"/>
  <c r="DM211" i="1"/>
  <c r="DN211" i="1"/>
  <c r="Y211" i="1"/>
  <c r="BE211" i="1"/>
  <c r="CW211" i="1"/>
  <c r="BK211" i="1"/>
  <c r="AA210" i="1"/>
  <c r="AU210" i="1"/>
  <c r="AQ210" i="1"/>
  <c r="AD210" i="1"/>
  <c r="DC210" i="1"/>
  <c r="CM210" i="1"/>
  <c r="CH210" i="1"/>
  <c r="CQ210" i="1"/>
  <c r="AO211" i="1"/>
  <c r="AM210" i="1"/>
  <c r="BI211" i="1"/>
  <c r="BJ211" i="1"/>
  <c r="DR212" i="1"/>
  <c r="BC211" i="1"/>
  <c r="DE211" i="1"/>
  <c r="AG211" i="1"/>
  <c r="CS211" i="1"/>
  <c r="CY210" i="1"/>
  <c r="BF212" i="1"/>
  <c r="CP210" i="1"/>
  <c r="DS211" i="1"/>
  <c r="CG211" i="1"/>
  <c r="CL210" i="1"/>
  <c r="AF211" i="1"/>
  <c r="AY210" i="1"/>
  <c r="DP211" i="1"/>
  <c r="DJ212" i="1"/>
  <c r="CX210" i="1"/>
  <c r="AS212" i="1"/>
  <c r="DL211" i="1"/>
  <c r="AE210" i="1"/>
  <c r="Z210" i="1"/>
  <c r="CO211" i="1"/>
  <c r="DK211" i="1"/>
  <c r="DQ211" i="1"/>
  <c r="AH210" i="1"/>
  <c r="CF211" i="1"/>
  <c r="AP210" i="1"/>
  <c r="BG211" i="1"/>
  <c r="AR211" i="1"/>
  <c r="CN211" i="1"/>
  <c r="BH211" i="1"/>
  <c r="DI211" i="1"/>
  <c r="AW211" i="1"/>
  <c r="AU385" i="3" l="1"/>
  <c r="AM374" i="3"/>
  <c r="AL374" i="3"/>
  <c r="AW378" i="3"/>
  <c r="AV378" i="3"/>
  <c r="AT385" i="3"/>
  <c r="BH369" i="3"/>
  <c r="BI369" i="3"/>
  <c r="Y169" i="2"/>
  <c r="Z169" i="2"/>
  <c r="AT192" i="2"/>
  <c r="Z364" i="3"/>
  <c r="AB364" i="3" s="1"/>
  <c r="V364" i="3"/>
  <c r="X364" i="3" s="1"/>
  <c r="AC364" i="3"/>
  <c r="AE364" i="3" s="1"/>
  <c r="AD364" i="3"/>
  <c r="W364" i="3"/>
  <c r="Z365" i="3" s="1"/>
  <c r="AA364" i="3"/>
  <c r="AH443" i="3"/>
  <c r="Q444" i="3"/>
  <c r="BC365" i="3"/>
  <c r="BD365" i="3"/>
  <c r="W712" i="1"/>
  <c r="AE711" i="1"/>
  <c r="AD711" i="1"/>
  <c r="CH711" i="1"/>
  <c r="CL711" i="1"/>
  <c r="CI711" i="1"/>
  <c r="X711" i="1"/>
  <c r="AF711" i="1"/>
  <c r="CF711" i="1"/>
  <c r="Z711" i="1"/>
  <c r="CJ711" i="1"/>
  <c r="CM711" i="1"/>
  <c r="AG711" i="1"/>
  <c r="AS711" i="1"/>
  <c r="AA711" i="1"/>
  <c r="Y711" i="1"/>
  <c r="CG711" i="1"/>
  <c r="CO711" i="1"/>
  <c r="CK711" i="1"/>
  <c r="AB711" i="1"/>
  <c r="CN711" i="1"/>
  <c r="AC711" i="1"/>
  <c r="DA711" i="1"/>
  <c r="AO711" i="1"/>
  <c r="DI711" i="1"/>
  <c r="AK711" i="1"/>
  <c r="DG711" i="1"/>
  <c r="AW711" i="1"/>
  <c r="CY711" i="1"/>
  <c r="AP711" i="1"/>
  <c r="CP711" i="1"/>
  <c r="AQ711" i="1"/>
  <c r="DC711" i="1"/>
  <c r="AR711" i="1"/>
  <c r="CZ711" i="1"/>
  <c r="CW711" i="1"/>
  <c r="AY711" i="1"/>
  <c r="AI711" i="1"/>
  <c r="BA711" i="1"/>
  <c r="AH711" i="1"/>
  <c r="AM711" i="1"/>
  <c r="DE711" i="1"/>
  <c r="CQ711" i="1"/>
  <c r="AL711" i="1"/>
  <c r="AU711" i="1"/>
  <c r="CU711" i="1"/>
  <c r="CX711" i="1"/>
  <c r="CT711" i="1"/>
  <c r="CS711" i="1"/>
  <c r="AX711" i="1"/>
  <c r="AT711" i="1"/>
  <c r="DB711" i="1"/>
  <c r="DH711" i="1"/>
  <c r="AZ711" i="1"/>
  <c r="AV711" i="1"/>
  <c r="CV711" i="1"/>
  <c r="AN711" i="1"/>
  <c r="AJ711" i="1"/>
  <c r="DF711" i="1"/>
  <c r="DD711" i="1"/>
  <c r="CR711" i="1"/>
  <c r="AB242" i="2"/>
  <c r="K243" i="2"/>
  <c r="BJ442" i="3"/>
  <c r="AS442" i="3"/>
  <c r="AN442" i="3"/>
  <c r="AX442" i="3"/>
  <c r="AH241" i="2"/>
  <c r="BD241" i="2"/>
  <c r="AR241" i="2"/>
  <c r="AM241" i="2"/>
  <c r="U167" i="2"/>
  <c r="V167" i="2"/>
  <c r="AS192" i="2"/>
  <c r="P167" i="2"/>
  <c r="AW167" i="2"/>
  <c r="O167" i="2"/>
  <c r="AX167" i="2"/>
  <c r="AK210" i="1"/>
  <c r="AV209" i="1"/>
  <c r="AC210" i="1"/>
  <c r="AZ210" i="1"/>
  <c r="DH210" i="1"/>
  <c r="DA210" i="1"/>
  <c r="DD210" i="1"/>
  <c r="BA210" i="1"/>
  <c r="BR209" i="1"/>
  <c r="CC210" i="1"/>
  <c r="BP209" i="1"/>
  <c r="DU210" i="1"/>
  <c r="DB209" i="1"/>
  <c r="EJ209" i="1"/>
  <c r="AN209" i="1"/>
  <c r="DW210" i="1"/>
  <c r="DZ209" i="1"/>
  <c r="CA210" i="1"/>
  <c r="EB210" i="1"/>
  <c r="EM210" i="1"/>
  <c r="DT210" i="1"/>
  <c r="DF209" i="1"/>
  <c r="EG210" i="1"/>
  <c r="BU210" i="1"/>
  <c r="BM210" i="1"/>
  <c r="BO210" i="1"/>
  <c r="BY210" i="1"/>
  <c r="ED210" i="1"/>
  <c r="BW210" i="1"/>
  <c r="EH210" i="1"/>
  <c r="EC210" i="1"/>
  <c r="DY210" i="1"/>
  <c r="CD210" i="1"/>
  <c r="CV209" i="1"/>
  <c r="EF209" i="1"/>
  <c r="EK210" i="1"/>
  <c r="BZ209" i="1"/>
  <c r="BS210" i="1"/>
  <c r="CE210" i="1"/>
  <c r="BN209" i="1"/>
  <c r="DV209" i="1"/>
  <c r="BL210" i="1"/>
  <c r="CB209" i="1"/>
  <c r="BT210" i="1"/>
  <c r="DX210" i="1"/>
  <c r="EL210" i="1"/>
  <c r="AT209" i="1"/>
  <c r="BQ210" i="1"/>
  <c r="EI210" i="1"/>
  <c r="AX209" i="1"/>
  <c r="BV210" i="1"/>
  <c r="AJ209" i="1"/>
  <c r="BX209" i="1"/>
  <c r="CR209" i="1"/>
  <c r="EA210" i="1"/>
  <c r="EE210" i="1"/>
  <c r="AF196" i="2"/>
  <c r="AG196" i="2"/>
  <c r="AJ195" i="2"/>
  <c r="AO197" i="2"/>
  <c r="BB201" i="2"/>
  <c r="BC201" i="2"/>
  <c r="BF200" i="2"/>
  <c r="AN197" i="2"/>
  <c r="DI212" i="1"/>
  <c r="AR212" i="1"/>
  <c r="AP211" i="1"/>
  <c r="DK212" i="1"/>
  <c r="AW212" i="1"/>
  <c r="BH212" i="1"/>
  <c r="BG212" i="1"/>
  <c r="AH211" i="1"/>
  <c r="Z211" i="1"/>
  <c r="AS213" i="1"/>
  <c r="DJ213" i="1"/>
  <c r="AY211" i="1"/>
  <c r="CG212" i="1"/>
  <c r="CP211" i="1"/>
  <c r="CY211" i="1"/>
  <c r="CS212" i="1"/>
  <c r="DE212" i="1"/>
  <c r="BI212" i="1"/>
  <c r="AO212" i="1"/>
  <c r="CH211" i="1"/>
  <c r="DC211" i="1"/>
  <c r="AU211" i="1"/>
  <c r="AA211" i="1"/>
  <c r="CW212" i="1"/>
  <c r="BE212" i="1"/>
  <c r="DN212" i="1"/>
  <c r="AL211" i="1"/>
  <c r="CZ212" i="1"/>
  <c r="CK212" i="1"/>
  <c r="CU211" i="1"/>
  <c r="CT211" i="1"/>
  <c r="AI211" i="1"/>
  <c r="DO212" i="1"/>
  <c r="AB212" i="1"/>
  <c r="CN212" i="1"/>
  <c r="CF212" i="1"/>
  <c r="DQ212" i="1"/>
  <c r="CO212" i="1"/>
  <c r="AE211" i="1"/>
  <c r="DL212" i="1"/>
  <c r="CX211" i="1"/>
  <c r="DP212" i="1"/>
  <c r="AF212" i="1"/>
  <c r="CL211" i="1"/>
  <c r="DS212" i="1"/>
  <c r="AG212" i="1"/>
  <c r="BC212" i="1"/>
  <c r="BJ212" i="1"/>
  <c r="AM211" i="1"/>
  <c r="CQ211" i="1"/>
  <c r="CM211" i="1"/>
  <c r="AD211" i="1"/>
  <c r="AQ211" i="1"/>
  <c r="BK212" i="1"/>
  <c r="Y212" i="1"/>
  <c r="DM212" i="1"/>
  <c r="CJ212" i="1"/>
  <c r="BB212" i="1"/>
  <c r="CI211" i="1"/>
  <c r="X212" i="1"/>
  <c r="BD212" i="1"/>
  <c r="DG211" i="1"/>
  <c r="BF213" i="1"/>
  <c r="DR213" i="1"/>
  <c r="AP374" i="3" l="1"/>
  <c r="AO374" i="3"/>
  <c r="AM375" i="3" s="1"/>
  <c r="BL369" i="3"/>
  <c r="AL375" i="3"/>
  <c r="AO375" i="3" s="1"/>
  <c r="AR386" i="3"/>
  <c r="AQ386" i="3"/>
  <c r="BK369" i="3"/>
  <c r="AY378" i="3"/>
  <c r="AZ378" i="3"/>
  <c r="AC365" i="3"/>
  <c r="AE365" i="3" s="1"/>
  <c r="X170" i="2"/>
  <c r="W170" i="2"/>
  <c r="AF364" i="3"/>
  <c r="AD365" i="3"/>
  <c r="AF365" i="3" s="1"/>
  <c r="V365" i="3"/>
  <c r="Y365" i="3"/>
  <c r="AA365" i="3" s="1"/>
  <c r="U365" i="3"/>
  <c r="W365" i="3" s="1"/>
  <c r="BD242" i="2"/>
  <c r="AH242" i="2"/>
  <c r="AR242" i="2"/>
  <c r="AM242" i="2"/>
  <c r="BF365" i="3"/>
  <c r="W713" i="1"/>
  <c r="CH712" i="1"/>
  <c r="Z712" i="1"/>
  <c r="AA712" i="1"/>
  <c r="AD712" i="1"/>
  <c r="CL712" i="1"/>
  <c r="AE712" i="1"/>
  <c r="X712" i="1"/>
  <c r="CJ712" i="1"/>
  <c r="CM712" i="1"/>
  <c r="AB712" i="1"/>
  <c r="AF712" i="1"/>
  <c r="Y712" i="1"/>
  <c r="AG712" i="1"/>
  <c r="AS712" i="1"/>
  <c r="CF712" i="1"/>
  <c r="CG712" i="1"/>
  <c r="CO712" i="1"/>
  <c r="CI712" i="1"/>
  <c r="CN712" i="1"/>
  <c r="CK712" i="1"/>
  <c r="DA712" i="1"/>
  <c r="AI712" i="1"/>
  <c r="DI712" i="1"/>
  <c r="CY712" i="1"/>
  <c r="CP712" i="1"/>
  <c r="CS712" i="1"/>
  <c r="CU712" i="1"/>
  <c r="DC712" i="1"/>
  <c r="DE712" i="1"/>
  <c r="CQ712" i="1"/>
  <c r="AM712" i="1"/>
  <c r="AH712" i="1"/>
  <c r="AC712" i="1"/>
  <c r="AK712" i="1"/>
  <c r="DG712" i="1"/>
  <c r="AY712" i="1"/>
  <c r="AU712" i="1"/>
  <c r="AO712" i="1"/>
  <c r="BA712" i="1"/>
  <c r="CW712" i="1"/>
  <c r="CZ712" i="1"/>
  <c r="AP712" i="1"/>
  <c r="AR712" i="1"/>
  <c r="CT712" i="1"/>
  <c r="AW712" i="1"/>
  <c r="AQ712" i="1"/>
  <c r="CX712" i="1"/>
  <c r="AL712" i="1"/>
  <c r="AZ712" i="1"/>
  <c r="AX712" i="1"/>
  <c r="AT712" i="1"/>
  <c r="AN712" i="1"/>
  <c r="AV712" i="1"/>
  <c r="DH712" i="1"/>
  <c r="CV712" i="1"/>
  <c r="AJ712" i="1"/>
  <c r="DD712" i="1"/>
  <c r="DF712" i="1"/>
  <c r="CR712" i="1"/>
  <c r="DB712" i="1"/>
  <c r="AH444" i="3"/>
  <c r="Q445" i="3"/>
  <c r="AB243" i="2"/>
  <c r="K244" i="2"/>
  <c r="S168" i="2"/>
  <c r="U168" i="2" s="1"/>
  <c r="T168" i="2"/>
  <c r="BE365" i="3"/>
  <c r="AS443" i="3"/>
  <c r="BJ443" i="3"/>
  <c r="AX443" i="3"/>
  <c r="AN443" i="3"/>
  <c r="AQ193" i="2"/>
  <c r="AP193" i="2"/>
  <c r="R167" i="2"/>
  <c r="AZ167" i="2"/>
  <c r="Q167" i="2"/>
  <c r="AY167" i="2"/>
  <c r="AK211" i="1"/>
  <c r="AV210" i="1"/>
  <c r="AC211" i="1"/>
  <c r="AZ211" i="1"/>
  <c r="DH211" i="1"/>
  <c r="DA211" i="1"/>
  <c r="BA211" i="1"/>
  <c r="DD211" i="1"/>
  <c r="DZ210" i="1"/>
  <c r="DB210" i="1"/>
  <c r="EE211" i="1"/>
  <c r="AJ210" i="1"/>
  <c r="CD211" i="1"/>
  <c r="BW211" i="1"/>
  <c r="EG211" i="1"/>
  <c r="CA211" i="1"/>
  <c r="EJ210" i="1"/>
  <c r="DU211" i="1"/>
  <c r="CC211" i="1"/>
  <c r="BV211" i="1"/>
  <c r="BZ210" i="1"/>
  <c r="BY211" i="1"/>
  <c r="EB211" i="1"/>
  <c r="AN210" i="1"/>
  <c r="CR210" i="1"/>
  <c r="AX210" i="1"/>
  <c r="BQ211" i="1"/>
  <c r="EL211" i="1"/>
  <c r="BT211" i="1"/>
  <c r="BL211" i="1"/>
  <c r="BN210" i="1"/>
  <c r="DY211" i="1"/>
  <c r="BO211" i="1"/>
  <c r="DF210" i="1"/>
  <c r="EM211" i="1"/>
  <c r="DW211" i="1"/>
  <c r="BX210" i="1"/>
  <c r="CB210" i="1"/>
  <c r="CE211" i="1"/>
  <c r="EF210" i="1"/>
  <c r="EC211" i="1"/>
  <c r="BM211" i="1"/>
  <c r="DT211" i="1"/>
  <c r="EA211" i="1"/>
  <c r="EI211" i="1"/>
  <c r="AT210" i="1"/>
  <c r="DX211" i="1"/>
  <c r="DV210" i="1"/>
  <c r="BS211" i="1"/>
  <c r="EK211" i="1"/>
  <c r="CV210" i="1"/>
  <c r="EH211" i="1"/>
  <c r="ED211" i="1"/>
  <c r="BU211" i="1"/>
  <c r="BP210" i="1"/>
  <c r="BR210" i="1"/>
  <c r="BF201" i="2"/>
  <c r="AJ196" i="2"/>
  <c r="BE201" i="2"/>
  <c r="BB202" i="2" s="1"/>
  <c r="AI196" i="2"/>
  <c r="AK198" i="2"/>
  <c r="AN198" i="2" s="1"/>
  <c r="AL198" i="2"/>
  <c r="AI212" i="1"/>
  <c r="X213" i="1"/>
  <c r="CJ213" i="1"/>
  <c r="BK213" i="1"/>
  <c r="AD212" i="1"/>
  <c r="BF214" i="1"/>
  <c r="DG212" i="1"/>
  <c r="BD213" i="1"/>
  <c r="BB213" i="1"/>
  <c r="DM213" i="1"/>
  <c r="AQ212" i="1"/>
  <c r="CQ212" i="1"/>
  <c r="BJ213" i="1"/>
  <c r="AG213" i="1"/>
  <c r="DS213" i="1"/>
  <c r="CL212" i="1"/>
  <c r="DP213" i="1"/>
  <c r="DL213" i="1"/>
  <c r="DQ213" i="1"/>
  <c r="CF213" i="1"/>
  <c r="CN213" i="1"/>
  <c r="DO213" i="1"/>
  <c r="CK213" i="1"/>
  <c r="AL212" i="1"/>
  <c r="DN213" i="1"/>
  <c r="CW213" i="1"/>
  <c r="AU212" i="1"/>
  <c r="AO213" i="1"/>
  <c r="CS213" i="1"/>
  <c r="CP212" i="1"/>
  <c r="CG213" i="1"/>
  <c r="DJ214" i="1"/>
  <c r="AH212" i="1"/>
  <c r="BG213" i="1"/>
  <c r="AR213" i="1"/>
  <c r="DI213" i="1"/>
  <c r="Y213" i="1"/>
  <c r="CM212" i="1"/>
  <c r="AM212" i="1"/>
  <c r="BC213" i="1"/>
  <c r="AF213" i="1"/>
  <c r="CX212" i="1"/>
  <c r="AE212" i="1"/>
  <c r="CO213" i="1"/>
  <c r="AB213" i="1"/>
  <c r="CT212" i="1"/>
  <c r="CZ213" i="1"/>
  <c r="BE213" i="1"/>
  <c r="AA212" i="1"/>
  <c r="DC212" i="1"/>
  <c r="CH212" i="1"/>
  <c r="BI213" i="1"/>
  <c r="DE213" i="1"/>
  <c r="CY212" i="1"/>
  <c r="Z212" i="1"/>
  <c r="BH213" i="1"/>
  <c r="AW213" i="1"/>
  <c r="DK213" i="1"/>
  <c r="AP212" i="1"/>
  <c r="CU212" i="1"/>
  <c r="DR214" i="1"/>
  <c r="CI212" i="1"/>
  <c r="AY212" i="1"/>
  <c r="AS214" i="1"/>
  <c r="AW379" i="3" l="1"/>
  <c r="AV379" i="3"/>
  <c r="AY379" i="3" s="1"/>
  <c r="BI370" i="3"/>
  <c r="BH370" i="3"/>
  <c r="BK370" i="3" s="1"/>
  <c r="AM376" i="3"/>
  <c r="AL376" i="3"/>
  <c r="AT386" i="3"/>
  <c r="AU386" i="3"/>
  <c r="AP375" i="3"/>
  <c r="X365" i="3"/>
  <c r="Y170" i="2"/>
  <c r="Z170" i="2"/>
  <c r="AB365" i="3"/>
  <c r="S169" i="2"/>
  <c r="T169" i="2"/>
  <c r="AH445" i="3"/>
  <c r="Q446" i="3"/>
  <c r="V168" i="2"/>
  <c r="BJ444" i="3"/>
  <c r="AS444" i="3"/>
  <c r="AX444" i="3"/>
  <c r="AN444" i="3"/>
  <c r="BD243" i="2"/>
  <c r="AH243" i="2"/>
  <c r="AM243" i="2"/>
  <c r="AR243" i="2"/>
  <c r="BD366" i="3"/>
  <c r="BC366" i="3"/>
  <c r="K245" i="2"/>
  <c r="AB244" i="2"/>
  <c r="W714" i="1"/>
  <c r="CH713" i="1"/>
  <c r="Z713" i="1"/>
  <c r="AD713" i="1"/>
  <c r="AA713" i="1"/>
  <c r="CF713" i="1"/>
  <c r="AE713" i="1"/>
  <c r="CM713" i="1"/>
  <c r="X713" i="1"/>
  <c r="AB713" i="1"/>
  <c r="AF713" i="1"/>
  <c r="CJ713" i="1"/>
  <c r="CI713" i="1"/>
  <c r="CG713" i="1"/>
  <c r="CO713" i="1"/>
  <c r="Y713" i="1"/>
  <c r="CK713" i="1"/>
  <c r="CL713" i="1"/>
  <c r="AG713" i="1"/>
  <c r="AS713" i="1"/>
  <c r="CN713" i="1"/>
  <c r="DG713" i="1"/>
  <c r="AO713" i="1"/>
  <c r="CW713" i="1"/>
  <c r="AW713" i="1"/>
  <c r="CS713" i="1"/>
  <c r="BA713" i="1"/>
  <c r="AI713" i="1"/>
  <c r="CP713" i="1"/>
  <c r="DC713" i="1"/>
  <c r="CQ713" i="1"/>
  <c r="AY713" i="1"/>
  <c r="AC713" i="1"/>
  <c r="CU713" i="1"/>
  <c r="AR713" i="1"/>
  <c r="DE713" i="1"/>
  <c r="AH713" i="1"/>
  <c r="DA713" i="1"/>
  <c r="AM713" i="1"/>
  <c r="AK713" i="1"/>
  <c r="AP713" i="1"/>
  <c r="DI713" i="1"/>
  <c r="AQ713" i="1"/>
  <c r="CZ713" i="1"/>
  <c r="AU713" i="1"/>
  <c r="CX713" i="1"/>
  <c r="CT713" i="1"/>
  <c r="AL713" i="1"/>
  <c r="CY713" i="1"/>
  <c r="DD713" i="1"/>
  <c r="AV713" i="1"/>
  <c r="AX713" i="1"/>
  <c r="CR713" i="1"/>
  <c r="AN713" i="1"/>
  <c r="AJ713" i="1"/>
  <c r="DF713" i="1"/>
  <c r="AT713" i="1"/>
  <c r="DH713" i="1"/>
  <c r="AZ713" i="1"/>
  <c r="CV713" i="1"/>
  <c r="DB713" i="1"/>
  <c r="U366" i="3"/>
  <c r="W366" i="3" s="1"/>
  <c r="AD366" i="3"/>
  <c r="AC366" i="3"/>
  <c r="V366" i="3"/>
  <c r="Y366" i="3"/>
  <c r="AA366" i="3" s="1"/>
  <c r="Z366" i="3"/>
  <c r="AS193" i="2"/>
  <c r="AT193" i="2"/>
  <c r="O168" i="2"/>
  <c r="Q168" i="2" s="1"/>
  <c r="AX168" i="2"/>
  <c r="P168" i="2"/>
  <c r="AW168" i="2"/>
  <c r="AK212" i="1"/>
  <c r="AV211" i="1"/>
  <c r="AC212" i="1"/>
  <c r="DH212" i="1"/>
  <c r="AZ212" i="1"/>
  <c r="DA212" i="1"/>
  <c r="BA212" i="1"/>
  <c r="DD212" i="1"/>
  <c r="ED212" i="1"/>
  <c r="CV211" i="1"/>
  <c r="DX212" i="1"/>
  <c r="DT212" i="1"/>
  <c r="CE212" i="1"/>
  <c r="BX211" i="1"/>
  <c r="DF211" i="1"/>
  <c r="BU212" i="1"/>
  <c r="AT211" i="1"/>
  <c r="EA212" i="1"/>
  <c r="EF211" i="1"/>
  <c r="DW212" i="1"/>
  <c r="EL212" i="1"/>
  <c r="AX211" i="1"/>
  <c r="AN211" i="1"/>
  <c r="BY212" i="1"/>
  <c r="EJ211" i="1"/>
  <c r="CD212" i="1"/>
  <c r="EE212" i="1"/>
  <c r="DZ211" i="1"/>
  <c r="DY212" i="1"/>
  <c r="BL212" i="1"/>
  <c r="BV212" i="1"/>
  <c r="DU212" i="1"/>
  <c r="BW212" i="1"/>
  <c r="DB211" i="1"/>
  <c r="BP211" i="1"/>
  <c r="BS212" i="1"/>
  <c r="EI212" i="1"/>
  <c r="EC212" i="1"/>
  <c r="BN211" i="1"/>
  <c r="BT212" i="1"/>
  <c r="CR211" i="1"/>
  <c r="EB212" i="1"/>
  <c r="CA212" i="1"/>
  <c r="AJ211" i="1"/>
  <c r="BR211" i="1"/>
  <c r="EH212" i="1"/>
  <c r="EK212" i="1"/>
  <c r="DV211" i="1"/>
  <c r="BM212" i="1"/>
  <c r="CB211" i="1"/>
  <c r="EM212" i="1"/>
  <c r="BO212" i="1"/>
  <c r="BQ212" i="1"/>
  <c r="BZ211" i="1"/>
  <c r="CC212" i="1"/>
  <c r="EG212" i="1"/>
  <c r="BE202" i="2"/>
  <c r="BC203" i="2" s="1"/>
  <c r="BC202" i="2"/>
  <c r="BF202" i="2" s="1"/>
  <c r="AG197" i="2"/>
  <c r="AF197" i="2"/>
  <c r="AL199" i="2"/>
  <c r="AK199" i="2"/>
  <c r="AN199" i="2" s="1"/>
  <c r="AO198" i="2"/>
  <c r="DE214" i="1"/>
  <c r="CO214" i="1"/>
  <c r="CY213" i="1"/>
  <c r="AP213" i="1"/>
  <c r="AY213" i="1"/>
  <c r="DR215" i="1"/>
  <c r="DK214" i="1"/>
  <c r="BH214" i="1"/>
  <c r="CH213" i="1"/>
  <c r="AB214" i="1"/>
  <c r="CX213" i="1"/>
  <c r="AM213" i="1"/>
  <c r="DI214" i="1"/>
  <c r="CG214" i="1"/>
  <c r="CS214" i="1"/>
  <c r="AO214" i="1"/>
  <c r="CW214" i="1"/>
  <c r="AL213" i="1"/>
  <c r="CN214" i="1"/>
  <c r="DQ214" i="1"/>
  <c r="DL214" i="1"/>
  <c r="AG214" i="1"/>
  <c r="BB214" i="1"/>
  <c r="BD214" i="1"/>
  <c r="BF215" i="1"/>
  <c r="AD213" i="1"/>
  <c r="CJ214" i="1"/>
  <c r="X214" i="1"/>
  <c r="CI213" i="1"/>
  <c r="BJ214" i="1"/>
  <c r="AW214" i="1"/>
  <c r="DC213" i="1"/>
  <c r="AA213" i="1"/>
  <c r="BE214" i="1"/>
  <c r="CZ214" i="1"/>
  <c r="CT213" i="1"/>
  <c r="AE213" i="1"/>
  <c r="AF214" i="1"/>
  <c r="BC214" i="1"/>
  <c r="CM213" i="1"/>
  <c r="Y214" i="1"/>
  <c r="AR214" i="1"/>
  <c r="BG214" i="1"/>
  <c r="AH213" i="1"/>
  <c r="DJ215" i="1"/>
  <c r="CP213" i="1"/>
  <c r="AU213" i="1"/>
  <c r="DN214" i="1"/>
  <c r="CK214" i="1"/>
  <c r="DO214" i="1"/>
  <c r="CF214" i="1"/>
  <c r="DP214" i="1"/>
  <c r="DS214" i="1"/>
  <c r="CQ213" i="1"/>
  <c r="AQ213" i="1"/>
  <c r="DM214" i="1"/>
  <c r="DG213" i="1"/>
  <c r="BK214" i="1"/>
  <c r="AI213" i="1"/>
  <c r="Z213" i="1"/>
  <c r="CL213" i="1"/>
  <c r="AS215" i="1"/>
  <c r="CU213" i="1"/>
  <c r="BI214" i="1"/>
  <c r="AZ379" i="3" l="1"/>
  <c r="AO376" i="3"/>
  <c r="AP376" i="3"/>
  <c r="BH371" i="3"/>
  <c r="BI371" i="3"/>
  <c r="AW380" i="3"/>
  <c r="AV380" i="3"/>
  <c r="AQ387" i="3"/>
  <c r="AT387" i="3" s="1"/>
  <c r="AR387" i="3"/>
  <c r="BL370" i="3"/>
  <c r="X171" i="2"/>
  <c r="W171" i="2"/>
  <c r="AF366" i="3"/>
  <c r="V169" i="2"/>
  <c r="AD367" i="3"/>
  <c r="AC367" i="3"/>
  <c r="Y367" i="3"/>
  <c r="Z367" i="3"/>
  <c r="U367" i="3"/>
  <c r="V367" i="3"/>
  <c r="AR244" i="2"/>
  <c r="AM244" i="2"/>
  <c r="AH244" i="2"/>
  <c r="BD244" i="2"/>
  <c r="AS445" i="3"/>
  <c r="BJ445" i="3"/>
  <c r="AN445" i="3"/>
  <c r="AX445" i="3"/>
  <c r="K246" i="2"/>
  <c r="AB245" i="2"/>
  <c r="U169" i="2"/>
  <c r="AB366" i="3"/>
  <c r="X366" i="3"/>
  <c r="BE366" i="3"/>
  <c r="BF366" i="3"/>
  <c r="AE366" i="3"/>
  <c r="AE367" i="3" s="1"/>
  <c r="W715" i="1"/>
  <c r="AD714" i="1"/>
  <c r="CL714" i="1"/>
  <c r="AE714" i="1"/>
  <c r="Z714" i="1"/>
  <c r="AA714" i="1"/>
  <c r="CH714" i="1"/>
  <c r="CF714" i="1"/>
  <c r="CI714" i="1"/>
  <c r="AF714" i="1"/>
  <c r="X714" i="1"/>
  <c r="AB714" i="1"/>
  <c r="CN714" i="1"/>
  <c r="AS714" i="1"/>
  <c r="CO714" i="1"/>
  <c r="CM714" i="1"/>
  <c r="Y714" i="1"/>
  <c r="AG714" i="1"/>
  <c r="CK714" i="1"/>
  <c r="CJ714" i="1"/>
  <c r="CG714" i="1"/>
  <c r="AC714" i="1"/>
  <c r="AR714" i="1"/>
  <c r="AK714" i="1"/>
  <c r="DG714" i="1"/>
  <c r="AP714" i="1"/>
  <c r="BA714" i="1"/>
  <c r="DC714" i="1"/>
  <c r="CZ714" i="1"/>
  <c r="AM714" i="1"/>
  <c r="AO714" i="1"/>
  <c r="CW714" i="1"/>
  <c r="AW714" i="1"/>
  <c r="AY714" i="1"/>
  <c r="CS714" i="1"/>
  <c r="DE714" i="1"/>
  <c r="DA714" i="1"/>
  <c r="AI714" i="1"/>
  <c r="CP714" i="1"/>
  <c r="DI714" i="1"/>
  <c r="AQ714" i="1"/>
  <c r="AH714" i="1"/>
  <c r="CQ714" i="1"/>
  <c r="AL714" i="1"/>
  <c r="CT714" i="1"/>
  <c r="CX714" i="1"/>
  <c r="CY714" i="1"/>
  <c r="AU714" i="1"/>
  <c r="CU714" i="1"/>
  <c r="DF714" i="1"/>
  <c r="AN714" i="1"/>
  <c r="AT714" i="1"/>
  <c r="AJ714" i="1"/>
  <c r="AZ714" i="1"/>
  <c r="CV714" i="1"/>
  <c r="DH714" i="1"/>
  <c r="AV714" i="1"/>
  <c r="AX714" i="1"/>
  <c r="CR714" i="1"/>
  <c r="DB714" i="1"/>
  <c r="DD714" i="1"/>
  <c r="AH446" i="3"/>
  <c r="Q447" i="3"/>
  <c r="AQ194" i="2"/>
  <c r="AP194" i="2"/>
  <c r="AZ168" i="2"/>
  <c r="AW169" i="2"/>
  <c r="AX169" i="2"/>
  <c r="P169" i="2"/>
  <c r="O169" i="2"/>
  <c r="R168" i="2"/>
  <c r="AY168" i="2"/>
  <c r="AK213" i="1"/>
  <c r="AV212" i="1"/>
  <c r="AC213" i="1"/>
  <c r="DH213" i="1"/>
  <c r="AZ213" i="1"/>
  <c r="DA213" i="1"/>
  <c r="BA213" i="1"/>
  <c r="DD213" i="1"/>
  <c r="BQ213" i="1"/>
  <c r="EK213" i="1"/>
  <c r="BR212" i="1"/>
  <c r="EB213" i="1"/>
  <c r="BT213" i="1"/>
  <c r="EC213" i="1"/>
  <c r="BS213" i="1"/>
  <c r="DB212" i="1"/>
  <c r="DU213" i="1"/>
  <c r="BL213" i="1"/>
  <c r="DZ212" i="1"/>
  <c r="BY213" i="1"/>
  <c r="EA213" i="1"/>
  <c r="BU213" i="1"/>
  <c r="BX212" i="1"/>
  <c r="DT213" i="1"/>
  <c r="CV212" i="1"/>
  <c r="CD213" i="1"/>
  <c r="AX212" i="1"/>
  <c r="DW213" i="1"/>
  <c r="BZ212" i="1"/>
  <c r="CB212" i="1"/>
  <c r="DV212" i="1"/>
  <c r="EH213" i="1"/>
  <c r="CR212" i="1"/>
  <c r="BN212" i="1"/>
  <c r="EI213" i="1"/>
  <c r="BW213" i="1"/>
  <c r="BV213" i="1"/>
  <c r="DY213" i="1"/>
  <c r="EE213" i="1"/>
  <c r="EL213" i="1"/>
  <c r="EF212" i="1"/>
  <c r="DF212" i="1"/>
  <c r="CE213" i="1"/>
  <c r="DX213" i="1"/>
  <c r="ED213" i="1"/>
  <c r="EG213" i="1"/>
  <c r="BO213" i="1"/>
  <c r="AJ212" i="1"/>
  <c r="CC213" i="1"/>
  <c r="EM213" i="1"/>
  <c r="BM213" i="1"/>
  <c r="CA213" i="1"/>
  <c r="BP212" i="1"/>
  <c r="EJ212" i="1"/>
  <c r="AN212" i="1"/>
  <c r="AT212" i="1"/>
  <c r="AJ197" i="2"/>
  <c r="BB203" i="2"/>
  <c r="BF203" i="2" s="1"/>
  <c r="AI197" i="2"/>
  <c r="AK200" i="2"/>
  <c r="AN200" i="2" s="1"/>
  <c r="AL200" i="2"/>
  <c r="AO199" i="2"/>
  <c r="AG215" i="1"/>
  <c r="CU214" i="1"/>
  <c r="AI214" i="1"/>
  <c r="AQ214" i="1"/>
  <c r="DP215" i="1"/>
  <c r="CK215" i="1"/>
  <c r="BG215" i="1"/>
  <c r="CP214" i="1"/>
  <c r="BI215" i="1"/>
  <c r="AS216" i="1"/>
  <c r="Z214" i="1"/>
  <c r="BK215" i="1"/>
  <c r="CQ214" i="1"/>
  <c r="DS215" i="1"/>
  <c r="DO215" i="1"/>
  <c r="DN215" i="1"/>
  <c r="DJ216" i="1"/>
  <c r="AH214" i="1"/>
  <c r="CM214" i="1"/>
  <c r="AE214" i="1"/>
  <c r="CZ215" i="1"/>
  <c r="AA214" i="1"/>
  <c r="BJ215" i="1"/>
  <c r="CJ215" i="1"/>
  <c r="BF216" i="1"/>
  <c r="BD215" i="1"/>
  <c r="BB215" i="1"/>
  <c r="DQ215" i="1"/>
  <c r="CW215" i="1"/>
  <c r="AO215" i="1"/>
  <c r="CG215" i="1"/>
  <c r="CX214" i="1"/>
  <c r="CH214" i="1"/>
  <c r="DK215" i="1"/>
  <c r="AY214" i="1"/>
  <c r="AP214" i="1"/>
  <c r="CY214" i="1"/>
  <c r="DE215" i="1"/>
  <c r="AR215" i="1"/>
  <c r="DM215" i="1"/>
  <c r="CF215" i="1"/>
  <c r="Y215" i="1"/>
  <c r="BC215" i="1"/>
  <c r="AF215" i="1"/>
  <c r="CT214" i="1"/>
  <c r="BE215" i="1"/>
  <c r="DC214" i="1"/>
  <c r="CI214" i="1"/>
  <c r="X215" i="1"/>
  <c r="DL215" i="1"/>
  <c r="AL214" i="1"/>
  <c r="AM214" i="1"/>
  <c r="DR216" i="1"/>
  <c r="CO215" i="1"/>
  <c r="AB215" i="1"/>
  <c r="CL214" i="1"/>
  <c r="DG214" i="1"/>
  <c r="AU214" i="1"/>
  <c r="AW215" i="1"/>
  <c r="AD214" i="1"/>
  <c r="CN215" i="1"/>
  <c r="CS215" i="1"/>
  <c r="DI215" i="1"/>
  <c r="BH215" i="1"/>
  <c r="AZ380" i="3" l="1"/>
  <c r="BL371" i="3"/>
  <c r="AQ388" i="3"/>
  <c r="AT388" i="3" s="1"/>
  <c r="AR388" i="3"/>
  <c r="AY380" i="3"/>
  <c r="AU387" i="3"/>
  <c r="BK371" i="3"/>
  <c r="AM377" i="3"/>
  <c r="AL377" i="3"/>
  <c r="AO377" i="3"/>
  <c r="Y171" i="2"/>
  <c r="Z171" i="2"/>
  <c r="X367" i="3"/>
  <c r="W716" i="1"/>
  <c r="AA715" i="1"/>
  <c r="CL715" i="1"/>
  <c r="Z715" i="1"/>
  <c r="AE715" i="1"/>
  <c r="AD715" i="1"/>
  <c r="CH715" i="1"/>
  <c r="CM715" i="1"/>
  <c r="AB715" i="1"/>
  <c r="CF715" i="1"/>
  <c r="CI715" i="1"/>
  <c r="AF715" i="1"/>
  <c r="CJ715" i="1"/>
  <c r="CG715" i="1"/>
  <c r="CK715" i="1"/>
  <c r="CO715" i="1"/>
  <c r="X715" i="1"/>
  <c r="CN715" i="1"/>
  <c r="AG715" i="1"/>
  <c r="AS715" i="1"/>
  <c r="Y715" i="1"/>
  <c r="CP715" i="1"/>
  <c r="DG715" i="1"/>
  <c r="CW715" i="1"/>
  <c r="AC715" i="1"/>
  <c r="AY715" i="1"/>
  <c r="DE715" i="1"/>
  <c r="AQ715" i="1"/>
  <c r="AR715" i="1"/>
  <c r="CQ715" i="1"/>
  <c r="DA715" i="1"/>
  <c r="AK715" i="1"/>
  <c r="DC715" i="1"/>
  <c r="CT715" i="1"/>
  <c r="CS715" i="1"/>
  <c r="AM715" i="1"/>
  <c r="AW715" i="1"/>
  <c r="AP715" i="1"/>
  <c r="AI715" i="1"/>
  <c r="AO715" i="1"/>
  <c r="BA715" i="1"/>
  <c r="CZ715" i="1"/>
  <c r="CX715" i="1"/>
  <c r="AU715" i="1"/>
  <c r="CY715" i="1"/>
  <c r="AL715" i="1"/>
  <c r="CU715" i="1"/>
  <c r="DI715" i="1"/>
  <c r="AH715" i="1"/>
  <c r="AZ715" i="1"/>
  <c r="DH715" i="1"/>
  <c r="AV715" i="1"/>
  <c r="DD715" i="1"/>
  <c r="CV715" i="1"/>
  <c r="CR715" i="1"/>
  <c r="AT715" i="1"/>
  <c r="AX715" i="1"/>
  <c r="DF715" i="1"/>
  <c r="AN715" i="1"/>
  <c r="AJ715" i="1"/>
  <c r="DB715" i="1"/>
  <c r="K247" i="2"/>
  <c r="AB246" i="2"/>
  <c r="W367" i="3"/>
  <c r="AA367" i="3"/>
  <c r="AB367" i="3"/>
  <c r="AT194" i="2"/>
  <c r="AH447" i="3"/>
  <c r="Q448" i="3"/>
  <c r="S170" i="2"/>
  <c r="T170" i="2"/>
  <c r="AF367" i="3"/>
  <c r="BJ446" i="3"/>
  <c r="AS446" i="3"/>
  <c r="AN446" i="3"/>
  <c r="AX446" i="3"/>
  <c r="BD367" i="3"/>
  <c r="BC367" i="3"/>
  <c r="AR245" i="2"/>
  <c r="BD245" i="2"/>
  <c r="AM245" i="2"/>
  <c r="AH245" i="2"/>
  <c r="AS194" i="2"/>
  <c r="R169" i="2"/>
  <c r="AY169" i="2"/>
  <c r="Q169" i="2"/>
  <c r="AZ169" i="2"/>
  <c r="AK214" i="1"/>
  <c r="AV213" i="1"/>
  <c r="AC214" i="1"/>
  <c r="AZ214" i="1"/>
  <c r="DH214" i="1"/>
  <c r="DA214" i="1"/>
  <c r="DD214" i="1"/>
  <c r="BA214" i="1"/>
  <c r="AT213" i="1"/>
  <c r="EJ213" i="1"/>
  <c r="CE214" i="1"/>
  <c r="BT214" i="1"/>
  <c r="EM214" i="1"/>
  <c r="EG214" i="1"/>
  <c r="DX214" i="1"/>
  <c r="EL214" i="1"/>
  <c r="BN213" i="1"/>
  <c r="CB213" i="1"/>
  <c r="BY214" i="1"/>
  <c r="BM214" i="1"/>
  <c r="BO214" i="1"/>
  <c r="DV213" i="1"/>
  <c r="AX213" i="1"/>
  <c r="BX213" i="1"/>
  <c r="DU214" i="1"/>
  <c r="BR213" i="1"/>
  <c r="BQ214" i="1"/>
  <c r="CC214" i="1"/>
  <c r="ED214" i="1"/>
  <c r="EF213" i="1"/>
  <c r="EE214" i="1"/>
  <c r="BV214" i="1"/>
  <c r="EI214" i="1"/>
  <c r="CR213" i="1"/>
  <c r="BZ213" i="1"/>
  <c r="CV213" i="1"/>
  <c r="EA214" i="1"/>
  <c r="DZ213" i="1"/>
  <c r="BS214" i="1"/>
  <c r="EK214" i="1"/>
  <c r="AN213" i="1"/>
  <c r="BP213" i="1"/>
  <c r="CA214" i="1"/>
  <c r="AJ213" i="1"/>
  <c r="DF213" i="1"/>
  <c r="DY214" i="1"/>
  <c r="BW214" i="1"/>
  <c r="EH214" i="1"/>
  <c r="DW214" i="1"/>
  <c r="CD214" i="1"/>
  <c r="DT214" i="1"/>
  <c r="BU214" i="1"/>
  <c r="BL214" i="1"/>
  <c r="DB213" i="1"/>
  <c r="EC214" i="1"/>
  <c r="EB214" i="1"/>
  <c r="BE203" i="2"/>
  <c r="BC204" i="2" s="1"/>
  <c r="AG198" i="2"/>
  <c r="AF198" i="2"/>
  <c r="AL201" i="2"/>
  <c r="AK201" i="2"/>
  <c r="AO200" i="2"/>
  <c r="DR217" i="1"/>
  <c r="DG215" i="1"/>
  <c r="AB216" i="1"/>
  <c r="BH216" i="1"/>
  <c r="DI216" i="1"/>
  <c r="CS216" i="1"/>
  <c r="AD215" i="1"/>
  <c r="AW216" i="1"/>
  <c r="CL215" i="1"/>
  <c r="AM215" i="1"/>
  <c r="DL216" i="1"/>
  <c r="CI215" i="1"/>
  <c r="BE216" i="1"/>
  <c r="BC216" i="1"/>
  <c r="DM216" i="1"/>
  <c r="AR216" i="1"/>
  <c r="CY215" i="1"/>
  <c r="CX215" i="1"/>
  <c r="AO216" i="1"/>
  <c r="DQ216" i="1"/>
  <c r="BB216" i="1"/>
  <c r="AA215" i="1"/>
  <c r="AE215" i="1"/>
  <c r="CM215" i="1"/>
  <c r="AH215" i="1"/>
  <c r="DO216" i="1"/>
  <c r="DS216" i="1"/>
  <c r="BK216" i="1"/>
  <c r="Z215" i="1"/>
  <c r="BI216" i="1"/>
  <c r="CP215" i="1"/>
  <c r="CK216" i="1"/>
  <c r="AQ215" i="1"/>
  <c r="AI215" i="1"/>
  <c r="BF217" i="1"/>
  <c r="CN216" i="1"/>
  <c r="CO216" i="1"/>
  <c r="AL215" i="1"/>
  <c r="DC215" i="1"/>
  <c r="CT215" i="1"/>
  <c r="Y216" i="1"/>
  <c r="CF216" i="1"/>
  <c r="DE216" i="1"/>
  <c r="AP215" i="1"/>
  <c r="AY215" i="1"/>
  <c r="CH215" i="1"/>
  <c r="CG216" i="1"/>
  <c r="CW216" i="1"/>
  <c r="BJ216" i="1"/>
  <c r="DJ217" i="1"/>
  <c r="DN216" i="1"/>
  <c r="CQ215" i="1"/>
  <c r="AS217" i="1"/>
  <c r="BG216" i="1"/>
  <c r="CU215" i="1"/>
  <c r="AG216" i="1"/>
  <c r="AU215" i="1"/>
  <c r="X216" i="1"/>
  <c r="AF216" i="1"/>
  <c r="DK216" i="1"/>
  <c r="BD216" i="1"/>
  <c r="CJ216" i="1"/>
  <c r="CZ216" i="1"/>
  <c r="DP216" i="1"/>
  <c r="AU388" i="3" l="1"/>
  <c r="AR389" i="3"/>
  <c r="AQ389" i="3"/>
  <c r="AP377" i="3"/>
  <c r="AW381" i="3"/>
  <c r="AV381" i="3"/>
  <c r="AY381" i="3" s="1"/>
  <c r="BI372" i="3"/>
  <c r="BH372" i="3"/>
  <c r="AM378" i="3"/>
  <c r="AL378" i="3"/>
  <c r="X172" i="2"/>
  <c r="W172" i="2"/>
  <c r="V170" i="2"/>
  <c r="U170" i="2"/>
  <c r="S171" i="2" s="1"/>
  <c r="U171" i="2" s="1"/>
  <c r="AS447" i="3"/>
  <c r="BJ447" i="3"/>
  <c r="AX447" i="3"/>
  <c r="AN447" i="3"/>
  <c r="U368" i="3"/>
  <c r="W368" i="3" s="1"/>
  <c r="AD368" i="3"/>
  <c r="AC368" i="3"/>
  <c r="V368" i="3"/>
  <c r="Y368" i="3"/>
  <c r="AA368" i="3" s="1"/>
  <c r="Z368" i="3"/>
  <c r="BE367" i="3"/>
  <c r="BF367" i="3"/>
  <c r="AR246" i="2"/>
  <c r="AH246" i="2"/>
  <c r="AM246" i="2"/>
  <c r="BD246" i="2"/>
  <c r="K248" i="2"/>
  <c r="AB247" i="2"/>
  <c r="AH448" i="3"/>
  <c r="Q449" i="3"/>
  <c r="W717" i="1"/>
  <c r="AD716" i="1"/>
  <c r="Z716" i="1"/>
  <c r="CM716" i="1"/>
  <c r="X716" i="1"/>
  <c r="AE716" i="1"/>
  <c r="AB716" i="1"/>
  <c r="AF716" i="1"/>
  <c r="CF716" i="1"/>
  <c r="CH716" i="1"/>
  <c r="AA716" i="1"/>
  <c r="CI716" i="1"/>
  <c r="CN716" i="1"/>
  <c r="Y716" i="1"/>
  <c r="CO716" i="1"/>
  <c r="CG716" i="1"/>
  <c r="CL716" i="1"/>
  <c r="AS716" i="1"/>
  <c r="CK716" i="1"/>
  <c r="CJ716" i="1"/>
  <c r="AG716" i="1"/>
  <c r="DG716" i="1"/>
  <c r="AI716" i="1"/>
  <c r="DC716" i="1"/>
  <c r="CP716" i="1"/>
  <c r="AM716" i="1"/>
  <c r="AW716" i="1"/>
  <c r="AO716" i="1"/>
  <c r="CZ716" i="1"/>
  <c r="CQ716" i="1"/>
  <c r="AK716" i="1"/>
  <c r="BA716" i="1"/>
  <c r="DA716" i="1"/>
  <c r="AY716" i="1"/>
  <c r="CS716" i="1"/>
  <c r="AQ716" i="1"/>
  <c r="AR716" i="1"/>
  <c r="DE716" i="1"/>
  <c r="AC716" i="1"/>
  <c r="CW716" i="1"/>
  <c r="AP716" i="1"/>
  <c r="CU716" i="1"/>
  <c r="DI716" i="1"/>
  <c r="CY716" i="1"/>
  <c r="CT716" i="1"/>
  <c r="AL716" i="1"/>
  <c r="CX716" i="1"/>
  <c r="AH716" i="1"/>
  <c r="AU716" i="1"/>
  <c r="CR716" i="1"/>
  <c r="AJ716" i="1"/>
  <c r="AV716" i="1"/>
  <c r="AN716" i="1"/>
  <c r="AX716" i="1"/>
  <c r="DH716" i="1"/>
  <c r="DD716" i="1"/>
  <c r="AZ716" i="1"/>
  <c r="DF716" i="1"/>
  <c r="CV716" i="1"/>
  <c r="AT716" i="1"/>
  <c r="DB716" i="1"/>
  <c r="AP195" i="2"/>
  <c r="AQ195" i="2"/>
  <c r="BB204" i="2"/>
  <c r="BF204" i="2" s="1"/>
  <c r="O170" i="2"/>
  <c r="Q170" i="2" s="1"/>
  <c r="AX170" i="2"/>
  <c r="P170" i="2"/>
  <c r="AW170" i="2"/>
  <c r="AY170" i="2" s="1"/>
  <c r="AK215" i="1"/>
  <c r="AV214" i="1"/>
  <c r="AC215" i="1"/>
  <c r="DH215" i="1"/>
  <c r="AZ215" i="1"/>
  <c r="DA215" i="1"/>
  <c r="BA215" i="1"/>
  <c r="DD215" i="1"/>
  <c r="DT215" i="1"/>
  <c r="DW215" i="1"/>
  <c r="DF214" i="1"/>
  <c r="BS215" i="1"/>
  <c r="EA215" i="1"/>
  <c r="BZ214" i="1"/>
  <c r="EJ214" i="1"/>
  <c r="EC215" i="1"/>
  <c r="BL215" i="1"/>
  <c r="BW215" i="1"/>
  <c r="CA215" i="1"/>
  <c r="AN214" i="1"/>
  <c r="EI215" i="1"/>
  <c r="EE215" i="1"/>
  <c r="ED215" i="1"/>
  <c r="DU215" i="1"/>
  <c r="BN214" i="1"/>
  <c r="BT215" i="1"/>
  <c r="BX214" i="1"/>
  <c r="DV214" i="1"/>
  <c r="EG215" i="1"/>
  <c r="BU215" i="1"/>
  <c r="CD215" i="1"/>
  <c r="EH215" i="1"/>
  <c r="DY215" i="1"/>
  <c r="AJ214" i="1"/>
  <c r="BP214" i="1"/>
  <c r="EK215" i="1"/>
  <c r="CV214" i="1"/>
  <c r="BV215" i="1"/>
  <c r="CC215" i="1"/>
  <c r="BR214" i="1"/>
  <c r="BM215" i="1"/>
  <c r="CB214" i="1"/>
  <c r="EL215" i="1"/>
  <c r="CE215" i="1"/>
  <c r="EB215" i="1"/>
  <c r="DB214" i="1"/>
  <c r="DZ214" i="1"/>
  <c r="CR214" i="1"/>
  <c r="EF214" i="1"/>
  <c r="BQ215" i="1"/>
  <c r="AX214" i="1"/>
  <c r="BO215" i="1"/>
  <c r="BY215" i="1"/>
  <c r="DX215" i="1"/>
  <c r="EM215" i="1"/>
  <c r="AT214" i="1"/>
  <c r="AJ198" i="2"/>
  <c r="AO201" i="2"/>
  <c r="AI198" i="2"/>
  <c r="AF199" i="2" s="1"/>
  <c r="AN201" i="2"/>
  <c r="BK217" i="1"/>
  <c r="CZ217" i="1"/>
  <c r="BD217" i="1"/>
  <c r="DK217" i="1"/>
  <c r="AF217" i="1"/>
  <c r="AG217" i="1"/>
  <c r="CQ216" i="1"/>
  <c r="CJ217" i="1"/>
  <c r="X217" i="1"/>
  <c r="AU216" i="1"/>
  <c r="BG217" i="1"/>
  <c r="DJ218" i="1"/>
  <c r="CW217" i="1"/>
  <c r="DE217" i="1"/>
  <c r="CF217" i="1"/>
  <c r="CT216" i="1"/>
  <c r="AL216" i="1"/>
  <c r="CO217" i="1"/>
  <c r="BF218" i="1"/>
  <c r="CK217" i="1"/>
  <c r="BI217" i="1"/>
  <c r="DS217" i="1"/>
  <c r="CM216" i="1"/>
  <c r="AA216" i="1"/>
  <c r="BB217" i="1"/>
  <c r="AO217" i="1"/>
  <c r="AR217" i="1"/>
  <c r="CI216" i="1"/>
  <c r="DL217" i="1"/>
  <c r="AM216" i="1"/>
  <c r="CL216" i="1"/>
  <c r="AW217" i="1"/>
  <c r="CS217" i="1"/>
  <c r="BH217" i="1"/>
  <c r="DG216" i="1"/>
  <c r="AS218" i="1"/>
  <c r="DN217" i="1"/>
  <c r="BJ217" i="1"/>
  <c r="CG217" i="1"/>
  <c r="CH216" i="1"/>
  <c r="AP216" i="1"/>
  <c r="Y217" i="1"/>
  <c r="DC216" i="1"/>
  <c r="CN217" i="1"/>
  <c r="AQ216" i="1"/>
  <c r="CP216" i="1"/>
  <c r="Z216" i="1"/>
  <c r="AH216" i="1"/>
  <c r="AE216" i="1"/>
  <c r="DQ217" i="1"/>
  <c r="CX216" i="1"/>
  <c r="CY216" i="1"/>
  <c r="DM217" i="1"/>
  <c r="BE217" i="1"/>
  <c r="AD216" i="1"/>
  <c r="DI217" i="1"/>
  <c r="AB217" i="1"/>
  <c r="DR218" i="1"/>
  <c r="AY216" i="1"/>
  <c r="AI216" i="1"/>
  <c r="DP217" i="1"/>
  <c r="CU216" i="1"/>
  <c r="DO217" i="1"/>
  <c r="BC217" i="1"/>
  <c r="AP378" i="3" l="1"/>
  <c r="AO378" i="3"/>
  <c r="BL372" i="3"/>
  <c r="AW382" i="3"/>
  <c r="AV382" i="3"/>
  <c r="AT389" i="3"/>
  <c r="AU389" i="3"/>
  <c r="BK372" i="3"/>
  <c r="AZ381" i="3"/>
  <c r="Z172" i="2"/>
  <c r="Y172" i="2"/>
  <c r="T171" i="2"/>
  <c r="V171" i="2" s="1"/>
  <c r="X368" i="3"/>
  <c r="W718" i="1"/>
  <c r="CL717" i="1"/>
  <c r="AE717" i="1"/>
  <c r="CH717" i="1"/>
  <c r="AB717" i="1"/>
  <c r="AF717" i="1"/>
  <c r="AD717" i="1"/>
  <c r="Z717" i="1"/>
  <c r="CI717" i="1"/>
  <c r="CM717" i="1"/>
  <c r="CN717" i="1"/>
  <c r="CK717" i="1"/>
  <c r="X717" i="1"/>
  <c r="CF717" i="1"/>
  <c r="CJ717" i="1"/>
  <c r="AG717" i="1"/>
  <c r="AS717" i="1"/>
  <c r="AA717" i="1"/>
  <c r="CG717" i="1"/>
  <c r="CO717" i="1"/>
  <c r="Y717" i="1"/>
  <c r="DG717" i="1"/>
  <c r="AW717" i="1"/>
  <c r="CS717" i="1"/>
  <c r="DC717" i="1"/>
  <c r="AR717" i="1"/>
  <c r="AM717" i="1"/>
  <c r="DA717" i="1"/>
  <c r="AY717" i="1"/>
  <c r="CW717" i="1"/>
  <c r="AI717" i="1"/>
  <c r="CQ717" i="1"/>
  <c r="AO717" i="1"/>
  <c r="BA717" i="1"/>
  <c r="DE717" i="1"/>
  <c r="AC717" i="1"/>
  <c r="CY717" i="1"/>
  <c r="CP717" i="1"/>
  <c r="AK717" i="1"/>
  <c r="CT717" i="1"/>
  <c r="AP717" i="1"/>
  <c r="CZ717" i="1"/>
  <c r="AU717" i="1"/>
  <c r="AL717" i="1"/>
  <c r="CX717" i="1"/>
  <c r="CU717" i="1"/>
  <c r="AH717" i="1"/>
  <c r="DI717" i="1"/>
  <c r="AQ717" i="1"/>
  <c r="CV717" i="1"/>
  <c r="CR717" i="1"/>
  <c r="DH717" i="1"/>
  <c r="AV717" i="1"/>
  <c r="AX717" i="1"/>
  <c r="AT717" i="1"/>
  <c r="AJ717" i="1"/>
  <c r="AZ717" i="1"/>
  <c r="AN717" i="1"/>
  <c r="DB717" i="1"/>
  <c r="DD717" i="1"/>
  <c r="DF717" i="1"/>
  <c r="S172" i="2"/>
  <c r="U172" i="2" s="1"/>
  <c r="T172" i="2"/>
  <c r="AH449" i="3"/>
  <c r="Q450" i="3"/>
  <c r="BJ448" i="3"/>
  <c r="AS448" i="3"/>
  <c r="AX448" i="3"/>
  <c r="AN448" i="3"/>
  <c r="BD368" i="3"/>
  <c r="BC368" i="3"/>
  <c r="Y369" i="3"/>
  <c r="AD369" i="3"/>
  <c r="AC369" i="3"/>
  <c r="Z369" i="3"/>
  <c r="U369" i="3"/>
  <c r="V369" i="3"/>
  <c r="AE368" i="3"/>
  <c r="AF368" i="3"/>
  <c r="AR247" i="2"/>
  <c r="BD247" i="2"/>
  <c r="AH247" i="2"/>
  <c r="AM247" i="2"/>
  <c r="K249" i="2"/>
  <c r="AB248" i="2"/>
  <c r="AB368" i="3"/>
  <c r="AT195" i="2"/>
  <c r="AS195" i="2"/>
  <c r="BE204" i="2"/>
  <c r="BB205" i="2" s="1"/>
  <c r="BE205" i="2" s="1"/>
  <c r="AG199" i="2"/>
  <c r="AJ199" i="2" s="1"/>
  <c r="R170" i="2"/>
  <c r="AZ170" i="2"/>
  <c r="AX171" i="2"/>
  <c r="P171" i="2"/>
  <c r="AW171" i="2"/>
  <c r="O171" i="2"/>
  <c r="AK216" i="1"/>
  <c r="AV215" i="1"/>
  <c r="AC216" i="1"/>
  <c r="AZ216" i="1"/>
  <c r="DH216" i="1"/>
  <c r="DA216" i="1"/>
  <c r="DD216" i="1"/>
  <c r="BA216" i="1"/>
  <c r="CD216" i="1"/>
  <c r="EG216" i="1"/>
  <c r="BN215" i="1"/>
  <c r="EE216" i="1"/>
  <c r="EC216" i="1"/>
  <c r="BO216" i="1"/>
  <c r="BQ216" i="1"/>
  <c r="CR215" i="1"/>
  <c r="BR215" i="1"/>
  <c r="EK216" i="1"/>
  <c r="AJ215" i="1"/>
  <c r="BU216" i="1"/>
  <c r="DV215" i="1"/>
  <c r="AN215" i="1"/>
  <c r="BW216" i="1"/>
  <c r="BZ215" i="1"/>
  <c r="DW216" i="1"/>
  <c r="BY216" i="1"/>
  <c r="DZ215" i="1"/>
  <c r="EB216" i="1"/>
  <c r="CV215" i="1"/>
  <c r="BX215" i="1"/>
  <c r="EM216" i="1"/>
  <c r="AX215" i="1"/>
  <c r="EF215" i="1"/>
  <c r="CE216" i="1"/>
  <c r="EL216" i="1"/>
  <c r="BM216" i="1"/>
  <c r="CC216" i="1"/>
  <c r="BP215" i="1"/>
  <c r="DY216" i="1"/>
  <c r="EI216" i="1"/>
  <c r="BL216" i="1"/>
  <c r="EA216" i="1"/>
  <c r="BS216" i="1"/>
  <c r="AT215" i="1"/>
  <c r="DX216" i="1"/>
  <c r="DB215" i="1"/>
  <c r="CB215" i="1"/>
  <c r="BV216" i="1"/>
  <c r="EH216" i="1"/>
  <c r="BT216" i="1"/>
  <c r="DU216" i="1"/>
  <c r="ED216" i="1"/>
  <c r="CA216" i="1"/>
  <c r="EJ215" i="1"/>
  <c r="DF215" i="1"/>
  <c r="DT216" i="1"/>
  <c r="AI199" i="2"/>
  <c r="AG200" i="2" s="1"/>
  <c r="AK202" i="2"/>
  <c r="AN202" i="2" s="1"/>
  <c r="AL202" i="2"/>
  <c r="AE217" i="1"/>
  <c r="BJ218" i="1"/>
  <c r="DE218" i="1"/>
  <c r="DR219" i="1"/>
  <c r="DI218" i="1"/>
  <c r="BE218" i="1"/>
  <c r="AH217" i="1"/>
  <c r="AQ217" i="1"/>
  <c r="CY217" i="1"/>
  <c r="Z217" i="1"/>
  <c r="AP217" i="1"/>
  <c r="BC218" i="1"/>
  <c r="DO218" i="1"/>
  <c r="DP218" i="1"/>
  <c r="AY217" i="1"/>
  <c r="AB218" i="1"/>
  <c r="AD217" i="1"/>
  <c r="DM218" i="1"/>
  <c r="CP217" i="1"/>
  <c r="CN218" i="1"/>
  <c r="DC217" i="1"/>
  <c r="CH217" i="1"/>
  <c r="DN218" i="1"/>
  <c r="CS218" i="1"/>
  <c r="DL218" i="1"/>
  <c r="AR218" i="1"/>
  <c r="BB218" i="1"/>
  <c r="CM217" i="1"/>
  <c r="DS218" i="1"/>
  <c r="CK218" i="1"/>
  <c r="BF219" i="1"/>
  <c r="CT217" i="1"/>
  <c r="X218" i="1"/>
  <c r="CJ218" i="1"/>
  <c r="DK218" i="1"/>
  <c r="CZ218" i="1"/>
  <c r="BK218" i="1"/>
  <c r="DG217" i="1"/>
  <c r="CL217" i="1"/>
  <c r="CQ217" i="1"/>
  <c r="CU217" i="1"/>
  <c r="CX217" i="1"/>
  <c r="Y218" i="1"/>
  <c r="CG218" i="1"/>
  <c r="AS219" i="1"/>
  <c r="BH218" i="1"/>
  <c r="AW218" i="1"/>
  <c r="AO218" i="1"/>
  <c r="AA217" i="1"/>
  <c r="AL217" i="1"/>
  <c r="CF218" i="1"/>
  <c r="CW218" i="1"/>
  <c r="DJ219" i="1"/>
  <c r="BG218" i="1"/>
  <c r="AG218" i="1"/>
  <c r="AF218" i="1"/>
  <c r="BD218" i="1"/>
  <c r="AI217" i="1"/>
  <c r="DQ218" i="1"/>
  <c r="AM217" i="1"/>
  <c r="CI217" i="1"/>
  <c r="BI218" i="1"/>
  <c r="CO218" i="1"/>
  <c r="AU217" i="1"/>
  <c r="BH373" i="3" l="1"/>
  <c r="BI373" i="3"/>
  <c r="AZ382" i="3"/>
  <c r="AR390" i="3"/>
  <c r="AQ390" i="3"/>
  <c r="AY382" i="3"/>
  <c r="AM379" i="3"/>
  <c r="AL379" i="3"/>
  <c r="W173" i="2"/>
  <c r="X173" i="2"/>
  <c r="R171" i="2"/>
  <c r="AF369" i="3"/>
  <c r="X369" i="3"/>
  <c r="BF368" i="3"/>
  <c r="S173" i="2"/>
  <c r="T173" i="2"/>
  <c r="K250" i="2"/>
  <c r="AB249" i="2"/>
  <c r="AE369" i="3"/>
  <c r="BE368" i="3"/>
  <c r="AH450" i="3"/>
  <c r="Q451" i="3"/>
  <c r="V172" i="2"/>
  <c r="AA369" i="3"/>
  <c r="AB369" i="3"/>
  <c r="AR248" i="2"/>
  <c r="AH248" i="2"/>
  <c r="AM248" i="2"/>
  <c r="BD248" i="2"/>
  <c r="W369" i="3"/>
  <c r="AS449" i="3"/>
  <c r="BJ449" i="3"/>
  <c r="AN449" i="3"/>
  <c r="AX449" i="3"/>
  <c r="W719" i="1"/>
  <c r="CH718" i="1"/>
  <c r="AE718" i="1"/>
  <c r="CI718" i="1"/>
  <c r="AF718" i="1"/>
  <c r="X718" i="1"/>
  <c r="AD718" i="1"/>
  <c r="CL718" i="1"/>
  <c r="CM718" i="1"/>
  <c r="AB718" i="1"/>
  <c r="CJ718" i="1"/>
  <c r="CN718" i="1"/>
  <c r="Z718" i="1"/>
  <c r="CF718" i="1"/>
  <c r="CK718" i="1"/>
  <c r="Y718" i="1"/>
  <c r="AA718" i="1"/>
  <c r="CG718" i="1"/>
  <c r="AG718" i="1"/>
  <c r="AS718" i="1"/>
  <c r="CO718" i="1"/>
  <c r="CT718" i="1"/>
  <c r="DG718" i="1"/>
  <c r="AW718" i="1"/>
  <c r="CP718" i="1"/>
  <c r="CU718" i="1"/>
  <c r="AQ718" i="1"/>
  <c r="CZ718" i="1"/>
  <c r="CQ718" i="1"/>
  <c r="AC718" i="1"/>
  <c r="AK718" i="1"/>
  <c r="CW718" i="1"/>
  <c r="DE718" i="1"/>
  <c r="DI718" i="1"/>
  <c r="AR718" i="1"/>
  <c r="AI718" i="1"/>
  <c r="BA718" i="1"/>
  <c r="AO718" i="1"/>
  <c r="AY718" i="1"/>
  <c r="DA718" i="1"/>
  <c r="AP718" i="1"/>
  <c r="CS718" i="1"/>
  <c r="AM718" i="1"/>
  <c r="DC718" i="1"/>
  <c r="AH718" i="1"/>
  <c r="AU718" i="1"/>
  <c r="CX718" i="1"/>
  <c r="CY718" i="1"/>
  <c r="AL718" i="1"/>
  <c r="DB718" i="1"/>
  <c r="AJ718" i="1"/>
  <c r="AN718" i="1"/>
  <c r="AV718" i="1"/>
  <c r="AX718" i="1"/>
  <c r="CR718" i="1"/>
  <c r="DH718" i="1"/>
  <c r="AZ718" i="1"/>
  <c r="DD718" i="1"/>
  <c r="DF718" i="1"/>
  <c r="CV718" i="1"/>
  <c r="AT718" i="1"/>
  <c r="BC205" i="2"/>
  <c r="BF205" i="2" s="1"/>
  <c r="AP196" i="2"/>
  <c r="AQ196" i="2"/>
  <c r="Q171" i="2"/>
  <c r="AX172" i="2" s="1"/>
  <c r="AY171" i="2"/>
  <c r="AZ171" i="2"/>
  <c r="AK217" i="1"/>
  <c r="AV216" i="1"/>
  <c r="AC217" i="1"/>
  <c r="DH217" i="1"/>
  <c r="AZ217" i="1"/>
  <c r="DA217" i="1"/>
  <c r="BA217" i="1"/>
  <c r="DD217" i="1"/>
  <c r="BL217" i="1"/>
  <c r="EM217" i="1"/>
  <c r="DZ216" i="1"/>
  <c r="ED217" i="1"/>
  <c r="BT217" i="1"/>
  <c r="BV217" i="1"/>
  <c r="AT216" i="1"/>
  <c r="DY217" i="1"/>
  <c r="CC217" i="1"/>
  <c r="EL217" i="1"/>
  <c r="DW217" i="1"/>
  <c r="BW217" i="1"/>
  <c r="AJ216" i="1"/>
  <c r="CR216" i="1"/>
  <c r="BO217" i="1"/>
  <c r="EG217" i="1"/>
  <c r="DT217" i="1"/>
  <c r="EJ216" i="1"/>
  <c r="DB216" i="1"/>
  <c r="BS217" i="1"/>
  <c r="EF216" i="1"/>
  <c r="CV216" i="1"/>
  <c r="DV216" i="1"/>
  <c r="BR216" i="1"/>
  <c r="BQ217" i="1"/>
  <c r="EE217" i="1"/>
  <c r="CA217" i="1"/>
  <c r="DU217" i="1"/>
  <c r="EH217" i="1"/>
  <c r="CB216" i="1"/>
  <c r="DX217" i="1"/>
  <c r="EA217" i="1"/>
  <c r="EI217" i="1"/>
  <c r="BP216" i="1"/>
  <c r="BZ216" i="1"/>
  <c r="AN216" i="1"/>
  <c r="CD217" i="1"/>
  <c r="DF216" i="1"/>
  <c r="BM217" i="1"/>
  <c r="CE217" i="1"/>
  <c r="AX216" i="1"/>
  <c r="BX216" i="1"/>
  <c r="EB217" i="1"/>
  <c r="BY217" i="1"/>
  <c r="BU217" i="1"/>
  <c r="EK217" i="1"/>
  <c r="EC217" i="1"/>
  <c r="BN216" i="1"/>
  <c r="AF200" i="2"/>
  <c r="AI200" i="2" s="1"/>
  <c r="AG201" i="2" s="1"/>
  <c r="AL203" i="2"/>
  <c r="AK203" i="2"/>
  <c r="BC206" i="2"/>
  <c r="BB206" i="2"/>
  <c r="AO202" i="2"/>
  <c r="BH219" i="1"/>
  <c r="CS219" i="1"/>
  <c r="CP218" i="1"/>
  <c r="AD218" i="1"/>
  <c r="CI218" i="1"/>
  <c r="CW219" i="1"/>
  <c r="AG219" i="1"/>
  <c r="AW219" i="1"/>
  <c r="CO219" i="1"/>
  <c r="AM218" i="1"/>
  <c r="DQ219" i="1"/>
  <c r="AF219" i="1"/>
  <c r="DJ220" i="1"/>
  <c r="CF219" i="1"/>
  <c r="AA218" i="1"/>
  <c r="CG219" i="1"/>
  <c r="CX218" i="1"/>
  <c r="CQ218" i="1"/>
  <c r="DG218" i="1"/>
  <c r="CZ219" i="1"/>
  <c r="CJ219" i="1"/>
  <c r="X219" i="1"/>
  <c r="CK219" i="1"/>
  <c r="CM218" i="1"/>
  <c r="DN219" i="1"/>
  <c r="DM219" i="1"/>
  <c r="DP219" i="1"/>
  <c r="BC219" i="1"/>
  <c r="AP218" i="1"/>
  <c r="CY218" i="1"/>
  <c r="AH218" i="1"/>
  <c r="BJ219" i="1"/>
  <c r="AB219" i="1"/>
  <c r="AU218" i="1"/>
  <c r="AI218" i="1"/>
  <c r="AL218" i="1"/>
  <c r="AO219" i="1"/>
  <c r="AS220" i="1"/>
  <c r="Y219" i="1"/>
  <c r="CU218" i="1"/>
  <c r="CL218" i="1"/>
  <c r="BK219" i="1"/>
  <c r="DK219" i="1"/>
  <c r="CT218" i="1"/>
  <c r="BF220" i="1"/>
  <c r="DS219" i="1"/>
  <c r="BB219" i="1"/>
  <c r="DL219" i="1"/>
  <c r="CH218" i="1"/>
  <c r="DC218" i="1"/>
  <c r="AY218" i="1"/>
  <c r="DO219" i="1"/>
  <c r="Z218" i="1"/>
  <c r="AQ218" i="1"/>
  <c r="BE219" i="1"/>
  <c r="DR220" i="1"/>
  <c r="DE219" i="1"/>
  <c r="AE218" i="1"/>
  <c r="BI219" i="1"/>
  <c r="BD219" i="1"/>
  <c r="BG219" i="1"/>
  <c r="AR219" i="1"/>
  <c r="CN219" i="1"/>
  <c r="DI219" i="1"/>
  <c r="BL373" i="3" l="1"/>
  <c r="AP379" i="3"/>
  <c r="BK373" i="3"/>
  <c r="BH374" i="3" s="1"/>
  <c r="AO379" i="3"/>
  <c r="AT390" i="3"/>
  <c r="AU390" i="3"/>
  <c r="AW383" i="3"/>
  <c r="AV383" i="3"/>
  <c r="AZ383" i="3" s="1"/>
  <c r="Y173" i="2"/>
  <c r="Z173" i="2"/>
  <c r="O172" i="2"/>
  <c r="Q172" i="2" s="1"/>
  <c r="AW172" i="2"/>
  <c r="AY172" i="2" s="1"/>
  <c r="Y370" i="3"/>
  <c r="AA370" i="3" s="1"/>
  <c r="Z370" i="3"/>
  <c r="AD370" i="3"/>
  <c r="U370" i="3"/>
  <c r="AC370" i="3"/>
  <c r="V370" i="3"/>
  <c r="AH451" i="3"/>
  <c r="Q452" i="3"/>
  <c r="AR249" i="2"/>
  <c r="BD249" i="2"/>
  <c r="AM249" i="2"/>
  <c r="AH249" i="2"/>
  <c r="BJ450" i="3"/>
  <c r="AS450" i="3"/>
  <c r="AN450" i="3"/>
  <c r="AX450" i="3"/>
  <c r="K251" i="2"/>
  <c r="AB250" i="2"/>
  <c r="P172" i="2"/>
  <c r="BD369" i="3"/>
  <c r="BC369" i="3"/>
  <c r="W720" i="1"/>
  <c r="CH719" i="1"/>
  <c r="AE719" i="1"/>
  <c r="CF719" i="1"/>
  <c r="CM719" i="1"/>
  <c r="AB719" i="1"/>
  <c r="AA719" i="1"/>
  <c r="CI719" i="1"/>
  <c r="X719" i="1"/>
  <c r="AF719" i="1"/>
  <c r="CJ719" i="1"/>
  <c r="Y719" i="1"/>
  <c r="AG719" i="1"/>
  <c r="CO719" i="1"/>
  <c r="Z719" i="1"/>
  <c r="CN719" i="1"/>
  <c r="AS719" i="1"/>
  <c r="CL719" i="1"/>
  <c r="CK719" i="1"/>
  <c r="AD719" i="1"/>
  <c r="CG719" i="1"/>
  <c r="AK719" i="1"/>
  <c r="AO719" i="1"/>
  <c r="DA719" i="1"/>
  <c r="CS719" i="1"/>
  <c r="CW719" i="1"/>
  <c r="AI719" i="1"/>
  <c r="AC719" i="1"/>
  <c r="CT719" i="1"/>
  <c r="DC719" i="1"/>
  <c r="AW719" i="1"/>
  <c r="AY719" i="1"/>
  <c r="CP719" i="1"/>
  <c r="DI719" i="1"/>
  <c r="AR719" i="1"/>
  <c r="DE719" i="1"/>
  <c r="DG719" i="1"/>
  <c r="CX719" i="1"/>
  <c r="AP719" i="1"/>
  <c r="CZ719" i="1"/>
  <c r="BA719" i="1"/>
  <c r="CQ719" i="1"/>
  <c r="AM719" i="1"/>
  <c r="AL719" i="1"/>
  <c r="CU719" i="1"/>
  <c r="AU719" i="1"/>
  <c r="CY719" i="1"/>
  <c r="AQ719" i="1"/>
  <c r="AH719" i="1"/>
  <c r="DH719" i="1"/>
  <c r="AZ719" i="1"/>
  <c r="AV719" i="1"/>
  <c r="DD719" i="1"/>
  <c r="AT719" i="1"/>
  <c r="DF719" i="1"/>
  <c r="CR719" i="1"/>
  <c r="AJ719" i="1"/>
  <c r="AX719" i="1"/>
  <c r="CV719" i="1"/>
  <c r="DB719" i="1"/>
  <c r="AN719" i="1"/>
  <c r="U173" i="2"/>
  <c r="V173" i="2"/>
  <c r="AT196" i="2"/>
  <c r="AS196" i="2"/>
  <c r="AJ200" i="2"/>
  <c r="AF201" i="2"/>
  <c r="AI201" i="2" s="1"/>
  <c r="AK218" i="1"/>
  <c r="AV217" i="1"/>
  <c r="AC218" i="1"/>
  <c r="AZ218" i="1"/>
  <c r="DH218" i="1"/>
  <c r="DA218" i="1"/>
  <c r="DD218" i="1"/>
  <c r="BA218" i="1"/>
  <c r="BU218" i="1"/>
  <c r="AX217" i="1"/>
  <c r="DX218" i="1"/>
  <c r="EH218" i="1"/>
  <c r="CA218" i="1"/>
  <c r="BQ218" i="1"/>
  <c r="DV217" i="1"/>
  <c r="DB217" i="1"/>
  <c r="DW218" i="1"/>
  <c r="DZ217" i="1"/>
  <c r="BY218" i="1"/>
  <c r="BX217" i="1"/>
  <c r="CD218" i="1"/>
  <c r="BP217" i="1"/>
  <c r="EE218" i="1"/>
  <c r="BS218" i="1"/>
  <c r="EG218" i="1"/>
  <c r="EM218" i="1"/>
  <c r="BN217" i="1"/>
  <c r="EK218" i="1"/>
  <c r="CE218" i="1"/>
  <c r="DF217" i="1"/>
  <c r="CB217" i="1"/>
  <c r="DU218" i="1"/>
  <c r="CV217" i="1"/>
  <c r="CR217" i="1"/>
  <c r="BW218" i="1"/>
  <c r="EL218" i="1"/>
  <c r="DY218" i="1"/>
  <c r="BV218" i="1"/>
  <c r="AN217" i="1"/>
  <c r="EA218" i="1"/>
  <c r="BR217" i="1"/>
  <c r="EJ217" i="1"/>
  <c r="ED218" i="1"/>
  <c r="EC218" i="1"/>
  <c r="EB218" i="1"/>
  <c r="BM218" i="1"/>
  <c r="BZ217" i="1"/>
  <c r="EI218" i="1"/>
  <c r="EF217" i="1"/>
  <c r="DT218" i="1"/>
  <c r="BO218" i="1"/>
  <c r="AJ217" i="1"/>
  <c r="CC218" i="1"/>
  <c r="AT217" i="1"/>
  <c r="BT218" i="1"/>
  <c r="BL218" i="1"/>
  <c r="AO203" i="2"/>
  <c r="BF206" i="2"/>
  <c r="AN203" i="2"/>
  <c r="BE206" i="2"/>
  <c r="CZ220" i="1"/>
  <c r="CN220" i="1"/>
  <c r="AR220" i="1"/>
  <c r="AE219" i="1"/>
  <c r="AQ219" i="1"/>
  <c r="AY219" i="1"/>
  <c r="BB220" i="1"/>
  <c r="DR221" i="1"/>
  <c r="BF221" i="1"/>
  <c r="DK220" i="1"/>
  <c r="DI220" i="1"/>
  <c r="BI220" i="1"/>
  <c r="DE220" i="1"/>
  <c r="BE220" i="1"/>
  <c r="Z219" i="1"/>
  <c r="DO220" i="1"/>
  <c r="DC219" i="1"/>
  <c r="DL220" i="1"/>
  <c r="DS220" i="1"/>
  <c r="CT219" i="1"/>
  <c r="BK220" i="1"/>
  <c r="CL219" i="1"/>
  <c r="AO220" i="1"/>
  <c r="AU219" i="1"/>
  <c r="BJ220" i="1"/>
  <c r="AH219" i="1"/>
  <c r="AP219" i="1"/>
  <c r="CM219" i="1"/>
  <c r="DG219" i="1"/>
  <c r="CX219" i="1"/>
  <c r="CG220" i="1"/>
  <c r="AA219" i="1"/>
  <c r="DJ221" i="1"/>
  <c r="DQ220" i="1"/>
  <c r="AM219" i="1"/>
  <c r="CO220" i="1"/>
  <c r="AG220" i="1"/>
  <c r="CW220" i="1"/>
  <c r="AD219" i="1"/>
  <c r="CS220" i="1"/>
  <c r="BH220" i="1"/>
  <c r="BD220" i="1"/>
  <c r="DP220" i="1"/>
  <c r="CH219" i="1"/>
  <c r="CU219" i="1"/>
  <c r="Y220" i="1"/>
  <c r="AS221" i="1"/>
  <c r="AL219" i="1"/>
  <c r="AI219" i="1"/>
  <c r="AB220" i="1"/>
  <c r="CY219" i="1"/>
  <c r="BC220" i="1"/>
  <c r="DM220" i="1"/>
  <c r="DN220" i="1"/>
  <c r="CK220" i="1"/>
  <c r="CQ219" i="1"/>
  <c r="CF220" i="1"/>
  <c r="AW220" i="1"/>
  <c r="CI219" i="1"/>
  <c r="CP219" i="1"/>
  <c r="X220" i="1"/>
  <c r="BG220" i="1"/>
  <c r="CJ220" i="1"/>
  <c r="AF220" i="1"/>
  <c r="BK374" i="3" l="1"/>
  <c r="BH375" i="3" s="1"/>
  <c r="BI374" i="3"/>
  <c r="BL374" i="3" s="1"/>
  <c r="AM380" i="3"/>
  <c r="AL380" i="3"/>
  <c r="AO380" i="3" s="1"/>
  <c r="AY383" i="3"/>
  <c r="AQ391" i="3"/>
  <c r="AR391" i="3"/>
  <c r="BI375" i="3"/>
  <c r="X174" i="2"/>
  <c r="W174" i="2"/>
  <c r="R172" i="2"/>
  <c r="AZ172" i="2"/>
  <c r="K105" i="22"/>
  <c r="D105" i="22" s="1"/>
  <c r="R105" i="22" s="1"/>
  <c r="AF370" i="3"/>
  <c r="AE370" i="3"/>
  <c r="X370" i="3"/>
  <c r="M105" i="22"/>
  <c r="E105" i="22" s="1"/>
  <c r="BE369" i="3"/>
  <c r="BF369" i="3"/>
  <c r="AR250" i="2"/>
  <c r="AH250" i="2"/>
  <c r="AM250" i="2"/>
  <c r="BD250" i="2"/>
  <c r="W370" i="3"/>
  <c r="T174" i="2"/>
  <c r="S174" i="2"/>
  <c r="K252" i="2"/>
  <c r="AB251" i="2"/>
  <c r="W721" i="1"/>
  <c r="AD720" i="1"/>
  <c r="CL720" i="1"/>
  <c r="Z720" i="1"/>
  <c r="AE720" i="1"/>
  <c r="CH720" i="1"/>
  <c r="AA720" i="1"/>
  <c r="AB720" i="1"/>
  <c r="AF720" i="1"/>
  <c r="CI720" i="1"/>
  <c r="CJ720" i="1"/>
  <c r="CM720" i="1"/>
  <c r="CN720" i="1"/>
  <c r="Y720" i="1"/>
  <c r="AS720" i="1"/>
  <c r="CG720" i="1"/>
  <c r="CF720" i="1"/>
  <c r="X720" i="1"/>
  <c r="AG720" i="1"/>
  <c r="CK720" i="1"/>
  <c r="CO720" i="1"/>
  <c r="AK720" i="1"/>
  <c r="DA720" i="1"/>
  <c r="DG720" i="1"/>
  <c r="AO720" i="1"/>
  <c r="DE720" i="1"/>
  <c r="CU720" i="1"/>
  <c r="AC720" i="1"/>
  <c r="AY720" i="1"/>
  <c r="AI720" i="1"/>
  <c r="AQ720" i="1"/>
  <c r="DC720" i="1"/>
  <c r="CX720" i="1"/>
  <c r="AR720" i="1"/>
  <c r="CW720" i="1"/>
  <c r="CQ720" i="1"/>
  <c r="AW720" i="1"/>
  <c r="CS720" i="1"/>
  <c r="CP720" i="1"/>
  <c r="DI720" i="1"/>
  <c r="BA720" i="1"/>
  <c r="AP720" i="1"/>
  <c r="AL720" i="1"/>
  <c r="CZ720" i="1"/>
  <c r="AM720" i="1"/>
  <c r="CT720" i="1"/>
  <c r="AH720" i="1"/>
  <c r="CY720" i="1"/>
  <c r="AU720" i="1"/>
  <c r="DH720" i="1"/>
  <c r="DD720" i="1"/>
  <c r="AZ720" i="1"/>
  <c r="DF720" i="1"/>
  <c r="AX720" i="1"/>
  <c r="AJ720" i="1"/>
  <c r="AV720" i="1"/>
  <c r="CV720" i="1"/>
  <c r="CR720" i="1"/>
  <c r="AT720" i="1"/>
  <c r="AN720" i="1"/>
  <c r="DB720" i="1"/>
  <c r="AS451" i="3"/>
  <c r="BJ451" i="3"/>
  <c r="AX451" i="3"/>
  <c r="AN451" i="3"/>
  <c r="AH452" i="3"/>
  <c r="Q453" i="3"/>
  <c r="AB370" i="3"/>
  <c r="AP197" i="2"/>
  <c r="AQ197" i="2"/>
  <c r="AJ201" i="2"/>
  <c r="AX173" i="2"/>
  <c r="P173" i="2"/>
  <c r="AW173" i="2"/>
  <c r="O173" i="2"/>
  <c r="AK219" i="1"/>
  <c r="AV218" i="1"/>
  <c r="AC219" i="1"/>
  <c r="AZ219" i="1"/>
  <c r="DH219" i="1"/>
  <c r="DA219" i="1"/>
  <c r="DD219" i="1"/>
  <c r="BA219" i="1"/>
  <c r="CC219" i="1"/>
  <c r="EF218" i="1"/>
  <c r="ED219" i="1"/>
  <c r="EH219" i="1"/>
  <c r="BT219" i="1"/>
  <c r="EB219" i="1"/>
  <c r="AN218" i="1"/>
  <c r="BW219" i="1"/>
  <c r="CV218" i="1"/>
  <c r="CB218" i="1"/>
  <c r="EG219" i="1"/>
  <c r="CD219" i="1"/>
  <c r="DW219" i="1"/>
  <c r="DV218" i="1"/>
  <c r="BL219" i="1"/>
  <c r="AJ218" i="1"/>
  <c r="EI219" i="1"/>
  <c r="EC219" i="1"/>
  <c r="EJ218" i="1"/>
  <c r="BV219" i="1"/>
  <c r="EL219" i="1"/>
  <c r="DU219" i="1"/>
  <c r="DF218" i="1"/>
  <c r="BX218" i="1"/>
  <c r="DZ218" i="1"/>
  <c r="BQ219" i="1"/>
  <c r="AX218" i="1"/>
  <c r="BO219" i="1"/>
  <c r="BZ218" i="1"/>
  <c r="BR218" i="1"/>
  <c r="DY219" i="1"/>
  <c r="EK219" i="1"/>
  <c r="EM219" i="1"/>
  <c r="BS219" i="1"/>
  <c r="BP218" i="1"/>
  <c r="DB218" i="1"/>
  <c r="AT218" i="1"/>
  <c r="DT219" i="1"/>
  <c r="BM219" i="1"/>
  <c r="EA219" i="1"/>
  <c r="CR218" i="1"/>
  <c r="CE219" i="1"/>
  <c r="BN218" i="1"/>
  <c r="EE219" i="1"/>
  <c r="BY219" i="1"/>
  <c r="CA219" i="1"/>
  <c r="DX219" i="1"/>
  <c r="BU219" i="1"/>
  <c r="AG202" i="2"/>
  <c r="AF202" i="2"/>
  <c r="BB207" i="2"/>
  <c r="BE207" i="2" s="1"/>
  <c r="BC207" i="2"/>
  <c r="AK204" i="2"/>
  <c r="AL204" i="2"/>
  <c r="BC221" i="1"/>
  <c r="AI220" i="1"/>
  <c r="CU220" i="1"/>
  <c r="BK221" i="1"/>
  <c r="DO221" i="1"/>
  <c r="BG221" i="1"/>
  <c r="CF221" i="1"/>
  <c r="AF221" i="1"/>
  <c r="CP220" i="1"/>
  <c r="AW221" i="1"/>
  <c r="CQ220" i="1"/>
  <c r="DP221" i="1"/>
  <c r="BH221" i="1"/>
  <c r="AD220" i="1"/>
  <c r="AG221" i="1"/>
  <c r="CO221" i="1"/>
  <c r="DQ221" i="1"/>
  <c r="AA220" i="1"/>
  <c r="CX220" i="1"/>
  <c r="AH220" i="1"/>
  <c r="AO221" i="1"/>
  <c r="DS221" i="1"/>
  <c r="DC220" i="1"/>
  <c r="BE221" i="1"/>
  <c r="DK221" i="1"/>
  <c r="BF222" i="1"/>
  <c r="DR222" i="1"/>
  <c r="AQ220" i="1"/>
  <c r="CN221" i="1"/>
  <c r="CZ221" i="1"/>
  <c r="CK221" i="1"/>
  <c r="DN221" i="1"/>
  <c r="DM221" i="1"/>
  <c r="CY220" i="1"/>
  <c r="AB221" i="1"/>
  <c r="AL220" i="1"/>
  <c r="Y221" i="1"/>
  <c r="CH220" i="1"/>
  <c r="BD221" i="1"/>
  <c r="CS221" i="1"/>
  <c r="CW221" i="1"/>
  <c r="AM220" i="1"/>
  <c r="DJ222" i="1"/>
  <c r="CG221" i="1"/>
  <c r="DG220" i="1"/>
  <c r="CM220" i="1"/>
  <c r="AP220" i="1"/>
  <c r="BJ221" i="1"/>
  <c r="AU220" i="1"/>
  <c r="CL220" i="1"/>
  <c r="CT220" i="1"/>
  <c r="DL221" i="1"/>
  <c r="Z220" i="1"/>
  <c r="DE221" i="1"/>
  <c r="BI221" i="1"/>
  <c r="DI221" i="1"/>
  <c r="BB221" i="1"/>
  <c r="AE220" i="1"/>
  <c r="AR221" i="1"/>
  <c r="AS222" i="1"/>
  <c r="CJ221" i="1"/>
  <c r="X221" i="1"/>
  <c r="CI220" i="1"/>
  <c r="AY220" i="1"/>
  <c r="BL375" i="3" l="1"/>
  <c r="AL381" i="3"/>
  <c r="AO381" i="3" s="1"/>
  <c r="AM381" i="3"/>
  <c r="AV384" i="3"/>
  <c r="AW384" i="3"/>
  <c r="AP380" i="3"/>
  <c r="BK375" i="3"/>
  <c r="AT391" i="3"/>
  <c r="AU391" i="3"/>
  <c r="Y174" i="2"/>
  <c r="Z174" i="2"/>
  <c r="G105" i="22"/>
  <c r="U105" i="22" s="1"/>
  <c r="S105" i="22"/>
  <c r="C105" i="22"/>
  <c r="Q105" i="22" s="1"/>
  <c r="K253" i="2"/>
  <c r="AB252" i="2"/>
  <c r="AH453" i="3"/>
  <c r="Q454" i="3"/>
  <c r="W722" i="1"/>
  <c r="AD721" i="1"/>
  <c r="AA721" i="1"/>
  <c r="Y721" i="1"/>
  <c r="Z721" i="1"/>
  <c r="AE721" i="1"/>
  <c r="X721" i="1"/>
  <c r="CH721" i="1"/>
  <c r="CM721" i="1"/>
  <c r="CL721" i="1"/>
  <c r="CF721" i="1"/>
  <c r="CI721" i="1"/>
  <c r="CJ721" i="1"/>
  <c r="AG721" i="1"/>
  <c r="AB721" i="1"/>
  <c r="AF721" i="1"/>
  <c r="CG721" i="1"/>
  <c r="CO721" i="1"/>
  <c r="CN721" i="1"/>
  <c r="AS721" i="1"/>
  <c r="CK721" i="1"/>
  <c r="DG721" i="1"/>
  <c r="AI721" i="1"/>
  <c r="CT721" i="1"/>
  <c r="CP721" i="1"/>
  <c r="CQ721" i="1"/>
  <c r="AC721" i="1"/>
  <c r="CY721" i="1"/>
  <c r="AR721" i="1"/>
  <c r="AM721" i="1"/>
  <c r="AK721" i="1"/>
  <c r="CU721" i="1"/>
  <c r="DA721" i="1"/>
  <c r="AY721" i="1"/>
  <c r="AO721" i="1"/>
  <c r="AP721" i="1"/>
  <c r="CS721" i="1"/>
  <c r="DE721" i="1"/>
  <c r="CW721" i="1"/>
  <c r="AW721" i="1"/>
  <c r="BA721" i="1"/>
  <c r="DC721" i="1"/>
  <c r="AH721" i="1"/>
  <c r="AQ721" i="1"/>
  <c r="CX721" i="1"/>
  <c r="AL721" i="1"/>
  <c r="DI721" i="1"/>
  <c r="CZ721" i="1"/>
  <c r="AU721" i="1"/>
  <c r="AT721" i="1"/>
  <c r="AZ721" i="1"/>
  <c r="DD721" i="1"/>
  <c r="AJ721" i="1"/>
  <c r="DH721" i="1"/>
  <c r="AV721" i="1"/>
  <c r="CR721" i="1"/>
  <c r="AN721" i="1"/>
  <c r="DB721" i="1"/>
  <c r="AX721" i="1"/>
  <c r="DF721" i="1"/>
  <c r="CV721" i="1"/>
  <c r="U174" i="2"/>
  <c r="V174" i="2"/>
  <c r="BC370" i="3"/>
  <c r="BD370" i="3"/>
  <c r="BJ452" i="3"/>
  <c r="AS452" i="3"/>
  <c r="AX452" i="3"/>
  <c r="AN452" i="3"/>
  <c r="AR251" i="2"/>
  <c r="BD251" i="2"/>
  <c r="AH251" i="2"/>
  <c r="AM251" i="2"/>
  <c r="Z371" i="3"/>
  <c r="U371" i="3"/>
  <c r="Y371" i="3"/>
  <c r="AD371" i="3"/>
  <c r="AC371" i="3"/>
  <c r="V371" i="3"/>
  <c r="AS197" i="2"/>
  <c r="AT197" i="2"/>
  <c r="AZ173" i="2"/>
  <c r="Q173" i="2"/>
  <c r="R173" i="2"/>
  <c r="AY173" i="2"/>
  <c r="AK220" i="1"/>
  <c r="AV219" i="1"/>
  <c r="AC220" i="1"/>
  <c r="DH220" i="1"/>
  <c r="AZ220" i="1"/>
  <c r="DA220" i="1"/>
  <c r="BA220" i="1"/>
  <c r="DD220" i="1"/>
  <c r="DX220" i="1"/>
  <c r="BN219" i="1"/>
  <c r="DT220" i="1"/>
  <c r="DB219" i="1"/>
  <c r="BS220" i="1"/>
  <c r="BQ220" i="1"/>
  <c r="BX219" i="1"/>
  <c r="DU220" i="1"/>
  <c r="EC220" i="1"/>
  <c r="EB220" i="1"/>
  <c r="EH220" i="1"/>
  <c r="BY220" i="1"/>
  <c r="CR219" i="1"/>
  <c r="BZ219" i="1"/>
  <c r="EJ219" i="1"/>
  <c r="DW220" i="1"/>
  <c r="CB219" i="1"/>
  <c r="BW220" i="1"/>
  <c r="EF219" i="1"/>
  <c r="BU220" i="1"/>
  <c r="BM220" i="1"/>
  <c r="AT219" i="1"/>
  <c r="BP219" i="1"/>
  <c r="EM220" i="1"/>
  <c r="DY220" i="1"/>
  <c r="AX219" i="1"/>
  <c r="DZ219" i="1"/>
  <c r="DF219" i="1"/>
  <c r="EL220" i="1"/>
  <c r="EI220" i="1"/>
  <c r="BL220" i="1"/>
  <c r="EG220" i="1"/>
  <c r="CV219" i="1"/>
  <c r="AN219" i="1"/>
  <c r="BT220" i="1"/>
  <c r="ED220" i="1"/>
  <c r="CA220" i="1"/>
  <c r="EE220" i="1"/>
  <c r="CE220" i="1"/>
  <c r="EA220" i="1"/>
  <c r="EK220" i="1"/>
  <c r="BR219" i="1"/>
  <c r="BO220" i="1"/>
  <c r="BV220" i="1"/>
  <c r="AJ219" i="1"/>
  <c r="DV219" i="1"/>
  <c r="CD220" i="1"/>
  <c r="CC220" i="1"/>
  <c r="AJ202" i="2"/>
  <c r="AO204" i="2"/>
  <c r="AI202" i="2"/>
  <c r="BC208" i="2"/>
  <c r="BB208" i="2"/>
  <c r="AN204" i="2"/>
  <c r="BF207" i="2"/>
  <c r="DE222" i="1"/>
  <c r="BJ222" i="1"/>
  <c r="DG221" i="1"/>
  <c r="CQ221" i="1"/>
  <c r="DI222" i="1"/>
  <c r="CI221" i="1"/>
  <c r="AE221" i="1"/>
  <c r="Z221" i="1"/>
  <c r="CL221" i="1"/>
  <c r="AU221" i="1"/>
  <c r="AY221" i="1"/>
  <c r="X222" i="1"/>
  <c r="AS223" i="1"/>
  <c r="AR222" i="1"/>
  <c r="BB222" i="1"/>
  <c r="CT221" i="1"/>
  <c r="DJ223" i="1"/>
  <c r="BD222" i="1"/>
  <c r="CH221" i="1"/>
  <c r="Y222" i="1"/>
  <c r="AB222" i="1"/>
  <c r="DM222" i="1"/>
  <c r="CK222" i="1"/>
  <c r="CN222" i="1"/>
  <c r="AQ221" i="1"/>
  <c r="DR223" i="1"/>
  <c r="DK222" i="1"/>
  <c r="BE222" i="1"/>
  <c r="DS222" i="1"/>
  <c r="AO222" i="1"/>
  <c r="AH221" i="1"/>
  <c r="AA221" i="1"/>
  <c r="AD221" i="1"/>
  <c r="DP222" i="1"/>
  <c r="AW222" i="1"/>
  <c r="CP221" i="1"/>
  <c r="DO222" i="1"/>
  <c r="AI221" i="1"/>
  <c r="CO222" i="1"/>
  <c r="CJ222" i="1"/>
  <c r="DL222" i="1"/>
  <c r="CM221" i="1"/>
  <c r="CG222" i="1"/>
  <c r="CW222" i="1"/>
  <c r="CS222" i="1"/>
  <c r="AL221" i="1"/>
  <c r="DN222" i="1"/>
  <c r="CZ222" i="1"/>
  <c r="BF223" i="1"/>
  <c r="DC221" i="1"/>
  <c r="CX221" i="1"/>
  <c r="DQ222" i="1"/>
  <c r="AG222" i="1"/>
  <c r="BH222" i="1"/>
  <c r="AF222" i="1"/>
  <c r="CF222" i="1"/>
  <c r="BG222" i="1"/>
  <c r="BK222" i="1"/>
  <c r="CU221" i="1"/>
  <c r="BC222" i="1"/>
  <c r="BI222" i="1"/>
  <c r="AP221" i="1"/>
  <c r="AM221" i="1"/>
  <c r="CY221" i="1"/>
  <c r="AP381" i="3" l="1"/>
  <c r="BI376" i="3"/>
  <c r="BH376" i="3"/>
  <c r="BK376" i="3" s="1"/>
  <c r="AY384" i="3"/>
  <c r="AZ384" i="3"/>
  <c r="AM382" i="3"/>
  <c r="L106" i="22" s="1"/>
  <c r="AL382" i="3"/>
  <c r="AQ392" i="3"/>
  <c r="AT392" i="3" s="1"/>
  <c r="AR392" i="3"/>
  <c r="X175" i="2"/>
  <c r="W175" i="2"/>
  <c r="AF371" i="3"/>
  <c r="AE371" i="3"/>
  <c r="BE370" i="3"/>
  <c r="BF370" i="3"/>
  <c r="AH454" i="3"/>
  <c r="Q455" i="3"/>
  <c r="AS453" i="3"/>
  <c r="BJ453" i="3"/>
  <c r="AN453" i="3"/>
  <c r="AX453" i="3"/>
  <c r="AB371" i="3"/>
  <c r="AA371" i="3"/>
  <c r="S175" i="2"/>
  <c r="T175" i="2"/>
  <c r="AR252" i="2"/>
  <c r="AH252" i="2"/>
  <c r="AM252" i="2"/>
  <c r="BD252" i="2"/>
  <c r="W371" i="3"/>
  <c r="X371" i="3"/>
  <c r="W723" i="1"/>
  <c r="Z722" i="1"/>
  <c r="AD722" i="1"/>
  <c r="CL722" i="1"/>
  <c r="AE722" i="1"/>
  <c r="AA722" i="1"/>
  <c r="X722" i="1"/>
  <c r="CM722" i="1"/>
  <c r="AB722" i="1"/>
  <c r="CJ722" i="1"/>
  <c r="CF722" i="1"/>
  <c r="AG722" i="1"/>
  <c r="Y722" i="1"/>
  <c r="CK722" i="1"/>
  <c r="CI722" i="1"/>
  <c r="AS722" i="1"/>
  <c r="CO722" i="1"/>
  <c r="CG722" i="1"/>
  <c r="CH722" i="1"/>
  <c r="CN722" i="1"/>
  <c r="AF722" i="1"/>
  <c r="AK722" i="1"/>
  <c r="AY722" i="1"/>
  <c r="AO722" i="1"/>
  <c r="AP722" i="1"/>
  <c r="BA722" i="1"/>
  <c r="AW722" i="1"/>
  <c r="CS722" i="1"/>
  <c r="CQ722" i="1"/>
  <c r="AC722" i="1"/>
  <c r="DE722" i="1"/>
  <c r="DA722" i="1"/>
  <c r="CW722" i="1"/>
  <c r="DI722" i="1"/>
  <c r="AR722" i="1"/>
  <c r="AM722" i="1"/>
  <c r="CX722" i="1"/>
  <c r="CU722" i="1"/>
  <c r="DC722" i="1"/>
  <c r="CZ722" i="1"/>
  <c r="DG722" i="1"/>
  <c r="AI722" i="1"/>
  <c r="CY722" i="1"/>
  <c r="CP722" i="1"/>
  <c r="AH722" i="1"/>
  <c r="AU722" i="1"/>
  <c r="CT722" i="1"/>
  <c r="AL722" i="1"/>
  <c r="AQ722" i="1"/>
  <c r="AX722" i="1"/>
  <c r="DF722" i="1"/>
  <c r="AT722" i="1"/>
  <c r="AJ722" i="1"/>
  <c r="DH722" i="1"/>
  <c r="AZ722" i="1"/>
  <c r="DD722" i="1"/>
  <c r="DB722" i="1"/>
  <c r="CV722" i="1"/>
  <c r="AV722" i="1"/>
  <c r="CR722" i="1"/>
  <c r="AN722" i="1"/>
  <c r="K254" i="2"/>
  <c r="AB253" i="2"/>
  <c r="AQ198" i="2"/>
  <c r="AP198" i="2"/>
  <c r="AW174" i="2"/>
  <c r="AX174" i="2"/>
  <c r="P174" i="2"/>
  <c r="O174" i="2"/>
  <c r="Q174" i="2" s="1"/>
  <c r="AK221" i="1"/>
  <c r="AV220" i="1"/>
  <c r="AC221" i="1"/>
  <c r="AZ221" i="1"/>
  <c r="DH221" i="1"/>
  <c r="DA221" i="1"/>
  <c r="DD221" i="1"/>
  <c r="BA221" i="1"/>
  <c r="AJ220" i="1"/>
  <c r="BO221" i="1"/>
  <c r="EK221" i="1"/>
  <c r="CE221" i="1"/>
  <c r="BT221" i="1"/>
  <c r="CV220" i="1"/>
  <c r="BL221" i="1"/>
  <c r="DZ220" i="1"/>
  <c r="DY221" i="1"/>
  <c r="BM221" i="1"/>
  <c r="EF220" i="1"/>
  <c r="EJ220" i="1"/>
  <c r="BX220" i="1"/>
  <c r="BN220" i="1"/>
  <c r="EB221" i="1"/>
  <c r="BQ221" i="1"/>
  <c r="CC221" i="1"/>
  <c r="DV220" i="1"/>
  <c r="BR220" i="1"/>
  <c r="EA221" i="1"/>
  <c r="ED221" i="1"/>
  <c r="AN220" i="1"/>
  <c r="EG221" i="1"/>
  <c r="EI221" i="1"/>
  <c r="DF220" i="1"/>
  <c r="AX220" i="1"/>
  <c r="BU221" i="1"/>
  <c r="BW221" i="1"/>
  <c r="BZ220" i="1"/>
  <c r="BY221" i="1"/>
  <c r="DU221" i="1"/>
  <c r="DB220" i="1"/>
  <c r="DX221" i="1"/>
  <c r="CD221" i="1"/>
  <c r="CA221" i="1"/>
  <c r="EL221" i="1"/>
  <c r="BP220" i="1"/>
  <c r="CB220" i="1"/>
  <c r="CR220" i="1"/>
  <c r="BV221" i="1"/>
  <c r="EE221" i="1"/>
  <c r="EM221" i="1"/>
  <c r="AT220" i="1"/>
  <c r="DW221" i="1"/>
  <c r="EH221" i="1"/>
  <c r="EC221" i="1"/>
  <c r="BS221" i="1"/>
  <c r="DT221" i="1"/>
  <c r="AF203" i="2"/>
  <c r="AI203" i="2" s="1"/>
  <c r="AG203" i="2"/>
  <c r="BF208" i="2"/>
  <c r="BE208" i="2"/>
  <c r="AL205" i="2"/>
  <c r="AK205" i="2"/>
  <c r="AN205" i="2" s="1"/>
  <c r="CP222" i="1"/>
  <c r="AR223" i="1"/>
  <c r="AP222" i="1"/>
  <c r="AF223" i="1"/>
  <c r="AG223" i="1"/>
  <c r="CY222" i="1"/>
  <c r="AM222" i="1"/>
  <c r="BI223" i="1"/>
  <c r="CU222" i="1"/>
  <c r="DQ223" i="1"/>
  <c r="DC222" i="1"/>
  <c r="CZ223" i="1"/>
  <c r="AL222" i="1"/>
  <c r="CW223" i="1"/>
  <c r="CM222" i="1"/>
  <c r="CJ223" i="1"/>
  <c r="CO223" i="1"/>
  <c r="DP223" i="1"/>
  <c r="AA222" i="1"/>
  <c r="AO223" i="1"/>
  <c r="BE223" i="1"/>
  <c r="DK223" i="1"/>
  <c r="AQ222" i="1"/>
  <c r="DM223" i="1"/>
  <c r="Y223" i="1"/>
  <c r="BD223" i="1"/>
  <c r="DJ224" i="1"/>
  <c r="AS224" i="1"/>
  <c r="CL222" i="1"/>
  <c r="AE222" i="1"/>
  <c r="CQ222" i="1"/>
  <c r="DG222" i="1"/>
  <c r="DE223" i="1"/>
  <c r="DI223" i="1"/>
  <c r="BC223" i="1"/>
  <c r="BG223" i="1"/>
  <c r="CX222" i="1"/>
  <c r="BF224" i="1"/>
  <c r="DN223" i="1"/>
  <c r="CG223" i="1"/>
  <c r="DL223" i="1"/>
  <c r="AI222" i="1"/>
  <c r="DO223" i="1"/>
  <c r="AH222" i="1"/>
  <c r="DS223" i="1"/>
  <c r="DR224" i="1"/>
  <c r="CK223" i="1"/>
  <c r="CH222" i="1"/>
  <c r="CT222" i="1"/>
  <c r="BB223" i="1"/>
  <c r="X223" i="1"/>
  <c r="AY222" i="1"/>
  <c r="AU222" i="1"/>
  <c r="Z222" i="1"/>
  <c r="CI222" i="1"/>
  <c r="BJ223" i="1"/>
  <c r="BH223" i="1"/>
  <c r="BK223" i="1"/>
  <c r="CF223" i="1"/>
  <c r="CS223" i="1"/>
  <c r="AW223" i="1"/>
  <c r="AD222" i="1"/>
  <c r="CN223" i="1"/>
  <c r="AB223" i="1"/>
  <c r="BL376" i="3" l="1"/>
  <c r="AU392" i="3"/>
  <c r="AW385" i="3"/>
  <c r="AV385" i="3"/>
  <c r="AO382" i="3"/>
  <c r="AP382" i="3"/>
  <c r="N106" i="22"/>
  <c r="AR393" i="3"/>
  <c r="AQ393" i="3"/>
  <c r="BI377" i="3"/>
  <c r="BH377" i="3"/>
  <c r="Y175" i="2"/>
  <c r="Z175" i="2"/>
  <c r="K255" i="2"/>
  <c r="AB254" i="2"/>
  <c r="AC372" i="3"/>
  <c r="V372" i="3"/>
  <c r="U372" i="3"/>
  <c r="AD372" i="3"/>
  <c r="Y372" i="3"/>
  <c r="AA372" i="3" s="1"/>
  <c r="Z372" i="3"/>
  <c r="W372" i="3"/>
  <c r="BD371" i="3"/>
  <c r="BC371" i="3"/>
  <c r="W724" i="1"/>
  <c r="CL723" i="1"/>
  <c r="AD723" i="1"/>
  <c r="AA723" i="1"/>
  <c r="CH723" i="1"/>
  <c r="CM723" i="1"/>
  <c r="AB723" i="1"/>
  <c r="CI723" i="1"/>
  <c r="X723" i="1"/>
  <c r="AF723" i="1"/>
  <c r="Z723" i="1"/>
  <c r="CF723" i="1"/>
  <c r="Y723" i="1"/>
  <c r="AE723" i="1"/>
  <c r="CJ723" i="1"/>
  <c r="CN723" i="1"/>
  <c r="AG723" i="1"/>
  <c r="CK723" i="1"/>
  <c r="AS723" i="1"/>
  <c r="CG723" i="1"/>
  <c r="CO723" i="1"/>
  <c r="AK723" i="1"/>
  <c r="AY723" i="1"/>
  <c r="CW723" i="1"/>
  <c r="AC723" i="1"/>
  <c r="DI723" i="1"/>
  <c r="AR723" i="1"/>
  <c r="DG723" i="1"/>
  <c r="AU723" i="1"/>
  <c r="CZ723" i="1"/>
  <c r="AM723" i="1"/>
  <c r="DA723" i="1"/>
  <c r="BA723" i="1"/>
  <c r="AI723" i="1"/>
  <c r="AW723" i="1"/>
  <c r="AO723" i="1"/>
  <c r="AP723" i="1"/>
  <c r="CS723" i="1"/>
  <c r="CU723" i="1"/>
  <c r="DC723" i="1"/>
  <c r="DE723" i="1"/>
  <c r="CQ723" i="1"/>
  <c r="AH723" i="1"/>
  <c r="AQ723" i="1"/>
  <c r="CX723" i="1"/>
  <c r="CY723" i="1"/>
  <c r="CP723" i="1"/>
  <c r="AL723" i="1"/>
  <c r="CT723" i="1"/>
  <c r="DH723" i="1"/>
  <c r="CV723" i="1"/>
  <c r="AN723" i="1"/>
  <c r="DB723" i="1"/>
  <c r="CR723" i="1"/>
  <c r="AJ723" i="1"/>
  <c r="AZ723" i="1"/>
  <c r="AV723" i="1"/>
  <c r="AX723" i="1"/>
  <c r="DD723" i="1"/>
  <c r="DF723" i="1"/>
  <c r="AT723" i="1"/>
  <c r="AH455" i="3"/>
  <c r="Q456" i="3"/>
  <c r="AE372" i="3"/>
  <c r="U175" i="2"/>
  <c r="V175" i="2"/>
  <c r="BJ454" i="3"/>
  <c r="AS454" i="3"/>
  <c r="AN454" i="3"/>
  <c r="AX454" i="3"/>
  <c r="AR253" i="2"/>
  <c r="BD253" i="2"/>
  <c r="AM253" i="2"/>
  <c r="AH253" i="2"/>
  <c r="AS198" i="2"/>
  <c r="AT198" i="2"/>
  <c r="AZ174" i="2"/>
  <c r="AX175" i="2"/>
  <c r="P175" i="2"/>
  <c r="AW175" i="2"/>
  <c r="O175" i="2"/>
  <c r="R174" i="2"/>
  <c r="AY174" i="2"/>
  <c r="AK222" i="1"/>
  <c r="AV221" i="1"/>
  <c r="AC222" i="1"/>
  <c r="AZ222" i="1"/>
  <c r="DH222" i="1"/>
  <c r="DA222" i="1"/>
  <c r="BA222" i="1"/>
  <c r="DD222" i="1"/>
  <c r="AT221" i="1"/>
  <c r="CA222" i="1"/>
  <c r="CE222" i="1"/>
  <c r="DT222" i="1"/>
  <c r="EM222" i="1"/>
  <c r="BP221" i="1"/>
  <c r="DX222" i="1"/>
  <c r="EI222" i="1"/>
  <c r="AN221" i="1"/>
  <c r="EA222" i="1"/>
  <c r="DV221" i="1"/>
  <c r="BQ222" i="1"/>
  <c r="BM222" i="1"/>
  <c r="CV221" i="1"/>
  <c r="BO222" i="1"/>
  <c r="EH222" i="1"/>
  <c r="CR221" i="1"/>
  <c r="DU222" i="1"/>
  <c r="BU222" i="1"/>
  <c r="EG222" i="1"/>
  <c r="BR221" i="1"/>
  <c r="EJ221" i="1"/>
  <c r="DZ221" i="1"/>
  <c r="BS222" i="1"/>
  <c r="EE222" i="1"/>
  <c r="CB221" i="1"/>
  <c r="CD222" i="1"/>
  <c r="BZ221" i="1"/>
  <c r="DF221" i="1"/>
  <c r="ED222" i="1"/>
  <c r="EB222" i="1"/>
  <c r="BL222" i="1"/>
  <c r="EK222" i="1"/>
  <c r="AJ221" i="1"/>
  <c r="CC222" i="1"/>
  <c r="BX221" i="1"/>
  <c r="EC222" i="1"/>
  <c r="DW222" i="1"/>
  <c r="BV222" i="1"/>
  <c r="EL222" i="1"/>
  <c r="DB221" i="1"/>
  <c r="BY222" i="1"/>
  <c r="BW222" i="1"/>
  <c r="AX221" i="1"/>
  <c r="BN221" i="1"/>
  <c r="EF221" i="1"/>
  <c r="DY222" i="1"/>
  <c r="BT222" i="1"/>
  <c r="AG204" i="2"/>
  <c r="AF204" i="2"/>
  <c r="AJ203" i="2"/>
  <c r="AK206" i="2"/>
  <c r="AL206" i="2"/>
  <c r="BB209" i="2"/>
  <c r="BE209" i="2" s="1"/>
  <c r="BC209" i="2"/>
  <c r="AO205" i="2"/>
  <c r="X224" i="1"/>
  <c r="BD224" i="1"/>
  <c r="DP224" i="1"/>
  <c r="CN224" i="1"/>
  <c r="CF224" i="1"/>
  <c r="Z223" i="1"/>
  <c r="CH223" i="1"/>
  <c r="DR225" i="1"/>
  <c r="AB224" i="1"/>
  <c r="AW224" i="1"/>
  <c r="CS224" i="1"/>
  <c r="BK224" i="1"/>
  <c r="CI223" i="1"/>
  <c r="AU223" i="1"/>
  <c r="BB224" i="1"/>
  <c r="CK224" i="1"/>
  <c r="DS224" i="1"/>
  <c r="AI223" i="1"/>
  <c r="DL224" i="1"/>
  <c r="DN224" i="1"/>
  <c r="BG224" i="1"/>
  <c r="DI224" i="1"/>
  <c r="DE224" i="1"/>
  <c r="CQ223" i="1"/>
  <c r="CL223" i="1"/>
  <c r="DM224" i="1"/>
  <c r="AQ223" i="1"/>
  <c r="BE224" i="1"/>
  <c r="CO224" i="1"/>
  <c r="CM223" i="1"/>
  <c r="AL223" i="1"/>
  <c r="DC223" i="1"/>
  <c r="DQ224" i="1"/>
  <c r="AM223" i="1"/>
  <c r="AG224" i="1"/>
  <c r="AR224" i="1"/>
  <c r="BF225" i="1"/>
  <c r="AD223" i="1"/>
  <c r="BJ224" i="1"/>
  <c r="CT223" i="1"/>
  <c r="AH223" i="1"/>
  <c r="DO224" i="1"/>
  <c r="CG224" i="1"/>
  <c r="CX223" i="1"/>
  <c r="BC224" i="1"/>
  <c r="DG223" i="1"/>
  <c r="AE223" i="1"/>
  <c r="AS225" i="1"/>
  <c r="DJ225" i="1"/>
  <c r="Y224" i="1"/>
  <c r="AO224" i="1"/>
  <c r="AA223" i="1"/>
  <c r="CW224" i="1"/>
  <c r="CU223" i="1"/>
  <c r="BI224" i="1"/>
  <c r="CY223" i="1"/>
  <c r="AP223" i="1"/>
  <c r="CP223" i="1"/>
  <c r="CZ224" i="1"/>
  <c r="AF224" i="1"/>
  <c r="BH224" i="1"/>
  <c r="AY223" i="1"/>
  <c r="DK224" i="1"/>
  <c r="CJ224" i="1"/>
  <c r="AU393" i="3" l="1"/>
  <c r="AZ385" i="3"/>
  <c r="BK377" i="3"/>
  <c r="BL377" i="3"/>
  <c r="AY385" i="3"/>
  <c r="AT393" i="3"/>
  <c r="AM383" i="3"/>
  <c r="AL383" i="3"/>
  <c r="W176" i="2"/>
  <c r="X176" i="2"/>
  <c r="BE371" i="3"/>
  <c r="BF371" i="3"/>
  <c r="AB372" i="3"/>
  <c r="AF372" i="3"/>
  <c r="T176" i="2"/>
  <c r="S176" i="2"/>
  <c r="AH456" i="3"/>
  <c r="Q457" i="3"/>
  <c r="AR254" i="2"/>
  <c r="AH254" i="2"/>
  <c r="AM254" i="2"/>
  <c r="BD254" i="2"/>
  <c r="W725" i="1"/>
  <c r="Z724" i="1"/>
  <c r="AE724" i="1"/>
  <c r="CM724" i="1"/>
  <c r="AD724" i="1"/>
  <c r="CH724" i="1"/>
  <c r="AA724" i="1"/>
  <c r="CF724" i="1"/>
  <c r="CL724" i="1"/>
  <c r="CI724" i="1"/>
  <c r="X724" i="1"/>
  <c r="AB724" i="1"/>
  <c r="CK724" i="1"/>
  <c r="Y724" i="1"/>
  <c r="AS724" i="1"/>
  <c r="CO724" i="1"/>
  <c r="AF724" i="1"/>
  <c r="CN724" i="1"/>
  <c r="CG724" i="1"/>
  <c r="CJ724" i="1"/>
  <c r="AG724" i="1"/>
  <c r="AK724" i="1"/>
  <c r="CW724" i="1"/>
  <c r="AC724" i="1"/>
  <c r="AW724" i="1"/>
  <c r="CY724" i="1"/>
  <c r="CP724" i="1"/>
  <c r="CT724" i="1"/>
  <c r="BA724" i="1"/>
  <c r="AP724" i="1"/>
  <c r="AR724" i="1"/>
  <c r="AO724" i="1"/>
  <c r="AI724" i="1"/>
  <c r="CZ724" i="1"/>
  <c r="AL724" i="1"/>
  <c r="DG724" i="1"/>
  <c r="CU724" i="1"/>
  <c r="AM724" i="1"/>
  <c r="DA724" i="1"/>
  <c r="AY724" i="1"/>
  <c r="DE724" i="1"/>
  <c r="DI724" i="1"/>
  <c r="AQ724" i="1"/>
  <c r="CS724" i="1"/>
  <c r="DC724" i="1"/>
  <c r="CQ724" i="1"/>
  <c r="CX724" i="1"/>
  <c r="AU724" i="1"/>
  <c r="AH724" i="1"/>
  <c r="AT724" i="1"/>
  <c r="DD724" i="1"/>
  <c r="AX724" i="1"/>
  <c r="DF724" i="1"/>
  <c r="DB724" i="1"/>
  <c r="AJ724" i="1"/>
  <c r="CV724" i="1"/>
  <c r="DH724" i="1"/>
  <c r="AN724" i="1"/>
  <c r="AZ724" i="1"/>
  <c r="AV724" i="1"/>
  <c r="CR724" i="1"/>
  <c r="AS455" i="3"/>
  <c r="BJ455" i="3"/>
  <c r="AX455" i="3"/>
  <c r="AN455" i="3"/>
  <c r="V373" i="3"/>
  <c r="AD373" i="3"/>
  <c r="AC373" i="3"/>
  <c r="Y373" i="3"/>
  <c r="Z373" i="3"/>
  <c r="U373" i="3"/>
  <c r="X372" i="3"/>
  <c r="K256" i="2"/>
  <c r="AB255" i="2"/>
  <c r="AQ199" i="2"/>
  <c r="AP199" i="2"/>
  <c r="AY175" i="2"/>
  <c r="R175" i="2"/>
  <c r="AZ175" i="2"/>
  <c r="Q175" i="2"/>
  <c r="AK223" i="1"/>
  <c r="AV222" i="1"/>
  <c r="AC223" i="1"/>
  <c r="DH223" i="1"/>
  <c r="AZ223" i="1"/>
  <c r="DA223" i="1"/>
  <c r="DD223" i="1"/>
  <c r="BA223" i="1"/>
  <c r="EJ222" i="1"/>
  <c r="DU223" i="1"/>
  <c r="EH223" i="1"/>
  <c r="BQ223" i="1"/>
  <c r="BP222" i="1"/>
  <c r="CA223" i="1"/>
  <c r="DY223" i="1"/>
  <c r="AX222" i="1"/>
  <c r="BV223" i="1"/>
  <c r="EC223" i="1"/>
  <c r="CC223" i="1"/>
  <c r="EK223" i="1"/>
  <c r="EB223" i="1"/>
  <c r="DF222" i="1"/>
  <c r="CD223" i="1"/>
  <c r="EG223" i="1"/>
  <c r="CV222" i="1"/>
  <c r="EA223" i="1"/>
  <c r="EI223" i="1"/>
  <c r="BT223" i="1"/>
  <c r="EF222" i="1"/>
  <c r="DB222" i="1"/>
  <c r="AJ222" i="1"/>
  <c r="ED223" i="1"/>
  <c r="DZ222" i="1"/>
  <c r="BU223" i="1"/>
  <c r="BO223" i="1"/>
  <c r="EM223" i="1"/>
  <c r="AT222" i="1"/>
  <c r="BY223" i="1"/>
  <c r="EL223" i="1"/>
  <c r="DW223" i="1"/>
  <c r="BX222" i="1"/>
  <c r="BL223" i="1"/>
  <c r="BZ222" i="1"/>
  <c r="CB222" i="1"/>
  <c r="BS223" i="1"/>
  <c r="DT223" i="1"/>
  <c r="BN222" i="1"/>
  <c r="BW223" i="1"/>
  <c r="EE223" i="1"/>
  <c r="BR222" i="1"/>
  <c r="CR222" i="1"/>
  <c r="BM223" i="1"/>
  <c r="DV222" i="1"/>
  <c r="AN222" i="1"/>
  <c r="DX223" i="1"/>
  <c r="CE223" i="1"/>
  <c r="AJ204" i="2"/>
  <c r="AO206" i="2"/>
  <c r="AN206" i="2"/>
  <c r="AL207" i="2" s="1"/>
  <c r="AI204" i="2"/>
  <c r="BC210" i="2"/>
  <c r="BB210" i="2"/>
  <c r="BF209" i="2"/>
  <c r="CU224" i="1"/>
  <c r="AS226" i="1"/>
  <c r="DO225" i="1"/>
  <c r="CZ225" i="1"/>
  <c r="CP224" i="1"/>
  <c r="DK225" i="1"/>
  <c r="AF225" i="1"/>
  <c r="AP224" i="1"/>
  <c r="CY224" i="1"/>
  <c r="CW225" i="1"/>
  <c r="AO225" i="1"/>
  <c r="DJ226" i="1"/>
  <c r="AE224" i="1"/>
  <c r="CG225" i="1"/>
  <c r="CT224" i="1"/>
  <c r="AD224" i="1"/>
  <c r="DC224" i="1"/>
  <c r="CM224" i="1"/>
  <c r="BE225" i="1"/>
  <c r="DM225" i="1"/>
  <c r="CQ224" i="1"/>
  <c r="DI225" i="1"/>
  <c r="BG225" i="1"/>
  <c r="DN225" i="1"/>
  <c r="CK225" i="1"/>
  <c r="BB225" i="1"/>
  <c r="CI224" i="1"/>
  <c r="CS225" i="1"/>
  <c r="DR226" i="1"/>
  <c r="Z224" i="1"/>
  <c r="CN225" i="1"/>
  <c r="DP225" i="1"/>
  <c r="BK225" i="1"/>
  <c r="CJ225" i="1"/>
  <c r="BI225" i="1"/>
  <c r="AA224" i="1"/>
  <c r="Y225" i="1"/>
  <c r="DG224" i="1"/>
  <c r="CX224" i="1"/>
  <c r="AH224" i="1"/>
  <c r="BJ225" i="1"/>
  <c r="BF226" i="1"/>
  <c r="AR225" i="1"/>
  <c r="AG225" i="1"/>
  <c r="AM224" i="1"/>
  <c r="DQ225" i="1"/>
  <c r="AL224" i="1"/>
  <c r="CO225" i="1"/>
  <c r="AQ224" i="1"/>
  <c r="CL224" i="1"/>
  <c r="DE225" i="1"/>
  <c r="DL225" i="1"/>
  <c r="DS225" i="1"/>
  <c r="AU224" i="1"/>
  <c r="AW225" i="1"/>
  <c r="AB225" i="1"/>
  <c r="CH224" i="1"/>
  <c r="CF225" i="1"/>
  <c r="BD225" i="1"/>
  <c r="X225" i="1"/>
  <c r="AY224" i="1"/>
  <c r="BC225" i="1"/>
  <c r="AI224" i="1"/>
  <c r="BH225" i="1"/>
  <c r="AV386" i="3" l="1"/>
  <c r="AW386" i="3"/>
  <c r="AQ394" i="3"/>
  <c r="AT394" i="3" s="1"/>
  <c r="AR394" i="3"/>
  <c r="AO383" i="3"/>
  <c r="AP383" i="3"/>
  <c r="BH378" i="3"/>
  <c r="BK378" i="3" s="1"/>
  <c r="BI378" i="3"/>
  <c r="Y176" i="2"/>
  <c r="Z176" i="2"/>
  <c r="AB373" i="3"/>
  <c r="W726" i="1"/>
  <c r="CL725" i="1"/>
  <c r="AE725" i="1"/>
  <c r="AD725" i="1"/>
  <c r="CI725" i="1"/>
  <c r="CH725" i="1"/>
  <c r="Z725" i="1"/>
  <c r="CF725" i="1"/>
  <c r="AA725" i="1"/>
  <c r="X725" i="1"/>
  <c r="AB725" i="1"/>
  <c r="AF725" i="1"/>
  <c r="CJ725" i="1"/>
  <c r="CN725" i="1"/>
  <c r="AG725" i="1"/>
  <c r="AS725" i="1"/>
  <c r="CK725" i="1"/>
  <c r="CM725" i="1"/>
  <c r="Y725" i="1"/>
  <c r="CG725" i="1"/>
  <c r="CO725" i="1"/>
  <c r="DG725" i="1"/>
  <c r="AO725" i="1"/>
  <c r="AC725" i="1"/>
  <c r="AW725" i="1"/>
  <c r="AQ725" i="1"/>
  <c r="DI725" i="1"/>
  <c r="CS725" i="1"/>
  <c r="DE725" i="1"/>
  <c r="CW725" i="1"/>
  <c r="AK725" i="1"/>
  <c r="DA725" i="1"/>
  <c r="AP725" i="1"/>
  <c r="BA725" i="1"/>
  <c r="CP725" i="1"/>
  <c r="AR725" i="1"/>
  <c r="AM725" i="1"/>
  <c r="DC725" i="1"/>
  <c r="CQ725" i="1"/>
  <c r="AH725" i="1"/>
  <c r="AI725" i="1"/>
  <c r="CY725" i="1"/>
  <c r="AY725" i="1"/>
  <c r="AL725" i="1"/>
  <c r="CX725" i="1"/>
  <c r="CZ725" i="1"/>
  <c r="CU725" i="1"/>
  <c r="AU725" i="1"/>
  <c r="CT725" i="1"/>
  <c r="AZ725" i="1"/>
  <c r="AT725" i="1"/>
  <c r="AJ725" i="1"/>
  <c r="AN725" i="1"/>
  <c r="DH725" i="1"/>
  <c r="AV725" i="1"/>
  <c r="DF725" i="1"/>
  <c r="CV725" i="1"/>
  <c r="AX725" i="1"/>
  <c r="CR725" i="1"/>
  <c r="DB725" i="1"/>
  <c r="DD725" i="1"/>
  <c r="U176" i="2"/>
  <c r="V176" i="2"/>
  <c r="K257" i="2"/>
  <c r="AB256" i="2"/>
  <c r="AA373" i="3"/>
  <c r="AF373" i="3"/>
  <c r="AH457" i="3"/>
  <c r="Q458" i="3"/>
  <c r="BD372" i="3"/>
  <c r="BC372" i="3"/>
  <c r="AR255" i="2"/>
  <c r="BD255" i="2"/>
  <c r="AH255" i="2"/>
  <c r="AM255" i="2"/>
  <c r="W373" i="3"/>
  <c r="X373" i="3"/>
  <c r="BJ456" i="3"/>
  <c r="AS456" i="3"/>
  <c r="AX456" i="3"/>
  <c r="AN456" i="3"/>
  <c r="AE373" i="3"/>
  <c r="AS199" i="2"/>
  <c r="AT199" i="2"/>
  <c r="AX176" i="2"/>
  <c r="P176" i="2"/>
  <c r="O176" i="2"/>
  <c r="Q176" i="2" s="1"/>
  <c r="AW176" i="2"/>
  <c r="AK224" i="1"/>
  <c r="AV223" i="1"/>
  <c r="AC224" i="1"/>
  <c r="DH224" i="1"/>
  <c r="AZ224" i="1"/>
  <c r="DA224" i="1"/>
  <c r="BA224" i="1"/>
  <c r="DD224" i="1"/>
  <c r="BL224" i="1"/>
  <c r="AT223" i="1"/>
  <c r="DZ223" i="1"/>
  <c r="EI224" i="1"/>
  <c r="CV223" i="1"/>
  <c r="CE224" i="1"/>
  <c r="AN223" i="1"/>
  <c r="BR223" i="1"/>
  <c r="BW224" i="1"/>
  <c r="DX224" i="1"/>
  <c r="DV223" i="1"/>
  <c r="CR223" i="1"/>
  <c r="EE224" i="1"/>
  <c r="DT224" i="1"/>
  <c r="CB223" i="1"/>
  <c r="DW224" i="1"/>
  <c r="BY224" i="1"/>
  <c r="ED224" i="1"/>
  <c r="BT224" i="1"/>
  <c r="EA224" i="1"/>
  <c r="EG224" i="1"/>
  <c r="DF223" i="1"/>
  <c r="EK224" i="1"/>
  <c r="EC224" i="1"/>
  <c r="AX223" i="1"/>
  <c r="CA224" i="1"/>
  <c r="BQ224" i="1"/>
  <c r="DU224" i="1"/>
  <c r="BM224" i="1"/>
  <c r="BN223" i="1"/>
  <c r="BZ223" i="1"/>
  <c r="BX223" i="1"/>
  <c r="EL224" i="1"/>
  <c r="BO224" i="1"/>
  <c r="AJ223" i="1"/>
  <c r="EF223" i="1"/>
  <c r="EB224" i="1"/>
  <c r="DY224" i="1"/>
  <c r="BP223" i="1"/>
  <c r="EJ223" i="1"/>
  <c r="BS224" i="1"/>
  <c r="EM224" i="1"/>
  <c r="BU224" i="1"/>
  <c r="DB223" i="1"/>
  <c r="CD224" i="1"/>
  <c r="CC224" i="1"/>
  <c r="BV224" i="1"/>
  <c r="EH224" i="1"/>
  <c r="AK207" i="2"/>
  <c r="AN207" i="2" s="1"/>
  <c r="BF210" i="2"/>
  <c r="AF205" i="2"/>
  <c r="AG205" i="2"/>
  <c r="BE210" i="2"/>
  <c r="AU225" i="1"/>
  <c r="AM225" i="1"/>
  <c r="CI225" i="1"/>
  <c r="AE225" i="1"/>
  <c r="AI225" i="1"/>
  <c r="AY225" i="1"/>
  <c r="AB226" i="1"/>
  <c r="AQ225" i="1"/>
  <c r="CL225" i="1"/>
  <c r="CO226" i="1"/>
  <c r="BJ226" i="1"/>
  <c r="DG225" i="1"/>
  <c r="BH226" i="1"/>
  <c r="BC226" i="1"/>
  <c r="X226" i="1"/>
  <c r="CH225" i="1"/>
  <c r="AW226" i="1"/>
  <c r="DS226" i="1"/>
  <c r="DL226" i="1"/>
  <c r="AL225" i="1"/>
  <c r="AR226" i="1"/>
  <c r="AH225" i="1"/>
  <c r="Y226" i="1"/>
  <c r="CJ226" i="1"/>
  <c r="CN226" i="1"/>
  <c r="CS226" i="1"/>
  <c r="CK226" i="1"/>
  <c r="DN226" i="1"/>
  <c r="DI226" i="1"/>
  <c r="DM226" i="1"/>
  <c r="DC225" i="1"/>
  <c r="AD225" i="1"/>
  <c r="AO226" i="1"/>
  <c r="AF226" i="1"/>
  <c r="CP225" i="1"/>
  <c r="AS227" i="1"/>
  <c r="DE226" i="1"/>
  <c r="AP225" i="1"/>
  <c r="CF226" i="1"/>
  <c r="DQ226" i="1"/>
  <c r="AG226" i="1"/>
  <c r="BF227" i="1"/>
  <c r="CX225" i="1"/>
  <c r="AA225" i="1"/>
  <c r="BK226" i="1"/>
  <c r="DP226" i="1"/>
  <c r="DR227" i="1"/>
  <c r="BB226" i="1"/>
  <c r="BG226" i="1"/>
  <c r="BE226" i="1"/>
  <c r="CM225" i="1"/>
  <c r="CT225" i="1"/>
  <c r="CG226" i="1"/>
  <c r="DJ227" i="1"/>
  <c r="CW226" i="1"/>
  <c r="DK226" i="1"/>
  <c r="CZ226" i="1"/>
  <c r="DO226" i="1"/>
  <c r="CU225" i="1"/>
  <c r="CY225" i="1"/>
  <c r="BD226" i="1"/>
  <c r="BI226" i="1"/>
  <c r="Z225" i="1"/>
  <c r="CQ225" i="1"/>
  <c r="AR395" i="3" l="1"/>
  <c r="AQ395" i="3"/>
  <c r="AT395" i="3" s="1"/>
  <c r="BH379" i="3"/>
  <c r="BI379" i="3"/>
  <c r="AL384" i="3"/>
  <c r="AM384" i="3"/>
  <c r="BL378" i="3"/>
  <c r="AU394" i="3"/>
  <c r="AY386" i="3"/>
  <c r="AZ386" i="3"/>
  <c r="W177" i="2"/>
  <c r="X177" i="2"/>
  <c r="U374" i="3"/>
  <c r="W374" i="3" s="1"/>
  <c r="AC374" i="3"/>
  <c r="AE374" i="3" s="1"/>
  <c r="V374" i="3"/>
  <c r="Y374" i="3"/>
  <c r="AA374" i="3" s="1"/>
  <c r="Z374" i="3"/>
  <c r="AD374" i="3"/>
  <c r="AS457" i="3"/>
  <c r="BJ457" i="3"/>
  <c r="AN457" i="3"/>
  <c r="AX457" i="3"/>
  <c r="K258" i="2"/>
  <c r="AB257" i="2"/>
  <c r="BE372" i="3"/>
  <c r="BF372" i="3"/>
  <c r="S177" i="2"/>
  <c r="U177" i="2" s="1"/>
  <c r="T177" i="2"/>
  <c r="AH458" i="3"/>
  <c r="Q459" i="3"/>
  <c r="AR256" i="2"/>
  <c r="AH256" i="2"/>
  <c r="AM256" i="2"/>
  <c r="BD256" i="2"/>
  <c r="W727" i="1"/>
  <c r="CH726" i="1"/>
  <c r="AA726" i="1"/>
  <c r="CM726" i="1"/>
  <c r="AB726" i="1"/>
  <c r="AD726" i="1"/>
  <c r="CL726" i="1"/>
  <c r="CF726" i="1"/>
  <c r="Z726" i="1"/>
  <c r="CI726" i="1"/>
  <c r="AF726" i="1"/>
  <c r="Y726" i="1"/>
  <c r="AG726" i="1"/>
  <c r="CG726" i="1"/>
  <c r="CJ726" i="1"/>
  <c r="CN726" i="1"/>
  <c r="AS726" i="1"/>
  <c r="X726" i="1"/>
  <c r="CK726" i="1"/>
  <c r="AE726" i="1"/>
  <c r="CO726" i="1"/>
  <c r="DA726" i="1"/>
  <c r="DE726" i="1"/>
  <c r="CW726" i="1"/>
  <c r="AC726" i="1"/>
  <c r="AI726" i="1"/>
  <c r="AO726" i="1"/>
  <c r="AP726" i="1"/>
  <c r="CY726" i="1"/>
  <c r="CP726" i="1"/>
  <c r="AK726" i="1"/>
  <c r="DG726" i="1"/>
  <c r="BA726" i="1"/>
  <c r="CT726" i="1"/>
  <c r="CS726" i="1"/>
  <c r="DC726" i="1"/>
  <c r="AM726" i="1"/>
  <c r="AY726" i="1"/>
  <c r="AW726" i="1"/>
  <c r="AQ726" i="1"/>
  <c r="AH726" i="1"/>
  <c r="CU726" i="1"/>
  <c r="CQ726" i="1"/>
  <c r="CX726" i="1"/>
  <c r="DI726" i="1"/>
  <c r="AR726" i="1"/>
  <c r="AL726" i="1"/>
  <c r="AU726" i="1"/>
  <c r="CZ726" i="1"/>
  <c r="DH726" i="1"/>
  <c r="AN726" i="1"/>
  <c r="AJ726" i="1"/>
  <c r="AZ726" i="1"/>
  <c r="DD726" i="1"/>
  <c r="DB726" i="1"/>
  <c r="AV726" i="1"/>
  <c r="CR726" i="1"/>
  <c r="CV726" i="1"/>
  <c r="AX726" i="1"/>
  <c r="AT726" i="1"/>
  <c r="DF726" i="1"/>
  <c r="AP200" i="2"/>
  <c r="AQ200" i="2"/>
  <c r="AY176" i="2"/>
  <c r="AZ176" i="2"/>
  <c r="R176" i="2"/>
  <c r="P177" i="2"/>
  <c r="AW177" i="2"/>
  <c r="O177" i="2"/>
  <c r="AX177" i="2"/>
  <c r="AK225" i="1"/>
  <c r="AV224" i="1"/>
  <c r="AC225" i="1"/>
  <c r="AZ225" i="1"/>
  <c r="DH225" i="1"/>
  <c r="DA225" i="1"/>
  <c r="BA225" i="1"/>
  <c r="DD225" i="1"/>
  <c r="DB224" i="1"/>
  <c r="BO225" i="1"/>
  <c r="DF224" i="1"/>
  <c r="AT224" i="1"/>
  <c r="AO207" i="2"/>
  <c r="CC225" i="1"/>
  <c r="EJ224" i="1"/>
  <c r="DY225" i="1"/>
  <c r="EF224" i="1"/>
  <c r="EA225" i="1"/>
  <c r="ED225" i="1"/>
  <c r="DW225" i="1"/>
  <c r="DT225" i="1"/>
  <c r="DX225" i="1"/>
  <c r="BR224" i="1"/>
  <c r="CE225" i="1"/>
  <c r="EI225" i="1"/>
  <c r="EH225" i="1"/>
  <c r="EM225" i="1"/>
  <c r="BX224" i="1"/>
  <c r="DU225" i="1"/>
  <c r="EC225" i="1"/>
  <c r="BU225" i="1"/>
  <c r="BS225" i="1"/>
  <c r="BP224" i="1"/>
  <c r="EB225" i="1"/>
  <c r="AJ224" i="1"/>
  <c r="BN224" i="1"/>
  <c r="BM225" i="1"/>
  <c r="BQ225" i="1"/>
  <c r="AX224" i="1"/>
  <c r="BT225" i="1"/>
  <c r="BY225" i="1"/>
  <c r="EE225" i="1"/>
  <c r="DV224" i="1"/>
  <c r="BW225" i="1"/>
  <c r="CV224" i="1"/>
  <c r="BL225" i="1"/>
  <c r="CA225" i="1"/>
  <c r="CR224" i="1"/>
  <c r="BV225" i="1"/>
  <c r="CD225" i="1"/>
  <c r="EL225" i="1"/>
  <c r="BZ224" i="1"/>
  <c r="EK225" i="1"/>
  <c r="EG225" i="1"/>
  <c r="CB224" i="1"/>
  <c r="AN224" i="1"/>
  <c r="DZ224" i="1"/>
  <c r="AJ205" i="2"/>
  <c r="AI205" i="2"/>
  <c r="BB211" i="2"/>
  <c r="BE211" i="2" s="1"/>
  <c r="BC211" i="2"/>
  <c r="AK208" i="2"/>
  <c r="AL208" i="2"/>
  <c r="DI227" i="1"/>
  <c r="AW227" i="1"/>
  <c r="AB227" i="1"/>
  <c r="BD227" i="1"/>
  <c r="CU226" i="1"/>
  <c r="DK227" i="1"/>
  <c r="DJ228" i="1"/>
  <c r="CG227" i="1"/>
  <c r="CQ226" i="1"/>
  <c r="Z226" i="1"/>
  <c r="BI227" i="1"/>
  <c r="CY226" i="1"/>
  <c r="DO227" i="1"/>
  <c r="CZ227" i="1"/>
  <c r="CT226" i="1"/>
  <c r="CM226" i="1"/>
  <c r="BG227" i="1"/>
  <c r="BB227" i="1"/>
  <c r="DR228" i="1"/>
  <c r="AA226" i="1"/>
  <c r="CX226" i="1"/>
  <c r="DE227" i="1"/>
  <c r="AS228" i="1"/>
  <c r="AF227" i="1"/>
  <c r="AO227" i="1"/>
  <c r="CK227" i="1"/>
  <c r="AH226" i="1"/>
  <c r="DL227" i="1"/>
  <c r="CH226" i="1"/>
  <c r="X227" i="1"/>
  <c r="BJ227" i="1"/>
  <c r="CL226" i="1"/>
  <c r="AQ226" i="1"/>
  <c r="AY226" i="1"/>
  <c r="CI226" i="1"/>
  <c r="AM226" i="1"/>
  <c r="AG227" i="1"/>
  <c r="CN227" i="1"/>
  <c r="AR227" i="1"/>
  <c r="BH227" i="1"/>
  <c r="CW227" i="1"/>
  <c r="BE227" i="1"/>
  <c r="DP227" i="1"/>
  <c r="BK227" i="1"/>
  <c r="BF228" i="1"/>
  <c r="DQ227" i="1"/>
  <c r="CF227" i="1"/>
  <c r="AP226" i="1"/>
  <c r="DC226" i="1"/>
  <c r="DM227" i="1"/>
  <c r="DN227" i="1"/>
  <c r="CJ227" i="1"/>
  <c r="Y227" i="1"/>
  <c r="AL226" i="1"/>
  <c r="DS227" i="1"/>
  <c r="BC227" i="1"/>
  <c r="DG226" i="1"/>
  <c r="CO227" i="1"/>
  <c r="AI226" i="1"/>
  <c r="AE226" i="1"/>
  <c r="AU226" i="1"/>
  <c r="CP226" i="1"/>
  <c r="AD226" i="1"/>
  <c r="CS227" i="1"/>
  <c r="BL379" i="3" l="1"/>
  <c r="AU395" i="3"/>
  <c r="BK379" i="3"/>
  <c r="BH380" i="3" s="1"/>
  <c r="BK380" i="3" s="1"/>
  <c r="AW387" i="3"/>
  <c r="AV387" i="3"/>
  <c r="AY387" i="3" s="1"/>
  <c r="AO384" i="3"/>
  <c r="AP384" i="3"/>
  <c r="AQ396" i="3"/>
  <c r="AT396" i="3" s="1"/>
  <c r="AR396" i="3"/>
  <c r="Y177" i="2"/>
  <c r="Z177" i="2"/>
  <c r="S178" i="2"/>
  <c r="U178" i="2" s="1"/>
  <c r="T178" i="2"/>
  <c r="K259" i="2"/>
  <c r="AB258" i="2"/>
  <c r="AB374" i="3"/>
  <c r="W728" i="1"/>
  <c r="AD727" i="1"/>
  <c r="AE727" i="1"/>
  <c r="CH727" i="1"/>
  <c r="CI727" i="1"/>
  <c r="X727" i="1"/>
  <c r="AF727" i="1"/>
  <c r="CF727" i="1"/>
  <c r="Z727" i="1"/>
  <c r="AA727" i="1"/>
  <c r="CL727" i="1"/>
  <c r="CJ727" i="1"/>
  <c r="CN727" i="1"/>
  <c r="AS727" i="1"/>
  <c r="CG727" i="1"/>
  <c r="CK727" i="1"/>
  <c r="AB727" i="1"/>
  <c r="CO727" i="1"/>
  <c r="CM727" i="1"/>
  <c r="Y727" i="1"/>
  <c r="AG727" i="1"/>
  <c r="BA727" i="1"/>
  <c r="AK727" i="1"/>
  <c r="AC727" i="1"/>
  <c r="CW727" i="1"/>
  <c r="AP727" i="1"/>
  <c r="CQ727" i="1"/>
  <c r="DE727" i="1"/>
  <c r="AY727" i="1"/>
  <c r="DA727" i="1"/>
  <c r="AO727" i="1"/>
  <c r="AW727" i="1"/>
  <c r="AU727" i="1"/>
  <c r="DI727" i="1"/>
  <c r="AQ727" i="1"/>
  <c r="CZ727" i="1"/>
  <c r="AI727" i="1"/>
  <c r="DC727" i="1"/>
  <c r="AL727" i="1"/>
  <c r="CP727" i="1"/>
  <c r="AM727" i="1"/>
  <c r="DG727" i="1"/>
  <c r="CY727" i="1"/>
  <c r="CU727" i="1"/>
  <c r="CS727" i="1"/>
  <c r="AH727" i="1"/>
  <c r="CX727" i="1"/>
  <c r="AR727" i="1"/>
  <c r="CT727" i="1"/>
  <c r="CV727" i="1"/>
  <c r="AJ727" i="1"/>
  <c r="AZ727" i="1"/>
  <c r="AV727" i="1"/>
  <c r="DF727" i="1"/>
  <c r="CR727" i="1"/>
  <c r="DH727" i="1"/>
  <c r="DD727" i="1"/>
  <c r="AX727" i="1"/>
  <c r="AT727" i="1"/>
  <c r="DB727" i="1"/>
  <c r="AN727" i="1"/>
  <c r="V375" i="3"/>
  <c r="Y375" i="3"/>
  <c r="AA375" i="3" s="1"/>
  <c r="U375" i="3"/>
  <c r="AD375" i="3"/>
  <c r="AC375" i="3"/>
  <c r="Z375" i="3"/>
  <c r="AH459" i="3"/>
  <c r="Q460" i="3"/>
  <c r="V177" i="2"/>
  <c r="BD373" i="3"/>
  <c r="BC373" i="3"/>
  <c r="BE373" i="3" s="1"/>
  <c r="AF374" i="3"/>
  <c r="BJ458" i="3"/>
  <c r="AS458" i="3"/>
  <c r="AN458" i="3"/>
  <c r="AX458" i="3"/>
  <c r="AR257" i="2"/>
  <c r="BD257" i="2"/>
  <c r="AM257" i="2"/>
  <c r="AH257" i="2"/>
  <c r="X374" i="3"/>
  <c r="AS200" i="2"/>
  <c r="AT200" i="2"/>
  <c r="Q177" i="2"/>
  <c r="R177" i="2"/>
  <c r="AZ177" i="2"/>
  <c r="AY177" i="2"/>
  <c r="AK226" i="1"/>
  <c r="AV225" i="1"/>
  <c r="AC226" i="1"/>
  <c r="DH226" i="1"/>
  <c r="AZ226" i="1"/>
  <c r="DA226" i="1"/>
  <c r="BA226" i="1"/>
  <c r="DD226" i="1"/>
  <c r="BW226" i="1"/>
  <c r="EL226" i="1"/>
  <c r="BV226" i="1"/>
  <c r="CA226" i="1"/>
  <c r="CV225" i="1"/>
  <c r="BY226" i="1"/>
  <c r="EB226" i="1"/>
  <c r="BS226" i="1"/>
  <c r="EH226" i="1"/>
  <c r="CE226" i="1"/>
  <c r="DW226" i="1"/>
  <c r="EA226" i="1"/>
  <c r="EF225" i="1"/>
  <c r="EJ225" i="1"/>
  <c r="BO226" i="1"/>
  <c r="EG226" i="1"/>
  <c r="BZ225" i="1"/>
  <c r="CD226" i="1"/>
  <c r="BL226" i="1"/>
  <c r="EE226" i="1"/>
  <c r="BT226" i="1"/>
  <c r="BQ226" i="1"/>
  <c r="BN225" i="1"/>
  <c r="EC226" i="1"/>
  <c r="BX225" i="1"/>
  <c r="DX226" i="1"/>
  <c r="DY226" i="1"/>
  <c r="CC226" i="1"/>
  <c r="AT225" i="1"/>
  <c r="AN225" i="1"/>
  <c r="BU226" i="1"/>
  <c r="DU226" i="1"/>
  <c r="EI226" i="1"/>
  <c r="BR225" i="1"/>
  <c r="DT226" i="1"/>
  <c r="ED226" i="1"/>
  <c r="DF225" i="1"/>
  <c r="CR225" i="1"/>
  <c r="DZ225" i="1"/>
  <c r="CB225" i="1"/>
  <c r="EK226" i="1"/>
  <c r="DV225" i="1"/>
  <c r="AX225" i="1"/>
  <c r="BM226" i="1"/>
  <c r="AJ225" i="1"/>
  <c r="BP225" i="1"/>
  <c r="EM226" i="1"/>
  <c r="DB225" i="1"/>
  <c r="AG206" i="2"/>
  <c r="AF206" i="2"/>
  <c r="AI206" i="2" s="1"/>
  <c r="AO208" i="2"/>
  <c r="BF211" i="2"/>
  <c r="BC212" i="2"/>
  <c r="BB212" i="2"/>
  <c r="AN208" i="2"/>
  <c r="X228" i="1"/>
  <c r="AU227" i="1"/>
  <c r="AE227" i="1"/>
  <c r="DG227" i="1"/>
  <c r="BF229" i="1"/>
  <c r="CS228" i="1"/>
  <c r="CP227" i="1"/>
  <c r="AI227" i="1"/>
  <c r="CO228" i="1"/>
  <c r="DS228" i="1"/>
  <c r="AL227" i="1"/>
  <c r="Y228" i="1"/>
  <c r="DM228" i="1"/>
  <c r="AP227" i="1"/>
  <c r="DQ228" i="1"/>
  <c r="BK228" i="1"/>
  <c r="CW228" i="1"/>
  <c r="AR228" i="1"/>
  <c r="AM227" i="1"/>
  <c r="AQ227" i="1"/>
  <c r="BJ228" i="1"/>
  <c r="DL228" i="1"/>
  <c r="AH227" i="1"/>
  <c r="CK228" i="1"/>
  <c r="DE228" i="1"/>
  <c r="AA227" i="1"/>
  <c r="BG228" i="1"/>
  <c r="CT227" i="1"/>
  <c r="Z227" i="1"/>
  <c r="CG228" i="1"/>
  <c r="AB228" i="1"/>
  <c r="CJ228" i="1"/>
  <c r="DR229" i="1"/>
  <c r="CZ228" i="1"/>
  <c r="AD227" i="1"/>
  <c r="DN228" i="1"/>
  <c r="DC227" i="1"/>
  <c r="CF228" i="1"/>
  <c r="BE228" i="1"/>
  <c r="BH228" i="1"/>
  <c r="CN228" i="1"/>
  <c r="AG228" i="1"/>
  <c r="CI227" i="1"/>
  <c r="AY227" i="1"/>
  <c r="CL227" i="1"/>
  <c r="CH227" i="1"/>
  <c r="AO228" i="1"/>
  <c r="AS229" i="1"/>
  <c r="CX227" i="1"/>
  <c r="BB228" i="1"/>
  <c r="CM227" i="1"/>
  <c r="DO228" i="1"/>
  <c r="CY227" i="1"/>
  <c r="BI228" i="1"/>
  <c r="CQ227" i="1"/>
  <c r="DJ229" i="1"/>
  <c r="CU227" i="1"/>
  <c r="AW228" i="1"/>
  <c r="DI228" i="1"/>
  <c r="BD228" i="1"/>
  <c r="BC228" i="1"/>
  <c r="DP228" i="1"/>
  <c r="AF228" i="1"/>
  <c r="DK228" i="1"/>
  <c r="AZ387" i="3" l="1"/>
  <c r="BI380" i="3"/>
  <c r="BL380" i="3" s="1"/>
  <c r="AQ397" i="3"/>
  <c r="AR397" i="3"/>
  <c r="AM385" i="3"/>
  <c r="AL385" i="3"/>
  <c r="AU396" i="3"/>
  <c r="BI381" i="3"/>
  <c r="BH381" i="3"/>
  <c r="AV388" i="3"/>
  <c r="AY388" i="3" s="1"/>
  <c r="AW388" i="3"/>
  <c r="X178" i="2"/>
  <c r="W178" i="2"/>
  <c r="Y178" i="2" s="1"/>
  <c r="AF375" i="3"/>
  <c r="BD374" i="3"/>
  <c r="BC374" i="3"/>
  <c r="T179" i="2"/>
  <c r="S179" i="2"/>
  <c r="AH460" i="3"/>
  <c r="Q461" i="3"/>
  <c r="W729" i="1"/>
  <c r="CH728" i="1"/>
  <c r="Z728" i="1"/>
  <c r="AA728" i="1"/>
  <c r="CL728" i="1"/>
  <c r="AE728" i="1"/>
  <c r="X728" i="1"/>
  <c r="CJ728" i="1"/>
  <c r="AD728" i="1"/>
  <c r="CM728" i="1"/>
  <c r="AB728" i="1"/>
  <c r="AF728" i="1"/>
  <c r="Y728" i="1"/>
  <c r="CF728" i="1"/>
  <c r="AG728" i="1"/>
  <c r="AS728" i="1"/>
  <c r="CN728" i="1"/>
  <c r="CO728" i="1"/>
  <c r="CI728" i="1"/>
  <c r="CG728" i="1"/>
  <c r="CK728" i="1"/>
  <c r="CT728" i="1"/>
  <c r="AI728" i="1"/>
  <c r="CW728" i="1"/>
  <c r="DC728" i="1"/>
  <c r="AW728" i="1"/>
  <c r="BA728" i="1"/>
  <c r="AR728" i="1"/>
  <c r="CQ728" i="1"/>
  <c r="AC728" i="1"/>
  <c r="AY728" i="1"/>
  <c r="AP728" i="1"/>
  <c r="CU728" i="1"/>
  <c r="CZ728" i="1"/>
  <c r="AK728" i="1"/>
  <c r="DA728" i="1"/>
  <c r="AM728" i="1"/>
  <c r="DG728" i="1"/>
  <c r="AO728" i="1"/>
  <c r="DE728" i="1"/>
  <c r="AL728" i="1"/>
  <c r="DI728" i="1"/>
  <c r="CX728" i="1"/>
  <c r="CP728" i="1"/>
  <c r="CS728" i="1"/>
  <c r="AH728" i="1"/>
  <c r="AU728" i="1"/>
  <c r="AQ728" i="1"/>
  <c r="CY728" i="1"/>
  <c r="DB728" i="1"/>
  <c r="AJ728" i="1"/>
  <c r="DF728" i="1"/>
  <c r="AN728" i="1"/>
  <c r="DD728" i="1"/>
  <c r="AV728" i="1"/>
  <c r="AX728" i="1"/>
  <c r="DH728" i="1"/>
  <c r="AZ728" i="1"/>
  <c r="CV728" i="1"/>
  <c r="CR728" i="1"/>
  <c r="AT728" i="1"/>
  <c r="AE375" i="3"/>
  <c r="BF373" i="3"/>
  <c r="AS459" i="3"/>
  <c r="BJ459" i="3"/>
  <c r="AX459" i="3"/>
  <c r="AN459" i="3"/>
  <c r="W375" i="3"/>
  <c r="X375" i="3"/>
  <c r="AB375" i="3"/>
  <c r="AR258" i="2"/>
  <c r="AH258" i="2"/>
  <c r="AM258" i="2"/>
  <c r="BD258" i="2"/>
  <c r="K260" i="2"/>
  <c r="AB259" i="2"/>
  <c r="V178" i="2"/>
  <c r="AP201" i="2"/>
  <c r="AQ201" i="2"/>
  <c r="P178" i="2"/>
  <c r="AW178" i="2"/>
  <c r="O178" i="2"/>
  <c r="Q178" i="2" s="1"/>
  <c r="AX178" i="2"/>
  <c r="AK227" i="1"/>
  <c r="AV226" i="1"/>
  <c r="AC227" i="1"/>
  <c r="DH227" i="1"/>
  <c r="AZ227" i="1"/>
  <c r="DA227" i="1"/>
  <c r="BA227" i="1"/>
  <c r="DD227" i="1"/>
  <c r="BR226" i="1"/>
  <c r="BN226" i="1"/>
  <c r="BV227" i="1"/>
  <c r="AX226" i="1"/>
  <c r="EK227" i="1"/>
  <c r="DU227" i="1"/>
  <c r="AN226" i="1"/>
  <c r="CC227" i="1"/>
  <c r="DX227" i="1"/>
  <c r="BQ227" i="1"/>
  <c r="EE227" i="1"/>
  <c r="EG227" i="1"/>
  <c r="CE227" i="1"/>
  <c r="BS227" i="1"/>
  <c r="CA227" i="1"/>
  <c r="EL227" i="1"/>
  <c r="DB226" i="1"/>
  <c r="BM227" i="1"/>
  <c r="DV226" i="1"/>
  <c r="CB226" i="1"/>
  <c r="EI227" i="1"/>
  <c r="AT226" i="1"/>
  <c r="DY227" i="1"/>
  <c r="BX226" i="1"/>
  <c r="BT227" i="1"/>
  <c r="BL227" i="1"/>
  <c r="DW227" i="1"/>
  <c r="BW227" i="1"/>
  <c r="BP226" i="1"/>
  <c r="CR226" i="1"/>
  <c r="ED227" i="1"/>
  <c r="EC227" i="1"/>
  <c r="BZ226" i="1"/>
  <c r="BO227" i="1"/>
  <c r="EF226" i="1"/>
  <c r="EH227" i="1"/>
  <c r="EB227" i="1"/>
  <c r="CV226" i="1"/>
  <c r="EM227" i="1"/>
  <c r="AJ226" i="1"/>
  <c r="DZ226" i="1"/>
  <c r="DF226" i="1"/>
  <c r="DT227" i="1"/>
  <c r="BU227" i="1"/>
  <c r="CD227" i="1"/>
  <c r="EJ226" i="1"/>
  <c r="EA227" i="1"/>
  <c r="BY227" i="1"/>
  <c r="AF207" i="2"/>
  <c r="AI207" i="2" s="1"/>
  <c r="AG207" i="2"/>
  <c r="AJ206" i="2"/>
  <c r="BF212" i="2"/>
  <c r="AL209" i="2"/>
  <c r="AK209" i="2"/>
  <c r="BE212" i="2"/>
  <c r="BC229" i="1"/>
  <c r="CU228" i="1"/>
  <c r="BK229" i="1"/>
  <c r="AF229" i="1"/>
  <c r="CQ228" i="1"/>
  <c r="CM228" i="1"/>
  <c r="AY228" i="1"/>
  <c r="DK229" i="1"/>
  <c r="BD229" i="1"/>
  <c r="AW229" i="1"/>
  <c r="BI229" i="1"/>
  <c r="BB229" i="1"/>
  <c r="CH228" i="1"/>
  <c r="CL228" i="1"/>
  <c r="CI228" i="1"/>
  <c r="AG229" i="1"/>
  <c r="BH229" i="1"/>
  <c r="BE229" i="1"/>
  <c r="CF229" i="1"/>
  <c r="DN229" i="1"/>
  <c r="DR230" i="1"/>
  <c r="CJ229" i="1"/>
  <c r="AB229" i="1"/>
  <c r="BG229" i="1"/>
  <c r="DL229" i="1"/>
  <c r="AQ228" i="1"/>
  <c r="AM228" i="1"/>
  <c r="DQ229" i="1"/>
  <c r="Y229" i="1"/>
  <c r="DS229" i="1"/>
  <c r="CO229" i="1"/>
  <c r="CS229" i="1"/>
  <c r="DG228" i="1"/>
  <c r="AE228" i="1"/>
  <c r="AS230" i="1"/>
  <c r="DP229" i="1"/>
  <c r="DI229" i="1"/>
  <c r="CY228" i="1"/>
  <c r="AO229" i="1"/>
  <c r="CN229" i="1"/>
  <c r="DC228" i="1"/>
  <c r="AD228" i="1"/>
  <c r="CZ229" i="1"/>
  <c r="CG229" i="1"/>
  <c r="Z228" i="1"/>
  <c r="CT228" i="1"/>
  <c r="AA228" i="1"/>
  <c r="DE229" i="1"/>
  <c r="CK229" i="1"/>
  <c r="AH228" i="1"/>
  <c r="BJ229" i="1"/>
  <c r="AR229" i="1"/>
  <c r="CW229" i="1"/>
  <c r="AP228" i="1"/>
  <c r="DM229" i="1"/>
  <c r="AL228" i="1"/>
  <c r="CP228" i="1"/>
  <c r="BF230" i="1"/>
  <c r="AU228" i="1"/>
  <c r="X229" i="1"/>
  <c r="DO229" i="1"/>
  <c r="AI228" i="1"/>
  <c r="DJ230" i="1"/>
  <c r="CX228" i="1"/>
  <c r="BL381" i="3" l="1"/>
  <c r="AZ388" i="3"/>
  <c r="BK381" i="3"/>
  <c r="AO385" i="3"/>
  <c r="AP385" i="3"/>
  <c r="AV389" i="3"/>
  <c r="AY389" i="3" s="1"/>
  <c r="AW389" i="3"/>
  <c r="AT397" i="3"/>
  <c r="AU397" i="3"/>
  <c r="X179" i="2"/>
  <c r="W179" i="2"/>
  <c r="Y179" i="2" s="1"/>
  <c r="Z178" i="2"/>
  <c r="AR259" i="2"/>
  <c r="BD259" i="2"/>
  <c r="AH259" i="2"/>
  <c r="AM259" i="2"/>
  <c r="W730" i="1"/>
  <c r="X729" i="1"/>
  <c r="Z729" i="1"/>
  <c r="AD729" i="1"/>
  <c r="AA729" i="1"/>
  <c r="CF729" i="1"/>
  <c r="CL729" i="1"/>
  <c r="CI729" i="1"/>
  <c r="CM729" i="1"/>
  <c r="AB729" i="1"/>
  <c r="AF729" i="1"/>
  <c r="CJ729" i="1"/>
  <c r="CH729" i="1"/>
  <c r="AE729" i="1"/>
  <c r="Y729" i="1"/>
  <c r="CG729" i="1"/>
  <c r="CO729" i="1"/>
  <c r="CK729" i="1"/>
  <c r="CN729" i="1"/>
  <c r="AG729" i="1"/>
  <c r="AS729" i="1"/>
  <c r="DG729" i="1"/>
  <c r="BA729" i="1"/>
  <c r="CW729" i="1"/>
  <c r="AW729" i="1"/>
  <c r="AI729" i="1"/>
  <c r="AO729" i="1"/>
  <c r="CX729" i="1"/>
  <c r="CS729" i="1"/>
  <c r="DC729" i="1"/>
  <c r="AH729" i="1"/>
  <c r="AK729" i="1"/>
  <c r="AC729" i="1"/>
  <c r="DA729" i="1"/>
  <c r="CZ729" i="1"/>
  <c r="DE729" i="1"/>
  <c r="AP729" i="1"/>
  <c r="CP729" i="1"/>
  <c r="AQ729" i="1"/>
  <c r="AR729" i="1"/>
  <c r="AY729" i="1"/>
  <c r="CU729" i="1"/>
  <c r="DI729" i="1"/>
  <c r="CQ729" i="1"/>
  <c r="AL729" i="1"/>
  <c r="CY729" i="1"/>
  <c r="AU729" i="1"/>
  <c r="AM729" i="1"/>
  <c r="CT729" i="1"/>
  <c r="DH729" i="1"/>
  <c r="CV729" i="1"/>
  <c r="AJ729" i="1"/>
  <c r="AN729" i="1"/>
  <c r="DF729" i="1"/>
  <c r="AT729" i="1"/>
  <c r="AZ729" i="1"/>
  <c r="DD729" i="1"/>
  <c r="AV729" i="1"/>
  <c r="DB729" i="1"/>
  <c r="AX729" i="1"/>
  <c r="CR729" i="1"/>
  <c r="K261" i="2"/>
  <c r="AB260" i="2"/>
  <c r="AD376" i="3"/>
  <c r="Y376" i="3"/>
  <c r="Z376" i="3"/>
  <c r="U376" i="3"/>
  <c r="AC376" i="3"/>
  <c r="AF376" i="3" s="1"/>
  <c r="V376" i="3"/>
  <c r="AH461" i="3"/>
  <c r="Q462" i="3"/>
  <c r="BJ460" i="3"/>
  <c r="AS460" i="3"/>
  <c r="AX460" i="3"/>
  <c r="AN460" i="3"/>
  <c r="BE374" i="3"/>
  <c r="BF374" i="3"/>
  <c r="U179" i="2"/>
  <c r="V179" i="2"/>
  <c r="AT201" i="2"/>
  <c r="AS201" i="2"/>
  <c r="R178" i="2"/>
  <c r="AZ178" i="2"/>
  <c r="AX179" i="2"/>
  <c r="P179" i="2"/>
  <c r="AW179" i="2"/>
  <c r="O179" i="2"/>
  <c r="AY178" i="2"/>
  <c r="AK228" i="1"/>
  <c r="AV227" i="1"/>
  <c r="AC228" i="1"/>
  <c r="DH228" i="1"/>
  <c r="AZ228" i="1"/>
  <c r="DA228" i="1"/>
  <c r="DD228" i="1"/>
  <c r="BA228" i="1"/>
  <c r="EJ227" i="1"/>
  <c r="DT228" i="1"/>
  <c r="EM228" i="1"/>
  <c r="EB228" i="1"/>
  <c r="ED228" i="1"/>
  <c r="BT228" i="1"/>
  <c r="EI228" i="1"/>
  <c r="DV227" i="1"/>
  <c r="DB227" i="1"/>
  <c r="EE228" i="1"/>
  <c r="AN227" i="1"/>
  <c r="EK228" i="1"/>
  <c r="BV228" i="1"/>
  <c r="CE228" i="1"/>
  <c r="DX228" i="1"/>
  <c r="CD228" i="1"/>
  <c r="BO228" i="1"/>
  <c r="EC228" i="1"/>
  <c r="BW228" i="1"/>
  <c r="CB227" i="1"/>
  <c r="EL228" i="1"/>
  <c r="BS228" i="1"/>
  <c r="BQ228" i="1"/>
  <c r="CC228" i="1"/>
  <c r="AX227" i="1"/>
  <c r="BN227" i="1"/>
  <c r="BY228" i="1"/>
  <c r="BU228" i="1"/>
  <c r="DF227" i="1"/>
  <c r="AJ227" i="1"/>
  <c r="CV227" i="1"/>
  <c r="EH228" i="1"/>
  <c r="CR227" i="1"/>
  <c r="BL228" i="1"/>
  <c r="BX227" i="1"/>
  <c r="AT227" i="1"/>
  <c r="CA228" i="1"/>
  <c r="BR227" i="1"/>
  <c r="EA228" i="1"/>
  <c r="DZ227" i="1"/>
  <c r="EF227" i="1"/>
  <c r="BZ227" i="1"/>
  <c r="BP227" i="1"/>
  <c r="DW228" i="1"/>
  <c r="DY228" i="1"/>
  <c r="BM228" i="1"/>
  <c r="EG228" i="1"/>
  <c r="DU228" i="1"/>
  <c r="AF208" i="2"/>
  <c r="AI208" i="2" s="1"/>
  <c r="AG208" i="2"/>
  <c r="AJ207" i="2"/>
  <c r="BB213" i="2"/>
  <c r="BE213" i="2" s="1"/>
  <c r="BC213" i="2"/>
  <c r="AO209" i="2"/>
  <c r="AN209" i="2"/>
  <c r="AP229" i="1"/>
  <c r="DG229" i="1"/>
  <c r="CL229" i="1"/>
  <c r="BI230" i="1"/>
  <c r="X230" i="1"/>
  <c r="CX229" i="1"/>
  <c r="AI229" i="1"/>
  <c r="BF231" i="1"/>
  <c r="AL229" i="1"/>
  <c r="AR230" i="1"/>
  <c r="CK230" i="1"/>
  <c r="CT229" i="1"/>
  <c r="AD229" i="1"/>
  <c r="DC229" i="1"/>
  <c r="CN230" i="1"/>
  <c r="AO230" i="1"/>
  <c r="DI230" i="1"/>
  <c r="DS230" i="1"/>
  <c r="AQ229" i="1"/>
  <c r="DR231" i="1"/>
  <c r="BE230" i="1"/>
  <c r="AG230" i="1"/>
  <c r="BB230" i="1"/>
  <c r="AW230" i="1"/>
  <c r="BD230" i="1"/>
  <c r="DK230" i="1"/>
  <c r="AF230" i="1"/>
  <c r="CU229" i="1"/>
  <c r="AU229" i="1"/>
  <c r="BJ230" i="1"/>
  <c r="Z229" i="1"/>
  <c r="CQ229" i="1"/>
  <c r="DJ231" i="1"/>
  <c r="DM230" i="1"/>
  <c r="CW230" i="1"/>
  <c r="AH229" i="1"/>
  <c r="AA229" i="1"/>
  <c r="CG230" i="1"/>
  <c r="CZ230" i="1"/>
  <c r="DP230" i="1"/>
  <c r="AS231" i="1"/>
  <c r="CS230" i="1"/>
  <c r="Y230" i="1"/>
  <c r="DQ230" i="1"/>
  <c r="DL230" i="1"/>
  <c r="BG230" i="1"/>
  <c r="AB230" i="1"/>
  <c r="CJ230" i="1"/>
  <c r="DN230" i="1"/>
  <c r="CF230" i="1"/>
  <c r="BH230" i="1"/>
  <c r="CH229" i="1"/>
  <c r="AY229" i="1"/>
  <c r="CM229" i="1"/>
  <c r="BK230" i="1"/>
  <c r="BC230" i="1"/>
  <c r="DE230" i="1"/>
  <c r="DO230" i="1"/>
  <c r="CP229" i="1"/>
  <c r="CY229" i="1"/>
  <c r="AE229" i="1"/>
  <c r="CO230" i="1"/>
  <c r="AM229" i="1"/>
  <c r="CI229" i="1"/>
  <c r="AR398" i="3" l="1"/>
  <c r="AQ398" i="3"/>
  <c r="AM386" i="3"/>
  <c r="AL386" i="3"/>
  <c r="AW390" i="3"/>
  <c r="AV390" i="3"/>
  <c r="AY390" i="3" s="1"/>
  <c r="AZ389" i="3"/>
  <c r="BI382" i="3"/>
  <c r="BH382" i="3"/>
  <c r="BK382" i="3" s="1"/>
  <c r="W180" i="2"/>
  <c r="Y180" i="2" s="1"/>
  <c r="X180" i="2"/>
  <c r="Z179" i="2"/>
  <c r="AE376" i="3"/>
  <c r="BD375" i="3"/>
  <c r="BC375" i="3"/>
  <c r="S180" i="2"/>
  <c r="U180" i="2" s="1"/>
  <c r="T180" i="2"/>
  <c r="AH462" i="3"/>
  <c r="Q463" i="3"/>
  <c r="W376" i="3"/>
  <c r="X376" i="3"/>
  <c r="AR260" i="2"/>
  <c r="AH260" i="2"/>
  <c r="AM260" i="2"/>
  <c r="BD260" i="2"/>
  <c r="AS461" i="3"/>
  <c r="BJ461" i="3"/>
  <c r="AN461" i="3"/>
  <c r="AX461" i="3"/>
  <c r="K262" i="2"/>
  <c r="AB261" i="2"/>
  <c r="AB376" i="3"/>
  <c r="AA376" i="3"/>
  <c r="W731" i="1"/>
  <c r="AD730" i="1"/>
  <c r="CL730" i="1"/>
  <c r="AE730" i="1"/>
  <c r="Z730" i="1"/>
  <c r="CF730" i="1"/>
  <c r="AA730" i="1"/>
  <c r="CI730" i="1"/>
  <c r="AF730" i="1"/>
  <c r="CH730" i="1"/>
  <c r="X730" i="1"/>
  <c r="AS730" i="1"/>
  <c r="CO730" i="1"/>
  <c r="CM730" i="1"/>
  <c r="CK730" i="1"/>
  <c r="AB730" i="1"/>
  <c r="Y730" i="1"/>
  <c r="AG730" i="1"/>
  <c r="CG730" i="1"/>
  <c r="CJ730" i="1"/>
  <c r="CN730" i="1"/>
  <c r="DG730" i="1"/>
  <c r="AY730" i="1"/>
  <c r="CW730" i="1"/>
  <c r="DC730" i="1"/>
  <c r="AP730" i="1"/>
  <c r="AI730" i="1"/>
  <c r="CP730" i="1"/>
  <c r="DE730" i="1"/>
  <c r="AO730" i="1"/>
  <c r="AK730" i="1"/>
  <c r="AC730" i="1"/>
  <c r="AQ730" i="1"/>
  <c r="CS730" i="1"/>
  <c r="DA730" i="1"/>
  <c r="CT730" i="1"/>
  <c r="CQ730" i="1"/>
  <c r="AW730" i="1"/>
  <c r="BA730" i="1"/>
  <c r="AR730" i="1"/>
  <c r="CU730" i="1"/>
  <c r="DI730" i="1"/>
  <c r="CZ730" i="1"/>
  <c r="CX730" i="1"/>
  <c r="CY730" i="1"/>
  <c r="AU730" i="1"/>
  <c r="AH730" i="1"/>
  <c r="AL730" i="1"/>
  <c r="AM730" i="1"/>
  <c r="CR730" i="1"/>
  <c r="DD730" i="1"/>
  <c r="DF730" i="1"/>
  <c r="CV730" i="1"/>
  <c r="AT730" i="1"/>
  <c r="DH730" i="1"/>
  <c r="AV730" i="1"/>
  <c r="AX730" i="1"/>
  <c r="AZ730" i="1"/>
  <c r="AN730" i="1"/>
  <c r="DB730" i="1"/>
  <c r="AJ730" i="1"/>
  <c r="AQ202" i="2"/>
  <c r="AP202" i="2"/>
  <c r="R179" i="2"/>
  <c r="Q179" i="2"/>
  <c r="AY179" i="2"/>
  <c r="AZ179" i="2"/>
  <c r="AK229" i="1"/>
  <c r="AV228" i="1"/>
  <c r="AC229" i="1"/>
  <c r="DH229" i="1"/>
  <c r="AZ229" i="1"/>
  <c r="DA229" i="1"/>
  <c r="BA229" i="1"/>
  <c r="DD229" i="1"/>
  <c r="EE229" i="1"/>
  <c r="DV228" i="1"/>
  <c r="BT229" i="1"/>
  <c r="BM229" i="1"/>
  <c r="DW229" i="1"/>
  <c r="BZ228" i="1"/>
  <c r="AT228" i="1"/>
  <c r="BU229" i="1"/>
  <c r="BS229" i="1"/>
  <c r="EK229" i="1"/>
  <c r="DT229" i="1"/>
  <c r="EG229" i="1"/>
  <c r="DY229" i="1"/>
  <c r="EA229" i="1"/>
  <c r="CR228" i="1"/>
  <c r="CV228" i="1"/>
  <c r="AX228" i="1"/>
  <c r="BQ229" i="1"/>
  <c r="BO229" i="1"/>
  <c r="BV229" i="1"/>
  <c r="AN228" i="1"/>
  <c r="DB228" i="1"/>
  <c r="ED229" i="1"/>
  <c r="BP228" i="1"/>
  <c r="EF228" i="1"/>
  <c r="CA229" i="1"/>
  <c r="BX228" i="1"/>
  <c r="DF228" i="1"/>
  <c r="BY229" i="1"/>
  <c r="EL229" i="1"/>
  <c r="BW229" i="1"/>
  <c r="DX229" i="1"/>
  <c r="EB229" i="1"/>
  <c r="DU229" i="1"/>
  <c r="DZ228" i="1"/>
  <c r="BR228" i="1"/>
  <c r="BL229" i="1"/>
  <c r="EH229" i="1"/>
  <c r="AJ228" i="1"/>
  <c r="BN228" i="1"/>
  <c r="CC229" i="1"/>
  <c r="CB228" i="1"/>
  <c r="EC229" i="1"/>
  <c r="CD229" i="1"/>
  <c r="CE229" i="1"/>
  <c r="EI229" i="1"/>
  <c r="EM229" i="1"/>
  <c r="EJ228" i="1"/>
  <c r="AF209" i="2"/>
  <c r="AI209" i="2" s="1"/>
  <c r="AG209" i="2"/>
  <c r="AJ208" i="2"/>
  <c r="BC214" i="2"/>
  <c r="BB214" i="2"/>
  <c r="AK210" i="2"/>
  <c r="AL210" i="2"/>
  <c r="BF213" i="2"/>
  <c r="AG231" i="1"/>
  <c r="AD230" i="1"/>
  <c r="CO231" i="1"/>
  <c r="BK231" i="1"/>
  <c r="CP230" i="1"/>
  <c r="AB231" i="1"/>
  <c r="CI230" i="1"/>
  <c r="AE230" i="1"/>
  <c r="DO231" i="1"/>
  <c r="DE231" i="1"/>
  <c r="BC231" i="1"/>
  <c r="CM230" i="1"/>
  <c r="AY230" i="1"/>
  <c r="DN231" i="1"/>
  <c r="CJ231" i="1"/>
  <c r="DQ231" i="1"/>
  <c r="AS232" i="1"/>
  <c r="CZ231" i="1"/>
  <c r="CG231" i="1"/>
  <c r="DM231" i="1"/>
  <c r="DJ232" i="1"/>
  <c r="Z230" i="1"/>
  <c r="AU230" i="1"/>
  <c r="AF231" i="1"/>
  <c r="DK231" i="1"/>
  <c r="BD231" i="1"/>
  <c r="BB231" i="1"/>
  <c r="DR232" i="1"/>
  <c r="AQ230" i="1"/>
  <c r="DS231" i="1"/>
  <c r="AO231" i="1"/>
  <c r="CK231" i="1"/>
  <c r="BF232" i="1"/>
  <c r="AI230" i="1"/>
  <c r="CX230" i="1"/>
  <c r="X231" i="1"/>
  <c r="CL230" i="1"/>
  <c r="AP230" i="1"/>
  <c r="BH231" i="1"/>
  <c r="AM230" i="1"/>
  <c r="CH230" i="1"/>
  <c r="CF231" i="1"/>
  <c r="BG231" i="1"/>
  <c r="DL231" i="1"/>
  <c r="Y231" i="1"/>
  <c r="DP231" i="1"/>
  <c r="AA230" i="1"/>
  <c r="AH230" i="1"/>
  <c r="CW231" i="1"/>
  <c r="CQ230" i="1"/>
  <c r="BJ231" i="1"/>
  <c r="CU230" i="1"/>
  <c r="BE231" i="1"/>
  <c r="DC230" i="1"/>
  <c r="CT230" i="1"/>
  <c r="AL230" i="1"/>
  <c r="BI231" i="1"/>
  <c r="DG230" i="1"/>
  <c r="CS231" i="1"/>
  <c r="CY230" i="1"/>
  <c r="AW231" i="1"/>
  <c r="DI231" i="1"/>
  <c r="CN231" i="1"/>
  <c r="AR231" i="1"/>
  <c r="BL382" i="3" l="1"/>
  <c r="AZ390" i="3"/>
  <c r="BI383" i="3"/>
  <c r="BH383" i="3"/>
  <c r="BK383" i="3" s="1"/>
  <c r="AO386" i="3"/>
  <c r="AP386" i="3"/>
  <c r="AW391" i="3"/>
  <c r="AV391" i="3"/>
  <c r="AY391" i="3" s="1"/>
  <c r="AT398" i="3"/>
  <c r="AU398" i="3"/>
  <c r="W181" i="2"/>
  <c r="Y181" i="2" s="1"/>
  <c r="X181" i="2"/>
  <c r="Z180" i="2"/>
  <c r="Y377" i="3"/>
  <c r="AA377" i="3" s="1"/>
  <c r="V377" i="3"/>
  <c r="AD377" i="3"/>
  <c r="AC377" i="3"/>
  <c r="Z377" i="3"/>
  <c r="U377" i="3"/>
  <c r="X377" i="3" s="1"/>
  <c r="S181" i="2"/>
  <c r="U181" i="2" s="1"/>
  <c r="T181" i="2"/>
  <c r="AR261" i="2"/>
  <c r="BD261" i="2"/>
  <c r="AM261" i="2"/>
  <c r="AH261" i="2"/>
  <c r="AH463" i="3"/>
  <c r="Q464" i="3"/>
  <c r="BE375" i="3"/>
  <c r="BF375" i="3"/>
  <c r="W732" i="1"/>
  <c r="AA731" i="1"/>
  <c r="CL731" i="1"/>
  <c r="AD731" i="1"/>
  <c r="Z731" i="1"/>
  <c r="CI731" i="1"/>
  <c r="AE731" i="1"/>
  <c r="CM731" i="1"/>
  <c r="AB731" i="1"/>
  <c r="CN731" i="1"/>
  <c r="AG731" i="1"/>
  <c r="CH731" i="1"/>
  <c r="Y731" i="1"/>
  <c r="CK731" i="1"/>
  <c r="AF731" i="1"/>
  <c r="CF731" i="1"/>
  <c r="CJ731" i="1"/>
  <c r="AS731" i="1"/>
  <c r="CG731" i="1"/>
  <c r="CO731" i="1"/>
  <c r="X731" i="1"/>
  <c r="CW731" i="1"/>
  <c r="CY731" i="1"/>
  <c r="DI731" i="1"/>
  <c r="AR731" i="1"/>
  <c r="DE731" i="1"/>
  <c r="CQ731" i="1"/>
  <c r="AM731" i="1"/>
  <c r="AK731" i="1"/>
  <c r="DA731" i="1"/>
  <c r="AO731" i="1"/>
  <c r="AW731" i="1"/>
  <c r="AP731" i="1"/>
  <c r="AI731" i="1"/>
  <c r="CU731" i="1"/>
  <c r="BA731" i="1"/>
  <c r="CZ731" i="1"/>
  <c r="AC731" i="1"/>
  <c r="DG731" i="1"/>
  <c r="AY731" i="1"/>
  <c r="AQ731" i="1"/>
  <c r="CS731" i="1"/>
  <c r="CT731" i="1"/>
  <c r="CP731" i="1"/>
  <c r="DC731" i="1"/>
  <c r="CX731" i="1"/>
  <c r="AU731" i="1"/>
  <c r="AL731" i="1"/>
  <c r="AH731" i="1"/>
  <c r="DB731" i="1"/>
  <c r="AZ731" i="1"/>
  <c r="DD731" i="1"/>
  <c r="AV731" i="1"/>
  <c r="AX731" i="1"/>
  <c r="DF731" i="1"/>
  <c r="AJ731" i="1"/>
  <c r="DH731" i="1"/>
  <c r="CV731" i="1"/>
  <c r="AT731" i="1"/>
  <c r="AN731" i="1"/>
  <c r="CR731" i="1"/>
  <c r="K263" i="2"/>
  <c r="AB262" i="2"/>
  <c r="BJ462" i="3"/>
  <c r="AS462" i="3"/>
  <c r="AN462" i="3"/>
  <c r="AX462" i="3"/>
  <c r="V180" i="2"/>
  <c r="AS202" i="2"/>
  <c r="AT202" i="2"/>
  <c r="P180" i="2"/>
  <c r="AW180" i="2"/>
  <c r="O180" i="2"/>
  <c r="AX180" i="2"/>
  <c r="AK230" i="1"/>
  <c r="AV229" i="1"/>
  <c r="AC230" i="1"/>
  <c r="DH230" i="1"/>
  <c r="AZ230" i="1"/>
  <c r="DA230" i="1"/>
  <c r="BA230" i="1"/>
  <c r="DD230" i="1"/>
  <c r="BV230" i="1"/>
  <c r="EG230" i="1"/>
  <c r="EM230" i="1"/>
  <c r="CE230" i="1"/>
  <c r="CC230" i="1"/>
  <c r="BL230" i="1"/>
  <c r="DZ229" i="1"/>
  <c r="EB230" i="1"/>
  <c r="BX229" i="1"/>
  <c r="EF229" i="1"/>
  <c r="AN229" i="1"/>
  <c r="BU230" i="1"/>
  <c r="BZ229" i="1"/>
  <c r="BM230" i="1"/>
  <c r="EC230" i="1"/>
  <c r="AJ229" i="1"/>
  <c r="BW230" i="1"/>
  <c r="DB229" i="1"/>
  <c r="BQ230" i="1"/>
  <c r="CV229" i="1"/>
  <c r="EK230" i="1"/>
  <c r="DV229" i="1"/>
  <c r="EJ229" i="1"/>
  <c r="EI230" i="1"/>
  <c r="CD230" i="1"/>
  <c r="CB229" i="1"/>
  <c r="BN229" i="1"/>
  <c r="DX230" i="1"/>
  <c r="EL230" i="1"/>
  <c r="DF229" i="1"/>
  <c r="CA230" i="1"/>
  <c r="BP229" i="1"/>
  <c r="DT230" i="1"/>
  <c r="BS230" i="1"/>
  <c r="AT229" i="1"/>
  <c r="DW230" i="1"/>
  <c r="BT230" i="1"/>
  <c r="EE230" i="1"/>
  <c r="BY230" i="1"/>
  <c r="EA230" i="1"/>
  <c r="EH230" i="1"/>
  <c r="BR229" i="1"/>
  <c r="DU230" i="1"/>
  <c r="ED230" i="1"/>
  <c r="BO230" i="1"/>
  <c r="AX229" i="1"/>
  <c r="CR229" i="1"/>
  <c r="DY230" i="1"/>
  <c r="BF214" i="2"/>
  <c r="AO210" i="2"/>
  <c r="AJ209" i="2"/>
  <c r="AF210" i="2"/>
  <c r="AI210" i="2" s="1"/>
  <c r="AG210" i="2"/>
  <c r="BE214" i="2"/>
  <c r="AN210" i="2"/>
  <c r="DR233" i="1"/>
  <c r="CN232" i="1"/>
  <c r="CS232" i="1"/>
  <c r="AR232" i="1"/>
  <c r="DI232" i="1"/>
  <c r="AW232" i="1"/>
  <c r="CY231" i="1"/>
  <c r="BI232" i="1"/>
  <c r="CT231" i="1"/>
  <c r="DC231" i="1"/>
  <c r="BE232" i="1"/>
  <c r="BJ232" i="1"/>
  <c r="AH231" i="1"/>
  <c r="Y232" i="1"/>
  <c r="BG232" i="1"/>
  <c r="CF232" i="1"/>
  <c r="AP231" i="1"/>
  <c r="AI231" i="1"/>
  <c r="DS232" i="1"/>
  <c r="AQ231" i="1"/>
  <c r="BB232" i="1"/>
  <c r="Z231" i="1"/>
  <c r="DM232" i="1"/>
  <c r="CG232" i="1"/>
  <c r="AS233" i="1"/>
  <c r="AY231" i="1"/>
  <c r="BC232" i="1"/>
  <c r="DO232" i="1"/>
  <c r="AB232" i="1"/>
  <c r="CP231" i="1"/>
  <c r="CO232" i="1"/>
  <c r="AG232" i="1"/>
  <c r="DP232" i="1"/>
  <c r="AF232" i="1"/>
  <c r="CJ232" i="1"/>
  <c r="DG231" i="1"/>
  <c r="CU231" i="1"/>
  <c r="CQ231" i="1"/>
  <c r="CW232" i="1"/>
  <c r="AA231" i="1"/>
  <c r="DL232" i="1"/>
  <c r="CH231" i="1"/>
  <c r="AM231" i="1"/>
  <c r="BH232" i="1"/>
  <c r="CL231" i="1"/>
  <c r="CX231" i="1"/>
  <c r="CK232" i="1"/>
  <c r="AO232" i="1"/>
  <c r="AU231" i="1"/>
  <c r="DJ233" i="1"/>
  <c r="DQ232" i="1"/>
  <c r="DN232" i="1"/>
  <c r="CM231" i="1"/>
  <c r="DE232" i="1"/>
  <c r="AE231" i="1"/>
  <c r="CI231" i="1"/>
  <c r="BK232" i="1"/>
  <c r="AD231" i="1"/>
  <c r="DK232" i="1"/>
  <c r="AL231" i="1"/>
  <c r="X232" i="1"/>
  <c r="BF233" i="1"/>
  <c r="BD232" i="1"/>
  <c r="CZ232" i="1"/>
  <c r="BL383" i="3" l="1"/>
  <c r="AZ391" i="3"/>
  <c r="AM387" i="3"/>
  <c r="AL387" i="3"/>
  <c r="AO387" i="3" s="1"/>
  <c r="BI384" i="3"/>
  <c r="BH384" i="3"/>
  <c r="BK384" i="3" s="1"/>
  <c r="AR399" i="3"/>
  <c r="AQ399" i="3"/>
  <c r="AW392" i="3"/>
  <c r="AV392" i="3"/>
  <c r="AY392" i="3" s="1"/>
  <c r="Z181" i="2"/>
  <c r="W182" i="2"/>
  <c r="Y182" i="2" s="1"/>
  <c r="X182" i="2"/>
  <c r="W377" i="3"/>
  <c r="AD378" i="3" s="1"/>
  <c r="K264" i="2"/>
  <c r="AB263" i="2"/>
  <c r="AH464" i="3"/>
  <c r="Q465" i="3"/>
  <c r="V181" i="2"/>
  <c r="AF377" i="3"/>
  <c r="AE377" i="3"/>
  <c r="AS463" i="3"/>
  <c r="BJ463" i="3"/>
  <c r="AX463" i="3"/>
  <c r="AN463" i="3"/>
  <c r="T182" i="2"/>
  <c r="S182" i="2"/>
  <c r="W733" i="1"/>
  <c r="AD732" i="1"/>
  <c r="CH732" i="1"/>
  <c r="AA732" i="1"/>
  <c r="X732" i="1"/>
  <c r="CF732" i="1"/>
  <c r="Z732" i="1"/>
  <c r="AE732" i="1"/>
  <c r="CM732" i="1"/>
  <c r="AF732" i="1"/>
  <c r="AB732" i="1"/>
  <c r="CJ732" i="1"/>
  <c r="CN732" i="1"/>
  <c r="Y732" i="1"/>
  <c r="AG732" i="1"/>
  <c r="AS732" i="1"/>
  <c r="CK732" i="1"/>
  <c r="CL732" i="1"/>
  <c r="CG732" i="1"/>
  <c r="CO732" i="1"/>
  <c r="CI732" i="1"/>
  <c r="AY732" i="1"/>
  <c r="CT732" i="1"/>
  <c r="AP732" i="1"/>
  <c r="CU732" i="1"/>
  <c r="AQ732" i="1"/>
  <c r="CZ732" i="1"/>
  <c r="AM732" i="1"/>
  <c r="AK732" i="1"/>
  <c r="DG732" i="1"/>
  <c r="DA732" i="1"/>
  <c r="AW732" i="1"/>
  <c r="AI732" i="1"/>
  <c r="CS732" i="1"/>
  <c r="DC732" i="1"/>
  <c r="CQ732" i="1"/>
  <c r="AO732" i="1"/>
  <c r="AC732" i="1"/>
  <c r="CW732" i="1"/>
  <c r="BA732" i="1"/>
  <c r="CP732" i="1"/>
  <c r="AL732" i="1"/>
  <c r="DE732" i="1"/>
  <c r="AR732" i="1"/>
  <c r="CX732" i="1"/>
  <c r="AU732" i="1"/>
  <c r="DI732" i="1"/>
  <c r="AH732" i="1"/>
  <c r="CY732" i="1"/>
  <c r="DB732" i="1"/>
  <c r="DH732" i="1"/>
  <c r="AV732" i="1"/>
  <c r="DD732" i="1"/>
  <c r="AX732" i="1"/>
  <c r="DF732" i="1"/>
  <c r="AZ732" i="1"/>
  <c r="CR732" i="1"/>
  <c r="CV732" i="1"/>
  <c r="AT732" i="1"/>
  <c r="AN732" i="1"/>
  <c r="AJ732" i="1"/>
  <c r="AR262" i="2"/>
  <c r="AH262" i="2"/>
  <c r="AM262" i="2"/>
  <c r="BD262" i="2"/>
  <c r="BD376" i="3"/>
  <c r="BC376" i="3"/>
  <c r="AB377" i="3"/>
  <c r="AP203" i="2"/>
  <c r="AQ203" i="2"/>
  <c r="R180" i="2"/>
  <c r="AZ180" i="2"/>
  <c r="Q180" i="2"/>
  <c r="AY180" i="2"/>
  <c r="AK231" i="1"/>
  <c r="AV230" i="1"/>
  <c r="AC231" i="1"/>
  <c r="AZ231" i="1"/>
  <c r="DH231" i="1"/>
  <c r="DA231" i="1"/>
  <c r="DD231" i="1"/>
  <c r="BA231" i="1"/>
  <c r="DT231" i="1"/>
  <c r="BN230" i="1"/>
  <c r="EJ230" i="1"/>
  <c r="AN230" i="1"/>
  <c r="CR230" i="1"/>
  <c r="BO231" i="1"/>
  <c r="DU231" i="1"/>
  <c r="EH231" i="1"/>
  <c r="BY231" i="1"/>
  <c r="BT231" i="1"/>
  <c r="CA231" i="1"/>
  <c r="EL231" i="1"/>
  <c r="EK231" i="1"/>
  <c r="BQ231" i="1"/>
  <c r="BW231" i="1"/>
  <c r="EC231" i="1"/>
  <c r="EB231" i="1"/>
  <c r="BL231" i="1"/>
  <c r="CE231" i="1"/>
  <c r="EG231" i="1"/>
  <c r="AT230" i="1"/>
  <c r="CD231" i="1"/>
  <c r="BZ230" i="1"/>
  <c r="EF230" i="1"/>
  <c r="AX230" i="1"/>
  <c r="ED231" i="1"/>
  <c r="BR230" i="1"/>
  <c r="EA231" i="1"/>
  <c r="EE231" i="1"/>
  <c r="DW231" i="1"/>
  <c r="BS231" i="1"/>
  <c r="BP230" i="1"/>
  <c r="DX231" i="1"/>
  <c r="CB230" i="1"/>
  <c r="EI231" i="1"/>
  <c r="CV230" i="1"/>
  <c r="DB230" i="1"/>
  <c r="AJ230" i="1"/>
  <c r="BU231" i="1"/>
  <c r="BX230" i="1"/>
  <c r="DZ230" i="1"/>
  <c r="EM231" i="1"/>
  <c r="BV231" i="1"/>
  <c r="DY231" i="1"/>
  <c r="DF230" i="1"/>
  <c r="DV230" i="1"/>
  <c r="BM231" i="1"/>
  <c r="CC231" i="1"/>
  <c r="AG211" i="2"/>
  <c r="AF211" i="2"/>
  <c r="AJ210" i="2"/>
  <c r="AL211" i="2"/>
  <c r="AK211" i="2"/>
  <c r="AN211" i="2" s="1"/>
  <c r="BB215" i="2"/>
  <c r="BE215" i="2" s="1"/>
  <c r="BC215" i="2"/>
  <c r="CU232" i="1"/>
  <c r="DO233" i="1"/>
  <c r="CZ233" i="1"/>
  <c r="X233" i="1"/>
  <c r="AD232" i="1"/>
  <c r="AE232" i="1"/>
  <c r="DE233" i="1"/>
  <c r="DQ233" i="1"/>
  <c r="BK233" i="1"/>
  <c r="BD233" i="1"/>
  <c r="BF234" i="1"/>
  <c r="CI232" i="1"/>
  <c r="CM232" i="1"/>
  <c r="AU232" i="1"/>
  <c r="CK233" i="1"/>
  <c r="CL232" i="1"/>
  <c r="CH232" i="1"/>
  <c r="CW233" i="1"/>
  <c r="DG232" i="1"/>
  <c r="CJ233" i="1"/>
  <c r="DP233" i="1"/>
  <c r="AG233" i="1"/>
  <c r="CP232" i="1"/>
  <c r="CG233" i="1"/>
  <c r="Z232" i="1"/>
  <c r="AQ232" i="1"/>
  <c r="AP232" i="1"/>
  <c r="BG233" i="1"/>
  <c r="AH232" i="1"/>
  <c r="BE233" i="1"/>
  <c r="CT232" i="1"/>
  <c r="AW233" i="1"/>
  <c r="DI233" i="1"/>
  <c r="CS233" i="1"/>
  <c r="DR234" i="1"/>
  <c r="AL232" i="1"/>
  <c r="DN233" i="1"/>
  <c r="DJ234" i="1"/>
  <c r="AO233" i="1"/>
  <c r="CX232" i="1"/>
  <c r="BH233" i="1"/>
  <c r="AM232" i="1"/>
  <c r="DL233" i="1"/>
  <c r="AA232" i="1"/>
  <c r="CQ232" i="1"/>
  <c r="AF233" i="1"/>
  <c r="CO233" i="1"/>
  <c r="AB233" i="1"/>
  <c r="DM233" i="1"/>
  <c r="BB233" i="1"/>
  <c r="DS233" i="1"/>
  <c r="CF233" i="1"/>
  <c r="Y233" i="1"/>
  <c r="BJ233" i="1"/>
  <c r="DC232" i="1"/>
  <c r="BI233" i="1"/>
  <c r="CY232" i="1"/>
  <c r="AR233" i="1"/>
  <c r="CN233" i="1"/>
  <c r="AY232" i="1"/>
  <c r="DK233" i="1"/>
  <c r="BC233" i="1"/>
  <c r="AS234" i="1"/>
  <c r="AI232" i="1"/>
  <c r="AU399" i="3" l="1"/>
  <c r="AM388" i="3"/>
  <c r="AL388" i="3"/>
  <c r="AZ392" i="3"/>
  <c r="AT399" i="3"/>
  <c r="BL384" i="3"/>
  <c r="BI385" i="3"/>
  <c r="BH385" i="3"/>
  <c r="AP387" i="3"/>
  <c r="AW393" i="3"/>
  <c r="AV393" i="3"/>
  <c r="AY393" i="3" s="1"/>
  <c r="U378" i="3"/>
  <c r="W378" i="3" s="1"/>
  <c r="AC378" i="3"/>
  <c r="AE378" i="3" s="1"/>
  <c r="Z378" i="3"/>
  <c r="Z182" i="2"/>
  <c r="W183" i="2"/>
  <c r="X183" i="2"/>
  <c r="V378" i="3"/>
  <c r="Y378" i="3"/>
  <c r="BE376" i="3"/>
  <c r="BF376" i="3"/>
  <c r="AH465" i="3"/>
  <c r="Q466" i="3"/>
  <c r="W734" i="1"/>
  <c r="Z733" i="1"/>
  <c r="AE733" i="1"/>
  <c r="CL733" i="1"/>
  <c r="AD733" i="1"/>
  <c r="AA733" i="1"/>
  <c r="CM733" i="1"/>
  <c r="X733" i="1"/>
  <c r="AF733" i="1"/>
  <c r="Y733" i="1"/>
  <c r="AG733" i="1"/>
  <c r="CK733" i="1"/>
  <c r="AB733" i="1"/>
  <c r="CH733" i="1"/>
  <c r="AS733" i="1"/>
  <c r="CG733" i="1"/>
  <c r="CI733" i="1"/>
  <c r="CF733" i="1"/>
  <c r="CO733" i="1"/>
  <c r="CJ733" i="1"/>
  <c r="CN733" i="1"/>
  <c r="AK733" i="1"/>
  <c r="DG733" i="1"/>
  <c r="AY733" i="1"/>
  <c r="AP733" i="1"/>
  <c r="AO733" i="1"/>
  <c r="CT733" i="1"/>
  <c r="BA733" i="1"/>
  <c r="DE733" i="1"/>
  <c r="CQ733" i="1"/>
  <c r="DA733" i="1"/>
  <c r="AC733" i="1"/>
  <c r="AW733" i="1"/>
  <c r="AL733" i="1"/>
  <c r="DC733" i="1"/>
  <c r="AR733" i="1"/>
  <c r="CZ733" i="1"/>
  <c r="AM733" i="1"/>
  <c r="CW733" i="1"/>
  <c r="CY733" i="1"/>
  <c r="CP733" i="1"/>
  <c r="CS733" i="1"/>
  <c r="AI733" i="1"/>
  <c r="DI733" i="1"/>
  <c r="AQ733" i="1"/>
  <c r="CU733" i="1"/>
  <c r="AH733" i="1"/>
  <c r="CX733" i="1"/>
  <c r="AU733" i="1"/>
  <c r="AZ733" i="1"/>
  <c r="AN733" i="1"/>
  <c r="AV733" i="1"/>
  <c r="CV733" i="1"/>
  <c r="CR733" i="1"/>
  <c r="AT733" i="1"/>
  <c r="DF733" i="1"/>
  <c r="AX733" i="1"/>
  <c r="DH733" i="1"/>
  <c r="DD733" i="1"/>
  <c r="AJ733" i="1"/>
  <c r="DB733" i="1"/>
  <c r="AR263" i="2"/>
  <c r="BD263" i="2"/>
  <c r="AH263" i="2"/>
  <c r="AM263" i="2"/>
  <c r="BJ464" i="3"/>
  <c r="AS464" i="3"/>
  <c r="AX464" i="3"/>
  <c r="AN464" i="3"/>
  <c r="U182" i="2"/>
  <c r="V182" i="2"/>
  <c r="K265" i="2"/>
  <c r="AB264" i="2"/>
  <c r="AT203" i="2"/>
  <c r="AS203" i="2"/>
  <c r="AX181" i="2"/>
  <c r="P181" i="2"/>
  <c r="AW181" i="2"/>
  <c r="O181" i="2"/>
  <c r="AK232" i="1"/>
  <c r="AV231" i="1"/>
  <c r="AC232" i="1"/>
  <c r="AZ232" i="1"/>
  <c r="DH232" i="1"/>
  <c r="DA232" i="1"/>
  <c r="DD232" i="1"/>
  <c r="BA232" i="1"/>
  <c r="BU232" i="1"/>
  <c r="EI232" i="1"/>
  <c r="AX231" i="1"/>
  <c r="BZ231" i="1"/>
  <c r="AT231" i="1"/>
  <c r="BW232" i="1"/>
  <c r="EK232" i="1"/>
  <c r="CA232" i="1"/>
  <c r="DU232" i="1"/>
  <c r="EJ231" i="1"/>
  <c r="DV231" i="1"/>
  <c r="DY232" i="1"/>
  <c r="EM232" i="1"/>
  <c r="AJ231" i="1"/>
  <c r="CV231" i="1"/>
  <c r="CB231" i="1"/>
  <c r="BP231" i="1"/>
  <c r="EF231" i="1"/>
  <c r="CD232" i="1"/>
  <c r="EG232" i="1"/>
  <c r="EC232" i="1"/>
  <c r="BQ232" i="1"/>
  <c r="EH232" i="1"/>
  <c r="AN231" i="1"/>
  <c r="BN231" i="1"/>
  <c r="CC232" i="1"/>
  <c r="BX231" i="1"/>
  <c r="DW232" i="1"/>
  <c r="EA232" i="1"/>
  <c r="ED232" i="1"/>
  <c r="BL232" i="1"/>
  <c r="EL232" i="1"/>
  <c r="BT232" i="1"/>
  <c r="BO232" i="1"/>
  <c r="BM232" i="1"/>
  <c r="DF231" i="1"/>
  <c r="BV232" i="1"/>
  <c r="DZ231" i="1"/>
  <c r="DB231" i="1"/>
  <c r="DX232" i="1"/>
  <c r="BS232" i="1"/>
  <c r="EE232" i="1"/>
  <c r="BR231" i="1"/>
  <c r="CE232" i="1"/>
  <c r="EB232" i="1"/>
  <c r="BY232" i="1"/>
  <c r="CR231" i="1"/>
  <c r="DT232" i="1"/>
  <c r="AJ211" i="2"/>
  <c r="AI211" i="2"/>
  <c r="AK212" i="2"/>
  <c r="AN212" i="2" s="1"/>
  <c r="AL212" i="2"/>
  <c r="BC216" i="2"/>
  <c r="BB216" i="2"/>
  <c r="BF215" i="2"/>
  <c r="AO211" i="2"/>
  <c r="CO234" i="1"/>
  <c r="AI233" i="1"/>
  <c r="CY233" i="1"/>
  <c r="BJ234" i="1"/>
  <c r="AS235" i="1"/>
  <c r="DK234" i="1"/>
  <c r="AY233" i="1"/>
  <c r="Y234" i="1"/>
  <c r="BB234" i="1"/>
  <c r="AB234" i="1"/>
  <c r="AF234" i="1"/>
  <c r="AA233" i="1"/>
  <c r="CX233" i="1"/>
  <c r="DJ235" i="1"/>
  <c r="AL233" i="1"/>
  <c r="CS234" i="1"/>
  <c r="DI234" i="1"/>
  <c r="CT233" i="1"/>
  <c r="BE234" i="1"/>
  <c r="BG234" i="1"/>
  <c r="AQ233" i="1"/>
  <c r="CG234" i="1"/>
  <c r="AG234" i="1"/>
  <c r="CJ234" i="1"/>
  <c r="CK234" i="1"/>
  <c r="CM233" i="1"/>
  <c r="BF235" i="1"/>
  <c r="DQ234" i="1"/>
  <c r="X234" i="1"/>
  <c r="CU233" i="1"/>
  <c r="AM233" i="1"/>
  <c r="AE233" i="1"/>
  <c r="BC234" i="1"/>
  <c r="AR234" i="1"/>
  <c r="DC233" i="1"/>
  <c r="CF234" i="1"/>
  <c r="DS234" i="1"/>
  <c r="DM234" i="1"/>
  <c r="DL234" i="1"/>
  <c r="BH234" i="1"/>
  <c r="AO234" i="1"/>
  <c r="DN234" i="1"/>
  <c r="DR235" i="1"/>
  <c r="AW234" i="1"/>
  <c r="AH233" i="1"/>
  <c r="CP233" i="1"/>
  <c r="DP234" i="1"/>
  <c r="CW234" i="1"/>
  <c r="CH233" i="1"/>
  <c r="BD234" i="1"/>
  <c r="BK234" i="1"/>
  <c r="AD233" i="1"/>
  <c r="CZ234" i="1"/>
  <c r="DO234" i="1"/>
  <c r="BI234" i="1"/>
  <c r="CI233" i="1"/>
  <c r="CN234" i="1"/>
  <c r="CQ233" i="1"/>
  <c r="AP233" i="1"/>
  <c r="Z233" i="1"/>
  <c r="DG233" i="1"/>
  <c r="CL233" i="1"/>
  <c r="AU233" i="1"/>
  <c r="DE234" i="1"/>
  <c r="BL385" i="3" l="1"/>
  <c r="AV394" i="3"/>
  <c r="AY394" i="3" s="1"/>
  <c r="AW394" i="3"/>
  <c r="AF378" i="3"/>
  <c r="AZ393" i="3"/>
  <c r="BK385" i="3"/>
  <c r="AQ400" i="3"/>
  <c r="AR400" i="3"/>
  <c r="AO388" i="3"/>
  <c r="AP388" i="3"/>
  <c r="U379" i="3"/>
  <c r="W379" i="3" s="1"/>
  <c r="Z380" i="3" s="1"/>
  <c r="AC379" i="3"/>
  <c r="AE379" i="3" s="1"/>
  <c r="AB378" i="3"/>
  <c r="X378" i="3"/>
  <c r="V379" i="3"/>
  <c r="X379" i="3" s="1"/>
  <c r="Y183" i="2"/>
  <c r="Z183" i="2"/>
  <c r="AA378" i="3"/>
  <c r="AD379" i="3"/>
  <c r="Z379" i="3"/>
  <c r="Y379" i="3"/>
  <c r="K266" i="2"/>
  <c r="AB265" i="2"/>
  <c r="AR264" i="2"/>
  <c r="AH264" i="2"/>
  <c r="AM264" i="2"/>
  <c r="BD264" i="2"/>
  <c r="W735" i="1"/>
  <c r="Z734" i="1"/>
  <c r="AE734" i="1"/>
  <c r="AD734" i="1"/>
  <c r="AA734" i="1"/>
  <c r="AF734" i="1"/>
  <c r="CL734" i="1"/>
  <c r="CM734" i="1"/>
  <c r="AB734" i="1"/>
  <c r="X734" i="1"/>
  <c r="CF734" i="1"/>
  <c r="Y734" i="1"/>
  <c r="AG734" i="1"/>
  <c r="CJ734" i="1"/>
  <c r="CN734" i="1"/>
  <c r="CG734" i="1"/>
  <c r="AS734" i="1"/>
  <c r="CK734" i="1"/>
  <c r="CO734" i="1"/>
  <c r="CH734" i="1"/>
  <c r="CI734" i="1"/>
  <c r="DE734" i="1"/>
  <c r="AY734" i="1"/>
  <c r="CQ734" i="1"/>
  <c r="AM734" i="1"/>
  <c r="AK734" i="1"/>
  <c r="DA734" i="1"/>
  <c r="DG734" i="1"/>
  <c r="AI734" i="1"/>
  <c r="AP734" i="1"/>
  <c r="CP734" i="1"/>
  <c r="CW734" i="1"/>
  <c r="AC734" i="1"/>
  <c r="AO734" i="1"/>
  <c r="CS734" i="1"/>
  <c r="DI734" i="1"/>
  <c r="AW734" i="1"/>
  <c r="BA734" i="1"/>
  <c r="AQ734" i="1"/>
  <c r="CZ734" i="1"/>
  <c r="DC734" i="1"/>
  <c r="CU734" i="1"/>
  <c r="AU734" i="1"/>
  <c r="CT734" i="1"/>
  <c r="AR734" i="1"/>
  <c r="CX734" i="1"/>
  <c r="CY734" i="1"/>
  <c r="AH734" i="1"/>
  <c r="AL734" i="1"/>
  <c r="DH734" i="1"/>
  <c r="AZ734" i="1"/>
  <c r="AV734" i="1"/>
  <c r="AX734" i="1"/>
  <c r="DB734" i="1"/>
  <c r="AJ734" i="1"/>
  <c r="CV734" i="1"/>
  <c r="DD734" i="1"/>
  <c r="AT734" i="1"/>
  <c r="DF734" i="1"/>
  <c r="CR734" i="1"/>
  <c r="AN734" i="1"/>
  <c r="AH466" i="3"/>
  <c r="Q467" i="3"/>
  <c r="T183" i="2"/>
  <c r="S183" i="2"/>
  <c r="AS465" i="3"/>
  <c r="BJ465" i="3"/>
  <c r="AN465" i="3"/>
  <c r="AX465" i="3"/>
  <c r="BD377" i="3"/>
  <c r="BC377" i="3"/>
  <c r="BE377" i="3" s="1"/>
  <c r="AQ204" i="2"/>
  <c r="AP204" i="2"/>
  <c r="Q181" i="2"/>
  <c r="R181" i="2"/>
  <c r="AY181" i="2"/>
  <c r="AZ181" i="2"/>
  <c r="AK233" i="1"/>
  <c r="AV232" i="1"/>
  <c r="AC233" i="1"/>
  <c r="DH233" i="1"/>
  <c r="AZ233" i="1"/>
  <c r="DA233" i="1"/>
  <c r="BA233" i="1"/>
  <c r="DD233" i="1"/>
  <c r="DT233" i="1"/>
  <c r="BY233" i="1"/>
  <c r="CE233" i="1"/>
  <c r="DX233" i="1"/>
  <c r="DF232" i="1"/>
  <c r="BO233" i="1"/>
  <c r="EL233" i="1"/>
  <c r="ED233" i="1"/>
  <c r="AN232" i="1"/>
  <c r="EF232" i="1"/>
  <c r="AJ232" i="1"/>
  <c r="EJ232" i="1"/>
  <c r="CA233" i="1"/>
  <c r="BR232" i="1"/>
  <c r="DB232" i="1"/>
  <c r="BT233" i="1"/>
  <c r="BX232" i="1"/>
  <c r="DY233" i="1"/>
  <c r="BW233" i="1"/>
  <c r="EI233" i="1"/>
  <c r="CR232" i="1"/>
  <c r="BS233" i="1"/>
  <c r="BV233" i="1"/>
  <c r="EA233" i="1"/>
  <c r="BN232" i="1"/>
  <c r="BP232" i="1"/>
  <c r="CV232" i="1"/>
  <c r="EM233" i="1"/>
  <c r="DV232" i="1"/>
  <c r="DU233" i="1"/>
  <c r="EB233" i="1"/>
  <c r="BM233" i="1"/>
  <c r="BL233" i="1"/>
  <c r="CC233" i="1"/>
  <c r="BQ233" i="1"/>
  <c r="EG233" i="1"/>
  <c r="CB232" i="1"/>
  <c r="BZ232" i="1"/>
  <c r="EE233" i="1"/>
  <c r="DZ232" i="1"/>
  <c r="DW233" i="1"/>
  <c r="EH233" i="1"/>
  <c r="EC233" i="1"/>
  <c r="CD233" i="1"/>
  <c r="EK233" i="1"/>
  <c r="AT232" i="1"/>
  <c r="AX232" i="1"/>
  <c r="BU233" i="1"/>
  <c r="BF216" i="2"/>
  <c r="AG212" i="2"/>
  <c r="AF212" i="2"/>
  <c r="AO212" i="2"/>
  <c r="AL213" i="2"/>
  <c r="AK213" i="2"/>
  <c r="BE216" i="2"/>
  <c r="BH235" i="1"/>
  <c r="AR235" i="1"/>
  <c r="CS235" i="1"/>
  <c r="DG234" i="1"/>
  <c r="CN235" i="1"/>
  <c r="AD234" i="1"/>
  <c r="CP234" i="1"/>
  <c r="DE235" i="1"/>
  <c r="CL234" i="1"/>
  <c r="Z234" i="1"/>
  <c r="CQ234" i="1"/>
  <c r="CI234" i="1"/>
  <c r="DO235" i="1"/>
  <c r="BK235" i="1"/>
  <c r="CH234" i="1"/>
  <c r="DP235" i="1"/>
  <c r="DS235" i="1"/>
  <c r="CF235" i="1"/>
  <c r="BC235" i="1"/>
  <c r="AM234" i="1"/>
  <c r="CM234" i="1"/>
  <c r="AQ234" i="1"/>
  <c r="BE235" i="1"/>
  <c r="AL234" i="1"/>
  <c r="AA234" i="1"/>
  <c r="AF235" i="1"/>
  <c r="DK235" i="1"/>
  <c r="AS236" i="1"/>
  <c r="BJ235" i="1"/>
  <c r="AI234" i="1"/>
  <c r="AG235" i="1"/>
  <c r="DI235" i="1"/>
  <c r="CZ235" i="1"/>
  <c r="CW235" i="1"/>
  <c r="AH234" i="1"/>
  <c r="DR236" i="1"/>
  <c r="DN235" i="1"/>
  <c r="AO235" i="1"/>
  <c r="DL235" i="1"/>
  <c r="DM235" i="1"/>
  <c r="DC234" i="1"/>
  <c r="AE234" i="1"/>
  <c r="CU234" i="1"/>
  <c r="X235" i="1"/>
  <c r="DQ235" i="1"/>
  <c r="BF236" i="1"/>
  <c r="CK235" i="1"/>
  <c r="CJ235" i="1"/>
  <c r="CG235" i="1"/>
  <c r="BG235" i="1"/>
  <c r="CT234" i="1"/>
  <c r="DJ236" i="1"/>
  <c r="CX234" i="1"/>
  <c r="BB235" i="1"/>
  <c r="Y235" i="1"/>
  <c r="AY234" i="1"/>
  <c r="CY234" i="1"/>
  <c r="CO235" i="1"/>
  <c r="AW235" i="1"/>
  <c r="AU234" i="1"/>
  <c r="AP234" i="1"/>
  <c r="BI235" i="1"/>
  <c r="BD235" i="1"/>
  <c r="AB235" i="1"/>
  <c r="AC380" i="3" l="1"/>
  <c r="AE380" i="3" s="1"/>
  <c r="Y380" i="3"/>
  <c r="AF379" i="3"/>
  <c r="AU400" i="3"/>
  <c r="AZ394" i="3"/>
  <c r="AM389" i="3"/>
  <c r="AL389" i="3"/>
  <c r="BH386" i="3"/>
  <c r="BI386" i="3"/>
  <c r="AV395" i="3"/>
  <c r="AW395" i="3"/>
  <c r="AT400" i="3"/>
  <c r="AD380" i="3"/>
  <c r="U380" i="3"/>
  <c r="V380" i="3"/>
  <c r="AA379" i="3"/>
  <c r="AA380" i="3" s="1"/>
  <c r="W184" i="2"/>
  <c r="X184" i="2"/>
  <c r="AT204" i="2"/>
  <c r="AB379" i="3"/>
  <c r="AF380" i="3"/>
  <c r="BF377" i="3"/>
  <c r="BJ466" i="3"/>
  <c r="AS466" i="3"/>
  <c r="AN466" i="3"/>
  <c r="AX466" i="3"/>
  <c r="W736" i="1"/>
  <c r="CH735" i="1"/>
  <c r="AE735" i="1"/>
  <c r="AD735" i="1"/>
  <c r="AA735" i="1"/>
  <c r="CI735" i="1"/>
  <c r="CM735" i="1"/>
  <c r="AF735" i="1"/>
  <c r="AB735" i="1"/>
  <c r="CF735" i="1"/>
  <c r="X735" i="1"/>
  <c r="CJ735" i="1"/>
  <c r="CL735" i="1"/>
  <c r="AS735" i="1"/>
  <c r="CK735" i="1"/>
  <c r="Z735" i="1"/>
  <c r="AG735" i="1"/>
  <c r="CG735" i="1"/>
  <c r="CO735" i="1"/>
  <c r="CN735" i="1"/>
  <c r="Y735" i="1"/>
  <c r="CU735" i="1"/>
  <c r="CS735" i="1"/>
  <c r="CQ735" i="1"/>
  <c r="DG735" i="1"/>
  <c r="AK735" i="1"/>
  <c r="AO735" i="1"/>
  <c r="CW735" i="1"/>
  <c r="DC735" i="1"/>
  <c r="DE735" i="1"/>
  <c r="AM735" i="1"/>
  <c r="AC735" i="1"/>
  <c r="AW735" i="1"/>
  <c r="AP735" i="1"/>
  <c r="AY735" i="1"/>
  <c r="AI735" i="1"/>
  <c r="AU735" i="1"/>
  <c r="CP735" i="1"/>
  <c r="CZ735" i="1"/>
  <c r="DA735" i="1"/>
  <c r="AR735" i="1"/>
  <c r="BA735" i="1"/>
  <c r="AQ735" i="1"/>
  <c r="CX735" i="1"/>
  <c r="CY735" i="1"/>
  <c r="CT735" i="1"/>
  <c r="AH735" i="1"/>
  <c r="AL735" i="1"/>
  <c r="DI735" i="1"/>
  <c r="DH735" i="1"/>
  <c r="AN735" i="1"/>
  <c r="AZ735" i="1"/>
  <c r="DD735" i="1"/>
  <c r="CV735" i="1"/>
  <c r="CR735" i="1"/>
  <c r="AT735" i="1"/>
  <c r="AX735" i="1"/>
  <c r="DB735" i="1"/>
  <c r="AV735" i="1"/>
  <c r="DF735" i="1"/>
  <c r="AJ735" i="1"/>
  <c r="U183" i="2"/>
  <c r="V183" i="2"/>
  <c r="AR265" i="2"/>
  <c r="BD265" i="2"/>
  <c r="AM265" i="2"/>
  <c r="AH265" i="2"/>
  <c r="BC378" i="3"/>
  <c r="BE378" i="3" s="1"/>
  <c r="BD378" i="3"/>
  <c r="AH467" i="3"/>
  <c r="Q468" i="3"/>
  <c r="AB380" i="3"/>
  <c r="K267" i="2"/>
  <c r="AB266" i="2"/>
  <c r="AS204" i="2"/>
  <c r="AX182" i="2"/>
  <c r="P182" i="2"/>
  <c r="AW182" i="2"/>
  <c r="O182" i="2"/>
  <c r="AK234" i="1"/>
  <c r="AV233" i="1"/>
  <c r="AC234" i="1"/>
  <c r="AZ234" i="1"/>
  <c r="DH234" i="1"/>
  <c r="DA234" i="1"/>
  <c r="BA234" i="1"/>
  <c r="DD234" i="1"/>
  <c r="EE234" i="1"/>
  <c r="BZ233" i="1"/>
  <c r="CC234" i="1"/>
  <c r="EM234" i="1"/>
  <c r="EA234" i="1"/>
  <c r="BS234" i="1"/>
  <c r="EI234" i="1"/>
  <c r="DY234" i="1"/>
  <c r="BT234" i="1"/>
  <c r="BR233" i="1"/>
  <c r="EJ233" i="1"/>
  <c r="ED234" i="1"/>
  <c r="BO234" i="1"/>
  <c r="DX234" i="1"/>
  <c r="BY234" i="1"/>
  <c r="AX233" i="1"/>
  <c r="EK234" i="1"/>
  <c r="EC234" i="1"/>
  <c r="DZ233" i="1"/>
  <c r="EG234" i="1"/>
  <c r="BU234" i="1"/>
  <c r="EH234" i="1"/>
  <c r="BQ234" i="1"/>
  <c r="BL234" i="1"/>
  <c r="EB234" i="1"/>
  <c r="BV234" i="1"/>
  <c r="CR233" i="1"/>
  <c r="BW234" i="1"/>
  <c r="CA234" i="1"/>
  <c r="AJ233" i="1"/>
  <c r="EL234" i="1"/>
  <c r="CE234" i="1"/>
  <c r="DT234" i="1"/>
  <c r="BM234" i="1"/>
  <c r="DU234" i="1"/>
  <c r="BP233" i="1"/>
  <c r="EF233" i="1"/>
  <c r="AT233" i="1"/>
  <c r="CD234" i="1"/>
  <c r="DW234" i="1"/>
  <c r="CB233" i="1"/>
  <c r="DV233" i="1"/>
  <c r="CV233" i="1"/>
  <c r="BN233" i="1"/>
  <c r="BX233" i="1"/>
  <c r="DB233" i="1"/>
  <c r="AN233" i="1"/>
  <c r="DF233" i="1"/>
  <c r="AJ212" i="2"/>
  <c r="AI212" i="2"/>
  <c r="AO213" i="2"/>
  <c r="BB217" i="2"/>
  <c r="BC217" i="2"/>
  <c r="AN213" i="2"/>
  <c r="BF237" i="1"/>
  <c r="X236" i="1"/>
  <c r="DP236" i="1"/>
  <c r="CO236" i="1"/>
  <c r="CY235" i="1"/>
  <c r="AY235" i="1"/>
  <c r="DJ237" i="1"/>
  <c r="BD236" i="1"/>
  <c r="DR237" i="1"/>
  <c r="CZ236" i="1"/>
  <c r="BI236" i="1"/>
  <c r="AU235" i="1"/>
  <c r="BB236" i="1"/>
  <c r="CX235" i="1"/>
  <c r="CT235" i="1"/>
  <c r="CK236" i="1"/>
  <c r="AE235" i="1"/>
  <c r="DC235" i="1"/>
  <c r="DL236" i="1"/>
  <c r="DN236" i="1"/>
  <c r="AH235" i="1"/>
  <c r="CW236" i="1"/>
  <c r="DI236" i="1"/>
  <c r="BJ236" i="1"/>
  <c r="AS237" i="1"/>
  <c r="AA235" i="1"/>
  <c r="AL235" i="1"/>
  <c r="AQ235" i="1"/>
  <c r="BC236" i="1"/>
  <c r="DS236" i="1"/>
  <c r="BK236" i="1"/>
  <c r="DO236" i="1"/>
  <c r="CI235" i="1"/>
  <c r="Z235" i="1"/>
  <c r="CP235" i="1"/>
  <c r="AD235" i="1"/>
  <c r="DG235" i="1"/>
  <c r="CS236" i="1"/>
  <c r="AR236" i="1"/>
  <c r="CJ236" i="1"/>
  <c r="AW236" i="1"/>
  <c r="BG236" i="1"/>
  <c r="CG236" i="1"/>
  <c r="DQ236" i="1"/>
  <c r="CU235" i="1"/>
  <c r="DM236" i="1"/>
  <c r="AO236" i="1"/>
  <c r="AG236" i="1"/>
  <c r="AI235" i="1"/>
  <c r="BE236" i="1"/>
  <c r="CM235" i="1"/>
  <c r="AM235" i="1"/>
  <c r="CF236" i="1"/>
  <c r="CH235" i="1"/>
  <c r="CQ235" i="1"/>
  <c r="CL235" i="1"/>
  <c r="DE236" i="1"/>
  <c r="CN236" i="1"/>
  <c r="BH236" i="1"/>
  <c r="AB236" i="1"/>
  <c r="AP235" i="1"/>
  <c r="Y236" i="1"/>
  <c r="DK236" i="1"/>
  <c r="AF236" i="1"/>
  <c r="X380" i="3" l="1"/>
  <c r="BL386" i="3"/>
  <c r="W380" i="3"/>
  <c r="AC381" i="3" s="1"/>
  <c r="AY395" i="3"/>
  <c r="AZ395" i="3"/>
  <c r="AO389" i="3"/>
  <c r="AP389" i="3"/>
  <c r="AR401" i="3"/>
  <c r="AQ401" i="3"/>
  <c r="BK386" i="3"/>
  <c r="Z184" i="2"/>
  <c r="Y184" i="2"/>
  <c r="W185" i="2" s="1"/>
  <c r="Y185" i="2" s="1"/>
  <c r="BD379" i="3"/>
  <c r="BC379" i="3"/>
  <c r="AR266" i="2"/>
  <c r="AH266" i="2"/>
  <c r="AM266" i="2"/>
  <c r="BD266" i="2"/>
  <c r="AS467" i="3"/>
  <c r="BJ467" i="3"/>
  <c r="AX467" i="3"/>
  <c r="AN467" i="3"/>
  <c r="T184" i="2"/>
  <c r="S184" i="2"/>
  <c r="U184" i="2" s="1"/>
  <c r="W737" i="1"/>
  <c r="Z736" i="1"/>
  <c r="AE736" i="1"/>
  <c r="AD736" i="1"/>
  <c r="CH736" i="1"/>
  <c r="AA736" i="1"/>
  <c r="CL736" i="1"/>
  <c r="AF736" i="1"/>
  <c r="CJ736" i="1"/>
  <c r="CI736" i="1"/>
  <c r="AB736" i="1"/>
  <c r="Y736" i="1"/>
  <c r="CM736" i="1"/>
  <c r="AS736" i="1"/>
  <c r="CK736" i="1"/>
  <c r="X736" i="1"/>
  <c r="AG736" i="1"/>
  <c r="CG736" i="1"/>
  <c r="CO736" i="1"/>
  <c r="CN736" i="1"/>
  <c r="CF736" i="1"/>
  <c r="CY736" i="1"/>
  <c r="AW736" i="1"/>
  <c r="AI736" i="1"/>
  <c r="CP736" i="1"/>
  <c r="DC736" i="1"/>
  <c r="AR736" i="1"/>
  <c r="AK736" i="1"/>
  <c r="AO736" i="1"/>
  <c r="DA736" i="1"/>
  <c r="CT736" i="1"/>
  <c r="CX736" i="1"/>
  <c r="AL736" i="1"/>
  <c r="CS736" i="1"/>
  <c r="DI736" i="1"/>
  <c r="AC736" i="1"/>
  <c r="CW736" i="1"/>
  <c r="BA736" i="1"/>
  <c r="CZ736" i="1"/>
  <c r="AM736" i="1"/>
  <c r="AP736" i="1"/>
  <c r="AH736" i="1"/>
  <c r="DG736" i="1"/>
  <c r="AY736" i="1"/>
  <c r="DE736" i="1"/>
  <c r="CQ736" i="1"/>
  <c r="AU736" i="1"/>
  <c r="CU736" i="1"/>
  <c r="AQ736" i="1"/>
  <c r="AV736" i="1"/>
  <c r="AN736" i="1"/>
  <c r="AJ736" i="1"/>
  <c r="DD736" i="1"/>
  <c r="CV736" i="1"/>
  <c r="DB736" i="1"/>
  <c r="DF736" i="1"/>
  <c r="AT736" i="1"/>
  <c r="DH736" i="1"/>
  <c r="CR736" i="1"/>
  <c r="AZ736" i="1"/>
  <c r="AX736" i="1"/>
  <c r="BF378" i="3"/>
  <c r="K268" i="2"/>
  <c r="AB267" i="2"/>
  <c r="AH468" i="3"/>
  <c r="Q469" i="3"/>
  <c r="AP205" i="2"/>
  <c r="AS205" i="2" s="1"/>
  <c r="AQ205" i="2"/>
  <c r="R182" i="2"/>
  <c r="AY182" i="2"/>
  <c r="AZ182" i="2"/>
  <c r="Q182" i="2"/>
  <c r="AK235" i="1"/>
  <c r="AV234" i="1"/>
  <c r="AC235" i="1"/>
  <c r="AZ235" i="1"/>
  <c r="DH235" i="1"/>
  <c r="DA235" i="1"/>
  <c r="DD235" i="1"/>
  <c r="BA235" i="1"/>
  <c r="DF234" i="1"/>
  <c r="DW235" i="1"/>
  <c r="BP234" i="1"/>
  <c r="CE235" i="1"/>
  <c r="AJ234" i="1"/>
  <c r="BV235" i="1"/>
  <c r="BL235" i="1"/>
  <c r="EH235" i="1"/>
  <c r="BR234" i="1"/>
  <c r="DY235" i="1"/>
  <c r="EM235" i="1"/>
  <c r="CC235" i="1"/>
  <c r="CD235" i="1"/>
  <c r="DU235" i="1"/>
  <c r="EL235" i="1"/>
  <c r="CA235" i="1"/>
  <c r="EB235" i="1"/>
  <c r="BQ235" i="1"/>
  <c r="EA235" i="1"/>
  <c r="AN234" i="1"/>
  <c r="BX234" i="1"/>
  <c r="CV234" i="1"/>
  <c r="CB234" i="1"/>
  <c r="AT234" i="1"/>
  <c r="BM235" i="1"/>
  <c r="BW235" i="1"/>
  <c r="BU235" i="1"/>
  <c r="DZ234" i="1"/>
  <c r="EK235" i="1"/>
  <c r="BY235" i="1"/>
  <c r="BO235" i="1"/>
  <c r="EJ234" i="1"/>
  <c r="BT235" i="1"/>
  <c r="EI235" i="1"/>
  <c r="EE235" i="1"/>
  <c r="DB234" i="1"/>
  <c r="BN234" i="1"/>
  <c r="DV234" i="1"/>
  <c r="EF234" i="1"/>
  <c r="DT235" i="1"/>
  <c r="CR234" i="1"/>
  <c r="EG235" i="1"/>
  <c r="EC235" i="1"/>
  <c r="AX234" i="1"/>
  <c r="DX235" i="1"/>
  <c r="ED235" i="1"/>
  <c r="BS235" i="1"/>
  <c r="BZ234" i="1"/>
  <c r="BF217" i="2"/>
  <c r="AF213" i="2"/>
  <c r="AG213" i="2"/>
  <c r="AK214" i="2"/>
  <c r="AN214" i="2" s="1"/>
  <c r="AL214" i="2"/>
  <c r="BE217" i="2"/>
  <c r="AP236" i="1"/>
  <c r="CL236" i="1"/>
  <c r="AF237" i="1"/>
  <c r="DK237" i="1"/>
  <c r="Y237" i="1"/>
  <c r="AB237" i="1"/>
  <c r="CN237" i="1"/>
  <c r="DE237" i="1"/>
  <c r="CQ236" i="1"/>
  <c r="CH236" i="1"/>
  <c r="CF237" i="1"/>
  <c r="CM236" i="1"/>
  <c r="BE237" i="1"/>
  <c r="AG237" i="1"/>
  <c r="DM237" i="1"/>
  <c r="CG237" i="1"/>
  <c r="AW237" i="1"/>
  <c r="AR237" i="1"/>
  <c r="CS237" i="1"/>
  <c r="CP236" i="1"/>
  <c r="Z236" i="1"/>
  <c r="DS237" i="1"/>
  <c r="AQ236" i="1"/>
  <c r="AA236" i="1"/>
  <c r="BJ237" i="1"/>
  <c r="DI237" i="1"/>
  <c r="AH236" i="1"/>
  <c r="DL237" i="1"/>
  <c r="AE236" i="1"/>
  <c r="CX236" i="1"/>
  <c r="BI237" i="1"/>
  <c r="CZ237" i="1"/>
  <c r="BD237" i="1"/>
  <c r="CO237" i="1"/>
  <c r="BF238" i="1"/>
  <c r="BH237" i="1"/>
  <c r="AM236" i="1"/>
  <c r="AO237" i="1"/>
  <c r="DQ237" i="1"/>
  <c r="BG237" i="1"/>
  <c r="CJ237" i="1"/>
  <c r="DG236" i="1"/>
  <c r="AD236" i="1"/>
  <c r="CI236" i="1"/>
  <c r="AL236" i="1"/>
  <c r="CW237" i="1"/>
  <c r="DN237" i="1"/>
  <c r="DC236" i="1"/>
  <c r="CK237" i="1"/>
  <c r="CT236" i="1"/>
  <c r="BB237" i="1"/>
  <c r="AU236" i="1"/>
  <c r="DR238" i="1"/>
  <c r="DJ238" i="1"/>
  <c r="CY236" i="1"/>
  <c r="DP237" i="1"/>
  <c r="X237" i="1"/>
  <c r="CU236" i="1"/>
  <c r="DO237" i="1"/>
  <c r="AY236" i="1"/>
  <c r="AI236" i="1"/>
  <c r="BK237" i="1"/>
  <c r="BC237" i="1"/>
  <c r="AS238" i="1"/>
  <c r="U381" i="3" l="1"/>
  <c r="Y381" i="3"/>
  <c r="Z381" i="3"/>
  <c r="AB381" i="3" s="1"/>
  <c r="AD381" i="3"/>
  <c r="AF381" i="3" s="1"/>
  <c r="V381" i="3"/>
  <c r="BI387" i="3"/>
  <c r="BH387" i="3"/>
  <c r="AM390" i="3"/>
  <c r="AL390" i="3"/>
  <c r="AW396" i="3"/>
  <c r="AV396" i="3"/>
  <c r="AY396" i="3" s="1"/>
  <c r="AT401" i="3"/>
  <c r="AU401" i="3"/>
  <c r="X185" i="2"/>
  <c r="Z185" i="2" s="1"/>
  <c r="X186" i="2"/>
  <c r="W186" i="2"/>
  <c r="BJ468" i="3"/>
  <c r="AS468" i="3"/>
  <c r="AX468" i="3"/>
  <c r="AN468" i="3"/>
  <c r="W738" i="1"/>
  <c r="AD737" i="1"/>
  <c r="CH737" i="1"/>
  <c r="AA737" i="1"/>
  <c r="CL737" i="1"/>
  <c r="AE737" i="1"/>
  <c r="CM737" i="1"/>
  <c r="Z737" i="1"/>
  <c r="X737" i="1"/>
  <c r="AF737" i="1"/>
  <c r="CI737" i="1"/>
  <c r="AB737" i="1"/>
  <c r="CF737" i="1"/>
  <c r="CJ737" i="1"/>
  <c r="CN737" i="1"/>
  <c r="AG737" i="1"/>
  <c r="Y737" i="1"/>
  <c r="AS737" i="1"/>
  <c r="CO737" i="1"/>
  <c r="CK737" i="1"/>
  <c r="CG737" i="1"/>
  <c r="DG737" i="1"/>
  <c r="AY737" i="1"/>
  <c r="CT737" i="1"/>
  <c r="AP737" i="1"/>
  <c r="AW737" i="1"/>
  <c r="CU737" i="1"/>
  <c r="DC737" i="1"/>
  <c r="BA737" i="1"/>
  <c r="CW737" i="1"/>
  <c r="DA737" i="1"/>
  <c r="DI737" i="1"/>
  <c r="AM737" i="1"/>
  <c r="AC737" i="1"/>
  <c r="CP737" i="1"/>
  <c r="DE737" i="1"/>
  <c r="AI737" i="1"/>
  <c r="AO737" i="1"/>
  <c r="CS737" i="1"/>
  <c r="AH737" i="1"/>
  <c r="AK737" i="1"/>
  <c r="CZ737" i="1"/>
  <c r="CX737" i="1"/>
  <c r="CQ737" i="1"/>
  <c r="AU737" i="1"/>
  <c r="CY737" i="1"/>
  <c r="AL737" i="1"/>
  <c r="AQ737" i="1"/>
  <c r="AR737" i="1"/>
  <c r="CV737" i="1"/>
  <c r="DB737" i="1"/>
  <c r="AV737" i="1"/>
  <c r="AN737" i="1"/>
  <c r="DF737" i="1"/>
  <c r="DH737" i="1"/>
  <c r="AZ737" i="1"/>
  <c r="DD737" i="1"/>
  <c r="AX737" i="1"/>
  <c r="CR737" i="1"/>
  <c r="AT737" i="1"/>
  <c r="AJ737" i="1"/>
  <c r="V184" i="2"/>
  <c r="AR267" i="2"/>
  <c r="BD267" i="2"/>
  <c r="AH267" i="2"/>
  <c r="AM267" i="2"/>
  <c r="AE381" i="3"/>
  <c r="K269" i="2"/>
  <c r="AB268" i="2"/>
  <c r="AA381" i="3"/>
  <c r="BE379" i="3"/>
  <c r="BF379" i="3"/>
  <c r="AH469" i="3"/>
  <c r="Q470" i="3"/>
  <c r="W381" i="3"/>
  <c r="X381" i="3"/>
  <c r="T185" i="2"/>
  <c r="S185" i="2"/>
  <c r="AT205" i="2"/>
  <c r="AP206" i="2"/>
  <c r="AQ206" i="2"/>
  <c r="AW183" i="2"/>
  <c r="AY183" i="2" s="1"/>
  <c r="O183" i="2"/>
  <c r="AX183" i="2"/>
  <c r="P183" i="2"/>
  <c r="AK236" i="1"/>
  <c r="AV235" i="1"/>
  <c r="AC236" i="1"/>
  <c r="AZ236" i="1"/>
  <c r="DH236" i="1"/>
  <c r="DA236" i="1"/>
  <c r="BA236" i="1"/>
  <c r="DD236" i="1"/>
  <c r="BS236" i="1"/>
  <c r="EC236" i="1"/>
  <c r="EF235" i="1"/>
  <c r="BN235" i="1"/>
  <c r="BU236" i="1"/>
  <c r="BM236" i="1"/>
  <c r="EB236" i="1"/>
  <c r="EL236" i="1"/>
  <c r="EM236" i="1"/>
  <c r="CE236" i="1"/>
  <c r="BV236" i="1"/>
  <c r="DW236" i="1"/>
  <c r="EE236" i="1"/>
  <c r="EK236" i="1"/>
  <c r="CB235" i="1"/>
  <c r="CD236" i="1"/>
  <c r="BR235" i="1"/>
  <c r="DX236" i="1"/>
  <c r="CR235" i="1"/>
  <c r="BT236" i="1"/>
  <c r="BO236" i="1"/>
  <c r="BX235" i="1"/>
  <c r="EA236" i="1"/>
  <c r="AJ235" i="1"/>
  <c r="BP235" i="1"/>
  <c r="DF235" i="1"/>
  <c r="BZ235" i="1"/>
  <c r="ED236" i="1"/>
  <c r="AX235" i="1"/>
  <c r="EG236" i="1"/>
  <c r="DT236" i="1"/>
  <c r="DV235" i="1"/>
  <c r="DB235" i="1"/>
  <c r="EI236" i="1"/>
  <c r="EJ235" i="1"/>
  <c r="BY236" i="1"/>
  <c r="DZ235" i="1"/>
  <c r="BW236" i="1"/>
  <c r="AT235" i="1"/>
  <c r="CV235" i="1"/>
  <c r="AN235" i="1"/>
  <c r="BQ236" i="1"/>
  <c r="CA236" i="1"/>
  <c r="DU236" i="1"/>
  <c r="CC236" i="1"/>
  <c r="DY236" i="1"/>
  <c r="EH236" i="1"/>
  <c r="BL236" i="1"/>
  <c r="AJ213" i="2"/>
  <c r="AI213" i="2"/>
  <c r="BC218" i="2"/>
  <c r="BB218" i="2"/>
  <c r="AO214" i="2"/>
  <c r="AL215" i="2"/>
  <c r="AK215" i="2"/>
  <c r="CI237" i="1"/>
  <c r="AP237" i="1"/>
  <c r="AI237" i="1"/>
  <c r="AY237" i="1"/>
  <c r="DO238" i="1"/>
  <c r="CY237" i="1"/>
  <c r="AU237" i="1"/>
  <c r="AS239" i="1"/>
  <c r="BK238" i="1"/>
  <c r="CU237" i="1"/>
  <c r="DP238" i="1"/>
  <c r="DJ239" i="1"/>
  <c r="DR239" i="1"/>
  <c r="BB238" i="1"/>
  <c r="CK238" i="1"/>
  <c r="DN238" i="1"/>
  <c r="AL237" i="1"/>
  <c r="AD237" i="1"/>
  <c r="AO238" i="1"/>
  <c r="BD238" i="1"/>
  <c r="CZ238" i="1"/>
  <c r="DL238" i="1"/>
  <c r="DI238" i="1"/>
  <c r="AQ237" i="1"/>
  <c r="AR238" i="1"/>
  <c r="AW238" i="1"/>
  <c r="CG238" i="1"/>
  <c r="DM238" i="1"/>
  <c r="AG238" i="1"/>
  <c r="BE238" i="1"/>
  <c r="CF238" i="1"/>
  <c r="CH237" i="1"/>
  <c r="Y238" i="1"/>
  <c r="AF238" i="1"/>
  <c r="AM237" i="1"/>
  <c r="BI238" i="1"/>
  <c r="Z237" i="1"/>
  <c r="DE238" i="1"/>
  <c r="CL237" i="1"/>
  <c r="CT237" i="1"/>
  <c r="DC237" i="1"/>
  <c r="CW238" i="1"/>
  <c r="CJ238" i="1"/>
  <c r="BG238" i="1"/>
  <c r="DQ238" i="1"/>
  <c r="BH238" i="1"/>
  <c r="BF239" i="1"/>
  <c r="CX237" i="1"/>
  <c r="AH237" i="1"/>
  <c r="AA237" i="1"/>
  <c r="DS238" i="1"/>
  <c r="CP237" i="1"/>
  <c r="CS238" i="1"/>
  <c r="CM237" i="1"/>
  <c r="CN238" i="1"/>
  <c r="AB238" i="1"/>
  <c r="DK238" i="1"/>
  <c r="BC238" i="1"/>
  <c r="X238" i="1"/>
  <c r="DG237" i="1"/>
  <c r="CO238" i="1"/>
  <c r="AE237" i="1"/>
  <c r="BJ238" i="1"/>
  <c r="CQ237" i="1"/>
  <c r="BL387" i="3" l="1"/>
  <c r="AZ396" i="3"/>
  <c r="BK387" i="3"/>
  <c r="AR402" i="3"/>
  <c r="AQ402" i="3"/>
  <c r="AT402" i="3" s="1"/>
  <c r="AO390" i="3"/>
  <c r="AP390" i="3"/>
  <c r="AW397" i="3"/>
  <c r="AV397" i="3"/>
  <c r="Z186" i="2"/>
  <c r="Y186" i="2"/>
  <c r="AT206" i="2"/>
  <c r="V185" i="2"/>
  <c r="AH470" i="3"/>
  <c r="Q471" i="3"/>
  <c r="AS469" i="3"/>
  <c r="BJ469" i="3"/>
  <c r="AN469" i="3"/>
  <c r="AX469" i="3"/>
  <c r="AR268" i="2"/>
  <c r="AH268" i="2"/>
  <c r="AM268" i="2"/>
  <c r="BD268" i="2"/>
  <c r="U185" i="2"/>
  <c r="Y382" i="3"/>
  <c r="AA382" i="3" s="1"/>
  <c r="Z382" i="3"/>
  <c r="U382" i="3"/>
  <c r="V382" i="3"/>
  <c r="AC382" i="3"/>
  <c r="AD382" i="3"/>
  <c r="BC380" i="3"/>
  <c r="BD380" i="3"/>
  <c r="K270" i="2"/>
  <c r="AB269" i="2"/>
  <c r="W739" i="1"/>
  <c r="CH738" i="1"/>
  <c r="CL738" i="1"/>
  <c r="AA738" i="1"/>
  <c r="CM738" i="1"/>
  <c r="AB738" i="1"/>
  <c r="CF738" i="1"/>
  <c r="AE738" i="1"/>
  <c r="X738" i="1"/>
  <c r="CI738" i="1"/>
  <c r="AF738" i="1"/>
  <c r="CK738" i="1"/>
  <c r="CO738" i="1"/>
  <c r="CN738" i="1"/>
  <c r="AG738" i="1"/>
  <c r="AS738" i="1"/>
  <c r="CG738" i="1"/>
  <c r="AD738" i="1"/>
  <c r="CJ738" i="1"/>
  <c r="Y738" i="1"/>
  <c r="Z738" i="1"/>
  <c r="AC738" i="1"/>
  <c r="AQ738" i="1"/>
  <c r="AR738" i="1"/>
  <c r="DE738" i="1"/>
  <c r="CZ738" i="1"/>
  <c r="AK738" i="1"/>
  <c r="DG738" i="1"/>
  <c r="DA738" i="1"/>
  <c r="CW738" i="1"/>
  <c r="AO738" i="1"/>
  <c r="CY738" i="1"/>
  <c r="AW738" i="1"/>
  <c r="CP738" i="1"/>
  <c r="CS738" i="1"/>
  <c r="DC738" i="1"/>
  <c r="BA738" i="1"/>
  <c r="AI738" i="1"/>
  <c r="CU738" i="1"/>
  <c r="AM738" i="1"/>
  <c r="AY738" i="1"/>
  <c r="AP738" i="1"/>
  <c r="DI738" i="1"/>
  <c r="AL738" i="1"/>
  <c r="AU738" i="1"/>
  <c r="CT738" i="1"/>
  <c r="CQ738" i="1"/>
  <c r="CX738" i="1"/>
  <c r="AH738" i="1"/>
  <c r="DH738" i="1"/>
  <c r="AZ738" i="1"/>
  <c r="DD738" i="1"/>
  <c r="AT738" i="1"/>
  <c r="CR738" i="1"/>
  <c r="AV738" i="1"/>
  <c r="DF738" i="1"/>
  <c r="DB738" i="1"/>
  <c r="AX738" i="1"/>
  <c r="CV738" i="1"/>
  <c r="AN738" i="1"/>
  <c r="AJ738" i="1"/>
  <c r="AS206" i="2"/>
  <c r="AP207" i="2" s="1"/>
  <c r="AS207" i="2" s="1"/>
  <c r="AZ183" i="2"/>
  <c r="Q183" i="2"/>
  <c r="R183" i="2"/>
  <c r="AK237" i="1"/>
  <c r="AV236" i="1"/>
  <c r="AC237" i="1"/>
  <c r="AZ237" i="1"/>
  <c r="DH237" i="1"/>
  <c r="DA237" i="1"/>
  <c r="DD237" i="1"/>
  <c r="BA237" i="1"/>
  <c r="BR236" i="1"/>
  <c r="EG237" i="1"/>
  <c r="ED237" i="1"/>
  <c r="BP236" i="1"/>
  <c r="EA237" i="1"/>
  <c r="BO237" i="1"/>
  <c r="DW237" i="1"/>
  <c r="CE237" i="1"/>
  <c r="EL237" i="1"/>
  <c r="BM237" i="1"/>
  <c r="BN236" i="1"/>
  <c r="EC237" i="1"/>
  <c r="DZ236" i="1"/>
  <c r="AX236" i="1"/>
  <c r="EH237" i="1"/>
  <c r="CA237" i="1"/>
  <c r="AN236" i="1"/>
  <c r="DF236" i="1"/>
  <c r="AJ236" i="1"/>
  <c r="BX236" i="1"/>
  <c r="DX237" i="1"/>
  <c r="CB236" i="1"/>
  <c r="EE237" i="1"/>
  <c r="BV237" i="1"/>
  <c r="EB237" i="1"/>
  <c r="BS237" i="1"/>
  <c r="CC237" i="1"/>
  <c r="AT236" i="1"/>
  <c r="EJ236" i="1"/>
  <c r="DB236" i="1"/>
  <c r="DT237" i="1"/>
  <c r="BZ236" i="1"/>
  <c r="CR236" i="1"/>
  <c r="BL237" i="1"/>
  <c r="DY237" i="1"/>
  <c r="DU237" i="1"/>
  <c r="BQ237" i="1"/>
  <c r="CV236" i="1"/>
  <c r="BW237" i="1"/>
  <c r="BY237" i="1"/>
  <c r="EI237" i="1"/>
  <c r="DV236" i="1"/>
  <c r="BT237" i="1"/>
  <c r="CD237" i="1"/>
  <c r="EK237" i="1"/>
  <c r="EM237" i="1"/>
  <c r="BU237" i="1"/>
  <c r="EF236" i="1"/>
  <c r="BF218" i="2"/>
  <c r="AG214" i="2"/>
  <c r="AF214" i="2"/>
  <c r="AO215" i="2"/>
  <c r="BE218" i="2"/>
  <c r="AN215" i="2"/>
  <c r="CN239" i="1"/>
  <c r="CS239" i="1"/>
  <c r="AW239" i="1"/>
  <c r="DI239" i="1"/>
  <c r="BJ239" i="1"/>
  <c r="CO239" i="1"/>
  <c r="CQ238" i="1"/>
  <c r="AE238" i="1"/>
  <c r="DG238" i="1"/>
  <c r="X239" i="1"/>
  <c r="BC239" i="1"/>
  <c r="CM238" i="1"/>
  <c r="AA238" i="1"/>
  <c r="CX238" i="1"/>
  <c r="BF240" i="1"/>
  <c r="DQ239" i="1"/>
  <c r="CJ239" i="1"/>
  <c r="CW239" i="1"/>
  <c r="CT238" i="1"/>
  <c r="CL238" i="1"/>
  <c r="Z238" i="1"/>
  <c r="AM238" i="1"/>
  <c r="Y239" i="1"/>
  <c r="CH238" i="1"/>
  <c r="BE239" i="1"/>
  <c r="DM239" i="1"/>
  <c r="AQ238" i="1"/>
  <c r="BD239" i="1"/>
  <c r="DN239" i="1"/>
  <c r="BB239" i="1"/>
  <c r="DJ240" i="1"/>
  <c r="AS240" i="1"/>
  <c r="AU238" i="1"/>
  <c r="AY238" i="1"/>
  <c r="CI238" i="1"/>
  <c r="BH239" i="1"/>
  <c r="DS239" i="1"/>
  <c r="AH238" i="1"/>
  <c r="BG239" i="1"/>
  <c r="DC238" i="1"/>
  <c r="DE239" i="1"/>
  <c r="BI239" i="1"/>
  <c r="AF239" i="1"/>
  <c r="CF239" i="1"/>
  <c r="CG239" i="1"/>
  <c r="DL239" i="1"/>
  <c r="CZ239" i="1"/>
  <c r="AO239" i="1"/>
  <c r="AL238" i="1"/>
  <c r="CK239" i="1"/>
  <c r="DR240" i="1"/>
  <c r="DP239" i="1"/>
  <c r="CU238" i="1"/>
  <c r="BK239" i="1"/>
  <c r="CY238" i="1"/>
  <c r="DO239" i="1"/>
  <c r="AI238" i="1"/>
  <c r="AP238" i="1"/>
  <c r="AB239" i="1"/>
  <c r="DK239" i="1"/>
  <c r="CP238" i="1"/>
  <c r="AG239" i="1"/>
  <c r="AR239" i="1"/>
  <c r="AD238" i="1"/>
  <c r="AZ397" i="3" l="1"/>
  <c r="AU402" i="3"/>
  <c r="AY397" i="3"/>
  <c r="AL391" i="3"/>
  <c r="AP391" i="3" s="1"/>
  <c r="AM391" i="3"/>
  <c r="BI388" i="3"/>
  <c r="BH388" i="3"/>
  <c r="AQ403" i="3"/>
  <c r="AU403" i="3" s="1"/>
  <c r="AR403" i="3"/>
  <c r="W187" i="2"/>
  <c r="X187" i="2"/>
  <c r="K106" i="22"/>
  <c r="D106" i="22" s="1"/>
  <c r="R106" i="22" s="1"/>
  <c r="AQ207" i="2"/>
  <c r="AT207" i="2" s="1"/>
  <c r="AR269" i="2"/>
  <c r="BD269" i="2"/>
  <c r="AM269" i="2"/>
  <c r="AH269" i="2"/>
  <c r="K271" i="2"/>
  <c r="AB270" i="2"/>
  <c r="AF382" i="3"/>
  <c r="AB382" i="3"/>
  <c r="AH471" i="3"/>
  <c r="Q472" i="3"/>
  <c r="S186" i="2"/>
  <c r="U186" i="2" s="1"/>
  <c r="T186" i="2"/>
  <c r="BJ470" i="3"/>
  <c r="AS470" i="3"/>
  <c r="AN470" i="3"/>
  <c r="AX470" i="3"/>
  <c r="W740" i="1"/>
  <c r="AD739" i="1"/>
  <c r="CL739" i="1"/>
  <c r="Z739" i="1"/>
  <c r="AA739" i="1"/>
  <c r="AB739" i="1"/>
  <c r="X739" i="1"/>
  <c r="CJ739" i="1"/>
  <c r="CH739" i="1"/>
  <c r="AE739" i="1"/>
  <c r="CM739" i="1"/>
  <c r="CN739" i="1"/>
  <c r="AG739" i="1"/>
  <c r="CK739" i="1"/>
  <c r="AF739" i="1"/>
  <c r="CG739" i="1"/>
  <c r="CF739" i="1"/>
  <c r="Y739" i="1"/>
  <c r="CO739" i="1"/>
  <c r="CI739" i="1"/>
  <c r="AS739" i="1"/>
  <c r="DG739" i="1"/>
  <c r="DA739" i="1"/>
  <c r="AY739" i="1"/>
  <c r="AP739" i="1"/>
  <c r="AK739" i="1"/>
  <c r="AC739" i="1"/>
  <c r="AO739" i="1"/>
  <c r="AU739" i="1"/>
  <c r="AI739" i="1"/>
  <c r="CZ739" i="1"/>
  <c r="CQ739" i="1"/>
  <c r="AR739" i="1"/>
  <c r="CW739" i="1"/>
  <c r="CP739" i="1"/>
  <c r="AM739" i="1"/>
  <c r="AH739" i="1"/>
  <c r="DC739" i="1"/>
  <c r="AW739" i="1"/>
  <c r="DI739" i="1"/>
  <c r="CS739" i="1"/>
  <c r="CX739" i="1"/>
  <c r="CY739" i="1"/>
  <c r="CT739" i="1"/>
  <c r="CU739" i="1"/>
  <c r="BA739" i="1"/>
  <c r="DE739" i="1"/>
  <c r="AL739" i="1"/>
  <c r="AQ739" i="1"/>
  <c r="CV739" i="1"/>
  <c r="DB739" i="1"/>
  <c r="DD739" i="1"/>
  <c r="AZ739" i="1"/>
  <c r="DH739" i="1"/>
  <c r="AV739" i="1"/>
  <c r="AX739" i="1"/>
  <c r="AN739" i="1"/>
  <c r="AJ739" i="1"/>
  <c r="DF739" i="1"/>
  <c r="CR739" i="1"/>
  <c r="AT739" i="1"/>
  <c r="BE380" i="3"/>
  <c r="BF380" i="3"/>
  <c r="W382" i="3"/>
  <c r="X382" i="3"/>
  <c r="M106" i="22"/>
  <c r="E106" i="22" s="1"/>
  <c r="AE382" i="3"/>
  <c r="AQ208" i="2"/>
  <c r="AP208" i="2"/>
  <c r="P184" i="2"/>
  <c r="AW184" i="2"/>
  <c r="AX184" i="2"/>
  <c r="O184" i="2"/>
  <c r="AK238" i="1"/>
  <c r="AV237" i="1"/>
  <c r="AC238" i="1"/>
  <c r="DH238" i="1"/>
  <c r="AZ238" i="1"/>
  <c r="DA238" i="1"/>
  <c r="DD238" i="1"/>
  <c r="BA238" i="1"/>
  <c r="BU238" i="1"/>
  <c r="BT238" i="1"/>
  <c r="EI238" i="1"/>
  <c r="BQ238" i="1"/>
  <c r="DY238" i="1"/>
  <c r="DT238" i="1"/>
  <c r="EE238" i="1"/>
  <c r="EM238" i="1"/>
  <c r="BY238" i="1"/>
  <c r="DU238" i="1"/>
  <c r="BZ237" i="1"/>
  <c r="DB237" i="1"/>
  <c r="CB237" i="1"/>
  <c r="CA238" i="1"/>
  <c r="EA238" i="1"/>
  <c r="DX238" i="1"/>
  <c r="EL238" i="1"/>
  <c r="BO238" i="1"/>
  <c r="BP237" i="1"/>
  <c r="ED238" i="1"/>
  <c r="BR237" i="1"/>
  <c r="EK238" i="1"/>
  <c r="BW238" i="1"/>
  <c r="CR237" i="1"/>
  <c r="EJ237" i="1"/>
  <c r="CC238" i="1"/>
  <c r="EB238" i="1"/>
  <c r="AJ237" i="1"/>
  <c r="AN237" i="1"/>
  <c r="EH238" i="1"/>
  <c r="DZ237" i="1"/>
  <c r="BN237" i="1"/>
  <c r="DW238" i="1"/>
  <c r="EF237" i="1"/>
  <c r="CD238" i="1"/>
  <c r="DV237" i="1"/>
  <c r="CV237" i="1"/>
  <c r="BL238" i="1"/>
  <c r="AT237" i="1"/>
  <c r="BS238" i="1"/>
  <c r="BV238" i="1"/>
  <c r="BX237" i="1"/>
  <c r="DF237" i="1"/>
  <c r="AX237" i="1"/>
  <c r="EC238" i="1"/>
  <c r="BM238" i="1"/>
  <c r="CE238" i="1"/>
  <c r="EG238" i="1"/>
  <c r="AI214" i="2"/>
  <c r="AJ214" i="2"/>
  <c r="BB219" i="2"/>
  <c r="BE219" i="2" s="1"/>
  <c r="BC219" i="2"/>
  <c r="AK216" i="2"/>
  <c r="AL216" i="2"/>
  <c r="BD240" i="1"/>
  <c r="CJ240" i="1"/>
  <c r="AD239" i="1"/>
  <c r="AP239" i="1"/>
  <c r="CU239" i="1"/>
  <c r="DR241" i="1"/>
  <c r="CZ240" i="1"/>
  <c r="AG240" i="1"/>
  <c r="CP239" i="1"/>
  <c r="AB240" i="1"/>
  <c r="AI239" i="1"/>
  <c r="CY239" i="1"/>
  <c r="BK240" i="1"/>
  <c r="CK240" i="1"/>
  <c r="AO240" i="1"/>
  <c r="DL240" i="1"/>
  <c r="CF240" i="1"/>
  <c r="DE240" i="1"/>
  <c r="DC239" i="1"/>
  <c r="AH239" i="1"/>
  <c r="BH240" i="1"/>
  <c r="AY239" i="1"/>
  <c r="AS241" i="1"/>
  <c r="BB240" i="1"/>
  <c r="AQ239" i="1"/>
  <c r="DM240" i="1"/>
  <c r="CH239" i="1"/>
  <c r="Z239" i="1"/>
  <c r="CW240" i="1"/>
  <c r="CX239" i="1"/>
  <c r="AE239" i="1"/>
  <c r="BJ240" i="1"/>
  <c r="AW240" i="1"/>
  <c r="CS240" i="1"/>
  <c r="AF240" i="1"/>
  <c r="AR240" i="1"/>
  <c r="CG240" i="1"/>
  <c r="BI240" i="1"/>
  <c r="BG240" i="1"/>
  <c r="DS240" i="1"/>
  <c r="CI239" i="1"/>
  <c r="AU239" i="1"/>
  <c r="DJ241" i="1"/>
  <c r="DN240" i="1"/>
  <c r="BE240" i="1"/>
  <c r="Y240" i="1"/>
  <c r="AM239" i="1"/>
  <c r="CL239" i="1"/>
  <c r="CT239" i="1"/>
  <c r="DQ240" i="1"/>
  <c r="AA239" i="1"/>
  <c r="CM239" i="1"/>
  <c r="BC240" i="1"/>
  <c r="DG239" i="1"/>
  <c r="CQ239" i="1"/>
  <c r="CO240" i="1"/>
  <c r="DI240" i="1"/>
  <c r="CN240" i="1"/>
  <c r="DK240" i="1"/>
  <c r="DP240" i="1"/>
  <c r="X240" i="1"/>
  <c r="DO240" i="1"/>
  <c r="AL239" i="1"/>
  <c r="BF241" i="1"/>
  <c r="BL388" i="3" l="1"/>
  <c r="AT403" i="3"/>
  <c r="AQ404" i="3" s="1"/>
  <c r="BK388" i="3"/>
  <c r="AV398" i="3"/>
  <c r="AY398" i="3" s="1"/>
  <c r="AW398" i="3"/>
  <c r="AO391" i="3"/>
  <c r="Y187" i="2"/>
  <c r="Z187" i="2"/>
  <c r="AT208" i="2"/>
  <c r="V186" i="2"/>
  <c r="G106" i="22"/>
  <c r="U106" i="22" s="1"/>
  <c r="S106" i="22"/>
  <c r="Y383" i="3"/>
  <c r="AC383" i="3"/>
  <c r="AE383" i="3" s="1"/>
  <c r="Z383" i="3"/>
  <c r="U383" i="3"/>
  <c r="W383" i="3" s="1"/>
  <c r="AD383" i="3"/>
  <c r="V383" i="3"/>
  <c r="T187" i="2"/>
  <c r="S187" i="2"/>
  <c r="AR270" i="2"/>
  <c r="AH270" i="2"/>
  <c r="AM270" i="2"/>
  <c r="BD270" i="2"/>
  <c r="W741" i="1"/>
  <c r="CL740" i="1"/>
  <c r="Z740" i="1"/>
  <c r="AE740" i="1"/>
  <c r="AB740" i="1"/>
  <c r="CI740" i="1"/>
  <c r="CM740" i="1"/>
  <c r="X740" i="1"/>
  <c r="CF740" i="1"/>
  <c r="CH740" i="1"/>
  <c r="AA740" i="1"/>
  <c r="CJ740" i="1"/>
  <c r="AG740" i="1"/>
  <c r="AF740" i="1"/>
  <c r="CN740" i="1"/>
  <c r="AS740" i="1"/>
  <c r="CG740" i="1"/>
  <c r="CO740" i="1"/>
  <c r="Y740" i="1"/>
  <c r="CK740" i="1"/>
  <c r="AD740" i="1"/>
  <c r="AK740" i="1"/>
  <c r="AO740" i="1"/>
  <c r="CQ740" i="1"/>
  <c r="DA740" i="1"/>
  <c r="BA740" i="1"/>
  <c r="DI740" i="1"/>
  <c r="AM740" i="1"/>
  <c r="DG740" i="1"/>
  <c r="DC740" i="1"/>
  <c r="AL740" i="1"/>
  <c r="CW740" i="1"/>
  <c r="AI740" i="1"/>
  <c r="DE740" i="1"/>
  <c r="AC740" i="1"/>
  <c r="AP740" i="1"/>
  <c r="AW740" i="1"/>
  <c r="CZ740" i="1"/>
  <c r="CU740" i="1"/>
  <c r="CX740" i="1"/>
  <c r="CT740" i="1"/>
  <c r="CS740" i="1"/>
  <c r="AR740" i="1"/>
  <c r="CY740" i="1"/>
  <c r="AU740" i="1"/>
  <c r="AH740" i="1"/>
  <c r="AY740" i="1"/>
  <c r="CP740" i="1"/>
  <c r="AQ740" i="1"/>
  <c r="AV740" i="1"/>
  <c r="AZ740" i="1"/>
  <c r="CV740" i="1"/>
  <c r="CR740" i="1"/>
  <c r="AT740" i="1"/>
  <c r="AX740" i="1"/>
  <c r="DH740" i="1"/>
  <c r="DD740" i="1"/>
  <c r="AN740" i="1"/>
  <c r="DF740" i="1"/>
  <c r="DB740" i="1"/>
  <c r="AJ740" i="1"/>
  <c r="C106" i="22"/>
  <c r="Q106" i="22" s="1"/>
  <c r="AH472" i="3"/>
  <c r="Q473" i="3"/>
  <c r="AS471" i="3"/>
  <c r="BJ471" i="3"/>
  <c r="AX471" i="3"/>
  <c r="AN471" i="3"/>
  <c r="K272" i="2"/>
  <c r="AB271" i="2"/>
  <c r="BC381" i="3"/>
  <c r="BD381" i="3"/>
  <c r="AS208" i="2"/>
  <c r="R184" i="2"/>
  <c r="AZ184" i="2"/>
  <c r="AY184" i="2"/>
  <c r="Q184" i="2"/>
  <c r="AK239" i="1"/>
  <c r="AV238" i="1"/>
  <c r="AC239" i="1"/>
  <c r="AZ239" i="1"/>
  <c r="DH239" i="1"/>
  <c r="DA239" i="1"/>
  <c r="BA239" i="1"/>
  <c r="DD239" i="1"/>
  <c r="EG239" i="1"/>
  <c r="BM239" i="1"/>
  <c r="BS239" i="1"/>
  <c r="EF238" i="1"/>
  <c r="BN238" i="1"/>
  <c r="EH239" i="1"/>
  <c r="AJ238" i="1"/>
  <c r="CC239" i="1"/>
  <c r="CR238" i="1"/>
  <c r="ED239" i="1"/>
  <c r="DX239" i="1"/>
  <c r="CA239" i="1"/>
  <c r="DT239" i="1"/>
  <c r="BT239" i="1"/>
  <c r="EK239" i="1"/>
  <c r="DB238" i="1"/>
  <c r="BQ239" i="1"/>
  <c r="EC239" i="1"/>
  <c r="DF238" i="1"/>
  <c r="BV239" i="1"/>
  <c r="AT238" i="1"/>
  <c r="CV238" i="1"/>
  <c r="CD239" i="1"/>
  <c r="DZ238" i="1"/>
  <c r="EJ238" i="1"/>
  <c r="BP238" i="1"/>
  <c r="EA239" i="1"/>
  <c r="CB238" i="1"/>
  <c r="BY239" i="1"/>
  <c r="EI239" i="1"/>
  <c r="AX238" i="1"/>
  <c r="BX238" i="1"/>
  <c r="BL239" i="1"/>
  <c r="DV238" i="1"/>
  <c r="BO239" i="1"/>
  <c r="DU239" i="1"/>
  <c r="EM239" i="1"/>
  <c r="CE239" i="1"/>
  <c r="DW239" i="1"/>
  <c r="AN238" i="1"/>
  <c r="EB239" i="1"/>
  <c r="BW239" i="1"/>
  <c r="BR238" i="1"/>
  <c r="EL239" i="1"/>
  <c r="BZ238" i="1"/>
  <c r="EE239" i="1"/>
  <c r="DY239" i="1"/>
  <c r="BU239" i="1"/>
  <c r="AO216" i="2"/>
  <c r="AG215" i="2"/>
  <c r="AF215" i="2"/>
  <c r="BC220" i="2"/>
  <c r="BB220" i="2"/>
  <c r="AN216" i="2"/>
  <c r="BF219" i="2"/>
  <c r="DO241" i="1"/>
  <c r="CN241" i="1"/>
  <c r="DI241" i="1"/>
  <c r="CM240" i="1"/>
  <c r="AA240" i="1"/>
  <c r="Y241" i="1"/>
  <c r="BF242" i="1"/>
  <c r="X241" i="1"/>
  <c r="DK241" i="1"/>
  <c r="CO241" i="1"/>
  <c r="DG240" i="1"/>
  <c r="DQ241" i="1"/>
  <c r="CT240" i="1"/>
  <c r="AM240" i="1"/>
  <c r="BE241" i="1"/>
  <c r="DN241" i="1"/>
  <c r="AU240" i="1"/>
  <c r="CI240" i="1"/>
  <c r="CG241" i="1"/>
  <c r="AR241" i="1"/>
  <c r="AF241" i="1"/>
  <c r="AW241" i="1"/>
  <c r="Z240" i="1"/>
  <c r="DM241" i="1"/>
  <c r="BB241" i="1"/>
  <c r="BH241" i="1"/>
  <c r="DE241" i="1"/>
  <c r="AO241" i="1"/>
  <c r="AB241" i="1"/>
  <c r="CP240" i="1"/>
  <c r="AD240" i="1"/>
  <c r="AY240" i="1"/>
  <c r="AI240" i="1"/>
  <c r="AL240" i="1"/>
  <c r="DJ242" i="1"/>
  <c r="DS241" i="1"/>
  <c r="BG241" i="1"/>
  <c r="BI241" i="1"/>
  <c r="CS241" i="1"/>
  <c r="BJ241" i="1"/>
  <c r="AE240" i="1"/>
  <c r="CX240" i="1"/>
  <c r="CW241" i="1"/>
  <c r="CH240" i="1"/>
  <c r="AQ240" i="1"/>
  <c r="AH240" i="1"/>
  <c r="DC240" i="1"/>
  <c r="CF241" i="1"/>
  <c r="DL241" i="1"/>
  <c r="CK241" i="1"/>
  <c r="CY240" i="1"/>
  <c r="AG241" i="1"/>
  <c r="CZ241" i="1"/>
  <c r="DR242" i="1"/>
  <c r="AP240" i="1"/>
  <c r="CJ241" i="1"/>
  <c r="BD241" i="1"/>
  <c r="BK241" i="1"/>
  <c r="DP241" i="1"/>
  <c r="CQ240" i="1"/>
  <c r="CL240" i="1"/>
  <c r="BC241" i="1"/>
  <c r="AS242" i="1"/>
  <c r="CU240" i="1"/>
  <c r="AR404" i="3" l="1"/>
  <c r="AU404" i="3" s="1"/>
  <c r="AT404" i="3"/>
  <c r="AR405" i="3" s="1"/>
  <c r="AV399" i="3"/>
  <c r="AW399" i="3"/>
  <c r="BI389" i="3"/>
  <c r="BH389" i="3"/>
  <c r="AZ398" i="3"/>
  <c r="AL392" i="3"/>
  <c r="AO392" i="3" s="1"/>
  <c r="AM392" i="3"/>
  <c r="X188" i="2"/>
  <c r="W188" i="2"/>
  <c r="BF381" i="3"/>
  <c r="BE381" i="3"/>
  <c r="AH473" i="3"/>
  <c r="Q474" i="3"/>
  <c r="AR271" i="2"/>
  <c r="BD271" i="2"/>
  <c r="AH271" i="2"/>
  <c r="AM271" i="2"/>
  <c r="BJ472" i="3"/>
  <c r="AS472" i="3"/>
  <c r="AX472" i="3"/>
  <c r="AN472" i="3"/>
  <c r="X383" i="3"/>
  <c r="K273" i="2"/>
  <c r="AB272" i="2"/>
  <c r="AD384" i="3"/>
  <c r="AC384" i="3"/>
  <c r="AE384" i="3" s="1"/>
  <c r="V384" i="3"/>
  <c r="U384" i="3"/>
  <c r="Y384" i="3"/>
  <c r="Z384" i="3"/>
  <c r="W742" i="1"/>
  <c r="Z741" i="1"/>
  <c r="AD741" i="1"/>
  <c r="AA741" i="1"/>
  <c r="X741" i="1"/>
  <c r="AF741" i="1"/>
  <c r="AE741" i="1"/>
  <c r="CI741" i="1"/>
  <c r="AB741" i="1"/>
  <c r="CF741" i="1"/>
  <c r="CJ741" i="1"/>
  <c r="CH741" i="1"/>
  <c r="CL741" i="1"/>
  <c r="CN741" i="1"/>
  <c r="Y741" i="1"/>
  <c r="AS741" i="1"/>
  <c r="CG741" i="1"/>
  <c r="CM741" i="1"/>
  <c r="CK741" i="1"/>
  <c r="AG741" i="1"/>
  <c r="CO741" i="1"/>
  <c r="DG741" i="1"/>
  <c r="AK741" i="1"/>
  <c r="AW741" i="1"/>
  <c r="AO741" i="1"/>
  <c r="CW741" i="1"/>
  <c r="BA741" i="1"/>
  <c r="AY741" i="1"/>
  <c r="CU741" i="1"/>
  <c r="AC741" i="1"/>
  <c r="CT741" i="1"/>
  <c r="AP741" i="1"/>
  <c r="DC741" i="1"/>
  <c r="DI741" i="1"/>
  <c r="DE741" i="1"/>
  <c r="AM741" i="1"/>
  <c r="DA741" i="1"/>
  <c r="AQ741" i="1"/>
  <c r="CS741" i="1"/>
  <c r="AH741" i="1"/>
  <c r="CZ741" i="1"/>
  <c r="AI741" i="1"/>
  <c r="CP741" i="1"/>
  <c r="CQ741" i="1"/>
  <c r="AL741" i="1"/>
  <c r="CX741" i="1"/>
  <c r="CY741" i="1"/>
  <c r="AU741" i="1"/>
  <c r="AR741" i="1"/>
  <c r="AV741" i="1"/>
  <c r="DB741" i="1"/>
  <c r="DD741" i="1"/>
  <c r="AX741" i="1"/>
  <c r="DH741" i="1"/>
  <c r="CR741" i="1"/>
  <c r="AZ741" i="1"/>
  <c r="DF741" i="1"/>
  <c r="CV741" i="1"/>
  <c r="AT741" i="1"/>
  <c r="AN741" i="1"/>
  <c r="AJ741" i="1"/>
  <c r="AF383" i="3"/>
  <c r="U187" i="2"/>
  <c r="V187" i="2"/>
  <c r="AB383" i="3"/>
  <c r="AA383" i="3"/>
  <c r="AP209" i="2"/>
  <c r="AQ209" i="2"/>
  <c r="AW185" i="2"/>
  <c r="O185" i="2"/>
  <c r="Q185" i="2" s="1"/>
  <c r="AX185" i="2"/>
  <c r="P185" i="2"/>
  <c r="AK240" i="1"/>
  <c r="AV239" i="1"/>
  <c r="AC240" i="1"/>
  <c r="DH240" i="1"/>
  <c r="AZ240" i="1"/>
  <c r="DA240" i="1"/>
  <c r="DD240" i="1"/>
  <c r="BA240" i="1"/>
  <c r="AN239" i="1"/>
  <c r="DV239" i="1"/>
  <c r="BY240" i="1"/>
  <c r="DZ239" i="1"/>
  <c r="BU240" i="1"/>
  <c r="EE240" i="1"/>
  <c r="EL240" i="1"/>
  <c r="BW240" i="1"/>
  <c r="DU240" i="1"/>
  <c r="CB239" i="1"/>
  <c r="BP239" i="1"/>
  <c r="EC240" i="1"/>
  <c r="DB239" i="1"/>
  <c r="CA240" i="1"/>
  <c r="ED240" i="1"/>
  <c r="CC240" i="1"/>
  <c r="BM240" i="1"/>
  <c r="BV240" i="1"/>
  <c r="BT240" i="1"/>
  <c r="EF239" i="1"/>
  <c r="DY240" i="1"/>
  <c r="BZ239" i="1"/>
  <c r="EB240" i="1"/>
  <c r="DW240" i="1"/>
  <c r="EM240" i="1"/>
  <c r="AX239" i="1"/>
  <c r="EA240" i="1"/>
  <c r="EJ239" i="1"/>
  <c r="AT239" i="1"/>
  <c r="DF239" i="1"/>
  <c r="BQ240" i="1"/>
  <c r="EK240" i="1"/>
  <c r="DT240" i="1"/>
  <c r="BN239" i="1"/>
  <c r="BS240" i="1"/>
  <c r="EG240" i="1"/>
  <c r="CE240" i="1"/>
  <c r="BX239" i="1"/>
  <c r="CV239" i="1"/>
  <c r="EH240" i="1"/>
  <c r="BR239" i="1"/>
  <c r="BO240" i="1"/>
  <c r="BL240" i="1"/>
  <c r="EI240" i="1"/>
  <c r="CD240" i="1"/>
  <c r="DX240" i="1"/>
  <c r="CR239" i="1"/>
  <c r="AJ239" i="1"/>
  <c r="AJ215" i="2"/>
  <c r="AI215" i="2"/>
  <c r="AG216" i="2" s="1"/>
  <c r="AL217" i="2"/>
  <c r="AK217" i="2"/>
  <c r="AN217" i="2" s="1"/>
  <c r="BF220" i="2"/>
  <c r="BE220" i="2"/>
  <c r="CQ241" i="1"/>
  <c r="AE241" i="1"/>
  <c r="AU241" i="1"/>
  <c r="BK242" i="1"/>
  <c r="CJ242" i="1"/>
  <c r="CL241" i="1"/>
  <c r="CY241" i="1"/>
  <c r="BI242" i="1"/>
  <c r="CU241" i="1"/>
  <c r="BC242" i="1"/>
  <c r="BD242" i="1"/>
  <c r="DR243" i="1"/>
  <c r="AG242" i="1"/>
  <c r="CK242" i="1"/>
  <c r="CF242" i="1"/>
  <c r="CH241" i="1"/>
  <c r="CX241" i="1"/>
  <c r="BG242" i="1"/>
  <c r="AD241" i="1"/>
  <c r="CP241" i="1"/>
  <c r="AO242" i="1"/>
  <c r="DE242" i="1"/>
  <c r="BB242" i="1"/>
  <c r="DM242" i="1"/>
  <c r="DQ242" i="1"/>
  <c r="X242" i="1"/>
  <c r="BF243" i="1"/>
  <c r="AA241" i="1"/>
  <c r="DP242" i="1"/>
  <c r="CZ242" i="1"/>
  <c r="DL242" i="1"/>
  <c r="DC241" i="1"/>
  <c r="AH241" i="1"/>
  <c r="AQ241" i="1"/>
  <c r="CW242" i="1"/>
  <c r="CS242" i="1"/>
  <c r="DS242" i="1"/>
  <c r="DJ243" i="1"/>
  <c r="AL241" i="1"/>
  <c r="AI241" i="1"/>
  <c r="AY241" i="1"/>
  <c r="AB242" i="1"/>
  <c r="BH242" i="1"/>
  <c r="AW242" i="1"/>
  <c r="AF242" i="1"/>
  <c r="AR242" i="1"/>
  <c r="CG242" i="1"/>
  <c r="DN242" i="1"/>
  <c r="BE242" i="1"/>
  <c r="CT241" i="1"/>
  <c r="DK242" i="1"/>
  <c r="Y242" i="1"/>
  <c r="CM241" i="1"/>
  <c r="CN242" i="1"/>
  <c r="DO242" i="1"/>
  <c r="BJ242" i="1"/>
  <c r="AM241" i="1"/>
  <c r="DI242" i="1"/>
  <c r="AS243" i="1"/>
  <c r="AP241" i="1"/>
  <c r="Z241" i="1"/>
  <c r="CI241" i="1"/>
  <c r="DG241" i="1"/>
  <c r="CO242" i="1"/>
  <c r="AP392" i="3" l="1"/>
  <c r="AQ405" i="3"/>
  <c r="AT405" i="3" s="1"/>
  <c r="BL389" i="3"/>
  <c r="AM393" i="3"/>
  <c r="AL393" i="3"/>
  <c r="BK389" i="3"/>
  <c r="AY399" i="3"/>
  <c r="AZ399" i="3"/>
  <c r="Z188" i="2"/>
  <c r="Y188" i="2"/>
  <c r="AB384" i="3"/>
  <c r="AA384" i="3"/>
  <c r="W384" i="3"/>
  <c r="X384" i="3"/>
  <c r="K274" i="2"/>
  <c r="AB273" i="2"/>
  <c r="AS473" i="3"/>
  <c r="BJ473" i="3"/>
  <c r="AN473" i="3"/>
  <c r="AX473" i="3"/>
  <c r="W743" i="1"/>
  <c r="Z742" i="1"/>
  <c r="AE742" i="1"/>
  <c r="CL742" i="1"/>
  <c r="X742" i="1"/>
  <c r="CI742" i="1"/>
  <c r="AD742" i="1"/>
  <c r="CH742" i="1"/>
  <c r="AF742" i="1"/>
  <c r="CF742" i="1"/>
  <c r="CJ742" i="1"/>
  <c r="AA742" i="1"/>
  <c r="CM742" i="1"/>
  <c r="AS742" i="1"/>
  <c r="CK742" i="1"/>
  <c r="CO742" i="1"/>
  <c r="CN742" i="1"/>
  <c r="Y742" i="1"/>
  <c r="AB742" i="1"/>
  <c r="CG742" i="1"/>
  <c r="AG742" i="1"/>
  <c r="AK742" i="1"/>
  <c r="DA742" i="1"/>
  <c r="AI742" i="1"/>
  <c r="CP742" i="1"/>
  <c r="CU742" i="1"/>
  <c r="CQ742" i="1"/>
  <c r="BA742" i="1"/>
  <c r="AO742" i="1"/>
  <c r="AC742" i="1"/>
  <c r="CW742" i="1"/>
  <c r="AP742" i="1"/>
  <c r="AW742" i="1"/>
  <c r="CS742" i="1"/>
  <c r="AR742" i="1"/>
  <c r="CT742" i="1"/>
  <c r="DG742" i="1"/>
  <c r="AY742" i="1"/>
  <c r="DC742" i="1"/>
  <c r="CZ742" i="1"/>
  <c r="AL742" i="1"/>
  <c r="AH742" i="1"/>
  <c r="AU742" i="1"/>
  <c r="DI742" i="1"/>
  <c r="AQ742" i="1"/>
  <c r="AM742" i="1"/>
  <c r="CX742" i="1"/>
  <c r="CY742" i="1"/>
  <c r="DE742" i="1"/>
  <c r="DH742" i="1"/>
  <c r="AT742" i="1"/>
  <c r="AZ742" i="1"/>
  <c r="AX742" i="1"/>
  <c r="AN742" i="1"/>
  <c r="AJ742" i="1"/>
  <c r="CV742" i="1"/>
  <c r="DF742" i="1"/>
  <c r="DD742" i="1"/>
  <c r="AV742" i="1"/>
  <c r="CR742" i="1"/>
  <c r="DB742" i="1"/>
  <c r="AR272" i="2"/>
  <c r="AH272" i="2"/>
  <c r="AM272" i="2"/>
  <c r="BD272" i="2"/>
  <c r="AH474" i="3"/>
  <c r="Q475" i="3"/>
  <c r="S188" i="2"/>
  <c r="U188" i="2" s="1"/>
  <c r="T188" i="2"/>
  <c r="AF384" i="3"/>
  <c r="BD382" i="3"/>
  <c r="BC382" i="3"/>
  <c r="AT209" i="2"/>
  <c r="AS209" i="2"/>
  <c r="R185" i="2"/>
  <c r="P186" i="2"/>
  <c r="AW186" i="2"/>
  <c r="O186" i="2"/>
  <c r="Q186" i="2" s="1"/>
  <c r="AX186" i="2"/>
  <c r="AZ185" i="2"/>
  <c r="AY185" i="2"/>
  <c r="AK241" i="1"/>
  <c r="AV240" i="1"/>
  <c r="AC241" i="1"/>
  <c r="DH241" i="1"/>
  <c r="AZ241" i="1"/>
  <c r="DA241" i="1"/>
  <c r="DD241" i="1"/>
  <c r="BA241" i="1"/>
  <c r="DX241" i="1"/>
  <c r="BL241" i="1"/>
  <c r="BR240" i="1"/>
  <c r="CV240" i="1"/>
  <c r="DT241" i="1"/>
  <c r="AX240" i="1"/>
  <c r="DW241" i="1"/>
  <c r="BZ240" i="1"/>
  <c r="EF240" i="1"/>
  <c r="BV241" i="1"/>
  <c r="CC241" i="1"/>
  <c r="CA241" i="1"/>
  <c r="CB240" i="1"/>
  <c r="BW241" i="1"/>
  <c r="EE241" i="1"/>
  <c r="DV240" i="1"/>
  <c r="CE241" i="1"/>
  <c r="AT240" i="1"/>
  <c r="EM241" i="1"/>
  <c r="DY241" i="1"/>
  <c r="CR240" i="1"/>
  <c r="EI241" i="1"/>
  <c r="BO241" i="1"/>
  <c r="EH241" i="1"/>
  <c r="BX240" i="1"/>
  <c r="EG241" i="1"/>
  <c r="BN240" i="1"/>
  <c r="EK241" i="1"/>
  <c r="EJ240" i="1"/>
  <c r="EB241" i="1"/>
  <c r="BM241" i="1"/>
  <c r="DB240" i="1"/>
  <c r="DU241" i="1"/>
  <c r="BU241" i="1"/>
  <c r="BY241" i="1"/>
  <c r="CD241" i="1"/>
  <c r="BS241" i="1"/>
  <c r="BQ241" i="1"/>
  <c r="EA241" i="1"/>
  <c r="BT241" i="1"/>
  <c r="ED241" i="1"/>
  <c r="BP240" i="1"/>
  <c r="DZ240" i="1"/>
  <c r="AJ240" i="1"/>
  <c r="DF240" i="1"/>
  <c r="EC241" i="1"/>
  <c r="EL241" i="1"/>
  <c r="AN240" i="1"/>
  <c r="AF216" i="2"/>
  <c r="AI216" i="2" s="1"/>
  <c r="AG217" i="2" s="1"/>
  <c r="AK218" i="2"/>
  <c r="AL218" i="2"/>
  <c r="BB221" i="2"/>
  <c r="BE221" i="2" s="1"/>
  <c r="BC221" i="2"/>
  <c r="AO217" i="2"/>
  <c r="DM243" i="1"/>
  <c r="Z242" i="1"/>
  <c r="BJ243" i="1"/>
  <c r="CN243" i="1"/>
  <c r="DK243" i="1"/>
  <c r="CT242" i="1"/>
  <c r="CG243" i="1"/>
  <c r="CO243" i="1"/>
  <c r="CI242" i="1"/>
  <c r="AP242" i="1"/>
  <c r="AS244" i="1"/>
  <c r="AM242" i="1"/>
  <c r="DO243" i="1"/>
  <c r="CM242" i="1"/>
  <c r="BE243" i="1"/>
  <c r="AR243" i="1"/>
  <c r="AW243" i="1"/>
  <c r="BH243" i="1"/>
  <c r="AY242" i="1"/>
  <c r="AL242" i="1"/>
  <c r="DJ244" i="1"/>
  <c r="CS243" i="1"/>
  <c r="AQ242" i="1"/>
  <c r="DC242" i="1"/>
  <c r="CZ243" i="1"/>
  <c r="BF244" i="1"/>
  <c r="AO243" i="1"/>
  <c r="CH242" i="1"/>
  <c r="CK243" i="1"/>
  <c r="BC243" i="1"/>
  <c r="BI243" i="1"/>
  <c r="CY242" i="1"/>
  <c r="CJ243" i="1"/>
  <c r="AU242" i="1"/>
  <c r="AE242" i="1"/>
  <c r="DN243" i="1"/>
  <c r="AF243" i="1"/>
  <c r="AB243" i="1"/>
  <c r="AI242" i="1"/>
  <c r="DS243" i="1"/>
  <c r="CW243" i="1"/>
  <c r="AH242" i="1"/>
  <c r="DP243" i="1"/>
  <c r="AA242" i="1"/>
  <c r="X243" i="1"/>
  <c r="DQ243" i="1"/>
  <c r="BB243" i="1"/>
  <c r="DE243" i="1"/>
  <c r="BG243" i="1"/>
  <c r="CX242" i="1"/>
  <c r="AG243" i="1"/>
  <c r="DR244" i="1"/>
  <c r="BD243" i="1"/>
  <c r="CU242" i="1"/>
  <c r="CL242" i="1"/>
  <c r="BK243" i="1"/>
  <c r="CQ242" i="1"/>
  <c r="AD242" i="1"/>
  <c r="DG242" i="1"/>
  <c r="DI243" i="1"/>
  <c r="Y243" i="1"/>
  <c r="DL243" i="1"/>
  <c r="CP242" i="1"/>
  <c r="CF243" i="1"/>
  <c r="AU405" i="3" l="1"/>
  <c r="AW400" i="3"/>
  <c r="AV400" i="3"/>
  <c r="AZ400" i="3" s="1"/>
  <c r="BH390" i="3"/>
  <c r="BK390" i="3" s="1"/>
  <c r="BI390" i="3"/>
  <c r="AO393" i="3"/>
  <c r="AP393" i="3"/>
  <c r="AQ406" i="3"/>
  <c r="AT406" i="3" s="1"/>
  <c r="AR406" i="3"/>
  <c r="X189" i="2"/>
  <c r="W189" i="2"/>
  <c r="Z385" i="3"/>
  <c r="V385" i="3"/>
  <c r="Y385" i="3"/>
  <c r="AD385" i="3"/>
  <c r="AC385" i="3"/>
  <c r="U385" i="3"/>
  <c r="BF382" i="3"/>
  <c r="S189" i="2"/>
  <c r="U189" i="2" s="1"/>
  <c r="T189" i="2"/>
  <c r="BJ474" i="3"/>
  <c r="AS474" i="3"/>
  <c r="AN474" i="3"/>
  <c r="AX474" i="3"/>
  <c r="W744" i="1"/>
  <c r="AD743" i="1"/>
  <c r="CH743" i="1"/>
  <c r="AE743" i="1"/>
  <c r="CM743" i="1"/>
  <c r="X743" i="1"/>
  <c r="CF743" i="1"/>
  <c r="CL743" i="1"/>
  <c r="Z743" i="1"/>
  <c r="CI743" i="1"/>
  <c r="AF743" i="1"/>
  <c r="Y743" i="1"/>
  <c r="AB743" i="1"/>
  <c r="CN743" i="1"/>
  <c r="CG743" i="1"/>
  <c r="CO743" i="1"/>
  <c r="AA743" i="1"/>
  <c r="CJ743" i="1"/>
  <c r="AG743" i="1"/>
  <c r="CK743" i="1"/>
  <c r="AS743" i="1"/>
  <c r="DA743" i="1"/>
  <c r="AC743" i="1"/>
  <c r="AW743" i="1"/>
  <c r="CT743" i="1"/>
  <c r="DC743" i="1"/>
  <c r="CZ743" i="1"/>
  <c r="AP743" i="1"/>
  <c r="CU743" i="1"/>
  <c r="CS743" i="1"/>
  <c r="BA743" i="1"/>
  <c r="AK743" i="1"/>
  <c r="AY743" i="1"/>
  <c r="CQ743" i="1"/>
  <c r="DG743" i="1"/>
  <c r="CW743" i="1"/>
  <c r="CY743" i="1"/>
  <c r="CP743" i="1"/>
  <c r="AM743" i="1"/>
  <c r="AO743" i="1"/>
  <c r="AI743" i="1"/>
  <c r="DI743" i="1"/>
  <c r="AR743" i="1"/>
  <c r="AL743" i="1"/>
  <c r="AQ743" i="1"/>
  <c r="DE743" i="1"/>
  <c r="CX743" i="1"/>
  <c r="AH743" i="1"/>
  <c r="AU743" i="1"/>
  <c r="AZ743" i="1"/>
  <c r="DF743" i="1"/>
  <c r="DH743" i="1"/>
  <c r="AX743" i="1"/>
  <c r="CV743" i="1"/>
  <c r="CR743" i="1"/>
  <c r="AT743" i="1"/>
  <c r="DB743" i="1"/>
  <c r="AJ743" i="1"/>
  <c r="AV743" i="1"/>
  <c r="DD743" i="1"/>
  <c r="AN743" i="1"/>
  <c r="V188" i="2"/>
  <c r="AR273" i="2"/>
  <c r="BD273" i="2"/>
  <c r="AM273" i="2"/>
  <c r="AH273" i="2"/>
  <c r="BE382" i="3"/>
  <c r="AH475" i="3"/>
  <c r="Q476" i="3"/>
  <c r="K275" i="2"/>
  <c r="AB274" i="2"/>
  <c r="AQ210" i="2"/>
  <c r="AP210" i="2"/>
  <c r="AF217" i="2"/>
  <c r="AI217" i="2" s="1"/>
  <c r="AF218" i="2" s="1"/>
  <c r="AI218" i="2" s="1"/>
  <c r="AY186" i="2"/>
  <c r="AJ216" i="2"/>
  <c r="R186" i="2"/>
  <c r="AZ186" i="2"/>
  <c r="AX187" i="2"/>
  <c r="P187" i="2"/>
  <c r="AW187" i="2"/>
  <c r="O187" i="2"/>
  <c r="AK242" i="1"/>
  <c r="AV241" i="1"/>
  <c r="AC242" i="1"/>
  <c r="DH242" i="1"/>
  <c r="AZ242" i="1"/>
  <c r="DA242" i="1"/>
  <c r="BA242" i="1"/>
  <c r="DD242" i="1"/>
  <c r="AN241" i="1"/>
  <c r="AJ241" i="1"/>
  <c r="BQ242" i="1"/>
  <c r="CD242" i="1"/>
  <c r="BN241" i="1"/>
  <c r="CR241" i="1"/>
  <c r="CE242" i="1"/>
  <c r="EE242" i="1"/>
  <c r="CC242" i="1"/>
  <c r="BR241" i="1"/>
  <c r="BP241" i="1"/>
  <c r="DB241" i="1"/>
  <c r="EB242" i="1"/>
  <c r="EK242" i="1"/>
  <c r="EI242" i="1"/>
  <c r="AT241" i="1"/>
  <c r="DV241" i="1"/>
  <c r="BW242" i="1"/>
  <c r="CA242" i="1"/>
  <c r="BV242" i="1"/>
  <c r="BZ241" i="1"/>
  <c r="CV241" i="1"/>
  <c r="BL242" i="1"/>
  <c r="EC242" i="1"/>
  <c r="BT242" i="1"/>
  <c r="BU242" i="1"/>
  <c r="EJ241" i="1"/>
  <c r="EL242" i="1"/>
  <c r="DF241" i="1"/>
  <c r="BY242" i="1"/>
  <c r="DU242" i="1"/>
  <c r="BX241" i="1"/>
  <c r="BO242" i="1"/>
  <c r="EM242" i="1"/>
  <c r="CB241" i="1"/>
  <c r="EF241" i="1"/>
  <c r="DW242" i="1"/>
  <c r="DT242" i="1"/>
  <c r="DZ241" i="1"/>
  <c r="ED242" i="1"/>
  <c r="EA242" i="1"/>
  <c r="BS242" i="1"/>
  <c r="BM242" i="1"/>
  <c r="EG242" i="1"/>
  <c r="EH242" i="1"/>
  <c r="DY242" i="1"/>
  <c r="AX241" i="1"/>
  <c r="DX242" i="1"/>
  <c r="AO218" i="2"/>
  <c r="BC222" i="2"/>
  <c r="BB222" i="2"/>
  <c r="BF221" i="2"/>
  <c r="AN218" i="2"/>
  <c r="CP243" i="1"/>
  <c r="DI244" i="1"/>
  <c r="BK244" i="1"/>
  <c r="CU243" i="1"/>
  <c r="AG244" i="1"/>
  <c r="BB244" i="1"/>
  <c r="BG244" i="1"/>
  <c r="Y244" i="1"/>
  <c r="DG243" i="1"/>
  <c r="AD243" i="1"/>
  <c r="DE244" i="1"/>
  <c r="DQ244" i="1"/>
  <c r="X244" i="1"/>
  <c r="AA243" i="1"/>
  <c r="DP244" i="1"/>
  <c r="CW244" i="1"/>
  <c r="AI243" i="1"/>
  <c r="DN244" i="1"/>
  <c r="AE243" i="1"/>
  <c r="CJ244" i="1"/>
  <c r="BI244" i="1"/>
  <c r="CK244" i="1"/>
  <c r="CH243" i="1"/>
  <c r="AO244" i="1"/>
  <c r="CZ244" i="1"/>
  <c r="AQ243" i="1"/>
  <c r="CS244" i="1"/>
  <c r="DJ245" i="1"/>
  <c r="AY243" i="1"/>
  <c r="BH244" i="1"/>
  <c r="AW244" i="1"/>
  <c r="DO244" i="1"/>
  <c r="AS245" i="1"/>
  <c r="CI243" i="1"/>
  <c r="CG244" i="1"/>
  <c r="DK244" i="1"/>
  <c r="BJ244" i="1"/>
  <c r="CF244" i="1"/>
  <c r="DR245" i="1"/>
  <c r="CL243" i="1"/>
  <c r="CX243" i="1"/>
  <c r="AH243" i="1"/>
  <c r="AB244" i="1"/>
  <c r="AF244" i="1"/>
  <c r="AU243" i="1"/>
  <c r="CY243" i="1"/>
  <c r="BC244" i="1"/>
  <c r="DC243" i="1"/>
  <c r="AL243" i="1"/>
  <c r="AR244" i="1"/>
  <c r="BE244" i="1"/>
  <c r="CM243" i="1"/>
  <c r="AM243" i="1"/>
  <c r="AP243" i="1"/>
  <c r="CO244" i="1"/>
  <c r="CT243" i="1"/>
  <c r="CN244" i="1"/>
  <c r="Z243" i="1"/>
  <c r="DM244" i="1"/>
  <c r="DL244" i="1"/>
  <c r="DS244" i="1"/>
  <c r="CQ243" i="1"/>
  <c r="BD244" i="1"/>
  <c r="BF245" i="1"/>
  <c r="AY400" i="3" l="1"/>
  <c r="AV401" i="3" s="1"/>
  <c r="AY401" i="3" s="1"/>
  <c r="AR407" i="3"/>
  <c r="AQ407" i="3"/>
  <c r="AT407" i="3"/>
  <c r="AW401" i="3"/>
  <c r="BL390" i="3"/>
  <c r="BI391" i="3"/>
  <c r="BH391" i="3"/>
  <c r="BK391" i="3" s="1"/>
  <c r="AM394" i="3"/>
  <c r="L107" i="22" s="1"/>
  <c r="AL394" i="3"/>
  <c r="AU406" i="3"/>
  <c r="AJ217" i="2"/>
  <c r="Y189" i="2"/>
  <c r="Z189" i="2"/>
  <c r="AG218" i="2"/>
  <c r="AJ218" i="2" s="1"/>
  <c r="T190" i="2"/>
  <c r="S190" i="2"/>
  <c r="AR274" i="2"/>
  <c r="AH274" i="2"/>
  <c r="AM274" i="2"/>
  <c r="BD274" i="2"/>
  <c r="X385" i="3"/>
  <c r="AH476" i="3"/>
  <c r="Q477" i="3"/>
  <c r="W745" i="1"/>
  <c r="AD744" i="1"/>
  <c r="CH744" i="1"/>
  <c r="AA744" i="1"/>
  <c r="CL744" i="1"/>
  <c r="Z744" i="1"/>
  <c r="AE744" i="1"/>
  <c r="CI744" i="1"/>
  <c r="X744" i="1"/>
  <c r="AB744" i="1"/>
  <c r="CF744" i="1"/>
  <c r="AF744" i="1"/>
  <c r="CN744" i="1"/>
  <c r="AS744" i="1"/>
  <c r="CG744" i="1"/>
  <c r="CO744" i="1"/>
  <c r="Y744" i="1"/>
  <c r="CK744" i="1"/>
  <c r="AG744" i="1"/>
  <c r="CM744" i="1"/>
  <c r="CJ744" i="1"/>
  <c r="DG744" i="1"/>
  <c r="AY744" i="1"/>
  <c r="CY744" i="1"/>
  <c r="BA744" i="1"/>
  <c r="CS744" i="1"/>
  <c r="CZ744" i="1"/>
  <c r="CQ744" i="1"/>
  <c r="CW744" i="1"/>
  <c r="DI744" i="1"/>
  <c r="CP744" i="1"/>
  <c r="AR744" i="1"/>
  <c r="DE744" i="1"/>
  <c r="AK744" i="1"/>
  <c r="AI744" i="1"/>
  <c r="AO744" i="1"/>
  <c r="AQ744" i="1"/>
  <c r="AL744" i="1"/>
  <c r="AC744" i="1"/>
  <c r="DA744" i="1"/>
  <c r="AW744" i="1"/>
  <c r="AP744" i="1"/>
  <c r="DC744" i="1"/>
  <c r="CX744" i="1"/>
  <c r="AU744" i="1"/>
  <c r="CT744" i="1"/>
  <c r="CU744" i="1"/>
  <c r="AM744" i="1"/>
  <c r="AH744" i="1"/>
  <c r="AZ744" i="1"/>
  <c r="AT744" i="1"/>
  <c r="AV744" i="1"/>
  <c r="AX744" i="1"/>
  <c r="DF744" i="1"/>
  <c r="CR744" i="1"/>
  <c r="AN744" i="1"/>
  <c r="DH744" i="1"/>
  <c r="CV744" i="1"/>
  <c r="DB744" i="1"/>
  <c r="AJ744" i="1"/>
  <c r="DD744" i="1"/>
  <c r="AS475" i="3"/>
  <c r="BJ475" i="3"/>
  <c r="AX475" i="3"/>
  <c r="AN475" i="3"/>
  <c r="W385" i="3"/>
  <c r="AB385" i="3"/>
  <c r="AA385" i="3"/>
  <c r="BD383" i="3"/>
  <c r="BC383" i="3"/>
  <c r="BE383" i="3" s="1"/>
  <c r="K276" i="2"/>
  <c r="AB275" i="2"/>
  <c r="V189" i="2"/>
  <c r="AF385" i="3"/>
  <c r="AE385" i="3"/>
  <c r="AT210" i="2"/>
  <c r="AS210" i="2"/>
  <c r="AZ187" i="2"/>
  <c r="Q187" i="2"/>
  <c r="R187" i="2"/>
  <c r="AY187" i="2"/>
  <c r="AK243" i="1"/>
  <c r="AV242" i="1"/>
  <c r="AC243" i="1"/>
  <c r="AZ243" i="1"/>
  <c r="DH243" i="1"/>
  <c r="DA243" i="1"/>
  <c r="DD243" i="1"/>
  <c r="BA243" i="1"/>
  <c r="DY243" i="1"/>
  <c r="EG243" i="1"/>
  <c r="EA243" i="1"/>
  <c r="DZ242" i="1"/>
  <c r="EM243" i="1"/>
  <c r="BY243" i="1"/>
  <c r="BW243" i="1"/>
  <c r="AJ242" i="1"/>
  <c r="DW243" i="1"/>
  <c r="DU243" i="1"/>
  <c r="DF242" i="1"/>
  <c r="EJ242" i="1"/>
  <c r="CA243" i="1"/>
  <c r="DV242" i="1"/>
  <c r="BQ243" i="1"/>
  <c r="AN242" i="1"/>
  <c r="BS243" i="1"/>
  <c r="EF242" i="1"/>
  <c r="EL243" i="1"/>
  <c r="BU243" i="1"/>
  <c r="EC243" i="1"/>
  <c r="BV243" i="1"/>
  <c r="BR242" i="1"/>
  <c r="CR242" i="1"/>
  <c r="CD243" i="1"/>
  <c r="DX243" i="1"/>
  <c r="BM243" i="1"/>
  <c r="DT243" i="1"/>
  <c r="BX242" i="1"/>
  <c r="CV242" i="1"/>
  <c r="AT242" i="1"/>
  <c r="EK243" i="1"/>
  <c r="DB242" i="1"/>
  <c r="EE243" i="1"/>
  <c r="AX242" i="1"/>
  <c r="EH243" i="1"/>
  <c r="ED243" i="1"/>
  <c r="CB242" i="1"/>
  <c r="BO243" i="1"/>
  <c r="BT243" i="1"/>
  <c r="BL243" i="1"/>
  <c r="BZ242" i="1"/>
  <c r="EI243" i="1"/>
  <c r="EB243" i="1"/>
  <c r="BP242" i="1"/>
  <c r="CC243" i="1"/>
  <c r="CE243" i="1"/>
  <c r="BN242" i="1"/>
  <c r="AF219" i="2"/>
  <c r="AI219" i="2" s="1"/>
  <c r="AG219" i="2"/>
  <c r="BF222" i="2"/>
  <c r="BE222" i="2"/>
  <c r="AL219" i="2"/>
  <c r="AK219" i="2"/>
  <c r="CQ244" i="1"/>
  <c r="DL245" i="1"/>
  <c r="Z244" i="1"/>
  <c r="CM244" i="1"/>
  <c r="BD245" i="1"/>
  <c r="DM245" i="1"/>
  <c r="CN245" i="1"/>
  <c r="CO245" i="1"/>
  <c r="AM244" i="1"/>
  <c r="AR245" i="1"/>
  <c r="CY244" i="1"/>
  <c r="AF245" i="1"/>
  <c r="AB245" i="1"/>
  <c r="CX244" i="1"/>
  <c r="DR246" i="1"/>
  <c r="BJ245" i="1"/>
  <c r="CG245" i="1"/>
  <c r="AS246" i="1"/>
  <c r="AW245" i="1"/>
  <c r="DJ246" i="1"/>
  <c r="AQ244" i="1"/>
  <c r="AO245" i="1"/>
  <c r="CK245" i="1"/>
  <c r="BI245" i="1"/>
  <c r="AE244" i="1"/>
  <c r="DN245" i="1"/>
  <c r="AI244" i="1"/>
  <c r="DP245" i="1"/>
  <c r="X245" i="1"/>
  <c r="DE245" i="1"/>
  <c r="DG244" i="1"/>
  <c r="BB245" i="1"/>
  <c r="AG245" i="1"/>
  <c r="BK245" i="1"/>
  <c r="DI245" i="1"/>
  <c r="DS245" i="1"/>
  <c r="BF246" i="1"/>
  <c r="CT244" i="1"/>
  <c r="BE245" i="1"/>
  <c r="AL244" i="1"/>
  <c r="DC244" i="1"/>
  <c r="BC245" i="1"/>
  <c r="AU244" i="1"/>
  <c r="AH244" i="1"/>
  <c r="CL244" i="1"/>
  <c r="CF245" i="1"/>
  <c r="DK245" i="1"/>
  <c r="CI244" i="1"/>
  <c r="DO245" i="1"/>
  <c r="BH245" i="1"/>
  <c r="AY244" i="1"/>
  <c r="CS245" i="1"/>
  <c r="CZ245" i="1"/>
  <c r="CH244" i="1"/>
  <c r="CJ245" i="1"/>
  <c r="CW245" i="1"/>
  <c r="DQ245" i="1"/>
  <c r="AD244" i="1"/>
  <c r="Y245" i="1"/>
  <c r="CU244" i="1"/>
  <c r="CP244" i="1"/>
  <c r="AP244" i="1"/>
  <c r="AA244" i="1"/>
  <c r="BG245" i="1"/>
  <c r="AU407" i="3" l="1"/>
  <c r="BL391" i="3"/>
  <c r="AO394" i="3"/>
  <c r="AP394" i="3"/>
  <c r="N107" i="22"/>
  <c r="BH392" i="3"/>
  <c r="BK392" i="3" s="1"/>
  <c r="BI392" i="3"/>
  <c r="AW402" i="3"/>
  <c r="AV402" i="3"/>
  <c r="AR408" i="3"/>
  <c r="AQ408" i="3"/>
  <c r="AT408" i="3"/>
  <c r="AZ401" i="3"/>
  <c r="W190" i="2"/>
  <c r="X190" i="2"/>
  <c r="V190" i="2"/>
  <c r="W746" i="1"/>
  <c r="CL745" i="1"/>
  <c r="AD745" i="1"/>
  <c r="CH745" i="1"/>
  <c r="AA745" i="1"/>
  <c r="Z745" i="1"/>
  <c r="CI745" i="1"/>
  <c r="AB745" i="1"/>
  <c r="CF745" i="1"/>
  <c r="CM745" i="1"/>
  <c r="AE745" i="1"/>
  <c r="X745" i="1"/>
  <c r="CJ745" i="1"/>
  <c r="AF745" i="1"/>
  <c r="AG745" i="1"/>
  <c r="CN745" i="1"/>
  <c r="Y745" i="1"/>
  <c r="AS745" i="1"/>
  <c r="CG745" i="1"/>
  <c r="CK745" i="1"/>
  <c r="CO745" i="1"/>
  <c r="DA745" i="1"/>
  <c r="AI745" i="1"/>
  <c r="AU745" i="1"/>
  <c r="CU745" i="1"/>
  <c r="DI745" i="1"/>
  <c r="DC745" i="1"/>
  <c r="CZ745" i="1"/>
  <c r="AM745" i="1"/>
  <c r="AK745" i="1"/>
  <c r="DG745" i="1"/>
  <c r="AW745" i="1"/>
  <c r="AY745" i="1"/>
  <c r="CT745" i="1"/>
  <c r="BA745" i="1"/>
  <c r="AQ745" i="1"/>
  <c r="CS745" i="1"/>
  <c r="DE745" i="1"/>
  <c r="AR745" i="1"/>
  <c r="AC745" i="1"/>
  <c r="AP745" i="1"/>
  <c r="AO745" i="1"/>
  <c r="CQ745" i="1"/>
  <c r="CW745" i="1"/>
  <c r="CP745" i="1"/>
  <c r="CX745" i="1"/>
  <c r="AL745" i="1"/>
  <c r="CY745" i="1"/>
  <c r="AH745" i="1"/>
  <c r="AZ745" i="1"/>
  <c r="DF745" i="1"/>
  <c r="AN745" i="1"/>
  <c r="DH745" i="1"/>
  <c r="AV745" i="1"/>
  <c r="DD745" i="1"/>
  <c r="AX745" i="1"/>
  <c r="CR745" i="1"/>
  <c r="AT745" i="1"/>
  <c r="DB745" i="1"/>
  <c r="CV745" i="1"/>
  <c r="AJ745" i="1"/>
  <c r="K277" i="2"/>
  <c r="AB276" i="2"/>
  <c r="AH477" i="3"/>
  <c r="Q478" i="3"/>
  <c r="U190" i="2"/>
  <c r="BC384" i="3"/>
  <c r="BE384" i="3" s="1"/>
  <c r="BD384" i="3"/>
  <c r="BJ476" i="3"/>
  <c r="AS476" i="3"/>
  <c r="AX476" i="3"/>
  <c r="AN476" i="3"/>
  <c r="AR275" i="2"/>
  <c r="BD275" i="2"/>
  <c r="AH275" i="2"/>
  <c r="AM275" i="2"/>
  <c r="BF383" i="3"/>
  <c r="Y386" i="3"/>
  <c r="Z386" i="3"/>
  <c r="U386" i="3"/>
  <c r="AD386" i="3"/>
  <c r="AC386" i="3"/>
  <c r="V386" i="3"/>
  <c r="AQ211" i="2"/>
  <c r="AP211" i="2"/>
  <c r="AW188" i="2"/>
  <c r="AX188" i="2"/>
  <c r="P188" i="2"/>
  <c r="O188" i="2"/>
  <c r="Q188" i="2" s="1"/>
  <c r="AK244" i="1"/>
  <c r="AV243" i="1"/>
  <c r="AC244" i="1"/>
  <c r="AZ244" i="1"/>
  <c r="DH244" i="1"/>
  <c r="DA244" i="1"/>
  <c r="BA244" i="1"/>
  <c r="DD244" i="1"/>
  <c r="BZ243" i="1"/>
  <c r="EE244" i="1"/>
  <c r="CV243" i="1"/>
  <c r="DX244" i="1"/>
  <c r="BV244" i="1"/>
  <c r="BU244" i="1"/>
  <c r="AN243" i="1"/>
  <c r="DZ243" i="1"/>
  <c r="BL244" i="1"/>
  <c r="BO244" i="1"/>
  <c r="AX243" i="1"/>
  <c r="EC244" i="1"/>
  <c r="EL244" i="1"/>
  <c r="DV243" i="1"/>
  <c r="EJ243" i="1"/>
  <c r="DU244" i="1"/>
  <c r="AJ243" i="1"/>
  <c r="EG244" i="1"/>
  <c r="BN243" i="1"/>
  <c r="BT244" i="1"/>
  <c r="EH244" i="1"/>
  <c r="EK244" i="1"/>
  <c r="DT244" i="1"/>
  <c r="EF243" i="1"/>
  <c r="BY244" i="1"/>
  <c r="CC244" i="1"/>
  <c r="EB244" i="1"/>
  <c r="CB243" i="1"/>
  <c r="CR243" i="1"/>
  <c r="BS244" i="1"/>
  <c r="CE244" i="1"/>
  <c r="BP243" i="1"/>
  <c r="EI244" i="1"/>
  <c r="ED244" i="1"/>
  <c r="DB243" i="1"/>
  <c r="AT243" i="1"/>
  <c r="BX243" i="1"/>
  <c r="BM244" i="1"/>
  <c r="CD244" i="1"/>
  <c r="BR243" i="1"/>
  <c r="BQ244" i="1"/>
  <c r="CA244" i="1"/>
  <c r="DF243" i="1"/>
  <c r="DW244" i="1"/>
  <c r="BW244" i="1"/>
  <c r="EM244" i="1"/>
  <c r="EA244" i="1"/>
  <c r="DY244" i="1"/>
  <c r="AF220" i="2"/>
  <c r="AI220" i="2" s="1"/>
  <c r="AG220" i="2"/>
  <c r="AJ219" i="2"/>
  <c r="BB223" i="2"/>
  <c r="BE223" i="2" s="1"/>
  <c r="BC223" i="2"/>
  <c r="AO219" i="2"/>
  <c r="AN219" i="2"/>
  <c r="CL245" i="1"/>
  <c r="AQ245" i="1"/>
  <c r="DQ246" i="1"/>
  <c r="AA245" i="1"/>
  <c r="BG246" i="1"/>
  <c r="CP245" i="1"/>
  <c r="CU245" i="1"/>
  <c r="Y246" i="1"/>
  <c r="CW246" i="1"/>
  <c r="CJ246" i="1"/>
  <c r="CH245" i="1"/>
  <c r="CZ246" i="1"/>
  <c r="AY245" i="1"/>
  <c r="CI245" i="1"/>
  <c r="CF246" i="1"/>
  <c r="BC246" i="1"/>
  <c r="AL245" i="1"/>
  <c r="CT245" i="1"/>
  <c r="DS246" i="1"/>
  <c r="BK246" i="1"/>
  <c r="BB246" i="1"/>
  <c r="DG245" i="1"/>
  <c r="DP246" i="1"/>
  <c r="AE245" i="1"/>
  <c r="CK246" i="1"/>
  <c r="AO246" i="1"/>
  <c r="CG246" i="1"/>
  <c r="DR247" i="1"/>
  <c r="CX245" i="1"/>
  <c r="AF246" i="1"/>
  <c r="CY245" i="1"/>
  <c r="CO246" i="1"/>
  <c r="DM246" i="1"/>
  <c r="BD246" i="1"/>
  <c r="DL246" i="1"/>
  <c r="AP245" i="1"/>
  <c r="AD245" i="1"/>
  <c r="CS246" i="1"/>
  <c r="BH246" i="1"/>
  <c r="DO246" i="1"/>
  <c r="DK246" i="1"/>
  <c r="AH245" i="1"/>
  <c r="AU245" i="1"/>
  <c r="BE246" i="1"/>
  <c r="BF247" i="1"/>
  <c r="AG246" i="1"/>
  <c r="DE246" i="1"/>
  <c r="X246" i="1"/>
  <c r="AI245" i="1"/>
  <c r="DN246" i="1"/>
  <c r="BI246" i="1"/>
  <c r="DJ247" i="1"/>
  <c r="AS247" i="1"/>
  <c r="AB246" i="1"/>
  <c r="AR246" i="1"/>
  <c r="AM245" i="1"/>
  <c r="CN246" i="1"/>
  <c r="CQ245" i="1"/>
  <c r="DC245" i="1"/>
  <c r="DI246" i="1"/>
  <c r="AW246" i="1"/>
  <c r="BJ246" i="1"/>
  <c r="CM245" i="1"/>
  <c r="Z245" i="1"/>
  <c r="AZ402" i="3" l="1"/>
  <c r="AU408" i="3"/>
  <c r="AY402" i="3"/>
  <c r="BH393" i="3"/>
  <c r="BI393" i="3"/>
  <c r="AQ409" i="3"/>
  <c r="AT409" i="3" s="1"/>
  <c r="AR409" i="3"/>
  <c r="BL392" i="3"/>
  <c r="AL395" i="3"/>
  <c r="AM395" i="3"/>
  <c r="Y190" i="2"/>
  <c r="Z190" i="2"/>
  <c r="AF386" i="3"/>
  <c r="AB386" i="3"/>
  <c r="BF384" i="3"/>
  <c r="AR276" i="2"/>
  <c r="AH276" i="2"/>
  <c r="AM276" i="2"/>
  <c r="BD276" i="2"/>
  <c r="W386" i="3"/>
  <c r="X386" i="3"/>
  <c r="AS477" i="3"/>
  <c r="BJ477" i="3"/>
  <c r="AN477" i="3"/>
  <c r="AX477" i="3"/>
  <c r="AE386" i="3"/>
  <c r="T191" i="2"/>
  <c r="S191" i="2"/>
  <c r="AH478" i="3"/>
  <c r="Q479" i="3"/>
  <c r="K278" i="2"/>
  <c r="AB277" i="2"/>
  <c r="BC385" i="3"/>
  <c r="BD385" i="3"/>
  <c r="AA386" i="3"/>
  <c r="W747" i="1"/>
  <c r="AA746" i="1"/>
  <c r="CH746" i="1"/>
  <c r="CL746" i="1"/>
  <c r="AE746" i="1"/>
  <c r="CI746" i="1"/>
  <c r="CF746" i="1"/>
  <c r="AD746" i="1"/>
  <c r="AF746" i="1"/>
  <c r="CJ746" i="1"/>
  <c r="Z746" i="1"/>
  <c r="CM746" i="1"/>
  <c r="AB746" i="1"/>
  <c r="AG746" i="1"/>
  <c r="CG746" i="1"/>
  <c r="Y746" i="1"/>
  <c r="X746" i="1"/>
  <c r="CN746" i="1"/>
  <c r="AS746" i="1"/>
  <c r="CK746" i="1"/>
  <c r="CO746" i="1"/>
  <c r="AI746" i="1"/>
  <c r="CS746" i="1"/>
  <c r="CP746" i="1"/>
  <c r="DE746" i="1"/>
  <c r="AR746" i="1"/>
  <c r="AK746" i="1"/>
  <c r="DG746" i="1"/>
  <c r="DA746" i="1"/>
  <c r="BA746" i="1"/>
  <c r="CU746" i="1"/>
  <c r="DI746" i="1"/>
  <c r="CZ746" i="1"/>
  <c r="AO746" i="1"/>
  <c r="DC746" i="1"/>
  <c r="AM746" i="1"/>
  <c r="CQ746" i="1"/>
  <c r="CW746" i="1"/>
  <c r="AC746" i="1"/>
  <c r="AW746" i="1"/>
  <c r="CT746" i="1"/>
  <c r="CY746" i="1"/>
  <c r="AP746" i="1"/>
  <c r="AH746" i="1"/>
  <c r="AL746" i="1"/>
  <c r="AY746" i="1"/>
  <c r="CX746" i="1"/>
  <c r="AU746" i="1"/>
  <c r="AQ746" i="1"/>
  <c r="DD746" i="1"/>
  <c r="DB746" i="1"/>
  <c r="AJ746" i="1"/>
  <c r="AN746" i="1"/>
  <c r="DH746" i="1"/>
  <c r="AZ746" i="1"/>
  <c r="DF746" i="1"/>
  <c r="CV746" i="1"/>
  <c r="CR746" i="1"/>
  <c r="AV746" i="1"/>
  <c r="AX746" i="1"/>
  <c r="AT746" i="1"/>
  <c r="AS211" i="2"/>
  <c r="AT211" i="2"/>
  <c r="AZ188" i="2"/>
  <c r="O189" i="2"/>
  <c r="Q189" i="2" s="1"/>
  <c r="AX189" i="2"/>
  <c r="P189" i="2"/>
  <c r="AW189" i="2"/>
  <c r="R188" i="2"/>
  <c r="AY188" i="2"/>
  <c r="AK245" i="1"/>
  <c r="AV244" i="1"/>
  <c r="AC245" i="1"/>
  <c r="DH245" i="1"/>
  <c r="AZ245" i="1"/>
  <c r="DA245" i="1"/>
  <c r="DD245" i="1"/>
  <c r="BA245" i="1"/>
  <c r="DY245" i="1"/>
  <c r="DW245" i="1"/>
  <c r="DX245" i="1"/>
  <c r="CA245" i="1"/>
  <c r="BR244" i="1"/>
  <c r="AT244" i="1"/>
  <c r="ED245" i="1"/>
  <c r="BP244" i="1"/>
  <c r="CB244" i="1"/>
  <c r="CC245" i="1"/>
  <c r="EF244" i="1"/>
  <c r="EK245" i="1"/>
  <c r="EL245" i="1"/>
  <c r="AX244" i="1"/>
  <c r="DZ244" i="1"/>
  <c r="EE245" i="1"/>
  <c r="BX244" i="1"/>
  <c r="DB244" i="1"/>
  <c r="CR244" i="1"/>
  <c r="EB245" i="1"/>
  <c r="EJ244" i="1"/>
  <c r="AN244" i="1"/>
  <c r="CV244" i="1"/>
  <c r="BZ244" i="1"/>
  <c r="EM245" i="1"/>
  <c r="BM245" i="1"/>
  <c r="BS245" i="1"/>
  <c r="BT245" i="1"/>
  <c r="EG245" i="1"/>
  <c r="DU245" i="1"/>
  <c r="DV244" i="1"/>
  <c r="EC245" i="1"/>
  <c r="BO245" i="1"/>
  <c r="BU245" i="1"/>
  <c r="EA245" i="1"/>
  <c r="BW245" i="1"/>
  <c r="DF244" i="1"/>
  <c r="BQ245" i="1"/>
  <c r="CD245" i="1"/>
  <c r="EI245" i="1"/>
  <c r="CE245" i="1"/>
  <c r="BY245" i="1"/>
  <c r="DT245" i="1"/>
  <c r="EH245" i="1"/>
  <c r="BN244" i="1"/>
  <c r="AJ244" i="1"/>
  <c r="BL245" i="1"/>
  <c r="BV245" i="1"/>
  <c r="AF221" i="2"/>
  <c r="AI221" i="2" s="1"/>
  <c r="AG221" i="2"/>
  <c r="AJ220" i="2"/>
  <c r="BC224" i="2"/>
  <c r="BB224" i="2"/>
  <c r="AK220" i="2"/>
  <c r="AN220" i="2" s="1"/>
  <c r="AL220" i="2"/>
  <c r="BF223" i="2"/>
  <c r="AD246" i="1"/>
  <c r="Z246" i="1"/>
  <c r="CN247" i="1"/>
  <c r="CM246" i="1"/>
  <c r="BJ247" i="1"/>
  <c r="DC246" i="1"/>
  <c r="AM246" i="1"/>
  <c r="DJ248" i="1"/>
  <c r="BI247" i="1"/>
  <c r="AI246" i="1"/>
  <c r="DE247" i="1"/>
  <c r="AG247" i="1"/>
  <c r="BE247" i="1"/>
  <c r="DK247" i="1"/>
  <c r="BH247" i="1"/>
  <c r="BD247" i="1"/>
  <c r="CO247" i="1"/>
  <c r="AF247" i="1"/>
  <c r="DR248" i="1"/>
  <c r="AO247" i="1"/>
  <c r="AE246" i="1"/>
  <c r="DP247" i="1"/>
  <c r="BB247" i="1"/>
  <c r="DS247" i="1"/>
  <c r="AL246" i="1"/>
  <c r="CI246" i="1"/>
  <c r="AY246" i="1"/>
  <c r="CJ247" i="1"/>
  <c r="CW247" i="1"/>
  <c r="Y247" i="1"/>
  <c r="AA246" i="1"/>
  <c r="DI247" i="1"/>
  <c r="AR247" i="1"/>
  <c r="AB247" i="1"/>
  <c r="AS248" i="1"/>
  <c r="DN247" i="1"/>
  <c r="X247" i="1"/>
  <c r="BF248" i="1"/>
  <c r="AU246" i="1"/>
  <c r="AH246" i="1"/>
  <c r="DO247" i="1"/>
  <c r="CS247" i="1"/>
  <c r="AP246" i="1"/>
  <c r="CY246" i="1"/>
  <c r="CX246" i="1"/>
  <c r="CK247" i="1"/>
  <c r="DG246" i="1"/>
  <c r="BK247" i="1"/>
  <c r="CT246" i="1"/>
  <c r="BC247" i="1"/>
  <c r="CZ247" i="1"/>
  <c r="CH246" i="1"/>
  <c r="CU246" i="1"/>
  <c r="BG247" i="1"/>
  <c r="DQ247" i="1"/>
  <c r="AQ246" i="1"/>
  <c r="CL246" i="1"/>
  <c r="CP246" i="1"/>
  <c r="AW247" i="1"/>
  <c r="CQ246" i="1"/>
  <c r="DL247" i="1"/>
  <c r="DM247" i="1"/>
  <c r="CG247" i="1"/>
  <c r="CF247" i="1"/>
  <c r="AO395" i="3" l="1"/>
  <c r="AP395" i="3"/>
  <c r="AU409" i="3"/>
  <c r="AR410" i="3"/>
  <c r="AQ410" i="3"/>
  <c r="AT410" i="3"/>
  <c r="BK393" i="3"/>
  <c r="BL393" i="3"/>
  <c r="AV403" i="3"/>
  <c r="AY403" i="3" s="1"/>
  <c r="AW403" i="3"/>
  <c r="X191" i="2"/>
  <c r="W191" i="2"/>
  <c r="BF385" i="3"/>
  <c r="BE385" i="3"/>
  <c r="BC386" i="3" s="1"/>
  <c r="K279" i="2"/>
  <c r="AB278" i="2"/>
  <c r="Y387" i="3"/>
  <c r="AA387" i="3" s="1"/>
  <c r="AD387" i="3"/>
  <c r="Z387" i="3"/>
  <c r="U387" i="3"/>
  <c r="W387" i="3" s="1"/>
  <c r="AC387" i="3"/>
  <c r="V387" i="3"/>
  <c r="AH479" i="3"/>
  <c r="Q480" i="3"/>
  <c r="W748" i="1"/>
  <c r="AD747" i="1"/>
  <c r="AA747" i="1"/>
  <c r="CL747" i="1"/>
  <c r="Z747" i="1"/>
  <c r="CH747" i="1"/>
  <c r="AE747" i="1"/>
  <c r="CI747" i="1"/>
  <c r="AF747" i="1"/>
  <c r="CM747" i="1"/>
  <c r="AB747" i="1"/>
  <c r="CN747" i="1"/>
  <c r="X747" i="1"/>
  <c r="AG747" i="1"/>
  <c r="CF747" i="1"/>
  <c r="CK747" i="1"/>
  <c r="AS747" i="1"/>
  <c r="CG747" i="1"/>
  <c r="CO747" i="1"/>
  <c r="CJ747" i="1"/>
  <c r="Y747" i="1"/>
  <c r="DG747" i="1"/>
  <c r="CP747" i="1"/>
  <c r="AQ747" i="1"/>
  <c r="CS747" i="1"/>
  <c r="BA747" i="1"/>
  <c r="CQ747" i="1"/>
  <c r="CY747" i="1"/>
  <c r="AC747" i="1"/>
  <c r="CW747" i="1"/>
  <c r="AI747" i="1"/>
  <c r="DE747" i="1"/>
  <c r="AR747" i="1"/>
  <c r="AY747" i="1"/>
  <c r="AW747" i="1"/>
  <c r="DI747" i="1"/>
  <c r="AP747" i="1"/>
  <c r="CT747" i="1"/>
  <c r="CU747" i="1"/>
  <c r="DC747" i="1"/>
  <c r="CZ747" i="1"/>
  <c r="AM747" i="1"/>
  <c r="AK747" i="1"/>
  <c r="AO747" i="1"/>
  <c r="AL747" i="1"/>
  <c r="DA747" i="1"/>
  <c r="AH747" i="1"/>
  <c r="CX747" i="1"/>
  <c r="AU747" i="1"/>
  <c r="AZ747" i="1"/>
  <c r="CV747" i="1"/>
  <c r="AT747" i="1"/>
  <c r="DH747" i="1"/>
  <c r="DD747" i="1"/>
  <c r="AX747" i="1"/>
  <c r="DB747" i="1"/>
  <c r="DF747" i="1"/>
  <c r="CR747" i="1"/>
  <c r="AN747" i="1"/>
  <c r="AV747" i="1"/>
  <c r="AJ747" i="1"/>
  <c r="BJ478" i="3"/>
  <c r="AS478" i="3"/>
  <c r="AN478" i="3"/>
  <c r="AX478" i="3"/>
  <c r="AR277" i="2"/>
  <c r="BD277" i="2"/>
  <c r="AM277" i="2"/>
  <c r="AH277" i="2"/>
  <c r="U191" i="2"/>
  <c r="V191" i="2"/>
  <c r="AQ212" i="2"/>
  <c r="AP212" i="2"/>
  <c r="R189" i="2"/>
  <c r="AZ189" i="2"/>
  <c r="AY189" i="2"/>
  <c r="P190" i="2"/>
  <c r="AW190" i="2"/>
  <c r="O190" i="2"/>
  <c r="AX190" i="2"/>
  <c r="AK246" i="1"/>
  <c r="AV245" i="1"/>
  <c r="AC246" i="1"/>
  <c r="DH246" i="1"/>
  <c r="AZ246" i="1"/>
  <c r="DA246" i="1"/>
  <c r="BA246" i="1"/>
  <c r="DD246" i="1"/>
  <c r="AJ245" i="1"/>
  <c r="EH246" i="1"/>
  <c r="BY246" i="1"/>
  <c r="EI246" i="1"/>
  <c r="BQ246" i="1"/>
  <c r="BW246" i="1"/>
  <c r="BU246" i="1"/>
  <c r="EC246" i="1"/>
  <c r="DU246" i="1"/>
  <c r="BT246" i="1"/>
  <c r="BM246" i="1"/>
  <c r="AN245" i="1"/>
  <c r="BL246" i="1"/>
  <c r="BN245" i="1"/>
  <c r="DV245" i="1"/>
  <c r="BS246" i="1"/>
  <c r="CV245" i="1"/>
  <c r="EJ245" i="1"/>
  <c r="BX245" i="1"/>
  <c r="EE246" i="1"/>
  <c r="AX245" i="1"/>
  <c r="EK246" i="1"/>
  <c r="CC246" i="1"/>
  <c r="BP245" i="1"/>
  <c r="AT245" i="1"/>
  <c r="CA246" i="1"/>
  <c r="DW246" i="1"/>
  <c r="EB246" i="1"/>
  <c r="DB245" i="1"/>
  <c r="BV246" i="1"/>
  <c r="BZ245" i="1"/>
  <c r="DZ245" i="1"/>
  <c r="EL246" i="1"/>
  <c r="ED246" i="1"/>
  <c r="DX246" i="1"/>
  <c r="DY246" i="1"/>
  <c r="DT246" i="1"/>
  <c r="CE246" i="1"/>
  <c r="CD246" i="1"/>
  <c r="DF245" i="1"/>
  <c r="EA246" i="1"/>
  <c r="BO246" i="1"/>
  <c r="EG246" i="1"/>
  <c r="EM246" i="1"/>
  <c r="CR245" i="1"/>
  <c r="EF245" i="1"/>
  <c r="CB245" i="1"/>
  <c r="BR245" i="1"/>
  <c r="BF224" i="2"/>
  <c r="AJ221" i="2"/>
  <c r="AG222" i="2"/>
  <c r="AF222" i="2"/>
  <c r="AO220" i="2"/>
  <c r="BE224" i="2"/>
  <c r="AL221" i="2"/>
  <c r="AK221" i="2"/>
  <c r="AN221" i="2" s="1"/>
  <c r="CF248" i="1"/>
  <c r="BG248" i="1"/>
  <c r="DS248" i="1"/>
  <c r="CG248" i="1"/>
  <c r="CQ247" i="1"/>
  <c r="CZ248" i="1"/>
  <c r="CK248" i="1"/>
  <c r="CY247" i="1"/>
  <c r="DM248" i="1"/>
  <c r="AW248" i="1"/>
  <c r="AQ247" i="1"/>
  <c r="DQ248" i="1"/>
  <c r="CU247" i="1"/>
  <c r="CH247" i="1"/>
  <c r="BC248" i="1"/>
  <c r="CT247" i="1"/>
  <c r="DG247" i="1"/>
  <c r="DO248" i="1"/>
  <c r="AU247" i="1"/>
  <c r="DN248" i="1"/>
  <c r="AS249" i="1"/>
  <c r="AB248" i="1"/>
  <c r="DI248" i="1"/>
  <c r="CJ248" i="1"/>
  <c r="AY247" i="1"/>
  <c r="AE247" i="1"/>
  <c r="CO248" i="1"/>
  <c r="DK248" i="1"/>
  <c r="BE248" i="1"/>
  <c r="AI247" i="1"/>
  <c r="DJ249" i="1"/>
  <c r="CM247" i="1"/>
  <c r="CN248" i="1"/>
  <c r="AD247" i="1"/>
  <c r="BF249" i="1"/>
  <c r="CP247" i="1"/>
  <c r="BK248" i="1"/>
  <c r="CX247" i="1"/>
  <c r="AP247" i="1"/>
  <c r="CS248" i="1"/>
  <c r="AH247" i="1"/>
  <c r="X248" i="1"/>
  <c r="AR248" i="1"/>
  <c r="AA247" i="1"/>
  <c r="Y248" i="1"/>
  <c r="CW248" i="1"/>
  <c r="CI247" i="1"/>
  <c r="AL247" i="1"/>
  <c r="BB248" i="1"/>
  <c r="DP248" i="1"/>
  <c r="AO248" i="1"/>
  <c r="AF248" i="1"/>
  <c r="BD248" i="1"/>
  <c r="BH248" i="1"/>
  <c r="AG248" i="1"/>
  <c r="DE248" i="1"/>
  <c r="BI248" i="1"/>
  <c r="AM247" i="1"/>
  <c r="DC247" i="1"/>
  <c r="BJ248" i="1"/>
  <c r="Z247" i="1"/>
  <c r="CL247" i="1"/>
  <c r="DL248" i="1"/>
  <c r="DR249" i="1"/>
  <c r="AU410" i="3" l="1"/>
  <c r="AV404" i="3"/>
  <c r="AZ404" i="3" s="1"/>
  <c r="AW404" i="3"/>
  <c r="BI394" i="3"/>
  <c r="BH394" i="3"/>
  <c r="AZ403" i="3"/>
  <c r="AR411" i="3"/>
  <c r="AQ411" i="3"/>
  <c r="AM396" i="3"/>
  <c r="AL396" i="3"/>
  <c r="Z191" i="2"/>
  <c r="Y191" i="2"/>
  <c r="AF387" i="3"/>
  <c r="BD386" i="3"/>
  <c r="BF386" i="3" s="1"/>
  <c r="AE387" i="3"/>
  <c r="BE386" i="3"/>
  <c r="W749" i="1"/>
  <c r="CL748" i="1"/>
  <c r="X748" i="1"/>
  <c r="CF748" i="1"/>
  <c r="CM748" i="1"/>
  <c r="AB748" i="1"/>
  <c r="AF748" i="1"/>
  <c r="AD748" i="1"/>
  <c r="CH748" i="1"/>
  <c r="AA748" i="1"/>
  <c r="CJ748" i="1"/>
  <c r="CI748" i="1"/>
  <c r="AG748" i="1"/>
  <c r="Y748" i="1"/>
  <c r="CK748" i="1"/>
  <c r="AE748" i="1"/>
  <c r="AS748" i="1"/>
  <c r="Z748" i="1"/>
  <c r="CG748" i="1"/>
  <c r="CO748" i="1"/>
  <c r="CN748" i="1"/>
  <c r="BA748" i="1"/>
  <c r="AQ748" i="1"/>
  <c r="DC748" i="1"/>
  <c r="CZ748" i="1"/>
  <c r="AC748" i="1"/>
  <c r="DA748" i="1"/>
  <c r="CW748" i="1"/>
  <c r="DG748" i="1"/>
  <c r="AY748" i="1"/>
  <c r="AI748" i="1"/>
  <c r="AO748" i="1"/>
  <c r="CT748" i="1"/>
  <c r="CU748" i="1"/>
  <c r="AR748" i="1"/>
  <c r="AK748" i="1"/>
  <c r="AW748" i="1"/>
  <c r="AP748" i="1"/>
  <c r="CQ748" i="1"/>
  <c r="AL748" i="1"/>
  <c r="CS748" i="1"/>
  <c r="DE748" i="1"/>
  <c r="AH748" i="1"/>
  <c r="AU748" i="1"/>
  <c r="CP748" i="1"/>
  <c r="CY748" i="1"/>
  <c r="AM748" i="1"/>
  <c r="DI748" i="1"/>
  <c r="CX748" i="1"/>
  <c r="DH748" i="1"/>
  <c r="AV748" i="1"/>
  <c r="AX748" i="1"/>
  <c r="DF748" i="1"/>
  <c r="AT748" i="1"/>
  <c r="DD748" i="1"/>
  <c r="CV748" i="1"/>
  <c r="AZ748" i="1"/>
  <c r="CR748" i="1"/>
  <c r="AN748" i="1"/>
  <c r="AJ748" i="1"/>
  <c r="DB748" i="1"/>
  <c r="Y388" i="3"/>
  <c r="Z388" i="3"/>
  <c r="AD388" i="3"/>
  <c r="AC388" i="3"/>
  <c r="V388" i="3"/>
  <c r="U388" i="3"/>
  <c r="W388" i="3" s="1"/>
  <c r="K280" i="2"/>
  <c r="AB279" i="2"/>
  <c r="T192" i="2"/>
  <c r="S192" i="2"/>
  <c r="AH480" i="3"/>
  <c r="Q481" i="3"/>
  <c r="AB387" i="3"/>
  <c r="AS479" i="3"/>
  <c r="BJ479" i="3"/>
  <c r="AX479" i="3"/>
  <c r="AN479" i="3"/>
  <c r="X387" i="3"/>
  <c r="AR278" i="2"/>
  <c r="AH278" i="2"/>
  <c r="AM278" i="2"/>
  <c r="BD278" i="2"/>
  <c r="AS212" i="2"/>
  <c r="AT212" i="2"/>
  <c r="R190" i="2"/>
  <c r="AZ190" i="2"/>
  <c r="Q190" i="2"/>
  <c r="AY190" i="2"/>
  <c r="AK247" i="1"/>
  <c r="AV246" i="1"/>
  <c r="AC247" i="1"/>
  <c r="AZ247" i="1"/>
  <c r="DH247" i="1"/>
  <c r="DA247" i="1"/>
  <c r="DD247" i="1"/>
  <c r="BA247" i="1"/>
  <c r="BW247" i="1"/>
  <c r="CB246" i="1"/>
  <c r="EM247" i="1"/>
  <c r="DF246" i="1"/>
  <c r="CE247" i="1"/>
  <c r="CA247" i="1"/>
  <c r="EE247" i="1"/>
  <c r="EJ246" i="1"/>
  <c r="BS247" i="1"/>
  <c r="AN246" i="1"/>
  <c r="EC247" i="1"/>
  <c r="EH247" i="1"/>
  <c r="CD247" i="1"/>
  <c r="EL247" i="1"/>
  <c r="DB246" i="1"/>
  <c r="DW247" i="1"/>
  <c r="AT246" i="1"/>
  <c r="CC247" i="1"/>
  <c r="AX246" i="1"/>
  <c r="BX246" i="1"/>
  <c r="BN246" i="1"/>
  <c r="BT247" i="1"/>
  <c r="BR246" i="1"/>
  <c r="EF246" i="1"/>
  <c r="EG247" i="1"/>
  <c r="EA247" i="1"/>
  <c r="DT247" i="1"/>
  <c r="DX247" i="1"/>
  <c r="BZ246" i="1"/>
  <c r="CV246" i="1"/>
  <c r="BL247" i="1"/>
  <c r="BU247" i="1"/>
  <c r="BQ247" i="1"/>
  <c r="BY247" i="1"/>
  <c r="AJ246" i="1"/>
  <c r="CR246" i="1"/>
  <c r="EI247" i="1"/>
  <c r="BO247" i="1"/>
  <c r="DY247" i="1"/>
  <c r="ED247" i="1"/>
  <c r="DZ246" i="1"/>
  <c r="BV247" i="1"/>
  <c r="EB247" i="1"/>
  <c r="BP246" i="1"/>
  <c r="EK247" i="1"/>
  <c r="DV246" i="1"/>
  <c r="BM247" i="1"/>
  <c r="DU247" i="1"/>
  <c r="AJ222" i="2"/>
  <c r="AI222" i="2"/>
  <c r="AF223" i="2" s="1"/>
  <c r="AO221" i="2"/>
  <c r="BB225" i="2"/>
  <c r="BE225" i="2" s="1"/>
  <c r="BC225" i="2"/>
  <c r="AK222" i="2"/>
  <c r="AN222" i="2" s="1"/>
  <c r="AL222" i="2"/>
  <c r="CM248" i="1"/>
  <c r="BG249" i="1"/>
  <c r="DL249" i="1"/>
  <c r="CL248" i="1"/>
  <c r="BJ249" i="1"/>
  <c r="AM248" i="1"/>
  <c r="AG249" i="1"/>
  <c r="BD249" i="1"/>
  <c r="CI248" i="1"/>
  <c r="AA248" i="1"/>
  <c r="DR250" i="1"/>
  <c r="DC248" i="1"/>
  <c r="DE249" i="1"/>
  <c r="BH249" i="1"/>
  <c r="AO249" i="1"/>
  <c r="BB249" i="1"/>
  <c r="Y249" i="1"/>
  <c r="AR249" i="1"/>
  <c r="CS249" i="1"/>
  <c r="BK249" i="1"/>
  <c r="CP248" i="1"/>
  <c r="AD248" i="1"/>
  <c r="CN249" i="1"/>
  <c r="DJ250" i="1"/>
  <c r="CO249" i="1"/>
  <c r="AE248" i="1"/>
  <c r="AY248" i="1"/>
  <c r="DI249" i="1"/>
  <c r="AS250" i="1"/>
  <c r="DO249" i="1"/>
  <c r="DG248" i="1"/>
  <c r="BC249" i="1"/>
  <c r="CH248" i="1"/>
  <c r="CU248" i="1"/>
  <c r="AQ248" i="1"/>
  <c r="AW249" i="1"/>
  <c r="CY248" i="1"/>
  <c r="CZ249" i="1"/>
  <c r="CQ248" i="1"/>
  <c r="DP249" i="1"/>
  <c r="AL248" i="1"/>
  <c r="CW249" i="1"/>
  <c r="X249" i="1"/>
  <c r="AH248" i="1"/>
  <c r="AP248" i="1"/>
  <c r="CX248" i="1"/>
  <c r="BF250" i="1"/>
  <c r="AI248" i="1"/>
  <c r="BE249" i="1"/>
  <c r="DK249" i="1"/>
  <c r="CJ249" i="1"/>
  <c r="AB249" i="1"/>
  <c r="DN249" i="1"/>
  <c r="AU248" i="1"/>
  <c r="CT248" i="1"/>
  <c r="DQ249" i="1"/>
  <c r="DM249" i="1"/>
  <c r="CK249" i="1"/>
  <c r="CG249" i="1"/>
  <c r="CF249" i="1"/>
  <c r="DS249" i="1"/>
  <c r="Z248" i="1"/>
  <c r="BI249" i="1"/>
  <c r="AF249" i="1"/>
  <c r="AY404" i="3" l="1"/>
  <c r="AW405" i="3" s="1"/>
  <c r="AU411" i="3"/>
  <c r="BL394" i="3"/>
  <c r="AO396" i="3"/>
  <c r="AP396" i="3"/>
  <c r="AV405" i="3"/>
  <c r="AY405" i="3" s="1"/>
  <c r="AT411" i="3"/>
  <c r="BK394" i="3"/>
  <c r="X192" i="2"/>
  <c r="W192" i="2"/>
  <c r="AB388" i="3"/>
  <c r="AF388" i="3"/>
  <c r="Y389" i="3"/>
  <c r="AD389" i="3"/>
  <c r="AC389" i="3"/>
  <c r="Z389" i="3"/>
  <c r="U389" i="3"/>
  <c r="V389" i="3"/>
  <c r="AH481" i="3"/>
  <c r="Q482" i="3"/>
  <c r="BJ480" i="3"/>
  <c r="AS480" i="3"/>
  <c r="AX480" i="3"/>
  <c r="AN480" i="3"/>
  <c r="K281" i="2"/>
  <c r="AB280" i="2"/>
  <c r="W750" i="1"/>
  <c r="Z749" i="1"/>
  <c r="AE749" i="1"/>
  <c r="CH749" i="1"/>
  <c r="CM749" i="1"/>
  <c r="CL749" i="1"/>
  <c r="X749" i="1"/>
  <c r="AF749" i="1"/>
  <c r="Y749" i="1"/>
  <c r="AG749" i="1"/>
  <c r="AB749" i="1"/>
  <c r="CK749" i="1"/>
  <c r="AA749" i="1"/>
  <c r="CI749" i="1"/>
  <c r="CF749" i="1"/>
  <c r="CN749" i="1"/>
  <c r="AS749" i="1"/>
  <c r="CG749" i="1"/>
  <c r="CO749" i="1"/>
  <c r="AD749" i="1"/>
  <c r="CJ749" i="1"/>
  <c r="CY749" i="1"/>
  <c r="AO749" i="1"/>
  <c r="DA749" i="1"/>
  <c r="AI749" i="1"/>
  <c r="CZ749" i="1"/>
  <c r="CQ749" i="1"/>
  <c r="DG749" i="1"/>
  <c r="AY749" i="1"/>
  <c r="AC749" i="1"/>
  <c r="BA749" i="1"/>
  <c r="DC749" i="1"/>
  <c r="CP749" i="1"/>
  <c r="CS749" i="1"/>
  <c r="DE749" i="1"/>
  <c r="AK749" i="1"/>
  <c r="CW749" i="1"/>
  <c r="AW749" i="1"/>
  <c r="AP749" i="1"/>
  <c r="AU749" i="1"/>
  <c r="AR749" i="1"/>
  <c r="AM749" i="1"/>
  <c r="DI749" i="1"/>
  <c r="AQ749" i="1"/>
  <c r="CX749" i="1"/>
  <c r="CT749" i="1"/>
  <c r="AL749" i="1"/>
  <c r="CU749" i="1"/>
  <c r="AH749" i="1"/>
  <c r="AZ749" i="1"/>
  <c r="AN749" i="1"/>
  <c r="AX749" i="1"/>
  <c r="DF749" i="1"/>
  <c r="DB749" i="1"/>
  <c r="AJ749" i="1"/>
  <c r="DD749" i="1"/>
  <c r="CR749" i="1"/>
  <c r="DH749" i="1"/>
  <c r="AV749" i="1"/>
  <c r="CV749" i="1"/>
  <c r="AT749" i="1"/>
  <c r="AA388" i="3"/>
  <c r="U192" i="2"/>
  <c r="V192" i="2"/>
  <c r="BC387" i="3"/>
  <c r="BD387" i="3"/>
  <c r="AR279" i="2"/>
  <c r="BD279" i="2"/>
  <c r="AH279" i="2"/>
  <c r="AM279" i="2"/>
  <c r="X388" i="3"/>
  <c r="AE388" i="3"/>
  <c r="AQ213" i="2"/>
  <c r="AP213" i="2"/>
  <c r="P191" i="2"/>
  <c r="O191" i="2"/>
  <c r="Q191" i="2" s="1"/>
  <c r="AX191" i="2"/>
  <c r="AW191" i="2"/>
  <c r="AK248" i="1"/>
  <c r="AV247" i="1"/>
  <c r="AC248" i="1"/>
  <c r="AZ248" i="1"/>
  <c r="DH248" i="1"/>
  <c r="DA248" i="1"/>
  <c r="BA248" i="1"/>
  <c r="DD248" i="1"/>
  <c r="BP247" i="1"/>
  <c r="DT248" i="1"/>
  <c r="AT247" i="1"/>
  <c r="DB247" i="1"/>
  <c r="CD248" i="1"/>
  <c r="BS248" i="1"/>
  <c r="EE248" i="1"/>
  <c r="CE248" i="1"/>
  <c r="EB248" i="1"/>
  <c r="DZ247" i="1"/>
  <c r="EI248" i="1"/>
  <c r="AJ247" i="1"/>
  <c r="BL248" i="1"/>
  <c r="BZ247" i="1"/>
  <c r="BR247" i="1"/>
  <c r="BN247" i="1"/>
  <c r="EC248" i="1"/>
  <c r="EM248" i="1"/>
  <c r="ED248" i="1"/>
  <c r="AX247" i="1"/>
  <c r="DU248" i="1"/>
  <c r="DV247" i="1"/>
  <c r="BV248" i="1"/>
  <c r="BU248" i="1"/>
  <c r="DX248" i="1"/>
  <c r="EA248" i="1"/>
  <c r="BX247" i="1"/>
  <c r="CC248" i="1"/>
  <c r="EH248" i="1"/>
  <c r="AN247" i="1"/>
  <c r="EJ247" i="1"/>
  <c r="CB247" i="1"/>
  <c r="BO248" i="1"/>
  <c r="BQ248" i="1"/>
  <c r="EG248" i="1"/>
  <c r="BM248" i="1"/>
  <c r="EK248" i="1"/>
  <c r="DY248" i="1"/>
  <c r="CR247" i="1"/>
  <c r="BY248" i="1"/>
  <c r="CV247" i="1"/>
  <c r="EF247" i="1"/>
  <c r="BT248" i="1"/>
  <c r="DW248" i="1"/>
  <c r="EL248" i="1"/>
  <c r="CA248" i="1"/>
  <c r="DF247" i="1"/>
  <c r="BW248" i="1"/>
  <c r="AG223" i="2"/>
  <c r="AJ223" i="2" s="1"/>
  <c r="AO222" i="2"/>
  <c r="AI223" i="2"/>
  <c r="BC226" i="2"/>
  <c r="BB226" i="2"/>
  <c r="AL223" i="2"/>
  <c r="AK223" i="2"/>
  <c r="BF225" i="2"/>
  <c r="AW250" i="1"/>
  <c r="DQ250" i="1"/>
  <c r="DN250" i="1"/>
  <c r="AF250" i="1"/>
  <c r="DS250" i="1"/>
  <c r="CF250" i="1"/>
  <c r="CG250" i="1"/>
  <c r="CK250" i="1"/>
  <c r="CT249" i="1"/>
  <c r="AU249" i="1"/>
  <c r="AB250" i="1"/>
  <c r="BE250" i="1"/>
  <c r="AP249" i="1"/>
  <c r="X250" i="1"/>
  <c r="AL249" i="1"/>
  <c r="CU249" i="1"/>
  <c r="BC250" i="1"/>
  <c r="DO250" i="1"/>
  <c r="AS251" i="1"/>
  <c r="AY249" i="1"/>
  <c r="AE249" i="1"/>
  <c r="CO250" i="1"/>
  <c r="DJ251" i="1"/>
  <c r="CN250" i="1"/>
  <c r="BK250" i="1"/>
  <c r="CS250" i="1"/>
  <c r="BB250" i="1"/>
  <c r="BD250" i="1"/>
  <c r="AM249" i="1"/>
  <c r="BG250" i="1"/>
  <c r="Z249" i="1"/>
  <c r="BI250" i="1"/>
  <c r="CJ250" i="1"/>
  <c r="DK250" i="1"/>
  <c r="AI249" i="1"/>
  <c r="BF251" i="1"/>
  <c r="CX249" i="1"/>
  <c r="AH249" i="1"/>
  <c r="CW250" i="1"/>
  <c r="DP250" i="1"/>
  <c r="CQ249" i="1"/>
  <c r="CZ250" i="1"/>
  <c r="CY249" i="1"/>
  <c r="CH249" i="1"/>
  <c r="DG249" i="1"/>
  <c r="AD249" i="1"/>
  <c r="CP249" i="1"/>
  <c r="AR250" i="1"/>
  <c r="Y250" i="1"/>
  <c r="AO250" i="1"/>
  <c r="BH250" i="1"/>
  <c r="DE250" i="1"/>
  <c r="DR251" i="1"/>
  <c r="CI249" i="1"/>
  <c r="AG250" i="1"/>
  <c r="DL250" i="1"/>
  <c r="AA249" i="1"/>
  <c r="CL249" i="1"/>
  <c r="DM250" i="1"/>
  <c r="AQ249" i="1"/>
  <c r="DI250" i="1"/>
  <c r="DC249" i="1"/>
  <c r="BJ250" i="1"/>
  <c r="CM249" i="1"/>
  <c r="BI395" i="3" l="1"/>
  <c r="BH395" i="3"/>
  <c r="BK395" i="3" s="1"/>
  <c r="AZ405" i="3"/>
  <c r="AW406" i="3"/>
  <c r="AV406" i="3"/>
  <c r="AR412" i="3"/>
  <c r="AQ412" i="3"/>
  <c r="AL397" i="3"/>
  <c r="AM397" i="3"/>
  <c r="Z192" i="2"/>
  <c r="Y192" i="2"/>
  <c r="AE389" i="3"/>
  <c r="AA389" i="3"/>
  <c r="AF389" i="3"/>
  <c r="AH482" i="3"/>
  <c r="Q483" i="3"/>
  <c r="BE387" i="3"/>
  <c r="BF387" i="3"/>
  <c r="W751" i="1"/>
  <c r="Z750" i="1"/>
  <c r="AE750" i="1"/>
  <c r="AD750" i="1"/>
  <c r="AF750" i="1"/>
  <c r="CH750" i="1"/>
  <c r="CM750" i="1"/>
  <c r="AB750" i="1"/>
  <c r="AA750" i="1"/>
  <c r="X750" i="1"/>
  <c r="CF750" i="1"/>
  <c r="Y750" i="1"/>
  <c r="AG750" i="1"/>
  <c r="CI750" i="1"/>
  <c r="CJ750" i="1"/>
  <c r="CN750" i="1"/>
  <c r="AS750" i="1"/>
  <c r="CK750" i="1"/>
  <c r="CO750" i="1"/>
  <c r="CG750" i="1"/>
  <c r="CL750" i="1"/>
  <c r="AO750" i="1"/>
  <c r="DA750" i="1"/>
  <c r="AC750" i="1"/>
  <c r="DI750" i="1"/>
  <c r="CS750" i="1"/>
  <c r="AM750" i="1"/>
  <c r="AK750" i="1"/>
  <c r="AP750" i="1"/>
  <c r="DG750" i="1"/>
  <c r="CW750" i="1"/>
  <c r="AQ750" i="1"/>
  <c r="CP750" i="1"/>
  <c r="DE750" i="1"/>
  <c r="AR750" i="1"/>
  <c r="BA750" i="1"/>
  <c r="CQ750" i="1"/>
  <c r="AW750" i="1"/>
  <c r="AI750" i="1"/>
  <c r="DC750" i="1"/>
  <c r="CZ750" i="1"/>
  <c r="AY750" i="1"/>
  <c r="AH750" i="1"/>
  <c r="AL750" i="1"/>
  <c r="CX750" i="1"/>
  <c r="AU750" i="1"/>
  <c r="CU750" i="1"/>
  <c r="CT750" i="1"/>
  <c r="CY750" i="1"/>
  <c r="AZ750" i="1"/>
  <c r="AN750" i="1"/>
  <c r="DB750" i="1"/>
  <c r="AV750" i="1"/>
  <c r="AT750" i="1"/>
  <c r="CR750" i="1"/>
  <c r="DH750" i="1"/>
  <c r="DD750" i="1"/>
  <c r="AX750" i="1"/>
  <c r="DF750" i="1"/>
  <c r="CV750" i="1"/>
  <c r="AJ750" i="1"/>
  <c r="AS481" i="3"/>
  <c r="BJ481" i="3"/>
  <c r="AN481" i="3"/>
  <c r="AX481" i="3"/>
  <c r="AR280" i="2"/>
  <c r="AH280" i="2"/>
  <c r="AM280" i="2"/>
  <c r="BD280" i="2"/>
  <c r="S193" i="2"/>
  <c r="T193" i="2"/>
  <c r="K282" i="2"/>
  <c r="AB281" i="2"/>
  <c r="W389" i="3"/>
  <c r="X389" i="3"/>
  <c r="AB389" i="3"/>
  <c r="AS213" i="2"/>
  <c r="AT213" i="2"/>
  <c r="R191" i="2"/>
  <c r="O192" i="2"/>
  <c r="Q192" i="2" s="1"/>
  <c r="AX192" i="2"/>
  <c r="P192" i="2"/>
  <c r="AW192" i="2"/>
  <c r="AZ191" i="2"/>
  <c r="AY191" i="2"/>
  <c r="AK249" i="1"/>
  <c r="AV248" i="1"/>
  <c r="AC249" i="1"/>
  <c r="AZ249" i="1"/>
  <c r="DH249" i="1"/>
  <c r="DA249" i="1"/>
  <c r="BA249" i="1"/>
  <c r="DD249" i="1"/>
  <c r="DF248" i="1"/>
  <c r="EL249" i="1"/>
  <c r="BT249" i="1"/>
  <c r="CV248" i="1"/>
  <c r="EK249" i="1"/>
  <c r="EG249" i="1"/>
  <c r="BO249" i="1"/>
  <c r="EJ248" i="1"/>
  <c r="EH249" i="1"/>
  <c r="BX248" i="1"/>
  <c r="DX249" i="1"/>
  <c r="DU249" i="1"/>
  <c r="ED249" i="1"/>
  <c r="EC249" i="1"/>
  <c r="BR248" i="1"/>
  <c r="EE249" i="1"/>
  <c r="CD249" i="1"/>
  <c r="AT248" i="1"/>
  <c r="CR248" i="1"/>
  <c r="BV249" i="1"/>
  <c r="BL249" i="1"/>
  <c r="EI249" i="1"/>
  <c r="EB249" i="1"/>
  <c r="BP248" i="1"/>
  <c r="BW249" i="1"/>
  <c r="CA249" i="1"/>
  <c r="DW249" i="1"/>
  <c r="BY249" i="1"/>
  <c r="BM249" i="1"/>
  <c r="BQ249" i="1"/>
  <c r="CB248" i="1"/>
  <c r="BU249" i="1"/>
  <c r="DV248" i="1"/>
  <c r="AX248" i="1"/>
  <c r="BZ248" i="1"/>
  <c r="AJ248" i="1"/>
  <c r="DZ248" i="1"/>
  <c r="BS249" i="1"/>
  <c r="DB248" i="1"/>
  <c r="DT249" i="1"/>
  <c r="EF248" i="1"/>
  <c r="DY249" i="1"/>
  <c r="AN248" i="1"/>
  <c r="CC249" i="1"/>
  <c r="EA249" i="1"/>
  <c r="EM249" i="1"/>
  <c r="BN248" i="1"/>
  <c r="CE249" i="1"/>
  <c r="BF226" i="2"/>
  <c r="AG224" i="2"/>
  <c r="AF224" i="2"/>
  <c r="AO223" i="2"/>
  <c r="BE226" i="2"/>
  <c r="AN223" i="2"/>
  <c r="DM251" i="1"/>
  <c r="AD250" i="1"/>
  <c r="DI251" i="1"/>
  <c r="CI250" i="1"/>
  <c r="AO251" i="1"/>
  <c r="CP250" i="1"/>
  <c r="CM250" i="1"/>
  <c r="DC250" i="1"/>
  <c r="AQ250" i="1"/>
  <c r="AA250" i="1"/>
  <c r="AG251" i="1"/>
  <c r="DR252" i="1"/>
  <c r="BH251" i="1"/>
  <c r="AR251" i="1"/>
  <c r="CH250" i="1"/>
  <c r="CZ251" i="1"/>
  <c r="CW251" i="1"/>
  <c r="AH250" i="1"/>
  <c r="BF252" i="1"/>
  <c r="DK251" i="1"/>
  <c r="BG251" i="1"/>
  <c r="BD251" i="1"/>
  <c r="BB251" i="1"/>
  <c r="CS251" i="1"/>
  <c r="DJ252" i="1"/>
  <c r="CO251" i="1"/>
  <c r="AY250" i="1"/>
  <c r="AS252" i="1"/>
  <c r="CU250" i="1"/>
  <c r="X251" i="1"/>
  <c r="BE251" i="1"/>
  <c r="AB251" i="1"/>
  <c r="CK251" i="1"/>
  <c r="DS251" i="1"/>
  <c r="CG251" i="1"/>
  <c r="BJ251" i="1"/>
  <c r="CL250" i="1"/>
  <c r="Y251" i="1"/>
  <c r="DG250" i="1"/>
  <c r="CY250" i="1"/>
  <c r="CQ250" i="1"/>
  <c r="DP251" i="1"/>
  <c r="CX250" i="1"/>
  <c r="AI250" i="1"/>
  <c r="CJ251" i="1"/>
  <c r="BI251" i="1"/>
  <c r="Z250" i="1"/>
  <c r="AM250" i="1"/>
  <c r="BK251" i="1"/>
  <c r="CN251" i="1"/>
  <c r="AE250" i="1"/>
  <c r="DO251" i="1"/>
  <c r="BC251" i="1"/>
  <c r="AL250" i="1"/>
  <c r="AP250" i="1"/>
  <c r="AU250" i="1"/>
  <c r="CT250" i="1"/>
  <c r="AF251" i="1"/>
  <c r="DN251" i="1"/>
  <c r="DQ251" i="1"/>
  <c r="AW251" i="1"/>
  <c r="DE251" i="1"/>
  <c r="DL251" i="1"/>
  <c r="CF251" i="1"/>
  <c r="AZ406" i="3" l="1"/>
  <c r="AY406" i="3"/>
  <c r="BL395" i="3"/>
  <c r="BI396" i="3"/>
  <c r="BH396" i="3"/>
  <c r="AO397" i="3"/>
  <c r="AP397" i="3"/>
  <c r="AV407" i="3"/>
  <c r="AW407" i="3"/>
  <c r="AT412" i="3"/>
  <c r="AU412" i="3"/>
  <c r="W193" i="2"/>
  <c r="Y193" i="2" s="1"/>
  <c r="X193" i="2"/>
  <c r="Y390" i="3"/>
  <c r="Z390" i="3"/>
  <c r="U390" i="3"/>
  <c r="AD390" i="3"/>
  <c r="AC390" i="3"/>
  <c r="V390" i="3"/>
  <c r="U193" i="2"/>
  <c r="V193" i="2"/>
  <c r="BC388" i="3"/>
  <c r="BD388" i="3"/>
  <c r="K283" i="2"/>
  <c r="AB282" i="2"/>
  <c r="W752" i="1"/>
  <c r="CH751" i="1"/>
  <c r="AE751" i="1"/>
  <c r="AD751" i="1"/>
  <c r="CI751" i="1"/>
  <c r="CM751" i="1"/>
  <c r="AF751" i="1"/>
  <c r="CL751" i="1"/>
  <c r="Z751" i="1"/>
  <c r="AB751" i="1"/>
  <c r="CF751" i="1"/>
  <c r="AA751" i="1"/>
  <c r="X751" i="1"/>
  <c r="CJ751" i="1"/>
  <c r="Y751" i="1"/>
  <c r="CG751" i="1"/>
  <c r="CO751" i="1"/>
  <c r="AS751" i="1"/>
  <c r="AG751" i="1"/>
  <c r="CN751" i="1"/>
  <c r="CK751" i="1"/>
  <c r="AY751" i="1"/>
  <c r="AP751" i="1"/>
  <c r="CP751" i="1"/>
  <c r="DE751" i="1"/>
  <c r="CZ751" i="1"/>
  <c r="CQ751" i="1"/>
  <c r="AK751" i="1"/>
  <c r="AI751" i="1"/>
  <c r="CY751" i="1"/>
  <c r="CU751" i="1"/>
  <c r="AQ751" i="1"/>
  <c r="AR751" i="1"/>
  <c r="AO751" i="1"/>
  <c r="DA751" i="1"/>
  <c r="AW751" i="1"/>
  <c r="BA751" i="1"/>
  <c r="AL751" i="1"/>
  <c r="DG751" i="1"/>
  <c r="CW751" i="1"/>
  <c r="DC751" i="1"/>
  <c r="AM751" i="1"/>
  <c r="AC751" i="1"/>
  <c r="CS751" i="1"/>
  <c r="AU751" i="1"/>
  <c r="DI751" i="1"/>
  <c r="CT751" i="1"/>
  <c r="AH751" i="1"/>
  <c r="CX751" i="1"/>
  <c r="AT751" i="1"/>
  <c r="CV751" i="1"/>
  <c r="DB751" i="1"/>
  <c r="AV751" i="1"/>
  <c r="DF751" i="1"/>
  <c r="DH751" i="1"/>
  <c r="AZ751" i="1"/>
  <c r="DD751" i="1"/>
  <c r="AX751" i="1"/>
  <c r="CR751" i="1"/>
  <c r="AN751" i="1"/>
  <c r="AJ751" i="1"/>
  <c r="BJ482" i="3"/>
  <c r="AS482" i="3"/>
  <c r="AN482" i="3"/>
  <c r="AX482" i="3"/>
  <c r="AR281" i="2"/>
  <c r="BD281" i="2"/>
  <c r="AM281" i="2"/>
  <c r="AH281" i="2"/>
  <c r="AH483" i="3"/>
  <c r="Q484" i="3"/>
  <c r="AP214" i="2"/>
  <c r="AQ214" i="2"/>
  <c r="O193" i="2"/>
  <c r="Q193" i="2" s="1"/>
  <c r="AX193" i="2"/>
  <c r="P193" i="2"/>
  <c r="AW193" i="2"/>
  <c r="R192" i="2"/>
  <c r="AY192" i="2"/>
  <c r="AZ192" i="2"/>
  <c r="AK250" i="1"/>
  <c r="AV249" i="1"/>
  <c r="AC250" i="1"/>
  <c r="AZ250" i="1"/>
  <c r="DH250" i="1"/>
  <c r="DA250" i="1"/>
  <c r="DD250" i="1"/>
  <c r="BA250" i="1"/>
  <c r="EA250" i="1"/>
  <c r="AN249" i="1"/>
  <c r="BQ250" i="1"/>
  <c r="BY250" i="1"/>
  <c r="BP249" i="1"/>
  <c r="BV250" i="1"/>
  <c r="AT249" i="1"/>
  <c r="DU250" i="1"/>
  <c r="BX249" i="1"/>
  <c r="EJ249" i="1"/>
  <c r="CV249" i="1"/>
  <c r="EL250" i="1"/>
  <c r="BS250" i="1"/>
  <c r="AX249" i="1"/>
  <c r="CA250" i="1"/>
  <c r="EE250" i="1"/>
  <c r="DY250" i="1"/>
  <c r="DB249" i="1"/>
  <c r="BZ249" i="1"/>
  <c r="DV249" i="1"/>
  <c r="CB249" i="1"/>
  <c r="BW250" i="1"/>
  <c r="CD250" i="1"/>
  <c r="EH250" i="1"/>
  <c r="BT250" i="1"/>
  <c r="CE250" i="1"/>
  <c r="EM250" i="1"/>
  <c r="CC250" i="1"/>
  <c r="DT250" i="1"/>
  <c r="AJ249" i="1"/>
  <c r="BU250" i="1"/>
  <c r="EI250" i="1"/>
  <c r="EC250" i="1"/>
  <c r="EG250" i="1"/>
  <c r="BN249" i="1"/>
  <c r="EF249" i="1"/>
  <c r="DZ249" i="1"/>
  <c r="BM250" i="1"/>
  <c r="DW250" i="1"/>
  <c r="EB250" i="1"/>
  <c r="BL250" i="1"/>
  <c r="CR249" i="1"/>
  <c r="BR249" i="1"/>
  <c r="ED250" i="1"/>
  <c r="DX250" i="1"/>
  <c r="BO250" i="1"/>
  <c r="EK250" i="1"/>
  <c r="DF249" i="1"/>
  <c r="AJ224" i="2"/>
  <c r="AI224" i="2"/>
  <c r="AG225" i="2" s="1"/>
  <c r="BB227" i="2"/>
  <c r="BE227" i="2" s="1"/>
  <c r="BC227" i="2"/>
  <c r="AK224" i="2"/>
  <c r="AN224" i="2" s="1"/>
  <c r="AL224" i="2"/>
  <c r="CF252" i="1"/>
  <c r="DE252" i="1"/>
  <c r="AF252" i="1"/>
  <c r="AL251" i="1"/>
  <c r="DO252" i="1"/>
  <c r="DL252" i="1"/>
  <c r="AW252" i="1"/>
  <c r="DQ252" i="1"/>
  <c r="AU251" i="1"/>
  <c r="AP251" i="1"/>
  <c r="BC252" i="1"/>
  <c r="BK252" i="1"/>
  <c r="AM251" i="1"/>
  <c r="BI252" i="1"/>
  <c r="CJ252" i="1"/>
  <c r="AI251" i="1"/>
  <c r="CQ251" i="1"/>
  <c r="DG251" i="1"/>
  <c r="BJ252" i="1"/>
  <c r="CK252" i="1"/>
  <c r="CU251" i="1"/>
  <c r="AS253" i="1"/>
  <c r="CO252" i="1"/>
  <c r="CS252" i="1"/>
  <c r="BB252" i="1"/>
  <c r="BD252" i="1"/>
  <c r="DK252" i="1"/>
  <c r="AH251" i="1"/>
  <c r="CH251" i="1"/>
  <c r="AR252" i="1"/>
  <c r="BH252" i="1"/>
  <c r="AA251" i="1"/>
  <c r="AQ251" i="1"/>
  <c r="CM251" i="1"/>
  <c r="CI251" i="1"/>
  <c r="DI252" i="1"/>
  <c r="AD251" i="1"/>
  <c r="DN252" i="1"/>
  <c r="AE251" i="1"/>
  <c r="CN252" i="1"/>
  <c r="Z251" i="1"/>
  <c r="CX251" i="1"/>
  <c r="DP252" i="1"/>
  <c r="CY251" i="1"/>
  <c r="Y252" i="1"/>
  <c r="CL251" i="1"/>
  <c r="CG252" i="1"/>
  <c r="AB252" i="1"/>
  <c r="BE252" i="1"/>
  <c r="X252" i="1"/>
  <c r="AY251" i="1"/>
  <c r="DJ253" i="1"/>
  <c r="CW252" i="1"/>
  <c r="CZ252" i="1"/>
  <c r="AG252" i="1"/>
  <c r="DC251" i="1"/>
  <c r="CP251" i="1"/>
  <c r="AO252" i="1"/>
  <c r="DM252" i="1"/>
  <c r="DR253" i="1"/>
  <c r="CT251" i="1"/>
  <c r="DS252" i="1"/>
  <c r="BG252" i="1"/>
  <c r="BF253" i="1"/>
  <c r="AQ413" i="3" l="1"/>
  <c r="AT413" i="3" s="1"/>
  <c r="AR413" i="3"/>
  <c r="AY407" i="3"/>
  <c r="AZ407" i="3"/>
  <c r="BK396" i="3"/>
  <c r="BL396" i="3"/>
  <c r="AM398" i="3"/>
  <c r="AL398" i="3"/>
  <c r="AO398" i="3" s="1"/>
  <c r="Z193" i="2"/>
  <c r="W194" i="2"/>
  <c r="Y194" i="2" s="1"/>
  <c r="X194" i="2"/>
  <c r="AH484" i="3"/>
  <c r="Q485" i="3"/>
  <c r="T194" i="2"/>
  <c r="S194" i="2"/>
  <c r="AR282" i="2"/>
  <c r="AH282" i="2"/>
  <c r="AM282" i="2"/>
  <c r="BD282" i="2"/>
  <c r="W390" i="3"/>
  <c r="X390" i="3"/>
  <c r="AS483" i="3"/>
  <c r="BJ483" i="3"/>
  <c r="AX483" i="3"/>
  <c r="AN483" i="3"/>
  <c r="K284" i="2"/>
  <c r="AB283" i="2"/>
  <c r="W753" i="1"/>
  <c r="Z752" i="1"/>
  <c r="AE752" i="1"/>
  <c r="AD752" i="1"/>
  <c r="CH752" i="1"/>
  <c r="AA752" i="1"/>
  <c r="AB752" i="1"/>
  <c r="AF752" i="1"/>
  <c r="CJ752" i="1"/>
  <c r="CI752" i="1"/>
  <c r="Y752" i="1"/>
  <c r="X752" i="1"/>
  <c r="CF752" i="1"/>
  <c r="CN752" i="1"/>
  <c r="AS752" i="1"/>
  <c r="CK752" i="1"/>
  <c r="CM752" i="1"/>
  <c r="CG752" i="1"/>
  <c r="CO752" i="1"/>
  <c r="CL752" i="1"/>
  <c r="AG752" i="1"/>
  <c r="DA752" i="1"/>
  <c r="AO752" i="1"/>
  <c r="AC752" i="1"/>
  <c r="BA752" i="1"/>
  <c r="DE752" i="1"/>
  <c r="DG752" i="1"/>
  <c r="AK752" i="1"/>
  <c r="CW752" i="1"/>
  <c r="AP752" i="1"/>
  <c r="CZ752" i="1"/>
  <c r="AR752" i="1"/>
  <c r="CY752" i="1"/>
  <c r="AY752" i="1"/>
  <c r="AW752" i="1"/>
  <c r="CQ752" i="1"/>
  <c r="AU752" i="1"/>
  <c r="CP752" i="1"/>
  <c r="DI752" i="1"/>
  <c r="DC752" i="1"/>
  <c r="CT752" i="1"/>
  <c r="CS752" i="1"/>
  <c r="AI752" i="1"/>
  <c r="CX752" i="1"/>
  <c r="AH752" i="1"/>
  <c r="AL752" i="1"/>
  <c r="AQ752" i="1"/>
  <c r="AM752" i="1"/>
  <c r="CU752" i="1"/>
  <c r="DH752" i="1"/>
  <c r="AZ752" i="1"/>
  <c r="AV752" i="1"/>
  <c r="CV752" i="1"/>
  <c r="CR752" i="1"/>
  <c r="AT752" i="1"/>
  <c r="AN752" i="1"/>
  <c r="DB752" i="1"/>
  <c r="DF752" i="1"/>
  <c r="DD752" i="1"/>
  <c r="AX752" i="1"/>
  <c r="AJ752" i="1"/>
  <c r="BE388" i="3"/>
  <c r="BF388" i="3"/>
  <c r="AF390" i="3"/>
  <c r="AE390" i="3"/>
  <c r="AB390" i="3"/>
  <c r="AA390" i="3"/>
  <c r="AT214" i="2"/>
  <c r="AS214" i="2"/>
  <c r="AZ193" i="2"/>
  <c r="R193" i="2"/>
  <c r="AY193" i="2"/>
  <c r="AX194" i="2"/>
  <c r="P194" i="2"/>
  <c r="AW194" i="2"/>
  <c r="O194" i="2"/>
  <c r="Q194" i="2" s="1"/>
  <c r="AK251" i="1"/>
  <c r="AV250" i="1"/>
  <c r="AC251" i="1"/>
  <c r="DH251" i="1"/>
  <c r="AZ251" i="1"/>
  <c r="DA251" i="1"/>
  <c r="BA251" i="1"/>
  <c r="DD251" i="1"/>
  <c r="EF250" i="1"/>
  <c r="BO251" i="1"/>
  <c r="ED251" i="1"/>
  <c r="EB251" i="1"/>
  <c r="BM251" i="1"/>
  <c r="CD251" i="1"/>
  <c r="BZ250" i="1"/>
  <c r="AT250" i="1"/>
  <c r="EG251" i="1"/>
  <c r="EI251" i="1"/>
  <c r="CC251" i="1"/>
  <c r="CE251" i="1"/>
  <c r="BW251" i="1"/>
  <c r="DB250" i="1"/>
  <c r="EE251" i="1"/>
  <c r="AX250" i="1"/>
  <c r="EL251" i="1"/>
  <c r="EJ250" i="1"/>
  <c r="DU251" i="1"/>
  <c r="BV251" i="1"/>
  <c r="EK251" i="1"/>
  <c r="DX251" i="1"/>
  <c r="BR250" i="1"/>
  <c r="BL251" i="1"/>
  <c r="DW251" i="1"/>
  <c r="DZ250" i="1"/>
  <c r="AJ250" i="1"/>
  <c r="EH251" i="1"/>
  <c r="DV250" i="1"/>
  <c r="BY251" i="1"/>
  <c r="AN250" i="1"/>
  <c r="DF250" i="1"/>
  <c r="CR250" i="1"/>
  <c r="BN250" i="1"/>
  <c r="EC251" i="1"/>
  <c r="BU251" i="1"/>
  <c r="DT251" i="1"/>
  <c r="EM251" i="1"/>
  <c r="BT251" i="1"/>
  <c r="CB250" i="1"/>
  <c r="DY251" i="1"/>
  <c r="CA251" i="1"/>
  <c r="BS251" i="1"/>
  <c r="CV250" i="1"/>
  <c r="BX250" i="1"/>
  <c r="BP250" i="1"/>
  <c r="BQ251" i="1"/>
  <c r="EA251" i="1"/>
  <c r="AF225" i="2"/>
  <c r="AJ225" i="2" s="1"/>
  <c r="AL225" i="2"/>
  <c r="AK225" i="2"/>
  <c r="BF227" i="2"/>
  <c r="BC228" i="2"/>
  <c r="BB228" i="2"/>
  <c r="BE228" i="2" s="1"/>
  <c r="AO224" i="2"/>
  <c r="DC252" i="1"/>
  <c r="AG253" i="1"/>
  <c r="BG253" i="1"/>
  <c r="BF254" i="1"/>
  <c r="CT252" i="1"/>
  <c r="DM253" i="1"/>
  <c r="CP252" i="1"/>
  <c r="CW253" i="1"/>
  <c r="AY252" i="1"/>
  <c r="BE253" i="1"/>
  <c r="CL252" i="1"/>
  <c r="CY252" i="1"/>
  <c r="CX252" i="1"/>
  <c r="CN253" i="1"/>
  <c r="DN253" i="1"/>
  <c r="AD252" i="1"/>
  <c r="CI252" i="1"/>
  <c r="AQ252" i="1"/>
  <c r="BH253" i="1"/>
  <c r="CH252" i="1"/>
  <c r="AH252" i="1"/>
  <c r="BD253" i="1"/>
  <c r="CS253" i="1"/>
  <c r="AS254" i="1"/>
  <c r="CK253" i="1"/>
  <c r="BJ253" i="1"/>
  <c r="DG252" i="1"/>
  <c r="CJ253" i="1"/>
  <c r="AM252" i="1"/>
  <c r="BC253" i="1"/>
  <c r="DQ253" i="1"/>
  <c r="DL253" i="1"/>
  <c r="AL252" i="1"/>
  <c r="AF253" i="1"/>
  <c r="DE253" i="1"/>
  <c r="DR254" i="1"/>
  <c r="DJ254" i="1"/>
  <c r="X253" i="1"/>
  <c r="AB253" i="1"/>
  <c r="CG253" i="1"/>
  <c r="Y253" i="1"/>
  <c r="DP253" i="1"/>
  <c r="Z252" i="1"/>
  <c r="AE252" i="1"/>
  <c r="DI253" i="1"/>
  <c r="AR253" i="1"/>
  <c r="DK253" i="1"/>
  <c r="BB253" i="1"/>
  <c r="CO253" i="1"/>
  <c r="CU252" i="1"/>
  <c r="CQ252" i="1"/>
  <c r="AI252" i="1"/>
  <c r="BI253" i="1"/>
  <c r="BK253" i="1"/>
  <c r="AP252" i="1"/>
  <c r="AU252" i="1"/>
  <c r="AW253" i="1"/>
  <c r="DO253" i="1"/>
  <c r="CF253" i="1"/>
  <c r="DS253" i="1"/>
  <c r="AO253" i="1"/>
  <c r="CZ253" i="1"/>
  <c r="CM252" i="1"/>
  <c r="AA252" i="1"/>
  <c r="AU413" i="3" l="1"/>
  <c r="AM399" i="3"/>
  <c r="AL399" i="3"/>
  <c r="AO399" i="3"/>
  <c r="AV408" i="3"/>
  <c r="AW408" i="3"/>
  <c r="BH397" i="3"/>
  <c r="BI397" i="3"/>
  <c r="AR414" i="3"/>
  <c r="AQ414" i="3"/>
  <c r="AP398" i="3"/>
  <c r="X195" i="2"/>
  <c r="W195" i="2"/>
  <c r="Z194" i="2"/>
  <c r="K285" i="2"/>
  <c r="AB284" i="2"/>
  <c r="V194" i="2"/>
  <c r="W754" i="1"/>
  <c r="AD753" i="1"/>
  <c r="CH753" i="1"/>
  <c r="AA753" i="1"/>
  <c r="AE753" i="1"/>
  <c r="CL753" i="1"/>
  <c r="CM753" i="1"/>
  <c r="X753" i="1"/>
  <c r="AF753" i="1"/>
  <c r="CI753" i="1"/>
  <c r="AB753" i="1"/>
  <c r="CF753" i="1"/>
  <c r="CJ753" i="1"/>
  <c r="CN753" i="1"/>
  <c r="CO753" i="1"/>
  <c r="AG753" i="1"/>
  <c r="CG753" i="1"/>
  <c r="Y753" i="1"/>
  <c r="CK753" i="1"/>
  <c r="Z753" i="1"/>
  <c r="AS753" i="1"/>
  <c r="DG753" i="1"/>
  <c r="CW753" i="1"/>
  <c r="CS753" i="1"/>
  <c r="AR753" i="1"/>
  <c r="AM753" i="1"/>
  <c r="AC753" i="1"/>
  <c r="AK753" i="1"/>
  <c r="DA753" i="1"/>
  <c r="AY753" i="1"/>
  <c r="CP753" i="1"/>
  <c r="DI753" i="1"/>
  <c r="DE753" i="1"/>
  <c r="BA753" i="1"/>
  <c r="CQ753" i="1"/>
  <c r="CY753" i="1"/>
  <c r="CU753" i="1"/>
  <c r="DC753" i="1"/>
  <c r="CZ753" i="1"/>
  <c r="AO753" i="1"/>
  <c r="AI753" i="1"/>
  <c r="CT753" i="1"/>
  <c r="AP753" i="1"/>
  <c r="AW753" i="1"/>
  <c r="AH753" i="1"/>
  <c r="AU753" i="1"/>
  <c r="CX753" i="1"/>
  <c r="AL753" i="1"/>
  <c r="AQ753" i="1"/>
  <c r="DH753" i="1"/>
  <c r="AZ753" i="1"/>
  <c r="DD753" i="1"/>
  <c r="DF753" i="1"/>
  <c r="AN753" i="1"/>
  <c r="DB753" i="1"/>
  <c r="AT753" i="1"/>
  <c r="AV753" i="1"/>
  <c r="AX753" i="1"/>
  <c r="CV753" i="1"/>
  <c r="CR753" i="1"/>
  <c r="AJ753" i="1"/>
  <c r="Y391" i="3"/>
  <c r="AD391" i="3"/>
  <c r="AC391" i="3"/>
  <c r="Z391" i="3"/>
  <c r="U391" i="3"/>
  <c r="V391" i="3"/>
  <c r="AH485" i="3"/>
  <c r="Q486" i="3"/>
  <c r="BC389" i="3"/>
  <c r="BD389" i="3"/>
  <c r="AR283" i="2"/>
  <c r="BD283" i="2"/>
  <c r="AH283" i="2"/>
  <c r="AM283" i="2"/>
  <c r="U194" i="2"/>
  <c r="BJ484" i="3"/>
  <c r="AS484" i="3"/>
  <c r="AX484" i="3"/>
  <c r="AN484" i="3"/>
  <c r="AP215" i="2"/>
  <c r="AQ215" i="2"/>
  <c r="R194" i="2"/>
  <c r="AY194" i="2"/>
  <c r="AZ194" i="2"/>
  <c r="O195" i="2"/>
  <c r="Q195" i="2" s="1"/>
  <c r="AX195" i="2"/>
  <c r="P195" i="2"/>
  <c r="AW195" i="2"/>
  <c r="AK252" i="1"/>
  <c r="AV251" i="1"/>
  <c r="AC252" i="1"/>
  <c r="AZ252" i="1"/>
  <c r="DH252" i="1"/>
  <c r="DA252" i="1"/>
  <c r="DD252" i="1"/>
  <c r="BA252" i="1"/>
  <c r="BQ252" i="1"/>
  <c r="BX251" i="1"/>
  <c r="BS252" i="1"/>
  <c r="EE252" i="1"/>
  <c r="BW252" i="1"/>
  <c r="CC252" i="1"/>
  <c r="EG252" i="1"/>
  <c r="AT251" i="1"/>
  <c r="CD252" i="1"/>
  <c r="EB252" i="1"/>
  <c r="BO252" i="1"/>
  <c r="EC252" i="1"/>
  <c r="EA252" i="1"/>
  <c r="BP251" i="1"/>
  <c r="CV251" i="1"/>
  <c r="CB251" i="1"/>
  <c r="EM252" i="1"/>
  <c r="BN251" i="1"/>
  <c r="DF251" i="1"/>
  <c r="BL252" i="1"/>
  <c r="DX252" i="1"/>
  <c r="AX251" i="1"/>
  <c r="DB251" i="1"/>
  <c r="CE252" i="1"/>
  <c r="EI252" i="1"/>
  <c r="ED252" i="1"/>
  <c r="EF251" i="1"/>
  <c r="DY252" i="1"/>
  <c r="BT252" i="1"/>
  <c r="DT252" i="1"/>
  <c r="BY252" i="1"/>
  <c r="EH252" i="1"/>
  <c r="DZ251" i="1"/>
  <c r="BV252" i="1"/>
  <c r="EJ251" i="1"/>
  <c r="CA252" i="1"/>
  <c r="BU252" i="1"/>
  <c r="CR251" i="1"/>
  <c r="AN251" i="1"/>
  <c r="DV251" i="1"/>
  <c r="AJ251" i="1"/>
  <c r="DW252" i="1"/>
  <c r="BR251" i="1"/>
  <c r="EK252" i="1"/>
  <c r="DU252" i="1"/>
  <c r="EL252" i="1"/>
  <c r="BZ251" i="1"/>
  <c r="BM252" i="1"/>
  <c r="AI225" i="2"/>
  <c r="AF226" i="2" s="1"/>
  <c r="AI226" i="2" s="1"/>
  <c r="BB229" i="2"/>
  <c r="BE229" i="2" s="1"/>
  <c r="BC229" i="2"/>
  <c r="AO225" i="2"/>
  <c r="BF228" i="2"/>
  <c r="AN225" i="2"/>
  <c r="CM253" i="1"/>
  <c r="DS254" i="1"/>
  <c r="AA253" i="1"/>
  <c r="AW254" i="1"/>
  <c r="Z253" i="1"/>
  <c r="AO254" i="1"/>
  <c r="CF254" i="1"/>
  <c r="DO254" i="1"/>
  <c r="AP253" i="1"/>
  <c r="BK254" i="1"/>
  <c r="BI254" i="1"/>
  <c r="CQ253" i="1"/>
  <c r="CU253" i="1"/>
  <c r="BB254" i="1"/>
  <c r="DK254" i="1"/>
  <c r="CG254" i="1"/>
  <c r="AB254" i="1"/>
  <c r="DR255" i="1"/>
  <c r="DE254" i="1"/>
  <c r="AL253" i="1"/>
  <c r="BC254" i="1"/>
  <c r="CJ254" i="1"/>
  <c r="DG253" i="1"/>
  <c r="CK254" i="1"/>
  <c r="CS254" i="1"/>
  <c r="CH253" i="1"/>
  <c r="BH254" i="1"/>
  <c r="CI253" i="1"/>
  <c r="DN254" i="1"/>
  <c r="CN254" i="1"/>
  <c r="CY253" i="1"/>
  <c r="CW254" i="1"/>
  <c r="CP253" i="1"/>
  <c r="CT253" i="1"/>
  <c r="AG254" i="1"/>
  <c r="CZ254" i="1"/>
  <c r="AI253" i="1"/>
  <c r="CO254" i="1"/>
  <c r="AR254" i="1"/>
  <c r="AE253" i="1"/>
  <c r="DP254" i="1"/>
  <c r="Y254" i="1"/>
  <c r="X254" i="1"/>
  <c r="DJ255" i="1"/>
  <c r="AF254" i="1"/>
  <c r="DL254" i="1"/>
  <c r="DQ254" i="1"/>
  <c r="AM253" i="1"/>
  <c r="AS255" i="1"/>
  <c r="BD254" i="1"/>
  <c r="AH253" i="1"/>
  <c r="AD253" i="1"/>
  <c r="CX253" i="1"/>
  <c r="BE254" i="1"/>
  <c r="AY253" i="1"/>
  <c r="DM254" i="1"/>
  <c r="BF255" i="1"/>
  <c r="BG254" i="1"/>
  <c r="DI254" i="1"/>
  <c r="BJ254" i="1"/>
  <c r="CL253" i="1"/>
  <c r="AU253" i="1"/>
  <c r="AQ253" i="1"/>
  <c r="DC253" i="1"/>
  <c r="AP399" i="3" l="1"/>
  <c r="BL397" i="3"/>
  <c r="AM400" i="3"/>
  <c r="AL400" i="3"/>
  <c r="AO400" i="3" s="1"/>
  <c r="AT414" i="3"/>
  <c r="AU414" i="3"/>
  <c r="BK397" i="3"/>
  <c r="AY408" i="3"/>
  <c r="AZ408" i="3"/>
  <c r="Z195" i="2"/>
  <c r="Y195" i="2"/>
  <c r="X391" i="3"/>
  <c r="AB391" i="3"/>
  <c r="BF389" i="3"/>
  <c r="S195" i="2"/>
  <c r="T195" i="2"/>
  <c r="AH486" i="3"/>
  <c r="Q487" i="3"/>
  <c r="AR284" i="2"/>
  <c r="AH284" i="2"/>
  <c r="AM284" i="2"/>
  <c r="BD284" i="2"/>
  <c r="BE389" i="3"/>
  <c r="AS485" i="3"/>
  <c r="BJ485" i="3"/>
  <c r="AN485" i="3"/>
  <c r="AX485" i="3"/>
  <c r="W755" i="1"/>
  <c r="CH754" i="1"/>
  <c r="CL754" i="1"/>
  <c r="AA754" i="1"/>
  <c r="CM754" i="1"/>
  <c r="AB754" i="1"/>
  <c r="CF754" i="1"/>
  <c r="Z754" i="1"/>
  <c r="X754" i="1"/>
  <c r="CI754" i="1"/>
  <c r="CN754" i="1"/>
  <c r="Y754" i="1"/>
  <c r="CJ754" i="1"/>
  <c r="AS754" i="1"/>
  <c r="AD754" i="1"/>
  <c r="AE754" i="1"/>
  <c r="AF754" i="1"/>
  <c r="AG754" i="1"/>
  <c r="CG754" i="1"/>
  <c r="CK754" i="1"/>
  <c r="CO754" i="1"/>
  <c r="AK754" i="1"/>
  <c r="AY754" i="1"/>
  <c r="CW754" i="1"/>
  <c r="AM754" i="1"/>
  <c r="DG754" i="1"/>
  <c r="AI754" i="1"/>
  <c r="AO754" i="1"/>
  <c r="AP754" i="1"/>
  <c r="AQ754" i="1"/>
  <c r="CS754" i="1"/>
  <c r="AC754" i="1"/>
  <c r="DA754" i="1"/>
  <c r="DC754" i="1"/>
  <c r="AL754" i="1"/>
  <c r="DE754" i="1"/>
  <c r="CU754" i="1"/>
  <c r="AR754" i="1"/>
  <c r="CQ754" i="1"/>
  <c r="AH754" i="1"/>
  <c r="CP754" i="1"/>
  <c r="DI754" i="1"/>
  <c r="AU754" i="1"/>
  <c r="BA754" i="1"/>
  <c r="CZ754" i="1"/>
  <c r="CX754" i="1"/>
  <c r="CT754" i="1"/>
  <c r="AW754" i="1"/>
  <c r="CY754" i="1"/>
  <c r="DB754" i="1"/>
  <c r="DF754" i="1"/>
  <c r="CR754" i="1"/>
  <c r="AJ754" i="1"/>
  <c r="AV754" i="1"/>
  <c r="DH754" i="1"/>
  <c r="CV754" i="1"/>
  <c r="DD754" i="1"/>
  <c r="AX754" i="1"/>
  <c r="AT754" i="1"/>
  <c r="AN754" i="1"/>
  <c r="AZ754" i="1"/>
  <c r="K286" i="2"/>
  <c r="AB285" i="2"/>
  <c r="W391" i="3"/>
  <c r="AF391" i="3"/>
  <c r="AE391" i="3"/>
  <c r="AA391" i="3"/>
  <c r="AT215" i="2"/>
  <c r="AS215" i="2"/>
  <c r="AG226" i="2"/>
  <c r="AZ195" i="2"/>
  <c r="O196" i="2"/>
  <c r="Q196" i="2" s="1"/>
  <c r="AX196" i="2"/>
  <c r="AW196" i="2"/>
  <c r="P196" i="2"/>
  <c r="R195" i="2"/>
  <c r="AY195" i="2"/>
  <c r="AK253" i="1"/>
  <c r="AV252" i="1"/>
  <c r="AC253" i="1"/>
  <c r="DH253" i="1"/>
  <c r="AZ253" i="1"/>
  <c r="DA253" i="1"/>
  <c r="BA253" i="1"/>
  <c r="DD253" i="1"/>
  <c r="BM253" i="1"/>
  <c r="AN252" i="1"/>
  <c r="BY253" i="1"/>
  <c r="DT253" i="1"/>
  <c r="DY253" i="1"/>
  <c r="ED253" i="1"/>
  <c r="CE253" i="1"/>
  <c r="AX252" i="1"/>
  <c r="BL253" i="1"/>
  <c r="BN252" i="1"/>
  <c r="BP252" i="1"/>
  <c r="EC253" i="1"/>
  <c r="EB253" i="1"/>
  <c r="AT252" i="1"/>
  <c r="CC253" i="1"/>
  <c r="EE253" i="1"/>
  <c r="CB252" i="1"/>
  <c r="BZ252" i="1"/>
  <c r="DV252" i="1"/>
  <c r="BV253" i="1"/>
  <c r="BT253" i="1"/>
  <c r="DB252" i="1"/>
  <c r="DX253" i="1"/>
  <c r="DF252" i="1"/>
  <c r="EM253" i="1"/>
  <c r="CV252" i="1"/>
  <c r="EA253" i="1"/>
  <c r="BO253" i="1"/>
  <c r="EG253" i="1"/>
  <c r="BS253" i="1"/>
  <c r="BQ253" i="1"/>
  <c r="EL253" i="1"/>
  <c r="EK253" i="1"/>
  <c r="DW253" i="1"/>
  <c r="CR252" i="1"/>
  <c r="CA253" i="1"/>
  <c r="EH253" i="1"/>
  <c r="BX252" i="1"/>
  <c r="DU253" i="1"/>
  <c r="BR252" i="1"/>
  <c r="AJ252" i="1"/>
  <c r="BU253" i="1"/>
  <c r="EJ252" i="1"/>
  <c r="DZ252" i="1"/>
  <c r="EF252" i="1"/>
  <c r="EI253" i="1"/>
  <c r="CD253" i="1"/>
  <c r="BW253" i="1"/>
  <c r="AJ226" i="2"/>
  <c r="AG227" i="2"/>
  <c r="AF227" i="2"/>
  <c r="AK226" i="2"/>
  <c r="AN226" i="2" s="1"/>
  <c r="AL226" i="2"/>
  <c r="BF229" i="2"/>
  <c r="BC230" i="2"/>
  <c r="BB230" i="2"/>
  <c r="DM255" i="1"/>
  <c r="DL255" i="1"/>
  <c r="BJ255" i="1"/>
  <c r="BF256" i="1"/>
  <c r="AS256" i="1"/>
  <c r="AD254" i="1"/>
  <c r="DC254" i="1"/>
  <c r="AU254" i="1"/>
  <c r="CL254" i="1"/>
  <c r="DI255" i="1"/>
  <c r="BG255" i="1"/>
  <c r="AY254" i="1"/>
  <c r="CX254" i="1"/>
  <c r="BD255" i="1"/>
  <c r="AM254" i="1"/>
  <c r="X255" i="1"/>
  <c r="DP255" i="1"/>
  <c r="AG255" i="1"/>
  <c r="CW255" i="1"/>
  <c r="CY254" i="1"/>
  <c r="CN255" i="1"/>
  <c r="CI254" i="1"/>
  <c r="CH254" i="1"/>
  <c r="CS255" i="1"/>
  <c r="CK255" i="1"/>
  <c r="CJ255" i="1"/>
  <c r="BC255" i="1"/>
  <c r="DE255" i="1"/>
  <c r="AB255" i="1"/>
  <c r="BB255" i="1"/>
  <c r="CQ254" i="1"/>
  <c r="BK255" i="1"/>
  <c r="AO255" i="1"/>
  <c r="Z254" i="1"/>
  <c r="AW255" i="1"/>
  <c r="DS255" i="1"/>
  <c r="CP254" i="1"/>
  <c r="AQ254" i="1"/>
  <c r="AH254" i="1"/>
  <c r="DQ255" i="1"/>
  <c r="AF255" i="1"/>
  <c r="DJ256" i="1"/>
  <c r="Y255" i="1"/>
  <c r="AE254" i="1"/>
  <c r="AR255" i="1"/>
  <c r="CO255" i="1"/>
  <c r="AI254" i="1"/>
  <c r="CZ255" i="1"/>
  <c r="CT254" i="1"/>
  <c r="DN255" i="1"/>
  <c r="BH255" i="1"/>
  <c r="DG254" i="1"/>
  <c r="AL254" i="1"/>
  <c r="DR256" i="1"/>
  <c r="DK255" i="1"/>
  <c r="CU254" i="1"/>
  <c r="BI255" i="1"/>
  <c r="AP254" i="1"/>
  <c r="DO255" i="1"/>
  <c r="AA254" i="1"/>
  <c r="CM254" i="1"/>
  <c r="BE255" i="1"/>
  <c r="CG255" i="1"/>
  <c r="CF255" i="1"/>
  <c r="AQ415" i="3" l="1"/>
  <c r="AT415" i="3" s="1"/>
  <c r="AR415" i="3"/>
  <c r="AW409" i="3"/>
  <c r="AV409" i="3"/>
  <c r="BI398" i="3"/>
  <c r="BH398" i="3"/>
  <c r="BK398" i="3" s="1"/>
  <c r="AP400" i="3"/>
  <c r="AM401" i="3"/>
  <c r="AL401" i="3"/>
  <c r="W196" i="2"/>
  <c r="Y196" i="2" s="1"/>
  <c r="X196" i="2"/>
  <c r="AR285" i="2"/>
  <c r="BD285" i="2"/>
  <c r="AM285" i="2"/>
  <c r="AH285" i="2"/>
  <c r="AH487" i="3"/>
  <c r="Q488" i="3"/>
  <c r="BJ486" i="3"/>
  <c r="AS486" i="3"/>
  <c r="AN486" i="3"/>
  <c r="AX486" i="3"/>
  <c r="W756" i="1"/>
  <c r="AD755" i="1"/>
  <c r="CL755" i="1"/>
  <c r="Z755" i="1"/>
  <c r="AA755" i="1"/>
  <c r="CH755" i="1"/>
  <c r="AE755" i="1"/>
  <c r="AB755" i="1"/>
  <c r="X755" i="1"/>
  <c r="CJ755" i="1"/>
  <c r="CM755" i="1"/>
  <c r="CN755" i="1"/>
  <c r="AG755" i="1"/>
  <c r="AF755" i="1"/>
  <c r="CF755" i="1"/>
  <c r="CK755" i="1"/>
  <c r="CO755" i="1"/>
  <c r="CI755" i="1"/>
  <c r="CG755" i="1"/>
  <c r="Y755" i="1"/>
  <c r="AS755" i="1"/>
  <c r="AK755" i="1"/>
  <c r="CW755" i="1"/>
  <c r="AP755" i="1"/>
  <c r="CQ755" i="1"/>
  <c r="AM755" i="1"/>
  <c r="AY755" i="1"/>
  <c r="DG755" i="1"/>
  <c r="AC755" i="1"/>
  <c r="AO755" i="1"/>
  <c r="DA755" i="1"/>
  <c r="DC755" i="1"/>
  <c r="CS755" i="1"/>
  <c r="CU755" i="1"/>
  <c r="CZ755" i="1"/>
  <c r="AW755" i="1"/>
  <c r="AI755" i="1"/>
  <c r="DI755" i="1"/>
  <c r="AH755" i="1"/>
  <c r="CX755" i="1"/>
  <c r="DE755" i="1"/>
  <c r="BA755" i="1"/>
  <c r="AL755" i="1"/>
  <c r="AU755" i="1"/>
  <c r="AQ755" i="1"/>
  <c r="CT755" i="1"/>
  <c r="CP755" i="1"/>
  <c r="AR755" i="1"/>
  <c r="CY755" i="1"/>
  <c r="AZ755" i="1"/>
  <c r="AX755" i="1"/>
  <c r="AT755" i="1"/>
  <c r="DD755" i="1"/>
  <c r="AJ755" i="1"/>
  <c r="DH755" i="1"/>
  <c r="AV755" i="1"/>
  <c r="DF755" i="1"/>
  <c r="AN755" i="1"/>
  <c r="CV755" i="1"/>
  <c r="CR755" i="1"/>
  <c r="DB755" i="1"/>
  <c r="K287" i="2"/>
  <c r="AB286" i="2"/>
  <c r="AC392" i="3"/>
  <c r="V392" i="3"/>
  <c r="U392" i="3"/>
  <c r="W392" i="3" s="1"/>
  <c r="Y392" i="3"/>
  <c r="Z392" i="3"/>
  <c r="AD392" i="3"/>
  <c r="BD390" i="3"/>
  <c r="BC390" i="3"/>
  <c r="U195" i="2"/>
  <c r="V195" i="2"/>
  <c r="AP216" i="2"/>
  <c r="AQ216" i="2"/>
  <c r="AY196" i="2"/>
  <c r="AZ196" i="2"/>
  <c r="O197" i="2"/>
  <c r="Q197" i="2" s="1"/>
  <c r="P197" i="2"/>
  <c r="AW197" i="2"/>
  <c r="AX197" i="2"/>
  <c r="R196" i="2"/>
  <c r="AK254" i="1"/>
  <c r="AV253" i="1"/>
  <c r="AC254" i="1"/>
  <c r="AZ254" i="1"/>
  <c r="DH254" i="1"/>
  <c r="DA254" i="1"/>
  <c r="DD254" i="1"/>
  <c r="BA254" i="1"/>
  <c r="CD254" i="1"/>
  <c r="EF253" i="1"/>
  <c r="EJ253" i="1"/>
  <c r="AJ253" i="1"/>
  <c r="CR253" i="1"/>
  <c r="EK254" i="1"/>
  <c r="EG254" i="1"/>
  <c r="EA254" i="1"/>
  <c r="EM254" i="1"/>
  <c r="DV253" i="1"/>
  <c r="CB253" i="1"/>
  <c r="BL254" i="1"/>
  <c r="CE254" i="1"/>
  <c r="DY254" i="1"/>
  <c r="DU254" i="1"/>
  <c r="EH254" i="1"/>
  <c r="BQ254" i="1"/>
  <c r="DX254" i="1"/>
  <c r="BT254" i="1"/>
  <c r="EE254" i="1"/>
  <c r="EC254" i="1"/>
  <c r="AX253" i="1"/>
  <c r="ED254" i="1"/>
  <c r="DT254" i="1"/>
  <c r="AN253" i="1"/>
  <c r="EI254" i="1"/>
  <c r="DZ253" i="1"/>
  <c r="BU254" i="1"/>
  <c r="BR253" i="1"/>
  <c r="BX253" i="1"/>
  <c r="CA254" i="1"/>
  <c r="DW254" i="1"/>
  <c r="BO254" i="1"/>
  <c r="CV253" i="1"/>
  <c r="DF253" i="1"/>
  <c r="DB253" i="1"/>
  <c r="BV254" i="1"/>
  <c r="BZ253" i="1"/>
  <c r="AT253" i="1"/>
  <c r="BN253" i="1"/>
  <c r="BM254" i="1"/>
  <c r="BW254" i="1"/>
  <c r="EL254" i="1"/>
  <c r="BS254" i="1"/>
  <c r="CC254" i="1"/>
  <c r="EB254" i="1"/>
  <c r="BP253" i="1"/>
  <c r="BY254" i="1"/>
  <c r="AJ227" i="2"/>
  <c r="AI227" i="2"/>
  <c r="AG228" i="2" s="1"/>
  <c r="AL227" i="2"/>
  <c r="AK227" i="2"/>
  <c r="BF230" i="2"/>
  <c r="BE230" i="2"/>
  <c r="AO226" i="2"/>
  <c r="BF257" i="1"/>
  <c r="DL256" i="1"/>
  <c r="DO256" i="1"/>
  <c r="BI256" i="1"/>
  <c r="CU255" i="1"/>
  <c r="CF256" i="1"/>
  <c r="CG256" i="1"/>
  <c r="CM255" i="1"/>
  <c r="AA255" i="1"/>
  <c r="AP255" i="1"/>
  <c r="DK256" i="1"/>
  <c r="DG255" i="1"/>
  <c r="DN256" i="1"/>
  <c r="CZ256" i="1"/>
  <c r="CO256" i="1"/>
  <c r="AE255" i="1"/>
  <c r="DJ257" i="1"/>
  <c r="DQ256" i="1"/>
  <c r="AH255" i="1"/>
  <c r="AQ255" i="1"/>
  <c r="Z255" i="1"/>
  <c r="CQ255" i="1"/>
  <c r="BB256" i="1"/>
  <c r="AB256" i="1"/>
  <c r="DE256" i="1"/>
  <c r="CJ256" i="1"/>
  <c r="CS256" i="1"/>
  <c r="CI255" i="1"/>
  <c r="CY255" i="1"/>
  <c r="CW256" i="1"/>
  <c r="X256" i="1"/>
  <c r="BD256" i="1"/>
  <c r="CL255" i="1"/>
  <c r="AD255" i="1"/>
  <c r="DR257" i="1"/>
  <c r="AL255" i="1"/>
  <c r="BH256" i="1"/>
  <c r="CT255" i="1"/>
  <c r="AI255" i="1"/>
  <c r="AR256" i="1"/>
  <c r="Y256" i="1"/>
  <c r="AF256" i="1"/>
  <c r="CP255" i="1"/>
  <c r="AW256" i="1"/>
  <c r="AO256" i="1"/>
  <c r="BK256" i="1"/>
  <c r="BC256" i="1"/>
  <c r="CK256" i="1"/>
  <c r="CH255" i="1"/>
  <c r="CN256" i="1"/>
  <c r="AG256" i="1"/>
  <c r="DP256" i="1"/>
  <c r="AM255" i="1"/>
  <c r="CX255" i="1"/>
  <c r="AY255" i="1"/>
  <c r="DI256" i="1"/>
  <c r="AU255" i="1"/>
  <c r="DC255" i="1"/>
  <c r="AS257" i="1"/>
  <c r="BJ256" i="1"/>
  <c r="DM256" i="1"/>
  <c r="BE256" i="1"/>
  <c r="DS256" i="1"/>
  <c r="BG256" i="1"/>
  <c r="AP401" i="3" l="1"/>
  <c r="AZ409" i="3"/>
  <c r="AU415" i="3"/>
  <c r="AO401" i="3"/>
  <c r="AL402" i="3" s="1"/>
  <c r="BL398" i="3"/>
  <c r="AY409" i="3"/>
  <c r="AQ416" i="3"/>
  <c r="AT416" i="3" s="1"/>
  <c r="AR416" i="3"/>
  <c r="BH399" i="3"/>
  <c r="BI399" i="3"/>
  <c r="Z196" i="2"/>
  <c r="W197" i="2"/>
  <c r="X197" i="2"/>
  <c r="X392" i="3"/>
  <c r="AF392" i="3"/>
  <c r="AA392" i="3"/>
  <c r="AB392" i="3"/>
  <c r="AR286" i="2"/>
  <c r="AH286" i="2"/>
  <c r="AM286" i="2"/>
  <c r="BD286" i="2"/>
  <c r="T196" i="2"/>
  <c r="S196" i="2"/>
  <c r="AE392" i="3"/>
  <c r="BE390" i="3"/>
  <c r="BF390" i="3"/>
  <c r="W757" i="1"/>
  <c r="AD756" i="1"/>
  <c r="CH756" i="1"/>
  <c r="CL756" i="1"/>
  <c r="AA756" i="1"/>
  <c r="CI756" i="1"/>
  <c r="CM756" i="1"/>
  <c r="Z756" i="1"/>
  <c r="AE756" i="1"/>
  <c r="X756" i="1"/>
  <c r="AB756" i="1"/>
  <c r="CF756" i="1"/>
  <c r="Y756" i="1"/>
  <c r="CG756" i="1"/>
  <c r="CO756" i="1"/>
  <c r="CJ756" i="1"/>
  <c r="AG756" i="1"/>
  <c r="AS756" i="1"/>
  <c r="CN756" i="1"/>
  <c r="CK756" i="1"/>
  <c r="AF756" i="1"/>
  <c r="BA756" i="1"/>
  <c r="AO756" i="1"/>
  <c r="AP756" i="1"/>
  <c r="CS756" i="1"/>
  <c r="DE756" i="1"/>
  <c r="DG756" i="1"/>
  <c r="AK756" i="1"/>
  <c r="AC756" i="1"/>
  <c r="CW756" i="1"/>
  <c r="CY756" i="1"/>
  <c r="AW756" i="1"/>
  <c r="AY756" i="1"/>
  <c r="CP756" i="1"/>
  <c r="CU756" i="1"/>
  <c r="DI756" i="1"/>
  <c r="CQ756" i="1"/>
  <c r="DA756" i="1"/>
  <c r="AI756" i="1"/>
  <c r="AU756" i="1"/>
  <c r="CZ756" i="1"/>
  <c r="DC756" i="1"/>
  <c r="AQ756" i="1"/>
  <c r="AR756" i="1"/>
  <c r="CT756" i="1"/>
  <c r="AM756" i="1"/>
  <c r="AH756" i="1"/>
  <c r="CX756" i="1"/>
  <c r="AL756" i="1"/>
  <c r="DH756" i="1"/>
  <c r="AV756" i="1"/>
  <c r="AZ756" i="1"/>
  <c r="AX756" i="1"/>
  <c r="CR756" i="1"/>
  <c r="DB756" i="1"/>
  <c r="DD756" i="1"/>
  <c r="DF756" i="1"/>
  <c r="AN756" i="1"/>
  <c r="AJ756" i="1"/>
  <c r="CV756" i="1"/>
  <c r="AT756" i="1"/>
  <c r="AH488" i="3"/>
  <c r="Q489" i="3"/>
  <c r="Y393" i="3"/>
  <c r="Z393" i="3"/>
  <c r="U393" i="3"/>
  <c r="W393" i="3" s="1"/>
  <c r="V393" i="3"/>
  <c r="AD393" i="3"/>
  <c r="AC393" i="3"/>
  <c r="K288" i="2"/>
  <c r="AB287" i="2"/>
  <c r="AS487" i="3"/>
  <c r="BJ487" i="3"/>
  <c r="AX487" i="3"/>
  <c r="AN487" i="3"/>
  <c r="AS216" i="2"/>
  <c r="AT216" i="2"/>
  <c r="AW198" i="2"/>
  <c r="AX198" i="2"/>
  <c r="O198" i="2"/>
  <c r="P198" i="2"/>
  <c r="R197" i="2"/>
  <c r="AZ197" i="2"/>
  <c r="AY197" i="2"/>
  <c r="AK255" i="1"/>
  <c r="AV254" i="1"/>
  <c r="AC255" i="1"/>
  <c r="AZ255" i="1"/>
  <c r="DH255" i="1"/>
  <c r="DA255" i="1"/>
  <c r="DD255" i="1"/>
  <c r="BA255" i="1"/>
  <c r="DZ254" i="1"/>
  <c r="EK255" i="1"/>
  <c r="BP254" i="1"/>
  <c r="BS255" i="1"/>
  <c r="BX254" i="1"/>
  <c r="EE255" i="1"/>
  <c r="DX255" i="1"/>
  <c r="BL255" i="1"/>
  <c r="EA255" i="1"/>
  <c r="EF254" i="1"/>
  <c r="BM255" i="1"/>
  <c r="DF254" i="1"/>
  <c r="CA255" i="1"/>
  <c r="BT255" i="1"/>
  <c r="DU255" i="1"/>
  <c r="EL255" i="1"/>
  <c r="BV255" i="1"/>
  <c r="BR254" i="1"/>
  <c r="AN254" i="1"/>
  <c r="ED255" i="1"/>
  <c r="EC255" i="1"/>
  <c r="BQ255" i="1"/>
  <c r="CB254" i="1"/>
  <c r="EM255" i="1"/>
  <c r="EJ254" i="1"/>
  <c r="CD255" i="1"/>
  <c r="CC255" i="1"/>
  <c r="AT254" i="1"/>
  <c r="BO255" i="1"/>
  <c r="DY255" i="1"/>
  <c r="DV254" i="1"/>
  <c r="AJ254" i="1"/>
  <c r="BY255" i="1"/>
  <c r="EB255" i="1"/>
  <c r="BW255" i="1"/>
  <c r="BN254" i="1"/>
  <c r="BZ254" i="1"/>
  <c r="DB254" i="1"/>
  <c r="CV254" i="1"/>
  <c r="DW255" i="1"/>
  <c r="BU255" i="1"/>
  <c r="EI255" i="1"/>
  <c r="DT255" i="1"/>
  <c r="AX254" i="1"/>
  <c r="EH255" i="1"/>
  <c r="CE255" i="1"/>
  <c r="EG255" i="1"/>
  <c r="CR254" i="1"/>
  <c r="AO227" i="2"/>
  <c r="AF228" i="2"/>
  <c r="AJ228" i="2" s="1"/>
  <c r="AN227" i="2"/>
  <c r="BB231" i="2"/>
  <c r="BE231" i="2" s="1"/>
  <c r="BC231" i="2"/>
  <c r="BJ257" i="1"/>
  <c r="AU256" i="1"/>
  <c r="AY256" i="1"/>
  <c r="AM256" i="1"/>
  <c r="AG257" i="1"/>
  <c r="CK257" i="1"/>
  <c r="DS257" i="1"/>
  <c r="DM257" i="1"/>
  <c r="DC256" i="1"/>
  <c r="DI257" i="1"/>
  <c r="CX256" i="1"/>
  <c r="CH256" i="1"/>
  <c r="BC257" i="1"/>
  <c r="AO257" i="1"/>
  <c r="CP256" i="1"/>
  <c r="AF257" i="1"/>
  <c r="AR257" i="1"/>
  <c r="CT256" i="1"/>
  <c r="AL256" i="1"/>
  <c r="X257" i="1"/>
  <c r="CW257" i="1"/>
  <c r="CI256" i="1"/>
  <c r="CJ257" i="1"/>
  <c r="AB257" i="1"/>
  <c r="BB257" i="1"/>
  <c r="DJ258" i="1"/>
  <c r="CO257" i="1"/>
  <c r="DK257" i="1"/>
  <c r="AP256" i="1"/>
  <c r="CG257" i="1"/>
  <c r="CF257" i="1"/>
  <c r="CU256" i="1"/>
  <c r="DO257" i="1"/>
  <c r="BF258" i="1"/>
  <c r="BG257" i="1"/>
  <c r="CM256" i="1"/>
  <c r="BE257" i="1"/>
  <c r="CN257" i="1"/>
  <c r="BK257" i="1"/>
  <c r="AW257" i="1"/>
  <c r="Y257" i="1"/>
  <c r="AI256" i="1"/>
  <c r="BH257" i="1"/>
  <c r="DR258" i="1"/>
  <c r="AD256" i="1"/>
  <c r="CL256" i="1"/>
  <c r="BD257" i="1"/>
  <c r="CY256" i="1"/>
  <c r="CS257" i="1"/>
  <c r="DE257" i="1"/>
  <c r="CQ256" i="1"/>
  <c r="Z256" i="1"/>
  <c r="AQ256" i="1"/>
  <c r="AH256" i="1"/>
  <c r="DQ257" i="1"/>
  <c r="AE256" i="1"/>
  <c r="CZ257" i="1"/>
  <c r="DN257" i="1"/>
  <c r="DG256" i="1"/>
  <c r="BI257" i="1"/>
  <c r="DL257" i="1"/>
  <c r="AA256" i="1"/>
  <c r="AS258" i="1"/>
  <c r="DP257" i="1"/>
  <c r="AM402" i="3" l="1"/>
  <c r="AP402" i="3" s="1"/>
  <c r="AR417" i="3"/>
  <c r="AQ417" i="3"/>
  <c r="AO402" i="3"/>
  <c r="AU416" i="3"/>
  <c r="BK399" i="3"/>
  <c r="BL399" i="3"/>
  <c r="AV410" i="3"/>
  <c r="AY410" i="3" s="1"/>
  <c r="AW410" i="3"/>
  <c r="Z197" i="2"/>
  <c r="Y197" i="2"/>
  <c r="AB393" i="3"/>
  <c r="AF393" i="3"/>
  <c r="W758" i="1"/>
  <c r="Z757" i="1"/>
  <c r="AE757" i="1"/>
  <c r="CH757" i="1"/>
  <c r="X757" i="1"/>
  <c r="AF757" i="1"/>
  <c r="CL757" i="1"/>
  <c r="CI757" i="1"/>
  <c r="AB757" i="1"/>
  <c r="CF757" i="1"/>
  <c r="CJ757" i="1"/>
  <c r="AD757" i="1"/>
  <c r="AA757" i="1"/>
  <c r="AG757" i="1"/>
  <c r="AS757" i="1"/>
  <c r="CG757" i="1"/>
  <c r="CM757" i="1"/>
  <c r="CN757" i="1"/>
  <c r="CO757" i="1"/>
  <c r="CK757" i="1"/>
  <c r="Y757" i="1"/>
  <c r="AI757" i="1"/>
  <c r="AC757" i="1"/>
  <c r="AW757" i="1"/>
  <c r="AR757" i="1"/>
  <c r="DE757" i="1"/>
  <c r="AK757" i="1"/>
  <c r="AO757" i="1"/>
  <c r="CW757" i="1"/>
  <c r="BA757" i="1"/>
  <c r="AP757" i="1"/>
  <c r="DC757" i="1"/>
  <c r="CQ757" i="1"/>
  <c r="AM757" i="1"/>
  <c r="DG757" i="1"/>
  <c r="AY757" i="1"/>
  <c r="DI757" i="1"/>
  <c r="CZ757" i="1"/>
  <c r="DA757" i="1"/>
  <c r="AU757" i="1"/>
  <c r="CU757" i="1"/>
  <c r="CS757" i="1"/>
  <c r="CP757" i="1"/>
  <c r="AH757" i="1"/>
  <c r="CT757" i="1"/>
  <c r="AQ757" i="1"/>
  <c r="AL757" i="1"/>
  <c r="CX757" i="1"/>
  <c r="CY757" i="1"/>
  <c r="DH757" i="1"/>
  <c r="AV757" i="1"/>
  <c r="AX757" i="1"/>
  <c r="CR757" i="1"/>
  <c r="DB757" i="1"/>
  <c r="AT757" i="1"/>
  <c r="AN757" i="1"/>
  <c r="AZ757" i="1"/>
  <c r="DD757" i="1"/>
  <c r="DF757" i="1"/>
  <c r="CV757" i="1"/>
  <c r="AJ757" i="1"/>
  <c r="U196" i="2"/>
  <c r="V196" i="2"/>
  <c r="AR287" i="2"/>
  <c r="BD287" i="2"/>
  <c r="AH287" i="2"/>
  <c r="AM287" i="2"/>
  <c r="K289" i="2"/>
  <c r="AB288" i="2"/>
  <c r="AH489" i="3"/>
  <c r="Q490" i="3"/>
  <c r="BC391" i="3"/>
  <c r="BE391" i="3" s="1"/>
  <c r="BD391" i="3"/>
  <c r="AD394" i="3"/>
  <c r="AC394" i="3"/>
  <c r="V394" i="3"/>
  <c r="Y394" i="3"/>
  <c r="Z394" i="3"/>
  <c r="U394" i="3"/>
  <c r="W394" i="3" s="1"/>
  <c r="X393" i="3"/>
  <c r="BJ488" i="3"/>
  <c r="AS488" i="3"/>
  <c r="AX488" i="3"/>
  <c r="AN488" i="3"/>
  <c r="AE393" i="3"/>
  <c r="AA393" i="3"/>
  <c r="AQ217" i="2"/>
  <c r="AP217" i="2"/>
  <c r="AZ198" i="2"/>
  <c r="AY198" i="2"/>
  <c r="Q198" i="2"/>
  <c r="R198" i="2"/>
  <c r="AK256" i="1"/>
  <c r="AV255" i="1"/>
  <c r="AC256" i="1"/>
  <c r="DH256" i="1"/>
  <c r="AZ256" i="1"/>
  <c r="DA256" i="1"/>
  <c r="BA256" i="1"/>
  <c r="DD256" i="1"/>
  <c r="EH256" i="1"/>
  <c r="BU256" i="1"/>
  <c r="CV255" i="1"/>
  <c r="BW256" i="1"/>
  <c r="DV255" i="1"/>
  <c r="CC256" i="1"/>
  <c r="EC256" i="1"/>
  <c r="BV256" i="1"/>
  <c r="DU256" i="1"/>
  <c r="BM256" i="1"/>
  <c r="EF255" i="1"/>
  <c r="BL256" i="1"/>
  <c r="BS256" i="1"/>
  <c r="EK256" i="1"/>
  <c r="EE256" i="1"/>
  <c r="CR255" i="1"/>
  <c r="DW256" i="1"/>
  <c r="AT255" i="1"/>
  <c r="CD256" i="1"/>
  <c r="EM256" i="1"/>
  <c r="BQ256" i="1"/>
  <c r="ED256" i="1"/>
  <c r="BR255" i="1"/>
  <c r="EL256" i="1"/>
  <c r="BT256" i="1"/>
  <c r="DF255" i="1"/>
  <c r="EA256" i="1"/>
  <c r="BP255" i="1"/>
  <c r="EG256" i="1"/>
  <c r="DT256" i="1"/>
  <c r="BZ255" i="1"/>
  <c r="BY256" i="1"/>
  <c r="BO256" i="1"/>
  <c r="EJ255" i="1"/>
  <c r="CB255" i="1"/>
  <c r="AN255" i="1"/>
  <c r="CE256" i="1"/>
  <c r="AX255" i="1"/>
  <c r="EI256" i="1"/>
  <c r="DB255" i="1"/>
  <c r="BN255" i="1"/>
  <c r="EB256" i="1"/>
  <c r="AJ255" i="1"/>
  <c r="DY256" i="1"/>
  <c r="CA256" i="1"/>
  <c r="DX256" i="1"/>
  <c r="BX255" i="1"/>
  <c r="DZ255" i="1"/>
  <c r="AI228" i="2"/>
  <c r="AF229" i="2" s="1"/>
  <c r="AI229" i="2" s="1"/>
  <c r="BC232" i="2"/>
  <c r="BB232" i="2"/>
  <c r="BE232" i="2" s="1"/>
  <c r="AK228" i="2"/>
  <c r="AN228" i="2" s="1"/>
  <c r="AL228" i="2"/>
  <c r="BF231" i="2"/>
  <c r="AQ257" i="1"/>
  <c r="CL257" i="1"/>
  <c r="AE257" i="1"/>
  <c r="AS259" i="1"/>
  <c r="DL258" i="1"/>
  <c r="BI258" i="1"/>
  <c r="DN258" i="1"/>
  <c r="CZ258" i="1"/>
  <c r="DQ258" i="1"/>
  <c r="CS258" i="1"/>
  <c r="BD258" i="1"/>
  <c r="DR259" i="1"/>
  <c r="BH258" i="1"/>
  <c r="AI257" i="1"/>
  <c r="BK258" i="1"/>
  <c r="BE258" i="1"/>
  <c r="BG258" i="1"/>
  <c r="CU257" i="1"/>
  <c r="CG258" i="1"/>
  <c r="DK258" i="1"/>
  <c r="DJ259" i="1"/>
  <c r="BB258" i="1"/>
  <c r="CJ258" i="1"/>
  <c r="CW258" i="1"/>
  <c r="CT257" i="1"/>
  <c r="AF258" i="1"/>
  <c r="CP257" i="1"/>
  <c r="BC258" i="1"/>
  <c r="CX257" i="1"/>
  <c r="CK258" i="1"/>
  <c r="AM257" i="1"/>
  <c r="AU257" i="1"/>
  <c r="AA257" i="1"/>
  <c r="Z257" i="1"/>
  <c r="DC257" i="1"/>
  <c r="AH257" i="1"/>
  <c r="CQ257" i="1"/>
  <c r="DE258" i="1"/>
  <c r="CY257" i="1"/>
  <c r="AD257" i="1"/>
  <c r="Y258" i="1"/>
  <c r="CN258" i="1"/>
  <c r="BF259" i="1"/>
  <c r="DO258" i="1"/>
  <c r="CF258" i="1"/>
  <c r="AP257" i="1"/>
  <c r="CO258" i="1"/>
  <c r="AB258" i="1"/>
  <c r="CI257" i="1"/>
  <c r="X258" i="1"/>
  <c r="AL257" i="1"/>
  <c r="AR258" i="1"/>
  <c r="AO258" i="1"/>
  <c r="CH257" i="1"/>
  <c r="DM258" i="1"/>
  <c r="DS258" i="1"/>
  <c r="AG258" i="1"/>
  <c r="AY257" i="1"/>
  <c r="DP258" i="1"/>
  <c r="DG257" i="1"/>
  <c r="AW258" i="1"/>
  <c r="CM257" i="1"/>
  <c r="DI258" i="1"/>
  <c r="BJ258" i="1"/>
  <c r="AU417" i="3" l="1"/>
  <c r="AZ410" i="3"/>
  <c r="AM403" i="3"/>
  <c r="AL403" i="3"/>
  <c r="AW411" i="3"/>
  <c r="AV411" i="3"/>
  <c r="BI400" i="3"/>
  <c r="BH400" i="3"/>
  <c r="BK400" i="3" s="1"/>
  <c r="AT417" i="3"/>
  <c r="X198" i="2"/>
  <c r="W198" i="2"/>
  <c r="AE394" i="3"/>
  <c r="K107" i="22"/>
  <c r="D107" i="22" s="1"/>
  <c r="R107" i="22" s="1"/>
  <c r="BF391" i="3"/>
  <c r="AS489" i="3"/>
  <c r="BJ489" i="3"/>
  <c r="AN489" i="3"/>
  <c r="AX489" i="3"/>
  <c r="AR288" i="2"/>
  <c r="AH288" i="2"/>
  <c r="AM288" i="2"/>
  <c r="BD288" i="2"/>
  <c r="W759" i="1"/>
  <c r="Z758" i="1"/>
  <c r="AE758" i="1"/>
  <c r="CH758" i="1"/>
  <c r="X758" i="1"/>
  <c r="AA758" i="1"/>
  <c r="CI758" i="1"/>
  <c r="AD758" i="1"/>
  <c r="CL758" i="1"/>
  <c r="AF758" i="1"/>
  <c r="CF758" i="1"/>
  <c r="CJ758" i="1"/>
  <c r="AS758" i="1"/>
  <c r="CK758" i="1"/>
  <c r="CO758" i="1"/>
  <c r="AB758" i="1"/>
  <c r="AG758" i="1"/>
  <c r="CG758" i="1"/>
  <c r="CM758" i="1"/>
  <c r="CN758" i="1"/>
  <c r="Y758" i="1"/>
  <c r="AO758" i="1"/>
  <c r="AY758" i="1"/>
  <c r="BA758" i="1"/>
  <c r="CU758" i="1"/>
  <c r="AR758" i="1"/>
  <c r="AM758" i="1"/>
  <c r="AK758" i="1"/>
  <c r="AC758" i="1"/>
  <c r="CW758" i="1"/>
  <c r="DC758" i="1"/>
  <c r="DE758" i="1"/>
  <c r="CQ758" i="1"/>
  <c r="AW758" i="1"/>
  <c r="CT758" i="1"/>
  <c r="AP758" i="1"/>
  <c r="AH758" i="1"/>
  <c r="DG758" i="1"/>
  <c r="DA758" i="1"/>
  <c r="CP758" i="1"/>
  <c r="CZ758" i="1"/>
  <c r="CS758" i="1"/>
  <c r="AU758" i="1"/>
  <c r="CX758" i="1"/>
  <c r="CY758" i="1"/>
  <c r="AL758" i="1"/>
  <c r="AI758" i="1"/>
  <c r="DI758" i="1"/>
  <c r="AQ758" i="1"/>
  <c r="AJ758" i="1"/>
  <c r="AX758" i="1"/>
  <c r="DF758" i="1"/>
  <c r="DD758" i="1"/>
  <c r="DH758" i="1"/>
  <c r="AZ758" i="1"/>
  <c r="AV758" i="1"/>
  <c r="CV758" i="1"/>
  <c r="DB758" i="1"/>
  <c r="CR758" i="1"/>
  <c r="AT758" i="1"/>
  <c r="AN758" i="1"/>
  <c r="X394" i="3"/>
  <c r="M107" i="22"/>
  <c r="E107" i="22" s="1"/>
  <c r="AF394" i="3"/>
  <c r="K290" i="2"/>
  <c r="AB289" i="2"/>
  <c r="AA394" i="3"/>
  <c r="AB394" i="3"/>
  <c r="BC392" i="3"/>
  <c r="BE392" i="3" s="1"/>
  <c r="BD392" i="3"/>
  <c r="T197" i="2"/>
  <c r="S197" i="2"/>
  <c r="Z395" i="3"/>
  <c r="V395" i="3"/>
  <c r="Y395" i="3"/>
  <c r="AD395" i="3"/>
  <c r="AC395" i="3"/>
  <c r="U395" i="3"/>
  <c r="W395" i="3" s="1"/>
  <c r="AH490" i="3"/>
  <c r="Q491" i="3"/>
  <c r="AT217" i="2"/>
  <c r="AS217" i="2"/>
  <c r="AQ218" i="2" s="1"/>
  <c r="AG229" i="2"/>
  <c r="AJ229" i="2" s="1"/>
  <c r="AX199" i="2"/>
  <c r="P199" i="2"/>
  <c r="AW199" i="2"/>
  <c r="O199" i="2"/>
  <c r="AK257" i="1"/>
  <c r="AV256" i="1"/>
  <c r="AC257" i="1"/>
  <c r="AZ257" i="1"/>
  <c r="DH257" i="1"/>
  <c r="DA257" i="1"/>
  <c r="DD257" i="1"/>
  <c r="BA257" i="1"/>
  <c r="CA257" i="1"/>
  <c r="CB256" i="1"/>
  <c r="BW257" i="1"/>
  <c r="BX256" i="1"/>
  <c r="DY257" i="1"/>
  <c r="EJ256" i="1"/>
  <c r="BY257" i="1"/>
  <c r="CR256" i="1"/>
  <c r="EK257" i="1"/>
  <c r="CC257" i="1"/>
  <c r="BU257" i="1"/>
  <c r="EI257" i="1"/>
  <c r="BO257" i="1"/>
  <c r="EG257" i="1"/>
  <c r="EA257" i="1"/>
  <c r="BR256" i="1"/>
  <c r="CD257" i="1"/>
  <c r="EE257" i="1"/>
  <c r="BV257" i="1"/>
  <c r="DX257" i="1"/>
  <c r="AJ256" i="1"/>
  <c r="BN256" i="1"/>
  <c r="BZ256" i="1"/>
  <c r="EF256" i="1"/>
  <c r="EC257" i="1"/>
  <c r="EH257" i="1"/>
  <c r="CE257" i="1"/>
  <c r="BT257" i="1"/>
  <c r="BQ257" i="1"/>
  <c r="DW257" i="1"/>
  <c r="BS257" i="1"/>
  <c r="DU257" i="1"/>
  <c r="DZ256" i="1"/>
  <c r="EB257" i="1"/>
  <c r="DB256" i="1"/>
  <c r="AX256" i="1"/>
  <c r="AN256" i="1"/>
  <c r="DT257" i="1"/>
  <c r="BP256" i="1"/>
  <c r="DF256" i="1"/>
  <c r="EL257" i="1"/>
  <c r="ED257" i="1"/>
  <c r="EM257" i="1"/>
  <c r="AT256" i="1"/>
  <c r="BL257" i="1"/>
  <c r="BM257" i="1"/>
  <c r="DV256" i="1"/>
  <c r="CV256" i="1"/>
  <c r="AF230" i="2"/>
  <c r="AI230" i="2" s="1"/>
  <c r="AG230" i="2"/>
  <c r="AL229" i="2"/>
  <c r="AK229" i="2"/>
  <c r="AN229" i="2" s="1"/>
  <c r="AO228" i="2"/>
  <c r="BB233" i="2"/>
  <c r="BC233" i="2"/>
  <c r="BF232" i="2"/>
  <c r="CF259" i="1"/>
  <c r="CP258" i="1"/>
  <c r="CG259" i="1"/>
  <c r="CM258" i="1"/>
  <c r="DP259" i="1"/>
  <c r="CH258" i="1"/>
  <c r="AR259" i="1"/>
  <c r="DM259" i="1"/>
  <c r="AD258" i="1"/>
  <c r="BJ259" i="1"/>
  <c r="AW259" i="1"/>
  <c r="AY258" i="1"/>
  <c r="DS259" i="1"/>
  <c r="X259" i="1"/>
  <c r="AB259" i="1"/>
  <c r="CO259" i="1"/>
  <c r="BF260" i="1"/>
  <c r="CN259" i="1"/>
  <c r="CY258" i="1"/>
  <c r="CQ258" i="1"/>
  <c r="DC258" i="1"/>
  <c r="AA258" i="1"/>
  <c r="AU258" i="1"/>
  <c r="CK259" i="1"/>
  <c r="BC259" i="1"/>
  <c r="CT258" i="1"/>
  <c r="CJ259" i="1"/>
  <c r="DJ260" i="1"/>
  <c r="BG259" i="1"/>
  <c r="BK259" i="1"/>
  <c r="BH259" i="1"/>
  <c r="DR260" i="1"/>
  <c r="CZ259" i="1"/>
  <c r="AE258" i="1"/>
  <c r="CL258" i="1"/>
  <c r="AL258" i="1"/>
  <c r="DO259" i="1"/>
  <c r="Y259" i="1"/>
  <c r="DE259" i="1"/>
  <c r="AH258" i="1"/>
  <c r="Z258" i="1"/>
  <c r="AM258" i="1"/>
  <c r="CX258" i="1"/>
  <c r="AF259" i="1"/>
  <c r="CW259" i="1"/>
  <c r="BB259" i="1"/>
  <c r="DK259" i="1"/>
  <c r="CU258" i="1"/>
  <c r="BE259" i="1"/>
  <c r="AI258" i="1"/>
  <c r="BD259" i="1"/>
  <c r="CS259" i="1"/>
  <c r="DQ259" i="1"/>
  <c r="DN259" i="1"/>
  <c r="BI259" i="1"/>
  <c r="AS260" i="1"/>
  <c r="AQ258" i="1"/>
  <c r="DL259" i="1"/>
  <c r="DI259" i="1"/>
  <c r="DG258" i="1"/>
  <c r="AG259" i="1"/>
  <c r="AO259" i="1"/>
  <c r="CI258" i="1"/>
  <c r="AP258" i="1"/>
  <c r="AZ411" i="3" l="1"/>
  <c r="BL400" i="3"/>
  <c r="AR418" i="3"/>
  <c r="AQ418" i="3"/>
  <c r="AY411" i="3"/>
  <c r="AO403" i="3"/>
  <c r="AP403" i="3"/>
  <c r="BH401" i="3"/>
  <c r="BI401" i="3"/>
  <c r="Z198" i="2"/>
  <c r="Y198" i="2"/>
  <c r="V197" i="2"/>
  <c r="U197" i="2"/>
  <c r="S198" i="2" s="1"/>
  <c r="AE395" i="3"/>
  <c r="AB395" i="3"/>
  <c r="G107" i="22"/>
  <c r="U107" i="22" s="1"/>
  <c r="S107" i="22"/>
  <c r="C107" i="22"/>
  <c r="Q107" i="22" s="1"/>
  <c r="BD393" i="3"/>
  <c r="BC393" i="3"/>
  <c r="BE393" i="3" s="1"/>
  <c r="T198" i="2"/>
  <c r="W760" i="1"/>
  <c r="AD759" i="1"/>
  <c r="CH759" i="1"/>
  <c r="AE759" i="1"/>
  <c r="CL759" i="1"/>
  <c r="Z759" i="1"/>
  <c r="CM759" i="1"/>
  <c r="X759" i="1"/>
  <c r="AA759" i="1"/>
  <c r="CF759" i="1"/>
  <c r="CI759" i="1"/>
  <c r="AF759" i="1"/>
  <c r="Y759" i="1"/>
  <c r="CJ759" i="1"/>
  <c r="CG759" i="1"/>
  <c r="CO759" i="1"/>
  <c r="AG759" i="1"/>
  <c r="AS759" i="1"/>
  <c r="CN759" i="1"/>
  <c r="AB759" i="1"/>
  <c r="CK759" i="1"/>
  <c r="DA759" i="1"/>
  <c r="CW759" i="1"/>
  <c r="DC759" i="1"/>
  <c r="AP759" i="1"/>
  <c r="CP759" i="1"/>
  <c r="AY759" i="1"/>
  <c r="DE759" i="1"/>
  <c r="DG759" i="1"/>
  <c r="AI759" i="1"/>
  <c r="AC759" i="1"/>
  <c r="AW759" i="1"/>
  <c r="CZ759" i="1"/>
  <c r="CU759" i="1"/>
  <c r="DI759" i="1"/>
  <c r="CS759" i="1"/>
  <c r="AO759" i="1"/>
  <c r="BA759" i="1"/>
  <c r="AR759" i="1"/>
  <c r="CQ759" i="1"/>
  <c r="AM759" i="1"/>
  <c r="CT759" i="1"/>
  <c r="AK759" i="1"/>
  <c r="AL759" i="1"/>
  <c r="CX759" i="1"/>
  <c r="AH759" i="1"/>
  <c r="CY759" i="1"/>
  <c r="AU759" i="1"/>
  <c r="AQ759" i="1"/>
  <c r="DB759" i="1"/>
  <c r="DH759" i="1"/>
  <c r="AN759" i="1"/>
  <c r="AJ759" i="1"/>
  <c r="AZ759" i="1"/>
  <c r="AV759" i="1"/>
  <c r="DF759" i="1"/>
  <c r="CV759" i="1"/>
  <c r="CR759" i="1"/>
  <c r="AT759" i="1"/>
  <c r="DD759" i="1"/>
  <c r="AX759" i="1"/>
  <c r="AH491" i="3"/>
  <c r="Q492" i="3"/>
  <c r="K291" i="2"/>
  <c r="AB290" i="2"/>
  <c r="Y396" i="3"/>
  <c r="U396" i="3"/>
  <c r="AD396" i="3"/>
  <c r="Z396" i="3"/>
  <c r="AC396" i="3"/>
  <c r="V396" i="3"/>
  <c r="BJ490" i="3"/>
  <c r="AS490" i="3"/>
  <c r="AN490" i="3"/>
  <c r="AX490" i="3"/>
  <c r="X395" i="3"/>
  <c r="AA395" i="3"/>
  <c r="AF395" i="3"/>
  <c r="BF392" i="3"/>
  <c r="AR289" i="2"/>
  <c r="BD289" i="2"/>
  <c r="AM289" i="2"/>
  <c r="AH289" i="2"/>
  <c r="AP218" i="2"/>
  <c r="AS218" i="2" s="1"/>
  <c r="AP219" i="2" s="1"/>
  <c r="R199" i="2"/>
  <c r="AY199" i="2"/>
  <c r="AZ199" i="2"/>
  <c r="Q199" i="2"/>
  <c r="AK258" i="1"/>
  <c r="AV257" i="1"/>
  <c r="AC258" i="1"/>
  <c r="AZ258" i="1"/>
  <c r="DH258" i="1"/>
  <c r="DA258" i="1"/>
  <c r="DD258" i="1"/>
  <c r="BA258" i="1"/>
  <c r="DV257" i="1"/>
  <c r="EM258" i="1"/>
  <c r="EL258" i="1"/>
  <c r="DB257" i="1"/>
  <c r="DZ257" i="1"/>
  <c r="BQ258" i="1"/>
  <c r="CE258" i="1"/>
  <c r="BU258" i="1"/>
  <c r="BX257" i="1"/>
  <c r="CB257" i="1"/>
  <c r="BM258" i="1"/>
  <c r="ED258" i="1"/>
  <c r="DT258" i="1"/>
  <c r="EB258" i="1"/>
  <c r="DU258" i="1"/>
  <c r="DW258" i="1"/>
  <c r="EF257" i="1"/>
  <c r="BN257" i="1"/>
  <c r="DX258" i="1"/>
  <c r="EE258" i="1"/>
  <c r="BR257" i="1"/>
  <c r="EI258" i="1"/>
  <c r="CR257" i="1"/>
  <c r="EJ257" i="1"/>
  <c r="CV257" i="1"/>
  <c r="BT258" i="1"/>
  <c r="EG258" i="1"/>
  <c r="CC258" i="1"/>
  <c r="AT257" i="1"/>
  <c r="DF257" i="1"/>
  <c r="AX257" i="1"/>
  <c r="EH258" i="1"/>
  <c r="BL258" i="1"/>
  <c r="BP257" i="1"/>
  <c r="AN257" i="1"/>
  <c r="BS258" i="1"/>
  <c r="EC258" i="1"/>
  <c r="BZ257" i="1"/>
  <c r="AJ257" i="1"/>
  <c r="BV258" i="1"/>
  <c r="CD258" i="1"/>
  <c r="EA258" i="1"/>
  <c r="BO258" i="1"/>
  <c r="EK258" i="1"/>
  <c r="BY258" i="1"/>
  <c r="DY258" i="1"/>
  <c r="BW258" i="1"/>
  <c r="CA258" i="1"/>
  <c r="AG231" i="2"/>
  <c r="AF231" i="2"/>
  <c r="AJ230" i="2"/>
  <c r="AK230" i="2"/>
  <c r="AN230" i="2" s="1"/>
  <c r="AL230" i="2"/>
  <c r="BF233" i="2"/>
  <c r="BE233" i="2"/>
  <c r="AO229" i="2"/>
  <c r="DL260" i="1"/>
  <c r="CF260" i="1"/>
  <c r="DI260" i="1"/>
  <c r="AQ259" i="1"/>
  <c r="DN260" i="1"/>
  <c r="CS260" i="1"/>
  <c r="AP259" i="1"/>
  <c r="AO260" i="1"/>
  <c r="DG259" i="1"/>
  <c r="AS261" i="1"/>
  <c r="DQ260" i="1"/>
  <c r="BD260" i="1"/>
  <c r="AI259" i="1"/>
  <c r="BE260" i="1"/>
  <c r="DK260" i="1"/>
  <c r="CW260" i="1"/>
  <c r="CX259" i="1"/>
  <c r="Z259" i="1"/>
  <c r="AH259" i="1"/>
  <c r="Y260" i="1"/>
  <c r="DO260" i="1"/>
  <c r="AL259" i="1"/>
  <c r="CL259" i="1"/>
  <c r="CT259" i="1"/>
  <c r="AU259" i="1"/>
  <c r="DC259" i="1"/>
  <c r="CQ259" i="1"/>
  <c r="CN260" i="1"/>
  <c r="AB260" i="1"/>
  <c r="AW260" i="1"/>
  <c r="BJ260" i="1"/>
  <c r="AD259" i="1"/>
  <c r="DM260" i="1"/>
  <c r="AR260" i="1"/>
  <c r="CM259" i="1"/>
  <c r="CP259" i="1"/>
  <c r="DR261" i="1"/>
  <c r="DS260" i="1"/>
  <c r="AG260" i="1"/>
  <c r="BI260" i="1"/>
  <c r="CU259" i="1"/>
  <c r="BB260" i="1"/>
  <c r="AF260" i="1"/>
  <c r="AM259" i="1"/>
  <c r="DE260" i="1"/>
  <c r="AE259" i="1"/>
  <c r="CZ260" i="1"/>
  <c r="BH260" i="1"/>
  <c r="BK260" i="1"/>
  <c r="DJ261" i="1"/>
  <c r="CJ260" i="1"/>
  <c r="BC260" i="1"/>
  <c r="CK260" i="1"/>
  <c r="AA259" i="1"/>
  <c r="CY259" i="1"/>
  <c r="CO260" i="1"/>
  <c r="X260" i="1"/>
  <c r="AY259" i="1"/>
  <c r="CH259" i="1"/>
  <c r="DP260" i="1"/>
  <c r="CG260" i="1"/>
  <c r="CI259" i="1"/>
  <c r="BG260" i="1"/>
  <c r="BF261" i="1"/>
  <c r="AU418" i="3" l="1"/>
  <c r="BL401" i="3"/>
  <c r="AT418" i="3"/>
  <c r="BK401" i="3"/>
  <c r="AM404" i="3"/>
  <c r="AL404" i="3"/>
  <c r="AV412" i="3"/>
  <c r="AY412" i="3" s="1"/>
  <c r="AW412" i="3"/>
  <c r="X199" i="2"/>
  <c r="W199" i="2"/>
  <c r="V198" i="2"/>
  <c r="X396" i="3"/>
  <c r="AF396" i="3"/>
  <c r="BD394" i="3"/>
  <c r="BC394" i="3"/>
  <c r="AA396" i="3"/>
  <c r="AB396" i="3"/>
  <c r="AR290" i="2"/>
  <c r="AH290" i="2"/>
  <c r="AM290" i="2"/>
  <c r="BD290" i="2"/>
  <c r="W761" i="1"/>
  <c r="AD760" i="1"/>
  <c r="CH760" i="1"/>
  <c r="CL760" i="1"/>
  <c r="AA760" i="1"/>
  <c r="Z760" i="1"/>
  <c r="AE760" i="1"/>
  <c r="CI760" i="1"/>
  <c r="X760" i="1"/>
  <c r="CF760" i="1"/>
  <c r="AF760" i="1"/>
  <c r="CN760" i="1"/>
  <c r="AS760" i="1"/>
  <c r="CG760" i="1"/>
  <c r="CO760" i="1"/>
  <c r="CJ760" i="1"/>
  <c r="AB760" i="1"/>
  <c r="AG760" i="1"/>
  <c r="CK760" i="1"/>
  <c r="Y760" i="1"/>
  <c r="CM760" i="1"/>
  <c r="DG760" i="1"/>
  <c r="AK760" i="1"/>
  <c r="BA760" i="1"/>
  <c r="DC760" i="1"/>
  <c r="AM760" i="1"/>
  <c r="AC760" i="1"/>
  <c r="AI760" i="1"/>
  <c r="DA760" i="1"/>
  <c r="AO760" i="1"/>
  <c r="AR760" i="1"/>
  <c r="CW760" i="1"/>
  <c r="AY760" i="1"/>
  <c r="AW760" i="1"/>
  <c r="CQ760" i="1"/>
  <c r="DE760" i="1"/>
  <c r="CZ760" i="1"/>
  <c r="AP760" i="1"/>
  <c r="CP760" i="1"/>
  <c r="DI760" i="1"/>
  <c r="CU760" i="1"/>
  <c r="AH760" i="1"/>
  <c r="AL760" i="1"/>
  <c r="CT760" i="1"/>
  <c r="AQ760" i="1"/>
  <c r="CY760" i="1"/>
  <c r="CS760" i="1"/>
  <c r="CX760" i="1"/>
  <c r="AU760" i="1"/>
  <c r="DF760" i="1"/>
  <c r="CR760" i="1"/>
  <c r="AJ760" i="1"/>
  <c r="DH760" i="1"/>
  <c r="DB760" i="1"/>
  <c r="AN760" i="1"/>
  <c r="DD760" i="1"/>
  <c r="AZ760" i="1"/>
  <c r="AV760" i="1"/>
  <c r="AX760" i="1"/>
  <c r="CV760" i="1"/>
  <c r="AT760" i="1"/>
  <c r="AH492" i="3"/>
  <c r="Q493" i="3"/>
  <c r="AS491" i="3"/>
  <c r="BJ491" i="3"/>
  <c r="AX491" i="3"/>
  <c r="AN491" i="3"/>
  <c r="AE396" i="3"/>
  <c r="W396" i="3"/>
  <c r="K292" i="2"/>
  <c r="AB291" i="2"/>
  <c r="U198" i="2"/>
  <c r="BF393" i="3"/>
  <c r="AQ219" i="2"/>
  <c r="AT219" i="2" s="1"/>
  <c r="AT218" i="2"/>
  <c r="AS219" i="2"/>
  <c r="AQ220" i="2" s="1"/>
  <c r="AW200" i="2"/>
  <c r="AY200" i="2" s="1"/>
  <c r="O200" i="2"/>
  <c r="AX200" i="2"/>
  <c r="P200" i="2"/>
  <c r="AK259" i="1"/>
  <c r="AV258" i="1"/>
  <c r="AC259" i="1"/>
  <c r="DH259" i="1"/>
  <c r="AZ259" i="1"/>
  <c r="DA259" i="1"/>
  <c r="BA259" i="1"/>
  <c r="DD259" i="1"/>
  <c r="DY259" i="1"/>
  <c r="EK259" i="1"/>
  <c r="EA259" i="1"/>
  <c r="CC259" i="1"/>
  <c r="EJ258" i="1"/>
  <c r="EB259" i="1"/>
  <c r="CB258" i="1"/>
  <c r="BU259" i="1"/>
  <c r="BQ259" i="1"/>
  <c r="DB258" i="1"/>
  <c r="EM259" i="1"/>
  <c r="CV258" i="1"/>
  <c r="BR258" i="1"/>
  <c r="EF258" i="1"/>
  <c r="DT259" i="1"/>
  <c r="BX258" i="1"/>
  <c r="DZ258" i="1"/>
  <c r="AN258" i="1"/>
  <c r="AT258" i="1"/>
  <c r="EG259" i="1"/>
  <c r="BM259" i="1"/>
  <c r="EL259" i="1"/>
  <c r="BW259" i="1"/>
  <c r="BY259" i="1"/>
  <c r="BO259" i="1"/>
  <c r="CD259" i="1"/>
  <c r="AJ258" i="1"/>
  <c r="EC259" i="1"/>
  <c r="BL259" i="1"/>
  <c r="AX258" i="1"/>
  <c r="CR258" i="1"/>
  <c r="DX259" i="1"/>
  <c r="DU259" i="1"/>
  <c r="CE259" i="1"/>
  <c r="CA259" i="1"/>
  <c r="BV259" i="1"/>
  <c r="BZ258" i="1"/>
  <c r="BS259" i="1"/>
  <c r="BP258" i="1"/>
  <c r="EH259" i="1"/>
  <c r="DF258" i="1"/>
  <c r="BT259" i="1"/>
  <c r="EI259" i="1"/>
  <c r="EE259" i="1"/>
  <c r="BN258" i="1"/>
  <c r="DW259" i="1"/>
  <c r="ED259" i="1"/>
  <c r="DV258" i="1"/>
  <c r="AJ231" i="2"/>
  <c r="AI231" i="2"/>
  <c r="AL231" i="2"/>
  <c r="AK231" i="2"/>
  <c r="BC234" i="2"/>
  <c r="BB234" i="2"/>
  <c r="AO230" i="2"/>
  <c r="BG261" i="1"/>
  <c r="CM260" i="1"/>
  <c r="BF262" i="1"/>
  <c r="CH260" i="1"/>
  <c r="AA260" i="1"/>
  <c r="DP261" i="1"/>
  <c r="CO261" i="1"/>
  <c r="CK261" i="1"/>
  <c r="DJ262" i="1"/>
  <c r="BH261" i="1"/>
  <c r="CZ261" i="1"/>
  <c r="DE261" i="1"/>
  <c r="CU260" i="1"/>
  <c r="BI261" i="1"/>
  <c r="AR261" i="1"/>
  <c r="DM261" i="1"/>
  <c r="BJ261" i="1"/>
  <c r="CQ260" i="1"/>
  <c r="AU260" i="1"/>
  <c r="CT260" i="1"/>
  <c r="CL260" i="1"/>
  <c r="DO261" i="1"/>
  <c r="Z260" i="1"/>
  <c r="CW261" i="1"/>
  <c r="DK261" i="1"/>
  <c r="AI260" i="1"/>
  <c r="DQ261" i="1"/>
  <c r="AS262" i="1"/>
  <c r="AO261" i="1"/>
  <c r="CS261" i="1"/>
  <c r="DI261" i="1"/>
  <c r="CF261" i="1"/>
  <c r="CG261" i="1"/>
  <c r="AY260" i="1"/>
  <c r="X261" i="1"/>
  <c r="CY260" i="1"/>
  <c r="BC261" i="1"/>
  <c r="CJ261" i="1"/>
  <c r="BK261" i="1"/>
  <c r="AE260" i="1"/>
  <c r="AM260" i="1"/>
  <c r="AF261" i="1"/>
  <c r="BB261" i="1"/>
  <c r="AG261" i="1"/>
  <c r="DR262" i="1"/>
  <c r="CP260" i="1"/>
  <c r="AD260" i="1"/>
  <c r="AW261" i="1"/>
  <c r="AB261" i="1"/>
  <c r="CN261" i="1"/>
  <c r="DC260" i="1"/>
  <c r="AL260" i="1"/>
  <c r="Y261" i="1"/>
  <c r="AH260" i="1"/>
  <c r="CX260" i="1"/>
  <c r="BE261" i="1"/>
  <c r="BD261" i="1"/>
  <c r="DG260" i="1"/>
  <c r="AP260" i="1"/>
  <c r="DN261" i="1"/>
  <c r="AQ260" i="1"/>
  <c r="DL261" i="1"/>
  <c r="DS261" i="1"/>
  <c r="CI260" i="1"/>
  <c r="AZ412" i="3" l="1"/>
  <c r="AV413" i="3"/>
  <c r="AY413" i="3" s="1"/>
  <c r="AW413" i="3"/>
  <c r="AQ419" i="3"/>
  <c r="AT419" i="3" s="1"/>
  <c r="AR419" i="3"/>
  <c r="BH402" i="3"/>
  <c r="BI402" i="3"/>
  <c r="AO404" i="3"/>
  <c r="AP404" i="3"/>
  <c r="Y199" i="2"/>
  <c r="Z199" i="2"/>
  <c r="BF394" i="3"/>
  <c r="K293" i="2"/>
  <c r="AB292" i="2"/>
  <c r="AD397" i="3"/>
  <c r="Y397" i="3"/>
  <c r="Z397" i="3"/>
  <c r="U397" i="3"/>
  <c r="V397" i="3"/>
  <c r="AC397" i="3"/>
  <c r="BJ492" i="3"/>
  <c r="AS492" i="3"/>
  <c r="AX492" i="3"/>
  <c r="AN492" i="3"/>
  <c r="BE394" i="3"/>
  <c r="S199" i="2"/>
  <c r="T199" i="2"/>
  <c r="W762" i="1"/>
  <c r="CL761" i="1"/>
  <c r="AD761" i="1"/>
  <c r="CH761" i="1"/>
  <c r="AA761" i="1"/>
  <c r="CI761" i="1"/>
  <c r="AB761" i="1"/>
  <c r="CF761" i="1"/>
  <c r="Z761" i="1"/>
  <c r="AE761" i="1"/>
  <c r="CM761" i="1"/>
  <c r="CN761" i="1"/>
  <c r="Y761" i="1"/>
  <c r="AF761" i="1"/>
  <c r="CJ761" i="1"/>
  <c r="CK761" i="1"/>
  <c r="X761" i="1"/>
  <c r="AG761" i="1"/>
  <c r="AS761" i="1"/>
  <c r="CG761" i="1"/>
  <c r="CO761" i="1"/>
  <c r="AC761" i="1"/>
  <c r="AO761" i="1"/>
  <c r="CP761" i="1"/>
  <c r="DI761" i="1"/>
  <c r="DC761" i="1"/>
  <c r="CQ761" i="1"/>
  <c r="AK761" i="1"/>
  <c r="DA761" i="1"/>
  <c r="CW761" i="1"/>
  <c r="DE761" i="1"/>
  <c r="AW761" i="1"/>
  <c r="AP761" i="1"/>
  <c r="BA761" i="1"/>
  <c r="CU761" i="1"/>
  <c r="AM761" i="1"/>
  <c r="AY761" i="1"/>
  <c r="AQ761" i="1"/>
  <c r="AL761" i="1"/>
  <c r="DG761" i="1"/>
  <c r="AI761" i="1"/>
  <c r="CS761" i="1"/>
  <c r="CZ761" i="1"/>
  <c r="AR761" i="1"/>
  <c r="AU761" i="1"/>
  <c r="CY761" i="1"/>
  <c r="AH761" i="1"/>
  <c r="CX761" i="1"/>
  <c r="CT761" i="1"/>
  <c r="DB761" i="1"/>
  <c r="AZ761" i="1"/>
  <c r="AV761" i="1"/>
  <c r="AX761" i="1"/>
  <c r="AT761" i="1"/>
  <c r="AJ761" i="1"/>
  <c r="CR761" i="1"/>
  <c r="DH761" i="1"/>
  <c r="DD761" i="1"/>
  <c r="DF761" i="1"/>
  <c r="CV761" i="1"/>
  <c r="AN761" i="1"/>
  <c r="AH493" i="3"/>
  <c r="Q494" i="3"/>
  <c r="AR291" i="2"/>
  <c r="BD291" i="2"/>
  <c r="AH291" i="2"/>
  <c r="AM291" i="2"/>
  <c r="AP220" i="2"/>
  <c r="AS220" i="2" s="1"/>
  <c r="AP221" i="2" s="1"/>
  <c r="AZ200" i="2"/>
  <c r="R200" i="2"/>
  <c r="Q200" i="2"/>
  <c r="AK260" i="1"/>
  <c r="AV259" i="1"/>
  <c r="AC260" i="1"/>
  <c r="AZ260" i="1"/>
  <c r="DH260" i="1"/>
  <c r="DA260" i="1"/>
  <c r="DD260" i="1"/>
  <c r="BA260" i="1"/>
  <c r="BS260" i="1"/>
  <c r="BV260" i="1"/>
  <c r="DU260" i="1"/>
  <c r="CR259" i="1"/>
  <c r="BN259" i="1"/>
  <c r="EI260" i="1"/>
  <c r="BZ259" i="1"/>
  <c r="CA260" i="1"/>
  <c r="AJ259" i="1"/>
  <c r="BW260" i="1"/>
  <c r="CV259" i="1"/>
  <c r="DB259" i="1"/>
  <c r="BU260" i="1"/>
  <c r="CC260" i="1"/>
  <c r="ED260" i="1"/>
  <c r="DF259" i="1"/>
  <c r="BL260" i="1"/>
  <c r="BO260" i="1"/>
  <c r="BM260" i="1"/>
  <c r="AT259" i="1"/>
  <c r="DT260" i="1"/>
  <c r="EM260" i="1"/>
  <c r="BQ260" i="1"/>
  <c r="CB259" i="1"/>
  <c r="EK260" i="1"/>
  <c r="DV259" i="1"/>
  <c r="DW260" i="1"/>
  <c r="EE260" i="1"/>
  <c r="BT260" i="1"/>
  <c r="AX259" i="1"/>
  <c r="EC260" i="1"/>
  <c r="BY260" i="1"/>
  <c r="EG260" i="1"/>
  <c r="DZ259" i="1"/>
  <c r="BR259" i="1"/>
  <c r="EJ259" i="1"/>
  <c r="EA260" i="1"/>
  <c r="EH260" i="1"/>
  <c r="BP259" i="1"/>
  <c r="CE260" i="1"/>
  <c r="DX260" i="1"/>
  <c r="CD260" i="1"/>
  <c r="EL260" i="1"/>
  <c r="AN259" i="1"/>
  <c r="BX259" i="1"/>
  <c r="EF259" i="1"/>
  <c r="EB260" i="1"/>
  <c r="DY260" i="1"/>
  <c r="AO231" i="2"/>
  <c r="BF234" i="2"/>
  <c r="AG232" i="2"/>
  <c r="AF232" i="2"/>
  <c r="BE234" i="2"/>
  <c r="AN231" i="2"/>
  <c r="AQ261" i="1"/>
  <c r="AW262" i="1"/>
  <c r="CL261" i="1"/>
  <c r="DN262" i="1"/>
  <c r="BD262" i="1"/>
  <c r="DC261" i="1"/>
  <c r="CI261" i="1"/>
  <c r="DL262" i="1"/>
  <c r="DG261" i="1"/>
  <c r="BE262" i="1"/>
  <c r="AH261" i="1"/>
  <c r="AL261" i="1"/>
  <c r="AB262" i="1"/>
  <c r="DR263" i="1"/>
  <c r="AF262" i="1"/>
  <c r="AE261" i="1"/>
  <c r="BK262" i="1"/>
  <c r="BC262" i="1"/>
  <c r="X262" i="1"/>
  <c r="CG262" i="1"/>
  <c r="CS262" i="1"/>
  <c r="AO262" i="1"/>
  <c r="DQ262" i="1"/>
  <c r="DK262" i="1"/>
  <c r="CT261" i="1"/>
  <c r="CQ261" i="1"/>
  <c r="DM262" i="1"/>
  <c r="CU261" i="1"/>
  <c r="CZ262" i="1"/>
  <c r="DJ263" i="1"/>
  <c r="CK262" i="1"/>
  <c r="BF263" i="1"/>
  <c r="DI262" i="1"/>
  <c r="Y262" i="1"/>
  <c r="CN262" i="1"/>
  <c r="AD261" i="1"/>
  <c r="CP261" i="1"/>
  <c r="AG262" i="1"/>
  <c r="BB262" i="1"/>
  <c r="AM261" i="1"/>
  <c r="CJ262" i="1"/>
  <c r="CY261" i="1"/>
  <c r="AY261" i="1"/>
  <c r="CF262" i="1"/>
  <c r="AS263" i="1"/>
  <c r="AI261" i="1"/>
  <c r="CW262" i="1"/>
  <c r="DO262" i="1"/>
  <c r="AU261" i="1"/>
  <c r="AR262" i="1"/>
  <c r="BI262" i="1"/>
  <c r="DE262" i="1"/>
  <c r="BH262" i="1"/>
  <c r="CO262" i="1"/>
  <c r="DP262" i="1"/>
  <c r="CH261" i="1"/>
  <c r="BG262" i="1"/>
  <c r="DS262" i="1"/>
  <c r="AP261" i="1"/>
  <c r="CX261" i="1"/>
  <c r="Z261" i="1"/>
  <c r="BJ262" i="1"/>
  <c r="AA261" i="1"/>
  <c r="CM261" i="1"/>
  <c r="AZ413" i="3" l="1"/>
  <c r="BL402" i="3"/>
  <c r="AU419" i="3"/>
  <c r="AM405" i="3"/>
  <c r="AL405" i="3"/>
  <c r="AQ420" i="3"/>
  <c r="AU420" i="3" s="1"/>
  <c r="AR420" i="3"/>
  <c r="AT420" i="3"/>
  <c r="AW414" i="3"/>
  <c r="AV414" i="3"/>
  <c r="BK402" i="3"/>
  <c r="AB397" i="3"/>
  <c r="X200" i="2"/>
  <c r="W200" i="2"/>
  <c r="AF397" i="3"/>
  <c r="AA397" i="3"/>
  <c r="AE397" i="3"/>
  <c r="AS493" i="3"/>
  <c r="BJ493" i="3"/>
  <c r="AN493" i="3"/>
  <c r="AX493" i="3"/>
  <c r="U199" i="2"/>
  <c r="V199" i="2"/>
  <c r="W763" i="1"/>
  <c r="AA762" i="1"/>
  <c r="CH762" i="1"/>
  <c r="CL762" i="1"/>
  <c r="Z762" i="1"/>
  <c r="CI762" i="1"/>
  <c r="CF762" i="1"/>
  <c r="AD762" i="1"/>
  <c r="AF762" i="1"/>
  <c r="CJ762" i="1"/>
  <c r="AE762" i="1"/>
  <c r="CM762" i="1"/>
  <c r="AB762" i="1"/>
  <c r="CN762" i="1"/>
  <c r="AG762" i="1"/>
  <c r="Y762" i="1"/>
  <c r="CG762" i="1"/>
  <c r="AS762" i="1"/>
  <c r="CK762" i="1"/>
  <c r="CO762" i="1"/>
  <c r="X762" i="1"/>
  <c r="CW762" i="1"/>
  <c r="AP762" i="1"/>
  <c r="BA762" i="1"/>
  <c r="CZ762" i="1"/>
  <c r="AR762" i="1"/>
  <c r="DG762" i="1"/>
  <c r="AK762" i="1"/>
  <c r="AC762" i="1"/>
  <c r="AY762" i="1"/>
  <c r="DA762" i="1"/>
  <c r="AO762" i="1"/>
  <c r="CT762" i="1"/>
  <c r="CP762" i="1"/>
  <c r="CU762" i="1"/>
  <c r="DI762" i="1"/>
  <c r="DE762" i="1"/>
  <c r="CQ762" i="1"/>
  <c r="CX762" i="1"/>
  <c r="AI762" i="1"/>
  <c r="AU762" i="1"/>
  <c r="CY762" i="1"/>
  <c r="CS762" i="1"/>
  <c r="AM762" i="1"/>
  <c r="AW762" i="1"/>
  <c r="AL762" i="1"/>
  <c r="AQ762" i="1"/>
  <c r="DC762" i="1"/>
  <c r="AH762" i="1"/>
  <c r="AX762" i="1"/>
  <c r="DH762" i="1"/>
  <c r="CV762" i="1"/>
  <c r="CR762" i="1"/>
  <c r="AN762" i="1"/>
  <c r="DF762" i="1"/>
  <c r="AZ762" i="1"/>
  <c r="DD762" i="1"/>
  <c r="AV762" i="1"/>
  <c r="AT762" i="1"/>
  <c r="DB762" i="1"/>
  <c r="AJ762" i="1"/>
  <c r="BD395" i="3"/>
  <c r="BC395" i="3"/>
  <c r="X397" i="3"/>
  <c r="AR292" i="2"/>
  <c r="AH292" i="2"/>
  <c r="AM292" i="2"/>
  <c r="BD292" i="2"/>
  <c r="AH494" i="3"/>
  <c r="Q495" i="3"/>
  <c r="W397" i="3"/>
  <c r="K294" i="2"/>
  <c r="AB293" i="2"/>
  <c r="AT220" i="2"/>
  <c r="AQ221" i="2"/>
  <c r="AT221" i="2" s="1"/>
  <c r="AS221" i="2"/>
  <c r="AP222" i="2" s="1"/>
  <c r="P201" i="2"/>
  <c r="AW201" i="2"/>
  <c r="O201" i="2"/>
  <c r="Q201" i="2" s="1"/>
  <c r="AX201" i="2"/>
  <c r="AK261" i="1"/>
  <c r="AV260" i="1"/>
  <c r="AC261" i="1"/>
  <c r="DH261" i="1"/>
  <c r="AZ261" i="1"/>
  <c r="DA261" i="1"/>
  <c r="BA261" i="1"/>
  <c r="DD261" i="1"/>
  <c r="EB261" i="1"/>
  <c r="EJ260" i="1"/>
  <c r="BM261" i="1"/>
  <c r="BU261" i="1"/>
  <c r="EI261" i="1"/>
  <c r="BX260" i="1"/>
  <c r="EL261" i="1"/>
  <c r="DX261" i="1"/>
  <c r="BP260" i="1"/>
  <c r="BY261" i="1"/>
  <c r="AX260" i="1"/>
  <c r="DF260" i="1"/>
  <c r="CC261" i="1"/>
  <c r="DZ260" i="1"/>
  <c r="BT261" i="1"/>
  <c r="CR260" i="1"/>
  <c r="EF260" i="1"/>
  <c r="EH261" i="1"/>
  <c r="EA261" i="1"/>
  <c r="EG261" i="1"/>
  <c r="EC261" i="1"/>
  <c r="DW261" i="1"/>
  <c r="BQ261" i="1"/>
  <c r="DT261" i="1"/>
  <c r="ED261" i="1"/>
  <c r="CV260" i="1"/>
  <c r="BS261" i="1"/>
  <c r="EK261" i="1"/>
  <c r="BL261" i="1"/>
  <c r="AJ260" i="1"/>
  <c r="BZ260" i="1"/>
  <c r="BV261" i="1"/>
  <c r="DY261" i="1"/>
  <c r="AN260" i="1"/>
  <c r="CD261" i="1"/>
  <c r="CE261" i="1"/>
  <c r="BR260" i="1"/>
  <c r="EE261" i="1"/>
  <c r="DV260" i="1"/>
  <c r="CB260" i="1"/>
  <c r="EM261" i="1"/>
  <c r="AT260" i="1"/>
  <c r="BO261" i="1"/>
  <c r="DB260" i="1"/>
  <c r="BW261" i="1"/>
  <c r="CA261" i="1"/>
  <c r="BN260" i="1"/>
  <c r="DU261" i="1"/>
  <c r="AJ232" i="2"/>
  <c r="AI232" i="2"/>
  <c r="AK232" i="2"/>
  <c r="AL232" i="2"/>
  <c r="BB235" i="2"/>
  <c r="BE235" i="2" s="1"/>
  <c r="BC235" i="2"/>
  <c r="AA262" i="1"/>
  <c r="CX262" i="1"/>
  <c r="DS263" i="1"/>
  <c r="AR263" i="1"/>
  <c r="CM262" i="1"/>
  <c r="BJ263" i="1"/>
  <c r="AP262" i="1"/>
  <c r="BG263" i="1"/>
  <c r="CH262" i="1"/>
  <c r="DP263" i="1"/>
  <c r="BH263" i="1"/>
  <c r="DE263" i="1"/>
  <c r="BI263" i="1"/>
  <c r="AU262" i="1"/>
  <c r="CW263" i="1"/>
  <c r="AS264" i="1"/>
  <c r="AY262" i="1"/>
  <c r="CJ263" i="1"/>
  <c r="BB263" i="1"/>
  <c r="DJ264" i="1"/>
  <c r="CU262" i="1"/>
  <c r="CT262" i="1"/>
  <c r="DK263" i="1"/>
  <c r="AO263" i="1"/>
  <c r="X263" i="1"/>
  <c r="BK263" i="1"/>
  <c r="AL262" i="1"/>
  <c r="CI262" i="1"/>
  <c r="DC262" i="1"/>
  <c r="BD263" i="1"/>
  <c r="AW263" i="1"/>
  <c r="CP262" i="1"/>
  <c r="CO263" i="1"/>
  <c r="DO263" i="1"/>
  <c r="AI262" i="1"/>
  <c r="CY262" i="1"/>
  <c r="AM262" i="1"/>
  <c r="AG263" i="1"/>
  <c r="CN263" i="1"/>
  <c r="Y263" i="1"/>
  <c r="DI263" i="1"/>
  <c r="BF264" i="1"/>
  <c r="CK263" i="1"/>
  <c r="CZ263" i="1"/>
  <c r="CQ262" i="1"/>
  <c r="DQ263" i="1"/>
  <c r="CS263" i="1"/>
  <c r="BC263" i="1"/>
  <c r="AE262" i="1"/>
  <c r="AF263" i="1"/>
  <c r="DR264" i="1"/>
  <c r="AB263" i="1"/>
  <c r="AH262" i="1"/>
  <c r="BE263" i="1"/>
  <c r="DG262" i="1"/>
  <c r="DN263" i="1"/>
  <c r="CL262" i="1"/>
  <c r="AQ262" i="1"/>
  <c r="CF263" i="1"/>
  <c r="Z262" i="1"/>
  <c r="AD262" i="1"/>
  <c r="DM263" i="1"/>
  <c r="CG263" i="1"/>
  <c r="DL263" i="1"/>
  <c r="AZ414" i="3" l="1"/>
  <c r="AP405" i="3"/>
  <c r="AO405" i="3"/>
  <c r="BI403" i="3"/>
  <c r="BH403" i="3"/>
  <c r="AQ421" i="3"/>
  <c r="AR421" i="3"/>
  <c r="AY414" i="3"/>
  <c r="Z200" i="2"/>
  <c r="Y200" i="2"/>
  <c r="K295" i="2"/>
  <c r="AB294" i="2"/>
  <c r="AH495" i="3"/>
  <c r="Q496" i="3"/>
  <c r="BE395" i="3"/>
  <c r="BF395" i="3"/>
  <c r="W764" i="1"/>
  <c r="AD763" i="1"/>
  <c r="AA763" i="1"/>
  <c r="CL763" i="1"/>
  <c r="Z763" i="1"/>
  <c r="CI763" i="1"/>
  <c r="AF763" i="1"/>
  <c r="CM763" i="1"/>
  <c r="AB763" i="1"/>
  <c r="CN763" i="1"/>
  <c r="Y763" i="1"/>
  <c r="CK763" i="1"/>
  <c r="AE763" i="1"/>
  <c r="X763" i="1"/>
  <c r="CF763" i="1"/>
  <c r="CJ763" i="1"/>
  <c r="AS763" i="1"/>
  <c r="CG763" i="1"/>
  <c r="CO763" i="1"/>
  <c r="CH763" i="1"/>
  <c r="AG763" i="1"/>
  <c r="DA763" i="1"/>
  <c r="CT763" i="1"/>
  <c r="CY763" i="1"/>
  <c r="AW763" i="1"/>
  <c r="AR763" i="1"/>
  <c r="CQ763" i="1"/>
  <c r="CZ763" i="1"/>
  <c r="DG763" i="1"/>
  <c r="CP763" i="1"/>
  <c r="AQ763" i="1"/>
  <c r="CS763" i="1"/>
  <c r="DC763" i="1"/>
  <c r="BA763" i="1"/>
  <c r="DE763" i="1"/>
  <c r="AM763" i="1"/>
  <c r="AK763" i="1"/>
  <c r="AY763" i="1"/>
  <c r="AC763" i="1"/>
  <c r="AP763" i="1"/>
  <c r="AI763" i="1"/>
  <c r="CW763" i="1"/>
  <c r="AL763" i="1"/>
  <c r="AO763" i="1"/>
  <c r="CU763" i="1"/>
  <c r="DI763" i="1"/>
  <c r="CX763" i="1"/>
  <c r="AU763" i="1"/>
  <c r="AH763" i="1"/>
  <c r="DH763" i="1"/>
  <c r="DF763" i="1"/>
  <c r="CV763" i="1"/>
  <c r="AN763" i="1"/>
  <c r="AZ763" i="1"/>
  <c r="DD763" i="1"/>
  <c r="AV763" i="1"/>
  <c r="AT763" i="1"/>
  <c r="AJ763" i="1"/>
  <c r="CR763" i="1"/>
  <c r="AX763" i="1"/>
  <c r="DB763" i="1"/>
  <c r="AR293" i="2"/>
  <c r="BD293" i="2"/>
  <c r="AM293" i="2"/>
  <c r="AH293" i="2"/>
  <c r="BJ494" i="3"/>
  <c r="AS494" i="3"/>
  <c r="AN494" i="3"/>
  <c r="AX494" i="3"/>
  <c r="AC398" i="3"/>
  <c r="V398" i="3"/>
  <c r="Y398" i="3"/>
  <c r="Z398" i="3"/>
  <c r="AD398" i="3"/>
  <c r="U398" i="3"/>
  <c r="S200" i="2"/>
  <c r="U200" i="2" s="1"/>
  <c r="T200" i="2"/>
  <c r="AQ222" i="2"/>
  <c r="AT222" i="2" s="1"/>
  <c r="AS222" i="2"/>
  <c r="R201" i="2"/>
  <c r="AY201" i="2"/>
  <c r="AZ201" i="2"/>
  <c r="O202" i="2"/>
  <c r="Q202" i="2" s="1"/>
  <c r="AX202" i="2"/>
  <c r="P202" i="2"/>
  <c r="AW202" i="2"/>
  <c r="AK262" i="1"/>
  <c r="AV261" i="1"/>
  <c r="AC262" i="1"/>
  <c r="AZ262" i="1"/>
  <c r="DH262" i="1"/>
  <c r="DA262" i="1"/>
  <c r="DD262" i="1"/>
  <c r="BA262" i="1"/>
  <c r="DB261" i="1"/>
  <c r="AT261" i="1"/>
  <c r="CB261" i="1"/>
  <c r="CD262" i="1"/>
  <c r="DY262" i="1"/>
  <c r="BZ261" i="1"/>
  <c r="BL262" i="1"/>
  <c r="ED262" i="1"/>
  <c r="BQ262" i="1"/>
  <c r="EC262" i="1"/>
  <c r="EA262" i="1"/>
  <c r="EF261" i="1"/>
  <c r="AX261" i="1"/>
  <c r="BP261" i="1"/>
  <c r="EL262" i="1"/>
  <c r="EI262" i="1"/>
  <c r="BM262" i="1"/>
  <c r="EB262" i="1"/>
  <c r="DU262" i="1"/>
  <c r="BW262" i="1"/>
  <c r="CE262" i="1"/>
  <c r="CV261" i="1"/>
  <c r="DT262" i="1"/>
  <c r="DW262" i="1"/>
  <c r="EG262" i="1"/>
  <c r="DZ261" i="1"/>
  <c r="DF261" i="1"/>
  <c r="DX262" i="1"/>
  <c r="BX261" i="1"/>
  <c r="BU262" i="1"/>
  <c r="CA262" i="1"/>
  <c r="EE262" i="1"/>
  <c r="AN261" i="1"/>
  <c r="BV262" i="1"/>
  <c r="AJ261" i="1"/>
  <c r="EK262" i="1"/>
  <c r="EH262" i="1"/>
  <c r="CR261" i="1"/>
  <c r="BY262" i="1"/>
  <c r="EJ261" i="1"/>
  <c r="BN261" i="1"/>
  <c r="BO262" i="1"/>
  <c r="EM262" i="1"/>
  <c r="DV261" i="1"/>
  <c r="BR261" i="1"/>
  <c r="BS262" i="1"/>
  <c r="BT262" i="1"/>
  <c r="CC262" i="1"/>
  <c r="AO232" i="2"/>
  <c r="AN232" i="2"/>
  <c r="AL233" i="2" s="1"/>
  <c r="AG233" i="2"/>
  <c r="AF233" i="2"/>
  <c r="BC236" i="2"/>
  <c r="BB236" i="2"/>
  <c r="BE236" i="2" s="1"/>
  <c r="BF235" i="2"/>
  <c r="DL264" i="1"/>
  <c r="CF264" i="1"/>
  <c r="AD263" i="1"/>
  <c r="AQ263" i="1"/>
  <c r="AF264" i="1"/>
  <c r="DM264" i="1"/>
  <c r="CL263" i="1"/>
  <c r="DN264" i="1"/>
  <c r="DG263" i="1"/>
  <c r="AH263" i="1"/>
  <c r="AE263" i="1"/>
  <c r="CS264" i="1"/>
  <c r="CQ263" i="1"/>
  <c r="CZ264" i="1"/>
  <c r="Y264" i="1"/>
  <c r="AG264" i="1"/>
  <c r="AI263" i="1"/>
  <c r="CP263" i="1"/>
  <c r="CI263" i="1"/>
  <c r="AL263" i="1"/>
  <c r="BK264" i="1"/>
  <c r="DK264" i="1"/>
  <c r="CT263" i="1"/>
  <c r="CU263" i="1"/>
  <c r="DJ265" i="1"/>
  <c r="BB264" i="1"/>
  <c r="CJ264" i="1"/>
  <c r="AS265" i="1"/>
  <c r="DE264" i="1"/>
  <c r="DP264" i="1"/>
  <c r="CH263" i="1"/>
  <c r="CM263" i="1"/>
  <c r="CX263" i="1"/>
  <c r="DR265" i="1"/>
  <c r="BF265" i="1"/>
  <c r="BE264" i="1"/>
  <c r="AB264" i="1"/>
  <c r="BC264" i="1"/>
  <c r="DQ264" i="1"/>
  <c r="CK264" i="1"/>
  <c r="DI264" i="1"/>
  <c r="CN264" i="1"/>
  <c r="AM263" i="1"/>
  <c r="CY263" i="1"/>
  <c r="DO264" i="1"/>
  <c r="CO264" i="1"/>
  <c r="AW264" i="1"/>
  <c r="BD264" i="1"/>
  <c r="DC263" i="1"/>
  <c r="X264" i="1"/>
  <c r="AO264" i="1"/>
  <c r="AY263" i="1"/>
  <c r="CW264" i="1"/>
  <c r="AU263" i="1"/>
  <c r="BI264" i="1"/>
  <c r="BH264" i="1"/>
  <c r="AP263" i="1"/>
  <c r="BJ264" i="1"/>
  <c r="AR264" i="1"/>
  <c r="AA263" i="1"/>
  <c r="CG264" i="1"/>
  <c r="Z263" i="1"/>
  <c r="BG264" i="1"/>
  <c r="DS264" i="1"/>
  <c r="AU421" i="3" l="1"/>
  <c r="AV415" i="3"/>
  <c r="AW415" i="3"/>
  <c r="AT421" i="3"/>
  <c r="BK403" i="3"/>
  <c r="BL403" i="3"/>
  <c r="AM406" i="3"/>
  <c r="L108" i="22" s="1"/>
  <c r="AL406" i="3"/>
  <c r="AO406" i="3" s="1"/>
  <c r="X201" i="2"/>
  <c r="W201" i="2"/>
  <c r="T201" i="2"/>
  <c r="S201" i="2"/>
  <c r="W398" i="3"/>
  <c r="X398" i="3"/>
  <c r="BD396" i="3"/>
  <c r="BC396" i="3"/>
  <c r="K296" i="2"/>
  <c r="AB295" i="2"/>
  <c r="AF398" i="3"/>
  <c r="AE398" i="3"/>
  <c r="AH496" i="3"/>
  <c r="Q497" i="3"/>
  <c r="W765" i="1"/>
  <c r="CL764" i="1"/>
  <c r="AD764" i="1"/>
  <c r="CH764" i="1"/>
  <c r="AA764" i="1"/>
  <c r="X764" i="1"/>
  <c r="AB764" i="1"/>
  <c r="CF764" i="1"/>
  <c r="Z764" i="1"/>
  <c r="AE764" i="1"/>
  <c r="CM764" i="1"/>
  <c r="AF764" i="1"/>
  <c r="CJ764" i="1"/>
  <c r="CN764" i="1"/>
  <c r="Y764" i="1"/>
  <c r="AS764" i="1"/>
  <c r="CI764" i="1"/>
  <c r="AG764" i="1"/>
  <c r="CG764" i="1"/>
  <c r="CO764" i="1"/>
  <c r="CK764" i="1"/>
  <c r="AC764" i="1"/>
  <c r="CW764" i="1"/>
  <c r="AI764" i="1"/>
  <c r="CZ764" i="1"/>
  <c r="CQ764" i="1"/>
  <c r="AR764" i="1"/>
  <c r="AK764" i="1"/>
  <c r="DG764" i="1"/>
  <c r="AP764" i="1"/>
  <c r="DI764" i="1"/>
  <c r="CT764" i="1"/>
  <c r="CS764" i="1"/>
  <c r="AM764" i="1"/>
  <c r="AW764" i="1"/>
  <c r="DA764" i="1"/>
  <c r="DE764" i="1"/>
  <c r="CX764" i="1"/>
  <c r="AO764" i="1"/>
  <c r="AY764" i="1"/>
  <c r="DC764" i="1"/>
  <c r="BA764" i="1"/>
  <c r="AQ764" i="1"/>
  <c r="CP764" i="1"/>
  <c r="CU764" i="1"/>
  <c r="CY764" i="1"/>
  <c r="AH764" i="1"/>
  <c r="AL764" i="1"/>
  <c r="AU764" i="1"/>
  <c r="AX764" i="1"/>
  <c r="DB764" i="1"/>
  <c r="AZ764" i="1"/>
  <c r="DF764" i="1"/>
  <c r="CV764" i="1"/>
  <c r="AT764" i="1"/>
  <c r="AV764" i="1"/>
  <c r="AN764" i="1"/>
  <c r="DH764" i="1"/>
  <c r="AJ764" i="1"/>
  <c r="DD764" i="1"/>
  <c r="CR764" i="1"/>
  <c r="AS495" i="3"/>
  <c r="BJ495" i="3"/>
  <c r="AX495" i="3"/>
  <c r="AN495" i="3"/>
  <c r="V200" i="2"/>
  <c r="AB398" i="3"/>
  <c r="AA398" i="3"/>
  <c r="AR294" i="2"/>
  <c r="AH294" i="2"/>
  <c r="AM294" i="2"/>
  <c r="BD294" i="2"/>
  <c r="AQ223" i="2"/>
  <c r="AP223" i="2"/>
  <c r="AY202" i="2"/>
  <c r="AX203" i="2"/>
  <c r="P203" i="2"/>
  <c r="AW203" i="2"/>
  <c r="O203" i="2"/>
  <c r="R202" i="2"/>
  <c r="AZ202" i="2"/>
  <c r="AK263" i="1"/>
  <c r="AV262" i="1"/>
  <c r="AC263" i="1"/>
  <c r="DH263" i="1"/>
  <c r="AZ263" i="1"/>
  <c r="DA263" i="1"/>
  <c r="BA263" i="1"/>
  <c r="DD263" i="1"/>
  <c r="EI263" i="1"/>
  <c r="EF262" i="1"/>
  <c r="ED263" i="1"/>
  <c r="DV262" i="1"/>
  <c r="BN262" i="1"/>
  <c r="BY263" i="1"/>
  <c r="EH263" i="1"/>
  <c r="AJ262" i="1"/>
  <c r="AN262" i="1"/>
  <c r="CA263" i="1"/>
  <c r="EG263" i="1"/>
  <c r="CE263" i="1"/>
  <c r="EC263" i="1"/>
  <c r="BZ262" i="1"/>
  <c r="AT262" i="1"/>
  <c r="CC263" i="1"/>
  <c r="BS263" i="1"/>
  <c r="BO263" i="1"/>
  <c r="EJ262" i="1"/>
  <c r="BW263" i="1"/>
  <c r="EB263" i="1"/>
  <c r="BP262" i="1"/>
  <c r="CD263" i="1"/>
  <c r="BT263" i="1"/>
  <c r="EM263" i="1"/>
  <c r="CR262" i="1"/>
  <c r="EK263" i="1"/>
  <c r="BV263" i="1"/>
  <c r="EE263" i="1"/>
  <c r="BU263" i="1"/>
  <c r="DX263" i="1"/>
  <c r="DZ262" i="1"/>
  <c r="DW263" i="1"/>
  <c r="CV262" i="1"/>
  <c r="EL263" i="1"/>
  <c r="AX262" i="1"/>
  <c r="DY263" i="1"/>
  <c r="BR262" i="1"/>
  <c r="BX262" i="1"/>
  <c r="DF262" i="1"/>
  <c r="DT263" i="1"/>
  <c r="DU263" i="1"/>
  <c r="BM263" i="1"/>
  <c r="EA263" i="1"/>
  <c r="BQ263" i="1"/>
  <c r="BL263" i="1"/>
  <c r="CB262" i="1"/>
  <c r="DB262" i="1"/>
  <c r="AK233" i="2"/>
  <c r="AO233" i="2" s="1"/>
  <c r="AJ233" i="2"/>
  <c r="AI233" i="2"/>
  <c r="AG234" i="2" s="1"/>
  <c r="BB237" i="2"/>
  <c r="BC237" i="2"/>
  <c r="BF236" i="2"/>
  <c r="DS265" i="1"/>
  <c r="AR265" i="1"/>
  <c r="AU264" i="1"/>
  <c r="AY264" i="1"/>
  <c r="AO265" i="1"/>
  <c r="Z264" i="1"/>
  <c r="BJ265" i="1"/>
  <c r="BI265" i="1"/>
  <c r="CW265" i="1"/>
  <c r="X265" i="1"/>
  <c r="DC264" i="1"/>
  <c r="AW265" i="1"/>
  <c r="CO265" i="1"/>
  <c r="DO265" i="1"/>
  <c r="AM264" i="1"/>
  <c r="DI265" i="1"/>
  <c r="DQ265" i="1"/>
  <c r="AB265" i="1"/>
  <c r="BF266" i="1"/>
  <c r="CX264" i="1"/>
  <c r="CH264" i="1"/>
  <c r="AS266" i="1"/>
  <c r="BB265" i="1"/>
  <c r="CU264" i="1"/>
  <c r="DK265" i="1"/>
  <c r="BK265" i="1"/>
  <c r="CP264" i="1"/>
  <c r="AI264" i="1"/>
  <c r="AG265" i="1"/>
  <c r="CZ265" i="1"/>
  <c r="AE264" i="1"/>
  <c r="AH264" i="1"/>
  <c r="CL264" i="1"/>
  <c r="DM265" i="1"/>
  <c r="AF265" i="1"/>
  <c r="AQ264" i="1"/>
  <c r="AD264" i="1"/>
  <c r="CF265" i="1"/>
  <c r="BH265" i="1"/>
  <c r="BD265" i="1"/>
  <c r="CY264" i="1"/>
  <c r="CN265" i="1"/>
  <c r="CK265" i="1"/>
  <c r="BC265" i="1"/>
  <c r="BE265" i="1"/>
  <c r="DR266" i="1"/>
  <c r="DP265" i="1"/>
  <c r="DE265" i="1"/>
  <c r="CJ265" i="1"/>
  <c r="DJ266" i="1"/>
  <c r="CT264" i="1"/>
  <c r="AL264" i="1"/>
  <c r="CI264" i="1"/>
  <c r="Y265" i="1"/>
  <c r="CQ264" i="1"/>
  <c r="CS265" i="1"/>
  <c r="DG264" i="1"/>
  <c r="DN265" i="1"/>
  <c r="DL265" i="1"/>
  <c r="BG265" i="1"/>
  <c r="AA264" i="1"/>
  <c r="CG265" i="1"/>
  <c r="AP264" i="1"/>
  <c r="CM264" i="1"/>
  <c r="AM407" i="3" l="1"/>
  <c r="AL407" i="3"/>
  <c r="BH404" i="3"/>
  <c r="BI404" i="3"/>
  <c r="AP406" i="3"/>
  <c r="N108" i="22"/>
  <c r="AR422" i="3"/>
  <c r="AQ422" i="3"/>
  <c r="AY415" i="3"/>
  <c r="AZ415" i="3"/>
  <c r="Z201" i="2"/>
  <c r="Y201" i="2"/>
  <c r="BF396" i="3"/>
  <c r="BE396" i="3"/>
  <c r="BC397" i="3" s="1"/>
  <c r="W766" i="1"/>
  <c r="CH765" i="1"/>
  <c r="AA765" i="1"/>
  <c r="Z765" i="1"/>
  <c r="AE765" i="1"/>
  <c r="AD765" i="1"/>
  <c r="CL765" i="1"/>
  <c r="CM765" i="1"/>
  <c r="AB765" i="1"/>
  <c r="CI765" i="1"/>
  <c r="X765" i="1"/>
  <c r="AF765" i="1"/>
  <c r="Y765" i="1"/>
  <c r="AG765" i="1"/>
  <c r="CO765" i="1"/>
  <c r="CF765" i="1"/>
  <c r="CJ765" i="1"/>
  <c r="AS765" i="1"/>
  <c r="CK765" i="1"/>
  <c r="CN765" i="1"/>
  <c r="CG765" i="1"/>
  <c r="DA765" i="1"/>
  <c r="AW765" i="1"/>
  <c r="DI765" i="1"/>
  <c r="DC765" i="1"/>
  <c r="DG765" i="1"/>
  <c r="CW765" i="1"/>
  <c r="AK765" i="1"/>
  <c r="AI765" i="1"/>
  <c r="AL765" i="1"/>
  <c r="CS765" i="1"/>
  <c r="CQ765" i="1"/>
  <c r="AM765" i="1"/>
  <c r="AP765" i="1"/>
  <c r="CP765" i="1"/>
  <c r="AQ765" i="1"/>
  <c r="AR765" i="1"/>
  <c r="DE765" i="1"/>
  <c r="AY765" i="1"/>
  <c r="AO765" i="1"/>
  <c r="AC765" i="1"/>
  <c r="CX765" i="1"/>
  <c r="AH765" i="1"/>
  <c r="CZ765" i="1"/>
  <c r="CY765" i="1"/>
  <c r="AU765" i="1"/>
  <c r="BA765" i="1"/>
  <c r="CU765" i="1"/>
  <c r="CT765" i="1"/>
  <c r="AV765" i="1"/>
  <c r="AT765" i="1"/>
  <c r="CR765" i="1"/>
  <c r="CV765" i="1"/>
  <c r="DH765" i="1"/>
  <c r="DD765" i="1"/>
  <c r="AZ765" i="1"/>
  <c r="AN765" i="1"/>
  <c r="DB765" i="1"/>
  <c r="AJ765" i="1"/>
  <c r="AX765" i="1"/>
  <c r="DF765" i="1"/>
  <c r="Y399" i="3"/>
  <c r="AA399" i="3" s="1"/>
  <c r="AD399" i="3"/>
  <c r="AC399" i="3"/>
  <c r="AE399" i="3" s="1"/>
  <c r="Z399" i="3"/>
  <c r="U399" i="3"/>
  <c r="W399" i="3" s="1"/>
  <c r="V399" i="3"/>
  <c r="AH497" i="3"/>
  <c r="Q498" i="3"/>
  <c r="AR295" i="2"/>
  <c r="BD295" i="2"/>
  <c r="AH295" i="2"/>
  <c r="AM295" i="2"/>
  <c r="U201" i="2"/>
  <c r="V201" i="2"/>
  <c r="BJ496" i="3"/>
  <c r="AS496" i="3"/>
  <c r="AX496" i="3"/>
  <c r="AN496" i="3"/>
  <c r="K297" i="2"/>
  <c r="AB296" i="2"/>
  <c r="AS223" i="2"/>
  <c r="AT223" i="2"/>
  <c r="AY203" i="2"/>
  <c r="Q203" i="2"/>
  <c r="R203" i="2"/>
  <c r="AZ203" i="2"/>
  <c r="AK264" i="1"/>
  <c r="AN233" i="2"/>
  <c r="AL234" i="2" s="1"/>
  <c r="AV263" i="1"/>
  <c r="AC264" i="1"/>
  <c r="DH264" i="1"/>
  <c r="AZ264" i="1"/>
  <c r="DA264" i="1"/>
  <c r="DD264" i="1"/>
  <c r="BA264" i="1"/>
  <c r="CB263" i="1"/>
  <c r="DY264" i="1"/>
  <c r="DX264" i="1"/>
  <c r="EK264" i="1"/>
  <c r="DV263" i="1"/>
  <c r="BM264" i="1"/>
  <c r="DF263" i="1"/>
  <c r="AX263" i="1"/>
  <c r="CV263" i="1"/>
  <c r="DZ263" i="1"/>
  <c r="BU264" i="1"/>
  <c r="BP263" i="1"/>
  <c r="BW264" i="1"/>
  <c r="CC264" i="1"/>
  <c r="CA264" i="1"/>
  <c r="AJ263" i="1"/>
  <c r="BQ264" i="1"/>
  <c r="BX263" i="1"/>
  <c r="CD264" i="1"/>
  <c r="AT263" i="1"/>
  <c r="EC264" i="1"/>
  <c r="CE264" i="1"/>
  <c r="EF263" i="1"/>
  <c r="BL264" i="1"/>
  <c r="DU264" i="1"/>
  <c r="DT264" i="1"/>
  <c r="EL264" i="1"/>
  <c r="DW264" i="1"/>
  <c r="EE264" i="1"/>
  <c r="EM264" i="1"/>
  <c r="EB264" i="1"/>
  <c r="EJ263" i="1"/>
  <c r="BS264" i="1"/>
  <c r="EH264" i="1"/>
  <c r="BN263" i="1"/>
  <c r="EI264" i="1"/>
  <c r="BY264" i="1"/>
  <c r="DB263" i="1"/>
  <c r="EA264" i="1"/>
  <c r="BR263" i="1"/>
  <c r="BV264" i="1"/>
  <c r="CR263" i="1"/>
  <c r="BT264" i="1"/>
  <c r="BO264" i="1"/>
  <c r="BZ263" i="1"/>
  <c r="EG264" i="1"/>
  <c r="AN263" i="1"/>
  <c r="ED264" i="1"/>
  <c r="AF234" i="2"/>
  <c r="AI234" i="2" s="1"/>
  <c r="BF237" i="2"/>
  <c r="BE237" i="2"/>
  <c r="AW266" i="1"/>
  <c r="CS266" i="1"/>
  <c r="AA265" i="1"/>
  <c r="CG266" i="1"/>
  <c r="BG266" i="1"/>
  <c r="DN266" i="1"/>
  <c r="CQ265" i="1"/>
  <c r="Y266" i="1"/>
  <c r="AL265" i="1"/>
  <c r="CT265" i="1"/>
  <c r="DP266" i="1"/>
  <c r="BE266" i="1"/>
  <c r="CY265" i="1"/>
  <c r="BD266" i="1"/>
  <c r="AD265" i="1"/>
  <c r="AF266" i="1"/>
  <c r="AE265" i="1"/>
  <c r="CZ266" i="1"/>
  <c r="AG266" i="1"/>
  <c r="DK266" i="1"/>
  <c r="AS267" i="1"/>
  <c r="CX265" i="1"/>
  <c r="AB266" i="1"/>
  <c r="DO266" i="1"/>
  <c r="X266" i="1"/>
  <c r="BI266" i="1"/>
  <c r="AO266" i="1"/>
  <c r="AY265" i="1"/>
  <c r="AR266" i="1"/>
  <c r="DI266" i="1"/>
  <c r="Z265" i="1"/>
  <c r="DL266" i="1"/>
  <c r="CI265" i="1"/>
  <c r="DJ267" i="1"/>
  <c r="CJ266" i="1"/>
  <c r="DE266" i="1"/>
  <c r="DR267" i="1"/>
  <c r="BC266" i="1"/>
  <c r="CK266" i="1"/>
  <c r="CN266" i="1"/>
  <c r="BH266" i="1"/>
  <c r="CF266" i="1"/>
  <c r="DM266" i="1"/>
  <c r="AH265" i="1"/>
  <c r="AI265" i="1"/>
  <c r="CP265" i="1"/>
  <c r="BK266" i="1"/>
  <c r="CU265" i="1"/>
  <c r="BB266" i="1"/>
  <c r="CH265" i="1"/>
  <c r="BF267" i="1"/>
  <c r="DQ266" i="1"/>
  <c r="AM265" i="1"/>
  <c r="CO266" i="1"/>
  <c r="CW266" i="1"/>
  <c r="AU265" i="1"/>
  <c r="DS266" i="1"/>
  <c r="CM265" i="1"/>
  <c r="BJ266" i="1"/>
  <c r="AP265" i="1"/>
  <c r="DG265" i="1"/>
  <c r="AQ265" i="1"/>
  <c r="CL265" i="1"/>
  <c r="DC265" i="1"/>
  <c r="BL404" i="3" l="1"/>
  <c r="AW416" i="3"/>
  <c r="AV416" i="3"/>
  <c r="AZ416" i="3" s="1"/>
  <c r="AO407" i="3"/>
  <c r="AP407" i="3"/>
  <c r="AT422" i="3"/>
  <c r="AU422" i="3"/>
  <c r="BK404" i="3"/>
  <c r="W202" i="2"/>
  <c r="X202" i="2"/>
  <c r="BD397" i="3"/>
  <c r="BF397" i="3" s="1"/>
  <c r="W767" i="1"/>
  <c r="CH766" i="1"/>
  <c r="AE766" i="1"/>
  <c r="CL766" i="1"/>
  <c r="Z766" i="1"/>
  <c r="AA766" i="1"/>
  <c r="AF766" i="1"/>
  <c r="CF766" i="1"/>
  <c r="AB766" i="1"/>
  <c r="X766" i="1"/>
  <c r="Y766" i="1"/>
  <c r="AG766" i="1"/>
  <c r="CJ766" i="1"/>
  <c r="CK766" i="1"/>
  <c r="AD766" i="1"/>
  <c r="CG766" i="1"/>
  <c r="CO766" i="1"/>
  <c r="CI766" i="1"/>
  <c r="AS766" i="1"/>
  <c r="CM766" i="1"/>
  <c r="CN766" i="1"/>
  <c r="AC766" i="1"/>
  <c r="DG766" i="1"/>
  <c r="DA766" i="1"/>
  <c r="CW766" i="1"/>
  <c r="CY766" i="1"/>
  <c r="AU766" i="1"/>
  <c r="AP766" i="1"/>
  <c r="DC766" i="1"/>
  <c r="CU766" i="1"/>
  <c r="CZ766" i="1"/>
  <c r="AM766" i="1"/>
  <c r="BA766" i="1"/>
  <c r="AK766" i="1"/>
  <c r="AW766" i="1"/>
  <c r="CT766" i="1"/>
  <c r="AY766" i="1"/>
  <c r="CS766" i="1"/>
  <c r="AR766" i="1"/>
  <c r="AI766" i="1"/>
  <c r="AO766" i="1"/>
  <c r="DE766" i="1"/>
  <c r="AL766" i="1"/>
  <c r="CP766" i="1"/>
  <c r="CQ766" i="1"/>
  <c r="AH766" i="1"/>
  <c r="CX766" i="1"/>
  <c r="DI766" i="1"/>
  <c r="AQ766" i="1"/>
  <c r="AZ766" i="1"/>
  <c r="AV766" i="1"/>
  <c r="DD766" i="1"/>
  <c r="AJ766" i="1"/>
  <c r="DF766" i="1"/>
  <c r="AN766" i="1"/>
  <c r="CV766" i="1"/>
  <c r="DH766" i="1"/>
  <c r="AX766" i="1"/>
  <c r="CR766" i="1"/>
  <c r="AT766" i="1"/>
  <c r="DB766" i="1"/>
  <c r="AH498" i="3"/>
  <c r="Q499" i="3"/>
  <c r="AK234" i="2"/>
  <c r="AN234" i="2" s="1"/>
  <c r="AK235" i="2" s="1"/>
  <c r="AN235" i="2" s="1"/>
  <c r="AR296" i="2"/>
  <c r="AH296" i="2"/>
  <c r="AM296" i="2"/>
  <c r="BD296" i="2"/>
  <c r="S202" i="2"/>
  <c r="T202" i="2"/>
  <c r="AC400" i="3"/>
  <c r="AE400" i="3" s="1"/>
  <c r="V400" i="3"/>
  <c r="U400" i="3"/>
  <c r="AD400" i="3"/>
  <c r="Y400" i="3"/>
  <c r="Z400" i="3"/>
  <c r="AF399" i="3"/>
  <c r="BE397" i="3"/>
  <c r="K298" i="2"/>
  <c r="AB297" i="2"/>
  <c r="AS497" i="3"/>
  <c r="BJ497" i="3"/>
  <c r="AN497" i="3"/>
  <c r="AX497" i="3"/>
  <c r="X399" i="3"/>
  <c r="AB399" i="3"/>
  <c r="AP224" i="2"/>
  <c r="AQ224" i="2"/>
  <c r="AX204" i="2"/>
  <c r="P204" i="2"/>
  <c r="AW204" i="2"/>
  <c r="O204" i="2"/>
  <c r="AK265" i="1"/>
  <c r="AV264" i="1"/>
  <c r="AC265" i="1"/>
  <c r="AZ265" i="1"/>
  <c r="DH265" i="1"/>
  <c r="DA265" i="1"/>
  <c r="DD265" i="1"/>
  <c r="BA265" i="1"/>
  <c r="AN264" i="1"/>
  <c r="BY265" i="1"/>
  <c r="EH265" i="1"/>
  <c r="EJ264" i="1"/>
  <c r="EM265" i="1"/>
  <c r="DW265" i="1"/>
  <c r="BW265" i="1"/>
  <c r="CV264" i="1"/>
  <c r="BM265" i="1"/>
  <c r="EK265" i="1"/>
  <c r="DY265" i="1"/>
  <c r="ED265" i="1"/>
  <c r="EG265" i="1"/>
  <c r="BO265" i="1"/>
  <c r="BR264" i="1"/>
  <c r="DB264" i="1"/>
  <c r="CR264" i="1"/>
  <c r="BN264" i="1"/>
  <c r="BS265" i="1"/>
  <c r="EB265" i="1"/>
  <c r="EE265" i="1"/>
  <c r="EL265" i="1"/>
  <c r="AJ264" i="1"/>
  <c r="DZ264" i="1"/>
  <c r="EI265" i="1"/>
  <c r="DT265" i="1"/>
  <c r="BL265" i="1"/>
  <c r="CE265" i="1"/>
  <c r="AT264" i="1"/>
  <c r="BX264" i="1"/>
  <c r="CC265" i="1"/>
  <c r="BP264" i="1"/>
  <c r="AX264" i="1"/>
  <c r="BZ264" i="1"/>
  <c r="BT265" i="1"/>
  <c r="BV265" i="1"/>
  <c r="EA265" i="1"/>
  <c r="DU265" i="1"/>
  <c r="EF264" i="1"/>
  <c r="EC265" i="1"/>
  <c r="CD265" i="1"/>
  <c r="BQ265" i="1"/>
  <c r="CA265" i="1"/>
  <c r="BU265" i="1"/>
  <c r="DF264" i="1"/>
  <c r="DV264" i="1"/>
  <c r="DX265" i="1"/>
  <c r="CB264" i="1"/>
  <c r="AF235" i="2"/>
  <c r="AI235" i="2" s="1"/>
  <c r="AG235" i="2"/>
  <c r="AJ234" i="2"/>
  <c r="BC238" i="2"/>
  <c r="BB238" i="2"/>
  <c r="AD266" i="1"/>
  <c r="CL266" i="1"/>
  <c r="BJ267" i="1"/>
  <c r="CO267" i="1"/>
  <c r="BB267" i="1"/>
  <c r="CP266" i="1"/>
  <c r="DL267" i="1"/>
  <c r="DC266" i="1"/>
  <c r="AQ266" i="1"/>
  <c r="DG266" i="1"/>
  <c r="AP266" i="1"/>
  <c r="CM266" i="1"/>
  <c r="AM266" i="1"/>
  <c r="DQ267" i="1"/>
  <c r="CU266" i="1"/>
  <c r="AI266" i="1"/>
  <c r="BH267" i="1"/>
  <c r="CK267" i="1"/>
  <c r="DR268" i="1"/>
  <c r="CJ267" i="1"/>
  <c r="DI267" i="1"/>
  <c r="AR267" i="1"/>
  <c r="AO267" i="1"/>
  <c r="BI267" i="1"/>
  <c r="CX266" i="1"/>
  <c r="AS268" i="1"/>
  <c r="DK267" i="1"/>
  <c r="AG267" i="1"/>
  <c r="AE266" i="1"/>
  <c r="CY266" i="1"/>
  <c r="DP267" i="1"/>
  <c r="AL266" i="1"/>
  <c r="Y267" i="1"/>
  <c r="AA266" i="1"/>
  <c r="CS267" i="1"/>
  <c r="AW267" i="1"/>
  <c r="AU266" i="1"/>
  <c r="CH266" i="1"/>
  <c r="BK267" i="1"/>
  <c r="AH266" i="1"/>
  <c r="CN267" i="1"/>
  <c r="BC267" i="1"/>
  <c r="DE267" i="1"/>
  <c r="DJ268" i="1"/>
  <c r="CI266" i="1"/>
  <c r="Z266" i="1"/>
  <c r="AY266" i="1"/>
  <c r="X267" i="1"/>
  <c r="DO267" i="1"/>
  <c r="AB267" i="1"/>
  <c r="CZ267" i="1"/>
  <c r="AF267" i="1"/>
  <c r="BD267" i="1"/>
  <c r="BE267" i="1"/>
  <c r="CT266" i="1"/>
  <c r="CQ266" i="1"/>
  <c r="DN267" i="1"/>
  <c r="BG267" i="1"/>
  <c r="DM267" i="1"/>
  <c r="DS267" i="1"/>
  <c r="CW267" i="1"/>
  <c r="BF268" i="1"/>
  <c r="CF267" i="1"/>
  <c r="CG267" i="1"/>
  <c r="AY416" i="3" l="1"/>
  <c r="AV417" i="3" s="1"/>
  <c r="AM408" i="3"/>
  <c r="AL408" i="3"/>
  <c r="AO408" i="3" s="1"/>
  <c r="AR423" i="3"/>
  <c r="AQ423" i="3"/>
  <c r="AT423" i="3" s="1"/>
  <c r="BI405" i="3"/>
  <c r="BH405" i="3"/>
  <c r="Y202" i="2"/>
  <c r="Z202" i="2"/>
  <c r="AL235" i="2"/>
  <c r="AO235" i="2" s="1"/>
  <c r="AO234" i="2"/>
  <c r="W400" i="3"/>
  <c r="X400" i="3"/>
  <c r="K299" i="2"/>
  <c r="AB298" i="2"/>
  <c r="AB400" i="3"/>
  <c r="AF400" i="3"/>
  <c r="AH499" i="3"/>
  <c r="Q500" i="3"/>
  <c r="BC398" i="3"/>
  <c r="BE398" i="3" s="1"/>
  <c r="BD398" i="3"/>
  <c r="BJ498" i="3"/>
  <c r="AS498" i="3"/>
  <c r="AN498" i="3"/>
  <c r="AX498" i="3"/>
  <c r="U202" i="2"/>
  <c r="V202" i="2"/>
  <c r="W768" i="1"/>
  <c r="Z767" i="1"/>
  <c r="AA767" i="1"/>
  <c r="CI767" i="1"/>
  <c r="CM767" i="1"/>
  <c r="CH767" i="1"/>
  <c r="AB767" i="1"/>
  <c r="AF767" i="1"/>
  <c r="CJ767" i="1"/>
  <c r="CF767" i="1"/>
  <c r="Y767" i="1"/>
  <c r="AS767" i="1"/>
  <c r="CK767" i="1"/>
  <c r="CO767" i="1"/>
  <c r="AE767" i="1"/>
  <c r="X767" i="1"/>
  <c r="CG767" i="1"/>
  <c r="CL767" i="1"/>
  <c r="CN767" i="1"/>
  <c r="AG767" i="1"/>
  <c r="AD767" i="1"/>
  <c r="DG767" i="1"/>
  <c r="AK767" i="1"/>
  <c r="DA767" i="1"/>
  <c r="AO767" i="1"/>
  <c r="DC767" i="1"/>
  <c r="DE767" i="1"/>
  <c r="CQ767" i="1"/>
  <c r="AP767" i="1"/>
  <c r="AC767" i="1"/>
  <c r="AW767" i="1"/>
  <c r="AI767" i="1"/>
  <c r="CP767" i="1"/>
  <c r="CU767" i="1"/>
  <c r="AH767" i="1"/>
  <c r="BA767" i="1"/>
  <c r="CS767" i="1"/>
  <c r="AM767" i="1"/>
  <c r="CW767" i="1"/>
  <c r="AY767" i="1"/>
  <c r="CZ767" i="1"/>
  <c r="AR767" i="1"/>
  <c r="AL767" i="1"/>
  <c r="CX767" i="1"/>
  <c r="CY767" i="1"/>
  <c r="AU767" i="1"/>
  <c r="CT767" i="1"/>
  <c r="DI767" i="1"/>
  <c r="AQ767" i="1"/>
  <c r="AJ767" i="1"/>
  <c r="AX767" i="1"/>
  <c r="DH767" i="1"/>
  <c r="AN767" i="1"/>
  <c r="AZ767" i="1"/>
  <c r="AV767" i="1"/>
  <c r="CV767" i="1"/>
  <c r="DD767" i="1"/>
  <c r="DF767" i="1"/>
  <c r="CR767" i="1"/>
  <c r="AT767" i="1"/>
  <c r="DB767" i="1"/>
  <c r="AR297" i="2"/>
  <c r="BD297" i="2"/>
  <c r="AM297" i="2"/>
  <c r="AH297" i="2"/>
  <c r="AA400" i="3"/>
  <c r="AT224" i="2"/>
  <c r="AS224" i="2"/>
  <c r="R204" i="2"/>
  <c r="AZ204" i="2"/>
  <c r="AY204" i="2"/>
  <c r="Q204" i="2"/>
  <c r="AK266" i="1"/>
  <c r="AV265" i="1"/>
  <c r="AC266" i="1"/>
  <c r="DH266" i="1"/>
  <c r="AZ266" i="1"/>
  <c r="DA266" i="1"/>
  <c r="BA266" i="1"/>
  <c r="DD266" i="1"/>
  <c r="BF238" i="2"/>
  <c r="BU266" i="1"/>
  <c r="BQ266" i="1"/>
  <c r="DU266" i="1"/>
  <c r="AX265" i="1"/>
  <c r="CC266" i="1"/>
  <c r="AT265" i="1"/>
  <c r="EM266" i="1"/>
  <c r="EC266" i="1"/>
  <c r="BV266" i="1"/>
  <c r="BP265" i="1"/>
  <c r="EB266" i="1"/>
  <c r="DB265" i="1"/>
  <c r="ED266" i="1"/>
  <c r="CV265" i="1"/>
  <c r="BY266" i="1"/>
  <c r="DF265" i="1"/>
  <c r="CD266" i="1"/>
  <c r="EF265" i="1"/>
  <c r="CE266" i="1"/>
  <c r="DZ265" i="1"/>
  <c r="EL266" i="1"/>
  <c r="DX266" i="1"/>
  <c r="BZ265" i="1"/>
  <c r="BX265" i="1"/>
  <c r="DT266" i="1"/>
  <c r="BN265" i="1"/>
  <c r="BO266" i="1"/>
  <c r="EK266" i="1"/>
  <c r="DW266" i="1"/>
  <c r="EJ265" i="1"/>
  <c r="CB265" i="1"/>
  <c r="DV265" i="1"/>
  <c r="CA266" i="1"/>
  <c r="EA266" i="1"/>
  <c r="BT266" i="1"/>
  <c r="BL266" i="1"/>
  <c r="EI266" i="1"/>
  <c r="AJ265" i="1"/>
  <c r="EE266" i="1"/>
  <c r="BS266" i="1"/>
  <c r="CR265" i="1"/>
  <c r="BR265" i="1"/>
  <c r="EG266" i="1"/>
  <c r="DY266" i="1"/>
  <c r="BM266" i="1"/>
  <c r="BW266" i="1"/>
  <c r="EH266" i="1"/>
  <c r="AN265" i="1"/>
  <c r="AJ235" i="2"/>
  <c r="AG236" i="2"/>
  <c r="AF236" i="2"/>
  <c r="AK236" i="2"/>
  <c r="AN236" i="2" s="1"/>
  <c r="AL236" i="2"/>
  <c r="BE238" i="2"/>
  <c r="DS268" i="1"/>
  <c r="CF268" i="1"/>
  <c r="BG268" i="1"/>
  <c r="CG268" i="1"/>
  <c r="DM268" i="1"/>
  <c r="CQ267" i="1"/>
  <c r="CT267" i="1"/>
  <c r="BE268" i="1"/>
  <c r="BD268" i="1"/>
  <c r="AF268" i="1"/>
  <c r="CZ268" i="1"/>
  <c r="DO268" i="1"/>
  <c r="DJ269" i="1"/>
  <c r="BC268" i="1"/>
  <c r="CH267" i="1"/>
  <c r="AU267" i="1"/>
  <c r="AW268" i="1"/>
  <c r="CS268" i="1"/>
  <c r="Y268" i="1"/>
  <c r="AE267" i="1"/>
  <c r="AS269" i="1"/>
  <c r="AO268" i="1"/>
  <c r="DI268" i="1"/>
  <c r="CJ268" i="1"/>
  <c r="CK268" i="1"/>
  <c r="BH268" i="1"/>
  <c r="AI267" i="1"/>
  <c r="CU267" i="1"/>
  <c r="AM267" i="1"/>
  <c r="CM267" i="1"/>
  <c r="DG267" i="1"/>
  <c r="DC267" i="1"/>
  <c r="BB268" i="1"/>
  <c r="CO268" i="1"/>
  <c r="AD267" i="1"/>
  <c r="DN268" i="1"/>
  <c r="AB268" i="1"/>
  <c r="X268" i="1"/>
  <c r="AY267" i="1"/>
  <c r="Z267" i="1"/>
  <c r="CI267" i="1"/>
  <c r="DE268" i="1"/>
  <c r="CN268" i="1"/>
  <c r="AH267" i="1"/>
  <c r="BK268" i="1"/>
  <c r="AA267" i="1"/>
  <c r="AL267" i="1"/>
  <c r="DP268" i="1"/>
  <c r="CY267" i="1"/>
  <c r="AG268" i="1"/>
  <c r="DK268" i="1"/>
  <c r="CX267" i="1"/>
  <c r="BI268" i="1"/>
  <c r="AR268" i="1"/>
  <c r="DQ268" i="1"/>
  <c r="AP267" i="1"/>
  <c r="AQ267" i="1"/>
  <c r="CP267" i="1"/>
  <c r="BJ268" i="1"/>
  <c r="CL267" i="1"/>
  <c r="BF269" i="1"/>
  <c r="DL268" i="1"/>
  <c r="CW268" i="1"/>
  <c r="DR269" i="1"/>
  <c r="AW417" i="3" l="1"/>
  <c r="AZ417" i="3" s="1"/>
  <c r="BL405" i="3"/>
  <c r="BK405" i="3"/>
  <c r="AR424" i="3"/>
  <c r="AQ424" i="3"/>
  <c r="AP408" i="3"/>
  <c r="AM409" i="3"/>
  <c r="AL409" i="3"/>
  <c r="AY417" i="3"/>
  <c r="AU423" i="3"/>
  <c r="X203" i="2"/>
  <c r="W203" i="2"/>
  <c r="BD399" i="3"/>
  <c r="BC399" i="3"/>
  <c r="AS499" i="3"/>
  <c r="BJ499" i="3"/>
  <c r="AX499" i="3"/>
  <c r="AN499" i="3"/>
  <c r="K300" i="2"/>
  <c r="AB299" i="2"/>
  <c r="BF398" i="3"/>
  <c r="V401" i="3"/>
  <c r="AD401" i="3"/>
  <c r="AC401" i="3"/>
  <c r="Y401" i="3"/>
  <c r="Z401" i="3"/>
  <c r="U401" i="3"/>
  <c r="W769" i="1"/>
  <c r="AE768" i="1"/>
  <c r="CH768" i="1"/>
  <c r="CL768" i="1"/>
  <c r="Z768" i="1"/>
  <c r="CM768" i="1"/>
  <c r="X768" i="1"/>
  <c r="AB768" i="1"/>
  <c r="AD768" i="1"/>
  <c r="CI768" i="1"/>
  <c r="CF768" i="1"/>
  <c r="AA768" i="1"/>
  <c r="AF768" i="1"/>
  <c r="CJ768" i="1"/>
  <c r="CN768" i="1"/>
  <c r="AG768" i="1"/>
  <c r="CG768" i="1"/>
  <c r="CO768" i="1"/>
  <c r="CK768" i="1"/>
  <c r="Y768" i="1"/>
  <c r="AS768" i="1"/>
  <c r="DA768" i="1"/>
  <c r="AY768" i="1"/>
  <c r="CX768" i="1"/>
  <c r="AQ768" i="1"/>
  <c r="BA768" i="1"/>
  <c r="CQ768" i="1"/>
  <c r="DG768" i="1"/>
  <c r="AC768" i="1"/>
  <c r="AW768" i="1"/>
  <c r="AP768" i="1"/>
  <c r="CZ768" i="1"/>
  <c r="AM768" i="1"/>
  <c r="CW768" i="1"/>
  <c r="AO768" i="1"/>
  <c r="DC768" i="1"/>
  <c r="CP768" i="1"/>
  <c r="DE768" i="1"/>
  <c r="AK768" i="1"/>
  <c r="CT768" i="1"/>
  <c r="CU768" i="1"/>
  <c r="CS768" i="1"/>
  <c r="AR768" i="1"/>
  <c r="DI768" i="1"/>
  <c r="AI768" i="1"/>
  <c r="CY768" i="1"/>
  <c r="AU768" i="1"/>
  <c r="AL768" i="1"/>
  <c r="AH768" i="1"/>
  <c r="AZ768" i="1"/>
  <c r="AJ768" i="1"/>
  <c r="DH768" i="1"/>
  <c r="AV768" i="1"/>
  <c r="CR768" i="1"/>
  <c r="CV768" i="1"/>
  <c r="DB768" i="1"/>
  <c r="AT768" i="1"/>
  <c r="DD768" i="1"/>
  <c r="AX768" i="1"/>
  <c r="DF768" i="1"/>
  <c r="AN768" i="1"/>
  <c r="S203" i="2"/>
  <c r="T203" i="2"/>
  <c r="AH500" i="3"/>
  <c r="Q501" i="3"/>
  <c r="AR298" i="2"/>
  <c r="AH298" i="2"/>
  <c r="AM298" i="2"/>
  <c r="BD298" i="2"/>
  <c r="AP225" i="2"/>
  <c r="AQ225" i="2"/>
  <c r="AW205" i="2"/>
  <c r="O205" i="2"/>
  <c r="AX205" i="2"/>
  <c r="P205" i="2"/>
  <c r="AK267" i="1"/>
  <c r="AV266" i="1"/>
  <c r="AC267" i="1"/>
  <c r="DH267" i="1"/>
  <c r="AZ267" i="1"/>
  <c r="DA267" i="1"/>
  <c r="DD267" i="1"/>
  <c r="BA267" i="1"/>
  <c r="CV266" i="1"/>
  <c r="BP266" i="1"/>
  <c r="BQ267" i="1"/>
  <c r="BR266" i="1"/>
  <c r="AJ266" i="1"/>
  <c r="BL267" i="1"/>
  <c r="EA267" i="1"/>
  <c r="EJ266" i="1"/>
  <c r="EK267" i="1"/>
  <c r="BN266" i="1"/>
  <c r="BX266" i="1"/>
  <c r="DZ266" i="1"/>
  <c r="EF266" i="1"/>
  <c r="DB266" i="1"/>
  <c r="AT266" i="1"/>
  <c r="DY267" i="1"/>
  <c r="EC267" i="1"/>
  <c r="AX266" i="1"/>
  <c r="EG267" i="1"/>
  <c r="CR266" i="1"/>
  <c r="CB266" i="1"/>
  <c r="CD267" i="1"/>
  <c r="ED267" i="1"/>
  <c r="BV267" i="1"/>
  <c r="DU267" i="1"/>
  <c r="BU267" i="1"/>
  <c r="AN266" i="1"/>
  <c r="BW267" i="1"/>
  <c r="BS267" i="1"/>
  <c r="DV266" i="1"/>
  <c r="DX267" i="1"/>
  <c r="EH267" i="1"/>
  <c r="BM267" i="1"/>
  <c r="EE267" i="1"/>
  <c r="EI267" i="1"/>
  <c r="BT267" i="1"/>
  <c r="CA267" i="1"/>
  <c r="DW267" i="1"/>
  <c r="BO267" i="1"/>
  <c r="DT267" i="1"/>
  <c r="BZ266" i="1"/>
  <c r="EL267" i="1"/>
  <c r="CE267" i="1"/>
  <c r="DF266" i="1"/>
  <c r="BY267" i="1"/>
  <c r="EB267" i="1"/>
  <c r="EM267" i="1"/>
  <c r="CC267" i="1"/>
  <c r="AJ236" i="2"/>
  <c r="AO236" i="2"/>
  <c r="AI236" i="2"/>
  <c r="BB239" i="2"/>
  <c r="BC239" i="2"/>
  <c r="AL237" i="2"/>
  <c r="AK237" i="2"/>
  <c r="DR270" i="1"/>
  <c r="DL269" i="1"/>
  <c r="AQ268" i="1"/>
  <c r="AA268" i="1"/>
  <c r="CW269" i="1"/>
  <c r="BF270" i="1"/>
  <c r="CL268" i="1"/>
  <c r="AP268" i="1"/>
  <c r="DQ269" i="1"/>
  <c r="BI269" i="1"/>
  <c r="CX268" i="1"/>
  <c r="AG269" i="1"/>
  <c r="CY268" i="1"/>
  <c r="AL268" i="1"/>
  <c r="AH268" i="1"/>
  <c r="DE269" i="1"/>
  <c r="Z268" i="1"/>
  <c r="X269" i="1"/>
  <c r="DN269" i="1"/>
  <c r="CO269" i="1"/>
  <c r="DC268" i="1"/>
  <c r="AM268" i="1"/>
  <c r="CU268" i="1"/>
  <c r="BH269" i="1"/>
  <c r="CJ269" i="1"/>
  <c r="DI269" i="1"/>
  <c r="AS270" i="1"/>
  <c r="AE268" i="1"/>
  <c r="Y269" i="1"/>
  <c r="AW269" i="1"/>
  <c r="AU268" i="1"/>
  <c r="BC269" i="1"/>
  <c r="DO269" i="1"/>
  <c r="AF269" i="1"/>
  <c r="BE269" i="1"/>
  <c r="CQ268" i="1"/>
  <c r="DM269" i="1"/>
  <c r="CM268" i="1"/>
  <c r="BG269" i="1"/>
  <c r="CP268" i="1"/>
  <c r="AR269" i="1"/>
  <c r="DK269" i="1"/>
  <c r="DP269" i="1"/>
  <c r="BK269" i="1"/>
  <c r="CN269" i="1"/>
  <c r="CI268" i="1"/>
  <c r="AY268" i="1"/>
  <c r="AB269" i="1"/>
  <c r="AD268" i="1"/>
  <c r="BB269" i="1"/>
  <c r="DG268" i="1"/>
  <c r="AI268" i="1"/>
  <c r="CK269" i="1"/>
  <c r="AO269" i="1"/>
  <c r="CS269" i="1"/>
  <c r="CH268" i="1"/>
  <c r="DJ270" i="1"/>
  <c r="CZ269" i="1"/>
  <c r="BD269" i="1"/>
  <c r="CT268" i="1"/>
  <c r="CG269" i="1"/>
  <c r="CF269" i="1"/>
  <c r="BJ269" i="1"/>
  <c r="DS269" i="1"/>
  <c r="AP409" i="3" l="1"/>
  <c r="AO409" i="3"/>
  <c r="AT424" i="3"/>
  <c r="AU424" i="3"/>
  <c r="AW418" i="3"/>
  <c r="AV418" i="3"/>
  <c r="BH406" i="3"/>
  <c r="BI406" i="3"/>
  <c r="Y203" i="2"/>
  <c r="Z203" i="2"/>
  <c r="X401" i="3"/>
  <c r="AB401" i="3"/>
  <c r="W401" i="3"/>
  <c r="AC402" i="3" s="1"/>
  <c r="AF401" i="3"/>
  <c r="AE401" i="3"/>
  <c r="AR299" i="2"/>
  <c r="BD299" i="2"/>
  <c r="AH299" i="2"/>
  <c r="AM299" i="2"/>
  <c r="K301" i="2"/>
  <c r="AB300" i="2"/>
  <c r="U402" i="3"/>
  <c r="V402" i="3"/>
  <c r="Z402" i="3"/>
  <c r="U203" i="2"/>
  <c r="V203" i="2"/>
  <c r="AA401" i="3"/>
  <c r="BJ500" i="3"/>
  <c r="AS500" i="3"/>
  <c r="AX500" i="3"/>
  <c r="AN500" i="3"/>
  <c r="AH501" i="3"/>
  <c r="Q502" i="3"/>
  <c r="W770" i="1"/>
  <c r="AD769" i="1"/>
  <c r="CL769" i="1"/>
  <c r="AA769" i="1"/>
  <c r="CI769" i="1"/>
  <c r="AB769" i="1"/>
  <c r="Z769" i="1"/>
  <c r="AE769" i="1"/>
  <c r="AF769" i="1"/>
  <c r="X769" i="1"/>
  <c r="CF769" i="1"/>
  <c r="CJ769" i="1"/>
  <c r="CN769" i="1"/>
  <c r="CH769" i="1"/>
  <c r="AS769" i="1"/>
  <c r="CK769" i="1"/>
  <c r="CM769" i="1"/>
  <c r="CG769" i="1"/>
  <c r="Y769" i="1"/>
  <c r="AG769" i="1"/>
  <c r="CO769" i="1"/>
  <c r="AO769" i="1"/>
  <c r="CW769" i="1"/>
  <c r="BA769" i="1"/>
  <c r="DE769" i="1"/>
  <c r="CP769" i="1"/>
  <c r="CS769" i="1"/>
  <c r="CZ769" i="1"/>
  <c r="AC769" i="1"/>
  <c r="DG769" i="1"/>
  <c r="AP769" i="1"/>
  <c r="AQ769" i="1"/>
  <c r="AI769" i="1"/>
  <c r="AR769" i="1"/>
  <c r="AK769" i="1"/>
  <c r="DI769" i="1"/>
  <c r="AH769" i="1"/>
  <c r="AW769" i="1"/>
  <c r="CX769" i="1"/>
  <c r="CU769" i="1"/>
  <c r="DA769" i="1"/>
  <c r="AY769" i="1"/>
  <c r="CY769" i="1"/>
  <c r="DC769" i="1"/>
  <c r="AU769" i="1"/>
  <c r="AM769" i="1"/>
  <c r="CQ769" i="1"/>
  <c r="AL769" i="1"/>
  <c r="CT769" i="1"/>
  <c r="DD769" i="1"/>
  <c r="DF769" i="1"/>
  <c r="CR769" i="1"/>
  <c r="AV769" i="1"/>
  <c r="AX769" i="1"/>
  <c r="AZ769" i="1"/>
  <c r="CV769" i="1"/>
  <c r="DH769" i="1"/>
  <c r="AN769" i="1"/>
  <c r="DB769" i="1"/>
  <c r="AJ769" i="1"/>
  <c r="AT769" i="1"/>
  <c r="BE399" i="3"/>
  <c r="BF399" i="3"/>
  <c r="AS225" i="2"/>
  <c r="AT225" i="2"/>
  <c r="R205" i="2"/>
  <c r="Q205" i="2"/>
  <c r="AY205" i="2"/>
  <c r="AZ205" i="2"/>
  <c r="AK268" i="1"/>
  <c r="AV267" i="1"/>
  <c r="AC268" i="1"/>
  <c r="AZ268" i="1"/>
  <c r="DH268" i="1"/>
  <c r="DA268" i="1"/>
  <c r="BA268" i="1"/>
  <c r="DD268" i="1"/>
  <c r="CC268" i="1"/>
  <c r="DF267" i="1"/>
  <c r="EL268" i="1"/>
  <c r="DT268" i="1"/>
  <c r="DW268" i="1"/>
  <c r="BT268" i="1"/>
  <c r="EE268" i="1"/>
  <c r="BW268" i="1"/>
  <c r="BU268" i="1"/>
  <c r="BV268" i="1"/>
  <c r="AX267" i="1"/>
  <c r="DY268" i="1"/>
  <c r="DB267" i="1"/>
  <c r="BX267" i="1"/>
  <c r="CV267" i="1"/>
  <c r="EB268" i="1"/>
  <c r="EH268" i="1"/>
  <c r="CR267" i="1"/>
  <c r="DZ267" i="1"/>
  <c r="BP267" i="1"/>
  <c r="EM268" i="1"/>
  <c r="CE268" i="1"/>
  <c r="BZ267" i="1"/>
  <c r="BO268" i="1"/>
  <c r="CA268" i="1"/>
  <c r="EI268" i="1"/>
  <c r="BM268" i="1"/>
  <c r="DX268" i="1"/>
  <c r="DU268" i="1"/>
  <c r="ED268" i="1"/>
  <c r="EG268" i="1"/>
  <c r="EC268" i="1"/>
  <c r="AT267" i="1"/>
  <c r="EJ267" i="1"/>
  <c r="BR267" i="1"/>
  <c r="DV267" i="1"/>
  <c r="CD268" i="1"/>
  <c r="BN267" i="1"/>
  <c r="BL268" i="1"/>
  <c r="BY268" i="1"/>
  <c r="BS268" i="1"/>
  <c r="AN267" i="1"/>
  <c r="CB267" i="1"/>
  <c r="EF267" i="1"/>
  <c r="EK268" i="1"/>
  <c r="EA268" i="1"/>
  <c r="AJ267" i="1"/>
  <c r="BQ268" i="1"/>
  <c r="BF239" i="2"/>
  <c r="AF237" i="2"/>
  <c r="AI237" i="2" s="1"/>
  <c r="AG237" i="2"/>
  <c r="AO237" i="2"/>
  <c r="AN237" i="2"/>
  <c r="BE239" i="2"/>
  <c r="BJ270" i="1"/>
  <c r="DJ271" i="1"/>
  <c r="AO270" i="1"/>
  <c r="DS270" i="1"/>
  <c r="CF270" i="1"/>
  <c r="CT269" i="1"/>
  <c r="CZ270" i="1"/>
  <c r="AI269" i="1"/>
  <c r="BB270" i="1"/>
  <c r="AD269" i="1"/>
  <c r="AB270" i="1"/>
  <c r="CI269" i="1"/>
  <c r="BK270" i="1"/>
  <c r="CP269" i="1"/>
  <c r="BG270" i="1"/>
  <c r="BE270" i="1"/>
  <c r="Y270" i="1"/>
  <c r="AE269" i="1"/>
  <c r="CJ270" i="1"/>
  <c r="CU269" i="1"/>
  <c r="DN270" i="1"/>
  <c r="X270" i="1"/>
  <c r="DE270" i="1"/>
  <c r="AL269" i="1"/>
  <c r="AG270" i="1"/>
  <c r="BI270" i="1"/>
  <c r="CW270" i="1"/>
  <c r="DR271" i="1"/>
  <c r="AW270" i="1"/>
  <c r="CG270" i="1"/>
  <c r="CS270" i="1"/>
  <c r="CK270" i="1"/>
  <c r="DG269" i="1"/>
  <c r="AY269" i="1"/>
  <c r="CN270" i="1"/>
  <c r="DP270" i="1"/>
  <c r="DK270" i="1"/>
  <c r="AR270" i="1"/>
  <c r="DM270" i="1"/>
  <c r="CQ269" i="1"/>
  <c r="AF270" i="1"/>
  <c r="DO270" i="1"/>
  <c r="BC270" i="1"/>
  <c r="AU269" i="1"/>
  <c r="AS271" i="1"/>
  <c r="BH270" i="1"/>
  <c r="AM269" i="1"/>
  <c r="CO270" i="1"/>
  <c r="AH269" i="1"/>
  <c r="CY269" i="1"/>
  <c r="CX269" i="1"/>
  <c r="DQ270" i="1"/>
  <c r="AP269" i="1"/>
  <c r="BF271" i="1"/>
  <c r="DL270" i="1"/>
  <c r="DC269" i="1"/>
  <c r="CL269" i="1"/>
  <c r="BD270" i="1"/>
  <c r="CH269" i="1"/>
  <c r="CM269" i="1"/>
  <c r="DI270" i="1"/>
  <c r="Z269" i="1"/>
  <c r="AA269" i="1"/>
  <c r="AQ269" i="1"/>
  <c r="BK406" i="3" l="1"/>
  <c r="BL406" i="3"/>
  <c r="AQ425" i="3"/>
  <c r="AR425" i="3"/>
  <c r="AY418" i="3"/>
  <c r="AZ418" i="3"/>
  <c r="AL410" i="3"/>
  <c r="AO410" i="3" s="1"/>
  <c r="AM410" i="3"/>
  <c r="Y402" i="3"/>
  <c r="AB402" i="3" s="1"/>
  <c r="AD402" i="3"/>
  <c r="AF402" i="3" s="1"/>
  <c r="X204" i="2"/>
  <c r="W204" i="2"/>
  <c r="X402" i="3"/>
  <c r="AH502" i="3"/>
  <c r="Q503" i="3"/>
  <c r="S204" i="2"/>
  <c r="T204" i="2"/>
  <c r="AR300" i="2"/>
  <c r="AH300" i="2"/>
  <c r="AM300" i="2"/>
  <c r="BD300" i="2"/>
  <c r="AS501" i="3"/>
  <c r="BJ501" i="3"/>
  <c r="AN501" i="3"/>
  <c r="AX501" i="3"/>
  <c r="W402" i="3"/>
  <c r="K302" i="2"/>
  <c r="AB301" i="2"/>
  <c r="BC400" i="3"/>
  <c r="BE400" i="3" s="1"/>
  <c r="BD400" i="3"/>
  <c r="AE402" i="3"/>
  <c r="W771" i="1"/>
  <c r="AD770" i="1"/>
  <c r="CI770" i="1"/>
  <c r="AB770" i="1"/>
  <c r="CL770" i="1"/>
  <c r="X770" i="1"/>
  <c r="CH770" i="1"/>
  <c r="AA770" i="1"/>
  <c r="AE770" i="1"/>
  <c r="CM770" i="1"/>
  <c r="Z770" i="1"/>
  <c r="CF770" i="1"/>
  <c r="CN770" i="1"/>
  <c r="AG770" i="1"/>
  <c r="CK770" i="1"/>
  <c r="AS770" i="1"/>
  <c r="AF770" i="1"/>
  <c r="CJ770" i="1"/>
  <c r="Y770" i="1"/>
  <c r="CG770" i="1"/>
  <c r="CO770" i="1"/>
  <c r="AK770" i="1"/>
  <c r="AO770" i="1"/>
  <c r="AW770" i="1"/>
  <c r="DC770" i="1"/>
  <c r="DG770" i="1"/>
  <c r="CW770" i="1"/>
  <c r="AY770" i="1"/>
  <c r="CT770" i="1"/>
  <c r="BA770" i="1"/>
  <c r="CP770" i="1"/>
  <c r="DE770" i="1"/>
  <c r="CZ770" i="1"/>
  <c r="AI770" i="1"/>
  <c r="DI770" i="1"/>
  <c r="CS770" i="1"/>
  <c r="CU770" i="1"/>
  <c r="DA770" i="1"/>
  <c r="AC770" i="1"/>
  <c r="AU770" i="1"/>
  <c r="AP770" i="1"/>
  <c r="CQ770" i="1"/>
  <c r="AR770" i="1"/>
  <c r="CY770" i="1"/>
  <c r="AL770" i="1"/>
  <c r="AM770" i="1"/>
  <c r="AH770" i="1"/>
  <c r="CX770" i="1"/>
  <c r="AQ770" i="1"/>
  <c r="AJ770" i="1"/>
  <c r="DH770" i="1"/>
  <c r="AZ770" i="1"/>
  <c r="DD770" i="1"/>
  <c r="AV770" i="1"/>
  <c r="CR770" i="1"/>
  <c r="AT770" i="1"/>
  <c r="AX770" i="1"/>
  <c r="DF770" i="1"/>
  <c r="CV770" i="1"/>
  <c r="AN770" i="1"/>
  <c r="DB770" i="1"/>
  <c r="AQ226" i="2"/>
  <c r="AP226" i="2"/>
  <c r="AW206" i="2"/>
  <c r="O206" i="2"/>
  <c r="Q206" i="2" s="1"/>
  <c r="AX206" i="2"/>
  <c r="P206" i="2"/>
  <c r="AK269" i="1"/>
  <c r="AV268" i="1"/>
  <c r="AC269" i="1"/>
  <c r="DH269" i="1"/>
  <c r="AZ269" i="1"/>
  <c r="DA269" i="1"/>
  <c r="DD269" i="1"/>
  <c r="BA269" i="1"/>
  <c r="EI269" i="1"/>
  <c r="AJ268" i="1"/>
  <c r="EK269" i="1"/>
  <c r="BS269" i="1"/>
  <c r="BL269" i="1"/>
  <c r="BR268" i="1"/>
  <c r="EG269" i="1"/>
  <c r="DU269" i="1"/>
  <c r="BM269" i="1"/>
  <c r="BZ268" i="1"/>
  <c r="EM269" i="1"/>
  <c r="DZ268" i="1"/>
  <c r="EH269" i="1"/>
  <c r="CV268" i="1"/>
  <c r="DY269" i="1"/>
  <c r="BW269" i="1"/>
  <c r="BT269" i="1"/>
  <c r="DT269" i="1"/>
  <c r="DF268" i="1"/>
  <c r="BV269" i="1"/>
  <c r="AN268" i="1"/>
  <c r="BY269" i="1"/>
  <c r="EJ268" i="1"/>
  <c r="EC269" i="1"/>
  <c r="ED269" i="1"/>
  <c r="DX269" i="1"/>
  <c r="BO269" i="1"/>
  <c r="BP268" i="1"/>
  <c r="EB269" i="1"/>
  <c r="AX268" i="1"/>
  <c r="BU269" i="1"/>
  <c r="EE269" i="1"/>
  <c r="DW269" i="1"/>
  <c r="EL269" i="1"/>
  <c r="CC269" i="1"/>
  <c r="BQ269" i="1"/>
  <c r="EA269" i="1"/>
  <c r="EF268" i="1"/>
  <c r="BN268" i="1"/>
  <c r="DV268" i="1"/>
  <c r="CE269" i="1"/>
  <c r="CR268" i="1"/>
  <c r="BX268" i="1"/>
  <c r="CB268" i="1"/>
  <c r="CD269" i="1"/>
  <c r="AT268" i="1"/>
  <c r="CA269" i="1"/>
  <c r="DB268" i="1"/>
  <c r="AJ237" i="2"/>
  <c r="AG238" i="2"/>
  <c r="AF238" i="2"/>
  <c r="BC240" i="2"/>
  <c r="BB240" i="2"/>
  <c r="AK238" i="2"/>
  <c r="AL238" i="2"/>
  <c r="CP270" i="1"/>
  <c r="Z270" i="1"/>
  <c r="CM270" i="1"/>
  <c r="DC270" i="1"/>
  <c r="DQ271" i="1"/>
  <c r="DL271" i="1"/>
  <c r="AQ270" i="1"/>
  <c r="DI271" i="1"/>
  <c r="BD271" i="1"/>
  <c r="CL270" i="1"/>
  <c r="BF272" i="1"/>
  <c r="AP270" i="1"/>
  <c r="CY270" i="1"/>
  <c r="AM270" i="1"/>
  <c r="AS272" i="1"/>
  <c r="BC271" i="1"/>
  <c r="AF271" i="1"/>
  <c r="DK271" i="1"/>
  <c r="AY270" i="1"/>
  <c r="DG270" i="1"/>
  <c r="CK271" i="1"/>
  <c r="CW271" i="1"/>
  <c r="BI271" i="1"/>
  <c r="AL270" i="1"/>
  <c r="DE271" i="1"/>
  <c r="CJ271" i="1"/>
  <c r="AE270" i="1"/>
  <c r="CI270" i="1"/>
  <c r="BB271" i="1"/>
  <c r="AI270" i="1"/>
  <c r="CZ271" i="1"/>
  <c r="AO271" i="1"/>
  <c r="DJ272" i="1"/>
  <c r="DM271" i="1"/>
  <c r="CF271" i="1"/>
  <c r="CH270" i="1"/>
  <c r="AH270" i="1"/>
  <c r="CO271" i="1"/>
  <c r="BH271" i="1"/>
  <c r="AU270" i="1"/>
  <c r="DO271" i="1"/>
  <c r="CQ270" i="1"/>
  <c r="AR271" i="1"/>
  <c r="DP271" i="1"/>
  <c r="CN271" i="1"/>
  <c r="CS271" i="1"/>
  <c r="AW271" i="1"/>
  <c r="DR272" i="1"/>
  <c r="AG271" i="1"/>
  <c r="X271" i="1"/>
  <c r="DN271" i="1"/>
  <c r="CU270" i="1"/>
  <c r="Y271" i="1"/>
  <c r="BE271" i="1"/>
  <c r="BG271" i="1"/>
  <c r="BK271" i="1"/>
  <c r="AB271" i="1"/>
  <c r="CT270" i="1"/>
  <c r="DS271" i="1"/>
  <c r="BJ271" i="1"/>
  <c r="AA270" i="1"/>
  <c r="CX270" i="1"/>
  <c r="CG271" i="1"/>
  <c r="AD270" i="1"/>
  <c r="AU425" i="3" l="1"/>
  <c r="AA402" i="3"/>
  <c r="AM411" i="3"/>
  <c r="AL411" i="3"/>
  <c r="AV419" i="3"/>
  <c r="AW419" i="3"/>
  <c r="AT425" i="3"/>
  <c r="BH407" i="3"/>
  <c r="BI407" i="3"/>
  <c r="AP410" i="3"/>
  <c r="Y204" i="2"/>
  <c r="Z204" i="2"/>
  <c r="V204" i="2"/>
  <c r="AT226" i="2"/>
  <c r="AR301" i="2"/>
  <c r="BD301" i="2"/>
  <c r="AM301" i="2"/>
  <c r="AH301" i="2"/>
  <c r="W772" i="1"/>
  <c r="AD771" i="1"/>
  <c r="CH771" i="1"/>
  <c r="CL771" i="1"/>
  <c r="AE771" i="1"/>
  <c r="Z771" i="1"/>
  <c r="AB771" i="1"/>
  <c r="AF771" i="1"/>
  <c r="CF771" i="1"/>
  <c r="X771" i="1"/>
  <c r="Y771" i="1"/>
  <c r="AG771" i="1"/>
  <c r="CM771" i="1"/>
  <c r="CI771" i="1"/>
  <c r="AA771" i="1"/>
  <c r="CJ771" i="1"/>
  <c r="CN771" i="1"/>
  <c r="AS771" i="1"/>
  <c r="CK771" i="1"/>
  <c r="CO771" i="1"/>
  <c r="CG771" i="1"/>
  <c r="AK771" i="1"/>
  <c r="AW771" i="1"/>
  <c r="AI771" i="1"/>
  <c r="AO771" i="1"/>
  <c r="AC771" i="1"/>
  <c r="CU771" i="1"/>
  <c r="CS771" i="1"/>
  <c r="AR771" i="1"/>
  <c r="DG771" i="1"/>
  <c r="CP771" i="1"/>
  <c r="CZ771" i="1"/>
  <c r="DA771" i="1"/>
  <c r="AP771" i="1"/>
  <c r="CQ771" i="1"/>
  <c r="CW771" i="1"/>
  <c r="BA771" i="1"/>
  <c r="DC771" i="1"/>
  <c r="AY771" i="1"/>
  <c r="DI771" i="1"/>
  <c r="AM771" i="1"/>
  <c r="CX771" i="1"/>
  <c r="CY771" i="1"/>
  <c r="AQ771" i="1"/>
  <c r="AH771" i="1"/>
  <c r="DE771" i="1"/>
  <c r="AU771" i="1"/>
  <c r="CT771" i="1"/>
  <c r="AL771" i="1"/>
  <c r="DH771" i="1"/>
  <c r="DD771" i="1"/>
  <c r="CV771" i="1"/>
  <c r="AZ771" i="1"/>
  <c r="AV771" i="1"/>
  <c r="AN771" i="1"/>
  <c r="AJ771" i="1"/>
  <c r="AT771" i="1"/>
  <c r="AX771" i="1"/>
  <c r="DB771" i="1"/>
  <c r="DF771" i="1"/>
  <c r="CR771" i="1"/>
  <c r="BC401" i="3"/>
  <c r="BD401" i="3"/>
  <c r="K303" i="2"/>
  <c r="AB302" i="2"/>
  <c r="AD403" i="3"/>
  <c r="AC403" i="3"/>
  <c r="AE403" i="3" s="1"/>
  <c r="Z403" i="3"/>
  <c r="V403" i="3"/>
  <c r="Y403" i="3"/>
  <c r="AA403" i="3" s="1"/>
  <c r="U403" i="3"/>
  <c r="W403" i="3" s="1"/>
  <c r="AH503" i="3"/>
  <c r="Q504" i="3"/>
  <c r="BF400" i="3"/>
  <c r="U204" i="2"/>
  <c r="BJ502" i="3"/>
  <c r="AS502" i="3"/>
  <c r="AN502" i="3"/>
  <c r="AX502" i="3"/>
  <c r="AS226" i="2"/>
  <c r="R206" i="2"/>
  <c r="AX207" i="2"/>
  <c r="P207" i="2"/>
  <c r="AW207" i="2"/>
  <c r="O207" i="2"/>
  <c r="AZ206" i="2"/>
  <c r="AY206" i="2"/>
  <c r="AK270" i="1"/>
  <c r="AV269" i="1"/>
  <c r="AC270" i="1"/>
  <c r="AZ270" i="1"/>
  <c r="DH270" i="1"/>
  <c r="DA270" i="1"/>
  <c r="BA270" i="1"/>
  <c r="DD270" i="1"/>
  <c r="CD270" i="1"/>
  <c r="EB270" i="1"/>
  <c r="BO270" i="1"/>
  <c r="ED270" i="1"/>
  <c r="AN269" i="1"/>
  <c r="BX269" i="1"/>
  <c r="BN269" i="1"/>
  <c r="EA270" i="1"/>
  <c r="CC270" i="1"/>
  <c r="BU270" i="1"/>
  <c r="EJ269" i="1"/>
  <c r="BT270" i="1"/>
  <c r="DY270" i="1"/>
  <c r="EH270" i="1"/>
  <c r="EM270" i="1"/>
  <c r="EG270" i="1"/>
  <c r="BL270" i="1"/>
  <c r="EK270" i="1"/>
  <c r="BR269" i="1"/>
  <c r="DB269" i="1"/>
  <c r="CB269" i="1"/>
  <c r="BQ270" i="1"/>
  <c r="EL270" i="1"/>
  <c r="AX269" i="1"/>
  <c r="BY270" i="1"/>
  <c r="BV270" i="1"/>
  <c r="DT270" i="1"/>
  <c r="BW270" i="1"/>
  <c r="CV269" i="1"/>
  <c r="DZ269" i="1"/>
  <c r="BZ269" i="1"/>
  <c r="DU270" i="1"/>
  <c r="BS270" i="1"/>
  <c r="AJ269" i="1"/>
  <c r="CA270" i="1"/>
  <c r="CE270" i="1"/>
  <c r="DW270" i="1"/>
  <c r="AT269" i="1"/>
  <c r="CR269" i="1"/>
  <c r="DV269" i="1"/>
  <c r="EF269" i="1"/>
  <c r="EE270" i="1"/>
  <c r="BP269" i="1"/>
  <c r="DX270" i="1"/>
  <c r="EC270" i="1"/>
  <c r="DF269" i="1"/>
  <c r="BM270" i="1"/>
  <c r="EI270" i="1"/>
  <c r="AJ238" i="2"/>
  <c r="AO238" i="2"/>
  <c r="AI238" i="2"/>
  <c r="BF240" i="2"/>
  <c r="AN238" i="2"/>
  <c r="BE240" i="2"/>
  <c r="BG272" i="1"/>
  <c r="CF272" i="1"/>
  <c r="AD271" i="1"/>
  <c r="CX271" i="1"/>
  <c r="CT271" i="1"/>
  <c r="BK272" i="1"/>
  <c r="Y272" i="1"/>
  <c r="DR273" i="1"/>
  <c r="CG272" i="1"/>
  <c r="BJ272" i="1"/>
  <c r="AB272" i="1"/>
  <c r="DN272" i="1"/>
  <c r="AW272" i="1"/>
  <c r="DP272" i="1"/>
  <c r="DO272" i="1"/>
  <c r="CO272" i="1"/>
  <c r="DJ273" i="1"/>
  <c r="CZ272" i="1"/>
  <c r="AI271" i="1"/>
  <c r="AE271" i="1"/>
  <c r="DE272" i="1"/>
  <c r="BI272" i="1"/>
  <c r="CW272" i="1"/>
  <c r="CK272" i="1"/>
  <c r="DK272" i="1"/>
  <c r="AF272" i="1"/>
  <c r="AM271" i="1"/>
  <c r="BD272" i="1"/>
  <c r="DI272" i="1"/>
  <c r="AQ271" i="1"/>
  <c r="CM271" i="1"/>
  <c r="CP271" i="1"/>
  <c r="BF273" i="1"/>
  <c r="BE272" i="1"/>
  <c r="CU271" i="1"/>
  <c r="X272" i="1"/>
  <c r="AG272" i="1"/>
  <c r="CS272" i="1"/>
  <c r="CN272" i="1"/>
  <c r="AR272" i="1"/>
  <c r="CQ271" i="1"/>
  <c r="AU271" i="1"/>
  <c r="BH272" i="1"/>
  <c r="AH271" i="1"/>
  <c r="CH271" i="1"/>
  <c r="DM272" i="1"/>
  <c r="AO272" i="1"/>
  <c r="BB272" i="1"/>
  <c r="CI271" i="1"/>
  <c r="CJ272" i="1"/>
  <c r="AL271" i="1"/>
  <c r="DG271" i="1"/>
  <c r="AY271" i="1"/>
  <c r="BC272" i="1"/>
  <c r="AS273" i="1"/>
  <c r="CY271" i="1"/>
  <c r="AP271" i="1"/>
  <c r="CL271" i="1"/>
  <c r="DQ272" i="1"/>
  <c r="DC271" i="1"/>
  <c r="Z271" i="1"/>
  <c r="DS272" i="1"/>
  <c r="AA271" i="1"/>
  <c r="DL272" i="1"/>
  <c r="BL407" i="3" l="1"/>
  <c r="AO411" i="3"/>
  <c r="AP411" i="3"/>
  <c r="AY419" i="3"/>
  <c r="AZ419" i="3"/>
  <c r="AR426" i="3"/>
  <c r="AQ426" i="3"/>
  <c r="BK407" i="3"/>
  <c r="X205" i="2"/>
  <c r="W205" i="2"/>
  <c r="AF403" i="3"/>
  <c r="BF401" i="3"/>
  <c r="T205" i="2"/>
  <c r="S205" i="2"/>
  <c r="AR302" i="2"/>
  <c r="AH302" i="2"/>
  <c r="AM302" i="2"/>
  <c r="BD302" i="2"/>
  <c r="K304" i="2"/>
  <c r="AB303" i="2"/>
  <c r="W773" i="1"/>
  <c r="CL772" i="1"/>
  <c r="AA772" i="1"/>
  <c r="AD772" i="1"/>
  <c r="AE772" i="1"/>
  <c r="AF772" i="1"/>
  <c r="CM772" i="1"/>
  <c r="CJ772" i="1"/>
  <c r="CN772" i="1"/>
  <c r="AG772" i="1"/>
  <c r="CH772" i="1"/>
  <c r="CI772" i="1"/>
  <c r="CK772" i="1"/>
  <c r="X772" i="1"/>
  <c r="Z772" i="1"/>
  <c r="CF772" i="1"/>
  <c r="Y772" i="1"/>
  <c r="CG772" i="1"/>
  <c r="AS772" i="1"/>
  <c r="AB772" i="1"/>
  <c r="CO772" i="1"/>
  <c r="CT772" i="1"/>
  <c r="CS772" i="1"/>
  <c r="DC772" i="1"/>
  <c r="DE772" i="1"/>
  <c r="AM772" i="1"/>
  <c r="AK772" i="1"/>
  <c r="CW772" i="1"/>
  <c r="DG772" i="1"/>
  <c r="AC772" i="1"/>
  <c r="CY772" i="1"/>
  <c r="CP772" i="1"/>
  <c r="AR772" i="1"/>
  <c r="CQ772" i="1"/>
  <c r="AP772" i="1"/>
  <c r="AI772" i="1"/>
  <c r="AW772" i="1"/>
  <c r="AH772" i="1"/>
  <c r="DA772" i="1"/>
  <c r="BA772" i="1"/>
  <c r="AY772" i="1"/>
  <c r="CU772" i="1"/>
  <c r="CZ772" i="1"/>
  <c r="AO772" i="1"/>
  <c r="DI772" i="1"/>
  <c r="CX772" i="1"/>
  <c r="AQ772" i="1"/>
  <c r="AL772" i="1"/>
  <c r="AU772" i="1"/>
  <c r="AJ772" i="1"/>
  <c r="DB772" i="1"/>
  <c r="DD772" i="1"/>
  <c r="AT772" i="1"/>
  <c r="CV772" i="1"/>
  <c r="AN772" i="1"/>
  <c r="DH772" i="1"/>
  <c r="AV772" i="1"/>
  <c r="AZ772" i="1"/>
  <c r="DF772" i="1"/>
  <c r="CR772" i="1"/>
  <c r="AX772" i="1"/>
  <c r="U404" i="3"/>
  <c r="W404" i="3" s="1"/>
  <c r="AD404" i="3"/>
  <c r="AC404" i="3"/>
  <c r="Y404" i="3"/>
  <c r="V404" i="3"/>
  <c r="Z404" i="3"/>
  <c r="X403" i="3"/>
  <c r="BE401" i="3"/>
  <c r="AS503" i="3"/>
  <c r="BJ503" i="3"/>
  <c r="AX503" i="3"/>
  <c r="AN503" i="3"/>
  <c r="AH504" i="3"/>
  <c r="Q505" i="3"/>
  <c r="AB403" i="3"/>
  <c r="AQ227" i="2"/>
  <c r="AP227" i="2"/>
  <c r="R207" i="2"/>
  <c r="Q207" i="2"/>
  <c r="AX208" i="2" s="1"/>
  <c r="AY207" i="2"/>
  <c r="AZ207" i="2"/>
  <c r="AK271" i="1"/>
  <c r="AV270" i="1"/>
  <c r="AC271" i="1"/>
  <c r="AZ271" i="1"/>
  <c r="DH271" i="1"/>
  <c r="DA271" i="1"/>
  <c r="DD271" i="1"/>
  <c r="BA271" i="1"/>
  <c r="DX271" i="1"/>
  <c r="EE271" i="1"/>
  <c r="BY271" i="1"/>
  <c r="DF270" i="1"/>
  <c r="AT270" i="1"/>
  <c r="AJ270" i="1"/>
  <c r="DU271" i="1"/>
  <c r="DZ270" i="1"/>
  <c r="BW271" i="1"/>
  <c r="BV271" i="1"/>
  <c r="AX270" i="1"/>
  <c r="BQ271" i="1"/>
  <c r="DB270" i="1"/>
  <c r="EK271" i="1"/>
  <c r="EG271" i="1"/>
  <c r="EH271" i="1"/>
  <c r="BT271" i="1"/>
  <c r="BU271" i="1"/>
  <c r="EA271" i="1"/>
  <c r="BX270" i="1"/>
  <c r="ED271" i="1"/>
  <c r="EB271" i="1"/>
  <c r="DW271" i="1"/>
  <c r="CA271" i="1"/>
  <c r="BS271" i="1"/>
  <c r="CV270" i="1"/>
  <c r="DT271" i="1"/>
  <c r="EL271" i="1"/>
  <c r="CB270" i="1"/>
  <c r="BR270" i="1"/>
  <c r="BL271" i="1"/>
  <c r="EM271" i="1"/>
  <c r="DY271" i="1"/>
  <c r="EI271" i="1"/>
  <c r="DV270" i="1"/>
  <c r="BZ270" i="1"/>
  <c r="BM271" i="1"/>
  <c r="EC271" i="1"/>
  <c r="BP270" i="1"/>
  <c r="EF270" i="1"/>
  <c r="CR270" i="1"/>
  <c r="CE271" i="1"/>
  <c r="EJ270" i="1"/>
  <c r="CC271" i="1"/>
  <c r="BN270" i="1"/>
  <c r="AN270" i="1"/>
  <c r="BO271" i="1"/>
  <c r="CD271" i="1"/>
  <c r="AG239" i="2"/>
  <c r="AF239" i="2"/>
  <c r="BB241" i="2"/>
  <c r="BC241" i="2"/>
  <c r="AL239" i="2"/>
  <c r="AK239" i="2"/>
  <c r="AN239" i="2" s="1"/>
  <c r="CM272" i="1"/>
  <c r="AS274" i="1"/>
  <c r="DG272" i="1"/>
  <c r="AA272" i="1"/>
  <c r="DS273" i="1"/>
  <c r="DL273" i="1"/>
  <c r="Z272" i="1"/>
  <c r="DQ273" i="1"/>
  <c r="CY272" i="1"/>
  <c r="BC273" i="1"/>
  <c r="AY272" i="1"/>
  <c r="BB273" i="1"/>
  <c r="AH272" i="1"/>
  <c r="AU272" i="1"/>
  <c r="AR273" i="1"/>
  <c r="AG273" i="1"/>
  <c r="CU272" i="1"/>
  <c r="AQ272" i="1"/>
  <c r="BD273" i="1"/>
  <c r="AM272" i="1"/>
  <c r="AF273" i="1"/>
  <c r="BI273" i="1"/>
  <c r="DJ274" i="1"/>
  <c r="CO273" i="1"/>
  <c r="DO273" i="1"/>
  <c r="DP273" i="1"/>
  <c r="Y273" i="1"/>
  <c r="AD272" i="1"/>
  <c r="CF273" i="1"/>
  <c r="DC272" i="1"/>
  <c r="AP272" i="1"/>
  <c r="AL272" i="1"/>
  <c r="CJ273" i="1"/>
  <c r="CI272" i="1"/>
  <c r="AO273" i="1"/>
  <c r="DM273" i="1"/>
  <c r="CH272" i="1"/>
  <c r="BH273" i="1"/>
  <c r="CQ272" i="1"/>
  <c r="CN273" i="1"/>
  <c r="CS273" i="1"/>
  <c r="X273" i="1"/>
  <c r="BE273" i="1"/>
  <c r="BF274" i="1"/>
  <c r="CP272" i="1"/>
  <c r="DI273" i="1"/>
  <c r="DK273" i="1"/>
  <c r="CK273" i="1"/>
  <c r="CW273" i="1"/>
  <c r="DE273" i="1"/>
  <c r="AE272" i="1"/>
  <c r="AI272" i="1"/>
  <c r="CZ273" i="1"/>
  <c r="AW273" i="1"/>
  <c r="DN273" i="1"/>
  <c r="AB273" i="1"/>
  <c r="BJ273" i="1"/>
  <c r="CG273" i="1"/>
  <c r="DR274" i="1"/>
  <c r="BK273" i="1"/>
  <c r="CT272" i="1"/>
  <c r="CX272" i="1"/>
  <c r="CL272" i="1"/>
  <c r="BG273" i="1"/>
  <c r="AV420" i="3" l="1"/>
  <c r="AW420" i="3"/>
  <c r="AT426" i="3"/>
  <c r="AU426" i="3"/>
  <c r="BH408" i="3"/>
  <c r="BK408" i="3" s="1"/>
  <c r="BI408" i="3"/>
  <c r="AL412" i="3"/>
  <c r="AM412" i="3"/>
  <c r="Y205" i="2"/>
  <c r="Z205" i="2"/>
  <c r="AF404" i="3"/>
  <c r="BJ504" i="3"/>
  <c r="AS504" i="3"/>
  <c r="AX504" i="3"/>
  <c r="AN504" i="3"/>
  <c r="V405" i="3"/>
  <c r="U405" i="3"/>
  <c r="W405" i="3" s="1"/>
  <c r="Z405" i="3"/>
  <c r="Y405" i="3"/>
  <c r="AD405" i="3"/>
  <c r="AC405" i="3"/>
  <c r="AR303" i="2"/>
  <c r="BD303" i="2"/>
  <c r="AH303" i="2"/>
  <c r="AM303" i="2"/>
  <c r="BC402" i="3"/>
  <c r="BD402" i="3"/>
  <c r="K305" i="2"/>
  <c r="AB304" i="2"/>
  <c r="X404" i="3"/>
  <c r="U205" i="2"/>
  <c r="V205" i="2"/>
  <c r="AH505" i="3"/>
  <c r="Q506" i="3"/>
  <c r="AE404" i="3"/>
  <c r="AA404" i="3"/>
  <c r="AB404" i="3"/>
  <c r="W774" i="1"/>
  <c r="Z773" i="1"/>
  <c r="AE773" i="1"/>
  <c r="AA773" i="1"/>
  <c r="AD773" i="1"/>
  <c r="CL773" i="1"/>
  <c r="CI773" i="1"/>
  <c r="AF773" i="1"/>
  <c r="CM773" i="1"/>
  <c r="X773" i="1"/>
  <c r="CF773" i="1"/>
  <c r="CJ773" i="1"/>
  <c r="CH773" i="1"/>
  <c r="Y773" i="1"/>
  <c r="CK773" i="1"/>
  <c r="AB773" i="1"/>
  <c r="CG773" i="1"/>
  <c r="CN773" i="1"/>
  <c r="AG773" i="1"/>
  <c r="AS773" i="1"/>
  <c r="CO773" i="1"/>
  <c r="CT773" i="1"/>
  <c r="AP773" i="1"/>
  <c r="CZ773" i="1"/>
  <c r="AH773" i="1"/>
  <c r="DG773" i="1"/>
  <c r="AK773" i="1"/>
  <c r="AI773" i="1"/>
  <c r="AC773" i="1"/>
  <c r="AW773" i="1"/>
  <c r="AY773" i="1"/>
  <c r="DI773" i="1"/>
  <c r="DE773" i="1"/>
  <c r="CQ773" i="1"/>
  <c r="AM773" i="1"/>
  <c r="AO773" i="1"/>
  <c r="BA773" i="1"/>
  <c r="CP773" i="1"/>
  <c r="AL773" i="1"/>
  <c r="DA773" i="1"/>
  <c r="CS773" i="1"/>
  <c r="CW773" i="1"/>
  <c r="CX773" i="1"/>
  <c r="AQ773" i="1"/>
  <c r="DC773" i="1"/>
  <c r="AR773" i="1"/>
  <c r="CY773" i="1"/>
  <c r="AU773" i="1"/>
  <c r="CU773" i="1"/>
  <c r="AX773" i="1"/>
  <c r="DF773" i="1"/>
  <c r="AT773" i="1"/>
  <c r="DD773" i="1"/>
  <c r="DH773" i="1"/>
  <c r="AZ773" i="1"/>
  <c r="AV773" i="1"/>
  <c r="CV773" i="1"/>
  <c r="AN773" i="1"/>
  <c r="AJ773" i="1"/>
  <c r="CR773" i="1"/>
  <c r="DB773" i="1"/>
  <c r="AT227" i="2"/>
  <c r="AS227" i="2"/>
  <c r="O208" i="2"/>
  <c r="Q208" i="2" s="1"/>
  <c r="AW208" i="2"/>
  <c r="AZ208" i="2" s="1"/>
  <c r="P208" i="2"/>
  <c r="AK272" i="1"/>
  <c r="AV271" i="1"/>
  <c r="AC272" i="1"/>
  <c r="DH272" i="1"/>
  <c r="AZ272" i="1"/>
  <c r="DA272" i="1"/>
  <c r="DD272" i="1"/>
  <c r="BA272" i="1"/>
  <c r="EF271" i="1"/>
  <c r="BZ271" i="1"/>
  <c r="BR271" i="1"/>
  <c r="BX271" i="1"/>
  <c r="BU272" i="1"/>
  <c r="CD272" i="1"/>
  <c r="AN271" i="1"/>
  <c r="CC272" i="1"/>
  <c r="CE272" i="1"/>
  <c r="EC272" i="1"/>
  <c r="EI272" i="1"/>
  <c r="EM272" i="1"/>
  <c r="EL272" i="1"/>
  <c r="CA272" i="1"/>
  <c r="EB272" i="1"/>
  <c r="EH272" i="1"/>
  <c r="BQ272" i="1"/>
  <c r="BV272" i="1"/>
  <c r="DZ271" i="1"/>
  <c r="AJ271" i="1"/>
  <c r="DF271" i="1"/>
  <c r="CV271" i="1"/>
  <c r="BO272" i="1"/>
  <c r="BN271" i="1"/>
  <c r="EJ271" i="1"/>
  <c r="DV271" i="1"/>
  <c r="BL272" i="1"/>
  <c r="BS272" i="1"/>
  <c r="DW272" i="1"/>
  <c r="ED272" i="1"/>
  <c r="EA272" i="1"/>
  <c r="BT272" i="1"/>
  <c r="EG272" i="1"/>
  <c r="DB271" i="1"/>
  <c r="AX271" i="1"/>
  <c r="BW272" i="1"/>
  <c r="DU272" i="1"/>
  <c r="DX272" i="1"/>
  <c r="EE272" i="1"/>
  <c r="CR271" i="1"/>
  <c r="BP271" i="1"/>
  <c r="BM272" i="1"/>
  <c r="DY272" i="1"/>
  <c r="CB271" i="1"/>
  <c r="DT272" i="1"/>
  <c r="EK272" i="1"/>
  <c r="AT271" i="1"/>
  <c r="BY272" i="1"/>
  <c r="AJ239" i="2"/>
  <c r="BF241" i="2"/>
  <c r="AI239" i="2"/>
  <c r="AK240" i="2"/>
  <c r="AL240" i="2"/>
  <c r="AO239" i="2"/>
  <c r="BE241" i="2"/>
  <c r="BJ274" i="1"/>
  <c r="DC273" i="1"/>
  <c r="CG274" i="1"/>
  <c r="AE273" i="1"/>
  <c r="BG274" i="1"/>
  <c r="CT273" i="1"/>
  <c r="DR275" i="1"/>
  <c r="AB274" i="1"/>
  <c r="DN274" i="1"/>
  <c r="CZ274" i="1"/>
  <c r="DE274" i="1"/>
  <c r="CK274" i="1"/>
  <c r="CP273" i="1"/>
  <c r="X274" i="1"/>
  <c r="CN274" i="1"/>
  <c r="BH274" i="1"/>
  <c r="DM274" i="1"/>
  <c r="AL273" i="1"/>
  <c r="CF274" i="1"/>
  <c r="Y274" i="1"/>
  <c r="DO274" i="1"/>
  <c r="BI274" i="1"/>
  <c r="AM273" i="1"/>
  <c r="BD274" i="1"/>
  <c r="AG274" i="1"/>
  <c r="AR274" i="1"/>
  <c r="AH273" i="1"/>
  <c r="BB274" i="1"/>
  <c r="AY273" i="1"/>
  <c r="CY273" i="1"/>
  <c r="DS274" i="1"/>
  <c r="DG273" i="1"/>
  <c r="CL273" i="1"/>
  <c r="AW274" i="1"/>
  <c r="DI274" i="1"/>
  <c r="Z273" i="1"/>
  <c r="BK274" i="1"/>
  <c r="AI273" i="1"/>
  <c r="DK274" i="1"/>
  <c r="BF275" i="1"/>
  <c r="BE274" i="1"/>
  <c r="CS274" i="1"/>
  <c r="CQ273" i="1"/>
  <c r="CH273" i="1"/>
  <c r="AO274" i="1"/>
  <c r="CI273" i="1"/>
  <c r="CJ274" i="1"/>
  <c r="AP273" i="1"/>
  <c r="AD273" i="1"/>
  <c r="DP274" i="1"/>
  <c r="CO274" i="1"/>
  <c r="DJ275" i="1"/>
  <c r="AF274" i="1"/>
  <c r="CU273" i="1"/>
  <c r="AU273" i="1"/>
  <c r="BC274" i="1"/>
  <c r="DQ274" i="1"/>
  <c r="DL274" i="1"/>
  <c r="AS275" i="1"/>
  <c r="CX273" i="1"/>
  <c r="CW274" i="1"/>
  <c r="AQ273" i="1"/>
  <c r="AA273" i="1"/>
  <c r="CM273" i="1"/>
  <c r="BL408" i="3" l="1"/>
  <c r="BI409" i="3"/>
  <c r="BH409" i="3"/>
  <c r="AP412" i="3"/>
  <c r="AO412" i="3"/>
  <c r="AQ427" i="3"/>
  <c r="AT427" i="3" s="1"/>
  <c r="AR427" i="3"/>
  <c r="AY420" i="3"/>
  <c r="AZ420" i="3"/>
  <c r="W206" i="2"/>
  <c r="X206" i="2"/>
  <c r="X405" i="3"/>
  <c r="BF402" i="3"/>
  <c r="BE402" i="3"/>
  <c r="BC403" i="3" s="1"/>
  <c r="AS505" i="3"/>
  <c r="BJ505" i="3"/>
  <c r="AN505" i="3"/>
  <c r="AX505" i="3"/>
  <c r="AR304" i="2"/>
  <c r="AH304" i="2"/>
  <c r="AM304" i="2"/>
  <c r="BD304" i="2"/>
  <c r="AA405" i="3"/>
  <c r="AB405" i="3"/>
  <c r="K306" i="2"/>
  <c r="AB305" i="2"/>
  <c r="AE405" i="3"/>
  <c r="AF405" i="3"/>
  <c r="S206" i="2"/>
  <c r="T206" i="2"/>
  <c r="Y406" i="3"/>
  <c r="V406" i="3"/>
  <c r="AC406" i="3"/>
  <c r="AD406" i="3"/>
  <c r="U406" i="3"/>
  <c r="W406" i="3" s="1"/>
  <c r="Z406" i="3"/>
  <c r="W775" i="1"/>
  <c r="CL774" i="1"/>
  <c r="Z774" i="1"/>
  <c r="CH774" i="1"/>
  <c r="AA774" i="1"/>
  <c r="AE774" i="1"/>
  <c r="X774" i="1"/>
  <c r="CM774" i="1"/>
  <c r="AD774" i="1"/>
  <c r="CI774" i="1"/>
  <c r="AF774" i="1"/>
  <c r="CF774" i="1"/>
  <c r="CJ774" i="1"/>
  <c r="CN774" i="1"/>
  <c r="Y774" i="1"/>
  <c r="CG774" i="1"/>
  <c r="CO774" i="1"/>
  <c r="AS774" i="1"/>
  <c r="AG774" i="1"/>
  <c r="CK774" i="1"/>
  <c r="AB774" i="1"/>
  <c r="AC774" i="1"/>
  <c r="AK774" i="1"/>
  <c r="AP774" i="1"/>
  <c r="CP774" i="1"/>
  <c r="CZ774" i="1"/>
  <c r="DG774" i="1"/>
  <c r="CW774" i="1"/>
  <c r="AW774" i="1"/>
  <c r="AY774" i="1"/>
  <c r="DC774" i="1"/>
  <c r="CQ774" i="1"/>
  <c r="AO774" i="1"/>
  <c r="DI774" i="1"/>
  <c r="CS774" i="1"/>
  <c r="DA774" i="1"/>
  <c r="AI774" i="1"/>
  <c r="BA774" i="1"/>
  <c r="CX774" i="1"/>
  <c r="AR774" i="1"/>
  <c r="AM774" i="1"/>
  <c r="AH774" i="1"/>
  <c r="CY774" i="1"/>
  <c r="DE774" i="1"/>
  <c r="AU774" i="1"/>
  <c r="CU774" i="1"/>
  <c r="AL774" i="1"/>
  <c r="AQ774" i="1"/>
  <c r="CT774" i="1"/>
  <c r="CV774" i="1"/>
  <c r="AN774" i="1"/>
  <c r="DB774" i="1"/>
  <c r="AJ774" i="1"/>
  <c r="DF774" i="1"/>
  <c r="DH774" i="1"/>
  <c r="AZ774" i="1"/>
  <c r="DD774" i="1"/>
  <c r="AV774" i="1"/>
  <c r="AX774" i="1"/>
  <c r="CR774" i="1"/>
  <c r="AT774" i="1"/>
  <c r="AH506" i="3"/>
  <c r="Q507" i="3"/>
  <c r="AP228" i="2"/>
  <c r="AQ228" i="2"/>
  <c r="AY208" i="2"/>
  <c r="R208" i="2"/>
  <c r="AX209" i="2"/>
  <c r="P209" i="2"/>
  <c r="O209" i="2"/>
  <c r="AW209" i="2"/>
  <c r="AK273" i="1"/>
  <c r="AV272" i="1"/>
  <c r="AC273" i="1"/>
  <c r="AZ273" i="1"/>
  <c r="DH273" i="1"/>
  <c r="DA273" i="1"/>
  <c r="BA273" i="1"/>
  <c r="DD273" i="1"/>
  <c r="DB272" i="1"/>
  <c r="BY273" i="1"/>
  <c r="BM273" i="1"/>
  <c r="BW273" i="1"/>
  <c r="CV272" i="1"/>
  <c r="AJ272" i="1"/>
  <c r="BV273" i="1"/>
  <c r="EH273" i="1"/>
  <c r="CD273" i="1"/>
  <c r="BZ272" i="1"/>
  <c r="EK273" i="1"/>
  <c r="CB272" i="1"/>
  <c r="DX273" i="1"/>
  <c r="BT273" i="1"/>
  <c r="ED273" i="1"/>
  <c r="BS273" i="1"/>
  <c r="DV272" i="1"/>
  <c r="BN272" i="1"/>
  <c r="CA273" i="1"/>
  <c r="EM273" i="1"/>
  <c r="EC273" i="1"/>
  <c r="CC273" i="1"/>
  <c r="BX272" i="1"/>
  <c r="DT273" i="1"/>
  <c r="BP272" i="1"/>
  <c r="EG273" i="1"/>
  <c r="DF272" i="1"/>
  <c r="DZ272" i="1"/>
  <c r="BQ273" i="1"/>
  <c r="EI273" i="1"/>
  <c r="CR272" i="1"/>
  <c r="AT272" i="1"/>
  <c r="DY273" i="1"/>
  <c r="EE273" i="1"/>
  <c r="DU273" i="1"/>
  <c r="AX272" i="1"/>
  <c r="EA273" i="1"/>
  <c r="DW273" i="1"/>
  <c r="BL273" i="1"/>
  <c r="EJ272" i="1"/>
  <c r="BO273" i="1"/>
  <c r="EB273" i="1"/>
  <c r="EL273" i="1"/>
  <c r="CE273" i="1"/>
  <c r="AN272" i="1"/>
  <c r="BU273" i="1"/>
  <c r="BR272" i="1"/>
  <c r="EF272" i="1"/>
  <c r="AO240" i="2"/>
  <c r="AG240" i="2"/>
  <c r="AF240" i="2"/>
  <c r="BC242" i="2"/>
  <c r="BB242" i="2"/>
  <c r="BE242" i="2" s="1"/>
  <c r="AN240" i="2"/>
  <c r="DM275" i="1"/>
  <c r="CW275" i="1"/>
  <c r="BC275" i="1"/>
  <c r="CU274" i="1"/>
  <c r="DJ276" i="1"/>
  <c r="DL275" i="1"/>
  <c r="AD274" i="1"/>
  <c r="CM274" i="1"/>
  <c r="AQ274" i="1"/>
  <c r="CX274" i="1"/>
  <c r="AS276" i="1"/>
  <c r="AF275" i="1"/>
  <c r="CO275" i="1"/>
  <c r="CJ275" i="1"/>
  <c r="AO275" i="1"/>
  <c r="CQ274" i="1"/>
  <c r="BE275" i="1"/>
  <c r="AI274" i="1"/>
  <c r="BK275" i="1"/>
  <c r="Z274" i="1"/>
  <c r="AW275" i="1"/>
  <c r="DG274" i="1"/>
  <c r="CY274" i="1"/>
  <c r="BB275" i="1"/>
  <c r="AH274" i="1"/>
  <c r="AG275" i="1"/>
  <c r="AM274" i="1"/>
  <c r="BI275" i="1"/>
  <c r="DO275" i="1"/>
  <c r="CN275" i="1"/>
  <c r="DE275" i="1"/>
  <c r="CZ275" i="1"/>
  <c r="AB275" i="1"/>
  <c r="CT274" i="1"/>
  <c r="AE274" i="1"/>
  <c r="DC274" i="1"/>
  <c r="AA274" i="1"/>
  <c r="DQ275" i="1"/>
  <c r="AU274" i="1"/>
  <c r="DP275" i="1"/>
  <c r="AP274" i="1"/>
  <c r="CI274" i="1"/>
  <c r="CH274" i="1"/>
  <c r="CS275" i="1"/>
  <c r="BF276" i="1"/>
  <c r="DK275" i="1"/>
  <c r="DI275" i="1"/>
  <c r="CL274" i="1"/>
  <c r="DS275" i="1"/>
  <c r="AY274" i="1"/>
  <c r="AR275" i="1"/>
  <c r="BD275" i="1"/>
  <c r="Y275" i="1"/>
  <c r="AL274" i="1"/>
  <c r="BH275" i="1"/>
  <c r="X275" i="1"/>
  <c r="CK275" i="1"/>
  <c r="DN275" i="1"/>
  <c r="DR276" i="1"/>
  <c r="BG275" i="1"/>
  <c r="BJ275" i="1"/>
  <c r="CF275" i="1"/>
  <c r="CP274" i="1"/>
  <c r="CG275" i="1"/>
  <c r="AQ428" i="3" l="1"/>
  <c r="AT428" i="3" s="1"/>
  <c r="AR428" i="3"/>
  <c r="AW421" i="3"/>
  <c r="AV421" i="3"/>
  <c r="AU427" i="3"/>
  <c r="BK409" i="3"/>
  <c r="BL409" i="3"/>
  <c r="AL413" i="3"/>
  <c r="AO413" i="3" s="1"/>
  <c r="AM413" i="3"/>
  <c r="Y206" i="2"/>
  <c r="Z206" i="2"/>
  <c r="AF406" i="3"/>
  <c r="K108" i="22"/>
  <c r="D108" i="22" s="1"/>
  <c r="BD403" i="3"/>
  <c r="BF403" i="3" s="1"/>
  <c r="V407" i="3"/>
  <c r="AC407" i="3"/>
  <c r="Z407" i="3"/>
  <c r="Y407" i="3"/>
  <c r="AD407" i="3"/>
  <c r="U407" i="3"/>
  <c r="W407" i="3" s="1"/>
  <c r="BJ506" i="3"/>
  <c r="AS506" i="3"/>
  <c r="AN506" i="3"/>
  <c r="AX506" i="3"/>
  <c r="X406" i="3"/>
  <c r="M108" i="22"/>
  <c r="E108" i="22" s="1"/>
  <c r="G108" i="22" s="1"/>
  <c r="AA406" i="3"/>
  <c r="AB406" i="3"/>
  <c r="AR305" i="2"/>
  <c r="BD305" i="2"/>
  <c r="AM305" i="2"/>
  <c r="AH305" i="2"/>
  <c r="W776" i="1"/>
  <c r="AD775" i="1"/>
  <c r="Z775" i="1"/>
  <c r="AA775" i="1"/>
  <c r="CI775" i="1"/>
  <c r="CH775" i="1"/>
  <c r="X775" i="1"/>
  <c r="CJ775" i="1"/>
  <c r="CL775" i="1"/>
  <c r="AE775" i="1"/>
  <c r="CM775" i="1"/>
  <c r="CF775" i="1"/>
  <c r="AB775" i="1"/>
  <c r="AF775" i="1"/>
  <c r="CN775" i="1"/>
  <c r="AG775" i="1"/>
  <c r="AS775" i="1"/>
  <c r="CK775" i="1"/>
  <c r="CO775" i="1"/>
  <c r="CG775" i="1"/>
  <c r="Y775" i="1"/>
  <c r="BA775" i="1"/>
  <c r="DG775" i="1"/>
  <c r="AC775" i="1"/>
  <c r="DI775" i="1"/>
  <c r="CY775" i="1"/>
  <c r="CQ775" i="1"/>
  <c r="AY775" i="1"/>
  <c r="AI775" i="1"/>
  <c r="AW775" i="1"/>
  <c r="CS775" i="1"/>
  <c r="CZ775" i="1"/>
  <c r="AP775" i="1"/>
  <c r="DA775" i="1"/>
  <c r="CP775" i="1"/>
  <c r="CU775" i="1"/>
  <c r="AQ775" i="1"/>
  <c r="AK775" i="1"/>
  <c r="AO775" i="1"/>
  <c r="CW775" i="1"/>
  <c r="AU775" i="1"/>
  <c r="DE775" i="1"/>
  <c r="CT775" i="1"/>
  <c r="DC775" i="1"/>
  <c r="AM775" i="1"/>
  <c r="AH775" i="1"/>
  <c r="AR775" i="1"/>
  <c r="CX775" i="1"/>
  <c r="AL775" i="1"/>
  <c r="DD775" i="1"/>
  <c r="AV775" i="1"/>
  <c r="AN775" i="1"/>
  <c r="AT775" i="1"/>
  <c r="DF775" i="1"/>
  <c r="AJ775" i="1"/>
  <c r="AX775" i="1"/>
  <c r="DH775" i="1"/>
  <c r="AZ775" i="1"/>
  <c r="CV775" i="1"/>
  <c r="CR775" i="1"/>
  <c r="DB775" i="1"/>
  <c r="BE403" i="3"/>
  <c r="U206" i="2"/>
  <c r="V206" i="2"/>
  <c r="K307" i="2"/>
  <c r="AB306" i="2"/>
  <c r="AH507" i="3"/>
  <c r="Q508" i="3"/>
  <c r="AE406" i="3"/>
  <c r="AS228" i="2"/>
  <c r="AT228" i="2"/>
  <c r="AY209" i="2"/>
  <c r="AZ209" i="2"/>
  <c r="Q209" i="2"/>
  <c r="R209" i="2"/>
  <c r="AK274" i="1"/>
  <c r="AV273" i="1"/>
  <c r="AC274" i="1"/>
  <c r="AZ274" i="1"/>
  <c r="DH274" i="1"/>
  <c r="DA274" i="1"/>
  <c r="DD274" i="1"/>
  <c r="BA274" i="1"/>
  <c r="EF273" i="1"/>
  <c r="EG274" i="1"/>
  <c r="DT274" i="1"/>
  <c r="EM274" i="1"/>
  <c r="BN273" i="1"/>
  <c r="EH274" i="1"/>
  <c r="AJ273" i="1"/>
  <c r="BY274" i="1"/>
  <c r="BU274" i="1"/>
  <c r="CE274" i="1"/>
  <c r="EB274" i="1"/>
  <c r="EJ273" i="1"/>
  <c r="DW274" i="1"/>
  <c r="AX273" i="1"/>
  <c r="EE274" i="1"/>
  <c r="AT273" i="1"/>
  <c r="EI274" i="1"/>
  <c r="DZ273" i="1"/>
  <c r="BX273" i="1"/>
  <c r="BS274" i="1"/>
  <c r="BT274" i="1"/>
  <c r="CB273" i="1"/>
  <c r="BZ273" i="1"/>
  <c r="BW274" i="1"/>
  <c r="BO274" i="1"/>
  <c r="BL274" i="1"/>
  <c r="EA274" i="1"/>
  <c r="DU274" i="1"/>
  <c r="DY274" i="1"/>
  <c r="CR273" i="1"/>
  <c r="BQ274" i="1"/>
  <c r="DF273" i="1"/>
  <c r="CC274" i="1"/>
  <c r="DV273" i="1"/>
  <c r="DX274" i="1"/>
  <c r="EK274" i="1"/>
  <c r="BM274" i="1"/>
  <c r="DB273" i="1"/>
  <c r="BR273" i="1"/>
  <c r="AN273" i="1"/>
  <c r="EL274" i="1"/>
  <c r="BP273" i="1"/>
  <c r="EC274" i="1"/>
  <c r="CA274" i="1"/>
  <c r="ED274" i="1"/>
  <c r="CD274" i="1"/>
  <c r="BV274" i="1"/>
  <c r="CV273" i="1"/>
  <c r="AJ240" i="2"/>
  <c r="AI240" i="2"/>
  <c r="BB243" i="2"/>
  <c r="BE243" i="2" s="1"/>
  <c r="BC243" i="2"/>
  <c r="AL241" i="2"/>
  <c r="AK241" i="2"/>
  <c r="BF242" i="2"/>
  <c r="CF276" i="1"/>
  <c r="CP275" i="1"/>
  <c r="BH276" i="1"/>
  <c r="BG276" i="1"/>
  <c r="DR277" i="1"/>
  <c r="CG276" i="1"/>
  <c r="BJ276" i="1"/>
  <c r="DN276" i="1"/>
  <c r="X276" i="1"/>
  <c r="Y276" i="1"/>
  <c r="AY275" i="1"/>
  <c r="DI276" i="1"/>
  <c r="DK276" i="1"/>
  <c r="CS276" i="1"/>
  <c r="CI275" i="1"/>
  <c r="DQ276" i="1"/>
  <c r="DC275" i="1"/>
  <c r="AB276" i="1"/>
  <c r="CZ276" i="1"/>
  <c r="AM275" i="1"/>
  <c r="AH275" i="1"/>
  <c r="AW276" i="1"/>
  <c r="BK276" i="1"/>
  <c r="CQ275" i="1"/>
  <c r="CJ276" i="1"/>
  <c r="AS277" i="1"/>
  <c r="CM275" i="1"/>
  <c r="DJ277" i="1"/>
  <c r="DM276" i="1"/>
  <c r="CK276" i="1"/>
  <c r="AL275" i="1"/>
  <c r="BD276" i="1"/>
  <c r="AR276" i="1"/>
  <c r="CL275" i="1"/>
  <c r="CH275" i="1"/>
  <c r="AP275" i="1"/>
  <c r="DP276" i="1"/>
  <c r="AU275" i="1"/>
  <c r="AA275" i="1"/>
  <c r="AE275" i="1"/>
  <c r="CT275" i="1"/>
  <c r="DE276" i="1"/>
  <c r="CN276" i="1"/>
  <c r="DO276" i="1"/>
  <c r="BI276" i="1"/>
  <c r="AG276" i="1"/>
  <c r="BB276" i="1"/>
  <c r="CY275" i="1"/>
  <c r="DG275" i="1"/>
  <c r="Z275" i="1"/>
  <c r="AI275" i="1"/>
  <c r="BE276" i="1"/>
  <c r="AO276" i="1"/>
  <c r="CO276" i="1"/>
  <c r="AF276" i="1"/>
  <c r="CX275" i="1"/>
  <c r="AQ275" i="1"/>
  <c r="AD275" i="1"/>
  <c r="CU275" i="1"/>
  <c r="BC276" i="1"/>
  <c r="CW276" i="1"/>
  <c r="DS276" i="1"/>
  <c r="BF277" i="1"/>
  <c r="DL276" i="1"/>
  <c r="AZ421" i="3" l="1"/>
  <c r="AU428" i="3"/>
  <c r="AM414" i="3"/>
  <c r="AL414" i="3"/>
  <c r="BH410" i="3"/>
  <c r="BI410" i="3"/>
  <c r="AR429" i="3"/>
  <c r="AQ429" i="3"/>
  <c r="AU429" i="3" s="1"/>
  <c r="AP413" i="3"/>
  <c r="AY421" i="3"/>
  <c r="AE407" i="3"/>
  <c r="X207" i="2"/>
  <c r="W207" i="2"/>
  <c r="AF407" i="3"/>
  <c r="C108" i="22"/>
  <c r="K308" i="2"/>
  <c r="AB307" i="2"/>
  <c r="W777" i="1"/>
  <c r="CH776" i="1"/>
  <c r="AE776" i="1"/>
  <c r="CM776" i="1"/>
  <c r="AF776" i="1"/>
  <c r="AA776" i="1"/>
  <c r="CF776" i="1"/>
  <c r="AD776" i="1"/>
  <c r="Z776" i="1"/>
  <c r="X776" i="1"/>
  <c r="AB776" i="1"/>
  <c r="CG776" i="1"/>
  <c r="CO776" i="1"/>
  <c r="AG776" i="1"/>
  <c r="AS776" i="1"/>
  <c r="CL776" i="1"/>
  <c r="CI776" i="1"/>
  <c r="CJ776" i="1"/>
  <c r="CN776" i="1"/>
  <c r="Y776" i="1"/>
  <c r="CK776" i="1"/>
  <c r="AI776" i="1"/>
  <c r="CS776" i="1"/>
  <c r="DE776" i="1"/>
  <c r="CQ776" i="1"/>
  <c r="DG776" i="1"/>
  <c r="AK776" i="1"/>
  <c r="AO776" i="1"/>
  <c r="CU776" i="1"/>
  <c r="DC776" i="1"/>
  <c r="AR776" i="1"/>
  <c r="CZ776" i="1"/>
  <c r="AM776" i="1"/>
  <c r="AW776" i="1"/>
  <c r="AC776" i="1"/>
  <c r="DA776" i="1"/>
  <c r="AP776" i="1"/>
  <c r="AY776" i="1"/>
  <c r="CW776" i="1"/>
  <c r="CP776" i="1"/>
  <c r="BA776" i="1"/>
  <c r="CX776" i="1"/>
  <c r="AH776" i="1"/>
  <c r="CT776" i="1"/>
  <c r="AL776" i="1"/>
  <c r="AU776" i="1"/>
  <c r="CY776" i="1"/>
  <c r="DI776" i="1"/>
  <c r="AQ776" i="1"/>
  <c r="DF776" i="1"/>
  <c r="DH776" i="1"/>
  <c r="DD776" i="1"/>
  <c r="AN776" i="1"/>
  <c r="CV776" i="1"/>
  <c r="AV776" i="1"/>
  <c r="AZ776" i="1"/>
  <c r="AX776" i="1"/>
  <c r="CR776" i="1"/>
  <c r="AT776" i="1"/>
  <c r="DB776" i="1"/>
  <c r="AJ776" i="1"/>
  <c r="AB407" i="3"/>
  <c r="U408" i="3"/>
  <c r="AC408" i="3"/>
  <c r="AD408" i="3"/>
  <c r="Z408" i="3"/>
  <c r="Y408" i="3"/>
  <c r="V408" i="3"/>
  <c r="AS507" i="3"/>
  <c r="BJ507" i="3"/>
  <c r="AX507" i="3"/>
  <c r="AN507" i="3"/>
  <c r="S207" i="2"/>
  <c r="T207" i="2"/>
  <c r="AA407" i="3"/>
  <c r="X407" i="3"/>
  <c r="AH508" i="3"/>
  <c r="Q509" i="3"/>
  <c r="AR306" i="2"/>
  <c r="AH306" i="2"/>
  <c r="AM306" i="2"/>
  <c r="BD306" i="2"/>
  <c r="BC404" i="3"/>
  <c r="BD404" i="3"/>
  <c r="AQ229" i="2"/>
  <c r="AP229" i="2"/>
  <c r="O210" i="2"/>
  <c r="Q210" i="2" s="1"/>
  <c r="AX210" i="2"/>
  <c r="P210" i="2"/>
  <c r="AW210" i="2"/>
  <c r="AK275" i="1"/>
  <c r="AV274" i="1"/>
  <c r="AC275" i="1"/>
  <c r="AZ275" i="1"/>
  <c r="DH275" i="1"/>
  <c r="DA275" i="1"/>
  <c r="BA275" i="1"/>
  <c r="DD275" i="1"/>
  <c r="AX274" i="1"/>
  <c r="EM275" i="1"/>
  <c r="EC275" i="1"/>
  <c r="EL275" i="1"/>
  <c r="EK275" i="1"/>
  <c r="CR274" i="1"/>
  <c r="BW275" i="1"/>
  <c r="CB274" i="1"/>
  <c r="BS275" i="1"/>
  <c r="DZ274" i="1"/>
  <c r="CE275" i="1"/>
  <c r="BV275" i="1"/>
  <c r="EJ274" i="1"/>
  <c r="BY275" i="1"/>
  <c r="EH275" i="1"/>
  <c r="CV274" i="1"/>
  <c r="CD275" i="1"/>
  <c r="BP274" i="1"/>
  <c r="AN274" i="1"/>
  <c r="DB274" i="1"/>
  <c r="DV274" i="1"/>
  <c r="DF274" i="1"/>
  <c r="DU275" i="1"/>
  <c r="BL275" i="1"/>
  <c r="DW275" i="1"/>
  <c r="BU275" i="1"/>
  <c r="AJ274" i="1"/>
  <c r="DT275" i="1"/>
  <c r="EF274" i="1"/>
  <c r="ED275" i="1"/>
  <c r="BR274" i="1"/>
  <c r="EA275" i="1"/>
  <c r="AT274" i="1"/>
  <c r="EG275" i="1"/>
  <c r="CA275" i="1"/>
  <c r="BM275" i="1"/>
  <c r="DX275" i="1"/>
  <c r="CC275" i="1"/>
  <c r="BQ275" i="1"/>
  <c r="DY275" i="1"/>
  <c r="BO275" i="1"/>
  <c r="BZ274" i="1"/>
  <c r="BT275" i="1"/>
  <c r="BX274" i="1"/>
  <c r="EI275" i="1"/>
  <c r="EE275" i="1"/>
  <c r="EB275" i="1"/>
  <c r="BN274" i="1"/>
  <c r="AG241" i="2"/>
  <c r="AF241" i="2"/>
  <c r="BC244" i="2"/>
  <c r="BB244" i="2"/>
  <c r="AO241" i="2"/>
  <c r="AN241" i="2"/>
  <c r="BF243" i="2"/>
  <c r="DS277" i="1"/>
  <c r="AA276" i="1"/>
  <c r="CM276" i="1"/>
  <c r="CU276" i="1"/>
  <c r="AQ276" i="1"/>
  <c r="CO277" i="1"/>
  <c r="BE277" i="1"/>
  <c r="DL277" i="1"/>
  <c r="BF278" i="1"/>
  <c r="BC277" i="1"/>
  <c r="AD276" i="1"/>
  <c r="CX276" i="1"/>
  <c r="AF277" i="1"/>
  <c r="AO277" i="1"/>
  <c r="AI276" i="1"/>
  <c r="DG276" i="1"/>
  <c r="BB277" i="1"/>
  <c r="BI277" i="1"/>
  <c r="CN277" i="1"/>
  <c r="DP277" i="1"/>
  <c r="CH276" i="1"/>
  <c r="CL276" i="1"/>
  <c r="BD277" i="1"/>
  <c r="CK277" i="1"/>
  <c r="DJ278" i="1"/>
  <c r="AS278" i="1"/>
  <c r="CJ277" i="1"/>
  <c r="AW277" i="1"/>
  <c r="AH276" i="1"/>
  <c r="AB277" i="1"/>
  <c r="DC276" i="1"/>
  <c r="CI276" i="1"/>
  <c r="DK277" i="1"/>
  <c r="AY276" i="1"/>
  <c r="BJ277" i="1"/>
  <c r="CG277" i="1"/>
  <c r="BH277" i="1"/>
  <c r="CW277" i="1"/>
  <c r="Z276" i="1"/>
  <c r="CY276" i="1"/>
  <c r="AG277" i="1"/>
  <c r="DO277" i="1"/>
  <c r="DE277" i="1"/>
  <c r="CT276" i="1"/>
  <c r="AE276" i="1"/>
  <c r="AU276" i="1"/>
  <c r="AP276" i="1"/>
  <c r="AR277" i="1"/>
  <c r="AL276" i="1"/>
  <c r="DM277" i="1"/>
  <c r="CQ276" i="1"/>
  <c r="BK277" i="1"/>
  <c r="AM276" i="1"/>
  <c r="CZ277" i="1"/>
  <c r="DQ277" i="1"/>
  <c r="CS277" i="1"/>
  <c r="DI277" i="1"/>
  <c r="Y277" i="1"/>
  <c r="X277" i="1"/>
  <c r="DN277" i="1"/>
  <c r="DR278" i="1"/>
  <c r="CP276" i="1"/>
  <c r="CF277" i="1"/>
  <c r="BG277" i="1"/>
  <c r="AT429" i="3" l="1"/>
  <c r="AE408" i="3"/>
  <c r="AO414" i="3"/>
  <c r="AP414" i="3"/>
  <c r="AR430" i="3"/>
  <c r="AQ430" i="3"/>
  <c r="AT430" i="3" s="1"/>
  <c r="BK410" i="3"/>
  <c r="BL410" i="3"/>
  <c r="AV422" i="3"/>
  <c r="AW422" i="3"/>
  <c r="Z207" i="2"/>
  <c r="Y207" i="2"/>
  <c r="AA408" i="3"/>
  <c r="BE404" i="3"/>
  <c r="BF404" i="3"/>
  <c r="BJ508" i="3"/>
  <c r="AS508" i="3"/>
  <c r="AX508" i="3"/>
  <c r="AN508" i="3"/>
  <c r="U207" i="2"/>
  <c r="V207" i="2"/>
  <c r="W778" i="1"/>
  <c r="AD777" i="1"/>
  <c r="CL777" i="1"/>
  <c r="Z777" i="1"/>
  <c r="AE777" i="1"/>
  <c r="X777" i="1"/>
  <c r="CI777" i="1"/>
  <c r="CM777" i="1"/>
  <c r="CH777" i="1"/>
  <c r="AB777" i="1"/>
  <c r="CJ777" i="1"/>
  <c r="Y777" i="1"/>
  <c r="AF777" i="1"/>
  <c r="AS777" i="1"/>
  <c r="CN777" i="1"/>
  <c r="CO777" i="1"/>
  <c r="AA777" i="1"/>
  <c r="CK777" i="1"/>
  <c r="AG777" i="1"/>
  <c r="CF777" i="1"/>
  <c r="CG777" i="1"/>
  <c r="CW777" i="1"/>
  <c r="AW777" i="1"/>
  <c r="CP777" i="1"/>
  <c r="DI777" i="1"/>
  <c r="DG777" i="1"/>
  <c r="AY777" i="1"/>
  <c r="CZ777" i="1"/>
  <c r="AM777" i="1"/>
  <c r="DA777" i="1"/>
  <c r="AO777" i="1"/>
  <c r="BA777" i="1"/>
  <c r="AK777" i="1"/>
  <c r="CT777" i="1"/>
  <c r="AR777" i="1"/>
  <c r="DE777" i="1"/>
  <c r="AL777" i="1"/>
  <c r="CX777" i="1"/>
  <c r="AI777" i="1"/>
  <c r="AP777" i="1"/>
  <c r="AC777" i="1"/>
  <c r="DC777" i="1"/>
  <c r="CS777" i="1"/>
  <c r="CQ777" i="1"/>
  <c r="CY777" i="1"/>
  <c r="CU777" i="1"/>
  <c r="AU777" i="1"/>
  <c r="AH777" i="1"/>
  <c r="AQ777" i="1"/>
  <c r="DH777" i="1"/>
  <c r="AX777" i="1"/>
  <c r="AT777" i="1"/>
  <c r="CR777" i="1"/>
  <c r="DF777" i="1"/>
  <c r="CV777" i="1"/>
  <c r="DD777" i="1"/>
  <c r="AZ777" i="1"/>
  <c r="AN777" i="1"/>
  <c r="DB777" i="1"/>
  <c r="AJ777" i="1"/>
  <c r="AV777" i="1"/>
  <c r="AF408" i="3"/>
  <c r="AR307" i="2"/>
  <c r="BD307" i="2"/>
  <c r="AH307" i="2"/>
  <c r="AM307" i="2"/>
  <c r="AH509" i="3"/>
  <c r="Q510" i="3"/>
  <c r="AB408" i="3"/>
  <c r="W408" i="3"/>
  <c r="X408" i="3"/>
  <c r="K309" i="2"/>
  <c r="AB308" i="2"/>
  <c r="AS229" i="2"/>
  <c r="AT229" i="2"/>
  <c r="AZ210" i="2"/>
  <c r="R210" i="2"/>
  <c r="AY210" i="2"/>
  <c r="AX211" i="2"/>
  <c r="P211" i="2"/>
  <c r="AW211" i="2"/>
  <c r="O211" i="2"/>
  <c r="Q211" i="2" s="1"/>
  <c r="AK276" i="1"/>
  <c r="AV275" i="1"/>
  <c r="AC276" i="1"/>
  <c r="DH276" i="1"/>
  <c r="AZ276" i="1"/>
  <c r="DA276" i="1"/>
  <c r="DD276" i="1"/>
  <c r="BA276" i="1"/>
  <c r="BN275" i="1"/>
  <c r="EE276" i="1"/>
  <c r="BQ276" i="1"/>
  <c r="CA276" i="1"/>
  <c r="BR275" i="1"/>
  <c r="DV275" i="1"/>
  <c r="EH276" i="1"/>
  <c r="CE276" i="1"/>
  <c r="BS276" i="1"/>
  <c r="BW276" i="1"/>
  <c r="EK276" i="1"/>
  <c r="EC276" i="1"/>
  <c r="AX275" i="1"/>
  <c r="CC276" i="1"/>
  <c r="EG276" i="1"/>
  <c r="EA276" i="1"/>
  <c r="ED276" i="1"/>
  <c r="DT276" i="1"/>
  <c r="DF275" i="1"/>
  <c r="DB275" i="1"/>
  <c r="AN275" i="1"/>
  <c r="CD276" i="1"/>
  <c r="EJ275" i="1"/>
  <c r="EI276" i="1"/>
  <c r="BZ275" i="1"/>
  <c r="BL276" i="1"/>
  <c r="CV275" i="1"/>
  <c r="DZ275" i="1"/>
  <c r="CB275" i="1"/>
  <c r="CR275" i="1"/>
  <c r="EL276" i="1"/>
  <c r="EM276" i="1"/>
  <c r="BX275" i="1"/>
  <c r="DY276" i="1"/>
  <c r="BM276" i="1"/>
  <c r="BU276" i="1"/>
  <c r="EB276" i="1"/>
  <c r="BT276" i="1"/>
  <c r="BO276" i="1"/>
  <c r="DX276" i="1"/>
  <c r="AT275" i="1"/>
  <c r="EF275" i="1"/>
  <c r="AJ275" i="1"/>
  <c r="DW276" i="1"/>
  <c r="DU276" i="1"/>
  <c r="BP275" i="1"/>
  <c r="BY276" i="1"/>
  <c r="BV276" i="1"/>
  <c r="AJ241" i="2"/>
  <c r="AI241" i="2"/>
  <c r="AF242" i="2" s="1"/>
  <c r="BF244" i="2"/>
  <c r="AK242" i="2"/>
  <c r="AN242" i="2" s="1"/>
  <c r="AL242" i="2"/>
  <c r="BE244" i="2"/>
  <c r="DI278" i="1"/>
  <c r="CM277" i="1"/>
  <c r="DR279" i="1"/>
  <c r="CS278" i="1"/>
  <c r="AL277" i="1"/>
  <c r="Z277" i="1"/>
  <c r="BG278" i="1"/>
  <c r="CP277" i="1"/>
  <c r="X278" i="1"/>
  <c r="AM277" i="1"/>
  <c r="BK278" i="1"/>
  <c r="DM278" i="1"/>
  <c r="AP277" i="1"/>
  <c r="AE277" i="1"/>
  <c r="DE278" i="1"/>
  <c r="DO278" i="1"/>
  <c r="CY277" i="1"/>
  <c r="CW278" i="1"/>
  <c r="BH278" i="1"/>
  <c r="DK278" i="1"/>
  <c r="AB278" i="1"/>
  <c r="AH277" i="1"/>
  <c r="AS279" i="1"/>
  <c r="CK278" i="1"/>
  <c r="BD278" i="1"/>
  <c r="DP278" i="1"/>
  <c r="BB278" i="1"/>
  <c r="AI277" i="1"/>
  <c r="AD277" i="1"/>
  <c r="DL278" i="1"/>
  <c r="CO278" i="1"/>
  <c r="CU277" i="1"/>
  <c r="CF278" i="1"/>
  <c r="Y278" i="1"/>
  <c r="CZ278" i="1"/>
  <c r="CQ277" i="1"/>
  <c r="AR278" i="1"/>
  <c r="AU277" i="1"/>
  <c r="CT277" i="1"/>
  <c r="AG278" i="1"/>
  <c r="CG278" i="1"/>
  <c r="AY277" i="1"/>
  <c r="CI277" i="1"/>
  <c r="CJ278" i="1"/>
  <c r="DJ279" i="1"/>
  <c r="CH277" i="1"/>
  <c r="CN278" i="1"/>
  <c r="BI278" i="1"/>
  <c r="DG277" i="1"/>
  <c r="AO278" i="1"/>
  <c r="AF278" i="1"/>
  <c r="CX277" i="1"/>
  <c r="BC278" i="1"/>
  <c r="BF279" i="1"/>
  <c r="BE278" i="1"/>
  <c r="DS278" i="1"/>
  <c r="CL277" i="1"/>
  <c r="AA277" i="1"/>
  <c r="DN278" i="1"/>
  <c r="DQ278" i="1"/>
  <c r="BJ278" i="1"/>
  <c r="DC277" i="1"/>
  <c r="AW278" i="1"/>
  <c r="AQ277" i="1"/>
  <c r="AY422" i="3" l="1"/>
  <c r="AZ422" i="3"/>
  <c r="AR431" i="3"/>
  <c r="AQ431" i="3"/>
  <c r="AT431" i="3" s="1"/>
  <c r="BH411" i="3"/>
  <c r="BI411" i="3"/>
  <c r="AU430" i="3"/>
  <c r="AL415" i="3"/>
  <c r="AM415" i="3"/>
  <c r="X208" i="2"/>
  <c r="W208" i="2"/>
  <c r="AD409" i="3"/>
  <c r="U409" i="3"/>
  <c r="W409" i="3" s="1"/>
  <c r="Z409" i="3"/>
  <c r="Y409" i="3"/>
  <c r="V409" i="3"/>
  <c r="AC409" i="3"/>
  <c r="AS509" i="3"/>
  <c r="BJ509" i="3"/>
  <c r="AN509" i="3"/>
  <c r="AX509" i="3"/>
  <c r="T208" i="2"/>
  <c r="S208" i="2"/>
  <c r="AR308" i="2"/>
  <c r="AH308" i="2"/>
  <c r="AM308" i="2"/>
  <c r="BD308" i="2"/>
  <c r="K310" i="2"/>
  <c r="AB309" i="2"/>
  <c r="AH510" i="3"/>
  <c r="Q511" i="3"/>
  <c r="W779" i="1"/>
  <c r="AD778" i="1"/>
  <c r="CH778" i="1"/>
  <c r="CL778" i="1"/>
  <c r="CI778" i="1"/>
  <c r="X778" i="1"/>
  <c r="CJ778" i="1"/>
  <c r="Z778" i="1"/>
  <c r="CM778" i="1"/>
  <c r="CF778" i="1"/>
  <c r="Y778" i="1"/>
  <c r="AG778" i="1"/>
  <c r="AB778" i="1"/>
  <c r="CN778" i="1"/>
  <c r="CG778" i="1"/>
  <c r="AS778" i="1"/>
  <c r="CK778" i="1"/>
  <c r="CO778" i="1"/>
  <c r="AA778" i="1"/>
  <c r="AE778" i="1"/>
  <c r="AF778" i="1"/>
  <c r="CW778" i="1"/>
  <c r="CT778" i="1"/>
  <c r="AP778" i="1"/>
  <c r="DC778" i="1"/>
  <c r="BA778" i="1"/>
  <c r="CS778" i="1"/>
  <c r="CZ778" i="1"/>
  <c r="CQ778" i="1"/>
  <c r="DA778" i="1"/>
  <c r="AK778" i="1"/>
  <c r="AL778" i="1"/>
  <c r="AR778" i="1"/>
  <c r="AW778" i="1"/>
  <c r="DE778" i="1"/>
  <c r="DG778" i="1"/>
  <c r="AI778" i="1"/>
  <c r="CP778" i="1"/>
  <c r="AC778" i="1"/>
  <c r="AO778" i="1"/>
  <c r="AY778" i="1"/>
  <c r="CU778" i="1"/>
  <c r="DI778" i="1"/>
  <c r="AH778" i="1"/>
  <c r="CX778" i="1"/>
  <c r="AU778" i="1"/>
  <c r="CY778" i="1"/>
  <c r="AQ778" i="1"/>
  <c r="AM778" i="1"/>
  <c r="DH778" i="1"/>
  <c r="AT778" i="1"/>
  <c r="AZ778" i="1"/>
  <c r="DB778" i="1"/>
  <c r="AV778" i="1"/>
  <c r="AX778" i="1"/>
  <c r="CV778" i="1"/>
  <c r="CR778" i="1"/>
  <c r="AJ778" i="1"/>
  <c r="DD778" i="1"/>
  <c r="DF778" i="1"/>
  <c r="AN778" i="1"/>
  <c r="BC405" i="3"/>
  <c r="BD405" i="3"/>
  <c r="AP230" i="2"/>
  <c r="AS230" i="2" s="1"/>
  <c r="AQ230" i="2"/>
  <c r="R211" i="2"/>
  <c r="AY211" i="2"/>
  <c r="AZ211" i="2"/>
  <c r="P212" i="2"/>
  <c r="AW212" i="2"/>
  <c r="O212" i="2"/>
  <c r="AX212" i="2"/>
  <c r="AK277" i="1"/>
  <c r="AV276" i="1"/>
  <c r="AC277" i="1"/>
  <c r="AZ277" i="1"/>
  <c r="DH277" i="1"/>
  <c r="DA277" i="1"/>
  <c r="BA277" i="1"/>
  <c r="DD277" i="1"/>
  <c r="BY277" i="1"/>
  <c r="DU277" i="1"/>
  <c r="AT276" i="1"/>
  <c r="CR276" i="1"/>
  <c r="DZ276" i="1"/>
  <c r="BL277" i="1"/>
  <c r="EI277" i="1"/>
  <c r="CD277" i="1"/>
  <c r="DB276" i="1"/>
  <c r="EA277" i="1"/>
  <c r="CC277" i="1"/>
  <c r="EC277" i="1"/>
  <c r="DV276" i="1"/>
  <c r="CA277" i="1"/>
  <c r="EE277" i="1"/>
  <c r="BW277" i="1"/>
  <c r="EF276" i="1"/>
  <c r="BT277" i="1"/>
  <c r="DY277" i="1"/>
  <c r="EL277" i="1"/>
  <c r="CB276" i="1"/>
  <c r="CV276" i="1"/>
  <c r="EG277" i="1"/>
  <c r="EH277" i="1"/>
  <c r="BR276" i="1"/>
  <c r="BN276" i="1"/>
  <c r="AJ276" i="1"/>
  <c r="BO277" i="1"/>
  <c r="EB277" i="1"/>
  <c r="BU277" i="1"/>
  <c r="EM277" i="1"/>
  <c r="DT277" i="1"/>
  <c r="CE277" i="1"/>
  <c r="BV277" i="1"/>
  <c r="BP276" i="1"/>
  <c r="DW277" i="1"/>
  <c r="DX277" i="1"/>
  <c r="BM277" i="1"/>
  <c r="BX276" i="1"/>
  <c r="BZ276" i="1"/>
  <c r="EJ276" i="1"/>
  <c r="AN276" i="1"/>
  <c r="DF276" i="1"/>
  <c r="ED277" i="1"/>
  <c r="AX276" i="1"/>
  <c r="EK277" i="1"/>
  <c r="BS277" i="1"/>
  <c r="BQ277" i="1"/>
  <c r="AG242" i="2"/>
  <c r="AJ242" i="2" s="1"/>
  <c r="AI242" i="2"/>
  <c r="AF243" i="2" s="1"/>
  <c r="AO242" i="2"/>
  <c r="AL243" i="2"/>
  <c r="AK243" i="2"/>
  <c r="BB245" i="2"/>
  <c r="BE245" i="2" s="1"/>
  <c r="BC245" i="2"/>
  <c r="CF279" i="1"/>
  <c r="DM279" i="1"/>
  <c r="DQ279" i="1"/>
  <c r="CN279" i="1"/>
  <c r="AQ278" i="1"/>
  <c r="AW279" i="1"/>
  <c r="BJ279" i="1"/>
  <c r="DN279" i="1"/>
  <c r="AA278" i="1"/>
  <c r="CL278" i="1"/>
  <c r="DS279" i="1"/>
  <c r="BE279" i="1"/>
  <c r="CX278" i="1"/>
  <c r="AO279" i="1"/>
  <c r="BI279" i="1"/>
  <c r="CH278" i="1"/>
  <c r="CI278" i="1"/>
  <c r="AG279" i="1"/>
  <c r="CT278" i="1"/>
  <c r="CZ279" i="1"/>
  <c r="CO279" i="1"/>
  <c r="AI278" i="1"/>
  <c r="DP279" i="1"/>
  <c r="CK279" i="1"/>
  <c r="AH278" i="1"/>
  <c r="AB279" i="1"/>
  <c r="DK279" i="1"/>
  <c r="BH279" i="1"/>
  <c r="DO279" i="1"/>
  <c r="AE278" i="1"/>
  <c r="BK279" i="1"/>
  <c r="X279" i="1"/>
  <c r="Z278" i="1"/>
  <c r="DR280" i="1"/>
  <c r="CM278" i="1"/>
  <c r="DC278" i="1"/>
  <c r="BC279" i="1"/>
  <c r="DG278" i="1"/>
  <c r="DJ280" i="1"/>
  <c r="CJ279" i="1"/>
  <c r="AY278" i="1"/>
  <c r="AU278" i="1"/>
  <c r="AR279" i="1"/>
  <c r="CQ278" i="1"/>
  <c r="Y279" i="1"/>
  <c r="CU278" i="1"/>
  <c r="BB279" i="1"/>
  <c r="BD279" i="1"/>
  <c r="AS280" i="1"/>
  <c r="CW279" i="1"/>
  <c r="CY278" i="1"/>
  <c r="DE279" i="1"/>
  <c r="AP278" i="1"/>
  <c r="AM278" i="1"/>
  <c r="BG279" i="1"/>
  <c r="AL278" i="1"/>
  <c r="CS279" i="1"/>
  <c r="DI279" i="1"/>
  <c r="CG279" i="1"/>
  <c r="CP278" i="1"/>
  <c r="BF280" i="1"/>
  <c r="AF279" i="1"/>
  <c r="DL279" i="1"/>
  <c r="AD278" i="1"/>
  <c r="AP415" i="3" l="1"/>
  <c r="AU431" i="3"/>
  <c r="BK411" i="3"/>
  <c r="BL411" i="3"/>
  <c r="AO415" i="3"/>
  <c r="AR432" i="3"/>
  <c r="AQ432" i="3"/>
  <c r="AW423" i="3"/>
  <c r="AV423" i="3"/>
  <c r="Y208" i="2"/>
  <c r="Z208" i="2"/>
  <c r="V208" i="2"/>
  <c r="BF405" i="3"/>
  <c r="AR309" i="2"/>
  <c r="BD309" i="2"/>
  <c r="AM309" i="2"/>
  <c r="AH309" i="2"/>
  <c r="AB409" i="3"/>
  <c r="AA409" i="3"/>
  <c r="W780" i="1"/>
  <c r="AA779" i="1"/>
  <c r="AE779" i="1"/>
  <c r="Z779" i="1"/>
  <c r="CI779" i="1"/>
  <c r="CH779" i="1"/>
  <c r="CL779" i="1"/>
  <c r="AB779" i="1"/>
  <c r="AF779" i="1"/>
  <c r="X779" i="1"/>
  <c r="CF779" i="1"/>
  <c r="AD779" i="1"/>
  <c r="CN779" i="1"/>
  <c r="CM779" i="1"/>
  <c r="CJ779" i="1"/>
  <c r="AG779" i="1"/>
  <c r="CG779" i="1"/>
  <c r="CO779" i="1"/>
  <c r="Y779" i="1"/>
  <c r="AS779" i="1"/>
  <c r="CK779" i="1"/>
  <c r="AC779" i="1"/>
  <c r="DA779" i="1"/>
  <c r="AW779" i="1"/>
  <c r="BA779" i="1"/>
  <c r="AU779" i="1"/>
  <c r="CP779" i="1"/>
  <c r="CU779" i="1"/>
  <c r="AM779" i="1"/>
  <c r="DG779" i="1"/>
  <c r="CW779" i="1"/>
  <c r="DE779" i="1"/>
  <c r="AY779" i="1"/>
  <c r="AO779" i="1"/>
  <c r="AP779" i="1"/>
  <c r="CT779" i="1"/>
  <c r="CS779" i="1"/>
  <c r="CZ779" i="1"/>
  <c r="AR779" i="1"/>
  <c r="AL779" i="1"/>
  <c r="AK779" i="1"/>
  <c r="AI779" i="1"/>
  <c r="AQ779" i="1"/>
  <c r="CY779" i="1"/>
  <c r="AH779" i="1"/>
  <c r="DC779" i="1"/>
  <c r="CQ779" i="1"/>
  <c r="CX779" i="1"/>
  <c r="DI779" i="1"/>
  <c r="CR779" i="1"/>
  <c r="DB779" i="1"/>
  <c r="AJ779" i="1"/>
  <c r="DH779" i="1"/>
  <c r="AV779" i="1"/>
  <c r="AT779" i="1"/>
  <c r="AN779" i="1"/>
  <c r="DD779" i="1"/>
  <c r="AX779" i="1"/>
  <c r="AZ779" i="1"/>
  <c r="DF779" i="1"/>
  <c r="CV779" i="1"/>
  <c r="K311" i="2"/>
  <c r="AB310" i="2"/>
  <c r="Y410" i="3"/>
  <c r="U410" i="3"/>
  <c r="W410" i="3" s="1"/>
  <c r="AC410" i="3"/>
  <c r="AD410" i="3"/>
  <c r="Z410" i="3"/>
  <c r="V410" i="3"/>
  <c r="BE405" i="3"/>
  <c r="AH511" i="3"/>
  <c r="Q512" i="3"/>
  <c r="U208" i="2"/>
  <c r="AF409" i="3"/>
  <c r="AE409" i="3"/>
  <c r="X409" i="3"/>
  <c r="BJ510" i="3"/>
  <c r="AS510" i="3"/>
  <c r="AN510" i="3"/>
  <c r="AX510" i="3"/>
  <c r="AT230" i="2"/>
  <c r="AP231" i="2"/>
  <c r="AQ231" i="2"/>
  <c r="R212" i="2"/>
  <c r="AZ212" i="2"/>
  <c r="Q212" i="2"/>
  <c r="AY212" i="2"/>
  <c r="AK278" i="1"/>
  <c r="AV277" i="1"/>
  <c r="AC278" i="1"/>
  <c r="AZ278" i="1"/>
  <c r="DH278" i="1"/>
  <c r="DA278" i="1"/>
  <c r="BA278" i="1"/>
  <c r="DD278" i="1"/>
  <c r="BQ278" i="1"/>
  <c r="CE278" i="1"/>
  <c r="BR277" i="1"/>
  <c r="DV277" i="1"/>
  <c r="CC278" i="1"/>
  <c r="EI278" i="1"/>
  <c r="DZ277" i="1"/>
  <c r="AX277" i="1"/>
  <c r="BX277" i="1"/>
  <c r="DW278" i="1"/>
  <c r="BV278" i="1"/>
  <c r="BO278" i="1"/>
  <c r="EH278" i="1"/>
  <c r="EL278" i="1"/>
  <c r="BT278" i="1"/>
  <c r="BW278" i="1"/>
  <c r="CA278" i="1"/>
  <c r="CR277" i="1"/>
  <c r="DU278" i="1"/>
  <c r="EK278" i="1"/>
  <c r="AN277" i="1"/>
  <c r="BZ277" i="1"/>
  <c r="BP277" i="1"/>
  <c r="EM278" i="1"/>
  <c r="EB278" i="1"/>
  <c r="AJ277" i="1"/>
  <c r="EG278" i="1"/>
  <c r="CB277" i="1"/>
  <c r="DY278" i="1"/>
  <c r="EF277" i="1"/>
  <c r="EE278" i="1"/>
  <c r="DB277" i="1"/>
  <c r="AT277" i="1"/>
  <c r="BY278" i="1"/>
  <c r="ED278" i="1"/>
  <c r="DX278" i="1"/>
  <c r="BS278" i="1"/>
  <c r="DF277" i="1"/>
  <c r="EJ277" i="1"/>
  <c r="BM278" i="1"/>
  <c r="DT278" i="1"/>
  <c r="BU278" i="1"/>
  <c r="BN277" i="1"/>
  <c r="CV277" i="1"/>
  <c r="EC278" i="1"/>
  <c r="EA278" i="1"/>
  <c r="CD278" i="1"/>
  <c r="BL278" i="1"/>
  <c r="AG243" i="2"/>
  <c r="AJ243" i="2" s="1"/>
  <c r="AI243" i="2"/>
  <c r="AF244" i="2" s="1"/>
  <c r="AO243" i="2"/>
  <c r="BC246" i="2"/>
  <c r="BB246" i="2"/>
  <c r="AN243" i="2"/>
  <c r="BF245" i="2"/>
  <c r="AD279" i="1"/>
  <c r="CP279" i="1"/>
  <c r="AL279" i="1"/>
  <c r="CW280" i="1"/>
  <c r="BG280" i="1"/>
  <c r="CG280" i="1"/>
  <c r="AP279" i="1"/>
  <c r="CY279" i="1"/>
  <c r="BD280" i="1"/>
  <c r="BB280" i="1"/>
  <c r="CU279" i="1"/>
  <c r="Y280" i="1"/>
  <c r="AR280" i="1"/>
  <c r="AY279" i="1"/>
  <c r="CJ280" i="1"/>
  <c r="BC280" i="1"/>
  <c r="DC279" i="1"/>
  <c r="CM279" i="1"/>
  <c r="X280" i="1"/>
  <c r="AE279" i="1"/>
  <c r="AB280" i="1"/>
  <c r="DP280" i="1"/>
  <c r="AI279" i="1"/>
  <c r="CO280" i="1"/>
  <c r="CT279" i="1"/>
  <c r="BI280" i="1"/>
  <c r="CX279" i="1"/>
  <c r="BE280" i="1"/>
  <c r="AA279" i="1"/>
  <c r="AW280" i="1"/>
  <c r="DL280" i="1"/>
  <c r="DS280" i="1"/>
  <c r="AF280" i="1"/>
  <c r="DI280" i="1"/>
  <c r="DE280" i="1"/>
  <c r="AS281" i="1"/>
  <c r="CQ279" i="1"/>
  <c r="AU279" i="1"/>
  <c r="DJ281" i="1"/>
  <c r="DG279" i="1"/>
  <c r="Z279" i="1"/>
  <c r="BK280" i="1"/>
  <c r="DO280" i="1"/>
  <c r="BH280" i="1"/>
  <c r="DK280" i="1"/>
  <c r="AH279" i="1"/>
  <c r="CK280" i="1"/>
  <c r="CZ280" i="1"/>
  <c r="AG280" i="1"/>
  <c r="CI279" i="1"/>
  <c r="CH279" i="1"/>
  <c r="AO280" i="1"/>
  <c r="CL279" i="1"/>
  <c r="DN280" i="1"/>
  <c r="BJ280" i="1"/>
  <c r="AQ279" i="1"/>
  <c r="CN280" i="1"/>
  <c r="DQ280" i="1"/>
  <c r="DM280" i="1"/>
  <c r="BF281" i="1"/>
  <c r="CS280" i="1"/>
  <c r="AM279" i="1"/>
  <c r="DR281" i="1"/>
  <c r="CF280" i="1"/>
  <c r="AY423" i="3" l="1"/>
  <c r="AZ423" i="3"/>
  <c r="AM416" i="3"/>
  <c r="AL416" i="3"/>
  <c r="AT432" i="3"/>
  <c r="AU432" i="3"/>
  <c r="BI412" i="3"/>
  <c r="BH412" i="3"/>
  <c r="BK412" i="3" s="1"/>
  <c r="W209" i="2"/>
  <c r="Y209" i="2" s="1"/>
  <c r="X209" i="2"/>
  <c r="AE410" i="3"/>
  <c r="AB410" i="3"/>
  <c r="AH512" i="3"/>
  <c r="Q513" i="3"/>
  <c r="X410" i="3"/>
  <c r="W781" i="1"/>
  <c r="AS780" i="1"/>
  <c r="CH780" i="1"/>
  <c r="CL780" i="1"/>
  <c r="AD780" i="1"/>
  <c r="Z780" i="1"/>
  <c r="AA780" i="1"/>
  <c r="AE780" i="1"/>
  <c r="CM780" i="1"/>
  <c r="AF780" i="1"/>
  <c r="CI780" i="1"/>
  <c r="X780" i="1"/>
  <c r="AB780" i="1"/>
  <c r="CF780" i="1"/>
  <c r="Y780" i="1"/>
  <c r="AG780" i="1"/>
  <c r="CJ780" i="1"/>
  <c r="CG780" i="1"/>
  <c r="CO780" i="1"/>
  <c r="CN780" i="1"/>
  <c r="CK780" i="1"/>
  <c r="AO780" i="1"/>
  <c r="AI780" i="1"/>
  <c r="AW780" i="1"/>
  <c r="DC780" i="1"/>
  <c r="AR780" i="1"/>
  <c r="DG780" i="1"/>
  <c r="AK780" i="1"/>
  <c r="DA780" i="1"/>
  <c r="AP780" i="1"/>
  <c r="BA780" i="1"/>
  <c r="DI780" i="1"/>
  <c r="AH780" i="1"/>
  <c r="CW780" i="1"/>
  <c r="AY780" i="1"/>
  <c r="CU780" i="1"/>
  <c r="CS780" i="1"/>
  <c r="CZ780" i="1"/>
  <c r="AC780" i="1"/>
  <c r="CY780" i="1"/>
  <c r="CQ780" i="1"/>
  <c r="CP780" i="1"/>
  <c r="DE780" i="1"/>
  <c r="AL780" i="1"/>
  <c r="CT780" i="1"/>
  <c r="AM780" i="1"/>
  <c r="AQ780" i="1"/>
  <c r="AU780" i="1"/>
  <c r="CX780" i="1"/>
  <c r="AZ780" i="1"/>
  <c r="AJ780" i="1"/>
  <c r="DD780" i="1"/>
  <c r="AX780" i="1"/>
  <c r="DF780" i="1"/>
  <c r="CV780" i="1"/>
  <c r="AN780" i="1"/>
  <c r="DB780" i="1"/>
  <c r="AV780" i="1"/>
  <c r="DH780" i="1"/>
  <c r="CR780" i="1"/>
  <c r="AT780" i="1"/>
  <c r="AS511" i="3"/>
  <c r="BJ511" i="3"/>
  <c r="AX511" i="3"/>
  <c r="AN511" i="3"/>
  <c r="AA410" i="3"/>
  <c r="BC406" i="3"/>
  <c r="BD406" i="3"/>
  <c r="AF410" i="3"/>
  <c r="AR310" i="2"/>
  <c r="AH310" i="2"/>
  <c r="AM310" i="2"/>
  <c r="BD310" i="2"/>
  <c r="S209" i="2"/>
  <c r="T209" i="2"/>
  <c r="V411" i="3"/>
  <c r="AD411" i="3"/>
  <c r="AC411" i="3"/>
  <c r="U411" i="3"/>
  <c r="Y411" i="3"/>
  <c r="Z411" i="3"/>
  <c r="K312" i="2"/>
  <c r="AB311" i="2"/>
  <c r="AS231" i="2"/>
  <c r="AT231" i="2"/>
  <c r="AX213" i="2"/>
  <c r="P213" i="2"/>
  <c r="AW213" i="2"/>
  <c r="O213" i="2"/>
  <c r="AK279" i="1"/>
  <c r="AV278" i="1"/>
  <c r="AC279" i="1"/>
  <c r="DH279" i="1"/>
  <c r="AZ279" i="1"/>
  <c r="DA279" i="1"/>
  <c r="DD279" i="1"/>
  <c r="BA279" i="1"/>
  <c r="CD279" i="1"/>
  <c r="BN278" i="1"/>
  <c r="DT279" i="1"/>
  <c r="EF278" i="1"/>
  <c r="AJ278" i="1"/>
  <c r="EM279" i="1"/>
  <c r="EK279" i="1"/>
  <c r="DW279" i="1"/>
  <c r="AX278" i="1"/>
  <c r="EC279" i="1"/>
  <c r="BS279" i="1"/>
  <c r="ED279" i="1"/>
  <c r="AT278" i="1"/>
  <c r="EE279" i="1"/>
  <c r="DY279" i="1"/>
  <c r="EG279" i="1"/>
  <c r="EB279" i="1"/>
  <c r="BP278" i="1"/>
  <c r="DU279" i="1"/>
  <c r="BT279" i="1"/>
  <c r="BV279" i="1"/>
  <c r="CE279" i="1"/>
  <c r="EI279" i="1"/>
  <c r="EA279" i="1"/>
  <c r="BU279" i="1"/>
  <c r="DF278" i="1"/>
  <c r="DX279" i="1"/>
  <c r="BY279" i="1"/>
  <c r="DB278" i="1"/>
  <c r="CB278" i="1"/>
  <c r="BW279" i="1"/>
  <c r="EL279" i="1"/>
  <c r="BO279" i="1"/>
  <c r="BX278" i="1"/>
  <c r="DZ278" i="1"/>
  <c r="BR278" i="1"/>
  <c r="BZ278" i="1"/>
  <c r="CR278" i="1"/>
  <c r="DV278" i="1"/>
  <c r="BL279" i="1"/>
  <c r="CV278" i="1"/>
  <c r="BM279" i="1"/>
  <c r="EJ278" i="1"/>
  <c r="AN278" i="1"/>
  <c r="CA279" i="1"/>
  <c r="EH279" i="1"/>
  <c r="CC279" i="1"/>
  <c r="BQ279" i="1"/>
  <c r="AG244" i="2"/>
  <c r="AJ244" i="2" s="1"/>
  <c r="BF246" i="2"/>
  <c r="AI244" i="2"/>
  <c r="AK244" i="2"/>
  <c r="AN244" i="2" s="1"/>
  <c r="AL244" i="2"/>
  <c r="BE246" i="2"/>
  <c r="DM281" i="1"/>
  <c r="CK281" i="1"/>
  <c r="CF281" i="1"/>
  <c r="DR282" i="1"/>
  <c r="CS281" i="1"/>
  <c r="BF282" i="1"/>
  <c r="DQ281" i="1"/>
  <c r="CN281" i="1"/>
  <c r="BJ281" i="1"/>
  <c r="CL280" i="1"/>
  <c r="AO281" i="1"/>
  <c r="AG281" i="1"/>
  <c r="CZ281" i="1"/>
  <c r="AH280" i="1"/>
  <c r="BH281" i="1"/>
  <c r="Z280" i="1"/>
  <c r="DG280" i="1"/>
  <c r="CQ280" i="1"/>
  <c r="AS282" i="1"/>
  <c r="DI281" i="1"/>
  <c r="DL281" i="1"/>
  <c r="AW281" i="1"/>
  <c r="CX280" i="1"/>
  <c r="AI280" i="1"/>
  <c r="AE280" i="1"/>
  <c r="BC281" i="1"/>
  <c r="CJ281" i="1"/>
  <c r="AR281" i="1"/>
  <c r="CU280" i="1"/>
  <c r="BD281" i="1"/>
  <c r="CY280" i="1"/>
  <c r="AL280" i="1"/>
  <c r="DS281" i="1"/>
  <c r="CM280" i="1"/>
  <c r="DN281" i="1"/>
  <c r="CH280" i="1"/>
  <c r="DK281" i="1"/>
  <c r="DO281" i="1"/>
  <c r="BK281" i="1"/>
  <c r="DJ282" i="1"/>
  <c r="AU280" i="1"/>
  <c r="DE281" i="1"/>
  <c r="AF281" i="1"/>
  <c r="BE281" i="1"/>
  <c r="BI281" i="1"/>
  <c r="CT280" i="1"/>
  <c r="CO281" i="1"/>
  <c r="DP281" i="1"/>
  <c r="AB281" i="1"/>
  <c r="X281" i="1"/>
  <c r="DC280" i="1"/>
  <c r="AY280" i="1"/>
  <c r="Y281" i="1"/>
  <c r="BB281" i="1"/>
  <c r="AP280" i="1"/>
  <c r="CG281" i="1"/>
  <c r="CW281" i="1"/>
  <c r="CP280" i="1"/>
  <c r="AD280" i="1"/>
  <c r="AA280" i="1"/>
  <c r="AM280" i="1"/>
  <c r="AQ280" i="1"/>
  <c r="CI280" i="1"/>
  <c r="BG281" i="1"/>
  <c r="AP416" i="3" l="1"/>
  <c r="BI413" i="3"/>
  <c r="BH413" i="3"/>
  <c r="AQ433" i="3"/>
  <c r="AR433" i="3"/>
  <c r="BL412" i="3"/>
  <c r="AO416" i="3"/>
  <c r="AV424" i="3"/>
  <c r="AW424" i="3"/>
  <c r="W210" i="2"/>
  <c r="X210" i="2"/>
  <c r="Z209" i="2"/>
  <c r="AB411" i="3"/>
  <c r="K313" i="2"/>
  <c r="AB312" i="2"/>
  <c r="X411" i="3"/>
  <c r="BE406" i="3"/>
  <c r="BF406" i="3"/>
  <c r="W411" i="3"/>
  <c r="AF411" i="3"/>
  <c r="U209" i="2"/>
  <c r="V209" i="2"/>
  <c r="AA411" i="3"/>
  <c r="AH513" i="3"/>
  <c r="Q514" i="3"/>
  <c r="AR311" i="2"/>
  <c r="BD311" i="2"/>
  <c r="AH311" i="2"/>
  <c r="AM311" i="2"/>
  <c r="W782" i="1"/>
  <c r="AD781" i="1"/>
  <c r="Z781" i="1"/>
  <c r="AE781" i="1"/>
  <c r="CM781" i="1"/>
  <c r="CL781" i="1"/>
  <c r="AA781" i="1"/>
  <c r="CJ781" i="1"/>
  <c r="CI781" i="1"/>
  <c r="X781" i="1"/>
  <c r="AB781" i="1"/>
  <c r="CF781" i="1"/>
  <c r="CN781" i="1"/>
  <c r="CG781" i="1"/>
  <c r="CK781" i="1"/>
  <c r="CO781" i="1"/>
  <c r="AF781" i="1"/>
  <c r="Y781" i="1"/>
  <c r="CH781" i="1"/>
  <c r="AG781" i="1"/>
  <c r="AS781" i="1"/>
  <c r="AC781" i="1"/>
  <c r="AO781" i="1"/>
  <c r="DI781" i="1"/>
  <c r="BA781" i="1"/>
  <c r="AI781" i="1"/>
  <c r="AM781" i="1"/>
  <c r="AY781" i="1"/>
  <c r="DA781" i="1"/>
  <c r="CP781" i="1"/>
  <c r="CU781" i="1"/>
  <c r="CS781" i="1"/>
  <c r="DE781" i="1"/>
  <c r="AW781" i="1"/>
  <c r="DG781" i="1"/>
  <c r="AK781" i="1"/>
  <c r="CW781" i="1"/>
  <c r="CY781" i="1"/>
  <c r="DC781" i="1"/>
  <c r="CZ781" i="1"/>
  <c r="AH781" i="1"/>
  <c r="AL781" i="1"/>
  <c r="CX781" i="1"/>
  <c r="AU781" i="1"/>
  <c r="AQ781" i="1"/>
  <c r="AR781" i="1"/>
  <c r="CQ781" i="1"/>
  <c r="AP781" i="1"/>
  <c r="CT781" i="1"/>
  <c r="DF781" i="1"/>
  <c r="CV781" i="1"/>
  <c r="CR781" i="1"/>
  <c r="AT781" i="1"/>
  <c r="AN781" i="1"/>
  <c r="AJ781" i="1"/>
  <c r="DH781" i="1"/>
  <c r="AZ781" i="1"/>
  <c r="DD781" i="1"/>
  <c r="AV781" i="1"/>
  <c r="AX781" i="1"/>
  <c r="DB781" i="1"/>
  <c r="AE411" i="3"/>
  <c r="BJ512" i="3"/>
  <c r="AS512" i="3"/>
  <c r="AX512" i="3"/>
  <c r="AN512" i="3"/>
  <c r="AP232" i="2"/>
  <c r="AQ232" i="2"/>
  <c r="AZ213" i="2"/>
  <c r="Q213" i="2"/>
  <c r="R213" i="2"/>
  <c r="AY213" i="2"/>
  <c r="AK280" i="1"/>
  <c r="AV279" i="1"/>
  <c r="AC280" i="1"/>
  <c r="DH280" i="1"/>
  <c r="AZ280" i="1"/>
  <c r="DA280" i="1"/>
  <c r="BA280" i="1"/>
  <c r="DD280" i="1"/>
  <c r="CC280" i="1"/>
  <c r="EJ279" i="1"/>
  <c r="CV279" i="1"/>
  <c r="DZ279" i="1"/>
  <c r="BT280" i="1"/>
  <c r="BP279" i="1"/>
  <c r="EG280" i="1"/>
  <c r="ED280" i="1"/>
  <c r="EF279" i="1"/>
  <c r="BQ280" i="1"/>
  <c r="DY280" i="1"/>
  <c r="AN279" i="1"/>
  <c r="CR279" i="1"/>
  <c r="EL280" i="1"/>
  <c r="BY280" i="1"/>
  <c r="BV280" i="1"/>
  <c r="DU280" i="1"/>
  <c r="AT279" i="1"/>
  <c r="EK280" i="1"/>
  <c r="AJ279" i="1"/>
  <c r="DT280" i="1"/>
  <c r="CA280" i="1"/>
  <c r="DV279" i="1"/>
  <c r="BZ279" i="1"/>
  <c r="BO280" i="1"/>
  <c r="BW280" i="1"/>
  <c r="DB279" i="1"/>
  <c r="DX280" i="1"/>
  <c r="BU280" i="1"/>
  <c r="EI280" i="1"/>
  <c r="EB280" i="1"/>
  <c r="BS280" i="1"/>
  <c r="EC280" i="1"/>
  <c r="DW280" i="1"/>
  <c r="EM280" i="1"/>
  <c r="BN279" i="1"/>
  <c r="EH280" i="1"/>
  <c r="BM280" i="1"/>
  <c r="BL280" i="1"/>
  <c r="BR279" i="1"/>
  <c r="BX279" i="1"/>
  <c r="CB279" i="1"/>
  <c r="DF279" i="1"/>
  <c r="EA280" i="1"/>
  <c r="CE280" i="1"/>
  <c r="EE280" i="1"/>
  <c r="AX279" i="1"/>
  <c r="CD280" i="1"/>
  <c r="AF245" i="2"/>
  <c r="AI245" i="2" s="1"/>
  <c r="AG245" i="2"/>
  <c r="AL245" i="2"/>
  <c r="AK245" i="2"/>
  <c r="AN245" i="2" s="1"/>
  <c r="BB247" i="2"/>
  <c r="BE247" i="2" s="1"/>
  <c r="BC247" i="2"/>
  <c r="AO244" i="2"/>
  <c r="AA281" i="1"/>
  <c r="DC281" i="1"/>
  <c r="AW282" i="1"/>
  <c r="BB282" i="1"/>
  <c r="AB282" i="1"/>
  <c r="AQ281" i="1"/>
  <c r="BG282" i="1"/>
  <c r="CI281" i="1"/>
  <c r="AM281" i="1"/>
  <c r="CP281" i="1"/>
  <c r="CW282" i="1"/>
  <c r="CG282" i="1"/>
  <c r="AP281" i="1"/>
  <c r="Y282" i="1"/>
  <c r="AY281" i="1"/>
  <c r="X282" i="1"/>
  <c r="DP282" i="1"/>
  <c r="CT281" i="1"/>
  <c r="BI282" i="1"/>
  <c r="AF282" i="1"/>
  <c r="DO282" i="1"/>
  <c r="DN282" i="1"/>
  <c r="AL281" i="1"/>
  <c r="CY281" i="1"/>
  <c r="BD282" i="1"/>
  <c r="AR282" i="1"/>
  <c r="CJ282" i="1"/>
  <c r="AE281" i="1"/>
  <c r="DL282" i="1"/>
  <c r="DG281" i="1"/>
  <c r="AH281" i="1"/>
  <c r="CZ282" i="1"/>
  <c r="CN282" i="1"/>
  <c r="BF283" i="1"/>
  <c r="DR283" i="1"/>
  <c r="DM282" i="1"/>
  <c r="CL281" i="1"/>
  <c r="CO282" i="1"/>
  <c r="BE282" i="1"/>
  <c r="DE282" i="1"/>
  <c r="AU281" i="1"/>
  <c r="DJ283" i="1"/>
  <c r="BK282" i="1"/>
  <c r="DK282" i="1"/>
  <c r="CH281" i="1"/>
  <c r="DS282" i="1"/>
  <c r="CU281" i="1"/>
  <c r="BC282" i="1"/>
  <c r="AI281" i="1"/>
  <c r="CX281" i="1"/>
  <c r="AS283" i="1"/>
  <c r="CQ281" i="1"/>
  <c r="BH282" i="1"/>
  <c r="AG282" i="1"/>
  <c r="AO282" i="1"/>
  <c r="DQ282" i="1"/>
  <c r="CS282" i="1"/>
  <c r="CF282" i="1"/>
  <c r="CK282" i="1"/>
  <c r="CM281" i="1"/>
  <c r="Z281" i="1"/>
  <c r="AD281" i="1"/>
  <c r="DI282" i="1"/>
  <c r="BJ282" i="1"/>
  <c r="BL413" i="3" l="1"/>
  <c r="AL417" i="3"/>
  <c r="AM417" i="3"/>
  <c r="BK413" i="3"/>
  <c r="AY424" i="3"/>
  <c r="AZ424" i="3"/>
  <c r="AT433" i="3"/>
  <c r="AU433" i="3"/>
  <c r="Y210" i="2"/>
  <c r="Z210" i="2"/>
  <c r="AS513" i="3"/>
  <c r="BJ513" i="3"/>
  <c r="AN513" i="3"/>
  <c r="AX513" i="3"/>
  <c r="U412" i="3"/>
  <c r="Z412" i="3"/>
  <c r="AD412" i="3"/>
  <c r="Y412" i="3"/>
  <c r="V412" i="3"/>
  <c r="AC412" i="3"/>
  <c r="W783" i="1"/>
  <c r="AD782" i="1"/>
  <c r="AA782" i="1"/>
  <c r="AE782" i="1"/>
  <c r="CI782" i="1"/>
  <c r="X782" i="1"/>
  <c r="CH782" i="1"/>
  <c r="CL782" i="1"/>
  <c r="Z782" i="1"/>
  <c r="CM782" i="1"/>
  <c r="AB782" i="1"/>
  <c r="AF782" i="1"/>
  <c r="CN782" i="1"/>
  <c r="Y782" i="1"/>
  <c r="AS782" i="1"/>
  <c r="CO782" i="1"/>
  <c r="AG782" i="1"/>
  <c r="CK782" i="1"/>
  <c r="CF782" i="1"/>
  <c r="CJ782" i="1"/>
  <c r="CG782" i="1"/>
  <c r="AO782" i="1"/>
  <c r="CW782" i="1"/>
  <c r="DA782" i="1"/>
  <c r="AP782" i="1"/>
  <c r="AY782" i="1"/>
  <c r="CP782" i="1"/>
  <c r="DC782" i="1"/>
  <c r="AR782" i="1"/>
  <c r="DG782" i="1"/>
  <c r="AK782" i="1"/>
  <c r="AC782" i="1"/>
  <c r="AU782" i="1"/>
  <c r="CQ782" i="1"/>
  <c r="AW782" i="1"/>
  <c r="BA782" i="1"/>
  <c r="AI782" i="1"/>
  <c r="CS782" i="1"/>
  <c r="DE782" i="1"/>
  <c r="CZ782" i="1"/>
  <c r="AH782" i="1"/>
  <c r="AL782" i="1"/>
  <c r="CU782" i="1"/>
  <c r="CY782" i="1"/>
  <c r="AQ782" i="1"/>
  <c r="CT782" i="1"/>
  <c r="AM782" i="1"/>
  <c r="DI782" i="1"/>
  <c r="CX782" i="1"/>
  <c r="DH782" i="1"/>
  <c r="DD782" i="1"/>
  <c r="AV782" i="1"/>
  <c r="AX782" i="1"/>
  <c r="DF782" i="1"/>
  <c r="DB782" i="1"/>
  <c r="AZ782" i="1"/>
  <c r="CV782" i="1"/>
  <c r="CR782" i="1"/>
  <c r="AT782" i="1"/>
  <c r="AN782" i="1"/>
  <c r="AJ782" i="1"/>
  <c r="AR312" i="2"/>
  <c r="AH312" i="2"/>
  <c r="AM312" i="2"/>
  <c r="BD312" i="2"/>
  <c r="AH514" i="3"/>
  <c r="Q515" i="3"/>
  <c r="S210" i="2"/>
  <c r="T210" i="2"/>
  <c r="BC407" i="3"/>
  <c r="BD407" i="3"/>
  <c r="K314" i="2"/>
  <c r="AB313" i="2"/>
  <c r="AT232" i="2"/>
  <c r="AS232" i="2"/>
  <c r="P214" i="2"/>
  <c r="AW214" i="2"/>
  <c r="O214" i="2"/>
  <c r="AX214" i="2"/>
  <c r="AK281" i="1"/>
  <c r="AV280" i="1"/>
  <c r="AC281" i="1"/>
  <c r="AZ281" i="1"/>
  <c r="DH281" i="1"/>
  <c r="DA281" i="1"/>
  <c r="DD281" i="1"/>
  <c r="BA281" i="1"/>
  <c r="AX280" i="1"/>
  <c r="BL281" i="1"/>
  <c r="EH281" i="1"/>
  <c r="EC281" i="1"/>
  <c r="EB281" i="1"/>
  <c r="BO281" i="1"/>
  <c r="DV280" i="1"/>
  <c r="AJ280" i="1"/>
  <c r="EL281" i="1"/>
  <c r="BQ281" i="1"/>
  <c r="BP280" i="1"/>
  <c r="EE281" i="1"/>
  <c r="BN280" i="1"/>
  <c r="DW281" i="1"/>
  <c r="CA281" i="1"/>
  <c r="AT280" i="1"/>
  <c r="DZ280" i="1"/>
  <c r="CD281" i="1"/>
  <c r="EA281" i="1"/>
  <c r="CB280" i="1"/>
  <c r="BR280" i="1"/>
  <c r="BM281" i="1"/>
  <c r="BS281" i="1"/>
  <c r="EI281" i="1"/>
  <c r="DX281" i="1"/>
  <c r="BW281" i="1"/>
  <c r="BZ280" i="1"/>
  <c r="EK281" i="1"/>
  <c r="DU281" i="1"/>
  <c r="DY281" i="1"/>
  <c r="EF280" i="1"/>
  <c r="CV280" i="1"/>
  <c r="BV281" i="1"/>
  <c r="AN280" i="1"/>
  <c r="ED281" i="1"/>
  <c r="EJ280" i="1"/>
  <c r="CE281" i="1"/>
  <c r="DF280" i="1"/>
  <c r="BX280" i="1"/>
  <c r="EM281" i="1"/>
  <c r="BU281" i="1"/>
  <c r="DB280" i="1"/>
  <c r="DT281" i="1"/>
  <c r="BY281" i="1"/>
  <c r="CR280" i="1"/>
  <c r="EG281" i="1"/>
  <c r="BT281" i="1"/>
  <c r="CC281" i="1"/>
  <c r="AF246" i="2"/>
  <c r="AI246" i="2" s="1"/>
  <c r="AG246" i="2"/>
  <c r="AJ245" i="2"/>
  <c r="BC248" i="2"/>
  <c r="BB248" i="2"/>
  <c r="AK246" i="2"/>
  <c r="AN246" i="2" s="1"/>
  <c r="AL246" i="2"/>
  <c r="BF247" i="2"/>
  <c r="AO245" i="2"/>
  <c r="AD282" i="1"/>
  <c r="DL283" i="1"/>
  <c r="CM282" i="1"/>
  <c r="DQ283" i="1"/>
  <c r="BH283" i="1"/>
  <c r="CQ282" i="1"/>
  <c r="CX282" i="1"/>
  <c r="CF283" i="1"/>
  <c r="BJ283" i="1"/>
  <c r="Z282" i="1"/>
  <c r="CK283" i="1"/>
  <c r="CS283" i="1"/>
  <c r="AO283" i="1"/>
  <c r="AS292" i="1"/>
  <c r="P69" i="1" s="1"/>
  <c r="AS42" i="1"/>
  <c r="R69" i="1" s="1"/>
  <c r="BC283" i="1"/>
  <c r="CU282" i="1"/>
  <c r="DS283" i="1"/>
  <c r="CH282" i="1"/>
  <c r="BK283" i="1"/>
  <c r="DJ292" i="1"/>
  <c r="P163" i="1" s="1"/>
  <c r="DJ42" i="1"/>
  <c r="R163" i="1" s="1"/>
  <c r="BE283" i="1"/>
  <c r="CO283" i="1"/>
  <c r="CL282" i="1"/>
  <c r="BF42" i="1"/>
  <c r="R87" i="1" s="1"/>
  <c r="AH282" i="1"/>
  <c r="DG282" i="1"/>
  <c r="AE282" i="1"/>
  <c r="CJ283" i="1"/>
  <c r="BD283" i="1"/>
  <c r="AL282" i="1"/>
  <c r="DN283" i="1"/>
  <c r="DO283" i="1"/>
  <c r="BI283" i="1"/>
  <c r="DP283" i="1"/>
  <c r="X283" i="1"/>
  <c r="Y283" i="1"/>
  <c r="AP282" i="1"/>
  <c r="CW283" i="1"/>
  <c r="AM282" i="1"/>
  <c r="BG283" i="1"/>
  <c r="AQ282" i="1"/>
  <c r="DC282" i="1"/>
  <c r="AG283" i="1"/>
  <c r="AI282" i="1"/>
  <c r="DK283" i="1"/>
  <c r="AU282" i="1"/>
  <c r="DE283" i="1"/>
  <c r="DR292" i="1"/>
  <c r="P171" i="1" s="1"/>
  <c r="DR42" i="1"/>
  <c r="R171" i="1" s="1"/>
  <c r="CN283" i="1"/>
  <c r="CZ283" i="1"/>
  <c r="AR283" i="1"/>
  <c r="CY282" i="1"/>
  <c r="AF283" i="1"/>
  <c r="CT282" i="1"/>
  <c r="AY282" i="1"/>
  <c r="CI282" i="1"/>
  <c r="AB283" i="1"/>
  <c r="BB283" i="1"/>
  <c r="AW283" i="1"/>
  <c r="AA282" i="1"/>
  <c r="DM283" i="1"/>
  <c r="DI283" i="1"/>
  <c r="CG283" i="1"/>
  <c r="CP282" i="1"/>
  <c r="AV425" i="3" l="1"/>
  <c r="AZ425" i="3" s="1"/>
  <c r="AW425" i="3"/>
  <c r="BH414" i="3"/>
  <c r="BI414" i="3"/>
  <c r="AR434" i="3"/>
  <c r="AQ434" i="3"/>
  <c r="AO417" i="3"/>
  <c r="AP417" i="3"/>
  <c r="X211" i="2"/>
  <c r="W211" i="2"/>
  <c r="AF412" i="3"/>
  <c r="K315" i="2"/>
  <c r="AB314" i="2"/>
  <c r="U210" i="2"/>
  <c r="V210" i="2"/>
  <c r="W784" i="1"/>
  <c r="Z783" i="1"/>
  <c r="CI783" i="1"/>
  <c r="CH783" i="1"/>
  <c r="CL783" i="1"/>
  <c r="X783" i="1"/>
  <c r="AD783" i="1"/>
  <c r="AA783" i="1"/>
  <c r="AE783" i="1"/>
  <c r="CM783" i="1"/>
  <c r="CF783" i="1"/>
  <c r="CJ783" i="1"/>
  <c r="AF783" i="1"/>
  <c r="Y783" i="1"/>
  <c r="AS783" i="1"/>
  <c r="CK783" i="1"/>
  <c r="AG783" i="1"/>
  <c r="CG783" i="1"/>
  <c r="AB783" i="1"/>
  <c r="CN783" i="1"/>
  <c r="CO783" i="1"/>
  <c r="DG783" i="1"/>
  <c r="AQ783" i="1"/>
  <c r="DC783" i="1"/>
  <c r="AC783" i="1"/>
  <c r="AK783" i="1"/>
  <c r="AY783" i="1"/>
  <c r="AO783" i="1"/>
  <c r="CT783" i="1"/>
  <c r="CY783" i="1"/>
  <c r="BA783" i="1"/>
  <c r="DE783" i="1"/>
  <c r="CQ783" i="1"/>
  <c r="DA783" i="1"/>
  <c r="CW783" i="1"/>
  <c r="AW783" i="1"/>
  <c r="CZ783" i="1"/>
  <c r="AM783" i="1"/>
  <c r="CX783" i="1"/>
  <c r="AU783" i="1"/>
  <c r="DI783" i="1"/>
  <c r="AL783" i="1"/>
  <c r="AI783" i="1"/>
  <c r="AR783" i="1"/>
  <c r="AP783" i="1"/>
  <c r="AH783" i="1"/>
  <c r="CU783" i="1"/>
  <c r="CP783" i="1"/>
  <c r="CS783" i="1"/>
  <c r="DH783" i="1"/>
  <c r="CR783" i="1"/>
  <c r="AT783" i="1"/>
  <c r="DB783" i="1"/>
  <c r="AZ783" i="1"/>
  <c r="AV783" i="1"/>
  <c r="AX783" i="1"/>
  <c r="DF783" i="1"/>
  <c r="CV783" i="1"/>
  <c r="AJ783" i="1"/>
  <c r="DD783" i="1"/>
  <c r="AN783" i="1"/>
  <c r="Q516" i="3"/>
  <c r="AH515" i="3"/>
  <c r="BE407" i="3"/>
  <c r="BF407" i="3"/>
  <c r="BJ514" i="3"/>
  <c r="AS514" i="3"/>
  <c r="AN514" i="3"/>
  <c r="AX514" i="3"/>
  <c r="W412" i="3"/>
  <c r="X412" i="3"/>
  <c r="AR313" i="2"/>
  <c r="BD313" i="2"/>
  <c r="AM313" i="2"/>
  <c r="AH313" i="2"/>
  <c r="AE412" i="3"/>
  <c r="AB412" i="3"/>
  <c r="AA412" i="3"/>
  <c r="AP233" i="2"/>
  <c r="AS233" i="2" s="1"/>
  <c r="AQ233" i="2"/>
  <c r="R214" i="2"/>
  <c r="AZ214" i="2"/>
  <c r="Q214" i="2"/>
  <c r="AY214" i="2"/>
  <c r="AK282" i="1"/>
  <c r="AV281" i="1"/>
  <c r="AC282" i="1"/>
  <c r="DH282" i="1"/>
  <c r="AZ282" i="1"/>
  <c r="DA282" i="1"/>
  <c r="BA282" i="1"/>
  <c r="DD282" i="1"/>
  <c r="EG282" i="1"/>
  <c r="DB281" i="1"/>
  <c r="ED282" i="1"/>
  <c r="BV282" i="1"/>
  <c r="DU282" i="1"/>
  <c r="DZ281" i="1"/>
  <c r="CA282" i="1"/>
  <c r="BN281" i="1"/>
  <c r="BP281" i="1"/>
  <c r="EL282" i="1"/>
  <c r="EC282" i="1"/>
  <c r="CC282" i="1"/>
  <c r="BY282" i="1"/>
  <c r="EM282" i="1"/>
  <c r="DF281" i="1"/>
  <c r="CV281" i="1"/>
  <c r="EK282" i="1"/>
  <c r="EI282" i="1"/>
  <c r="BM282" i="1"/>
  <c r="CB281" i="1"/>
  <c r="CD282" i="1"/>
  <c r="EB282" i="1"/>
  <c r="CR281" i="1"/>
  <c r="BX281" i="1"/>
  <c r="CE282" i="1"/>
  <c r="EJ281" i="1"/>
  <c r="AN281" i="1"/>
  <c r="DY282" i="1"/>
  <c r="BW282" i="1"/>
  <c r="AT281" i="1"/>
  <c r="BQ282" i="1"/>
  <c r="DV281" i="1"/>
  <c r="EH282" i="1"/>
  <c r="AX281" i="1"/>
  <c r="BT282" i="1"/>
  <c r="DT282" i="1"/>
  <c r="BU282" i="1"/>
  <c r="EF281" i="1"/>
  <c r="BZ281" i="1"/>
  <c r="DX282" i="1"/>
  <c r="BS282" i="1"/>
  <c r="BR281" i="1"/>
  <c r="EA282" i="1"/>
  <c r="DW282" i="1"/>
  <c r="EE282" i="1"/>
  <c r="AJ281" i="1"/>
  <c r="BO282" i="1"/>
  <c r="BL282" i="1"/>
  <c r="AO246" i="2"/>
  <c r="AG247" i="2"/>
  <c r="AF247" i="2"/>
  <c r="AI247" i="2" s="1"/>
  <c r="AJ246" i="2"/>
  <c r="BF248" i="2"/>
  <c r="AL247" i="2"/>
  <c r="AK247" i="2"/>
  <c r="BE248" i="2"/>
  <c r="P211" i="1"/>
  <c r="P210" i="1" s="1"/>
  <c r="BF292" i="1"/>
  <c r="CP283" i="1"/>
  <c r="DI292" i="1"/>
  <c r="P157" i="1" s="1"/>
  <c r="DI42" i="1"/>
  <c r="R157" i="1" s="1"/>
  <c r="AA283" i="1"/>
  <c r="AB42" i="1"/>
  <c r="R48" i="1" s="1"/>
  <c r="CY283" i="1"/>
  <c r="CZ292" i="1"/>
  <c r="P148" i="1" s="1"/>
  <c r="CZ42" i="1"/>
  <c r="R148" i="1" s="1"/>
  <c r="DE292" i="1"/>
  <c r="P153" i="1" s="1"/>
  <c r="DE42" i="1"/>
  <c r="R153" i="1" s="1"/>
  <c r="AG292" i="1"/>
  <c r="P53" i="1" s="1"/>
  <c r="AG42" i="1"/>
  <c r="R53" i="1" s="1"/>
  <c r="DC283" i="1"/>
  <c r="CW292" i="1"/>
  <c r="P143" i="1" s="1"/>
  <c r="CW42" i="1"/>
  <c r="R143" i="1" s="1"/>
  <c r="Y292" i="1"/>
  <c r="P45" i="1" s="1"/>
  <c r="Y42" i="1"/>
  <c r="R45" i="1" s="1"/>
  <c r="DP292" i="1"/>
  <c r="P169" i="1" s="1"/>
  <c r="DP42" i="1"/>
  <c r="R169" i="1" s="1"/>
  <c r="DO292" i="1"/>
  <c r="P168" i="1" s="1"/>
  <c r="DO42" i="1"/>
  <c r="R168" i="1" s="1"/>
  <c r="AL283" i="1"/>
  <c r="BD292" i="1"/>
  <c r="P85" i="1" s="1"/>
  <c r="BD42" i="1"/>
  <c r="R85" i="1" s="1"/>
  <c r="AE283" i="1"/>
  <c r="AH283" i="1"/>
  <c r="CL283" i="1"/>
  <c r="CO292" i="1"/>
  <c r="P133" i="1" s="1"/>
  <c r="CO42" i="1"/>
  <c r="R133" i="1" s="1"/>
  <c r="CH283" i="1"/>
  <c r="BC292" i="1"/>
  <c r="P84" i="1" s="1"/>
  <c r="BC42" i="1"/>
  <c r="R84" i="1" s="1"/>
  <c r="CS292" i="1"/>
  <c r="P139" i="1" s="1"/>
  <c r="CS42" i="1"/>
  <c r="R139" i="1" s="1"/>
  <c r="BJ292" i="1"/>
  <c r="P91" i="1" s="1"/>
  <c r="BJ42" i="1"/>
  <c r="R91" i="1" s="1"/>
  <c r="CQ283" i="1"/>
  <c r="DQ292" i="1"/>
  <c r="P170" i="1" s="1"/>
  <c r="DQ42" i="1"/>
  <c r="R170" i="1" s="1"/>
  <c r="CM283" i="1"/>
  <c r="BG292" i="1"/>
  <c r="P88" i="1" s="1"/>
  <c r="C15" i="13" s="1"/>
  <c r="BG42" i="1"/>
  <c r="R88" i="1" s="1"/>
  <c r="C14" i="13" s="1"/>
  <c r="CG292" i="1"/>
  <c r="P125" i="1" s="1"/>
  <c r="CG42" i="1"/>
  <c r="R125" i="1" s="1"/>
  <c r="DM292" i="1"/>
  <c r="P166" i="1" s="1"/>
  <c r="DM42" i="1"/>
  <c r="R166" i="1" s="1"/>
  <c r="AW292" i="1"/>
  <c r="P73" i="1" s="1"/>
  <c r="AW42" i="1"/>
  <c r="R73" i="1" s="1"/>
  <c r="BB292" i="1"/>
  <c r="P83" i="1" s="1"/>
  <c r="BB42" i="1"/>
  <c r="R83" i="1" s="1"/>
  <c r="CI283" i="1"/>
  <c r="AY283" i="1"/>
  <c r="CT283" i="1"/>
  <c r="AF292" i="1"/>
  <c r="P52" i="1" s="1"/>
  <c r="AF42" i="1"/>
  <c r="R52" i="1" s="1"/>
  <c r="AR292" i="1"/>
  <c r="P68" i="1" s="1"/>
  <c r="AR42" i="1"/>
  <c r="R68" i="1" s="1"/>
  <c r="CN292" i="1"/>
  <c r="P132" i="1" s="1"/>
  <c r="CN42" i="1"/>
  <c r="R132" i="1" s="1"/>
  <c r="AU283" i="1"/>
  <c r="DK292" i="1"/>
  <c r="P164" i="1" s="1"/>
  <c r="DK42" i="1"/>
  <c r="R164" i="1" s="1"/>
  <c r="AI283" i="1"/>
  <c r="AQ283" i="1"/>
  <c r="AM283" i="1"/>
  <c r="AP283" i="1"/>
  <c r="X42" i="1"/>
  <c r="R44" i="1" s="1"/>
  <c r="BI292" i="1"/>
  <c r="P90" i="1" s="1"/>
  <c r="BI42" i="1"/>
  <c r="R90" i="1" s="1"/>
  <c r="DN292" i="1"/>
  <c r="P167" i="1" s="1"/>
  <c r="DN42" i="1"/>
  <c r="R167" i="1" s="1"/>
  <c r="CJ292" i="1"/>
  <c r="P128" i="1" s="1"/>
  <c r="CJ42" i="1"/>
  <c r="R128" i="1" s="1"/>
  <c r="DG283" i="1"/>
  <c r="BE292" i="1"/>
  <c r="P86" i="1" s="1"/>
  <c r="BE42" i="1"/>
  <c r="R86" i="1" s="1"/>
  <c r="BK292" i="1"/>
  <c r="P92" i="1" s="1"/>
  <c r="BK42" i="1"/>
  <c r="R92" i="1" s="1"/>
  <c r="CU283" i="1"/>
  <c r="AO292" i="1"/>
  <c r="P63" i="1" s="1"/>
  <c r="AO42" i="1"/>
  <c r="R63" i="1" s="1"/>
  <c r="CK292" i="1"/>
  <c r="P129" i="1" s="1"/>
  <c r="CK42" i="1"/>
  <c r="R129" i="1" s="1"/>
  <c r="Z283" i="1"/>
  <c r="CX283" i="1"/>
  <c r="BH292" i="1"/>
  <c r="P89" i="1" s="1"/>
  <c r="BH42" i="1"/>
  <c r="R89" i="1" s="1"/>
  <c r="AD283" i="1"/>
  <c r="DS292" i="1"/>
  <c r="P172" i="1" s="1"/>
  <c r="DS42" i="1"/>
  <c r="R172" i="1" s="1"/>
  <c r="CF292" i="1"/>
  <c r="P124" i="1" s="1"/>
  <c r="CF42" i="1"/>
  <c r="R124" i="1" s="1"/>
  <c r="DL292" i="1"/>
  <c r="P165" i="1" s="1"/>
  <c r="DL42" i="1"/>
  <c r="R165" i="1" s="1"/>
  <c r="AY425" i="3" l="1"/>
  <c r="AL418" i="3"/>
  <c r="AM418" i="3"/>
  <c r="L109" i="22" s="1"/>
  <c r="BK414" i="3"/>
  <c r="BL414" i="3"/>
  <c r="AT434" i="3"/>
  <c r="AU434" i="3"/>
  <c r="AW426" i="3"/>
  <c r="AV426" i="3"/>
  <c r="Z211" i="2"/>
  <c r="Y211" i="2"/>
  <c r="BD408" i="3"/>
  <c r="BC408" i="3"/>
  <c r="AS515" i="3"/>
  <c r="BJ515" i="3"/>
  <c r="AX515" i="3"/>
  <c r="AN515" i="3"/>
  <c r="T211" i="2"/>
  <c r="S211" i="2"/>
  <c r="Z413" i="3"/>
  <c r="Y413" i="3"/>
  <c r="V413" i="3"/>
  <c r="AC413" i="3"/>
  <c r="AD413" i="3"/>
  <c r="U413" i="3"/>
  <c r="AH516" i="3"/>
  <c r="Q517" i="3"/>
  <c r="AR314" i="2"/>
  <c r="AH314" i="2"/>
  <c r="AM314" i="2"/>
  <c r="BD314" i="2"/>
  <c r="W785" i="1"/>
  <c r="CH784" i="1"/>
  <c r="CI784" i="1"/>
  <c r="AB784" i="1"/>
  <c r="CF784" i="1"/>
  <c r="AD784" i="1"/>
  <c r="AA784" i="1"/>
  <c r="AE784" i="1"/>
  <c r="CL784" i="1"/>
  <c r="AF784" i="1"/>
  <c r="AG784" i="1"/>
  <c r="CK784" i="1"/>
  <c r="CM784" i="1"/>
  <c r="Y784" i="1"/>
  <c r="CN784" i="1"/>
  <c r="Z784" i="1"/>
  <c r="X784" i="1"/>
  <c r="CJ784" i="1"/>
  <c r="CG784" i="1"/>
  <c r="CO784" i="1"/>
  <c r="AS784" i="1"/>
  <c r="DG784" i="1"/>
  <c r="AY784" i="1"/>
  <c r="BA784" i="1"/>
  <c r="CP784" i="1"/>
  <c r="DI784" i="1"/>
  <c r="CQ784" i="1"/>
  <c r="CZ784" i="1"/>
  <c r="DA784" i="1"/>
  <c r="AI784" i="1"/>
  <c r="CT784" i="1"/>
  <c r="CS784" i="1"/>
  <c r="DC784" i="1"/>
  <c r="AR784" i="1"/>
  <c r="CW784" i="1"/>
  <c r="AC784" i="1"/>
  <c r="AP784" i="1"/>
  <c r="AQ784" i="1"/>
  <c r="AK784" i="1"/>
  <c r="DE784" i="1"/>
  <c r="AM784" i="1"/>
  <c r="AH784" i="1"/>
  <c r="AO784" i="1"/>
  <c r="AW784" i="1"/>
  <c r="CU784" i="1"/>
  <c r="AL784" i="1"/>
  <c r="CX784" i="1"/>
  <c r="CY784" i="1"/>
  <c r="AU784" i="1"/>
  <c r="DH784" i="1"/>
  <c r="AX784" i="1"/>
  <c r="DF784" i="1"/>
  <c r="CV784" i="1"/>
  <c r="DB784" i="1"/>
  <c r="AZ784" i="1"/>
  <c r="AV784" i="1"/>
  <c r="CR784" i="1"/>
  <c r="AT784" i="1"/>
  <c r="AN784" i="1"/>
  <c r="AJ784" i="1"/>
  <c r="DD784" i="1"/>
  <c r="K316" i="2"/>
  <c r="AB315" i="2"/>
  <c r="X292" i="1"/>
  <c r="P44" i="1" s="1"/>
  <c r="AT233" i="2"/>
  <c r="AQ234" i="2"/>
  <c r="AP234" i="2"/>
  <c r="AW215" i="2"/>
  <c r="O215" i="2"/>
  <c r="AX215" i="2"/>
  <c r="P215" i="2"/>
  <c r="AK283" i="1"/>
  <c r="AV282" i="1"/>
  <c r="AC283" i="1"/>
  <c r="AZ283" i="1"/>
  <c r="DH283" i="1"/>
  <c r="DA283" i="1"/>
  <c r="DD283" i="1"/>
  <c r="BA283" i="1"/>
  <c r="AJ282" i="1"/>
  <c r="DW283" i="1"/>
  <c r="DX283" i="1"/>
  <c r="EF282" i="1"/>
  <c r="AX282" i="1"/>
  <c r="DV282" i="1"/>
  <c r="AT282" i="1"/>
  <c r="DY283" i="1"/>
  <c r="BX282" i="1"/>
  <c r="EB283" i="1"/>
  <c r="CC283" i="1"/>
  <c r="BP282" i="1"/>
  <c r="CA283" i="1"/>
  <c r="DU283" i="1"/>
  <c r="EE283" i="1"/>
  <c r="EA283" i="1"/>
  <c r="BU283" i="1"/>
  <c r="BT283" i="1"/>
  <c r="BQ283" i="1"/>
  <c r="BW283" i="1"/>
  <c r="CR282" i="1"/>
  <c r="BM283" i="1"/>
  <c r="EL283" i="1"/>
  <c r="BN282" i="1"/>
  <c r="BO283" i="1"/>
  <c r="BS283" i="1"/>
  <c r="BZ282" i="1"/>
  <c r="EH283" i="1"/>
  <c r="AN282" i="1"/>
  <c r="CE283" i="1"/>
  <c r="CD283" i="1"/>
  <c r="EK283" i="1"/>
  <c r="DF282" i="1"/>
  <c r="BY283" i="1"/>
  <c r="EC283" i="1"/>
  <c r="ED283" i="1"/>
  <c r="EG283" i="1"/>
  <c r="BL283" i="1"/>
  <c r="BR282" i="1"/>
  <c r="DT283" i="1"/>
  <c r="EJ282" i="1"/>
  <c r="CB282" i="1"/>
  <c r="EI283" i="1"/>
  <c r="CV282" i="1"/>
  <c r="EM283" i="1"/>
  <c r="DZ282" i="1"/>
  <c r="BV283" i="1"/>
  <c r="DB282" i="1"/>
  <c r="AO247" i="2"/>
  <c r="AJ247" i="2"/>
  <c r="AG248" i="2"/>
  <c r="AF248" i="2"/>
  <c r="AI248" i="2" s="1"/>
  <c r="AN247" i="2"/>
  <c r="BB249" i="2"/>
  <c r="BE249" i="2" s="1"/>
  <c r="BC249" i="2"/>
  <c r="DG292" i="1"/>
  <c r="P155" i="1" s="1"/>
  <c r="DG42" i="1"/>
  <c r="R155" i="1" s="1"/>
  <c r="Z292" i="1"/>
  <c r="P46" i="1" s="1"/>
  <c r="Z42" i="1"/>
  <c r="R46" i="1" s="1"/>
  <c r="AP292" i="1"/>
  <c r="P64" i="1" s="1"/>
  <c r="AP42" i="1"/>
  <c r="R64" i="1" s="1"/>
  <c r="AQ292" i="1"/>
  <c r="P65" i="1" s="1"/>
  <c r="AQ42" i="1"/>
  <c r="R65" i="1" s="1"/>
  <c r="CT292" i="1"/>
  <c r="P140" i="1" s="1"/>
  <c r="CT42" i="1"/>
  <c r="R140" i="1" s="1"/>
  <c r="CI292" i="1"/>
  <c r="P127" i="1" s="1"/>
  <c r="CI42" i="1"/>
  <c r="R127" i="1" s="1"/>
  <c r="CH292" i="1"/>
  <c r="P126" i="1" s="1"/>
  <c r="CH42" i="1"/>
  <c r="R126" i="1" s="1"/>
  <c r="CL292" i="1"/>
  <c r="P130" i="1" s="1"/>
  <c r="CL42" i="1"/>
  <c r="R130" i="1" s="1"/>
  <c r="AE292" i="1"/>
  <c r="P51" i="1" s="1"/>
  <c r="AE42" i="1"/>
  <c r="R51" i="1" s="1"/>
  <c r="AL42" i="1"/>
  <c r="R60" i="1" s="1"/>
  <c r="CY292" i="1"/>
  <c r="P145" i="1" s="1"/>
  <c r="CY42" i="1"/>
  <c r="R145" i="1" s="1"/>
  <c r="CP292" i="1"/>
  <c r="P136" i="1" s="1"/>
  <c r="CP42" i="1"/>
  <c r="R136" i="1" s="1"/>
  <c r="P87" i="1"/>
  <c r="P213" i="1"/>
  <c r="M210" i="1"/>
  <c r="AB292" i="1"/>
  <c r="M213" i="1" s="1"/>
  <c r="AA292" i="1"/>
  <c r="P47" i="1" s="1"/>
  <c r="AA42" i="1"/>
  <c r="R47" i="1" s="1"/>
  <c r="CX292" i="1"/>
  <c r="P144" i="1" s="1"/>
  <c r="CX42" i="1"/>
  <c r="R144" i="1" s="1"/>
  <c r="AM292" i="1"/>
  <c r="P61" i="1" s="1"/>
  <c r="AM42" i="1"/>
  <c r="R61" i="1" s="1"/>
  <c r="AI292" i="1"/>
  <c r="P57" i="1" s="1"/>
  <c r="AI42" i="1"/>
  <c r="R57" i="1" s="1"/>
  <c r="AU292" i="1"/>
  <c r="P71" i="1" s="1"/>
  <c r="AU42" i="1"/>
  <c r="R71" i="1" s="1"/>
  <c r="AY292" i="1"/>
  <c r="P75" i="1" s="1"/>
  <c r="AY42" i="1"/>
  <c r="R75" i="1" s="1"/>
  <c r="CQ292" i="1"/>
  <c r="P137" i="1" s="1"/>
  <c r="CQ42" i="1"/>
  <c r="R137" i="1" s="1"/>
  <c r="AH292" i="1"/>
  <c r="P56" i="1" s="1"/>
  <c r="AH42" i="1"/>
  <c r="R56" i="1" s="1"/>
  <c r="DC292" i="1"/>
  <c r="P151" i="1" s="1"/>
  <c r="DC42" i="1"/>
  <c r="R151" i="1" s="1"/>
  <c r="AD292" i="1"/>
  <c r="P50" i="1" s="1"/>
  <c r="AD42" i="1"/>
  <c r="R50" i="1" s="1"/>
  <c r="CU292" i="1"/>
  <c r="P141" i="1" s="1"/>
  <c r="CU42" i="1"/>
  <c r="R141" i="1" s="1"/>
  <c r="CM292" i="1"/>
  <c r="P131" i="1" s="1"/>
  <c r="CM42" i="1"/>
  <c r="R131" i="1" s="1"/>
  <c r="BI415" i="3" l="1"/>
  <c r="BH415" i="3"/>
  <c r="AY426" i="3"/>
  <c r="AZ426" i="3"/>
  <c r="AR435" i="3"/>
  <c r="AQ435" i="3"/>
  <c r="AO418" i="3"/>
  <c r="AP418" i="3"/>
  <c r="N109" i="22"/>
  <c r="AF413" i="3"/>
  <c r="X212" i="2"/>
  <c r="W212" i="2"/>
  <c r="AB413" i="3"/>
  <c r="K317" i="2"/>
  <c r="AB316" i="2"/>
  <c r="BJ516" i="3"/>
  <c r="AX516" i="3"/>
  <c r="AS516" i="3"/>
  <c r="AN516" i="3"/>
  <c r="W786" i="1"/>
  <c r="CL785" i="1"/>
  <c r="CH785" i="1"/>
  <c r="AA785" i="1"/>
  <c r="CI785" i="1"/>
  <c r="AD785" i="1"/>
  <c r="X785" i="1"/>
  <c r="AB785" i="1"/>
  <c r="AF785" i="1"/>
  <c r="CF785" i="1"/>
  <c r="Z785" i="1"/>
  <c r="AE785" i="1"/>
  <c r="CN785" i="1"/>
  <c r="AG785" i="1"/>
  <c r="AS785" i="1"/>
  <c r="CJ785" i="1"/>
  <c r="CK785" i="1"/>
  <c r="CM785" i="1"/>
  <c r="CG785" i="1"/>
  <c r="CO785" i="1"/>
  <c r="Y785" i="1"/>
  <c r="CW785" i="1"/>
  <c r="AY785" i="1"/>
  <c r="AW785" i="1"/>
  <c r="CP785" i="1"/>
  <c r="DI785" i="1"/>
  <c r="DE785" i="1"/>
  <c r="AK785" i="1"/>
  <c r="AO785" i="1"/>
  <c r="AP785" i="1"/>
  <c r="CZ785" i="1"/>
  <c r="CQ785" i="1"/>
  <c r="AM785" i="1"/>
  <c r="DG785" i="1"/>
  <c r="BA785" i="1"/>
  <c r="DC785" i="1"/>
  <c r="CU785" i="1"/>
  <c r="CS785" i="1"/>
  <c r="AC785" i="1"/>
  <c r="DA785" i="1"/>
  <c r="AI785" i="1"/>
  <c r="AU785" i="1"/>
  <c r="AQ785" i="1"/>
  <c r="AL785" i="1"/>
  <c r="CY785" i="1"/>
  <c r="CX785" i="1"/>
  <c r="AH785" i="1"/>
  <c r="AR785" i="1"/>
  <c r="CT785" i="1"/>
  <c r="DH785" i="1"/>
  <c r="CV785" i="1"/>
  <c r="DD785" i="1"/>
  <c r="AX785" i="1"/>
  <c r="DF785" i="1"/>
  <c r="AZ785" i="1"/>
  <c r="CR785" i="1"/>
  <c r="AT785" i="1"/>
  <c r="AN785" i="1"/>
  <c r="DB785" i="1"/>
  <c r="AV785" i="1"/>
  <c r="AJ785" i="1"/>
  <c r="W413" i="3"/>
  <c r="X413" i="3"/>
  <c r="AA413" i="3"/>
  <c r="AE413" i="3"/>
  <c r="BE408" i="3"/>
  <c r="BF408" i="3"/>
  <c r="AR315" i="2"/>
  <c r="BD315" i="2"/>
  <c r="AH315" i="2"/>
  <c r="AM315" i="2"/>
  <c r="Q518" i="3"/>
  <c r="AH517" i="3"/>
  <c r="U211" i="2"/>
  <c r="V211" i="2"/>
  <c r="AT234" i="2"/>
  <c r="AS234" i="2"/>
  <c r="R215" i="2"/>
  <c r="Q215" i="2"/>
  <c r="O216" i="2" s="1"/>
  <c r="AZ215" i="2"/>
  <c r="AY215" i="2"/>
  <c r="AK42" i="1"/>
  <c r="R59" i="1" s="1"/>
  <c r="AK292" i="1"/>
  <c r="P59" i="1" s="1"/>
  <c r="EC42" i="1"/>
  <c r="R184" i="1" s="1"/>
  <c r="AV283" i="1"/>
  <c r="AC292" i="1"/>
  <c r="P49" i="1" s="1"/>
  <c r="B15" i="13" s="1"/>
  <c r="AC42" i="1"/>
  <c r="R49" i="1" s="1"/>
  <c r="B14" i="13" s="1"/>
  <c r="DH42" i="1"/>
  <c r="R156" i="1" s="1"/>
  <c r="DH292" i="1"/>
  <c r="P156" i="1" s="1"/>
  <c r="AZ42" i="1"/>
  <c r="R76" i="1" s="1"/>
  <c r="AZ292" i="1"/>
  <c r="P76" i="1" s="1"/>
  <c r="BO292" i="1"/>
  <c r="P98" i="1" s="1"/>
  <c r="BY42" i="1"/>
  <c r="R110" i="1" s="1"/>
  <c r="CD42" i="1"/>
  <c r="R115" i="1" s="1"/>
  <c r="DA292" i="1"/>
  <c r="P149" i="1" s="1"/>
  <c r="DA42" i="1"/>
  <c r="R149" i="1" s="1"/>
  <c r="EH42" i="1"/>
  <c r="R191" i="1" s="1"/>
  <c r="DD292" i="1"/>
  <c r="P152" i="1" s="1"/>
  <c r="DD42" i="1"/>
  <c r="R152" i="1" s="1"/>
  <c r="BA42" i="1"/>
  <c r="R77" i="1" s="1"/>
  <c r="BA292" i="1"/>
  <c r="P77" i="1" s="1"/>
  <c r="EH292" i="1"/>
  <c r="P191" i="1" s="1"/>
  <c r="DZ283" i="1"/>
  <c r="EI292" i="1"/>
  <c r="P192" i="1" s="1"/>
  <c r="EI42" i="1"/>
  <c r="R192" i="1" s="1"/>
  <c r="EL292" i="1"/>
  <c r="P195" i="1" s="1"/>
  <c r="EL42" i="1"/>
  <c r="R195" i="1" s="1"/>
  <c r="CR283" i="1"/>
  <c r="BQ292" i="1"/>
  <c r="P100" i="1" s="1"/>
  <c r="BQ42" i="1"/>
  <c r="R100" i="1" s="1"/>
  <c r="BU292" i="1"/>
  <c r="P104" i="1" s="1"/>
  <c r="BU42" i="1"/>
  <c r="R104" i="1" s="1"/>
  <c r="EE292" i="1"/>
  <c r="P188" i="1" s="1"/>
  <c r="EE42" i="1"/>
  <c r="R188" i="1" s="1"/>
  <c r="CA292" i="1"/>
  <c r="P112" i="1" s="1"/>
  <c r="CA42" i="1"/>
  <c r="R112" i="1" s="1"/>
  <c r="BO42" i="1"/>
  <c r="R98" i="1" s="1"/>
  <c r="BV42" i="1"/>
  <c r="R107" i="1" s="1"/>
  <c r="CV283" i="1"/>
  <c r="CB283" i="1"/>
  <c r="BL292" i="1"/>
  <c r="P95" i="1" s="1"/>
  <c r="BL42" i="1"/>
  <c r="R95" i="1" s="1"/>
  <c r="EG292" i="1"/>
  <c r="P190" i="1" s="1"/>
  <c r="EC292" i="1"/>
  <c r="P184" i="1" s="1"/>
  <c r="CD292" i="1"/>
  <c r="P115" i="1" s="1"/>
  <c r="BZ283" i="1"/>
  <c r="EB292" i="1"/>
  <c r="P183" i="1" s="1"/>
  <c r="EB42" i="1"/>
  <c r="R183" i="1" s="1"/>
  <c r="BX283" i="1"/>
  <c r="DT292" i="1"/>
  <c r="P175" i="1" s="1"/>
  <c r="DT42" i="1"/>
  <c r="R175" i="1" s="1"/>
  <c r="ED292" i="1"/>
  <c r="P187" i="1" s="1"/>
  <c r="ED42" i="1"/>
  <c r="R187" i="1" s="1"/>
  <c r="EK292" i="1"/>
  <c r="P194" i="1" s="1"/>
  <c r="EK42" i="1"/>
  <c r="R194" i="1" s="1"/>
  <c r="CE292" i="1"/>
  <c r="P116" i="1" s="1"/>
  <c r="CE42" i="1"/>
  <c r="R116" i="1" s="1"/>
  <c r="DB283" i="1"/>
  <c r="BV292" i="1"/>
  <c r="P107" i="1" s="1"/>
  <c r="EM292" i="1"/>
  <c r="P196" i="1" s="1"/>
  <c r="EM42" i="1"/>
  <c r="R196" i="1" s="1"/>
  <c r="BR283" i="1"/>
  <c r="BY292" i="1"/>
  <c r="P110" i="1" s="1"/>
  <c r="BS292" i="1"/>
  <c r="P102" i="1" s="1"/>
  <c r="BS42" i="1"/>
  <c r="R102" i="1" s="1"/>
  <c r="CC292" i="1"/>
  <c r="P114" i="1" s="1"/>
  <c r="CC42" i="1"/>
  <c r="R114" i="1" s="1"/>
  <c r="EG42" i="1"/>
  <c r="R190" i="1" s="1"/>
  <c r="DY292" i="1"/>
  <c r="P180" i="1" s="1"/>
  <c r="DY42" i="1"/>
  <c r="R180" i="1" s="1"/>
  <c r="DV283" i="1"/>
  <c r="EF283" i="1"/>
  <c r="DW292" i="1"/>
  <c r="P178" i="1" s="1"/>
  <c r="DW42" i="1"/>
  <c r="R178" i="1" s="1"/>
  <c r="EJ283" i="1"/>
  <c r="DF283" i="1"/>
  <c r="AN283" i="1"/>
  <c r="BN283" i="1"/>
  <c r="BM292" i="1"/>
  <c r="P96" i="1" s="1"/>
  <c r="BM42" i="1"/>
  <c r="R96" i="1" s="1"/>
  <c r="BW292" i="1"/>
  <c r="P108" i="1" s="1"/>
  <c r="BW42" i="1"/>
  <c r="R108" i="1" s="1"/>
  <c r="BT292" i="1"/>
  <c r="P103" i="1" s="1"/>
  <c r="BT42" i="1"/>
  <c r="R103" i="1" s="1"/>
  <c r="EA292" i="1"/>
  <c r="P182" i="1" s="1"/>
  <c r="EA42" i="1"/>
  <c r="R182" i="1" s="1"/>
  <c r="DU292" i="1"/>
  <c r="P176" i="1" s="1"/>
  <c r="DU42" i="1"/>
  <c r="R176" i="1" s="1"/>
  <c r="BP283" i="1"/>
  <c r="AT283" i="1"/>
  <c r="AX283" i="1"/>
  <c r="DX42" i="1"/>
  <c r="R179" i="1" s="1"/>
  <c r="DX292" i="1"/>
  <c r="P179" i="1" s="1"/>
  <c r="AJ283" i="1"/>
  <c r="AJ248" i="2"/>
  <c r="AG249" i="2"/>
  <c r="AF249" i="2"/>
  <c r="BF249" i="2"/>
  <c r="BC250" i="2"/>
  <c r="BB250" i="2"/>
  <c r="AK248" i="2"/>
  <c r="AN248" i="2" s="1"/>
  <c r="AL248" i="2"/>
  <c r="N211" i="1"/>
  <c r="N210" i="1" s="1"/>
  <c r="AL292" i="1"/>
  <c r="P48" i="1"/>
  <c r="BL415" i="3" l="1"/>
  <c r="AU435" i="3"/>
  <c r="BK415" i="3"/>
  <c r="BI416" i="3" s="1"/>
  <c r="AT435" i="3"/>
  <c r="AV427" i="3"/>
  <c r="AW427" i="3"/>
  <c r="AM419" i="3"/>
  <c r="AL419" i="3"/>
  <c r="AO419" i="3" s="1"/>
  <c r="Y212" i="2"/>
  <c r="Z212" i="2"/>
  <c r="AS517" i="3"/>
  <c r="AN517" i="3"/>
  <c r="BJ517" i="3"/>
  <c r="AX517" i="3"/>
  <c r="Y414" i="3"/>
  <c r="AA414" i="3" s="1"/>
  <c r="V414" i="3"/>
  <c r="U414" i="3"/>
  <c r="Z414" i="3"/>
  <c r="AC414" i="3"/>
  <c r="AD414" i="3"/>
  <c r="AH518" i="3"/>
  <c r="Q519" i="3"/>
  <c r="W787" i="1"/>
  <c r="CH786" i="1"/>
  <c r="CL786" i="1"/>
  <c r="AA786" i="1"/>
  <c r="AD786" i="1"/>
  <c r="Z786" i="1"/>
  <c r="CI786" i="1"/>
  <c r="CM786" i="1"/>
  <c r="AB786" i="1"/>
  <c r="AF786" i="1"/>
  <c r="CJ786" i="1"/>
  <c r="AE786" i="1"/>
  <c r="X786" i="1"/>
  <c r="CG786" i="1"/>
  <c r="AS786" i="1"/>
  <c r="CN786" i="1"/>
  <c r="AG786" i="1"/>
  <c r="CO786" i="1"/>
  <c r="CF786" i="1"/>
  <c r="Y786" i="1"/>
  <c r="CK786" i="1"/>
  <c r="AI786" i="1"/>
  <c r="DA786" i="1"/>
  <c r="CY786" i="1"/>
  <c r="CS786" i="1"/>
  <c r="DG786" i="1"/>
  <c r="AK786" i="1"/>
  <c r="AY786" i="1"/>
  <c r="AP786" i="1"/>
  <c r="DC786" i="1"/>
  <c r="CQ786" i="1"/>
  <c r="AC786" i="1"/>
  <c r="AW786" i="1"/>
  <c r="AU786" i="1"/>
  <c r="CW786" i="1"/>
  <c r="AQ786" i="1"/>
  <c r="BA786" i="1"/>
  <c r="CZ786" i="1"/>
  <c r="DE786" i="1"/>
  <c r="AL786" i="1"/>
  <c r="AM786" i="1"/>
  <c r="AO786" i="1"/>
  <c r="CP786" i="1"/>
  <c r="CU786" i="1"/>
  <c r="DI786" i="1"/>
  <c r="AH786" i="1"/>
  <c r="CT786" i="1"/>
  <c r="AR786" i="1"/>
  <c r="CX786" i="1"/>
  <c r="DH786" i="1"/>
  <c r="AV786" i="1"/>
  <c r="DD786" i="1"/>
  <c r="AX786" i="1"/>
  <c r="DF786" i="1"/>
  <c r="CR786" i="1"/>
  <c r="AZ786" i="1"/>
  <c r="CV786" i="1"/>
  <c r="AT786" i="1"/>
  <c r="AN786" i="1"/>
  <c r="AJ786" i="1"/>
  <c r="DB786" i="1"/>
  <c r="AR316" i="2"/>
  <c r="AH316" i="2"/>
  <c r="AM316" i="2"/>
  <c r="BD316" i="2"/>
  <c r="T212" i="2"/>
  <c r="S212" i="2"/>
  <c r="BC409" i="3"/>
  <c r="BD409" i="3"/>
  <c r="K318" i="2"/>
  <c r="AB317" i="2"/>
  <c r="AP235" i="2"/>
  <c r="AS235" i="2" s="1"/>
  <c r="AQ235" i="2"/>
  <c r="AW216" i="2"/>
  <c r="AY216" i="2" s="1"/>
  <c r="AX216" i="2"/>
  <c r="P216" i="2"/>
  <c r="R216" i="2" s="1"/>
  <c r="Q216" i="2"/>
  <c r="AV292" i="1"/>
  <c r="AV42" i="1"/>
  <c r="R72" i="1" s="1"/>
  <c r="BX42" i="1"/>
  <c r="R109" i="1" s="1"/>
  <c r="CB42" i="1"/>
  <c r="R113" i="1" s="1"/>
  <c r="CR42" i="1"/>
  <c r="R138" i="1" s="1"/>
  <c r="CV292" i="1"/>
  <c r="P142" i="1" s="1"/>
  <c r="DZ292" i="1"/>
  <c r="P181" i="1" s="1"/>
  <c r="BR292" i="1"/>
  <c r="P101" i="1" s="1"/>
  <c r="EJ292" i="1"/>
  <c r="P193" i="1" s="1"/>
  <c r="EF42" i="1"/>
  <c r="R189" i="1" s="1"/>
  <c r="DZ42" i="1"/>
  <c r="R181" i="1" s="1"/>
  <c r="CV42" i="1"/>
  <c r="R142" i="1" s="1"/>
  <c r="AN42" i="1"/>
  <c r="R62" i="1" s="1"/>
  <c r="DV292" i="1"/>
  <c r="P177" i="1" s="1"/>
  <c r="BR42" i="1"/>
  <c r="R101" i="1" s="1"/>
  <c r="AJ292" i="1"/>
  <c r="P58" i="1" s="1"/>
  <c r="BP42" i="1"/>
  <c r="R99" i="1" s="1"/>
  <c r="EF292" i="1"/>
  <c r="P189" i="1" s="1"/>
  <c r="AT42" i="1"/>
  <c r="R70" i="1" s="1"/>
  <c r="AT292" i="1"/>
  <c r="P70" i="1" s="1"/>
  <c r="R211" i="1"/>
  <c r="R210" i="1" s="1"/>
  <c r="BP292" i="1"/>
  <c r="AJ42" i="1"/>
  <c r="R58" i="1" s="1"/>
  <c r="AN292" i="1"/>
  <c r="P62" i="1" s="1"/>
  <c r="EJ42" i="1"/>
  <c r="R193" i="1" s="1"/>
  <c r="DV42" i="1"/>
  <c r="R177" i="1" s="1"/>
  <c r="DB42" i="1"/>
  <c r="R150" i="1" s="1"/>
  <c r="DB292" i="1"/>
  <c r="P150" i="1" s="1"/>
  <c r="BX292" i="1"/>
  <c r="P109" i="1" s="1"/>
  <c r="CB292" i="1"/>
  <c r="P113" i="1" s="1"/>
  <c r="CR292" i="1"/>
  <c r="P138" i="1" s="1"/>
  <c r="BN292" i="1"/>
  <c r="P97" i="1" s="1"/>
  <c r="BN42" i="1"/>
  <c r="R97" i="1" s="1"/>
  <c r="DF42" i="1"/>
  <c r="R154" i="1" s="1"/>
  <c r="DF292" i="1"/>
  <c r="P154" i="1" s="1"/>
  <c r="AX292" i="1"/>
  <c r="P74" i="1" s="1"/>
  <c r="AX42" i="1"/>
  <c r="R74" i="1" s="1"/>
  <c r="BZ42" i="1"/>
  <c r="R111" i="1" s="1"/>
  <c r="AJ249" i="2"/>
  <c r="AI249" i="2"/>
  <c r="AG250" i="2" s="1"/>
  <c r="BF250" i="2"/>
  <c r="AL249" i="2"/>
  <c r="AK249" i="2"/>
  <c r="AN249" i="2" s="1"/>
  <c r="AO248" i="2"/>
  <c r="BE250" i="2"/>
  <c r="N213" i="1"/>
  <c r="P60" i="1"/>
  <c r="BH416" i="3" l="1"/>
  <c r="BK416" i="3" s="1"/>
  <c r="BI417" i="3" s="1"/>
  <c r="AP419" i="3"/>
  <c r="AY427" i="3"/>
  <c r="AZ427" i="3"/>
  <c r="AL420" i="3"/>
  <c r="AO420" i="3" s="1"/>
  <c r="AM420" i="3"/>
  <c r="AQ436" i="3"/>
  <c r="AT436" i="3" s="1"/>
  <c r="AR436" i="3"/>
  <c r="AF250" i="2"/>
  <c r="AJ250" i="2" s="1"/>
  <c r="W213" i="2"/>
  <c r="X213" i="2"/>
  <c r="AF414" i="3"/>
  <c r="BF409" i="3"/>
  <c r="W788" i="1"/>
  <c r="DF787" i="1"/>
  <c r="DB787" i="1"/>
  <c r="CX787" i="1"/>
  <c r="CT787" i="1"/>
  <c r="CP787" i="1"/>
  <c r="CL787" i="1"/>
  <c r="CH787" i="1"/>
  <c r="AZ787" i="1"/>
  <c r="AV787" i="1"/>
  <c r="AR787" i="1"/>
  <c r="AN787" i="1"/>
  <c r="AJ787" i="1"/>
  <c r="AF787" i="1"/>
  <c r="AB787" i="1"/>
  <c r="X787" i="1"/>
  <c r="DG787" i="1"/>
  <c r="DC787" i="1"/>
  <c r="CY787" i="1"/>
  <c r="CU787" i="1"/>
  <c r="CQ787" i="1"/>
  <c r="CM787" i="1"/>
  <c r="CI787" i="1"/>
  <c r="BA787" i="1"/>
  <c r="AW787" i="1"/>
  <c r="AS787" i="1"/>
  <c r="AO787" i="1"/>
  <c r="AK787" i="1"/>
  <c r="AG787" i="1"/>
  <c r="AC787" i="1"/>
  <c r="Y787" i="1"/>
  <c r="DD787" i="1"/>
  <c r="CV787" i="1"/>
  <c r="CN787" i="1"/>
  <c r="CF787" i="1"/>
  <c r="AT787" i="1"/>
  <c r="AL787" i="1"/>
  <c r="AD787" i="1"/>
  <c r="DI787" i="1"/>
  <c r="DA787" i="1"/>
  <c r="CS787" i="1"/>
  <c r="CK787" i="1"/>
  <c r="AY787" i="1"/>
  <c r="AQ787" i="1"/>
  <c r="AI787" i="1"/>
  <c r="AA787" i="1"/>
  <c r="DE787" i="1"/>
  <c r="CW787" i="1"/>
  <c r="CO787" i="1"/>
  <c r="CG787" i="1"/>
  <c r="AU787" i="1"/>
  <c r="AM787" i="1"/>
  <c r="AE787" i="1"/>
  <c r="CJ787" i="1"/>
  <c r="Z787" i="1"/>
  <c r="DH787" i="1"/>
  <c r="AX787" i="1"/>
  <c r="CZ787" i="1"/>
  <c r="AP787" i="1"/>
  <c r="CR787" i="1"/>
  <c r="AH787" i="1"/>
  <c r="X414" i="3"/>
  <c r="AR317" i="2"/>
  <c r="BD317" i="2"/>
  <c r="AM317" i="2"/>
  <c r="AH317" i="2"/>
  <c r="K319" i="2"/>
  <c r="AB318" i="2"/>
  <c r="U212" i="2"/>
  <c r="V212" i="2"/>
  <c r="Q520" i="3"/>
  <c r="AH519" i="3"/>
  <c r="AB414" i="3"/>
  <c r="BE409" i="3"/>
  <c r="BJ518" i="3"/>
  <c r="AX518" i="3"/>
  <c r="AS518" i="3"/>
  <c r="AN518" i="3"/>
  <c r="W414" i="3"/>
  <c r="AE414" i="3"/>
  <c r="AQ236" i="2"/>
  <c r="AP236" i="2"/>
  <c r="AT235" i="2"/>
  <c r="AZ216" i="2"/>
  <c r="O217" i="2"/>
  <c r="AX217" i="2"/>
  <c r="P217" i="2"/>
  <c r="AW217" i="2"/>
  <c r="O211" i="1"/>
  <c r="O210" i="1" s="1"/>
  <c r="P72" i="1"/>
  <c r="O213" i="1"/>
  <c r="R213" i="1"/>
  <c r="P99" i="1"/>
  <c r="BZ292" i="1"/>
  <c r="S211" i="1"/>
  <c r="S210" i="1" s="1"/>
  <c r="AI250" i="2"/>
  <c r="AG251" i="2" s="1"/>
  <c r="BB251" i="2"/>
  <c r="BE251" i="2" s="1"/>
  <c r="BC251" i="2"/>
  <c r="AO249" i="2"/>
  <c r="AK250" i="2"/>
  <c r="AN250" i="2" s="1"/>
  <c r="AL250" i="2"/>
  <c r="BH417" i="3" l="1"/>
  <c r="BK417" i="3" s="1"/>
  <c r="BH418" i="3" s="1"/>
  <c r="BL416" i="3"/>
  <c r="AM421" i="3"/>
  <c r="AL421" i="3"/>
  <c r="AO421" i="3" s="1"/>
  <c r="AW428" i="3"/>
  <c r="AV428" i="3"/>
  <c r="AP420" i="3"/>
  <c r="AR437" i="3"/>
  <c r="AQ437" i="3"/>
  <c r="AU436" i="3"/>
  <c r="Y213" i="2"/>
  <c r="Z213" i="2"/>
  <c r="Z415" i="3"/>
  <c r="Y415" i="3"/>
  <c r="V415" i="3"/>
  <c r="AC415" i="3"/>
  <c r="AE415" i="3" s="1"/>
  <c r="AD415" i="3"/>
  <c r="U415" i="3"/>
  <c r="W415" i="3" s="1"/>
  <c r="AH520" i="3"/>
  <c r="Q521" i="3"/>
  <c r="K320" i="2"/>
  <c r="AB319" i="2"/>
  <c r="BC410" i="3"/>
  <c r="BD410" i="3"/>
  <c r="T213" i="2"/>
  <c r="S213" i="2"/>
  <c r="AS519" i="3"/>
  <c r="AN519" i="3"/>
  <c r="BJ519" i="3"/>
  <c r="AX519" i="3"/>
  <c r="AR318" i="2"/>
  <c r="AH318" i="2"/>
  <c r="AM318" i="2"/>
  <c r="BD318" i="2"/>
  <c r="DI788" i="1"/>
  <c r="DE788" i="1"/>
  <c r="DA788" i="1"/>
  <c r="CW788" i="1"/>
  <c r="CS788" i="1"/>
  <c r="CO788" i="1"/>
  <c r="CK788" i="1"/>
  <c r="CG788" i="1"/>
  <c r="AY788" i="1"/>
  <c r="AU788" i="1"/>
  <c r="AQ788" i="1"/>
  <c r="AM788" i="1"/>
  <c r="AI788" i="1"/>
  <c r="AE788" i="1"/>
  <c r="AA788" i="1"/>
  <c r="W789" i="1"/>
  <c r="DF788" i="1"/>
  <c r="DB788" i="1"/>
  <c r="CX788" i="1"/>
  <c r="CT788" i="1"/>
  <c r="CP788" i="1"/>
  <c r="CL788" i="1"/>
  <c r="CH788" i="1"/>
  <c r="AZ788" i="1"/>
  <c r="AV788" i="1"/>
  <c r="AR788" i="1"/>
  <c r="AN788" i="1"/>
  <c r="AJ788" i="1"/>
  <c r="AF788" i="1"/>
  <c r="AB788" i="1"/>
  <c r="X788" i="1"/>
  <c r="DG788" i="1"/>
  <c r="CY788" i="1"/>
  <c r="CQ788" i="1"/>
  <c r="CI788" i="1"/>
  <c r="AW788" i="1"/>
  <c r="AO788" i="1"/>
  <c r="AG788" i="1"/>
  <c r="Y788" i="1"/>
  <c r="DD788" i="1"/>
  <c r="CV788" i="1"/>
  <c r="CN788" i="1"/>
  <c r="CF788" i="1"/>
  <c r="AT788" i="1"/>
  <c r="AL788" i="1"/>
  <c r="AD788" i="1"/>
  <c r="DH788" i="1"/>
  <c r="CZ788" i="1"/>
  <c r="CR788" i="1"/>
  <c r="CJ788" i="1"/>
  <c r="AX788" i="1"/>
  <c r="AP788" i="1"/>
  <c r="AH788" i="1"/>
  <c r="Z788" i="1"/>
  <c r="CM788" i="1"/>
  <c r="AC788" i="1"/>
  <c r="BA788" i="1"/>
  <c r="DC788" i="1"/>
  <c r="AS788" i="1"/>
  <c r="CU788" i="1"/>
  <c r="AK788" i="1"/>
  <c r="AS236" i="2"/>
  <c r="AT236" i="2"/>
  <c r="AZ217" i="2"/>
  <c r="AY217" i="2"/>
  <c r="Q217" i="2"/>
  <c r="R217" i="2"/>
  <c r="S213" i="1"/>
  <c r="P111" i="1"/>
  <c r="AF251" i="2"/>
  <c r="AJ251" i="2" s="1"/>
  <c r="BF251" i="2"/>
  <c r="AL251" i="2"/>
  <c r="AK251" i="2"/>
  <c r="AN251" i="2" s="1"/>
  <c r="AO250" i="2"/>
  <c r="BC252" i="2"/>
  <c r="BB252" i="2"/>
  <c r="BL417" i="3" l="1"/>
  <c r="BI418" i="3"/>
  <c r="AU437" i="3"/>
  <c r="BK418" i="3"/>
  <c r="BH419" i="3" s="1"/>
  <c r="BL418" i="3"/>
  <c r="AM422" i="3"/>
  <c r="AL422" i="3"/>
  <c r="AT437" i="3"/>
  <c r="AY428" i="3"/>
  <c r="AZ428" i="3"/>
  <c r="AP421" i="3"/>
  <c r="BI419" i="3"/>
  <c r="W214" i="2"/>
  <c r="X214" i="2"/>
  <c r="BF410" i="3"/>
  <c r="U213" i="2"/>
  <c r="V213" i="2"/>
  <c r="BJ520" i="3"/>
  <c r="AX520" i="3"/>
  <c r="AS520" i="3"/>
  <c r="AN520" i="3"/>
  <c r="AF415" i="3"/>
  <c r="AR319" i="2"/>
  <c r="BD319" i="2"/>
  <c r="AH319" i="2"/>
  <c r="AM319" i="2"/>
  <c r="U416" i="3"/>
  <c r="W416" i="3" s="1"/>
  <c r="AC416" i="3"/>
  <c r="AD416" i="3"/>
  <c r="Z416" i="3"/>
  <c r="Y416" i="3"/>
  <c r="V416" i="3"/>
  <c r="BE410" i="3"/>
  <c r="K321" i="2"/>
  <c r="AB320" i="2"/>
  <c r="X415" i="3"/>
  <c r="AB415" i="3"/>
  <c r="AA415" i="3"/>
  <c r="DH789" i="1"/>
  <c r="DD789" i="1"/>
  <c r="CZ789" i="1"/>
  <c r="CV789" i="1"/>
  <c r="CR789" i="1"/>
  <c r="CN789" i="1"/>
  <c r="CJ789" i="1"/>
  <c r="CF789" i="1"/>
  <c r="AX789" i="1"/>
  <c r="AT789" i="1"/>
  <c r="AP789" i="1"/>
  <c r="AL789" i="1"/>
  <c r="AH789" i="1"/>
  <c r="AD789" i="1"/>
  <c r="Z789" i="1"/>
  <c r="DI789" i="1"/>
  <c r="DE789" i="1"/>
  <c r="DA789" i="1"/>
  <c r="CW789" i="1"/>
  <c r="CS789" i="1"/>
  <c r="CO789" i="1"/>
  <c r="CK789" i="1"/>
  <c r="CG789" i="1"/>
  <c r="AY789" i="1"/>
  <c r="AU789" i="1"/>
  <c r="AQ789" i="1"/>
  <c r="AM789" i="1"/>
  <c r="AI789" i="1"/>
  <c r="AE789" i="1"/>
  <c r="AA789" i="1"/>
  <c r="W790" i="1"/>
  <c r="DB789" i="1"/>
  <c r="CT789" i="1"/>
  <c r="CL789" i="1"/>
  <c r="AZ789" i="1"/>
  <c r="AR789" i="1"/>
  <c r="AJ789" i="1"/>
  <c r="AB789" i="1"/>
  <c r="DG789" i="1"/>
  <c r="CY789" i="1"/>
  <c r="CQ789" i="1"/>
  <c r="CI789" i="1"/>
  <c r="AW789" i="1"/>
  <c r="AO789" i="1"/>
  <c r="AG789" i="1"/>
  <c r="Y789" i="1"/>
  <c r="DC789" i="1"/>
  <c r="CU789" i="1"/>
  <c r="CM789" i="1"/>
  <c r="BA789" i="1"/>
  <c r="AS789" i="1"/>
  <c r="AK789" i="1"/>
  <c r="AC789" i="1"/>
  <c r="CP789" i="1"/>
  <c r="AF789" i="1"/>
  <c r="CH789" i="1"/>
  <c r="X789" i="1"/>
  <c r="DF789" i="1"/>
  <c r="AV789" i="1"/>
  <c r="CX789" i="1"/>
  <c r="AN789" i="1"/>
  <c r="AE416" i="3"/>
  <c r="Q522" i="3"/>
  <c r="AH521" i="3"/>
  <c r="AQ237" i="2"/>
  <c r="AP237" i="2"/>
  <c r="P218" i="2"/>
  <c r="AW218" i="2"/>
  <c r="AX218" i="2"/>
  <c r="O218" i="2"/>
  <c r="AI251" i="2"/>
  <c r="AF252" i="2" s="1"/>
  <c r="BF252" i="2"/>
  <c r="BE252" i="2"/>
  <c r="BB253" i="2" s="1"/>
  <c r="AO251" i="2"/>
  <c r="AK252" i="2"/>
  <c r="AL252" i="2"/>
  <c r="AP422" i="3" l="1"/>
  <c r="BL419" i="3"/>
  <c r="BK419" i="3"/>
  <c r="AO422" i="3"/>
  <c r="AV429" i="3"/>
  <c r="AW429" i="3"/>
  <c r="AQ438" i="3"/>
  <c r="AR438" i="3"/>
  <c r="AA416" i="3"/>
  <c r="Z214" i="2"/>
  <c r="Y214" i="2"/>
  <c r="DG790" i="1"/>
  <c r="DC790" i="1"/>
  <c r="CY790" i="1"/>
  <c r="CU790" i="1"/>
  <c r="CQ790" i="1"/>
  <c r="CM790" i="1"/>
  <c r="CI790" i="1"/>
  <c r="BA790" i="1"/>
  <c r="AW790" i="1"/>
  <c r="AS790" i="1"/>
  <c r="AO790" i="1"/>
  <c r="AK790" i="1"/>
  <c r="AG790" i="1"/>
  <c r="AC790" i="1"/>
  <c r="Y790" i="1"/>
  <c r="DH790" i="1"/>
  <c r="DD790" i="1"/>
  <c r="CZ790" i="1"/>
  <c r="CV790" i="1"/>
  <c r="CR790" i="1"/>
  <c r="CN790" i="1"/>
  <c r="CJ790" i="1"/>
  <c r="CF790" i="1"/>
  <c r="AX790" i="1"/>
  <c r="AT790" i="1"/>
  <c r="AP790" i="1"/>
  <c r="AL790" i="1"/>
  <c r="AH790" i="1"/>
  <c r="AD790" i="1"/>
  <c r="Z790" i="1"/>
  <c r="DE790" i="1"/>
  <c r="CW790" i="1"/>
  <c r="CO790" i="1"/>
  <c r="CG790" i="1"/>
  <c r="AU790" i="1"/>
  <c r="AM790" i="1"/>
  <c r="AE790" i="1"/>
  <c r="W791" i="1"/>
  <c r="DB790" i="1"/>
  <c r="CT790" i="1"/>
  <c r="CL790" i="1"/>
  <c r="AZ790" i="1"/>
  <c r="AR790" i="1"/>
  <c r="AJ790" i="1"/>
  <c r="AB790" i="1"/>
  <c r="DF790" i="1"/>
  <c r="CX790" i="1"/>
  <c r="CP790" i="1"/>
  <c r="CH790" i="1"/>
  <c r="AV790" i="1"/>
  <c r="AN790" i="1"/>
  <c r="AF790" i="1"/>
  <c r="X790" i="1"/>
  <c r="CS790" i="1"/>
  <c r="AI790" i="1"/>
  <c r="CK790" i="1"/>
  <c r="AA790" i="1"/>
  <c r="DI790" i="1"/>
  <c r="AY790" i="1"/>
  <c r="DA790" i="1"/>
  <c r="AQ790" i="1"/>
  <c r="AS521" i="3"/>
  <c r="AN521" i="3"/>
  <c r="BJ521" i="3"/>
  <c r="AX521" i="3"/>
  <c r="K322" i="2"/>
  <c r="AB321" i="2"/>
  <c r="AB416" i="3"/>
  <c r="X416" i="3"/>
  <c r="BD411" i="3"/>
  <c r="BC411" i="3"/>
  <c r="BE411" i="3" s="1"/>
  <c r="AD417" i="3"/>
  <c r="Y417" i="3"/>
  <c r="Z417" i="3"/>
  <c r="V417" i="3"/>
  <c r="U417" i="3"/>
  <c r="AC417" i="3"/>
  <c r="AE417" i="3" s="1"/>
  <c r="AH522" i="3"/>
  <c r="Q523" i="3"/>
  <c r="AR320" i="2"/>
  <c r="AH320" i="2"/>
  <c r="AM320" i="2"/>
  <c r="BD320" i="2"/>
  <c r="AF416" i="3"/>
  <c r="S214" i="2"/>
  <c r="T214" i="2"/>
  <c r="AS237" i="2"/>
  <c r="AT237" i="2"/>
  <c r="R218" i="2"/>
  <c r="AZ218" i="2"/>
  <c r="AG252" i="2"/>
  <c r="AJ252" i="2" s="1"/>
  <c r="AY218" i="2"/>
  <c r="Q218" i="2"/>
  <c r="BC253" i="2"/>
  <c r="BF253" i="2" s="1"/>
  <c r="AO252" i="2"/>
  <c r="AI252" i="2"/>
  <c r="AN252" i="2"/>
  <c r="AL253" i="2" s="1"/>
  <c r="BE253" i="2"/>
  <c r="AZ429" i="3" l="1"/>
  <c r="AU438" i="3"/>
  <c r="AM423" i="3"/>
  <c r="AL423" i="3"/>
  <c r="AT438" i="3"/>
  <c r="AY429" i="3"/>
  <c r="BH420" i="3"/>
  <c r="BK420" i="3" s="1"/>
  <c r="BI420" i="3"/>
  <c r="X417" i="3"/>
  <c r="X215" i="2"/>
  <c r="W215" i="2"/>
  <c r="AF417" i="3"/>
  <c r="AB417" i="3"/>
  <c r="BF411" i="3"/>
  <c r="AR321" i="2"/>
  <c r="BD321" i="2"/>
  <c r="AM321" i="2"/>
  <c r="AH321" i="2"/>
  <c r="Q524" i="3"/>
  <c r="AH523" i="3"/>
  <c r="K323" i="2"/>
  <c r="AB322" i="2"/>
  <c r="BJ522" i="3"/>
  <c r="AX522" i="3"/>
  <c r="AS522" i="3"/>
  <c r="AN522" i="3"/>
  <c r="AA417" i="3"/>
  <c r="W792" i="1"/>
  <c r="DF791" i="1"/>
  <c r="DB791" i="1"/>
  <c r="CX791" i="1"/>
  <c r="CT791" i="1"/>
  <c r="CP791" i="1"/>
  <c r="CL791" i="1"/>
  <c r="CH791" i="1"/>
  <c r="AZ791" i="1"/>
  <c r="AV791" i="1"/>
  <c r="AR791" i="1"/>
  <c r="AN791" i="1"/>
  <c r="AJ791" i="1"/>
  <c r="AF791" i="1"/>
  <c r="AB791" i="1"/>
  <c r="X791" i="1"/>
  <c r="DG791" i="1"/>
  <c r="DC791" i="1"/>
  <c r="CY791" i="1"/>
  <c r="CU791" i="1"/>
  <c r="CQ791" i="1"/>
  <c r="CM791" i="1"/>
  <c r="CI791" i="1"/>
  <c r="BA791" i="1"/>
  <c r="AW791" i="1"/>
  <c r="AS791" i="1"/>
  <c r="AO791" i="1"/>
  <c r="AK791" i="1"/>
  <c r="AG791" i="1"/>
  <c r="AC791" i="1"/>
  <c r="Y791" i="1"/>
  <c r="DH791" i="1"/>
  <c r="CZ791" i="1"/>
  <c r="CR791" i="1"/>
  <c r="CJ791" i="1"/>
  <c r="AX791" i="1"/>
  <c r="AP791" i="1"/>
  <c r="AH791" i="1"/>
  <c r="Z791" i="1"/>
  <c r="DE791" i="1"/>
  <c r="CW791" i="1"/>
  <c r="CO791" i="1"/>
  <c r="CG791" i="1"/>
  <c r="AU791" i="1"/>
  <c r="AM791" i="1"/>
  <c r="AE791" i="1"/>
  <c r="DI791" i="1"/>
  <c r="DA791" i="1"/>
  <c r="CS791" i="1"/>
  <c r="CK791" i="1"/>
  <c r="AY791" i="1"/>
  <c r="AQ791" i="1"/>
  <c r="AI791" i="1"/>
  <c r="AA791" i="1"/>
  <c r="CV791" i="1"/>
  <c r="AL791" i="1"/>
  <c r="CN791" i="1"/>
  <c r="AD791" i="1"/>
  <c r="CF791" i="1"/>
  <c r="DD791" i="1"/>
  <c r="AT791" i="1"/>
  <c r="U214" i="2"/>
  <c r="V214" i="2"/>
  <c r="W417" i="3"/>
  <c r="BC412" i="3"/>
  <c r="BD412" i="3"/>
  <c r="AQ238" i="2"/>
  <c r="AP238" i="2"/>
  <c r="P219" i="2"/>
  <c r="AW219" i="2"/>
  <c r="AX219" i="2"/>
  <c r="O219" i="2"/>
  <c r="AK253" i="2"/>
  <c r="AN253" i="2" s="1"/>
  <c r="AF253" i="2"/>
  <c r="AG253" i="2"/>
  <c r="BC254" i="2"/>
  <c r="BB254" i="2"/>
  <c r="BE254" i="2" s="1"/>
  <c r="BH421" i="3" l="1"/>
  <c r="BK421" i="3" s="1"/>
  <c r="BI421" i="3"/>
  <c r="AV430" i="3"/>
  <c r="AW430" i="3"/>
  <c r="AQ439" i="3"/>
  <c r="AT439" i="3" s="1"/>
  <c r="AR439" i="3"/>
  <c r="AO423" i="3"/>
  <c r="AP423" i="3"/>
  <c r="BL420" i="3"/>
  <c r="Y215" i="2"/>
  <c r="Z215" i="2"/>
  <c r="AH524" i="3"/>
  <c r="Q525" i="3"/>
  <c r="T215" i="2"/>
  <c r="S215" i="2"/>
  <c r="AR322" i="2"/>
  <c r="AH322" i="2"/>
  <c r="AM322" i="2"/>
  <c r="BD322" i="2"/>
  <c r="BE412" i="3"/>
  <c r="BF412" i="3"/>
  <c r="DI792" i="1"/>
  <c r="DE792" i="1"/>
  <c r="DA792" i="1"/>
  <c r="CW792" i="1"/>
  <c r="CS792" i="1"/>
  <c r="CO792" i="1"/>
  <c r="CK792" i="1"/>
  <c r="CG792" i="1"/>
  <c r="AY792" i="1"/>
  <c r="AU792" i="1"/>
  <c r="AQ792" i="1"/>
  <c r="AM792" i="1"/>
  <c r="AI792" i="1"/>
  <c r="AE792" i="1"/>
  <c r="AA792" i="1"/>
  <c r="W793" i="1"/>
  <c r="DF792" i="1"/>
  <c r="DB792" i="1"/>
  <c r="CX792" i="1"/>
  <c r="CT792" i="1"/>
  <c r="CP792" i="1"/>
  <c r="CL792" i="1"/>
  <c r="CH792" i="1"/>
  <c r="AZ792" i="1"/>
  <c r="AV792" i="1"/>
  <c r="AR792" i="1"/>
  <c r="AN792" i="1"/>
  <c r="AJ792" i="1"/>
  <c r="AF792" i="1"/>
  <c r="AB792" i="1"/>
  <c r="X792" i="1"/>
  <c r="DC792" i="1"/>
  <c r="CU792" i="1"/>
  <c r="CM792" i="1"/>
  <c r="BA792" i="1"/>
  <c r="AS792" i="1"/>
  <c r="AK792" i="1"/>
  <c r="AC792" i="1"/>
  <c r="DH792" i="1"/>
  <c r="CZ792" i="1"/>
  <c r="CR792" i="1"/>
  <c r="CJ792" i="1"/>
  <c r="AX792" i="1"/>
  <c r="AP792" i="1"/>
  <c r="AH792" i="1"/>
  <c r="Z792" i="1"/>
  <c r="DD792" i="1"/>
  <c r="CV792" i="1"/>
  <c r="CN792" i="1"/>
  <c r="CF792" i="1"/>
  <c r="AT792" i="1"/>
  <c r="AL792" i="1"/>
  <c r="AD792" i="1"/>
  <c r="CY792" i="1"/>
  <c r="AO792" i="1"/>
  <c r="CQ792" i="1"/>
  <c r="AG792" i="1"/>
  <c r="CI792" i="1"/>
  <c r="Y792" i="1"/>
  <c r="DG792" i="1"/>
  <c r="AW792" i="1"/>
  <c r="K324" i="2"/>
  <c r="AB323" i="2"/>
  <c r="Z418" i="3"/>
  <c r="Y418" i="3"/>
  <c r="AA418" i="3" s="1"/>
  <c r="V418" i="3"/>
  <c r="U418" i="3"/>
  <c r="AC418" i="3"/>
  <c r="AD418" i="3"/>
  <c r="AS523" i="3"/>
  <c r="AN523" i="3"/>
  <c r="BJ523" i="3"/>
  <c r="AX523" i="3"/>
  <c r="AT238" i="2"/>
  <c r="AS238" i="2"/>
  <c r="AP239" i="2" s="1"/>
  <c r="AJ253" i="2"/>
  <c r="Q219" i="2"/>
  <c r="R219" i="2"/>
  <c r="AZ219" i="2"/>
  <c r="AY219" i="2"/>
  <c r="AO253" i="2"/>
  <c r="AI253" i="2"/>
  <c r="AK254" i="2"/>
  <c r="AN254" i="2" s="1"/>
  <c r="AL254" i="2"/>
  <c r="BF254" i="2"/>
  <c r="BB255" i="2"/>
  <c r="BC255" i="2"/>
  <c r="BL421" i="3" l="1"/>
  <c r="AQ440" i="3"/>
  <c r="AT440" i="3" s="1"/>
  <c r="AR440" i="3"/>
  <c r="AY430" i="3"/>
  <c r="AZ430" i="3"/>
  <c r="AU439" i="3"/>
  <c r="BI422" i="3"/>
  <c r="BH422" i="3"/>
  <c r="BK422" i="3" s="1"/>
  <c r="AM424" i="3"/>
  <c r="AL424" i="3"/>
  <c r="AO424" i="3" s="1"/>
  <c r="X216" i="2"/>
  <c r="W216" i="2"/>
  <c r="K109" i="22"/>
  <c r="D109" i="22" s="1"/>
  <c r="AB418" i="3"/>
  <c r="V215" i="2"/>
  <c r="DH793" i="1"/>
  <c r="DD793" i="1"/>
  <c r="CZ793" i="1"/>
  <c r="CV793" i="1"/>
  <c r="CR793" i="1"/>
  <c r="CN793" i="1"/>
  <c r="CJ793" i="1"/>
  <c r="CF793" i="1"/>
  <c r="AX793" i="1"/>
  <c r="AT793" i="1"/>
  <c r="AP793" i="1"/>
  <c r="AL793" i="1"/>
  <c r="AH793" i="1"/>
  <c r="AD793" i="1"/>
  <c r="Z793" i="1"/>
  <c r="DI793" i="1"/>
  <c r="DE793" i="1"/>
  <c r="DA793" i="1"/>
  <c r="CW793" i="1"/>
  <c r="CS793" i="1"/>
  <c r="CO793" i="1"/>
  <c r="CK793" i="1"/>
  <c r="CG793" i="1"/>
  <c r="AY793" i="1"/>
  <c r="AU793" i="1"/>
  <c r="AQ793" i="1"/>
  <c r="AM793" i="1"/>
  <c r="AI793" i="1"/>
  <c r="AE793" i="1"/>
  <c r="AA793" i="1"/>
  <c r="DF793" i="1"/>
  <c r="CX793" i="1"/>
  <c r="CP793" i="1"/>
  <c r="CH793" i="1"/>
  <c r="AV793" i="1"/>
  <c r="AN793" i="1"/>
  <c r="AF793" i="1"/>
  <c r="X793" i="1"/>
  <c r="DC793" i="1"/>
  <c r="CU793" i="1"/>
  <c r="CM793" i="1"/>
  <c r="BA793" i="1"/>
  <c r="AS793" i="1"/>
  <c r="AK793" i="1"/>
  <c r="AC793" i="1"/>
  <c r="DG793" i="1"/>
  <c r="CY793" i="1"/>
  <c r="CQ793" i="1"/>
  <c r="CI793" i="1"/>
  <c r="AW793" i="1"/>
  <c r="AO793" i="1"/>
  <c r="AG793" i="1"/>
  <c r="Y793" i="1"/>
  <c r="DB793" i="1"/>
  <c r="AR793" i="1"/>
  <c r="CT793" i="1"/>
  <c r="AJ793" i="1"/>
  <c r="CL793" i="1"/>
  <c r="AB793" i="1"/>
  <c r="W794" i="1"/>
  <c r="AZ793" i="1"/>
  <c r="W418" i="3"/>
  <c r="X418" i="3"/>
  <c r="M109" i="22"/>
  <c r="E109" i="22" s="1"/>
  <c r="G109" i="22" s="1"/>
  <c r="AR323" i="2"/>
  <c r="BD323" i="2"/>
  <c r="AH323" i="2"/>
  <c r="AM323" i="2"/>
  <c r="BD413" i="3"/>
  <c r="BC413" i="3"/>
  <c r="Q526" i="3"/>
  <c r="AH525" i="3"/>
  <c r="AF418" i="3"/>
  <c r="AE418" i="3"/>
  <c r="K325" i="2"/>
  <c r="AB324" i="2"/>
  <c r="U215" i="2"/>
  <c r="BJ524" i="3"/>
  <c r="AX524" i="3"/>
  <c r="AS524" i="3"/>
  <c r="AN524" i="3"/>
  <c r="AQ239" i="2"/>
  <c r="AT239" i="2" s="1"/>
  <c r="AS239" i="2"/>
  <c r="AW220" i="2"/>
  <c r="O220" i="2"/>
  <c r="AX220" i="2"/>
  <c r="P220" i="2"/>
  <c r="AF254" i="2"/>
  <c r="AI254" i="2" s="1"/>
  <c r="AG254" i="2"/>
  <c r="BF255" i="2"/>
  <c r="AO254" i="2"/>
  <c r="AL255" i="2"/>
  <c r="AK255" i="2"/>
  <c r="BE255" i="2"/>
  <c r="AU440" i="3" l="1"/>
  <c r="AM425" i="3"/>
  <c r="AL425" i="3"/>
  <c r="BL422" i="3"/>
  <c r="AV431" i="3"/>
  <c r="AY431" i="3" s="1"/>
  <c r="AW431" i="3"/>
  <c r="AP424" i="3"/>
  <c r="AR441" i="3"/>
  <c r="AQ441" i="3"/>
  <c r="BI423" i="3"/>
  <c r="BH423" i="3"/>
  <c r="Y216" i="2"/>
  <c r="Z216" i="2"/>
  <c r="C109" i="22"/>
  <c r="AR324" i="2"/>
  <c r="AH324" i="2"/>
  <c r="AM324" i="2"/>
  <c r="BD324" i="2"/>
  <c r="BE413" i="3"/>
  <c r="BF413" i="3"/>
  <c r="AD419" i="3"/>
  <c r="U419" i="3"/>
  <c r="Y419" i="3"/>
  <c r="V419" i="3"/>
  <c r="Z419" i="3"/>
  <c r="AC419" i="3"/>
  <c r="K326" i="2"/>
  <c r="AB325" i="2"/>
  <c r="AS525" i="3"/>
  <c r="AN525" i="3"/>
  <c r="BJ525" i="3"/>
  <c r="AX525" i="3"/>
  <c r="DG794" i="1"/>
  <c r="DC794" i="1"/>
  <c r="CY794" i="1"/>
  <c r="CU794" i="1"/>
  <c r="CQ794" i="1"/>
  <c r="CM794" i="1"/>
  <c r="CI794" i="1"/>
  <c r="BA794" i="1"/>
  <c r="AW794" i="1"/>
  <c r="AS794" i="1"/>
  <c r="AO794" i="1"/>
  <c r="AK794" i="1"/>
  <c r="AG794" i="1"/>
  <c r="AC794" i="1"/>
  <c r="Y794" i="1"/>
  <c r="DH794" i="1"/>
  <c r="DD794" i="1"/>
  <c r="CZ794" i="1"/>
  <c r="CV794" i="1"/>
  <c r="CR794" i="1"/>
  <c r="CN794" i="1"/>
  <c r="CJ794" i="1"/>
  <c r="CF794" i="1"/>
  <c r="AX794" i="1"/>
  <c r="AT794" i="1"/>
  <c r="AP794" i="1"/>
  <c r="AL794" i="1"/>
  <c r="AH794" i="1"/>
  <c r="AD794" i="1"/>
  <c r="Z794" i="1"/>
  <c r="DI794" i="1"/>
  <c r="DA794" i="1"/>
  <c r="CS794" i="1"/>
  <c r="CK794" i="1"/>
  <c r="AY794" i="1"/>
  <c r="AQ794" i="1"/>
  <c r="AI794" i="1"/>
  <c r="AA794" i="1"/>
  <c r="DF794" i="1"/>
  <c r="CX794" i="1"/>
  <c r="CP794" i="1"/>
  <c r="CH794" i="1"/>
  <c r="AV794" i="1"/>
  <c r="AN794" i="1"/>
  <c r="AF794" i="1"/>
  <c r="X794" i="1"/>
  <c r="W795" i="1"/>
  <c r="DB794" i="1"/>
  <c r="CT794" i="1"/>
  <c r="CL794" i="1"/>
  <c r="AZ794" i="1"/>
  <c r="AR794" i="1"/>
  <c r="AJ794" i="1"/>
  <c r="AB794" i="1"/>
  <c r="DE794" i="1"/>
  <c r="AU794" i="1"/>
  <c r="CW794" i="1"/>
  <c r="AM794" i="1"/>
  <c r="CO794" i="1"/>
  <c r="AE794" i="1"/>
  <c r="CG794" i="1"/>
  <c r="S216" i="2"/>
  <c r="T216" i="2"/>
  <c r="AH526" i="3"/>
  <c r="Q527" i="3"/>
  <c r="AQ240" i="2"/>
  <c r="AP240" i="2"/>
  <c r="AS240" i="2" s="1"/>
  <c r="R220" i="2"/>
  <c r="Q220" i="2"/>
  <c r="AX221" i="2" s="1"/>
  <c r="AZ220" i="2"/>
  <c r="AY220" i="2"/>
  <c r="AO255" i="2"/>
  <c r="AF255" i="2"/>
  <c r="AG255" i="2"/>
  <c r="AJ254" i="2"/>
  <c r="AN255" i="2"/>
  <c r="AK256" i="2" s="1"/>
  <c r="BC256" i="2"/>
  <c r="BB256" i="2"/>
  <c r="BE256" i="2" s="1"/>
  <c r="AP425" i="3" l="1"/>
  <c r="AU441" i="3"/>
  <c r="AO425" i="3"/>
  <c r="AM426" i="3" s="1"/>
  <c r="AW432" i="3"/>
  <c r="AV432" i="3"/>
  <c r="AT441" i="3"/>
  <c r="AL426" i="3"/>
  <c r="BK423" i="3"/>
  <c r="BL423" i="3"/>
  <c r="AZ431" i="3"/>
  <c r="X217" i="2"/>
  <c r="W217" i="2"/>
  <c r="Q528" i="3"/>
  <c r="AH527" i="3"/>
  <c r="BJ526" i="3"/>
  <c r="AX526" i="3"/>
  <c r="AS526" i="3"/>
  <c r="AN526" i="3"/>
  <c r="AR325" i="2"/>
  <c r="BD325" i="2"/>
  <c r="AM325" i="2"/>
  <c r="AH325" i="2"/>
  <c r="W796" i="1"/>
  <c r="DF795" i="1"/>
  <c r="DB795" i="1"/>
  <c r="CX795" i="1"/>
  <c r="CT795" i="1"/>
  <c r="CP795" i="1"/>
  <c r="CL795" i="1"/>
  <c r="CH795" i="1"/>
  <c r="AZ795" i="1"/>
  <c r="AV795" i="1"/>
  <c r="AR795" i="1"/>
  <c r="AN795" i="1"/>
  <c r="AJ795" i="1"/>
  <c r="AF795" i="1"/>
  <c r="AB795" i="1"/>
  <c r="X795" i="1"/>
  <c r="DG795" i="1"/>
  <c r="DC795" i="1"/>
  <c r="CY795" i="1"/>
  <c r="CU795" i="1"/>
  <c r="CQ795" i="1"/>
  <c r="CM795" i="1"/>
  <c r="CI795" i="1"/>
  <c r="BA795" i="1"/>
  <c r="AW795" i="1"/>
  <c r="AS795" i="1"/>
  <c r="AO795" i="1"/>
  <c r="AK795" i="1"/>
  <c r="AG795" i="1"/>
  <c r="AC795" i="1"/>
  <c r="Y795" i="1"/>
  <c r="DD795" i="1"/>
  <c r="CV795" i="1"/>
  <c r="CN795" i="1"/>
  <c r="CF795" i="1"/>
  <c r="AT795" i="1"/>
  <c r="AL795" i="1"/>
  <c r="AD795" i="1"/>
  <c r="DI795" i="1"/>
  <c r="DA795" i="1"/>
  <c r="CS795" i="1"/>
  <c r="CK795" i="1"/>
  <c r="AY795" i="1"/>
  <c r="AQ795" i="1"/>
  <c r="AI795" i="1"/>
  <c r="AA795" i="1"/>
  <c r="DE795" i="1"/>
  <c r="CW795" i="1"/>
  <c r="CO795" i="1"/>
  <c r="CG795" i="1"/>
  <c r="AU795" i="1"/>
  <c r="AM795" i="1"/>
  <c r="AE795" i="1"/>
  <c r="DH795" i="1"/>
  <c r="AX795" i="1"/>
  <c r="CZ795" i="1"/>
  <c r="AP795" i="1"/>
  <c r="CR795" i="1"/>
  <c r="AH795" i="1"/>
  <c r="CJ795" i="1"/>
  <c r="Z795" i="1"/>
  <c r="K327" i="2"/>
  <c r="AB326" i="2"/>
  <c r="AB419" i="3"/>
  <c r="AA419" i="3"/>
  <c r="BD414" i="3"/>
  <c r="BC414" i="3"/>
  <c r="U216" i="2"/>
  <c r="V216" i="2"/>
  <c r="AF419" i="3"/>
  <c r="W419" i="3"/>
  <c r="X419" i="3"/>
  <c r="AE419" i="3"/>
  <c r="AT240" i="2"/>
  <c r="AP241" i="2"/>
  <c r="AS241" i="2" s="1"/>
  <c r="AQ241" i="2"/>
  <c r="O221" i="2"/>
  <c r="Q221" i="2" s="1"/>
  <c r="AW221" i="2"/>
  <c r="AZ221" i="2" s="1"/>
  <c r="P221" i="2"/>
  <c r="AN256" i="2"/>
  <c r="AL257" i="2" s="1"/>
  <c r="AL256" i="2"/>
  <c r="AO256" i="2" s="1"/>
  <c r="AI255" i="2"/>
  <c r="AJ255" i="2"/>
  <c r="BF256" i="2"/>
  <c r="BB257" i="2"/>
  <c r="BC257" i="2"/>
  <c r="AO426" i="3" l="1"/>
  <c r="AP426" i="3"/>
  <c r="BI424" i="3"/>
  <c r="BH424" i="3"/>
  <c r="AR442" i="3"/>
  <c r="AQ442" i="3"/>
  <c r="AU442" i="3" s="1"/>
  <c r="AY432" i="3"/>
  <c r="AZ432" i="3"/>
  <c r="Z217" i="2"/>
  <c r="Y217" i="2"/>
  <c r="K328" i="2"/>
  <c r="AB327" i="2"/>
  <c r="DI796" i="1"/>
  <c r="DE796" i="1"/>
  <c r="DA796" i="1"/>
  <c r="CW796" i="1"/>
  <c r="CS796" i="1"/>
  <c r="CO796" i="1"/>
  <c r="CK796" i="1"/>
  <c r="CG796" i="1"/>
  <c r="AY796" i="1"/>
  <c r="AU796" i="1"/>
  <c r="AQ796" i="1"/>
  <c r="AM796" i="1"/>
  <c r="AI796" i="1"/>
  <c r="AE796" i="1"/>
  <c r="AA796" i="1"/>
  <c r="W797" i="1"/>
  <c r="DF796" i="1"/>
  <c r="DB796" i="1"/>
  <c r="CX796" i="1"/>
  <c r="CT796" i="1"/>
  <c r="CP796" i="1"/>
  <c r="CL796" i="1"/>
  <c r="CH796" i="1"/>
  <c r="AZ796" i="1"/>
  <c r="AV796" i="1"/>
  <c r="AR796" i="1"/>
  <c r="AN796" i="1"/>
  <c r="AJ796" i="1"/>
  <c r="AF796" i="1"/>
  <c r="AB796" i="1"/>
  <c r="X796" i="1"/>
  <c r="DG796" i="1"/>
  <c r="CY796" i="1"/>
  <c r="CQ796" i="1"/>
  <c r="CI796" i="1"/>
  <c r="AW796" i="1"/>
  <c r="AO796" i="1"/>
  <c r="AG796" i="1"/>
  <c r="Y796" i="1"/>
  <c r="DD796" i="1"/>
  <c r="CV796" i="1"/>
  <c r="CN796" i="1"/>
  <c r="CF796" i="1"/>
  <c r="AT796" i="1"/>
  <c r="AL796" i="1"/>
  <c r="AD796" i="1"/>
  <c r="DH796" i="1"/>
  <c r="CZ796" i="1"/>
  <c r="CR796" i="1"/>
  <c r="CJ796" i="1"/>
  <c r="AX796" i="1"/>
  <c r="AP796" i="1"/>
  <c r="AH796" i="1"/>
  <c r="Z796" i="1"/>
  <c r="BA796" i="1"/>
  <c r="DC796" i="1"/>
  <c r="AS796" i="1"/>
  <c r="CU796" i="1"/>
  <c r="AK796" i="1"/>
  <c r="CM796" i="1"/>
  <c r="AC796" i="1"/>
  <c r="S217" i="2"/>
  <c r="T217" i="2"/>
  <c r="AS527" i="3"/>
  <c r="AN527" i="3"/>
  <c r="BJ527" i="3"/>
  <c r="AX527" i="3"/>
  <c r="U420" i="3"/>
  <c r="Y420" i="3"/>
  <c r="V420" i="3"/>
  <c r="Z420" i="3"/>
  <c r="AC420" i="3"/>
  <c r="AD420" i="3"/>
  <c r="BE414" i="3"/>
  <c r="BF414" i="3"/>
  <c r="AR326" i="2"/>
  <c r="AH326" i="2"/>
  <c r="AM326" i="2"/>
  <c r="BD326" i="2"/>
  <c r="AH528" i="3"/>
  <c r="Q529" i="3"/>
  <c r="AT241" i="2"/>
  <c r="AP242" i="2"/>
  <c r="AS242" i="2" s="1"/>
  <c r="AQ242" i="2"/>
  <c r="R221" i="2"/>
  <c r="AY221" i="2"/>
  <c r="AX222" i="2"/>
  <c r="O222" i="2"/>
  <c r="P222" i="2"/>
  <c r="AW222" i="2"/>
  <c r="AK257" i="2"/>
  <c r="AO257" i="2" s="1"/>
  <c r="AG256" i="2"/>
  <c r="AF256" i="2"/>
  <c r="BF257" i="2"/>
  <c r="BE257" i="2"/>
  <c r="AT442" i="3" l="1"/>
  <c r="AQ443" i="3" s="1"/>
  <c r="AT443" i="3" s="1"/>
  <c r="AM427" i="3"/>
  <c r="AL427" i="3"/>
  <c r="AW433" i="3"/>
  <c r="AV433" i="3"/>
  <c r="AY433" i="3" s="1"/>
  <c r="BK424" i="3"/>
  <c r="BL424" i="3"/>
  <c r="X218" i="2"/>
  <c r="W218" i="2"/>
  <c r="BJ528" i="3"/>
  <c r="AX528" i="3"/>
  <c r="AS528" i="3"/>
  <c r="AN528" i="3"/>
  <c r="AF420" i="3"/>
  <c r="W420" i="3"/>
  <c r="X420" i="3"/>
  <c r="DH797" i="1"/>
  <c r="DD797" i="1"/>
  <c r="CZ797" i="1"/>
  <c r="CV797" i="1"/>
  <c r="CR797" i="1"/>
  <c r="CN797" i="1"/>
  <c r="CJ797" i="1"/>
  <c r="CF797" i="1"/>
  <c r="AX797" i="1"/>
  <c r="AT797" i="1"/>
  <c r="AP797" i="1"/>
  <c r="AL797" i="1"/>
  <c r="AH797" i="1"/>
  <c r="AD797" i="1"/>
  <c r="Z797" i="1"/>
  <c r="DI797" i="1"/>
  <c r="DE797" i="1"/>
  <c r="DA797" i="1"/>
  <c r="CW797" i="1"/>
  <c r="CS797" i="1"/>
  <c r="CO797" i="1"/>
  <c r="CK797" i="1"/>
  <c r="CG797" i="1"/>
  <c r="AY797" i="1"/>
  <c r="AU797" i="1"/>
  <c r="AQ797" i="1"/>
  <c r="AM797" i="1"/>
  <c r="AI797" i="1"/>
  <c r="AE797" i="1"/>
  <c r="AA797" i="1"/>
  <c r="W798" i="1"/>
  <c r="DB797" i="1"/>
  <c r="CT797" i="1"/>
  <c r="CL797" i="1"/>
  <c r="AZ797" i="1"/>
  <c r="AR797" i="1"/>
  <c r="AJ797" i="1"/>
  <c r="AB797" i="1"/>
  <c r="DG797" i="1"/>
  <c r="CY797" i="1"/>
  <c r="CQ797" i="1"/>
  <c r="CI797" i="1"/>
  <c r="AW797" i="1"/>
  <c r="AO797" i="1"/>
  <c r="AG797" i="1"/>
  <c r="Y797" i="1"/>
  <c r="DC797" i="1"/>
  <c r="CU797" i="1"/>
  <c r="CM797" i="1"/>
  <c r="BA797" i="1"/>
  <c r="AS797" i="1"/>
  <c r="AK797" i="1"/>
  <c r="AC797" i="1"/>
  <c r="CH797" i="1"/>
  <c r="X797" i="1"/>
  <c r="DF797" i="1"/>
  <c r="AV797" i="1"/>
  <c r="CX797" i="1"/>
  <c r="AN797" i="1"/>
  <c r="CP797" i="1"/>
  <c r="AF797" i="1"/>
  <c r="AR327" i="2"/>
  <c r="BD327" i="2"/>
  <c r="AH327" i="2"/>
  <c r="AM327" i="2"/>
  <c r="K329" i="2"/>
  <c r="AB328" i="2"/>
  <c r="BD415" i="3"/>
  <c r="BC415" i="3"/>
  <c r="U217" i="2"/>
  <c r="V217" i="2"/>
  <c r="AE420" i="3"/>
  <c r="Q530" i="3"/>
  <c r="AH529" i="3"/>
  <c r="AB420" i="3"/>
  <c r="AA420" i="3"/>
  <c r="AT242" i="2"/>
  <c r="AQ243" i="2"/>
  <c r="AP243" i="2"/>
  <c r="R222" i="2"/>
  <c r="AZ222" i="2"/>
  <c r="AY222" i="2"/>
  <c r="Q222" i="2"/>
  <c r="AN257" i="2"/>
  <c r="AK258" i="2" s="1"/>
  <c r="AI256" i="2"/>
  <c r="AJ256" i="2"/>
  <c r="BC258" i="2"/>
  <c r="BB258" i="2"/>
  <c r="AR443" i="3" l="1"/>
  <c r="AR444" i="3"/>
  <c r="AQ444" i="3"/>
  <c r="AZ433" i="3"/>
  <c r="BH425" i="3"/>
  <c r="BI425" i="3"/>
  <c r="AO427" i="3"/>
  <c r="AP427" i="3"/>
  <c r="AU443" i="3"/>
  <c r="AW434" i="3"/>
  <c r="AV434" i="3"/>
  <c r="Z218" i="2"/>
  <c r="Y218" i="2"/>
  <c r="BF415" i="3"/>
  <c r="AS529" i="3"/>
  <c r="AN529" i="3"/>
  <c r="BJ529" i="3"/>
  <c r="AX529" i="3"/>
  <c r="T218" i="2"/>
  <c r="S218" i="2"/>
  <c r="AR328" i="2"/>
  <c r="AH328" i="2"/>
  <c r="AM328" i="2"/>
  <c r="BD328" i="2"/>
  <c r="DG798" i="1"/>
  <c r="DC798" i="1"/>
  <c r="CY798" i="1"/>
  <c r="CU798" i="1"/>
  <c r="CQ798" i="1"/>
  <c r="CM798" i="1"/>
  <c r="CI798" i="1"/>
  <c r="BA798" i="1"/>
  <c r="AW798" i="1"/>
  <c r="AS798" i="1"/>
  <c r="AO798" i="1"/>
  <c r="AK798" i="1"/>
  <c r="AG798" i="1"/>
  <c r="AC798" i="1"/>
  <c r="Y798" i="1"/>
  <c r="DH798" i="1"/>
  <c r="DD798" i="1"/>
  <c r="CZ798" i="1"/>
  <c r="CV798" i="1"/>
  <c r="CR798" i="1"/>
  <c r="CN798" i="1"/>
  <c r="CJ798" i="1"/>
  <c r="CF798" i="1"/>
  <c r="AX798" i="1"/>
  <c r="AT798" i="1"/>
  <c r="AP798" i="1"/>
  <c r="AL798" i="1"/>
  <c r="AH798" i="1"/>
  <c r="AD798" i="1"/>
  <c r="Z798" i="1"/>
  <c r="DE798" i="1"/>
  <c r="CW798" i="1"/>
  <c r="CO798" i="1"/>
  <c r="CG798" i="1"/>
  <c r="AU798" i="1"/>
  <c r="AM798" i="1"/>
  <c r="AE798" i="1"/>
  <c r="W799" i="1"/>
  <c r="DB798" i="1"/>
  <c r="CT798" i="1"/>
  <c r="CL798" i="1"/>
  <c r="AZ798" i="1"/>
  <c r="AR798" i="1"/>
  <c r="AJ798" i="1"/>
  <c r="AB798" i="1"/>
  <c r="DF798" i="1"/>
  <c r="CX798" i="1"/>
  <c r="CP798" i="1"/>
  <c r="CH798" i="1"/>
  <c r="AV798" i="1"/>
  <c r="AN798" i="1"/>
  <c r="AF798" i="1"/>
  <c r="X798" i="1"/>
  <c r="CK798" i="1"/>
  <c r="AA798" i="1"/>
  <c r="DI798" i="1"/>
  <c r="AY798" i="1"/>
  <c r="DA798" i="1"/>
  <c r="AQ798" i="1"/>
  <c r="CS798" i="1"/>
  <c r="AI798" i="1"/>
  <c r="AH530" i="3"/>
  <c r="Q531" i="3"/>
  <c r="BE415" i="3"/>
  <c r="K330" i="2"/>
  <c r="AB329" i="2"/>
  <c r="AC421" i="3"/>
  <c r="AE421" i="3" s="1"/>
  <c r="V421" i="3"/>
  <c r="AD421" i="3"/>
  <c r="U421" i="3"/>
  <c r="W421" i="3" s="1"/>
  <c r="Z421" i="3"/>
  <c r="Y421" i="3"/>
  <c r="AS243" i="2"/>
  <c r="AT243" i="2"/>
  <c r="P223" i="2"/>
  <c r="AW223" i="2"/>
  <c r="AY223" i="2" s="1"/>
  <c r="O223" i="2"/>
  <c r="AX223" i="2"/>
  <c r="AL258" i="2"/>
  <c r="AO258" i="2" s="1"/>
  <c r="AG257" i="2"/>
  <c r="AF257" i="2"/>
  <c r="BF258" i="2"/>
  <c r="BE258" i="2"/>
  <c r="AN258" i="2"/>
  <c r="BK425" i="3" l="1"/>
  <c r="BL425" i="3"/>
  <c r="AY434" i="3"/>
  <c r="AZ434" i="3"/>
  <c r="AM428" i="3"/>
  <c r="AL428" i="3"/>
  <c r="AO428" i="3" s="1"/>
  <c r="AT444" i="3"/>
  <c r="AU444" i="3"/>
  <c r="X219" i="2"/>
  <c r="W219" i="2"/>
  <c r="AB421" i="3"/>
  <c r="BC416" i="3"/>
  <c r="BD416" i="3"/>
  <c r="AC422" i="3"/>
  <c r="AE422" i="3" s="1"/>
  <c r="AD422" i="3"/>
  <c r="U422" i="3"/>
  <c r="Z422" i="3"/>
  <c r="Y422" i="3"/>
  <c r="V422" i="3"/>
  <c r="K331" i="2"/>
  <c r="AB330" i="2"/>
  <c r="W800" i="1"/>
  <c r="DF799" i="1"/>
  <c r="DF542" i="1" s="1"/>
  <c r="Q154" i="1" s="1"/>
  <c r="DB799" i="1"/>
  <c r="DB542" i="1" s="1"/>
  <c r="Q150" i="1" s="1"/>
  <c r="CX799" i="1"/>
  <c r="CX542" i="1" s="1"/>
  <c r="Q144" i="1" s="1"/>
  <c r="CT799" i="1"/>
  <c r="CT542" i="1" s="1"/>
  <c r="Q140" i="1" s="1"/>
  <c r="CP799" i="1"/>
  <c r="CP542" i="1" s="1"/>
  <c r="Q136" i="1" s="1"/>
  <c r="CL799" i="1"/>
  <c r="CL542" i="1" s="1"/>
  <c r="Q130" i="1" s="1"/>
  <c r="CH799" i="1"/>
  <c r="CH542" i="1" s="1"/>
  <c r="Q126" i="1" s="1"/>
  <c r="AZ799" i="1"/>
  <c r="AZ542" i="1" s="1"/>
  <c r="Q76" i="1" s="1"/>
  <c r="AV799" i="1"/>
  <c r="AV542" i="1" s="1"/>
  <c r="Q72" i="1" s="1"/>
  <c r="AR799" i="1"/>
  <c r="AR542" i="1" s="1"/>
  <c r="Q68" i="1" s="1"/>
  <c r="AN799" i="1"/>
  <c r="AN542" i="1" s="1"/>
  <c r="Q62" i="1" s="1"/>
  <c r="AJ799" i="1"/>
  <c r="AJ542" i="1" s="1"/>
  <c r="Q58" i="1" s="1"/>
  <c r="AF799" i="1"/>
  <c r="AF542" i="1" s="1"/>
  <c r="Q52" i="1" s="1"/>
  <c r="AB799" i="1"/>
  <c r="AB542" i="1" s="1"/>
  <c r="Q48" i="1" s="1"/>
  <c r="X799" i="1"/>
  <c r="X542" i="1" s="1"/>
  <c r="Q44" i="1" s="1"/>
  <c r="DG799" i="1"/>
  <c r="DG542" i="1" s="1"/>
  <c r="Q155" i="1" s="1"/>
  <c r="DC799" i="1"/>
  <c r="DC542" i="1" s="1"/>
  <c r="Q151" i="1" s="1"/>
  <c r="CY799" i="1"/>
  <c r="CY542" i="1" s="1"/>
  <c r="Q145" i="1" s="1"/>
  <c r="CU799" i="1"/>
  <c r="CU542" i="1" s="1"/>
  <c r="Q141" i="1" s="1"/>
  <c r="CQ799" i="1"/>
  <c r="CQ542" i="1" s="1"/>
  <c r="Q137" i="1" s="1"/>
  <c r="CM799" i="1"/>
  <c r="CM542" i="1" s="1"/>
  <c r="Q131" i="1" s="1"/>
  <c r="CI799" i="1"/>
  <c r="CI542" i="1" s="1"/>
  <c r="Q127" i="1" s="1"/>
  <c r="BA799" i="1"/>
  <c r="BA542" i="1" s="1"/>
  <c r="Q77" i="1" s="1"/>
  <c r="AW799" i="1"/>
  <c r="AW542" i="1" s="1"/>
  <c r="Q73" i="1" s="1"/>
  <c r="AS799" i="1"/>
  <c r="AS542" i="1" s="1"/>
  <c r="Q69" i="1" s="1"/>
  <c r="AO799" i="1"/>
  <c r="AO542" i="1" s="1"/>
  <c r="Q63" i="1" s="1"/>
  <c r="AK799" i="1"/>
  <c r="AK542" i="1" s="1"/>
  <c r="Q59" i="1" s="1"/>
  <c r="AG799" i="1"/>
  <c r="AG542" i="1" s="1"/>
  <c r="Q53" i="1" s="1"/>
  <c r="AC799" i="1"/>
  <c r="AC542" i="1" s="1"/>
  <c r="Q49" i="1" s="1"/>
  <c r="Y799" i="1"/>
  <c r="Y542" i="1" s="1"/>
  <c r="Q45" i="1" s="1"/>
  <c r="DH799" i="1"/>
  <c r="DH542" i="1" s="1"/>
  <c r="Q156" i="1" s="1"/>
  <c r="CZ799" i="1"/>
  <c r="CZ542" i="1" s="1"/>
  <c r="Q148" i="1" s="1"/>
  <c r="CR799" i="1"/>
  <c r="CR542" i="1" s="1"/>
  <c r="Q138" i="1" s="1"/>
  <c r="CJ799" i="1"/>
  <c r="CJ542" i="1" s="1"/>
  <c r="Q128" i="1" s="1"/>
  <c r="AX799" i="1"/>
  <c r="AX542" i="1" s="1"/>
  <c r="Q74" i="1" s="1"/>
  <c r="AP799" i="1"/>
  <c r="AP542" i="1" s="1"/>
  <c r="Q64" i="1" s="1"/>
  <c r="AH799" i="1"/>
  <c r="AH542" i="1" s="1"/>
  <c r="Q56" i="1" s="1"/>
  <c r="Z799" i="1"/>
  <c r="Z542" i="1" s="1"/>
  <c r="Q46" i="1" s="1"/>
  <c r="DE799" i="1"/>
  <c r="DE542" i="1" s="1"/>
  <c r="Q153" i="1" s="1"/>
  <c r="CW799" i="1"/>
  <c r="CW542" i="1" s="1"/>
  <c r="Q143" i="1" s="1"/>
  <c r="CO799" i="1"/>
  <c r="CO542" i="1" s="1"/>
  <c r="Q133" i="1" s="1"/>
  <c r="CG799" i="1"/>
  <c r="CG542" i="1" s="1"/>
  <c r="Q125" i="1" s="1"/>
  <c r="AU799" i="1"/>
  <c r="AU542" i="1" s="1"/>
  <c r="Q71" i="1" s="1"/>
  <c r="AM799" i="1"/>
  <c r="AM542" i="1" s="1"/>
  <c r="Q61" i="1" s="1"/>
  <c r="AE799" i="1"/>
  <c r="AE542" i="1" s="1"/>
  <c r="Q51" i="1" s="1"/>
  <c r="DI799" i="1"/>
  <c r="DI542" i="1" s="1"/>
  <c r="Q157" i="1" s="1"/>
  <c r="DA799" i="1"/>
  <c r="DA542" i="1" s="1"/>
  <c r="Q149" i="1" s="1"/>
  <c r="CS799" i="1"/>
  <c r="CS542" i="1" s="1"/>
  <c r="Q139" i="1" s="1"/>
  <c r="CK799" i="1"/>
  <c r="CK542" i="1" s="1"/>
  <c r="Q129" i="1" s="1"/>
  <c r="AY799" i="1"/>
  <c r="AY542" i="1" s="1"/>
  <c r="Q75" i="1" s="1"/>
  <c r="AQ799" i="1"/>
  <c r="AQ542" i="1" s="1"/>
  <c r="Q65" i="1" s="1"/>
  <c r="AI799" i="1"/>
  <c r="AI542" i="1" s="1"/>
  <c r="Q57" i="1" s="1"/>
  <c r="AA799" i="1"/>
  <c r="AA542" i="1" s="1"/>
  <c r="Q47" i="1" s="1"/>
  <c r="CN799" i="1"/>
  <c r="CN542" i="1" s="1"/>
  <c r="Q132" i="1" s="1"/>
  <c r="AD799" i="1"/>
  <c r="AD542" i="1" s="1"/>
  <c r="Q50" i="1" s="1"/>
  <c r="CF799" i="1"/>
  <c r="CF542" i="1" s="1"/>
  <c r="Q124" i="1" s="1"/>
  <c r="DD799" i="1"/>
  <c r="DD542" i="1" s="1"/>
  <c r="Q152" i="1" s="1"/>
  <c r="AT799" i="1"/>
  <c r="AT542" i="1" s="1"/>
  <c r="Q70" i="1" s="1"/>
  <c r="CV799" i="1"/>
  <c r="CV542" i="1" s="1"/>
  <c r="Q142" i="1" s="1"/>
  <c r="AL799" i="1"/>
  <c r="AL542" i="1" s="1"/>
  <c r="Q60" i="1" s="1"/>
  <c r="AF421" i="3"/>
  <c r="Q532" i="3"/>
  <c r="AH531" i="3"/>
  <c r="U218" i="2"/>
  <c r="V218" i="2"/>
  <c r="AA421" i="3"/>
  <c r="X421" i="3"/>
  <c r="AR329" i="2"/>
  <c r="BD329" i="2"/>
  <c r="AM329" i="2"/>
  <c r="AH329" i="2"/>
  <c r="BJ530" i="3"/>
  <c r="AX530" i="3"/>
  <c r="AS530" i="3"/>
  <c r="AN530" i="3"/>
  <c r="AQ244" i="2"/>
  <c r="AP244" i="2"/>
  <c r="AZ223" i="2"/>
  <c r="Q223" i="2"/>
  <c r="R223" i="2"/>
  <c r="AJ257" i="2"/>
  <c r="AI257" i="2"/>
  <c r="AF258" i="2" s="1"/>
  <c r="AL259" i="2"/>
  <c r="AK259" i="2"/>
  <c r="AN259" i="2" s="1"/>
  <c r="BB259" i="2"/>
  <c r="BE259" i="2" s="1"/>
  <c r="BC259" i="2"/>
  <c r="AQ445" i="3" l="1"/>
  <c r="AT445" i="3" s="1"/>
  <c r="AR445" i="3"/>
  <c r="AP428" i="3"/>
  <c r="AM429" i="3"/>
  <c r="AL429" i="3"/>
  <c r="AW435" i="3"/>
  <c r="AV435" i="3"/>
  <c r="BH426" i="3"/>
  <c r="BK426" i="3" s="1"/>
  <c r="BI426" i="3"/>
  <c r="Y219" i="2"/>
  <c r="Z219" i="2"/>
  <c r="AB422" i="3"/>
  <c r="AA422" i="3"/>
  <c r="BF416" i="3"/>
  <c r="AH532" i="3"/>
  <c r="Q533" i="3"/>
  <c r="AR330" i="2"/>
  <c r="AH330" i="2"/>
  <c r="AM330" i="2"/>
  <c r="BD330" i="2"/>
  <c r="BE416" i="3"/>
  <c r="K332" i="2"/>
  <c r="AB331" i="2"/>
  <c r="W422" i="3"/>
  <c r="X422" i="3"/>
  <c r="S219" i="2"/>
  <c r="T219" i="2"/>
  <c r="AS531" i="3"/>
  <c r="AN531" i="3"/>
  <c r="BJ531" i="3"/>
  <c r="AX531" i="3"/>
  <c r="DI800" i="1"/>
  <c r="DE800" i="1"/>
  <c r="DA800" i="1"/>
  <c r="CW800" i="1"/>
  <c r="CS800" i="1"/>
  <c r="CO800" i="1"/>
  <c r="CK800" i="1"/>
  <c r="CG800" i="1"/>
  <c r="AY800" i="1"/>
  <c r="AU800" i="1"/>
  <c r="AQ800" i="1"/>
  <c r="AM800" i="1"/>
  <c r="AI800" i="1"/>
  <c r="AE800" i="1"/>
  <c r="AA800" i="1"/>
  <c r="W801" i="1"/>
  <c r="W802" i="1" s="1"/>
  <c r="W803" i="1" s="1"/>
  <c r="W804" i="1" s="1"/>
  <c r="W805" i="1" s="1"/>
  <c r="W806" i="1" s="1"/>
  <c r="W807" i="1" s="1"/>
  <c r="W808" i="1" s="1"/>
  <c r="W809" i="1" s="1"/>
  <c r="W810" i="1" s="1"/>
  <c r="W811" i="1" s="1"/>
  <c r="W812" i="1" s="1"/>
  <c r="W813" i="1" s="1"/>
  <c r="DF800" i="1"/>
  <c r="DB800" i="1"/>
  <c r="CX800" i="1"/>
  <c r="CT800" i="1"/>
  <c r="CP800" i="1"/>
  <c r="CL800" i="1"/>
  <c r="CH800" i="1"/>
  <c r="AZ800" i="1"/>
  <c r="AV800" i="1"/>
  <c r="AR800" i="1"/>
  <c r="AN800" i="1"/>
  <c r="AJ800" i="1"/>
  <c r="AF800" i="1"/>
  <c r="AB800" i="1"/>
  <c r="X800" i="1"/>
  <c r="DC800" i="1"/>
  <c r="CU800" i="1"/>
  <c r="CM800" i="1"/>
  <c r="BA800" i="1"/>
  <c r="AS800" i="1"/>
  <c r="AK800" i="1"/>
  <c r="AC800" i="1"/>
  <c r="DH800" i="1"/>
  <c r="CZ800" i="1"/>
  <c r="CR800" i="1"/>
  <c r="CJ800" i="1"/>
  <c r="AX800" i="1"/>
  <c r="AP800" i="1"/>
  <c r="AH800" i="1"/>
  <c r="Z800" i="1"/>
  <c r="DD800" i="1"/>
  <c r="CV800" i="1"/>
  <c r="CN800" i="1"/>
  <c r="CF800" i="1"/>
  <c r="AT800" i="1"/>
  <c r="AL800" i="1"/>
  <c r="AD800" i="1"/>
  <c r="CQ800" i="1"/>
  <c r="AG800" i="1"/>
  <c r="CI800" i="1"/>
  <c r="Y800" i="1"/>
  <c r="DG800" i="1"/>
  <c r="AW800" i="1"/>
  <c r="CY800" i="1"/>
  <c r="AO800" i="1"/>
  <c r="AF422" i="3"/>
  <c r="AS244" i="2"/>
  <c r="AT244" i="2"/>
  <c r="AX224" i="2"/>
  <c r="P224" i="2"/>
  <c r="O224" i="2"/>
  <c r="AW224" i="2"/>
  <c r="AG258" i="2"/>
  <c r="AJ258" i="2" s="1"/>
  <c r="AI258" i="2"/>
  <c r="BC260" i="2"/>
  <c r="BB260" i="2"/>
  <c r="BF259" i="2"/>
  <c r="AO259" i="2"/>
  <c r="AK260" i="2"/>
  <c r="AL260" i="2"/>
  <c r="BI427" i="3" l="1"/>
  <c r="BH427" i="3"/>
  <c r="BK427" i="3" s="1"/>
  <c r="BL426" i="3"/>
  <c r="AU445" i="3"/>
  <c r="AY435" i="3"/>
  <c r="AZ435" i="3"/>
  <c r="AQ446" i="3"/>
  <c r="AT446" i="3" s="1"/>
  <c r="AR446" i="3"/>
  <c r="AO429" i="3"/>
  <c r="AP429" i="3"/>
  <c r="W220" i="2"/>
  <c r="Y220" i="2" s="1"/>
  <c r="X220" i="2"/>
  <c r="AC423" i="3"/>
  <c r="AD423" i="3"/>
  <c r="U423" i="3"/>
  <c r="W423" i="3" s="1"/>
  <c r="V423" i="3"/>
  <c r="Z423" i="3"/>
  <c r="Y423" i="3"/>
  <c r="Q534" i="3"/>
  <c r="AH533" i="3"/>
  <c r="BC417" i="3"/>
  <c r="BD417" i="3"/>
  <c r="AR331" i="2"/>
  <c r="BD331" i="2"/>
  <c r="AH331" i="2"/>
  <c r="AM331" i="2"/>
  <c r="BJ532" i="3"/>
  <c r="AX532" i="3"/>
  <c r="AS532" i="3"/>
  <c r="AN532" i="3"/>
  <c r="U219" i="2"/>
  <c r="V219" i="2"/>
  <c r="K333" i="2"/>
  <c r="AB332" i="2"/>
  <c r="AP245" i="2"/>
  <c r="AQ245" i="2"/>
  <c r="R224" i="2"/>
  <c r="AZ224" i="2"/>
  <c r="AY224" i="2"/>
  <c r="Q224" i="2"/>
  <c r="AO260" i="2"/>
  <c r="AG259" i="2"/>
  <c r="AF259" i="2"/>
  <c r="AI259" i="2" s="1"/>
  <c r="BF260" i="2"/>
  <c r="AN260" i="2"/>
  <c r="BE260" i="2"/>
  <c r="BL427" i="3" l="1"/>
  <c r="BH428" i="3"/>
  <c r="BK428" i="3" s="1"/>
  <c r="BI428" i="3"/>
  <c r="AU446" i="3"/>
  <c r="AM430" i="3"/>
  <c r="L110" i="22" s="1"/>
  <c r="AL430" i="3"/>
  <c r="AO430" i="3" s="1"/>
  <c r="AQ447" i="3"/>
  <c r="AT447" i="3" s="1"/>
  <c r="AR447" i="3"/>
  <c r="AV436" i="3"/>
  <c r="AW436" i="3"/>
  <c r="Z220" i="2"/>
  <c r="X221" i="2"/>
  <c r="W221" i="2"/>
  <c r="AB423" i="3"/>
  <c r="AA423" i="3"/>
  <c r="S220" i="2"/>
  <c r="T220" i="2"/>
  <c r="AH534" i="3"/>
  <c r="Q535" i="3"/>
  <c r="AR332" i="2"/>
  <c r="AH332" i="2"/>
  <c r="AM332" i="2"/>
  <c r="BD332" i="2"/>
  <c r="Y424" i="3"/>
  <c r="V424" i="3"/>
  <c r="Z424" i="3"/>
  <c r="AC424" i="3"/>
  <c r="AD424" i="3"/>
  <c r="U424" i="3"/>
  <c r="X423" i="3"/>
  <c r="K334" i="2"/>
  <c r="AB333" i="2"/>
  <c r="BE417" i="3"/>
  <c r="BF417" i="3"/>
  <c r="AS533" i="3"/>
  <c r="AN533" i="3"/>
  <c r="BJ533" i="3"/>
  <c r="AX533" i="3"/>
  <c r="AF423" i="3"/>
  <c r="AE423" i="3"/>
  <c r="AS245" i="2"/>
  <c r="AT245" i="2"/>
  <c r="O225" i="2"/>
  <c r="AW225" i="2"/>
  <c r="AY225" i="2" s="1"/>
  <c r="AX225" i="2"/>
  <c r="P225" i="2"/>
  <c r="AG260" i="2"/>
  <c r="AF260" i="2"/>
  <c r="AI260" i="2" s="1"/>
  <c r="AJ259" i="2"/>
  <c r="BB261" i="2"/>
  <c r="BE261" i="2" s="1"/>
  <c r="BC261" i="2"/>
  <c r="AL261" i="2"/>
  <c r="AK261" i="2"/>
  <c r="AU447" i="3" l="1"/>
  <c r="BL428" i="3"/>
  <c r="AR448" i="3"/>
  <c r="AQ448" i="3"/>
  <c r="AY436" i="3"/>
  <c r="AZ436" i="3"/>
  <c r="AL431" i="3"/>
  <c r="AM431" i="3"/>
  <c r="BI429" i="3"/>
  <c r="BH429" i="3"/>
  <c r="BK429" i="3" s="1"/>
  <c r="AP430" i="3"/>
  <c r="N110" i="22"/>
  <c r="Z221" i="2"/>
  <c r="Y221" i="2"/>
  <c r="AB424" i="3"/>
  <c r="AR333" i="2"/>
  <c r="BD333" i="2"/>
  <c r="AM333" i="2"/>
  <c r="AH333" i="2"/>
  <c r="W424" i="3"/>
  <c r="X424" i="3"/>
  <c r="K335" i="2"/>
  <c r="AB334" i="2"/>
  <c r="U220" i="2"/>
  <c r="V220" i="2"/>
  <c r="AE424" i="3"/>
  <c r="AF424" i="3"/>
  <c r="Q536" i="3"/>
  <c r="AH535" i="3"/>
  <c r="AA424" i="3"/>
  <c r="BC418" i="3"/>
  <c r="BD418" i="3"/>
  <c r="BJ534" i="3"/>
  <c r="AX534" i="3"/>
  <c r="AS534" i="3"/>
  <c r="AN534" i="3"/>
  <c r="AP246" i="2"/>
  <c r="AQ246" i="2"/>
  <c r="AZ225" i="2"/>
  <c r="Q225" i="2"/>
  <c r="R225" i="2"/>
  <c r="AJ260" i="2"/>
  <c r="AF261" i="2"/>
  <c r="AG261" i="2"/>
  <c r="AO261" i="2"/>
  <c r="AN261" i="2"/>
  <c r="BF261" i="2"/>
  <c r="BC262" i="2"/>
  <c r="BB262" i="2"/>
  <c r="BL429" i="3" l="1"/>
  <c r="AW437" i="3"/>
  <c r="AV437" i="3"/>
  <c r="AT448" i="3"/>
  <c r="AU448" i="3"/>
  <c r="BH430" i="3"/>
  <c r="BI430" i="3"/>
  <c r="AO431" i="3"/>
  <c r="AP431" i="3"/>
  <c r="X222" i="2"/>
  <c r="W222" i="2"/>
  <c r="BE418" i="3"/>
  <c r="BF418" i="3"/>
  <c r="AR334" i="2"/>
  <c r="AH334" i="2"/>
  <c r="AM334" i="2"/>
  <c r="BD334" i="2"/>
  <c r="AS535" i="3"/>
  <c r="AN535" i="3"/>
  <c r="BJ535" i="3"/>
  <c r="AX535" i="3"/>
  <c r="K336" i="2"/>
  <c r="AB335" i="2"/>
  <c r="AH536" i="3"/>
  <c r="Q537" i="3"/>
  <c r="S221" i="2"/>
  <c r="U221" i="2" s="1"/>
  <c r="T221" i="2"/>
  <c r="V425" i="3"/>
  <c r="AC425" i="3"/>
  <c r="AE425" i="3" s="1"/>
  <c r="AD425" i="3"/>
  <c r="U425" i="3"/>
  <c r="Z425" i="3"/>
  <c r="Y425" i="3"/>
  <c r="AS246" i="2"/>
  <c r="AT246" i="2"/>
  <c r="O226" i="2"/>
  <c r="Q226" i="2" s="1"/>
  <c r="AX226" i="2"/>
  <c r="P226" i="2"/>
  <c r="AW226" i="2"/>
  <c r="BF262" i="2"/>
  <c r="AI261" i="2"/>
  <c r="AJ261" i="2"/>
  <c r="BE262" i="2"/>
  <c r="BB263" i="2" s="1"/>
  <c r="AK262" i="2"/>
  <c r="AL262" i="2"/>
  <c r="BL430" i="3" l="1"/>
  <c r="AY437" i="3"/>
  <c r="AZ437" i="3"/>
  <c r="AM432" i="3"/>
  <c r="AL432" i="3"/>
  <c r="BK430" i="3"/>
  <c r="AR449" i="3"/>
  <c r="AQ449" i="3"/>
  <c r="Z222" i="2"/>
  <c r="Y222" i="2"/>
  <c r="W425" i="3"/>
  <c r="X425" i="3"/>
  <c r="T222" i="2"/>
  <c r="S222" i="2"/>
  <c r="BJ536" i="3"/>
  <c r="AX536" i="3"/>
  <c r="AS536" i="3"/>
  <c r="AN536" i="3"/>
  <c r="AR335" i="2"/>
  <c r="BD335" i="2"/>
  <c r="AH335" i="2"/>
  <c r="AM335" i="2"/>
  <c r="BD419" i="3"/>
  <c r="BC419" i="3"/>
  <c r="Q538" i="3"/>
  <c r="AH537" i="3"/>
  <c r="AB425" i="3"/>
  <c r="AF425" i="3"/>
  <c r="V221" i="2"/>
  <c r="K337" i="2"/>
  <c r="AB336" i="2"/>
  <c r="AA425" i="3"/>
  <c r="AQ247" i="2"/>
  <c r="AP247" i="2"/>
  <c r="AZ226" i="2"/>
  <c r="AY226" i="2"/>
  <c r="O227" i="2"/>
  <c r="AX227" i="2"/>
  <c r="AW227" i="2"/>
  <c r="P227" i="2"/>
  <c r="R226" i="2"/>
  <c r="BE263" i="2"/>
  <c r="BB264" i="2" s="1"/>
  <c r="AO262" i="2"/>
  <c r="AG262" i="2"/>
  <c r="AF262" i="2"/>
  <c r="AI262" i="2" s="1"/>
  <c r="BC263" i="2"/>
  <c r="BF263" i="2" s="1"/>
  <c r="AN262" i="2"/>
  <c r="AO432" i="3" l="1"/>
  <c r="AP432" i="3"/>
  <c r="AT449" i="3"/>
  <c r="AU449" i="3"/>
  <c r="BI431" i="3"/>
  <c r="BH431" i="3"/>
  <c r="AV438" i="3"/>
  <c r="AW438" i="3"/>
  <c r="W223" i="2"/>
  <c r="X223" i="2"/>
  <c r="BF419" i="3"/>
  <c r="AR336" i="2"/>
  <c r="AH336" i="2"/>
  <c r="AM336" i="2"/>
  <c r="BD336" i="2"/>
  <c r="K338" i="2"/>
  <c r="AB337" i="2"/>
  <c r="AS537" i="3"/>
  <c r="AN537" i="3"/>
  <c r="BJ537" i="3"/>
  <c r="AX537" i="3"/>
  <c r="AH538" i="3"/>
  <c r="Q539" i="3"/>
  <c r="U222" i="2"/>
  <c r="V222" i="2"/>
  <c r="AC426" i="3"/>
  <c r="AD426" i="3"/>
  <c r="Z426" i="3"/>
  <c r="Y426" i="3"/>
  <c r="V426" i="3"/>
  <c r="U426" i="3"/>
  <c r="BE419" i="3"/>
  <c r="AS247" i="2"/>
  <c r="AT247" i="2"/>
  <c r="BC264" i="2"/>
  <c r="BF264" i="2" s="1"/>
  <c r="Q227" i="2"/>
  <c r="R227" i="2"/>
  <c r="AY227" i="2"/>
  <c r="AZ227" i="2"/>
  <c r="AJ262" i="2"/>
  <c r="AF263" i="2"/>
  <c r="AI263" i="2" s="1"/>
  <c r="AG263" i="2"/>
  <c r="AK263" i="2"/>
  <c r="AL263" i="2"/>
  <c r="BE264" i="2"/>
  <c r="BC265" i="2" s="1"/>
  <c r="BL431" i="3" l="1"/>
  <c r="AY438" i="3"/>
  <c r="AZ438" i="3"/>
  <c r="BK431" i="3"/>
  <c r="AQ450" i="3"/>
  <c r="AT450" i="3" s="1"/>
  <c r="AR450" i="3"/>
  <c r="AL433" i="3"/>
  <c r="AM433" i="3"/>
  <c r="AB426" i="3"/>
  <c r="Y223" i="2"/>
  <c r="Z223" i="2"/>
  <c r="BC420" i="3"/>
  <c r="BD420" i="3"/>
  <c r="W426" i="3"/>
  <c r="X426" i="3"/>
  <c r="Q540" i="3"/>
  <c r="AH539" i="3"/>
  <c r="AF426" i="3"/>
  <c r="AE426" i="3"/>
  <c r="BJ538" i="3"/>
  <c r="AX538" i="3"/>
  <c r="AS538" i="3"/>
  <c r="AN538" i="3"/>
  <c r="AR337" i="2"/>
  <c r="BD337" i="2"/>
  <c r="AM337" i="2"/>
  <c r="AH337" i="2"/>
  <c r="AA426" i="3"/>
  <c r="S223" i="2"/>
  <c r="U223" i="2" s="1"/>
  <c r="T223" i="2"/>
  <c r="K339" i="2"/>
  <c r="AB338" i="2"/>
  <c r="AQ248" i="2"/>
  <c r="AP248" i="2"/>
  <c r="O228" i="2"/>
  <c r="Q228" i="2" s="1"/>
  <c r="AX228" i="2"/>
  <c r="AW228" i="2"/>
  <c r="P228" i="2"/>
  <c r="AG264" i="2"/>
  <c r="AF264" i="2"/>
  <c r="BB265" i="2"/>
  <c r="BE265" i="2" s="1"/>
  <c r="AJ263" i="2"/>
  <c r="AO263" i="2"/>
  <c r="AN263" i="2"/>
  <c r="AU450" i="3" l="1"/>
  <c r="AQ451" i="3"/>
  <c r="AR451" i="3"/>
  <c r="AP433" i="3"/>
  <c r="BI432" i="3"/>
  <c r="BH432" i="3"/>
  <c r="AO433" i="3"/>
  <c r="AV439" i="3"/>
  <c r="AY439" i="3" s="1"/>
  <c r="AW439" i="3"/>
  <c r="X224" i="2"/>
  <c r="W224" i="2"/>
  <c r="Y224" i="2" s="1"/>
  <c r="AT248" i="2"/>
  <c r="S224" i="2"/>
  <c r="T224" i="2"/>
  <c r="AD427" i="3"/>
  <c r="U427" i="3"/>
  <c r="W427" i="3" s="1"/>
  <c r="Z427" i="3"/>
  <c r="Y427" i="3"/>
  <c r="AA427" i="3" s="1"/>
  <c r="V427" i="3"/>
  <c r="AC427" i="3"/>
  <c r="AR338" i="2"/>
  <c r="AH338" i="2"/>
  <c r="AM338" i="2"/>
  <c r="BD338" i="2"/>
  <c r="V223" i="2"/>
  <c r="AS539" i="3"/>
  <c r="AN539" i="3"/>
  <c r="BJ539" i="3"/>
  <c r="AX539" i="3"/>
  <c r="K340" i="2"/>
  <c r="AB339" i="2"/>
  <c r="AH540" i="3"/>
  <c r="Q541" i="3"/>
  <c r="BE420" i="3"/>
  <c r="BF420" i="3"/>
  <c r="AS248" i="2"/>
  <c r="AZ228" i="2"/>
  <c r="P229" i="2"/>
  <c r="O229" i="2"/>
  <c r="AX229" i="2"/>
  <c r="AW229" i="2"/>
  <c r="R228" i="2"/>
  <c r="AY228" i="2"/>
  <c r="BF265" i="2"/>
  <c r="AJ264" i="2"/>
  <c r="AI264" i="2"/>
  <c r="AL264" i="2"/>
  <c r="AK264" i="2"/>
  <c r="BC266" i="2"/>
  <c r="BB266" i="2"/>
  <c r="BL432" i="3" l="1"/>
  <c r="BK432" i="3"/>
  <c r="BH433" i="3" s="1"/>
  <c r="AV440" i="3"/>
  <c r="AY440" i="3" s="1"/>
  <c r="AW440" i="3"/>
  <c r="AL434" i="3"/>
  <c r="AM434" i="3"/>
  <c r="AZ439" i="3"/>
  <c r="AT451" i="3"/>
  <c r="AU451" i="3"/>
  <c r="Z224" i="2"/>
  <c r="X225" i="2"/>
  <c r="W225" i="2"/>
  <c r="AF427" i="3"/>
  <c r="Q542" i="3"/>
  <c r="AH541" i="3"/>
  <c r="K341" i="2"/>
  <c r="AB340" i="2"/>
  <c r="BJ540" i="3"/>
  <c r="AX540" i="3"/>
  <c r="AS540" i="3"/>
  <c r="AN540" i="3"/>
  <c r="AB427" i="3"/>
  <c r="AE427" i="3"/>
  <c r="U428" i="3"/>
  <c r="AC428" i="3"/>
  <c r="AD428" i="3"/>
  <c r="Z428" i="3"/>
  <c r="Y428" i="3"/>
  <c r="V428" i="3"/>
  <c r="BD421" i="3"/>
  <c r="BC421" i="3"/>
  <c r="AR339" i="2"/>
  <c r="BD339" i="2"/>
  <c r="AH339" i="2"/>
  <c r="AM339" i="2"/>
  <c r="X427" i="3"/>
  <c r="U224" i="2"/>
  <c r="V224" i="2"/>
  <c r="AQ249" i="2"/>
  <c r="AP249" i="2"/>
  <c r="AZ229" i="2"/>
  <c r="AY229" i="2"/>
  <c r="Q229" i="2"/>
  <c r="R229" i="2"/>
  <c r="AG265" i="2"/>
  <c r="AF265" i="2"/>
  <c r="BF266" i="2"/>
  <c r="AO264" i="2"/>
  <c r="AN264" i="2"/>
  <c r="BE266" i="2"/>
  <c r="AZ440" i="3" l="1"/>
  <c r="BI433" i="3"/>
  <c r="BL433" i="3" s="1"/>
  <c r="AW441" i="3"/>
  <c r="AV441" i="3"/>
  <c r="AP434" i="3"/>
  <c r="AO434" i="3"/>
  <c r="AR452" i="3"/>
  <c r="AQ452" i="3"/>
  <c r="BK433" i="3"/>
  <c r="Y225" i="2"/>
  <c r="Z225" i="2"/>
  <c r="AB428" i="3"/>
  <c r="X428" i="3"/>
  <c r="AE428" i="3"/>
  <c r="BF421" i="3"/>
  <c r="AR340" i="2"/>
  <c r="AH340" i="2"/>
  <c r="AM340" i="2"/>
  <c r="BD340" i="2"/>
  <c r="T225" i="2"/>
  <c r="S225" i="2"/>
  <c r="K342" i="2"/>
  <c r="AB341" i="2"/>
  <c r="W428" i="3"/>
  <c r="AS541" i="3"/>
  <c r="AN541" i="3"/>
  <c r="BJ541" i="3"/>
  <c r="AX541" i="3"/>
  <c r="BE421" i="3"/>
  <c r="AF428" i="3"/>
  <c r="AA428" i="3"/>
  <c r="AH542" i="3"/>
  <c r="Q543" i="3"/>
  <c r="AS249" i="2"/>
  <c r="AT249" i="2"/>
  <c r="O230" i="2"/>
  <c r="Q230" i="2" s="1"/>
  <c r="P230" i="2"/>
  <c r="AX230" i="2"/>
  <c r="AW230" i="2"/>
  <c r="AJ265" i="2"/>
  <c r="AI265" i="2"/>
  <c r="AF266" i="2" s="1"/>
  <c r="AK265" i="2"/>
  <c r="AN265" i="2" s="1"/>
  <c r="AL265" i="2"/>
  <c r="BB267" i="2"/>
  <c r="BE267" i="2" s="1"/>
  <c r="BC267" i="2"/>
  <c r="AZ441" i="3" l="1"/>
  <c r="AY441" i="3"/>
  <c r="AW442" i="3" s="1"/>
  <c r="AT452" i="3"/>
  <c r="AU452" i="3"/>
  <c r="AM435" i="3"/>
  <c r="AL435" i="3"/>
  <c r="AV442" i="3"/>
  <c r="BH434" i="3"/>
  <c r="BI434" i="3"/>
  <c r="X226" i="2"/>
  <c r="W226" i="2"/>
  <c r="V225" i="2"/>
  <c r="AR341" i="2"/>
  <c r="BD341" i="2"/>
  <c r="AM341" i="2"/>
  <c r="AH341" i="2"/>
  <c r="Q544" i="3"/>
  <c r="AH543" i="3"/>
  <c r="BD422" i="3"/>
  <c r="BC422" i="3"/>
  <c r="BJ542" i="3"/>
  <c r="AX542" i="3"/>
  <c r="AS542" i="3"/>
  <c r="AN542" i="3"/>
  <c r="AC429" i="3"/>
  <c r="Z429" i="3"/>
  <c r="Y429" i="3"/>
  <c r="V429" i="3"/>
  <c r="AD429" i="3"/>
  <c r="U429" i="3"/>
  <c r="U225" i="2"/>
  <c r="K343" i="2"/>
  <c r="AB342" i="2"/>
  <c r="AP250" i="2"/>
  <c r="AQ250" i="2"/>
  <c r="AZ230" i="2"/>
  <c r="R230" i="2"/>
  <c r="AY230" i="2"/>
  <c r="AX231" i="2"/>
  <c r="AW231" i="2"/>
  <c r="O231" i="2"/>
  <c r="P231" i="2"/>
  <c r="AG266" i="2"/>
  <c r="AJ266" i="2" s="1"/>
  <c r="AI266" i="2"/>
  <c r="AO265" i="2"/>
  <c r="AK266" i="2"/>
  <c r="AN266" i="2" s="1"/>
  <c r="AL266" i="2"/>
  <c r="BC268" i="2"/>
  <c r="BB268" i="2"/>
  <c r="BF267" i="2"/>
  <c r="BL434" i="3" l="1"/>
  <c r="AO435" i="3"/>
  <c r="AP435" i="3"/>
  <c r="BK434" i="3"/>
  <c r="AY442" i="3"/>
  <c r="AZ442" i="3"/>
  <c r="AR453" i="3"/>
  <c r="AQ453" i="3"/>
  <c r="Z226" i="2"/>
  <c r="Y226" i="2"/>
  <c r="X429" i="3"/>
  <c r="W429" i="3"/>
  <c r="AB429" i="3"/>
  <c r="AR342" i="2"/>
  <c r="AH342" i="2"/>
  <c r="AM342" i="2"/>
  <c r="BD342" i="2"/>
  <c r="AS543" i="3"/>
  <c r="AN543" i="3"/>
  <c r="BJ543" i="3"/>
  <c r="AX543" i="3"/>
  <c r="K344" i="2"/>
  <c r="AB343" i="2"/>
  <c r="AF429" i="3"/>
  <c r="AE429" i="3"/>
  <c r="AH544" i="3"/>
  <c r="Q545" i="3"/>
  <c r="S226" i="2"/>
  <c r="T226" i="2"/>
  <c r="BE422" i="3"/>
  <c r="BF422" i="3"/>
  <c r="AA429" i="3"/>
  <c r="AS250" i="2"/>
  <c r="AT250" i="2"/>
  <c r="AZ231" i="2"/>
  <c r="Q231" i="2"/>
  <c r="R231" i="2"/>
  <c r="AY231" i="2"/>
  <c r="AF267" i="2"/>
  <c r="AI267" i="2" s="1"/>
  <c r="AG267" i="2"/>
  <c r="BF268" i="2"/>
  <c r="AK267" i="2"/>
  <c r="AL267" i="2"/>
  <c r="AO266" i="2"/>
  <c r="BE268" i="2"/>
  <c r="AU453" i="3" l="1"/>
  <c r="BH435" i="3"/>
  <c r="BI435" i="3"/>
  <c r="AT453" i="3"/>
  <c r="AV443" i="3"/>
  <c r="AZ443" i="3" s="1"/>
  <c r="AW443" i="3"/>
  <c r="AL436" i="3"/>
  <c r="AM436" i="3"/>
  <c r="W227" i="2"/>
  <c r="Y227" i="2" s="1"/>
  <c r="X227" i="2"/>
  <c r="Q546" i="3"/>
  <c r="AH545" i="3"/>
  <c r="AR343" i="2"/>
  <c r="BD343" i="2"/>
  <c r="AH343" i="2"/>
  <c r="AM343" i="2"/>
  <c r="BC423" i="3"/>
  <c r="BD423" i="3"/>
  <c r="BJ544" i="3"/>
  <c r="AX544" i="3"/>
  <c r="AS544" i="3"/>
  <c r="AN544" i="3"/>
  <c r="K345" i="2"/>
  <c r="AB344" i="2"/>
  <c r="U226" i="2"/>
  <c r="V226" i="2"/>
  <c r="Z430" i="3"/>
  <c r="AC430" i="3"/>
  <c r="AE430" i="3" s="1"/>
  <c r="Y430" i="3"/>
  <c r="V430" i="3"/>
  <c r="U430" i="3"/>
  <c r="AD430" i="3"/>
  <c r="AP251" i="2"/>
  <c r="AS251" i="2" s="1"/>
  <c r="AQ251" i="2"/>
  <c r="O232" i="2"/>
  <c r="Q232" i="2" s="1"/>
  <c r="P232" i="2"/>
  <c r="AX232" i="2"/>
  <c r="AW232" i="2"/>
  <c r="AJ267" i="2"/>
  <c r="AG268" i="2"/>
  <c r="AF268" i="2"/>
  <c r="AI268" i="2" s="1"/>
  <c r="AO267" i="2"/>
  <c r="AN267" i="2"/>
  <c r="BB269" i="2"/>
  <c r="BE269" i="2" s="1"/>
  <c r="BC269" i="2"/>
  <c r="AY443" i="3" l="1"/>
  <c r="AV444" i="3" s="1"/>
  <c r="AO436" i="3"/>
  <c r="AP436" i="3"/>
  <c r="AR454" i="3"/>
  <c r="AQ454" i="3"/>
  <c r="BK435" i="3"/>
  <c r="BL435" i="3"/>
  <c r="K110" i="22"/>
  <c r="D110" i="22" s="1"/>
  <c r="Z227" i="2"/>
  <c r="X228" i="2"/>
  <c r="W228" i="2"/>
  <c r="AB430" i="3"/>
  <c r="BF423" i="3"/>
  <c r="W430" i="3"/>
  <c r="X430" i="3"/>
  <c r="M110" i="22"/>
  <c r="E110" i="22" s="1"/>
  <c r="G110" i="22" s="1"/>
  <c r="AR344" i="2"/>
  <c r="AH344" i="2"/>
  <c r="AM344" i="2"/>
  <c r="BD344" i="2"/>
  <c r="S227" i="2"/>
  <c r="T227" i="2"/>
  <c r="K346" i="2"/>
  <c r="AB345" i="2"/>
  <c r="BJ545" i="3"/>
  <c r="AS545" i="3"/>
  <c r="AN545" i="3"/>
  <c r="AX545" i="3"/>
  <c r="AF430" i="3"/>
  <c r="AA430" i="3"/>
  <c r="BE423" i="3"/>
  <c r="AH546" i="3"/>
  <c r="Q547" i="3"/>
  <c r="AT251" i="2"/>
  <c r="AQ252" i="2"/>
  <c r="AP252" i="2"/>
  <c r="P233" i="2"/>
  <c r="O233" i="2"/>
  <c r="Q233" i="2" s="1"/>
  <c r="AX233" i="2"/>
  <c r="AW233" i="2"/>
  <c r="R232" i="2"/>
  <c r="AZ232" i="2"/>
  <c r="AY232" i="2"/>
  <c r="AF269" i="2"/>
  <c r="AI269" i="2" s="1"/>
  <c r="AG269" i="2"/>
  <c r="AJ268" i="2"/>
  <c r="AL268" i="2"/>
  <c r="AK268" i="2"/>
  <c r="BC270" i="2"/>
  <c r="BB270" i="2"/>
  <c r="BE270" i="2" s="1"/>
  <c r="BF269" i="2"/>
  <c r="AW444" i="3" l="1"/>
  <c r="Z228" i="2"/>
  <c r="BI436" i="3"/>
  <c r="BH436" i="3"/>
  <c r="BK436" i="3" s="1"/>
  <c r="AU454" i="3"/>
  <c r="AY444" i="3"/>
  <c r="AZ444" i="3"/>
  <c r="AT454" i="3"/>
  <c r="AL437" i="3"/>
  <c r="AO437" i="3" s="1"/>
  <c r="AM437" i="3"/>
  <c r="Y228" i="2"/>
  <c r="BC424" i="3"/>
  <c r="BD424" i="3"/>
  <c r="K347" i="2"/>
  <c r="AB346" i="2"/>
  <c r="U227" i="2"/>
  <c r="V227" i="2"/>
  <c r="AH547" i="3"/>
  <c r="Q548" i="3"/>
  <c r="AS546" i="3"/>
  <c r="BJ546" i="3"/>
  <c r="AX546" i="3"/>
  <c r="AN546" i="3"/>
  <c r="AR345" i="2"/>
  <c r="BD345" i="2"/>
  <c r="AM345" i="2"/>
  <c r="AH345" i="2"/>
  <c r="C110" i="22"/>
  <c r="Z431" i="3"/>
  <c r="Y431" i="3"/>
  <c r="AA431" i="3" s="1"/>
  <c r="V431" i="3"/>
  <c r="AC431" i="3"/>
  <c r="AD431" i="3"/>
  <c r="U431" i="3"/>
  <c r="AT252" i="2"/>
  <c r="AS252" i="2"/>
  <c r="AY233" i="2"/>
  <c r="AZ233" i="2"/>
  <c r="R233" i="2"/>
  <c r="P234" i="2"/>
  <c r="AW234" i="2"/>
  <c r="O234" i="2"/>
  <c r="Q234" i="2" s="1"/>
  <c r="AX234" i="2"/>
  <c r="AG270" i="2"/>
  <c r="AF270" i="2"/>
  <c r="AI270" i="2" s="1"/>
  <c r="AJ269" i="2"/>
  <c r="AN268" i="2"/>
  <c r="AO268" i="2"/>
  <c r="BF270" i="2"/>
  <c r="BB271" i="2"/>
  <c r="BE271" i="2" s="1"/>
  <c r="BC271" i="2"/>
  <c r="BL436" i="3" l="1"/>
  <c r="AL438" i="3"/>
  <c r="AO438" i="3" s="1"/>
  <c r="AM438" i="3"/>
  <c r="AP437" i="3"/>
  <c r="AV445" i="3"/>
  <c r="AY445" i="3" s="1"/>
  <c r="AW445" i="3"/>
  <c r="BI437" i="3"/>
  <c r="BH437" i="3"/>
  <c r="AR455" i="3"/>
  <c r="AQ455" i="3"/>
  <c r="X229" i="2"/>
  <c r="W229" i="2"/>
  <c r="Y229" i="2" s="1"/>
  <c r="W431" i="3"/>
  <c r="X431" i="3"/>
  <c r="AB431" i="3"/>
  <c r="BJ547" i="3"/>
  <c r="AS547" i="3"/>
  <c r="AX547" i="3"/>
  <c r="AN547" i="3"/>
  <c r="AB347" i="2"/>
  <c r="K348" i="2"/>
  <c r="AF431" i="3"/>
  <c r="AE431" i="3"/>
  <c r="T228" i="2"/>
  <c r="S228" i="2"/>
  <c r="AH548" i="3"/>
  <c r="Q549" i="3"/>
  <c r="AR346" i="2"/>
  <c r="AH346" i="2"/>
  <c r="AM346" i="2"/>
  <c r="BD346" i="2"/>
  <c r="BE424" i="3"/>
  <c r="BF424" i="3"/>
  <c r="AQ253" i="2"/>
  <c r="AP253" i="2"/>
  <c r="AZ234" i="2"/>
  <c r="P235" i="2"/>
  <c r="AW235" i="2"/>
  <c r="AX235" i="2"/>
  <c r="O235" i="2"/>
  <c r="AY234" i="2"/>
  <c r="R234" i="2"/>
  <c r="AJ270" i="2"/>
  <c r="AF271" i="2"/>
  <c r="AI271" i="2" s="1"/>
  <c r="AG271" i="2"/>
  <c r="BF271" i="2"/>
  <c r="AL269" i="2"/>
  <c r="AK269" i="2"/>
  <c r="AN269" i="2" s="1"/>
  <c r="BC272" i="2"/>
  <c r="BB272" i="2"/>
  <c r="AZ445" i="3" l="1"/>
  <c r="AP438" i="3"/>
  <c r="BL437" i="3"/>
  <c r="AT455" i="3"/>
  <c r="AU455" i="3"/>
  <c r="AV446" i="3"/>
  <c r="AW446" i="3"/>
  <c r="AM439" i="3"/>
  <c r="AL439" i="3"/>
  <c r="BK437" i="3"/>
  <c r="X230" i="2"/>
  <c r="W230" i="2"/>
  <c r="Z229" i="2"/>
  <c r="U228" i="2"/>
  <c r="V228" i="2"/>
  <c r="AB348" i="2"/>
  <c r="K349" i="2"/>
  <c r="BC425" i="3"/>
  <c r="BE425" i="3" s="1"/>
  <c r="BD425" i="3"/>
  <c r="AR347" i="2"/>
  <c r="BD347" i="2"/>
  <c r="AH347" i="2"/>
  <c r="AM347" i="2"/>
  <c r="Y432" i="3"/>
  <c r="V432" i="3"/>
  <c r="U432" i="3"/>
  <c r="W432" i="3" s="1"/>
  <c r="Z432" i="3"/>
  <c r="AC432" i="3"/>
  <c r="AE432" i="3" s="1"/>
  <c r="AD432" i="3"/>
  <c r="AS548" i="3"/>
  <c r="BJ548" i="3"/>
  <c r="AX548" i="3"/>
  <c r="AN548" i="3"/>
  <c r="AH549" i="3"/>
  <c r="Q550" i="3"/>
  <c r="AT253" i="2"/>
  <c r="AS253" i="2"/>
  <c r="AY235" i="2"/>
  <c r="AZ235" i="2"/>
  <c r="Q235" i="2"/>
  <c r="R235" i="2"/>
  <c r="BF272" i="2"/>
  <c r="AF272" i="2"/>
  <c r="AG272" i="2"/>
  <c r="AJ271" i="2"/>
  <c r="AO269" i="2"/>
  <c r="AL270" i="2"/>
  <c r="AK270" i="2"/>
  <c r="AN270" i="2" s="1"/>
  <c r="BE272" i="2"/>
  <c r="BI438" i="3" l="1"/>
  <c r="BH438" i="3"/>
  <c r="BK438" i="3" s="1"/>
  <c r="AO439" i="3"/>
  <c r="AP439" i="3"/>
  <c r="AY446" i="3"/>
  <c r="AZ446" i="3"/>
  <c r="AR456" i="3"/>
  <c r="AQ456" i="3"/>
  <c r="Y230" i="2"/>
  <c r="Z230" i="2"/>
  <c r="BJ549" i="3"/>
  <c r="AS549" i="3"/>
  <c r="AN549" i="3"/>
  <c r="AX549" i="3"/>
  <c r="BD426" i="3"/>
  <c r="BC426" i="3"/>
  <c r="AR348" i="2"/>
  <c r="AH348" i="2"/>
  <c r="AM348" i="2"/>
  <c r="BD348" i="2"/>
  <c r="AH550" i="3"/>
  <c r="Q551" i="3"/>
  <c r="AF432" i="3"/>
  <c r="AB432" i="3"/>
  <c r="AA432" i="3"/>
  <c r="AB349" i="2"/>
  <c r="K350" i="2"/>
  <c r="AC433" i="3"/>
  <c r="AE433" i="3" s="1"/>
  <c r="AD433" i="3"/>
  <c r="U433" i="3"/>
  <c r="Z433" i="3"/>
  <c r="Y433" i="3"/>
  <c r="V433" i="3"/>
  <c r="X432" i="3"/>
  <c r="BF425" i="3"/>
  <c r="S229" i="2"/>
  <c r="T229" i="2"/>
  <c r="AQ254" i="2"/>
  <c r="AP254" i="2"/>
  <c r="AX236" i="2"/>
  <c r="P236" i="2"/>
  <c r="AW236" i="2"/>
  <c r="O236" i="2"/>
  <c r="AL271" i="2"/>
  <c r="AK271" i="2"/>
  <c r="AJ272" i="2"/>
  <c r="AI272" i="2"/>
  <c r="AO270" i="2"/>
  <c r="BB273" i="2"/>
  <c r="BE273" i="2" s="1"/>
  <c r="BC273" i="2"/>
  <c r="AU456" i="3" l="1"/>
  <c r="AT456" i="3"/>
  <c r="BL438" i="3"/>
  <c r="AL440" i="3"/>
  <c r="AM440" i="3"/>
  <c r="AQ457" i="3"/>
  <c r="AT457" i="3" s="1"/>
  <c r="AR457" i="3"/>
  <c r="AV447" i="3"/>
  <c r="AY447" i="3" s="1"/>
  <c r="AW447" i="3"/>
  <c r="BH439" i="3"/>
  <c r="BI439" i="3"/>
  <c r="X231" i="2"/>
  <c r="W231" i="2"/>
  <c r="Y231" i="2" s="1"/>
  <c r="AB433" i="3"/>
  <c r="V229" i="2"/>
  <c r="AF433" i="3"/>
  <c r="AR349" i="2"/>
  <c r="BD349" i="2"/>
  <c r="AM349" i="2"/>
  <c r="AH349" i="2"/>
  <c r="AA433" i="3"/>
  <c r="AS550" i="3"/>
  <c r="BJ550" i="3"/>
  <c r="AX550" i="3"/>
  <c r="AN550" i="3"/>
  <c r="AH551" i="3"/>
  <c r="Q552" i="3"/>
  <c r="U229" i="2"/>
  <c r="BE426" i="3"/>
  <c r="BF426" i="3"/>
  <c r="W433" i="3"/>
  <c r="X433" i="3"/>
  <c r="AB350" i="2"/>
  <c r="K351" i="2"/>
  <c r="AT254" i="2"/>
  <c r="AS254" i="2"/>
  <c r="R236" i="2"/>
  <c r="AY236" i="2"/>
  <c r="AZ236" i="2"/>
  <c r="Q236" i="2"/>
  <c r="AO271" i="2"/>
  <c r="AN271" i="2"/>
  <c r="AK272" i="2" s="1"/>
  <c r="AF273" i="2"/>
  <c r="AI273" i="2" s="1"/>
  <c r="AG273" i="2"/>
  <c r="BF273" i="2"/>
  <c r="BC274" i="2"/>
  <c r="BB274" i="2"/>
  <c r="BL439" i="3" l="1"/>
  <c r="BK439" i="3"/>
  <c r="BI440" i="3" s="1"/>
  <c r="AR458" i="3"/>
  <c r="AQ458" i="3"/>
  <c r="AW448" i="3"/>
  <c r="AV448" i="3"/>
  <c r="AU457" i="3"/>
  <c r="AZ447" i="3"/>
  <c r="AO440" i="3"/>
  <c r="AP440" i="3"/>
  <c r="Z231" i="2"/>
  <c r="W232" i="2"/>
  <c r="X232" i="2"/>
  <c r="AB351" i="2"/>
  <c r="K352" i="2"/>
  <c r="U434" i="3"/>
  <c r="Z434" i="3"/>
  <c r="AC434" i="3"/>
  <c r="AD434" i="3"/>
  <c r="Y434" i="3"/>
  <c r="V434" i="3"/>
  <c r="T230" i="2"/>
  <c r="S230" i="2"/>
  <c r="U230" i="2" s="1"/>
  <c r="AR350" i="2"/>
  <c r="AH350" i="2"/>
  <c r="AM350" i="2"/>
  <c r="BD350" i="2"/>
  <c r="AH552" i="3"/>
  <c r="Q553" i="3"/>
  <c r="BC427" i="3"/>
  <c r="BD427" i="3"/>
  <c r="BJ551" i="3"/>
  <c r="AS551" i="3"/>
  <c r="AX551" i="3"/>
  <c r="AN551" i="3"/>
  <c r="AQ255" i="2"/>
  <c r="AP255" i="2"/>
  <c r="P237" i="2"/>
  <c r="O237" i="2"/>
  <c r="AW237" i="2"/>
  <c r="AX237" i="2"/>
  <c r="AL272" i="2"/>
  <c r="AO272" i="2" s="1"/>
  <c r="AJ273" i="2"/>
  <c r="AG274" i="2"/>
  <c r="AF274" i="2"/>
  <c r="AI274" i="2" s="1"/>
  <c r="BF274" i="2"/>
  <c r="BE274" i="2"/>
  <c r="AN272" i="2"/>
  <c r="BH440" i="3" l="1"/>
  <c r="BK440" i="3" s="1"/>
  <c r="AY448" i="3"/>
  <c r="AZ448" i="3"/>
  <c r="AT458" i="3"/>
  <c r="AU458" i="3"/>
  <c r="AL441" i="3"/>
  <c r="AM441" i="3"/>
  <c r="Y232" i="2"/>
  <c r="Z232" i="2"/>
  <c r="V230" i="2"/>
  <c r="AB434" i="3"/>
  <c r="T231" i="2"/>
  <c r="S231" i="2"/>
  <c r="AA434" i="3"/>
  <c r="AS552" i="3"/>
  <c r="BJ552" i="3"/>
  <c r="AX552" i="3"/>
  <c r="AN552" i="3"/>
  <c r="W434" i="3"/>
  <c r="X434" i="3"/>
  <c r="BE427" i="3"/>
  <c r="BF427" i="3"/>
  <c r="AB352" i="2"/>
  <c r="K353" i="2"/>
  <c r="AH553" i="3"/>
  <c r="Q554" i="3"/>
  <c r="AF434" i="3"/>
  <c r="AE434" i="3"/>
  <c r="AR351" i="2"/>
  <c r="BD351" i="2"/>
  <c r="AH351" i="2"/>
  <c r="AM351" i="2"/>
  <c r="AS255" i="2"/>
  <c r="AT255" i="2"/>
  <c r="R237" i="2"/>
  <c r="AZ237" i="2"/>
  <c r="Q237" i="2"/>
  <c r="AY237" i="2"/>
  <c r="AJ274" i="2"/>
  <c r="AF275" i="2"/>
  <c r="AG275" i="2"/>
  <c r="BB275" i="2"/>
  <c r="BE275" i="2" s="1"/>
  <c r="BC275" i="2"/>
  <c r="AL273" i="2"/>
  <c r="AK273" i="2"/>
  <c r="BL440" i="3" l="1"/>
  <c r="AV449" i="3"/>
  <c r="AW449" i="3"/>
  <c r="AO441" i="3"/>
  <c r="AP441" i="3"/>
  <c r="AR459" i="3"/>
  <c r="AQ459" i="3"/>
  <c r="AU459" i="3" s="1"/>
  <c r="BH441" i="3"/>
  <c r="BK441" i="3" s="1"/>
  <c r="BI441" i="3"/>
  <c r="X233" i="2"/>
  <c r="W233" i="2"/>
  <c r="V231" i="2"/>
  <c r="BJ553" i="3"/>
  <c r="AS553" i="3"/>
  <c r="AN553" i="3"/>
  <c r="AX553" i="3"/>
  <c r="BD428" i="3"/>
  <c r="BC428" i="3"/>
  <c r="AB353" i="2"/>
  <c r="K354" i="2"/>
  <c r="U231" i="2"/>
  <c r="AR352" i="2"/>
  <c r="AH352" i="2"/>
  <c r="AM352" i="2"/>
  <c r="BD352" i="2"/>
  <c r="AH554" i="3"/>
  <c r="Q555" i="3"/>
  <c r="V435" i="3"/>
  <c r="AD435" i="3"/>
  <c r="U435" i="3"/>
  <c r="Y435" i="3"/>
  <c r="AC435" i="3"/>
  <c r="AE435" i="3" s="1"/>
  <c r="Z435" i="3"/>
  <c r="AP256" i="2"/>
  <c r="AS256" i="2" s="1"/>
  <c r="AQ256" i="2"/>
  <c r="O238" i="2"/>
  <c r="Q238" i="2" s="1"/>
  <c r="P238" i="2"/>
  <c r="AX238" i="2"/>
  <c r="AW238" i="2"/>
  <c r="AO273" i="2"/>
  <c r="AJ275" i="2"/>
  <c r="AI275" i="2"/>
  <c r="AN273" i="2"/>
  <c r="AL274" i="2" s="1"/>
  <c r="BC276" i="2"/>
  <c r="BB276" i="2"/>
  <c r="BE276" i="2" s="1"/>
  <c r="BF275" i="2"/>
  <c r="AT459" i="3" l="1"/>
  <c r="AQ460" i="3" s="1"/>
  <c r="AT460" i="3" s="1"/>
  <c r="BL441" i="3"/>
  <c r="AM442" i="3"/>
  <c r="L111" i="22" s="1"/>
  <c r="AL442" i="3"/>
  <c r="AO442" i="3" s="1"/>
  <c r="BI442" i="3"/>
  <c r="BH442" i="3"/>
  <c r="AY449" i="3"/>
  <c r="AZ449" i="3"/>
  <c r="Z233" i="2"/>
  <c r="Y233" i="2"/>
  <c r="AF435" i="3"/>
  <c r="AB435" i="3"/>
  <c r="W435" i="3"/>
  <c r="X435" i="3"/>
  <c r="AS554" i="3"/>
  <c r="BJ554" i="3"/>
  <c r="AX554" i="3"/>
  <c r="AN554" i="3"/>
  <c r="S232" i="2"/>
  <c r="U232" i="2" s="1"/>
  <c r="T232" i="2"/>
  <c r="AA435" i="3"/>
  <c r="AB354" i="2"/>
  <c r="K355" i="2"/>
  <c r="BE428" i="3"/>
  <c r="BF428" i="3"/>
  <c r="AH555" i="3"/>
  <c r="Q556" i="3"/>
  <c r="AR353" i="2"/>
  <c r="BD353" i="2"/>
  <c r="AM353" i="2"/>
  <c r="AH353" i="2"/>
  <c r="AT256" i="2"/>
  <c r="AP257" i="2"/>
  <c r="AS257" i="2" s="1"/>
  <c r="AQ257" i="2"/>
  <c r="O239" i="2"/>
  <c r="AX239" i="2"/>
  <c r="P239" i="2"/>
  <c r="AW239" i="2"/>
  <c r="R238" i="2"/>
  <c r="AZ238" i="2"/>
  <c r="AY238" i="2"/>
  <c r="AK274" i="2"/>
  <c r="AN274" i="2" s="1"/>
  <c r="AL275" i="2" s="1"/>
  <c r="AG276" i="2"/>
  <c r="AF276" i="2"/>
  <c r="BF276" i="2"/>
  <c r="BB277" i="2"/>
  <c r="BC277" i="2"/>
  <c r="AR460" i="3" l="1"/>
  <c r="AU460" i="3"/>
  <c r="AL443" i="3"/>
  <c r="AM443" i="3"/>
  <c r="BL442" i="3"/>
  <c r="AR461" i="3"/>
  <c r="AQ461" i="3"/>
  <c r="AT461" i="3" s="1"/>
  <c r="AW450" i="3"/>
  <c r="AV450" i="3"/>
  <c r="AY450" i="3" s="1"/>
  <c r="BK442" i="3"/>
  <c r="AP442" i="3"/>
  <c r="N111" i="22"/>
  <c r="X234" i="2"/>
  <c r="W234" i="2"/>
  <c r="V232" i="2"/>
  <c r="BJ555" i="3"/>
  <c r="AS555" i="3"/>
  <c r="AX555" i="3"/>
  <c r="AN555" i="3"/>
  <c r="AR354" i="2"/>
  <c r="AH354" i="2"/>
  <c r="AM354" i="2"/>
  <c r="BD354" i="2"/>
  <c r="BD429" i="3"/>
  <c r="BC429" i="3"/>
  <c r="AH556" i="3"/>
  <c r="Q557" i="3"/>
  <c r="AB355" i="2"/>
  <c r="K356" i="2"/>
  <c r="S233" i="2"/>
  <c r="T233" i="2"/>
  <c r="Y436" i="3"/>
  <c r="V436" i="3"/>
  <c r="U436" i="3"/>
  <c r="Z436" i="3"/>
  <c r="AC436" i="3"/>
  <c r="AD436" i="3"/>
  <c r="AT257" i="2"/>
  <c r="AP258" i="2"/>
  <c r="AQ258" i="2"/>
  <c r="AY239" i="2"/>
  <c r="AZ239" i="2"/>
  <c r="Q239" i="2"/>
  <c r="R239" i="2"/>
  <c r="AK275" i="2"/>
  <c r="AO275" i="2" s="1"/>
  <c r="AO274" i="2"/>
  <c r="AI276" i="2"/>
  <c r="AJ276" i="2"/>
  <c r="BF277" i="2"/>
  <c r="BE277" i="2"/>
  <c r="AU461" i="3" l="1"/>
  <c r="AZ450" i="3"/>
  <c r="BI443" i="3"/>
  <c r="BH443" i="3"/>
  <c r="AR462" i="3"/>
  <c r="AQ462" i="3"/>
  <c r="AV451" i="3"/>
  <c r="AW451" i="3"/>
  <c r="AO443" i="3"/>
  <c r="AP443" i="3"/>
  <c r="Y234" i="2"/>
  <c r="Z234" i="2"/>
  <c r="V233" i="2"/>
  <c r="U233" i="2"/>
  <c r="T234" i="2" s="1"/>
  <c r="AS556" i="3"/>
  <c r="BJ556" i="3"/>
  <c r="AX556" i="3"/>
  <c r="AN556" i="3"/>
  <c r="AF436" i="3"/>
  <c r="AE436" i="3"/>
  <c r="AB436" i="3"/>
  <c r="AB356" i="2"/>
  <c r="K357" i="2"/>
  <c r="BE429" i="3"/>
  <c r="BF429" i="3"/>
  <c r="S234" i="2"/>
  <c r="AR355" i="2"/>
  <c r="BD355" i="2"/>
  <c r="AH355" i="2"/>
  <c r="AM355" i="2"/>
  <c r="W436" i="3"/>
  <c r="X436" i="3"/>
  <c r="AH557" i="3"/>
  <c r="Q558" i="3"/>
  <c r="AA436" i="3"/>
  <c r="AT258" i="2"/>
  <c r="AS258" i="2"/>
  <c r="AN275" i="2"/>
  <c r="AK276" i="2" s="1"/>
  <c r="AW240" i="2"/>
  <c r="AX240" i="2"/>
  <c r="P240" i="2"/>
  <c r="O240" i="2"/>
  <c r="AG277" i="2"/>
  <c r="AF277" i="2"/>
  <c r="BC278" i="2"/>
  <c r="BB278" i="2"/>
  <c r="BL443" i="3" l="1"/>
  <c r="AY451" i="3"/>
  <c r="AZ451" i="3"/>
  <c r="BK443" i="3"/>
  <c r="AM444" i="3"/>
  <c r="AL444" i="3"/>
  <c r="AO444" i="3"/>
  <c r="AT462" i="3"/>
  <c r="AU462" i="3"/>
  <c r="X235" i="2"/>
  <c r="W235" i="2"/>
  <c r="AL276" i="2"/>
  <c r="AO276" i="2" s="1"/>
  <c r="V234" i="2"/>
  <c r="AR356" i="2"/>
  <c r="AH356" i="2"/>
  <c r="AM356" i="2"/>
  <c r="BD356" i="2"/>
  <c r="Z437" i="3"/>
  <c r="Y437" i="3"/>
  <c r="V437" i="3"/>
  <c r="AC437" i="3"/>
  <c r="AE437" i="3" s="1"/>
  <c r="AD437" i="3"/>
  <c r="U437" i="3"/>
  <c r="AH558" i="3"/>
  <c r="Q559" i="3"/>
  <c r="U234" i="2"/>
  <c r="BC430" i="3"/>
  <c r="BD430" i="3"/>
  <c r="BJ557" i="3"/>
  <c r="AS557" i="3"/>
  <c r="AN557" i="3"/>
  <c r="AX557" i="3"/>
  <c r="AB357" i="2"/>
  <c r="K358" i="2"/>
  <c r="AQ259" i="2"/>
  <c r="AP259" i="2"/>
  <c r="R240" i="2"/>
  <c r="AZ240" i="2"/>
  <c r="AY240" i="2"/>
  <c r="Q240" i="2"/>
  <c r="BF278" i="2"/>
  <c r="AJ277" i="2"/>
  <c r="AI277" i="2"/>
  <c r="BE278" i="2"/>
  <c r="AN276" i="2"/>
  <c r="AR463" i="3" l="1"/>
  <c r="AQ463" i="3"/>
  <c r="BI444" i="3"/>
  <c r="BH444" i="3"/>
  <c r="AL445" i="3"/>
  <c r="AM445" i="3"/>
  <c r="AP444" i="3"/>
  <c r="AV452" i="3"/>
  <c r="AW452" i="3"/>
  <c r="Z235" i="2"/>
  <c r="Y235" i="2"/>
  <c r="AB437" i="3"/>
  <c r="AB358" i="2"/>
  <c r="K359" i="2"/>
  <c r="BE430" i="3"/>
  <c r="BF430" i="3"/>
  <c r="W437" i="3"/>
  <c r="X437" i="3"/>
  <c r="AR357" i="2"/>
  <c r="BD357" i="2"/>
  <c r="AM357" i="2"/>
  <c r="AH357" i="2"/>
  <c r="T235" i="2"/>
  <c r="S235" i="2"/>
  <c r="AS558" i="3"/>
  <c r="BJ558" i="3"/>
  <c r="AX558" i="3"/>
  <c r="AN558" i="3"/>
  <c r="AH559" i="3"/>
  <c r="Q560" i="3"/>
  <c r="AF437" i="3"/>
  <c r="AA437" i="3"/>
  <c r="AS259" i="2"/>
  <c r="AT259" i="2"/>
  <c r="AX241" i="2"/>
  <c r="P241" i="2"/>
  <c r="AW241" i="2"/>
  <c r="O241" i="2"/>
  <c r="AF278" i="2"/>
  <c r="AI278" i="2" s="1"/>
  <c r="AG278" i="2"/>
  <c r="BB279" i="2"/>
  <c r="BC279" i="2"/>
  <c r="AL277" i="2"/>
  <c r="AK277" i="2"/>
  <c r="AN277" i="2" s="1"/>
  <c r="AP445" i="3" l="1"/>
  <c r="BL444" i="3"/>
  <c r="AT463" i="3"/>
  <c r="AU463" i="3"/>
  <c r="AY452" i="3"/>
  <c r="AZ452" i="3"/>
  <c r="BK444" i="3"/>
  <c r="AO445" i="3"/>
  <c r="W236" i="2"/>
  <c r="X236" i="2"/>
  <c r="U235" i="2"/>
  <c r="V235" i="2"/>
  <c r="AH560" i="3"/>
  <c r="Q561" i="3"/>
  <c r="BD431" i="3"/>
  <c r="BC431" i="3"/>
  <c r="BE431" i="3" s="1"/>
  <c r="BJ559" i="3"/>
  <c r="AS559" i="3"/>
  <c r="AX559" i="3"/>
  <c r="AN559" i="3"/>
  <c r="AB359" i="2"/>
  <c r="K360" i="2"/>
  <c r="Y438" i="3"/>
  <c r="AA438" i="3" s="1"/>
  <c r="V438" i="3"/>
  <c r="U438" i="3"/>
  <c r="W438" i="3" s="1"/>
  <c r="Z438" i="3"/>
  <c r="AC438" i="3"/>
  <c r="AD438" i="3"/>
  <c r="AR358" i="2"/>
  <c r="AH358" i="2"/>
  <c r="AM358" i="2"/>
  <c r="BD358" i="2"/>
  <c r="AP260" i="2"/>
  <c r="AS260" i="2" s="1"/>
  <c r="AQ260" i="2"/>
  <c r="R241" i="2"/>
  <c r="AZ241" i="2"/>
  <c r="AY241" i="2"/>
  <c r="Q241" i="2"/>
  <c r="AF279" i="2"/>
  <c r="AG279" i="2"/>
  <c r="AJ278" i="2"/>
  <c r="AK278" i="2"/>
  <c r="AN278" i="2" s="1"/>
  <c r="AL278" i="2"/>
  <c r="BF279" i="2"/>
  <c r="AO277" i="2"/>
  <c r="BE279" i="2"/>
  <c r="AW453" i="3" l="1"/>
  <c r="AV453" i="3"/>
  <c r="AL446" i="3"/>
  <c r="AM446" i="3"/>
  <c r="BH445" i="3"/>
  <c r="BI445" i="3"/>
  <c r="AR464" i="3"/>
  <c r="AQ464" i="3"/>
  <c r="AT464" i="3" s="1"/>
  <c r="Y236" i="2"/>
  <c r="Z236" i="2"/>
  <c r="BF431" i="3"/>
  <c r="AF438" i="3"/>
  <c r="AE438" i="3"/>
  <c r="AR359" i="2"/>
  <c r="BD359" i="2"/>
  <c r="AH359" i="2"/>
  <c r="AM359" i="2"/>
  <c r="AH561" i="3"/>
  <c r="Q562" i="3"/>
  <c r="AC439" i="3"/>
  <c r="AD439" i="3"/>
  <c r="U439" i="3"/>
  <c r="Z439" i="3"/>
  <c r="Y439" i="3"/>
  <c r="V439" i="3"/>
  <c r="AB438" i="3"/>
  <c r="BC432" i="3"/>
  <c r="BD432" i="3"/>
  <c r="AS560" i="3"/>
  <c r="BJ560" i="3"/>
  <c r="AX560" i="3"/>
  <c r="AN560" i="3"/>
  <c r="X438" i="3"/>
  <c r="AB360" i="2"/>
  <c r="K361" i="2"/>
  <c r="S236" i="2"/>
  <c r="T236" i="2"/>
  <c r="AP261" i="2"/>
  <c r="AQ261" i="2"/>
  <c r="AT260" i="2"/>
  <c r="O242" i="2"/>
  <c r="AX242" i="2"/>
  <c r="P242" i="2"/>
  <c r="AW242" i="2"/>
  <c r="Q242" i="2"/>
  <c r="AI279" i="2"/>
  <c r="AJ279" i="2"/>
  <c r="AO278" i="2"/>
  <c r="BC280" i="2"/>
  <c r="BB280" i="2"/>
  <c r="AL279" i="2"/>
  <c r="AK279" i="2"/>
  <c r="AO446" i="3" l="1"/>
  <c r="AP446" i="3"/>
  <c r="AU464" i="3"/>
  <c r="AY453" i="3"/>
  <c r="AZ453" i="3"/>
  <c r="AR465" i="3"/>
  <c r="AQ465" i="3"/>
  <c r="BK445" i="3"/>
  <c r="BL445" i="3"/>
  <c r="W237" i="2"/>
  <c r="Y237" i="2" s="1"/>
  <c r="X237" i="2"/>
  <c r="AB439" i="3"/>
  <c r="AF439" i="3"/>
  <c r="U236" i="2"/>
  <c r="V236" i="2"/>
  <c r="AR360" i="2"/>
  <c r="AH360" i="2"/>
  <c r="AM360" i="2"/>
  <c r="BD360" i="2"/>
  <c r="W439" i="3"/>
  <c r="X439" i="3"/>
  <c r="BJ561" i="3"/>
  <c r="AS561" i="3"/>
  <c r="AN561" i="3"/>
  <c r="AX561" i="3"/>
  <c r="AE439" i="3"/>
  <c r="AB361" i="2"/>
  <c r="K362" i="2"/>
  <c r="BE432" i="3"/>
  <c r="BF432" i="3"/>
  <c r="AH562" i="3"/>
  <c r="Q563" i="3"/>
  <c r="AA439" i="3"/>
  <c r="AS261" i="2"/>
  <c r="AT261" i="2"/>
  <c r="AZ242" i="2"/>
  <c r="AY242" i="2"/>
  <c r="AW243" i="2"/>
  <c r="P243" i="2"/>
  <c r="O243" i="2"/>
  <c r="AX243" i="2"/>
  <c r="R242" i="2"/>
  <c r="AG280" i="2"/>
  <c r="AF280" i="2"/>
  <c r="AO279" i="2"/>
  <c r="BF280" i="2"/>
  <c r="AN279" i="2"/>
  <c r="BE280" i="2"/>
  <c r="AU465" i="3" l="1"/>
  <c r="BH446" i="3"/>
  <c r="BK446" i="3" s="1"/>
  <c r="BI446" i="3"/>
  <c r="AT465" i="3"/>
  <c r="AW454" i="3"/>
  <c r="AV454" i="3"/>
  <c r="AM447" i="3"/>
  <c r="AL447" i="3"/>
  <c r="Z237" i="2"/>
  <c r="X238" i="2"/>
  <c r="W238" i="2"/>
  <c r="BD433" i="3"/>
  <c r="BC433" i="3"/>
  <c r="Q564" i="3"/>
  <c r="AH563" i="3"/>
  <c r="AB362" i="2"/>
  <c r="K363" i="2"/>
  <c r="U440" i="3"/>
  <c r="W440" i="3" s="1"/>
  <c r="AD440" i="3"/>
  <c r="Z440" i="3"/>
  <c r="Y440" i="3"/>
  <c r="V440" i="3"/>
  <c r="AC440" i="3"/>
  <c r="AF440" i="3" s="1"/>
  <c r="AS562" i="3"/>
  <c r="BJ562" i="3"/>
  <c r="AX562" i="3"/>
  <c r="AN562" i="3"/>
  <c r="AR361" i="2"/>
  <c r="BD361" i="2"/>
  <c r="AM361" i="2"/>
  <c r="AH361" i="2"/>
  <c r="S237" i="2"/>
  <c r="U237" i="2" s="1"/>
  <c r="T237" i="2"/>
  <c r="AP262" i="2"/>
  <c r="AQ262" i="2"/>
  <c r="AZ243" i="2"/>
  <c r="Q243" i="2"/>
  <c r="R243" i="2"/>
  <c r="AY243" i="2"/>
  <c r="AJ280" i="2"/>
  <c r="AI280" i="2"/>
  <c r="BB281" i="2"/>
  <c r="BC281" i="2"/>
  <c r="AK280" i="2"/>
  <c r="AL280" i="2"/>
  <c r="AZ454" i="3" l="1"/>
  <c r="AY454" i="3"/>
  <c r="BH447" i="3"/>
  <c r="BK447" i="3" s="1"/>
  <c r="BI447" i="3"/>
  <c r="AO447" i="3"/>
  <c r="AP447" i="3"/>
  <c r="BL446" i="3"/>
  <c r="AR466" i="3"/>
  <c r="AQ466" i="3"/>
  <c r="AT466" i="3" s="1"/>
  <c r="Z238" i="2"/>
  <c r="Y238" i="2"/>
  <c r="AE440" i="3"/>
  <c r="BF433" i="3"/>
  <c r="S238" i="2"/>
  <c r="U238" i="2" s="1"/>
  <c r="T238" i="2"/>
  <c r="AD441" i="3"/>
  <c r="Y441" i="3"/>
  <c r="Z441" i="3"/>
  <c r="U441" i="3"/>
  <c r="V441" i="3"/>
  <c r="AC441" i="3"/>
  <c r="AB440" i="3"/>
  <c r="AB363" i="2"/>
  <c r="K364" i="2"/>
  <c r="BE433" i="3"/>
  <c r="AN563" i="3"/>
  <c r="BJ563" i="3"/>
  <c r="AS563" i="3"/>
  <c r="AX563" i="3"/>
  <c r="AR362" i="2"/>
  <c r="AH362" i="2"/>
  <c r="AM362" i="2"/>
  <c r="BD362" i="2"/>
  <c r="V237" i="2"/>
  <c r="X440" i="3"/>
  <c r="AH564" i="3"/>
  <c r="Q565" i="3"/>
  <c r="AA440" i="3"/>
  <c r="AT262" i="2"/>
  <c r="AS262" i="2"/>
  <c r="AP263" i="2" s="1"/>
  <c r="AS263" i="2" s="1"/>
  <c r="AW244" i="2"/>
  <c r="AY244" i="2" s="1"/>
  <c r="O244" i="2"/>
  <c r="Q244" i="2" s="1"/>
  <c r="AX244" i="2"/>
  <c r="P244" i="2"/>
  <c r="AG281" i="2"/>
  <c r="AF281" i="2"/>
  <c r="AI281" i="2" s="1"/>
  <c r="AO280" i="2"/>
  <c r="BF281" i="2"/>
  <c r="AN280" i="2"/>
  <c r="BE281" i="2"/>
  <c r="AE441" i="3" l="1"/>
  <c r="BI448" i="3"/>
  <c r="BH448" i="3"/>
  <c r="BK448" i="3" s="1"/>
  <c r="AQ467" i="3"/>
  <c r="AT467" i="3" s="1"/>
  <c r="AR467" i="3"/>
  <c r="AU466" i="3"/>
  <c r="BL447" i="3"/>
  <c r="AM448" i="3"/>
  <c r="AL448" i="3"/>
  <c r="AV455" i="3"/>
  <c r="AY455" i="3" s="1"/>
  <c r="AW455" i="3"/>
  <c r="W239" i="2"/>
  <c r="Y239" i="2" s="1"/>
  <c r="X239" i="2"/>
  <c r="AA441" i="3"/>
  <c r="X441" i="3"/>
  <c r="AF441" i="3"/>
  <c r="Q566" i="3"/>
  <c r="AH565" i="3"/>
  <c r="BD434" i="3"/>
  <c r="BC434" i="3"/>
  <c r="S239" i="2"/>
  <c r="T239" i="2"/>
  <c r="AX564" i="3"/>
  <c r="AS564" i="3"/>
  <c r="BJ564" i="3"/>
  <c r="AN564" i="3"/>
  <c r="AB364" i="2"/>
  <c r="K365" i="2"/>
  <c r="W441" i="3"/>
  <c r="AR363" i="2"/>
  <c r="BD363" i="2"/>
  <c r="AH363" i="2"/>
  <c r="AM363" i="2"/>
  <c r="AB441" i="3"/>
  <c r="V238" i="2"/>
  <c r="AQ263" i="2"/>
  <c r="AT263" i="2" s="1"/>
  <c r="AP264" i="2"/>
  <c r="AS264" i="2" s="1"/>
  <c r="AQ264" i="2"/>
  <c r="R244" i="2"/>
  <c r="O245" i="2"/>
  <c r="Q245" i="2" s="1"/>
  <c r="AX245" i="2"/>
  <c r="P245" i="2"/>
  <c r="AW245" i="2"/>
  <c r="AZ244" i="2"/>
  <c r="AJ281" i="2"/>
  <c r="AG282" i="2"/>
  <c r="AF282" i="2"/>
  <c r="BC282" i="2"/>
  <c r="BB282" i="2"/>
  <c r="AL281" i="2"/>
  <c r="AK281" i="2"/>
  <c r="AN281" i="2" s="1"/>
  <c r="AU467" i="3" l="1"/>
  <c r="BL448" i="3"/>
  <c r="AZ455" i="3"/>
  <c r="AO448" i="3"/>
  <c r="AP448" i="3"/>
  <c r="AV456" i="3"/>
  <c r="AY456" i="3" s="1"/>
  <c r="AW456" i="3"/>
  <c r="AR468" i="3"/>
  <c r="AQ468" i="3"/>
  <c r="BH449" i="3"/>
  <c r="BK449" i="3" s="1"/>
  <c r="BI449" i="3"/>
  <c r="W240" i="2"/>
  <c r="X240" i="2"/>
  <c r="Z239" i="2"/>
  <c r="U239" i="2"/>
  <c r="V239" i="2"/>
  <c r="AN565" i="3"/>
  <c r="BJ565" i="3"/>
  <c r="AS565" i="3"/>
  <c r="AX565" i="3"/>
  <c r="AR364" i="2"/>
  <c r="AH364" i="2"/>
  <c r="AM364" i="2"/>
  <c r="BD364" i="2"/>
  <c r="BE434" i="3"/>
  <c r="BF434" i="3"/>
  <c r="AC442" i="3"/>
  <c r="V442" i="3"/>
  <c r="Z442" i="3"/>
  <c r="U442" i="3"/>
  <c r="AD442" i="3"/>
  <c r="Y442" i="3"/>
  <c r="AB365" i="2"/>
  <c r="K366" i="2"/>
  <c r="AH566" i="3"/>
  <c r="Q567" i="3"/>
  <c r="AT264" i="2"/>
  <c r="AP265" i="2"/>
  <c r="AQ265" i="2"/>
  <c r="AX246" i="2"/>
  <c r="AW246" i="2"/>
  <c r="O246" i="2"/>
  <c r="P246" i="2"/>
  <c r="R245" i="2"/>
  <c r="AY245" i="2"/>
  <c r="AZ245" i="2"/>
  <c r="AI282" i="2"/>
  <c r="AJ282" i="2"/>
  <c r="BF282" i="2"/>
  <c r="AO281" i="2"/>
  <c r="BE282" i="2"/>
  <c r="AK282" i="2"/>
  <c r="AL282" i="2"/>
  <c r="AZ456" i="3" l="1"/>
  <c r="AT468" i="3"/>
  <c r="AU468" i="3"/>
  <c r="BH450" i="3"/>
  <c r="BI450" i="3"/>
  <c r="AW457" i="3"/>
  <c r="AV457" i="3"/>
  <c r="BL449" i="3"/>
  <c r="AM449" i="3"/>
  <c r="AL449" i="3"/>
  <c r="AO449" i="3"/>
  <c r="Y240" i="2"/>
  <c r="Z240" i="2"/>
  <c r="K111" i="22"/>
  <c r="D111" i="22" s="1"/>
  <c r="AB366" i="2"/>
  <c r="K367" i="2"/>
  <c r="W442" i="3"/>
  <c r="X442" i="3"/>
  <c r="M111" i="22"/>
  <c r="E111" i="22" s="1"/>
  <c r="G111" i="22" s="1"/>
  <c r="AR365" i="2"/>
  <c r="BD365" i="2"/>
  <c r="AM365" i="2"/>
  <c r="AH365" i="2"/>
  <c r="BD435" i="3"/>
  <c r="BC435" i="3"/>
  <c r="Q568" i="3"/>
  <c r="AH567" i="3"/>
  <c r="AA442" i="3"/>
  <c r="AB442" i="3"/>
  <c r="AX566" i="3"/>
  <c r="AS566" i="3"/>
  <c r="BJ566" i="3"/>
  <c r="AN566" i="3"/>
  <c r="AF442" i="3"/>
  <c r="AE442" i="3"/>
  <c r="S240" i="2"/>
  <c r="T240" i="2"/>
  <c r="AY246" i="2"/>
  <c r="AS265" i="2"/>
  <c r="AT265" i="2"/>
  <c r="R246" i="2"/>
  <c r="AZ246" i="2"/>
  <c r="Q246" i="2"/>
  <c r="AO282" i="2"/>
  <c r="AF283" i="2"/>
  <c r="AI283" i="2" s="1"/>
  <c r="AG283" i="2"/>
  <c r="BB283" i="2"/>
  <c r="BC283" i="2"/>
  <c r="AN282" i="2"/>
  <c r="AP449" i="3" l="1"/>
  <c r="BL450" i="3"/>
  <c r="AL450" i="3"/>
  <c r="AM450" i="3"/>
  <c r="AY457" i="3"/>
  <c r="AZ457" i="3"/>
  <c r="BK450" i="3"/>
  <c r="AR469" i="3"/>
  <c r="AQ469" i="3"/>
  <c r="AT469" i="3"/>
  <c r="W241" i="2"/>
  <c r="X241" i="2"/>
  <c r="BF435" i="3"/>
  <c r="C111" i="22"/>
  <c r="U240" i="2"/>
  <c r="V240" i="2"/>
  <c r="BE435" i="3"/>
  <c r="AC443" i="3"/>
  <c r="AE443" i="3" s="1"/>
  <c r="AD443" i="3"/>
  <c r="Y443" i="3"/>
  <c r="AA443" i="3" s="1"/>
  <c r="Z443" i="3"/>
  <c r="U443" i="3"/>
  <c r="W443" i="3" s="1"/>
  <c r="V443" i="3"/>
  <c r="AN567" i="3"/>
  <c r="BJ567" i="3"/>
  <c r="AS567" i="3"/>
  <c r="AX567" i="3"/>
  <c r="AB367" i="2"/>
  <c r="K368" i="2"/>
  <c r="AH568" i="3"/>
  <c r="Q569" i="3"/>
  <c r="AR366" i="2"/>
  <c r="AH366" i="2"/>
  <c r="AM366" i="2"/>
  <c r="BD366" i="2"/>
  <c r="AP266" i="2"/>
  <c r="AS266" i="2" s="1"/>
  <c r="AQ266" i="2"/>
  <c r="AX247" i="2"/>
  <c r="P247" i="2"/>
  <c r="AW247" i="2"/>
  <c r="O247" i="2"/>
  <c r="AF284" i="2"/>
  <c r="AG284" i="2"/>
  <c r="AJ283" i="2"/>
  <c r="BF283" i="2"/>
  <c r="AL283" i="2"/>
  <c r="AK283" i="2"/>
  <c r="AN283" i="2" s="1"/>
  <c r="BE283" i="2"/>
  <c r="AU469" i="3" l="1"/>
  <c r="AR470" i="3"/>
  <c r="AQ470" i="3"/>
  <c r="AV458" i="3"/>
  <c r="AZ458" i="3" s="1"/>
  <c r="AW458" i="3"/>
  <c r="BH451" i="3"/>
  <c r="BK451" i="3" s="1"/>
  <c r="BI451" i="3"/>
  <c r="AO450" i="3"/>
  <c r="AP450" i="3"/>
  <c r="Y241" i="2"/>
  <c r="Z241" i="2"/>
  <c r="AR367" i="2"/>
  <c r="BD367" i="2"/>
  <c r="AH367" i="2"/>
  <c r="AM367" i="2"/>
  <c r="AX568" i="3"/>
  <c r="AS568" i="3"/>
  <c r="BJ568" i="3"/>
  <c r="AN568" i="3"/>
  <c r="U444" i="3"/>
  <c r="AD444" i="3"/>
  <c r="Y444" i="3"/>
  <c r="Z444" i="3"/>
  <c r="AC444" i="3"/>
  <c r="AE444" i="3" s="1"/>
  <c r="V444" i="3"/>
  <c r="AB443" i="3"/>
  <c r="BC436" i="3"/>
  <c r="BD436" i="3"/>
  <c r="Q570" i="3"/>
  <c r="AH569" i="3"/>
  <c r="AB368" i="2"/>
  <c r="K369" i="2"/>
  <c r="X443" i="3"/>
  <c r="AF443" i="3"/>
  <c r="S241" i="2"/>
  <c r="T241" i="2"/>
  <c r="AT266" i="2"/>
  <c r="AP267" i="2"/>
  <c r="AQ267" i="2"/>
  <c r="Q247" i="2"/>
  <c r="R247" i="2"/>
  <c r="AZ247" i="2"/>
  <c r="AY247" i="2"/>
  <c r="AI284" i="2"/>
  <c r="AJ284" i="2"/>
  <c r="AK284" i="2"/>
  <c r="AN284" i="2" s="1"/>
  <c r="AL284" i="2"/>
  <c r="BC284" i="2"/>
  <c r="BB284" i="2"/>
  <c r="BE284" i="2" s="1"/>
  <c r="AO283" i="2"/>
  <c r="BI452" i="3" l="1"/>
  <c r="BH452" i="3"/>
  <c r="BL451" i="3"/>
  <c r="AT470" i="3"/>
  <c r="AU470" i="3"/>
  <c r="AL451" i="3"/>
  <c r="AO451" i="3" s="1"/>
  <c r="AM451" i="3"/>
  <c r="AY458" i="3"/>
  <c r="W242" i="2"/>
  <c r="X242" i="2"/>
  <c r="AB444" i="3"/>
  <c r="AA444" i="3"/>
  <c r="BE436" i="3"/>
  <c r="BF436" i="3"/>
  <c r="U241" i="2"/>
  <c r="V241" i="2"/>
  <c r="AB369" i="2"/>
  <c r="K370" i="2"/>
  <c r="AN569" i="3"/>
  <c r="BJ569" i="3"/>
  <c r="AS569" i="3"/>
  <c r="AX569" i="3"/>
  <c r="AR368" i="2"/>
  <c r="AH368" i="2"/>
  <c r="AM368" i="2"/>
  <c r="BD368" i="2"/>
  <c r="AH570" i="3"/>
  <c r="Q571" i="3"/>
  <c r="AF444" i="3"/>
  <c r="W444" i="3"/>
  <c r="X444" i="3"/>
  <c r="AT267" i="2"/>
  <c r="AS267" i="2"/>
  <c r="AQ268" i="2" s="1"/>
  <c r="O248" i="2"/>
  <c r="Q248" i="2" s="1"/>
  <c r="P248" i="2"/>
  <c r="AW248" i="2"/>
  <c r="AX248" i="2"/>
  <c r="AF285" i="2"/>
  <c r="AI285" i="2" s="1"/>
  <c r="AG285" i="2"/>
  <c r="AL285" i="2"/>
  <c r="AK285" i="2"/>
  <c r="BF284" i="2"/>
  <c r="BB285" i="2"/>
  <c r="BE285" i="2" s="1"/>
  <c r="BC285" i="2"/>
  <c r="AO284" i="2"/>
  <c r="AM452" i="3" l="1"/>
  <c r="AL452" i="3"/>
  <c r="AR471" i="3"/>
  <c r="AQ471" i="3"/>
  <c r="AP451" i="3"/>
  <c r="BK452" i="3"/>
  <c r="BL452" i="3"/>
  <c r="AV459" i="3"/>
  <c r="AW459" i="3"/>
  <c r="Y242" i="2"/>
  <c r="Z242" i="2"/>
  <c r="AD445" i="3"/>
  <c r="Y445" i="3"/>
  <c r="AA445" i="3" s="1"/>
  <c r="Z445" i="3"/>
  <c r="U445" i="3"/>
  <c r="AC445" i="3"/>
  <c r="V445" i="3"/>
  <c r="AX570" i="3"/>
  <c r="AS570" i="3"/>
  <c r="BJ570" i="3"/>
  <c r="AN570" i="3"/>
  <c r="S242" i="2"/>
  <c r="T242" i="2"/>
  <c r="AR369" i="2"/>
  <c r="BD369" i="2"/>
  <c r="AM369" i="2"/>
  <c r="AH369" i="2"/>
  <c r="BC437" i="3"/>
  <c r="BD437" i="3"/>
  <c r="AB370" i="2"/>
  <c r="K371" i="2"/>
  <c r="Q572" i="3"/>
  <c r="AH571" i="3"/>
  <c r="AP268" i="2"/>
  <c r="AS268" i="2" s="1"/>
  <c r="AQ269" i="2" s="1"/>
  <c r="AZ248" i="2"/>
  <c r="AX249" i="2"/>
  <c r="AW249" i="2"/>
  <c r="O249" i="2"/>
  <c r="P249" i="2"/>
  <c r="R248" i="2"/>
  <c r="AY248" i="2"/>
  <c r="AO285" i="2"/>
  <c r="AJ285" i="2"/>
  <c r="AF286" i="2"/>
  <c r="AI286" i="2" s="1"/>
  <c r="AG286" i="2"/>
  <c r="BC286" i="2"/>
  <c r="BB286" i="2"/>
  <c r="BE286" i="2" s="1"/>
  <c r="AN285" i="2"/>
  <c r="BF285" i="2"/>
  <c r="AU471" i="3" l="1"/>
  <c r="BH453" i="3"/>
  <c r="BK453" i="3" s="1"/>
  <c r="BI453" i="3"/>
  <c r="AO452" i="3"/>
  <c r="AP452" i="3"/>
  <c r="AY459" i="3"/>
  <c r="AZ459" i="3"/>
  <c r="AT471" i="3"/>
  <c r="W243" i="2"/>
  <c r="X243" i="2"/>
  <c r="AY249" i="2"/>
  <c r="W445" i="3"/>
  <c r="X445" i="3"/>
  <c r="AR370" i="2"/>
  <c r="AH370" i="2"/>
  <c r="AM370" i="2"/>
  <c r="BD370" i="2"/>
  <c r="U242" i="2"/>
  <c r="V242" i="2"/>
  <c r="AB371" i="2"/>
  <c r="K372" i="2"/>
  <c r="AN571" i="3"/>
  <c r="BJ571" i="3"/>
  <c r="AS571" i="3"/>
  <c r="AX571" i="3"/>
  <c r="AB445" i="3"/>
  <c r="AP269" i="2"/>
  <c r="AS269" i="2" s="1"/>
  <c r="AQ270" i="2" s="1"/>
  <c r="AH572" i="3"/>
  <c r="Q573" i="3"/>
  <c r="BE437" i="3"/>
  <c r="BF437" i="3"/>
  <c r="AF445" i="3"/>
  <c r="AE445" i="3"/>
  <c r="AT268" i="2"/>
  <c r="AT269" i="2"/>
  <c r="R249" i="2"/>
  <c r="AZ249" i="2"/>
  <c r="Q249" i="2"/>
  <c r="AG287" i="2"/>
  <c r="AF287" i="2"/>
  <c r="AJ286" i="2"/>
  <c r="BB287" i="2"/>
  <c r="BE287" i="2" s="1"/>
  <c r="BC287" i="2"/>
  <c r="AK286" i="2"/>
  <c r="AL286" i="2"/>
  <c r="BF286" i="2"/>
  <c r="BI454" i="3" l="1"/>
  <c r="BH454" i="3"/>
  <c r="BL454" i="3" s="1"/>
  <c r="AV460" i="3"/>
  <c r="AW460" i="3"/>
  <c r="BL453" i="3"/>
  <c r="AR472" i="3"/>
  <c r="AQ472" i="3"/>
  <c r="AT472" i="3"/>
  <c r="AM453" i="3"/>
  <c r="AL453" i="3"/>
  <c r="Y243" i="2"/>
  <c r="Z243" i="2"/>
  <c r="AP270" i="2"/>
  <c r="AT270" i="2" s="1"/>
  <c r="Q574" i="3"/>
  <c r="AH573" i="3"/>
  <c r="AB372" i="2"/>
  <c r="K373" i="2"/>
  <c r="AX572" i="3"/>
  <c r="AS572" i="3"/>
  <c r="BJ572" i="3"/>
  <c r="AN572" i="3"/>
  <c r="AR371" i="2"/>
  <c r="BD371" i="2"/>
  <c r="AH371" i="2"/>
  <c r="AM371" i="2"/>
  <c r="BC438" i="3"/>
  <c r="BD438" i="3"/>
  <c r="T243" i="2"/>
  <c r="S243" i="2"/>
  <c r="U243" i="2" s="1"/>
  <c r="AC446" i="3"/>
  <c r="AE446" i="3" s="1"/>
  <c r="V446" i="3"/>
  <c r="U446" i="3"/>
  <c r="W446" i="3" s="1"/>
  <c r="AD446" i="3"/>
  <c r="Y446" i="3"/>
  <c r="Z446" i="3"/>
  <c r="P250" i="2"/>
  <c r="AX250" i="2"/>
  <c r="AW250" i="2"/>
  <c r="O250" i="2"/>
  <c r="AI287" i="2"/>
  <c r="AJ287" i="2"/>
  <c r="AO286" i="2"/>
  <c r="AN286" i="2"/>
  <c r="BC288" i="2"/>
  <c r="BB288" i="2"/>
  <c r="BF287" i="2"/>
  <c r="AS270" i="2" l="1"/>
  <c r="AZ460" i="3"/>
  <c r="BK454" i="3"/>
  <c r="BI455" i="3" s="1"/>
  <c r="AY460" i="3"/>
  <c r="AO453" i="3"/>
  <c r="AP453" i="3"/>
  <c r="BH455" i="3"/>
  <c r="AR473" i="3"/>
  <c r="AQ473" i="3"/>
  <c r="AW461" i="3"/>
  <c r="AV461" i="3"/>
  <c r="AU472" i="3"/>
  <c r="X244" i="2"/>
  <c r="W244" i="2"/>
  <c r="V243" i="2"/>
  <c r="Z447" i="3"/>
  <c r="U447" i="3"/>
  <c r="AC447" i="3"/>
  <c r="V447" i="3"/>
  <c r="AD447" i="3"/>
  <c r="Y447" i="3"/>
  <c r="X446" i="3"/>
  <c r="BF438" i="3"/>
  <c r="AH574" i="3"/>
  <c r="Q575" i="3"/>
  <c r="AB373" i="2"/>
  <c r="K374" i="2"/>
  <c r="S244" i="2"/>
  <c r="T244" i="2"/>
  <c r="AN573" i="3"/>
  <c r="BJ573" i="3"/>
  <c r="AS573" i="3"/>
  <c r="AX573" i="3"/>
  <c r="AB446" i="3"/>
  <c r="AA446" i="3"/>
  <c r="AF446" i="3"/>
  <c r="BE438" i="3"/>
  <c r="AR372" i="2"/>
  <c r="AH372" i="2"/>
  <c r="AM372" i="2"/>
  <c r="BD372" i="2"/>
  <c r="AQ271" i="2"/>
  <c r="AP271" i="2"/>
  <c r="R250" i="2"/>
  <c r="AY250" i="2"/>
  <c r="AZ250" i="2"/>
  <c r="Q250" i="2"/>
  <c r="AG288" i="2"/>
  <c r="AF288" i="2"/>
  <c r="BF288" i="2"/>
  <c r="BE288" i="2"/>
  <c r="AL287" i="2"/>
  <c r="AK287" i="2"/>
  <c r="BL455" i="3" l="1"/>
  <c r="AZ461" i="3"/>
  <c r="AY461" i="3"/>
  <c r="AT473" i="3"/>
  <c r="AU473" i="3"/>
  <c r="AW462" i="3"/>
  <c r="AV462" i="3"/>
  <c r="BK455" i="3"/>
  <c r="AL454" i="3"/>
  <c r="AO454" i="3" s="1"/>
  <c r="AM454" i="3"/>
  <c r="L112" i="22" s="1"/>
  <c r="Y244" i="2"/>
  <c r="Z244" i="2"/>
  <c r="AA447" i="3"/>
  <c r="AF447" i="3"/>
  <c r="AB447" i="3"/>
  <c r="X447" i="3"/>
  <c r="AB374" i="2"/>
  <c r="K375" i="2"/>
  <c r="U244" i="2"/>
  <c r="V244" i="2"/>
  <c r="AX574" i="3"/>
  <c r="AS574" i="3"/>
  <c r="BJ574" i="3"/>
  <c r="AN574" i="3"/>
  <c r="W447" i="3"/>
  <c r="AR373" i="2"/>
  <c r="BD373" i="2"/>
  <c r="AM373" i="2"/>
  <c r="AH373" i="2"/>
  <c r="BD439" i="3"/>
  <c r="BC439" i="3"/>
  <c r="Q576" i="3"/>
  <c r="AH575" i="3"/>
  <c r="AE447" i="3"/>
  <c r="AS271" i="2"/>
  <c r="AT271" i="2"/>
  <c r="AJ288" i="2"/>
  <c r="P251" i="2"/>
  <c r="AX251" i="2"/>
  <c r="AW251" i="2"/>
  <c r="O251" i="2"/>
  <c r="AI288" i="2"/>
  <c r="AO287" i="2"/>
  <c r="AN287" i="2"/>
  <c r="BB289" i="2"/>
  <c r="BE289" i="2" s="1"/>
  <c r="BC289" i="2"/>
  <c r="AL455" i="3" l="1"/>
  <c r="AO455" i="3" s="1"/>
  <c r="AM455" i="3"/>
  <c r="AY462" i="3"/>
  <c r="AZ462" i="3"/>
  <c r="AP454" i="3"/>
  <c r="N112" i="22"/>
  <c r="BH456" i="3"/>
  <c r="BI456" i="3"/>
  <c r="AQ474" i="3"/>
  <c r="AT474" i="3" s="1"/>
  <c r="AR474" i="3"/>
  <c r="X245" i="2"/>
  <c r="W245" i="2"/>
  <c r="T245" i="2"/>
  <c r="S245" i="2"/>
  <c r="U245" i="2" s="1"/>
  <c r="AN575" i="3"/>
  <c r="BJ575" i="3"/>
  <c r="AS575" i="3"/>
  <c r="AX575" i="3"/>
  <c r="AB375" i="2"/>
  <c r="K376" i="2"/>
  <c r="BE439" i="3"/>
  <c r="BF439" i="3"/>
  <c r="AH576" i="3"/>
  <c r="Q577" i="3"/>
  <c r="Z448" i="3"/>
  <c r="Y448" i="3"/>
  <c r="AC448" i="3"/>
  <c r="V448" i="3"/>
  <c r="U448" i="3"/>
  <c r="AD448" i="3"/>
  <c r="AR374" i="2"/>
  <c r="AH374" i="2"/>
  <c r="AM374" i="2"/>
  <c r="BD374" i="2"/>
  <c r="AQ272" i="2"/>
  <c r="AP272" i="2"/>
  <c r="AZ251" i="2"/>
  <c r="Q251" i="2"/>
  <c r="R251" i="2"/>
  <c r="AY251" i="2"/>
  <c r="AG289" i="2"/>
  <c r="AF289" i="2"/>
  <c r="AK288" i="2"/>
  <c r="AL288" i="2"/>
  <c r="BC290" i="2"/>
  <c r="BB290" i="2"/>
  <c r="BF289" i="2"/>
  <c r="AR475" i="3" l="1"/>
  <c r="AQ475" i="3"/>
  <c r="AU475" i="3" s="1"/>
  <c r="BK456" i="3"/>
  <c r="BL456" i="3"/>
  <c r="AW463" i="3"/>
  <c r="AV463" i="3"/>
  <c r="AM456" i="3"/>
  <c r="AL456" i="3"/>
  <c r="AU474" i="3"/>
  <c r="AP455" i="3"/>
  <c r="Z245" i="2"/>
  <c r="Y245" i="2"/>
  <c r="X246" i="2" s="1"/>
  <c r="V245" i="2"/>
  <c r="S246" i="2"/>
  <c r="T246" i="2"/>
  <c r="W448" i="3"/>
  <c r="X448" i="3"/>
  <c r="BC440" i="3"/>
  <c r="BE440" i="3" s="1"/>
  <c r="BD440" i="3"/>
  <c r="Q578" i="3"/>
  <c r="AH577" i="3"/>
  <c r="AB376" i="2"/>
  <c r="K377" i="2"/>
  <c r="AA448" i="3"/>
  <c r="AB448" i="3"/>
  <c r="AF448" i="3"/>
  <c r="AX576" i="3"/>
  <c r="AS576" i="3"/>
  <c r="BJ576" i="3"/>
  <c r="AN576" i="3"/>
  <c r="AR375" i="2"/>
  <c r="BD375" i="2"/>
  <c r="AH375" i="2"/>
  <c r="AM375" i="2"/>
  <c r="AE448" i="3"/>
  <c r="AT272" i="2"/>
  <c r="AS272" i="2"/>
  <c r="AQ273" i="2" s="1"/>
  <c r="O252" i="2"/>
  <c r="Q252" i="2" s="1"/>
  <c r="AX252" i="2"/>
  <c r="AW252" i="2"/>
  <c r="P252" i="2"/>
  <c r="AO288" i="2"/>
  <c r="BF290" i="2"/>
  <c r="AN288" i="2"/>
  <c r="AL289" i="2" s="1"/>
  <c r="AJ289" i="2"/>
  <c r="AI289" i="2"/>
  <c r="BE290" i="2"/>
  <c r="AT475" i="3" l="1"/>
  <c r="AR476" i="3" s="1"/>
  <c r="BH457" i="3"/>
  <c r="BI457" i="3"/>
  <c r="AY463" i="3"/>
  <c r="AZ463" i="3"/>
  <c r="AO456" i="3"/>
  <c r="AP456" i="3"/>
  <c r="W246" i="2"/>
  <c r="Y246" i="2" s="1"/>
  <c r="BF440" i="3"/>
  <c r="AB377" i="2"/>
  <c r="K378" i="2"/>
  <c r="BC441" i="3"/>
  <c r="BD441" i="3"/>
  <c r="AR376" i="2"/>
  <c r="AH376" i="2"/>
  <c r="AM376" i="2"/>
  <c r="BD376" i="2"/>
  <c r="AC449" i="3"/>
  <c r="Z449" i="3"/>
  <c r="U449" i="3"/>
  <c r="V449" i="3"/>
  <c r="AD449" i="3"/>
  <c r="Y449" i="3"/>
  <c r="AN577" i="3"/>
  <c r="BJ577" i="3"/>
  <c r="AS577" i="3"/>
  <c r="AX577" i="3"/>
  <c r="AH578" i="3"/>
  <c r="Q579" i="3"/>
  <c r="U246" i="2"/>
  <c r="V246" i="2"/>
  <c r="AP273" i="2"/>
  <c r="AS273" i="2" s="1"/>
  <c r="AQ274" i="2" s="1"/>
  <c r="AZ252" i="2"/>
  <c r="R252" i="2"/>
  <c r="AX253" i="2"/>
  <c r="O253" i="2"/>
  <c r="P253" i="2"/>
  <c r="AW253" i="2"/>
  <c r="AY252" i="2"/>
  <c r="AK289" i="2"/>
  <c r="AN289" i="2" s="1"/>
  <c r="AL290" i="2" s="1"/>
  <c r="AG290" i="2"/>
  <c r="AF290" i="2"/>
  <c r="BB291" i="2"/>
  <c r="BC291" i="2"/>
  <c r="AQ476" i="3" l="1"/>
  <c r="BL457" i="3"/>
  <c r="AM457" i="3"/>
  <c r="AL457" i="3"/>
  <c r="AO457" i="3" s="1"/>
  <c r="AW464" i="3"/>
  <c r="AV464" i="3"/>
  <c r="AT476" i="3"/>
  <c r="AU476" i="3"/>
  <c r="BK457" i="3"/>
  <c r="Z246" i="2"/>
  <c r="W247" i="2"/>
  <c r="Y247" i="2" s="1"/>
  <c r="X247" i="2"/>
  <c r="W449" i="3"/>
  <c r="X449" i="3"/>
  <c r="BE441" i="3"/>
  <c r="BF441" i="3"/>
  <c r="AX578" i="3"/>
  <c r="AS578" i="3"/>
  <c r="BJ578" i="3"/>
  <c r="AN578" i="3"/>
  <c r="AA449" i="3"/>
  <c r="AB449" i="3"/>
  <c r="AB378" i="2"/>
  <c r="K379" i="2"/>
  <c r="S247" i="2"/>
  <c r="U247" i="2" s="1"/>
  <c r="T247" i="2"/>
  <c r="AF449" i="3"/>
  <c r="AR377" i="2"/>
  <c r="BD377" i="2"/>
  <c r="AM377" i="2"/>
  <c r="AH377" i="2"/>
  <c r="Q580" i="3"/>
  <c r="AH579" i="3"/>
  <c r="AE449" i="3"/>
  <c r="AP274" i="2"/>
  <c r="AS274" i="2" s="1"/>
  <c r="AP275" i="2" s="1"/>
  <c r="AT273" i="2"/>
  <c r="AY253" i="2"/>
  <c r="AZ253" i="2"/>
  <c r="Q253" i="2"/>
  <c r="R253" i="2"/>
  <c r="AK290" i="2"/>
  <c r="AN290" i="2" s="1"/>
  <c r="AO289" i="2"/>
  <c r="AI290" i="2"/>
  <c r="AJ290" i="2"/>
  <c r="BF291" i="2"/>
  <c r="BE291" i="2"/>
  <c r="AZ464" i="3" l="1"/>
  <c r="AY464" i="3"/>
  <c r="AP457" i="3"/>
  <c r="AR477" i="3"/>
  <c r="AQ477" i="3"/>
  <c r="AL458" i="3"/>
  <c r="AO458" i="3" s="1"/>
  <c r="AM458" i="3"/>
  <c r="BI458" i="3"/>
  <c r="BH458" i="3"/>
  <c r="X248" i="2"/>
  <c r="W248" i="2"/>
  <c r="Z247" i="2"/>
  <c r="AT274" i="2"/>
  <c r="AQ275" i="2"/>
  <c r="AT275" i="2" s="1"/>
  <c r="AB379" i="2"/>
  <c r="K380" i="2"/>
  <c r="S248" i="2"/>
  <c r="U248" i="2" s="1"/>
  <c r="T248" i="2"/>
  <c r="AR378" i="2"/>
  <c r="AH378" i="2"/>
  <c r="AM378" i="2"/>
  <c r="BD378" i="2"/>
  <c r="AN579" i="3"/>
  <c r="BJ579" i="3"/>
  <c r="AS579" i="3"/>
  <c r="AX579" i="3"/>
  <c r="BD442" i="3"/>
  <c r="BC442" i="3"/>
  <c r="BE442" i="3" s="1"/>
  <c r="AH580" i="3"/>
  <c r="Q581" i="3"/>
  <c r="V247" i="2"/>
  <c r="U450" i="3"/>
  <c r="AD450" i="3"/>
  <c r="Z450" i="3"/>
  <c r="Y450" i="3"/>
  <c r="AC450" i="3"/>
  <c r="V450" i="3"/>
  <c r="AS275" i="2"/>
  <c r="AO290" i="2"/>
  <c r="P254" i="2"/>
  <c r="AX254" i="2"/>
  <c r="AW254" i="2"/>
  <c r="O254" i="2"/>
  <c r="AF291" i="2"/>
  <c r="AG291" i="2"/>
  <c r="AL291" i="2"/>
  <c r="AK291" i="2"/>
  <c r="BC292" i="2"/>
  <c r="BB292" i="2"/>
  <c r="BE292" i="2" s="1"/>
  <c r="AL459" i="3" l="1"/>
  <c r="AM459" i="3"/>
  <c r="AO459" i="3"/>
  <c r="BK458" i="3"/>
  <c r="BL458" i="3"/>
  <c r="AP458" i="3"/>
  <c r="AT477" i="3"/>
  <c r="AU477" i="3"/>
  <c r="AV465" i="3"/>
  <c r="AW465" i="3"/>
  <c r="Z248" i="2"/>
  <c r="Y248" i="2"/>
  <c r="X450" i="3"/>
  <c r="AF450" i="3"/>
  <c r="BF442" i="3"/>
  <c r="AE450" i="3"/>
  <c r="T249" i="2"/>
  <c r="S249" i="2"/>
  <c r="U249" i="2" s="1"/>
  <c r="W450" i="3"/>
  <c r="Q582" i="3"/>
  <c r="AH581" i="3"/>
  <c r="AB380" i="2"/>
  <c r="K381" i="2"/>
  <c r="BD443" i="3"/>
  <c r="BC443" i="3"/>
  <c r="AA450" i="3"/>
  <c r="AB450" i="3"/>
  <c r="AX580" i="3"/>
  <c r="AS580" i="3"/>
  <c r="BJ580" i="3"/>
  <c r="AN580" i="3"/>
  <c r="V248" i="2"/>
  <c r="AR379" i="2"/>
  <c r="BD379" i="2"/>
  <c r="AH379" i="2"/>
  <c r="AM379" i="2"/>
  <c r="AP276" i="2"/>
  <c r="AQ276" i="2"/>
  <c r="R254" i="2"/>
  <c r="AZ254" i="2"/>
  <c r="AY254" i="2"/>
  <c r="Q254" i="2"/>
  <c r="AJ291" i="2"/>
  <c r="AI291" i="2"/>
  <c r="AO291" i="2"/>
  <c r="BF292" i="2"/>
  <c r="AN291" i="2"/>
  <c r="BB293" i="2"/>
  <c r="BC293" i="2"/>
  <c r="BI459" i="3" l="1"/>
  <c r="BH459" i="3"/>
  <c r="BL459" i="3" s="1"/>
  <c r="AQ478" i="3"/>
  <c r="AR478" i="3"/>
  <c r="AM460" i="3"/>
  <c r="AL460" i="3"/>
  <c r="AY465" i="3"/>
  <c r="AZ465" i="3"/>
  <c r="AP459" i="3"/>
  <c r="X249" i="2"/>
  <c r="W249" i="2"/>
  <c r="S250" i="2"/>
  <c r="U250" i="2" s="1"/>
  <c r="T250" i="2"/>
  <c r="AR380" i="2"/>
  <c r="AH380" i="2"/>
  <c r="AM380" i="2"/>
  <c r="BD380" i="2"/>
  <c r="BE443" i="3"/>
  <c r="BF443" i="3"/>
  <c r="AN581" i="3"/>
  <c r="BJ581" i="3"/>
  <c r="AS581" i="3"/>
  <c r="AX581" i="3"/>
  <c r="V249" i="2"/>
  <c r="AH582" i="3"/>
  <c r="Q583" i="3"/>
  <c r="AB381" i="2"/>
  <c r="K382" i="2"/>
  <c r="Z451" i="3"/>
  <c r="U451" i="3"/>
  <c r="W451" i="3" s="1"/>
  <c r="V451" i="3"/>
  <c r="AC451" i="3"/>
  <c r="AE451" i="3" s="1"/>
  <c r="AD451" i="3"/>
  <c r="Y451" i="3"/>
  <c r="AS276" i="2"/>
  <c r="AT276" i="2"/>
  <c r="AW255" i="2"/>
  <c r="AY255" i="2" s="1"/>
  <c r="O255" i="2"/>
  <c r="AX255" i="2"/>
  <c r="P255" i="2"/>
  <c r="AF292" i="2"/>
  <c r="AI292" i="2" s="1"/>
  <c r="AG292" i="2"/>
  <c r="BF293" i="2"/>
  <c r="AK292" i="2"/>
  <c r="AN292" i="2" s="1"/>
  <c r="AL292" i="2"/>
  <c r="BE293" i="2"/>
  <c r="AP460" i="3" l="1"/>
  <c r="BK459" i="3"/>
  <c r="BI460" i="3" s="1"/>
  <c r="AO460" i="3"/>
  <c r="AT478" i="3"/>
  <c r="AU478" i="3"/>
  <c r="AW466" i="3"/>
  <c r="AV466" i="3"/>
  <c r="Z249" i="2"/>
  <c r="AB451" i="3"/>
  <c r="Y249" i="2"/>
  <c r="X250" i="2" s="1"/>
  <c r="AF451" i="3"/>
  <c r="T251" i="2"/>
  <c r="S251" i="2"/>
  <c r="AX582" i="3"/>
  <c r="AS582" i="3"/>
  <c r="BJ582" i="3"/>
  <c r="AN582" i="3"/>
  <c r="AA451" i="3"/>
  <c r="AC452" i="3"/>
  <c r="V452" i="3"/>
  <c r="Y452" i="3"/>
  <c r="U452" i="3"/>
  <c r="AD452" i="3"/>
  <c r="Z452" i="3"/>
  <c r="AB382" i="2"/>
  <c r="K383" i="2"/>
  <c r="AR381" i="2"/>
  <c r="BD381" i="2"/>
  <c r="AM381" i="2"/>
  <c r="AH381" i="2"/>
  <c r="X451" i="3"/>
  <c r="Q584" i="3"/>
  <c r="AH583" i="3"/>
  <c r="BD444" i="3"/>
  <c r="BC444" i="3"/>
  <c r="BE444" i="3" s="1"/>
  <c r="V250" i="2"/>
  <c r="AP277" i="2"/>
  <c r="AQ277" i="2"/>
  <c r="Q255" i="2"/>
  <c r="R255" i="2"/>
  <c r="AZ255" i="2"/>
  <c r="AJ292" i="2"/>
  <c r="AG293" i="2"/>
  <c r="AF293" i="2"/>
  <c r="AI293" i="2" s="1"/>
  <c r="AO292" i="2"/>
  <c r="AL293" i="2"/>
  <c r="AK293" i="2"/>
  <c r="AN293" i="2" s="1"/>
  <c r="BC294" i="2"/>
  <c r="BB294" i="2"/>
  <c r="BH460" i="3" l="1"/>
  <c r="BL460" i="3" s="1"/>
  <c r="W250" i="2"/>
  <c r="Z250" i="2" s="1"/>
  <c r="AQ479" i="3"/>
  <c r="AR479" i="3"/>
  <c r="AY466" i="3"/>
  <c r="AZ466" i="3"/>
  <c r="AL461" i="3"/>
  <c r="AM461" i="3"/>
  <c r="AA452" i="3"/>
  <c r="Y250" i="2"/>
  <c r="V251" i="2"/>
  <c r="BD445" i="3"/>
  <c r="BC445" i="3"/>
  <c r="AB383" i="2"/>
  <c r="K384" i="2"/>
  <c r="W452" i="3"/>
  <c r="X452" i="3"/>
  <c r="AN583" i="3"/>
  <c r="BJ583" i="3"/>
  <c r="AS583" i="3"/>
  <c r="AX583" i="3"/>
  <c r="AR382" i="2"/>
  <c r="AH382" i="2"/>
  <c r="AM382" i="2"/>
  <c r="BD382" i="2"/>
  <c r="AB452" i="3"/>
  <c r="U251" i="2"/>
  <c r="AH584" i="3"/>
  <c r="Q585" i="3"/>
  <c r="BF444" i="3"/>
  <c r="AE452" i="3"/>
  <c r="AF452" i="3"/>
  <c r="AS277" i="2"/>
  <c r="AT277" i="2"/>
  <c r="AX256" i="2"/>
  <c r="P256" i="2"/>
  <c r="AW256" i="2"/>
  <c r="O256" i="2"/>
  <c r="BF294" i="2"/>
  <c r="AF294" i="2"/>
  <c r="AG294" i="2"/>
  <c r="AJ293" i="2"/>
  <c r="AK294" i="2"/>
  <c r="AL294" i="2"/>
  <c r="BE294" i="2"/>
  <c r="AO293" i="2"/>
  <c r="BK460" i="3" l="1"/>
  <c r="BH461" i="3" s="1"/>
  <c r="BK461" i="3" s="1"/>
  <c r="BH462" i="3" s="1"/>
  <c r="AP461" i="3"/>
  <c r="AU479" i="3"/>
  <c r="BI461" i="3"/>
  <c r="AO461" i="3"/>
  <c r="AV467" i="3"/>
  <c r="AY467" i="3" s="1"/>
  <c r="AW467" i="3"/>
  <c r="AT479" i="3"/>
  <c r="BI462" i="3"/>
  <c r="W251" i="2"/>
  <c r="X251" i="2"/>
  <c r="BF445" i="3"/>
  <c r="Q586" i="3"/>
  <c r="AH585" i="3"/>
  <c r="AR383" i="2"/>
  <c r="BD383" i="2"/>
  <c r="AH383" i="2"/>
  <c r="AM383" i="2"/>
  <c r="AX584" i="3"/>
  <c r="AS584" i="3"/>
  <c r="BJ584" i="3"/>
  <c r="AN584" i="3"/>
  <c r="BE445" i="3"/>
  <c r="AD453" i="3"/>
  <c r="Y453" i="3"/>
  <c r="Z453" i="3"/>
  <c r="U453" i="3"/>
  <c r="V453" i="3"/>
  <c r="AC453" i="3"/>
  <c r="T252" i="2"/>
  <c r="S252" i="2"/>
  <c r="AB384" i="2"/>
  <c r="K385" i="2"/>
  <c r="AP278" i="2"/>
  <c r="AQ278" i="2"/>
  <c r="R256" i="2"/>
  <c r="AZ256" i="2"/>
  <c r="AY256" i="2"/>
  <c r="Q256" i="2"/>
  <c r="AJ294" i="2"/>
  <c r="AI294" i="2"/>
  <c r="AO294" i="2"/>
  <c r="BB295" i="2"/>
  <c r="BE295" i="2" s="1"/>
  <c r="BC295" i="2"/>
  <c r="AN294" i="2"/>
  <c r="BL461" i="3" l="1"/>
  <c r="BL462" i="3"/>
  <c r="AV468" i="3"/>
  <c r="AW468" i="3"/>
  <c r="AQ480" i="3"/>
  <c r="AR480" i="3"/>
  <c r="AZ467" i="3"/>
  <c r="BK462" i="3"/>
  <c r="AM462" i="3"/>
  <c r="AL462" i="3"/>
  <c r="Y251" i="2"/>
  <c r="Z251" i="2"/>
  <c r="X453" i="3"/>
  <c r="W453" i="3"/>
  <c r="AC454" i="3" s="1"/>
  <c r="V252" i="2"/>
  <c r="AB385" i="2"/>
  <c r="K386" i="2"/>
  <c r="BD446" i="3"/>
  <c r="BC446" i="3"/>
  <c r="AR384" i="2"/>
  <c r="AH384" i="2"/>
  <c r="AM384" i="2"/>
  <c r="BD384" i="2"/>
  <c r="AN585" i="3"/>
  <c r="BJ585" i="3"/>
  <c r="AS585" i="3"/>
  <c r="AX585" i="3"/>
  <c r="U252" i="2"/>
  <c r="AE453" i="3"/>
  <c r="AF453" i="3"/>
  <c r="AB453" i="3"/>
  <c r="AA453" i="3"/>
  <c r="AH586" i="3"/>
  <c r="Q587" i="3"/>
  <c r="AS278" i="2"/>
  <c r="AT278" i="2"/>
  <c r="AW257" i="2"/>
  <c r="AY257" i="2" s="1"/>
  <c r="AX257" i="2"/>
  <c r="P257" i="2"/>
  <c r="O257" i="2"/>
  <c r="AF295" i="2"/>
  <c r="AG295" i="2"/>
  <c r="AL295" i="2"/>
  <c r="AK295" i="2"/>
  <c r="AN295" i="2" s="1"/>
  <c r="BC296" i="2"/>
  <c r="BB296" i="2"/>
  <c r="BF295" i="2"/>
  <c r="AP462" i="3" l="1"/>
  <c r="AT480" i="3"/>
  <c r="AU480" i="3"/>
  <c r="BI463" i="3"/>
  <c r="BH463" i="3"/>
  <c r="AO462" i="3"/>
  <c r="AY468" i="3"/>
  <c r="AZ468" i="3"/>
  <c r="X252" i="2"/>
  <c r="W252" i="2"/>
  <c r="Y252" i="2" s="1"/>
  <c r="AD454" i="3"/>
  <c r="AF454" i="3" s="1"/>
  <c r="Y454" i="3"/>
  <c r="AA454" i="3" s="1"/>
  <c r="U454" i="3"/>
  <c r="W454" i="3" s="1"/>
  <c r="V454" i="3"/>
  <c r="Z454" i="3"/>
  <c r="AE454" i="3"/>
  <c r="BF446" i="3"/>
  <c r="BE446" i="3"/>
  <c r="Q588" i="3"/>
  <c r="AH587" i="3"/>
  <c r="AX586" i="3"/>
  <c r="AS586" i="3"/>
  <c r="BJ586" i="3"/>
  <c r="AN586" i="3"/>
  <c r="AB386" i="2"/>
  <c r="K387" i="2"/>
  <c r="T253" i="2"/>
  <c r="S253" i="2"/>
  <c r="M112" i="22"/>
  <c r="E112" i="22" s="1"/>
  <c r="G112" i="22" s="1"/>
  <c r="AR385" i="2"/>
  <c r="BD385" i="2"/>
  <c r="AM385" i="2"/>
  <c r="AH385" i="2"/>
  <c r="AQ279" i="2"/>
  <c r="AP279" i="2"/>
  <c r="Q257" i="2"/>
  <c r="R257" i="2"/>
  <c r="AZ257" i="2"/>
  <c r="AI295" i="2"/>
  <c r="AJ295" i="2"/>
  <c r="BF296" i="2"/>
  <c r="AO295" i="2"/>
  <c r="AK296" i="2"/>
  <c r="AL296" i="2"/>
  <c r="BE296" i="2"/>
  <c r="BL463" i="3" l="1"/>
  <c r="AV469" i="3"/>
  <c r="AY469" i="3" s="1"/>
  <c r="AW469" i="3"/>
  <c r="AM463" i="3"/>
  <c r="AL463" i="3"/>
  <c r="BK463" i="3"/>
  <c r="AR481" i="3"/>
  <c r="AQ481" i="3"/>
  <c r="K112" i="22"/>
  <c r="D112" i="22" s="1"/>
  <c r="C112" i="22" s="1"/>
  <c r="AB454" i="3"/>
  <c r="X454" i="3"/>
  <c r="W253" i="2"/>
  <c r="X253" i="2"/>
  <c r="Z252" i="2"/>
  <c r="AD455" i="3"/>
  <c r="U455" i="3"/>
  <c r="V455" i="3"/>
  <c r="AC455" i="3"/>
  <c r="AE455" i="3" s="1"/>
  <c r="Z455" i="3"/>
  <c r="Y455" i="3"/>
  <c r="V253" i="2"/>
  <c r="BC447" i="3"/>
  <c r="BE447" i="3" s="1"/>
  <c r="BD447" i="3"/>
  <c r="AR386" i="2"/>
  <c r="AH386" i="2"/>
  <c r="AM386" i="2"/>
  <c r="BD386" i="2"/>
  <c r="AH588" i="3"/>
  <c r="Q589" i="3"/>
  <c r="U253" i="2"/>
  <c r="AB387" i="2"/>
  <c r="K388" i="2"/>
  <c r="AN587" i="3"/>
  <c r="BJ587" i="3"/>
  <c r="AS587" i="3"/>
  <c r="AX587" i="3"/>
  <c r="AT279" i="2"/>
  <c r="AS279" i="2"/>
  <c r="AW258" i="2"/>
  <c r="O258" i="2"/>
  <c r="AX258" i="2"/>
  <c r="P258" i="2"/>
  <c r="AG296" i="2"/>
  <c r="AF296" i="2"/>
  <c r="BB297" i="2"/>
  <c r="BC297" i="2"/>
  <c r="AO296" i="2"/>
  <c r="AN296" i="2"/>
  <c r="AU481" i="3" l="1"/>
  <c r="AV470" i="3"/>
  <c r="AY470" i="3" s="1"/>
  <c r="AW470" i="3"/>
  <c r="BI464" i="3"/>
  <c r="BH464" i="3"/>
  <c r="AT481" i="3"/>
  <c r="AO463" i="3"/>
  <c r="AP463" i="3"/>
  <c r="AZ469" i="3"/>
  <c r="AF455" i="3"/>
  <c r="AB455" i="3"/>
  <c r="Y253" i="2"/>
  <c r="Z253" i="2"/>
  <c r="X455" i="3"/>
  <c r="W455" i="3"/>
  <c r="Y456" i="3" s="1"/>
  <c r="AA455" i="3"/>
  <c r="BF447" i="3"/>
  <c r="BC448" i="3"/>
  <c r="BE448" i="3" s="1"/>
  <c r="BC449" i="3" s="1"/>
  <c r="BE449" i="3" s="1"/>
  <c r="BD448" i="3"/>
  <c r="K389" i="2"/>
  <c r="AB388" i="2"/>
  <c r="Q590" i="3"/>
  <c r="AH589" i="3"/>
  <c r="T254" i="2"/>
  <c r="S254" i="2"/>
  <c r="AR387" i="2"/>
  <c r="BD387" i="2"/>
  <c r="AH387" i="2"/>
  <c r="AM387" i="2"/>
  <c r="AX588" i="3"/>
  <c r="AS588" i="3"/>
  <c r="BJ588" i="3"/>
  <c r="AN588" i="3"/>
  <c r="AQ280" i="2"/>
  <c r="AP280" i="2"/>
  <c r="R258" i="2"/>
  <c r="Q258" i="2"/>
  <c r="AZ258" i="2"/>
  <c r="AY258" i="2"/>
  <c r="AJ296" i="2"/>
  <c r="AI296" i="2"/>
  <c r="AF297" i="2" s="1"/>
  <c r="AI297" i="2" s="1"/>
  <c r="BF297" i="2"/>
  <c r="AL297" i="2"/>
  <c r="AK297" i="2"/>
  <c r="AN297" i="2" s="1"/>
  <c r="BE297" i="2"/>
  <c r="BL464" i="3" l="1"/>
  <c r="AL464" i="3"/>
  <c r="AO464" i="3" s="1"/>
  <c r="AM464" i="3"/>
  <c r="BK464" i="3"/>
  <c r="AZ470" i="3"/>
  <c r="AQ482" i="3"/>
  <c r="AR482" i="3"/>
  <c r="AW471" i="3"/>
  <c r="AV471" i="3"/>
  <c r="W254" i="2"/>
  <c r="Y254" i="2" s="1"/>
  <c r="X254" i="2"/>
  <c r="V254" i="2"/>
  <c r="AC456" i="3"/>
  <c r="AE456" i="3" s="1"/>
  <c r="AA456" i="3"/>
  <c r="AD456" i="3"/>
  <c r="Z456" i="3"/>
  <c r="AB456" i="3" s="1"/>
  <c r="U456" i="3"/>
  <c r="V456" i="3"/>
  <c r="BF448" i="3"/>
  <c r="BD449" i="3"/>
  <c r="BF449" i="3" s="1"/>
  <c r="BC450" i="3"/>
  <c r="BE450" i="3" s="1"/>
  <c r="BD450" i="3"/>
  <c r="BD388" i="2"/>
  <c r="AH388" i="2"/>
  <c r="AR388" i="2"/>
  <c r="AM388" i="2"/>
  <c r="AN589" i="3"/>
  <c r="BJ589" i="3"/>
  <c r="AS589" i="3"/>
  <c r="AX589" i="3"/>
  <c r="AB389" i="2"/>
  <c r="K390" i="2"/>
  <c r="U254" i="2"/>
  <c r="AH590" i="3"/>
  <c r="Q591" i="3"/>
  <c r="AT280" i="2"/>
  <c r="AS280" i="2"/>
  <c r="AQ281" i="2" s="1"/>
  <c r="O259" i="2"/>
  <c r="Q259" i="2" s="1"/>
  <c r="AX259" i="2"/>
  <c r="P259" i="2"/>
  <c r="AW259" i="2"/>
  <c r="AG297" i="2"/>
  <c r="AJ297" i="2" s="1"/>
  <c r="AG298" i="2"/>
  <c r="AF298" i="2"/>
  <c r="AI298" i="2" s="1"/>
  <c r="AO297" i="2"/>
  <c r="BC298" i="2"/>
  <c r="BB298" i="2"/>
  <c r="AK298" i="2"/>
  <c r="AL298" i="2"/>
  <c r="AP464" i="3" l="1"/>
  <c r="AY471" i="3"/>
  <c r="AZ471" i="3"/>
  <c r="BH465" i="3"/>
  <c r="BI465" i="3"/>
  <c r="AM465" i="3"/>
  <c r="AL465" i="3"/>
  <c r="AP465" i="3" s="1"/>
  <c r="AT482" i="3"/>
  <c r="AU482" i="3"/>
  <c r="Z254" i="2"/>
  <c r="W255" i="2"/>
  <c r="Y255" i="2" s="1"/>
  <c r="X255" i="2"/>
  <c r="AF456" i="3"/>
  <c r="X456" i="3"/>
  <c r="W456" i="3"/>
  <c r="BC451" i="3"/>
  <c r="BD451" i="3"/>
  <c r="AP281" i="2"/>
  <c r="AS281" i="2" s="1"/>
  <c r="Q592" i="3"/>
  <c r="AH591" i="3"/>
  <c r="AM389" i="2"/>
  <c r="AR389" i="2"/>
  <c r="BD389" i="2"/>
  <c r="AH389" i="2"/>
  <c r="K391" i="2"/>
  <c r="AB390" i="2"/>
  <c r="AX590" i="3"/>
  <c r="AS590" i="3"/>
  <c r="BJ590" i="3"/>
  <c r="AN590" i="3"/>
  <c r="BF450" i="3"/>
  <c r="T255" i="2"/>
  <c r="S255" i="2"/>
  <c r="U255" i="2" s="1"/>
  <c r="AZ259" i="2"/>
  <c r="AY259" i="2"/>
  <c r="P260" i="2"/>
  <c r="AW260" i="2"/>
  <c r="AX260" i="2"/>
  <c r="O260" i="2"/>
  <c r="R259" i="2"/>
  <c r="AG299" i="2"/>
  <c r="AF299" i="2"/>
  <c r="AI299" i="2" s="1"/>
  <c r="AO298" i="2"/>
  <c r="AJ298" i="2"/>
  <c r="BF298" i="2"/>
  <c r="AN298" i="2"/>
  <c r="BE298" i="2"/>
  <c r="AO465" i="3" l="1"/>
  <c r="BK465" i="3"/>
  <c r="BL465" i="3"/>
  <c r="AR483" i="3"/>
  <c r="AQ483" i="3"/>
  <c r="AM466" i="3"/>
  <c r="L113" i="22" s="1"/>
  <c r="AL466" i="3"/>
  <c r="AV472" i="3"/>
  <c r="AW472" i="3"/>
  <c r="AT281" i="2"/>
  <c r="W256" i="2"/>
  <c r="Y256" i="2" s="1"/>
  <c r="X256" i="2"/>
  <c r="Z255" i="2"/>
  <c r="V255" i="2"/>
  <c r="AD457" i="3"/>
  <c r="U457" i="3"/>
  <c r="AC457" i="3"/>
  <c r="Y457" i="3"/>
  <c r="Z457" i="3"/>
  <c r="V457" i="3"/>
  <c r="S256" i="2"/>
  <c r="U256" i="2" s="1"/>
  <c r="T256" i="2"/>
  <c r="BD390" i="2"/>
  <c r="AH390" i="2"/>
  <c r="AM390" i="2"/>
  <c r="AR390" i="2"/>
  <c r="AH592" i="3"/>
  <c r="Q593" i="3"/>
  <c r="AB391" i="2"/>
  <c r="K392" i="2"/>
  <c r="AN591" i="3"/>
  <c r="BJ591" i="3"/>
  <c r="AS591" i="3"/>
  <c r="AX591" i="3"/>
  <c r="BE451" i="3"/>
  <c r="BF451" i="3"/>
  <c r="AQ282" i="2"/>
  <c r="AP282" i="2"/>
  <c r="R260" i="2"/>
  <c r="AY260" i="2"/>
  <c r="AZ260" i="2"/>
  <c r="Q260" i="2"/>
  <c r="AJ299" i="2"/>
  <c r="AF300" i="2"/>
  <c r="AI300" i="2" s="1"/>
  <c r="AG300" i="2"/>
  <c r="AL299" i="2"/>
  <c r="AK299" i="2"/>
  <c r="BB299" i="2"/>
  <c r="BE299" i="2" s="1"/>
  <c r="BC299" i="2"/>
  <c r="AP466" i="3" l="1"/>
  <c r="N113" i="22"/>
  <c r="AO466" i="3"/>
  <c r="AU483" i="3"/>
  <c r="AY472" i="3"/>
  <c r="AZ472" i="3"/>
  <c r="AT483" i="3"/>
  <c r="BH466" i="3"/>
  <c r="BI466" i="3"/>
  <c r="X257" i="2"/>
  <c r="W257" i="2"/>
  <c r="Z256" i="2"/>
  <c r="AA457" i="3"/>
  <c r="AB457" i="3"/>
  <c r="AE457" i="3"/>
  <c r="AF457" i="3"/>
  <c r="W457" i="3"/>
  <c r="X457" i="3"/>
  <c r="V256" i="2"/>
  <c r="S257" i="2"/>
  <c r="T257" i="2"/>
  <c r="AX592" i="3"/>
  <c r="AS592" i="3"/>
  <c r="BJ592" i="3"/>
  <c r="AN592" i="3"/>
  <c r="BC452" i="3"/>
  <c r="BD452" i="3"/>
  <c r="Q594" i="3"/>
  <c r="AH593" i="3"/>
  <c r="AB392" i="2"/>
  <c r="K393" i="2"/>
  <c r="AH391" i="2"/>
  <c r="AM391" i="2"/>
  <c r="BD391" i="2"/>
  <c r="AR391" i="2"/>
  <c r="AT282" i="2"/>
  <c r="AS282" i="2"/>
  <c r="P261" i="2"/>
  <c r="AW261" i="2"/>
  <c r="AX261" i="2"/>
  <c r="O261" i="2"/>
  <c r="AO299" i="2"/>
  <c r="AG301" i="2"/>
  <c r="AF301" i="2"/>
  <c r="AJ300" i="2"/>
  <c r="BF299" i="2"/>
  <c r="AN299" i="2"/>
  <c r="AL300" i="2" s="1"/>
  <c r="BC300" i="2"/>
  <c r="BB300" i="2"/>
  <c r="BK466" i="3" l="1"/>
  <c r="BL466" i="3"/>
  <c r="AQ484" i="3"/>
  <c r="AR484" i="3"/>
  <c r="AM467" i="3"/>
  <c r="AL467" i="3"/>
  <c r="AO467" i="3" s="1"/>
  <c r="AV473" i="3"/>
  <c r="AY473" i="3" s="1"/>
  <c r="AW473" i="3"/>
  <c r="Z257" i="2"/>
  <c r="Y257" i="2"/>
  <c r="Z458" i="3"/>
  <c r="U458" i="3"/>
  <c r="W458" i="3" s="1"/>
  <c r="Y458" i="3"/>
  <c r="AD458" i="3"/>
  <c r="AC458" i="3"/>
  <c r="V458" i="3"/>
  <c r="V257" i="2"/>
  <c r="BE452" i="3"/>
  <c r="BF452" i="3"/>
  <c r="K394" i="2"/>
  <c r="AB393" i="2"/>
  <c r="AN593" i="3"/>
  <c r="BJ593" i="3"/>
  <c r="AS593" i="3"/>
  <c r="AX593" i="3"/>
  <c r="BD392" i="2"/>
  <c r="AM392" i="2"/>
  <c r="AR392" i="2"/>
  <c r="AH392" i="2"/>
  <c r="AH594" i="3"/>
  <c r="Q595" i="3"/>
  <c r="U257" i="2"/>
  <c r="AP283" i="2"/>
  <c r="AQ283" i="2"/>
  <c r="R261" i="2"/>
  <c r="AJ301" i="2"/>
  <c r="AZ261" i="2"/>
  <c r="AY261" i="2"/>
  <c r="Q261" i="2"/>
  <c r="AK300" i="2"/>
  <c r="AO300" i="2" s="1"/>
  <c r="AI301" i="2"/>
  <c r="AF302" i="2" s="1"/>
  <c r="BF300" i="2"/>
  <c r="BE300" i="2"/>
  <c r="AZ473" i="3" l="1"/>
  <c r="AM468" i="3"/>
  <c r="AL468" i="3"/>
  <c r="AP468" i="3" s="1"/>
  <c r="AW474" i="3"/>
  <c r="AV474" i="3"/>
  <c r="AY474" i="3" s="1"/>
  <c r="AP467" i="3"/>
  <c r="AT484" i="3"/>
  <c r="AU484" i="3"/>
  <c r="BH467" i="3"/>
  <c r="BI467" i="3"/>
  <c r="X258" i="2"/>
  <c r="W258" i="2"/>
  <c r="Y258" i="2" s="1"/>
  <c r="AB458" i="3"/>
  <c r="AF458" i="3"/>
  <c r="X458" i="3"/>
  <c r="Y459" i="3"/>
  <c r="V459" i="3"/>
  <c r="Z459" i="3"/>
  <c r="AC459" i="3"/>
  <c r="U459" i="3"/>
  <c r="AD459" i="3"/>
  <c r="AA458" i="3"/>
  <c r="AE458" i="3"/>
  <c r="AE459" i="3" s="1"/>
  <c r="AX594" i="3"/>
  <c r="AS594" i="3"/>
  <c r="BJ594" i="3"/>
  <c r="AN594" i="3"/>
  <c r="BD393" i="2"/>
  <c r="AH393" i="2"/>
  <c r="AR393" i="2"/>
  <c r="AM393" i="2"/>
  <c r="K395" i="2"/>
  <c r="AB394" i="2"/>
  <c r="T258" i="2"/>
  <c r="S258" i="2"/>
  <c r="Q596" i="3"/>
  <c r="AH595" i="3"/>
  <c r="BC453" i="3"/>
  <c r="BD453" i="3"/>
  <c r="AT283" i="2"/>
  <c r="AS283" i="2"/>
  <c r="P262" i="2"/>
  <c r="AX262" i="2"/>
  <c r="O262" i="2"/>
  <c r="AW262" i="2"/>
  <c r="AN300" i="2"/>
  <c r="AL301" i="2" s="1"/>
  <c r="AI302" i="2"/>
  <c r="AF303" i="2" s="1"/>
  <c r="AG302" i="2"/>
  <c r="AJ302" i="2" s="1"/>
  <c r="BB301" i="2"/>
  <c r="BE301" i="2" s="1"/>
  <c r="BC301" i="2"/>
  <c r="AO468" i="3" l="1"/>
  <c r="AV475" i="3"/>
  <c r="AY475" i="3" s="1"/>
  <c r="AW475" i="3"/>
  <c r="AR485" i="3"/>
  <c r="AQ485" i="3"/>
  <c r="AZ474" i="3"/>
  <c r="BK467" i="3"/>
  <c r="BL467" i="3"/>
  <c r="W259" i="2"/>
  <c r="X259" i="2"/>
  <c r="Z258" i="2"/>
  <c r="X459" i="3"/>
  <c r="AA459" i="3"/>
  <c r="AF459" i="3"/>
  <c r="W459" i="3"/>
  <c r="AD460" i="3" s="1"/>
  <c r="AB459" i="3"/>
  <c r="BF453" i="3"/>
  <c r="BE453" i="3"/>
  <c r="BC454" i="3" s="1"/>
  <c r="AN595" i="3"/>
  <c r="BJ595" i="3"/>
  <c r="AS595" i="3"/>
  <c r="AX595" i="3"/>
  <c r="V258" i="2"/>
  <c r="AH394" i="2"/>
  <c r="BD394" i="2"/>
  <c r="AR394" i="2"/>
  <c r="AM394" i="2"/>
  <c r="AH596" i="3"/>
  <c r="Q597" i="3"/>
  <c r="U258" i="2"/>
  <c r="K396" i="2"/>
  <c r="AB395" i="2"/>
  <c r="AQ284" i="2"/>
  <c r="AP284" i="2"/>
  <c r="AG303" i="2"/>
  <c r="AJ303" i="2" s="1"/>
  <c r="R262" i="2"/>
  <c r="AK301" i="2"/>
  <c r="AN301" i="2" s="1"/>
  <c r="AY262" i="2"/>
  <c r="AZ262" i="2"/>
  <c r="Q262" i="2"/>
  <c r="BC302" i="2"/>
  <c r="BB302" i="2"/>
  <c r="BF301" i="2"/>
  <c r="AI303" i="2"/>
  <c r="BH468" i="3" l="1"/>
  <c r="BI468" i="3"/>
  <c r="AZ475" i="3"/>
  <c r="AV476" i="3"/>
  <c r="AZ476" i="3" s="1"/>
  <c r="AW476" i="3"/>
  <c r="AT485" i="3"/>
  <c r="AU485" i="3"/>
  <c r="AM469" i="3"/>
  <c r="AL469" i="3"/>
  <c r="AO469" i="3" s="1"/>
  <c r="Y259" i="2"/>
  <c r="Z259" i="2"/>
  <c r="U460" i="3"/>
  <c r="W460" i="3" s="1"/>
  <c r="V461" i="3" s="1"/>
  <c r="Y460" i="3"/>
  <c r="Z460" i="3"/>
  <c r="V460" i="3"/>
  <c r="AC460" i="3"/>
  <c r="BD454" i="3"/>
  <c r="BF454" i="3" s="1"/>
  <c r="AR395" i="2"/>
  <c r="AM395" i="2"/>
  <c r="BD395" i="2"/>
  <c r="AH395" i="2"/>
  <c r="BE454" i="3"/>
  <c r="K397" i="2"/>
  <c r="AB396" i="2"/>
  <c r="Q598" i="3"/>
  <c r="AH597" i="3"/>
  <c r="S259" i="2"/>
  <c r="U259" i="2" s="1"/>
  <c r="T259" i="2"/>
  <c r="AX596" i="3"/>
  <c r="AS596" i="3"/>
  <c r="BJ596" i="3"/>
  <c r="AN596" i="3"/>
  <c r="AT284" i="2"/>
  <c r="AS284" i="2"/>
  <c r="AQ285" i="2" s="1"/>
  <c r="AO301" i="2"/>
  <c r="O263" i="2"/>
  <c r="Q263" i="2" s="1"/>
  <c r="AW263" i="2"/>
  <c r="AY263" i="2" s="1"/>
  <c r="P263" i="2"/>
  <c r="AX263" i="2"/>
  <c r="BF302" i="2"/>
  <c r="BE302" i="2"/>
  <c r="BC303" i="2" s="1"/>
  <c r="AG304" i="2"/>
  <c r="AF304" i="2"/>
  <c r="AI304" i="2" s="1"/>
  <c r="AK302" i="2"/>
  <c r="AL302" i="2"/>
  <c r="Y461" i="3" l="1"/>
  <c r="AY476" i="3"/>
  <c r="AV477" i="3" s="1"/>
  <c r="AM470" i="3"/>
  <c r="AL470" i="3"/>
  <c r="AQ486" i="3"/>
  <c r="AR486" i="3"/>
  <c r="AP469" i="3"/>
  <c r="AW477" i="3"/>
  <c r="BK468" i="3"/>
  <c r="BL468" i="3"/>
  <c r="X460" i="3"/>
  <c r="AC461" i="3"/>
  <c r="W260" i="2"/>
  <c r="X260" i="2"/>
  <c r="AD461" i="3"/>
  <c r="Z461" i="3"/>
  <c r="AB461" i="3" s="1"/>
  <c r="U461" i="3"/>
  <c r="AB460" i="3"/>
  <c r="AA460" i="3"/>
  <c r="AA461" i="3" s="1"/>
  <c r="AE460" i="3"/>
  <c r="AE461" i="3" s="1"/>
  <c r="AF460" i="3"/>
  <c r="AH598" i="3"/>
  <c r="Q599" i="3"/>
  <c r="AN597" i="3"/>
  <c r="BJ597" i="3"/>
  <c r="AS597" i="3"/>
  <c r="AX597" i="3"/>
  <c r="BC455" i="3"/>
  <c r="BE455" i="3" s="1"/>
  <c r="BD455" i="3"/>
  <c r="V259" i="2"/>
  <c r="AM396" i="2"/>
  <c r="AH396" i="2"/>
  <c r="BD396" i="2"/>
  <c r="AR396" i="2"/>
  <c r="AP285" i="2"/>
  <c r="AS285" i="2" s="1"/>
  <c r="T260" i="2"/>
  <c r="S260" i="2"/>
  <c r="U260" i="2" s="1"/>
  <c r="K398" i="2"/>
  <c r="AB397" i="2"/>
  <c r="AZ263" i="2"/>
  <c r="AW264" i="2"/>
  <c r="AY264" i="2" s="1"/>
  <c r="O264" i="2"/>
  <c r="Q264" i="2" s="1"/>
  <c r="P264" i="2"/>
  <c r="AX264" i="2"/>
  <c r="R263" i="2"/>
  <c r="BB303" i="2"/>
  <c r="BE303" i="2" s="1"/>
  <c r="AO302" i="2"/>
  <c r="AN302" i="2"/>
  <c r="AF305" i="2"/>
  <c r="AG305" i="2"/>
  <c r="AJ304" i="2"/>
  <c r="AO470" i="3" l="1"/>
  <c r="AP470" i="3"/>
  <c r="AY477" i="3"/>
  <c r="AZ477" i="3"/>
  <c r="AT486" i="3"/>
  <c r="AU486" i="3"/>
  <c r="BI469" i="3"/>
  <c r="BH469" i="3"/>
  <c r="AF461" i="3"/>
  <c r="Y260" i="2"/>
  <c r="Z260" i="2"/>
  <c r="W461" i="3"/>
  <c r="X461" i="3"/>
  <c r="AT285" i="2"/>
  <c r="BD456" i="3"/>
  <c r="BC456" i="3"/>
  <c r="BE456" i="3" s="1"/>
  <c r="V260" i="2"/>
  <c r="AX598" i="3"/>
  <c r="AS598" i="3"/>
  <c r="BJ598" i="3"/>
  <c r="AN598" i="3"/>
  <c r="AB398" i="2"/>
  <c r="K399" i="2"/>
  <c r="BF455" i="3"/>
  <c r="AH397" i="2"/>
  <c r="AM397" i="2"/>
  <c r="AR397" i="2"/>
  <c r="BD397" i="2"/>
  <c r="T261" i="2"/>
  <c r="S261" i="2"/>
  <c r="Q600" i="3"/>
  <c r="AH599" i="3"/>
  <c r="AP286" i="2"/>
  <c r="AS286" i="2" s="1"/>
  <c r="AQ286" i="2"/>
  <c r="AZ264" i="2"/>
  <c r="R264" i="2"/>
  <c r="AW265" i="2"/>
  <c r="AY265" i="2" s="1"/>
  <c r="O265" i="2"/>
  <c r="Q265" i="2" s="1"/>
  <c r="AX265" i="2"/>
  <c r="P265" i="2"/>
  <c r="BF303" i="2"/>
  <c r="AJ305" i="2"/>
  <c r="BC304" i="2"/>
  <c r="BB304" i="2"/>
  <c r="AI305" i="2"/>
  <c r="AL303" i="2"/>
  <c r="AK303" i="2"/>
  <c r="BL469" i="3" l="1"/>
  <c r="AV478" i="3"/>
  <c r="AY478" i="3" s="1"/>
  <c r="AW478" i="3"/>
  <c r="BK469" i="3"/>
  <c r="AQ487" i="3"/>
  <c r="AT487" i="3" s="1"/>
  <c r="AR487" i="3"/>
  <c r="AL471" i="3"/>
  <c r="AO471" i="3" s="1"/>
  <c r="AM471" i="3"/>
  <c r="X261" i="2"/>
  <c r="W261" i="2"/>
  <c r="Y261" i="2" s="1"/>
  <c r="Y462" i="3"/>
  <c r="V462" i="3"/>
  <c r="AC462" i="3"/>
  <c r="U462" i="3"/>
  <c r="AD462" i="3"/>
  <c r="Z462" i="3"/>
  <c r="BF456" i="3"/>
  <c r="AH398" i="2"/>
  <c r="AR398" i="2"/>
  <c r="BD398" i="2"/>
  <c r="AM398" i="2"/>
  <c r="K400" i="2"/>
  <c r="AB399" i="2"/>
  <c r="AH600" i="3"/>
  <c r="Q601" i="3"/>
  <c r="AN599" i="3"/>
  <c r="BJ599" i="3"/>
  <c r="AS599" i="3"/>
  <c r="AX599" i="3"/>
  <c r="BC457" i="3"/>
  <c r="BE457" i="3" s="1"/>
  <c r="BD457" i="3"/>
  <c r="U261" i="2"/>
  <c r="V261" i="2"/>
  <c r="AT286" i="2"/>
  <c r="AQ287" i="2"/>
  <c r="AP287" i="2"/>
  <c r="R265" i="2"/>
  <c r="AX266" i="2"/>
  <c r="P266" i="2"/>
  <c r="O266" i="2"/>
  <c r="AW266" i="2"/>
  <c r="AZ265" i="2"/>
  <c r="AO303" i="2"/>
  <c r="AN303" i="2"/>
  <c r="AL304" i="2" s="1"/>
  <c r="AG306" i="2"/>
  <c r="AF306" i="2"/>
  <c r="AI306" i="2" s="1"/>
  <c r="BF304" i="2"/>
  <c r="BE304" i="2"/>
  <c r="AR488" i="3" l="1"/>
  <c r="AQ488" i="3"/>
  <c r="AV479" i="3"/>
  <c r="AY479" i="3" s="1"/>
  <c r="AW479" i="3"/>
  <c r="AP471" i="3"/>
  <c r="BH470" i="3"/>
  <c r="BI470" i="3"/>
  <c r="AL472" i="3"/>
  <c r="AM472" i="3"/>
  <c r="AU487" i="3"/>
  <c r="AZ478" i="3"/>
  <c r="X262" i="2"/>
  <c r="W262" i="2"/>
  <c r="Y262" i="2" s="1"/>
  <c r="Z261" i="2"/>
  <c r="X462" i="3"/>
  <c r="W462" i="3"/>
  <c r="AF462" i="3"/>
  <c r="AE462" i="3"/>
  <c r="AB462" i="3"/>
  <c r="AA462" i="3"/>
  <c r="BF457" i="3"/>
  <c r="Q602" i="3"/>
  <c r="AH601" i="3"/>
  <c r="S262" i="2"/>
  <c r="U262" i="2" s="1"/>
  <c r="T262" i="2"/>
  <c r="AX600" i="3"/>
  <c r="AS600" i="3"/>
  <c r="BJ600" i="3"/>
  <c r="AN600" i="3"/>
  <c r="AR399" i="2"/>
  <c r="AH399" i="2"/>
  <c r="BD399" i="2"/>
  <c r="AM399" i="2"/>
  <c r="BC458" i="3"/>
  <c r="BE458" i="3" s="1"/>
  <c r="BD458" i="3"/>
  <c r="AB400" i="2"/>
  <c r="K401" i="2"/>
  <c r="AT287" i="2"/>
  <c r="AS287" i="2"/>
  <c r="R266" i="2"/>
  <c r="Q266" i="2"/>
  <c r="AY266" i="2"/>
  <c r="AZ266" i="2"/>
  <c r="AK304" i="2"/>
  <c r="AN304" i="2" s="1"/>
  <c r="AJ306" i="2"/>
  <c r="AF307" i="2"/>
  <c r="AI307" i="2" s="1"/>
  <c r="AG307" i="2"/>
  <c r="BB305" i="2"/>
  <c r="BC305" i="2"/>
  <c r="BK470" i="3" l="1"/>
  <c r="BL470" i="3"/>
  <c r="AV480" i="3"/>
  <c r="AW480" i="3"/>
  <c r="AT488" i="3"/>
  <c r="AU488" i="3"/>
  <c r="AZ479" i="3"/>
  <c r="AO472" i="3"/>
  <c r="AP472" i="3"/>
  <c r="Z262" i="2"/>
  <c r="X263" i="2"/>
  <c r="W263" i="2"/>
  <c r="Z463" i="3"/>
  <c r="Y463" i="3"/>
  <c r="U463" i="3"/>
  <c r="AD463" i="3"/>
  <c r="V463" i="3"/>
  <c r="AC463" i="3"/>
  <c r="AO304" i="2"/>
  <c r="BD459" i="3"/>
  <c r="BC459" i="3"/>
  <c r="T263" i="2"/>
  <c r="S263" i="2"/>
  <c r="K402" i="2"/>
  <c r="AB401" i="2"/>
  <c r="BF458" i="3"/>
  <c r="AN601" i="3"/>
  <c r="BJ601" i="3"/>
  <c r="AS601" i="3"/>
  <c r="AX601" i="3"/>
  <c r="AM400" i="2"/>
  <c r="AH400" i="2"/>
  <c r="BD400" i="2"/>
  <c r="AR400" i="2"/>
  <c r="V262" i="2"/>
  <c r="AH602" i="3"/>
  <c r="Q603" i="3"/>
  <c r="AQ288" i="2"/>
  <c r="AP288" i="2"/>
  <c r="P267" i="2"/>
  <c r="AW267" i="2"/>
  <c r="O267" i="2"/>
  <c r="AX267" i="2"/>
  <c r="BF305" i="2"/>
  <c r="BE305" i="2"/>
  <c r="BC306" i="2" s="1"/>
  <c r="AG308" i="2"/>
  <c r="AF308" i="2"/>
  <c r="AI308" i="2" s="1"/>
  <c r="AJ307" i="2"/>
  <c r="AL305" i="2"/>
  <c r="AK305" i="2"/>
  <c r="AN305" i="2" s="1"/>
  <c r="AZ480" i="3" l="1"/>
  <c r="AQ489" i="3"/>
  <c r="AU489" i="3" s="1"/>
  <c r="AR489" i="3"/>
  <c r="AL473" i="3"/>
  <c r="AM473" i="3"/>
  <c r="AY480" i="3"/>
  <c r="BH471" i="3"/>
  <c r="BI471" i="3"/>
  <c r="Y263" i="2"/>
  <c r="Z263" i="2"/>
  <c r="W463" i="3"/>
  <c r="X463" i="3"/>
  <c r="AE463" i="3"/>
  <c r="AF463" i="3"/>
  <c r="AA463" i="3"/>
  <c r="AB463" i="3"/>
  <c r="U263" i="2"/>
  <c r="V263" i="2"/>
  <c r="K403" i="2"/>
  <c r="AB402" i="2"/>
  <c r="Q604" i="3"/>
  <c r="AH603" i="3"/>
  <c r="BE459" i="3"/>
  <c r="BF459" i="3"/>
  <c r="AX602" i="3"/>
  <c r="AS602" i="3"/>
  <c r="BJ602" i="3"/>
  <c r="AN602" i="3"/>
  <c r="AR401" i="2"/>
  <c r="AM401" i="2"/>
  <c r="AH401" i="2"/>
  <c r="BD401" i="2"/>
  <c r="AS288" i="2"/>
  <c r="AT288" i="2"/>
  <c r="AZ267" i="2"/>
  <c r="Q267" i="2"/>
  <c r="R267" i="2"/>
  <c r="AY267" i="2"/>
  <c r="BB306" i="2"/>
  <c r="BF306" i="2" s="1"/>
  <c r="AF309" i="2"/>
  <c r="AG309" i="2"/>
  <c r="AO305" i="2"/>
  <c r="AK306" i="2"/>
  <c r="AL306" i="2"/>
  <c r="AJ308" i="2"/>
  <c r="AT489" i="3" l="1"/>
  <c r="BK471" i="3"/>
  <c r="BL471" i="3"/>
  <c r="AP473" i="3"/>
  <c r="AW481" i="3"/>
  <c r="AV481" i="3"/>
  <c r="AZ481" i="3" s="1"/>
  <c r="AY481" i="3"/>
  <c r="AR490" i="3"/>
  <c r="AQ490" i="3"/>
  <c r="AT490" i="3"/>
  <c r="AO473" i="3"/>
  <c r="W264" i="2"/>
  <c r="Y264" i="2" s="1"/>
  <c r="X264" i="2"/>
  <c r="AD464" i="3"/>
  <c r="V464" i="3"/>
  <c r="Y464" i="3"/>
  <c r="AA464" i="3" s="1"/>
  <c r="Z464" i="3"/>
  <c r="U464" i="3"/>
  <c r="AC464" i="3"/>
  <c r="K404" i="2"/>
  <c r="AB403" i="2"/>
  <c r="AH604" i="3"/>
  <c r="Q605" i="3"/>
  <c r="AH402" i="2"/>
  <c r="BD402" i="2"/>
  <c r="AR402" i="2"/>
  <c r="AM402" i="2"/>
  <c r="BC460" i="3"/>
  <c r="BD460" i="3"/>
  <c r="AN603" i="3"/>
  <c r="BJ603" i="3"/>
  <c r="AS603" i="3"/>
  <c r="AX603" i="3"/>
  <c r="T264" i="2"/>
  <c r="S264" i="2"/>
  <c r="AP289" i="2"/>
  <c r="AQ289" i="2"/>
  <c r="O268" i="2"/>
  <c r="Q268" i="2" s="1"/>
  <c r="AX268" i="2"/>
  <c r="P268" i="2"/>
  <c r="AW268" i="2"/>
  <c r="BE306" i="2"/>
  <c r="BB307" i="2" s="1"/>
  <c r="AO306" i="2"/>
  <c r="AJ309" i="2"/>
  <c r="AN306" i="2"/>
  <c r="AI309" i="2"/>
  <c r="AF464" i="3" l="1"/>
  <c r="AM474" i="3"/>
  <c r="AL474" i="3"/>
  <c r="AW482" i="3"/>
  <c r="AV482" i="3"/>
  <c r="AR491" i="3"/>
  <c r="AQ491" i="3"/>
  <c r="AU491" i="3" s="1"/>
  <c r="AU490" i="3"/>
  <c r="BI472" i="3"/>
  <c r="BH472" i="3"/>
  <c r="W265" i="2"/>
  <c r="Y265" i="2" s="1"/>
  <c r="X265" i="2"/>
  <c r="Z264" i="2"/>
  <c r="X464" i="3"/>
  <c r="W464" i="3"/>
  <c r="AB464" i="3"/>
  <c r="AE464" i="3"/>
  <c r="AR403" i="2"/>
  <c r="BD403" i="2"/>
  <c r="AM403" i="2"/>
  <c r="AH403" i="2"/>
  <c r="BE460" i="3"/>
  <c r="BF460" i="3"/>
  <c r="AX604" i="3"/>
  <c r="AS604" i="3"/>
  <c r="BJ604" i="3"/>
  <c r="AN604" i="3"/>
  <c r="AB404" i="2"/>
  <c r="K405" i="2"/>
  <c r="U264" i="2"/>
  <c r="V264" i="2"/>
  <c r="Q606" i="3"/>
  <c r="AH605" i="3"/>
  <c r="AT289" i="2"/>
  <c r="AS289" i="2"/>
  <c r="AQ290" i="2" s="1"/>
  <c r="O269" i="2"/>
  <c r="AX269" i="2"/>
  <c r="AW269" i="2"/>
  <c r="P269" i="2"/>
  <c r="R268" i="2"/>
  <c r="AZ268" i="2"/>
  <c r="AY268" i="2"/>
  <c r="BC307" i="2"/>
  <c r="BF307" i="2" s="1"/>
  <c r="BE307" i="2"/>
  <c r="AL307" i="2"/>
  <c r="AK307" i="2"/>
  <c r="AG310" i="2"/>
  <c r="AF310" i="2"/>
  <c r="BL472" i="3" l="1"/>
  <c r="BK472" i="3"/>
  <c r="BI473" i="3" s="1"/>
  <c r="AT491" i="3"/>
  <c r="AZ482" i="3"/>
  <c r="AO474" i="3"/>
  <c r="AP474" i="3"/>
  <c r="AY482" i="3"/>
  <c r="Z265" i="2"/>
  <c r="X266" i="2"/>
  <c r="W266" i="2"/>
  <c r="Y465" i="3"/>
  <c r="AC465" i="3"/>
  <c r="AE465" i="3" s="1"/>
  <c r="V465" i="3"/>
  <c r="Z465" i="3"/>
  <c r="AD465" i="3"/>
  <c r="U465" i="3"/>
  <c r="AH606" i="3"/>
  <c r="Q607" i="3"/>
  <c r="AB405" i="2"/>
  <c r="K406" i="2"/>
  <c r="AR404" i="2"/>
  <c r="AM404" i="2"/>
  <c r="BD404" i="2"/>
  <c r="AH404" i="2"/>
  <c r="T265" i="2"/>
  <c r="S265" i="2"/>
  <c r="AN605" i="3"/>
  <c r="BJ605" i="3"/>
  <c r="AS605" i="3"/>
  <c r="AX605" i="3"/>
  <c r="BC461" i="3"/>
  <c r="BD461" i="3"/>
  <c r="AP290" i="2"/>
  <c r="AY269" i="2"/>
  <c r="AZ269" i="2"/>
  <c r="Q269" i="2"/>
  <c r="R269" i="2"/>
  <c r="AO307" i="2"/>
  <c r="AJ310" i="2"/>
  <c r="AI310" i="2"/>
  <c r="AN307" i="2"/>
  <c r="BC308" i="2"/>
  <c r="BB308" i="2"/>
  <c r="BE308" i="2" s="1"/>
  <c r="BH473" i="3" l="1"/>
  <c r="BK473" i="3" s="1"/>
  <c r="AW483" i="3"/>
  <c r="AV483" i="3"/>
  <c r="AM475" i="3"/>
  <c r="AL475" i="3"/>
  <c r="AR492" i="3"/>
  <c r="AQ492" i="3"/>
  <c r="AT492" i="3" s="1"/>
  <c r="Z266" i="2"/>
  <c r="Y266" i="2"/>
  <c r="W465" i="3"/>
  <c r="X465" i="3"/>
  <c r="AF465" i="3"/>
  <c r="AB465" i="3"/>
  <c r="AA465" i="3"/>
  <c r="BF461" i="3"/>
  <c r="K407" i="2"/>
  <c r="AB406" i="2"/>
  <c r="BD405" i="2"/>
  <c r="AM405" i="2"/>
  <c r="AR405" i="2"/>
  <c r="AH405" i="2"/>
  <c r="Q608" i="3"/>
  <c r="AH607" i="3"/>
  <c r="BE461" i="3"/>
  <c r="U265" i="2"/>
  <c r="V265" i="2"/>
  <c r="AX606" i="3"/>
  <c r="AS606" i="3"/>
  <c r="BJ606" i="3"/>
  <c r="AN606" i="3"/>
  <c r="AT290" i="2"/>
  <c r="AS290" i="2"/>
  <c r="AX270" i="2"/>
  <c r="P270" i="2"/>
  <c r="O270" i="2"/>
  <c r="AW270" i="2"/>
  <c r="BF308" i="2"/>
  <c r="AF311" i="2"/>
  <c r="AG311" i="2"/>
  <c r="BB309" i="2"/>
  <c r="BC309" i="2"/>
  <c r="AK308" i="2"/>
  <c r="AL308" i="2"/>
  <c r="BL473" i="3" l="1"/>
  <c r="AU492" i="3"/>
  <c r="BH474" i="3"/>
  <c r="BK474" i="3" s="1"/>
  <c r="BI474" i="3"/>
  <c r="AY483" i="3"/>
  <c r="AZ483" i="3"/>
  <c r="AR493" i="3"/>
  <c r="AQ493" i="3"/>
  <c r="AT493" i="3" s="1"/>
  <c r="AO475" i="3"/>
  <c r="AP475" i="3"/>
  <c r="W267" i="2"/>
  <c r="Y267" i="2" s="1"/>
  <c r="X267" i="2"/>
  <c r="V466" i="3"/>
  <c r="Y466" i="3"/>
  <c r="U466" i="3"/>
  <c r="AD466" i="3"/>
  <c r="AC466" i="3"/>
  <c r="Z466" i="3"/>
  <c r="T266" i="2"/>
  <c r="S266" i="2"/>
  <c r="U266" i="2" s="1"/>
  <c r="BD462" i="3"/>
  <c r="BC462" i="3"/>
  <c r="BE462" i="3" s="1"/>
  <c r="AH406" i="2"/>
  <c r="AR406" i="2"/>
  <c r="BD406" i="2"/>
  <c r="AM406" i="2"/>
  <c r="AN607" i="3"/>
  <c r="BJ607" i="3"/>
  <c r="AS607" i="3"/>
  <c r="AX607" i="3"/>
  <c r="K408" i="2"/>
  <c r="AB407" i="2"/>
  <c r="AH608" i="3"/>
  <c r="Q609" i="3"/>
  <c r="AP291" i="2"/>
  <c r="AS291" i="2" s="1"/>
  <c r="AQ291" i="2"/>
  <c r="AZ270" i="2"/>
  <c r="R270" i="2"/>
  <c r="AY270" i="2"/>
  <c r="Q270" i="2"/>
  <c r="AJ311" i="2"/>
  <c r="BF309" i="2"/>
  <c r="AO308" i="2"/>
  <c r="AN308" i="2"/>
  <c r="BE309" i="2"/>
  <c r="AI311" i="2"/>
  <c r="BI475" i="3" l="1"/>
  <c r="BH475" i="3"/>
  <c r="BL475" i="3" s="1"/>
  <c r="AL476" i="3"/>
  <c r="AM476" i="3"/>
  <c r="K113" i="22"/>
  <c r="D113" i="22" s="1"/>
  <c r="AU493" i="3"/>
  <c r="BL474" i="3"/>
  <c r="AR494" i="3"/>
  <c r="AQ494" i="3"/>
  <c r="AU494" i="3" s="1"/>
  <c r="AW484" i="3"/>
  <c r="AV484" i="3"/>
  <c r="Z267" i="2"/>
  <c r="X466" i="3"/>
  <c r="X268" i="2"/>
  <c r="W268" i="2"/>
  <c r="AF466" i="3"/>
  <c r="AE466" i="3"/>
  <c r="M113" i="22"/>
  <c r="E113" i="22" s="1"/>
  <c r="G113" i="22" s="1"/>
  <c r="AB466" i="3"/>
  <c r="W466" i="3"/>
  <c r="AA466" i="3"/>
  <c r="V266" i="2"/>
  <c r="AX608" i="3"/>
  <c r="AS608" i="3"/>
  <c r="BJ608" i="3"/>
  <c r="AN608" i="3"/>
  <c r="S267" i="2"/>
  <c r="U267" i="2" s="1"/>
  <c r="T267" i="2"/>
  <c r="Q610" i="3"/>
  <c r="AH609" i="3"/>
  <c r="AR407" i="2"/>
  <c r="AH407" i="2"/>
  <c r="BD407" i="2"/>
  <c r="AM407" i="2"/>
  <c r="BD463" i="3"/>
  <c r="BC463" i="3"/>
  <c r="AB408" i="2"/>
  <c r="K409" i="2"/>
  <c r="BF462" i="3"/>
  <c r="AQ292" i="2"/>
  <c r="AP292" i="2"/>
  <c r="AT291" i="2"/>
  <c r="P271" i="2"/>
  <c r="AW271" i="2"/>
  <c r="AY271" i="2" s="1"/>
  <c r="AX271" i="2"/>
  <c r="O271" i="2"/>
  <c r="BC310" i="2"/>
  <c r="BB310" i="2"/>
  <c r="BE310" i="2" s="1"/>
  <c r="AL309" i="2"/>
  <c r="AK309" i="2"/>
  <c r="AN309" i="2" s="1"/>
  <c r="AG312" i="2"/>
  <c r="AF312" i="2"/>
  <c r="AI312" i="2" s="1"/>
  <c r="AP476" i="3" l="1"/>
  <c r="AO476" i="3"/>
  <c r="BK475" i="3"/>
  <c r="BH476" i="3" s="1"/>
  <c r="Z268" i="2"/>
  <c r="AT494" i="3"/>
  <c r="AR495" i="3" s="1"/>
  <c r="AY484" i="3"/>
  <c r="AZ484" i="3"/>
  <c r="AM477" i="3"/>
  <c r="AL477" i="3"/>
  <c r="Y268" i="2"/>
  <c r="AD467" i="3"/>
  <c r="AC467" i="3"/>
  <c r="Y467" i="3"/>
  <c r="U467" i="3"/>
  <c r="W467" i="3" s="1"/>
  <c r="Z467" i="3"/>
  <c r="V467" i="3"/>
  <c r="C113" i="22"/>
  <c r="AT292" i="2"/>
  <c r="K410" i="2"/>
  <c r="AB409" i="2"/>
  <c r="AH610" i="3"/>
  <c r="Q611" i="3"/>
  <c r="AM408" i="2"/>
  <c r="AR408" i="2"/>
  <c r="AH408" i="2"/>
  <c r="BD408" i="2"/>
  <c r="BE463" i="3"/>
  <c r="BF463" i="3"/>
  <c r="T268" i="2"/>
  <c r="S268" i="2"/>
  <c r="AN609" i="3"/>
  <c r="BJ609" i="3"/>
  <c r="AS609" i="3"/>
  <c r="AX609" i="3"/>
  <c r="V267" i="2"/>
  <c r="AS292" i="2"/>
  <c r="AZ271" i="2"/>
  <c r="Q271" i="2"/>
  <c r="R271" i="2"/>
  <c r="AK310" i="2"/>
  <c r="AL310" i="2"/>
  <c r="BB311" i="2"/>
  <c r="BC311" i="2"/>
  <c r="AJ312" i="2"/>
  <c r="AF313" i="2"/>
  <c r="AI313" i="2" s="1"/>
  <c r="AG313" i="2"/>
  <c r="AO309" i="2"/>
  <c r="BF310" i="2"/>
  <c r="BI476" i="3" l="1"/>
  <c r="AQ495" i="3"/>
  <c r="AU495" i="3" s="1"/>
  <c r="AF467" i="3"/>
  <c r="BK476" i="3"/>
  <c r="BL476" i="3"/>
  <c r="AW485" i="3"/>
  <c r="AV485" i="3"/>
  <c r="AO477" i="3"/>
  <c r="AP477" i="3"/>
  <c r="AB467" i="3"/>
  <c r="X269" i="2"/>
  <c r="W269" i="2"/>
  <c r="AC468" i="3"/>
  <c r="Y468" i="3"/>
  <c r="V468" i="3"/>
  <c r="Z468" i="3"/>
  <c r="U468" i="3"/>
  <c r="W468" i="3" s="1"/>
  <c r="AD468" i="3"/>
  <c r="AE467" i="3"/>
  <c r="X467" i="3"/>
  <c r="AA467" i="3"/>
  <c r="U268" i="2"/>
  <c r="V268" i="2"/>
  <c r="Q612" i="3"/>
  <c r="AH611" i="3"/>
  <c r="AX610" i="3"/>
  <c r="AS610" i="3"/>
  <c r="BJ610" i="3"/>
  <c r="AN610" i="3"/>
  <c r="BD409" i="2"/>
  <c r="AH409" i="2"/>
  <c r="AM409" i="2"/>
  <c r="AR409" i="2"/>
  <c r="BC464" i="3"/>
  <c r="BE464" i="3" s="1"/>
  <c r="BD464" i="3"/>
  <c r="AB410" i="2"/>
  <c r="K411" i="2"/>
  <c r="AP293" i="2"/>
  <c r="AQ293" i="2"/>
  <c r="AW272" i="2"/>
  <c r="AX272" i="2"/>
  <c r="P272" i="2"/>
  <c r="O272" i="2"/>
  <c r="BF311" i="2"/>
  <c r="AO310" i="2"/>
  <c r="AG314" i="2"/>
  <c r="AF314" i="2"/>
  <c r="AI314" i="2" s="1"/>
  <c r="AN310" i="2"/>
  <c r="AJ313" i="2"/>
  <c r="BE311" i="2"/>
  <c r="AZ485" i="3" l="1"/>
  <c r="AT495" i="3"/>
  <c r="AM478" i="3"/>
  <c r="L114" i="22" s="1"/>
  <c r="AL478" i="3"/>
  <c r="AY485" i="3"/>
  <c r="BI477" i="3"/>
  <c r="BH477" i="3"/>
  <c r="BL477" i="3" s="1"/>
  <c r="AE468" i="3"/>
  <c r="Y269" i="2"/>
  <c r="Z269" i="2"/>
  <c r="U469" i="3"/>
  <c r="W469" i="3" s="1"/>
  <c r="Y469" i="3"/>
  <c r="V469" i="3"/>
  <c r="Z469" i="3"/>
  <c r="AD469" i="3"/>
  <c r="AC469" i="3"/>
  <c r="AA468" i="3"/>
  <c r="AB468" i="3"/>
  <c r="X468" i="3"/>
  <c r="AF468" i="3"/>
  <c r="BC465" i="3"/>
  <c r="BE465" i="3" s="1"/>
  <c r="BD465" i="3"/>
  <c r="S269" i="2"/>
  <c r="T269" i="2"/>
  <c r="AN611" i="3"/>
  <c r="BJ611" i="3"/>
  <c r="AS611" i="3"/>
  <c r="AX611" i="3"/>
  <c r="AB411" i="2"/>
  <c r="K412" i="2"/>
  <c r="BF464" i="3"/>
  <c r="AH612" i="3"/>
  <c r="Q613" i="3"/>
  <c r="BD410" i="2"/>
  <c r="AM410" i="2"/>
  <c r="AH410" i="2"/>
  <c r="AR410" i="2"/>
  <c r="AS293" i="2"/>
  <c r="AT293" i="2"/>
  <c r="R272" i="2"/>
  <c r="Q272" i="2"/>
  <c r="AZ272" i="2"/>
  <c r="AY272" i="2"/>
  <c r="BC312" i="2"/>
  <c r="BB312" i="2"/>
  <c r="AJ314" i="2"/>
  <c r="AF315" i="2"/>
  <c r="AG315" i="2"/>
  <c r="AL311" i="2"/>
  <c r="AK311" i="2"/>
  <c r="AQ496" i="3" l="1"/>
  <c r="AT496" i="3" s="1"/>
  <c r="AR496" i="3"/>
  <c r="BK477" i="3"/>
  <c r="AO478" i="3"/>
  <c r="AP478" i="3"/>
  <c r="N114" i="22"/>
  <c r="AW486" i="3"/>
  <c r="AV486" i="3"/>
  <c r="AA469" i="3"/>
  <c r="AF469" i="3"/>
  <c r="AB469" i="3"/>
  <c r="X270" i="2"/>
  <c r="W270" i="2"/>
  <c r="V470" i="3"/>
  <c r="Z470" i="3"/>
  <c r="Y470" i="3"/>
  <c r="U470" i="3"/>
  <c r="AC470" i="3"/>
  <c r="AD470" i="3"/>
  <c r="X469" i="3"/>
  <c r="AE469" i="3"/>
  <c r="V269" i="2"/>
  <c r="U269" i="2"/>
  <c r="S270" i="2" s="1"/>
  <c r="AB412" i="2"/>
  <c r="K413" i="2"/>
  <c r="BD466" i="3"/>
  <c r="BC466" i="3"/>
  <c r="AX612" i="3"/>
  <c r="AS612" i="3"/>
  <c r="BJ612" i="3"/>
  <c r="AN612" i="3"/>
  <c r="Q614" i="3"/>
  <c r="AH613" i="3"/>
  <c r="BD411" i="2"/>
  <c r="AH411" i="2"/>
  <c r="AM411" i="2"/>
  <c r="AR411" i="2"/>
  <c r="BF465" i="3"/>
  <c r="AP294" i="2"/>
  <c r="AQ294" i="2"/>
  <c r="AW273" i="2"/>
  <c r="P273" i="2"/>
  <c r="O273" i="2"/>
  <c r="AX273" i="2"/>
  <c r="AO311" i="2"/>
  <c r="AJ315" i="2"/>
  <c r="AN311" i="2"/>
  <c r="AI315" i="2"/>
  <c r="BF312" i="2"/>
  <c r="BE312" i="2"/>
  <c r="AU496" i="3" l="1"/>
  <c r="AR497" i="3"/>
  <c r="AQ497" i="3"/>
  <c r="AZ486" i="3"/>
  <c r="AL479" i="3"/>
  <c r="AO479" i="3" s="1"/>
  <c r="AM479" i="3"/>
  <c r="AY486" i="3"/>
  <c r="BH478" i="3"/>
  <c r="BI478" i="3"/>
  <c r="T270" i="2"/>
  <c r="V270" i="2" s="1"/>
  <c r="Y270" i="2"/>
  <c r="Z270" i="2"/>
  <c r="AB470" i="3"/>
  <c r="AA470" i="3"/>
  <c r="W470" i="3"/>
  <c r="X470" i="3"/>
  <c r="AE470" i="3"/>
  <c r="AF470" i="3"/>
  <c r="U270" i="2"/>
  <c r="AH614" i="3"/>
  <c r="Q615" i="3"/>
  <c r="AB413" i="2"/>
  <c r="K414" i="2"/>
  <c r="AN613" i="3"/>
  <c r="BJ613" i="3"/>
  <c r="AS613" i="3"/>
  <c r="AX613" i="3"/>
  <c r="BE466" i="3"/>
  <c r="BF466" i="3"/>
  <c r="BD412" i="2"/>
  <c r="AM412" i="2"/>
  <c r="AH412" i="2"/>
  <c r="AR412" i="2"/>
  <c r="AS294" i="2"/>
  <c r="AT294" i="2"/>
  <c r="R273" i="2"/>
  <c r="AZ273" i="2"/>
  <c r="Q273" i="2"/>
  <c r="AY273" i="2"/>
  <c r="AG316" i="2"/>
  <c r="AF316" i="2"/>
  <c r="AI316" i="2" s="1"/>
  <c r="BB313" i="2"/>
  <c r="BE313" i="2" s="1"/>
  <c r="BC313" i="2"/>
  <c r="AK312" i="2"/>
  <c r="AL312" i="2"/>
  <c r="AT497" i="3" l="1"/>
  <c r="AU497" i="3"/>
  <c r="AM480" i="3"/>
  <c r="AL480" i="3"/>
  <c r="BL478" i="3"/>
  <c r="BK478" i="3"/>
  <c r="AP479" i="3"/>
  <c r="AW487" i="3"/>
  <c r="AV487" i="3"/>
  <c r="W271" i="2"/>
  <c r="Y271" i="2" s="1"/>
  <c r="X271" i="2"/>
  <c r="AC471" i="3"/>
  <c r="AE471" i="3" s="1"/>
  <c r="Y471" i="3"/>
  <c r="AA471" i="3" s="1"/>
  <c r="V471" i="3"/>
  <c r="Z471" i="3"/>
  <c r="AD471" i="3"/>
  <c r="U471" i="3"/>
  <c r="Q616" i="3"/>
  <c r="AH615" i="3"/>
  <c r="AB414" i="2"/>
  <c r="K415" i="2"/>
  <c r="AX614" i="3"/>
  <c r="AS614" i="3"/>
  <c r="BJ614" i="3"/>
  <c r="AN614" i="3"/>
  <c r="BD467" i="3"/>
  <c r="BC467" i="3"/>
  <c r="BE467" i="3" s="1"/>
  <c r="AM413" i="2"/>
  <c r="AR413" i="2"/>
  <c r="AH413" i="2"/>
  <c r="BD413" i="2"/>
  <c r="T271" i="2"/>
  <c r="S271" i="2"/>
  <c r="U271" i="2" s="1"/>
  <c r="AQ295" i="2"/>
  <c r="AP295" i="2"/>
  <c r="O274" i="2"/>
  <c r="Q274" i="2" s="1"/>
  <c r="AX274" i="2"/>
  <c r="P274" i="2"/>
  <c r="AW274" i="2"/>
  <c r="AO312" i="2"/>
  <c r="BC314" i="2"/>
  <c r="BB314" i="2"/>
  <c r="AN312" i="2"/>
  <c r="BF313" i="2"/>
  <c r="AF317" i="2"/>
  <c r="AG317" i="2"/>
  <c r="AJ316" i="2"/>
  <c r="AZ487" i="3" l="1"/>
  <c r="AQ498" i="3"/>
  <c r="AR498" i="3"/>
  <c r="AY487" i="3"/>
  <c r="AV488" i="3" s="1"/>
  <c r="BI479" i="3"/>
  <c r="BH479" i="3"/>
  <c r="AO480" i="3"/>
  <c r="AP480" i="3"/>
  <c r="X272" i="2"/>
  <c r="W272" i="2"/>
  <c r="Z271" i="2"/>
  <c r="W471" i="3"/>
  <c r="X471" i="3"/>
  <c r="AB471" i="3"/>
  <c r="AF471" i="3"/>
  <c r="BC468" i="3"/>
  <c r="BD468" i="3"/>
  <c r="S272" i="2"/>
  <c r="U272" i="2" s="1"/>
  <c r="T272" i="2"/>
  <c r="AB415" i="2"/>
  <c r="K416" i="2"/>
  <c r="BD414" i="2"/>
  <c r="AM414" i="2"/>
  <c r="AH414" i="2"/>
  <c r="AR414" i="2"/>
  <c r="AN615" i="3"/>
  <c r="BJ615" i="3"/>
  <c r="AS615" i="3"/>
  <c r="AX615" i="3"/>
  <c r="V271" i="2"/>
  <c r="BF467" i="3"/>
  <c r="AH616" i="3"/>
  <c r="Q617" i="3"/>
  <c r="AT295" i="2"/>
  <c r="AS295" i="2"/>
  <c r="AW275" i="2"/>
  <c r="AX275" i="2"/>
  <c r="O275" i="2"/>
  <c r="P275" i="2"/>
  <c r="R274" i="2"/>
  <c r="AZ274" i="2"/>
  <c r="AY274" i="2"/>
  <c r="AJ317" i="2"/>
  <c r="AI317" i="2"/>
  <c r="AL313" i="2"/>
  <c r="AK313" i="2"/>
  <c r="BF314" i="2"/>
  <c r="BE314" i="2"/>
  <c r="Z272" i="2" l="1"/>
  <c r="AT498" i="3"/>
  <c r="AU498" i="3"/>
  <c r="BL479" i="3"/>
  <c r="AW488" i="3"/>
  <c r="AZ488" i="3" s="1"/>
  <c r="AY488" i="3"/>
  <c r="AV489" i="3" s="1"/>
  <c r="AY489" i="3" s="1"/>
  <c r="AL481" i="3"/>
  <c r="AM481" i="3"/>
  <c r="BK479" i="3"/>
  <c r="AW489" i="3"/>
  <c r="Y272" i="2"/>
  <c r="Y472" i="3"/>
  <c r="AC472" i="3"/>
  <c r="AD472" i="3"/>
  <c r="Z472" i="3"/>
  <c r="U472" i="3"/>
  <c r="V472" i="3"/>
  <c r="V272" i="2"/>
  <c r="Q618" i="3"/>
  <c r="AH617" i="3"/>
  <c r="S273" i="2"/>
  <c r="U273" i="2" s="1"/>
  <c r="T273" i="2"/>
  <c r="AX616" i="3"/>
  <c r="AS616" i="3"/>
  <c r="BJ616" i="3"/>
  <c r="AN616" i="3"/>
  <c r="AB416" i="2"/>
  <c r="K417" i="2"/>
  <c r="AH415" i="2"/>
  <c r="AR415" i="2"/>
  <c r="AM415" i="2"/>
  <c r="BD415" i="2"/>
  <c r="BE468" i="3"/>
  <c r="BF468" i="3"/>
  <c r="AP296" i="2"/>
  <c r="AQ296" i="2"/>
  <c r="AY275" i="2"/>
  <c r="R275" i="2"/>
  <c r="Q275" i="2"/>
  <c r="AZ275" i="2"/>
  <c r="AG318" i="2"/>
  <c r="AF318" i="2"/>
  <c r="AO313" i="2"/>
  <c r="BB315" i="2"/>
  <c r="BE315" i="2" s="1"/>
  <c r="BC315" i="2"/>
  <c r="AN313" i="2"/>
  <c r="AQ499" i="3" l="1"/>
  <c r="AR499" i="3"/>
  <c r="AZ489" i="3"/>
  <c r="BI480" i="3"/>
  <c r="BH480" i="3"/>
  <c r="AV490" i="3"/>
  <c r="AW490" i="3"/>
  <c r="AO481" i="3"/>
  <c r="AP481" i="3"/>
  <c r="X472" i="3"/>
  <c r="X273" i="2"/>
  <c r="W273" i="2"/>
  <c r="W472" i="3"/>
  <c r="AF472" i="3"/>
  <c r="AE472" i="3"/>
  <c r="AB472" i="3"/>
  <c r="AA472" i="3"/>
  <c r="T274" i="2"/>
  <c r="S274" i="2"/>
  <c r="U274" i="2" s="1"/>
  <c r="BD469" i="3"/>
  <c r="BC469" i="3"/>
  <c r="AH618" i="3"/>
  <c r="Q619" i="3"/>
  <c r="AB417" i="2"/>
  <c r="K418" i="2"/>
  <c r="V273" i="2"/>
  <c r="BD416" i="2"/>
  <c r="AM416" i="2"/>
  <c r="AH416" i="2"/>
  <c r="AR416" i="2"/>
  <c r="AN617" i="3"/>
  <c r="BJ617" i="3"/>
  <c r="AS617" i="3"/>
  <c r="AX617" i="3"/>
  <c r="AT296" i="2"/>
  <c r="AS296" i="2"/>
  <c r="AX276" i="2"/>
  <c r="AW276" i="2"/>
  <c r="P276" i="2"/>
  <c r="O276" i="2"/>
  <c r="AJ318" i="2"/>
  <c r="BC316" i="2"/>
  <c r="BB316" i="2"/>
  <c r="BF315" i="2"/>
  <c r="AI318" i="2"/>
  <c r="AK314" i="2"/>
  <c r="AN314" i="2" s="1"/>
  <c r="AL314" i="2"/>
  <c r="AT499" i="3" l="1"/>
  <c r="AU499" i="3"/>
  <c r="BL480" i="3"/>
  <c r="BK480" i="3"/>
  <c r="BI481" i="3" s="1"/>
  <c r="AY490" i="3"/>
  <c r="AZ490" i="3"/>
  <c r="AL482" i="3"/>
  <c r="AM482" i="3"/>
  <c r="Z273" i="2"/>
  <c r="Y273" i="2"/>
  <c r="AD473" i="3"/>
  <c r="V473" i="3"/>
  <c r="Y473" i="3"/>
  <c r="AC473" i="3"/>
  <c r="Z473" i="3"/>
  <c r="U473" i="3"/>
  <c r="V274" i="2"/>
  <c r="BF469" i="3"/>
  <c r="BE469" i="3"/>
  <c r="BC470" i="3" s="1"/>
  <c r="BE470" i="3" s="1"/>
  <c r="BD417" i="2"/>
  <c r="AH417" i="2"/>
  <c r="AR417" i="2"/>
  <c r="AM417" i="2"/>
  <c r="Q620" i="3"/>
  <c r="AH619" i="3"/>
  <c r="AX618" i="3"/>
  <c r="AS618" i="3"/>
  <c r="BJ618" i="3"/>
  <c r="AN618" i="3"/>
  <c r="S275" i="2"/>
  <c r="U275" i="2" s="1"/>
  <c r="T275" i="2"/>
  <c r="K419" i="2"/>
  <c r="AB418" i="2"/>
  <c r="AP297" i="2"/>
  <c r="AS297" i="2" s="1"/>
  <c r="AQ297" i="2"/>
  <c r="R276" i="2"/>
  <c r="AY276" i="2"/>
  <c r="AZ276" i="2"/>
  <c r="Q276" i="2"/>
  <c r="AL315" i="2"/>
  <c r="AK315" i="2"/>
  <c r="AO314" i="2"/>
  <c r="AF319" i="2"/>
  <c r="AI319" i="2" s="1"/>
  <c r="AG319" i="2"/>
  <c r="BF316" i="2"/>
  <c r="BE316" i="2"/>
  <c r="BH481" i="3" l="1"/>
  <c r="BL481" i="3" s="1"/>
  <c r="AR500" i="3"/>
  <c r="AQ500" i="3"/>
  <c r="AU500" i="3" s="1"/>
  <c r="AO482" i="3"/>
  <c r="AP482" i="3"/>
  <c r="AV491" i="3"/>
  <c r="AW491" i="3"/>
  <c r="X473" i="3"/>
  <c r="AF473" i="3"/>
  <c r="X274" i="2"/>
  <c r="W274" i="2"/>
  <c r="W473" i="3"/>
  <c r="AA473" i="3"/>
  <c r="AB473" i="3"/>
  <c r="AE473" i="3"/>
  <c r="BD470" i="3"/>
  <c r="BF470" i="3" s="1"/>
  <c r="S276" i="2"/>
  <c r="T276" i="2"/>
  <c r="BC471" i="3"/>
  <c r="BE471" i="3" s="1"/>
  <c r="BD471" i="3"/>
  <c r="AN619" i="3"/>
  <c r="BJ619" i="3"/>
  <c r="AS619" i="3"/>
  <c r="AX619" i="3"/>
  <c r="BD418" i="2"/>
  <c r="AH418" i="2"/>
  <c r="AM418" i="2"/>
  <c r="AR418" i="2"/>
  <c r="V275" i="2"/>
  <c r="AH620" i="3"/>
  <c r="Q621" i="3"/>
  <c r="K420" i="2"/>
  <c r="AB419" i="2"/>
  <c r="AP298" i="2"/>
  <c r="AS298" i="2" s="1"/>
  <c r="AQ298" i="2"/>
  <c r="AT297" i="2"/>
  <c r="O277" i="2"/>
  <c r="P277" i="2"/>
  <c r="AX277" i="2"/>
  <c r="AW277" i="2"/>
  <c r="AG320" i="2"/>
  <c r="AF320" i="2"/>
  <c r="AO315" i="2"/>
  <c r="BB317" i="2"/>
  <c r="BE317" i="2" s="1"/>
  <c r="BC317" i="2"/>
  <c r="AJ319" i="2"/>
  <c r="AN315" i="2"/>
  <c r="BK481" i="3" l="1"/>
  <c r="BI482" i="3" s="1"/>
  <c r="AT500" i="3"/>
  <c r="AY491" i="3"/>
  <c r="AZ491" i="3"/>
  <c r="BH482" i="3"/>
  <c r="BK482" i="3" s="1"/>
  <c r="AM483" i="3"/>
  <c r="AL483" i="3"/>
  <c r="Z274" i="2"/>
  <c r="Y274" i="2"/>
  <c r="Y474" i="3"/>
  <c r="AD474" i="3"/>
  <c r="AC474" i="3"/>
  <c r="AE474" i="3" s="1"/>
  <c r="Z474" i="3"/>
  <c r="V474" i="3"/>
  <c r="U474" i="3"/>
  <c r="BC472" i="3"/>
  <c r="BE472" i="3" s="1"/>
  <c r="BD472" i="3"/>
  <c r="AX620" i="3"/>
  <c r="AS620" i="3"/>
  <c r="BJ620" i="3"/>
  <c r="AN620" i="3"/>
  <c r="K421" i="2"/>
  <c r="AB420" i="2"/>
  <c r="BD419" i="2"/>
  <c r="AR419" i="2"/>
  <c r="AM419" i="2"/>
  <c r="AH419" i="2"/>
  <c r="Q622" i="3"/>
  <c r="AH621" i="3"/>
  <c r="BF471" i="3"/>
  <c r="U276" i="2"/>
  <c r="V276" i="2"/>
  <c r="AT298" i="2"/>
  <c r="AQ299" i="2"/>
  <c r="AP299" i="2"/>
  <c r="AZ277" i="2"/>
  <c r="AY277" i="2"/>
  <c r="Q277" i="2"/>
  <c r="R277" i="2"/>
  <c r="AJ320" i="2"/>
  <c r="AI320" i="2"/>
  <c r="AK316" i="2"/>
  <c r="AL316" i="2"/>
  <c r="BC318" i="2"/>
  <c r="BB318" i="2"/>
  <c r="BE318" i="2" s="1"/>
  <c r="BF317" i="2"/>
  <c r="AQ501" i="3" l="1"/>
  <c r="AU501" i="3" s="1"/>
  <c r="AR501" i="3"/>
  <c r="AP483" i="3"/>
  <c r="BI483" i="3"/>
  <c r="BH483" i="3"/>
  <c r="BK483" i="3" s="1"/>
  <c r="AO483" i="3"/>
  <c r="BL482" i="3"/>
  <c r="AW492" i="3"/>
  <c r="AV492" i="3"/>
  <c r="AB474" i="3"/>
  <c r="W275" i="2"/>
  <c r="Y275" i="2" s="1"/>
  <c r="X275" i="2"/>
  <c r="W474" i="3"/>
  <c r="X474" i="3"/>
  <c r="AF474" i="3"/>
  <c r="AA474" i="3"/>
  <c r="BF472" i="3"/>
  <c r="AH622" i="3"/>
  <c r="Q623" i="3"/>
  <c r="BD420" i="2"/>
  <c r="AH420" i="2"/>
  <c r="AM420" i="2"/>
  <c r="AR420" i="2"/>
  <c r="BD473" i="3"/>
  <c r="BC473" i="3"/>
  <c r="S277" i="2"/>
  <c r="T277" i="2"/>
  <c r="AN621" i="3"/>
  <c r="BJ621" i="3"/>
  <c r="AS621" i="3"/>
  <c r="AX621" i="3"/>
  <c r="K422" i="2"/>
  <c r="AB421" i="2"/>
  <c r="AT299" i="2"/>
  <c r="AS299" i="2"/>
  <c r="AX278" i="2"/>
  <c r="P278" i="2"/>
  <c r="AW278" i="2"/>
  <c r="AY278" i="2" s="1"/>
  <c r="O278" i="2"/>
  <c r="AO316" i="2"/>
  <c r="BB319" i="2"/>
  <c r="BC319" i="2"/>
  <c r="AF321" i="2"/>
  <c r="AI321" i="2" s="1"/>
  <c r="AG321" i="2"/>
  <c r="BF318" i="2"/>
  <c r="AN316" i="2"/>
  <c r="AT501" i="3" l="1"/>
  <c r="BL483" i="3"/>
  <c r="AY492" i="3"/>
  <c r="AZ492" i="3"/>
  <c r="AM484" i="3"/>
  <c r="AL484" i="3"/>
  <c r="AO484" i="3" s="1"/>
  <c r="BH484" i="3"/>
  <c r="BI484" i="3"/>
  <c r="Z275" i="2"/>
  <c r="X276" i="2"/>
  <c r="W276" i="2"/>
  <c r="Z475" i="3"/>
  <c r="AD475" i="3"/>
  <c r="AC475" i="3"/>
  <c r="U475" i="3"/>
  <c r="W475" i="3" s="1"/>
  <c r="Y475" i="3"/>
  <c r="V475" i="3"/>
  <c r="R278" i="2"/>
  <c r="BF473" i="3"/>
  <c r="K423" i="2"/>
  <c r="AB422" i="2"/>
  <c r="U277" i="2"/>
  <c r="V277" i="2"/>
  <c r="Q624" i="3"/>
  <c r="AH623" i="3"/>
  <c r="AR421" i="2"/>
  <c r="BD421" i="2"/>
  <c r="AH421" i="2"/>
  <c r="AM421" i="2"/>
  <c r="BE473" i="3"/>
  <c r="AX622" i="3"/>
  <c r="AS622" i="3"/>
  <c r="BJ622" i="3"/>
  <c r="AN622" i="3"/>
  <c r="AQ300" i="2"/>
  <c r="AP300" i="2"/>
  <c r="AZ278" i="2"/>
  <c r="Q278" i="2"/>
  <c r="BF319" i="2"/>
  <c r="AG322" i="2"/>
  <c r="AF322" i="2"/>
  <c r="AL317" i="2"/>
  <c r="AK317" i="2"/>
  <c r="AN317" i="2" s="1"/>
  <c r="AJ321" i="2"/>
  <c r="BE319" i="2"/>
  <c r="AQ502" i="3" l="1"/>
  <c r="AR502" i="3"/>
  <c r="BL484" i="3"/>
  <c r="BK484" i="3"/>
  <c r="BI485" i="3" s="1"/>
  <c r="AM485" i="3"/>
  <c r="AL485" i="3"/>
  <c r="AV493" i="3"/>
  <c r="AW493" i="3"/>
  <c r="AP484" i="3"/>
  <c r="AB475" i="3"/>
  <c r="Y276" i="2"/>
  <c r="Z276" i="2"/>
  <c r="Y476" i="3"/>
  <c r="AD476" i="3"/>
  <c r="V476" i="3"/>
  <c r="Z476" i="3"/>
  <c r="U476" i="3"/>
  <c r="W476" i="3" s="1"/>
  <c r="AC476" i="3"/>
  <c r="AF476" i="3" s="1"/>
  <c r="AF475" i="3"/>
  <c r="AE475" i="3"/>
  <c r="AA475" i="3"/>
  <c r="X475" i="3"/>
  <c r="AH624" i="3"/>
  <c r="Q625" i="3"/>
  <c r="S278" i="2"/>
  <c r="T278" i="2"/>
  <c r="BD422" i="2"/>
  <c r="AH422" i="2"/>
  <c r="AM422" i="2"/>
  <c r="AR422" i="2"/>
  <c r="BC474" i="3"/>
  <c r="BE474" i="3" s="1"/>
  <c r="BD474" i="3"/>
  <c r="K424" i="2"/>
  <c r="AB423" i="2"/>
  <c r="AT300" i="2"/>
  <c r="AN623" i="3"/>
  <c r="BJ623" i="3"/>
  <c r="AS623" i="3"/>
  <c r="AX623" i="3"/>
  <c r="AS300" i="2"/>
  <c r="AP301" i="2" s="1"/>
  <c r="AW279" i="2"/>
  <c r="O279" i="2"/>
  <c r="AX279" i="2"/>
  <c r="P279" i="2"/>
  <c r="AJ322" i="2"/>
  <c r="BC320" i="2"/>
  <c r="BB320" i="2"/>
  <c r="AO317" i="2"/>
  <c r="AK318" i="2"/>
  <c r="AL318" i="2"/>
  <c r="AI322" i="2"/>
  <c r="BH485" i="3" l="1"/>
  <c r="BL485" i="3" s="1"/>
  <c r="AT502" i="3"/>
  <c r="AU502" i="3"/>
  <c r="AZ493" i="3"/>
  <c r="AY493" i="3"/>
  <c r="AW494" i="3" s="1"/>
  <c r="AO485" i="3"/>
  <c r="AP485" i="3"/>
  <c r="AE476" i="3"/>
  <c r="W277" i="2"/>
  <c r="Y277" i="2" s="1"/>
  <c r="X277" i="2"/>
  <c r="Y477" i="3"/>
  <c r="U477" i="3"/>
  <c r="W477" i="3" s="1"/>
  <c r="V477" i="3"/>
  <c r="AC477" i="3"/>
  <c r="Z477" i="3"/>
  <c r="AD477" i="3"/>
  <c r="X476" i="3"/>
  <c r="AA476" i="3"/>
  <c r="AB476" i="3"/>
  <c r="AB424" i="2"/>
  <c r="K425" i="2"/>
  <c r="BC475" i="3"/>
  <c r="BE475" i="3" s="1"/>
  <c r="BD475" i="3"/>
  <c r="U278" i="2"/>
  <c r="V278" i="2"/>
  <c r="Q626" i="3"/>
  <c r="AH625" i="3"/>
  <c r="BD423" i="2"/>
  <c r="AM423" i="2"/>
  <c r="AR423" i="2"/>
  <c r="AH423" i="2"/>
  <c r="BF474" i="3"/>
  <c r="AX624" i="3"/>
  <c r="AS624" i="3"/>
  <c r="BJ624" i="3"/>
  <c r="AN624" i="3"/>
  <c r="AQ301" i="2"/>
  <c r="AT301" i="2" s="1"/>
  <c r="AS301" i="2"/>
  <c r="AP302" i="2" s="1"/>
  <c r="Q279" i="2"/>
  <c r="R279" i="2"/>
  <c r="AY279" i="2"/>
  <c r="AZ279" i="2"/>
  <c r="AO318" i="2"/>
  <c r="BF320" i="2"/>
  <c r="BE320" i="2"/>
  <c r="AF323" i="2"/>
  <c r="AI323" i="2" s="1"/>
  <c r="AG323" i="2"/>
  <c r="AN318" i="2"/>
  <c r="BK485" i="3" l="1"/>
  <c r="BI486" i="3" s="1"/>
  <c r="AR503" i="3"/>
  <c r="AQ503" i="3"/>
  <c r="AU503" i="3" s="1"/>
  <c r="AV494" i="3"/>
  <c r="AZ494" i="3" s="1"/>
  <c r="AM486" i="3"/>
  <c r="AL486" i="3"/>
  <c r="AA477" i="3"/>
  <c r="X477" i="3"/>
  <c r="X278" i="2"/>
  <c r="W278" i="2"/>
  <c r="Y278" i="2" s="1"/>
  <c r="Z277" i="2"/>
  <c r="AE477" i="3"/>
  <c r="AF477" i="3"/>
  <c r="Y478" i="3"/>
  <c r="AD478" i="3"/>
  <c r="Z478" i="3"/>
  <c r="U478" i="3"/>
  <c r="AC478" i="3"/>
  <c r="V478" i="3"/>
  <c r="AB477" i="3"/>
  <c r="AN625" i="3"/>
  <c r="BJ625" i="3"/>
  <c r="AS625" i="3"/>
  <c r="AX625" i="3"/>
  <c r="AH626" i="3"/>
  <c r="Q627" i="3"/>
  <c r="BF475" i="3"/>
  <c r="BC476" i="3"/>
  <c r="BE476" i="3" s="1"/>
  <c r="BD476" i="3"/>
  <c r="K426" i="2"/>
  <c r="AB425" i="2"/>
  <c r="T279" i="2"/>
  <c r="S279" i="2"/>
  <c r="BD424" i="2"/>
  <c r="AM424" i="2"/>
  <c r="AH424" i="2"/>
  <c r="AR424" i="2"/>
  <c r="AQ302" i="2"/>
  <c r="AT302" i="2" s="1"/>
  <c r="AS302" i="2"/>
  <c r="O280" i="2"/>
  <c r="Q280" i="2" s="1"/>
  <c r="AX280" i="2"/>
  <c r="P280" i="2"/>
  <c r="AW280" i="2"/>
  <c r="AG324" i="2"/>
  <c r="AF324" i="2"/>
  <c r="AI324" i="2" s="1"/>
  <c r="AL319" i="2"/>
  <c r="AK319" i="2"/>
  <c r="AN319" i="2" s="1"/>
  <c r="AJ323" i="2"/>
  <c r="BB321" i="2"/>
  <c r="BE321" i="2" s="1"/>
  <c r="BC321" i="2"/>
  <c r="BH486" i="3" l="1"/>
  <c r="BK486" i="3" s="1"/>
  <c r="BH487" i="3" s="1"/>
  <c r="AY494" i="3"/>
  <c r="AT503" i="3"/>
  <c r="K114" i="22"/>
  <c r="D114" i="22" s="1"/>
  <c r="AO486" i="3"/>
  <c r="AP486" i="3"/>
  <c r="AW495" i="3"/>
  <c r="AV495" i="3"/>
  <c r="AB478" i="3"/>
  <c r="W279" i="2"/>
  <c r="Y279" i="2" s="1"/>
  <c r="X279" i="2"/>
  <c r="Z278" i="2"/>
  <c r="W478" i="3"/>
  <c r="X478" i="3"/>
  <c r="AA478" i="3"/>
  <c r="AE478" i="3"/>
  <c r="AF478" i="3"/>
  <c r="M114" i="22"/>
  <c r="E114" i="22" s="1"/>
  <c r="G114" i="22" s="1"/>
  <c r="BF476" i="3"/>
  <c r="U279" i="2"/>
  <c r="V279" i="2"/>
  <c r="BD477" i="3"/>
  <c r="BC477" i="3"/>
  <c r="BD425" i="2"/>
  <c r="AR425" i="2"/>
  <c r="AM425" i="2"/>
  <c r="AH425" i="2"/>
  <c r="Q628" i="3"/>
  <c r="AH627" i="3"/>
  <c r="K427" i="2"/>
  <c r="AB426" i="2"/>
  <c r="AX626" i="3"/>
  <c r="AS626" i="3"/>
  <c r="BJ626" i="3"/>
  <c r="AN626" i="3"/>
  <c r="AP303" i="2"/>
  <c r="AS303" i="2" s="1"/>
  <c r="AQ303" i="2"/>
  <c r="O281" i="2"/>
  <c r="Q281" i="2" s="1"/>
  <c r="AX281" i="2"/>
  <c r="AW281" i="2"/>
  <c r="P281" i="2"/>
  <c r="R280" i="2"/>
  <c r="AZ280" i="2"/>
  <c r="AY280" i="2"/>
  <c r="AF325" i="2"/>
  <c r="AG325" i="2"/>
  <c r="BC322" i="2"/>
  <c r="BB322" i="2"/>
  <c r="BF321" i="2"/>
  <c r="AO319" i="2"/>
  <c r="AK320" i="2"/>
  <c r="AL320" i="2"/>
  <c r="AJ324" i="2"/>
  <c r="BI487" i="3" l="1"/>
  <c r="BL487" i="3" s="1"/>
  <c r="BL486" i="3"/>
  <c r="AR504" i="3"/>
  <c r="AQ504" i="3"/>
  <c r="AU504" i="3" s="1"/>
  <c r="AZ495" i="3"/>
  <c r="BK487" i="3"/>
  <c r="BI488" i="3" s="1"/>
  <c r="AY495" i="3"/>
  <c r="AM487" i="3"/>
  <c r="AL487" i="3"/>
  <c r="X280" i="2"/>
  <c r="W280" i="2"/>
  <c r="Z279" i="2"/>
  <c r="Y479" i="3"/>
  <c r="AA479" i="3" s="1"/>
  <c r="AD479" i="3"/>
  <c r="AC479" i="3"/>
  <c r="AE479" i="3" s="1"/>
  <c r="Z479" i="3"/>
  <c r="V479" i="3"/>
  <c r="U479" i="3"/>
  <c r="C114" i="22"/>
  <c r="BF477" i="3"/>
  <c r="BD426" i="2"/>
  <c r="AH426" i="2"/>
  <c r="AM426" i="2"/>
  <c r="AR426" i="2"/>
  <c r="AN627" i="3"/>
  <c r="BJ627" i="3"/>
  <c r="AS627" i="3"/>
  <c r="AX627" i="3"/>
  <c r="K428" i="2"/>
  <c r="AB427" i="2"/>
  <c r="AH628" i="3"/>
  <c r="Q629" i="3"/>
  <c r="BE477" i="3"/>
  <c r="T280" i="2"/>
  <c r="S280" i="2"/>
  <c r="AT303" i="2"/>
  <c r="AQ304" i="2"/>
  <c r="AP304" i="2"/>
  <c r="AY281" i="2"/>
  <c r="AZ281" i="2"/>
  <c r="AX282" i="2"/>
  <c r="P282" i="2"/>
  <c r="O282" i="2"/>
  <c r="AW282" i="2"/>
  <c r="R281" i="2"/>
  <c r="BF322" i="2"/>
  <c r="AO320" i="2"/>
  <c r="AJ325" i="2"/>
  <c r="BE322" i="2"/>
  <c r="BB323" i="2" s="1"/>
  <c r="BE323" i="2" s="1"/>
  <c r="AN320" i="2"/>
  <c r="AI325" i="2"/>
  <c r="Z280" i="2" l="1"/>
  <c r="BH488" i="3"/>
  <c r="BK488" i="3" s="1"/>
  <c r="AP487" i="3"/>
  <c r="AT504" i="3"/>
  <c r="AW496" i="3"/>
  <c r="AV496" i="3"/>
  <c r="AO487" i="3"/>
  <c r="AF479" i="3"/>
  <c r="Y280" i="2"/>
  <c r="W479" i="3"/>
  <c r="X479" i="3"/>
  <c r="AB479" i="3"/>
  <c r="V280" i="2"/>
  <c r="U280" i="2"/>
  <c r="T281" i="2" s="1"/>
  <c r="BC478" i="3"/>
  <c r="BE478" i="3" s="1"/>
  <c r="BD478" i="3"/>
  <c r="Q630" i="3"/>
  <c r="AH629" i="3"/>
  <c r="BD427" i="2"/>
  <c r="AH427" i="2"/>
  <c r="AM427" i="2"/>
  <c r="AR427" i="2"/>
  <c r="AX628" i="3"/>
  <c r="AS628" i="3"/>
  <c r="BJ628" i="3"/>
  <c r="AN628" i="3"/>
  <c r="K429" i="2"/>
  <c r="AB428" i="2"/>
  <c r="AT304" i="2"/>
  <c r="AS304" i="2"/>
  <c r="AZ282" i="2"/>
  <c r="Q282" i="2"/>
  <c r="R282" i="2"/>
  <c r="AY282" i="2"/>
  <c r="BC323" i="2"/>
  <c r="BF323" i="2" s="1"/>
  <c r="AL321" i="2"/>
  <c r="AK321" i="2"/>
  <c r="BC324" i="2"/>
  <c r="BB324" i="2"/>
  <c r="BE324" i="2" s="1"/>
  <c r="AG326" i="2"/>
  <c r="AF326" i="2"/>
  <c r="BL488" i="3" l="1"/>
  <c r="AZ496" i="3"/>
  <c r="AR505" i="3"/>
  <c r="AQ505" i="3"/>
  <c r="AY496" i="3"/>
  <c r="AW497" i="3" s="1"/>
  <c r="AM488" i="3"/>
  <c r="AL488" i="3"/>
  <c r="BI489" i="3"/>
  <c r="BH489" i="3"/>
  <c r="S281" i="2"/>
  <c r="V281" i="2" s="1"/>
  <c r="X281" i="2"/>
  <c r="W281" i="2"/>
  <c r="AD480" i="3"/>
  <c r="U480" i="3"/>
  <c r="W480" i="3" s="1"/>
  <c r="Y480" i="3"/>
  <c r="Z480" i="3"/>
  <c r="V480" i="3"/>
  <c r="AC480" i="3"/>
  <c r="BF478" i="3"/>
  <c r="BC479" i="3"/>
  <c r="BE479" i="3" s="1"/>
  <c r="BD479" i="3"/>
  <c r="U281" i="2"/>
  <c r="BD428" i="2"/>
  <c r="AH428" i="2"/>
  <c r="AM428" i="2"/>
  <c r="AR428" i="2"/>
  <c r="AN629" i="3"/>
  <c r="BJ629" i="3"/>
  <c r="AS629" i="3"/>
  <c r="AX629" i="3"/>
  <c r="K430" i="2"/>
  <c r="AB429" i="2"/>
  <c r="AH630" i="3"/>
  <c r="Q631" i="3"/>
  <c r="AP305" i="2"/>
  <c r="AS305" i="2" s="1"/>
  <c r="AQ305" i="2"/>
  <c r="AX283" i="2"/>
  <c r="P283" i="2"/>
  <c r="AW283" i="2"/>
  <c r="O283" i="2"/>
  <c r="Q283" i="2" s="1"/>
  <c r="AJ326" i="2"/>
  <c r="AI326" i="2"/>
  <c r="AF327" i="2" s="1"/>
  <c r="AO321" i="2"/>
  <c r="BB325" i="2"/>
  <c r="BE325" i="2" s="1"/>
  <c r="BC325" i="2"/>
  <c r="AN321" i="2"/>
  <c r="BF324" i="2"/>
  <c r="AV497" i="3" l="1"/>
  <c r="AP488" i="3"/>
  <c r="AT505" i="3"/>
  <c r="AU505" i="3"/>
  <c r="BL489" i="3"/>
  <c r="AO488" i="3"/>
  <c r="AM489" i="3" s="1"/>
  <c r="BK489" i="3"/>
  <c r="AY497" i="3"/>
  <c r="AZ497" i="3"/>
  <c r="AL489" i="3"/>
  <c r="Z281" i="2"/>
  <c r="Y281" i="2"/>
  <c r="Z481" i="3"/>
  <c r="AC481" i="3"/>
  <c r="AF481" i="3" s="1"/>
  <c r="AD481" i="3"/>
  <c r="U481" i="3"/>
  <c r="Y481" i="3"/>
  <c r="AB481" i="3" s="1"/>
  <c r="V481" i="3"/>
  <c r="AB480" i="3"/>
  <c r="AA480" i="3"/>
  <c r="AF480" i="3"/>
  <c r="AE480" i="3"/>
  <c r="AE481" i="3" s="1"/>
  <c r="X480" i="3"/>
  <c r="K431" i="2"/>
  <c r="AB430" i="2"/>
  <c r="AX630" i="3"/>
  <c r="AS630" i="3"/>
  <c r="BJ630" i="3"/>
  <c r="AN630" i="3"/>
  <c r="AH429" i="2"/>
  <c r="BD429" i="2"/>
  <c r="AM429" i="2"/>
  <c r="AR429" i="2"/>
  <c r="T282" i="2"/>
  <c r="S282" i="2"/>
  <c r="Q632" i="3"/>
  <c r="AH631" i="3"/>
  <c r="BC480" i="3"/>
  <c r="BD480" i="3"/>
  <c r="BF479" i="3"/>
  <c r="AT305" i="2"/>
  <c r="AQ306" i="2"/>
  <c r="AP306" i="2"/>
  <c r="AZ283" i="2"/>
  <c r="AX284" i="2"/>
  <c r="AW284" i="2"/>
  <c r="O284" i="2"/>
  <c r="P284" i="2"/>
  <c r="R283" i="2"/>
  <c r="AY283" i="2"/>
  <c r="AG327" i="2"/>
  <c r="AJ327" i="2" s="1"/>
  <c r="AK322" i="2"/>
  <c r="AN322" i="2" s="1"/>
  <c r="AL322" i="2"/>
  <c r="BC326" i="2"/>
  <c r="BB326" i="2"/>
  <c r="BE326" i="2" s="1"/>
  <c r="BF325" i="2"/>
  <c r="AI327" i="2"/>
  <c r="AR506" i="3" l="1"/>
  <c r="AQ506" i="3"/>
  <c r="AU506" i="3" s="1"/>
  <c r="AO489" i="3"/>
  <c r="AP489" i="3"/>
  <c r="AW498" i="3"/>
  <c r="AV498" i="3"/>
  <c r="AZ498" i="3" s="1"/>
  <c r="BH490" i="3"/>
  <c r="BI490" i="3"/>
  <c r="AA481" i="3"/>
  <c r="X481" i="3"/>
  <c r="W282" i="2"/>
  <c r="Y282" i="2" s="1"/>
  <c r="X282" i="2"/>
  <c r="W481" i="3"/>
  <c r="BF480" i="3"/>
  <c r="U282" i="2"/>
  <c r="V282" i="2"/>
  <c r="AN631" i="3"/>
  <c r="BJ631" i="3"/>
  <c r="AS631" i="3"/>
  <c r="AX631" i="3"/>
  <c r="BD430" i="2"/>
  <c r="AH430" i="2"/>
  <c r="AM430" i="2"/>
  <c r="AR430" i="2"/>
  <c r="BE480" i="3"/>
  <c r="AH632" i="3"/>
  <c r="Q633" i="3"/>
  <c r="K432" i="2"/>
  <c r="AB431" i="2"/>
  <c r="AY284" i="2"/>
  <c r="AT306" i="2"/>
  <c r="AS306" i="2"/>
  <c r="AZ284" i="2"/>
  <c r="R284" i="2"/>
  <c r="Q284" i="2"/>
  <c r="BF326" i="2"/>
  <c r="AG328" i="2"/>
  <c r="AF328" i="2"/>
  <c r="AI328" i="2" s="1"/>
  <c r="AO322" i="2"/>
  <c r="BB327" i="2"/>
  <c r="BC327" i="2"/>
  <c r="AL323" i="2"/>
  <c r="AK323" i="2"/>
  <c r="AN323" i="2" s="1"/>
  <c r="BL490" i="3" l="1"/>
  <c r="AT506" i="3"/>
  <c r="AY498" i="3"/>
  <c r="BK490" i="3"/>
  <c r="BH491" i="3" s="1"/>
  <c r="AV499" i="3"/>
  <c r="AW499" i="3"/>
  <c r="AM490" i="3"/>
  <c r="L115" i="22" s="1"/>
  <c r="AL490" i="3"/>
  <c r="Z282" i="2"/>
  <c r="W283" i="2"/>
  <c r="X283" i="2"/>
  <c r="U482" i="3"/>
  <c r="AD482" i="3"/>
  <c r="AC482" i="3"/>
  <c r="Z482" i="3"/>
  <c r="V482" i="3"/>
  <c r="Y482" i="3"/>
  <c r="AR431" i="2"/>
  <c r="BD431" i="2"/>
  <c r="AH431" i="2"/>
  <c r="AM431" i="2"/>
  <c r="AX632" i="3"/>
  <c r="AS632" i="3"/>
  <c r="BJ632" i="3"/>
  <c r="AN632" i="3"/>
  <c r="BC481" i="3"/>
  <c r="BE481" i="3" s="1"/>
  <c r="BD481" i="3"/>
  <c r="K433" i="2"/>
  <c r="AB432" i="2"/>
  <c r="Q634" i="3"/>
  <c r="AH633" i="3"/>
  <c r="S283" i="2"/>
  <c r="T283" i="2"/>
  <c r="AP307" i="2"/>
  <c r="AQ307" i="2"/>
  <c r="O285" i="2"/>
  <c r="Q285" i="2" s="1"/>
  <c r="AW285" i="2"/>
  <c r="P285" i="2"/>
  <c r="AX285" i="2"/>
  <c r="BF327" i="2"/>
  <c r="AO323" i="2"/>
  <c r="BE327" i="2"/>
  <c r="AK324" i="2"/>
  <c r="AN324" i="2" s="1"/>
  <c r="AL324" i="2"/>
  <c r="AF329" i="2"/>
  <c r="AG329" i="2"/>
  <c r="AJ328" i="2"/>
  <c r="BI491" i="3" l="1"/>
  <c r="BL491" i="3" s="1"/>
  <c r="AQ507" i="3"/>
  <c r="AU507" i="3" s="1"/>
  <c r="AR507" i="3"/>
  <c r="AP490" i="3"/>
  <c r="N115" i="22"/>
  <c r="AY499" i="3"/>
  <c r="AZ499" i="3"/>
  <c r="AO490" i="3"/>
  <c r="BK491" i="3"/>
  <c r="Y283" i="2"/>
  <c r="Z283" i="2"/>
  <c r="AF482" i="3"/>
  <c r="AE482" i="3"/>
  <c r="AA482" i="3"/>
  <c r="AB482" i="3"/>
  <c r="W482" i="3"/>
  <c r="X482" i="3"/>
  <c r="AH634" i="3"/>
  <c r="Q635" i="3"/>
  <c r="K434" i="2"/>
  <c r="AB433" i="2"/>
  <c r="U283" i="2"/>
  <c r="V283" i="2"/>
  <c r="BC482" i="3"/>
  <c r="BE482" i="3" s="1"/>
  <c r="BD482" i="3"/>
  <c r="AN633" i="3"/>
  <c r="BJ633" i="3"/>
  <c r="AS633" i="3"/>
  <c r="AX633" i="3"/>
  <c r="BD432" i="2"/>
  <c r="AH432" i="2"/>
  <c r="AM432" i="2"/>
  <c r="AR432" i="2"/>
  <c r="BF481" i="3"/>
  <c r="AT307" i="2"/>
  <c r="AS307" i="2"/>
  <c r="R285" i="2"/>
  <c r="O286" i="2"/>
  <c r="Q286" i="2" s="1"/>
  <c r="AX286" i="2"/>
  <c r="P286" i="2"/>
  <c r="AW286" i="2"/>
  <c r="AZ285" i="2"/>
  <c r="AY285" i="2"/>
  <c r="AJ329" i="2"/>
  <c r="AO324" i="2"/>
  <c r="BC328" i="2"/>
  <c r="BB328" i="2"/>
  <c r="AL325" i="2"/>
  <c r="AK325" i="2"/>
  <c r="AN325" i="2" s="1"/>
  <c r="AI329" i="2"/>
  <c r="AT507" i="3" l="1"/>
  <c r="BH492" i="3"/>
  <c r="BI492" i="3"/>
  <c r="AW500" i="3"/>
  <c r="AV500" i="3"/>
  <c r="AL491" i="3"/>
  <c r="AM491" i="3"/>
  <c r="X284" i="2"/>
  <c r="W284" i="2"/>
  <c r="V483" i="3"/>
  <c r="U483" i="3"/>
  <c r="AD483" i="3"/>
  <c r="AC483" i="3"/>
  <c r="Z483" i="3"/>
  <c r="Y483" i="3"/>
  <c r="BD433" i="2"/>
  <c r="AH433" i="2"/>
  <c r="AM433" i="2"/>
  <c r="AR433" i="2"/>
  <c r="BC483" i="3"/>
  <c r="BE483" i="3" s="1"/>
  <c r="BD483" i="3"/>
  <c r="AB434" i="2"/>
  <c r="K435" i="2"/>
  <c r="Q636" i="3"/>
  <c r="AH635" i="3"/>
  <c r="BF482" i="3"/>
  <c r="S284" i="2"/>
  <c r="T284" i="2"/>
  <c r="AX634" i="3"/>
  <c r="AS634" i="3"/>
  <c r="BJ634" i="3"/>
  <c r="AN634" i="3"/>
  <c r="AQ308" i="2"/>
  <c r="AP308" i="2"/>
  <c r="AZ286" i="2"/>
  <c r="AY286" i="2"/>
  <c r="P287" i="2"/>
  <c r="AW287" i="2"/>
  <c r="AX287" i="2"/>
  <c r="O287" i="2"/>
  <c r="Q287" i="2" s="1"/>
  <c r="R286" i="2"/>
  <c r="BF328" i="2"/>
  <c r="AO325" i="2"/>
  <c r="AK326" i="2"/>
  <c r="AL326" i="2"/>
  <c r="AG330" i="2"/>
  <c r="AF330" i="2"/>
  <c r="BE328" i="2"/>
  <c r="BL492" i="3" l="1"/>
  <c r="AZ500" i="3"/>
  <c r="AR508" i="3"/>
  <c r="AQ508" i="3"/>
  <c r="AY500" i="3"/>
  <c r="AO491" i="3"/>
  <c r="AP491" i="3"/>
  <c r="BK492" i="3"/>
  <c r="AB483" i="3"/>
  <c r="X483" i="3"/>
  <c r="AF483" i="3"/>
  <c r="Y284" i="2"/>
  <c r="Z284" i="2"/>
  <c r="AE483" i="3"/>
  <c r="W483" i="3"/>
  <c r="AA483" i="3"/>
  <c r="BF483" i="3"/>
  <c r="BC484" i="3"/>
  <c r="BE484" i="3" s="1"/>
  <c r="BD484" i="3"/>
  <c r="AT308" i="2"/>
  <c r="AH636" i="3"/>
  <c r="Q637" i="3"/>
  <c r="AB435" i="2"/>
  <c r="K436" i="2"/>
  <c r="U284" i="2"/>
  <c r="V284" i="2"/>
  <c r="AN635" i="3"/>
  <c r="BJ635" i="3"/>
  <c r="AS635" i="3"/>
  <c r="AX635" i="3"/>
  <c r="BD434" i="2"/>
  <c r="AM434" i="2"/>
  <c r="AH434" i="2"/>
  <c r="AR434" i="2"/>
  <c r="AS308" i="2"/>
  <c r="AY287" i="2"/>
  <c r="AZ287" i="2"/>
  <c r="AW288" i="2"/>
  <c r="O288" i="2"/>
  <c r="Q288" i="2" s="1"/>
  <c r="P288" i="2"/>
  <c r="AX288" i="2"/>
  <c r="R287" i="2"/>
  <c r="AJ330" i="2"/>
  <c r="AO326" i="2"/>
  <c r="BB329" i="2"/>
  <c r="BE329" i="2" s="1"/>
  <c r="BC329" i="2"/>
  <c r="AI330" i="2"/>
  <c r="AN326" i="2"/>
  <c r="AU508" i="3" l="1"/>
  <c r="AT508" i="3"/>
  <c r="BI493" i="3"/>
  <c r="BH493" i="3"/>
  <c r="AM492" i="3"/>
  <c r="AL492" i="3"/>
  <c r="AO492" i="3" s="1"/>
  <c r="AW501" i="3"/>
  <c r="AV501" i="3"/>
  <c r="W285" i="2"/>
  <c r="X285" i="2"/>
  <c r="AC484" i="3"/>
  <c r="AE484" i="3" s="1"/>
  <c r="V484" i="3"/>
  <c r="AD484" i="3"/>
  <c r="Y484" i="3"/>
  <c r="AA484" i="3" s="1"/>
  <c r="U484" i="3"/>
  <c r="Z484" i="3"/>
  <c r="BF484" i="3"/>
  <c r="BD485" i="3"/>
  <c r="BC485" i="3"/>
  <c r="T285" i="2"/>
  <c r="S285" i="2"/>
  <c r="BD435" i="2"/>
  <c r="AM435" i="2"/>
  <c r="AR435" i="2"/>
  <c r="AH435" i="2"/>
  <c r="Q638" i="3"/>
  <c r="AH637" i="3"/>
  <c r="AB436" i="2"/>
  <c r="K437" i="2"/>
  <c r="AX636" i="3"/>
  <c r="AS636" i="3"/>
  <c r="BJ636" i="3"/>
  <c r="AN636" i="3"/>
  <c r="AQ309" i="2"/>
  <c r="AP309" i="2"/>
  <c r="P289" i="2"/>
  <c r="AW289" i="2"/>
  <c r="AX289" i="2"/>
  <c r="O289" i="2"/>
  <c r="AY288" i="2"/>
  <c r="AZ288" i="2"/>
  <c r="R288" i="2"/>
  <c r="AL327" i="2"/>
  <c r="AK327" i="2"/>
  <c r="AF331" i="2"/>
  <c r="AG331" i="2"/>
  <c r="BC330" i="2"/>
  <c r="BB330" i="2"/>
  <c r="BF329" i="2"/>
  <c r="BL493" i="3" l="1"/>
  <c r="BK493" i="3"/>
  <c r="BH494" i="3" s="1"/>
  <c r="AR509" i="3"/>
  <c r="AQ509" i="3"/>
  <c r="AU509" i="3" s="1"/>
  <c r="AL493" i="3"/>
  <c r="AO493" i="3" s="1"/>
  <c r="AM493" i="3"/>
  <c r="AY501" i="3"/>
  <c r="AZ501" i="3"/>
  <c r="AP492" i="3"/>
  <c r="AB484" i="3"/>
  <c r="Y285" i="2"/>
  <c r="Z285" i="2"/>
  <c r="W484" i="3"/>
  <c r="X484" i="3"/>
  <c r="AF484" i="3"/>
  <c r="AT309" i="2"/>
  <c r="BF485" i="3"/>
  <c r="V285" i="2"/>
  <c r="BE485" i="3"/>
  <c r="BC486" i="3" s="1"/>
  <c r="AH638" i="3"/>
  <c r="Q639" i="3"/>
  <c r="AB437" i="2"/>
  <c r="K438" i="2"/>
  <c r="U285" i="2"/>
  <c r="BD436" i="2"/>
  <c r="AM436" i="2"/>
  <c r="AH436" i="2"/>
  <c r="AR436" i="2"/>
  <c r="AN637" i="3"/>
  <c r="BJ637" i="3"/>
  <c r="AS637" i="3"/>
  <c r="AX637" i="3"/>
  <c r="AS309" i="2"/>
  <c r="R289" i="2"/>
  <c r="AZ289" i="2"/>
  <c r="AY289" i="2"/>
  <c r="Q289" i="2"/>
  <c r="AO327" i="2"/>
  <c r="BF330" i="2"/>
  <c r="AJ331" i="2"/>
  <c r="AN327" i="2"/>
  <c r="BE330" i="2"/>
  <c r="AI331" i="2"/>
  <c r="BI494" i="3" l="1"/>
  <c r="BL494" i="3"/>
  <c r="AT509" i="3"/>
  <c r="AP493" i="3"/>
  <c r="BK494" i="3"/>
  <c r="BI495" i="3" s="1"/>
  <c r="AL494" i="3"/>
  <c r="AO494" i="3" s="1"/>
  <c r="AM494" i="3"/>
  <c r="AW502" i="3"/>
  <c r="AV502" i="3"/>
  <c r="BH495" i="3"/>
  <c r="W286" i="2"/>
  <c r="Y286" i="2" s="1"/>
  <c r="X286" i="2"/>
  <c r="Z485" i="3"/>
  <c r="Y485" i="3"/>
  <c r="U485" i="3"/>
  <c r="AD485" i="3"/>
  <c r="V485" i="3"/>
  <c r="AC485" i="3"/>
  <c r="BD486" i="3"/>
  <c r="BF486" i="3" s="1"/>
  <c r="AH437" i="2"/>
  <c r="AR437" i="2"/>
  <c r="AM437" i="2"/>
  <c r="BD437" i="2"/>
  <c r="S286" i="2"/>
  <c r="U286" i="2" s="1"/>
  <c r="T286" i="2"/>
  <c r="BE486" i="3"/>
  <c r="Q640" i="3"/>
  <c r="AH639" i="3"/>
  <c r="AB438" i="2"/>
  <c r="K439" i="2"/>
  <c r="AX638" i="3"/>
  <c r="AS638" i="3"/>
  <c r="BJ638" i="3"/>
  <c r="AN638" i="3"/>
  <c r="AQ310" i="2"/>
  <c r="AP310" i="2"/>
  <c r="O290" i="2"/>
  <c r="Q290" i="2" s="1"/>
  <c r="AX290" i="2"/>
  <c r="AW290" i="2"/>
  <c r="P290" i="2"/>
  <c r="BB331" i="2"/>
  <c r="BC331" i="2"/>
  <c r="AG332" i="2"/>
  <c r="AF332" i="2"/>
  <c r="AI332" i="2" s="1"/>
  <c r="AK328" i="2"/>
  <c r="AN328" i="2" s="1"/>
  <c r="AL328" i="2"/>
  <c r="AR510" i="3" l="1"/>
  <c r="AQ510" i="3"/>
  <c r="AU510" i="3" s="1"/>
  <c r="AL495" i="3"/>
  <c r="AM495" i="3"/>
  <c r="BL495" i="3"/>
  <c r="AY502" i="3"/>
  <c r="AZ502" i="3"/>
  <c r="BK495" i="3"/>
  <c r="AP494" i="3"/>
  <c r="X287" i="2"/>
  <c r="W287" i="2"/>
  <c r="Y287" i="2" s="1"/>
  <c r="Z286" i="2"/>
  <c r="W485" i="3"/>
  <c r="X485" i="3"/>
  <c r="AF485" i="3"/>
  <c r="AE485" i="3"/>
  <c r="AB485" i="3"/>
  <c r="AA485" i="3"/>
  <c r="T287" i="2"/>
  <c r="S287" i="2"/>
  <c r="AN639" i="3"/>
  <c r="BJ639" i="3"/>
  <c r="AS639" i="3"/>
  <c r="AX639" i="3"/>
  <c r="AT310" i="2"/>
  <c r="AH640" i="3"/>
  <c r="Q641" i="3"/>
  <c r="K440" i="2"/>
  <c r="AB439" i="2"/>
  <c r="BD487" i="3"/>
  <c r="BC487" i="3"/>
  <c r="V286" i="2"/>
  <c r="BD438" i="2"/>
  <c r="AM438" i="2"/>
  <c r="AH438" i="2"/>
  <c r="AR438" i="2"/>
  <c r="AS310" i="2"/>
  <c r="AZ290" i="2"/>
  <c r="AY290" i="2"/>
  <c r="AX291" i="2"/>
  <c r="P291" i="2"/>
  <c r="AW291" i="2"/>
  <c r="O291" i="2"/>
  <c r="Q291" i="2" s="1"/>
  <c r="R290" i="2"/>
  <c r="BF331" i="2"/>
  <c r="AO328" i="2"/>
  <c r="AF333" i="2"/>
  <c r="AG333" i="2"/>
  <c r="AJ332" i="2"/>
  <c r="AL329" i="2"/>
  <c r="AK329" i="2"/>
  <c r="AN329" i="2" s="1"/>
  <c r="BE331" i="2"/>
  <c r="AT510" i="3" l="1"/>
  <c r="AV503" i="3"/>
  <c r="AW503" i="3"/>
  <c r="BH496" i="3"/>
  <c r="BL496" i="3" s="1"/>
  <c r="BI496" i="3"/>
  <c r="AO495" i="3"/>
  <c r="AP495" i="3"/>
  <c r="W288" i="2"/>
  <c r="Y288" i="2" s="1"/>
  <c r="X288" i="2"/>
  <c r="Z287" i="2"/>
  <c r="V287" i="2"/>
  <c r="AD486" i="3"/>
  <c r="V486" i="3"/>
  <c r="U486" i="3"/>
  <c r="W486" i="3" s="1"/>
  <c r="Z486" i="3"/>
  <c r="AC486" i="3"/>
  <c r="AF486" i="3" s="1"/>
  <c r="Y486" i="3"/>
  <c r="AA486" i="3" s="1"/>
  <c r="U287" i="2"/>
  <c r="S288" i="2" s="1"/>
  <c r="BD439" i="2"/>
  <c r="AH439" i="2"/>
  <c r="AR439" i="2"/>
  <c r="AM439" i="2"/>
  <c r="K441" i="2"/>
  <c r="AB440" i="2"/>
  <c r="AX640" i="3"/>
  <c r="AS640" i="3"/>
  <c r="BJ640" i="3"/>
  <c r="AN640" i="3"/>
  <c r="BE487" i="3"/>
  <c r="BF487" i="3"/>
  <c r="Q642" i="3"/>
  <c r="AH641" i="3"/>
  <c r="AQ311" i="2"/>
  <c r="AP311" i="2"/>
  <c r="AZ291" i="2"/>
  <c r="AX292" i="2"/>
  <c r="P292" i="2"/>
  <c r="AW292" i="2"/>
  <c r="O292" i="2"/>
  <c r="R291" i="2"/>
  <c r="AY291" i="2"/>
  <c r="BC332" i="2"/>
  <c r="BB332" i="2"/>
  <c r="AJ333" i="2"/>
  <c r="AO329" i="2"/>
  <c r="AI333" i="2"/>
  <c r="AK330" i="2"/>
  <c r="AN330" i="2" s="1"/>
  <c r="AL330" i="2"/>
  <c r="Z288" i="2" l="1"/>
  <c r="AR511" i="3"/>
  <c r="AQ511" i="3"/>
  <c r="AU511" i="3" s="1"/>
  <c r="BK496" i="3"/>
  <c r="BI497" i="3" s="1"/>
  <c r="AL496" i="3"/>
  <c r="AO496" i="3" s="1"/>
  <c r="AM496" i="3"/>
  <c r="AY503" i="3"/>
  <c r="AZ503" i="3"/>
  <c r="X289" i="2"/>
  <c r="W289" i="2"/>
  <c r="AT311" i="2"/>
  <c r="U487" i="3"/>
  <c r="W487" i="3" s="1"/>
  <c r="AD487" i="3"/>
  <c r="V487" i="3"/>
  <c r="Y487" i="3"/>
  <c r="AC487" i="3"/>
  <c r="Z487" i="3"/>
  <c r="X486" i="3"/>
  <c r="AB486" i="3"/>
  <c r="AE486" i="3"/>
  <c r="T288" i="2"/>
  <c r="V288" i="2" s="1"/>
  <c r="AN641" i="3"/>
  <c r="BJ641" i="3"/>
  <c r="AS641" i="3"/>
  <c r="AX641" i="3"/>
  <c r="BD440" i="2"/>
  <c r="AH440" i="2"/>
  <c r="AM440" i="2"/>
  <c r="AR440" i="2"/>
  <c r="U288" i="2"/>
  <c r="AH642" i="3"/>
  <c r="Q643" i="3"/>
  <c r="AB441" i="2"/>
  <c r="K442" i="2"/>
  <c r="BC488" i="3"/>
  <c r="BD488" i="3"/>
  <c r="AS311" i="2"/>
  <c r="AY292" i="2"/>
  <c r="AZ292" i="2"/>
  <c r="R292" i="2"/>
  <c r="Q292" i="2"/>
  <c r="AL331" i="2"/>
  <c r="AK331" i="2"/>
  <c r="BF332" i="2"/>
  <c r="BE332" i="2"/>
  <c r="AO330" i="2"/>
  <c r="AG334" i="2"/>
  <c r="AF334" i="2"/>
  <c r="BH497" i="3" l="1"/>
  <c r="BL497" i="3" s="1"/>
  <c r="AT511" i="3"/>
  <c r="AW504" i="3"/>
  <c r="AV504" i="3"/>
  <c r="AL497" i="3"/>
  <c r="AO497" i="3" s="1"/>
  <c r="AM497" i="3"/>
  <c r="AP496" i="3"/>
  <c r="AF487" i="3"/>
  <c r="AE487" i="3"/>
  <c r="Y289" i="2"/>
  <c r="Z289" i="2"/>
  <c r="AA487" i="3"/>
  <c r="AB487" i="3"/>
  <c r="Y488" i="3"/>
  <c r="AD488" i="3"/>
  <c r="AC488" i="3"/>
  <c r="Z488" i="3"/>
  <c r="U488" i="3"/>
  <c r="V488" i="3"/>
  <c r="X487" i="3"/>
  <c r="BF488" i="3"/>
  <c r="BE488" i="3"/>
  <c r="Q644" i="3"/>
  <c r="AH643" i="3"/>
  <c r="T289" i="2"/>
  <c r="S289" i="2"/>
  <c r="BD441" i="2"/>
  <c r="AM441" i="2"/>
  <c r="AR441" i="2"/>
  <c r="AH441" i="2"/>
  <c r="AX642" i="3"/>
  <c r="AS642" i="3"/>
  <c r="BJ642" i="3"/>
  <c r="AN642" i="3"/>
  <c r="AB442" i="2"/>
  <c r="K443" i="2"/>
  <c r="AQ312" i="2"/>
  <c r="AP312" i="2"/>
  <c r="O293" i="2"/>
  <c r="Q293" i="2" s="1"/>
  <c r="AW293" i="2"/>
  <c r="AX293" i="2"/>
  <c r="P293" i="2"/>
  <c r="AJ334" i="2"/>
  <c r="AO331" i="2"/>
  <c r="BB333" i="2"/>
  <c r="BC333" i="2"/>
  <c r="AN331" i="2"/>
  <c r="AI334" i="2"/>
  <c r="BK497" i="3" l="1"/>
  <c r="BH498" i="3" s="1"/>
  <c r="AZ504" i="3"/>
  <c r="AP497" i="3"/>
  <c r="AR512" i="3"/>
  <c r="AQ512" i="3"/>
  <c r="AY504" i="3"/>
  <c r="AE488" i="3"/>
  <c r="AL498" i="3"/>
  <c r="AM498" i="3"/>
  <c r="AO498" i="3"/>
  <c r="W290" i="2"/>
  <c r="Y290" i="2" s="1"/>
  <c r="X290" i="2"/>
  <c r="Z290" i="2" s="1"/>
  <c r="W488" i="3"/>
  <c r="X488" i="3"/>
  <c r="AB488" i="3"/>
  <c r="AF488" i="3"/>
  <c r="AA488" i="3"/>
  <c r="AT312" i="2"/>
  <c r="AB443" i="2"/>
  <c r="K444" i="2"/>
  <c r="AN643" i="3"/>
  <c r="BJ643" i="3"/>
  <c r="AS643" i="3"/>
  <c r="AX643" i="3"/>
  <c r="BD442" i="2"/>
  <c r="AM442" i="2"/>
  <c r="AH442" i="2"/>
  <c r="AR442" i="2"/>
  <c r="AH644" i="3"/>
  <c r="Q645" i="3"/>
  <c r="U289" i="2"/>
  <c r="V289" i="2"/>
  <c r="BC489" i="3"/>
  <c r="BE489" i="3" s="1"/>
  <c r="BD489" i="3"/>
  <c r="AS312" i="2"/>
  <c r="O294" i="2"/>
  <c r="Q294" i="2" s="1"/>
  <c r="P294" i="2"/>
  <c r="AW294" i="2"/>
  <c r="AX294" i="2"/>
  <c r="AZ293" i="2"/>
  <c r="AY293" i="2"/>
  <c r="R293" i="2"/>
  <c r="BF333" i="2"/>
  <c r="AF335" i="2"/>
  <c r="AI335" i="2" s="1"/>
  <c r="AG335" i="2"/>
  <c r="AK332" i="2"/>
  <c r="AN332" i="2" s="1"/>
  <c r="AL332" i="2"/>
  <c r="BE333" i="2"/>
  <c r="BI498" i="3" l="1"/>
  <c r="BL498" i="3" s="1"/>
  <c r="AU512" i="3"/>
  <c r="AT512" i="3"/>
  <c r="AL499" i="3"/>
  <c r="AO499" i="3" s="1"/>
  <c r="AM499" i="3"/>
  <c r="AP498" i="3"/>
  <c r="BK498" i="3"/>
  <c r="AV505" i="3"/>
  <c r="AY505" i="3" s="1"/>
  <c r="AW505" i="3"/>
  <c r="X291" i="2"/>
  <c r="W291" i="2"/>
  <c r="U489" i="3"/>
  <c r="W489" i="3" s="1"/>
  <c r="AD489" i="3"/>
  <c r="AC489" i="3"/>
  <c r="Y489" i="3"/>
  <c r="V489" i="3"/>
  <c r="Z489" i="3"/>
  <c r="BC490" i="3"/>
  <c r="BE490" i="3" s="1"/>
  <c r="BD490" i="3"/>
  <c r="S290" i="2"/>
  <c r="T290" i="2"/>
  <c r="BD443" i="2"/>
  <c r="AH443" i="2"/>
  <c r="AR443" i="2"/>
  <c r="AM443" i="2"/>
  <c r="BF489" i="3"/>
  <c r="Q646" i="3"/>
  <c r="AH645" i="3"/>
  <c r="AX644" i="3"/>
  <c r="AS644" i="3"/>
  <c r="BJ644" i="3"/>
  <c r="AN644" i="3"/>
  <c r="AB444" i="2"/>
  <c r="K445" i="2"/>
  <c r="AY294" i="2"/>
  <c r="AP313" i="2"/>
  <c r="AS313" i="2" s="1"/>
  <c r="AQ313" i="2"/>
  <c r="AZ294" i="2"/>
  <c r="P295" i="2"/>
  <c r="AX295" i="2"/>
  <c r="AW295" i="2"/>
  <c r="O295" i="2"/>
  <c r="R294" i="2"/>
  <c r="AG336" i="2"/>
  <c r="AF336" i="2"/>
  <c r="AI336" i="2" s="1"/>
  <c r="AL333" i="2"/>
  <c r="AK333" i="2"/>
  <c r="AO332" i="2"/>
  <c r="BC334" i="2"/>
  <c r="BB334" i="2"/>
  <c r="AJ335" i="2"/>
  <c r="AQ513" i="3" l="1"/>
  <c r="AU513" i="3" s="1"/>
  <c r="AR513" i="3"/>
  <c r="AZ505" i="3"/>
  <c r="AP499" i="3"/>
  <c r="AL500" i="3"/>
  <c r="AM500" i="3"/>
  <c r="AW506" i="3"/>
  <c r="AV506" i="3"/>
  <c r="AZ506" i="3" s="1"/>
  <c r="BI499" i="3"/>
  <c r="BH499" i="3"/>
  <c r="Z291" i="2"/>
  <c r="Y291" i="2"/>
  <c r="AC490" i="3"/>
  <c r="Y490" i="3"/>
  <c r="AD490" i="3"/>
  <c r="K115" i="22" s="1"/>
  <c r="D115" i="22" s="1"/>
  <c r="V490" i="3"/>
  <c r="Z490" i="3"/>
  <c r="U490" i="3"/>
  <c r="W490" i="3" s="1"/>
  <c r="AF489" i="3"/>
  <c r="AE489" i="3"/>
  <c r="M115" i="22"/>
  <c r="E115" i="22" s="1"/>
  <c r="G115" i="22" s="1"/>
  <c r="X489" i="3"/>
  <c r="AB489" i="3"/>
  <c r="AA489" i="3"/>
  <c r="K446" i="2"/>
  <c r="AB445" i="2"/>
  <c r="V290" i="2"/>
  <c r="BD444" i="2"/>
  <c r="AM444" i="2"/>
  <c r="AH444" i="2"/>
  <c r="AR444" i="2"/>
  <c r="BC491" i="3"/>
  <c r="BD491" i="3"/>
  <c r="AN645" i="3"/>
  <c r="BJ645" i="3"/>
  <c r="AS645" i="3"/>
  <c r="AX645" i="3"/>
  <c r="U290" i="2"/>
  <c r="AH646" i="3"/>
  <c r="Q647" i="3"/>
  <c r="BF490" i="3"/>
  <c r="AT313" i="2"/>
  <c r="AQ314" i="2"/>
  <c r="AP314" i="2"/>
  <c r="R295" i="2"/>
  <c r="Q295" i="2"/>
  <c r="AZ295" i="2"/>
  <c r="AY295" i="2"/>
  <c r="AO333" i="2"/>
  <c r="AN333" i="2"/>
  <c r="BF334" i="2"/>
  <c r="BE334" i="2"/>
  <c r="AF337" i="2"/>
  <c r="AG337" i="2"/>
  <c r="AJ336" i="2"/>
  <c r="AT513" i="3" l="1"/>
  <c r="BL499" i="3"/>
  <c r="BK499" i="3"/>
  <c r="AY506" i="3"/>
  <c r="AO500" i="3"/>
  <c r="AP500" i="3"/>
  <c r="AE490" i="3"/>
  <c r="W292" i="2"/>
  <c r="Y292" i="2" s="1"/>
  <c r="X292" i="2"/>
  <c r="C115" i="22"/>
  <c r="AC491" i="3"/>
  <c r="Y491" i="3"/>
  <c r="V491" i="3"/>
  <c r="Z491" i="3"/>
  <c r="U491" i="3"/>
  <c r="AD491" i="3"/>
  <c r="X490" i="3"/>
  <c r="AA490" i="3"/>
  <c r="AB490" i="3"/>
  <c r="AF490" i="3"/>
  <c r="Q648" i="3"/>
  <c r="AH647" i="3"/>
  <c r="S291" i="2"/>
  <c r="T291" i="2"/>
  <c r="AR445" i="2"/>
  <c r="BD445" i="2"/>
  <c r="AH445" i="2"/>
  <c r="AM445" i="2"/>
  <c r="AX646" i="3"/>
  <c r="AS646" i="3"/>
  <c r="BJ646" i="3"/>
  <c r="AN646" i="3"/>
  <c r="BE491" i="3"/>
  <c r="BF491" i="3"/>
  <c r="K447" i="2"/>
  <c r="AB446" i="2"/>
  <c r="AT314" i="2"/>
  <c r="AS314" i="2"/>
  <c r="AX296" i="2"/>
  <c r="AW296" i="2"/>
  <c r="O296" i="2"/>
  <c r="P296" i="2"/>
  <c r="AL334" i="2"/>
  <c r="AK334" i="2"/>
  <c r="AN334" i="2" s="1"/>
  <c r="BB335" i="2"/>
  <c r="BC335" i="2"/>
  <c r="AJ337" i="2"/>
  <c r="AI337" i="2"/>
  <c r="AR514" i="3" l="1"/>
  <c r="AQ514" i="3"/>
  <c r="AM501" i="3"/>
  <c r="AL501" i="3"/>
  <c r="AV507" i="3"/>
  <c r="AW507" i="3"/>
  <c r="BI500" i="3"/>
  <c r="BH500" i="3"/>
  <c r="AA491" i="3"/>
  <c r="X491" i="3"/>
  <c r="Z292" i="2"/>
  <c r="X293" i="2"/>
  <c r="W293" i="2"/>
  <c r="Y293" i="2" s="1"/>
  <c r="W491" i="3"/>
  <c r="AB491" i="3"/>
  <c r="AE491" i="3"/>
  <c r="AF491" i="3"/>
  <c r="AB447" i="2"/>
  <c r="K448" i="2"/>
  <c r="BC492" i="3"/>
  <c r="BD492" i="3"/>
  <c r="AH648" i="3"/>
  <c r="Q649" i="3"/>
  <c r="BD446" i="2"/>
  <c r="AH446" i="2"/>
  <c r="AM446" i="2"/>
  <c r="AR446" i="2"/>
  <c r="U291" i="2"/>
  <c r="V291" i="2"/>
  <c r="AN647" i="3"/>
  <c r="BJ647" i="3"/>
  <c r="AS647" i="3"/>
  <c r="AX647" i="3"/>
  <c r="AP315" i="2"/>
  <c r="AS315" i="2" s="1"/>
  <c r="AQ315" i="2"/>
  <c r="R296" i="2"/>
  <c r="AY296" i="2"/>
  <c r="AZ296" i="2"/>
  <c r="Q296" i="2"/>
  <c r="AO334" i="2"/>
  <c r="AL335" i="2"/>
  <c r="AK335" i="2"/>
  <c r="AN335" i="2" s="1"/>
  <c r="AL336" i="2" s="1"/>
  <c r="BF335" i="2"/>
  <c r="AG338" i="2"/>
  <c r="AF338" i="2"/>
  <c r="AI338" i="2" s="1"/>
  <c r="BE335" i="2"/>
  <c r="AT514" i="3" l="1"/>
  <c r="AU514" i="3"/>
  <c r="AZ507" i="3"/>
  <c r="AO501" i="3"/>
  <c r="AP501" i="3"/>
  <c r="BK500" i="3"/>
  <c r="BL500" i="3"/>
  <c r="AY507" i="3"/>
  <c r="Z293" i="2"/>
  <c r="X294" i="2"/>
  <c r="W294" i="2"/>
  <c r="AD492" i="3"/>
  <c r="Y492" i="3"/>
  <c r="Z492" i="3"/>
  <c r="AC492" i="3"/>
  <c r="U492" i="3"/>
  <c r="V492" i="3"/>
  <c r="BE492" i="3"/>
  <c r="BF492" i="3"/>
  <c r="T292" i="2"/>
  <c r="S292" i="2"/>
  <c r="Q650" i="3"/>
  <c r="AH649" i="3"/>
  <c r="AB448" i="2"/>
  <c r="K449" i="2"/>
  <c r="AX648" i="3"/>
  <c r="AS648" i="3"/>
  <c r="BJ648" i="3"/>
  <c r="AN648" i="3"/>
  <c r="AR447" i="2"/>
  <c r="BD447" i="2"/>
  <c r="AH447" i="2"/>
  <c r="AM447" i="2"/>
  <c r="AQ316" i="2"/>
  <c r="AP316" i="2"/>
  <c r="AT315" i="2"/>
  <c r="P297" i="2"/>
  <c r="AW297" i="2"/>
  <c r="O297" i="2"/>
  <c r="AX297" i="2"/>
  <c r="AK336" i="2"/>
  <c r="AN336" i="2" s="1"/>
  <c r="AK337" i="2" s="1"/>
  <c r="AO335" i="2"/>
  <c r="AF339" i="2"/>
  <c r="AG339" i="2"/>
  <c r="BC336" i="2"/>
  <c r="BB336" i="2"/>
  <c r="AJ338" i="2"/>
  <c r="AR515" i="3" l="1"/>
  <c r="AQ515" i="3"/>
  <c r="AU515" i="3" s="1"/>
  <c r="AW508" i="3"/>
  <c r="AV508" i="3"/>
  <c r="AL502" i="3"/>
  <c r="AM502" i="3"/>
  <c r="L116" i="22" s="1"/>
  <c r="BI501" i="3"/>
  <c r="BH501" i="3"/>
  <c r="BK501" i="3" s="1"/>
  <c r="X492" i="3"/>
  <c r="AF492" i="3"/>
  <c r="W492" i="3"/>
  <c r="AD493" i="3" s="1"/>
  <c r="Y294" i="2"/>
  <c r="Z294" i="2"/>
  <c r="AB492" i="3"/>
  <c r="AA492" i="3"/>
  <c r="AE492" i="3"/>
  <c r="BD448" i="2"/>
  <c r="AM448" i="2"/>
  <c r="AH448" i="2"/>
  <c r="AR448" i="2"/>
  <c r="AB449" i="2"/>
  <c r="K450" i="2"/>
  <c r="U292" i="2"/>
  <c r="V292" i="2"/>
  <c r="BD493" i="3"/>
  <c r="BC493" i="3"/>
  <c r="BE493" i="3" s="1"/>
  <c r="AN649" i="3"/>
  <c r="BJ649" i="3"/>
  <c r="AX649" i="3"/>
  <c r="AS649" i="3"/>
  <c r="Q651" i="3"/>
  <c r="AH650" i="3"/>
  <c r="AT316" i="2"/>
  <c r="AS316" i="2"/>
  <c r="Q297" i="2"/>
  <c r="R297" i="2"/>
  <c r="AZ297" i="2"/>
  <c r="AY297" i="2"/>
  <c r="AO336" i="2"/>
  <c r="AL337" i="2"/>
  <c r="AO337" i="2" s="1"/>
  <c r="BF336" i="2"/>
  <c r="BE336" i="2"/>
  <c r="BC337" i="2" s="1"/>
  <c r="AN337" i="2"/>
  <c r="AK338" i="2" s="1"/>
  <c r="AN338" i="2" s="1"/>
  <c r="AJ339" i="2"/>
  <c r="AI339" i="2"/>
  <c r="AT515" i="3" l="1"/>
  <c r="AZ508" i="3"/>
  <c r="BH502" i="3"/>
  <c r="BK502" i="3" s="1"/>
  <c r="BI502" i="3"/>
  <c r="AO502" i="3"/>
  <c r="AP502" i="3"/>
  <c r="N116" i="22"/>
  <c r="BL501" i="3"/>
  <c r="AY508" i="3"/>
  <c r="V493" i="3"/>
  <c r="U493" i="3"/>
  <c r="W493" i="3" s="1"/>
  <c r="AC494" i="3" s="1"/>
  <c r="Z493" i="3"/>
  <c r="AC493" i="3"/>
  <c r="AE493" i="3" s="1"/>
  <c r="Y493" i="3"/>
  <c r="W295" i="2"/>
  <c r="Y295" i="2" s="1"/>
  <c r="X295" i="2"/>
  <c r="Q652" i="3"/>
  <c r="AH651" i="3"/>
  <c r="BF493" i="3"/>
  <c r="K451" i="2"/>
  <c r="AB450" i="2"/>
  <c r="AR449" i="2"/>
  <c r="BD449" i="2"/>
  <c r="AH449" i="2"/>
  <c r="AM449" i="2"/>
  <c r="AX650" i="3"/>
  <c r="AS650" i="3"/>
  <c r="AN650" i="3"/>
  <c r="BJ650" i="3"/>
  <c r="BC494" i="3"/>
  <c r="BE494" i="3" s="1"/>
  <c r="BD494" i="3"/>
  <c r="T293" i="2"/>
  <c r="S293" i="2"/>
  <c r="AQ317" i="2"/>
  <c r="AP317" i="2"/>
  <c r="O298" i="2"/>
  <c r="Q298" i="2" s="1"/>
  <c r="AW298" i="2"/>
  <c r="AX298" i="2"/>
  <c r="P298" i="2"/>
  <c r="AL338" i="2"/>
  <c r="AO338" i="2" s="1"/>
  <c r="BB337" i="2"/>
  <c r="BE337" i="2" s="1"/>
  <c r="AG340" i="2"/>
  <c r="AF340" i="2"/>
  <c r="AL339" i="2"/>
  <c r="AK339" i="2"/>
  <c r="AQ516" i="3" l="1"/>
  <c r="AR516" i="3"/>
  <c r="V494" i="3"/>
  <c r="BH503" i="3"/>
  <c r="BI503" i="3"/>
  <c r="Z494" i="3"/>
  <c r="BL502" i="3"/>
  <c r="AW509" i="3"/>
  <c r="AV509" i="3"/>
  <c r="AL503" i="3"/>
  <c r="AM503" i="3"/>
  <c r="X493" i="3"/>
  <c r="U494" i="3"/>
  <c r="AD494" i="3"/>
  <c r="AF494" i="3" s="1"/>
  <c r="Y494" i="3"/>
  <c r="AB494" i="3" s="1"/>
  <c r="AF493" i="3"/>
  <c r="AB493" i="3"/>
  <c r="AA493" i="3"/>
  <c r="Z295" i="2"/>
  <c r="W296" i="2"/>
  <c r="X296" i="2"/>
  <c r="AE494" i="3"/>
  <c r="W494" i="3"/>
  <c r="X494" i="3"/>
  <c r="V293" i="2"/>
  <c r="BD495" i="3"/>
  <c r="BC495" i="3"/>
  <c r="BE495" i="3" s="1"/>
  <c r="K452" i="2"/>
  <c r="AB451" i="2"/>
  <c r="U293" i="2"/>
  <c r="BF494" i="3"/>
  <c r="AN651" i="3"/>
  <c r="BJ651" i="3"/>
  <c r="AX651" i="3"/>
  <c r="AS651" i="3"/>
  <c r="BD450" i="2"/>
  <c r="AH450" i="2"/>
  <c r="AM450" i="2"/>
  <c r="AR450" i="2"/>
  <c r="Q653" i="3"/>
  <c r="AH652" i="3"/>
  <c r="AT317" i="2"/>
  <c r="AS317" i="2"/>
  <c r="R298" i="2"/>
  <c r="AZ298" i="2"/>
  <c r="AX299" i="2"/>
  <c r="O299" i="2"/>
  <c r="P299" i="2"/>
  <c r="AW299" i="2"/>
  <c r="AY298" i="2"/>
  <c r="BF337" i="2"/>
  <c r="AJ340" i="2"/>
  <c r="AI340" i="2"/>
  <c r="BC338" i="2"/>
  <c r="BB338" i="2"/>
  <c r="BE338" i="2" s="1"/>
  <c r="AO339" i="2"/>
  <c r="AN339" i="2"/>
  <c r="AT516" i="3" l="1"/>
  <c r="AU516" i="3"/>
  <c r="AZ509" i="3"/>
  <c r="AA494" i="3"/>
  <c r="AO503" i="3"/>
  <c r="AP503" i="3"/>
  <c r="AY509" i="3"/>
  <c r="BK503" i="3"/>
  <c r="BL503" i="3"/>
  <c r="Y296" i="2"/>
  <c r="Z296" i="2"/>
  <c r="AC495" i="3"/>
  <c r="AE495" i="3" s="1"/>
  <c r="AD495" i="3"/>
  <c r="V495" i="3"/>
  <c r="Z495" i="3"/>
  <c r="Y495" i="3"/>
  <c r="U495" i="3"/>
  <c r="W495" i="3" s="1"/>
  <c r="BF495" i="3"/>
  <c r="AX652" i="3"/>
  <c r="AS652" i="3"/>
  <c r="AN652" i="3"/>
  <c r="BJ652" i="3"/>
  <c r="AR451" i="2"/>
  <c r="BD451" i="2"/>
  <c r="AH451" i="2"/>
  <c r="AM451" i="2"/>
  <c r="Q654" i="3"/>
  <c r="AH653" i="3"/>
  <c r="AB452" i="2"/>
  <c r="K453" i="2"/>
  <c r="BD496" i="3"/>
  <c r="BC496" i="3"/>
  <c r="S294" i="2"/>
  <c r="U294" i="2" s="1"/>
  <c r="T294" i="2"/>
  <c r="AP318" i="2"/>
  <c r="AQ318" i="2"/>
  <c r="AZ299" i="2"/>
  <c r="Q299" i="2"/>
  <c r="R299" i="2"/>
  <c r="AY299" i="2"/>
  <c r="AK340" i="2"/>
  <c r="AN340" i="2" s="1"/>
  <c r="AL340" i="2"/>
  <c r="BF338" i="2"/>
  <c r="BB339" i="2"/>
  <c r="BC339" i="2"/>
  <c r="AF341" i="2"/>
  <c r="AG341" i="2"/>
  <c r="AQ517" i="3" l="1"/>
  <c r="AT517" i="3" s="1"/>
  <c r="AR517" i="3"/>
  <c r="AM504" i="3"/>
  <c r="AL504" i="3"/>
  <c r="AO504" i="3" s="1"/>
  <c r="AW510" i="3"/>
  <c r="AV510" i="3"/>
  <c r="BI504" i="3"/>
  <c r="BH504" i="3"/>
  <c r="AF495" i="3"/>
  <c r="X297" i="2"/>
  <c r="W297" i="2"/>
  <c r="V496" i="3"/>
  <c r="U496" i="3"/>
  <c r="Y496" i="3"/>
  <c r="AC496" i="3"/>
  <c r="Z496" i="3"/>
  <c r="AD496" i="3"/>
  <c r="X495" i="3"/>
  <c r="AB495" i="3"/>
  <c r="AA495" i="3"/>
  <c r="V294" i="2"/>
  <c r="BF496" i="3"/>
  <c r="AN653" i="3"/>
  <c r="BJ653" i="3"/>
  <c r="AX653" i="3"/>
  <c r="AS653" i="3"/>
  <c r="Q655" i="3"/>
  <c r="AH654" i="3"/>
  <c r="S295" i="2"/>
  <c r="T295" i="2"/>
  <c r="K454" i="2"/>
  <c r="AB453" i="2"/>
  <c r="BE496" i="3"/>
  <c r="BD452" i="2"/>
  <c r="AM452" i="2"/>
  <c r="AH452" i="2"/>
  <c r="AR452" i="2"/>
  <c r="AS318" i="2"/>
  <c r="AT318" i="2"/>
  <c r="O300" i="2"/>
  <c r="Q300" i="2" s="1"/>
  <c r="AW300" i="2"/>
  <c r="AX300" i="2"/>
  <c r="P300" i="2"/>
  <c r="BF339" i="2"/>
  <c r="AJ341" i="2"/>
  <c r="AO340" i="2"/>
  <c r="AL341" i="2"/>
  <c r="AK341" i="2"/>
  <c r="AI341" i="2"/>
  <c r="BE339" i="2"/>
  <c r="AR518" i="3" l="1"/>
  <c r="AQ518" i="3"/>
  <c r="AU518" i="3" s="1"/>
  <c r="AU517" i="3"/>
  <c r="AP504" i="3"/>
  <c r="AY510" i="3"/>
  <c r="AZ510" i="3"/>
  <c r="BK504" i="3"/>
  <c r="BL504" i="3"/>
  <c r="AM505" i="3"/>
  <c r="AL505" i="3"/>
  <c r="AP505" i="3" s="1"/>
  <c r="Z297" i="2"/>
  <c r="Y297" i="2"/>
  <c r="W496" i="3"/>
  <c r="X496" i="3"/>
  <c r="AA496" i="3"/>
  <c r="AB496" i="3"/>
  <c r="AF496" i="3"/>
  <c r="AE496" i="3"/>
  <c r="BC497" i="3"/>
  <c r="BE497" i="3" s="1"/>
  <c r="BD497" i="3"/>
  <c r="AR453" i="2"/>
  <c r="BD453" i="2"/>
  <c r="AH453" i="2"/>
  <c r="AM453" i="2"/>
  <c r="AX654" i="3"/>
  <c r="AS654" i="3"/>
  <c r="AN654" i="3"/>
  <c r="BJ654" i="3"/>
  <c r="U295" i="2"/>
  <c r="V295" i="2"/>
  <c r="K455" i="2"/>
  <c r="AB454" i="2"/>
  <c r="Q656" i="3"/>
  <c r="AH655" i="3"/>
  <c r="AP319" i="2"/>
  <c r="AS319" i="2" s="1"/>
  <c r="AQ319" i="2"/>
  <c r="R300" i="2"/>
  <c r="AZ300" i="2"/>
  <c r="P301" i="2"/>
  <c r="AW301" i="2"/>
  <c r="O301" i="2"/>
  <c r="AX301" i="2"/>
  <c r="AY300" i="2"/>
  <c r="BC340" i="2"/>
  <c r="BB340" i="2"/>
  <c r="AG342" i="2"/>
  <c r="AF342" i="2"/>
  <c r="AI342" i="2" s="1"/>
  <c r="AO341" i="2"/>
  <c r="AN341" i="2"/>
  <c r="AT518" i="3" l="1"/>
  <c r="AO505" i="3"/>
  <c r="BH505" i="3"/>
  <c r="BK505" i="3" s="1"/>
  <c r="BI505" i="3"/>
  <c r="AV511" i="3"/>
  <c r="AZ511" i="3" s="1"/>
  <c r="AW511" i="3"/>
  <c r="X298" i="2"/>
  <c r="W298" i="2"/>
  <c r="V497" i="3"/>
  <c r="Y497" i="3"/>
  <c r="AC497" i="3"/>
  <c r="AE497" i="3" s="1"/>
  <c r="U497" i="3"/>
  <c r="Z497" i="3"/>
  <c r="AD497" i="3"/>
  <c r="BF497" i="3"/>
  <c r="AN655" i="3"/>
  <c r="BJ655" i="3"/>
  <c r="AX655" i="3"/>
  <c r="AS655" i="3"/>
  <c r="Q657" i="3"/>
  <c r="AH656" i="3"/>
  <c r="BD454" i="2"/>
  <c r="AH454" i="2"/>
  <c r="AM454" i="2"/>
  <c r="AR454" i="2"/>
  <c r="BC498" i="3"/>
  <c r="BE498" i="3" s="1"/>
  <c r="BD498" i="3"/>
  <c r="T296" i="2"/>
  <c r="S296" i="2"/>
  <c r="U296" i="2" s="1"/>
  <c r="AB455" i="2"/>
  <c r="K456" i="2"/>
  <c r="AP320" i="2"/>
  <c r="AS320" i="2" s="1"/>
  <c r="AQ320" i="2"/>
  <c r="AT319" i="2"/>
  <c r="AY301" i="2"/>
  <c r="Q301" i="2"/>
  <c r="R301" i="2"/>
  <c r="AZ301" i="2"/>
  <c r="AK342" i="2"/>
  <c r="AN342" i="2" s="1"/>
  <c r="AL342" i="2"/>
  <c r="BF340" i="2"/>
  <c r="AF343" i="2"/>
  <c r="AI343" i="2" s="1"/>
  <c r="AG343" i="2"/>
  <c r="BE340" i="2"/>
  <c r="AJ342" i="2"/>
  <c r="AQ519" i="3" l="1"/>
  <c r="AT519" i="3" s="1"/>
  <c r="AR519" i="3"/>
  <c r="AB497" i="3"/>
  <c r="AY511" i="3"/>
  <c r="AW512" i="3" s="1"/>
  <c r="BH506" i="3"/>
  <c r="BI506" i="3"/>
  <c r="BL505" i="3"/>
  <c r="AV512" i="3"/>
  <c r="AL506" i="3"/>
  <c r="AM506" i="3"/>
  <c r="X497" i="3"/>
  <c r="Z298" i="2"/>
  <c r="Y298" i="2"/>
  <c r="X299" i="2" s="1"/>
  <c r="W299" i="2"/>
  <c r="Y299" i="2" s="1"/>
  <c r="W497" i="3"/>
  <c r="AF497" i="3"/>
  <c r="AA497" i="3"/>
  <c r="T297" i="2"/>
  <c r="S297" i="2"/>
  <c r="V296" i="2"/>
  <c r="BF498" i="3"/>
  <c r="AX656" i="3"/>
  <c r="AS656" i="3"/>
  <c r="AN656" i="3"/>
  <c r="BJ656" i="3"/>
  <c r="AB456" i="2"/>
  <c r="K457" i="2"/>
  <c r="Q658" i="3"/>
  <c r="AH657" i="3"/>
  <c r="AR455" i="2"/>
  <c r="BD455" i="2"/>
  <c r="AH455" i="2"/>
  <c r="AM455" i="2"/>
  <c r="BD499" i="3"/>
  <c r="BC499" i="3"/>
  <c r="AQ321" i="2"/>
  <c r="AP321" i="2"/>
  <c r="AT320" i="2"/>
  <c r="O302" i="2"/>
  <c r="Q302" i="2" s="1"/>
  <c r="AX302" i="2"/>
  <c r="AW302" i="2"/>
  <c r="P302" i="2"/>
  <c r="AJ343" i="2"/>
  <c r="AG344" i="2"/>
  <c r="AF344" i="2"/>
  <c r="AI344" i="2" s="1"/>
  <c r="AL343" i="2"/>
  <c r="AK343" i="2"/>
  <c r="AN343" i="2" s="1"/>
  <c r="BB341" i="2"/>
  <c r="BE341" i="2" s="1"/>
  <c r="BC341" i="2"/>
  <c r="AO342" i="2"/>
  <c r="AQ520" i="3" l="1"/>
  <c r="AT520" i="3" s="1"/>
  <c r="AR520" i="3"/>
  <c r="AU519" i="3"/>
  <c r="AY512" i="3"/>
  <c r="AZ512" i="3"/>
  <c r="AO506" i="3"/>
  <c r="AP506" i="3"/>
  <c r="BK506" i="3"/>
  <c r="BL506" i="3"/>
  <c r="Z299" i="2"/>
  <c r="W300" i="2"/>
  <c r="Y300" i="2" s="1"/>
  <c r="X300" i="2"/>
  <c r="Y498" i="3"/>
  <c r="AD498" i="3"/>
  <c r="U498" i="3"/>
  <c r="AC498" i="3"/>
  <c r="Z498" i="3"/>
  <c r="V498" i="3"/>
  <c r="W498" i="3"/>
  <c r="BF499" i="3"/>
  <c r="AN657" i="3"/>
  <c r="BJ657" i="3"/>
  <c r="AX657" i="3"/>
  <c r="AS657" i="3"/>
  <c r="BE499" i="3"/>
  <c r="Q659" i="3"/>
  <c r="AH658" i="3"/>
  <c r="AB457" i="2"/>
  <c r="K458" i="2"/>
  <c r="U297" i="2"/>
  <c r="V297" i="2"/>
  <c r="BD456" i="2"/>
  <c r="AM456" i="2"/>
  <c r="AH456" i="2"/>
  <c r="AR456" i="2"/>
  <c r="AT321" i="2"/>
  <c r="AS321" i="2"/>
  <c r="AZ302" i="2"/>
  <c r="AY302" i="2"/>
  <c r="O303" i="2"/>
  <c r="AX303" i="2"/>
  <c r="AW303" i="2"/>
  <c r="P303" i="2"/>
  <c r="R302" i="2"/>
  <c r="AF345" i="2"/>
  <c r="AG345" i="2"/>
  <c r="BF341" i="2"/>
  <c r="AO343" i="2"/>
  <c r="BC342" i="2"/>
  <c r="BB342" i="2"/>
  <c r="BE342" i="2" s="1"/>
  <c r="AK344" i="2"/>
  <c r="AL344" i="2"/>
  <c r="AJ344" i="2"/>
  <c r="AR521" i="3" l="1"/>
  <c r="AQ521" i="3"/>
  <c r="AU521" i="3" s="1"/>
  <c r="AU520" i="3"/>
  <c r="BH507" i="3"/>
  <c r="BK507" i="3" s="1"/>
  <c r="BI507" i="3"/>
  <c r="AM507" i="3"/>
  <c r="AL507" i="3"/>
  <c r="AO507" i="3" s="1"/>
  <c r="AV513" i="3"/>
  <c r="AW513" i="3"/>
  <c r="W301" i="2"/>
  <c r="X301" i="2"/>
  <c r="Z300" i="2"/>
  <c r="AF498" i="3"/>
  <c r="AE498" i="3"/>
  <c r="AC499" i="3"/>
  <c r="AD499" i="3"/>
  <c r="Y499" i="3"/>
  <c r="V499" i="3"/>
  <c r="U499" i="3"/>
  <c r="Z499" i="3"/>
  <c r="X498" i="3"/>
  <c r="AA498" i="3"/>
  <c r="AB498" i="3"/>
  <c r="AR457" i="2"/>
  <c r="BD457" i="2"/>
  <c r="AH457" i="2"/>
  <c r="AM457" i="2"/>
  <c r="AX658" i="3"/>
  <c r="AS658" i="3"/>
  <c r="AN658" i="3"/>
  <c r="BJ658" i="3"/>
  <c r="Q660" i="3"/>
  <c r="AH659" i="3"/>
  <c r="T298" i="2"/>
  <c r="S298" i="2"/>
  <c r="BD500" i="3"/>
  <c r="BC500" i="3"/>
  <c r="K459" i="2"/>
  <c r="AB458" i="2"/>
  <c r="AP322" i="2"/>
  <c r="AQ322" i="2"/>
  <c r="Q303" i="2"/>
  <c r="R303" i="2"/>
  <c r="AY303" i="2"/>
  <c r="AZ303" i="2"/>
  <c r="AO344" i="2"/>
  <c r="BB343" i="2"/>
  <c r="BE343" i="2" s="1"/>
  <c r="BC343" i="2"/>
  <c r="AN344" i="2"/>
  <c r="AJ345" i="2"/>
  <c r="BF342" i="2"/>
  <c r="AI345" i="2"/>
  <c r="AT521" i="3" l="1"/>
  <c r="BL507" i="3"/>
  <c r="AZ513" i="3"/>
  <c r="AM508" i="3"/>
  <c r="AL508" i="3"/>
  <c r="BI508" i="3"/>
  <c r="BH508" i="3"/>
  <c r="AY513" i="3"/>
  <c r="AP507" i="3"/>
  <c r="Y301" i="2"/>
  <c r="Z301" i="2"/>
  <c r="X499" i="3"/>
  <c r="W499" i="3"/>
  <c r="AE499" i="3"/>
  <c r="AF499" i="3"/>
  <c r="AA499" i="3"/>
  <c r="AB499" i="3"/>
  <c r="K460" i="2"/>
  <c r="AB459" i="2"/>
  <c r="BE500" i="3"/>
  <c r="BF500" i="3"/>
  <c r="AN659" i="3"/>
  <c r="BJ659" i="3"/>
  <c r="AX659" i="3"/>
  <c r="AS659" i="3"/>
  <c r="Q661" i="3"/>
  <c r="AH660" i="3"/>
  <c r="BD458" i="2"/>
  <c r="AH458" i="2"/>
  <c r="AM458" i="2"/>
  <c r="AR458" i="2"/>
  <c r="U298" i="2"/>
  <c r="V298" i="2"/>
  <c r="AS322" i="2"/>
  <c r="AT322" i="2"/>
  <c r="O304" i="2"/>
  <c r="Q304" i="2" s="1"/>
  <c r="P304" i="2"/>
  <c r="AX304" i="2"/>
  <c r="AW304" i="2"/>
  <c r="BC344" i="2"/>
  <c r="BB344" i="2"/>
  <c r="BE344" i="2" s="1"/>
  <c r="AL345" i="2"/>
  <c r="AK345" i="2"/>
  <c r="AG346" i="2"/>
  <c r="AF346" i="2"/>
  <c r="AI346" i="2" s="1"/>
  <c r="BF343" i="2"/>
  <c r="AQ522" i="3" l="1"/>
  <c r="AT522" i="3" s="1"/>
  <c r="AR522" i="3"/>
  <c r="BL508" i="3"/>
  <c r="AW514" i="3"/>
  <c r="AV514" i="3"/>
  <c r="AO508" i="3"/>
  <c r="AP508" i="3"/>
  <c r="BK508" i="3"/>
  <c r="X302" i="2"/>
  <c r="W302" i="2"/>
  <c r="V500" i="3"/>
  <c r="AD500" i="3"/>
  <c r="Z500" i="3"/>
  <c r="U500" i="3"/>
  <c r="Y500" i="3"/>
  <c r="AC500" i="3"/>
  <c r="AX660" i="3"/>
  <c r="AS660" i="3"/>
  <c r="AN660" i="3"/>
  <c r="BJ660" i="3"/>
  <c r="Q662" i="3"/>
  <c r="AH661" i="3"/>
  <c r="BD501" i="3"/>
  <c r="BC501" i="3"/>
  <c r="BE501" i="3" s="1"/>
  <c r="S299" i="2"/>
  <c r="T299" i="2"/>
  <c r="AR459" i="2"/>
  <c r="BD459" i="2"/>
  <c r="AH459" i="2"/>
  <c r="AM459" i="2"/>
  <c r="AB460" i="2"/>
  <c r="K461" i="2"/>
  <c r="AQ323" i="2"/>
  <c r="AP323" i="2"/>
  <c r="R304" i="2"/>
  <c r="O305" i="2"/>
  <c r="P305" i="2"/>
  <c r="AX305" i="2"/>
  <c r="AW305" i="2"/>
  <c r="AZ304" i="2"/>
  <c r="AY304" i="2"/>
  <c r="AO345" i="2"/>
  <c r="AF347" i="2"/>
  <c r="AG347" i="2"/>
  <c r="BB345" i="2"/>
  <c r="BC345" i="2"/>
  <c r="AJ346" i="2"/>
  <c r="AN345" i="2"/>
  <c r="BF344" i="2"/>
  <c r="AR523" i="3" l="1"/>
  <c r="AQ523" i="3"/>
  <c r="AU523" i="3" s="1"/>
  <c r="AU522" i="3"/>
  <c r="BH509" i="3"/>
  <c r="BK509" i="3" s="1"/>
  <c r="BI509" i="3"/>
  <c r="AL509" i="3"/>
  <c r="AO509" i="3" s="1"/>
  <c r="AM509" i="3"/>
  <c r="AY514" i="3"/>
  <c r="AZ514" i="3"/>
  <c r="Z302" i="2"/>
  <c r="Y302" i="2"/>
  <c r="X500" i="3"/>
  <c r="W500" i="3"/>
  <c r="AE500" i="3"/>
  <c r="AF500" i="3"/>
  <c r="AB500" i="3"/>
  <c r="AA500" i="3"/>
  <c r="BD502" i="3"/>
  <c r="BC502" i="3"/>
  <c r="BE502" i="3" s="1"/>
  <c r="U299" i="2"/>
  <c r="V299" i="2"/>
  <c r="AN661" i="3"/>
  <c r="BJ661" i="3"/>
  <c r="AX661" i="3"/>
  <c r="AS661" i="3"/>
  <c r="K462" i="2"/>
  <c r="AB461" i="2"/>
  <c r="Q663" i="3"/>
  <c r="AH662" i="3"/>
  <c r="BD460" i="2"/>
  <c r="AM460" i="2"/>
  <c r="AH460" i="2"/>
  <c r="AR460" i="2"/>
  <c r="BF501" i="3"/>
  <c r="AT323" i="2"/>
  <c r="AS323" i="2"/>
  <c r="AZ305" i="2"/>
  <c r="AY305" i="2"/>
  <c r="Q305" i="2"/>
  <c r="R305" i="2"/>
  <c r="AK346" i="2"/>
  <c r="AL346" i="2"/>
  <c r="BF345" i="2"/>
  <c r="AJ347" i="2"/>
  <c r="BE345" i="2"/>
  <c r="AI347" i="2"/>
  <c r="AT523" i="3" l="1"/>
  <c r="BL509" i="3"/>
  <c r="AM510" i="3"/>
  <c r="AL510" i="3"/>
  <c r="AV515" i="3"/>
  <c r="AY515" i="3" s="1"/>
  <c r="AW515" i="3"/>
  <c r="BI510" i="3"/>
  <c r="BH510" i="3"/>
  <c r="AP509" i="3"/>
  <c r="W303" i="2"/>
  <c r="Y303" i="2" s="1"/>
  <c r="X303" i="2"/>
  <c r="AD501" i="3"/>
  <c r="V501" i="3"/>
  <c r="U501" i="3"/>
  <c r="Y501" i="3"/>
  <c r="AC501" i="3"/>
  <c r="Z501" i="3"/>
  <c r="BF502" i="3"/>
  <c r="K463" i="2"/>
  <c r="AB462" i="2"/>
  <c r="BD503" i="3"/>
  <c r="BC503" i="3"/>
  <c r="Q664" i="3"/>
  <c r="AH663" i="3"/>
  <c r="T300" i="2"/>
  <c r="S300" i="2"/>
  <c r="AX662" i="3"/>
  <c r="AS662" i="3"/>
  <c r="AN662" i="3"/>
  <c r="BJ662" i="3"/>
  <c r="AR461" i="2"/>
  <c r="BD461" i="2"/>
  <c r="AH461" i="2"/>
  <c r="AM461" i="2"/>
  <c r="AQ324" i="2"/>
  <c r="AP324" i="2"/>
  <c r="P306" i="2"/>
  <c r="AW306" i="2"/>
  <c r="AX306" i="2"/>
  <c r="O306" i="2"/>
  <c r="AO346" i="2"/>
  <c r="AN346" i="2"/>
  <c r="AG348" i="2"/>
  <c r="AF348" i="2"/>
  <c r="BC346" i="2"/>
  <c r="BB346" i="2"/>
  <c r="BE346" i="2" s="1"/>
  <c r="AQ524" i="3" l="1"/>
  <c r="AT524" i="3" s="1"/>
  <c r="AR524" i="3"/>
  <c r="AW516" i="3"/>
  <c r="AV516" i="3"/>
  <c r="BK510" i="3"/>
  <c r="BL510" i="3"/>
  <c r="AO510" i="3"/>
  <c r="AP510" i="3"/>
  <c r="AZ515" i="3"/>
  <c r="W304" i="2"/>
  <c r="Y304" i="2" s="1"/>
  <c r="X304" i="2"/>
  <c r="Z303" i="2"/>
  <c r="W501" i="3"/>
  <c r="X501" i="3"/>
  <c r="AB501" i="3"/>
  <c r="AA501" i="3"/>
  <c r="AF501" i="3"/>
  <c r="AE501" i="3"/>
  <c r="V300" i="2"/>
  <c r="BE503" i="3"/>
  <c r="BF503" i="3"/>
  <c r="R306" i="2"/>
  <c r="AN663" i="3"/>
  <c r="BJ663" i="3"/>
  <c r="AX663" i="3"/>
  <c r="AS663" i="3"/>
  <c r="BD462" i="2"/>
  <c r="AH462" i="2"/>
  <c r="AM462" i="2"/>
  <c r="AR462" i="2"/>
  <c r="U300" i="2"/>
  <c r="Q665" i="3"/>
  <c r="AH664" i="3"/>
  <c r="AB463" i="2"/>
  <c r="K464" i="2"/>
  <c r="AT324" i="2"/>
  <c r="AS324" i="2"/>
  <c r="AP325" i="2" s="1"/>
  <c r="AZ306" i="2"/>
  <c r="AY306" i="2"/>
  <c r="Q306" i="2"/>
  <c r="AJ348" i="2"/>
  <c r="BF346" i="2"/>
  <c r="AL347" i="2"/>
  <c r="AK347" i="2"/>
  <c r="BB347" i="2"/>
  <c r="BE347" i="2" s="1"/>
  <c r="BC347" i="2"/>
  <c r="AI348" i="2"/>
  <c r="AQ525" i="3" l="1"/>
  <c r="AT525" i="3" s="1"/>
  <c r="AR525" i="3"/>
  <c r="AU524" i="3"/>
  <c r="AM511" i="3"/>
  <c r="AL511" i="3"/>
  <c r="AY516" i="3"/>
  <c r="AZ516" i="3"/>
  <c r="BH511" i="3"/>
  <c r="BK511" i="3" s="1"/>
  <c r="BI511" i="3"/>
  <c r="Z304" i="2"/>
  <c r="X305" i="2"/>
  <c r="W305" i="2"/>
  <c r="Z502" i="3"/>
  <c r="U502" i="3"/>
  <c r="Y502" i="3"/>
  <c r="AD502" i="3"/>
  <c r="V502" i="3"/>
  <c r="AC502" i="3"/>
  <c r="AE502" i="3" s="1"/>
  <c r="AR463" i="2"/>
  <c r="BD463" i="2"/>
  <c r="AH463" i="2"/>
  <c r="AM463" i="2"/>
  <c r="AX664" i="3"/>
  <c r="AS664" i="3"/>
  <c r="AN664" i="3"/>
  <c r="BJ664" i="3"/>
  <c r="Q666" i="3"/>
  <c r="AH665" i="3"/>
  <c r="BC504" i="3"/>
  <c r="BD504" i="3"/>
  <c r="AB464" i="2"/>
  <c r="K465" i="2"/>
  <c r="T301" i="2"/>
  <c r="S301" i="2"/>
  <c r="AQ325" i="2"/>
  <c r="AT325" i="2" s="1"/>
  <c r="AS325" i="2"/>
  <c r="AP326" i="2" s="1"/>
  <c r="AW307" i="2"/>
  <c r="O307" i="2"/>
  <c r="P307" i="2"/>
  <c r="AX307" i="2"/>
  <c r="BC348" i="2"/>
  <c r="BB348" i="2"/>
  <c r="AO347" i="2"/>
  <c r="BF347" i="2"/>
  <c r="AN347" i="2"/>
  <c r="AF349" i="2"/>
  <c r="AI349" i="2" s="1"/>
  <c r="AG349" i="2"/>
  <c r="AP511" i="3" l="1"/>
  <c r="AR526" i="3"/>
  <c r="AQ526" i="3"/>
  <c r="AO511" i="3"/>
  <c r="AU525" i="3"/>
  <c r="BI512" i="3"/>
  <c r="BH512" i="3"/>
  <c r="AM512" i="3"/>
  <c r="AL512" i="3"/>
  <c r="AW517" i="3"/>
  <c r="AV517" i="3"/>
  <c r="AY517" i="3" s="1"/>
  <c r="BL511" i="3"/>
  <c r="K116" i="22"/>
  <c r="D116" i="22" s="1"/>
  <c r="X502" i="3"/>
  <c r="V301" i="2"/>
  <c r="Z305" i="2"/>
  <c r="Y305" i="2"/>
  <c r="M116" i="22"/>
  <c r="E116" i="22" s="1"/>
  <c r="G116" i="22" s="1"/>
  <c r="AF502" i="3"/>
  <c r="W502" i="3"/>
  <c r="AB502" i="3"/>
  <c r="AA502" i="3"/>
  <c r="U301" i="2"/>
  <c r="S302" i="2" s="1"/>
  <c r="BF504" i="3"/>
  <c r="AB465" i="2"/>
  <c r="K466" i="2"/>
  <c r="BD464" i="2"/>
  <c r="AM464" i="2"/>
  <c r="AH464" i="2"/>
  <c r="AR464" i="2"/>
  <c r="AN665" i="3"/>
  <c r="BJ665" i="3"/>
  <c r="AX665" i="3"/>
  <c r="AS665" i="3"/>
  <c r="BE504" i="3"/>
  <c r="Q667" i="3"/>
  <c r="AH666" i="3"/>
  <c r="AQ326" i="2"/>
  <c r="AT326" i="2" s="1"/>
  <c r="AS326" i="2"/>
  <c r="Q307" i="2"/>
  <c r="R307" i="2"/>
  <c r="AZ307" i="2"/>
  <c r="AY307" i="2"/>
  <c r="BF348" i="2"/>
  <c r="AK348" i="2"/>
  <c r="AN348" i="2" s="1"/>
  <c r="AL348" i="2"/>
  <c r="BE348" i="2"/>
  <c r="AG350" i="2"/>
  <c r="AF350" i="2"/>
  <c r="AI350" i="2" s="1"/>
  <c r="AJ349" i="2"/>
  <c r="AU526" i="3" l="1"/>
  <c r="AZ517" i="3"/>
  <c r="AT526" i="3"/>
  <c r="AO512" i="3"/>
  <c r="AP512" i="3"/>
  <c r="AW518" i="3"/>
  <c r="AV518" i="3"/>
  <c r="BK512" i="3"/>
  <c r="BL512" i="3"/>
  <c r="W306" i="2"/>
  <c r="X306" i="2"/>
  <c r="T302" i="2"/>
  <c r="V302" i="2" s="1"/>
  <c r="C116" i="22"/>
  <c r="AC503" i="3"/>
  <c r="AD503" i="3"/>
  <c r="Z503" i="3"/>
  <c r="Y503" i="3"/>
  <c r="U503" i="3"/>
  <c r="V503" i="3"/>
  <c r="BC505" i="3"/>
  <c r="BE505" i="3" s="1"/>
  <c r="BD505" i="3"/>
  <c r="K467" i="2"/>
  <c r="AB466" i="2"/>
  <c r="AR465" i="2"/>
  <c r="BD465" i="2"/>
  <c r="AH465" i="2"/>
  <c r="AM465" i="2"/>
  <c r="AX666" i="3"/>
  <c r="AS666" i="3"/>
  <c r="AN666" i="3"/>
  <c r="BJ666" i="3"/>
  <c r="U302" i="2"/>
  <c r="Q668" i="3"/>
  <c r="AH667" i="3"/>
  <c r="AQ327" i="2"/>
  <c r="AP327" i="2"/>
  <c r="O308" i="2"/>
  <c r="Q308" i="2" s="1"/>
  <c r="AX308" i="2"/>
  <c r="AW308" i="2"/>
  <c r="P308" i="2"/>
  <c r="AF351" i="2"/>
  <c r="AI351" i="2" s="1"/>
  <c r="AG351" i="2"/>
  <c r="AL349" i="2"/>
  <c r="AK349" i="2"/>
  <c r="AN349" i="2" s="1"/>
  <c r="AO348" i="2"/>
  <c r="BB349" i="2"/>
  <c r="BC349" i="2"/>
  <c r="AJ350" i="2"/>
  <c r="AQ527" i="3" l="1"/>
  <c r="AT527" i="3" s="1"/>
  <c r="AR527" i="3"/>
  <c r="BH513" i="3"/>
  <c r="BK513" i="3" s="1"/>
  <c r="BI513" i="3"/>
  <c r="AY518" i="3"/>
  <c r="AZ518" i="3"/>
  <c r="AL513" i="3"/>
  <c r="AM513" i="3"/>
  <c r="AO513" i="3"/>
  <c r="AB503" i="3"/>
  <c r="X503" i="3"/>
  <c r="Z306" i="2"/>
  <c r="Y306" i="2"/>
  <c r="W503" i="3"/>
  <c r="AA503" i="3"/>
  <c r="AF503" i="3"/>
  <c r="AE503" i="3"/>
  <c r="BF505" i="3"/>
  <c r="Q669" i="3"/>
  <c r="AH668" i="3"/>
  <c r="BD466" i="2"/>
  <c r="AH466" i="2"/>
  <c r="AM466" i="2"/>
  <c r="AR466" i="2"/>
  <c r="K468" i="2"/>
  <c r="AB467" i="2"/>
  <c r="S303" i="2"/>
  <c r="T303" i="2"/>
  <c r="AN667" i="3"/>
  <c r="BJ667" i="3"/>
  <c r="AX667" i="3"/>
  <c r="AS667" i="3"/>
  <c r="BD506" i="3"/>
  <c r="BC506" i="3"/>
  <c r="AT327" i="2"/>
  <c r="AS327" i="2"/>
  <c r="AZ308" i="2"/>
  <c r="R308" i="2"/>
  <c r="AX309" i="2"/>
  <c r="P309" i="2"/>
  <c r="AW309" i="2"/>
  <c r="O309" i="2"/>
  <c r="AY308" i="2"/>
  <c r="BF349" i="2"/>
  <c r="AO349" i="2"/>
  <c r="AK350" i="2"/>
  <c r="AL350" i="2"/>
  <c r="AG352" i="2"/>
  <c r="AF352" i="2"/>
  <c r="AI352" i="2" s="1"/>
  <c r="BE349" i="2"/>
  <c r="AJ351" i="2"/>
  <c r="AR528" i="3" l="1"/>
  <c r="AQ528" i="3"/>
  <c r="AU528" i="3" s="1"/>
  <c r="AU527" i="3"/>
  <c r="AM514" i="3"/>
  <c r="L117" i="22" s="1"/>
  <c r="AL514" i="3"/>
  <c r="BL513" i="3"/>
  <c r="AV519" i="3"/>
  <c r="AW519" i="3"/>
  <c r="AP513" i="3"/>
  <c r="BH514" i="3"/>
  <c r="BK514" i="3" s="1"/>
  <c r="BI514" i="3"/>
  <c r="X307" i="2"/>
  <c r="W307" i="2"/>
  <c r="AC504" i="3"/>
  <c r="Y504" i="3"/>
  <c r="AA504" i="3" s="1"/>
  <c r="V504" i="3"/>
  <c r="AD504" i="3"/>
  <c r="U504" i="3"/>
  <c r="Z504" i="3"/>
  <c r="AR467" i="2"/>
  <c r="BD467" i="2"/>
  <c r="AH467" i="2"/>
  <c r="AM467" i="2"/>
  <c r="BE506" i="3"/>
  <c r="BF506" i="3"/>
  <c r="AB468" i="2"/>
  <c r="K469" i="2"/>
  <c r="AX668" i="3"/>
  <c r="AS668" i="3"/>
  <c r="AN668" i="3"/>
  <c r="BJ668" i="3"/>
  <c r="U303" i="2"/>
  <c r="V303" i="2"/>
  <c r="Q670" i="3"/>
  <c r="AH669" i="3"/>
  <c r="AP328" i="2"/>
  <c r="AS328" i="2" s="1"/>
  <c r="AQ328" i="2"/>
  <c r="Q309" i="2"/>
  <c r="R309" i="2"/>
  <c r="AY309" i="2"/>
  <c r="AZ309" i="2"/>
  <c r="AO350" i="2"/>
  <c r="AF353" i="2"/>
  <c r="AI353" i="2" s="1"/>
  <c r="AG353" i="2"/>
  <c r="BC350" i="2"/>
  <c r="BB350" i="2"/>
  <c r="BE350" i="2" s="1"/>
  <c r="AJ352" i="2"/>
  <c r="AN350" i="2"/>
  <c r="AT528" i="3" l="1"/>
  <c r="BH515" i="3"/>
  <c r="BI515" i="3"/>
  <c r="AZ519" i="3"/>
  <c r="BL514" i="3"/>
  <c r="AY519" i="3"/>
  <c r="AO514" i="3"/>
  <c r="AP514" i="3"/>
  <c r="N117" i="22"/>
  <c r="X504" i="3"/>
  <c r="Y307" i="2"/>
  <c r="Z307" i="2"/>
  <c r="AF504" i="3"/>
  <c r="AB504" i="3"/>
  <c r="W504" i="3"/>
  <c r="AE504" i="3"/>
  <c r="T304" i="2"/>
  <c r="S304" i="2"/>
  <c r="Q671" i="3"/>
  <c r="AH670" i="3"/>
  <c r="K470" i="2"/>
  <c r="AB469" i="2"/>
  <c r="AN669" i="3"/>
  <c r="BJ669" i="3"/>
  <c r="AX669" i="3"/>
  <c r="AS669" i="3"/>
  <c r="BD468" i="2"/>
  <c r="AM468" i="2"/>
  <c r="AH468" i="2"/>
  <c r="AR468" i="2"/>
  <c r="BC507" i="3"/>
  <c r="BE507" i="3" s="1"/>
  <c r="BD507" i="3"/>
  <c r="AP329" i="2"/>
  <c r="AS329" i="2" s="1"/>
  <c r="AQ329" i="2"/>
  <c r="AT328" i="2"/>
  <c r="AW310" i="2"/>
  <c r="O310" i="2"/>
  <c r="AX310" i="2"/>
  <c r="P310" i="2"/>
  <c r="AG354" i="2"/>
  <c r="AF354" i="2"/>
  <c r="AI354" i="2" s="1"/>
  <c r="BF350" i="2"/>
  <c r="AL351" i="2"/>
  <c r="AK351" i="2"/>
  <c r="BB351" i="2"/>
  <c r="BE351" i="2" s="1"/>
  <c r="BC351" i="2"/>
  <c r="AJ353" i="2"/>
  <c r="AQ529" i="3" l="1"/>
  <c r="AR529" i="3"/>
  <c r="AL515" i="3"/>
  <c r="AO515" i="3" s="1"/>
  <c r="AM515" i="3"/>
  <c r="AV520" i="3"/>
  <c r="AW520" i="3"/>
  <c r="BK515" i="3"/>
  <c r="BL515" i="3"/>
  <c r="X308" i="2"/>
  <c r="W308" i="2"/>
  <c r="Y308" i="2" s="1"/>
  <c r="AD505" i="3"/>
  <c r="V505" i="3"/>
  <c r="Y505" i="3"/>
  <c r="AC505" i="3"/>
  <c r="AE505" i="3" s="1"/>
  <c r="U505" i="3"/>
  <c r="Z505" i="3"/>
  <c r="BF507" i="3"/>
  <c r="AX670" i="3"/>
  <c r="AS670" i="3"/>
  <c r="AN670" i="3"/>
  <c r="BJ670" i="3"/>
  <c r="Q672" i="3"/>
  <c r="AH671" i="3"/>
  <c r="BC508" i="3"/>
  <c r="BD508" i="3"/>
  <c r="AR469" i="2"/>
  <c r="BD469" i="2"/>
  <c r="AH469" i="2"/>
  <c r="AM469" i="2"/>
  <c r="U304" i="2"/>
  <c r="V304" i="2"/>
  <c r="K471" i="2"/>
  <c r="AB470" i="2"/>
  <c r="AP330" i="2"/>
  <c r="AS330" i="2" s="1"/>
  <c r="AQ330" i="2"/>
  <c r="AT329" i="2"/>
  <c r="R310" i="2"/>
  <c r="Q310" i="2"/>
  <c r="O311" i="2" s="1"/>
  <c r="AZ310" i="2"/>
  <c r="AY310" i="2"/>
  <c r="AO351" i="2"/>
  <c r="AN351" i="2"/>
  <c r="BC352" i="2"/>
  <c r="BB352" i="2"/>
  <c r="BE352" i="2" s="1"/>
  <c r="AF355" i="2"/>
  <c r="AG355" i="2"/>
  <c r="BF351" i="2"/>
  <c r="AJ354" i="2"/>
  <c r="AU529" i="3" l="1"/>
  <c r="AT529" i="3"/>
  <c r="BI516" i="3"/>
  <c r="BH516" i="3"/>
  <c r="AY520" i="3"/>
  <c r="AZ520" i="3"/>
  <c r="AL516" i="3"/>
  <c r="AM516" i="3"/>
  <c r="AP515" i="3"/>
  <c r="X505" i="3"/>
  <c r="AF505" i="3"/>
  <c r="W309" i="2"/>
  <c r="Y309" i="2" s="1"/>
  <c r="X309" i="2"/>
  <c r="Z308" i="2"/>
  <c r="W505" i="3"/>
  <c r="AB505" i="3"/>
  <c r="AA505" i="3"/>
  <c r="BF508" i="3"/>
  <c r="BD470" i="2"/>
  <c r="AH470" i="2"/>
  <c r="AM470" i="2"/>
  <c r="AR470" i="2"/>
  <c r="AB471" i="2"/>
  <c r="K472" i="2"/>
  <c r="T305" i="2"/>
  <c r="S305" i="2"/>
  <c r="AN671" i="3"/>
  <c r="BJ671" i="3"/>
  <c r="AX671" i="3"/>
  <c r="AS671" i="3"/>
  <c r="BE508" i="3"/>
  <c r="Q673" i="3"/>
  <c r="AH672" i="3"/>
  <c r="AQ331" i="2"/>
  <c r="AP331" i="2"/>
  <c r="AT330" i="2"/>
  <c r="AW311" i="2"/>
  <c r="AY311" i="2" s="1"/>
  <c r="P311" i="2"/>
  <c r="R311" i="2" s="1"/>
  <c r="AX311" i="2"/>
  <c r="Q311" i="2"/>
  <c r="BF352" i="2"/>
  <c r="AK352" i="2"/>
  <c r="AL352" i="2"/>
  <c r="BB353" i="2"/>
  <c r="BE353" i="2" s="1"/>
  <c r="BC353" i="2"/>
  <c r="AJ355" i="2"/>
  <c r="AI355" i="2"/>
  <c r="BL516" i="3" l="1"/>
  <c r="BK516" i="3"/>
  <c r="BI517" i="3" s="1"/>
  <c r="AR530" i="3"/>
  <c r="AQ530" i="3"/>
  <c r="AO516" i="3"/>
  <c r="AP516" i="3"/>
  <c r="AW521" i="3"/>
  <c r="AV521" i="3"/>
  <c r="X310" i="2"/>
  <c r="W310" i="2"/>
  <c r="Y310" i="2" s="1"/>
  <c r="Z309" i="2"/>
  <c r="AT331" i="2"/>
  <c r="Y506" i="3"/>
  <c r="AD506" i="3"/>
  <c r="AC506" i="3"/>
  <c r="V506" i="3"/>
  <c r="Z506" i="3"/>
  <c r="U506" i="3"/>
  <c r="V305" i="2"/>
  <c r="Q674" i="3"/>
  <c r="AH673" i="3"/>
  <c r="BC509" i="3"/>
  <c r="BD509" i="3"/>
  <c r="AB472" i="2"/>
  <c r="K473" i="2"/>
  <c r="AX672" i="3"/>
  <c r="AS672" i="3"/>
  <c r="AN672" i="3"/>
  <c r="BJ672" i="3"/>
  <c r="U305" i="2"/>
  <c r="AR471" i="2"/>
  <c r="BD471" i="2"/>
  <c r="AH471" i="2"/>
  <c r="AM471" i="2"/>
  <c r="AS331" i="2"/>
  <c r="AZ311" i="2"/>
  <c r="AW312" i="2"/>
  <c r="P312" i="2"/>
  <c r="O312" i="2"/>
  <c r="AX312" i="2"/>
  <c r="AO352" i="2"/>
  <c r="AG356" i="2"/>
  <c r="AF356" i="2"/>
  <c r="BC354" i="2"/>
  <c r="BB354" i="2"/>
  <c r="BF353" i="2"/>
  <c r="AN352" i="2"/>
  <c r="BH517" i="3" l="1"/>
  <c r="BL517" i="3" s="1"/>
  <c r="AU530" i="3"/>
  <c r="AT530" i="3"/>
  <c r="AZ521" i="3"/>
  <c r="AY521" i="3"/>
  <c r="AM517" i="3"/>
  <c r="AL517" i="3"/>
  <c r="AO517" i="3" s="1"/>
  <c r="X311" i="2"/>
  <c r="W311" i="2"/>
  <c r="Z310" i="2"/>
  <c r="W506" i="3"/>
  <c r="X506" i="3"/>
  <c r="AE506" i="3"/>
  <c r="AF506" i="3"/>
  <c r="AB506" i="3"/>
  <c r="AA506" i="3"/>
  <c r="BD472" i="2"/>
  <c r="AM472" i="2"/>
  <c r="AH472" i="2"/>
  <c r="AR472" i="2"/>
  <c r="BE509" i="3"/>
  <c r="BF509" i="3"/>
  <c r="S306" i="2"/>
  <c r="U306" i="2" s="1"/>
  <c r="T306" i="2"/>
  <c r="AN673" i="3"/>
  <c r="BJ673" i="3"/>
  <c r="AX673" i="3"/>
  <c r="AS673" i="3"/>
  <c r="AB473" i="2"/>
  <c r="K474" i="2"/>
  <c r="Q675" i="3"/>
  <c r="AH674" i="3"/>
  <c r="AP332" i="2"/>
  <c r="AQ332" i="2"/>
  <c r="R312" i="2"/>
  <c r="Q312" i="2"/>
  <c r="AY312" i="2"/>
  <c r="AZ312" i="2"/>
  <c r="AJ356" i="2"/>
  <c r="AI356" i="2"/>
  <c r="AF357" i="2" s="1"/>
  <c r="BF354" i="2"/>
  <c r="AL353" i="2"/>
  <c r="AK353" i="2"/>
  <c r="BE354" i="2"/>
  <c r="BK517" i="3" l="1"/>
  <c r="BI518" i="3" s="1"/>
  <c r="AR531" i="3"/>
  <c r="AQ531" i="3"/>
  <c r="AT531" i="3" s="1"/>
  <c r="AL518" i="3"/>
  <c r="AO518" i="3" s="1"/>
  <c r="AM518" i="3"/>
  <c r="AP517" i="3"/>
  <c r="AW522" i="3"/>
  <c r="AV522" i="3"/>
  <c r="Y311" i="2"/>
  <c r="Z311" i="2"/>
  <c r="AC507" i="3"/>
  <c r="V507" i="3"/>
  <c r="Z507" i="3"/>
  <c r="AD507" i="3"/>
  <c r="U507" i="3"/>
  <c r="Y507" i="3"/>
  <c r="V306" i="2"/>
  <c r="Q676" i="3"/>
  <c r="AH675" i="3"/>
  <c r="S307" i="2"/>
  <c r="T307" i="2"/>
  <c r="K475" i="2"/>
  <c r="AB474" i="2"/>
  <c r="AR473" i="2"/>
  <c r="BD473" i="2"/>
  <c r="AH473" i="2"/>
  <c r="AM473" i="2"/>
  <c r="AX674" i="3"/>
  <c r="AS674" i="3"/>
  <c r="AN674" i="3"/>
  <c r="BJ674" i="3"/>
  <c r="BC510" i="3"/>
  <c r="BE510" i="3" s="1"/>
  <c r="BD510" i="3"/>
  <c r="AT332" i="2"/>
  <c r="AS332" i="2"/>
  <c r="AW313" i="2"/>
  <c r="O313" i="2"/>
  <c r="AX313" i="2"/>
  <c r="P313" i="2"/>
  <c r="AG357" i="2"/>
  <c r="AJ357" i="2" s="1"/>
  <c r="AO353" i="2"/>
  <c r="AI357" i="2"/>
  <c r="AF358" i="2" s="1"/>
  <c r="AI358" i="2" s="1"/>
  <c r="BB355" i="2"/>
  <c r="BE355" i="2" s="1"/>
  <c r="BC355" i="2"/>
  <c r="AN353" i="2"/>
  <c r="BH518" i="3" l="1"/>
  <c r="BK518" i="3" s="1"/>
  <c r="BI519" i="3" s="1"/>
  <c r="AR532" i="3"/>
  <c r="AQ532" i="3"/>
  <c r="AT532" i="3" s="1"/>
  <c r="AU531" i="3"/>
  <c r="BL518" i="3"/>
  <c r="AP518" i="3"/>
  <c r="AL519" i="3"/>
  <c r="AM519" i="3"/>
  <c r="AY522" i="3"/>
  <c r="AZ522" i="3"/>
  <c r="AB507" i="3"/>
  <c r="W312" i="2"/>
  <c r="X312" i="2"/>
  <c r="X507" i="3"/>
  <c r="AF507" i="3"/>
  <c r="AA507" i="3"/>
  <c r="W507" i="3"/>
  <c r="AE507" i="3"/>
  <c r="V307" i="2"/>
  <c r="BC511" i="3"/>
  <c r="BD511" i="3"/>
  <c r="BD474" i="2"/>
  <c r="AH474" i="2"/>
  <c r="AM474" i="2"/>
  <c r="AR474" i="2"/>
  <c r="AN675" i="3"/>
  <c r="BJ675" i="3"/>
  <c r="AX675" i="3"/>
  <c r="AS675" i="3"/>
  <c r="BF510" i="3"/>
  <c r="K476" i="2"/>
  <c r="AB475" i="2"/>
  <c r="U307" i="2"/>
  <c r="Q677" i="3"/>
  <c r="AH676" i="3"/>
  <c r="AP333" i="2"/>
  <c r="AQ333" i="2"/>
  <c r="AG358" i="2"/>
  <c r="AJ358" i="2" s="1"/>
  <c r="R313" i="2"/>
  <c r="Q313" i="2"/>
  <c r="O314" i="2" s="1"/>
  <c r="AZ313" i="2"/>
  <c r="AY313" i="2"/>
  <c r="BF355" i="2"/>
  <c r="AF359" i="2"/>
  <c r="AG359" i="2"/>
  <c r="AK354" i="2"/>
  <c r="AN354" i="2" s="1"/>
  <c r="AL354" i="2"/>
  <c r="BC356" i="2"/>
  <c r="BB356" i="2"/>
  <c r="AR533" i="3" l="1"/>
  <c r="AQ533" i="3"/>
  <c r="AU533" i="3" s="1"/>
  <c r="AU532" i="3"/>
  <c r="BH519" i="3"/>
  <c r="BK519" i="3" s="1"/>
  <c r="BI520" i="3" s="1"/>
  <c r="AV523" i="3"/>
  <c r="AY523" i="3" s="1"/>
  <c r="AW523" i="3"/>
  <c r="AO519" i="3"/>
  <c r="AP519" i="3"/>
  <c r="Y312" i="2"/>
  <c r="Z312" i="2"/>
  <c r="U508" i="3"/>
  <c r="AC508" i="3"/>
  <c r="AE508" i="3" s="1"/>
  <c r="AD508" i="3"/>
  <c r="V508" i="3"/>
  <c r="Y508" i="3"/>
  <c r="Z508" i="3"/>
  <c r="Q678" i="3"/>
  <c r="AH677" i="3"/>
  <c r="S308" i="2"/>
  <c r="T308" i="2"/>
  <c r="AX676" i="3"/>
  <c r="AS676" i="3"/>
  <c r="AN676" i="3"/>
  <c r="BJ676" i="3"/>
  <c r="AB476" i="2"/>
  <c r="K477" i="2"/>
  <c r="AR475" i="2"/>
  <c r="BD475" i="2"/>
  <c r="AH475" i="2"/>
  <c r="AM475" i="2"/>
  <c r="BE511" i="3"/>
  <c r="BF511" i="3"/>
  <c r="AT333" i="2"/>
  <c r="AS333" i="2"/>
  <c r="AW314" i="2"/>
  <c r="AY314" i="2" s="1"/>
  <c r="P314" i="2"/>
  <c r="R314" i="2" s="1"/>
  <c r="AX314" i="2"/>
  <c r="Q314" i="2"/>
  <c r="P315" i="2" s="1"/>
  <c r="AJ359" i="2"/>
  <c r="AL355" i="2"/>
  <c r="AK355" i="2"/>
  <c r="AO354" i="2"/>
  <c r="BF356" i="2"/>
  <c r="BE356" i="2"/>
  <c r="AI359" i="2"/>
  <c r="BL519" i="3" l="1"/>
  <c r="AT533" i="3"/>
  <c r="BH520" i="3"/>
  <c r="BL520" i="3" s="1"/>
  <c r="AM520" i="3"/>
  <c r="AL520" i="3"/>
  <c r="AO520" i="3" s="1"/>
  <c r="AW524" i="3"/>
  <c r="AV524" i="3"/>
  <c r="AY524" i="3" s="1"/>
  <c r="AZ523" i="3"/>
  <c r="AB508" i="3"/>
  <c r="X313" i="2"/>
  <c r="W313" i="2"/>
  <c r="AF508" i="3"/>
  <c r="W508" i="3"/>
  <c r="X508" i="3"/>
  <c r="AA508" i="3"/>
  <c r="V308" i="2"/>
  <c r="BD476" i="2"/>
  <c r="AM476" i="2"/>
  <c r="AH476" i="2"/>
  <c r="AR476" i="2"/>
  <c r="Q679" i="3"/>
  <c r="AH678" i="3"/>
  <c r="BC512" i="3"/>
  <c r="BE512" i="3" s="1"/>
  <c r="BD512" i="3"/>
  <c r="U308" i="2"/>
  <c r="K478" i="2"/>
  <c r="AB477" i="2"/>
  <c r="AN677" i="3"/>
  <c r="BJ677" i="3"/>
  <c r="AX677" i="3"/>
  <c r="AS677" i="3"/>
  <c r="AQ334" i="2"/>
  <c r="AP334" i="2"/>
  <c r="AZ314" i="2"/>
  <c r="O315" i="2"/>
  <c r="Q315" i="2" s="1"/>
  <c r="AW315" i="2"/>
  <c r="AY315" i="2" s="1"/>
  <c r="AX315" i="2"/>
  <c r="AO355" i="2"/>
  <c r="AG360" i="2"/>
  <c r="AF360" i="2"/>
  <c r="AN355" i="2"/>
  <c r="BB357" i="2"/>
  <c r="BE357" i="2" s="1"/>
  <c r="BC357" i="2"/>
  <c r="BK520" i="3" l="1"/>
  <c r="BI521" i="3" s="1"/>
  <c r="AP520" i="3"/>
  <c r="AQ534" i="3"/>
  <c r="AT534" i="3" s="1"/>
  <c r="AR534" i="3"/>
  <c r="AZ524" i="3"/>
  <c r="AV525" i="3"/>
  <c r="AW525" i="3"/>
  <c r="AL521" i="3"/>
  <c r="AM521" i="3"/>
  <c r="Y313" i="2"/>
  <c r="Z313" i="2"/>
  <c r="Z509" i="3"/>
  <c r="Y509" i="3"/>
  <c r="AD509" i="3"/>
  <c r="U509" i="3"/>
  <c r="AC509" i="3"/>
  <c r="V509" i="3"/>
  <c r="K479" i="2"/>
  <c r="AB478" i="2"/>
  <c r="BF512" i="3"/>
  <c r="BC513" i="3"/>
  <c r="BE513" i="3" s="1"/>
  <c r="BD513" i="3"/>
  <c r="Q680" i="3"/>
  <c r="AH679" i="3"/>
  <c r="AR477" i="2"/>
  <c r="BD477" i="2"/>
  <c r="AH477" i="2"/>
  <c r="AM477" i="2"/>
  <c r="S309" i="2"/>
  <c r="T309" i="2"/>
  <c r="AX678" i="3"/>
  <c r="AS678" i="3"/>
  <c r="AN678" i="3"/>
  <c r="BJ678" i="3"/>
  <c r="AS334" i="2"/>
  <c r="AT334" i="2"/>
  <c r="R315" i="2"/>
  <c r="AZ315" i="2"/>
  <c r="O316" i="2"/>
  <c r="Q316" i="2" s="1"/>
  <c r="AX316" i="2"/>
  <c r="P316" i="2"/>
  <c r="AW316" i="2"/>
  <c r="AJ360" i="2"/>
  <c r="AI360" i="2"/>
  <c r="BC358" i="2"/>
  <c r="BB358" i="2"/>
  <c r="AK356" i="2"/>
  <c r="AN356" i="2" s="1"/>
  <c r="AL356" i="2"/>
  <c r="BF357" i="2"/>
  <c r="BH521" i="3" l="1"/>
  <c r="BL521" i="3" s="1"/>
  <c r="AR535" i="3"/>
  <c r="AQ535" i="3"/>
  <c r="AU534" i="3"/>
  <c r="AZ525" i="3"/>
  <c r="AO521" i="3"/>
  <c r="AP521" i="3"/>
  <c r="AY525" i="3"/>
  <c r="AB509" i="3"/>
  <c r="X509" i="3"/>
  <c r="AA509" i="3"/>
  <c r="X314" i="2"/>
  <c r="W314" i="2"/>
  <c r="Y314" i="2" s="1"/>
  <c r="W509" i="3"/>
  <c r="AF509" i="3"/>
  <c r="AE509" i="3"/>
  <c r="V309" i="2"/>
  <c r="BF513" i="3"/>
  <c r="BD514" i="3"/>
  <c r="BC514" i="3"/>
  <c r="BE514" i="3" s="1"/>
  <c r="AN679" i="3"/>
  <c r="BJ679" i="3"/>
  <c r="AX679" i="3"/>
  <c r="AS679" i="3"/>
  <c r="U309" i="2"/>
  <c r="Q681" i="3"/>
  <c r="AH680" i="3"/>
  <c r="BD478" i="2"/>
  <c r="AH478" i="2"/>
  <c r="AM478" i="2"/>
  <c r="AR478" i="2"/>
  <c r="AB479" i="2"/>
  <c r="K480" i="2"/>
  <c r="AP335" i="2"/>
  <c r="AS335" i="2" s="1"/>
  <c r="AQ335" i="2"/>
  <c r="P317" i="2"/>
  <c r="AW317" i="2"/>
  <c r="O317" i="2"/>
  <c r="AX317" i="2"/>
  <c r="R316" i="2"/>
  <c r="AZ316" i="2"/>
  <c r="AY316" i="2"/>
  <c r="AL357" i="2"/>
  <c r="AK357" i="2"/>
  <c r="AN357" i="2" s="1"/>
  <c r="AO356" i="2"/>
  <c r="BF358" i="2"/>
  <c r="AF361" i="2"/>
  <c r="AG361" i="2"/>
  <c r="BE358" i="2"/>
  <c r="BK521" i="3" l="1"/>
  <c r="BI522" i="3" s="1"/>
  <c r="AT535" i="3"/>
  <c r="AU535" i="3"/>
  <c r="AV526" i="3"/>
  <c r="AW526" i="3"/>
  <c r="AL522" i="3"/>
  <c r="AM522" i="3"/>
  <c r="X315" i="2"/>
  <c r="W315" i="2"/>
  <c r="Z314" i="2"/>
  <c r="Y510" i="3"/>
  <c r="AC510" i="3"/>
  <c r="AE510" i="3" s="1"/>
  <c r="Z510" i="3"/>
  <c r="U510" i="3"/>
  <c r="V510" i="3"/>
  <c r="AD510" i="3"/>
  <c r="BD515" i="3"/>
  <c r="BC515" i="3"/>
  <c r="AB480" i="2"/>
  <c r="K481" i="2"/>
  <c r="Q682" i="3"/>
  <c r="AH681" i="3"/>
  <c r="AR479" i="2"/>
  <c r="BD479" i="2"/>
  <c r="AH479" i="2"/>
  <c r="AM479" i="2"/>
  <c r="T310" i="2"/>
  <c r="S310" i="2"/>
  <c r="AX680" i="3"/>
  <c r="AS680" i="3"/>
  <c r="AN680" i="3"/>
  <c r="BJ680" i="3"/>
  <c r="BF514" i="3"/>
  <c r="AP336" i="2"/>
  <c r="AS336" i="2" s="1"/>
  <c r="AQ336" i="2"/>
  <c r="AT335" i="2"/>
  <c r="AY317" i="2"/>
  <c r="Q317" i="2"/>
  <c r="R317" i="2"/>
  <c r="AZ317" i="2"/>
  <c r="AJ361" i="2"/>
  <c r="BB359" i="2"/>
  <c r="BE359" i="2" s="1"/>
  <c r="BC359" i="2"/>
  <c r="AO357" i="2"/>
  <c r="AI361" i="2"/>
  <c r="AK358" i="2"/>
  <c r="AN358" i="2" s="1"/>
  <c r="AL358" i="2"/>
  <c r="BH522" i="3" l="1"/>
  <c r="BL522" i="3" s="1"/>
  <c r="AR536" i="3"/>
  <c r="AQ536" i="3"/>
  <c r="AU536" i="3" s="1"/>
  <c r="AO522" i="3"/>
  <c r="AP522" i="3"/>
  <c r="AY526" i="3"/>
  <c r="AZ526" i="3"/>
  <c r="Z315" i="2"/>
  <c r="X510" i="3"/>
  <c r="Y315" i="2"/>
  <c r="W510" i="3"/>
  <c r="AF510" i="3"/>
  <c r="AB510" i="3"/>
  <c r="AA510" i="3"/>
  <c r="U310" i="2"/>
  <c r="V310" i="2"/>
  <c r="AB481" i="2"/>
  <c r="K482" i="2"/>
  <c r="BD480" i="2"/>
  <c r="AM480" i="2"/>
  <c r="AH480" i="2"/>
  <c r="AR480" i="2"/>
  <c r="Q683" i="3"/>
  <c r="AH682" i="3"/>
  <c r="AN681" i="3"/>
  <c r="BJ681" i="3"/>
  <c r="AX681" i="3"/>
  <c r="AS681" i="3"/>
  <c r="BE515" i="3"/>
  <c r="BF515" i="3"/>
  <c r="AP337" i="2"/>
  <c r="AS337" i="2" s="1"/>
  <c r="AQ337" i="2"/>
  <c r="AT336" i="2"/>
  <c r="P318" i="2"/>
  <c r="AW318" i="2"/>
  <c r="AX318" i="2"/>
  <c r="O318" i="2"/>
  <c r="AG362" i="2"/>
  <c r="AF362" i="2"/>
  <c r="AI362" i="2" s="1"/>
  <c r="AO358" i="2"/>
  <c r="BC360" i="2"/>
  <c r="BB360" i="2"/>
  <c r="AL359" i="2"/>
  <c r="AK359" i="2"/>
  <c r="AN359" i="2" s="1"/>
  <c r="BF359" i="2"/>
  <c r="BK522" i="3" l="1"/>
  <c r="AT536" i="3"/>
  <c r="AW527" i="3"/>
  <c r="AV527" i="3"/>
  <c r="AM523" i="3"/>
  <c r="AL523" i="3"/>
  <c r="X316" i="2"/>
  <c r="W316" i="2"/>
  <c r="Z316" i="2" s="1"/>
  <c r="Y511" i="3"/>
  <c r="V511" i="3"/>
  <c r="AD511" i="3"/>
  <c r="AC511" i="3"/>
  <c r="Z511" i="3"/>
  <c r="U511" i="3"/>
  <c r="BC516" i="3"/>
  <c r="BD516" i="3"/>
  <c r="AR481" i="2"/>
  <c r="BD481" i="2"/>
  <c r="AH481" i="2"/>
  <c r="AM481" i="2"/>
  <c r="Q684" i="3"/>
  <c r="AH683" i="3"/>
  <c r="S311" i="2"/>
  <c r="U311" i="2" s="1"/>
  <c r="T311" i="2"/>
  <c r="K483" i="2"/>
  <c r="AB482" i="2"/>
  <c r="AT337" i="2"/>
  <c r="AX682" i="3"/>
  <c r="AS682" i="3"/>
  <c r="AN682" i="3"/>
  <c r="BJ682" i="3"/>
  <c r="AQ338" i="2"/>
  <c r="AP338" i="2"/>
  <c r="AS338" i="2" s="1"/>
  <c r="R318" i="2"/>
  <c r="AZ318" i="2"/>
  <c r="AY318" i="2"/>
  <c r="Q318" i="2"/>
  <c r="AO359" i="2"/>
  <c r="BF360" i="2"/>
  <c r="AF363" i="2"/>
  <c r="AI363" i="2" s="1"/>
  <c r="AG363" i="2"/>
  <c r="AK360" i="2"/>
  <c r="AL360" i="2"/>
  <c r="BE360" i="2"/>
  <c r="AJ362" i="2"/>
  <c r="BI523" i="3" l="1"/>
  <c r="BH523" i="3"/>
  <c r="AR537" i="3"/>
  <c r="AQ537" i="3"/>
  <c r="AZ527" i="3"/>
  <c r="AP523" i="3"/>
  <c r="AO523" i="3"/>
  <c r="AL524" i="3" s="1"/>
  <c r="AM524" i="3"/>
  <c r="AY527" i="3"/>
  <c r="X511" i="3"/>
  <c r="W511" i="3"/>
  <c r="U512" i="3" s="1"/>
  <c r="W512" i="3" s="1"/>
  <c r="Y316" i="2"/>
  <c r="W317" i="2" s="1"/>
  <c r="Y317" i="2" s="1"/>
  <c r="AB511" i="3"/>
  <c r="AF511" i="3"/>
  <c r="AE511" i="3"/>
  <c r="AA511" i="3"/>
  <c r="BF516" i="3"/>
  <c r="K484" i="2"/>
  <c r="AB483" i="2"/>
  <c r="V311" i="2"/>
  <c r="BE516" i="3"/>
  <c r="BD482" i="2"/>
  <c r="AH482" i="2"/>
  <c r="AM482" i="2"/>
  <c r="AR482" i="2"/>
  <c r="T312" i="2"/>
  <c r="S312" i="2"/>
  <c r="U312" i="2" s="1"/>
  <c r="Q685" i="3"/>
  <c r="AH684" i="3"/>
  <c r="AN683" i="3"/>
  <c r="BJ683" i="3"/>
  <c r="AX683" i="3"/>
  <c r="AS683" i="3"/>
  <c r="AP339" i="2"/>
  <c r="AS339" i="2" s="1"/>
  <c r="AQ339" i="2"/>
  <c r="AT338" i="2"/>
  <c r="O319" i="2"/>
  <c r="Q319" i="2" s="1"/>
  <c r="AX319" i="2"/>
  <c r="P319" i="2"/>
  <c r="AW319" i="2"/>
  <c r="AO360" i="2"/>
  <c r="BB361" i="2"/>
  <c r="BC361" i="2"/>
  <c r="AN360" i="2"/>
  <c r="AJ363" i="2"/>
  <c r="AG364" i="2"/>
  <c r="AF364" i="2"/>
  <c r="AI364" i="2" s="1"/>
  <c r="BK523" i="3" l="1"/>
  <c r="BL523" i="3"/>
  <c r="AT537" i="3"/>
  <c r="AU537" i="3"/>
  <c r="AO524" i="3"/>
  <c r="AL525" i="3" s="1"/>
  <c r="AO525" i="3" s="1"/>
  <c r="AW528" i="3"/>
  <c r="AV528" i="3"/>
  <c r="AP524" i="3"/>
  <c r="Y512" i="3"/>
  <c r="AA512" i="3" s="1"/>
  <c r="V512" i="3"/>
  <c r="X512" i="3" s="1"/>
  <c r="AD512" i="3"/>
  <c r="AC512" i="3"/>
  <c r="AE512" i="3" s="1"/>
  <c r="Z512" i="3"/>
  <c r="X317" i="2"/>
  <c r="Z317" i="2" s="1"/>
  <c r="X318" i="2"/>
  <c r="W318" i="2"/>
  <c r="AC513" i="3"/>
  <c r="Z513" i="3"/>
  <c r="AD513" i="3"/>
  <c r="V513" i="3"/>
  <c r="U513" i="3"/>
  <c r="W513" i="3" s="1"/>
  <c r="Y513" i="3"/>
  <c r="V312" i="2"/>
  <c r="T313" i="2"/>
  <c r="S313" i="2"/>
  <c r="U313" i="2" s="1"/>
  <c r="AB484" i="2"/>
  <c r="K485" i="2"/>
  <c r="AX684" i="3"/>
  <c r="AS684" i="3"/>
  <c r="AN684" i="3"/>
  <c r="BJ684" i="3"/>
  <c r="Q686" i="3"/>
  <c r="AH685" i="3"/>
  <c r="BD517" i="3"/>
  <c r="BC517" i="3"/>
  <c r="AR483" i="2"/>
  <c r="BD483" i="2"/>
  <c r="AH483" i="2"/>
  <c r="AM483" i="2"/>
  <c r="AP340" i="2"/>
  <c r="AS340" i="2" s="1"/>
  <c r="AQ340" i="2"/>
  <c r="AT339" i="2"/>
  <c r="AZ319" i="2"/>
  <c r="AY319" i="2"/>
  <c r="AX320" i="2"/>
  <c r="P320" i="2"/>
  <c r="AW320" i="2"/>
  <c r="O320" i="2"/>
  <c r="R319" i="2"/>
  <c r="BF361" i="2"/>
  <c r="AJ364" i="2"/>
  <c r="BE361" i="2"/>
  <c r="BC362" i="2" s="1"/>
  <c r="AF365" i="2"/>
  <c r="AI365" i="2" s="1"/>
  <c r="AG365" i="2"/>
  <c r="AL361" i="2"/>
  <c r="AK361" i="2"/>
  <c r="BI524" i="3" l="1"/>
  <c r="BH524" i="3"/>
  <c r="AQ538" i="3"/>
  <c r="AT538" i="3" s="1"/>
  <c r="AR538" i="3"/>
  <c r="AB512" i="3"/>
  <c r="AM525" i="3"/>
  <c r="AP525" i="3" s="1"/>
  <c r="AL526" i="3"/>
  <c r="AM526" i="3"/>
  <c r="L118" i="22" s="1"/>
  <c r="AY528" i="3"/>
  <c r="AZ528" i="3"/>
  <c r="AB513" i="3"/>
  <c r="AF512" i="3"/>
  <c r="AA513" i="3"/>
  <c r="Z318" i="2"/>
  <c r="Y318" i="2"/>
  <c r="AC514" i="3"/>
  <c r="Z514" i="3"/>
  <c r="V514" i="3"/>
  <c r="Y514" i="3"/>
  <c r="U514" i="3"/>
  <c r="AD514" i="3"/>
  <c r="X513" i="3"/>
  <c r="AE513" i="3"/>
  <c r="AF513" i="3"/>
  <c r="T314" i="2"/>
  <c r="S314" i="2"/>
  <c r="BE517" i="3"/>
  <c r="BF517" i="3"/>
  <c r="K486" i="2"/>
  <c r="AB485" i="2"/>
  <c r="AN685" i="3"/>
  <c r="BJ685" i="3"/>
  <c r="AX685" i="3"/>
  <c r="AS685" i="3"/>
  <c r="BD484" i="2"/>
  <c r="AM484" i="2"/>
  <c r="AH484" i="2"/>
  <c r="AR484" i="2"/>
  <c r="Q687" i="3"/>
  <c r="AH686" i="3"/>
  <c r="V313" i="2"/>
  <c r="AQ341" i="2"/>
  <c r="AP341" i="2"/>
  <c r="AT340" i="2"/>
  <c r="R320" i="2"/>
  <c r="AZ320" i="2"/>
  <c r="Q320" i="2"/>
  <c r="AY320" i="2"/>
  <c r="AO361" i="2"/>
  <c r="BB362" i="2"/>
  <c r="BE362" i="2" s="1"/>
  <c r="AG366" i="2"/>
  <c r="AF366" i="2"/>
  <c r="AN361" i="2"/>
  <c r="AJ365" i="2"/>
  <c r="BK524" i="3" l="1"/>
  <c r="BL524" i="3"/>
  <c r="AR539" i="3"/>
  <c r="AQ539" i="3"/>
  <c r="AU539" i="3" s="1"/>
  <c r="AU538" i="3"/>
  <c r="AV529" i="3"/>
  <c r="AW529" i="3"/>
  <c r="AO526" i="3"/>
  <c r="AP526" i="3"/>
  <c r="N118" i="22"/>
  <c r="X514" i="3"/>
  <c r="K117" i="22"/>
  <c r="D117" i="22" s="1"/>
  <c r="AE514" i="3"/>
  <c r="W514" i="3"/>
  <c r="W319" i="2"/>
  <c r="Y319" i="2" s="1"/>
  <c r="X319" i="2"/>
  <c r="AA514" i="3"/>
  <c r="AB514" i="3"/>
  <c r="M117" i="22"/>
  <c r="E117" i="22" s="1"/>
  <c r="AF514" i="3"/>
  <c r="AR485" i="2"/>
  <c r="BD485" i="2"/>
  <c r="AH485" i="2"/>
  <c r="AM485" i="2"/>
  <c r="Q688" i="3"/>
  <c r="AH687" i="3"/>
  <c r="K487" i="2"/>
  <c r="AB486" i="2"/>
  <c r="BD518" i="3"/>
  <c r="BC518" i="3"/>
  <c r="U314" i="2"/>
  <c r="V314" i="2"/>
  <c r="AX686" i="3"/>
  <c r="AS686" i="3"/>
  <c r="AN686" i="3"/>
  <c r="BJ686" i="3"/>
  <c r="AS341" i="2"/>
  <c r="AT341" i="2"/>
  <c r="O321" i="2"/>
  <c r="AX321" i="2"/>
  <c r="AW321" i="2"/>
  <c r="P321" i="2"/>
  <c r="BF362" i="2"/>
  <c r="AJ366" i="2"/>
  <c r="BC363" i="2"/>
  <c r="BB363" i="2"/>
  <c r="BE363" i="2" s="1"/>
  <c r="AI366" i="2"/>
  <c r="AK362" i="2"/>
  <c r="AL362" i="2"/>
  <c r="BI525" i="3" l="1"/>
  <c r="BH525" i="3"/>
  <c r="Z319" i="2"/>
  <c r="AT539" i="3"/>
  <c r="AM527" i="3"/>
  <c r="AL527" i="3"/>
  <c r="AO527" i="3" s="1"/>
  <c r="AY529" i="3"/>
  <c r="AZ529" i="3"/>
  <c r="U515" i="3"/>
  <c r="Y515" i="3"/>
  <c r="Z515" i="3"/>
  <c r="AD515" i="3"/>
  <c r="V515" i="3"/>
  <c r="AC515" i="3"/>
  <c r="X320" i="2"/>
  <c r="W320" i="2"/>
  <c r="G117" i="22"/>
  <c r="C117" i="22"/>
  <c r="BF518" i="3"/>
  <c r="BE518" i="3"/>
  <c r="AB487" i="2"/>
  <c r="K488" i="2"/>
  <c r="AN687" i="3"/>
  <c r="BJ687" i="3"/>
  <c r="AX687" i="3"/>
  <c r="AS687" i="3"/>
  <c r="S315" i="2"/>
  <c r="U315" i="2" s="1"/>
  <c r="T315" i="2"/>
  <c r="BD486" i="2"/>
  <c r="AH486" i="2"/>
  <c r="AM486" i="2"/>
  <c r="AR486" i="2"/>
  <c r="Q689" i="3"/>
  <c r="AH688" i="3"/>
  <c r="AP342" i="2"/>
  <c r="AS342" i="2" s="1"/>
  <c r="AQ342" i="2"/>
  <c r="AZ321" i="2"/>
  <c r="Q321" i="2"/>
  <c r="R321" i="2"/>
  <c r="AY321" i="2"/>
  <c r="AO362" i="2"/>
  <c r="BF363" i="2"/>
  <c r="BC364" i="2"/>
  <c r="BB364" i="2"/>
  <c r="BE364" i="2" s="1"/>
  <c r="BB365" i="2" s="1"/>
  <c r="AN362" i="2"/>
  <c r="AF367" i="2"/>
  <c r="AI367" i="2" s="1"/>
  <c r="AG367" i="2"/>
  <c r="BL525" i="3" l="1"/>
  <c r="BK525" i="3"/>
  <c r="BH526" i="3" s="1"/>
  <c r="AQ540" i="3"/>
  <c r="AR540" i="3"/>
  <c r="AL528" i="3"/>
  <c r="AM528" i="3"/>
  <c r="AW530" i="3"/>
  <c r="AV530" i="3"/>
  <c r="AP527" i="3"/>
  <c r="AB515" i="3"/>
  <c r="W515" i="3"/>
  <c r="X515" i="3"/>
  <c r="AF515" i="3"/>
  <c r="AE515" i="3"/>
  <c r="AA515" i="3"/>
  <c r="Y320" i="2"/>
  <c r="Z320" i="2"/>
  <c r="S316" i="2"/>
  <c r="U316" i="2" s="1"/>
  <c r="T316" i="2"/>
  <c r="AR487" i="2"/>
  <c r="BD487" i="2"/>
  <c r="AH487" i="2"/>
  <c r="AM487" i="2"/>
  <c r="Q690" i="3"/>
  <c r="AH689" i="3"/>
  <c r="AB488" i="2"/>
  <c r="K489" i="2"/>
  <c r="V315" i="2"/>
  <c r="BD519" i="3"/>
  <c r="BC519" i="3"/>
  <c r="AX688" i="3"/>
  <c r="AS688" i="3"/>
  <c r="AN688" i="3"/>
  <c r="BJ688" i="3"/>
  <c r="AT342" i="2"/>
  <c r="AQ343" i="2"/>
  <c r="AP343" i="2"/>
  <c r="P322" i="2"/>
  <c r="AX322" i="2"/>
  <c r="AW322" i="2"/>
  <c r="O322" i="2"/>
  <c r="BC365" i="2"/>
  <c r="BF365" i="2" s="1"/>
  <c r="BF364" i="2"/>
  <c r="AG368" i="2"/>
  <c r="AF368" i="2"/>
  <c r="AJ367" i="2"/>
  <c r="AL363" i="2"/>
  <c r="AK363" i="2"/>
  <c r="BE365" i="2"/>
  <c r="BI526" i="3" l="1"/>
  <c r="BL526" i="3" s="1"/>
  <c r="BK526" i="3"/>
  <c r="AZ530" i="3"/>
  <c r="AT540" i="3"/>
  <c r="AU540" i="3"/>
  <c r="AY530" i="3"/>
  <c r="AO528" i="3"/>
  <c r="AP528" i="3"/>
  <c r="V516" i="3"/>
  <c r="AD516" i="3"/>
  <c r="Z516" i="3"/>
  <c r="U516" i="3"/>
  <c r="Y516" i="3"/>
  <c r="AC516" i="3"/>
  <c r="W321" i="2"/>
  <c r="X321" i="2"/>
  <c r="V316" i="2"/>
  <c r="BE519" i="3"/>
  <c r="BF519" i="3"/>
  <c r="BD488" i="2"/>
  <c r="AM488" i="2"/>
  <c r="AH488" i="2"/>
  <c r="AR488" i="2"/>
  <c r="AN689" i="3"/>
  <c r="BJ689" i="3"/>
  <c r="AX689" i="3"/>
  <c r="AS689" i="3"/>
  <c r="S317" i="2"/>
  <c r="U317" i="2" s="1"/>
  <c r="T317" i="2"/>
  <c r="Q691" i="3"/>
  <c r="AH690" i="3"/>
  <c r="AB489" i="2"/>
  <c r="K490" i="2"/>
  <c r="AS343" i="2"/>
  <c r="AT343" i="2"/>
  <c r="R322" i="2"/>
  <c r="AZ322" i="2"/>
  <c r="Q322" i="2"/>
  <c r="AX323" i="2" s="1"/>
  <c r="AY322" i="2"/>
  <c r="AJ368" i="2"/>
  <c r="AO363" i="2"/>
  <c r="BC366" i="2"/>
  <c r="BB366" i="2"/>
  <c r="BE366" i="2" s="1"/>
  <c r="AN363" i="2"/>
  <c r="AI368" i="2"/>
  <c r="BH527" i="3" l="1"/>
  <c r="BI527" i="3"/>
  <c r="AQ541" i="3"/>
  <c r="AT541" i="3" s="1"/>
  <c r="AR541" i="3"/>
  <c r="AW531" i="3"/>
  <c r="AV531" i="3"/>
  <c r="AM529" i="3"/>
  <c r="AL529" i="3"/>
  <c r="W516" i="3"/>
  <c r="X516" i="3"/>
  <c r="AF516" i="3"/>
  <c r="AE516" i="3"/>
  <c r="AB516" i="3"/>
  <c r="AA516" i="3"/>
  <c r="Y321" i="2"/>
  <c r="Z321" i="2"/>
  <c r="V317" i="2"/>
  <c r="K491" i="2"/>
  <c r="AB490" i="2"/>
  <c r="Q692" i="3"/>
  <c r="AH691" i="3"/>
  <c r="AR489" i="2"/>
  <c r="BD489" i="2"/>
  <c r="AH489" i="2"/>
  <c r="AM489" i="2"/>
  <c r="S318" i="2"/>
  <c r="T318" i="2"/>
  <c r="BC520" i="3"/>
  <c r="BD520" i="3"/>
  <c r="AX690" i="3"/>
  <c r="AS690" i="3"/>
  <c r="AN690" i="3"/>
  <c r="BJ690" i="3"/>
  <c r="AQ344" i="2"/>
  <c r="AP344" i="2"/>
  <c r="P323" i="2"/>
  <c r="O323" i="2"/>
  <c r="AW323" i="2"/>
  <c r="AZ323" i="2" s="1"/>
  <c r="AK364" i="2"/>
  <c r="AN364" i="2" s="1"/>
  <c r="AL364" i="2"/>
  <c r="BF366" i="2"/>
  <c r="AF369" i="2"/>
  <c r="AI369" i="2" s="1"/>
  <c r="AG369" i="2"/>
  <c r="BB367" i="2"/>
  <c r="BE367" i="2" s="1"/>
  <c r="BC367" i="2"/>
  <c r="BK527" i="3" l="1"/>
  <c r="BL527" i="3"/>
  <c r="AQ542" i="3"/>
  <c r="AT542" i="3" s="1"/>
  <c r="AR542" i="3"/>
  <c r="AU541" i="3"/>
  <c r="AP529" i="3"/>
  <c r="AY531" i="3"/>
  <c r="AZ531" i="3"/>
  <c r="AO529" i="3"/>
  <c r="Z517" i="3"/>
  <c r="AD517" i="3"/>
  <c r="U517" i="3"/>
  <c r="W517" i="3" s="1"/>
  <c r="Y517" i="3"/>
  <c r="AC517" i="3"/>
  <c r="V517" i="3"/>
  <c r="W322" i="2"/>
  <c r="X322" i="2"/>
  <c r="BF520" i="3"/>
  <c r="Q693" i="3"/>
  <c r="AH692" i="3"/>
  <c r="AN691" i="3"/>
  <c r="BJ691" i="3"/>
  <c r="AX691" i="3"/>
  <c r="AS691" i="3"/>
  <c r="BD490" i="2"/>
  <c r="AH490" i="2"/>
  <c r="AM490" i="2"/>
  <c r="AR490" i="2"/>
  <c r="BE520" i="3"/>
  <c r="U318" i="2"/>
  <c r="V318" i="2"/>
  <c r="K492" i="2"/>
  <c r="AB491" i="2"/>
  <c r="AS344" i="2"/>
  <c r="AT344" i="2"/>
  <c r="R323" i="2"/>
  <c r="Q323" i="2"/>
  <c r="AY323" i="2"/>
  <c r="AL365" i="2"/>
  <c r="AK365" i="2"/>
  <c r="BC368" i="2"/>
  <c r="BB368" i="2"/>
  <c r="BF367" i="2"/>
  <c r="AJ369" i="2"/>
  <c r="AG370" i="2"/>
  <c r="AF370" i="2"/>
  <c r="AO364" i="2"/>
  <c r="BI528" i="3" l="1"/>
  <c r="BH528" i="3"/>
  <c r="AR543" i="3"/>
  <c r="AQ543" i="3"/>
  <c r="AU543" i="3" s="1"/>
  <c r="AU542" i="3"/>
  <c r="AV532" i="3"/>
  <c r="AW532" i="3"/>
  <c r="AL530" i="3"/>
  <c r="AO530" i="3" s="1"/>
  <c r="AM530" i="3"/>
  <c r="AF517" i="3"/>
  <c r="AB517" i="3"/>
  <c r="AA517" i="3"/>
  <c r="Y518" i="3"/>
  <c r="AC518" i="3"/>
  <c r="U518" i="3"/>
  <c r="V518" i="3"/>
  <c r="AD518" i="3"/>
  <c r="Z518" i="3"/>
  <c r="X517" i="3"/>
  <c r="AE517" i="3"/>
  <c r="Y322" i="2"/>
  <c r="Z322" i="2"/>
  <c r="AX692" i="3"/>
  <c r="AS692" i="3"/>
  <c r="AN692" i="3"/>
  <c r="BJ692" i="3"/>
  <c r="S319" i="2"/>
  <c r="U319" i="2" s="1"/>
  <c r="T319" i="2"/>
  <c r="Q694" i="3"/>
  <c r="AH693" i="3"/>
  <c r="AR491" i="2"/>
  <c r="BD491" i="2"/>
  <c r="AH491" i="2"/>
  <c r="AM491" i="2"/>
  <c r="BD521" i="3"/>
  <c r="BC521" i="3"/>
  <c r="AB492" i="2"/>
  <c r="K493" i="2"/>
  <c r="AQ345" i="2"/>
  <c r="AP345" i="2"/>
  <c r="AW324" i="2"/>
  <c r="AX324" i="2"/>
  <c r="P324" i="2"/>
  <c r="O324" i="2"/>
  <c r="Q324" i="2" s="1"/>
  <c r="AJ370" i="2"/>
  <c r="BF368" i="2"/>
  <c r="AI370" i="2"/>
  <c r="BE368" i="2"/>
  <c r="AO365" i="2"/>
  <c r="AN365" i="2"/>
  <c r="BL528" i="3" l="1"/>
  <c r="BK528" i="3"/>
  <c r="AT543" i="3"/>
  <c r="AL531" i="3"/>
  <c r="AO531" i="3" s="1"/>
  <c r="AM531" i="3"/>
  <c r="AP530" i="3"/>
  <c r="AY532" i="3"/>
  <c r="AZ532" i="3"/>
  <c r="AF518" i="3"/>
  <c r="AB518" i="3"/>
  <c r="AE518" i="3"/>
  <c r="AA518" i="3"/>
  <c r="W518" i="3"/>
  <c r="X518" i="3"/>
  <c r="W323" i="2"/>
  <c r="Y323" i="2" s="1"/>
  <c r="X323" i="2"/>
  <c r="T320" i="2"/>
  <c r="S320" i="2"/>
  <c r="BF521" i="3"/>
  <c r="BD492" i="2"/>
  <c r="AM492" i="2"/>
  <c r="AH492" i="2"/>
  <c r="AR492" i="2"/>
  <c r="AN693" i="3"/>
  <c r="BJ693" i="3"/>
  <c r="AX693" i="3"/>
  <c r="AS693" i="3"/>
  <c r="V319" i="2"/>
  <c r="K494" i="2"/>
  <c r="AB493" i="2"/>
  <c r="BE521" i="3"/>
  <c r="Q695" i="3"/>
  <c r="AH694" i="3"/>
  <c r="AT345" i="2"/>
  <c r="AS345" i="2"/>
  <c r="P325" i="2"/>
  <c r="AW325" i="2"/>
  <c r="O325" i="2"/>
  <c r="AX325" i="2"/>
  <c r="R324" i="2"/>
  <c r="AZ324" i="2"/>
  <c r="AY324" i="2"/>
  <c r="BB369" i="2"/>
  <c r="BE369" i="2" s="1"/>
  <c r="BC369" i="2"/>
  <c r="AF371" i="2"/>
  <c r="AI371" i="2" s="1"/>
  <c r="AG371" i="2"/>
  <c r="AK366" i="2"/>
  <c r="AN366" i="2" s="1"/>
  <c r="AL366" i="2"/>
  <c r="BH529" i="3" l="1"/>
  <c r="BI529" i="3"/>
  <c r="AQ544" i="3"/>
  <c r="AT544" i="3" s="1"/>
  <c r="AR544" i="3"/>
  <c r="AV533" i="3"/>
  <c r="AW533" i="3"/>
  <c r="AM532" i="3"/>
  <c r="AL532" i="3"/>
  <c r="AO532" i="3" s="1"/>
  <c r="AP531" i="3"/>
  <c r="Z519" i="3"/>
  <c r="Y519" i="3"/>
  <c r="AC519" i="3"/>
  <c r="AE519" i="3" s="1"/>
  <c r="U519" i="3"/>
  <c r="W519" i="3" s="1"/>
  <c r="AD519" i="3"/>
  <c r="V519" i="3"/>
  <c r="X324" i="2"/>
  <c r="W324" i="2"/>
  <c r="Z323" i="2"/>
  <c r="AX694" i="3"/>
  <c r="AS694" i="3"/>
  <c r="AN694" i="3"/>
  <c r="BJ694" i="3"/>
  <c r="Q696" i="3"/>
  <c r="AH695" i="3"/>
  <c r="AR493" i="2"/>
  <c r="BD493" i="2"/>
  <c r="AH493" i="2"/>
  <c r="AM493" i="2"/>
  <c r="BC522" i="3"/>
  <c r="BD522" i="3"/>
  <c r="K495" i="2"/>
  <c r="AB494" i="2"/>
  <c r="U320" i="2"/>
  <c r="V320" i="2"/>
  <c r="AP346" i="2"/>
  <c r="AS346" i="2" s="1"/>
  <c r="AQ346" i="2"/>
  <c r="AY325" i="2"/>
  <c r="R325" i="2"/>
  <c r="AZ325" i="2"/>
  <c r="Q325" i="2"/>
  <c r="BC370" i="2"/>
  <c r="BB370" i="2"/>
  <c r="AG372" i="2"/>
  <c r="AF372" i="2"/>
  <c r="AI372" i="2" s="1"/>
  <c r="AL367" i="2"/>
  <c r="AK367" i="2"/>
  <c r="AN367" i="2" s="1"/>
  <c r="AO366" i="2"/>
  <c r="AJ371" i="2"/>
  <c r="BF369" i="2"/>
  <c r="BL529" i="3" l="1"/>
  <c r="BK529" i="3"/>
  <c r="AR545" i="3"/>
  <c r="AQ545" i="3"/>
  <c r="AU545" i="3" s="1"/>
  <c r="AU544" i="3"/>
  <c r="AP532" i="3"/>
  <c r="AZ533" i="3"/>
  <c r="AY533" i="3"/>
  <c r="AM533" i="3"/>
  <c r="AL533" i="3"/>
  <c r="AB519" i="3"/>
  <c r="X519" i="3"/>
  <c r="AC520" i="3"/>
  <c r="Z520" i="3"/>
  <c r="U520" i="3"/>
  <c r="V520" i="3"/>
  <c r="AD520" i="3"/>
  <c r="Y520" i="3"/>
  <c r="AB520" i="3" s="1"/>
  <c r="AF519" i="3"/>
  <c r="AA519" i="3"/>
  <c r="Y324" i="2"/>
  <c r="Z324" i="2"/>
  <c r="AT346" i="2"/>
  <c r="BD494" i="2"/>
  <c r="AH494" i="2"/>
  <c r="AM494" i="2"/>
  <c r="AR494" i="2"/>
  <c r="Q697" i="3"/>
  <c r="AH696" i="3"/>
  <c r="AB495" i="2"/>
  <c r="K496" i="2"/>
  <c r="S321" i="2"/>
  <c r="U321" i="2" s="1"/>
  <c r="T321" i="2"/>
  <c r="BE522" i="3"/>
  <c r="BF522" i="3"/>
  <c r="AN695" i="3"/>
  <c r="BJ695" i="3"/>
  <c r="AX695" i="3"/>
  <c r="AS695" i="3"/>
  <c r="AQ347" i="2"/>
  <c r="AP347" i="2"/>
  <c r="AX326" i="2"/>
  <c r="P326" i="2"/>
  <c r="O326" i="2"/>
  <c r="AW326" i="2"/>
  <c r="AO367" i="2"/>
  <c r="AF373" i="2"/>
  <c r="AI373" i="2" s="1"/>
  <c r="AG373" i="2"/>
  <c r="BF370" i="2"/>
  <c r="AK368" i="2"/>
  <c r="AL368" i="2"/>
  <c r="AJ372" i="2"/>
  <c r="BE370" i="2"/>
  <c r="BI530" i="3" l="1"/>
  <c r="BH530" i="3"/>
  <c r="AT545" i="3"/>
  <c r="AO533" i="3"/>
  <c r="AP533" i="3"/>
  <c r="AV534" i="3"/>
  <c r="AY534" i="3" s="1"/>
  <c r="AW534" i="3"/>
  <c r="AA520" i="3"/>
  <c r="AF520" i="3"/>
  <c r="X520" i="3"/>
  <c r="AE520" i="3"/>
  <c r="W520" i="3"/>
  <c r="X325" i="2"/>
  <c r="W325" i="2"/>
  <c r="T322" i="2"/>
  <c r="S322" i="2"/>
  <c r="AB496" i="2"/>
  <c r="K497" i="2"/>
  <c r="AR495" i="2"/>
  <c r="BD495" i="2"/>
  <c r="AH495" i="2"/>
  <c r="AM495" i="2"/>
  <c r="V321" i="2"/>
  <c r="AX696" i="3"/>
  <c r="AS696" i="3"/>
  <c r="AN696" i="3"/>
  <c r="BJ696" i="3"/>
  <c r="BC523" i="3"/>
  <c r="BD523" i="3"/>
  <c r="Q698" i="3"/>
  <c r="AH697" i="3"/>
  <c r="AS347" i="2"/>
  <c r="AT347" i="2"/>
  <c r="AZ326" i="2"/>
  <c r="AY326" i="2"/>
  <c r="R326" i="2"/>
  <c r="Q326" i="2"/>
  <c r="AO368" i="2"/>
  <c r="AJ373" i="2"/>
  <c r="BB371" i="2"/>
  <c r="BE371" i="2" s="1"/>
  <c r="BC371" i="2"/>
  <c r="AN368" i="2"/>
  <c r="AG374" i="2"/>
  <c r="AF374" i="2"/>
  <c r="BL530" i="3" l="1"/>
  <c r="BK530" i="3"/>
  <c r="BI531" i="3" s="1"/>
  <c r="AR546" i="3"/>
  <c r="AQ546" i="3"/>
  <c r="AZ534" i="3"/>
  <c r="AW535" i="3"/>
  <c r="AV535" i="3"/>
  <c r="AL534" i="3"/>
  <c r="AM534" i="3"/>
  <c r="AC521" i="3"/>
  <c r="Y521" i="3"/>
  <c r="U521" i="3"/>
  <c r="Z521" i="3"/>
  <c r="V521" i="3"/>
  <c r="AD521" i="3"/>
  <c r="Y325" i="2"/>
  <c r="Z325" i="2"/>
  <c r="BF523" i="3"/>
  <c r="AN697" i="3"/>
  <c r="BJ697" i="3"/>
  <c r="AX697" i="3"/>
  <c r="AS697" i="3"/>
  <c r="AB497" i="2"/>
  <c r="K498" i="2"/>
  <c r="BD496" i="2"/>
  <c r="AM496" i="2"/>
  <c r="AH496" i="2"/>
  <c r="AR496" i="2"/>
  <c r="U322" i="2"/>
  <c r="V322" i="2"/>
  <c r="Q699" i="3"/>
  <c r="AH698" i="3"/>
  <c r="BE523" i="3"/>
  <c r="AP348" i="2"/>
  <c r="AQ348" i="2"/>
  <c r="AX327" i="2"/>
  <c r="P327" i="2"/>
  <c r="O327" i="2"/>
  <c r="AW327" i="2"/>
  <c r="AJ374" i="2"/>
  <c r="AI374" i="2"/>
  <c r="AF375" i="2" s="1"/>
  <c r="AL369" i="2"/>
  <c r="AK369" i="2"/>
  <c r="BC372" i="2"/>
  <c r="BB372" i="2"/>
  <c r="BF371" i="2"/>
  <c r="BH531" i="3" l="1"/>
  <c r="BK531" i="3" s="1"/>
  <c r="AT546" i="3"/>
  <c r="AU546" i="3"/>
  <c r="AZ535" i="3"/>
  <c r="AO534" i="3"/>
  <c r="AP534" i="3"/>
  <c r="AY535" i="3"/>
  <c r="X521" i="3"/>
  <c r="W521" i="3"/>
  <c r="AA521" i="3"/>
  <c r="AB521" i="3"/>
  <c r="AF521" i="3"/>
  <c r="AE521" i="3"/>
  <c r="X326" i="2"/>
  <c r="W326" i="2"/>
  <c r="BC524" i="3"/>
  <c r="BE524" i="3" s="1"/>
  <c r="BD524" i="3"/>
  <c r="T323" i="2"/>
  <c r="S323" i="2"/>
  <c r="AX698" i="3"/>
  <c r="AS698" i="3"/>
  <c r="AN698" i="3"/>
  <c r="BJ698" i="3"/>
  <c r="Q700" i="3"/>
  <c r="AH699" i="3"/>
  <c r="K499" i="2"/>
  <c r="AB498" i="2"/>
  <c r="AR497" i="2"/>
  <c r="BD497" i="2"/>
  <c r="AH497" i="2"/>
  <c r="AM497" i="2"/>
  <c r="AS348" i="2"/>
  <c r="AT348" i="2"/>
  <c r="AZ327" i="2"/>
  <c r="AY327" i="2"/>
  <c r="R327" i="2"/>
  <c r="Q327" i="2"/>
  <c r="BF372" i="2"/>
  <c r="AG375" i="2"/>
  <c r="AJ375" i="2" s="1"/>
  <c r="AO369" i="2"/>
  <c r="BE372" i="2"/>
  <c r="AI375" i="2"/>
  <c r="AN369" i="2"/>
  <c r="BL531" i="3" l="1"/>
  <c r="BI532" i="3"/>
  <c r="BH532" i="3"/>
  <c r="BK532" i="3" s="1"/>
  <c r="Z326" i="2"/>
  <c r="AQ547" i="3"/>
  <c r="AT547" i="3" s="1"/>
  <c r="AR547" i="3"/>
  <c r="AV536" i="3"/>
  <c r="AZ536" i="3" s="1"/>
  <c r="AW536" i="3"/>
  <c r="AM535" i="3"/>
  <c r="AL535" i="3"/>
  <c r="AC522" i="3"/>
  <c r="Y522" i="3"/>
  <c r="V522" i="3"/>
  <c r="Z522" i="3"/>
  <c r="AD522" i="3"/>
  <c r="U522" i="3"/>
  <c r="W522" i="3" s="1"/>
  <c r="Y326" i="2"/>
  <c r="V323" i="2"/>
  <c r="Q701" i="3"/>
  <c r="AH700" i="3"/>
  <c r="AN699" i="3"/>
  <c r="BJ699" i="3"/>
  <c r="AX699" i="3"/>
  <c r="AS699" i="3"/>
  <c r="BD525" i="3"/>
  <c r="BC525" i="3"/>
  <c r="BD498" i="2"/>
  <c r="AH498" i="2"/>
  <c r="AM498" i="2"/>
  <c r="AR498" i="2"/>
  <c r="U323" i="2"/>
  <c r="K500" i="2"/>
  <c r="AB499" i="2"/>
  <c r="BF524" i="3"/>
  <c r="AP349" i="2"/>
  <c r="AQ349" i="2"/>
  <c r="P328" i="2"/>
  <c r="O328" i="2"/>
  <c r="AX328" i="2"/>
  <c r="AW328" i="2"/>
  <c r="AG376" i="2"/>
  <c r="AF376" i="2"/>
  <c r="AK370" i="2"/>
  <c r="AN370" i="2" s="1"/>
  <c r="AL370" i="2"/>
  <c r="BB373" i="2"/>
  <c r="BC373" i="2"/>
  <c r="BI533" i="3" l="1"/>
  <c r="BH533" i="3"/>
  <c r="BK533" i="3" s="1"/>
  <c r="BL532" i="3"/>
  <c r="AR548" i="3"/>
  <c r="AQ548" i="3"/>
  <c r="AU548" i="3" s="1"/>
  <c r="AU547" i="3"/>
  <c r="AO535" i="3"/>
  <c r="AP535" i="3"/>
  <c r="AY536" i="3"/>
  <c r="X522" i="3"/>
  <c r="AB522" i="3"/>
  <c r="AA522" i="3"/>
  <c r="V523" i="3"/>
  <c r="AC523" i="3"/>
  <c r="U523" i="3"/>
  <c r="Y523" i="3"/>
  <c r="Z523" i="3"/>
  <c r="AD523" i="3"/>
  <c r="AE522" i="3"/>
  <c r="AF522" i="3"/>
  <c r="X327" i="2"/>
  <c r="W327" i="2"/>
  <c r="AR499" i="2"/>
  <c r="BD499" i="2"/>
  <c r="AH499" i="2"/>
  <c r="AM499" i="2"/>
  <c r="AB500" i="2"/>
  <c r="K501" i="2"/>
  <c r="BE525" i="3"/>
  <c r="BF525" i="3"/>
  <c r="AX700" i="3"/>
  <c r="AS700" i="3"/>
  <c r="AN700" i="3"/>
  <c r="BJ700" i="3"/>
  <c r="T324" i="2"/>
  <c r="S324" i="2"/>
  <c r="U324" i="2" s="1"/>
  <c r="Q702" i="3"/>
  <c r="AH701" i="3"/>
  <c r="AS349" i="2"/>
  <c r="AT349" i="2"/>
  <c r="R328" i="2"/>
  <c r="Q328" i="2"/>
  <c r="AZ328" i="2"/>
  <c r="AY328" i="2"/>
  <c r="AJ376" i="2"/>
  <c r="BF373" i="2"/>
  <c r="AL371" i="2"/>
  <c r="AK371" i="2"/>
  <c r="AI376" i="2"/>
  <c r="BE373" i="2"/>
  <c r="AO370" i="2"/>
  <c r="BH534" i="3" l="1"/>
  <c r="BK534" i="3" s="1"/>
  <c r="BI534" i="3"/>
  <c r="BL533" i="3"/>
  <c r="AT548" i="3"/>
  <c r="AW537" i="3"/>
  <c r="AV537" i="3"/>
  <c r="AE523" i="3"/>
  <c r="AM536" i="3"/>
  <c r="AL536" i="3"/>
  <c r="AO536" i="3" s="1"/>
  <c r="AB523" i="3"/>
  <c r="AA523" i="3"/>
  <c r="W523" i="3"/>
  <c r="X523" i="3"/>
  <c r="AF523" i="3"/>
  <c r="Y327" i="2"/>
  <c r="Z327" i="2"/>
  <c r="V324" i="2"/>
  <c r="BD526" i="3"/>
  <c r="BC526" i="3"/>
  <c r="BD500" i="2"/>
  <c r="AM500" i="2"/>
  <c r="AH500" i="2"/>
  <c r="AR500" i="2"/>
  <c r="AN701" i="3"/>
  <c r="BJ701" i="3"/>
  <c r="AX701" i="3"/>
  <c r="AS701" i="3"/>
  <c r="Q703" i="3"/>
  <c r="AH702" i="3"/>
  <c r="S325" i="2"/>
  <c r="U325" i="2" s="1"/>
  <c r="T325" i="2"/>
  <c r="K502" i="2"/>
  <c r="AB501" i="2"/>
  <c r="AP350" i="2"/>
  <c r="AS350" i="2" s="1"/>
  <c r="AQ350" i="2"/>
  <c r="O329" i="2"/>
  <c r="AX329" i="2"/>
  <c r="P329" i="2"/>
  <c r="AW329" i="2"/>
  <c r="AO371" i="2"/>
  <c r="AF377" i="2"/>
  <c r="AI377" i="2" s="1"/>
  <c r="AG377" i="2"/>
  <c r="AN371" i="2"/>
  <c r="BC374" i="2"/>
  <c r="BB374" i="2"/>
  <c r="BI535" i="3" l="1"/>
  <c r="BH535" i="3"/>
  <c r="BL534" i="3"/>
  <c r="AZ537" i="3"/>
  <c r="AR549" i="3"/>
  <c r="AQ549" i="3"/>
  <c r="AU549" i="3" s="1"/>
  <c r="AY537" i="3"/>
  <c r="AW538" i="3" s="1"/>
  <c r="AM537" i="3"/>
  <c r="AL537" i="3"/>
  <c r="AP536" i="3"/>
  <c r="Z524" i="3"/>
  <c r="U524" i="3"/>
  <c r="AC524" i="3"/>
  <c r="V524" i="3"/>
  <c r="Y524" i="3"/>
  <c r="AD524" i="3"/>
  <c r="X328" i="2"/>
  <c r="W328" i="2"/>
  <c r="Y328" i="2" s="1"/>
  <c r="BF526" i="3"/>
  <c r="V325" i="2"/>
  <c r="AX702" i="3"/>
  <c r="AS702" i="3"/>
  <c r="AN702" i="3"/>
  <c r="BJ702" i="3"/>
  <c r="BE526" i="3"/>
  <c r="Q704" i="3"/>
  <c r="AH703" i="3"/>
  <c r="AR501" i="2"/>
  <c r="BD501" i="2"/>
  <c r="AH501" i="2"/>
  <c r="AM501" i="2"/>
  <c r="T326" i="2"/>
  <c r="S326" i="2"/>
  <c r="K503" i="2"/>
  <c r="AB502" i="2"/>
  <c r="AQ351" i="2"/>
  <c r="AP351" i="2"/>
  <c r="AT350" i="2"/>
  <c r="AZ329" i="2"/>
  <c r="R329" i="2"/>
  <c r="Q329" i="2"/>
  <c r="AY329" i="2"/>
  <c r="BF374" i="2"/>
  <c r="AG378" i="2"/>
  <c r="AF378" i="2"/>
  <c r="BE374" i="2"/>
  <c r="AK372" i="2"/>
  <c r="AL372" i="2"/>
  <c r="AJ377" i="2"/>
  <c r="BL535" i="3" l="1"/>
  <c r="BK535" i="3"/>
  <c r="BI536" i="3" s="1"/>
  <c r="AT549" i="3"/>
  <c r="AV538" i="3"/>
  <c r="AY538" i="3" s="1"/>
  <c r="AO537" i="3"/>
  <c r="AP537" i="3"/>
  <c r="AF524" i="3"/>
  <c r="AE524" i="3"/>
  <c r="W524" i="3"/>
  <c r="X524" i="3"/>
  <c r="AA524" i="3"/>
  <c r="AB524" i="3"/>
  <c r="W329" i="2"/>
  <c r="X329" i="2"/>
  <c r="Z328" i="2"/>
  <c r="BD502" i="2"/>
  <c r="AH502" i="2"/>
  <c r="AM502" i="2"/>
  <c r="AR502" i="2"/>
  <c r="BC527" i="3"/>
  <c r="BE527" i="3" s="1"/>
  <c r="BD527" i="3"/>
  <c r="AB503" i="2"/>
  <c r="K504" i="2"/>
  <c r="AN703" i="3"/>
  <c r="BJ703" i="3"/>
  <c r="AX703" i="3"/>
  <c r="AS703" i="3"/>
  <c r="U326" i="2"/>
  <c r="V326" i="2"/>
  <c r="Q705" i="3"/>
  <c r="AH704" i="3"/>
  <c r="AS351" i="2"/>
  <c r="AT351" i="2"/>
  <c r="AW330" i="2"/>
  <c r="O330" i="2"/>
  <c r="AX330" i="2"/>
  <c r="P330" i="2"/>
  <c r="AJ378" i="2"/>
  <c r="AO372" i="2"/>
  <c r="AI378" i="2"/>
  <c r="BB375" i="2"/>
  <c r="BE375" i="2" s="1"/>
  <c r="BC375" i="2"/>
  <c r="AN372" i="2"/>
  <c r="BH536" i="3" l="1"/>
  <c r="BK536" i="3" s="1"/>
  <c r="AV539" i="3"/>
  <c r="AW539" i="3"/>
  <c r="AZ538" i="3"/>
  <c r="AQ550" i="3"/>
  <c r="AR550" i="3"/>
  <c r="AY539" i="3"/>
  <c r="AZ539" i="3"/>
  <c r="AL538" i="3"/>
  <c r="AM538" i="3"/>
  <c r="L119" i="22" s="1"/>
  <c r="Z525" i="3"/>
  <c r="AC525" i="3"/>
  <c r="AE525" i="3" s="1"/>
  <c r="AD525" i="3"/>
  <c r="V525" i="3"/>
  <c r="U525" i="3"/>
  <c r="Y525" i="3"/>
  <c r="Y329" i="2"/>
  <c r="Z329" i="2"/>
  <c r="Q706" i="3"/>
  <c r="AH705" i="3"/>
  <c r="AX704" i="3"/>
  <c r="AS704" i="3"/>
  <c r="AN704" i="3"/>
  <c r="BJ704" i="3"/>
  <c r="BC528" i="3"/>
  <c r="BD528" i="3"/>
  <c r="AB504" i="2"/>
  <c r="K505" i="2"/>
  <c r="BF527" i="3"/>
  <c r="S327" i="2"/>
  <c r="T327" i="2"/>
  <c r="AR503" i="2"/>
  <c r="BD503" i="2"/>
  <c r="AH503" i="2"/>
  <c r="AM503" i="2"/>
  <c r="AQ352" i="2"/>
  <c r="AP352" i="2"/>
  <c r="AZ330" i="2"/>
  <c r="R330" i="2"/>
  <c r="Q330" i="2"/>
  <c r="AY330" i="2"/>
  <c r="BC376" i="2"/>
  <c r="BB376" i="2"/>
  <c r="AF379" i="2"/>
  <c r="AG379" i="2"/>
  <c r="AL373" i="2"/>
  <c r="AK373" i="2"/>
  <c r="BF375" i="2"/>
  <c r="BL536" i="3" l="1"/>
  <c r="BI537" i="3"/>
  <c r="BH537" i="3"/>
  <c r="AB525" i="3"/>
  <c r="AU550" i="3"/>
  <c r="AT550" i="3"/>
  <c r="AP538" i="3"/>
  <c r="N119" i="22"/>
  <c r="AO538" i="3"/>
  <c r="AV540" i="3"/>
  <c r="AY540" i="3" s="1"/>
  <c r="AW540" i="3"/>
  <c r="AA525" i="3"/>
  <c r="AF525" i="3"/>
  <c r="W525" i="3"/>
  <c r="X525" i="3"/>
  <c r="W330" i="2"/>
  <c r="X330" i="2"/>
  <c r="BF528" i="3"/>
  <c r="U327" i="2"/>
  <c r="V327" i="2"/>
  <c r="AB505" i="2"/>
  <c r="K506" i="2"/>
  <c r="BE528" i="3"/>
  <c r="AN705" i="3"/>
  <c r="BJ705" i="3"/>
  <c r="AX705" i="3"/>
  <c r="AS705" i="3"/>
  <c r="BD504" i="2"/>
  <c r="AM504" i="2"/>
  <c r="AH504" i="2"/>
  <c r="AR504" i="2"/>
  <c r="Q707" i="3"/>
  <c r="AH706" i="3"/>
  <c r="AT352" i="2"/>
  <c r="AS352" i="2"/>
  <c r="P331" i="2"/>
  <c r="AW331" i="2"/>
  <c r="O331" i="2"/>
  <c r="Q331" i="2" s="1"/>
  <c r="AX331" i="2"/>
  <c r="BF376" i="2"/>
  <c r="AO373" i="2"/>
  <c r="AJ379" i="2"/>
  <c r="BE376" i="2"/>
  <c r="AN373" i="2"/>
  <c r="AI379" i="2"/>
  <c r="BK537" i="3" l="1"/>
  <c r="BL537" i="3"/>
  <c r="AR551" i="3"/>
  <c r="AQ551" i="3"/>
  <c r="AT551" i="3" s="1"/>
  <c r="AZ540" i="3"/>
  <c r="AW541" i="3"/>
  <c r="AV541" i="3"/>
  <c r="AY541" i="3"/>
  <c r="AM539" i="3"/>
  <c r="AL539" i="3"/>
  <c r="Y526" i="3"/>
  <c r="Z526" i="3"/>
  <c r="U526" i="3"/>
  <c r="W526" i="3" s="1"/>
  <c r="AC526" i="3"/>
  <c r="AD526" i="3"/>
  <c r="V526" i="3"/>
  <c r="K118" i="22" s="1"/>
  <c r="D118" i="22" s="1"/>
  <c r="Z330" i="2"/>
  <c r="Y330" i="2"/>
  <c r="X331" i="2" s="1"/>
  <c r="AX706" i="3"/>
  <c r="AS706" i="3"/>
  <c r="AN706" i="3"/>
  <c r="BJ706" i="3"/>
  <c r="AR505" i="2"/>
  <c r="BD505" i="2"/>
  <c r="AH505" i="2"/>
  <c r="AM505" i="2"/>
  <c r="BD529" i="3"/>
  <c r="BC529" i="3"/>
  <c r="BE529" i="3" s="1"/>
  <c r="Q708" i="3"/>
  <c r="AH707" i="3"/>
  <c r="K507" i="2"/>
  <c r="AB506" i="2"/>
  <c r="S328" i="2"/>
  <c r="T328" i="2"/>
  <c r="AP353" i="2"/>
  <c r="AS353" i="2" s="1"/>
  <c r="AQ353" i="2"/>
  <c r="AZ331" i="2"/>
  <c r="R331" i="2"/>
  <c r="P332" i="2"/>
  <c r="AW332" i="2"/>
  <c r="O332" i="2"/>
  <c r="AX332" i="2"/>
  <c r="AY331" i="2"/>
  <c r="BB377" i="2"/>
  <c r="BE377" i="2" s="1"/>
  <c r="BC377" i="2"/>
  <c r="AK374" i="2"/>
  <c r="AN374" i="2" s="1"/>
  <c r="AL374" i="2"/>
  <c r="AG380" i="2"/>
  <c r="AF380" i="2"/>
  <c r="AI380" i="2" s="1"/>
  <c r="BI538" i="3" l="1"/>
  <c r="BH538" i="3"/>
  <c r="BK538" i="3" s="1"/>
  <c r="AQ552" i="3"/>
  <c r="AT552" i="3" s="1"/>
  <c r="AR552" i="3"/>
  <c r="AU551" i="3"/>
  <c r="AZ541" i="3"/>
  <c r="AV542" i="3"/>
  <c r="AW542" i="3"/>
  <c r="AO539" i="3"/>
  <c r="AP539" i="3"/>
  <c r="AF526" i="3"/>
  <c r="AE526" i="3"/>
  <c r="M118" i="22"/>
  <c r="E118" i="22" s="1"/>
  <c r="G118" i="22" s="1"/>
  <c r="V527" i="3"/>
  <c r="Y527" i="3"/>
  <c r="U527" i="3"/>
  <c r="W527" i="3" s="1"/>
  <c r="AC527" i="3"/>
  <c r="AD527" i="3"/>
  <c r="Z527" i="3"/>
  <c r="X526" i="3"/>
  <c r="AB526" i="3"/>
  <c r="AA526" i="3"/>
  <c r="W331" i="2"/>
  <c r="Y331" i="2" s="1"/>
  <c r="V328" i="2"/>
  <c r="U328" i="2"/>
  <c r="S329" i="2" s="1"/>
  <c r="BD530" i="3"/>
  <c r="BC530" i="3"/>
  <c r="BE530" i="3" s="1"/>
  <c r="BD506" i="2"/>
  <c r="AH506" i="2"/>
  <c r="AM506" i="2"/>
  <c r="AR506" i="2"/>
  <c r="Q709" i="3"/>
  <c r="AH708" i="3"/>
  <c r="K508" i="2"/>
  <c r="AB507" i="2"/>
  <c r="BF529" i="3"/>
  <c r="AN707" i="3"/>
  <c r="BJ707" i="3"/>
  <c r="AX707" i="3"/>
  <c r="AS707" i="3"/>
  <c r="AQ354" i="2"/>
  <c r="AP354" i="2"/>
  <c r="AS354" i="2" s="1"/>
  <c r="AT353" i="2"/>
  <c r="R332" i="2"/>
  <c r="AY332" i="2"/>
  <c r="AZ332" i="2"/>
  <c r="Q332" i="2"/>
  <c r="AL375" i="2"/>
  <c r="AK375" i="2"/>
  <c r="AJ380" i="2"/>
  <c r="BC378" i="2"/>
  <c r="BB378" i="2"/>
  <c r="AF381" i="2"/>
  <c r="AI381" i="2" s="1"/>
  <c r="AG381" i="2"/>
  <c r="AO374" i="2"/>
  <c r="BF377" i="2"/>
  <c r="BI539" i="3" l="1"/>
  <c r="BH539" i="3"/>
  <c r="BL538" i="3"/>
  <c r="AR553" i="3"/>
  <c r="AQ553" i="3"/>
  <c r="AU553" i="3" s="1"/>
  <c r="AU552" i="3"/>
  <c r="AM540" i="3"/>
  <c r="AL540" i="3"/>
  <c r="AY542" i="3"/>
  <c r="AZ542" i="3"/>
  <c r="C118" i="22"/>
  <c r="AA527" i="3"/>
  <c r="Y528" i="3"/>
  <c r="V528" i="3"/>
  <c r="AD528" i="3"/>
  <c r="Z528" i="3"/>
  <c r="AC528" i="3"/>
  <c r="U528" i="3"/>
  <c r="X527" i="3"/>
  <c r="AE527" i="3"/>
  <c r="AF527" i="3"/>
  <c r="AB527" i="3"/>
  <c r="Z331" i="2"/>
  <c r="X332" i="2"/>
  <c r="W332" i="2"/>
  <c r="T329" i="2"/>
  <c r="V329" i="2" s="1"/>
  <c r="AR507" i="2"/>
  <c r="BD507" i="2"/>
  <c r="AH507" i="2"/>
  <c r="AM507" i="2"/>
  <c r="Q710" i="3"/>
  <c r="AH709" i="3"/>
  <c r="AB508" i="2"/>
  <c r="K509" i="2"/>
  <c r="BD531" i="3"/>
  <c r="BC531" i="3"/>
  <c r="BE531" i="3" s="1"/>
  <c r="U329" i="2"/>
  <c r="BF530" i="3"/>
  <c r="AX708" i="3"/>
  <c r="AS708" i="3"/>
  <c r="AN708" i="3"/>
  <c r="BJ708" i="3"/>
  <c r="AQ355" i="2"/>
  <c r="AP355" i="2"/>
  <c r="AT354" i="2"/>
  <c r="AW333" i="2"/>
  <c r="O333" i="2"/>
  <c r="AX333" i="2"/>
  <c r="P333" i="2"/>
  <c r="BF378" i="2"/>
  <c r="AJ381" i="2"/>
  <c r="AG382" i="2"/>
  <c r="AF382" i="2"/>
  <c r="BE378" i="2"/>
  <c r="AO375" i="2"/>
  <c r="AN375" i="2"/>
  <c r="BL539" i="3" l="1"/>
  <c r="BK539" i="3"/>
  <c r="AT553" i="3"/>
  <c r="X528" i="3"/>
  <c r="AW543" i="3"/>
  <c r="AV543" i="3"/>
  <c r="AO540" i="3"/>
  <c r="AP540" i="3"/>
  <c r="AA528" i="3"/>
  <c r="W528" i="3"/>
  <c r="Z529" i="3" s="1"/>
  <c r="AE528" i="3"/>
  <c r="AF528" i="3"/>
  <c r="AB528" i="3"/>
  <c r="Y332" i="2"/>
  <c r="Z332" i="2"/>
  <c r="BF531" i="3"/>
  <c r="AN709" i="3"/>
  <c r="BJ709" i="3"/>
  <c r="AX709" i="3"/>
  <c r="AS709" i="3"/>
  <c r="T330" i="2"/>
  <c r="S330" i="2"/>
  <c r="Q711" i="3"/>
  <c r="AH710" i="3"/>
  <c r="K510" i="2"/>
  <c r="AB509" i="2"/>
  <c r="BD532" i="3"/>
  <c r="BC532" i="3"/>
  <c r="BD508" i="2"/>
  <c r="AM508" i="2"/>
  <c r="AH508" i="2"/>
  <c r="AR508" i="2"/>
  <c r="AS355" i="2"/>
  <c r="AT355" i="2"/>
  <c r="R333" i="2"/>
  <c r="Q333" i="2"/>
  <c r="AZ333" i="2"/>
  <c r="AY333" i="2"/>
  <c r="AJ382" i="2"/>
  <c r="BB379" i="2"/>
  <c r="BE379" i="2" s="1"/>
  <c r="BC379" i="2"/>
  <c r="AK376" i="2"/>
  <c r="AL376" i="2"/>
  <c r="AI382" i="2"/>
  <c r="BI540" i="3" l="1"/>
  <c r="BH540" i="3"/>
  <c r="AQ554" i="3"/>
  <c r="AT554" i="3" s="1"/>
  <c r="AR554" i="3"/>
  <c r="AM541" i="3"/>
  <c r="AL541" i="3"/>
  <c r="AY543" i="3"/>
  <c r="AZ543" i="3"/>
  <c r="AC529" i="3"/>
  <c r="AE529" i="3" s="1"/>
  <c r="V529" i="3"/>
  <c r="Y529" i="3"/>
  <c r="AA529" i="3" s="1"/>
  <c r="AD529" i="3"/>
  <c r="U529" i="3"/>
  <c r="W529" i="3" s="1"/>
  <c r="X333" i="2"/>
  <c r="W333" i="2"/>
  <c r="BF532" i="3"/>
  <c r="BE532" i="3"/>
  <c r="BC533" i="3" s="1"/>
  <c r="Q712" i="3"/>
  <c r="AH711" i="3"/>
  <c r="AR509" i="2"/>
  <c r="BD509" i="2"/>
  <c r="AH509" i="2"/>
  <c r="AM509" i="2"/>
  <c r="U330" i="2"/>
  <c r="V330" i="2"/>
  <c r="K511" i="2"/>
  <c r="AB510" i="2"/>
  <c r="AX710" i="3"/>
  <c r="AS710" i="3"/>
  <c r="AN710" i="3"/>
  <c r="BJ710" i="3"/>
  <c r="AQ356" i="2"/>
  <c r="AP356" i="2"/>
  <c r="AX334" i="2"/>
  <c r="P334" i="2"/>
  <c r="AW334" i="2"/>
  <c r="O334" i="2"/>
  <c r="AO376" i="2"/>
  <c r="AN376" i="2"/>
  <c r="AL377" i="2" s="1"/>
  <c r="AF383" i="2"/>
  <c r="AI383" i="2" s="1"/>
  <c r="AG383" i="2"/>
  <c r="BF379" i="2"/>
  <c r="BC380" i="2"/>
  <c r="BB380" i="2"/>
  <c r="BL540" i="3" l="1"/>
  <c r="BK540" i="3"/>
  <c r="AR555" i="3"/>
  <c r="AQ555" i="3"/>
  <c r="AU554" i="3"/>
  <c r="AP541" i="3"/>
  <c r="AW544" i="3"/>
  <c r="AV544" i="3"/>
  <c r="AY544" i="3" s="1"/>
  <c r="AO541" i="3"/>
  <c r="AF529" i="3"/>
  <c r="AB529" i="3"/>
  <c r="AC530" i="3"/>
  <c r="AE530" i="3" s="1"/>
  <c r="Y530" i="3"/>
  <c r="V530" i="3"/>
  <c r="U530" i="3"/>
  <c r="Z530" i="3"/>
  <c r="AD530" i="3"/>
  <c r="X529" i="3"/>
  <c r="Y333" i="2"/>
  <c r="Z333" i="2"/>
  <c r="BD533" i="3"/>
  <c r="BF533" i="3" s="1"/>
  <c r="BE533" i="3"/>
  <c r="BC534" i="3" s="1"/>
  <c r="BE534" i="3" s="1"/>
  <c r="AB511" i="2"/>
  <c r="K512" i="2"/>
  <c r="S331" i="2"/>
  <c r="T331" i="2"/>
  <c r="AN711" i="3"/>
  <c r="BJ711" i="3"/>
  <c r="AX711" i="3"/>
  <c r="AS711" i="3"/>
  <c r="Q713" i="3"/>
  <c r="AH712" i="3"/>
  <c r="BD510" i="2"/>
  <c r="AH510" i="2"/>
  <c r="AM510" i="2"/>
  <c r="AR510" i="2"/>
  <c r="AS356" i="2"/>
  <c r="AT356" i="2"/>
  <c r="R334" i="2"/>
  <c r="AY334" i="2"/>
  <c r="AZ334" i="2"/>
  <c r="Q334" i="2"/>
  <c r="AK377" i="2"/>
  <c r="AN377" i="2" s="1"/>
  <c r="AL378" i="2" s="1"/>
  <c r="BF380" i="2"/>
  <c r="BE380" i="2"/>
  <c r="BB381" i="2" s="1"/>
  <c r="AG384" i="2"/>
  <c r="AF384" i="2"/>
  <c r="AI384" i="2" s="1"/>
  <c r="AJ383" i="2"/>
  <c r="BH541" i="3" l="1"/>
  <c r="BI541" i="3"/>
  <c r="AZ544" i="3"/>
  <c r="AT555" i="3"/>
  <c r="AU555" i="3"/>
  <c r="AM542" i="3"/>
  <c r="AL542" i="3"/>
  <c r="AO542" i="3" s="1"/>
  <c r="AW545" i="3"/>
  <c r="AV545" i="3"/>
  <c r="W530" i="3"/>
  <c r="X530" i="3"/>
  <c r="AA530" i="3"/>
  <c r="AB530" i="3"/>
  <c r="AF530" i="3"/>
  <c r="W334" i="2"/>
  <c r="X334" i="2"/>
  <c r="V331" i="2"/>
  <c r="BD534" i="3"/>
  <c r="BF534" i="3" s="1"/>
  <c r="BC535" i="3"/>
  <c r="BE535" i="3" s="1"/>
  <c r="BD535" i="3"/>
  <c r="AX712" i="3"/>
  <c r="AS712" i="3"/>
  <c r="AN712" i="3"/>
  <c r="BJ712" i="3"/>
  <c r="AB512" i="2"/>
  <c r="K513" i="2"/>
  <c r="Q714" i="3"/>
  <c r="AH713" i="3"/>
  <c r="U331" i="2"/>
  <c r="AR511" i="2"/>
  <c r="BD511" i="2"/>
  <c r="AH511" i="2"/>
  <c r="AM511" i="2"/>
  <c r="AQ357" i="2"/>
  <c r="AP357" i="2"/>
  <c r="AK378" i="2"/>
  <c r="AN378" i="2" s="1"/>
  <c r="AL379" i="2" s="1"/>
  <c r="O335" i="2"/>
  <c r="AX335" i="2"/>
  <c r="P335" i="2"/>
  <c r="AW335" i="2"/>
  <c r="AO377" i="2"/>
  <c r="BC381" i="2"/>
  <c r="BF381" i="2" s="1"/>
  <c r="AJ384" i="2"/>
  <c r="AF385" i="2"/>
  <c r="AI385" i="2" s="1"/>
  <c r="AG385" i="2"/>
  <c r="BE381" i="2"/>
  <c r="BK541" i="3" l="1"/>
  <c r="BL541" i="3"/>
  <c r="AR556" i="3"/>
  <c r="AQ556" i="3"/>
  <c r="AT556" i="3" s="1"/>
  <c r="AZ545" i="3"/>
  <c r="AP542" i="3"/>
  <c r="AL543" i="3"/>
  <c r="AM543" i="3"/>
  <c r="AY545" i="3"/>
  <c r="AD531" i="3"/>
  <c r="Y531" i="3"/>
  <c r="V531" i="3"/>
  <c r="Z531" i="3"/>
  <c r="AC531" i="3"/>
  <c r="U531" i="3"/>
  <c r="W531" i="3" s="1"/>
  <c r="Y334" i="2"/>
  <c r="Z334" i="2"/>
  <c r="AB513" i="2"/>
  <c r="K514" i="2"/>
  <c r="S332" i="2"/>
  <c r="T332" i="2"/>
  <c r="BD536" i="3"/>
  <c r="BC536" i="3"/>
  <c r="AK379" i="2"/>
  <c r="AO379" i="2" s="1"/>
  <c r="AN713" i="3"/>
  <c r="BJ713" i="3"/>
  <c r="AX713" i="3"/>
  <c r="AS713" i="3"/>
  <c r="BD512" i="2"/>
  <c r="AM512" i="2"/>
  <c r="AH512" i="2"/>
  <c r="AR512" i="2"/>
  <c r="Q715" i="3"/>
  <c r="AH714" i="3"/>
  <c r="BF535" i="3"/>
  <c r="AS357" i="2"/>
  <c r="AT357" i="2"/>
  <c r="AO378" i="2"/>
  <c r="AZ335" i="2"/>
  <c r="AY335" i="2"/>
  <c r="Q335" i="2"/>
  <c r="R335" i="2"/>
  <c r="AJ385" i="2"/>
  <c r="BC382" i="2"/>
  <c r="BB382" i="2"/>
  <c r="AG386" i="2"/>
  <c r="AF386" i="2"/>
  <c r="BH542" i="3" l="1"/>
  <c r="BI542" i="3"/>
  <c r="AR557" i="3"/>
  <c r="AQ557" i="3"/>
  <c r="AU557" i="3" s="1"/>
  <c r="AU556" i="3"/>
  <c r="AP543" i="3"/>
  <c r="AO543" i="3"/>
  <c r="AM544" i="3" s="1"/>
  <c r="AW546" i="3"/>
  <c r="AV546" i="3"/>
  <c r="AL544" i="3"/>
  <c r="AB531" i="3"/>
  <c r="AC532" i="3"/>
  <c r="Y532" i="3"/>
  <c r="V532" i="3"/>
  <c r="Z532" i="3"/>
  <c r="U532" i="3"/>
  <c r="W532" i="3" s="1"/>
  <c r="U533" i="3" s="1"/>
  <c r="W533" i="3" s="1"/>
  <c r="AD532" i="3"/>
  <c r="X531" i="3"/>
  <c r="AE531" i="3"/>
  <c r="AF531" i="3"/>
  <c r="AA531" i="3"/>
  <c r="W335" i="2"/>
  <c r="X335" i="2"/>
  <c r="AN379" i="2"/>
  <c r="AL380" i="2" s="1"/>
  <c r="V332" i="2"/>
  <c r="Q716" i="3"/>
  <c r="AH715" i="3"/>
  <c r="BE536" i="3"/>
  <c r="BF536" i="3"/>
  <c r="K515" i="2"/>
  <c r="AB514" i="2"/>
  <c r="AX714" i="3"/>
  <c r="AS714" i="3"/>
  <c r="AN714" i="3"/>
  <c r="BJ714" i="3"/>
  <c r="U332" i="2"/>
  <c r="AR513" i="2"/>
  <c r="BD513" i="2"/>
  <c r="AH513" i="2"/>
  <c r="AM513" i="2"/>
  <c r="AP358" i="2"/>
  <c r="AS358" i="2" s="1"/>
  <c r="AQ358" i="2"/>
  <c r="AX336" i="2"/>
  <c r="P336" i="2"/>
  <c r="AW336" i="2"/>
  <c r="O336" i="2"/>
  <c r="AJ386" i="2"/>
  <c r="BF382" i="2"/>
  <c r="AK380" i="2"/>
  <c r="AI386" i="2"/>
  <c r="BE382" i="2"/>
  <c r="BK542" i="3" l="1"/>
  <c r="BL542" i="3"/>
  <c r="AT557" i="3"/>
  <c r="AE532" i="3"/>
  <c r="AY546" i="3"/>
  <c r="AZ546" i="3"/>
  <c r="AO544" i="3"/>
  <c r="AP544" i="3"/>
  <c r="AA532" i="3"/>
  <c r="Z533" i="3"/>
  <c r="X532" i="3"/>
  <c r="AC533" i="3"/>
  <c r="AE533" i="3" s="1"/>
  <c r="Y533" i="3"/>
  <c r="AA533" i="3" s="1"/>
  <c r="V533" i="3"/>
  <c r="AD533" i="3"/>
  <c r="AB532" i="3"/>
  <c r="AF532" i="3"/>
  <c r="Y335" i="2"/>
  <c r="Z335" i="2"/>
  <c r="S333" i="2"/>
  <c r="U333" i="2" s="1"/>
  <c r="T333" i="2"/>
  <c r="X533" i="3"/>
  <c r="BD514" i="2"/>
  <c r="AH514" i="2"/>
  <c r="AM514" i="2"/>
  <c r="AR514" i="2"/>
  <c r="BD537" i="3"/>
  <c r="BC537" i="3"/>
  <c r="U534" i="3"/>
  <c r="AD534" i="3"/>
  <c r="Z534" i="3"/>
  <c r="Y534" i="3"/>
  <c r="AC534" i="3"/>
  <c r="V534" i="3"/>
  <c r="AN715" i="3"/>
  <c r="BJ715" i="3"/>
  <c r="AX715" i="3"/>
  <c r="AS715" i="3"/>
  <c r="K516" i="2"/>
  <c r="AB515" i="2"/>
  <c r="Q717" i="3"/>
  <c r="AH716" i="3"/>
  <c r="AQ359" i="2"/>
  <c r="AP359" i="2"/>
  <c r="AT358" i="2"/>
  <c r="AZ336" i="2"/>
  <c r="R336" i="2"/>
  <c r="AY336" i="2"/>
  <c r="Q336" i="2"/>
  <c r="AO380" i="2"/>
  <c r="AF387" i="2"/>
  <c r="AG387" i="2"/>
  <c r="BB383" i="2"/>
  <c r="BC383" i="2"/>
  <c r="AN380" i="2"/>
  <c r="BH543" i="3" l="1"/>
  <c r="BI543" i="3"/>
  <c r="AQ558" i="3"/>
  <c r="AT558" i="3" s="1"/>
  <c r="AR558" i="3"/>
  <c r="AM545" i="3"/>
  <c r="AL545" i="3"/>
  <c r="AW547" i="3"/>
  <c r="AV547" i="3"/>
  <c r="AF533" i="3"/>
  <c r="AB533" i="3"/>
  <c r="AA534" i="3"/>
  <c r="X336" i="2"/>
  <c r="W336" i="2"/>
  <c r="AF534" i="3"/>
  <c r="AB534" i="3"/>
  <c r="AX716" i="3"/>
  <c r="AS716" i="3"/>
  <c r="AN716" i="3"/>
  <c r="BJ716" i="3"/>
  <c r="AE534" i="3"/>
  <c r="Q718" i="3"/>
  <c r="AH717" i="3"/>
  <c r="W534" i="3"/>
  <c r="X534" i="3"/>
  <c r="T334" i="2"/>
  <c r="S334" i="2"/>
  <c r="AR515" i="2"/>
  <c r="BD515" i="2"/>
  <c r="AH515" i="2"/>
  <c r="AM515" i="2"/>
  <c r="BE537" i="3"/>
  <c r="BF537" i="3"/>
  <c r="AB516" i="2"/>
  <c r="K517" i="2"/>
  <c r="V333" i="2"/>
  <c r="AS359" i="2"/>
  <c r="AT359" i="2"/>
  <c r="O337" i="2"/>
  <c r="Q337" i="2" s="1"/>
  <c r="AX337" i="2"/>
  <c r="P337" i="2"/>
  <c r="AW337" i="2"/>
  <c r="BF383" i="2"/>
  <c r="BE383" i="2"/>
  <c r="BB384" i="2" s="1"/>
  <c r="AJ387" i="2"/>
  <c r="AL381" i="2"/>
  <c r="AK381" i="2"/>
  <c r="AN381" i="2" s="1"/>
  <c r="AI387" i="2"/>
  <c r="BK543" i="3" l="1"/>
  <c r="BL543" i="3"/>
  <c r="AR559" i="3"/>
  <c r="AQ559" i="3"/>
  <c r="AT559" i="3" s="1"/>
  <c r="AU558" i="3"/>
  <c r="AO545" i="3"/>
  <c r="AP545" i="3"/>
  <c r="AY547" i="3"/>
  <c r="AZ547" i="3"/>
  <c r="Y336" i="2"/>
  <c r="Z336" i="2"/>
  <c r="K518" i="2"/>
  <c r="AB517" i="2"/>
  <c r="U334" i="2"/>
  <c r="V334" i="2"/>
  <c r="AN717" i="3"/>
  <c r="BJ717" i="3"/>
  <c r="AX717" i="3"/>
  <c r="AS717" i="3"/>
  <c r="BD516" i="2"/>
  <c r="AM516" i="2"/>
  <c r="AH516" i="2"/>
  <c r="AR516" i="2"/>
  <c r="Q719" i="3"/>
  <c r="AH718" i="3"/>
  <c r="BD538" i="3"/>
  <c r="BC538" i="3"/>
  <c r="Y535" i="3"/>
  <c r="AC535" i="3"/>
  <c r="AD535" i="3"/>
  <c r="Z535" i="3"/>
  <c r="U535" i="3"/>
  <c r="W535" i="3" s="1"/>
  <c r="V535" i="3"/>
  <c r="AP360" i="2"/>
  <c r="AS360" i="2" s="1"/>
  <c r="AQ360" i="2"/>
  <c r="AZ337" i="2"/>
  <c r="AY337" i="2"/>
  <c r="AX338" i="2"/>
  <c r="P338" i="2"/>
  <c r="AW338" i="2"/>
  <c r="O338" i="2"/>
  <c r="R337" i="2"/>
  <c r="BC384" i="2"/>
  <c r="BF384" i="2" s="1"/>
  <c r="AK382" i="2"/>
  <c r="AN382" i="2" s="1"/>
  <c r="AL382" i="2"/>
  <c r="AF388" i="2"/>
  <c r="AG388" i="2"/>
  <c r="AO381" i="2"/>
  <c r="BE384" i="2"/>
  <c r="BH544" i="3" l="1"/>
  <c r="BK544" i="3" s="1"/>
  <c r="BI544" i="3"/>
  <c r="AR560" i="3"/>
  <c r="AQ560" i="3"/>
  <c r="AU560" i="3" s="1"/>
  <c r="AU559" i="3"/>
  <c r="AW548" i="3"/>
  <c r="AV548" i="3"/>
  <c r="AY548" i="3" s="1"/>
  <c r="AM546" i="3"/>
  <c r="AL546" i="3"/>
  <c r="W337" i="2"/>
  <c r="X337" i="2"/>
  <c r="BF538" i="3"/>
  <c r="AC536" i="3"/>
  <c r="V536" i="3"/>
  <c r="U536" i="3"/>
  <c r="AD536" i="3"/>
  <c r="Z536" i="3"/>
  <c r="Y536" i="3"/>
  <c r="W536" i="3"/>
  <c r="AF535" i="3"/>
  <c r="S335" i="2"/>
  <c r="T335" i="2"/>
  <c r="X535" i="3"/>
  <c r="AB535" i="3"/>
  <c r="AA535" i="3"/>
  <c r="AX718" i="3"/>
  <c r="AS718" i="3"/>
  <c r="AN718" i="3"/>
  <c r="BJ718" i="3"/>
  <c r="AR517" i="2"/>
  <c r="BD517" i="2"/>
  <c r="AH517" i="2"/>
  <c r="AM517" i="2"/>
  <c r="AE535" i="3"/>
  <c r="BE538" i="3"/>
  <c r="Q720" i="3"/>
  <c r="AH719" i="3"/>
  <c r="K519" i="2"/>
  <c r="AB518" i="2"/>
  <c r="AQ361" i="2"/>
  <c r="AP361" i="2"/>
  <c r="AT360" i="2"/>
  <c r="R338" i="2"/>
  <c r="Q338" i="2"/>
  <c r="AY338" i="2"/>
  <c r="AZ338" i="2"/>
  <c r="AJ388" i="2"/>
  <c r="AL383" i="2"/>
  <c r="AK383" i="2"/>
  <c r="AO382" i="2"/>
  <c r="BB385" i="2"/>
  <c r="BC385" i="2"/>
  <c r="AI388" i="2"/>
  <c r="BI545" i="3" l="1"/>
  <c r="BH545" i="3"/>
  <c r="BL544" i="3"/>
  <c r="AT560" i="3"/>
  <c r="AW549" i="3"/>
  <c r="AV549" i="3"/>
  <c r="AO546" i="3"/>
  <c r="AP546" i="3"/>
  <c r="AZ548" i="3"/>
  <c r="AE536" i="3"/>
  <c r="Y337" i="2"/>
  <c r="Z337" i="2"/>
  <c r="X536" i="3"/>
  <c r="AA536" i="3"/>
  <c r="AT361" i="2"/>
  <c r="AB536" i="3"/>
  <c r="Q721" i="3"/>
  <c r="AH720" i="3"/>
  <c r="Z537" i="3"/>
  <c r="U537" i="3"/>
  <c r="AC537" i="3"/>
  <c r="V537" i="3"/>
  <c r="AD537" i="3"/>
  <c r="Y537" i="3"/>
  <c r="AB519" i="2"/>
  <c r="K520" i="2"/>
  <c r="BD518" i="2"/>
  <c r="AH518" i="2"/>
  <c r="AM518" i="2"/>
  <c r="AR518" i="2"/>
  <c r="BD539" i="3"/>
  <c r="BC539" i="3"/>
  <c r="BE539" i="3" s="1"/>
  <c r="AN719" i="3"/>
  <c r="BJ719" i="3"/>
  <c r="AX719" i="3"/>
  <c r="AS719" i="3"/>
  <c r="U335" i="2"/>
  <c r="V335" i="2"/>
  <c r="AF536" i="3"/>
  <c r="AS361" i="2"/>
  <c r="O339" i="2"/>
  <c r="Q339" i="2" s="1"/>
  <c r="AX339" i="2"/>
  <c r="AW339" i="2"/>
  <c r="P339" i="2"/>
  <c r="BF385" i="2"/>
  <c r="AO383" i="2"/>
  <c r="AN383" i="2"/>
  <c r="AF389" i="2"/>
  <c r="AI389" i="2" s="1"/>
  <c r="AG389" i="2"/>
  <c r="BE385" i="2"/>
  <c r="BL545" i="3" l="1"/>
  <c r="BK545" i="3"/>
  <c r="AR561" i="3"/>
  <c r="AQ561" i="3"/>
  <c r="AE537" i="3"/>
  <c r="AA537" i="3"/>
  <c r="AM547" i="3"/>
  <c r="AL547" i="3"/>
  <c r="AP547" i="3" s="1"/>
  <c r="AY549" i="3"/>
  <c r="AZ549" i="3"/>
  <c r="X338" i="2"/>
  <c r="W338" i="2"/>
  <c r="BC540" i="3"/>
  <c r="BE540" i="3" s="1"/>
  <c r="BD540" i="3"/>
  <c r="S336" i="2"/>
  <c r="T336" i="2"/>
  <c r="AB537" i="3"/>
  <c r="W537" i="3"/>
  <c r="X537" i="3"/>
  <c r="AB520" i="2"/>
  <c r="K521" i="2"/>
  <c r="AX720" i="3"/>
  <c r="AS720" i="3"/>
  <c r="AN720" i="3"/>
  <c r="BJ720" i="3"/>
  <c r="BF539" i="3"/>
  <c r="AR519" i="2"/>
  <c r="BD519" i="2"/>
  <c r="AH519" i="2"/>
  <c r="AM519" i="2"/>
  <c r="AF537" i="3"/>
  <c r="Q722" i="3"/>
  <c r="AH721" i="3"/>
  <c r="AQ362" i="2"/>
  <c r="AP362" i="2"/>
  <c r="AZ339" i="2"/>
  <c r="R339" i="2"/>
  <c r="AX340" i="2"/>
  <c r="AW340" i="2"/>
  <c r="P340" i="2"/>
  <c r="O340" i="2"/>
  <c r="AY339" i="2"/>
  <c r="AF390" i="2"/>
  <c r="AI390" i="2" s="1"/>
  <c r="AG390" i="2"/>
  <c r="BC386" i="2"/>
  <c r="BB386" i="2"/>
  <c r="AJ389" i="2"/>
  <c r="AK384" i="2"/>
  <c r="AL384" i="2"/>
  <c r="BH546" i="3" l="1"/>
  <c r="BK546" i="3" s="1"/>
  <c r="BI546" i="3"/>
  <c r="AT561" i="3"/>
  <c r="AU561" i="3"/>
  <c r="AO547" i="3"/>
  <c r="AV550" i="3"/>
  <c r="AW550" i="3"/>
  <c r="Z338" i="2"/>
  <c r="Y338" i="2"/>
  <c r="AN721" i="3"/>
  <c r="BJ721" i="3"/>
  <c r="AX721" i="3"/>
  <c r="AS721" i="3"/>
  <c r="U336" i="2"/>
  <c r="V336" i="2"/>
  <c r="BD520" i="2"/>
  <c r="AM520" i="2"/>
  <c r="AH520" i="2"/>
  <c r="AR520" i="2"/>
  <c r="Q723" i="3"/>
  <c r="AH722" i="3"/>
  <c r="AB521" i="2"/>
  <c r="K522" i="2"/>
  <c r="Z538" i="3"/>
  <c r="Y538" i="3"/>
  <c r="U538" i="3"/>
  <c r="AD538" i="3"/>
  <c r="AC538" i="3"/>
  <c r="V538" i="3"/>
  <c r="BC541" i="3"/>
  <c r="BD541" i="3"/>
  <c r="BF540" i="3"/>
  <c r="AT362" i="2"/>
  <c r="AS362" i="2"/>
  <c r="AZ340" i="2"/>
  <c r="Q340" i="2"/>
  <c r="R340" i="2"/>
  <c r="AY340" i="2"/>
  <c r="AO384" i="2"/>
  <c r="AF391" i="2"/>
  <c r="AI391" i="2" s="1"/>
  <c r="AG391" i="2"/>
  <c r="BF386" i="2"/>
  <c r="AN384" i="2"/>
  <c r="BE386" i="2"/>
  <c r="AJ390" i="2"/>
  <c r="BI547" i="3" l="1"/>
  <c r="BH547" i="3"/>
  <c r="BK547" i="3" s="1"/>
  <c r="BL546" i="3"/>
  <c r="AQ562" i="3"/>
  <c r="AT562" i="3" s="1"/>
  <c r="AR562" i="3"/>
  <c r="AY550" i="3"/>
  <c r="AZ550" i="3"/>
  <c r="AL548" i="3"/>
  <c r="AM548" i="3"/>
  <c r="W339" i="2"/>
  <c r="X339" i="2"/>
  <c r="K119" i="22"/>
  <c r="D119" i="22" s="1"/>
  <c r="AB538" i="3"/>
  <c r="AA538" i="3"/>
  <c r="AF538" i="3"/>
  <c r="AE538" i="3"/>
  <c r="Q724" i="3"/>
  <c r="AH723" i="3"/>
  <c r="AX722" i="3"/>
  <c r="AS722" i="3"/>
  <c r="AN722" i="3"/>
  <c r="BJ722" i="3"/>
  <c r="K523" i="2"/>
  <c r="AB522" i="2"/>
  <c r="BE541" i="3"/>
  <c r="BF541" i="3"/>
  <c r="W538" i="3"/>
  <c r="X538" i="3"/>
  <c r="M119" i="22"/>
  <c r="E119" i="22" s="1"/>
  <c r="G119" i="22" s="1"/>
  <c r="AR521" i="2"/>
  <c r="BD521" i="2"/>
  <c r="AH521" i="2"/>
  <c r="AM521" i="2"/>
  <c r="S337" i="2"/>
  <c r="T337" i="2"/>
  <c r="AP363" i="2"/>
  <c r="AS363" i="2" s="1"/>
  <c r="AQ363" i="2"/>
  <c r="AX341" i="2"/>
  <c r="AW341" i="2"/>
  <c r="O341" i="2"/>
  <c r="P341" i="2"/>
  <c r="AF392" i="2"/>
  <c r="AI392" i="2" s="1"/>
  <c r="AG392" i="2"/>
  <c r="AL385" i="2"/>
  <c r="AK385" i="2"/>
  <c r="BC387" i="2"/>
  <c r="BB387" i="2"/>
  <c r="AJ391" i="2"/>
  <c r="BL547" i="3" l="1"/>
  <c r="BI548" i="3"/>
  <c r="BH548" i="3"/>
  <c r="BK548" i="3" s="1"/>
  <c r="AQ563" i="3"/>
  <c r="AR563" i="3"/>
  <c r="AU562" i="3"/>
  <c r="AO548" i="3"/>
  <c r="AP548" i="3"/>
  <c r="AV551" i="3"/>
  <c r="AW551" i="3"/>
  <c r="Z339" i="2"/>
  <c r="Y339" i="2"/>
  <c r="AT363" i="2"/>
  <c r="K524" i="2"/>
  <c r="AB523" i="2"/>
  <c r="AD539" i="3"/>
  <c r="Y539" i="3"/>
  <c r="AA539" i="3" s="1"/>
  <c r="Z539" i="3"/>
  <c r="U539" i="3"/>
  <c r="AC539" i="3"/>
  <c r="V539" i="3"/>
  <c r="BD522" i="2"/>
  <c r="AH522" i="2"/>
  <c r="AM522" i="2"/>
  <c r="AR522" i="2"/>
  <c r="BC542" i="3"/>
  <c r="BD542" i="3"/>
  <c r="AN723" i="3"/>
  <c r="BJ723" i="3"/>
  <c r="AX723" i="3"/>
  <c r="AS723" i="3"/>
  <c r="U337" i="2"/>
  <c r="V337" i="2"/>
  <c r="C119" i="22"/>
  <c r="Q725" i="3"/>
  <c r="AH724" i="3"/>
  <c r="AP364" i="2"/>
  <c r="AS364" i="2" s="1"/>
  <c r="AQ364" i="2"/>
  <c r="Q341" i="2"/>
  <c r="R341" i="2"/>
  <c r="AZ341" i="2"/>
  <c r="AY341" i="2"/>
  <c r="BF387" i="2"/>
  <c r="AF393" i="2"/>
  <c r="AI393" i="2" s="1"/>
  <c r="AG393" i="2"/>
  <c r="BE387" i="2"/>
  <c r="AO385" i="2"/>
  <c r="AN385" i="2"/>
  <c r="AJ392" i="2"/>
  <c r="BI549" i="3" l="1"/>
  <c r="BH549" i="3"/>
  <c r="BL549" i="3" s="1"/>
  <c r="BL548" i="3"/>
  <c r="AZ551" i="3"/>
  <c r="AT563" i="3"/>
  <c r="AU563" i="3"/>
  <c r="AY551" i="3"/>
  <c r="AL549" i="3"/>
  <c r="AO549" i="3" s="1"/>
  <c r="AM549" i="3"/>
  <c r="AF539" i="3"/>
  <c r="W340" i="2"/>
  <c r="Y340" i="2" s="1"/>
  <c r="X340" i="2"/>
  <c r="AB539" i="3"/>
  <c r="Q726" i="3"/>
  <c r="AH725" i="3"/>
  <c r="BE542" i="3"/>
  <c r="BF542" i="3"/>
  <c r="W539" i="3"/>
  <c r="X539" i="3"/>
  <c r="AR523" i="2"/>
  <c r="BD523" i="2"/>
  <c r="AH523" i="2"/>
  <c r="AM523" i="2"/>
  <c r="AX724" i="3"/>
  <c r="AS724" i="3"/>
  <c r="AN724" i="3"/>
  <c r="BJ724" i="3"/>
  <c r="T338" i="2"/>
  <c r="S338" i="2"/>
  <c r="AE539" i="3"/>
  <c r="AB524" i="2"/>
  <c r="K525" i="2"/>
  <c r="AT364" i="2"/>
  <c r="AQ365" i="2"/>
  <c r="AP365" i="2"/>
  <c r="AS365" i="2" s="1"/>
  <c r="AW342" i="2"/>
  <c r="AX342" i="2"/>
  <c r="P342" i="2"/>
  <c r="O342" i="2"/>
  <c r="Q342" i="2" s="1"/>
  <c r="AG394" i="2"/>
  <c r="AF394" i="2"/>
  <c r="BC388" i="2"/>
  <c r="BB388" i="2"/>
  <c r="AK386" i="2"/>
  <c r="AN386" i="2" s="1"/>
  <c r="AL386" i="2"/>
  <c r="AJ393" i="2"/>
  <c r="BK549" i="3" l="1"/>
  <c r="BI550" i="3" s="1"/>
  <c r="AR564" i="3"/>
  <c r="AQ564" i="3"/>
  <c r="AU564" i="3" s="1"/>
  <c r="AV552" i="3"/>
  <c r="AW552" i="3"/>
  <c r="AY552" i="3"/>
  <c r="AM550" i="3"/>
  <c r="L120" i="22" s="1"/>
  <c r="AL550" i="3"/>
  <c r="AO550" i="3" s="1"/>
  <c r="AP549" i="3"/>
  <c r="Z340" i="2"/>
  <c r="X341" i="2"/>
  <c r="W341" i="2"/>
  <c r="Y341" i="2" s="1"/>
  <c r="BD524" i="2"/>
  <c r="AM524" i="2"/>
  <c r="AH524" i="2"/>
  <c r="AR524" i="2"/>
  <c r="BC543" i="3"/>
  <c r="BE543" i="3" s="1"/>
  <c r="BD543" i="3"/>
  <c r="U338" i="2"/>
  <c r="V338" i="2"/>
  <c r="U540" i="3"/>
  <c r="AD540" i="3"/>
  <c r="Y540" i="3"/>
  <c r="AC540" i="3"/>
  <c r="AE540" i="3" s="1"/>
  <c r="V540" i="3"/>
  <c r="Z540" i="3"/>
  <c r="AN725" i="3"/>
  <c r="BJ725" i="3"/>
  <c r="AX725" i="3"/>
  <c r="AS725" i="3"/>
  <c r="K526" i="2"/>
  <c r="AB525" i="2"/>
  <c r="Q727" i="3"/>
  <c r="AH726" i="3"/>
  <c r="AQ366" i="2"/>
  <c r="AP366" i="2"/>
  <c r="AT365" i="2"/>
  <c r="AZ342" i="2"/>
  <c r="O343" i="2"/>
  <c r="AX343" i="2"/>
  <c r="P343" i="2"/>
  <c r="AW343" i="2"/>
  <c r="R342" i="2"/>
  <c r="AY342" i="2"/>
  <c r="BF388" i="2"/>
  <c r="BE388" i="2"/>
  <c r="BC389" i="2" s="1"/>
  <c r="AL387" i="2"/>
  <c r="AK387" i="2"/>
  <c r="AN387" i="2" s="1"/>
  <c r="AO386" i="2"/>
  <c r="AJ394" i="2"/>
  <c r="AI394" i="2"/>
  <c r="BH550" i="3" l="1"/>
  <c r="BK550" i="3" s="1"/>
  <c r="AT564" i="3"/>
  <c r="AP550" i="3"/>
  <c r="N120" i="22"/>
  <c r="AW553" i="3"/>
  <c r="AV553" i="3"/>
  <c r="AZ553" i="3" s="1"/>
  <c r="AL551" i="3"/>
  <c r="AO551" i="3" s="1"/>
  <c r="AM551" i="3"/>
  <c r="AZ552" i="3"/>
  <c r="W342" i="2"/>
  <c r="Y342" i="2" s="1"/>
  <c r="X342" i="2"/>
  <c r="Z341" i="2"/>
  <c r="AX726" i="3"/>
  <c r="AS726" i="3"/>
  <c r="AN726" i="3"/>
  <c r="BJ726" i="3"/>
  <c r="AB540" i="3"/>
  <c r="AA540" i="3"/>
  <c r="S339" i="2"/>
  <c r="T339" i="2"/>
  <c r="Q728" i="3"/>
  <c r="AH727" i="3"/>
  <c r="BC544" i="3"/>
  <c r="BE544" i="3" s="1"/>
  <c r="BD544" i="3"/>
  <c r="AT366" i="2"/>
  <c r="AR525" i="2"/>
  <c r="BD525" i="2"/>
  <c r="AH525" i="2"/>
  <c r="AM525" i="2"/>
  <c r="W540" i="3"/>
  <c r="X540" i="3"/>
  <c r="K527" i="2"/>
  <c r="AB526" i="2"/>
  <c r="AF540" i="3"/>
  <c r="BF543" i="3"/>
  <c r="AS366" i="2"/>
  <c r="AZ343" i="2"/>
  <c r="AY343" i="2"/>
  <c r="Q343" i="2"/>
  <c r="R343" i="2"/>
  <c r="BB389" i="2"/>
  <c r="BF389" i="2" s="1"/>
  <c r="AO387" i="2"/>
  <c r="AF395" i="2"/>
  <c r="AG395" i="2"/>
  <c r="AL388" i="2"/>
  <c r="AK388" i="2"/>
  <c r="AN388" i="2" s="1"/>
  <c r="BL550" i="3" l="1"/>
  <c r="AY553" i="3"/>
  <c r="AQ565" i="3"/>
  <c r="AT565" i="3" s="1"/>
  <c r="AR565" i="3"/>
  <c r="AP551" i="3"/>
  <c r="AM552" i="3"/>
  <c r="AL552" i="3"/>
  <c r="AW554" i="3"/>
  <c r="AV554" i="3"/>
  <c r="BH551" i="3"/>
  <c r="BI551" i="3"/>
  <c r="W343" i="2"/>
  <c r="X343" i="2"/>
  <c r="Z342" i="2"/>
  <c r="BF544" i="3"/>
  <c r="BC545" i="3"/>
  <c r="BE545" i="3" s="1"/>
  <c r="BD545" i="3"/>
  <c r="BD526" i="2"/>
  <c r="AH526" i="2"/>
  <c r="AM526" i="2"/>
  <c r="AR526" i="2"/>
  <c r="Z541" i="3"/>
  <c r="U541" i="3"/>
  <c r="AC541" i="3"/>
  <c r="V541" i="3"/>
  <c r="AD541" i="3"/>
  <c r="Y541" i="3"/>
  <c r="AA541" i="3" s="1"/>
  <c r="U339" i="2"/>
  <c r="V339" i="2"/>
  <c r="AB527" i="2"/>
  <c r="K528" i="2"/>
  <c r="AN727" i="3"/>
  <c r="BJ727" i="3"/>
  <c r="AX727" i="3"/>
  <c r="AS727" i="3"/>
  <c r="Q729" i="3"/>
  <c r="AH728" i="3"/>
  <c r="AQ367" i="2"/>
  <c r="AP367" i="2"/>
  <c r="AS367" i="2" s="1"/>
  <c r="AX344" i="2"/>
  <c r="P344" i="2"/>
  <c r="O344" i="2"/>
  <c r="AW344" i="2"/>
  <c r="BE389" i="2"/>
  <c r="BB390" i="2" s="1"/>
  <c r="AJ395" i="2"/>
  <c r="AO388" i="2"/>
  <c r="AL389" i="2"/>
  <c r="AK389" i="2"/>
  <c r="AI395" i="2"/>
  <c r="AR566" i="3" l="1"/>
  <c r="AQ566" i="3"/>
  <c r="AT566" i="3" s="1"/>
  <c r="AU565" i="3"/>
  <c r="BL551" i="3"/>
  <c r="AZ554" i="3"/>
  <c r="AO552" i="3"/>
  <c r="AP552" i="3"/>
  <c r="BK551" i="3"/>
  <c r="AY554" i="3"/>
  <c r="Y343" i="2"/>
  <c r="Z343" i="2"/>
  <c r="AX728" i="3"/>
  <c r="AS728" i="3"/>
  <c r="AN728" i="3"/>
  <c r="BJ728" i="3"/>
  <c r="AR527" i="2"/>
  <c r="BD527" i="2"/>
  <c r="AH527" i="2"/>
  <c r="AM527" i="2"/>
  <c r="Q730" i="3"/>
  <c r="AH729" i="3"/>
  <c r="S340" i="2"/>
  <c r="T340" i="2"/>
  <c r="AF541" i="3"/>
  <c r="AE541" i="3"/>
  <c r="BC546" i="3"/>
  <c r="BD546" i="3"/>
  <c r="AB528" i="2"/>
  <c r="K529" i="2"/>
  <c r="AB541" i="3"/>
  <c r="W541" i="3"/>
  <c r="X541" i="3"/>
  <c r="BF545" i="3"/>
  <c r="AQ368" i="2"/>
  <c r="AP368" i="2"/>
  <c r="AT367" i="2"/>
  <c r="AZ344" i="2"/>
  <c r="AY344" i="2"/>
  <c r="R344" i="2"/>
  <c r="Q344" i="2"/>
  <c r="BC390" i="2"/>
  <c r="BF390" i="2" s="1"/>
  <c r="AG396" i="2"/>
  <c r="AF396" i="2"/>
  <c r="AO389" i="2"/>
  <c r="AN389" i="2"/>
  <c r="BE390" i="2"/>
  <c r="AQ567" i="3" l="1"/>
  <c r="AT567" i="3" s="1"/>
  <c r="AR567" i="3"/>
  <c r="AU566" i="3"/>
  <c r="BH552" i="3"/>
  <c r="BI552" i="3"/>
  <c r="AM553" i="3"/>
  <c r="AL553" i="3"/>
  <c r="AO553" i="3" s="1"/>
  <c r="AV555" i="3"/>
  <c r="AW555" i="3"/>
  <c r="X344" i="2"/>
  <c r="W344" i="2"/>
  <c r="Z344" i="2" s="1"/>
  <c r="BF546" i="3"/>
  <c r="AB529" i="2"/>
  <c r="K530" i="2"/>
  <c r="U340" i="2"/>
  <c r="V340" i="2"/>
  <c r="BD528" i="2"/>
  <c r="AM528" i="2"/>
  <c r="AH528" i="2"/>
  <c r="AR528" i="2"/>
  <c r="AC542" i="3"/>
  <c r="V542" i="3"/>
  <c r="U542" i="3"/>
  <c r="W542" i="3" s="1"/>
  <c r="AD542" i="3"/>
  <c r="Z542" i="3"/>
  <c r="Y542" i="3"/>
  <c r="BE546" i="3"/>
  <c r="AN729" i="3"/>
  <c r="BJ729" i="3"/>
  <c r="AX729" i="3"/>
  <c r="AS729" i="3"/>
  <c r="AH730" i="3"/>
  <c r="Q731" i="3"/>
  <c r="AT368" i="2"/>
  <c r="AS368" i="2"/>
  <c r="AX345" i="2"/>
  <c r="P345" i="2"/>
  <c r="AW345" i="2"/>
  <c r="O345" i="2"/>
  <c r="AJ396" i="2"/>
  <c r="AL390" i="2"/>
  <c r="AK390" i="2"/>
  <c r="BC391" i="2"/>
  <c r="BB391" i="2"/>
  <c r="BE391" i="2" s="1"/>
  <c r="AI396" i="2"/>
  <c r="AR568" i="3" l="1"/>
  <c r="AQ568" i="3"/>
  <c r="AU568" i="3" s="1"/>
  <c r="AU567" i="3"/>
  <c r="AL554" i="3"/>
  <c r="AM554" i="3"/>
  <c r="BK552" i="3"/>
  <c r="BL552" i="3"/>
  <c r="AP553" i="3"/>
  <c r="AY555" i="3"/>
  <c r="AZ555" i="3"/>
  <c r="Y344" i="2"/>
  <c r="AF542" i="3"/>
  <c r="AC543" i="3"/>
  <c r="V543" i="3"/>
  <c r="AD543" i="3"/>
  <c r="Y543" i="3"/>
  <c r="Z543" i="3"/>
  <c r="U543" i="3"/>
  <c r="W543" i="3" s="1"/>
  <c r="X542" i="3"/>
  <c r="AB542" i="3"/>
  <c r="AA542" i="3"/>
  <c r="T341" i="2"/>
  <c r="S341" i="2"/>
  <c r="U341" i="2" s="1"/>
  <c r="BJ730" i="3"/>
  <c r="AX730" i="3"/>
  <c r="AN730" i="3"/>
  <c r="AS730" i="3"/>
  <c r="K531" i="2"/>
  <c r="AB530" i="2"/>
  <c r="Q732" i="3"/>
  <c r="AH731" i="3"/>
  <c r="BC547" i="3"/>
  <c r="BD547" i="3"/>
  <c r="AE542" i="3"/>
  <c r="AR529" i="2"/>
  <c r="BD529" i="2"/>
  <c r="AH529" i="2"/>
  <c r="AM529" i="2"/>
  <c r="AQ369" i="2"/>
  <c r="AP369" i="2"/>
  <c r="Q345" i="2"/>
  <c r="R345" i="2"/>
  <c r="AZ345" i="2"/>
  <c r="AY345" i="2"/>
  <c r="AO390" i="2"/>
  <c r="BC392" i="2"/>
  <c r="BB392" i="2"/>
  <c r="BF391" i="2"/>
  <c r="AN390" i="2"/>
  <c r="AF397" i="2"/>
  <c r="AI397" i="2" s="1"/>
  <c r="AG397" i="2"/>
  <c r="AT568" i="3" l="1"/>
  <c r="AW556" i="3"/>
  <c r="AV556" i="3"/>
  <c r="BI553" i="3"/>
  <c r="BH553" i="3"/>
  <c r="AO554" i="3"/>
  <c r="AP554" i="3"/>
  <c r="AE543" i="3"/>
  <c r="AB543" i="3"/>
  <c r="W345" i="2"/>
  <c r="X345" i="2"/>
  <c r="AA543" i="3"/>
  <c r="BF547" i="3"/>
  <c r="AT369" i="2"/>
  <c r="BD530" i="2"/>
  <c r="AH530" i="2"/>
  <c r="AM530" i="2"/>
  <c r="AR530" i="2"/>
  <c r="K532" i="2"/>
  <c r="AB531" i="2"/>
  <c r="Y544" i="3"/>
  <c r="AC544" i="3"/>
  <c r="V544" i="3"/>
  <c r="Z544" i="3"/>
  <c r="U544" i="3"/>
  <c r="AD544" i="3"/>
  <c r="AS731" i="3"/>
  <c r="AN731" i="3"/>
  <c r="AX731" i="3"/>
  <c r="BJ731" i="3"/>
  <c r="S342" i="2"/>
  <c r="T342" i="2"/>
  <c r="X543" i="3"/>
  <c r="BE547" i="3"/>
  <c r="AH732" i="3"/>
  <c r="Q733" i="3"/>
  <c r="V341" i="2"/>
  <c r="AF543" i="3"/>
  <c r="AS369" i="2"/>
  <c r="AQ370" i="2" s="1"/>
  <c r="AX346" i="2"/>
  <c r="P346" i="2"/>
  <c r="AW346" i="2"/>
  <c r="O346" i="2"/>
  <c r="Q346" i="2" s="1"/>
  <c r="BF392" i="2"/>
  <c r="AJ397" i="2"/>
  <c r="AL391" i="2"/>
  <c r="AK391" i="2"/>
  <c r="AN391" i="2" s="1"/>
  <c r="AG398" i="2"/>
  <c r="AF398" i="2"/>
  <c r="BE392" i="2"/>
  <c r="AR569" i="3" l="1"/>
  <c r="AQ569" i="3"/>
  <c r="AU569" i="3" s="1"/>
  <c r="BL553" i="3"/>
  <c r="AY556" i="3"/>
  <c r="AZ556" i="3"/>
  <c r="AL555" i="3"/>
  <c r="AM555" i="3"/>
  <c r="BK553" i="3"/>
  <c r="Y345" i="2"/>
  <c r="Z345" i="2"/>
  <c r="AA544" i="3"/>
  <c r="X544" i="3"/>
  <c r="BJ732" i="3"/>
  <c r="AX732" i="3"/>
  <c r="AS732" i="3"/>
  <c r="AN732" i="3"/>
  <c r="U342" i="2"/>
  <c r="V342" i="2"/>
  <c r="BC548" i="3"/>
  <c r="BD548" i="3"/>
  <c r="W544" i="3"/>
  <c r="AR531" i="2"/>
  <c r="BD531" i="2"/>
  <c r="AH531" i="2"/>
  <c r="AM531" i="2"/>
  <c r="AE544" i="3"/>
  <c r="AF544" i="3"/>
  <c r="AB532" i="2"/>
  <c r="K533" i="2"/>
  <c r="Q734" i="3"/>
  <c r="AH733" i="3"/>
  <c r="AB544" i="3"/>
  <c r="AP370" i="2"/>
  <c r="AS370" i="2" s="1"/>
  <c r="AQ371" i="2" s="1"/>
  <c r="AZ346" i="2"/>
  <c r="AX347" i="2"/>
  <c r="P347" i="2"/>
  <c r="O347" i="2"/>
  <c r="AW347" i="2"/>
  <c r="R346" i="2"/>
  <c r="AY346" i="2"/>
  <c r="AJ398" i="2"/>
  <c r="BC393" i="2"/>
  <c r="BB393" i="2"/>
  <c r="AL392" i="2"/>
  <c r="AK392" i="2"/>
  <c r="AN392" i="2" s="1"/>
  <c r="AI398" i="2"/>
  <c r="AO391" i="2"/>
  <c r="AT569" i="3" l="1"/>
  <c r="AP555" i="3"/>
  <c r="BH554" i="3"/>
  <c r="BI554" i="3"/>
  <c r="AO555" i="3"/>
  <c r="AV557" i="3"/>
  <c r="AW557" i="3"/>
  <c r="X346" i="2"/>
  <c r="W346" i="2"/>
  <c r="BF548" i="3"/>
  <c r="BE548" i="3"/>
  <c r="BC549" i="3" s="1"/>
  <c r="BE549" i="3" s="1"/>
  <c r="BD532" i="2"/>
  <c r="AM532" i="2"/>
  <c r="AH532" i="2"/>
  <c r="AR532" i="2"/>
  <c r="AH734" i="3"/>
  <c r="Q735" i="3"/>
  <c r="K534" i="2"/>
  <c r="AB533" i="2"/>
  <c r="Z545" i="3"/>
  <c r="U545" i="3"/>
  <c r="V545" i="3"/>
  <c r="AC545" i="3"/>
  <c r="AD545" i="3"/>
  <c r="Y545" i="3"/>
  <c r="AS733" i="3"/>
  <c r="AN733" i="3"/>
  <c r="BJ733" i="3"/>
  <c r="AX733" i="3"/>
  <c r="T343" i="2"/>
  <c r="S343" i="2"/>
  <c r="AP371" i="2"/>
  <c r="AS371" i="2" s="1"/>
  <c r="AP372" i="2" s="1"/>
  <c r="AS372" i="2" s="1"/>
  <c r="AT370" i="2"/>
  <c r="AZ347" i="2"/>
  <c r="AY347" i="2"/>
  <c r="Q347" i="2"/>
  <c r="R347" i="2"/>
  <c r="AL393" i="2"/>
  <c r="AK393" i="2"/>
  <c r="BF393" i="2"/>
  <c r="AF399" i="2"/>
  <c r="AI399" i="2" s="1"/>
  <c r="AG399" i="2"/>
  <c r="AO392" i="2"/>
  <c r="BE393" i="2"/>
  <c r="BL554" i="3" l="1"/>
  <c r="AQ570" i="3"/>
  <c r="AT570" i="3" s="1"/>
  <c r="AR570" i="3"/>
  <c r="BK554" i="3"/>
  <c r="BI555" i="3" s="1"/>
  <c r="AY557" i="3"/>
  <c r="AZ557" i="3"/>
  <c r="AM556" i="3"/>
  <c r="AL556" i="3"/>
  <c r="AO556" i="3" s="1"/>
  <c r="Z346" i="2"/>
  <c r="Y346" i="2"/>
  <c r="AT371" i="2"/>
  <c r="V343" i="2"/>
  <c r="AF545" i="3"/>
  <c r="BD549" i="3"/>
  <c r="BF549" i="3" s="1"/>
  <c r="AR533" i="2"/>
  <c r="BD533" i="2"/>
  <c r="AH533" i="2"/>
  <c r="AM533" i="2"/>
  <c r="BJ734" i="3"/>
  <c r="AX734" i="3"/>
  <c r="AN734" i="3"/>
  <c r="AS734" i="3"/>
  <c r="K535" i="2"/>
  <c r="AB534" i="2"/>
  <c r="AB545" i="3"/>
  <c r="AA545" i="3"/>
  <c r="W545" i="3"/>
  <c r="X545" i="3"/>
  <c r="AE545" i="3"/>
  <c r="BD550" i="3"/>
  <c r="BC550" i="3"/>
  <c r="U343" i="2"/>
  <c r="Q736" i="3"/>
  <c r="AH735" i="3"/>
  <c r="AQ372" i="2"/>
  <c r="AT372" i="2" s="1"/>
  <c r="AQ373" i="2"/>
  <c r="AP373" i="2"/>
  <c r="P348" i="2"/>
  <c r="AW348" i="2"/>
  <c r="O348" i="2"/>
  <c r="AX348" i="2"/>
  <c r="AO393" i="2"/>
  <c r="AG400" i="2"/>
  <c r="AF400" i="2"/>
  <c r="AJ399" i="2"/>
  <c r="AN393" i="2"/>
  <c r="BC394" i="2"/>
  <c r="BB394" i="2"/>
  <c r="BE394" i="2" s="1"/>
  <c r="AR571" i="3" l="1"/>
  <c r="AQ571" i="3"/>
  <c r="AU571" i="3" s="1"/>
  <c r="BH555" i="3"/>
  <c r="BK555" i="3" s="1"/>
  <c r="AU570" i="3"/>
  <c r="AP556" i="3"/>
  <c r="AM557" i="3"/>
  <c r="AL557" i="3"/>
  <c r="AV558" i="3"/>
  <c r="AW558" i="3"/>
  <c r="X347" i="2"/>
  <c r="W347" i="2"/>
  <c r="Y347" i="2" s="1"/>
  <c r="BF550" i="3"/>
  <c r="BE550" i="3"/>
  <c r="BC551" i="3" s="1"/>
  <c r="BE551" i="3" s="1"/>
  <c r="T344" i="2"/>
  <c r="S344" i="2"/>
  <c r="AS735" i="3"/>
  <c r="AN735" i="3"/>
  <c r="AX735" i="3"/>
  <c r="BJ735" i="3"/>
  <c r="Z546" i="3"/>
  <c r="AC546" i="3"/>
  <c r="AE546" i="3" s="1"/>
  <c r="V546" i="3"/>
  <c r="U546" i="3"/>
  <c r="W546" i="3" s="1"/>
  <c r="AD546" i="3"/>
  <c r="Y546" i="3"/>
  <c r="AA546" i="3" s="1"/>
  <c r="BD534" i="2"/>
  <c r="AH534" i="2"/>
  <c r="AM534" i="2"/>
  <c r="AR534" i="2"/>
  <c r="AH736" i="3"/>
  <c r="Q737" i="3"/>
  <c r="AB535" i="2"/>
  <c r="K536" i="2"/>
  <c r="AT373" i="2"/>
  <c r="AS373" i="2"/>
  <c r="R348" i="2"/>
  <c r="Q348" i="2"/>
  <c r="P349" i="2" s="1"/>
  <c r="AZ348" i="2"/>
  <c r="AY348" i="2"/>
  <c r="AJ400" i="2"/>
  <c r="BC395" i="2"/>
  <c r="BB395" i="2"/>
  <c r="BE395" i="2" s="1"/>
  <c r="AL394" i="2"/>
  <c r="AK394" i="2"/>
  <c r="BF394" i="2"/>
  <c r="AI400" i="2"/>
  <c r="BL555" i="3" l="1"/>
  <c r="AT571" i="3"/>
  <c r="AY558" i="3"/>
  <c r="AZ558" i="3"/>
  <c r="BH556" i="3"/>
  <c r="BI556" i="3"/>
  <c r="AO557" i="3"/>
  <c r="AP557" i="3"/>
  <c r="X348" i="2"/>
  <c r="W348" i="2"/>
  <c r="Z347" i="2"/>
  <c r="BD551" i="3"/>
  <c r="BF551" i="3" s="1"/>
  <c r="X546" i="3"/>
  <c r="BC552" i="3"/>
  <c r="BE552" i="3" s="1"/>
  <c r="BD552" i="3"/>
  <c r="AB546" i="3"/>
  <c r="AF546" i="3"/>
  <c r="AB536" i="2"/>
  <c r="K537" i="2"/>
  <c r="BJ736" i="3"/>
  <c r="AX736" i="3"/>
  <c r="AS736" i="3"/>
  <c r="AN736" i="3"/>
  <c r="U344" i="2"/>
  <c r="V344" i="2"/>
  <c r="Q738" i="3"/>
  <c r="AH737" i="3"/>
  <c r="AR535" i="2"/>
  <c r="BD535" i="2"/>
  <c r="AH535" i="2"/>
  <c r="AM535" i="2"/>
  <c r="V547" i="3"/>
  <c r="Z547" i="3"/>
  <c r="U547" i="3"/>
  <c r="W547" i="3" s="1"/>
  <c r="AC547" i="3"/>
  <c r="AE547" i="3" s="1"/>
  <c r="AD547" i="3"/>
  <c r="Y547" i="3"/>
  <c r="AB547" i="3" s="1"/>
  <c r="AQ374" i="2"/>
  <c r="AP374" i="2"/>
  <c r="O349" i="2"/>
  <c r="Q349" i="2" s="1"/>
  <c r="AX349" i="2"/>
  <c r="AW349" i="2"/>
  <c r="AY349" i="2" s="1"/>
  <c r="AO394" i="2"/>
  <c r="AF401" i="2"/>
  <c r="AG401" i="2"/>
  <c r="BC396" i="2"/>
  <c r="BB396" i="2"/>
  <c r="AN394" i="2"/>
  <c r="BF395" i="2"/>
  <c r="Z348" i="2" l="1"/>
  <c r="AQ572" i="3"/>
  <c r="AR572" i="3"/>
  <c r="BL556" i="3"/>
  <c r="AM558" i="3"/>
  <c r="AL558" i="3"/>
  <c r="BK556" i="3"/>
  <c r="AW559" i="3"/>
  <c r="AV559" i="3"/>
  <c r="AY559" i="3" s="1"/>
  <c r="Y348" i="2"/>
  <c r="AF547" i="3"/>
  <c r="BF552" i="3"/>
  <c r="Z548" i="3"/>
  <c r="Y548" i="3"/>
  <c r="U548" i="3"/>
  <c r="AD548" i="3"/>
  <c r="AC548" i="3"/>
  <c r="V548" i="3"/>
  <c r="X547" i="3"/>
  <c r="AH738" i="3"/>
  <c r="Q739" i="3"/>
  <c r="BD536" i="2"/>
  <c r="AM536" i="2"/>
  <c r="AH536" i="2"/>
  <c r="AR536" i="2"/>
  <c r="AA547" i="3"/>
  <c r="BD553" i="3"/>
  <c r="BC553" i="3"/>
  <c r="S345" i="2"/>
  <c r="U345" i="2" s="1"/>
  <c r="T345" i="2"/>
  <c r="AS737" i="3"/>
  <c r="AN737" i="3"/>
  <c r="BJ737" i="3"/>
  <c r="AX737" i="3"/>
  <c r="AB537" i="2"/>
  <c r="K538" i="2"/>
  <c r="AS374" i="2"/>
  <c r="AT374" i="2"/>
  <c r="R349" i="2"/>
  <c r="AZ349" i="2"/>
  <c r="AX350" i="2"/>
  <c r="P350" i="2"/>
  <c r="AW350" i="2"/>
  <c r="O350" i="2"/>
  <c r="Q350" i="2" s="1"/>
  <c r="BF396" i="2"/>
  <c r="AJ401" i="2"/>
  <c r="AL395" i="2"/>
  <c r="AK395" i="2"/>
  <c r="BE396" i="2"/>
  <c r="AI401" i="2"/>
  <c r="AT572" i="3" l="1"/>
  <c r="AU572" i="3"/>
  <c r="AV560" i="3"/>
  <c r="AW560" i="3"/>
  <c r="BI557" i="3"/>
  <c r="BH557" i="3"/>
  <c r="BL557" i="3" s="1"/>
  <c r="AZ559" i="3"/>
  <c r="AO558" i="3"/>
  <c r="AP558" i="3"/>
  <c r="W349" i="2"/>
  <c r="Y349" i="2" s="1"/>
  <c r="X349" i="2"/>
  <c r="T346" i="2"/>
  <c r="S346" i="2"/>
  <c r="U346" i="2" s="1"/>
  <c r="W548" i="3"/>
  <c r="X548" i="3"/>
  <c r="BF553" i="3"/>
  <c r="BJ738" i="3"/>
  <c r="AX738" i="3"/>
  <c r="AN738" i="3"/>
  <c r="AS738" i="3"/>
  <c r="V345" i="2"/>
  <c r="AA548" i="3"/>
  <c r="AB548" i="3"/>
  <c r="K539" i="2"/>
  <c r="AB538" i="2"/>
  <c r="AR537" i="2"/>
  <c r="BD537" i="2"/>
  <c r="AH537" i="2"/>
  <c r="AM537" i="2"/>
  <c r="BE553" i="3"/>
  <c r="Q740" i="3"/>
  <c r="AH739" i="3"/>
  <c r="AE548" i="3"/>
  <c r="AF548" i="3"/>
  <c r="AQ375" i="2"/>
  <c r="AP375" i="2"/>
  <c r="AX351" i="2"/>
  <c r="P351" i="2"/>
  <c r="O351" i="2"/>
  <c r="AW351" i="2"/>
  <c r="AZ350" i="2"/>
  <c r="R350" i="2"/>
  <c r="AY350" i="2"/>
  <c r="AO395" i="2"/>
  <c r="AN395" i="2"/>
  <c r="AG402" i="2"/>
  <c r="AF402" i="2"/>
  <c r="AI402" i="2" s="1"/>
  <c r="BC397" i="2"/>
  <c r="BB397" i="2"/>
  <c r="AQ573" i="3" l="1"/>
  <c r="AT573" i="3" s="1"/>
  <c r="AR573" i="3"/>
  <c r="BK557" i="3"/>
  <c r="BI558" i="3" s="1"/>
  <c r="AY560" i="3"/>
  <c r="AZ560" i="3"/>
  <c r="AL559" i="3"/>
  <c r="AM559" i="3"/>
  <c r="X350" i="2"/>
  <c r="W350" i="2"/>
  <c r="Z349" i="2"/>
  <c r="V346" i="2"/>
  <c r="BD554" i="3"/>
  <c r="BC554" i="3"/>
  <c r="Z549" i="3"/>
  <c r="U549" i="3"/>
  <c r="W549" i="3" s="1"/>
  <c r="AC549" i="3"/>
  <c r="AE549" i="3" s="1"/>
  <c r="AD549" i="3"/>
  <c r="Y549" i="3"/>
  <c r="AB549" i="3" s="1"/>
  <c r="V549" i="3"/>
  <c r="BD538" i="2"/>
  <c r="AH538" i="2"/>
  <c r="AM538" i="2"/>
  <c r="AR538" i="2"/>
  <c r="T347" i="2"/>
  <c r="S347" i="2"/>
  <c r="AS739" i="3"/>
  <c r="AN739" i="3"/>
  <c r="AX739" i="3"/>
  <c r="BJ739" i="3"/>
  <c r="K540" i="2"/>
  <c r="AB539" i="2"/>
  <c r="AH740" i="3"/>
  <c r="Q741" i="3"/>
  <c r="AT375" i="2"/>
  <c r="AZ351" i="2"/>
  <c r="AS375" i="2"/>
  <c r="AY351" i="2"/>
  <c r="Q351" i="2"/>
  <c r="R351" i="2"/>
  <c r="BF397" i="2"/>
  <c r="AJ402" i="2"/>
  <c r="BE397" i="2"/>
  <c r="AF403" i="2"/>
  <c r="AG403" i="2"/>
  <c r="AL396" i="2"/>
  <c r="AK396" i="2"/>
  <c r="AN396" i="2" s="1"/>
  <c r="AQ574" i="3" l="1"/>
  <c r="AT574" i="3" s="1"/>
  <c r="AR574" i="3"/>
  <c r="AU573" i="3"/>
  <c r="BH558" i="3"/>
  <c r="BL558" i="3" s="1"/>
  <c r="AV561" i="3"/>
  <c r="AW561" i="3"/>
  <c r="AO559" i="3"/>
  <c r="AP559" i="3"/>
  <c r="Z350" i="2"/>
  <c r="AA549" i="3"/>
  <c r="Y350" i="2"/>
  <c r="BJ740" i="3"/>
  <c r="AX740" i="3"/>
  <c r="AS740" i="3"/>
  <c r="AN740" i="3"/>
  <c r="AB540" i="2"/>
  <c r="K541" i="2"/>
  <c r="Y550" i="3"/>
  <c r="AC550" i="3"/>
  <c r="AE550" i="3" s="1"/>
  <c r="V550" i="3"/>
  <c r="U550" i="3"/>
  <c r="W550" i="3" s="1"/>
  <c r="AD550" i="3"/>
  <c r="Z550" i="3"/>
  <c r="AF549" i="3"/>
  <c r="BE554" i="3"/>
  <c r="BF554" i="3"/>
  <c r="AR539" i="2"/>
  <c r="BD539" i="2"/>
  <c r="AH539" i="2"/>
  <c r="AM539" i="2"/>
  <c r="Q742" i="3"/>
  <c r="AH741" i="3"/>
  <c r="U347" i="2"/>
  <c r="V347" i="2"/>
  <c r="X549" i="3"/>
  <c r="AQ376" i="2"/>
  <c r="AP376" i="2"/>
  <c r="AX352" i="2"/>
  <c r="AW352" i="2"/>
  <c r="O352" i="2"/>
  <c r="Q352" i="2" s="1"/>
  <c r="P352" i="2"/>
  <c r="AJ403" i="2"/>
  <c r="AI403" i="2"/>
  <c r="BC398" i="2"/>
  <c r="BB398" i="2"/>
  <c r="BE398" i="2" s="1"/>
  <c r="AL397" i="2"/>
  <c r="AK397" i="2"/>
  <c r="AN397" i="2" s="1"/>
  <c r="AO396" i="2"/>
  <c r="BK558" i="3" l="1"/>
  <c r="BH559" i="3" s="1"/>
  <c r="AR575" i="3"/>
  <c r="AQ575" i="3"/>
  <c r="AU574" i="3"/>
  <c r="AY561" i="3"/>
  <c r="AZ561" i="3"/>
  <c r="AL560" i="3"/>
  <c r="AM560" i="3"/>
  <c r="X351" i="2"/>
  <c r="W351" i="2"/>
  <c r="AT376" i="2"/>
  <c r="K120" i="22"/>
  <c r="D120" i="22" s="1"/>
  <c r="AS741" i="3"/>
  <c r="AN741" i="3"/>
  <c r="BJ741" i="3"/>
  <c r="AX741" i="3"/>
  <c r="AF550" i="3"/>
  <c r="X550" i="3"/>
  <c r="M120" i="22"/>
  <c r="E120" i="22" s="1"/>
  <c r="G120" i="22" s="1"/>
  <c r="K542" i="2"/>
  <c r="AB541" i="2"/>
  <c r="AH742" i="3"/>
  <c r="Q743" i="3"/>
  <c r="BC555" i="3"/>
  <c r="BE555" i="3" s="1"/>
  <c r="BD555" i="3"/>
  <c r="AA550" i="3"/>
  <c r="AB550" i="3"/>
  <c r="T348" i="2"/>
  <c r="S348" i="2"/>
  <c r="U348" i="2" s="1"/>
  <c r="V551" i="3"/>
  <c r="Z551" i="3"/>
  <c r="U551" i="3"/>
  <c r="AC551" i="3"/>
  <c r="AD551" i="3"/>
  <c r="Y551" i="3"/>
  <c r="AB551" i="3" s="1"/>
  <c r="BD540" i="2"/>
  <c r="AM540" i="2"/>
  <c r="AH540" i="2"/>
  <c r="AR540" i="2"/>
  <c r="AS376" i="2"/>
  <c r="AZ352" i="2"/>
  <c r="R352" i="2"/>
  <c r="AY352" i="2"/>
  <c r="P353" i="2"/>
  <c r="AW353" i="2"/>
  <c r="O353" i="2"/>
  <c r="AX353" i="2"/>
  <c r="BF398" i="2"/>
  <c r="AL398" i="2"/>
  <c r="AK398" i="2"/>
  <c r="BC399" i="2"/>
  <c r="BB399" i="2"/>
  <c r="BE399" i="2" s="1"/>
  <c r="AO397" i="2"/>
  <c r="AG404" i="2"/>
  <c r="AF404" i="2"/>
  <c r="BK559" i="3" l="1"/>
  <c r="BI560" i="3" s="1"/>
  <c r="BI559" i="3"/>
  <c r="BL559" i="3" s="1"/>
  <c r="AU575" i="3"/>
  <c r="AT575" i="3"/>
  <c r="BH560" i="3"/>
  <c r="BL560" i="3" s="1"/>
  <c r="AO560" i="3"/>
  <c r="AP560" i="3"/>
  <c r="AW562" i="3"/>
  <c r="AV562" i="3"/>
  <c r="AY562" i="3" s="1"/>
  <c r="Y351" i="2"/>
  <c r="Z351" i="2"/>
  <c r="AF551" i="3"/>
  <c r="AA551" i="3"/>
  <c r="V348" i="2"/>
  <c r="X551" i="3"/>
  <c r="Q744" i="3"/>
  <c r="AH743" i="3"/>
  <c r="C120" i="22"/>
  <c r="AE551" i="3"/>
  <c r="BF555" i="3"/>
  <c r="K543" i="2"/>
  <c r="AB542" i="2"/>
  <c r="BD556" i="3"/>
  <c r="BC556" i="3"/>
  <c r="BJ742" i="3"/>
  <c r="AX742" i="3"/>
  <c r="AN742" i="3"/>
  <c r="AS742" i="3"/>
  <c r="W551" i="3"/>
  <c r="T349" i="2"/>
  <c r="S349" i="2"/>
  <c r="AR541" i="2"/>
  <c r="BD541" i="2"/>
  <c r="AH541" i="2"/>
  <c r="AM541" i="2"/>
  <c r="AQ377" i="2"/>
  <c r="AP377" i="2"/>
  <c r="AS377" i="2" s="1"/>
  <c r="AY353" i="2"/>
  <c r="R353" i="2"/>
  <c r="AZ353" i="2"/>
  <c r="Q353" i="2"/>
  <c r="AO398" i="2"/>
  <c r="AJ404" i="2"/>
  <c r="BC400" i="2"/>
  <c r="BB400" i="2"/>
  <c r="AI404" i="2"/>
  <c r="AN398" i="2"/>
  <c r="BF399" i="2"/>
  <c r="AR576" i="3" l="1"/>
  <c r="AQ576" i="3"/>
  <c r="AU576" i="3" s="1"/>
  <c r="BK560" i="3"/>
  <c r="BH561" i="3" s="1"/>
  <c r="AW563" i="3"/>
  <c r="AV563" i="3"/>
  <c r="AY563" i="3" s="1"/>
  <c r="AZ562" i="3"/>
  <c r="AL561" i="3"/>
  <c r="AM561" i="3"/>
  <c r="X352" i="2"/>
  <c r="W352" i="2"/>
  <c r="Y352" i="2" s="1"/>
  <c r="V349" i="2"/>
  <c r="BF556" i="3"/>
  <c r="AH744" i="3"/>
  <c r="Q745" i="3"/>
  <c r="AC552" i="3"/>
  <c r="V552" i="3"/>
  <c r="U552" i="3"/>
  <c r="AD552" i="3"/>
  <c r="Z552" i="3"/>
  <c r="Y552" i="3"/>
  <c r="BD542" i="2"/>
  <c r="AH542" i="2"/>
  <c r="AM542" i="2"/>
  <c r="AR542" i="2"/>
  <c r="U349" i="2"/>
  <c r="BE556" i="3"/>
  <c r="K544" i="2"/>
  <c r="AB543" i="2"/>
  <c r="AS743" i="3"/>
  <c r="AN743" i="3"/>
  <c r="AX743" i="3"/>
  <c r="BJ743" i="3"/>
  <c r="AP378" i="2"/>
  <c r="AQ378" i="2"/>
  <c r="AT377" i="2"/>
  <c r="AW354" i="2"/>
  <c r="O354" i="2"/>
  <c r="P354" i="2"/>
  <c r="AX354" i="2"/>
  <c r="AF405" i="2"/>
  <c r="AG405" i="2"/>
  <c r="BF400" i="2"/>
  <c r="AL399" i="2"/>
  <c r="AK399" i="2"/>
  <c r="BE400" i="2"/>
  <c r="AT576" i="3" l="1"/>
  <c r="BK561" i="3"/>
  <c r="BH562" i="3" s="1"/>
  <c r="BI561" i="3"/>
  <c r="BL561" i="3" s="1"/>
  <c r="AO561" i="3"/>
  <c r="AP561" i="3"/>
  <c r="AZ563" i="3"/>
  <c r="AV564" i="3"/>
  <c r="AW564" i="3"/>
  <c r="X353" i="2"/>
  <c r="W353" i="2"/>
  <c r="Z352" i="2"/>
  <c r="AF552" i="3"/>
  <c r="AR543" i="2"/>
  <c r="BD543" i="2"/>
  <c r="AH543" i="2"/>
  <c r="AM543" i="2"/>
  <c r="S350" i="2"/>
  <c r="T350" i="2"/>
  <c r="W552" i="3"/>
  <c r="X552" i="3"/>
  <c r="Q746" i="3"/>
  <c r="AH745" i="3"/>
  <c r="AB552" i="3"/>
  <c r="AA552" i="3"/>
  <c r="BJ744" i="3"/>
  <c r="AX744" i="3"/>
  <c r="AS744" i="3"/>
  <c r="AN744" i="3"/>
  <c r="K545" i="2"/>
  <c r="AB544" i="2"/>
  <c r="BD557" i="3"/>
  <c r="BC557" i="3"/>
  <c r="BE557" i="3" s="1"/>
  <c r="AE552" i="3"/>
  <c r="AS378" i="2"/>
  <c r="AT378" i="2"/>
  <c r="R354" i="2"/>
  <c r="Q354" i="2"/>
  <c r="AY354" i="2"/>
  <c r="AZ354" i="2"/>
  <c r="AO399" i="2"/>
  <c r="AJ405" i="2"/>
  <c r="BC401" i="2"/>
  <c r="BB401" i="2"/>
  <c r="BE401" i="2" s="1"/>
  <c r="AN399" i="2"/>
  <c r="AI405" i="2"/>
  <c r="BK562" i="3" l="1"/>
  <c r="BI562" i="3"/>
  <c r="BL562" i="3" s="1"/>
  <c r="AR577" i="3"/>
  <c r="AQ577" i="3"/>
  <c r="AY564" i="3"/>
  <c r="AZ564" i="3"/>
  <c r="AM562" i="3"/>
  <c r="L121" i="22" s="1"/>
  <c r="AL562" i="3"/>
  <c r="AO562" i="3" s="1"/>
  <c r="Y353" i="2"/>
  <c r="Z353" i="2"/>
  <c r="BD558" i="3"/>
  <c r="BC558" i="3"/>
  <c r="BE558" i="3" s="1"/>
  <c r="BD544" i="2"/>
  <c r="AH544" i="2"/>
  <c r="AM544" i="2"/>
  <c r="AR544" i="2"/>
  <c r="AS745" i="3"/>
  <c r="AN745" i="3"/>
  <c r="BJ745" i="3"/>
  <c r="AX745" i="3"/>
  <c r="AD553" i="3"/>
  <c r="Y553" i="3"/>
  <c r="AA553" i="3" s="1"/>
  <c r="V553" i="3"/>
  <c r="U553" i="3"/>
  <c r="AC553" i="3"/>
  <c r="AF553" i="3" s="1"/>
  <c r="Z553" i="3"/>
  <c r="K546" i="2"/>
  <c r="AB545" i="2"/>
  <c r="AH746" i="3"/>
  <c r="Q747" i="3"/>
  <c r="BF557" i="3"/>
  <c r="U350" i="2"/>
  <c r="V350" i="2"/>
  <c r="AQ379" i="2"/>
  <c r="AP379" i="2"/>
  <c r="AS379" i="2" s="1"/>
  <c r="O355" i="2"/>
  <c r="AX355" i="2"/>
  <c r="P355" i="2"/>
  <c r="AW355" i="2"/>
  <c r="AG406" i="2"/>
  <c r="AF406" i="2"/>
  <c r="BC402" i="2"/>
  <c r="BB402" i="2"/>
  <c r="BE402" i="2" s="1"/>
  <c r="AL400" i="2"/>
  <c r="AK400" i="2"/>
  <c r="AN400" i="2" s="1"/>
  <c r="BF401" i="2"/>
  <c r="BI563" i="3" l="1"/>
  <c r="BH563" i="3"/>
  <c r="AT577" i="3"/>
  <c r="AU577" i="3"/>
  <c r="AL563" i="3"/>
  <c r="AM563" i="3"/>
  <c r="AP562" i="3"/>
  <c r="N121" i="22"/>
  <c r="AV565" i="3"/>
  <c r="AW565" i="3"/>
  <c r="X354" i="2"/>
  <c r="W354" i="2"/>
  <c r="AE553" i="3"/>
  <c r="BF558" i="3"/>
  <c r="AR545" i="2"/>
  <c r="BD545" i="2"/>
  <c r="AH545" i="2"/>
  <c r="AM545" i="2"/>
  <c r="K547" i="2"/>
  <c r="AB546" i="2"/>
  <c r="X553" i="3"/>
  <c r="BC559" i="3"/>
  <c r="BE559" i="3" s="1"/>
  <c r="BD559" i="3"/>
  <c r="S351" i="2"/>
  <c r="T351" i="2"/>
  <c r="Q748" i="3"/>
  <c r="AH747" i="3"/>
  <c r="W553" i="3"/>
  <c r="BJ746" i="3"/>
  <c r="AX746" i="3"/>
  <c r="AN746" i="3"/>
  <c r="AS746" i="3"/>
  <c r="AB553" i="3"/>
  <c r="AT379" i="2"/>
  <c r="AP380" i="2"/>
  <c r="AS380" i="2" s="1"/>
  <c r="AQ380" i="2"/>
  <c r="Q355" i="2"/>
  <c r="R355" i="2"/>
  <c r="AZ355" i="2"/>
  <c r="AY355" i="2"/>
  <c r="BC403" i="2"/>
  <c r="BB403" i="2"/>
  <c r="AL401" i="2"/>
  <c r="AK401" i="2"/>
  <c r="AO400" i="2"/>
  <c r="AJ406" i="2"/>
  <c r="BF402" i="2"/>
  <c r="AI406" i="2"/>
  <c r="BK563" i="3" l="1"/>
  <c r="BL563" i="3"/>
  <c r="AQ578" i="3"/>
  <c r="AT578" i="3" s="1"/>
  <c r="AR578" i="3"/>
  <c r="AY565" i="3"/>
  <c r="AZ565" i="3"/>
  <c r="AO563" i="3"/>
  <c r="AP563" i="3"/>
  <c r="Y354" i="2"/>
  <c r="Z354" i="2"/>
  <c r="U554" i="3"/>
  <c r="AD554" i="3"/>
  <c r="Z554" i="3"/>
  <c r="Y554" i="3"/>
  <c r="AC554" i="3"/>
  <c r="V554" i="3"/>
  <c r="U351" i="2"/>
  <c r="V351" i="2"/>
  <c r="AH748" i="3"/>
  <c r="Q749" i="3"/>
  <c r="BD546" i="2"/>
  <c r="AH546" i="2"/>
  <c r="AM546" i="2"/>
  <c r="AR546" i="2"/>
  <c r="AS747" i="3"/>
  <c r="AN747" i="3"/>
  <c r="AX747" i="3"/>
  <c r="BJ747" i="3"/>
  <c r="BD560" i="3"/>
  <c r="BC560" i="3"/>
  <c r="BF559" i="3"/>
  <c r="AB547" i="2"/>
  <c r="K548" i="2"/>
  <c r="AP381" i="2"/>
  <c r="AQ381" i="2"/>
  <c r="AT380" i="2"/>
  <c r="AX356" i="2"/>
  <c r="P356" i="2"/>
  <c r="AW356" i="2"/>
  <c r="O356" i="2"/>
  <c r="Q356" i="2" s="1"/>
  <c r="AO401" i="2"/>
  <c r="BF403" i="2"/>
  <c r="AN401" i="2"/>
  <c r="AF407" i="2"/>
  <c r="AI407" i="2" s="1"/>
  <c r="AG407" i="2"/>
  <c r="BE403" i="2"/>
  <c r="BH564" i="3" l="1"/>
  <c r="BK564" i="3" s="1"/>
  <c r="BI564" i="3"/>
  <c r="AR579" i="3"/>
  <c r="AQ579" i="3"/>
  <c r="AU578" i="3"/>
  <c r="AV566" i="3"/>
  <c r="AY566" i="3" s="1"/>
  <c r="AW566" i="3"/>
  <c r="AL564" i="3"/>
  <c r="AM564" i="3"/>
  <c r="X355" i="2"/>
  <c r="W355" i="2"/>
  <c r="BE560" i="3"/>
  <c r="BF560" i="3"/>
  <c r="AA554" i="3"/>
  <c r="AB554" i="3"/>
  <c r="K549" i="2"/>
  <c r="AB548" i="2"/>
  <c r="T352" i="2"/>
  <c r="S352" i="2"/>
  <c r="BD547" i="2"/>
  <c r="AM547" i="2"/>
  <c r="AR547" i="2"/>
  <c r="AH547" i="2"/>
  <c r="Q750" i="3"/>
  <c r="AH749" i="3"/>
  <c r="BJ748" i="3"/>
  <c r="AX748" i="3"/>
  <c r="AS748" i="3"/>
  <c r="AN748" i="3"/>
  <c r="AE554" i="3"/>
  <c r="AF554" i="3"/>
  <c r="W554" i="3"/>
  <c r="X554" i="3"/>
  <c r="AS381" i="2"/>
  <c r="AT381" i="2"/>
  <c r="AZ356" i="2"/>
  <c r="AX357" i="2"/>
  <c r="AW357" i="2"/>
  <c r="O357" i="2"/>
  <c r="P357" i="2"/>
  <c r="R356" i="2"/>
  <c r="AY356" i="2"/>
  <c r="AG408" i="2"/>
  <c r="AF408" i="2"/>
  <c r="AJ407" i="2"/>
  <c r="BC404" i="2"/>
  <c r="BB404" i="2"/>
  <c r="BE404" i="2" s="1"/>
  <c r="AL402" i="2"/>
  <c r="AK402" i="2"/>
  <c r="BH565" i="3" l="1"/>
  <c r="BK565" i="3" s="1"/>
  <c r="BI565" i="3"/>
  <c r="BL565" i="3" s="1"/>
  <c r="BL564" i="3"/>
  <c r="AU579" i="3"/>
  <c r="AT579" i="3"/>
  <c r="AO564" i="3"/>
  <c r="AP564" i="3"/>
  <c r="AW567" i="3"/>
  <c r="AV567" i="3"/>
  <c r="AZ566" i="3"/>
  <c r="Z355" i="2"/>
  <c r="Y355" i="2"/>
  <c r="U352" i="2"/>
  <c r="V352" i="2"/>
  <c r="AS749" i="3"/>
  <c r="AN749" i="3"/>
  <c r="BJ749" i="3"/>
  <c r="AX749" i="3"/>
  <c r="AH548" i="2"/>
  <c r="AR548" i="2"/>
  <c r="AM548" i="2"/>
  <c r="BD548" i="2"/>
  <c r="AC555" i="3"/>
  <c r="AE555" i="3" s="1"/>
  <c r="Y555" i="3"/>
  <c r="Z555" i="3"/>
  <c r="AD555" i="3"/>
  <c r="V555" i="3"/>
  <c r="U555" i="3"/>
  <c r="W555" i="3" s="1"/>
  <c r="AH750" i="3"/>
  <c r="Q751" i="3"/>
  <c r="K550" i="2"/>
  <c r="AB549" i="2"/>
  <c r="BC561" i="3"/>
  <c r="BD561" i="3"/>
  <c r="AP382" i="2"/>
  <c r="AS382" i="2" s="1"/>
  <c r="AQ382" i="2"/>
  <c r="AY357" i="2"/>
  <c r="AZ357" i="2"/>
  <c r="Q357" i="2"/>
  <c r="R357" i="2"/>
  <c r="AO402" i="2"/>
  <c r="AJ408" i="2"/>
  <c r="BC405" i="2"/>
  <c r="BB405" i="2"/>
  <c r="AN402" i="2"/>
  <c r="BF404" i="2"/>
  <c r="AI408" i="2"/>
  <c r="BI566" i="3" l="1"/>
  <c r="BH566" i="3"/>
  <c r="AQ580" i="3"/>
  <c r="AT580" i="3" s="1"/>
  <c r="AR580" i="3"/>
  <c r="AM565" i="3"/>
  <c r="AL565" i="3"/>
  <c r="AY567" i="3"/>
  <c r="AZ567" i="3"/>
  <c r="X356" i="2"/>
  <c r="W356" i="2"/>
  <c r="BF561" i="3"/>
  <c r="Q752" i="3"/>
  <c r="AH751" i="3"/>
  <c r="AF555" i="3"/>
  <c r="BJ750" i="3"/>
  <c r="AX750" i="3"/>
  <c r="AN750" i="3"/>
  <c r="AS750" i="3"/>
  <c r="AR549" i="2"/>
  <c r="AH549" i="2"/>
  <c r="AM549" i="2"/>
  <c r="BD549" i="2"/>
  <c r="Y556" i="3"/>
  <c r="AC556" i="3"/>
  <c r="V556" i="3"/>
  <c r="Z556" i="3"/>
  <c r="U556" i="3"/>
  <c r="AD556" i="3"/>
  <c r="BE561" i="3"/>
  <c r="AB550" i="2"/>
  <c r="K551" i="2"/>
  <c r="X555" i="3"/>
  <c r="AA555" i="3"/>
  <c r="AB555" i="3"/>
  <c r="T353" i="2"/>
  <c r="S353" i="2"/>
  <c r="AP383" i="2"/>
  <c r="AS383" i="2" s="1"/>
  <c r="AQ383" i="2"/>
  <c r="AT382" i="2"/>
  <c r="AX358" i="2"/>
  <c r="P358" i="2"/>
  <c r="AW358" i="2"/>
  <c r="O358" i="2"/>
  <c r="BF405" i="2"/>
  <c r="BE405" i="2"/>
  <c r="BB406" i="2" s="1"/>
  <c r="AL403" i="2"/>
  <c r="AK403" i="2"/>
  <c r="AF409" i="2"/>
  <c r="AG409" i="2"/>
  <c r="BL566" i="3" l="1"/>
  <c r="BK566" i="3"/>
  <c r="AR581" i="3"/>
  <c r="AQ581" i="3"/>
  <c r="AU581" i="3" s="1"/>
  <c r="AU580" i="3"/>
  <c r="AP565" i="3"/>
  <c r="AW568" i="3"/>
  <c r="AV568" i="3"/>
  <c r="AO565" i="3"/>
  <c r="Y356" i="2"/>
  <c r="Z356" i="2"/>
  <c r="AA556" i="3"/>
  <c r="AB551" i="2"/>
  <c r="K552" i="2"/>
  <c r="W556" i="3"/>
  <c r="X556" i="3"/>
  <c r="AB556" i="3"/>
  <c r="AM550" i="2"/>
  <c r="AH550" i="2"/>
  <c r="AR550" i="2"/>
  <c r="BD550" i="2"/>
  <c r="U353" i="2"/>
  <c r="V353" i="2"/>
  <c r="BC562" i="3"/>
  <c r="BE562" i="3" s="1"/>
  <c r="BD562" i="3"/>
  <c r="AS751" i="3"/>
  <c r="AN751" i="3"/>
  <c r="AX751" i="3"/>
  <c r="BJ751" i="3"/>
  <c r="AE556" i="3"/>
  <c r="AF556" i="3"/>
  <c r="AH752" i="3"/>
  <c r="Q753" i="3"/>
  <c r="AP384" i="2"/>
  <c r="AS384" i="2" s="1"/>
  <c r="AQ384" i="2"/>
  <c r="AT383" i="2"/>
  <c r="R358" i="2"/>
  <c r="AZ358" i="2"/>
  <c r="AY358" i="2"/>
  <c r="Q358" i="2"/>
  <c r="AJ409" i="2"/>
  <c r="BC406" i="2"/>
  <c r="BF406" i="2" s="1"/>
  <c r="AO403" i="2"/>
  <c r="AI409" i="2"/>
  <c r="AN403" i="2"/>
  <c r="BE406" i="2"/>
  <c r="BH567" i="3" l="1"/>
  <c r="BI567" i="3"/>
  <c r="AT581" i="3"/>
  <c r="AY568" i="3"/>
  <c r="AZ568" i="3"/>
  <c r="AM566" i="3"/>
  <c r="AL566" i="3"/>
  <c r="AO566" i="3" s="1"/>
  <c r="X357" i="2"/>
  <c r="W357" i="2"/>
  <c r="BC563" i="3"/>
  <c r="BE563" i="3" s="1"/>
  <c r="BD563" i="3"/>
  <c r="Q754" i="3"/>
  <c r="AH753" i="3"/>
  <c r="T354" i="2"/>
  <c r="S354" i="2"/>
  <c r="K553" i="2"/>
  <c r="AB552" i="2"/>
  <c r="AM551" i="2"/>
  <c r="BD551" i="2"/>
  <c r="AR551" i="2"/>
  <c r="AH551" i="2"/>
  <c r="BF562" i="3"/>
  <c r="BJ752" i="3"/>
  <c r="AX752" i="3"/>
  <c r="AN752" i="3"/>
  <c r="AS752" i="3"/>
  <c r="AC557" i="3"/>
  <c r="AD557" i="3"/>
  <c r="Y557" i="3"/>
  <c r="Z557" i="3"/>
  <c r="U557" i="3"/>
  <c r="W557" i="3" s="1"/>
  <c r="V557" i="3"/>
  <c r="AP385" i="2"/>
  <c r="AS385" i="2" s="1"/>
  <c r="AQ385" i="2"/>
  <c r="AT384" i="2"/>
  <c r="AX359" i="2"/>
  <c r="P359" i="2"/>
  <c r="AW359" i="2"/>
  <c r="O359" i="2"/>
  <c r="BC407" i="2"/>
  <c r="BB407" i="2"/>
  <c r="BE407" i="2" s="1"/>
  <c r="AG410" i="2"/>
  <c r="AF410" i="2"/>
  <c r="AL404" i="2"/>
  <c r="AK404" i="2"/>
  <c r="BL567" i="3" l="1"/>
  <c r="BK567" i="3"/>
  <c r="AR582" i="3"/>
  <c r="AQ582" i="3"/>
  <c r="AL567" i="3"/>
  <c r="AM567" i="3"/>
  <c r="AP566" i="3"/>
  <c r="AW569" i="3"/>
  <c r="AV569" i="3"/>
  <c r="Y357" i="2"/>
  <c r="Z357" i="2"/>
  <c r="V354" i="2"/>
  <c r="Z558" i="3"/>
  <c r="AC558" i="3"/>
  <c r="U558" i="3"/>
  <c r="Y558" i="3"/>
  <c r="V558" i="3"/>
  <c r="AD558" i="3"/>
  <c r="AB557" i="3"/>
  <c r="AA557" i="3"/>
  <c r="AA558" i="3" s="1"/>
  <c r="X557" i="3"/>
  <c r="AE557" i="3"/>
  <c r="AE558" i="3" s="1"/>
  <c r="AF557" i="3"/>
  <c r="U354" i="2"/>
  <c r="AH754" i="3"/>
  <c r="Q755" i="3"/>
  <c r="AH552" i="2"/>
  <c r="AR552" i="2"/>
  <c r="BD552" i="2"/>
  <c r="AM552" i="2"/>
  <c r="BC564" i="3"/>
  <c r="BD564" i="3"/>
  <c r="K554" i="2"/>
  <c r="AB553" i="2"/>
  <c r="AS753" i="3"/>
  <c r="AN753" i="3"/>
  <c r="AX753" i="3"/>
  <c r="BJ753" i="3"/>
  <c r="BF563" i="3"/>
  <c r="AP386" i="2"/>
  <c r="AS386" i="2" s="1"/>
  <c r="AQ386" i="2"/>
  <c r="AT385" i="2"/>
  <c r="R359" i="2"/>
  <c r="AZ359" i="2"/>
  <c r="AY359" i="2"/>
  <c r="Q359" i="2"/>
  <c r="BF407" i="2"/>
  <c r="AO404" i="2"/>
  <c r="AJ410" i="2"/>
  <c r="AN404" i="2"/>
  <c r="BC408" i="2"/>
  <c r="BB408" i="2"/>
  <c r="AI410" i="2"/>
  <c r="BI568" i="3" l="1"/>
  <c r="BH568" i="3"/>
  <c r="AU582" i="3"/>
  <c r="AT582" i="3"/>
  <c r="AO567" i="3"/>
  <c r="AP567" i="3"/>
  <c r="AY569" i="3"/>
  <c r="AZ569" i="3"/>
  <c r="X358" i="2"/>
  <c r="W358" i="2"/>
  <c r="AB558" i="3"/>
  <c r="T355" i="2"/>
  <c r="S355" i="2"/>
  <c r="AR553" i="2"/>
  <c r="AH553" i="2"/>
  <c r="AM553" i="2"/>
  <c r="BD553" i="2"/>
  <c r="BF564" i="3"/>
  <c r="W558" i="3"/>
  <c r="X558" i="3"/>
  <c r="K555" i="2"/>
  <c r="AB554" i="2"/>
  <c r="Q756" i="3"/>
  <c r="AH755" i="3"/>
  <c r="AF558" i="3"/>
  <c r="BE564" i="3"/>
  <c r="BJ754" i="3"/>
  <c r="AX754" i="3"/>
  <c r="AN754" i="3"/>
  <c r="AS754" i="3"/>
  <c r="AP387" i="2"/>
  <c r="AS387" i="2" s="1"/>
  <c r="AQ387" i="2"/>
  <c r="AT386" i="2"/>
  <c r="O360" i="2"/>
  <c r="Q360" i="2" s="1"/>
  <c r="AX360" i="2"/>
  <c r="P360" i="2"/>
  <c r="AW360" i="2"/>
  <c r="BF408" i="2"/>
  <c r="BE408" i="2"/>
  <c r="AL405" i="2"/>
  <c r="AK405" i="2"/>
  <c r="AF411" i="2"/>
  <c r="AI411" i="2" s="1"/>
  <c r="AG411" i="2"/>
  <c r="BK568" i="3" l="1"/>
  <c r="BL568" i="3"/>
  <c r="AQ583" i="3"/>
  <c r="AR583" i="3"/>
  <c r="AV570" i="3"/>
  <c r="AW570" i="3"/>
  <c r="AM568" i="3"/>
  <c r="AL568" i="3"/>
  <c r="Y358" i="2"/>
  <c r="Z358" i="2"/>
  <c r="V355" i="2"/>
  <c r="U355" i="2"/>
  <c r="T356" i="2" s="1"/>
  <c r="K556" i="2"/>
  <c r="AB555" i="2"/>
  <c r="BC565" i="3"/>
  <c r="BE565" i="3" s="1"/>
  <c r="BD565" i="3"/>
  <c r="AH756" i="3"/>
  <c r="Q757" i="3"/>
  <c r="AC559" i="3"/>
  <c r="Z559" i="3"/>
  <c r="AD559" i="3"/>
  <c r="Y559" i="3"/>
  <c r="U559" i="3"/>
  <c r="V559" i="3"/>
  <c r="AS755" i="3"/>
  <c r="AN755" i="3"/>
  <c r="AX755" i="3"/>
  <c r="BJ755" i="3"/>
  <c r="AR554" i="2"/>
  <c r="AH554" i="2"/>
  <c r="BD554" i="2"/>
  <c r="AM554" i="2"/>
  <c r="AP388" i="2"/>
  <c r="AS388" i="2" s="1"/>
  <c r="AQ388" i="2"/>
  <c r="AT387" i="2"/>
  <c r="AY360" i="2"/>
  <c r="AZ360" i="2"/>
  <c r="O361" i="2"/>
  <c r="Q361" i="2" s="1"/>
  <c r="AX361" i="2"/>
  <c r="P361" i="2"/>
  <c r="AW361" i="2"/>
  <c r="R360" i="2"/>
  <c r="AO405" i="2"/>
  <c r="AN405" i="2"/>
  <c r="BC409" i="2"/>
  <c r="BB409" i="2"/>
  <c r="BE409" i="2" s="1"/>
  <c r="AG412" i="2"/>
  <c r="AF412" i="2"/>
  <c r="AJ411" i="2"/>
  <c r="BH569" i="3" l="1"/>
  <c r="BK569" i="3" s="1"/>
  <c r="BI569" i="3"/>
  <c r="AT583" i="3"/>
  <c r="AU583" i="3"/>
  <c r="AO568" i="3"/>
  <c r="AP568" i="3"/>
  <c r="AY570" i="3"/>
  <c r="AZ570" i="3"/>
  <c r="W359" i="2"/>
  <c r="Y359" i="2" s="1"/>
  <c r="X359" i="2"/>
  <c r="S356" i="2"/>
  <c r="U356" i="2" s="1"/>
  <c r="X559" i="3"/>
  <c r="BD566" i="3"/>
  <c r="BC566" i="3"/>
  <c r="BE566" i="3" s="1"/>
  <c r="AF559" i="3"/>
  <c r="AE559" i="3"/>
  <c r="AB559" i="3"/>
  <c r="AA559" i="3"/>
  <c r="Q758" i="3"/>
  <c r="AH757" i="3"/>
  <c r="BF565" i="3"/>
  <c r="BD555" i="2"/>
  <c r="AH555" i="2"/>
  <c r="AR555" i="2"/>
  <c r="AM555" i="2"/>
  <c r="W559" i="3"/>
  <c r="BJ756" i="3"/>
  <c r="AX756" i="3"/>
  <c r="AN756" i="3"/>
  <c r="AS756" i="3"/>
  <c r="K557" i="2"/>
  <c r="AB556" i="2"/>
  <c r="AP389" i="2"/>
  <c r="AQ389" i="2"/>
  <c r="AT388" i="2"/>
  <c r="AW362" i="2"/>
  <c r="O362" i="2"/>
  <c r="AX362" i="2"/>
  <c r="P362" i="2"/>
  <c r="R361" i="2"/>
  <c r="AZ361" i="2"/>
  <c r="AY361" i="2"/>
  <c r="AJ412" i="2"/>
  <c r="BF409" i="2"/>
  <c r="AL406" i="2"/>
  <c r="AK406" i="2"/>
  <c r="AN406" i="2" s="1"/>
  <c r="AI412" i="2"/>
  <c r="BC410" i="2"/>
  <c r="BB410" i="2"/>
  <c r="BI570" i="3" l="1"/>
  <c r="BH570" i="3"/>
  <c r="BL569" i="3"/>
  <c r="AQ584" i="3"/>
  <c r="AT584" i="3" s="1"/>
  <c r="AR584" i="3"/>
  <c r="AW571" i="3"/>
  <c r="AV571" i="3"/>
  <c r="AL569" i="3"/>
  <c r="AO569" i="3" s="1"/>
  <c r="AM569" i="3"/>
  <c r="W360" i="2"/>
  <c r="Y360" i="2" s="1"/>
  <c r="X360" i="2"/>
  <c r="V356" i="2"/>
  <c r="Z359" i="2"/>
  <c r="BF566" i="3"/>
  <c r="AH556" i="2"/>
  <c r="AM556" i="2"/>
  <c r="BD556" i="2"/>
  <c r="AR556" i="2"/>
  <c r="AC560" i="3"/>
  <c r="V560" i="3"/>
  <c r="U560" i="3"/>
  <c r="AD560" i="3"/>
  <c r="Z560" i="3"/>
  <c r="Y560" i="3"/>
  <c r="AB557" i="2"/>
  <c r="K558" i="2"/>
  <c r="AS757" i="3"/>
  <c r="AN757" i="3"/>
  <c r="AX757" i="3"/>
  <c r="BJ757" i="3"/>
  <c r="AE560" i="3"/>
  <c r="BD567" i="3"/>
  <c r="BC567" i="3"/>
  <c r="S357" i="2"/>
  <c r="T357" i="2"/>
  <c r="AH758" i="3"/>
  <c r="Q759" i="3"/>
  <c r="AS389" i="2"/>
  <c r="AT389" i="2"/>
  <c r="AY362" i="2"/>
  <c r="R362" i="2"/>
  <c r="Q362" i="2"/>
  <c r="AZ362" i="2"/>
  <c r="BF410" i="2"/>
  <c r="BE410" i="2"/>
  <c r="AL407" i="2"/>
  <c r="AK407" i="2"/>
  <c r="AF413" i="2"/>
  <c r="AI413" i="2" s="1"/>
  <c r="AG413" i="2"/>
  <c r="AO406" i="2"/>
  <c r="BK570" i="3" l="1"/>
  <c r="BL570" i="3"/>
  <c r="AR585" i="3"/>
  <c r="AQ585" i="3"/>
  <c r="AU585" i="3" s="1"/>
  <c r="AU584" i="3"/>
  <c r="AB560" i="3"/>
  <c r="AP569" i="3"/>
  <c r="AY571" i="3"/>
  <c r="AZ571" i="3"/>
  <c r="AM570" i="3"/>
  <c r="AL570" i="3"/>
  <c r="AP570" i="3" s="1"/>
  <c r="Z360" i="2"/>
  <c r="X361" i="2"/>
  <c r="W361" i="2"/>
  <c r="Y361" i="2" s="1"/>
  <c r="AA560" i="3"/>
  <c r="BJ758" i="3"/>
  <c r="AX758" i="3"/>
  <c r="AN758" i="3"/>
  <c r="AS758" i="3"/>
  <c r="BF567" i="3"/>
  <c r="AR557" i="2"/>
  <c r="AM557" i="2"/>
  <c r="AH557" i="2"/>
  <c r="BD557" i="2"/>
  <c r="W560" i="3"/>
  <c r="X560" i="3"/>
  <c r="U357" i="2"/>
  <c r="V357" i="2"/>
  <c r="Q760" i="3"/>
  <c r="AH759" i="3"/>
  <c r="BE567" i="3"/>
  <c r="AB558" i="2"/>
  <c r="K559" i="2"/>
  <c r="AF560" i="3"/>
  <c r="AP390" i="2"/>
  <c r="AQ390" i="2"/>
  <c r="AW363" i="2"/>
  <c r="O363" i="2"/>
  <c r="AX363" i="2"/>
  <c r="P363" i="2"/>
  <c r="AO407" i="2"/>
  <c r="AG414" i="2"/>
  <c r="AF414" i="2"/>
  <c r="AJ413" i="2"/>
  <c r="AN407" i="2"/>
  <c r="BC411" i="2"/>
  <c r="BB411" i="2"/>
  <c r="BE411" i="2" s="1"/>
  <c r="BH571" i="3" l="1"/>
  <c r="BK571" i="3" s="1"/>
  <c r="BI571" i="3"/>
  <c r="AT585" i="3"/>
  <c r="AO570" i="3"/>
  <c r="AW572" i="3"/>
  <c r="AV572" i="3"/>
  <c r="X362" i="2"/>
  <c r="W362" i="2"/>
  <c r="Z361" i="2"/>
  <c r="K560" i="2"/>
  <c r="AB559" i="2"/>
  <c r="AH760" i="3"/>
  <c r="Q761" i="3"/>
  <c r="V561" i="3"/>
  <c r="AC561" i="3"/>
  <c r="AD561" i="3"/>
  <c r="Y561" i="3"/>
  <c r="Z561" i="3"/>
  <c r="U561" i="3"/>
  <c r="BC568" i="3"/>
  <c r="BD568" i="3"/>
  <c r="AM558" i="2"/>
  <c r="BD558" i="2"/>
  <c r="AH558" i="2"/>
  <c r="AR558" i="2"/>
  <c r="AS759" i="3"/>
  <c r="AN759" i="3"/>
  <c r="AX759" i="3"/>
  <c r="BJ759" i="3"/>
  <c r="S358" i="2"/>
  <c r="T358" i="2"/>
  <c r="AS390" i="2"/>
  <c r="AT390" i="2"/>
  <c r="R363" i="2"/>
  <c r="Q363" i="2"/>
  <c r="AY363" i="2"/>
  <c r="AZ363" i="2"/>
  <c r="AJ414" i="2"/>
  <c r="BF411" i="2"/>
  <c r="AI414" i="2"/>
  <c r="AL408" i="2"/>
  <c r="AK408" i="2"/>
  <c r="BC412" i="2"/>
  <c r="BB412" i="2"/>
  <c r="BE412" i="2" s="1"/>
  <c r="BL571" i="3" l="1"/>
  <c r="BI572" i="3"/>
  <c r="BH572" i="3"/>
  <c r="AQ586" i="3"/>
  <c r="AT586" i="3" s="1"/>
  <c r="AR586" i="3"/>
  <c r="AY572" i="3"/>
  <c r="AZ572" i="3"/>
  <c r="AM571" i="3"/>
  <c r="AL571" i="3"/>
  <c r="AO571" i="3" s="1"/>
  <c r="X561" i="3"/>
  <c r="Y362" i="2"/>
  <c r="Z362" i="2"/>
  <c r="V358" i="2"/>
  <c r="W561" i="3"/>
  <c r="U562" i="3" s="1"/>
  <c r="BF568" i="3"/>
  <c r="BE568" i="3"/>
  <c r="BC569" i="3" s="1"/>
  <c r="AB561" i="3"/>
  <c r="AA561" i="3"/>
  <c r="Q762" i="3"/>
  <c r="AH761" i="3"/>
  <c r="BJ760" i="3"/>
  <c r="AX760" i="3"/>
  <c r="AN760" i="3"/>
  <c r="AS760" i="3"/>
  <c r="AF561" i="3"/>
  <c r="AE561" i="3"/>
  <c r="BD559" i="2"/>
  <c r="AR559" i="2"/>
  <c r="AH559" i="2"/>
  <c r="AM559" i="2"/>
  <c r="U358" i="2"/>
  <c r="K561" i="2"/>
  <c r="AB560" i="2"/>
  <c r="AQ391" i="2"/>
  <c r="AP391" i="2"/>
  <c r="O364" i="2"/>
  <c r="Q364" i="2" s="1"/>
  <c r="AW364" i="2"/>
  <c r="P364" i="2"/>
  <c r="AX364" i="2"/>
  <c r="AO408" i="2"/>
  <c r="BC413" i="2"/>
  <c r="BB413" i="2"/>
  <c r="BF412" i="2"/>
  <c r="AF415" i="2"/>
  <c r="AG415" i="2"/>
  <c r="AN408" i="2"/>
  <c r="BL572" i="3" l="1"/>
  <c r="BK572" i="3"/>
  <c r="AQ587" i="3"/>
  <c r="AR587" i="3"/>
  <c r="AU586" i="3"/>
  <c r="AC562" i="3"/>
  <c r="AE562" i="3" s="1"/>
  <c r="AM572" i="3"/>
  <c r="AL572" i="3"/>
  <c r="AW573" i="3"/>
  <c r="AV573" i="3"/>
  <c r="AY573" i="3" s="1"/>
  <c r="AP571" i="3"/>
  <c r="Y562" i="3"/>
  <c r="AA562" i="3" s="1"/>
  <c r="AD562" i="3"/>
  <c r="V562" i="3"/>
  <c r="Z562" i="3"/>
  <c r="X363" i="2"/>
  <c r="W363" i="2"/>
  <c r="BD569" i="3"/>
  <c r="BF569" i="3" s="1"/>
  <c r="AB561" i="2"/>
  <c r="K562" i="2"/>
  <c r="AS761" i="3"/>
  <c r="AN761" i="3"/>
  <c r="AX761" i="3"/>
  <c r="BJ761" i="3"/>
  <c r="S359" i="2"/>
  <c r="T359" i="2"/>
  <c r="BE569" i="3"/>
  <c r="W562" i="3"/>
  <c r="AH762" i="3"/>
  <c r="Q763" i="3"/>
  <c r="AH560" i="2"/>
  <c r="BD560" i="2"/>
  <c r="AM560" i="2"/>
  <c r="AR560" i="2"/>
  <c r="AS391" i="2"/>
  <c r="AT391" i="2"/>
  <c r="AY364" i="2"/>
  <c r="AZ364" i="2"/>
  <c r="P365" i="2"/>
  <c r="AW365" i="2"/>
  <c r="O365" i="2"/>
  <c r="AX365" i="2"/>
  <c r="R364" i="2"/>
  <c r="BF413" i="2"/>
  <c r="AJ415" i="2"/>
  <c r="BE413" i="2"/>
  <c r="BB414" i="2" s="1"/>
  <c r="BE414" i="2" s="1"/>
  <c r="AL409" i="2"/>
  <c r="AK409" i="2"/>
  <c r="AN409" i="2" s="1"/>
  <c r="AI415" i="2"/>
  <c r="BI573" i="3" l="1"/>
  <c r="BH573" i="3"/>
  <c r="BL573" i="3" s="1"/>
  <c r="M121" i="22"/>
  <c r="E121" i="22" s="1"/>
  <c r="G121" i="22" s="1"/>
  <c r="AF562" i="3"/>
  <c r="K121" i="22"/>
  <c r="D121" i="22" s="1"/>
  <c r="AT587" i="3"/>
  <c r="AU587" i="3"/>
  <c r="AZ573" i="3"/>
  <c r="AB562" i="3"/>
  <c r="AO572" i="3"/>
  <c r="AP572" i="3"/>
  <c r="AV574" i="3"/>
  <c r="AY574" i="3" s="1"/>
  <c r="AW574" i="3"/>
  <c r="X562" i="3"/>
  <c r="Y363" i="2"/>
  <c r="Z363" i="2"/>
  <c r="BJ762" i="3"/>
  <c r="AX762" i="3"/>
  <c r="AN762" i="3"/>
  <c r="AS762" i="3"/>
  <c r="K563" i="2"/>
  <c r="AB562" i="2"/>
  <c r="BC570" i="3"/>
  <c r="BD570" i="3"/>
  <c r="AR561" i="2"/>
  <c r="AM561" i="2"/>
  <c r="AH561" i="2"/>
  <c r="BD561" i="2"/>
  <c r="Q764" i="3"/>
  <c r="AH763" i="3"/>
  <c r="Z563" i="3"/>
  <c r="AC563" i="3"/>
  <c r="AD563" i="3"/>
  <c r="Y563" i="3"/>
  <c r="U563" i="3"/>
  <c r="V563" i="3"/>
  <c r="U359" i="2"/>
  <c r="V359" i="2"/>
  <c r="AP392" i="2"/>
  <c r="AQ392" i="2"/>
  <c r="R365" i="2"/>
  <c r="AZ365" i="2"/>
  <c r="Q365" i="2"/>
  <c r="AY365" i="2"/>
  <c r="BC414" i="2"/>
  <c r="BF414" i="2" s="1"/>
  <c r="BC415" i="2"/>
  <c r="BB415" i="2"/>
  <c r="AL410" i="2"/>
  <c r="AK410" i="2"/>
  <c r="AN410" i="2" s="1"/>
  <c r="AG416" i="2"/>
  <c r="AF416" i="2"/>
  <c r="AO409" i="2"/>
  <c r="BK573" i="3" l="1"/>
  <c r="BI574" i="3" s="1"/>
  <c r="C121" i="22"/>
  <c r="AQ588" i="3"/>
  <c r="AT588" i="3" s="1"/>
  <c r="AR588" i="3"/>
  <c r="AZ574" i="3"/>
  <c r="AW575" i="3"/>
  <c r="AV575" i="3"/>
  <c r="AY575" i="3" s="1"/>
  <c r="AL573" i="3"/>
  <c r="AO573" i="3" s="1"/>
  <c r="AM573" i="3"/>
  <c r="X364" i="2"/>
  <c r="W364" i="2"/>
  <c r="AF563" i="3"/>
  <c r="AE563" i="3"/>
  <c r="W563" i="3"/>
  <c r="X563" i="3"/>
  <c r="BE570" i="3"/>
  <c r="BF570" i="3"/>
  <c r="AA563" i="3"/>
  <c r="AB563" i="3"/>
  <c r="AS763" i="3"/>
  <c r="AN763" i="3"/>
  <c r="AX763" i="3"/>
  <c r="BJ763" i="3"/>
  <c r="AM562" i="2"/>
  <c r="BD562" i="2"/>
  <c r="AH562" i="2"/>
  <c r="AR562" i="2"/>
  <c r="T360" i="2"/>
  <c r="S360" i="2"/>
  <c r="AH764" i="3"/>
  <c r="Q765" i="3"/>
  <c r="AB563" i="2"/>
  <c r="K564" i="2"/>
  <c r="AS392" i="2"/>
  <c r="AT392" i="2"/>
  <c r="O366" i="2"/>
  <c r="Q366" i="2" s="1"/>
  <c r="AX366" i="2"/>
  <c r="P366" i="2"/>
  <c r="AW366" i="2"/>
  <c r="AJ416" i="2"/>
  <c r="BF415" i="2"/>
  <c r="AI416" i="2"/>
  <c r="BE415" i="2"/>
  <c r="AL411" i="2"/>
  <c r="AK411" i="2"/>
  <c r="AO410" i="2"/>
  <c r="BH574" i="3" l="1"/>
  <c r="BK574" i="3" s="1"/>
  <c r="Z364" i="2"/>
  <c r="AQ589" i="3"/>
  <c r="AT589" i="3" s="1"/>
  <c r="AR589" i="3"/>
  <c r="AU588" i="3"/>
  <c r="AL574" i="3"/>
  <c r="AM574" i="3"/>
  <c r="AP573" i="3"/>
  <c r="AZ575" i="3"/>
  <c r="AW576" i="3"/>
  <c r="AV576" i="3"/>
  <c r="Y364" i="2"/>
  <c r="W365" i="2" s="1"/>
  <c r="BJ764" i="3"/>
  <c r="AX764" i="3"/>
  <c r="AN764" i="3"/>
  <c r="AS764" i="3"/>
  <c r="K565" i="2"/>
  <c r="AB564" i="2"/>
  <c r="U360" i="2"/>
  <c r="V360" i="2"/>
  <c r="Y564" i="3"/>
  <c r="U564" i="3"/>
  <c r="AD564" i="3"/>
  <c r="Z564" i="3"/>
  <c r="AC564" i="3"/>
  <c r="V564" i="3"/>
  <c r="BD563" i="2"/>
  <c r="AM563" i="2"/>
  <c r="AR563" i="2"/>
  <c r="AH563" i="2"/>
  <c r="BD571" i="3"/>
  <c r="BC571" i="3"/>
  <c r="BE571" i="3" s="1"/>
  <c r="Q766" i="3"/>
  <c r="AH765" i="3"/>
  <c r="AP393" i="2"/>
  <c r="AS393" i="2" s="1"/>
  <c r="AQ393" i="2"/>
  <c r="AY366" i="2"/>
  <c r="AZ366" i="2"/>
  <c r="P367" i="2"/>
  <c r="AW367" i="2"/>
  <c r="O367" i="2"/>
  <c r="AX367" i="2"/>
  <c r="R366" i="2"/>
  <c r="AO411" i="2"/>
  <c r="AN411" i="2"/>
  <c r="AL412" i="2" s="1"/>
  <c r="AF417" i="2"/>
  <c r="AG417" i="2"/>
  <c r="BC416" i="2"/>
  <c r="BB416" i="2"/>
  <c r="BE416" i="2" s="1"/>
  <c r="BL574" i="3" l="1"/>
  <c r="BI575" i="3"/>
  <c r="BH575" i="3"/>
  <c r="AQ590" i="3"/>
  <c r="AT590" i="3" s="1"/>
  <c r="AR590" i="3"/>
  <c r="AU589" i="3"/>
  <c r="AP574" i="3"/>
  <c r="L122" i="22"/>
  <c r="AY576" i="3"/>
  <c r="AZ576" i="3"/>
  <c r="AO574" i="3"/>
  <c r="N122" i="22"/>
  <c r="X365" i="2"/>
  <c r="Z365" i="2" s="1"/>
  <c r="Y365" i="2"/>
  <c r="AF564" i="3"/>
  <c r="AB564" i="3"/>
  <c r="AH766" i="3"/>
  <c r="Q767" i="3"/>
  <c r="S361" i="2"/>
  <c r="T361" i="2"/>
  <c r="AE564" i="3"/>
  <c r="W564" i="3"/>
  <c r="X564" i="3"/>
  <c r="AH564" i="2"/>
  <c r="AR564" i="2"/>
  <c r="AM564" i="2"/>
  <c r="BD564" i="2"/>
  <c r="BC572" i="3"/>
  <c r="BE572" i="3" s="1"/>
  <c r="BD572" i="3"/>
  <c r="K566" i="2"/>
  <c r="AB565" i="2"/>
  <c r="AS765" i="3"/>
  <c r="AN765" i="3"/>
  <c r="AX765" i="3"/>
  <c r="BJ765" i="3"/>
  <c r="BF571" i="3"/>
  <c r="AA564" i="3"/>
  <c r="AP394" i="2"/>
  <c r="AQ394" i="2"/>
  <c r="AT393" i="2"/>
  <c r="R367" i="2"/>
  <c r="AZ367" i="2"/>
  <c r="Q367" i="2"/>
  <c r="AY367" i="2"/>
  <c r="BF416" i="2"/>
  <c r="AK412" i="2"/>
  <c r="AN412" i="2" s="1"/>
  <c r="AJ417" i="2"/>
  <c r="AI417" i="2"/>
  <c r="BC417" i="2"/>
  <c r="BB417" i="2"/>
  <c r="BK575" i="3" l="1"/>
  <c r="BL575" i="3"/>
  <c r="AQ591" i="3"/>
  <c r="AT591" i="3" s="1"/>
  <c r="AR591" i="3"/>
  <c r="AU590" i="3"/>
  <c r="AL575" i="3"/>
  <c r="AM575" i="3"/>
  <c r="AW577" i="3"/>
  <c r="AV577" i="3"/>
  <c r="AZ577" i="3" s="1"/>
  <c r="W366" i="2"/>
  <c r="Y366" i="2" s="1"/>
  <c r="X366" i="2"/>
  <c r="BF572" i="3"/>
  <c r="BD573" i="3"/>
  <c r="BC573" i="3"/>
  <c r="V565" i="3"/>
  <c r="AC565" i="3"/>
  <c r="AE565" i="3" s="1"/>
  <c r="Z565" i="3"/>
  <c r="U565" i="3"/>
  <c r="AD565" i="3"/>
  <c r="Y565" i="3"/>
  <c r="AA565" i="3" s="1"/>
  <c r="V361" i="2"/>
  <c r="AR565" i="2"/>
  <c r="AH565" i="2"/>
  <c r="AM565" i="2"/>
  <c r="BD565" i="2"/>
  <c r="Q768" i="3"/>
  <c r="AH767" i="3"/>
  <c r="AB566" i="2"/>
  <c r="K567" i="2"/>
  <c r="U361" i="2"/>
  <c r="BJ766" i="3"/>
  <c r="AX766" i="3"/>
  <c r="AN766" i="3"/>
  <c r="AS766" i="3"/>
  <c r="AS394" i="2"/>
  <c r="AT394" i="2"/>
  <c r="AX368" i="2"/>
  <c r="AW368" i="2"/>
  <c r="O368" i="2"/>
  <c r="P368" i="2"/>
  <c r="AK413" i="2"/>
  <c r="AN413" i="2" s="1"/>
  <c r="AK414" i="2" s="1"/>
  <c r="AL413" i="2"/>
  <c r="BF417" i="2"/>
  <c r="AO412" i="2"/>
  <c r="BE417" i="2"/>
  <c r="AG418" i="2"/>
  <c r="AF418" i="2"/>
  <c r="AI418" i="2" s="1"/>
  <c r="BI576" i="3" l="1"/>
  <c r="BH576" i="3"/>
  <c r="AY577" i="3"/>
  <c r="AR592" i="3"/>
  <c r="AQ592" i="3"/>
  <c r="AU591" i="3"/>
  <c r="AW578" i="3"/>
  <c r="AV578" i="3"/>
  <c r="AO575" i="3"/>
  <c r="AP575" i="3"/>
  <c r="W367" i="2"/>
  <c r="Y367" i="2" s="1"/>
  <c r="X367" i="2"/>
  <c r="Z366" i="2"/>
  <c r="T362" i="2"/>
  <c r="S362" i="2"/>
  <c r="U362" i="2" s="1"/>
  <c r="AH768" i="3"/>
  <c r="Q769" i="3"/>
  <c r="AB567" i="2"/>
  <c r="K568" i="2"/>
  <c r="W565" i="3"/>
  <c r="X565" i="3"/>
  <c r="BE573" i="3"/>
  <c r="BF573" i="3"/>
  <c r="AM566" i="2"/>
  <c r="AR566" i="2"/>
  <c r="AH566" i="2"/>
  <c r="BD566" i="2"/>
  <c r="AS767" i="3"/>
  <c r="AN767" i="3"/>
  <c r="AX767" i="3"/>
  <c r="BJ767" i="3"/>
  <c r="AB565" i="3"/>
  <c r="AF565" i="3"/>
  <c r="AP395" i="2"/>
  <c r="AS395" i="2" s="1"/>
  <c r="AQ395" i="2"/>
  <c r="R368" i="2"/>
  <c r="AY368" i="2"/>
  <c r="AZ368" i="2"/>
  <c r="Q368" i="2"/>
  <c r="AO413" i="2"/>
  <c r="AL414" i="2"/>
  <c r="AO414" i="2" s="1"/>
  <c r="AJ418" i="2"/>
  <c r="AN414" i="2"/>
  <c r="AF419" i="2"/>
  <c r="AI419" i="2" s="1"/>
  <c r="AG419" i="2"/>
  <c r="BC418" i="2"/>
  <c r="BB418" i="2"/>
  <c r="BE418" i="2" s="1"/>
  <c r="BK576" i="3" l="1"/>
  <c r="BL576" i="3"/>
  <c r="AU592" i="3"/>
  <c r="AT592" i="3"/>
  <c r="AL576" i="3"/>
  <c r="AM576" i="3"/>
  <c r="AY578" i="3"/>
  <c r="AZ578" i="3"/>
  <c r="X368" i="2"/>
  <c r="W368" i="2"/>
  <c r="Z367" i="2"/>
  <c r="K569" i="2"/>
  <c r="AB568" i="2"/>
  <c r="T363" i="2"/>
  <c r="S363" i="2"/>
  <c r="AH567" i="2"/>
  <c r="AR567" i="2"/>
  <c r="AM567" i="2"/>
  <c r="BD567" i="2"/>
  <c r="V362" i="2"/>
  <c r="Y566" i="3"/>
  <c r="AC566" i="3"/>
  <c r="V566" i="3"/>
  <c r="Z566" i="3"/>
  <c r="U566" i="3"/>
  <c r="AD566" i="3"/>
  <c r="Q770" i="3"/>
  <c r="AH769" i="3"/>
  <c r="BC574" i="3"/>
  <c r="BD574" i="3"/>
  <c r="BJ768" i="3"/>
  <c r="AX768" i="3"/>
  <c r="AN768" i="3"/>
  <c r="AS768" i="3"/>
  <c r="AP396" i="2"/>
  <c r="AS396" i="2" s="1"/>
  <c r="AQ396" i="2"/>
  <c r="AT395" i="2"/>
  <c r="AX369" i="2"/>
  <c r="AW369" i="2"/>
  <c r="O369" i="2"/>
  <c r="P369" i="2"/>
  <c r="BC419" i="2"/>
  <c r="BB419" i="2"/>
  <c r="AL415" i="2"/>
  <c r="AK415" i="2"/>
  <c r="AG420" i="2"/>
  <c r="AF420" i="2"/>
  <c r="AI420" i="2" s="1"/>
  <c r="AJ419" i="2"/>
  <c r="BF418" i="2"/>
  <c r="BI577" i="3" l="1"/>
  <c r="BH577" i="3"/>
  <c r="BK577" i="3" s="1"/>
  <c r="AR593" i="3"/>
  <c r="AQ593" i="3"/>
  <c r="AV579" i="3"/>
  <c r="AW579" i="3"/>
  <c r="AO576" i="3"/>
  <c r="AP576" i="3"/>
  <c r="Y368" i="2"/>
  <c r="Z368" i="2"/>
  <c r="V363" i="2"/>
  <c r="AF566" i="3"/>
  <c r="AE566" i="3"/>
  <c r="W566" i="3"/>
  <c r="X566" i="3"/>
  <c r="AS769" i="3"/>
  <c r="AN769" i="3"/>
  <c r="AX769" i="3"/>
  <c r="BJ769" i="3"/>
  <c r="AH568" i="2"/>
  <c r="AR568" i="2"/>
  <c r="BD568" i="2"/>
  <c r="AM568" i="2"/>
  <c r="BF574" i="3"/>
  <c r="AB566" i="3"/>
  <c r="AA566" i="3"/>
  <c r="BE574" i="3"/>
  <c r="AH770" i="3"/>
  <c r="Q771" i="3"/>
  <c r="U363" i="2"/>
  <c r="K570" i="2"/>
  <c r="AB569" i="2"/>
  <c r="AP397" i="2"/>
  <c r="AS397" i="2" s="1"/>
  <c r="AQ397" i="2"/>
  <c r="AT396" i="2"/>
  <c r="R369" i="2"/>
  <c r="Q369" i="2"/>
  <c r="P370" i="2" s="1"/>
  <c r="AZ369" i="2"/>
  <c r="AY369" i="2"/>
  <c r="BF419" i="2"/>
  <c r="AO415" i="2"/>
  <c r="BE419" i="2"/>
  <c r="BB420" i="2" s="1"/>
  <c r="AF421" i="2"/>
  <c r="AI421" i="2" s="1"/>
  <c r="AG421" i="2"/>
  <c r="AJ420" i="2"/>
  <c r="AN415" i="2"/>
  <c r="BL577" i="3" l="1"/>
  <c r="BI578" i="3"/>
  <c r="BH578" i="3"/>
  <c r="AT593" i="3"/>
  <c r="AU593" i="3"/>
  <c r="AM577" i="3"/>
  <c r="AL577" i="3"/>
  <c r="AO577" i="3"/>
  <c r="AY579" i="3"/>
  <c r="AZ579" i="3"/>
  <c r="W369" i="2"/>
  <c r="X369" i="2"/>
  <c r="Q772" i="3"/>
  <c r="AH771" i="3"/>
  <c r="V567" i="3"/>
  <c r="AC567" i="3"/>
  <c r="AD567" i="3"/>
  <c r="Y567" i="3"/>
  <c r="Z567" i="3"/>
  <c r="U567" i="3"/>
  <c r="AR569" i="2"/>
  <c r="AH569" i="2"/>
  <c r="AM569" i="2"/>
  <c r="BD569" i="2"/>
  <c r="BJ770" i="3"/>
  <c r="AX770" i="3"/>
  <c r="AN770" i="3"/>
  <c r="AS770" i="3"/>
  <c r="T364" i="2"/>
  <c r="S364" i="2"/>
  <c r="K571" i="2"/>
  <c r="AB570" i="2"/>
  <c r="BD575" i="3"/>
  <c r="BC575" i="3"/>
  <c r="AQ398" i="2"/>
  <c r="AP398" i="2"/>
  <c r="AT397" i="2"/>
  <c r="O370" i="2"/>
  <c r="R370" i="2" s="1"/>
  <c r="AW370" i="2"/>
  <c r="AY370" i="2" s="1"/>
  <c r="AX370" i="2"/>
  <c r="BC420" i="2"/>
  <c r="BF420" i="2" s="1"/>
  <c r="AG422" i="2"/>
  <c r="AF422" i="2"/>
  <c r="AL416" i="2"/>
  <c r="AK416" i="2"/>
  <c r="BE420" i="2"/>
  <c r="AJ421" i="2"/>
  <c r="BK578" i="3" l="1"/>
  <c r="BL578" i="3"/>
  <c r="AQ594" i="3"/>
  <c r="AT594" i="3" s="1"/>
  <c r="AR594" i="3"/>
  <c r="AV580" i="3"/>
  <c r="AW580" i="3"/>
  <c r="AM578" i="3"/>
  <c r="AL578" i="3"/>
  <c r="AP577" i="3"/>
  <c r="Y369" i="2"/>
  <c r="Z369" i="2"/>
  <c r="AF567" i="3"/>
  <c r="Q370" i="2"/>
  <c r="O371" i="2" s="1"/>
  <c r="BE575" i="3"/>
  <c r="BF575" i="3"/>
  <c r="U364" i="2"/>
  <c r="V364" i="2"/>
  <c r="W567" i="3"/>
  <c r="X567" i="3"/>
  <c r="AH570" i="2"/>
  <c r="AR570" i="2"/>
  <c r="BD570" i="2"/>
  <c r="AM570" i="2"/>
  <c r="AE567" i="3"/>
  <c r="AB567" i="3"/>
  <c r="AS771" i="3"/>
  <c r="AN771" i="3"/>
  <c r="AX771" i="3"/>
  <c r="BJ771" i="3"/>
  <c r="K572" i="2"/>
  <c r="AB571" i="2"/>
  <c r="AA567" i="3"/>
  <c r="AH772" i="3"/>
  <c r="Q773" i="3"/>
  <c r="AS398" i="2"/>
  <c r="AT398" i="2"/>
  <c r="AZ370" i="2"/>
  <c r="AJ422" i="2"/>
  <c r="AO416" i="2"/>
  <c r="AI422" i="2"/>
  <c r="BC421" i="2"/>
  <c r="BB421" i="2"/>
  <c r="BE421" i="2" s="1"/>
  <c r="AN416" i="2"/>
  <c r="BH579" i="3" l="1"/>
  <c r="BK579" i="3" s="1"/>
  <c r="BI579" i="3"/>
  <c r="P371" i="2"/>
  <c r="AQ595" i="3"/>
  <c r="AR595" i="3"/>
  <c r="AU594" i="3"/>
  <c r="AO578" i="3"/>
  <c r="AP578" i="3"/>
  <c r="AY580" i="3"/>
  <c r="AZ580" i="3"/>
  <c r="W370" i="2"/>
  <c r="X370" i="2"/>
  <c r="AW371" i="2"/>
  <c r="AY371" i="2" s="1"/>
  <c r="AX371" i="2"/>
  <c r="BD571" i="2"/>
  <c r="AH571" i="2"/>
  <c r="AR571" i="2"/>
  <c r="AM571" i="2"/>
  <c r="T365" i="2"/>
  <c r="S365" i="2"/>
  <c r="Q774" i="3"/>
  <c r="AH773" i="3"/>
  <c r="K573" i="2"/>
  <c r="AB572" i="2"/>
  <c r="BJ772" i="3"/>
  <c r="AX772" i="3"/>
  <c r="AN772" i="3"/>
  <c r="AS772" i="3"/>
  <c r="Y568" i="3"/>
  <c r="Z568" i="3"/>
  <c r="AC568" i="3"/>
  <c r="V568" i="3"/>
  <c r="U568" i="3"/>
  <c r="AD568" i="3"/>
  <c r="BD576" i="3"/>
  <c r="BC576" i="3"/>
  <c r="AP399" i="2"/>
  <c r="AQ399" i="2"/>
  <c r="R371" i="2"/>
  <c r="Q371" i="2"/>
  <c r="AL417" i="2"/>
  <c r="AK417" i="2"/>
  <c r="AF423" i="2"/>
  <c r="AI423" i="2" s="1"/>
  <c r="AG423" i="2"/>
  <c r="BC422" i="2"/>
  <c r="BB422" i="2"/>
  <c r="BF421" i="2"/>
  <c r="BH580" i="3" l="1"/>
  <c r="BK580" i="3" s="1"/>
  <c r="BI580" i="3"/>
  <c r="BL579" i="3"/>
  <c r="AT595" i="3"/>
  <c r="AU595" i="3"/>
  <c r="AW581" i="3"/>
  <c r="AV581" i="3"/>
  <c r="AL579" i="3"/>
  <c r="AO579" i="3" s="1"/>
  <c r="AM579" i="3"/>
  <c r="AZ371" i="2"/>
  <c r="Y370" i="2"/>
  <c r="Z370" i="2"/>
  <c r="V365" i="2"/>
  <c r="AF568" i="3"/>
  <c r="AB573" i="2"/>
  <c r="K574" i="2"/>
  <c r="AS773" i="3"/>
  <c r="AN773" i="3"/>
  <c r="AX773" i="3"/>
  <c r="BJ773" i="3"/>
  <c r="W568" i="3"/>
  <c r="X568" i="3"/>
  <c r="AB568" i="3"/>
  <c r="AH774" i="3"/>
  <c r="Q775" i="3"/>
  <c r="AE568" i="3"/>
  <c r="BE576" i="3"/>
  <c r="BF576" i="3"/>
  <c r="AH572" i="2"/>
  <c r="AM572" i="2"/>
  <c r="BD572" i="2"/>
  <c r="AR572" i="2"/>
  <c r="U365" i="2"/>
  <c r="AA568" i="3"/>
  <c r="AS399" i="2"/>
  <c r="AT399" i="2"/>
  <c r="AX372" i="2"/>
  <c r="AW372" i="2"/>
  <c r="O372" i="2"/>
  <c r="P372" i="2"/>
  <c r="AJ423" i="2"/>
  <c r="BF422" i="2"/>
  <c r="AO417" i="2"/>
  <c r="AG424" i="2"/>
  <c r="AF424" i="2"/>
  <c r="BE422" i="2"/>
  <c r="AN417" i="2"/>
  <c r="BI581" i="3" l="1"/>
  <c r="BH581" i="3"/>
  <c r="BK581" i="3" s="1"/>
  <c r="BL580" i="3"/>
  <c r="AQ596" i="3"/>
  <c r="AT596" i="3" s="1"/>
  <c r="AR596" i="3"/>
  <c r="AZ581" i="3"/>
  <c r="AP579" i="3"/>
  <c r="AM580" i="3"/>
  <c r="AL580" i="3"/>
  <c r="AO580" i="3" s="1"/>
  <c r="AY581" i="3"/>
  <c r="X371" i="2"/>
  <c r="W371" i="2"/>
  <c r="Y371" i="2" s="1"/>
  <c r="V569" i="3"/>
  <c r="AC569" i="3"/>
  <c r="AE569" i="3" s="1"/>
  <c r="AD569" i="3"/>
  <c r="Y569" i="3"/>
  <c r="Z569" i="3"/>
  <c r="U569" i="3"/>
  <c r="BJ774" i="3"/>
  <c r="AX774" i="3"/>
  <c r="AN774" i="3"/>
  <c r="AS774" i="3"/>
  <c r="AB574" i="2"/>
  <c r="K575" i="2"/>
  <c r="T366" i="2"/>
  <c r="S366" i="2"/>
  <c r="Q776" i="3"/>
  <c r="AH775" i="3"/>
  <c r="BC577" i="3"/>
  <c r="BD577" i="3"/>
  <c r="AR573" i="2"/>
  <c r="AM573" i="2"/>
  <c r="AH573" i="2"/>
  <c r="BD573" i="2"/>
  <c r="AP400" i="2"/>
  <c r="AQ400" i="2"/>
  <c r="R372" i="2"/>
  <c r="AZ372" i="2"/>
  <c r="AY372" i="2"/>
  <c r="Q372" i="2"/>
  <c r="AJ424" i="2"/>
  <c r="AL418" i="2"/>
  <c r="AK418" i="2"/>
  <c r="AI424" i="2"/>
  <c r="BC423" i="2"/>
  <c r="BB423" i="2"/>
  <c r="BL581" i="3" l="1"/>
  <c r="BI582" i="3"/>
  <c r="BH582" i="3"/>
  <c r="BK582" i="3" s="1"/>
  <c r="AQ597" i="3"/>
  <c r="AT597" i="3" s="1"/>
  <c r="AR597" i="3"/>
  <c r="AU596" i="3"/>
  <c r="AM581" i="3"/>
  <c r="AL581" i="3"/>
  <c r="AP580" i="3"/>
  <c r="AV582" i="3"/>
  <c r="AY582" i="3" s="1"/>
  <c r="AW582" i="3"/>
  <c r="AB569" i="3"/>
  <c r="W372" i="2"/>
  <c r="Y372" i="2" s="1"/>
  <c r="X372" i="2"/>
  <c r="Z371" i="2"/>
  <c r="AA569" i="3"/>
  <c r="BF577" i="3"/>
  <c r="U366" i="2"/>
  <c r="V366" i="2"/>
  <c r="AS775" i="3"/>
  <c r="AN775" i="3"/>
  <c r="AX775" i="3"/>
  <c r="BJ775" i="3"/>
  <c r="K576" i="2"/>
  <c r="AB575" i="2"/>
  <c r="W569" i="3"/>
  <c r="X569" i="3"/>
  <c r="AF569" i="3"/>
  <c r="BE577" i="3"/>
  <c r="AH776" i="3"/>
  <c r="Q777" i="3"/>
  <c r="AM574" i="2"/>
  <c r="BD574" i="2"/>
  <c r="AH574" i="2"/>
  <c r="AR574" i="2"/>
  <c r="AS400" i="2"/>
  <c r="AT400" i="2"/>
  <c r="P373" i="2"/>
  <c r="AW373" i="2"/>
  <c r="AY373" i="2" s="1"/>
  <c r="O373" i="2"/>
  <c r="AX373" i="2"/>
  <c r="BF423" i="2"/>
  <c r="BE423" i="2"/>
  <c r="BC424" i="2" s="1"/>
  <c r="AO418" i="2"/>
  <c r="AN418" i="2"/>
  <c r="AF425" i="2"/>
  <c r="AG425" i="2"/>
  <c r="BL582" i="3" l="1"/>
  <c r="BH583" i="3"/>
  <c r="BK583" i="3" s="1"/>
  <c r="BI583" i="3"/>
  <c r="AZ582" i="3"/>
  <c r="AQ598" i="3"/>
  <c r="AR598" i="3"/>
  <c r="AP581" i="3"/>
  <c r="AU597" i="3"/>
  <c r="AO581" i="3"/>
  <c r="AW583" i="3"/>
  <c r="AV583" i="3"/>
  <c r="Z372" i="2"/>
  <c r="X373" i="2"/>
  <c r="W373" i="2"/>
  <c r="Q778" i="3"/>
  <c r="AH777" i="3"/>
  <c r="K577" i="2"/>
  <c r="AB576" i="2"/>
  <c r="BJ776" i="3"/>
  <c r="AX776" i="3"/>
  <c r="AN776" i="3"/>
  <c r="AS776" i="3"/>
  <c r="BD578" i="3"/>
  <c r="BC578" i="3"/>
  <c r="Z570" i="3"/>
  <c r="Y570" i="3"/>
  <c r="U570" i="3"/>
  <c r="W570" i="3" s="1"/>
  <c r="AD570" i="3"/>
  <c r="AC570" i="3"/>
  <c r="V570" i="3"/>
  <c r="BD575" i="2"/>
  <c r="AH575" i="2"/>
  <c r="AR575" i="2"/>
  <c r="AM575" i="2"/>
  <c r="T367" i="2"/>
  <c r="S367" i="2"/>
  <c r="AP401" i="2"/>
  <c r="AQ401" i="2"/>
  <c r="R373" i="2"/>
  <c r="AZ373" i="2"/>
  <c r="Q373" i="2"/>
  <c r="BB424" i="2"/>
  <c r="BE424" i="2" s="1"/>
  <c r="AJ425" i="2"/>
  <c r="AL419" i="2"/>
  <c r="AK419" i="2"/>
  <c r="AI425" i="2"/>
  <c r="BL583" i="3" l="1"/>
  <c r="BI584" i="3"/>
  <c r="BH584" i="3"/>
  <c r="AU598" i="3"/>
  <c r="AT598" i="3"/>
  <c r="AY583" i="3"/>
  <c r="AZ583" i="3"/>
  <c r="AL582" i="3"/>
  <c r="AM582" i="3"/>
  <c r="Z373" i="2"/>
  <c r="Y373" i="2"/>
  <c r="X570" i="3"/>
  <c r="BF578" i="3"/>
  <c r="U367" i="2"/>
  <c r="V367" i="2"/>
  <c r="AF570" i="3"/>
  <c r="AE570" i="3"/>
  <c r="AH576" i="2"/>
  <c r="BD576" i="2"/>
  <c r="AM576" i="2"/>
  <c r="AR576" i="2"/>
  <c r="BE578" i="3"/>
  <c r="AB577" i="2"/>
  <c r="K578" i="2"/>
  <c r="V571" i="3"/>
  <c r="AD571" i="3"/>
  <c r="Y571" i="3"/>
  <c r="AC571" i="3"/>
  <c r="Z571" i="3"/>
  <c r="U571" i="3"/>
  <c r="AS777" i="3"/>
  <c r="AN777" i="3"/>
  <c r="AX777" i="3"/>
  <c r="BJ777" i="3"/>
  <c r="AB570" i="3"/>
  <c r="AA570" i="3"/>
  <c r="AH778" i="3"/>
  <c r="Q779" i="3"/>
  <c r="AS401" i="2"/>
  <c r="AT401" i="2"/>
  <c r="O374" i="2"/>
  <c r="Q374" i="2" s="1"/>
  <c r="P374" i="2"/>
  <c r="AW374" i="2"/>
  <c r="AX374" i="2"/>
  <c r="BF424" i="2"/>
  <c r="AO419" i="2"/>
  <c r="AG426" i="2"/>
  <c r="AF426" i="2"/>
  <c r="AI426" i="2" s="1"/>
  <c r="BC425" i="2"/>
  <c r="BB425" i="2"/>
  <c r="AN419" i="2"/>
  <c r="BK584" i="3" l="1"/>
  <c r="BL584" i="3"/>
  <c r="AR599" i="3"/>
  <c r="AQ599" i="3"/>
  <c r="AU599" i="3" s="1"/>
  <c r="AO582" i="3"/>
  <c r="AP582" i="3"/>
  <c r="AV584" i="3"/>
  <c r="AW584" i="3"/>
  <c r="X374" i="2"/>
  <c r="W374" i="2"/>
  <c r="AA571" i="3"/>
  <c r="AB571" i="3"/>
  <c r="AF571" i="3"/>
  <c r="BJ778" i="3"/>
  <c r="AX778" i="3"/>
  <c r="AN778" i="3"/>
  <c r="AS778" i="3"/>
  <c r="AE571" i="3"/>
  <c r="K579" i="2"/>
  <c r="AB578" i="2"/>
  <c r="AR577" i="2"/>
  <c r="AM577" i="2"/>
  <c r="AH577" i="2"/>
  <c r="BD577" i="2"/>
  <c r="Q780" i="3"/>
  <c r="AH779" i="3"/>
  <c r="W571" i="3"/>
  <c r="X571" i="3"/>
  <c r="BD579" i="3"/>
  <c r="BC579" i="3"/>
  <c r="BE579" i="3" s="1"/>
  <c r="T368" i="2"/>
  <c r="S368" i="2"/>
  <c r="AQ402" i="2"/>
  <c r="AP402" i="2"/>
  <c r="AS402" i="2" s="1"/>
  <c r="AY374" i="2"/>
  <c r="AZ374" i="2"/>
  <c r="AW375" i="2"/>
  <c r="AX375" i="2"/>
  <c r="P375" i="2"/>
  <c r="O375" i="2"/>
  <c r="R374" i="2"/>
  <c r="BF425" i="2"/>
  <c r="AF427" i="2"/>
  <c r="AI427" i="2" s="1"/>
  <c r="AG427" i="2"/>
  <c r="BE425" i="2"/>
  <c r="AL420" i="2"/>
  <c r="AK420" i="2"/>
  <c r="AN420" i="2" s="1"/>
  <c r="AJ426" i="2"/>
  <c r="BI585" i="3" l="1"/>
  <c r="BH585" i="3"/>
  <c r="BL585" i="3" s="1"/>
  <c r="AT599" i="3"/>
  <c r="AM583" i="3"/>
  <c r="AL583" i="3"/>
  <c r="AY584" i="3"/>
  <c r="AZ584" i="3"/>
  <c r="Y374" i="2"/>
  <c r="Z374" i="2"/>
  <c r="BD580" i="3"/>
  <c r="BC580" i="3"/>
  <c r="BE580" i="3" s="1"/>
  <c r="Y572" i="3"/>
  <c r="AC572" i="3"/>
  <c r="AE572" i="3" s="1"/>
  <c r="V572" i="3"/>
  <c r="Z572" i="3"/>
  <c r="U572" i="3"/>
  <c r="W572" i="3" s="1"/>
  <c r="AD572" i="3"/>
  <c r="AM578" i="2"/>
  <c r="BD578" i="2"/>
  <c r="AH578" i="2"/>
  <c r="AR578" i="2"/>
  <c r="BF579" i="3"/>
  <c r="AS779" i="3"/>
  <c r="AN779" i="3"/>
  <c r="AX779" i="3"/>
  <c r="BJ779" i="3"/>
  <c r="AB579" i="2"/>
  <c r="K580" i="2"/>
  <c r="U368" i="2"/>
  <c r="V368" i="2"/>
  <c r="AH780" i="3"/>
  <c r="Q781" i="3"/>
  <c r="AQ403" i="2"/>
  <c r="AP403" i="2"/>
  <c r="AT402" i="2"/>
  <c r="R375" i="2"/>
  <c r="Q375" i="2"/>
  <c r="AZ375" i="2"/>
  <c r="AY375" i="2"/>
  <c r="AL421" i="2"/>
  <c r="AK421" i="2"/>
  <c r="AG428" i="2"/>
  <c r="AF428" i="2"/>
  <c r="AI428" i="2" s="1"/>
  <c r="BC426" i="2"/>
  <c r="BB426" i="2"/>
  <c r="AO420" i="2"/>
  <c r="AJ427" i="2"/>
  <c r="BK585" i="3" l="1"/>
  <c r="BI586" i="3" s="1"/>
  <c r="AR600" i="3"/>
  <c r="AQ600" i="3"/>
  <c r="AU600" i="3" s="1"/>
  <c r="AO583" i="3"/>
  <c r="AP583" i="3"/>
  <c r="AW585" i="3"/>
  <c r="AV585" i="3"/>
  <c r="W375" i="2"/>
  <c r="Y375" i="2" s="1"/>
  <c r="X375" i="2"/>
  <c r="BF580" i="3"/>
  <c r="BC581" i="3"/>
  <c r="BD581" i="3"/>
  <c r="BJ780" i="3"/>
  <c r="AX780" i="3"/>
  <c r="AN780" i="3"/>
  <c r="AS780" i="3"/>
  <c r="BD579" i="2"/>
  <c r="AM579" i="2"/>
  <c r="AR579" i="2"/>
  <c r="AH579" i="2"/>
  <c r="X572" i="3"/>
  <c r="AB572" i="3"/>
  <c r="AA572" i="3"/>
  <c r="T369" i="2"/>
  <c r="S369" i="2"/>
  <c r="Z573" i="3"/>
  <c r="U573" i="3"/>
  <c r="W573" i="3" s="1"/>
  <c r="AC573" i="3"/>
  <c r="AD573" i="3"/>
  <c r="Y573" i="3"/>
  <c r="AB573" i="3" s="1"/>
  <c r="V573" i="3"/>
  <c r="Q782" i="3"/>
  <c r="AH781" i="3"/>
  <c r="K581" i="2"/>
  <c r="AB580" i="2"/>
  <c r="AF572" i="3"/>
  <c r="AS403" i="2"/>
  <c r="AT403" i="2"/>
  <c r="O376" i="2"/>
  <c r="Q376" i="2" s="1"/>
  <c r="AX376" i="2"/>
  <c r="AW376" i="2"/>
  <c r="P376" i="2"/>
  <c r="BF426" i="2"/>
  <c r="AO421" i="2"/>
  <c r="AF429" i="2"/>
  <c r="AI429" i="2" s="1"/>
  <c r="AG429" i="2"/>
  <c r="AN421" i="2"/>
  <c r="BE426" i="2"/>
  <c r="AJ428" i="2"/>
  <c r="BH586" i="3" l="1"/>
  <c r="AT600" i="3"/>
  <c r="AR601" i="3" s="1"/>
  <c r="AQ601" i="3"/>
  <c r="AY585" i="3"/>
  <c r="AZ585" i="3"/>
  <c r="AL584" i="3"/>
  <c r="AM584" i="3"/>
  <c r="AO584" i="3"/>
  <c r="W376" i="2"/>
  <c r="Y376" i="2" s="1"/>
  <c r="X376" i="2"/>
  <c r="Z375" i="2"/>
  <c r="V369" i="2"/>
  <c r="AF573" i="3"/>
  <c r="BF581" i="3"/>
  <c r="AH580" i="2"/>
  <c r="AR580" i="2"/>
  <c r="AM580" i="2"/>
  <c r="BD580" i="2"/>
  <c r="U574" i="3"/>
  <c r="AD574" i="3"/>
  <c r="Z574" i="3"/>
  <c r="Y574" i="3"/>
  <c r="AC574" i="3"/>
  <c r="V574" i="3"/>
  <c r="K122" i="22" s="1"/>
  <c r="D122" i="22" s="1"/>
  <c r="K582" i="2"/>
  <c r="AB581" i="2"/>
  <c r="X573" i="3"/>
  <c r="AS781" i="3"/>
  <c r="AN781" i="3"/>
  <c r="AX781" i="3"/>
  <c r="BJ781" i="3"/>
  <c r="AE573" i="3"/>
  <c r="BE581" i="3"/>
  <c r="AH782" i="3"/>
  <c r="Q783" i="3"/>
  <c r="U369" i="2"/>
  <c r="AA573" i="3"/>
  <c r="AP404" i="2"/>
  <c r="AQ404" i="2"/>
  <c r="AY376" i="2"/>
  <c r="AZ376" i="2"/>
  <c r="AW377" i="2"/>
  <c r="AX377" i="2"/>
  <c r="P377" i="2"/>
  <c r="O377" i="2"/>
  <c r="R376" i="2"/>
  <c r="AG430" i="2"/>
  <c r="AF430" i="2"/>
  <c r="AL422" i="2"/>
  <c r="AK422" i="2"/>
  <c r="BC427" i="2"/>
  <c r="BB427" i="2"/>
  <c r="BE427" i="2" s="1"/>
  <c r="AJ429" i="2"/>
  <c r="BL586" i="3" l="1"/>
  <c r="BK586" i="3"/>
  <c r="AU601" i="3"/>
  <c r="AT601" i="3"/>
  <c r="AL585" i="3"/>
  <c r="AO585" i="3" s="1"/>
  <c r="AM585" i="3"/>
  <c r="AP584" i="3"/>
  <c r="AV586" i="3"/>
  <c r="AW586" i="3"/>
  <c r="W377" i="2"/>
  <c r="X377" i="2"/>
  <c r="Z376" i="2"/>
  <c r="AA574" i="3"/>
  <c r="S370" i="2"/>
  <c r="U370" i="2" s="1"/>
  <c r="T370" i="2"/>
  <c r="BJ782" i="3"/>
  <c r="AX782" i="3"/>
  <c r="AN782" i="3"/>
  <c r="AS782" i="3"/>
  <c r="AR581" i="2"/>
  <c r="AH581" i="2"/>
  <c r="AM581" i="2"/>
  <c r="BD581" i="2"/>
  <c r="AB574" i="3"/>
  <c r="R377" i="2"/>
  <c r="BC582" i="3"/>
  <c r="BE582" i="3" s="1"/>
  <c r="BD582" i="3"/>
  <c r="AB582" i="2"/>
  <c r="K583" i="2"/>
  <c r="Q784" i="3"/>
  <c r="AH783" i="3"/>
  <c r="AE574" i="3"/>
  <c r="AF574" i="3"/>
  <c r="W574" i="3"/>
  <c r="X574" i="3"/>
  <c r="M122" i="22"/>
  <c r="E122" i="22" s="1"/>
  <c r="G122" i="22" s="1"/>
  <c r="AS404" i="2"/>
  <c r="AT404" i="2"/>
  <c r="AY377" i="2"/>
  <c r="Q377" i="2"/>
  <c r="AZ377" i="2"/>
  <c r="AO422" i="2"/>
  <c r="AJ430" i="2"/>
  <c r="AN422" i="2"/>
  <c r="AK423" i="2" s="1"/>
  <c r="BC428" i="2"/>
  <c r="BB428" i="2"/>
  <c r="AI430" i="2"/>
  <c r="BF427" i="2"/>
  <c r="BH587" i="3" l="1"/>
  <c r="BK587" i="3" s="1"/>
  <c r="BI587" i="3"/>
  <c r="BL587" i="3" s="1"/>
  <c r="AQ602" i="3"/>
  <c r="AT602" i="3" s="1"/>
  <c r="AR602" i="3"/>
  <c r="AY586" i="3"/>
  <c r="AZ586" i="3"/>
  <c r="AL586" i="3"/>
  <c r="AM586" i="3"/>
  <c r="L123" i="22" s="1"/>
  <c r="AP585" i="3"/>
  <c r="Y377" i="2"/>
  <c r="Z377" i="2"/>
  <c r="BF582" i="3"/>
  <c r="T371" i="2"/>
  <c r="S371" i="2"/>
  <c r="C122" i="22"/>
  <c r="BD583" i="3"/>
  <c r="BC583" i="3"/>
  <c r="AB583" i="2"/>
  <c r="K584" i="2"/>
  <c r="AD575" i="3"/>
  <c r="Y575" i="3"/>
  <c r="V575" i="3"/>
  <c r="Z575" i="3"/>
  <c r="U575" i="3"/>
  <c r="W575" i="3" s="1"/>
  <c r="AC575" i="3"/>
  <c r="AH784" i="3"/>
  <c r="Q785" i="3"/>
  <c r="AS783" i="3"/>
  <c r="AN783" i="3"/>
  <c r="AX783" i="3"/>
  <c r="BJ783" i="3"/>
  <c r="AM582" i="2"/>
  <c r="AH582" i="2"/>
  <c r="AR582" i="2"/>
  <c r="BD582" i="2"/>
  <c r="V370" i="2"/>
  <c r="AP405" i="2"/>
  <c r="AS405" i="2" s="1"/>
  <c r="AQ405" i="2"/>
  <c r="O378" i="2"/>
  <c r="Q378" i="2" s="1"/>
  <c r="P378" i="2"/>
  <c r="AW378" i="2"/>
  <c r="AY378" i="2" s="1"/>
  <c r="AX378" i="2"/>
  <c r="AN423" i="2"/>
  <c r="AK424" i="2" s="1"/>
  <c r="AL423" i="2"/>
  <c r="AO423" i="2" s="1"/>
  <c r="AF431" i="2"/>
  <c r="AG431" i="2"/>
  <c r="BF428" i="2"/>
  <c r="BE428" i="2"/>
  <c r="BI588" i="3" l="1"/>
  <c r="BH588" i="3"/>
  <c r="AQ603" i="3"/>
  <c r="AT603" i="3" s="1"/>
  <c r="AR603" i="3"/>
  <c r="AU602" i="3"/>
  <c r="AO586" i="3"/>
  <c r="AP586" i="3"/>
  <c r="N123" i="22"/>
  <c r="AW587" i="3"/>
  <c r="AV587" i="3"/>
  <c r="X378" i="2"/>
  <c r="W378" i="2"/>
  <c r="Y378" i="2" s="1"/>
  <c r="V371" i="2"/>
  <c r="Y576" i="3"/>
  <c r="AC576" i="3"/>
  <c r="V576" i="3"/>
  <c r="U576" i="3"/>
  <c r="AD576" i="3"/>
  <c r="Z576" i="3"/>
  <c r="BJ784" i="3"/>
  <c r="AX784" i="3"/>
  <c r="AN784" i="3"/>
  <c r="AS784" i="3"/>
  <c r="K585" i="2"/>
  <c r="AB584" i="2"/>
  <c r="AM583" i="2"/>
  <c r="BD583" i="2"/>
  <c r="AH583" i="2"/>
  <c r="AR583" i="2"/>
  <c r="U371" i="2"/>
  <c r="AE575" i="3"/>
  <c r="AF575" i="3"/>
  <c r="AB575" i="3"/>
  <c r="AA575" i="3"/>
  <c r="BE583" i="3"/>
  <c r="BF583" i="3"/>
  <c r="Q786" i="3"/>
  <c r="AH785" i="3"/>
  <c r="X575" i="3"/>
  <c r="AP406" i="2"/>
  <c r="AS406" i="2" s="1"/>
  <c r="AQ406" i="2"/>
  <c r="AT405" i="2"/>
  <c r="R378" i="2"/>
  <c r="AX379" i="2"/>
  <c r="P379" i="2"/>
  <c r="AW379" i="2"/>
  <c r="O379" i="2"/>
  <c r="AZ378" i="2"/>
  <c r="AL424" i="2"/>
  <c r="AO424" i="2" s="1"/>
  <c r="AJ431" i="2"/>
  <c r="BC429" i="2"/>
  <c r="BB429" i="2"/>
  <c r="AI431" i="2"/>
  <c r="AN424" i="2"/>
  <c r="BK588" i="3" l="1"/>
  <c r="BL588" i="3"/>
  <c r="AQ604" i="3"/>
  <c r="AR604" i="3"/>
  <c r="AZ587" i="3"/>
  <c r="AU603" i="3"/>
  <c r="AY587" i="3"/>
  <c r="AT604" i="3"/>
  <c r="AU604" i="3"/>
  <c r="AL587" i="3"/>
  <c r="AO587" i="3" s="1"/>
  <c r="AM587" i="3"/>
  <c r="W379" i="2"/>
  <c r="X379" i="2"/>
  <c r="Z378" i="2"/>
  <c r="X576" i="3"/>
  <c r="AE576" i="3"/>
  <c r="W576" i="3"/>
  <c r="AC577" i="3" s="1"/>
  <c r="K586" i="2"/>
  <c r="AB585" i="2"/>
  <c r="BD584" i="3"/>
  <c r="BC584" i="3"/>
  <c r="AS785" i="3"/>
  <c r="AN785" i="3"/>
  <c r="AX785" i="3"/>
  <c r="BJ785" i="3"/>
  <c r="S372" i="2"/>
  <c r="T372" i="2"/>
  <c r="AF576" i="3"/>
  <c r="AH786" i="3"/>
  <c r="Q787" i="3"/>
  <c r="AH584" i="2"/>
  <c r="AR584" i="2"/>
  <c r="BD584" i="2"/>
  <c r="AM584" i="2"/>
  <c r="AA576" i="3"/>
  <c r="AB576" i="3"/>
  <c r="AQ407" i="2"/>
  <c r="AP407" i="2"/>
  <c r="AT406" i="2"/>
  <c r="R379" i="2"/>
  <c r="AZ379" i="2"/>
  <c r="AY379" i="2"/>
  <c r="Q379" i="2"/>
  <c r="BF429" i="2"/>
  <c r="AL425" i="2"/>
  <c r="AK425" i="2"/>
  <c r="AG432" i="2"/>
  <c r="AF432" i="2"/>
  <c r="AI432" i="2" s="1"/>
  <c r="BE429" i="2"/>
  <c r="BH589" i="3" l="1"/>
  <c r="BK589" i="3" s="1"/>
  <c r="BI589" i="3"/>
  <c r="AP587" i="3"/>
  <c r="AM588" i="3"/>
  <c r="AL588" i="3"/>
  <c r="AO588" i="3" s="1"/>
  <c r="AR605" i="3"/>
  <c r="AQ605" i="3"/>
  <c r="AW588" i="3"/>
  <c r="AV588" i="3"/>
  <c r="Y379" i="2"/>
  <c r="Z379" i="2"/>
  <c r="AD577" i="3"/>
  <c r="U577" i="3"/>
  <c r="W577" i="3" s="1"/>
  <c r="Y577" i="3"/>
  <c r="AA577" i="3" s="1"/>
  <c r="V577" i="3"/>
  <c r="Z577" i="3"/>
  <c r="V372" i="2"/>
  <c r="BJ786" i="3"/>
  <c r="AX786" i="3"/>
  <c r="AN786" i="3"/>
  <c r="AS786" i="3"/>
  <c r="Q788" i="3"/>
  <c r="AH787" i="3"/>
  <c r="BE584" i="3"/>
  <c r="BF584" i="3"/>
  <c r="AR585" i="2"/>
  <c r="AH585" i="2"/>
  <c r="AM585" i="2"/>
  <c r="BD585" i="2"/>
  <c r="U372" i="2"/>
  <c r="AE577" i="3"/>
  <c r="AF577" i="3"/>
  <c r="K587" i="2"/>
  <c r="AB586" i="2"/>
  <c r="AS407" i="2"/>
  <c r="AT407" i="2"/>
  <c r="O380" i="2"/>
  <c r="Q380" i="2" s="1"/>
  <c r="AX380" i="2"/>
  <c r="P380" i="2"/>
  <c r="AW380" i="2"/>
  <c r="AO425" i="2"/>
  <c r="AF433" i="2"/>
  <c r="AG433" i="2"/>
  <c r="BC430" i="2"/>
  <c r="BB430" i="2"/>
  <c r="BE430" i="2" s="1"/>
  <c r="AJ432" i="2"/>
  <c r="AN425" i="2"/>
  <c r="BI590" i="3" l="1"/>
  <c r="BH590" i="3"/>
  <c r="BL589" i="3"/>
  <c r="AZ588" i="3"/>
  <c r="AU605" i="3"/>
  <c r="AY588" i="3"/>
  <c r="AT605" i="3"/>
  <c r="AP588" i="3"/>
  <c r="AM589" i="3"/>
  <c r="AL589" i="3"/>
  <c r="AO589" i="3" s="1"/>
  <c r="W380" i="2"/>
  <c r="Y380" i="2" s="1"/>
  <c r="X380" i="2"/>
  <c r="X577" i="3"/>
  <c r="AB577" i="3"/>
  <c r="K588" i="2"/>
  <c r="AB587" i="2"/>
  <c r="BD585" i="3"/>
  <c r="BC585" i="3"/>
  <c r="BE585" i="3" s="1"/>
  <c r="AS787" i="3"/>
  <c r="AN787" i="3"/>
  <c r="AX787" i="3"/>
  <c r="BJ787" i="3"/>
  <c r="AH586" i="2"/>
  <c r="AR586" i="2"/>
  <c r="BD586" i="2"/>
  <c r="AM586" i="2"/>
  <c r="S373" i="2"/>
  <c r="U373" i="2" s="1"/>
  <c r="T373" i="2"/>
  <c r="U578" i="3"/>
  <c r="AD578" i="3"/>
  <c r="Z578" i="3"/>
  <c r="AC578" i="3"/>
  <c r="AE578" i="3" s="1"/>
  <c r="Y578" i="3"/>
  <c r="V578" i="3"/>
  <c r="AH788" i="3"/>
  <c r="Q789" i="3"/>
  <c r="AQ408" i="2"/>
  <c r="AP408" i="2"/>
  <c r="AY380" i="2"/>
  <c r="AZ380" i="2"/>
  <c r="P381" i="2"/>
  <c r="AW381" i="2"/>
  <c r="O381" i="2"/>
  <c r="AX381" i="2"/>
  <c r="R380" i="2"/>
  <c r="AJ433" i="2"/>
  <c r="AL426" i="2"/>
  <c r="AK426" i="2"/>
  <c r="AN426" i="2" s="1"/>
  <c r="BF430" i="2"/>
  <c r="BC431" i="2"/>
  <c r="BB431" i="2"/>
  <c r="BE431" i="2" s="1"/>
  <c r="AI433" i="2"/>
  <c r="BK590" i="3" l="1"/>
  <c r="BL590" i="3"/>
  <c r="AP589" i="3"/>
  <c r="AV589" i="3"/>
  <c r="AW589" i="3"/>
  <c r="AL590" i="3"/>
  <c r="AM590" i="3"/>
  <c r="AR606" i="3"/>
  <c r="AQ606" i="3"/>
  <c r="W381" i="2"/>
  <c r="Y381" i="2" s="1"/>
  <c r="X381" i="2"/>
  <c r="Z380" i="2"/>
  <c r="AT408" i="2"/>
  <c r="AB578" i="3"/>
  <c r="BD586" i="3"/>
  <c r="BC586" i="3"/>
  <c r="BE586" i="3" s="1"/>
  <c r="S374" i="2"/>
  <c r="T374" i="2"/>
  <c r="W578" i="3"/>
  <c r="X578" i="3"/>
  <c r="AA578" i="3"/>
  <c r="Q790" i="3"/>
  <c r="AH789" i="3"/>
  <c r="AF578" i="3"/>
  <c r="V373" i="2"/>
  <c r="AR587" i="2"/>
  <c r="AM587" i="2"/>
  <c r="BD587" i="2"/>
  <c r="AH587" i="2"/>
  <c r="BJ788" i="3"/>
  <c r="AX788" i="3"/>
  <c r="AN788" i="3"/>
  <c r="AS788" i="3"/>
  <c r="BF585" i="3"/>
  <c r="K589" i="2"/>
  <c r="AB588" i="2"/>
  <c r="AS408" i="2"/>
  <c r="AZ381" i="2"/>
  <c r="Q381" i="2"/>
  <c r="R381" i="2"/>
  <c r="AY381" i="2"/>
  <c r="AL427" i="2"/>
  <c r="AK427" i="2"/>
  <c r="AG434" i="2"/>
  <c r="AF434" i="2"/>
  <c r="BC432" i="2"/>
  <c r="BB432" i="2"/>
  <c r="BF431" i="2"/>
  <c r="AO426" i="2"/>
  <c r="BH591" i="3" l="1"/>
  <c r="BK591" i="3" s="1"/>
  <c r="BI591" i="3"/>
  <c r="AO590" i="3"/>
  <c r="AP590" i="3"/>
  <c r="AT606" i="3"/>
  <c r="AU606" i="3"/>
  <c r="AY589" i="3"/>
  <c r="AZ589" i="3"/>
  <c r="X382" i="2"/>
  <c r="W382" i="2"/>
  <c r="Z381" i="2"/>
  <c r="BF586" i="3"/>
  <c r="AH790" i="3"/>
  <c r="Q791" i="3"/>
  <c r="AB589" i="2"/>
  <c r="K590" i="2"/>
  <c r="AS789" i="3"/>
  <c r="AN789" i="3"/>
  <c r="AX789" i="3"/>
  <c r="BJ789" i="3"/>
  <c r="Z579" i="3"/>
  <c r="U579" i="3"/>
  <c r="AC579" i="3"/>
  <c r="AD579" i="3"/>
  <c r="Y579" i="3"/>
  <c r="V579" i="3"/>
  <c r="BD587" i="3"/>
  <c r="BC587" i="3"/>
  <c r="AH588" i="2"/>
  <c r="AM588" i="2"/>
  <c r="BD588" i="2"/>
  <c r="AR588" i="2"/>
  <c r="U374" i="2"/>
  <c r="V374" i="2"/>
  <c r="AQ409" i="2"/>
  <c r="AP409" i="2"/>
  <c r="AS409" i="2" s="1"/>
  <c r="AX382" i="2"/>
  <c r="P382" i="2"/>
  <c r="AW382" i="2"/>
  <c r="O382" i="2"/>
  <c r="BF432" i="2"/>
  <c r="AJ434" i="2"/>
  <c r="AO427" i="2"/>
  <c r="AI434" i="2"/>
  <c r="BE432" i="2"/>
  <c r="AN427" i="2"/>
  <c r="BI592" i="3" l="1"/>
  <c r="BH592" i="3"/>
  <c r="BL591" i="3"/>
  <c r="AB579" i="3"/>
  <c r="Z382" i="2"/>
  <c r="AR607" i="3"/>
  <c r="AQ607" i="3"/>
  <c r="AU607" i="3" s="1"/>
  <c r="AW590" i="3"/>
  <c r="AV590" i="3"/>
  <c r="AY590" i="3"/>
  <c r="AL591" i="3"/>
  <c r="AM591" i="3"/>
  <c r="Y382" i="2"/>
  <c r="X383" i="2" s="1"/>
  <c r="AA579" i="3"/>
  <c r="BF587" i="3"/>
  <c r="AB590" i="2"/>
  <c r="K591" i="2"/>
  <c r="S375" i="2"/>
  <c r="T375" i="2"/>
  <c r="AF579" i="3"/>
  <c r="AE579" i="3"/>
  <c r="AR589" i="2"/>
  <c r="AM589" i="2"/>
  <c r="AH589" i="2"/>
  <c r="BD589" i="2"/>
  <c r="BE587" i="3"/>
  <c r="W579" i="3"/>
  <c r="X579" i="3"/>
  <c r="Q792" i="3"/>
  <c r="AH791" i="3"/>
  <c r="BJ790" i="3"/>
  <c r="AX790" i="3"/>
  <c r="AN790" i="3"/>
  <c r="AS790" i="3"/>
  <c r="AP410" i="2"/>
  <c r="AS410" i="2" s="1"/>
  <c r="AQ410" i="2"/>
  <c r="AT409" i="2"/>
  <c r="R382" i="2"/>
  <c r="Q382" i="2"/>
  <c r="AY382" i="2"/>
  <c r="AZ382" i="2"/>
  <c r="BC433" i="2"/>
  <c r="BB433" i="2"/>
  <c r="AL428" i="2"/>
  <c r="AK428" i="2"/>
  <c r="AF435" i="2"/>
  <c r="AG435" i="2"/>
  <c r="BL592" i="3" l="1"/>
  <c r="BK592" i="3"/>
  <c r="AT607" i="3"/>
  <c r="AW591" i="3"/>
  <c r="AV591" i="3"/>
  <c r="AZ591" i="3" s="1"/>
  <c r="AP591" i="3"/>
  <c r="AR608" i="3"/>
  <c r="AQ608" i="3"/>
  <c r="AU608" i="3" s="1"/>
  <c r="AO591" i="3"/>
  <c r="AZ590" i="3"/>
  <c r="W383" i="2"/>
  <c r="Z383" i="2" s="1"/>
  <c r="AH792" i="3"/>
  <c r="Q793" i="3"/>
  <c r="BC588" i="3"/>
  <c r="BD588" i="3"/>
  <c r="AT410" i="2"/>
  <c r="U375" i="2"/>
  <c r="V375" i="2"/>
  <c r="AB591" i="2"/>
  <c r="K592" i="2"/>
  <c r="AS791" i="3"/>
  <c r="AN791" i="3"/>
  <c r="AX791" i="3"/>
  <c r="BJ791" i="3"/>
  <c r="Y580" i="3"/>
  <c r="AC580" i="3"/>
  <c r="AE580" i="3" s="1"/>
  <c r="V580" i="3"/>
  <c r="Z580" i="3"/>
  <c r="U580" i="3"/>
  <c r="AD580" i="3"/>
  <c r="AR590" i="2"/>
  <c r="BD590" i="2"/>
  <c r="AH590" i="2"/>
  <c r="AM590" i="2"/>
  <c r="AQ411" i="2"/>
  <c r="AP411" i="2"/>
  <c r="AX383" i="2"/>
  <c r="P383" i="2"/>
  <c r="O383" i="2"/>
  <c r="AW383" i="2"/>
  <c r="AJ435" i="2"/>
  <c r="AO428" i="2"/>
  <c r="BF433" i="2"/>
  <c r="AI435" i="2"/>
  <c r="AN428" i="2"/>
  <c r="BE433" i="2"/>
  <c r="BH593" i="3" l="1"/>
  <c r="BI593" i="3"/>
  <c r="AY591" i="3"/>
  <c r="AT608" i="3"/>
  <c r="AV592" i="3"/>
  <c r="AY592" i="3" s="1"/>
  <c r="AW592" i="3"/>
  <c r="AL592" i="3"/>
  <c r="AM592" i="3"/>
  <c r="AO592" i="3"/>
  <c r="Y383" i="2"/>
  <c r="X384" i="2" s="1"/>
  <c r="W580" i="3"/>
  <c r="X580" i="3"/>
  <c r="S376" i="2"/>
  <c r="U376" i="2" s="1"/>
  <c r="T376" i="2"/>
  <c r="K593" i="2"/>
  <c r="AB592" i="2"/>
  <c r="BF588" i="3"/>
  <c r="BD591" i="2"/>
  <c r="AM591" i="2"/>
  <c r="AH591" i="2"/>
  <c r="AR591" i="2"/>
  <c r="Q794" i="3"/>
  <c r="AH793" i="3"/>
  <c r="AB580" i="3"/>
  <c r="AA580" i="3"/>
  <c r="AF580" i="3"/>
  <c r="BE588" i="3"/>
  <c r="BJ792" i="3"/>
  <c r="AX792" i="3"/>
  <c r="AN792" i="3"/>
  <c r="AS792" i="3"/>
  <c r="AT411" i="2"/>
  <c r="AS411" i="2"/>
  <c r="AQ412" i="2" s="1"/>
  <c r="AZ383" i="2"/>
  <c r="AY383" i="2"/>
  <c r="Q383" i="2"/>
  <c r="R383" i="2"/>
  <c r="AG436" i="2"/>
  <c r="AF436" i="2"/>
  <c r="BC434" i="2"/>
  <c r="BB434" i="2"/>
  <c r="AL429" i="2"/>
  <c r="AK429" i="2"/>
  <c r="BK593" i="3" l="1"/>
  <c r="BL593" i="3"/>
  <c r="AW593" i="3"/>
  <c r="AV593" i="3"/>
  <c r="AM593" i="3"/>
  <c r="AL593" i="3"/>
  <c r="AO593" i="3" s="1"/>
  <c r="AZ592" i="3"/>
  <c r="AP592" i="3"/>
  <c r="AR609" i="3"/>
  <c r="AQ609" i="3"/>
  <c r="AT609" i="3"/>
  <c r="W384" i="2"/>
  <c r="Y384" i="2" s="1"/>
  <c r="AH794" i="3"/>
  <c r="Q795" i="3"/>
  <c r="T377" i="2"/>
  <c r="S377" i="2"/>
  <c r="BD589" i="3"/>
  <c r="BC589" i="3"/>
  <c r="AS793" i="3"/>
  <c r="AN793" i="3"/>
  <c r="AX793" i="3"/>
  <c r="BJ793" i="3"/>
  <c r="K594" i="2"/>
  <c r="AB593" i="2"/>
  <c r="V581" i="3"/>
  <c r="AC581" i="3"/>
  <c r="Z581" i="3"/>
  <c r="U581" i="3"/>
  <c r="AD581" i="3"/>
  <c r="Y581" i="3"/>
  <c r="BD592" i="2"/>
  <c r="AH592" i="2"/>
  <c r="AM592" i="2"/>
  <c r="AR592" i="2"/>
  <c r="V376" i="2"/>
  <c r="AP412" i="2"/>
  <c r="AS412" i="2" s="1"/>
  <c r="AX384" i="2"/>
  <c r="AW384" i="2"/>
  <c r="O384" i="2"/>
  <c r="P384" i="2"/>
  <c r="AO429" i="2"/>
  <c r="BF434" i="2"/>
  <c r="BE434" i="2"/>
  <c r="BC435" i="2" s="1"/>
  <c r="AN429" i="2"/>
  <c r="AJ436" i="2"/>
  <c r="AI436" i="2"/>
  <c r="BH594" i="3" l="1"/>
  <c r="BI594" i="3"/>
  <c r="AU609" i="3"/>
  <c r="AP593" i="3"/>
  <c r="AQ610" i="3"/>
  <c r="AT610" i="3" s="1"/>
  <c r="AR610" i="3"/>
  <c r="AY593" i="3"/>
  <c r="AZ593" i="3"/>
  <c r="AL594" i="3"/>
  <c r="AO594" i="3" s="1"/>
  <c r="AM594" i="3"/>
  <c r="Z384" i="2"/>
  <c r="X385" i="2"/>
  <c r="W385" i="2"/>
  <c r="Y385" i="2" s="1"/>
  <c r="AB581" i="3"/>
  <c r="AF581" i="3"/>
  <c r="AE581" i="3"/>
  <c r="AB594" i="2"/>
  <c r="K595" i="2"/>
  <c r="BD593" i="2"/>
  <c r="AH593" i="2"/>
  <c r="AM593" i="2"/>
  <c r="AR593" i="2"/>
  <c r="U377" i="2"/>
  <c r="V377" i="2"/>
  <c r="BE589" i="3"/>
  <c r="BF589" i="3"/>
  <c r="Q796" i="3"/>
  <c r="AH795" i="3"/>
  <c r="W581" i="3"/>
  <c r="X581" i="3"/>
  <c r="AA581" i="3"/>
  <c r="BJ794" i="3"/>
  <c r="AX794" i="3"/>
  <c r="AN794" i="3"/>
  <c r="AS794" i="3"/>
  <c r="AT412" i="2"/>
  <c r="AQ413" i="2"/>
  <c r="AP413" i="2"/>
  <c r="AZ384" i="2"/>
  <c r="Q384" i="2"/>
  <c r="R384" i="2"/>
  <c r="AY384" i="2"/>
  <c r="BB435" i="2"/>
  <c r="BE435" i="2" s="1"/>
  <c r="BC436" i="2" s="1"/>
  <c r="AF437" i="2"/>
  <c r="AG437" i="2"/>
  <c r="AL430" i="2"/>
  <c r="AK430" i="2"/>
  <c r="AN430" i="2" s="1"/>
  <c r="BK594" i="3" l="1"/>
  <c r="BL594" i="3"/>
  <c r="AP594" i="3"/>
  <c r="AR611" i="3"/>
  <c r="AQ611" i="3"/>
  <c r="AU610" i="3"/>
  <c r="AM595" i="3"/>
  <c r="AL595" i="3"/>
  <c r="AO595" i="3" s="1"/>
  <c r="AW594" i="3"/>
  <c r="AV594" i="3"/>
  <c r="Z385" i="2"/>
  <c r="W386" i="2"/>
  <c r="Y386" i="2" s="1"/>
  <c r="X386" i="2"/>
  <c r="AS795" i="3"/>
  <c r="AN795" i="3"/>
  <c r="AX795" i="3"/>
  <c r="BJ795" i="3"/>
  <c r="Z582" i="3"/>
  <c r="Y582" i="3"/>
  <c r="AA582" i="3" s="1"/>
  <c r="U582" i="3"/>
  <c r="AD582" i="3"/>
  <c r="AC582" i="3"/>
  <c r="AE582" i="3" s="1"/>
  <c r="V582" i="3"/>
  <c r="BC590" i="3"/>
  <c r="BD590" i="3"/>
  <c r="BD594" i="2"/>
  <c r="AH594" i="2"/>
  <c r="AR594" i="2"/>
  <c r="AM594" i="2"/>
  <c r="AH796" i="3"/>
  <c r="Q797" i="3"/>
  <c r="S378" i="2"/>
  <c r="T378" i="2"/>
  <c r="AB595" i="2"/>
  <c r="K596" i="2"/>
  <c r="AT413" i="2"/>
  <c r="AS413" i="2"/>
  <c r="O385" i="2"/>
  <c r="AX385" i="2"/>
  <c r="AW385" i="2"/>
  <c r="P385" i="2"/>
  <c r="BB436" i="2"/>
  <c r="BF436" i="2" s="1"/>
  <c r="BF435" i="2"/>
  <c r="AJ437" i="2"/>
  <c r="AL431" i="2"/>
  <c r="AK431" i="2"/>
  <c r="AI437" i="2"/>
  <c r="AO430" i="2"/>
  <c r="BH595" i="3" l="1"/>
  <c r="BK595" i="3" s="1"/>
  <c r="BI595" i="3"/>
  <c r="AP595" i="3"/>
  <c r="AY594" i="3"/>
  <c r="AZ594" i="3"/>
  <c r="AT611" i="3"/>
  <c r="AU611" i="3"/>
  <c r="AL596" i="3"/>
  <c r="AM596" i="3"/>
  <c r="W387" i="2"/>
  <c r="Y387" i="2" s="1"/>
  <c r="X387" i="2"/>
  <c r="Z386" i="2"/>
  <c r="X582" i="3"/>
  <c r="AB582" i="3"/>
  <c r="BF590" i="3"/>
  <c r="BE590" i="3"/>
  <c r="BD591" i="3" s="1"/>
  <c r="U378" i="2"/>
  <c r="V378" i="2"/>
  <c r="W582" i="3"/>
  <c r="AB596" i="2"/>
  <c r="K597" i="2"/>
  <c r="Q798" i="3"/>
  <c r="AH797" i="3"/>
  <c r="BD595" i="2"/>
  <c r="AM595" i="2"/>
  <c r="AH595" i="2"/>
  <c r="AR595" i="2"/>
  <c r="BJ796" i="3"/>
  <c r="AX796" i="3"/>
  <c r="AN796" i="3"/>
  <c r="AS796" i="3"/>
  <c r="AF582" i="3"/>
  <c r="AQ414" i="2"/>
  <c r="AP414" i="2"/>
  <c r="AS414" i="2" s="1"/>
  <c r="AZ385" i="2"/>
  <c r="Q385" i="2"/>
  <c r="R385" i="2"/>
  <c r="AY385" i="2"/>
  <c r="BE436" i="2"/>
  <c r="BB437" i="2" s="1"/>
  <c r="BE437" i="2" s="1"/>
  <c r="AG438" i="2"/>
  <c r="AF438" i="2"/>
  <c r="AO431" i="2"/>
  <c r="AN431" i="2"/>
  <c r="BI596" i="3" l="1"/>
  <c r="BH596" i="3"/>
  <c r="BL595" i="3"/>
  <c r="AQ612" i="3"/>
  <c r="AR612" i="3"/>
  <c r="AO596" i="3"/>
  <c r="AP596" i="3"/>
  <c r="AW595" i="3"/>
  <c r="AV595" i="3"/>
  <c r="Z387" i="2"/>
  <c r="X388" i="2"/>
  <c r="W388" i="2"/>
  <c r="BC591" i="3"/>
  <c r="BF591" i="3" s="1"/>
  <c r="AH798" i="3"/>
  <c r="Q799" i="3"/>
  <c r="AC583" i="3"/>
  <c r="AD583" i="3"/>
  <c r="Y583" i="3"/>
  <c r="Z583" i="3"/>
  <c r="U583" i="3"/>
  <c r="V583" i="3"/>
  <c r="AB597" i="2"/>
  <c r="K598" i="2"/>
  <c r="AM596" i="2"/>
  <c r="AH596" i="2"/>
  <c r="BD596" i="2"/>
  <c r="AR596" i="2"/>
  <c r="AS797" i="3"/>
  <c r="AN797" i="3"/>
  <c r="AX797" i="3"/>
  <c r="BJ797" i="3"/>
  <c r="T379" i="2"/>
  <c r="S379" i="2"/>
  <c r="U379" i="2" s="1"/>
  <c r="AP415" i="2"/>
  <c r="AS415" i="2" s="1"/>
  <c r="AQ415" i="2"/>
  <c r="AT414" i="2"/>
  <c r="O386" i="2"/>
  <c r="P386" i="2"/>
  <c r="AW386" i="2"/>
  <c r="AX386" i="2"/>
  <c r="BC437" i="2"/>
  <c r="BF437" i="2" s="1"/>
  <c r="AJ438" i="2"/>
  <c r="BC438" i="2"/>
  <c r="BB438" i="2"/>
  <c r="BE438" i="2" s="1"/>
  <c r="AL432" i="2"/>
  <c r="AK432" i="2"/>
  <c r="AN432" i="2" s="1"/>
  <c r="AI438" i="2"/>
  <c r="BL596" i="3" l="1"/>
  <c r="BK596" i="3"/>
  <c r="BE591" i="3"/>
  <c r="BC592" i="3" s="1"/>
  <c r="AY595" i="3"/>
  <c r="AZ595" i="3"/>
  <c r="AL597" i="3"/>
  <c r="AM597" i="3"/>
  <c r="AT612" i="3"/>
  <c r="AU612" i="3"/>
  <c r="Y388" i="2"/>
  <c r="Z388" i="2"/>
  <c r="S380" i="2"/>
  <c r="T380" i="2"/>
  <c r="V379" i="2"/>
  <c r="K599" i="2"/>
  <c r="AB598" i="2"/>
  <c r="X583" i="3"/>
  <c r="AF583" i="3"/>
  <c r="AE583" i="3"/>
  <c r="BD597" i="2"/>
  <c r="AM597" i="2"/>
  <c r="AH597" i="2"/>
  <c r="AR597" i="2"/>
  <c r="Q800" i="3"/>
  <c r="AH799" i="3"/>
  <c r="W583" i="3"/>
  <c r="AB583" i="3"/>
  <c r="AA583" i="3"/>
  <c r="BJ798" i="3"/>
  <c r="AX798" i="3"/>
  <c r="AN798" i="3"/>
  <c r="AS798" i="3"/>
  <c r="AQ416" i="2"/>
  <c r="AP416" i="2"/>
  <c r="AT415" i="2"/>
  <c r="AZ386" i="2"/>
  <c r="R386" i="2"/>
  <c r="Q386" i="2"/>
  <c r="AY386" i="2"/>
  <c r="AO432" i="2"/>
  <c r="BF438" i="2"/>
  <c r="AF439" i="2"/>
  <c r="AG439" i="2"/>
  <c r="BC439" i="2"/>
  <c r="BB439" i="2"/>
  <c r="BE439" i="2" s="1"/>
  <c r="AL433" i="2"/>
  <c r="AK433" i="2"/>
  <c r="AN433" i="2" s="1"/>
  <c r="BI597" i="3" l="1"/>
  <c r="BH597" i="3"/>
  <c r="AP597" i="3"/>
  <c r="BD592" i="3"/>
  <c r="BF592" i="3" s="1"/>
  <c r="AR613" i="3"/>
  <c r="AQ613" i="3"/>
  <c r="AT613" i="3" s="1"/>
  <c r="AO597" i="3"/>
  <c r="AW596" i="3"/>
  <c r="AV596" i="3"/>
  <c r="AY596" i="3" s="1"/>
  <c r="X389" i="2"/>
  <c r="W389" i="2"/>
  <c r="AS799" i="3"/>
  <c r="AN799" i="3"/>
  <c r="AX799" i="3"/>
  <c r="BJ799" i="3"/>
  <c r="AH800" i="3"/>
  <c r="Q801" i="3"/>
  <c r="BD598" i="2"/>
  <c r="AM598" i="2"/>
  <c r="AR598" i="2"/>
  <c r="AH598" i="2"/>
  <c r="BE592" i="3"/>
  <c r="K600" i="2"/>
  <c r="AB599" i="2"/>
  <c r="Y584" i="3"/>
  <c r="U584" i="3"/>
  <c r="AD584" i="3"/>
  <c r="AC584" i="3"/>
  <c r="V584" i="3"/>
  <c r="Z584" i="3"/>
  <c r="U380" i="2"/>
  <c r="V380" i="2"/>
  <c r="AT416" i="2"/>
  <c r="AS416" i="2"/>
  <c r="P387" i="2"/>
  <c r="AW387" i="2"/>
  <c r="O387" i="2"/>
  <c r="Q387" i="2" s="1"/>
  <c r="AX387" i="2"/>
  <c r="AJ439" i="2"/>
  <c r="AL434" i="2"/>
  <c r="AK434" i="2"/>
  <c r="AI439" i="2"/>
  <c r="BC440" i="2"/>
  <c r="BB440" i="2"/>
  <c r="AO433" i="2"/>
  <c r="BF439" i="2"/>
  <c r="BL597" i="3" l="1"/>
  <c r="BK597" i="3"/>
  <c r="AZ596" i="3"/>
  <c r="AU613" i="3"/>
  <c r="AV597" i="3"/>
  <c r="AW597" i="3"/>
  <c r="AL598" i="3"/>
  <c r="AM598" i="3"/>
  <c r="AQ614" i="3"/>
  <c r="AR614" i="3"/>
  <c r="Z389" i="2"/>
  <c r="Y389" i="2"/>
  <c r="X584" i="3"/>
  <c r="BD593" i="3"/>
  <c r="BC593" i="3"/>
  <c r="BE593" i="3" s="1"/>
  <c r="T381" i="2"/>
  <c r="S381" i="2"/>
  <c r="U381" i="2" s="1"/>
  <c r="AE584" i="3"/>
  <c r="AF584" i="3"/>
  <c r="BD599" i="2"/>
  <c r="AH599" i="2"/>
  <c r="AM599" i="2"/>
  <c r="AR599" i="2"/>
  <c r="Q802" i="3"/>
  <c r="AH801" i="3"/>
  <c r="AA584" i="3"/>
  <c r="AB584" i="3"/>
  <c r="W584" i="3"/>
  <c r="AB600" i="2"/>
  <c r="K601" i="2"/>
  <c r="BJ800" i="3"/>
  <c r="AX800" i="3"/>
  <c r="AN800" i="3"/>
  <c r="AS800" i="3"/>
  <c r="AQ417" i="2"/>
  <c r="AP417" i="2"/>
  <c r="AZ387" i="2"/>
  <c r="R387" i="2"/>
  <c r="O388" i="2"/>
  <c r="Q388" i="2" s="1"/>
  <c r="AW388" i="2"/>
  <c r="P388" i="2"/>
  <c r="AX388" i="2"/>
  <c r="AY387" i="2"/>
  <c r="AO434" i="2"/>
  <c r="BF440" i="2"/>
  <c r="AG440" i="2"/>
  <c r="AF440" i="2"/>
  <c r="AI440" i="2" s="1"/>
  <c r="AN434" i="2"/>
  <c r="BE440" i="2"/>
  <c r="BH598" i="3" l="1"/>
  <c r="BI598" i="3"/>
  <c r="AP598" i="3"/>
  <c r="AT614" i="3"/>
  <c r="AU614" i="3"/>
  <c r="AO598" i="3"/>
  <c r="AY597" i="3"/>
  <c r="AZ597" i="3"/>
  <c r="W390" i="2"/>
  <c r="Y390" i="2" s="1"/>
  <c r="X390" i="2"/>
  <c r="BC594" i="3"/>
  <c r="BE594" i="3" s="1"/>
  <c r="BD594" i="3"/>
  <c r="S382" i="2"/>
  <c r="T382" i="2"/>
  <c r="AB601" i="2"/>
  <c r="K602" i="2"/>
  <c r="BD600" i="2"/>
  <c r="AM600" i="2"/>
  <c r="AR600" i="2"/>
  <c r="AH600" i="2"/>
  <c r="AS801" i="3"/>
  <c r="AN801" i="3"/>
  <c r="AX801" i="3"/>
  <c r="BJ801" i="3"/>
  <c r="BF593" i="3"/>
  <c r="AC585" i="3"/>
  <c r="Z585" i="3"/>
  <c r="U585" i="3"/>
  <c r="W585" i="3" s="1"/>
  <c r="V585" i="3"/>
  <c r="AD585" i="3"/>
  <c r="Y585" i="3"/>
  <c r="AB585" i="3" s="1"/>
  <c r="AH802" i="3"/>
  <c r="Q803" i="3"/>
  <c r="V381" i="2"/>
  <c r="AS417" i="2"/>
  <c r="AT417" i="2"/>
  <c r="AY388" i="2"/>
  <c r="R388" i="2"/>
  <c r="AZ388" i="2"/>
  <c r="AW389" i="2"/>
  <c r="AX389" i="2"/>
  <c r="P389" i="2"/>
  <c r="O389" i="2"/>
  <c r="AJ440" i="2"/>
  <c r="AL435" i="2"/>
  <c r="AK435" i="2"/>
  <c r="BC441" i="2"/>
  <c r="BB441" i="2"/>
  <c r="BE441" i="2" s="1"/>
  <c r="AF441" i="2"/>
  <c r="AI441" i="2" s="1"/>
  <c r="AG441" i="2"/>
  <c r="BK598" i="3" l="1"/>
  <c r="BL598" i="3"/>
  <c r="AQ615" i="3"/>
  <c r="AT615" i="3" s="1"/>
  <c r="AR615" i="3"/>
  <c r="AW598" i="3"/>
  <c r="L124" i="22" s="1"/>
  <c r="AV598" i="3"/>
  <c r="N124" i="22" s="1"/>
  <c r="AM599" i="3"/>
  <c r="AL599" i="3"/>
  <c r="W391" i="2"/>
  <c r="Y391" i="2" s="1"/>
  <c r="X391" i="2"/>
  <c r="Z390" i="2"/>
  <c r="X585" i="3"/>
  <c r="AY389" i="2"/>
  <c r="BF594" i="3"/>
  <c r="Q804" i="3"/>
  <c r="AH803" i="3"/>
  <c r="AA585" i="3"/>
  <c r="U382" i="2"/>
  <c r="V382" i="2"/>
  <c r="AF585" i="3"/>
  <c r="AB602" i="2"/>
  <c r="K603" i="2"/>
  <c r="BD595" i="3"/>
  <c r="BC595" i="3"/>
  <c r="BJ802" i="3"/>
  <c r="AX802" i="3"/>
  <c r="AN802" i="3"/>
  <c r="AS802" i="3"/>
  <c r="BD601" i="2"/>
  <c r="AM601" i="2"/>
  <c r="AH601" i="2"/>
  <c r="AR601" i="2"/>
  <c r="Y586" i="3"/>
  <c r="AC586" i="3"/>
  <c r="V586" i="3"/>
  <c r="AD586" i="3"/>
  <c r="Z586" i="3"/>
  <c r="U586" i="3"/>
  <c r="W586" i="3" s="1"/>
  <c r="AE585" i="3"/>
  <c r="AP418" i="2"/>
  <c r="AS418" i="2" s="1"/>
  <c r="AQ418" i="2"/>
  <c r="R389" i="2"/>
  <c r="AZ389" i="2"/>
  <c r="Q389" i="2"/>
  <c r="AO435" i="2"/>
  <c r="BC442" i="2"/>
  <c r="BB442" i="2"/>
  <c r="AJ441" i="2"/>
  <c r="AN435" i="2"/>
  <c r="BF441" i="2"/>
  <c r="AG442" i="2"/>
  <c r="AF442" i="2"/>
  <c r="BI599" i="3" l="1"/>
  <c r="BH599" i="3"/>
  <c r="AY598" i="3"/>
  <c r="AP599" i="3"/>
  <c r="AV599" i="3"/>
  <c r="AW599" i="3"/>
  <c r="AR616" i="3"/>
  <c r="AQ616" i="3"/>
  <c r="AT616" i="3" s="1"/>
  <c r="AO599" i="3"/>
  <c r="AZ598" i="3"/>
  <c r="AU615" i="3"/>
  <c r="Z391" i="2"/>
  <c r="W392" i="2"/>
  <c r="X392" i="2"/>
  <c r="K123" i="22"/>
  <c r="D123" i="22" s="1"/>
  <c r="BF595" i="3"/>
  <c r="AB586" i="3"/>
  <c r="K604" i="2"/>
  <c r="AB603" i="2"/>
  <c r="S383" i="2"/>
  <c r="T383" i="2"/>
  <c r="BE595" i="3"/>
  <c r="BD602" i="2"/>
  <c r="AR602" i="2"/>
  <c r="AM602" i="2"/>
  <c r="AH602" i="2"/>
  <c r="AA586" i="3"/>
  <c r="AC587" i="3"/>
  <c r="U587" i="3"/>
  <c r="AD587" i="3"/>
  <c r="Y587" i="3"/>
  <c r="Z587" i="3"/>
  <c r="V587" i="3"/>
  <c r="AS803" i="3"/>
  <c r="AN803" i="3"/>
  <c r="AX803" i="3"/>
  <c r="BJ803" i="3"/>
  <c r="X586" i="3"/>
  <c r="M123" i="22"/>
  <c r="E123" i="22" s="1"/>
  <c r="G123" i="22" s="1"/>
  <c r="AE586" i="3"/>
  <c r="AE587" i="3" s="1"/>
  <c r="AF586" i="3"/>
  <c r="AH804" i="3"/>
  <c r="Q805" i="3"/>
  <c r="AQ419" i="2"/>
  <c r="AP419" i="2"/>
  <c r="AT418" i="2"/>
  <c r="AX390" i="2"/>
  <c r="P390" i="2"/>
  <c r="O390" i="2"/>
  <c r="AW390" i="2"/>
  <c r="AL436" i="2"/>
  <c r="AK436" i="2"/>
  <c r="BF442" i="2"/>
  <c r="AJ442" i="2"/>
  <c r="AI442" i="2"/>
  <c r="BE442" i="2"/>
  <c r="BL599" i="3" l="1"/>
  <c r="BK599" i="3"/>
  <c r="AZ599" i="3"/>
  <c r="AU616" i="3"/>
  <c r="AL600" i="3"/>
  <c r="AO600" i="3" s="1"/>
  <c r="AM600" i="3"/>
  <c r="AQ617" i="3"/>
  <c r="AT617" i="3" s="1"/>
  <c r="AR617" i="3"/>
  <c r="AY599" i="3"/>
  <c r="Y392" i="2"/>
  <c r="Z392" i="2"/>
  <c r="AB587" i="3"/>
  <c r="AA587" i="3"/>
  <c r="BJ804" i="3"/>
  <c r="AX804" i="3"/>
  <c r="AN804" i="3"/>
  <c r="AS804" i="3"/>
  <c r="Q806" i="3"/>
  <c r="AH805" i="3"/>
  <c r="AF587" i="3"/>
  <c r="U383" i="2"/>
  <c r="V383" i="2"/>
  <c r="AT419" i="2"/>
  <c r="C123" i="22"/>
  <c r="BD596" i="3"/>
  <c r="BC596" i="3"/>
  <c r="K605" i="2"/>
  <c r="AB604" i="2"/>
  <c r="BD603" i="2"/>
  <c r="AH603" i="2"/>
  <c r="AM603" i="2"/>
  <c r="AR603" i="2"/>
  <c r="W587" i="3"/>
  <c r="X587" i="3"/>
  <c r="AS419" i="2"/>
  <c r="AZ390" i="2"/>
  <c r="AY390" i="2"/>
  <c r="R390" i="2"/>
  <c r="Q390" i="2"/>
  <c r="AO436" i="2"/>
  <c r="AF443" i="2"/>
  <c r="AI443" i="2" s="1"/>
  <c r="AG443" i="2"/>
  <c r="BC443" i="2"/>
  <c r="BB443" i="2"/>
  <c r="AN436" i="2"/>
  <c r="BI600" i="3" l="1"/>
  <c r="BH600" i="3"/>
  <c r="AU617" i="3"/>
  <c r="AL601" i="3"/>
  <c r="AO601" i="3" s="1"/>
  <c r="AM601" i="3"/>
  <c r="AR618" i="3"/>
  <c r="AQ618" i="3"/>
  <c r="AW600" i="3"/>
  <c r="AV600" i="3"/>
  <c r="AY600" i="3" s="1"/>
  <c r="AP600" i="3"/>
  <c r="W393" i="2"/>
  <c r="X393" i="2"/>
  <c r="S384" i="2"/>
  <c r="U384" i="2" s="1"/>
  <c r="T384" i="2"/>
  <c r="AB605" i="2"/>
  <c r="K606" i="2"/>
  <c r="AC588" i="3"/>
  <c r="V588" i="3"/>
  <c r="Y588" i="3"/>
  <c r="U588" i="3"/>
  <c r="W588" i="3" s="1"/>
  <c r="AD588" i="3"/>
  <c r="Z588" i="3"/>
  <c r="BE596" i="3"/>
  <c r="BF596" i="3"/>
  <c r="AS805" i="3"/>
  <c r="AN805" i="3"/>
  <c r="AX805" i="3"/>
  <c r="BJ805" i="3"/>
  <c r="BD604" i="2"/>
  <c r="AH604" i="2"/>
  <c r="AR604" i="2"/>
  <c r="AM604" i="2"/>
  <c r="AH806" i="3"/>
  <c r="Q807" i="3"/>
  <c r="AQ420" i="2"/>
  <c r="AP420" i="2"/>
  <c r="AX391" i="2"/>
  <c r="AW391" i="2"/>
  <c r="O391" i="2"/>
  <c r="P391" i="2"/>
  <c r="BF443" i="2"/>
  <c r="AG444" i="2"/>
  <c r="AF444" i="2"/>
  <c r="AL437" i="2"/>
  <c r="AK437" i="2"/>
  <c r="BE443" i="2"/>
  <c r="AJ443" i="2"/>
  <c r="BK600" i="3" l="1"/>
  <c r="BL600" i="3"/>
  <c r="AU618" i="3"/>
  <c r="AZ600" i="3"/>
  <c r="AT618" i="3"/>
  <c r="AM602" i="3"/>
  <c r="AL602" i="3"/>
  <c r="AO602" i="3" s="1"/>
  <c r="AV601" i="3"/>
  <c r="AY601" i="3" s="1"/>
  <c r="AW601" i="3"/>
  <c r="AP601" i="3"/>
  <c r="Y393" i="2"/>
  <c r="Z393" i="2"/>
  <c r="V384" i="2"/>
  <c r="AD589" i="3"/>
  <c r="Y589" i="3"/>
  <c r="V589" i="3"/>
  <c r="Z589" i="3"/>
  <c r="U589" i="3"/>
  <c r="W589" i="3" s="1"/>
  <c r="AC589" i="3"/>
  <c r="Q808" i="3"/>
  <c r="AH807" i="3"/>
  <c r="AB588" i="3"/>
  <c r="AA588" i="3"/>
  <c r="BD605" i="2"/>
  <c r="AM605" i="2"/>
  <c r="AH605" i="2"/>
  <c r="AR605" i="2"/>
  <c r="BJ806" i="3"/>
  <c r="AX806" i="3"/>
  <c r="AN806" i="3"/>
  <c r="AS806" i="3"/>
  <c r="T385" i="2"/>
  <c r="S385" i="2"/>
  <c r="U385" i="2" s="1"/>
  <c r="AF588" i="3"/>
  <c r="AE588" i="3"/>
  <c r="BD597" i="3"/>
  <c r="BC597" i="3"/>
  <c r="X588" i="3"/>
  <c r="K607" i="2"/>
  <c r="AB606" i="2"/>
  <c r="AS420" i="2"/>
  <c r="AT420" i="2"/>
  <c r="R391" i="2"/>
  <c r="AY391" i="2"/>
  <c r="AZ391" i="2"/>
  <c r="Q391" i="2"/>
  <c r="AO437" i="2"/>
  <c r="AJ444" i="2"/>
  <c r="AI444" i="2"/>
  <c r="AN437" i="2"/>
  <c r="BC444" i="2"/>
  <c r="BB444" i="2"/>
  <c r="BE444" i="2" s="1"/>
  <c r="BI601" i="3" l="1"/>
  <c r="BH601" i="3"/>
  <c r="AZ601" i="3"/>
  <c r="AP602" i="3"/>
  <c r="AW602" i="3"/>
  <c r="AV602" i="3"/>
  <c r="AR619" i="3"/>
  <c r="AQ619" i="3"/>
  <c r="AT619" i="3" s="1"/>
  <c r="AL603" i="3"/>
  <c r="AO603" i="3" s="1"/>
  <c r="AM603" i="3"/>
  <c r="AF589" i="3"/>
  <c r="X394" i="2"/>
  <c r="W394" i="2"/>
  <c r="Y394" i="2" s="1"/>
  <c r="BF597" i="3"/>
  <c r="AA589" i="3"/>
  <c r="AB589" i="3"/>
  <c r="V385" i="2"/>
  <c r="X589" i="3"/>
  <c r="K608" i="2"/>
  <c r="AB607" i="2"/>
  <c r="AE589" i="3"/>
  <c r="AH808" i="3"/>
  <c r="Q809" i="3"/>
  <c r="BD606" i="2"/>
  <c r="AH606" i="2"/>
  <c r="AR606" i="2"/>
  <c r="AM606" i="2"/>
  <c r="BE597" i="3"/>
  <c r="Z590" i="3"/>
  <c r="AC590" i="3"/>
  <c r="V590" i="3"/>
  <c r="U590" i="3"/>
  <c r="AD590" i="3"/>
  <c r="Y590" i="3"/>
  <c r="T386" i="2"/>
  <c r="S386" i="2"/>
  <c r="U386" i="2" s="1"/>
  <c r="AS807" i="3"/>
  <c r="AN807" i="3"/>
  <c r="AX807" i="3"/>
  <c r="BJ807" i="3"/>
  <c r="AQ421" i="2"/>
  <c r="AP421" i="2"/>
  <c r="O392" i="2"/>
  <c r="Q392" i="2" s="1"/>
  <c r="AW392" i="2"/>
  <c r="AY392" i="2" s="1"/>
  <c r="AX392" i="2"/>
  <c r="P392" i="2"/>
  <c r="BC445" i="2"/>
  <c r="BB445" i="2"/>
  <c r="BF444" i="2"/>
  <c r="AL438" i="2"/>
  <c r="AK438" i="2"/>
  <c r="AF445" i="2"/>
  <c r="AG445" i="2"/>
  <c r="BL601" i="3" l="1"/>
  <c r="BK601" i="3"/>
  <c r="BI602" i="3" s="1"/>
  <c r="AP603" i="3"/>
  <c r="AY602" i="3"/>
  <c r="AZ602" i="3"/>
  <c r="AM604" i="3"/>
  <c r="AL604" i="3"/>
  <c r="AU619" i="3"/>
  <c r="AQ620" i="3"/>
  <c r="AT620" i="3" s="1"/>
  <c r="AR620" i="3"/>
  <c r="AB590" i="3"/>
  <c r="W395" i="2"/>
  <c r="Y395" i="2" s="1"/>
  <c r="X395" i="2"/>
  <c r="Z394" i="2"/>
  <c r="AA590" i="3"/>
  <c r="AE590" i="3"/>
  <c r="AT421" i="2"/>
  <c r="V386" i="2"/>
  <c r="BJ808" i="3"/>
  <c r="AX808" i="3"/>
  <c r="AN808" i="3"/>
  <c r="AS808" i="3"/>
  <c r="X590" i="3"/>
  <c r="W590" i="3"/>
  <c r="BD598" i="3"/>
  <c r="BC598" i="3"/>
  <c r="BD607" i="2"/>
  <c r="AH607" i="2"/>
  <c r="AM607" i="2"/>
  <c r="AR607" i="2"/>
  <c r="S387" i="2"/>
  <c r="U387" i="2" s="1"/>
  <c r="T387" i="2"/>
  <c r="AF590" i="3"/>
  <c r="Q810" i="3"/>
  <c r="AH809" i="3"/>
  <c r="AB608" i="2"/>
  <c r="K609" i="2"/>
  <c r="AS421" i="2"/>
  <c r="R392" i="2"/>
  <c r="AZ392" i="2"/>
  <c r="AX393" i="2"/>
  <c r="P393" i="2"/>
  <c r="AW393" i="2"/>
  <c r="O393" i="2"/>
  <c r="AO438" i="2"/>
  <c r="AJ445" i="2"/>
  <c r="AI445" i="2"/>
  <c r="AF446" i="2" s="1"/>
  <c r="AI446" i="2" s="1"/>
  <c r="BF445" i="2"/>
  <c r="AN438" i="2"/>
  <c r="BE445" i="2"/>
  <c r="BH602" i="3" l="1"/>
  <c r="BK602" i="3" s="1"/>
  <c r="AU620" i="3"/>
  <c r="AR621" i="3"/>
  <c r="AQ621" i="3"/>
  <c r="AW603" i="3"/>
  <c r="AV603" i="3"/>
  <c r="AO604" i="3"/>
  <c r="AP604" i="3"/>
  <c r="W396" i="2"/>
  <c r="Y396" i="2" s="1"/>
  <c r="X396" i="2"/>
  <c r="Z395" i="2"/>
  <c r="BF598" i="3"/>
  <c r="AH810" i="3"/>
  <c r="Q811" i="3"/>
  <c r="V387" i="2"/>
  <c r="Z591" i="3"/>
  <c r="U591" i="3"/>
  <c r="W591" i="3" s="1"/>
  <c r="V591" i="3"/>
  <c r="AC591" i="3"/>
  <c r="AD591" i="3"/>
  <c r="Y591" i="3"/>
  <c r="AB609" i="2"/>
  <c r="K610" i="2"/>
  <c r="BE598" i="3"/>
  <c r="S388" i="2"/>
  <c r="U388" i="2" s="1"/>
  <c r="T388" i="2"/>
  <c r="BD608" i="2"/>
  <c r="AH608" i="2"/>
  <c r="AR608" i="2"/>
  <c r="AM608" i="2"/>
  <c r="AS809" i="3"/>
  <c r="AN809" i="3"/>
  <c r="AX809" i="3"/>
  <c r="BJ809" i="3"/>
  <c r="AP422" i="2"/>
  <c r="AS422" i="2" s="1"/>
  <c r="AQ422" i="2"/>
  <c r="R393" i="2"/>
  <c r="AY393" i="2"/>
  <c r="AZ393" i="2"/>
  <c r="Q393" i="2"/>
  <c r="AG446" i="2"/>
  <c r="AJ446" i="2" s="1"/>
  <c r="AL439" i="2"/>
  <c r="AK439" i="2"/>
  <c r="BC446" i="2"/>
  <c r="BB446" i="2"/>
  <c r="AF447" i="2"/>
  <c r="AI447" i="2" s="1"/>
  <c r="AG447" i="2"/>
  <c r="BL602" i="3" l="1"/>
  <c r="BH603" i="3"/>
  <c r="BK603" i="3" s="1"/>
  <c r="BI603" i="3"/>
  <c r="Z396" i="2"/>
  <c r="AL605" i="3"/>
  <c r="AM605" i="3"/>
  <c r="AT621" i="3"/>
  <c r="AU621" i="3"/>
  <c r="AY603" i="3"/>
  <c r="AZ603" i="3"/>
  <c r="X397" i="2"/>
  <c r="W397" i="2"/>
  <c r="U592" i="3"/>
  <c r="AD592" i="3"/>
  <c r="Z592" i="3"/>
  <c r="Y592" i="3"/>
  <c r="AC592" i="3"/>
  <c r="V592" i="3"/>
  <c r="S389" i="2"/>
  <c r="T389" i="2"/>
  <c r="AB610" i="2"/>
  <c r="K611" i="2"/>
  <c r="BD609" i="2"/>
  <c r="AM609" i="2"/>
  <c r="AH609" i="2"/>
  <c r="AR609" i="2"/>
  <c r="AE591" i="3"/>
  <c r="AF591" i="3"/>
  <c r="V388" i="2"/>
  <c r="Q812" i="3"/>
  <c r="AH811" i="3"/>
  <c r="BC599" i="3"/>
  <c r="BD599" i="3"/>
  <c r="AA591" i="3"/>
  <c r="AB591" i="3"/>
  <c r="X591" i="3"/>
  <c r="BJ810" i="3"/>
  <c r="AX810" i="3"/>
  <c r="AN810" i="3"/>
  <c r="AS810" i="3"/>
  <c r="AP423" i="2"/>
  <c r="AS423" i="2" s="1"/>
  <c r="AQ423" i="2"/>
  <c r="AT422" i="2"/>
  <c r="AW394" i="2"/>
  <c r="AY394" i="2" s="1"/>
  <c r="O394" i="2"/>
  <c r="P394" i="2"/>
  <c r="AX394" i="2"/>
  <c r="BF446" i="2"/>
  <c r="AO439" i="2"/>
  <c r="AN439" i="2"/>
  <c r="AG448" i="2"/>
  <c r="AF448" i="2"/>
  <c r="AJ447" i="2"/>
  <c r="BE446" i="2"/>
  <c r="BI604" i="3" l="1"/>
  <c r="BH604" i="3"/>
  <c r="BK604" i="3" s="1"/>
  <c r="BL603" i="3"/>
  <c r="AR622" i="3"/>
  <c r="AQ622" i="3"/>
  <c r="AU622" i="3" s="1"/>
  <c r="AW604" i="3"/>
  <c r="AV604" i="3"/>
  <c r="AO605" i="3"/>
  <c r="AP605" i="3"/>
  <c r="Y397" i="2"/>
  <c r="Z397" i="2"/>
  <c r="AE592" i="3"/>
  <c r="AB592" i="3"/>
  <c r="BE599" i="3"/>
  <c r="BF599" i="3"/>
  <c r="AS811" i="3"/>
  <c r="AN811" i="3"/>
  <c r="AX811" i="3"/>
  <c r="BJ811" i="3"/>
  <c r="U389" i="2"/>
  <c r="V389" i="2"/>
  <c r="AA592" i="3"/>
  <c r="AH812" i="3"/>
  <c r="Q813" i="3"/>
  <c r="K612" i="2"/>
  <c r="AB611" i="2"/>
  <c r="BD610" i="2"/>
  <c r="AR610" i="2"/>
  <c r="AH610" i="2"/>
  <c r="AM610" i="2"/>
  <c r="AF592" i="3"/>
  <c r="W592" i="3"/>
  <c r="X592" i="3"/>
  <c r="AQ424" i="2"/>
  <c r="AP424" i="2"/>
  <c r="AS424" i="2" s="1"/>
  <c r="AT423" i="2"/>
  <c r="R394" i="2"/>
  <c r="Q394" i="2"/>
  <c r="AZ394" i="2"/>
  <c r="AJ448" i="2"/>
  <c r="AI448" i="2"/>
  <c r="BC447" i="2"/>
  <c r="BB447" i="2"/>
  <c r="AL440" i="2"/>
  <c r="AK440" i="2"/>
  <c r="AN440" i="2" s="1"/>
  <c r="BI605" i="3" l="1"/>
  <c r="BH605" i="3"/>
  <c r="BK605" i="3" s="1"/>
  <c r="BL604" i="3"/>
  <c r="AT622" i="3"/>
  <c r="AQ623" i="3" s="1"/>
  <c r="AT623" i="3" s="1"/>
  <c r="AR623" i="3"/>
  <c r="AL606" i="3"/>
  <c r="AM606" i="3"/>
  <c r="AY604" i="3"/>
  <c r="AZ604" i="3"/>
  <c r="W398" i="2"/>
  <c r="Y398" i="2" s="1"/>
  <c r="X398" i="2"/>
  <c r="V593" i="3"/>
  <c r="AD593" i="3"/>
  <c r="Y593" i="3"/>
  <c r="U593" i="3"/>
  <c r="W593" i="3" s="1"/>
  <c r="AC593" i="3"/>
  <c r="Z593" i="3"/>
  <c r="Q814" i="3"/>
  <c r="AH813" i="3"/>
  <c r="S390" i="2"/>
  <c r="T390" i="2"/>
  <c r="BJ812" i="3"/>
  <c r="AX812" i="3"/>
  <c r="AN812" i="3"/>
  <c r="AS812" i="3"/>
  <c r="BD611" i="2"/>
  <c r="AH611" i="2"/>
  <c r="AM611" i="2"/>
  <c r="AR611" i="2"/>
  <c r="K613" i="2"/>
  <c r="AB612" i="2"/>
  <c r="BD600" i="3"/>
  <c r="BC600" i="3"/>
  <c r="AQ425" i="2"/>
  <c r="AP425" i="2"/>
  <c r="AT424" i="2"/>
  <c r="P395" i="2"/>
  <c r="AW395" i="2"/>
  <c r="AX395" i="2"/>
  <c r="O395" i="2"/>
  <c r="BF447" i="2"/>
  <c r="BE447" i="2"/>
  <c r="AF449" i="2"/>
  <c r="AI449" i="2" s="1"/>
  <c r="AG449" i="2"/>
  <c r="AL441" i="2"/>
  <c r="AK441" i="2"/>
  <c r="AO440" i="2"/>
  <c r="BL605" i="3" l="1"/>
  <c r="BH606" i="3"/>
  <c r="BK606" i="3" s="1"/>
  <c r="BI606" i="3"/>
  <c r="AQ624" i="3"/>
  <c r="AT624" i="3" s="1"/>
  <c r="AR624" i="3"/>
  <c r="AO606" i="3"/>
  <c r="AP606" i="3"/>
  <c r="AV605" i="3"/>
  <c r="AY605" i="3" s="1"/>
  <c r="AW605" i="3"/>
  <c r="AU623" i="3"/>
  <c r="X399" i="2"/>
  <c r="W399" i="2"/>
  <c r="Y399" i="2" s="1"/>
  <c r="Z398" i="2"/>
  <c r="AB593" i="3"/>
  <c r="AA593" i="3"/>
  <c r="BE600" i="3"/>
  <c r="BF600" i="3"/>
  <c r="AH814" i="3"/>
  <c r="Q815" i="3"/>
  <c r="X593" i="3"/>
  <c r="U594" i="3"/>
  <c r="AD594" i="3"/>
  <c r="Z594" i="3"/>
  <c r="Y594" i="3"/>
  <c r="AC594" i="3"/>
  <c r="V594" i="3"/>
  <c r="BD612" i="2"/>
  <c r="AH612" i="2"/>
  <c r="AM612" i="2"/>
  <c r="AR612" i="2"/>
  <c r="U390" i="2"/>
  <c r="V390" i="2"/>
  <c r="AB613" i="2"/>
  <c r="K614" i="2"/>
  <c r="AS813" i="3"/>
  <c r="AN813" i="3"/>
  <c r="AX813" i="3"/>
  <c r="BJ813" i="3"/>
  <c r="AF593" i="3"/>
  <c r="AE593" i="3"/>
  <c r="AT425" i="2"/>
  <c r="AS425" i="2"/>
  <c r="R395" i="2"/>
  <c r="AZ395" i="2"/>
  <c r="AY395" i="2"/>
  <c r="Q395" i="2"/>
  <c r="AO441" i="2"/>
  <c r="AG450" i="2"/>
  <c r="AF450" i="2"/>
  <c r="AJ449" i="2"/>
  <c r="BC448" i="2"/>
  <c r="BB448" i="2"/>
  <c r="BE448" i="2" s="1"/>
  <c r="AN441" i="2"/>
  <c r="BH607" i="3" l="1"/>
  <c r="BK607" i="3" s="1"/>
  <c r="BI607" i="3"/>
  <c r="BL606" i="3"/>
  <c r="AW606" i="3"/>
  <c r="AV606" i="3"/>
  <c r="AM607" i="3"/>
  <c r="AL607" i="3"/>
  <c r="AZ605" i="3"/>
  <c r="AQ625" i="3"/>
  <c r="AR625" i="3"/>
  <c r="AU624" i="3"/>
  <c r="W400" i="2"/>
  <c r="X400" i="2"/>
  <c r="Z399" i="2"/>
  <c r="X594" i="3"/>
  <c r="BJ814" i="3"/>
  <c r="AX814" i="3"/>
  <c r="AN814" i="3"/>
  <c r="AS814" i="3"/>
  <c r="S391" i="2"/>
  <c r="U391" i="2" s="1"/>
  <c r="T391" i="2"/>
  <c r="AB594" i="3"/>
  <c r="AA594" i="3"/>
  <c r="K615" i="2"/>
  <c r="AB614" i="2"/>
  <c r="W594" i="3"/>
  <c r="AE594" i="3"/>
  <c r="AF594" i="3"/>
  <c r="BD613" i="2"/>
  <c r="AM613" i="2"/>
  <c r="AH613" i="2"/>
  <c r="AR613" i="2"/>
  <c r="Q816" i="3"/>
  <c r="AH815" i="3"/>
  <c r="BD601" i="3"/>
  <c r="BC601" i="3"/>
  <c r="AP426" i="2"/>
  <c r="AQ426" i="2"/>
  <c r="AW396" i="2"/>
  <c r="AY396" i="2" s="1"/>
  <c r="AX396" i="2"/>
  <c r="O396" i="2"/>
  <c r="P396" i="2"/>
  <c r="AJ450" i="2"/>
  <c r="AI450" i="2"/>
  <c r="AF451" i="2" s="1"/>
  <c r="BF448" i="2"/>
  <c r="AL442" i="2"/>
  <c r="AK442" i="2"/>
  <c r="AN442" i="2" s="1"/>
  <c r="BC449" i="2"/>
  <c r="BB449" i="2"/>
  <c r="BH608" i="3" l="1"/>
  <c r="BI608" i="3"/>
  <c r="BL607" i="3"/>
  <c r="AO607" i="3"/>
  <c r="AP607" i="3"/>
  <c r="AT625" i="3"/>
  <c r="AU625" i="3"/>
  <c r="AY606" i="3"/>
  <c r="AZ606" i="3"/>
  <c r="Y400" i="2"/>
  <c r="Z400" i="2"/>
  <c r="BF601" i="3"/>
  <c r="AS815" i="3"/>
  <c r="AN815" i="3"/>
  <c r="AX815" i="3"/>
  <c r="BJ815" i="3"/>
  <c r="AC595" i="3"/>
  <c r="AE595" i="3" s="1"/>
  <c r="AD595" i="3"/>
  <c r="Y595" i="3"/>
  <c r="AA595" i="3" s="1"/>
  <c r="Z595" i="3"/>
  <c r="U595" i="3"/>
  <c r="V595" i="3"/>
  <c r="BE601" i="3"/>
  <c r="AH816" i="3"/>
  <c r="Q817" i="3"/>
  <c r="BD614" i="2"/>
  <c r="AH614" i="2"/>
  <c r="AR614" i="2"/>
  <c r="AM614" i="2"/>
  <c r="T392" i="2"/>
  <c r="S392" i="2"/>
  <c r="K616" i="2"/>
  <c r="AB615" i="2"/>
  <c r="V391" i="2"/>
  <c r="AS426" i="2"/>
  <c r="AT426" i="2"/>
  <c r="Q396" i="2"/>
  <c r="R396" i="2"/>
  <c r="AZ396" i="2"/>
  <c r="BF449" i="2"/>
  <c r="BK608" i="3"/>
  <c r="AG451" i="2"/>
  <c r="AJ451" i="2" s="1"/>
  <c r="AL443" i="2"/>
  <c r="AK443" i="2"/>
  <c r="BE449" i="2"/>
  <c r="AO442" i="2"/>
  <c r="AI451" i="2"/>
  <c r="BL608" i="3" l="1"/>
  <c r="AQ626" i="3"/>
  <c r="AT626" i="3" s="1"/>
  <c r="AR626" i="3"/>
  <c r="AV607" i="3"/>
  <c r="AW607" i="3"/>
  <c r="AL608" i="3"/>
  <c r="AM608" i="3"/>
  <c r="W401" i="2"/>
  <c r="X401" i="2"/>
  <c r="AB616" i="2"/>
  <c r="K617" i="2"/>
  <c r="AX816" i="3"/>
  <c r="BJ816" i="3"/>
  <c r="AN816" i="3"/>
  <c r="AS816" i="3"/>
  <c r="U392" i="2"/>
  <c r="V392" i="2"/>
  <c r="BD602" i="3"/>
  <c r="BC602" i="3"/>
  <c r="AB595" i="3"/>
  <c r="BD615" i="2"/>
  <c r="AH615" i="2"/>
  <c r="AM615" i="2"/>
  <c r="AR615" i="2"/>
  <c r="Q818" i="3"/>
  <c r="AH817" i="3"/>
  <c r="W595" i="3"/>
  <c r="X595" i="3"/>
  <c r="AF595" i="3"/>
  <c r="AP427" i="2"/>
  <c r="AQ427" i="2"/>
  <c r="AX397" i="2"/>
  <c r="P397" i="2"/>
  <c r="O397" i="2"/>
  <c r="AW397" i="2"/>
  <c r="BH609" i="3"/>
  <c r="BI609" i="3"/>
  <c r="AO443" i="2"/>
  <c r="AG452" i="2"/>
  <c r="AF452" i="2"/>
  <c r="AN443" i="2"/>
  <c r="BC450" i="2"/>
  <c r="BB450" i="2"/>
  <c r="AY607" i="3" l="1"/>
  <c r="AZ607" i="3"/>
  <c r="AO608" i="3"/>
  <c r="AP608" i="3"/>
  <c r="AR627" i="3"/>
  <c r="AQ627" i="3"/>
  <c r="AU627" i="3" s="1"/>
  <c r="AU626" i="3"/>
  <c r="Y401" i="2"/>
  <c r="Z401" i="2"/>
  <c r="BF602" i="3"/>
  <c r="BE602" i="3"/>
  <c r="BC603" i="3" s="1"/>
  <c r="AN817" i="3"/>
  <c r="BJ817" i="3"/>
  <c r="AS817" i="3"/>
  <c r="AX817" i="3"/>
  <c r="S393" i="2"/>
  <c r="T393" i="2"/>
  <c r="AH818" i="3"/>
  <c r="Q819" i="3"/>
  <c r="AB617" i="2"/>
  <c r="K618" i="2"/>
  <c r="AC596" i="3"/>
  <c r="V596" i="3"/>
  <c r="U596" i="3"/>
  <c r="AD596" i="3"/>
  <c r="Z596" i="3"/>
  <c r="Y596" i="3"/>
  <c r="BD616" i="2"/>
  <c r="AH616" i="2"/>
  <c r="AM616" i="2"/>
  <c r="AR616" i="2"/>
  <c r="AS427" i="2"/>
  <c r="AT427" i="2"/>
  <c r="Q397" i="2"/>
  <c r="R397" i="2"/>
  <c r="AZ397" i="2"/>
  <c r="AY397" i="2"/>
  <c r="BK609" i="3"/>
  <c r="BL609" i="3"/>
  <c r="AJ452" i="2"/>
  <c r="BF450" i="2"/>
  <c r="BE450" i="2"/>
  <c r="BB451" i="2" s="1"/>
  <c r="AL444" i="2"/>
  <c r="AK444" i="2"/>
  <c r="AI452" i="2"/>
  <c r="AT627" i="3" l="1"/>
  <c r="AQ628" i="3" s="1"/>
  <c r="AT628" i="3" s="1"/>
  <c r="AL609" i="3"/>
  <c r="AM609" i="3"/>
  <c r="AR628" i="3"/>
  <c r="AW608" i="3"/>
  <c r="AV608" i="3"/>
  <c r="W402" i="2"/>
  <c r="Y402" i="2" s="1"/>
  <c r="X402" i="2"/>
  <c r="BD603" i="3"/>
  <c r="BF603" i="3" s="1"/>
  <c r="W596" i="3"/>
  <c r="X596" i="3"/>
  <c r="BD617" i="2"/>
  <c r="AM617" i="2"/>
  <c r="AH617" i="2"/>
  <c r="AR617" i="2"/>
  <c r="U393" i="2"/>
  <c r="V393" i="2"/>
  <c r="AB618" i="2"/>
  <c r="K619" i="2"/>
  <c r="AB596" i="3"/>
  <c r="AA596" i="3"/>
  <c r="Q820" i="3"/>
  <c r="AH819" i="3"/>
  <c r="AF596" i="3"/>
  <c r="AE596" i="3"/>
  <c r="AX818" i="3"/>
  <c r="AS818" i="3"/>
  <c r="BJ818" i="3"/>
  <c r="AN818" i="3"/>
  <c r="BE603" i="3"/>
  <c r="AP428" i="2"/>
  <c r="AS428" i="2" s="1"/>
  <c r="AQ428" i="2"/>
  <c r="AX398" i="2"/>
  <c r="AW398" i="2"/>
  <c r="P398" i="2"/>
  <c r="O398" i="2"/>
  <c r="BC451" i="2"/>
  <c r="BF451" i="2" s="1"/>
  <c r="BI610" i="3"/>
  <c r="BH610" i="3"/>
  <c r="BE451" i="2"/>
  <c r="AO444" i="2"/>
  <c r="AF453" i="2"/>
  <c r="AI453" i="2" s="1"/>
  <c r="AG453" i="2"/>
  <c r="AN444" i="2"/>
  <c r="AQ629" i="3" l="1"/>
  <c r="AR629" i="3"/>
  <c r="AY608" i="3"/>
  <c r="AZ608" i="3"/>
  <c r="AU628" i="3"/>
  <c r="AO609" i="3"/>
  <c r="AP609" i="3"/>
  <c r="Z402" i="2"/>
  <c r="X403" i="2"/>
  <c r="W403" i="2"/>
  <c r="Y403" i="2" s="1"/>
  <c r="AN819" i="3"/>
  <c r="BJ819" i="3"/>
  <c r="AS819" i="3"/>
  <c r="AX819" i="3"/>
  <c r="K620" i="2"/>
  <c r="AB619" i="2"/>
  <c r="T394" i="2"/>
  <c r="S394" i="2"/>
  <c r="BC604" i="3"/>
  <c r="BD604" i="3"/>
  <c r="AH820" i="3"/>
  <c r="Q821" i="3"/>
  <c r="BD618" i="2"/>
  <c r="AR618" i="2"/>
  <c r="AH618" i="2"/>
  <c r="AM618" i="2"/>
  <c r="AC597" i="3"/>
  <c r="AD597" i="3"/>
  <c r="Y597" i="3"/>
  <c r="Z597" i="3"/>
  <c r="U597" i="3"/>
  <c r="V597" i="3"/>
  <c r="AP429" i="2"/>
  <c r="AS429" i="2" s="1"/>
  <c r="AQ429" i="2"/>
  <c r="AT428" i="2"/>
  <c r="AZ398" i="2"/>
  <c r="Q398" i="2"/>
  <c r="R398" i="2"/>
  <c r="AY398" i="2"/>
  <c r="BL610" i="3"/>
  <c r="BK610" i="3"/>
  <c r="AG454" i="2"/>
  <c r="AF454" i="2"/>
  <c r="AJ453" i="2"/>
  <c r="AL445" i="2"/>
  <c r="AK445" i="2"/>
  <c r="BC452" i="2"/>
  <c r="BB452" i="2"/>
  <c r="AV609" i="3" l="1"/>
  <c r="AY609" i="3" s="1"/>
  <c r="AW609" i="3"/>
  <c r="AM610" i="3"/>
  <c r="AL610" i="3"/>
  <c r="AT629" i="3"/>
  <c r="AU629" i="3"/>
  <c r="Z403" i="2"/>
  <c r="X404" i="2"/>
  <c r="W404" i="2"/>
  <c r="AF597" i="3"/>
  <c r="AB597" i="3"/>
  <c r="AA597" i="3"/>
  <c r="W597" i="3"/>
  <c r="X597" i="3"/>
  <c r="Q822" i="3"/>
  <c r="AH821" i="3"/>
  <c r="BF604" i="3"/>
  <c r="AE597" i="3"/>
  <c r="AX820" i="3"/>
  <c r="AS820" i="3"/>
  <c r="BJ820" i="3"/>
  <c r="AN820" i="3"/>
  <c r="U394" i="2"/>
  <c r="V394" i="2"/>
  <c r="BD619" i="2"/>
  <c r="AH619" i="2"/>
  <c r="AM619" i="2"/>
  <c r="AR619" i="2"/>
  <c r="BE604" i="3"/>
  <c r="K621" i="2"/>
  <c r="AB620" i="2"/>
  <c r="AP430" i="2"/>
  <c r="AS430" i="2" s="1"/>
  <c r="AQ430" i="2"/>
  <c r="AT429" i="2"/>
  <c r="P399" i="2"/>
  <c r="O399" i="2"/>
  <c r="Q399" i="2" s="1"/>
  <c r="AX399" i="2"/>
  <c r="AW399" i="2"/>
  <c r="BH611" i="3"/>
  <c r="BI611" i="3"/>
  <c r="AO445" i="2"/>
  <c r="AJ454" i="2"/>
  <c r="BF452" i="2"/>
  <c r="BE452" i="2"/>
  <c r="AN445" i="2"/>
  <c r="AI454" i="2"/>
  <c r="AQ630" i="3" l="1"/>
  <c r="AT630" i="3" s="1"/>
  <c r="AR630" i="3"/>
  <c r="AV610" i="3"/>
  <c r="AW610" i="3"/>
  <c r="L125" i="22" s="1"/>
  <c r="AO610" i="3"/>
  <c r="AP610" i="3"/>
  <c r="N125" i="22"/>
  <c r="AZ609" i="3"/>
  <c r="Z404" i="2"/>
  <c r="Y404" i="2"/>
  <c r="BD620" i="2"/>
  <c r="AH620" i="2"/>
  <c r="AR620" i="2"/>
  <c r="AM620" i="2"/>
  <c r="S395" i="2"/>
  <c r="U395" i="2" s="1"/>
  <c r="T395" i="2"/>
  <c r="AH822" i="3"/>
  <c r="Q823" i="3"/>
  <c r="AB621" i="2"/>
  <c r="K622" i="2"/>
  <c r="BC605" i="3"/>
  <c r="BE605" i="3" s="1"/>
  <c r="BD605" i="3"/>
  <c r="AN821" i="3"/>
  <c r="BJ821" i="3"/>
  <c r="AS821" i="3"/>
  <c r="AX821" i="3"/>
  <c r="U598" i="3"/>
  <c r="AD598" i="3"/>
  <c r="Y598" i="3"/>
  <c r="AC598" i="3"/>
  <c r="AE598" i="3" s="1"/>
  <c r="V598" i="3"/>
  <c r="Z598" i="3"/>
  <c r="AP431" i="2"/>
  <c r="AS431" i="2" s="1"/>
  <c r="AQ431" i="2"/>
  <c r="AT430" i="2"/>
  <c r="R399" i="2"/>
  <c r="P400" i="2"/>
  <c r="AX400" i="2"/>
  <c r="O400" i="2"/>
  <c r="AW400" i="2"/>
  <c r="AZ399" i="2"/>
  <c r="AY399" i="2"/>
  <c r="BK611" i="3"/>
  <c r="BL611" i="3"/>
  <c r="AL446" i="2"/>
  <c r="AK446" i="2"/>
  <c r="AF455" i="2"/>
  <c r="AI455" i="2" s="1"/>
  <c r="AG455" i="2"/>
  <c r="BC453" i="2"/>
  <c r="BB453" i="2"/>
  <c r="AY610" i="3" l="1"/>
  <c r="AZ610" i="3"/>
  <c r="AQ631" i="3"/>
  <c r="AR631" i="3"/>
  <c r="AL611" i="3"/>
  <c r="AO611" i="3" s="1"/>
  <c r="AM611" i="3"/>
  <c r="AU630" i="3"/>
  <c r="X405" i="2"/>
  <c r="W405" i="2"/>
  <c r="K124" i="22"/>
  <c r="D124" i="22" s="1"/>
  <c r="BC606" i="3"/>
  <c r="BD606" i="3"/>
  <c r="T396" i="2"/>
  <c r="S396" i="2"/>
  <c r="W598" i="3"/>
  <c r="X598" i="3"/>
  <c r="M124" i="22"/>
  <c r="E124" i="22" s="1"/>
  <c r="G124" i="22" s="1"/>
  <c r="AX822" i="3"/>
  <c r="AS822" i="3"/>
  <c r="BJ822" i="3"/>
  <c r="AN822" i="3"/>
  <c r="AF598" i="3"/>
  <c r="K623" i="2"/>
  <c r="AB622" i="2"/>
  <c r="AB598" i="3"/>
  <c r="AA598" i="3"/>
  <c r="BD621" i="2"/>
  <c r="AM621" i="2"/>
  <c r="AH621" i="2"/>
  <c r="AR621" i="2"/>
  <c r="BF605" i="3"/>
  <c r="Q824" i="3"/>
  <c r="AH823" i="3"/>
  <c r="V395" i="2"/>
  <c r="AP432" i="2"/>
  <c r="AS432" i="2" s="1"/>
  <c r="AQ432" i="2"/>
  <c r="AT431" i="2"/>
  <c r="AZ400" i="2"/>
  <c r="Q400" i="2"/>
  <c r="R400" i="2"/>
  <c r="AY400" i="2"/>
  <c r="BI612" i="3"/>
  <c r="BH612" i="3"/>
  <c r="AO446" i="2"/>
  <c r="BF453" i="2"/>
  <c r="AG456" i="2"/>
  <c r="AF456" i="2"/>
  <c r="BE453" i="2"/>
  <c r="AJ455" i="2"/>
  <c r="AN446" i="2"/>
  <c r="AM612" i="3" l="1"/>
  <c r="AL612" i="3"/>
  <c r="AT631" i="3"/>
  <c r="AU631" i="3"/>
  <c r="AP611" i="3"/>
  <c r="AV611" i="3"/>
  <c r="AW611" i="3"/>
  <c r="Y405" i="2"/>
  <c r="Z405" i="2"/>
  <c r="V396" i="2"/>
  <c r="C124" i="22"/>
  <c r="K624" i="2"/>
  <c r="AB623" i="2"/>
  <c r="V599" i="3"/>
  <c r="AC599" i="3"/>
  <c r="AD599" i="3"/>
  <c r="Y599" i="3"/>
  <c r="Z599" i="3"/>
  <c r="U599" i="3"/>
  <c r="AN823" i="3"/>
  <c r="BJ823" i="3"/>
  <c r="AS823" i="3"/>
  <c r="AX823" i="3"/>
  <c r="AH824" i="3"/>
  <c r="Q825" i="3"/>
  <c r="BD622" i="2"/>
  <c r="AH622" i="2"/>
  <c r="AR622" i="2"/>
  <c r="AM622" i="2"/>
  <c r="U396" i="2"/>
  <c r="BE606" i="3"/>
  <c r="BF606" i="3"/>
  <c r="AP433" i="2"/>
  <c r="AQ433" i="2"/>
  <c r="AT432" i="2"/>
  <c r="AW401" i="2"/>
  <c r="O401" i="2"/>
  <c r="AX401" i="2"/>
  <c r="P401" i="2"/>
  <c r="BL612" i="3"/>
  <c r="BK612" i="3"/>
  <c r="AJ456" i="2"/>
  <c r="BC454" i="2"/>
  <c r="BB454" i="2"/>
  <c r="BE454" i="2" s="1"/>
  <c r="AL447" i="2"/>
  <c r="AK447" i="2"/>
  <c r="AI456" i="2"/>
  <c r="AY611" i="3" l="1"/>
  <c r="AZ611" i="3"/>
  <c r="AR632" i="3"/>
  <c r="AQ632" i="3"/>
  <c r="AO612" i="3"/>
  <c r="AP612" i="3"/>
  <c r="X406" i="2"/>
  <c r="W406" i="2"/>
  <c r="BC607" i="3"/>
  <c r="BD607" i="3"/>
  <c r="W599" i="3"/>
  <c r="X599" i="3"/>
  <c r="AF599" i="3"/>
  <c r="AE599" i="3"/>
  <c r="AB624" i="2"/>
  <c r="K625" i="2"/>
  <c r="S397" i="2"/>
  <c r="T397" i="2"/>
  <c r="Q826" i="3"/>
  <c r="AH825" i="3"/>
  <c r="AB599" i="3"/>
  <c r="AA599" i="3"/>
  <c r="AX824" i="3"/>
  <c r="AS824" i="3"/>
  <c r="BJ824" i="3"/>
  <c r="AN824" i="3"/>
  <c r="BD623" i="2"/>
  <c r="AH623" i="2"/>
  <c r="AM623" i="2"/>
  <c r="AR623" i="2"/>
  <c r="AS433" i="2"/>
  <c r="AT433" i="2"/>
  <c r="R401" i="2"/>
  <c r="Q401" i="2"/>
  <c r="AW402" i="2" s="1"/>
  <c r="AZ401" i="2"/>
  <c r="AY401" i="2"/>
  <c r="BH613" i="3"/>
  <c r="BK613" i="3" s="1"/>
  <c r="BI613" i="3"/>
  <c r="AO447" i="2"/>
  <c r="BC455" i="2"/>
  <c r="BB455" i="2"/>
  <c r="AF457" i="2"/>
  <c r="AI457" i="2" s="1"/>
  <c r="AG457" i="2"/>
  <c r="AN447" i="2"/>
  <c r="BF454" i="2"/>
  <c r="AL613" i="3" l="1"/>
  <c r="AM613" i="3"/>
  <c r="AV612" i="3"/>
  <c r="AW612" i="3"/>
  <c r="AT632" i="3"/>
  <c r="AU632" i="3"/>
  <c r="Y406" i="2"/>
  <c r="Z406" i="2"/>
  <c r="BF607" i="3"/>
  <c r="AH826" i="3"/>
  <c r="Q827" i="3"/>
  <c r="Z600" i="3"/>
  <c r="Y600" i="3"/>
  <c r="AA600" i="3" s="1"/>
  <c r="AC600" i="3"/>
  <c r="AE600" i="3" s="1"/>
  <c r="V600" i="3"/>
  <c r="U600" i="3"/>
  <c r="AD600" i="3"/>
  <c r="U397" i="2"/>
  <c r="V397" i="2"/>
  <c r="BE607" i="3"/>
  <c r="BD624" i="2"/>
  <c r="AH624" i="2"/>
  <c r="AR624" i="2"/>
  <c r="AM624" i="2"/>
  <c r="AN825" i="3"/>
  <c r="BJ825" i="3"/>
  <c r="AS825" i="3"/>
  <c r="AX825" i="3"/>
  <c r="AB625" i="2"/>
  <c r="K626" i="2"/>
  <c r="AP434" i="2"/>
  <c r="AS434" i="2" s="1"/>
  <c r="AQ434" i="2"/>
  <c r="P402" i="2"/>
  <c r="AX402" i="2"/>
  <c r="AZ402" i="2" s="1"/>
  <c r="O402" i="2"/>
  <c r="Q402" i="2" s="1"/>
  <c r="O403" i="2" s="1"/>
  <c r="AY402" i="2"/>
  <c r="BI614" i="3"/>
  <c r="BH614" i="3"/>
  <c r="BL613" i="3"/>
  <c r="AJ457" i="2"/>
  <c r="AG458" i="2"/>
  <c r="AF458" i="2"/>
  <c r="BF455" i="2"/>
  <c r="AL448" i="2"/>
  <c r="AK448" i="2"/>
  <c r="BE455" i="2"/>
  <c r="AZ612" i="3" l="1"/>
  <c r="AR633" i="3"/>
  <c r="AQ633" i="3"/>
  <c r="AY612" i="3"/>
  <c r="AO613" i="3"/>
  <c r="AP613" i="3"/>
  <c r="W407" i="2"/>
  <c r="Y407" i="2" s="1"/>
  <c r="X407" i="2"/>
  <c r="X600" i="3"/>
  <c r="AX826" i="3"/>
  <c r="AS826" i="3"/>
  <c r="BJ826" i="3"/>
  <c r="AN826" i="3"/>
  <c r="AB626" i="2"/>
  <c r="K627" i="2"/>
  <c r="S398" i="2"/>
  <c r="U398" i="2" s="1"/>
  <c r="T398" i="2"/>
  <c r="BD625" i="2"/>
  <c r="AM625" i="2"/>
  <c r="AH625" i="2"/>
  <c r="AR625" i="2"/>
  <c r="W600" i="3"/>
  <c r="AF600" i="3"/>
  <c r="BC608" i="3"/>
  <c r="BD608" i="3"/>
  <c r="AB600" i="3"/>
  <c r="Q828" i="3"/>
  <c r="AH827" i="3"/>
  <c r="AQ435" i="2"/>
  <c r="AP435" i="2"/>
  <c r="AT434" i="2"/>
  <c r="AW403" i="2"/>
  <c r="AY403" i="2" s="1"/>
  <c r="P403" i="2"/>
  <c r="AX403" i="2"/>
  <c r="R402" i="2"/>
  <c r="Q403" i="2"/>
  <c r="R403" i="2"/>
  <c r="BK614" i="3"/>
  <c r="BL614" i="3"/>
  <c r="AO448" i="2"/>
  <c r="BC456" i="2"/>
  <c r="BB456" i="2"/>
  <c r="BE456" i="2" s="1"/>
  <c r="AN448" i="2"/>
  <c r="AJ458" i="2"/>
  <c r="AI458" i="2"/>
  <c r="AU633" i="3" l="1"/>
  <c r="AT633" i="3"/>
  <c r="AM614" i="3"/>
  <c r="AL614" i="3"/>
  <c r="AW613" i="3"/>
  <c r="AV613" i="3"/>
  <c r="Z407" i="2"/>
  <c r="W408" i="2"/>
  <c r="Y408" i="2" s="1"/>
  <c r="X408" i="2"/>
  <c r="AT435" i="2"/>
  <c r="AN827" i="3"/>
  <c r="BJ827" i="3"/>
  <c r="AS827" i="3"/>
  <c r="AX827" i="3"/>
  <c r="K628" i="2"/>
  <c r="AB627" i="2"/>
  <c r="S399" i="2"/>
  <c r="T399" i="2"/>
  <c r="AH828" i="3"/>
  <c r="Q829" i="3"/>
  <c r="BF608" i="3"/>
  <c r="BD626" i="2"/>
  <c r="AR626" i="2"/>
  <c r="AH626" i="2"/>
  <c r="AM626" i="2"/>
  <c r="BE608" i="3"/>
  <c r="AD601" i="3"/>
  <c r="Y601" i="3"/>
  <c r="Z601" i="3"/>
  <c r="U601" i="3"/>
  <c r="V601" i="3"/>
  <c r="AC601" i="3"/>
  <c r="V398" i="2"/>
  <c r="AS435" i="2"/>
  <c r="AZ403" i="2"/>
  <c r="P404" i="2"/>
  <c r="AX404" i="2"/>
  <c r="O404" i="2"/>
  <c r="Q404" i="2" s="1"/>
  <c r="AW404" i="2"/>
  <c r="BI615" i="3"/>
  <c r="BH615" i="3"/>
  <c r="AF459" i="2"/>
  <c r="AI459" i="2" s="1"/>
  <c r="AG459" i="2"/>
  <c r="AL449" i="2"/>
  <c r="AK449" i="2"/>
  <c r="AN449" i="2" s="1"/>
  <c r="BC457" i="2"/>
  <c r="BB457" i="2"/>
  <c r="BF456" i="2"/>
  <c r="AZ613" i="3" l="1"/>
  <c r="AY613" i="3"/>
  <c r="AV614" i="3" s="1"/>
  <c r="AY614" i="3" s="1"/>
  <c r="AP614" i="3"/>
  <c r="AO614" i="3"/>
  <c r="AR634" i="3"/>
  <c r="AQ634" i="3"/>
  <c r="AT634" i="3"/>
  <c r="X409" i="2"/>
  <c r="W409" i="2"/>
  <c r="Y409" i="2" s="1"/>
  <c r="Z408" i="2"/>
  <c r="U399" i="2"/>
  <c r="V399" i="2"/>
  <c r="AX828" i="3"/>
  <c r="AS828" i="3"/>
  <c r="BJ828" i="3"/>
  <c r="AN828" i="3"/>
  <c r="K629" i="2"/>
  <c r="AB628" i="2"/>
  <c r="W601" i="3"/>
  <c r="X601" i="3"/>
  <c r="BC609" i="3"/>
  <c r="BD609" i="3"/>
  <c r="AF601" i="3"/>
  <c r="AE601" i="3"/>
  <c r="AB601" i="3"/>
  <c r="AA601" i="3"/>
  <c r="Q830" i="3"/>
  <c r="AH829" i="3"/>
  <c r="BD627" i="2"/>
  <c r="AH627" i="2"/>
  <c r="AM627" i="2"/>
  <c r="AR627" i="2"/>
  <c r="AP436" i="2"/>
  <c r="AS436" i="2" s="1"/>
  <c r="AQ436" i="2"/>
  <c r="AZ404" i="2"/>
  <c r="R404" i="2"/>
  <c r="AX405" i="2"/>
  <c r="P405" i="2"/>
  <c r="AW405" i="2"/>
  <c r="O405" i="2"/>
  <c r="AY404" i="2"/>
  <c r="BK615" i="3"/>
  <c r="BL615" i="3"/>
  <c r="BF457" i="2"/>
  <c r="AO449" i="2"/>
  <c r="AL450" i="2"/>
  <c r="AK450" i="2"/>
  <c r="AG460" i="2"/>
  <c r="AF460" i="2"/>
  <c r="AI460" i="2" s="1"/>
  <c r="BE457" i="2"/>
  <c r="AJ459" i="2"/>
  <c r="AW614" i="3" l="1"/>
  <c r="AM615" i="3"/>
  <c r="AL615" i="3"/>
  <c r="AU634" i="3"/>
  <c r="AZ614" i="3"/>
  <c r="AW615" i="3"/>
  <c r="AV615" i="3"/>
  <c r="AR635" i="3"/>
  <c r="AQ635" i="3"/>
  <c r="X410" i="2"/>
  <c r="W410" i="2"/>
  <c r="Z409" i="2"/>
  <c r="Y602" i="3"/>
  <c r="AA602" i="3" s="1"/>
  <c r="U602" i="3"/>
  <c r="AD602" i="3"/>
  <c r="Z602" i="3"/>
  <c r="AC602" i="3"/>
  <c r="AE602" i="3" s="1"/>
  <c r="V602" i="3"/>
  <c r="T400" i="2"/>
  <c r="S400" i="2"/>
  <c r="BE609" i="3"/>
  <c r="BF609" i="3"/>
  <c r="BD628" i="2"/>
  <c r="AH628" i="2"/>
  <c r="AM628" i="2"/>
  <c r="AR628" i="2"/>
  <c r="AN829" i="3"/>
  <c r="BJ829" i="3"/>
  <c r="AS829" i="3"/>
  <c r="AX829" i="3"/>
  <c r="AB629" i="2"/>
  <c r="K630" i="2"/>
  <c r="AH830" i="3"/>
  <c r="Q831" i="3"/>
  <c r="AP437" i="2"/>
  <c r="AS437" i="2" s="1"/>
  <c r="AQ437" i="2"/>
  <c r="AT436" i="2"/>
  <c r="AY405" i="2"/>
  <c r="AZ405" i="2"/>
  <c r="Q405" i="2"/>
  <c r="R405" i="2"/>
  <c r="AO450" i="2"/>
  <c r="BH616" i="3"/>
  <c r="BI616" i="3"/>
  <c r="AN450" i="2"/>
  <c r="AK451" i="2" s="1"/>
  <c r="BC458" i="2"/>
  <c r="BB458" i="2"/>
  <c r="AJ460" i="2"/>
  <c r="AF461" i="2"/>
  <c r="AI461" i="2" s="1"/>
  <c r="AG461" i="2"/>
  <c r="AY615" i="3" l="1"/>
  <c r="AZ615" i="3"/>
  <c r="AO615" i="3"/>
  <c r="AP615" i="3"/>
  <c r="AT635" i="3"/>
  <c r="AU635" i="3"/>
  <c r="Y410" i="2"/>
  <c r="Z410" i="2"/>
  <c r="BD629" i="2"/>
  <c r="AM629" i="2"/>
  <c r="AH629" i="2"/>
  <c r="AR629" i="2"/>
  <c r="Q832" i="3"/>
  <c r="AH831" i="3"/>
  <c r="AX830" i="3"/>
  <c r="AS830" i="3"/>
  <c r="BJ830" i="3"/>
  <c r="AN830" i="3"/>
  <c r="W602" i="3"/>
  <c r="X602" i="3"/>
  <c r="U400" i="2"/>
  <c r="V400" i="2"/>
  <c r="AB630" i="2"/>
  <c r="K631" i="2"/>
  <c r="BC610" i="3"/>
  <c r="BD610" i="3"/>
  <c r="AF602" i="3"/>
  <c r="AB602" i="3"/>
  <c r="AP438" i="2"/>
  <c r="AS438" i="2" s="1"/>
  <c r="AQ438" i="2"/>
  <c r="AT437" i="2"/>
  <c r="AW406" i="2"/>
  <c r="AY406" i="2" s="1"/>
  <c r="P406" i="2"/>
  <c r="AX406" i="2"/>
  <c r="O406" i="2"/>
  <c r="BK616" i="3"/>
  <c r="BL616" i="3"/>
  <c r="AL451" i="2"/>
  <c r="AO451" i="2" s="1"/>
  <c r="BF458" i="2"/>
  <c r="AG462" i="2"/>
  <c r="AF462" i="2"/>
  <c r="AJ461" i="2"/>
  <c r="BE458" i="2"/>
  <c r="AN451" i="2"/>
  <c r="AL616" i="3" l="1"/>
  <c r="AM616" i="3"/>
  <c r="AR636" i="3"/>
  <c r="AQ636" i="3"/>
  <c r="AV616" i="3"/>
  <c r="AW616" i="3"/>
  <c r="X411" i="2"/>
  <c r="W411" i="2"/>
  <c r="BF610" i="3"/>
  <c r="AB631" i="2"/>
  <c r="K632" i="2"/>
  <c r="T401" i="2"/>
  <c r="S401" i="2"/>
  <c r="AC603" i="3"/>
  <c r="AD603" i="3"/>
  <c r="Y603" i="3"/>
  <c r="Z603" i="3"/>
  <c r="U603" i="3"/>
  <c r="V603" i="3"/>
  <c r="BE610" i="3"/>
  <c r="BD630" i="2"/>
  <c r="AH630" i="2"/>
  <c r="AR630" i="2"/>
  <c r="AM630" i="2"/>
  <c r="AN831" i="3"/>
  <c r="BJ831" i="3"/>
  <c r="AS831" i="3"/>
  <c r="AX831" i="3"/>
  <c r="AH832" i="3"/>
  <c r="Q833" i="3"/>
  <c r="AP439" i="2"/>
  <c r="AQ439" i="2"/>
  <c r="AT438" i="2"/>
  <c r="Q406" i="2"/>
  <c r="R406" i="2"/>
  <c r="AZ406" i="2"/>
  <c r="BI617" i="3"/>
  <c r="BH617" i="3"/>
  <c r="AJ462" i="2"/>
  <c r="AI462" i="2"/>
  <c r="AG463" i="2" s="1"/>
  <c r="AL452" i="2"/>
  <c r="AK452" i="2"/>
  <c r="AN452" i="2" s="1"/>
  <c r="BC459" i="2"/>
  <c r="BB459" i="2"/>
  <c r="BE459" i="2" s="1"/>
  <c r="AT636" i="3" l="1"/>
  <c r="AU636" i="3"/>
  <c r="AY616" i="3"/>
  <c r="AZ616" i="3"/>
  <c r="AO616" i="3"/>
  <c r="AP616" i="3"/>
  <c r="Y411" i="2"/>
  <c r="Z411" i="2"/>
  <c r="V401" i="2"/>
  <c r="Q834" i="3"/>
  <c r="AH833" i="3"/>
  <c r="AF603" i="3"/>
  <c r="AE603" i="3"/>
  <c r="AB632" i="2"/>
  <c r="K633" i="2"/>
  <c r="BC611" i="3"/>
  <c r="BD611" i="3"/>
  <c r="AB603" i="3"/>
  <c r="AA603" i="3"/>
  <c r="W603" i="3"/>
  <c r="X603" i="3"/>
  <c r="AX832" i="3"/>
  <c r="AS832" i="3"/>
  <c r="BJ832" i="3"/>
  <c r="AN832" i="3"/>
  <c r="U401" i="2"/>
  <c r="BD631" i="2"/>
  <c r="AH631" i="2"/>
  <c r="AM631" i="2"/>
  <c r="AR631" i="2"/>
  <c r="AS439" i="2"/>
  <c r="AT439" i="2"/>
  <c r="AF463" i="2"/>
  <c r="AJ463" i="2" s="1"/>
  <c r="O407" i="2"/>
  <c r="AX407" i="2"/>
  <c r="P407" i="2"/>
  <c r="AW407" i="2"/>
  <c r="BK617" i="3"/>
  <c r="BL617" i="3"/>
  <c r="AO452" i="2"/>
  <c r="BF459" i="2"/>
  <c r="BC460" i="2"/>
  <c r="BB460" i="2"/>
  <c r="AL453" i="2"/>
  <c r="AK453" i="2"/>
  <c r="AV617" i="3" l="1"/>
  <c r="AW617" i="3"/>
  <c r="AL617" i="3"/>
  <c r="AM617" i="3"/>
  <c r="AR637" i="3"/>
  <c r="AQ637" i="3"/>
  <c r="AU637" i="3" s="1"/>
  <c r="W412" i="2"/>
  <c r="Y412" i="2" s="1"/>
  <c r="X412" i="2"/>
  <c r="AI463" i="2"/>
  <c r="BF611" i="3"/>
  <c r="AC604" i="3"/>
  <c r="AE604" i="3" s="1"/>
  <c r="V604" i="3"/>
  <c r="Z604" i="3"/>
  <c r="Y604" i="3"/>
  <c r="AA604" i="3" s="1"/>
  <c r="U604" i="3"/>
  <c r="AD604" i="3"/>
  <c r="T402" i="2"/>
  <c r="S402" i="2"/>
  <c r="AB633" i="2"/>
  <c r="K634" i="2"/>
  <c r="AN833" i="3"/>
  <c r="BJ833" i="3"/>
  <c r="AS833" i="3"/>
  <c r="AX833" i="3"/>
  <c r="BE611" i="3"/>
  <c r="BD632" i="2"/>
  <c r="AH632" i="2"/>
  <c r="AM632" i="2"/>
  <c r="AR632" i="2"/>
  <c r="AH834" i="3"/>
  <c r="Q835" i="3"/>
  <c r="AQ440" i="2"/>
  <c r="AP440" i="2"/>
  <c r="AS440" i="2" s="1"/>
  <c r="AZ407" i="2"/>
  <c r="AY407" i="2"/>
  <c r="Q407" i="2"/>
  <c r="R407" i="2"/>
  <c r="BI618" i="3"/>
  <c r="BH618" i="3"/>
  <c r="BF460" i="2"/>
  <c r="AO453" i="2"/>
  <c r="BE460" i="2"/>
  <c r="AG464" i="2"/>
  <c r="AF464" i="2"/>
  <c r="AN453" i="2"/>
  <c r="AP617" i="3" l="1"/>
  <c r="AT637" i="3"/>
  <c r="AO617" i="3"/>
  <c r="AY617" i="3"/>
  <c r="AZ617" i="3"/>
  <c r="Z412" i="2"/>
  <c r="X413" i="2"/>
  <c r="W413" i="2"/>
  <c r="X604" i="3"/>
  <c r="W604" i="3"/>
  <c r="Y605" i="3" s="1"/>
  <c r="Q836" i="3"/>
  <c r="AH835" i="3"/>
  <c r="BD633" i="2"/>
  <c r="AM633" i="2"/>
  <c r="AH633" i="2"/>
  <c r="AR633" i="2"/>
  <c r="AB604" i="3"/>
  <c r="AX834" i="3"/>
  <c r="AS834" i="3"/>
  <c r="BJ834" i="3"/>
  <c r="AN834" i="3"/>
  <c r="BD612" i="3"/>
  <c r="BC612" i="3"/>
  <c r="BE612" i="3" s="1"/>
  <c r="U402" i="2"/>
  <c r="V402" i="2"/>
  <c r="K635" i="2"/>
  <c r="AB634" i="2"/>
  <c r="AF604" i="3"/>
  <c r="AP441" i="2"/>
  <c r="AS441" i="2" s="1"/>
  <c r="AQ441" i="2"/>
  <c r="AT440" i="2"/>
  <c r="AX408" i="2"/>
  <c r="AW408" i="2"/>
  <c r="P408" i="2"/>
  <c r="O408" i="2"/>
  <c r="BK618" i="3"/>
  <c r="BL618" i="3"/>
  <c r="AL454" i="2"/>
  <c r="AK454" i="2"/>
  <c r="AN454" i="2" s="1"/>
  <c r="BC461" i="2"/>
  <c r="BB461" i="2"/>
  <c r="BE461" i="2" s="1"/>
  <c r="AJ464" i="2"/>
  <c r="AI464" i="2"/>
  <c r="AM618" i="3" l="1"/>
  <c r="AL618" i="3"/>
  <c r="AV618" i="3"/>
  <c r="AW618" i="3"/>
  <c r="AR638" i="3"/>
  <c r="AQ638" i="3"/>
  <c r="AU638" i="3" s="1"/>
  <c r="Z413" i="2"/>
  <c r="Y413" i="2"/>
  <c r="AD605" i="3"/>
  <c r="V605" i="3"/>
  <c r="U605" i="3"/>
  <c r="W605" i="3" s="1"/>
  <c r="Z605" i="3"/>
  <c r="AB605" i="3" s="1"/>
  <c r="AC605" i="3"/>
  <c r="AF605" i="3" s="1"/>
  <c r="BD613" i="3"/>
  <c r="BC613" i="3"/>
  <c r="BE613" i="3" s="1"/>
  <c r="T403" i="2"/>
  <c r="S403" i="2"/>
  <c r="BD634" i="2"/>
  <c r="AR634" i="2"/>
  <c r="AH634" i="2"/>
  <c r="AM634" i="2"/>
  <c r="AN835" i="3"/>
  <c r="BJ835" i="3"/>
  <c r="AS835" i="3"/>
  <c r="AX835" i="3"/>
  <c r="K636" i="2"/>
  <c r="AB635" i="2"/>
  <c r="BF612" i="3"/>
  <c r="AA605" i="3"/>
  <c r="AH836" i="3"/>
  <c r="Q837" i="3"/>
  <c r="AQ442" i="2"/>
  <c r="AP442" i="2"/>
  <c r="AT441" i="2"/>
  <c r="AZ408" i="2"/>
  <c r="R408" i="2"/>
  <c r="AY408" i="2"/>
  <c r="Q408" i="2"/>
  <c r="BH619" i="3"/>
  <c r="BK619" i="3" s="1"/>
  <c r="BI619" i="3"/>
  <c r="AL455" i="2"/>
  <c r="AK455" i="2"/>
  <c r="BC462" i="2"/>
  <c r="BB462" i="2"/>
  <c r="BE462" i="2" s="1"/>
  <c r="AF465" i="2"/>
  <c r="AI465" i="2" s="1"/>
  <c r="AG465" i="2"/>
  <c r="BF461" i="2"/>
  <c r="AO454" i="2"/>
  <c r="AT638" i="3" l="1"/>
  <c r="AQ639" i="3" s="1"/>
  <c r="AY618" i="3"/>
  <c r="AZ618" i="3"/>
  <c r="AR639" i="3"/>
  <c r="AO618" i="3"/>
  <c r="AP618" i="3"/>
  <c r="W414" i="2"/>
  <c r="Y414" i="2" s="1"/>
  <c r="X414" i="2"/>
  <c r="X605" i="3"/>
  <c r="AE605" i="3"/>
  <c r="BF613" i="3"/>
  <c r="Q838" i="3"/>
  <c r="AH837" i="3"/>
  <c r="K637" i="2"/>
  <c r="AB636" i="2"/>
  <c r="AC606" i="3"/>
  <c r="V606" i="3"/>
  <c r="Z606" i="3"/>
  <c r="Y606" i="3"/>
  <c r="AA606" i="3" s="1"/>
  <c r="U606" i="3"/>
  <c r="AD606" i="3"/>
  <c r="AX836" i="3"/>
  <c r="AS836" i="3"/>
  <c r="BJ836" i="3"/>
  <c r="AN836" i="3"/>
  <c r="BD614" i="3"/>
  <c r="BC614" i="3"/>
  <c r="BE614" i="3" s="1"/>
  <c r="AT442" i="2"/>
  <c r="BD635" i="2"/>
  <c r="AM635" i="2"/>
  <c r="AH635" i="2"/>
  <c r="AR635" i="2"/>
  <c r="U403" i="2"/>
  <c r="V403" i="2"/>
  <c r="AS442" i="2"/>
  <c r="AW409" i="2"/>
  <c r="AY409" i="2" s="1"/>
  <c r="O409" i="2"/>
  <c r="AX409" i="2"/>
  <c r="P409" i="2"/>
  <c r="BI620" i="3"/>
  <c r="BH620" i="3"/>
  <c r="BL619" i="3"/>
  <c r="AO455" i="2"/>
  <c r="BF462" i="2"/>
  <c r="BC463" i="2"/>
  <c r="BB463" i="2"/>
  <c r="BE463" i="2" s="1"/>
  <c r="AG466" i="2"/>
  <c r="AF466" i="2"/>
  <c r="AJ465" i="2"/>
  <c r="AN455" i="2"/>
  <c r="AU639" i="3" l="1"/>
  <c r="AL619" i="3"/>
  <c r="AM619" i="3"/>
  <c r="AT639" i="3"/>
  <c r="AV619" i="3"/>
  <c r="AW619" i="3"/>
  <c r="W415" i="2"/>
  <c r="Y415" i="2" s="1"/>
  <c r="X415" i="2"/>
  <c r="Z414" i="2"/>
  <c r="X606" i="3"/>
  <c r="AF606" i="3"/>
  <c r="BC615" i="3"/>
  <c r="BD615" i="3"/>
  <c r="AH838" i="3"/>
  <c r="Q839" i="3"/>
  <c r="AE606" i="3"/>
  <c r="AB606" i="3"/>
  <c r="BD636" i="2"/>
  <c r="AH636" i="2"/>
  <c r="AR636" i="2"/>
  <c r="AM636" i="2"/>
  <c r="W606" i="3"/>
  <c r="AB637" i="2"/>
  <c r="K638" i="2"/>
  <c r="T404" i="2"/>
  <c r="S404" i="2"/>
  <c r="BF614" i="3"/>
  <c r="AN837" i="3"/>
  <c r="BJ837" i="3"/>
  <c r="AS837" i="3"/>
  <c r="AX837" i="3"/>
  <c r="AQ443" i="2"/>
  <c r="AP443" i="2"/>
  <c r="Q409" i="2"/>
  <c r="R409" i="2"/>
  <c r="AZ409" i="2"/>
  <c r="BL620" i="3"/>
  <c r="BK620" i="3"/>
  <c r="AJ466" i="2"/>
  <c r="BF463" i="2"/>
  <c r="BC464" i="2"/>
  <c r="BB464" i="2"/>
  <c r="BE464" i="2" s="1"/>
  <c r="AL456" i="2"/>
  <c r="AK456" i="2"/>
  <c r="AI466" i="2"/>
  <c r="AY619" i="3" l="1"/>
  <c r="AZ619" i="3"/>
  <c r="AR640" i="3"/>
  <c r="AQ640" i="3"/>
  <c r="AT640" i="3" s="1"/>
  <c r="AO619" i="3"/>
  <c r="AP619" i="3"/>
  <c r="X416" i="2"/>
  <c r="W416" i="2"/>
  <c r="Z415" i="2"/>
  <c r="U404" i="2"/>
  <c r="V404" i="2"/>
  <c r="U607" i="3"/>
  <c r="V607" i="3"/>
  <c r="AC607" i="3"/>
  <c r="Z607" i="3"/>
  <c r="Y607" i="3"/>
  <c r="AD607" i="3"/>
  <c r="Q840" i="3"/>
  <c r="AH839" i="3"/>
  <c r="AX838" i="3"/>
  <c r="AS838" i="3"/>
  <c r="BJ838" i="3"/>
  <c r="AN838" i="3"/>
  <c r="AB638" i="2"/>
  <c r="K639" i="2"/>
  <c r="BD637" i="2"/>
  <c r="AM637" i="2"/>
  <c r="AH637" i="2"/>
  <c r="AR637" i="2"/>
  <c r="AE607" i="3"/>
  <c r="BE615" i="3"/>
  <c r="BF615" i="3"/>
  <c r="AT443" i="2"/>
  <c r="AS443" i="2"/>
  <c r="P410" i="2"/>
  <c r="AX410" i="2"/>
  <c r="O410" i="2"/>
  <c r="AW410" i="2"/>
  <c r="BI621" i="3"/>
  <c r="BH621" i="3"/>
  <c r="AO456" i="2"/>
  <c r="AF467" i="2"/>
  <c r="AG467" i="2"/>
  <c r="BC465" i="2"/>
  <c r="BB465" i="2"/>
  <c r="BE465" i="2" s="1"/>
  <c r="BF464" i="2"/>
  <c r="AN456" i="2"/>
  <c r="Z416" i="2" l="1"/>
  <c r="AU640" i="3"/>
  <c r="AL620" i="3"/>
  <c r="AM620" i="3"/>
  <c r="AR641" i="3"/>
  <c r="AQ641" i="3"/>
  <c r="AV620" i="3"/>
  <c r="AW620" i="3"/>
  <c r="Y416" i="2"/>
  <c r="AF607" i="3"/>
  <c r="AB639" i="2"/>
  <c r="K640" i="2"/>
  <c r="BD638" i="2"/>
  <c r="AH638" i="2"/>
  <c r="AR638" i="2"/>
  <c r="AM638" i="2"/>
  <c r="AB607" i="3"/>
  <c r="AA607" i="3"/>
  <c r="W607" i="3"/>
  <c r="X607" i="3"/>
  <c r="BD616" i="3"/>
  <c r="BC616" i="3"/>
  <c r="AN839" i="3"/>
  <c r="BJ839" i="3"/>
  <c r="AS839" i="3"/>
  <c r="AX839" i="3"/>
  <c r="AH840" i="3"/>
  <c r="Q841" i="3"/>
  <c r="S405" i="2"/>
  <c r="T405" i="2"/>
  <c r="AQ444" i="2"/>
  <c r="AP444" i="2"/>
  <c r="R410" i="2"/>
  <c r="Q410" i="2"/>
  <c r="P411" i="2" s="1"/>
  <c r="AZ410" i="2"/>
  <c r="AY410" i="2"/>
  <c r="BL621" i="3"/>
  <c r="BK621" i="3"/>
  <c r="AJ467" i="2"/>
  <c r="AL457" i="2"/>
  <c r="AK457" i="2"/>
  <c r="AI467" i="2"/>
  <c r="BC466" i="2"/>
  <c r="BB466" i="2"/>
  <c r="BE466" i="2" s="1"/>
  <c r="BF465" i="2"/>
  <c r="AU641" i="3" l="1"/>
  <c r="AT641" i="3"/>
  <c r="AO620" i="3"/>
  <c r="AP620" i="3"/>
  <c r="AY620" i="3"/>
  <c r="AZ620" i="3"/>
  <c r="X417" i="2"/>
  <c r="W417" i="2"/>
  <c r="Y417" i="2" s="1"/>
  <c r="BE616" i="3"/>
  <c r="BF616" i="3"/>
  <c r="Q842" i="3"/>
  <c r="AH841" i="3"/>
  <c r="AX840" i="3"/>
  <c r="AS840" i="3"/>
  <c r="BJ840" i="3"/>
  <c r="AN840" i="3"/>
  <c r="AB640" i="2"/>
  <c r="K641" i="2"/>
  <c r="U405" i="2"/>
  <c r="V405" i="2"/>
  <c r="Z608" i="3"/>
  <c r="AC608" i="3"/>
  <c r="V608" i="3"/>
  <c r="U608" i="3"/>
  <c r="AD608" i="3"/>
  <c r="Y608" i="3"/>
  <c r="BD639" i="2"/>
  <c r="AH639" i="2"/>
  <c r="AM639" i="2"/>
  <c r="AR639" i="2"/>
  <c r="AS444" i="2"/>
  <c r="AT444" i="2"/>
  <c r="O411" i="2"/>
  <c r="R411" i="2" s="1"/>
  <c r="AX411" i="2"/>
  <c r="AW411" i="2"/>
  <c r="BI622" i="3"/>
  <c r="BH622" i="3"/>
  <c r="AO457" i="2"/>
  <c r="BC467" i="2"/>
  <c r="BB467" i="2"/>
  <c r="BE467" i="2" s="1"/>
  <c r="AG468" i="2"/>
  <c r="AF468" i="2"/>
  <c r="AI468" i="2" s="1"/>
  <c r="BF466" i="2"/>
  <c r="AN457" i="2"/>
  <c r="AV621" i="3" l="1"/>
  <c r="AW621" i="3"/>
  <c r="AL621" i="3"/>
  <c r="AM621" i="3"/>
  <c r="AR642" i="3"/>
  <c r="AQ642" i="3"/>
  <c r="AU642" i="3" s="1"/>
  <c r="AB608" i="3"/>
  <c r="W418" i="2"/>
  <c r="X418" i="2"/>
  <c r="Z417" i="2"/>
  <c r="X608" i="3"/>
  <c r="W608" i="3"/>
  <c r="S406" i="2"/>
  <c r="U406" i="2" s="1"/>
  <c r="T406" i="2"/>
  <c r="AN841" i="3"/>
  <c r="BJ841" i="3"/>
  <c r="AS841" i="3"/>
  <c r="AX841" i="3"/>
  <c r="AF608" i="3"/>
  <c r="AE608" i="3"/>
  <c r="AB641" i="2"/>
  <c r="K642" i="2"/>
  <c r="AH842" i="3"/>
  <c r="Q843" i="3"/>
  <c r="BD640" i="2"/>
  <c r="AH640" i="2"/>
  <c r="AR640" i="2"/>
  <c r="AM640" i="2"/>
  <c r="AA608" i="3"/>
  <c r="BD617" i="3"/>
  <c r="BC617" i="3"/>
  <c r="AQ445" i="2"/>
  <c r="AP445" i="2"/>
  <c r="AS445" i="2" s="1"/>
  <c r="Q411" i="2"/>
  <c r="AX412" i="2" s="1"/>
  <c r="AZ411" i="2"/>
  <c r="AY411" i="2"/>
  <c r="BL622" i="3"/>
  <c r="BK622" i="3"/>
  <c r="AL458" i="2"/>
  <c r="AK458" i="2"/>
  <c r="AF469" i="2"/>
  <c r="AI469" i="2" s="1"/>
  <c r="AG469" i="2"/>
  <c r="BC468" i="2"/>
  <c r="BB468" i="2"/>
  <c r="BE468" i="2" s="1"/>
  <c r="AJ468" i="2"/>
  <c r="BF467" i="2"/>
  <c r="P412" i="2" l="1"/>
  <c r="AT642" i="3"/>
  <c r="AQ643" i="3" s="1"/>
  <c r="AT643" i="3" s="1"/>
  <c r="AO621" i="3"/>
  <c r="AP621" i="3"/>
  <c r="AY621" i="3"/>
  <c r="AZ621" i="3"/>
  <c r="Y418" i="2"/>
  <c r="Z418" i="2"/>
  <c r="BF617" i="3"/>
  <c r="S407" i="2"/>
  <c r="U407" i="2" s="1"/>
  <c r="T407" i="2"/>
  <c r="K643" i="2"/>
  <c r="AB642" i="2"/>
  <c r="BD641" i="2"/>
  <c r="AM641" i="2"/>
  <c r="AH641" i="2"/>
  <c r="AR641" i="2"/>
  <c r="BE617" i="3"/>
  <c r="Q844" i="3"/>
  <c r="AH843" i="3"/>
  <c r="V406" i="2"/>
  <c r="AX842" i="3"/>
  <c r="AS842" i="3"/>
  <c r="BJ842" i="3"/>
  <c r="AN842" i="3"/>
  <c r="AC609" i="3"/>
  <c r="AE609" i="3" s="1"/>
  <c r="U609" i="3"/>
  <c r="W609" i="3" s="1"/>
  <c r="V609" i="3"/>
  <c r="Y609" i="3"/>
  <c r="Z609" i="3"/>
  <c r="AD609" i="3"/>
  <c r="AQ446" i="2"/>
  <c r="AP446" i="2"/>
  <c r="AT445" i="2"/>
  <c r="O412" i="2"/>
  <c r="R412" i="2" s="1"/>
  <c r="AW412" i="2"/>
  <c r="AY412" i="2" s="1"/>
  <c r="AO458" i="2"/>
  <c r="BH623" i="3"/>
  <c r="BK623" i="3" s="1"/>
  <c r="BI623" i="3"/>
  <c r="AG470" i="2"/>
  <c r="AF470" i="2"/>
  <c r="BC469" i="2"/>
  <c r="BB469" i="2"/>
  <c r="BF468" i="2"/>
  <c r="AJ469" i="2"/>
  <c r="AN458" i="2"/>
  <c r="AR643" i="3" l="1"/>
  <c r="AQ644" i="3"/>
  <c r="AR644" i="3"/>
  <c r="AW622" i="3"/>
  <c r="AV622" i="3"/>
  <c r="AY622" i="3" s="1"/>
  <c r="AU643" i="3"/>
  <c r="AM622" i="3"/>
  <c r="AL622" i="3"/>
  <c r="X419" i="2"/>
  <c r="W419" i="2"/>
  <c r="Q412" i="2"/>
  <c r="AX413" i="2" s="1"/>
  <c r="V407" i="2"/>
  <c r="AB609" i="3"/>
  <c r="AA609" i="3"/>
  <c r="AF609" i="3"/>
  <c r="AH844" i="3"/>
  <c r="Q845" i="3"/>
  <c r="K644" i="2"/>
  <c r="AB643" i="2"/>
  <c r="BC618" i="3"/>
  <c r="BD618" i="3"/>
  <c r="AD610" i="3"/>
  <c r="Y610" i="3"/>
  <c r="Z610" i="3"/>
  <c r="AC610" i="3"/>
  <c r="AE610" i="3" s="1"/>
  <c r="U610" i="3"/>
  <c r="V610" i="3"/>
  <c r="S408" i="2"/>
  <c r="T408" i="2"/>
  <c r="X609" i="3"/>
  <c r="AN843" i="3"/>
  <c r="BJ843" i="3"/>
  <c r="AS843" i="3"/>
  <c r="AX843" i="3"/>
  <c r="BD642" i="2"/>
  <c r="AR642" i="2"/>
  <c r="AH642" i="2"/>
  <c r="AM642" i="2"/>
  <c r="AZ412" i="2"/>
  <c r="AS446" i="2"/>
  <c r="AT446" i="2"/>
  <c r="BF469" i="2"/>
  <c r="BI624" i="3"/>
  <c r="BH624" i="3"/>
  <c r="BL623" i="3"/>
  <c r="AJ470" i="2"/>
  <c r="AI470" i="2"/>
  <c r="AL459" i="2"/>
  <c r="AK459" i="2"/>
  <c r="AN459" i="2" s="1"/>
  <c r="BE469" i="2"/>
  <c r="O413" i="2" l="1"/>
  <c r="Q413" i="2" s="1"/>
  <c r="L126" i="22"/>
  <c r="AO622" i="3"/>
  <c r="AP622" i="3"/>
  <c r="N126" i="22"/>
  <c r="AZ622" i="3"/>
  <c r="AW623" i="3"/>
  <c r="AV623" i="3"/>
  <c r="AZ623" i="3" s="1"/>
  <c r="AT644" i="3"/>
  <c r="AU644" i="3"/>
  <c r="AW413" i="2"/>
  <c r="AY413" i="2" s="1"/>
  <c r="P413" i="2"/>
  <c r="Y419" i="2"/>
  <c r="Z419" i="2"/>
  <c r="K125" i="22"/>
  <c r="D125" i="22" s="1"/>
  <c r="AB610" i="3"/>
  <c r="BF618" i="3"/>
  <c r="Q846" i="3"/>
  <c r="AH845" i="3"/>
  <c r="W610" i="3"/>
  <c r="X610" i="3"/>
  <c r="M125" i="22"/>
  <c r="E125" i="22" s="1"/>
  <c r="G125" i="22" s="1"/>
  <c r="BD643" i="2"/>
  <c r="AM643" i="2"/>
  <c r="AH643" i="2"/>
  <c r="AR643" i="2"/>
  <c r="AX844" i="3"/>
  <c r="AS844" i="3"/>
  <c r="BJ844" i="3"/>
  <c r="AN844" i="3"/>
  <c r="U408" i="2"/>
  <c r="V408" i="2"/>
  <c r="AF610" i="3"/>
  <c r="BE618" i="3"/>
  <c r="K645" i="2"/>
  <c r="AB644" i="2"/>
  <c r="AA610" i="3"/>
  <c r="AP447" i="2"/>
  <c r="AQ447" i="2"/>
  <c r="O414" i="2"/>
  <c r="Q414" i="2" s="1"/>
  <c r="AX414" i="2"/>
  <c r="AW414" i="2"/>
  <c r="P414" i="2"/>
  <c r="R413" i="2"/>
  <c r="BL624" i="3"/>
  <c r="BK624" i="3"/>
  <c r="AL460" i="2"/>
  <c r="AK460" i="2"/>
  <c r="AF471" i="2"/>
  <c r="AG471" i="2"/>
  <c r="AO459" i="2"/>
  <c r="BC470" i="2"/>
  <c r="BB470" i="2"/>
  <c r="AZ413" i="2" l="1"/>
  <c r="AY623" i="3"/>
  <c r="AQ645" i="3"/>
  <c r="AT645" i="3" s="1"/>
  <c r="AR645" i="3"/>
  <c r="AV624" i="3"/>
  <c r="AW624" i="3"/>
  <c r="AM623" i="3"/>
  <c r="AL623" i="3"/>
  <c r="W420" i="2"/>
  <c r="Y420" i="2" s="1"/>
  <c r="X420" i="2"/>
  <c r="AB645" i="2"/>
  <c r="K646" i="2"/>
  <c r="S409" i="2"/>
  <c r="T409" i="2"/>
  <c r="C125" i="22"/>
  <c r="BD619" i="3"/>
  <c r="BC619" i="3"/>
  <c r="AN845" i="3"/>
  <c r="BJ845" i="3"/>
  <c r="AS845" i="3"/>
  <c r="AX845" i="3"/>
  <c r="AH846" i="3"/>
  <c r="Q847" i="3"/>
  <c r="BD644" i="2"/>
  <c r="AH644" i="2"/>
  <c r="AM644" i="2"/>
  <c r="AR644" i="2"/>
  <c r="U611" i="3"/>
  <c r="AD611" i="3"/>
  <c r="V611" i="3"/>
  <c r="AC611" i="3"/>
  <c r="Z611" i="3"/>
  <c r="Y611" i="3"/>
  <c r="AS447" i="2"/>
  <c r="AT447" i="2"/>
  <c r="R414" i="2"/>
  <c r="O415" i="2"/>
  <c r="Q415" i="2" s="1"/>
  <c r="AX415" i="2"/>
  <c r="AW415" i="2"/>
  <c r="P415" i="2"/>
  <c r="AY414" i="2"/>
  <c r="AZ414" i="2"/>
  <c r="BH625" i="3"/>
  <c r="BK625" i="3" s="1"/>
  <c r="BI625" i="3"/>
  <c r="BF470" i="2"/>
  <c r="AO460" i="2"/>
  <c r="AJ471" i="2"/>
  <c r="AN460" i="2"/>
  <c r="BE470" i="2"/>
  <c r="AI471" i="2"/>
  <c r="AP623" i="3" l="1"/>
  <c r="AO623" i="3"/>
  <c r="AY624" i="3"/>
  <c r="AZ624" i="3"/>
  <c r="AR646" i="3"/>
  <c r="AQ646" i="3"/>
  <c r="AT646" i="3" s="1"/>
  <c r="AU645" i="3"/>
  <c r="X421" i="2"/>
  <c r="W421" i="2"/>
  <c r="Z420" i="2"/>
  <c r="AB611" i="3"/>
  <c r="BF619" i="3"/>
  <c r="AA611" i="3"/>
  <c r="BD645" i="2"/>
  <c r="AM645" i="2"/>
  <c r="AH645" i="2"/>
  <c r="AR645" i="2"/>
  <c r="W611" i="3"/>
  <c r="X611" i="3"/>
  <c r="BE619" i="3"/>
  <c r="AF611" i="3"/>
  <c r="AE611" i="3"/>
  <c r="Q848" i="3"/>
  <c r="AH847" i="3"/>
  <c r="U409" i="2"/>
  <c r="V409" i="2"/>
  <c r="AX846" i="3"/>
  <c r="AS846" i="3"/>
  <c r="BJ846" i="3"/>
  <c r="AN846" i="3"/>
  <c r="AB646" i="2"/>
  <c r="K647" i="2"/>
  <c r="AQ448" i="2"/>
  <c r="AP448" i="2"/>
  <c r="AY415" i="2"/>
  <c r="AZ415" i="2"/>
  <c r="O416" i="2"/>
  <c r="AW416" i="2"/>
  <c r="AX416" i="2"/>
  <c r="P416" i="2"/>
  <c r="R415" i="2"/>
  <c r="BI626" i="3"/>
  <c r="BH626" i="3"/>
  <c r="BL625" i="3"/>
  <c r="AL461" i="2"/>
  <c r="AK461" i="2"/>
  <c r="AN461" i="2" s="1"/>
  <c r="AG472" i="2"/>
  <c r="AF472" i="2"/>
  <c r="AI472" i="2" s="1"/>
  <c r="BC471" i="2"/>
  <c r="BB471" i="2"/>
  <c r="AU646" i="3" l="1"/>
  <c r="AV625" i="3"/>
  <c r="AY625" i="3" s="1"/>
  <c r="AW625" i="3"/>
  <c r="AL624" i="3"/>
  <c r="AM624" i="3"/>
  <c r="AR647" i="3"/>
  <c r="AQ647" i="3"/>
  <c r="Z421" i="2"/>
  <c r="Y421" i="2"/>
  <c r="AH848" i="3"/>
  <c r="Q849" i="3"/>
  <c r="T410" i="2"/>
  <c r="S410" i="2"/>
  <c r="V612" i="3"/>
  <c r="U612" i="3"/>
  <c r="AD612" i="3"/>
  <c r="Y612" i="3"/>
  <c r="AA612" i="3" s="1"/>
  <c r="Z612" i="3"/>
  <c r="AC612" i="3"/>
  <c r="BD646" i="2"/>
  <c r="AH646" i="2"/>
  <c r="AR646" i="2"/>
  <c r="AM646" i="2"/>
  <c r="AB647" i="2"/>
  <c r="K648" i="2"/>
  <c r="AN847" i="3"/>
  <c r="BJ847" i="3"/>
  <c r="AS847" i="3"/>
  <c r="AX847" i="3"/>
  <c r="BC620" i="3"/>
  <c r="BD620" i="3"/>
  <c r="AS448" i="2"/>
  <c r="AT448" i="2"/>
  <c r="AY416" i="2"/>
  <c r="AZ416" i="2"/>
  <c r="Q416" i="2"/>
  <c r="R416" i="2"/>
  <c r="BL626" i="3"/>
  <c r="BK626" i="3"/>
  <c r="BF471" i="2"/>
  <c r="BE471" i="2"/>
  <c r="BC472" i="2" s="1"/>
  <c r="AJ472" i="2"/>
  <c r="AF473" i="2"/>
  <c r="AI473" i="2" s="1"/>
  <c r="AG473" i="2"/>
  <c r="AL462" i="2"/>
  <c r="AK462" i="2"/>
  <c r="AO461" i="2"/>
  <c r="AU647" i="3" l="1"/>
  <c r="AW626" i="3"/>
  <c r="AV626" i="3"/>
  <c r="AT647" i="3"/>
  <c r="AO624" i="3"/>
  <c r="AP624" i="3"/>
  <c r="AZ625" i="3"/>
  <c r="W422" i="2"/>
  <c r="Y422" i="2" s="1"/>
  <c r="X422" i="2"/>
  <c r="AF612" i="3"/>
  <c r="BF620" i="3"/>
  <c r="BE620" i="3"/>
  <c r="BD647" i="2"/>
  <c r="AH647" i="2"/>
  <c r="AM647" i="2"/>
  <c r="AR647" i="2"/>
  <c r="W612" i="3"/>
  <c r="X612" i="3"/>
  <c r="Q850" i="3"/>
  <c r="AH849" i="3"/>
  <c r="AX848" i="3"/>
  <c r="AS848" i="3"/>
  <c r="BJ848" i="3"/>
  <c r="AN848" i="3"/>
  <c r="AB648" i="2"/>
  <c r="K649" i="2"/>
  <c r="AB612" i="3"/>
  <c r="U410" i="2"/>
  <c r="V410" i="2"/>
  <c r="AE612" i="3"/>
  <c r="AQ449" i="2"/>
  <c r="AP449" i="2"/>
  <c r="AS449" i="2" s="1"/>
  <c r="P417" i="2"/>
  <c r="AW417" i="2"/>
  <c r="O417" i="2"/>
  <c r="AX417" i="2"/>
  <c r="BH627" i="3"/>
  <c r="BK627" i="3" s="1"/>
  <c r="BI627" i="3"/>
  <c r="BB472" i="2"/>
  <c r="BF472" i="2" s="1"/>
  <c r="AO462" i="2"/>
  <c r="AG474" i="2"/>
  <c r="AF474" i="2"/>
  <c r="AJ473" i="2"/>
  <c r="AN462" i="2"/>
  <c r="AZ626" i="3" l="1"/>
  <c r="AY626" i="3"/>
  <c r="AW627" i="3" s="1"/>
  <c r="AL625" i="3"/>
  <c r="AM625" i="3"/>
  <c r="AQ648" i="3"/>
  <c r="AT648" i="3" s="1"/>
  <c r="AR648" i="3"/>
  <c r="Z422" i="2"/>
  <c r="X423" i="2"/>
  <c r="W423" i="2"/>
  <c r="AB649" i="2"/>
  <c r="K650" i="2"/>
  <c r="BD648" i="2"/>
  <c r="AH648" i="2"/>
  <c r="AM648" i="2"/>
  <c r="AR648" i="2"/>
  <c r="T411" i="2"/>
  <c r="S411" i="2"/>
  <c r="U411" i="2" s="1"/>
  <c r="AN849" i="3"/>
  <c r="BJ849" i="3"/>
  <c r="AS849" i="3"/>
  <c r="AX849" i="3"/>
  <c r="AC613" i="3"/>
  <c r="Z613" i="3"/>
  <c r="AD613" i="3"/>
  <c r="V613" i="3"/>
  <c r="Y613" i="3"/>
  <c r="U613" i="3"/>
  <c r="AH850" i="3"/>
  <c r="Q851" i="3"/>
  <c r="BC621" i="3"/>
  <c r="BD621" i="3"/>
  <c r="AQ450" i="2"/>
  <c r="AP450" i="2"/>
  <c r="AT449" i="2"/>
  <c r="Q417" i="2"/>
  <c r="R417" i="2"/>
  <c r="AZ417" i="2"/>
  <c r="AY417" i="2"/>
  <c r="BI628" i="3"/>
  <c r="BH628" i="3"/>
  <c r="BL627" i="3"/>
  <c r="AJ474" i="2"/>
  <c r="BE472" i="2"/>
  <c r="AL463" i="2"/>
  <c r="AK463" i="2"/>
  <c r="AI474" i="2"/>
  <c r="AU648" i="3" l="1"/>
  <c r="AV627" i="3"/>
  <c r="AQ649" i="3"/>
  <c r="AT649" i="3" s="1"/>
  <c r="AR649" i="3"/>
  <c r="AP625" i="3"/>
  <c r="AY627" i="3"/>
  <c r="AZ627" i="3"/>
  <c r="AO625" i="3"/>
  <c r="Y423" i="2"/>
  <c r="Z423" i="2"/>
  <c r="AF613" i="3"/>
  <c r="BF621" i="3"/>
  <c r="S412" i="2"/>
  <c r="T412" i="2"/>
  <c r="Q852" i="3"/>
  <c r="AH851" i="3"/>
  <c r="AA613" i="3"/>
  <c r="AB613" i="3"/>
  <c r="K651" i="2"/>
  <c r="AB650" i="2"/>
  <c r="BE621" i="3"/>
  <c r="AX850" i="3"/>
  <c r="AS850" i="3"/>
  <c r="BJ850" i="3"/>
  <c r="AN850" i="3"/>
  <c r="BD649" i="2"/>
  <c r="AM649" i="2"/>
  <c r="AH649" i="2"/>
  <c r="AR649" i="2"/>
  <c r="X613" i="3"/>
  <c r="W613" i="3"/>
  <c r="V411" i="2"/>
  <c r="AE613" i="3"/>
  <c r="AS450" i="2"/>
  <c r="AT450" i="2"/>
  <c r="AX418" i="2"/>
  <c r="O418" i="2"/>
  <c r="AW418" i="2"/>
  <c r="P418" i="2"/>
  <c r="BL628" i="3"/>
  <c r="BK628" i="3"/>
  <c r="BC473" i="2"/>
  <c r="BB473" i="2"/>
  <c r="AO463" i="2"/>
  <c r="AF475" i="2"/>
  <c r="AI475" i="2" s="1"/>
  <c r="AG475" i="2"/>
  <c r="AN463" i="2"/>
  <c r="AL626" i="3" l="1"/>
  <c r="AM626" i="3"/>
  <c r="AQ650" i="3"/>
  <c r="AR650" i="3"/>
  <c r="AV628" i="3"/>
  <c r="AW628" i="3"/>
  <c r="AU649" i="3"/>
  <c r="X424" i="2"/>
  <c r="W424" i="2"/>
  <c r="AD614" i="3"/>
  <c r="Y614" i="3"/>
  <c r="AA614" i="3" s="1"/>
  <c r="Z614" i="3"/>
  <c r="AC614" i="3"/>
  <c r="V614" i="3"/>
  <c r="U614" i="3"/>
  <c r="BD650" i="2"/>
  <c r="AR650" i="2"/>
  <c r="AH650" i="2"/>
  <c r="AM650" i="2"/>
  <c r="AN851" i="3"/>
  <c r="BJ851" i="3"/>
  <c r="AS851" i="3"/>
  <c r="AX851" i="3"/>
  <c r="K652" i="2"/>
  <c r="AB651" i="2"/>
  <c r="AH852" i="3"/>
  <c r="Q853" i="3"/>
  <c r="BD622" i="3"/>
  <c r="BC622" i="3"/>
  <c r="BE622" i="3" s="1"/>
  <c r="U412" i="2"/>
  <c r="V412" i="2"/>
  <c r="AQ451" i="2"/>
  <c r="AP451" i="2"/>
  <c r="AZ418" i="2"/>
  <c r="Q418" i="2"/>
  <c r="R418" i="2"/>
  <c r="AY418" i="2"/>
  <c r="BH629" i="3"/>
  <c r="BI629" i="3"/>
  <c r="BF473" i="2"/>
  <c r="BE473" i="2"/>
  <c r="AG476" i="2"/>
  <c r="AF476" i="2"/>
  <c r="AI476" i="2" s="1"/>
  <c r="AL464" i="2"/>
  <c r="AK464" i="2"/>
  <c r="AJ475" i="2"/>
  <c r="AU650" i="3" l="1"/>
  <c r="AT650" i="3"/>
  <c r="AY628" i="3"/>
  <c r="AZ628" i="3"/>
  <c r="AO626" i="3"/>
  <c r="AP626" i="3"/>
  <c r="Y424" i="2"/>
  <c r="Z424" i="2"/>
  <c r="AX852" i="3"/>
  <c r="AS852" i="3"/>
  <c r="BJ852" i="3"/>
  <c r="AN852" i="3"/>
  <c r="BF622" i="3"/>
  <c r="BD651" i="2"/>
  <c r="AM651" i="2"/>
  <c r="AH651" i="2"/>
  <c r="AR651" i="2"/>
  <c r="AE614" i="3"/>
  <c r="AF614" i="3"/>
  <c r="BC623" i="3"/>
  <c r="BD623" i="3"/>
  <c r="T413" i="2"/>
  <c r="S413" i="2"/>
  <c r="U413" i="2" s="1"/>
  <c r="K653" i="2"/>
  <c r="AB652" i="2"/>
  <c r="Q854" i="3"/>
  <c r="AH853" i="3"/>
  <c r="W614" i="3"/>
  <c r="X614" i="3"/>
  <c r="AB614" i="3"/>
  <c r="AT451" i="2"/>
  <c r="AS451" i="2"/>
  <c r="AW419" i="2"/>
  <c r="O419" i="2"/>
  <c r="AX419" i="2"/>
  <c r="P419" i="2"/>
  <c r="BK629" i="3"/>
  <c r="BL629" i="3"/>
  <c r="BB474" i="2"/>
  <c r="BC474" i="2"/>
  <c r="AO464" i="2"/>
  <c r="AJ476" i="2"/>
  <c r="AF477" i="2"/>
  <c r="AI477" i="2" s="1"/>
  <c r="AG477" i="2"/>
  <c r="AN464" i="2"/>
  <c r="AL627" i="3" l="1"/>
  <c r="AM627" i="3"/>
  <c r="AW629" i="3"/>
  <c r="AV629" i="3"/>
  <c r="AR651" i="3"/>
  <c r="AQ651" i="3"/>
  <c r="AU651" i="3" s="1"/>
  <c r="W425" i="2"/>
  <c r="Y425" i="2" s="1"/>
  <c r="X425" i="2"/>
  <c r="T414" i="2"/>
  <c r="S414" i="2"/>
  <c r="AD615" i="3"/>
  <c r="AC615" i="3"/>
  <c r="AE615" i="3" s="1"/>
  <c r="V615" i="3"/>
  <c r="Y615" i="3"/>
  <c r="U615" i="3"/>
  <c r="Z615" i="3"/>
  <c r="AH854" i="3"/>
  <c r="Q855" i="3"/>
  <c r="BE623" i="3"/>
  <c r="BF623" i="3"/>
  <c r="V413" i="2"/>
  <c r="BD652" i="2"/>
  <c r="AH652" i="2"/>
  <c r="AR652" i="2"/>
  <c r="AM652" i="2"/>
  <c r="AN853" i="3"/>
  <c r="BJ853" i="3"/>
  <c r="AS853" i="3"/>
  <c r="AX853" i="3"/>
  <c r="AB653" i="2"/>
  <c r="K654" i="2"/>
  <c r="AQ452" i="2"/>
  <c r="AP452" i="2"/>
  <c r="Q419" i="2"/>
  <c r="R419" i="2"/>
  <c r="AZ419" i="2"/>
  <c r="AY419" i="2"/>
  <c r="BH630" i="3"/>
  <c r="BI630" i="3"/>
  <c r="BE474" i="2"/>
  <c r="BF474" i="2"/>
  <c r="AL465" i="2"/>
  <c r="AK465" i="2"/>
  <c r="AN465" i="2" s="1"/>
  <c r="AG478" i="2"/>
  <c r="AF478" i="2"/>
  <c r="AI478" i="2" s="1"/>
  <c r="AJ477" i="2"/>
  <c r="AT651" i="3" l="1"/>
  <c r="AZ629" i="3"/>
  <c r="AY629" i="3"/>
  <c r="AO627" i="3"/>
  <c r="AP627" i="3"/>
  <c r="X426" i="2"/>
  <c r="W426" i="2"/>
  <c r="Y426" i="2" s="1"/>
  <c r="Z425" i="2"/>
  <c r="Q856" i="3"/>
  <c r="AH855" i="3"/>
  <c r="AB654" i="2"/>
  <c r="K655" i="2"/>
  <c r="AF615" i="3"/>
  <c r="AB615" i="3"/>
  <c r="AA615" i="3"/>
  <c r="U414" i="2"/>
  <c r="V414" i="2"/>
  <c r="BD653" i="2"/>
  <c r="AM653" i="2"/>
  <c r="AH653" i="2"/>
  <c r="AR653" i="2"/>
  <c r="BD624" i="3"/>
  <c r="BC624" i="3"/>
  <c r="W615" i="3"/>
  <c r="X615" i="3"/>
  <c r="AX854" i="3"/>
  <c r="AS854" i="3"/>
  <c r="BJ854" i="3"/>
  <c r="AN854" i="3"/>
  <c r="AT452" i="2"/>
  <c r="AS452" i="2"/>
  <c r="AX420" i="2"/>
  <c r="AW420" i="2"/>
  <c r="P420" i="2"/>
  <c r="O420" i="2"/>
  <c r="BK630" i="3"/>
  <c r="BL630" i="3"/>
  <c r="BC475" i="2"/>
  <c r="BB475" i="2"/>
  <c r="AO465" i="2"/>
  <c r="AL466" i="2"/>
  <c r="AK466" i="2"/>
  <c r="AF479" i="2"/>
  <c r="AI479" i="2" s="1"/>
  <c r="AG479" i="2"/>
  <c r="AJ478" i="2"/>
  <c r="AL628" i="3" l="1"/>
  <c r="AM628" i="3"/>
  <c r="AV630" i="3"/>
  <c r="AW630" i="3"/>
  <c r="AR652" i="3"/>
  <c r="AQ652" i="3"/>
  <c r="AU652" i="3" s="1"/>
  <c r="X427" i="2"/>
  <c r="W427" i="2"/>
  <c r="Y427" i="2" s="1"/>
  <c r="Z426" i="2"/>
  <c r="BF624" i="3"/>
  <c r="BD654" i="2"/>
  <c r="AH654" i="2"/>
  <c r="AR654" i="2"/>
  <c r="AM654" i="2"/>
  <c r="Z616" i="3"/>
  <c r="AC616" i="3"/>
  <c r="V616" i="3"/>
  <c r="Y616" i="3"/>
  <c r="AD616" i="3"/>
  <c r="U616" i="3"/>
  <c r="W616" i="3" s="1"/>
  <c r="AH856" i="3"/>
  <c r="Q857" i="3"/>
  <c r="AN855" i="3"/>
  <c r="BJ855" i="3"/>
  <c r="AS855" i="3"/>
  <c r="AX855" i="3"/>
  <c r="BE624" i="3"/>
  <c r="T415" i="2"/>
  <c r="S415" i="2"/>
  <c r="U415" i="2" s="1"/>
  <c r="AB655" i="2"/>
  <c r="K656" i="2"/>
  <c r="AP453" i="2"/>
  <c r="AS453" i="2" s="1"/>
  <c r="AQ453" i="2"/>
  <c r="AZ420" i="2"/>
  <c r="Q420" i="2"/>
  <c r="R420" i="2"/>
  <c r="AY420" i="2"/>
  <c r="BF475" i="2"/>
  <c r="BI631" i="3"/>
  <c r="BH631" i="3"/>
  <c r="BK631" i="3" s="1"/>
  <c r="BE475" i="2"/>
  <c r="AO466" i="2"/>
  <c r="AJ479" i="2"/>
  <c r="AN466" i="2"/>
  <c r="AG480" i="2"/>
  <c r="AF480" i="2"/>
  <c r="AI480" i="2" s="1"/>
  <c r="AT652" i="3" l="1"/>
  <c r="AR653" i="3" s="1"/>
  <c r="AY630" i="3"/>
  <c r="AZ630" i="3"/>
  <c r="AQ653" i="3"/>
  <c r="AT653" i="3" s="1"/>
  <c r="AO628" i="3"/>
  <c r="AP628" i="3"/>
  <c r="X428" i="2"/>
  <c r="W428" i="2"/>
  <c r="Z427" i="2"/>
  <c r="BD655" i="2"/>
  <c r="AH655" i="2"/>
  <c r="AM655" i="2"/>
  <c r="AR655" i="2"/>
  <c r="BC625" i="3"/>
  <c r="BE625" i="3" s="1"/>
  <c r="BD625" i="3"/>
  <c r="X616" i="3"/>
  <c r="AF616" i="3"/>
  <c r="AE616" i="3"/>
  <c r="T416" i="2"/>
  <c r="S416" i="2"/>
  <c r="U416" i="2" s="1"/>
  <c r="Q858" i="3"/>
  <c r="AH857" i="3"/>
  <c r="V415" i="2"/>
  <c r="AX856" i="3"/>
  <c r="AS856" i="3"/>
  <c r="BJ856" i="3"/>
  <c r="AN856" i="3"/>
  <c r="AB616" i="3"/>
  <c r="AA616" i="3"/>
  <c r="AB656" i="2"/>
  <c r="K657" i="2"/>
  <c r="U617" i="3"/>
  <c r="AC617" i="3"/>
  <c r="V617" i="3"/>
  <c r="Y617" i="3"/>
  <c r="Z617" i="3"/>
  <c r="AD617" i="3"/>
  <c r="AQ454" i="2"/>
  <c r="AP454" i="2"/>
  <c r="AT453" i="2"/>
  <c r="O421" i="2"/>
  <c r="AX421" i="2"/>
  <c r="P421" i="2"/>
  <c r="AW421" i="2"/>
  <c r="BL631" i="3"/>
  <c r="BH632" i="3"/>
  <c r="BK632" i="3" s="1"/>
  <c r="BI632" i="3"/>
  <c r="BC476" i="2"/>
  <c r="BB476" i="2"/>
  <c r="BE476" i="2" s="1"/>
  <c r="AL467" i="2"/>
  <c r="AK467" i="2"/>
  <c r="AN467" i="2" s="1"/>
  <c r="AJ480" i="2"/>
  <c r="AF481" i="2"/>
  <c r="AI481" i="2" s="1"/>
  <c r="AG481" i="2"/>
  <c r="Z428" i="2" l="1"/>
  <c r="AU653" i="3"/>
  <c r="AM629" i="3"/>
  <c r="AL629" i="3"/>
  <c r="AR654" i="3"/>
  <c r="AQ654" i="3"/>
  <c r="AV631" i="3"/>
  <c r="AW631" i="3"/>
  <c r="Y428" i="2"/>
  <c r="X429" i="2" s="1"/>
  <c r="BF625" i="3"/>
  <c r="AB617" i="3"/>
  <c r="AB657" i="2"/>
  <c r="K658" i="2"/>
  <c r="V416" i="2"/>
  <c r="BD656" i="2"/>
  <c r="AH656" i="2"/>
  <c r="AR656" i="2"/>
  <c r="AM656" i="2"/>
  <c r="AN857" i="3"/>
  <c r="BJ857" i="3"/>
  <c r="AS857" i="3"/>
  <c r="AX857" i="3"/>
  <c r="BD626" i="3"/>
  <c r="BC626" i="3"/>
  <c r="AF617" i="3"/>
  <c r="AA617" i="3"/>
  <c r="AH858" i="3"/>
  <c r="Q859" i="3"/>
  <c r="AE617" i="3"/>
  <c r="W617" i="3"/>
  <c r="X617" i="3"/>
  <c r="S417" i="2"/>
  <c r="T417" i="2"/>
  <c r="AS454" i="2"/>
  <c r="AT454" i="2"/>
  <c r="Q421" i="2"/>
  <c r="R421" i="2"/>
  <c r="AZ421" i="2"/>
  <c r="AY421" i="2"/>
  <c r="BI633" i="3"/>
  <c r="BH633" i="3"/>
  <c r="BL632" i="3"/>
  <c r="BF476" i="2"/>
  <c r="BC477" i="2"/>
  <c r="BB477" i="2"/>
  <c r="BE477" i="2" s="1"/>
  <c r="AO467" i="2"/>
  <c r="AG482" i="2"/>
  <c r="AF482" i="2"/>
  <c r="AI482" i="2" s="1"/>
  <c r="AL468" i="2"/>
  <c r="AK468" i="2"/>
  <c r="AJ481" i="2"/>
  <c r="AU654" i="3" l="1"/>
  <c r="AY631" i="3"/>
  <c r="AZ631" i="3"/>
  <c r="AT654" i="3"/>
  <c r="AO629" i="3"/>
  <c r="AP629" i="3"/>
  <c r="W429" i="2"/>
  <c r="Z429" i="2" s="1"/>
  <c r="V417" i="2"/>
  <c r="Q860" i="3"/>
  <c r="AH859" i="3"/>
  <c r="BE626" i="3"/>
  <c r="BF626" i="3"/>
  <c r="BD657" i="2"/>
  <c r="AM657" i="2"/>
  <c r="AH657" i="2"/>
  <c r="AR657" i="2"/>
  <c r="U417" i="2"/>
  <c r="Y618" i="3"/>
  <c r="AD618" i="3"/>
  <c r="AC618" i="3"/>
  <c r="AE618" i="3" s="1"/>
  <c r="Z618" i="3"/>
  <c r="U618" i="3"/>
  <c r="V618" i="3"/>
  <c r="K659" i="2"/>
  <c r="AB658" i="2"/>
  <c r="AX858" i="3"/>
  <c r="AS858" i="3"/>
  <c r="BJ858" i="3"/>
  <c r="AN858" i="3"/>
  <c r="AQ455" i="2"/>
  <c r="AP455" i="2"/>
  <c r="O422" i="2"/>
  <c r="Q422" i="2" s="1"/>
  <c r="P422" i="2"/>
  <c r="AX422" i="2"/>
  <c r="AW422" i="2"/>
  <c r="BL633" i="3"/>
  <c r="BK633" i="3"/>
  <c r="BB478" i="2"/>
  <c r="BC478" i="2"/>
  <c r="BF477" i="2"/>
  <c r="AO468" i="2"/>
  <c r="AN468" i="2"/>
  <c r="AL469" i="2" s="1"/>
  <c r="AF483" i="2"/>
  <c r="AI483" i="2" s="1"/>
  <c r="AG483" i="2"/>
  <c r="AJ482" i="2"/>
  <c r="AL630" i="3" l="1"/>
  <c r="AO630" i="3" s="1"/>
  <c r="AM630" i="3"/>
  <c r="AR655" i="3"/>
  <c r="AQ655" i="3"/>
  <c r="AT655" i="3" s="1"/>
  <c r="AW632" i="3"/>
  <c r="AV632" i="3"/>
  <c r="AF618" i="3"/>
  <c r="Y429" i="2"/>
  <c r="W430" i="2" s="1"/>
  <c r="X618" i="3"/>
  <c r="AB618" i="3"/>
  <c r="BD658" i="2"/>
  <c r="AR658" i="2"/>
  <c r="AH658" i="2"/>
  <c r="AM658" i="2"/>
  <c r="W618" i="3"/>
  <c r="K660" i="2"/>
  <c r="AB659" i="2"/>
  <c r="BD627" i="3"/>
  <c r="BC627" i="3"/>
  <c r="AN859" i="3"/>
  <c r="BJ859" i="3"/>
  <c r="AS859" i="3"/>
  <c r="AX859" i="3"/>
  <c r="AA618" i="3"/>
  <c r="S418" i="2"/>
  <c r="T418" i="2"/>
  <c r="AH860" i="3"/>
  <c r="Q861" i="3"/>
  <c r="AS455" i="2"/>
  <c r="AT455" i="2"/>
  <c r="R422" i="2"/>
  <c r="AW423" i="2"/>
  <c r="O423" i="2"/>
  <c r="P423" i="2"/>
  <c r="AX423" i="2"/>
  <c r="AZ422" i="2"/>
  <c r="AY422" i="2"/>
  <c r="BI634" i="3"/>
  <c r="BH634" i="3"/>
  <c r="AK469" i="2"/>
  <c r="AN469" i="2" s="1"/>
  <c r="AL470" i="2" s="1"/>
  <c r="BE478" i="2"/>
  <c r="BF478" i="2"/>
  <c r="AG484" i="2"/>
  <c r="AF484" i="2"/>
  <c r="AJ483" i="2"/>
  <c r="AL631" i="3" l="1"/>
  <c r="AM631" i="3"/>
  <c r="AZ632" i="3"/>
  <c r="AR656" i="3"/>
  <c r="AQ656" i="3"/>
  <c r="AY632" i="3"/>
  <c r="AU655" i="3"/>
  <c r="AP630" i="3"/>
  <c r="Y430" i="2"/>
  <c r="W431" i="2" s="1"/>
  <c r="X430" i="2"/>
  <c r="Z430" i="2" s="1"/>
  <c r="V418" i="2"/>
  <c r="BD659" i="2"/>
  <c r="AM659" i="2"/>
  <c r="AH659" i="2"/>
  <c r="AR659" i="2"/>
  <c r="AX860" i="3"/>
  <c r="AS860" i="3"/>
  <c r="BJ860" i="3"/>
  <c r="AN860" i="3"/>
  <c r="K661" i="2"/>
  <c r="AB660" i="2"/>
  <c r="Q862" i="3"/>
  <c r="AH861" i="3"/>
  <c r="U418" i="2"/>
  <c r="BE627" i="3"/>
  <c r="BF627" i="3"/>
  <c r="Y619" i="3"/>
  <c r="Z619" i="3"/>
  <c r="U619" i="3"/>
  <c r="V619" i="3"/>
  <c r="AD619" i="3"/>
  <c r="AC619" i="3"/>
  <c r="AP456" i="2"/>
  <c r="AS456" i="2" s="1"/>
  <c r="AQ456" i="2"/>
  <c r="Q423" i="2"/>
  <c r="R423" i="2"/>
  <c r="AY423" i="2"/>
  <c r="AZ423" i="2"/>
  <c r="BL634" i="3"/>
  <c r="AO469" i="2"/>
  <c r="AK470" i="2"/>
  <c r="AN470" i="2" s="1"/>
  <c r="AK471" i="2" s="1"/>
  <c r="BK634" i="3"/>
  <c r="BC479" i="2"/>
  <c r="BB479" i="2"/>
  <c r="AJ484" i="2"/>
  <c r="AI484" i="2"/>
  <c r="AU656" i="3" l="1"/>
  <c r="AV633" i="3"/>
  <c r="AW633" i="3"/>
  <c r="AT656" i="3"/>
  <c r="AO631" i="3"/>
  <c r="AP631" i="3"/>
  <c r="X431" i="2"/>
  <c r="Z431" i="2" s="1"/>
  <c r="Y431" i="2"/>
  <c r="AT456" i="2"/>
  <c r="AA619" i="3"/>
  <c r="AB619" i="3"/>
  <c r="AN861" i="3"/>
  <c r="BJ861" i="3"/>
  <c r="AS861" i="3"/>
  <c r="AX861" i="3"/>
  <c r="AH862" i="3"/>
  <c r="Q863" i="3"/>
  <c r="W619" i="3"/>
  <c r="X619" i="3"/>
  <c r="BD628" i="3"/>
  <c r="BC628" i="3"/>
  <c r="BD660" i="2"/>
  <c r="AH660" i="2"/>
  <c r="AM660" i="2"/>
  <c r="AR660" i="2"/>
  <c r="AF619" i="3"/>
  <c r="AE619" i="3"/>
  <c r="S419" i="2"/>
  <c r="T419" i="2"/>
  <c r="AB661" i="2"/>
  <c r="K662" i="2"/>
  <c r="AP457" i="2"/>
  <c r="AS457" i="2" s="1"/>
  <c r="AQ457" i="2"/>
  <c r="AW424" i="2"/>
  <c r="AX424" i="2"/>
  <c r="O424" i="2"/>
  <c r="P424" i="2"/>
  <c r="AL471" i="2"/>
  <c r="AO471" i="2" s="1"/>
  <c r="AO470" i="2"/>
  <c r="BI635" i="3"/>
  <c r="BH635" i="3"/>
  <c r="BF479" i="2"/>
  <c r="BE479" i="2"/>
  <c r="AF485" i="2"/>
  <c r="AI485" i="2" s="1"/>
  <c r="AG485" i="2"/>
  <c r="AN471" i="2"/>
  <c r="AM632" i="3" l="1"/>
  <c r="AL632" i="3"/>
  <c r="AR657" i="3"/>
  <c r="AQ657" i="3"/>
  <c r="AT657" i="3" s="1"/>
  <c r="AY633" i="3"/>
  <c r="AZ633" i="3"/>
  <c r="W432" i="2"/>
  <c r="Y432" i="2" s="1"/>
  <c r="X432" i="2"/>
  <c r="BF628" i="3"/>
  <c r="Q864" i="3"/>
  <c r="AH863" i="3"/>
  <c r="AB662" i="2"/>
  <c r="K663" i="2"/>
  <c r="AX862" i="3"/>
  <c r="AS862" i="3"/>
  <c r="BJ862" i="3"/>
  <c r="AN862" i="3"/>
  <c r="U419" i="2"/>
  <c r="V419" i="2"/>
  <c r="BD661" i="2"/>
  <c r="AM661" i="2"/>
  <c r="AH661" i="2"/>
  <c r="AR661" i="2"/>
  <c r="BE628" i="3"/>
  <c r="AC620" i="3"/>
  <c r="V620" i="3"/>
  <c r="Y620" i="3"/>
  <c r="AD620" i="3"/>
  <c r="U620" i="3"/>
  <c r="Z620" i="3"/>
  <c r="AA620" i="3"/>
  <c r="AQ458" i="2"/>
  <c r="AP458" i="2"/>
  <c r="AT457" i="2"/>
  <c r="R424" i="2"/>
  <c r="Q424" i="2"/>
  <c r="AY424" i="2"/>
  <c r="AZ424" i="2"/>
  <c r="BL635" i="3"/>
  <c r="BK635" i="3"/>
  <c r="BB480" i="2"/>
  <c r="BC480" i="2"/>
  <c r="AG486" i="2"/>
  <c r="AF486" i="2"/>
  <c r="AJ485" i="2"/>
  <c r="AL472" i="2"/>
  <c r="AK472" i="2"/>
  <c r="AN472" i="2" s="1"/>
  <c r="AU657" i="3" l="1"/>
  <c r="AV634" i="3"/>
  <c r="AW634" i="3"/>
  <c r="AO632" i="3"/>
  <c r="AP632" i="3"/>
  <c r="AQ658" i="3"/>
  <c r="AT658" i="3" s="1"/>
  <c r="AR658" i="3"/>
  <c r="W433" i="2"/>
  <c r="Y433" i="2" s="1"/>
  <c r="X433" i="2"/>
  <c r="Z432" i="2"/>
  <c r="AT458" i="2"/>
  <c r="AB620" i="3"/>
  <c r="BC629" i="3"/>
  <c r="BD629" i="3"/>
  <c r="AB663" i="2"/>
  <c r="K664" i="2"/>
  <c r="BD662" i="2"/>
  <c r="AH662" i="2"/>
  <c r="AR662" i="2"/>
  <c r="AM662" i="2"/>
  <c r="T420" i="2"/>
  <c r="S420" i="2"/>
  <c r="AN863" i="3"/>
  <c r="BJ863" i="3"/>
  <c r="AS863" i="3"/>
  <c r="AX863" i="3"/>
  <c r="W620" i="3"/>
  <c r="X620" i="3"/>
  <c r="AF620" i="3"/>
  <c r="AE620" i="3"/>
  <c r="AH864" i="3"/>
  <c r="Q865" i="3"/>
  <c r="AS458" i="2"/>
  <c r="P425" i="2"/>
  <c r="AW425" i="2"/>
  <c r="O425" i="2"/>
  <c r="AX425" i="2"/>
  <c r="BH636" i="3"/>
  <c r="BI636" i="3"/>
  <c r="BF480" i="2"/>
  <c r="BE480" i="2"/>
  <c r="AJ486" i="2"/>
  <c r="AI486" i="2"/>
  <c r="AF487" i="2" s="1"/>
  <c r="AL473" i="2"/>
  <c r="AK473" i="2"/>
  <c r="AO472" i="2"/>
  <c r="Z433" i="2" l="1"/>
  <c r="AQ659" i="3"/>
  <c r="AT659" i="3" s="1"/>
  <c r="AR659" i="3"/>
  <c r="AM633" i="3"/>
  <c r="AL633" i="3"/>
  <c r="AU658" i="3"/>
  <c r="AY634" i="3"/>
  <c r="AZ634" i="3"/>
  <c r="X434" i="2"/>
  <c r="W434" i="2"/>
  <c r="V420" i="2"/>
  <c r="AB664" i="2"/>
  <c r="K665" i="2"/>
  <c r="U420" i="2"/>
  <c r="BD663" i="2"/>
  <c r="AH663" i="2"/>
  <c r="AM663" i="2"/>
  <c r="AR663" i="2"/>
  <c r="Q866" i="3"/>
  <c r="AH865" i="3"/>
  <c r="AX864" i="3"/>
  <c r="AS864" i="3"/>
  <c r="BJ864" i="3"/>
  <c r="AN864" i="3"/>
  <c r="Y621" i="3"/>
  <c r="Z621" i="3"/>
  <c r="AD621" i="3"/>
  <c r="U621" i="3"/>
  <c r="AC621" i="3"/>
  <c r="V621" i="3"/>
  <c r="BE629" i="3"/>
  <c r="BF629" i="3"/>
  <c r="AP459" i="2"/>
  <c r="AS459" i="2" s="1"/>
  <c r="AQ459" i="2"/>
  <c r="AZ425" i="2"/>
  <c r="Q425" i="2"/>
  <c r="R425" i="2"/>
  <c r="AY425" i="2"/>
  <c r="AG487" i="2"/>
  <c r="AJ487" i="2" s="1"/>
  <c r="BK636" i="3"/>
  <c r="BL636" i="3"/>
  <c r="AO473" i="2"/>
  <c r="BB481" i="2"/>
  <c r="BC481" i="2"/>
  <c r="AI487" i="2"/>
  <c r="AN473" i="2"/>
  <c r="AR660" i="3" l="1"/>
  <c r="AQ660" i="3"/>
  <c r="AU660" i="3" s="1"/>
  <c r="AW635" i="3"/>
  <c r="AV635" i="3"/>
  <c r="AY635" i="3" s="1"/>
  <c r="AO633" i="3"/>
  <c r="AP633" i="3"/>
  <c r="AU659" i="3"/>
  <c r="Y434" i="2"/>
  <c r="Z434" i="2"/>
  <c r="AF621" i="3"/>
  <c r="AB665" i="2"/>
  <c r="K666" i="2"/>
  <c r="S421" i="2"/>
  <c r="U421" i="2" s="1"/>
  <c r="T421" i="2"/>
  <c r="W621" i="3"/>
  <c r="X621" i="3"/>
  <c r="AN865" i="3"/>
  <c r="BJ865" i="3"/>
  <c r="AS865" i="3"/>
  <c r="AX865" i="3"/>
  <c r="BD664" i="2"/>
  <c r="AH664" i="2"/>
  <c r="AM664" i="2"/>
  <c r="AR664" i="2"/>
  <c r="AB621" i="3"/>
  <c r="AA621" i="3"/>
  <c r="BC630" i="3"/>
  <c r="BE630" i="3" s="1"/>
  <c r="BD630" i="3"/>
  <c r="AH866" i="3"/>
  <c r="Q867" i="3"/>
  <c r="AE621" i="3"/>
  <c r="AP460" i="2"/>
  <c r="AQ460" i="2"/>
  <c r="AT459" i="2"/>
  <c r="AW426" i="2"/>
  <c r="P426" i="2"/>
  <c r="AX426" i="2"/>
  <c r="O426" i="2"/>
  <c r="Q426" i="2" s="1"/>
  <c r="BH637" i="3"/>
  <c r="BK637" i="3" s="1"/>
  <c r="BI637" i="3"/>
  <c r="BF481" i="2"/>
  <c r="BE481" i="2"/>
  <c r="AL474" i="2"/>
  <c r="AK474" i="2"/>
  <c r="AN474" i="2" s="1"/>
  <c r="AG488" i="2"/>
  <c r="AF488" i="2"/>
  <c r="AI488" i="2" s="1"/>
  <c r="AT660" i="3" l="1"/>
  <c r="AQ661" i="3" s="1"/>
  <c r="AT661" i="3" s="1"/>
  <c r="AZ635" i="3"/>
  <c r="AL634" i="3"/>
  <c r="AM634" i="3"/>
  <c r="L127" i="22" s="1"/>
  <c r="AW636" i="3"/>
  <c r="AV636" i="3"/>
  <c r="AY636" i="3" s="1"/>
  <c r="W435" i="2"/>
  <c r="X435" i="2"/>
  <c r="T422" i="2"/>
  <c r="S422" i="2"/>
  <c r="BC631" i="3"/>
  <c r="BD631" i="3"/>
  <c r="V421" i="2"/>
  <c r="Q868" i="3"/>
  <c r="AH867" i="3"/>
  <c r="BF630" i="3"/>
  <c r="AD622" i="3"/>
  <c r="AC622" i="3"/>
  <c r="AE622" i="3" s="1"/>
  <c r="Z622" i="3"/>
  <c r="U622" i="3"/>
  <c r="Y622" i="3"/>
  <c r="V622" i="3"/>
  <c r="K667" i="2"/>
  <c r="AB666" i="2"/>
  <c r="AX866" i="3"/>
  <c r="AS866" i="3"/>
  <c r="BJ866" i="3"/>
  <c r="AN866" i="3"/>
  <c r="BD665" i="2"/>
  <c r="AM665" i="2"/>
  <c r="AH665" i="2"/>
  <c r="AR665" i="2"/>
  <c r="AS460" i="2"/>
  <c r="AT460" i="2"/>
  <c r="AZ426" i="2"/>
  <c r="AW427" i="2"/>
  <c r="O427" i="2"/>
  <c r="AX427" i="2"/>
  <c r="P427" i="2"/>
  <c r="R426" i="2"/>
  <c r="AY426" i="2"/>
  <c r="BH638" i="3"/>
  <c r="BI638" i="3"/>
  <c r="BL637" i="3"/>
  <c r="BC482" i="2"/>
  <c r="BB482" i="2"/>
  <c r="AF489" i="2"/>
  <c r="AG489" i="2"/>
  <c r="AL475" i="2"/>
  <c r="AK475" i="2"/>
  <c r="AN475" i="2" s="1"/>
  <c r="AJ488" i="2"/>
  <c r="AO474" i="2"/>
  <c r="V422" i="2" l="1"/>
  <c r="AR661" i="3"/>
  <c r="AZ636" i="3"/>
  <c r="AP634" i="3"/>
  <c r="N127" i="22"/>
  <c r="AO634" i="3"/>
  <c r="AQ662" i="3"/>
  <c r="AT662" i="3" s="1"/>
  <c r="AR662" i="3"/>
  <c r="AW637" i="3"/>
  <c r="AV637" i="3"/>
  <c r="AU661" i="3"/>
  <c r="Y435" i="2"/>
  <c r="Z435" i="2"/>
  <c r="K126" i="22"/>
  <c r="D126" i="22" s="1"/>
  <c r="U422" i="2"/>
  <c r="T423" i="2" s="1"/>
  <c r="AB622" i="3"/>
  <c r="BF631" i="3"/>
  <c r="BE631" i="3"/>
  <c r="BD632" i="3" s="1"/>
  <c r="AF622" i="3"/>
  <c r="AH868" i="3"/>
  <c r="Q869" i="3"/>
  <c r="BD666" i="2"/>
  <c r="AR666" i="2"/>
  <c r="AH666" i="2"/>
  <c r="AM666" i="2"/>
  <c r="W622" i="3"/>
  <c r="X622" i="3"/>
  <c r="M126" i="22"/>
  <c r="E126" i="22" s="1"/>
  <c r="G126" i="22" s="1"/>
  <c r="AA622" i="3"/>
  <c r="K668" i="2"/>
  <c r="AB667" i="2"/>
  <c r="AN867" i="3"/>
  <c r="BJ867" i="3"/>
  <c r="AS867" i="3"/>
  <c r="AX867" i="3"/>
  <c r="AY427" i="2"/>
  <c r="AP461" i="2"/>
  <c r="AQ461" i="2"/>
  <c r="Q427" i="2"/>
  <c r="R427" i="2"/>
  <c r="AZ427" i="2"/>
  <c r="BK638" i="3"/>
  <c r="BL638" i="3"/>
  <c r="BF482" i="2"/>
  <c r="BE482" i="2"/>
  <c r="AJ489" i="2"/>
  <c r="AO475" i="2"/>
  <c r="AI489" i="2"/>
  <c r="AL476" i="2"/>
  <c r="AK476" i="2"/>
  <c r="AN476" i="2" s="1"/>
  <c r="AZ637" i="3" l="1"/>
  <c r="AY637" i="3"/>
  <c r="AV638" i="3" s="1"/>
  <c r="AL635" i="3"/>
  <c r="AM635" i="3"/>
  <c r="AQ663" i="3"/>
  <c r="AT663" i="3" s="1"/>
  <c r="AR663" i="3"/>
  <c r="AU662" i="3"/>
  <c r="S423" i="2"/>
  <c r="U423" i="2" s="1"/>
  <c r="W436" i="2"/>
  <c r="Y436" i="2" s="1"/>
  <c r="X436" i="2"/>
  <c r="BC632" i="3"/>
  <c r="BE632" i="3" s="1"/>
  <c r="BD667" i="2"/>
  <c r="AM667" i="2"/>
  <c r="AH667" i="2"/>
  <c r="AR667" i="2"/>
  <c r="U623" i="3"/>
  <c r="AD623" i="3"/>
  <c r="AC623" i="3"/>
  <c r="V623" i="3"/>
  <c r="Y623" i="3"/>
  <c r="Z623" i="3"/>
  <c r="Q870" i="3"/>
  <c r="AH869" i="3"/>
  <c r="K669" i="2"/>
  <c r="AB668" i="2"/>
  <c r="AX868" i="3"/>
  <c r="AS868" i="3"/>
  <c r="BJ868" i="3"/>
  <c r="AN868" i="3"/>
  <c r="AA623" i="3"/>
  <c r="C126" i="22"/>
  <c r="AS461" i="2"/>
  <c r="AT461" i="2"/>
  <c r="AW428" i="2"/>
  <c r="P428" i="2"/>
  <c r="O428" i="2"/>
  <c r="Q428" i="2" s="1"/>
  <c r="AX428" i="2"/>
  <c r="BH639" i="3"/>
  <c r="BK639" i="3" s="1"/>
  <c r="BI639" i="3"/>
  <c r="BB483" i="2"/>
  <c r="BC483" i="2"/>
  <c r="AO476" i="2"/>
  <c r="AG490" i="2"/>
  <c r="AF490" i="2"/>
  <c r="AL477" i="2"/>
  <c r="AK477" i="2"/>
  <c r="AN477" i="2" s="1"/>
  <c r="V423" i="2" l="1"/>
  <c r="AW638" i="3"/>
  <c r="AU663" i="3"/>
  <c r="AR664" i="3"/>
  <c r="AQ664" i="3"/>
  <c r="AZ638" i="3"/>
  <c r="AY638" i="3"/>
  <c r="AO635" i="3"/>
  <c r="AP635" i="3"/>
  <c r="Z436" i="2"/>
  <c r="X437" i="2"/>
  <c r="W437" i="2"/>
  <c r="Y437" i="2" s="1"/>
  <c r="BF632" i="3"/>
  <c r="BD633" i="3"/>
  <c r="BC633" i="3"/>
  <c r="AN869" i="3"/>
  <c r="BJ869" i="3"/>
  <c r="AS869" i="3"/>
  <c r="AX869" i="3"/>
  <c r="T424" i="2"/>
  <c r="S424" i="2"/>
  <c r="AH870" i="3"/>
  <c r="Q871" i="3"/>
  <c r="AF623" i="3"/>
  <c r="AE623" i="3"/>
  <c r="BD668" i="2"/>
  <c r="AH668" i="2"/>
  <c r="AR668" i="2"/>
  <c r="AM668" i="2"/>
  <c r="AB669" i="2"/>
  <c r="K670" i="2"/>
  <c r="AB623" i="3"/>
  <c r="W623" i="3"/>
  <c r="X623" i="3"/>
  <c r="AP462" i="2"/>
  <c r="AQ462" i="2"/>
  <c r="R428" i="2"/>
  <c r="P429" i="2"/>
  <c r="AW429" i="2"/>
  <c r="O429" i="2"/>
  <c r="AX429" i="2"/>
  <c r="AZ428" i="2"/>
  <c r="AY428" i="2"/>
  <c r="BI640" i="3"/>
  <c r="BH640" i="3"/>
  <c r="BL639" i="3"/>
  <c r="BF483" i="2"/>
  <c r="AJ490" i="2"/>
  <c r="BE483" i="2"/>
  <c r="AO477" i="2"/>
  <c r="AI490" i="2"/>
  <c r="AL478" i="2"/>
  <c r="AK478" i="2"/>
  <c r="AU664" i="3" l="1"/>
  <c r="AT664" i="3"/>
  <c r="AQ665" i="3" s="1"/>
  <c r="AL636" i="3"/>
  <c r="AO636" i="3" s="1"/>
  <c r="AM636" i="3"/>
  <c r="AV639" i="3"/>
  <c r="AW639" i="3"/>
  <c r="AR665" i="3"/>
  <c r="W438" i="2"/>
  <c r="Y438" i="2" s="1"/>
  <c r="X438" i="2"/>
  <c r="Z437" i="2"/>
  <c r="BF633" i="3"/>
  <c r="V424" i="2"/>
  <c r="BE633" i="3"/>
  <c r="BD634" i="3" s="1"/>
  <c r="AB670" i="2"/>
  <c r="K671" i="2"/>
  <c r="Q872" i="3"/>
  <c r="AH871" i="3"/>
  <c r="BD669" i="2"/>
  <c r="AM669" i="2"/>
  <c r="AH669" i="2"/>
  <c r="AR669" i="2"/>
  <c r="AX870" i="3"/>
  <c r="AS870" i="3"/>
  <c r="BJ870" i="3"/>
  <c r="AN870" i="3"/>
  <c r="V624" i="3"/>
  <c r="Y624" i="3"/>
  <c r="Z624" i="3"/>
  <c r="AC624" i="3"/>
  <c r="AD624" i="3"/>
  <c r="U624" i="3"/>
  <c r="W624" i="3" s="1"/>
  <c r="U424" i="2"/>
  <c r="AS462" i="2"/>
  <c r="AT462" i="2"/>
  <c r="AY429" i="2"/>
  <c r="Q429" i="2"/>
  <c r="R429" i="2"/>
  <c r="AZ429" i="2"/>
  <c r="BL640" i="3"/>
  <c r="BK640" i="3"/>
  <c r="BB484" i="2"/>
  <c r="BC484" i="2"/>
  <c r="AO478" i="2"/>
  <c r="AN478" i="2"/>
  <c r="AF491" i="2"/>
  <c r="AI491" i="2" s="1"/>
  <c r="AG491" i="2"/>
  <c r="AU665" i="3" l="1"/>
  <c r="AT665" i="3"/>
  <c r="AY639" i="3"/>
  <c r="AZ639" i="3"/>
  <c r="AM637" i="3"/>
  <c r="AL637" i="3"/>
  <c r="AP636" i="3"/>
  <c r="Z438" i="2"/>
  <c r="W439" i="2"/>
  <c r="Y439" i="2" s="1"/>
  <c r="X439" i="2"/>
  <c r="AF624" i="3"/>
  <c r="AE624" i="3"/>
  <c r="BC634" i="3"/>
  <c r="BF634" i="3" s="1"/>
  <c r="Y625" i="3"/>
  <c r="Z625" i="3"/>
  <c r="U625" i="3"/>
  <c r="W625" i="3" s="1"/>
  <c r="V625" i="3"/>
  <c r="AD625" i="3"/>
  <c r="AC625" i="3"/>
  <c r="AN871" i="3"/>
  <c r="BJ871" i="3"/>
  <c r="AS871" i="3"/>
  <c r="AX871" i="3"/>
  <c r="AH872" i="3"/>
  <c r="Q873" i="3"/>
  <c r="AA624" i="3"/>
  <c r="AB624" i="3"/>
  <c r="X624" i="3"/>
  <c r="AB671" i="2"/>
  <c r="K672" i="2"/>
  <c r="S425" i="2"/>
  <c r="T425" i="2"/>
  <c r="BD670" i="2"/>
  <c r="AH670" i="2"/>
  <c r="AR670" i="2"/>
  <c r="AM670" i="2"/>
  <c r="AQ463" i="2"/>
  <c r="AP463" i="2"/>
  <c r="AS463" i="2" s="1"/>
  <c r="P430" i="2"/>
  <c r="AX430" i="2"/>
  <c r="O430" i="2"/>
  <c r="AW430" i="2"/>
  <c r="BH641" i="3"/>
  <c r="BK641" i="3" s="1"/>
  <c r="BI641" i="3"/>
  <c r="BF484" i="2"/>
  <c r="BE484" i="2"/>
  <c r="BC485" i="2" s="1"/>
  <c r="AJ491" i="2"/>
  <c r="AG492" i="2"/>
  <c r="AF492" i="2"/>
  <c r="AL479" i="2"/>
  <c r="AK479" i="2"/>
  <c r="AV640" i="3" l="1"/>
  <c r="AW640" i="3"/>
  <c r="AO637" i="3"/>
  <c r="AP637" i="3"/>
  <c r="AR666" i="3"/>
  <c r="AQ666" i="3"/>
  <c r="Z439" i="2"/>
  <c r="X440" i="2"/>
  <c r="W440" i="2"/>
  <c r="BE634" i="3"/>
  <c r="BC635" i="3" s="1"/>
  <c r="X625" i="3"/>
  <c r="V425" i="2"/>
  <c r="AA625" i="3"/>
  <c r="AF625" i="3"/>
  <c r="AB672" i="2"/>
  <c r="K673" i="2"/>
  <c r="AB673" i="2" s="1"/>
  <c r="Q874" i="3"/>
  <c r="AH874" i="3" s="1"/>
  <c r="AH873" i="3"/>
  <c r="AE625" i="3"/>
  <c r="AX872" i="3"/>
  <c r="AS872" i="3"/>
  <c r="BJ872" i="3"/>
  <c r="AN872" i="3"/>
  <c r="V626" i="3"/>
  <c r="Z626" i="3"/>
  <c r="U626" i="3"/>
  <c r="Y626" i="3"/>
  <c r="AD626" i="3"/>
  <c r="AC626" i="3"/>
  <c r="W626" i="3"/>
  <c r="U425" i="2"/>
  <c r="BD671" i="2"/>
  <c r="AH671" i="2"/>
  <c r="AM671" i="2"/>
  <c r="AR671" i="2"/>
  <c r="AB625" i="3"/>
  <c r="AQ464" i="2"/>
  <c r="AP464" i="2"/>
  <c r="AT463" i="2"/>
  <c r="AZ430" i="2"/>
  <c r="AY430" i="2"/>
  <c r="Q430" i="2"/>
  <c r="R430" i="2"/>
  <c r="BI642" i="3"/>
  <c r="BH642" i="3"/>
  <c r="BL641" i="3"/>
  <c r="AJ492" i="2"/>
  <c r="BB485" i="2"/>
  <c r="BE485" i="2" s="1"/>
  <c r="AI492" i="2"/>
  <c r="AF493" i="2" s="1"/>
  <c r="AO479" i="2"/>
  <c r="AN479" i="2"/>
  <c r="AT666" i="3" l="1"/>
  <c r="AU666" i="3"/>
  <c r="AM638" i="3"/>
  <c r="AL638" i="3"/>
  <c r="AY640" i="3"/>
  <c r="AZ640" i="3"/>
  <c r="Z440" i="2"/>
  <c r="BD635" i="3"/>
  <c r="BF635" i="3" s="1"/>
  <c r="Y440" i="2"/>
  <c r="BE635" i="3"/>
  <c r="AX874" i="3"/>
  <c r="AS874" i="3"/>
  <c r="BJ874" i="3"/>
  <c r="AN874" i="3"/>
  <c r="AF626" i="3"/>
  <c r="AN873" i="3"/>
  <c r="BJ873" i="3"/>
  <c r="AS873" i="3"/>
  <c r="AX873" i="3"/>
  <c r="S426" i="2"/>
  <c r="T426" i="2"/>
  <c r="AA626" i="3"/>
  <c r="AB626" i="3"/>
  <c r="BD673" i="2"/>
  <c r="AM673" i="2"/>
  <c r="AH673" i="2"/>
  <c r="AR673" i="2"/>
  <c r="AD627" i="3"/>
  <c r="AC627" i="3"/>
  <c r="V627" i="3"/>
  <c r="U627" i="3"/>
  <c r="Y627" i="3"/>
  <c r="Z627" i="3"/>
  <c r="X626" i="3"/>
  <c r="AE626" i="3"/>
  <c r="BD672" i="2"/>
  <c r="AH672" i="2"/>
  <c r="AR672" i="2"/>
  <c r="AM672" i="2"/>
  <c r="AT464" i="2"/>
  <c r="AS464" i="2"/>
  <c r="AX431" i="2"/>
  <c r="P431" i="2"/>
  <c r="AW431" i="2"/>
  <c r="AY431" i="2" s="1"/>
  <c r="O431" i="2"/>
  <c r="BL642" i="3"/>
  <c r="BK642" i="3"/>
  <c r="BF485" i="2"/>
  <c r="BC486" i="2"/>
  <c r="BB486" i="2"/>
  <c r="BE486" i="2" s="1"/>
  <c r="AG493" i="2"/>
  <c r="AJ493" i="2" s="1"/>
  <c r="AL480" i="2"/>
  <c r="AK480" i="2"/>
  <c r="AI493" i="2"/>
  <c r="AE627" i="3" l="1"/>
  <c r="AP638" i="3"/>
  <c r="AW641" i="3"/>
  <c r="AV641" i="3"/>
  <c r="AO638" i="3"/>
  <c r="AQ667" i="3"/>
  <c r="AT667" i="3" s="1"/>
  <c r="AR667" i="3"/>
  <c r="W441" i="2"/>
  <c r="Y441" i="2" s="1"/>
  <c r="X441" i="2"/>
  <c r="X627" i="3"/>
  <c r="V426" i="2"/>
  <c r="AA627" i="3"/>
  <c r="AF627" i="3"/>
  <c r="W627" i="3"/>
  <c r="U426" i="2"/>
  <c r="AB627" i="3"/>
  <c r="BD636" i="3"/>
  <c r="BC636" i="3"/>
  <c r="AP465" i="2"/>
  <c r="AS465" i="2" s="1"/>
  <c r="AQ465" i="2"/>
  <c r="Q431" i="2"/>
  <c r="R431" i="2"/>
  <c r="AZ431" i="2"/>
  <c r="BI643" i="3"/>
  <c r="BH643" i="3"/>
  <c r="AO480" i="2"/>
  <c r="BC487" i="2"/>
  <c r="BB487" i="2"/>
  <c r="BF486" i="2"/>
  <c r="AG494" i="2"/>
  <c r="AF494" i="2"/>
  <c r="AN480" i="2"/>
  <c r="AQ668" i="3" l="1"/>
  <c r="AR668" i="3"/>
  <c r="AY641" i="3"/>
  <c r="AZ641" i="3"/>
  <c r="AU667" i="3"/>
  <c r="AL639" i="3"/>
  <c r="AM639" i="3"/>
  <c r="AO639" i="3"/>
  <c r="X442" i="2"/>
  <c r="W442" i="2"/>
  <c r="Z441" i="2"/>
  <c r="BE636" i="3"/>
  <c r="BF636" i="3"/>
  <c r="T427" i="2"/>
  <c r="S427" i="2"/>
  <c r="V628" i="3"/>
  <c r="Y628" i="3"/>
  <c r="AD628" i="3"/>
  <c r="U628" i="3"/>
  <c r="W628" i="3" s="1"/>
  <c r="Z628" i="3"/>
  <c r="AC628" i="3"/>
  <c r="AP466" i="2"/>
  <c r="AS466" i="2" s="1"/>
  <c r="AQ466" i="2"/>
  <c r="AT465" i="2"/>
  <c r="O432" i="2"/>
  <c r="Q432" i="2" s="1"/>
  <c r="P432" i="2"/>
  <c r="AX432" i="2"/>
  <c r="AW432" i="2"/>
  <c r="BL643" i="3"/>
  <c r="BK643" i="3"/>
  <c r="AJ494" i="2"/>
  <c r="BE487" i="2"/>
  <c r="BF487" i="2"/>
  <c r="AL481" i="2"/>
  <c r="AK481" i="2"/>
  <c r="AI494" i="2"/>
  <c r="AP639" i="3" l="1"/>
  <c r="Z442" i="2"/>
  <c r="AV642" i="3"/>
  <c r="AW642" i="3"/>
  <c r="AL640" i="3"/>
  <c r="AM640" i="3"/>
  <c r="AT668" i="3"/>
  <c r="AU668" i="3"/>
  <c r="Y442" i="2"/>
  <c r="V427" i="2"/>
  <c r="AD629" i="3"/>
  <c r="Y629" i="3"/>
  <c r="Z629" i="3"/>
  <c r="U629" i="3"/>
  <c r="W629" i="3" s="1"/>
  <c r="AC629" i="3"/>
  <c r="AF629" i="3" s="1"/>
  <c r="V629" i="3"/>
  <c r="AE628" i="3"/>
  <c r="AF628" i="3"/>
  <c r="AA628" i="3"/>
  <c r="AB628" i="3"/>
  <c r="X628" i="3"/>
  <c r="U427" i="2"/>
  <c r="BD637" i="3"/>
  <c r="BC637" i="3"/>
  <c r="AP467" i="2"/>
  <c r="AS467" i="2" s="1"/>
  <c r="AQ467" i="2"/>
  <c r="AT466" i="2"/>
  <c r="AZ432" i="2"/>
  <c r="AY432" i="2"/>
  <c r="AW433" i="2"/>
  <c r="O433" i="2"/>
  <c r="P433" i="2"/>
  <c r="AX433" i="2"/>
  <c r="R432" i="2"/>
  <c r="BH644" i="3"/>
  <c r="BK644" i="3" s="1"/>
  <c r="BI644" i="3"/>
  <c r="BB488" i="2"/>
  <c r="BC488" i="2"/>
  <c r="AF495" i="2"/>
  <c r="AI495" i="2" s="1"/>
  <c r="AG495" i="2"/>
  <c r="AO481" i="2"/>
  <c r="AN481" i="2"/>
  <c r="AQ669" i="3" l="1"/>
  <c r="AR669" i="3"/>
  <c r="AO640" i="3"/>
  <c r="AP640" i="3"/>
  <c r="AY642" i="3"/>
  <c r="AZ642" i="3"/>
  <c r="X443" i="2"/>
  <c r="W443" i="2"/>
  <c r="AA629" i="3"/>
  <c r="AE629" i="3"/>
  <c r="AB629" i="3"/>
  <c r="BF637" i="3"/>
  <c r="BE637" i="3"/>
  <c r="BD638" i="3" s="1"/>
  <c r="X629" i="3"/>
  <c r="Y630" i="3"/>
  <c r="V630" i="3"/>
  <c r="AD630" i="3"/>
  <c r="AC630" i="3"/>
  <c r="Z630" i="3"/>
  <c r="U630" i="3"/>
  <c r="S428" i="2"/>
  <c r="U428" i="2" s="1"/>
  <c r="T428" i="2"/>
  <c r="AQ468" i="2"/>
  <c r="AP468" i="2"/>
  <c r="AT467" i="2"/>
  <c r="R433" i="2"/>
  <c r="Q433" i="2"/>
  <c r="AY433" i="2"/>
  <c r="AZ433" i="2"/>
  <c r="BH645" i="3"/>
  <c r="BK645" i="3" s="1"/>
  <c r="BI645" i="3"/>
  <c r="BL644" i="3"/>
  <c r="BF488" i="2"/>
  <c r="BE488" i="2"/>
  <c r="BB489" i="2" s="1"/>
  <c r="AG496" i="2"/>
  <c r="AF496" i="2"/>
  <c r="AL482" i="2"/>
  <c r="AK482" i="2"/>
  <c r="AN482" i="2" s="1"/>
  <c r="AJ495" i="2"/>
  <c r="AM641" i="3" l="1"/>
  <c r="AL641" i="3"/>
  <c r="AV643" i="3"/>
  <c r="AY643" i="3" s="1"/>
  <c r="AW643" i="3"/>
  <c r="AT669" i="3"/>
  <c r="AU669" i="3"/>
  <c r="AA630" i="3"/>
  <c r="Y443" i="2"/>
  <c r="Z443" i="2"/>
  <c r="BC638" i="3"/>
  <c r="BE638" i="3" s="1"/>
  <c r="AF630" i="3"/>
  <c r="W630" i="3"/>
  <c r="X630" i="3"/>
  <c r="T429" i="2"/>
  <c r="S429" i="2"/>
  <c r="AB630" i="3"/>
  <c r="V428" i="2"/>
  <c r="AE630" i="3"/>
  <c r="AS468" i="2"/>
  <c r="AT468" i="2"/>
  <c r="BC489" i="2"/>
  <c r="BF489" i="2" s="1"/>
  <c r="P434" i="2"/>
  <c r="AX434" i="2"/>
  <c r="O434" i="2"/>
  <c r="AW434" i="2"/>
  <c r="BI646" i="3"/>
  <c r="BH646" i="3"/>
  <c r="BL645" i="3"/>
  <c r="AJ496" i="2"/>
  <c r="AO482" i="2"/>
  <c r="BE489" i="2"/>
  <c r="AI496" i="2"/>
  <c r="AL483" i="2"/>
  <c r="AK483" i="2"/>
  <c r="AN483" i="2" s="1"/>
  <c r="AZ643" i="3" l="1"/>
  <c r="AO641" i="3"/>
  <c r="AP641" i="3"/>
  <c r="AV644" i="3"/>
  <c r="AY644" i="3" s="1"/>
  <c r="AW644" i="3"/>
  <c r="AQ670" i="3"/>
  <c r="AR670" i="3"/>
  <c r="BF638" i="3"/>
  <c r="X444" i="2"/>
  <c r="W444" i="2"/>
  <c r="Y444" i="2" s="1"/>
  <c r="BC639" i="3"/>
  <c r="BE639" i="3" s="1"/>
  <c r="BD639" i="3"/>
  <c r="AD631" i="3"/>
  <c r="U631" i="3"/>
  <c r="W631" i="3" s="1"/>
  <c r="AC631" i="3"/>
  <c r="AE631" i="3" s="1"/>
  <c r="V631" i="3"/>
  <c r="Y631" i="3"/>
  <c r="Z631" i="3"/>
  <c r="U429" i="2"/>
  <c r="V429" i="2"/>
  <c r="AP469" i="2"/>
  <c r="AS469" i="2" s="1"/>
  <c r="AQ469" i="2"/>
  <c r="AZ434" i="2"/>
  <c r="Q434" i="2"/>
  <c r="R434" i="2"/>
  <c r="AY434" i="2"/>
  <c r="BK646" i="3"/>
  <c r="BL646" i="3"/>
  <c r="BC490" i="2"/>
  <c r="BB490" i="2"/>
  <c r="AO483" i="2"/>
  <c r="AF497" i="2"/>
  <c r="AG497" i="2"/>
  <c r="AL484" i="2"/>
  <c r="AK484" i="2"/>
  <c r="AZ644" i="3" l="1"/>
  <c r="AU670" i="3"/>
  <c r="AV645" i="3"/>
  <c r="AY645" i="3" s="1"/>
  <c r="AW645" i="3"/>
  <c r="AM642" i="3"/>
  <c r="AL642" i="3"/>
  <c r="AO642" i="3" s="1"/>
  <c r="AT670" i="3"/>
  <c r="W445" i="2"/>
  <c r="X445" i="2"/>
  <c r="Z444" i="2"/>
  <c r="V632" i="3"/>
  <c r="Y632" i="3"/>
  <c r="AD632" i="3"/>
  <c r="U632" i="3"/>
  <c r="Z632" i="3"/>
  <c r="AC632" i="3"/>
  <c r="AE632" i="3" s="1"/>
  <c r="BC640" i="3"/>
  <c r="BD640" i="3"/>
  <c r="T430" i="2"/>
  <c r="S430" i="2"/>
  <c r="AF631" i="3"/>
  <c r="X631" i="3"/>
  <c r="AB631" i="3"/>
  <c r="AA631" i="3"/>
  <c r="AA632" i="3" s="1"/>
  <c r="BF639" i="3"/>
  <c r="AP470" i="2"/>
  <c r="AS470" i="2" s="1"/>
  <c r="AQ470" i="2"/>
  <c r="AT469" i="2"/>
  <c r="P435" i="2"/>
  <c r="AW435" i="2"/>
  <c r="AX435" i="2"/>
  <c r="O435" i="2"/>
  <c r="Q435" i="2" s="1"/>
  <c r="BI647" i="3"/>
  <c r="BH647" i="3"/>
  <c r="AJ497" i="2"/>
  <c r="BF490" i="2"/>
  <c r="BE490" i="2"/>
  <c r="AO484" i="2"/>
  <c r="AI497" i="2"/>
  <c r="AN484" i="2"/>
  <c r="AZ645" i="3" l="1"/>
  <c r="AQ671" i="3"/>
  <c r="AT671" i="3" s="1"/>
  <c r="AR671" i="3"/>
  <c r="AL643" i="3"/>
  <c r="AO643" i="3" s="1"/>
  <c r="AM643" i="3"/>
  <c r="AV646" i="3"/>
  <c r="AW646" i="3"/>
  <c r="AP642" i="3"/>
  <c r="Y445" i="2"/>
  <c r="Z445" i="2"/>
  <c r="AF632" i="3"/>
  <c r="W632" i="3"/>
  <c r="X632" i="3"/>
  <c r="BE640" i="3"/>
  <c r="BF640" i="3"/>
  <c r="U430" i="2"/>
  <c r="V430" i="2"/>
  <c r="AB632" i="3"/>
  <c r="AQ471" i="2"/>
  <c r="AP471" i="2"/>
  <c r="AS471" i="2" s="1"/>
  <c r="AT470" i="2"/>
  <c r="AZ435" i="2"/>
  <c r="P436" i="2"/>
  <c r="O436" i="2"/>
  <c r="Q436" i="2" s="1"/>
  <c r="AW436" i="2"/>
  <c r="AX436" i="2"/>
  <c r="R435" i="2"/>
  <c r="AY435" i="2"/>
  <c r="BK647" i="3"/>
  <c r="BL647" i="3"/>
  <c r="BB491" i="2"/>
  <c r="BE491" i="2" s="1"/>
  <c r="BC491" i="2"/>
  <c r="AL485" i="2"/>
  <c r="AK485" i="2"/>
  <c r="AG498" i="2"/>
  <c r="AF498" i="2"/>
  <c r="AU671" i="3" l="1"/>
  <c r="AP643" i="3"/>
  <c r="AY646" i="3"/>
  <c r="AZ646" i="3"/>
  <c r="AQ672" i="3"/>
  <c r="AT672" i="3" s="1"/>
  <c r="AR672" i="3"/>
  <c r="AL644" i="3"/>
  <c r="AM644" i="3"/>
  <c r="X446" i="2"/>
  <c r="W446" i="2"/>
  <c r="Y446" i="2" s="1"/>
  <c r="S431" i="2"/>
  <c r="U431" i="2" s="1"/>
  <c r="T431" i="2"/>
  <c r="BC641" i="3"/>
  <c r="BD641" i="3"/>
  <c r="AD633" i="3"/>
  <c r="V633" i="3"/>
  <c r="Y633" i="3"/>
  <c r="Z633" i="3"/>
  <c r="U633" i="3"/>
  <c r="AC633" i="3"/>
  <c r="AP472" i="2"/>
  <c r="AQ472" i="2"/>
  <c r="AT471" i="2"/>
  <c r="AY436" i="2"/>
  <c r="AZ436" i="2"/>
  <c r="R436" i="2"/>
  <c r="P437" i="2"/>
  <c r="AW437" i="2"/>
  <c r="O437" i="2"/>
  <c r="AX437" i="2"/>
  <c r="AO485" i="2"/>
  <c r="BH648" i="3"/>
  <c r="BK648" i="3" s="1"/>
  <c r="BI648" i="3"/>
  <c r="BB492" i="2"/>
  <c r="BC492" i="2"/>
  <c r="AJ498" i="2"/>
  <c r="BF491" i="2"/>
  <c r="AN485" i="2"/>
  <c r="AI498" i="2"/>
  <c r="AU672" i="3" l="1"/>
  <c r="AR673" i="3"/>
  <c r="AQ673" i="3"/>
  <c r="AO644" i="3"/>
  <c r="AP644" i="3"/>
  <c r="AV647" i="3"/>
  <c r="AY647" i="3" s="1"/>
  <c r="AW647" i="3"/>
  <c r="X447" i="2"/>
  <c r="W447" i="2"/>
  <c r="Z446" i="2"/>
  <c r="X633" i="3"/>
  <c r="W633" i="3"/>
  <c r="Z634" i="3" s="1"/>
  <c r="S432" i="2"/>
  <c r="T432" i="2"/>
  <c r="AB633" i="3"/>
  <c r="AA633" i="3"/>
  <c r="BE641" i="3"/>
  <c r="BF641" i="3"/>
  <c r="AF633" i="3"/>
  <c r="AE633" i="3"/>
  <c r="V431" i="2"/>
  <c r="AS472" i="2"/>
  <c r="AT472" i="2"/>
  <c r="Q437" i="2"/>
  <c r="R437" i="2"/>
  <c r="AZ437" i="2"/>
  <c r="AY437" i="2"/>
  <c r="BF492" i="2"/>
  <c r="BI649" i="3"/>
  <c r="BH649" i="3"/>
  <c r="BE492" i="2"/>
  <c r="BB493" i="2" s="1"/>
  <c r="BL648" i="3"/>
  <c r="AL486" i="2"/>
  <c r="AK486" i="2"/>
  <c r="AF499" i="2"/>
  <c r="AG499" i="2"/>
  <c r="V634" i="3" l="1"/>
  <c r="Z447" i="2"/>
  <c r="AC634" i="3"/>
  <c r="AT673" i="3"/>
  <c r="AU673" i="3"/>
  <c r="AV648" i="3"/>
  <c r="AW648" i="3"/>
  <c r="AL645" i="3"/>
  <c r="AM645" i="3"/>
  <c r="AZ647" i="3"/>
  <c r="Y447" i="2"/>
  <c r="AD634" i="3"/>
  <c r="K127" i="22" s="1"/>
  <c r="D127" i="22" s="1"/>
  <c r="Y634" i="3"/>
  <c r="AB634" i="3" s="1"/>
  <c r="U634" i="3"/>
  <c r="W634" i="3" s="1"/>
  <c r="AE634" i="3"/>
  <c r="BD642" i="3"/>
  <c r="BC642" i="3"/>
  <c r="M127" i="22"/>
  <c r="E127" i="22" s="1"/>
  <c r="G127" i="22" s="1"/>
  <c r="U432" i="2"/>
  <c r="V432" i="2"/>
  <c r="AP473" i="2"/>
  <c r="AS473" i="2" s="1"/>
  <c r="AQ473" i="2"/>
  <c r="AX438" i="2"/>
  <c r="O438" i="2"/>
  <c r="AW438" i="2"/>
  <c r="P438" i="2"/>
  <c r="BL649" i="3"/>
  <c r="BC493" i="2"/>
  <c r="BF493" i="2" s="1"/>
  <c r="BK649" i="3"/>
  <c r="AJ499" i="2"/>
  <c r="AO486" i="2"/>
  <c r="AI499" i="2"/>
  <c r="BE493" i="2"/>
  <c r="AN486" i="2"/>
  <c r="AY648" i="3" l="1"/>
  <c r="AZ648" i="3"/>
  <c r="AO645" i="3"/>
  <c r="AP645" i="3"/>
  <c r="AR674" i="3"/>
  <c r="AQ674" i="3"/>
  <c r="AU674" i="3" s="1"/>
  <c r="AF634" i="3"/>
  <c r="W448" i="2"/>
  <c r="Y448" i="2" s="1"/>
  <c r="X448" i="2"/>
  <c r="AA634" i="3"/>
  <c r="X634" i="3"/>
  <c r="BF642" i="3"/>
  <c r="C127" i="22"/>
  <c r="T433" i="2"/>
  <c r="S433" i="2"/>
  <c r="BE642" i="3"/>
  <c r="AC635" i="3"/>
  <c r="V635" i="3"/>
  <c r="Y635" i="3"/>
  <c r="Z635" i="3"/>
  <c r="U635" i="3"/>
  <c r="W635" i="3" s="1"/>
  <c r="AD635" i="3"/>
  <c r="AP474" i="2"/>
  <c r="AS474" i="2" s="1"/>
  <c r="AQ474" i="2"/>
  <c r="AT473" i="2"/>
  <c r="AZ438" i="2"/>
  <c r="R438" i="2"/>
  <c r="Q438" i="2"/>
  <c r="AW439" i="2" s="1"/>
  <c r="AY438" i="2"/>
  <c r="BI650" i="3"/>
  <c r="BH650" i="3"/>
  <c r="AG500" i="2"/>
  <c r="AF500" i="2"/>
  <c r="AL487" i="2"/>
  <c r="AK487" i="2"/>
  <c r="AN487" i="2" s="1"/>
  <c r="BC494" i="2"/>
  <c r="BB494" i="2"/>
  <c r="BE494" i="2" s="1"/>
  <c r="AT674" i="3" l="1"/>
  <c r="AR675" i="3" s="1"/>
  <c r="AM646" i="3"/>
  <c r="L128" i="22" s="1"/>
  <c r="AL646" i="3"/>
  <c r="AO646" i="3" s="1"/>
  <c r="AW649" i="3"/>
  <c r="AV649" i="3"/>
  <c r="X449" i="2"/>
  <c r="W449" i="2"/>
  <c r="Z448" i="2"/>
  <c r="V433" i="2"/>
  <c r="AD636" i="3"/>
  <c r="U636" i="3"/>
  <c r="Z636" i="3"/>
  <c r="AC636" i="3"/>
  <c r="V636" i="3"/>
  <c r="Y636" i="3"/>
  <c r="BD643" i="3"/>
  <c r="BC643" i="3"/>
  <c r="AA635" i="3"/>
  <c r="AB635" i="3"/>
  <c r="U433" i="2"/>
  <c r="X635" i="3"/>
  <c r="AE635" i="3"/>
  <c r="AF635" i="3"/>
  <c r="AP475" i="2"/>
  <c r="AS475" i="2" s="1"/>
  <c r="AQ475" i="2"/>
  <c r="AT474" i="2"/>
  <c r="P439" i="2"/>
  <c r="O439" i="2"/>
  <c r="AX439" i="2"/>
  <c r="AZ439" i="2" s="1"/>
  <c r="AY439" i="2"/>
  <c r="BL650" i="3"/>
  <c r="BK650" i="3"/>
  <c r="AJ500" i="2"/>
  <c r="AO487" i="2"/>
  <c r="BC495" i="2"/>
  <c r="BB495" i="2"/>
  <c r="BE495" i="2" s="1"/>
  <c r="AI500" i="2"/>
  <c r="AL488" i="2"/>
  <c r="AK488" i="2"/>
  <c r="AN488" i="2" s="1"/>
  <c r="BF494" i="2"/>
  <c r="AQ675" i="3" l="1"/>
  <c r="AU675" i="3" s="1"/>
  <c r="AZ649" i="3"/>
  <c r="AM647" i="3"/>
  <c r="AL647" i="3"/>
  <c r="AO647" i="3" s="1"/>
  <c r="AY649" i="3"/>
  <c r="AP646" i="3"/>
  <c r="N128" i="22"/>
  <c r="Z449" i="2"/>
  <c r="Y449" i="2"/>
  <c r="AF636" i="3"/>
  <c r="AE636" i="3"/>
  <c r="AB636" i="3"/>
  <c r="X636" i="3"/>
  <c r="BE643" i="3"/>
  <c r="BF643" i="3"/>
  <c r="AA636" i="3"/>
  <c r="W636" i="3"/>
  <c r="R439" i="2"/>
  <c r="T434" i="2"/>
  <c r="S434" i="2"/>
  <c r="AQ476" i="2"/>
  <c r="AP476" i="2"/>
  <c r="AS476" i="2" s="1"/>
  <c r="AT475" i="2"/>
  <c r="Q439" i="2"/>
  <c r="AW440" i="2" s="1"/>
  <c r="AY440" i="2" s="1"/>
  <c r="BH651" i="3"/>
  <c r="BK651" i="3" s="1"/>
  <c r="BI651" i="3"/>
  <c r="BF495" i="2"/>
  <c r="AO488" i="2"/>
  <c r="BC496" i="2"/>
  <c r="BB496" i="2"/>
  <c r="AL489" i="2"/>
  <c r="AK489" i="2"/>
  <c r="AN489" i="2" s="1"/>
  <c r="AF501" i="2"/>
  <c r="AI501" i="2" s="1"/>
  <c r="AG501" i="2"/>
  <c r="AT675" i="3" l="1"/>
  <c r="AM648" i="3"/>
  <c r="AL648" i="3"/>
  <c r="AV650" i="3"/>
  <c r="AW650" i="3"/>
  <c r="AP647" i="3"/>
  <c r="X450" i="2"/>
  <c r="W450" i="2"/>
  <c r="U434" i="2"/>
  <c r="V434" i="2"/>
  <c r="AC637" i="3"/>
  <c r="V637" i="3"/>
  <c r="Y637" i="3"/>
  <c r="AD637" i="3"/>
  <c r="Z637" i="3"/>
  <c r="U637" i="3"/>
  <c r="BD644" i="3"/>
  <c r="BC644" i="3"/>
  <c r="AP477" i="2"/>
  <c r="AS477" i="2" s="1"/>
  <c r="AQ477" i="2"/>
  <c r="AT476" i="2"/>
  <c r="O440" i="2"/>
  <c r="Q440" i="2" s="1"/>
  <c r="AX440" i="2"/>
  <c r="AZ440" i="2" s="1"/>
  <c r="P440" i="2"/>
  <c r="BH652" i="3"/>
  <c r="BI652" i="3"/>
  <c r="BL651" i="3"/>
  <c r="BF496" i="2"/>
  <c r="AJ501" i="2"/>
  <c r="AL490" i="2"/>
  <c r="AK490" i="2"/>
  <c r="AN490" i="2" s="1"/>
  <c r="BE496" i="2"/>
  <c r="AG502" i="2"/>
  <c r="AF502" i="2"/>
  <c r="AO489" i="2"/>
  <c r="AP648" i="3" l="1"/>
  <c r="AO648" i="3"/>
  <c r="AL649" i="3" s="1"/>
  <c r="AO649" i="3" s="1"/>
  <c r="AQ676" i="3"/>
  <c r="AT676" i="3" s="1"/>
  <c r="AR676" i="3"/>
  <c r="AU676" i="3" s="1"/>
  <c r="AY650" i="3"/>
  <c r="AZ650" i="3"/>
  <c r="AM649" i="3"/>
  <c r="Y450" i="2"/>
  <c r="Z450" i="2"/>
  <c r="BF644" i="3"/>
  <c r="R440" i="2"/>
  <c r="W637" i="3"/>
  <c r="X637" i="3"/>
  <c r="BE644" i="3"/>
  <c r="AE637" i="3"/>
  <c r="AF637" i="3"/>
  <c r="AA637" i="3"/>
  <c r="AB637" i="3"/>
  <c r="S435" i="2"/>
  <c r="U435" i="2" s="1"/>
  <c r="T435" i="2"/>
  <c r="AP478" i="2"/>
  <c r="AQ478" i="2"/>
  <c r="AT477" i="2"/>
  <c r="P441" i="2"/>
  <c r="O441" i="2"/>
  <c r="AX441" i="2"/>
  <c r="AW441" i="2"/>
  <c r="BK652" i="3"/>
  <c r="BL652" i="3"/>
  <c r="AJ502" i="2"/>
  <c r="AO490" i="2"/>
  <c r="BC497" i="2"/>
  <c r="BB497" i="2"/>
  <c r="BE497" i="2" s="1"/>
  <c r="AL491" i="2"/>
  <c r="AK491" i="2"/>
  <c r="AI502" i="2"/>
  <c r="AQ677" i="3" l="1"/>
  <c r="AT677" i="3" s="1"/>
  <c r="AR677" i="3"/>
  <c r="AL650" i="3"/>
  <c r="AM650" i="3"/>
  <c r="AW651" i="3"/>
  <c r="AV651" i="3"/>
  <c r="AP649" i="3"/>
  <c r="X451" i="2"/>
  <c r="W451" i="2"/>
  <c r="V435" i="2"/>
  <c r="S436" i="2"/>
  <c r="T436" i="2"/>
  <c r="Y638" i="3"/>
  <c r="AD638" i="3"/>
  <c r="AC638" i="3"/>
  <c r="Z638" i="3"/>
  <c r="U638" i="3"/>
  <c r="V638" i="3"/>
  <c r="BC645" i="3"/>
  <c r="BD645" i="3"/>
  <c r="AS478" i="2"/>
  <c r="AT478" i="2"/>
  <c r="R441" i="2"/>
  <c r="AZ441" i="2"/>
  <c r="AY441" i="2"/>
  <c r="Q441" i="2"/>
  <c r="BI653" i="3"/>
  <c r="BH653" i="3"/>
  <c r="AO491" i="2"/>
  <c r="AN491" i="2"/>
  <c r="BC498" i="2"/>
  <c r="BB498" i="2"/>
  <c r="AF503" i="2"/>
  <c r="AG503" i="2"/>
  <c r="BF497" i="2"/>
  <c r="Z451" i="2" l="1"/>
  <c r="AR678" i="3"/>
  <c r="AQ678" i="3"/>
  <c r="AU678" i="3" s="1"/>
  <c r="AU677" i="3"/>
  <c r="AY651" i="3"/>
  <c r="AZ651" i="3"/>
  <c r="AO650" i="3"/>
  <c r="AP650" i="3"/>
  <c r="Y451" i="2"/>
  <c r="AF638" i="3"/>
  <c r="AE638" i="3"/>
  <c r="W638" i="3"/>
  <c r="X638" i="3"/>
  <c r="AA638" i="3"/>
  <c r="AB638" i="3"/>
  <c r="BE645" i="3"/>
  <c r="BF645" i="3"/>
  <c r="U436" i="2"/>
  <c r="V436" i="2"/>
  <c r="AQ479" i="2"/>
  <c r="AP479" i="2"/>
  <c r="AS479" i="2" s="1"/>
  <c r="AX442" i="2"/>
  <c r="O442" i="2"/>
  <c r="AW442" i="2"/>
  <c r="P442" i="2"/>
  <c r="BK653" i="3"/>
  <c r="BL653" i="3"/>
  <c r="AJ503" i="2"/>
  <c r="BF498" i="2"/>
  <c r="AI503" i="2"/>
  <c r="BE498" i="2"/>
  <c r="AL492" i="2"/>
  <c r="AK492" i="2"/>
  <c r="AT678" i="3" l="1"/>
  <c r="AM651" i="3"/>
  <c r="AL651" i="3"/>
  <c r="AV652" i="3"/>
  <c r="AW652" i="3"/>
  <c r="X452" i="2"/>
  <c r="W452" i="2"/>
  <c r="BC646" i="3"/>
  <c r="BD646" i="3"/>
  <c r="T437" i="2"/>
  <c r="S437" i="2"/>
  <c r="U437" i="2" s="1"/>
  <c r="AC639" i="3"/>
  <c r="V639" i="3"/>
  <c r="Y639" i="3"/>
  <c r="Z639" i="3"/>
  <c r="U639" i="3"/>
  <c r="W639" i="3" s="1"/>
  <c r="AD639" i="3"/>
  <c r="AP480" i="2"/>
  <c r="AQ480" i="2"/>
  <c r="AT479" i="2"/>
  <c r="AZ442" i="2"/>
  <c r="AY442" i="2"/>
  <c r="Q442" i="2"/>
  <c r="R442" i="2"/>
  <c r="BI654" i="3"/>
  <c r="BH654" i="3"/>
  <c r="AO492" i="2"/>
  <c r="AN492" i="2"/>
  <c r="BC499" i="2"/>
  <c r="BB499" i="2"/>
  <c r="AG504" i="2"/>
  <c r="AF504" i="2"/>
  <c r="AR679" i="3" l="1"/>
  <c r="AQ679" i="3"/>
  <c r="AU679" i="3" s="1"/>
  <c r="AY652" i="3"/>
  <c r="AZ652" i="3"/>
  <c r="AO651" i="3"/>
  <c r="AP651" i="3"/>
  <c r="Z452" i="2"/>
  <c r="Y452" i="2"/>
  <c r="W453" i="2" s="1"/>
  <c r="AB639" i="3"/>
  <c r="V437" i="2"/>
  <c r="AA639" i="3"/>
  <c r="X639" i="3"/>
  <c r="AF639" i="3"/>
  <c r="AE639" i="3"/>
  <c r="S438" i="2"/>
  <c r="T438" i="2"/>
  <c r="AD640" i="3"/>
  <c r="U640" i="3"/>
  <c r="W640" i="3" s="1"/>
  <c r="Z640" i="3"/>
  <c r="AC640" i="3"/>
  <c r="Y640" i="3"/>
  <c r="V640" i="3"/>
  <c r="BE646" i="3"/>
  <c r="BF646" i="3"/>
  <c r="AS480" i="2"/>
  <c r="AT480" i="2"/>
  <c r="AX443" i="2"/>
  <c r="P443" i="2"/>
  <c r="AW443" i="2"/>
  <c r="O443" i="2"/>
  <c r="BK654" i="3"/>
  <c r="BL654" i="3"/>
  <c r="BF499" i="2"/>
  <c r="AL493" i="2"/>
  <c r="AK493" i="2"/>
  <c r="AN493" i="2" s="1"/>
  <c r="AJ504" i="2"/>
  <c r="AI504" i="2"/>
  <c r="BE499" i="2"/>
  <c r="AT679" i="3" l="1"/>
  <c r="AV653" i="3"/>
  <c r="AW653" i="3"/>
  <c r="AL652" i="3"/>
  <c r="AM652" i="3"/>
  <c r="X453" i="2"/>
  <c r="Z453" i="2" s="1"/>
  <c r="Y453" i="2"/>
  <c r="X640" i="3"/>
  <c r="AE640" i="3"/>
  <c r="AA640" i="3"/>
  <c r="AB640" i="3"/>
  <c r="BD647" i="3"/>
  <c r="BC647" i="3"/>
  <c r="BE647" i="3" s="1"/>
  <c r="AF640" i="3"/>
  <c r="AD641" i="3"/>
  <c r="AC641" i="3"/>
  <c r="V641" i="3"/>
  <c r="Y641" i="3"/>
  <c r="Z641" i="3"/>
  <c r="U641" i="3"/>
  <c r="U438" i="2"/>
  <c r="V438" i="2"/>
  <c r="AQ481" i="2"/>
  <c r="AP481" i="2"/>
  <c r="AS481" i="2" s="1"/>
  <c r="Q443" i="2"/>
  <c r="R443" i="2"/>
  <c r="AZ443" i="2"/>
  <c r="AY443" i="2"/>
  <c r="BH655" i="3"/>
  <c r="BI655" i="3"/>
  <c r="BC500" i="2"/>
  <c r="BB500" i="2"/>
  <c r="AL494" i="2"/>
  <c r="AK494" i="2"/>
  <c r="AN494" i="2" s="1"/>
  <c r="AF505" i="2"/>
  <c r="AG505" i="2"/>
  <c r="AO493" i="2"/>
  <c r="AQ680" i="3" l="1"/>
  <c r="AT680" i="3" s="1"/>
  <c r="AR680" i="3"/>
  <c r="AO652" i="3"/>
  <c r="AP652" i="3"/>
  <c r="AY653" i="3"/>
  <c r="AZ653" i="3"/>
  <c r="W454" i="2"/>
  <c r="X454" i="2"/>
  <c r="AB641" i="3"/>
  <c r="AA641" i="3"/>
  <c r="S439" i="2"/>
  <c r="U439" i="2" s="1"/>
  <c r="T439" i="2"/>
  <c r="BD648" i="3"/>
  <c r="BC648" i="3"/>
  <c r="BE648" i="3" s="1"/>
  <c r="W641" i="3"/>
  <c r="X641" i="3"/>
  <c r="AE641" i="3"/>
  <c r="AF641" i="3"/>
  <c r="BF647" i="3"/>
  <c r="AQ482" i="2"/>
  <c r="AP482" i="2"/>
  <c r="AT481" i="2"/>
  <c r="AX444" i="2"/>
  <c r="O444" i="2"/>
  <c r="AW444" i="2"/>
  <c r="P444" i="2"/>
  <c r="BK655" i="3"/>
  <c r="BL655" i="3"/>
  <c r="AJ505" i="2"/>
  <c r="AI505" i="2"/>
  <c r="BF500" i="2"/>
  <c r="AL495" i="2"/>
  <c r="AK495" i="2"/>
  <c r="AN495" i="2" s="1"/>
  <c r="BE500" i="2"/>
  <c r="AO494" i="2"/>
  <c r="AR681" i="3" l="1"/>
  <c r="AQ681" i="3"/>
  <c r="AU681" i="3" s="1"/>
  <c r="AU680" i="3"/>
  <c r="AW654" i="3"/>
  <c r="AV654" i="3"/>
  <c r="AL653" i="3"/>
  <c r="AM653" i="3"/>
  <c r="Y454" i="2"/>
  <c r="Z454" i="2"/>
  <c r="BF648" i="3"/>
  <c r="T440" i="2"/>
  <c r="S440" i="2"/>
  <c r="U440" i="2" s="1"/>
  <c r="BD649" i="3"/>
  <c r="BC649" i="3"/>
  <c r="V642" i="3"/>
  <c r="Z642" i="3"/>
  <c r="Y642" i="3"/>
  <c r="AD642" i="3"/>
  <c r="AC642" i="3"/>
  <c r="U642" i="3"/>
  <c r="V439" i="2"/>
  <c r="AS482" i="2"/>
  <c r="AT482" i="2"/>
  <c r="AZ444" i="2"/>
  <c r="R444" i="2"/>
  <c r="Q444" i="2"/>
  <c r="AX445" i="2" s="1"/>
  <c r="AY444" i="2"/>
  <c r="BI656" i="3"/>
  <c r="BH656" i="3"/>
  <c r="BC501" i="2"/>
  <c r="BB501" i="2"/>
  <c r="AO495" i="2"/>
  <c r="AG506" i="2"/>
  <c r="AF506" i="2"/>
  <c r="AL496" i="2"/>
  <c r="AK496" i="2"/>
  <c r="AT681" i="3" l="1"/>
  <c r="AO653" i="3"/>
  <c r="AP653" i="3"/>
  <c r="AY654" i="3"/>
  <c r="AZ654" i="3"/>
  <c r="X455" i="2"/>
  <c r="W455" i="2"/>
  <c r="Y455" i="2" s="1"/>
  <c r="AF642" i="3"/>
  <c r="V440" i="2"/>
  <c r="AE642" i="3"/>
  <c r="AB642" i="3"/>
  <c r="AA642" i="3"/>
  <c r="W642" i="3"/>
  <c r="X642" i="3"/>
  <c r="T441" i="2"/>
  <c r="S441" i="2"/>
  <c r="BE649" i="3"/>
  <c r="BF649" i="3"/>
  <c r="AP483" i="2"/>
  <c r="AS483" i="2" s="1"/>
  <c r="AQ483" i="2"/>
  <c r="P445" i="2"/>
  <c r="O445" i="2"/>
  <c r="AW445" i="2"/>
  <c r="AZ445" i="2" s="1"/>
  <c r="BL656" i="3"/>
  <c r="BK656" i="3"/>
  <c r="AJ506" i="2"/>
  <c r="AO496" i="2"/>
  <c r="AN496" i="2"/>
  <c r="AK497" i="2" s="1"/>
  <c r="AN497" i="2" s="1"/>
  <c r="AI506" i="2"/>
  <c r="AG507" i="2" s="1"/>
  <c r="BF501" i="2"/>
  <c r="BE501" i="2"/>
  <c r="AQ682" i="3" l="1"/>
  <c r="AT682" i="3" s="1"/>
  <c r="AR682" i="3"/>
  <c r="AL654" i="3"/>
  <c r="AM654" i="3"/>
  <c r="AV655" i="3"/>
  <c r="AY655" i="3" s="1"/>
  <c r="AW655" i="3"/>
  <c r="X456" i="2"/>
  <c r="W456" i="2"/>
  <c r="Z455" i="2"/>
  <c r="BD650" i="3"/>
  <c r="BC650" i="3"/>
  <c r="AD643" i="3"/>
  <c r="Z643" i="3"/>
  <c r="AC643" i="3"/>
  <c r="V643" i="3"/>
  <c r="U643" i="3"/>
  <c r="W643" i="3" s="1"/>
  <c r="Y643" i="3"/>
  <c r="U441" i="2"/>
  <c r="V441" i="2"/>
  <c r="AQ484" i="2"/>
  <c r="AP484" i="2"/>
  <c r="AS484" i="2" s="1"/>
  <c r="AT483" i="2"/>
  <c r="R445" i="2"/>
  <c r="AY445" i="2"/>
  <c r="Q445" i="2"/>
  <c r="P446" i="2" s="1"/>
  <c r="BI657" i="3"/>
  <c r="BH657" i="3"/>
  <c r="AL497" i="2"/>
  <c r="AO497" i="2" s="1"/>
  <c r="AF507" i="2"/>
  <c r="AI507" i="2" s="1"/>
  <c r="AL498" i="2"/>
  <c r="AK498" i="2"/>
  <c r="BC502" i="2"/>
  <c r="BB502" i="2"/>
  <c r="AR683" i="3" l="1"/>
  <c r="AQ683" i="3"/>
  <c r="AU682" i="3"/>
  <c r="AW656" i="3"/>
  <c r="AV656" i="3"/>
  <c r="AO654" i="3"/>
  <c r="AP654" i="3"/>
  <c r="AZ655" i="3"/>
  <c r="Y456" i="2"/>
  <c r="Z456" i="2"/>
  <c r="AB643" i="3"/>
  <c r="AA643" i="3"/>
  <c r="X643" i="3"/>
  <c r="S442" i="2"/>
  <c r="U442" i="2" s="1"/>
  <c r="T442" i="2"/>
  <c r="BE650" i="3"/>
  <c r="BF650" i="3"/>
  <c r="Y644" i="3"/>
  <c r="V644" i="3"/>
  <c r="AD644" i="3"/>
  <c r="AC644" i="3"/>
  <c r="Z644" i="3"/>
  <c r="AB644" i="3" s="1"/>
  <c r="U644" i="3"/>
  <c r="AE643" i="3"/>
  <c r="AF643" i="3"/>
  <c r="AQ485" i="2"/>
  <c r="AP485" i="2"/>
  <c r="AT484" i="2"/>
  <c r="AW446" i="2"/>
  <c r="AY446" i="2" s="1"/>
  <c r="AX446" i="2"/>
  <c r="O446" i="2"/>
  <c r="Q446" i="2" s="1"/>
  <c r="AW447" i="2" s="1"/>
  <c r="AJ507" i="2"/>
  <c r="BL657" i="3"/>
  <c r="AO498" i="2"/>
  <c r="BK657" i="3"/>
  <c r="AN498" i="2"/>
  <c r="AL499" i="2" s="1"/>
  <c r="BF502" i="2"/>
  <c r="BE502" i="2"/>
  <c r="AG508" i="2"/>
  <c r="AF508" i="2"/>
  <c r="AZ656" i="3" l="1"/>
  <c r="AY656" i="3"/>
  <c r="AW657" i="3" s="1"/>
  <c r="AT683" i="3"/>
  <c r="AU683" i="3"/>
  <c r="AV657" i="3"/>
  <c r="AY657" i="3" s="1"/>
  <c r="AM655" i="3"/>
  <c r="AL655" i="3"/>
  <c r="W457" i="2"/>
  <c r="X457" i="2"/>
  <c r="X644" i="3"/>
  <c r="AA644" i="3"/>
  <c r="W644" i="3"/>
  <c r="V645" i="3" s="1"/>
  <c r="T443" i="2"/>
  <c r="S443" i="2"/>
  <c r="AE644" i="3"/>
  <c r="AF644" i="3"/>
  <c r="V442" i="2"/>
  <c r="BD651" i="3"/>
  <c r="BC651" i="3"/>
  <c r="AZ446" i="2"/>
  <c r="AS485" i="2"/>
  <c r="AT485" i="2"/>
  <c r="O447" i="2"/>
  <c r="Q447" i="2" s="1"/>
  <c r="P447" i="2"/>
  <c r="AX447" i="2"/>
  <c r="AZ447" i="2" s="1"/>
  <c r="R446" i="2"/>
  <c r="AY447" i="2"/>
  <c r="AK499" i="2"/>
  <c r="AN499" i="2" s="1"/>
  <c r="BI658" i="3"/>
  <c r="BH658" i="3"/>
  <c r="BC503" i="2"/>
  <c r="BB503" i="2"/>
  <c r="AJ508" i="2"/>
  <c r="AI508" i="2"/>
  <c r="AC645" i="3" l="1"/>
  <c r="AQ684" i="3"/>
  <c r="AT684" i="3" s="1"/>
  <c r="AR684" i="3"/>
  <c r="AZ657" i="3"/>
  <c r="AW658" i="3"/>
  <c r="AV658" i="3"/>
  <c r="AO655" i="3"/>
  <c r="AP655" i="3"/>
  <c r="Y457" i="2"/>
  <c r="Z457" i="2"/>
  <c r="AD645" i="3"/>
  <c r="AF645" i="3" s="1"/>
  <c r="Z645" i="3"/>
  <c r="Y645" i="3"/>
  <c r="AA645" i="3" s="1"/>
  <c r="U645" i="3"/>
  <c r="X645" i="3" s="1"/>
  <c r="R447" i="2"/>
  <c r="BF651" i="3"/>
  <c r="BE651" i="3"/>
  <c r="AE645" i="3"/>
  <c r="U443" i="2"/>
  <c r="V443" i="2"/>
  <c r="AP486" i="2"/>
  <c r="AS486" i="2" s="1"/>
  <c r="AQ486" i="2"/>
  <c r="AO499" i="2"/>
  <c r="P448" i="2"/>
  <c r="AX448" i="2"/>
  <c r="O448" i="2"/>
  <c r="AW448" i="2"/>
  <c r="BK658" i="3"/>
  <c r="BL658" i="3"/>
  <c r="BF503" i="2"/>
  <c r="AL500" i="2"/>
  <c r="AK500" i="2"/>
  <c r="AF509" i="2"/>
  <c r="AG509" i="2"/>
  <c r="BE503" i="2"/>
  <c r="AR685" i="3" l="1"/>
  <c r="AQ685" i="3"/>
  <c r="AU685" i="3" s="1"/>
  <c r="AU684" i="3"/>
  <c r="AL656" i="3"/>
  <c r="AO656" i="3" s="1"/>
  <c r="AM656" i="3"/>
  <c r="AY658" i="3"/>
  <c r="AZ658" i="3"/>
  <c r="W458" i="2"/>
  <c r="X458" i="2"/>
  <c r="W645" i="3"/>
  <c r="U646" i="3" s="1"/>
  <c r="AB645" i="3"/>
  <c r="AT486" i="2"/>
  <c r="S444" i="2"/>
  <c r="U444" i="2" s="1"/>
  <c r="T444" i="2"/>
  <c r="BC652" i="3"/>
  <c r="BD652" i="3"/>
  <c r="AP487" i="2"/>
  <c r="AS487" i="2" s="1"/>
  <c r="AQ487" i="2"/>
  <c r="R448" i="2"/>
  <c r="AZ448" i="2"/>
  <c r="AY448" i="2"/>
  <c r="Q448" i="2"/>
  <c r="BH659" i="3"/>
  <c r="BK659" i="3" s="1"/>
  <c r="BI659" i="3"/>
  <c r="AO500" i="2"/>
  <c r="AJ509" i="2"/>
  <c r="BC504" i="2"/>
  <c r="BB504" i="2"/>
  <c r="AI509" i="2"/>
  <c r="AN500" i="2"/>
  <c r="AT685" i="3" l="1"/>
  <c r="AW659" i="3"/>
  <c r="AV659" i="3"/>
  <c r="AM657" i="3"/>
  <c r="AL657" i="3"/>
  <c r="AP656" i="3"/>
  <c r="V646" i="3"/>
  <c r="X646" i="3" s="1"/>
  <c r="Y646" i="3"/>
  <c r="AD646" i="3"/>
  <c r="Z646" i="3"/>
  <c r="Z458" i="2"/>
  <c r="Y458" i="2"/>
  <c r="AC646" i="3"/>
  <c r="AF646" i="3" s="1"/>
  <c r="T445" i="2"/>
  <c r="S445" i="2"/>
  <c r="W646" i="3"/>
  <c r="BE652" i="3"/>
  <c r="BF652" i="3"/>
  <c r="V444" i="2"/>
  <c r="AQ488" i="2"/>
  <c r="AP488" i="2"/>
  <c r="AT487" i="2"/>
  <c r="P449" i="2"/>
  <c r="AW449" i="2"/>
  <c r="AY449" i="2" s="1"/>
  <c r="O449" i="2"/>
  <c r="AX449" i="2"/>
  <c r="BL659" i="3"/>
  <c r="BI660" i="3"/>
  <c r="BH660" i="3"/>
  <c r="BK660" i="3" s="1"/>
  <c r="AG510" i="2"/>
  <c r="AF510" i="2"/>
  <c r="AI510" i="2" s="1"/>
  <c r="BF504" i="2"/>
  <c r="AL501" i="2"/>
  <c r="AK501" i="2"/>
  <c r="BE504" i="2"/>
  <c r="AZ659" i="3" l="1"/>
  <c r="AB646" i="3"/>
  <c r="AY659" i="3"/>
  <c r="AR686" i="3"/>
  <c r="AQ686" i="3"/>
  <c r="AU686" i="3" s="1"/>
  <c r="AA646" i="3"/>
  <c r="K128" i="22"/>
  <c r="D128" i="22" s="1"/>
  <c r="AV660" i="3"/>
  <c r="AW660" i="3"/>
  <c r="AO657" i="3"/>
  <c r="AP657" i="3"/>
  <c r="AE646" i="3"/>
  <c r="X459" i="2"/>
  <c r="W459" i="2"/>
  <c r="M128" i="22"/>
  <c r="E128" i="22" s="1"/>
  <c r="G128" i="22" s="1"/>
  <c r="V445" i="2"/>
  <c r="Z647" i="3"/>
  <c r="AC647" i="3"/>
  <c r="U647" i="3"/>
  <c r="W647" i="3" s="1"/>
  <c r="V647" i="3"/>
  <c r="AD647" i="3"/>
  <c r="Y647" i="3"/>
  <c r="AA647" i="3" s="1"/>
  <c r="BC653" i="3"/>
  <c r="BE653" i="3" s="1"/>
  <c r="BD653" i="3"/>
  <c r="U445" i="2"/>
  <c r="AT488" i="2"/>
  <c r="AS488" i="2"/>
  <c r="R449" i="2"/>
  <c r="AZ449" i="2"/>
  <c r="Q449" i="2"/>
  <c r="BL660" i="3"/>
  <c r="BI661" i="3"/>
  <c r="BH661" i="3"/>
  <c r="AO501" i="2"/>
  <c r="AN501" i="2"/>
  <c r="AJ510" i="2"/>
  <c r="BC505" i="2"/>
  <c r="BB505" i="2"/>
  <c r="BE505" i="2" s="1"/>
  <c r="AF511" i="2"/>
  <c r="AG511" i="2"/>
  <c r="AE647" i="3" l="1"/>
  <c r="Z459" i="2"/>
  <c r="AT686" i="3"/>
  <c r="AQ687" i="3"/>
  <c r="AT687" i="3" s="1"/>
  <c r="AR687" i="3"/>
  <c r="AY660" i="3"/>
  <c r="AZ660" i="3"/>
  <c r="AM658" i="3"/>
  <c r="L129" i="22" s="1"/>
  <c r="AL658" i="3"/>
  <c r="Y459" i="2"/>
  <c r="X460" i="2" s="1"/>
  <c r="C128" i="22"/>
  <c r="AB647" i="3"/>
  <c r="AC648" i="3"/>
  <c r="U648" i="3"/>
  <c r="V648" i="3"/>
  <c r="Y648" i="3"/>
  <c r="Z648" i="3"/>
  <c r="AD648" i="3"/>
  <c r="X647" i="3"/>
  <c r="T446" i="2"/>
  <c r="S446" i="2"/>
  <c r="U446" i="2" s="1"/>
  <c r="BD654" i="3"/>
  <c r="BC654" i="3"/>
  <c r="AF647" i="3"/>
  <c r="BF653" i="3"/>
  <c r="AQ489" i="2"/>
  <c r="AP489" i="2"/>
  <c r="AS489" i="2" s="1"/>
  <c r="AW450" i="2"/>
  <c r="P450" i="2"/>
  <c r="O450" i="2"/>
  <c r="Q450" i="2" s="1"/>
  <c r="AX450" i="2"/>
  <c r="BK661" i="3"/>
  <c r="BL661" i="3"/>
  <c r="AJ511" i="2"/>
  <c r="BC506" i="2"/>
  <c r="BB506" i="2"/>
  <c r="BE506" i="2" s="1"/>
  <c r="AI511" i="2"/>
  <c r="BF505" i="2"/>
  <c r="AL502" i="2"/>
  <c r="AK502" i="2"/>
  <c r="AR688" i="3" l="1"/>
  <c r="AQ688" i="3"/>
  <c r="AU688" i="3" s="1"/>
  <c r="AU687" i="3"/>
  <c r="AP658" i="3"/>
  <c r="N129" i="22"/>
  <c r="AO658" i="3"/>
  <c r="AV661" i="3"/>
  <c r="AW661" i="3"/>
  <c r="AY661" i="3"/>
  <c r="W460" i="2"/>
  <c r="X648" i="3"/>
  <c r="BF654" i="3"/>
  <c r="BE654" i="3"/>
  <c r="V446" i="2"/>
  <c r="W648" i="3"/>
  <c r="AE648" i="3"/>
  <c r="AF648" i="3"/>
  <c r="S447" i="2"/>
  <c r="T447" i="2"/>
  <c r="AB648" i="3"/>
  <c r="AA648" i="3"/>
  <c r="AP490" i="2"/>
  <c r="AQ490" i="2"/>
  <c r="AT489" i="2"/>
  <c r="R450" i="2"/>
  <c r="P451" i="2"/>
  <c r="AW451" i="2"/>
  <c r="AX451" i="2"/>
  <c r="O451" i="2"/>
  <c r="Q451" i="2" s="1"/>
  <c r="AZ450" i="2"/>
  <c r="AY450" i="2"/>
  <c r="AO502" i="2"/>
  <c r="BH662" i="3"/>
  <c r="BK662" i="3" s="1"/>
  <c r="BI662" i="3"/>
  <c r="BC507" i="2"/>
  <c r="BB507" i="2"/>
  <c r="BE507" i="2" s="1"/>
  <c r="AN502" i="2"/>
  <c r="BF506" i="2"/>
  <c r="AG512" i="2"/>
  <c r="AF512" i="2"/>
  <c r="AT688" i="3" l="1"/>
  <c r="AL659" i="3"/>
  <c r="AO659" i="3" s="1"/>
  <c r="AM659" i="3"/>
  <c r="AV662" i="3"/>
  <c r="AY662" i="3" s="1"/>
  <c r="AW662" i="3"/>
  <c r="AZ661" i="3"/>
  <c r="Z460" i="2"/>
  <c r="Y460" i="2"/>
  <c r="V447" i="2"/>
  <c r="AC649" i="3"/>
  <c r="AE649" i="3" s="1"/>
  <c r="U649" i="3"/>
  <c r="W649" i="3" s="1"/>
  <c r="V649" i="3"/>
  <c r="AD649" i="3"/>
  <c r="Y649" i="3"/>
  <c r="Z649" i="3"/>
  <c r="U447" i="2"/>
  <c r="BD655" i="3"/>
  <c r="BC655" i="3"/>
  <c r="AY451" i="2"/>
  <c r="AS490" i="2"/>
  <c r="AT490" i="2"/>
  <c r="AZ451" i="2"/>
  <c r="AW452" i="2"/>
  <c r="AX452" i="2"/>
  <c r="O452" i="2"/>
  <c r="P452" i="2"/>
  <c r="R451" i="2"/>
  <c r="BH663" i="3"/>
  <c r="BK663" i="3" s="1"/>
  <c r="BI663" i="3"/>
  <c r="BL662" i="3"/>
  <c r="AJ512" i="2"/>
  <c r="AI512" i="2"/>
  <c r="AL503" i="2"/>
  <c r="AK503" i="2"/>
  <c r="BC508" i="2"/>
  <c r="BB508" i="2"/>
  <c r="BF507" i="2"/>
  <c r="AQ689" i="3" l="1"/>
  <c r="AT689" i="3" s="1"/>
  <c r="AR689" i="3"/>
  <c r="AL660" i="3"/>
  <c r="AO660" i="3" s="1"/>
  <c r="AM660" i="3"/>
  <c r="AZ662" i="3"/>
  <c r="AW663" i="3"/>
  <c r="AV663" i="3"/>
  <c r="AP659" i="3"/>
  <c r="X461" i="2"/>
  <c r="W461" i="2"/>
  <c r="AB649" i="3"/>
  <c r="AF649" i="3"/>
  <c r="BE655" i="3"/>
  <c r="BF655" i="3"/>
  <c r="AC650" i="3"/>
  <c r="AE650" i="3" s="1"/>
  <c r="Y650" i="3"/>
  <c r="Z650" i="3"/>
  <c r="AD650" i="3"/>
  <c r="V650" i="3"/>
  <c r="U650" i="3"/>
  <c r="X649" i="3"/>
  <c r="S448" i="2"/>
  <c r="T448" i="2"/>
  <c r="AA649" i="3"/>
  <c r="AP491" i="2"/>
  <c r="AS491" i="2" s="1"/>
  <c r="AQ491" i="2"/>
  <c r="AZ452" i="2"/>
  <c r="Q452" i="2"/>
  <c r="R452" i="2"/>
  <c r="AY452" i="2"/>
  <c r="BI664" i="3"/>
  <c r="BH664" i="3"/>
  <c r="BL663" i="3"/>
  <c r="AO503" i="2"/>
  <c r="BF508" i="2"/>
  <c r="BE508" i="2"/>
  <c r="AN503" i="2"/>
  <c r="AF513" i="2"/>
  <c r="AI513" i="2" s="1"/>
  <c r="AG513" i="2"/>
  <c r="AR690" i="3" l="1"/>
  <c r="AQ690" i="3"/>
  <c r="AU690" i="3" s="1"/>
  <c r="Z461" i="2"/>
  <c r="AU689" i="3"/>
  <c r="AZ663" i="3"/>
  <c r="AM661" i="3"/>
  <c r="AL661" i="3"/>
  <c r="AO661" i="3" s="1"/>
  <c r="AY663" i="3"/>
  <c r="AP660" i="3"/>
  <c r="Y461" i="2"/>
  <c r="AB650" i="3"/>
  <c r="X650" i="3"/>
  <c r="AA650" i="3"/>
  <c r="AF650" i="3"/>
  <c r="U448" i="2"/>
  <c r="V448" i="2"/>
  <c r="W650" i="3"/>
  <c r="BC656" i="3"/>
  <c r="BD656" i="3"/>
  <c r="AP492" i="2"/>
  <c r="AS492" i="2" s="1"/>
  <c r="AQ492" i="2"/>
  <c r="AT491" i="2"/>
  <c r="AX453" i="2"/>
  <c r="P453" i="2"/>
  <c r="AW453" i="2"/>
  <c r="O453" i="2"/>
  <c r="BL664" i="3"/>
  <c r="BK664" i="3"/>
  <c r="AJ513" i="2"/>
  <c r="AG514" i="2"/>
  <c r="AF514" i="2"/>
  <c r="AI514" i="2" s="1"/>
  <c r="AL504" i="2"/>
  <c r="AK504" i="2"/>
  <c r="BC509" i="2"/>
  <c r="BB509" i="2"/>
  <c r="BE509" i="2" s="1"/>
  <c r="AT690" i="3" l="1"/>
  <c r="AM662" i="3"/>
  <c r="AL662" i="3"/>
  <c r="AP661" i="3"/>
  <c r="AW664" i="3"/>
  <c r="AV664" i="3"/>
  <c r="X462" i="2"/>
  <c r="W462" i="2"/>
  <c r="BF656" i="3"/>
  <c r="BE656" i="3"/>
  <c r="AD651" i="3"/>
  <c r="Y651" i="3"/>
  <c r="AC651" i="3"/>
  <c r="Z651" i="3"/>
  <c r="V651" i="3"/>
  <c r="U651" i="3"/>
  <c r="S449" i="2"/>
  <c r="T449" i="2"/>
  <c r="AP493" i="2"/>
  <c r="AS493" i="2" s="1"/>
  <c r="AQ493" i="2"/>
  <c r="AT492" i="2"/>
  <c r="AZ453" i="2"/>
  <c r="Q453" i="2"/>
  <c r="R453" i="2"/>
  <c r="AY453" i="2"/>
  <c r="AO504" i="2"/>
  <c r="BH665" i="3"/>
  <c r="BK665" i="3" s="1"/>
  <c r="BI665" i="3"/>
  <c r="AN504" i="2"/>
  <c r="AL505" i="2" s="1"/>
  <c r="BC510" i="2"/>
  <c r="BB510" i="2"/>
  <c r="BF509" i="2"/>
  <c r="AJ514" i="2"/>
  <c r="AF515" i="2"/>
  <c r="AI515" i="2" s="1"/>
  <c r="AG515" i="2"/>
  <c r="Z462" i="2" l="1"/>
  <c r="AP662" i="3"/>
  <c r="AO662" i="3"/>
  <c r="AM663" i="3" s="1"/>
  <c r="AQ691" i="3"/>
  <c r="AT691" i="3" s="1"/>
  <c r="AR691" i="3"/>
  <c r="AY664" i="3"/>
  <c r="AZ664" i="3"/>
  <c r="Y462" i="2"/>
  <c r="AB651" i="3"/>
  <c r="X651" i="3"/>
  <c r="U449" i="2"/>
  <c r="V449" i="2"/>
  <c r="AA651" i="3"/>
  <c r="W651" i="3"/>
  <c r="AF651" i="3"/>
  <c r="AE651" i="3"/>
  <c r="BD657" i="3"/>
  <c r="BC657" i="3"/>
  <c r="BE657" i="3" s="1"/>
  <c r="AQ494" i="2"/>
  <c r="AP494" i="2"/>
  <c r="AS494" i="2" s="1"/>
  <c r="AT493" i="2"/>
  <c r="AW454" i="2"/>
  <c r="AX454" i="2"/>
  <c r="O454" i="2"/>
  <c r="P454" i="2"/>
  <c r="BH666" i="3"/>
  <c r="BK666" i="3" s="1"/>
  <c r="BI666" i="3"/>
  <c r="BL665" i="3"/>
  <c r="AK505" i="2"/>
  <c r="AO505" i="2" s="1"/>
  <c r="AG516" i="2"/>
  <c r="AF516" i="2"/>
  <c r="AJ515" i="2"/>
  <c r="BF510" i="2"/>
  <c r="BE510" i="2"/>
  <c r="AL663" i="3" l="1"/>
  <c r="AO663" i="3" s="1"/>
  <c r="AM664" i="3" s="1"/>
  <c r="AQ692" i="3"/>
  <c r="AR692" i="3"/>
  <c r="AU691" i="3"/>
  <c r="AL664" i="3"/>
  <c r="AW665" i="3"/>
  <c r="AV665" i="3"/>
  <c r="AY665" i="3" s="1"/>
  <c r="AP663" i="3"/>
  <c r="W463" i="2"/>
  <c r="Y463" i="2" s="1"/>
  <c r="X463" i="2"/>
  <c r="BC658" i="3"/>
  <c r="BE658" i="3" s="1"/>
  <c r="BD658" i="3"/>
  <c r="S450" i="2"/>
  <c r="U450" i="2" s="1"/>
  <c r="T450" i="2"/>
  <c r="BF657" i="3"/>
  <c r="U652" i="3"/>
  <c r="W652" i="3" s="1"/>
  <c r="Z652" i="3"/>
  <c r="Y652" i="3"/>
  <c r="AC652" i="3"/>
  <c r="AD652" i="3"/>
  <c r="V652" i="3"/>
  <c r="AA652" i="3"/>
  <c r="AQ495" i="2"/>
  <c r="AP495" i="2"/>
  <c r="AT494" i="2"/>
  <c r="Q454" i="2"/>
  <c r="R454" i="2"/>
  <c r="AY454" i="2"/>
  <c r="AZ454" i="2"/>
  <c r="AN505" i="2"/>
  <c r="AL506" i="2" s="1"/>
  <c r="BH667" i="3"/>
  <c r="BK667" i="3" s="1"/>
  <c r="BI667" i="3"/>
  <c r="BL666" i="3"/>
  <c r="BC511" i="2"/>
  <c r="BB511" i="2"/>
  <c r="BE511" i="2" s="1"/>
  <c r="AJ516" i="2"/>
  <c r="AI516" i="2"/>
  <c r="AT692" i="3" l="1"/>
  <c r="AU692" i="3"/>
  <c r="AZ665" i="3"/>
  <c r="AW666" i="3"/>
  <c r="AV666" i="3"/>
  <c r="AY666" i="3"/>
  <c r="AO664" i="3"/>
  <c r="AP664" i="3"/>
  <c r="W464" i="2"/>
  <c r="Y464" i="2" s="1"/>
  <c r="X464" i="2"/>
  <c r="Z463" i="2"/>
  <c r="AF652" i="3"/>
  <c r="AB652" i="3"/>
  <c r="BD659" i="3"/>
  <c r="BC659" i="3"/>
  <c r="V653" i="3"/>
  <c r="U653" i="3"/>
  <c r="Y653" i="3"/>
  <c r="AC653" i="3"/>
  <c r="AD653" i="3"/>
  <c r="Z653" i="3"/>
  <c r="T451" i="2"/>
  <c r="S451" i="2"/>
  <c r="U451" i="2" s="1"/>
  <c r="BF658" i="3"/>
  <c r="X652" i="3"/>
  <c r="V450" i="2"/>
  <c r="AE652" i="3"/>
  <c r="AS495" i="2"/>
  <c r="AT495" i="2"/>
  <c r="AK506" i="2"/>
  <c r="AN506" i="2" s="1"/>
  <c r="AK507" i="2" s="1"/>
  <c r="AN507" i="2" s="1"/>
  <c r="P455" i="2"/>
  <c r="AW455" i="2"/>
  <c r="O455" i="2"/>
  <c r="AX455" i="2"/>
  <c r="BI668" i="3"/>
  <c r="BH668" i="3"/>
  <c r="BL667" i="3"/>
  <c r="AF517" i="2"/>
  <c r="AG517" i="2"/>
  <c r="BC512" i="2"/>
  <c r="BB512" i="2"/>
  <c r="BE512" i="2" s="1"/>
  <c r="BF511" i="2"/>
  <c r="AQ693" i="3" l="1"/>
  <c r="AT693" i="3" s="1"/>
  <c r="AR693" i="3"/>
  <c r="AZ666" i="3"/>
  <c r="AM665" i="3"/>
  <c r="AL665" i="3"/>
  <c r="AO665" i="3" s="1"/>
  <c r="AV667" i="3"/>
  <c r="AW667" i="3"/>
  <c r="W465" i="2"/>
  <c r="Y465" i="2" s="1"/>
  <c r="W466" i="2" s="1"/>
  <c r="X465" i="2"/>
  <c r="Z464" i="2"/>
  <c r="BF659" i="3"/>
  <c r="X653" i="3"/>
  <c r="AE653" i="3"/>
  <c r="AF653" i="3"/>
  <c r="W653" i="3"/>
  <c r="AD654" i="3" s="1"/>
  <c r="AB653" i="3"/>
  <c r="BE659" i="3"/>
  <c r="BC660" i="3" s="1"/>
  <c r="BE660" i="3" s="1"/>
  <c r="AL507" i="2"/>
  <c r="AO507" i="2" s="1"/>
  <c r="AA653" i="3"/>
  <c r="T452" i="2"/>
  <c r="S452" i="2"/>
  <c r="U452" i="2" s="1"/>
  <c r="AO506" i="2"/>
  <c r="V451" i="2"/>
  <c r="AP496" i="2"/>
  <c r="AS496" i="2" s="1"/>
  <c r="AQ496" i="2"/>
  <c r="AZ455" i="2"/>
  <c r="Q455" i="2"/>
  <c r="R455" i="2"/>
  <c r="AY455" i="2"/>
  <c r="BK668" i="3"/>
  <c r="BL668" i="3"/>
  <c r="AJ517" i="2"/>
  <c r="AL508" i="2"/>
  <c r="AK508" i="2"/>
  <c r="AN508" i="2" s="1"/>
  <c r="BF512" i="2"/>
  <c r="BC513" i="2"/>
  <c r="BB513" i="2"/>
  <c r="AI517" i="2"/>
  <c r="AR694" i="3" l="1"/>
  <c r="AQ694" i="3"/>
  <c r="AU694" i="3" s="1"/>
  <c r="AU693" i="3"/>
  <c r="AZ667" i="3"/>
  <c r="AM666" i="3"/>
  <c r="AL666" i="3"/>
  <c r="AY667" i="3"/>
  <c r="AP665" i="3"/>
  <c r="Y654" i="3"/>
  <c r="Z654" i="3"/>
  <c r="X466" i="2"/>
  <c r="Z466" i="2" s="1"/>
  <c r="Z465" i="2"/>
  <c r="Y466" i="2"/>
  <c r="BD660" i="3"/>
  <c r="BF660" i="3" s="1"/>
  <c r="AC654" i="3"/>
  <c r="AE654" i="3" s="1"/>
  <c r="U654" i="3"/>
  <c r="V654" i="3"/>
  <c r="BD661" i="3"/>
  <c r="BC661" i="3"/>
  <c r="S453" i="2"/>
  <c r="T453" i="2"/>
  <c r="V452" i="2"/>
  <c r="AB654" i="3"/>
  <c r="AA654" i="3"/>
  <c r="AP497" i="2"/>
  <c r="AS497" i="2" s="1"/>
  <c r="AQ497" i="2"/>
  <c r="AT496" i="2"/>
  <c r="AW456" i="2"/>
  <c r="AX456" i="2"/>
  <c r="O456" i="2"/>
  <c r="Q456" i="2" s="1"/>
  <c r="P456" i="2"/>
  <c r="BH669" i="3"/>
  <c r="BK669" i="3" s="1"/>
  <c r="BI669" i="3"/>
  <c r="BF513" i="2"/>
  <c r="AO508" i="2"/>
  <c r="BE513" i="2"/>
  <c r="BB514" i="2" s="1"/>
  <c r="BE514" i="2" s="1"/>
  <c r="AL509" i="2"/>
  <c r="AK509" i="2"/>
  <c r="AG518" i="2"/>
  <c r="AF518" i="2"/>
  <c r="AI518" i="2" s="1"/>
  <c r="AT694" i="3" l="1"/>
  <c r="AW668" i="3"/>
  <c r="AV668" i="3"/>
  <c r="AO666" i="3"/>
  <c r="AP666" i="3"/>
  <c r="AF654" i="3"/>
  <c r="X467" i="2"/>
  <c r="W467" i="2"/>
  <c r="X654" i="3"/>
  <c r="W654" i="3"/>
  <c r="BF661" i="3"/>
  <c r="BE661" i="3"/>
  <c r="BD662" i="3" s="1"/>
  <c r="U453" i="2"/>
  <c r="V453" i="2"/>
  <c r="AP498" i="2"/>
  <c r="AS498" i="2" s="1"/>
  <c r="AQ498" i="2"/>
  <c r="AT497" i="2"/>
  <c r="R456" i="2"/>
  <c r="AZ456" i="2"/>
  <c r="P457" i="2"/>
  <c r="AW457" i="2"/>
  <c r="O457" i="2"/>
  <c r="AX457" i="2"/>
  <c r="AY456" i="2"/>
  <c r="BH670" i="3"/>
  <c r="BI670" i="3"/>
  <c r="BL669" i="3"/>
  <c r="AO509" i="2"/>
  <c r="BC514" i="2"/>
  <c r="BF514" i="2" s="1"/>
  <c r="AJ518" i="2"/>
  <c r="AN509" i="2"/>
  <c r="AL510" i="2" s="1"/>
  <c r="AF519" i="2"/>
  <c r="AG519" i="2"/>
  <c r="BC515" i="2"/>
  <c r="BB515" i="2"/>
  <c r="BE515" i="2" s="1"/>
  <c r="AQ695" i="3" l="1"/>
  <c r="AT695" i="3" s="1"/>
  <c r="AR695" i="3"/>
  <c r="AY668" i="3"/>
  <c r="AZ668" i="3"/>
  <c r="AM667" i="3"/>
  <c r="AL667" i="3"/>
  <c r="Y467" i="2"/>
  <c r="Z467" i="2"/>
  <c r="AC655" i="3"/>
  <c r="V655" i="3"/>
  <c r="AD655" i="3"/>
  <c r="U655" i="3"/>
  <c r="Z655" i="3"/>
  <c r="Y655" i="3"/>
  <c r="BC662" i="3"/>
  <c r="BE662" i="3" s="1"/>
  <c r="BC663" i="3" s="1"/>
  <c r="BE663" i="3" s="1"/>
  <c r="S454" i="2"/>
  <c r="T454" i="2"/>
  <c r="AT498" i="2"/>
  <c r="AP499" i="2"/>
  <c r="AQ499" i="2"/>
  <c r="AZ457" i="2"/>
  <c r="R457" i="2"/>
  <c r="AY457" i="2"/>
  <c r="Q457" i="2"/>
  <c r="P458" i="2" s="1"/>
  <c r="AK510" i="2"/>
  <c r="AN510" i="2" s="1"/>
  <c r="AL511" i="2" s="1"/>
  <c r="BK670" i="3"/>
  <c r="BL670" i="3"/>
  <c r="AJ519" i="2"/>
  <c r="BC516" i="2"/>
  <c r="BB516" i="2"/>
  <c r="BE516" i="2" s="1"/>
  <c r="BF515" i="2"/>
  <c r="AI519" i="2"/>
  <c r="AQ696" i="3" l="1"/>
  <c r="AT696" i="3" s="1"/>
  <c r="AR696" i="3"/>
  <c r="AU695" i="3"/>
  <c r="AO667" i="3"/>
  <c r="AP667" i="3"/>
  <c r="AV669" i="3"/>
  <c r="AY669" i="3" s="1"/>
  <c r="AW669" i="3"/>
  <c r="W468" i="2"/>
  <c r="X468" i="2"/>
  <c r="X655" i="3"/>
  <c r="W655" i="3"/>
  <c r="AA655" i="3"/>
  <c r="AB655" i="3"/>
  <c r="AE655" i="3"/>
  <c r="AF655" i="3"/>
  <c r="BD663" i="3"/>
  <c r="BF663" i="3" s="1"/>
  <c r="BF662" i="3"/>
  <c r="BC664" i="3"/>
  <c r="BD664" i="3"/>
  <c r="U454" i="2"/>
  <c r="V454" i="2"/>
  <c r="AT499" i="2"/>
  <c r="AS499" i="2"/>
  <c r="AQ500" i="2" s="1"/>
  <c r="AW458" i="2"/>
  <c r="AY458" i="2" s="1"/>
  <c r="O458" i="2"/>
  <c r="R458" i="2" s="1"/>
  <c r="AX458" i="2"/>
  <c r="AO510" i="2"/>
  <c r="AK511" i="2"/>
  <c r="AN511" i="2" s="1"/>
  <c r="AK512" i="2" s="1"/>
  <c r="AN512" i="2" s="1"/>
  <c r="BI671" i="3"/>
  <c r="BH671" i="3"/>
  <c r="AG520" i="2"/>
  <c r="AF520" i="2"/>
  <c r="AI520" i="2" s="1"/>
  <c r="BC517" i="2"/>
  <c r="BB517" i="2"/>
  <c r="BF516" i="2"/>
  <c r="AR697" i="3" l="1"/>
  <c r="AQ697" i="3"/>
  <c r="AU697" i="3" s="1"/>
  <c r="AU696" i="3"/>
  <c r="AV670" i="3"/>
  <c r="AW670" i="3"/>
  <c r="AZ669" i="3"/>
  <c r="AM668" i="3"/>
  <c r="AL668" i="3"/>
  <c r="Y468" i="2"/>
  <c r="Z468" i="2"/>
  <c r="AL512" i="2"/>
  <c r="AO512" i="2" s="1"/>
  <c r="AD656" i="3"/>
  <c r="U656" i="3"/>
  <c r="V656" i="3"/>
  <c r="Y656" i="3"/>
  <c r="AC656" i="3"/>
  <c r="AF656" i="3" s="1"/>
  <c r="Z656" i="3"/>
  <c r="BF664" i="3"/>
  <c r="T455" i="2"/>
  <c r="S455" i="2"/>
  <c r="BE664" i="3"/>
  <c r="AP500" i="2"/>
  <c r="AS500" i="2" s="1"/>
  <c r="AQ501" i="2" s="1"/>
  <c r="Q458" i="2"/>
  <c r="AX459" i="2" s="1"/>
  <c r="AZ458" i="2"/>
  <c r="AO511" i="2"/>
  <c r="BK671" i="3"/>
  <c r="BL671" i="3"/>
  <c r="BF517" i="2"/>
  <c r="AJ520" i="2"/>
  <c r="AL513" i="2"/>
  <c r="AK513" i="2"/>
  <c r="AN513" i="2" s="1"/>
  <c r="AF521" i="2"/>
  <c r="AG521" i="2"/>
  <c r="BE517" i="2"/>
  <c r="AW459" i="2" l="1"/>
  <c r="AY459" i="2" s="1"/>
  <c r="AT697" i="3"/>
  <c r="AO668" i="3"/>
  <c r="AP668" i="3"/>
  <c r="AY670" i="3"/>
  <c r="AZ670" i="3"/>
  <c r="W469" i="2"/>
  <c r="Y469" i="2" s="1"/>
  <c r="X469" i="2"/>
  <c r="AB656" i="3"/>
  <c r="AA656" i="3"/>
  <c r="X656" i="3"/>
  <c r="W656" i="3"/>
  <c r="AE656" i="3"/>
  <c r="BC665" i="3"/>
  <c r="BE665" i="3" s="1"/>
  <c r="BD665" i="3"/>
  <c r="U455" i="2"/>
  <c r="V455" i="2"/>
  <c r="AT500" i="2"/>
  <c r="AP501" i="2"/>
  <c r="AT501" i="2" s="1"/>
  <c r="O459" i="2"/>
  <c r="Q459" i="2" s="1"/>
  <c r="P459" i="2"/>
  <c r="AZ459" i="2"/>
  <c r="BI672" i="3"/>
  <c r="BH672" i="3"/>
  <c r="AJ521" i="2"/>
  <c r="AL514" i="2"/>
  <c r="AK514" i="2"/>
  <c r="AN514" i="2" s="1"/>
  <c r="BC518" i="2"/>
  <c r="BB518" i="2"/>
  <c r="AI521" i="2"/>
  <c r="AO513" i="2"/>
  <c r="AQ698" i="3" l="1"/>
  <c r="AR698" i="3"/>
  <c r="AW671" i="3"/>
  <c r="AV671" i="3"/>
  <c r="AY671" i="3" s="1"/>
  <c r="AL669" i="3"/>
  <c r="AM669" i="3"/>
  <c r="Z469" i="2"/>
  <c r="X470" i="2"/>
  <c r="W470" i="2"/>
  <c r="R459" i="2"/>
  <c r="AC657" i="3"/>
  <c r="AE657" i="3" s="1"/>
  <c r="Z657" i="3"/>
  <c r="Y657" i="3"/>
  <c r="AD657" i="3"/>
  <c r="V657" i="3"/>
  <c r="U657" i="3"/>
  <c r="BC666" i="3"/>
  <c r="BE666" i="3" s="1"/>
  <c r="BD666" i="3"/>
  <c r="T456" i="2"/>
  <c r="S456" i="2"/>
  <c r="BF665" i="3"/>
  <c r="AS501" i="2"/>
  <c r="AQ502" i="2" s="1"/>
  <c r="AW460" i="2"/>
  <c r="P460" i="2"/>
  <c r="O460" i="2"/>
  <c r="AX460" i="2"/>
  <c r="BL672" i="3"/>
  <c r="BK672" i="3"/>
  <c r="BF518" i="2"/>
  <c r="AO514" i="2"/>
  <c r="AG522" i="2"/>
  <c r="AF522" i="2"/>
  <c r="AL515" i="2"/>
  <c r="AK515" i="2"/>
  <c r="AN515" i="2" s="1"/>
  <c r="BE518" i="2"/>
  <c r="AU698" i="3" l="1"/>
  <c r="AT698" i="3"/>
  <c r="AP669" i="3"/>
  <c r="AW672" i="3"/>
  <c r="AV672" i="3"/>
  <c r="AO669" i="3"/>
  <c r="AZ671" i="3"/>
  <c r="Z470" i="2"/>
  <c r="Y470" i="2"/>
  <c r="V456" i="2"/>
  <c r="U456" i="2"/>
  <c r="S457" i="2" s="1"/>
  <c r="AB657" i="3"/>
  <c r="AA657" i="3"/>
  <c r="X657" i="3"/>
  <c r="W657" i="3"/>
  <c r="AF657" i="3"/>
  <c r="BD667" i="3"/>
  <c r="BC667" i="3"/>
  <c r="BF666" i="3"/>
  <c r="AP502" i="2"/>
  <c r="AT502" i="2" s="1"/>
  <c r="Q460" i="2"/>
  <c r="R460" i="2"/>
  <c r="AY460" i="2"/>
  <c r="AZ460" i="2"/>
  <c r="BH673" i="3"/>
  <c r="BI673" i="3"/>
  <c r="AJ522" i="2"/>
  <c r="AL516" i="2"/>
  <c r="AK516" i="2"/>
  <c r="AI522" i="2"/>
  <c r="BC519" i="2"/>
  <c r="BB519" i="2"/>
  <c r="BE519" i="2" s="1"/>
  <c r="AO515" i="2"/>
  <c r="AQ699" i="3" l="1"/>
  <c r="AT699" i="3" s="1"/>
  <c r="AR699" i="3"/>
  <c r="AZ672" i="3"/>
  <c r="AL670" i="3"/>
  <c r="AM670" i="3"/>
  <c r="L130" i="22" s="1"/>
  <c r="AY672" i="3"/>
  <c r="T457" i="2"/>
  <c r="V457" i="2" s="1"/>
  <c r="X471" i="2"/>
  <c r="W471" i="2"/>
  <c r="AC658" i="3"/>
  <c r="V658" i="3"/>
  <c r="Z658" i="3"/>
  <c r="Y658" i="3"/>
  <c r="AD658" i="3"/>
  <c r="U658" i="3"/>
  <c r="X658" i="3" s="1"/>
  <c r="U457" i="2"/>
  <c r="BE667" i="3"/>
  <c r="BF667" i="3"/>
  <c r="AS502" i="2"/>
  <c r="AQ503" i="2" s="1"/>
  <c r="O461" i="2"/>
  <c r="P461" i="2"/>
  <c r="AW461" i="2"/>
  <c r="AX461" i="2"/>
  <c r="BK673" i="3"/>
  <c r="BL673" i="3"/>
  <c r="AO516" i="2"/>
  <c r="BF519" i="2"/>
  <c r="AF523" i="2"/>
  <c r="AG523" i="2"/>
  <c r="AN516" i="2"/>
  <c r="BC520" i="2"/>
  <c r="BB520" i="2"/>
  <c r="AQ700" i="3" l="1"/>
  <c r="AT700" i="3" s="1"/>
  <c r="AR701" i="3" s="1"/>
  <c r="AR700" i="3"/>
  <c r="AU699" i="3"/>
  <c r="AV673" i="3"/>
  <c r="AW673" i="3"/>
  <c r="AO670" i="3"/>
  <c r="AP670" i="3"/>
  <c r="N130" i="22"/>
  <c r="Y471" i="2"/>
  <c r="Z471" i="2"/>
  <c r="K129" i="22"/>
  <c r="D129" i="22" s="1"/>
  <c r="AB658" i="3"/>
  <c r="AA658" i="3"/>
  <c r="M129" i="22"/>
  <c r="E129" i="22" s="1"/>
  <c r="G129" i="22" s="1"/>
  <c r="W658" i="3"/>
  <c r="AF658" i="3"/>
  <c r="AE658" i="3"/>
  <c r="BC668" i="3"/>
  <c r="BE668" i="3" s="1"/>
  <c r="BD668" i="3"/>
  <c r="S458" i="2"/>
  <c r="T458" i="2"/>
  <c r="AP503" i="2"/>
  <c r="AS503" i="2" s="1"/>
  <c r="AY461" i="2"/>
  <c r="AZ461" i="2"/>
  <c r="Q461" i="2"/>
  <c r="R461" i="2"/>
  <c r="BI674" i="3"/>
  <c r="BH674" i="3"/>
  <c r="AJ523" i="2"/>
  <c r="BF520" i="2"/>
  <c r="AL517" i="2"/>
  <c r="AK517" i="2"/>
  <c r="BE520" i="2"/>
  <c r="AI523" i="2"/>
  <c r="AZ673" i="3" l="1"/>
  <c r="AQ701" i="3"/>
  <c r="AU700" i="3"/>
  <c r="AL671" i="3"/>
  <c r="AM671" i="3"/>
  <c r="AT701" i="3"/>
  <c r="AU701" i="3"/>
  <c r="AY673" i="3"/>
  <c r="X472" i="2"/>
  <c r="W472" i="2"/>
  <c r="Z659" i="3"/>
  <c r="Y659" i="3"/>
  <c r="AC659" i="3"/>
  <c r="AD659" i="3"/>
  <c r="V659" i="3"/>
  <c r="U659" i="3"/>
  <c r="W659" i="3" s="1"/>
  <c r="C129" i="22"/>
  <c r="BF668" i="3"/>
  <c r="V458" i="2"/>
  <c r="BC669" i="3"/>
  <c r="BD669" i="3"/>
  <c r="U458" i="2"/>
  <c r="AT503" i="2"/>
  <c r="AP504" i="2"/>
  <c r="AQ504" i="2"/>
  <c r="O462" i="2"/>
  <c r="AW462" i="2"/>
  <c r="AX462" i="2"/>
  <c r="P462" i="2"/>
  <c r="BK674" i="3"/>
  <c r="BL674" i="3"/>
  <c r="AO517" i="2"/>
  <c r="AN517" i="2"/>
  <c r="AL518" i="2" s="1"/>
  <c r="AG524" i="2"/>
  <c r="AF524" i="2"/>
  <c r="BC521" i="2"/>
  <c r="BB521" i="2"/>
  <c r="AR702" i="3" l="1"/>
  <c r="AQ702" i="3"/>
  <c r="AU702" i="3" s="1"/>
  <c r="AW674" i="3"/>
  <c r="AV674" i="3"/>
  <c r="AZ674" i="3" s="1"/>
  <c r="AO671" i="3"/>
  <c r="AP671" i="3"/>
  <c r="AB659" i="3"/>
  <c r="Y472" i="2"/>
  <c r="Z472" i="2"/>
  <c r="U660" i="3"/>
  <c r="W660" i="3" s="1"/>
  <c r="Z660" i="3"/>
  <c r="Y660" i="3"/>
  <c r="AD660" i="3"/>
  <c r="AC660" i="3"/>
  <c r="V660" i="3"/>
  <c r="AA659" i="3"/>
  <c r="X659" i="3"/>
  <c r="AF659" i="3"/>
  <c r="AE659" i="3"/>
  <c r="S459" i="2"/>
  <c r="U459" i="2" s="1"/>
  <c r="T459" i="2"/>
  <c r="BE669" i="3"/>
  <c r="BF669" i="3"/>
  <c r="AS504" i="2"/>
  <c r="AT504" i="2"/>
  <c r="AZ462" i="2"/>
  <c r="AY462" i="2"/>
  <c r="Q462" i="2"/>
  <c r="R462" i="2"/>
  <c r="BH675" i="3"/>
  <c r="BI675" i="3"/>
  <c r="AK518" i="2"/>
  <c r="AO518" i="2" s="1"/>
  <c r="BF521" i="2"/>
  <c r="BE521" i="2"/>
  <c r="AJ524" i="2"/>
  <c r="AI524" i="2"/>
  <c r="AY674" i="3" l="1"/>
  <c r="AV675" i="3" s="1"/>
  <c r="AY675" i="3" s="1"/>
  <c r="AT702" i="3"/>
  <c r="AQ703" i="3" s="1"/>
  <c r="AW675" i="3"/>
  <c r="AL672" i="3"/>
  <c r="AO672" i="3" s="1"/>
  <c r="AM672" i="3"/>
  <c r="X473" i="2"/>
  <c r="W473" i="2"/>
  <c r="AE660" i="3"/>
  <c r="AB660" i="3"/>
  <c r="AA660" i="3"/>
  <c r="AD661" i="3"/>
  <c r="Y661" i="3"/>
  <c r="AC661" i="3"/>
  <c r="U661" i="3"/>
  <c r="W661" i="3" s="1"/>
  <c r="Z661" i="3"/>
  <c r="V661" i="3"/>
  <c r="AF660" i="3"/>
  <c r="X660" i="3"/>
  <c r="T460" i="2"/>
  <c r="S460" i="2"/>
  <c r="BC670" i="3"/>
  <c r="BD670" i="3"/>
  <c r="V459" i="2"/>
  <c r="AQ505" i="2"/>
  <c r="AP505" i="2"/>
  <c r="AS505" i="2" s="1"/>
  <c r="AW463" i="2"/>
  <c r="AY463" i="2" s="1"/>
  <c r="AX463" i="2"/>
  <c r="P463" i="2"/>
  <c r="O463" i="2"/>
  <c r="AN518" i="2"/>
  <c r="AK519" i="2" s="1"/>
  <c r="AN519" i="2" s="1"/>
  <c r="BK675" i="3"/>
  <c r="BL675" i="3"/>
  <c r="BC522" i="2"/>
  <c r="BB522" i="2"/>
  <c r="AF525" i="2"/>
  <c r="AI525" i="2" s="1"/>
  <c r="AG525" i="2"/>
  <c r="AR703" i="3" l="1"/>
  <c r="AU703" i="3" s="1"/>
  <c r="Z473" i="2"/>
  <c r="AP672" i="3"/>
  <c r="AM673" i="3"/>
  <c r="AL673" i="3"/>
  <c r="AO673" i="3" s="1"/>
  <c r="AW676" i="3"/>
  <c r="AV676" i="3"/>
  <c r="AT703" i="3"/>
  <c r="AZ675" i="3"/>
  <c r="AA661" i="3"/>
  <c r="Y473" i="2"/>
  <c r="AF661" i="3"/>
  <c r="X661" i="3"/>
  <c r="Y662" i="3"/>
  <c r="Z662" i="3"/>
  <c r="AD662" i="3"/>
  <c r="U662" i="3"/>
  <c r="W662" i="3" s="1"/>
  <c r="V663" i="3" s="1"/>
  <c r="V662" i="3"/>
  <c r="AC662" i="3"/>
  <c r="AB661" i="3"/>
  <c r="AE661" i="3"/>
  <c r="BF670" i="3"/>
  <c r="U460" i="2"/>
  <c r="V460" i="2"/>
  <c r="BE670" i="3"/>
  <c r="AQ506" i="2"/>
  <c r="AP506" i="2"/>
  <c r="AT505" i="2"/>
  <c r="Q463" i="2"/>
  <c r="R463" i="2"/>
  <c r="AZ463" i="2"/>
  <c r="AL519" i="2"/>
  <c r="AO519" i="2" s="1"/>
  <c r="BH676" i="3"/>
  <c r="BI676" i="3"/>
  <c r="BF522" i="2"/>
  <c r="BE522" i="2"/>
  <c r="BC523" i="2" s="1"/>
  <c r="AL520" i="2"/>
  <c r="AK520" i="2"/>
  <c r="AN520" i="2" s="1"/>
  <c r="AG526" i="2"/>
  <c r="AF526" i="2"/>
  <c r="AI526" i="2" s="1"/>
  <c r="AJ525" i="2"/>
  <c r="AZ676" i="3" l="1"/>
  <c r="AY676" i="3"/>
  <c r="AP673" i="3"/>
  <c r="AR704" i="3"/>
  <c r="AQ704" i="3"/>
  <c r="AL674" i="3"/>
  <c r="AO674" i="3" s="1"/>
  <c r="AM674" i="3"/>
  <c r="X474" i="2"/>
  <c r="W474" i="2"/>
  <c r="AE662" i="3"/>
  <c r="AC663" i="3"/>
  <c r="AB662" i="3"/>
  <c r="Z663" i="3"/>
  <c r="Y663" i="3"/>
  <c r="AD663" i="3"/>
  <c r="AF662" i="3"/>
  <c r="U663" i="3"/>
  <c r="W663" i="3" s="1"/>
  <c r="AD664" i="3" s="1"/>
  <c r="X662" i="3"/>
  <c r="AA662" i="3"/>
  <c r="S461" i="2"/>
  <c r="T461" i="2"/>
  <c r="BC671" i="3"/>
  <c r="BE671" i="3" s="1"/>
  <c r="BD671" i="3"/>
  <c r="AT506" i="2"/>
  <c r="AS506" i="2"/>
  <c r="AX464" i="2"/>
  <c r="O464" i="2"/>
  <c r="AW464" i="2"/>
  <c r="P464" i="2"/>
  <c r="BB523" i="2"/>
  <c r="BE523" i="2" s="1"/>
  <c r="BC524" i="2" s="1"/>
  <c r="BK676" i="3"/>
  <c r="BL676" i="3"/>
  <c r="AJ526" i="2"/>
  <c r="AF527" i="2"/>
  <c r="AG527" i="2"/>
  <c r="AL521" i="2"/>
  <c r="AK521" i="2"/>
  <c r="AN521" i="2" s="1"/>
  <c r="AO520" i="2"/>
  <c r="Z474" i="2" l="1"/>
  <c r="AF663" i="3"/>
  <c r="AA663" i="3"/>
  <c r="AE663" i="3"/>
  <c r="AL675" i="3"/>
  <c r="AO675" i="3" s="1"/>
  <c r="AM675" i="3"/>
  <c r="AT704" i="3"/>
  <c r="AU704" i="3"/>
  <c r="AP674" i="3"/>
  <c r="AV677" i="3"/>
  <c r="AY677" i="3" s="1"/>
  <c r="AW677" i="3"/>
  <c r="Y474" i="2"/>
  <c r="AB663" i="3"/>
  <c r="U664" i="3"/>
  <c r="Z664" i="3"/>
  <c r="AC664" i="3"/>
  <c r="AF664" i="3" s="1"/>
  <c r="V664" i="3"/>
  <c r="Y664" i="3"/>
  <c r="AA664" i="3" s="1"/>
  <c r="X663" i="3"/>
  <c r="BD672" i="3"/>
  <c r="BC672" i="3"/>
  <c r="W664" i="3"/>
  <c r="U461" i="2"/>
  <c r="V461" i="2"/>
  <c r="BF671" i="3"/>
  <c r="AQ507" i="2"/>
  <c r="AP507" i="2"/>
  <c r="R464" i="2"/>
  <c r="AZ464" i="2"/>
  <c r="AY464" i="2"/>
  <c r="Q464" i="2"/>
  <c r="BB524" i="2"/>
  <c r="BE524" i="2" s="1"/>
  <c r="BB525" i="2" s="1"/>
  <c r="BE525" i="2" s="1"/>
  <c r="BF523" i="2"/>
  <c r="BI677" i="3"/>
  <c r="BH677" i="3"/>
  <c r="AJ527" i="2"/>
  <c r="AL522" i="2"/>
  <c r="AK522" i="2"/>
  <c r="AO521" i="2"/>
  <c r="AI527" i="2"/>
  <c r="AZ677" i="3" l="1"/>
  <c r="AM676" i="3"/>
  <c r="AL676" i="3"/>
  <c r="AQ705" i="3"/>
  <c r="AR705" i="3"/>
  <c r="AW678" i="3"/>
  <c r="AV678" i="3"/>
  <c r="AP675" i="3"/>
  <c r="X664" i="3"/>
  <c r="X475" i="2"/>
  <c r="W475" i="2"/>
  <c r="AB664" i="3"/>
  <c r="AE664" i="3"/>
  <c r="S462" i="2"/>
  <c r="U462" i="2" s="1"/>
  <c r="T462" i="2"/>
  <c r="AD665" i="3"/>
  <c r="Y665" i="3"/>
  <c r="V665" i="3"/>
  <c r="U665" i="3"/>
  <c r="W665" i="3" s="1"/>
  <c r="AC665" i="3"/>
  <c r="Z665" i="3"/>
  <c r="BE672" i="3"/>
  <c r="BF672" i="3"/>
  <c r="AS507" i="2"/>
  <c r="AT507" i="2"/>
  <c r="AW465" i="2"/>
  <c r="AY465" i="2" s="1"/>
  <c r="AX465" i="2"/>
  <c r="P465" i="2"/>
  <c r="O465" i="2"/>
  <c r="BC525" i="2"/>
  <c r="BF525" i="2" s="1"/>
  <c r="BF524" i="2"/>
  <c r="BL677" i="3"/>
  <c r="BK677" i="3"/>
  <c r="AO522" i="2"/>
  <c r="AN522" i="2"/>
  <c r="BC526" i="2"/>
  <c r="BB526" i="2"/>
  <c r="AG528" i="2"/>
  <c r="AF528" i="2"/>
  <c r="AI528" i="2" s="1"/>
  <c r="Z475" i="2" l="1"/>
  <c r="AU705" i="3"/>
  <c r="AO676" i="3"/>
  <c r="AP676" i="3"/>
  <c r="AY678" i="3"/>
  <c r="AZ678" i="3"/>
  <c r="AT705" i="3"/>
  <c r="Y475" i="2"/>
  <c r="S463" i="2"/>
  <c r="U463" i="2" s="1"/>
  <c r="T463" i="2"/>
  <c r="BC673" i="3"/>
  <c r="BD673" i="3"/>
  <c r="X665" i="3"/>
  <c r="AD666" i="3"/>
  <c r="U666" i="3"/>
  <c r="Y666" i="3"/>
  <c r="V666" i="3"/>
  <c r="Z666" i="3"/>
  <c r="AC666" i="3"/>
  <c r="AF665" i="3"/>
  <c r="AE665" i="3"/>
  <c r="AB665" i="3"/>
  <c r="AA665" i="3"/>
  <c r="V462" i="2"/>
  <c r="AP508" i="2"/>
  <c r="AS508" i="2" s="1"/>
  <c r="AQ508" i="2"/>
  <c r="Q465" i="2"/>
  <c r="R465" i="2"/>
  <c r="AZ465" i="2"/>
  <c r="BI678" i="3"/>
  <c r="BH678" i="3"/>
  <c r="BF526" i="2"/>
  <c r="BE526" i="2"/>
  <c r="BB527" i="2" s="1"/>
  <c r="AL523" i="2"/>
  <c r="AK523" i="2"/>
  <c r="AF529" i="2"/>
  <c r="AI529" i="2" s="1"/>
  <c r="AG529" i="2"/>
  <c r="AJ528" i="2"/>
  <c r="AW679" i="3" l="1"/>
  <c r="AV679" i="3"/>
  <c r="AY679" i="3" s="1"/>
  <c r="AR706" i="3"/>
  <c r="AQ706" i="3"/>
  <c r="AT706" i="3" s="1"/>
  <c r="AL677" i="3"/>
  <c r="AM677" i="3"/>
  <c r="X476" i="2"/>
  <c r="W476" i="2"/>
  <c r="AA666" i="3"/>
  <c r="AE666" i="3"/>
  <c r="BF673" i="3"/>
  <c r="T464" i="2"/>
  <c r="S464" i="2"/>
  <c r="AB666" i="3"/>
  <c r="BE673" i="3"/>
  <c r="AF666" i="3"/>
  <c r="W666" i="3"/>
  <c r="X666" i="3"/>
  <c r="V463" i="2"/>
  <c r="AP509" i="2"/>
  <c r="AS509" i="2" s="1"/>
  <c r="AQ509" i="2"/>
  <c r="AT508" i="2"/>
  <c r="P466" i="2"/>
  <c r="AX466" i="2"/>
  <c r="O466" i="2"/>
  <c r="AW466" i="2"/>
  <c r="BL678" i="3"/>
  <c r="BK678" i="3"/>
  <c r="AO523" i="2"/>
  <c r="BE527" i="2"/>
  <c r="BC528" i="2" s="1"/>
  <c r="BC527" i="2"/>
  <c r="BF527" i="2" s="1"/>
  <c r="AG530" i="2"/>
  <c r="AF530" i="2"/>
  <c r="AI530" i="2" s="1"/>
  <c r="AJ529" i="2"/>
  <c r="AN523" i="2"/>
  <c r="AZ679" i="3" l="1"/>
  <c r="AP677" i="3"/>
  <c r="AR707" i="3"/>
  <c r="AQ707" i="3"/>
  <c r="AW680" i="3"/>
  <c r="AV680" i="3"/>
  <c r="AO677" i="3"/>
  <c r="AU706" i="3"/>
  <c r="Y476" i="2"/>
  <c r="Z476" i="2"/>
  <c r="AT509" i="2"/>
  <c r="U464" i="2"/>
  <c r="V464" i="2"/>
  <c r="AC667" i="3"/>
  <c r="Y667" i="3"/>
  <c r="U667" i="3"/>
  <c r="V667" i="3"/>
  <c r="Z667" i="3"/>
  <c r="AD667" i="3"/>
  <c r="BD674" i="3"/>
  <c r="BC674" i="3"/>
  <c r="AP510" i="2"/>
  <c r="AS510" i="2" s="1"/>
  <c r="AQ510" i="2"/>
  <c r="R466" i="2"/>
  <c r="AZ466" i="2"/>
  <c r="AY466" i="2"/>
  <c r="Q466" i="2"/>
  <c r="BI679" i="3"/>
  <c r="BH679" i="3"/>
  <c r="BB528" i="2"/>
  <c r="BF528" i="2" s="1"/>
  <c r="AL524" i="2"/>
  <c r="AK524" i="2"/>
  <c r="AF531" i="2"/>
  <c r="AI531" i="2" s="1"/>
  <c r="AG531" i="2"/>
  <c r="AJ530" i="2"/>
  <c r="AT707" i="3" l="1"/>
  <c r="AU707" i="3"/>
  <c r="AY680" i="3"/>
  <c r="AZ680" i="3"/>
  <c r="AM678" i="3"/>
  <c r="AL678" i="3"/>
  <c r="AP678" i="3" s="1"/>
  <c r="X477" i="2"/>
  <c r="W477" i="2"/>
  <c r="Y477" i="2" s="1"/>
  <c r="BF674" i="3"/>
  <c r="AB667" i="3"/>
  <c r="AA667" i="3"/>
  <c r="BE674" i="3"/>
  <c r="AF667" i="3"/>
  <c r="AE667" i="3"/>
  <c r="W667" i="3"/>
  <c r="X667" i="3"/>
  <c r="T465" i="2"/>
  <c r="S465" i="2"/>
  <c r="AT510" i="2"/>
  <c r="AQ511" i="2"/>
  <c r="AP511" i="2"/>
  <c r="AS511" i="2" s="1"/>
  <c r="P467" i="2"/>
  <c r="AW467" i="2"/>
  <c r="O467" i="2"/>
  <c r="AX467" i="2"/>
  <c r="BL679" i="3"/>
  <c r="BE528" i="2"/>
  <c r="BK679" i="3"/>
  <c r="AO524" i="2"/>
  <c r="AN524" i="2"/>
  <c r="AK525" i="2" s="1"/>
  <c r="AN525" i="2" s="1"/>
  <c r="AG532" i="2"/>
  <c r="AF532" i="2"/>
  <c r="AI532" i="2" s="1"/>
  <c r="AJ531" i="2"/>
  <c r="AO678" i="3" l="1"/>
  <c r="AW681" i="3"/>
  <c r="AV681" i="3"/>
  <c r="AY681" i="3" s="1"/>
  <c r="AL679" i="3"/>
  <c r="AM679" i="3"/>
  <c r="AQ708" i="3"/>
  <c r="AR708" i="3"/>
  <c r="Z477" i="2"/>
  <c r="X478" i="2"/>
  <c r="W478" i="2"/>
  <c r="Y478" i="2" s="1"/>
  <c r="BC675" i="3"/>
  <c r="BE675" i="3" s="1"/>
  <c r="BD675" i="3"/>
  <c r="V668" i="3"/>
  <c r="Z668" i="3"/>
  <c r="Y668" i="3"/>
  <c r="AC668" i="3"/>
  <c r="AE668" i="3" s="1"/>
  <c r="U668" i="3"/>
  <c r="X668" i="3" s="1"/>
  <c r="AD668" i="3"/>
  <c r="U465" i="2"/>
  <c r="V465" i="2"/>
  <c r="AQ512" i="2"/>
  <c r="AP512" i="2"/>
  <c r="AS512" i="2" s="1"/>
  <c r="AT511" i="2"/>
  <c r="Q467" i="2"/>
  <c r="R467" i="2"/>
  <c r="AY467" i="2"/>
  <c r="AZ467" i="2"/>
  <c r="BC529" i="2"/>
  <c r="BB529" i="2"/>
  <c r="BH680" i="3"/>
  <c r="BK680" i="3" s="1"/>
  <c r="BI680" i="3"/>
  <c r="AL525" i="2"/>
  <c r="AO525" i="2" s="1"/>
  <c r="AJ532" i="2"/>
  <c r="AL526" i="2"/>
  <c r="AK526" i="2"/>
  <c r="AF533" i="2"/>
  <c r="AG533" i="2"/>
  <c r="AZ681" i="3" l="1"/>
  <c r="AU708" i="3"/>
  <c r="AT708" i="3"/>
  <c r="AO679" i="3"/>
  <c r="AP679" i="3"/>
  <c r="AW682" i="3"/>
  <c r="AV682" i="3"/>
  <c r="AY682" i="3" s="1"/>
  <c r="W479" i="2"/>
  <c r="X479" i="2"/>
  <c r="Z478" i="2"/>
  <c r="AB668" i="3"/>
  <c r="BD676" i="3"/>
  <c r="BC676" i="3"/>
  <c r="T466" i="2"/>
  <c r="S466" i="2"/>
  <c r="U466" i="2" s="1"/>
  <c r="AF668" i="3"/>
  <c r="AA668" i="3"/>
  <c r="W668" i="3"/>
  <c r="BF675" i="3"/>
  <c r="AT512" i="2"/>
  <c r="AP513" i="2"/>
  <c r="AS513" i="2" s="1"/>
  <c r="AQ513" i="2"/>
  <c r="AW468" i="2"/>
  <c r="AX468" i="2"/>
  <c r="O468" i="2"/>
  <c r="P468" i="2"/>
  <c r="AO526" i="2"/>
  <c r="BF529" i="2"/>
  <c r="BE529" i="2"/>
  <c r="BH681" i="3"/>
  <c r="BI681" i="3"/>
  <c r="BL680" i="3"/>
  <c r="AJ533" i="2"/>
  <c r="AI533" i="2"/>
  <c r="AG534" i="2" s="1"/>
  <c r="AN526" i="2"/>
  <c r="AV683" i="3" l="1"/>
  <c r="AY683" i="3" s="1"/>
  <c r="AW683" i="3"/>
  <c r="AL680" i="3"/>
  <c r="AM680" i="3"/>
  <c r="AZ682" i="3"/>
  <c r="AQ709" i="3"/>
  <c r="AT709" i="3" s="1"/>
  <c r="AR709" i="3"/>
  <c r="Y479" i="2"/>
  <c r="Z479" i="2"/>
  <c r="T467" i="2"/>
  <c r="S467" i="2"/>
  <c r="AD669" i="3"/>
  <c r="Z669" i="3"/>
  <c r="U669" i="3"/>
  <c r="Y669" i="3"/>
  <c r="AC669" i="3"/>
  <c r="V669" i="3"/>
  <c r="V466" i="2"/>
  <c r="AA669" i="3"/>
  <c r="BE676" i="3"/>
  <c r="BF676" i="3"/>
  <c r="AQ514" i="2"/>
  <c r="AP514" i="2"/>
  <c r="AT513" i="2"/>
  <c r="R468" i="2"/>
  <c r="Q468" i="2"/>
  <c r="AY468" i="2"/>
  <c r="AZ468" i="2"/>
  <c r="AF534" i="2"/>
  <c r="AI534" i="2" s="1"/>
  <c r="AF535" i="2" s="1"/>
  <c r="BC530" i="2"/>
  <c r="BB530" i="2"/>
  <c r="BL681" i="3"/>
  <c r="BK681" i="3"/>
  <c r="AL527" i="2"/>
  <c r="AK527" i="2"/>
  <c r="AR710" i="3" l="1"/>
  <c r="AQ710" i="3"/>
  <c r="AW684" i="3"/>
  <c r="AV684" i="3"/>
  <c r="AU709" i="3"/>
  <c r="AO680" i="3"/>
  <c r="AP680" i="3"/>
  <c r="AZ683" i="3"/>
  <c r="W480" i="2"/>
  <c r="Y480" i="2" s="1"/>
  <c r="X480" i="2"/>
  <c r="AT514" i="2"/>
  <c r="V467" i="2"/>
  <c r="AB669" i="3"/>
  <c r="U467" i="2"/>
  <c r="AF669" i="3"/>
  <c r="AE669" i="3"/>
  <c r="W669" i="3"/>
  <c r="X669" i="3"/>
  <c r="BC677" i="3"/>
  <c r="BD677" i="3"/>
  <c r="AS514" i="2"/>
  <c r="AG535" i="2"/>
  <c r="AJ535" i="2" s="1"/>
  <c r="AX469" i="2"/>
  <c r="P469" i="2"/>
  <c r="O469" i="2"/>
  <c r="Q469" i="2" s="1"/>
  <c r="AW469" i="2"/>
  <c r="AJ534" i="2"/>
  <c r="BE530" i="2"/>
  <c r="BF530" i="2"/>
  <c r="BI682" i="3"/>
  <c r="BH682" i="3"/>
  <c r="BK682" i="3" s="1"/>
  <c r="AO527" i="2"/>
  <c r="AI535" i="2"/>
  <c r="AG536" i="2" s="1"/>
  <c r="AN527" i="2"/>
  <c r="AY684" i="3" l="1"/>
  <c r="AZ684" i="3"/>
  <c r="AM681" i="3"/>
  <c r="AL681" i="3"/>
  <c r="AT710" i="3"/>
  <c r="AU710" i="3"/>
  <c r="Z480" i="2"/>
  <c r="W481" i="2"/>
  <c r="X481" i="2"/>
  <c r="BF677" i="3"/>
  <c r="T468" i="2"/>
  <c r="S468" i="2"/>
  <c r="BE677" i="3"/>
  <c r="U670" i="3"/>
  <c r="V670" i="3"/>
  <c r="AD670" i="3"/>
  <c r="Y670" i="3"/>
  <c r="Z670" i="3"/>
  <c r="AC670" i="3"/>
  <c r="AQ515" i="2"/>
  <c r="AP515" i="2"/>
  <c r="AZ469" i="2"/>
  <c r="O470" i="2"/>
  <c r="Q470" i="2" s="1"/>
  <c r="P470" i="2"/>
  <c r="AX470" i="2"/>
  <c r="AW470" i="2"/>
  <c r="R469" i="2"/>
  <c r="AY469" i="2"/>
  <c r="BL682" i="3"/>
  <c r="BC531" i="2"/>
  <c r="BB531" i="2"/>
  <c r="BE531" i="2" s="1"/>
  <c r="BI683" i="3"/>
  <c r="BH683" i="3"/>
  <c r="AF536" i="2"/>
  <c r="AJ536" i="2" s="1"/>
  <c r="AL528" i="2"/>
  <c r="AK528" i="2"/>
  <c r="AN528" i="2" s="1"/>
  <c r="AO681" i="3" l="1"/>
  <c r="AP681" i="3"/>
  <c r="AR711" i="3"/>
  <c r="AQ711" i="3"/>
  <c r="AW685" i="3"/>
  <c r="AV685" i="3"/>
  <c r="Y481" i="2"/>
  <c r="Z481" i="2"/>
  <c r="AF670" i="3"/>
  <c r="V468" i="2"/>
  <c r="K130" i="22"/>
  <c r="D130" i="22" s="1"/>
  <c r="U468" i="2"/>
  <c r="W670" i="3"/>
  <c r="X670" i="3"/>
  <c r="M130" i="22"/>
  <c r="E130" i="22" s="1"/>
  <c r="AB670" i="3"/>
  <c r="AA670" i="3"/>
  <c r="BD678" i="3"/>
  <c r="BC678" i="3"/>
  <c r="AE670" i="3"/>
  <c r="AS515" i="2"/>
  <c r="AT515" i="2"/>
  <c r="AY470" i="2"/>
  <c r="AZ470" i="2"/>
  <c r="AW471" i="2"/>
  <c r="O471" i="2"/>
  <c r="AX471" i="2"/>
  <c r="P471" i="2"/>
  <c r="R470" i="2"/>
  <c r="BF531" i="2"/>
  <c r="BC532" i="2"/>
  <c r="BB532" i="2"/>
  <c r="BL683" i="3"/>
  <c r="BK683" i="3"/>
  <c r="AI536" i="2"/>
  <c r="AF537" i="2" s="1"/>
  <c r="AI537" i="2" s="1"/>
  <c r="AO528" i="2"/>
  <c r="AL529" i="2"/>
  <c r="AK529" i="2"/>
  <c r="AN529" i="2" s="1"/>
  <c r="AT711" i="3" l="1"/>
  <c r="AU711" i="3"/>
  <c r="AY685" i="3"/>
  <c r="AZ685" i="3"/>
  <c r="AL682" i="3"/>
  <c r="AM682" i="3"/>
  <c r="L131" i="22" s="1"/>
  <c r="X482" i="2"/>
  <c r="W482" i="2"/>
  <c r="Z482" i="2" s="1"/>
  <c r="BF678" i="3"/>
  <c r="BE678" i="3"/>
  <c r="BC679" i="3" s="1"/>
  <c r="BE679" i="3" s="1"/>
  <c r="AC671" i="3"/>
  <c r="Z671" i="3"/>
  <c r="Y671" i="3"/>
  <c r="AA671" i="3" s="1"/>
  <c r="AD671" i="3"/>
  <c r="U671" i="3"/>
  <c r="V671" i="3"/>
  <c r="G130" i="22"/>
  <c r="C130" i="22"/>
  <c r="S469" i="2"/>
  <c r="T469" i="2"/>
  <c r="AQ516" i="2"/>
  <c r="AP516" i="2"/>
  <c r="R471" i="2"/>
  <c r="Q471" i="2"/>
  <c r="AZ471" i="2"/>
  <c r="AY471" i="2"/>
  <c r="BE532" i="2"/>
  <c r="BF532" i="2"/>
  <c r="BI684" i="3"/>
  <c r="BH684" i="3"/>
  <c r="AG537" i="2"/>
  <c r="AJ537" i="2" s="1"/>
  <c r="AO529" i="2"/>
  <c r="AL530" i="2"/>
  <c r="AK530" i="2"/>
  <c r="AG538" i="2"/>
  <c r="AF538" i="2"/>
  <c r="AV686" i="3" l="1"/>
  <c r="AW686" i="3"/>
  <c r="AO682" i="3"/>
  <c r="AP682" i="3"/>
  <c r="N131" i="22"/>
  <c r="AQ712" i="3"/>
  <c r="AR712" i="3"/>
  <c r="Y482" i="2"/>
  <c r="AT516" i="2"/>
  <c r="V469" i="2"/>
  <c r="AF671" i="3"/>
  <c r="BD679" i="3"/>
  <c r="BF679" i="3" s="1"/>
  <c r="BC680" i="3"/>
  <c r="BD680" i="3"/>
  <c r="X671" i="3"/>
  <c r="U469" i="2"/>
  <c r="W671" i="3"/>
  <c r="AB671" i="3"/>
  <c r="AE671" i="3"/>
  <c r="AS516" i="2"/>
  <c r="AQ517" i="2" s="1"/>
  <c r="AX472" i="2"/>
  <c r="O472" i="2"/>
  <c r="P472" i="2"/>
  <c r="AW472" i="2"/>
  <c r="BL684" i="3"/>
  <c r="BB533" i="2"/>
  <c r="BE533" i="2" s="1"/>
  <c r="BC533" i="2"/>
  <c r="BK684" i="3"/>
  <c r="AO530" i="2"/>
  <c r="AN530" i="2"/>
  <c r="AL531" i="2" s="1"/>
  <c r="AJ538" i="2"/>
  <c r="AI538" i="2"/>
  <c r="AT712" i="3" l="1"/>
  <c r="AU712" i="3"/>
  <c r="AY686" i="3"/>
  <c r="AZ686" i="3"/>
  <c r="AL683" i="3"/>
  <c r="AM683" i="3"/>
  <c r="X483" i="2"/>
  <c r="W483" i="2"/>
  <c r="Z483" i="2" s="1"/>
  <c r="T470" i="2"/>
  <c r="S470" i="2"/>
  <c r="BE680" i="3"/>
  <c r="BF680" i="3"/>
  <c r="AD672" i="3"/>
  <c r="V672" i="3"/>
  <c r="U672" i="3"/>
  <c r="W672" i="3" s="1"/>
  <c r="Z672" i="3"/>
  <c r="AC672" i="3"/>
  <c r="AF672" i="3" s="1"/>
  <c r="Y672" i="3"/>
  <c r="AP517" i="2"/>
  <c r="AS517" i="2" s="1"/>
  <c r="AP518" i="2" s="1"/>
  <c r="AS518" i="2" s="1"/>
  <c r="Q472" i="2"/>
  <c r="R472" i="2"/>
  <c r="AZ472" i="2"/>
  <c r="AY472" i="2"/>
  <c r="BB534" i="2"/>
  <c r="BE534" i="2" s="1"/>
  <c r="BC534" i="2"/>
  <c r="BF533" i="2"/>
  <c r="BH685" i="3"/>
  <c r="BK685" i="3" s="1"/>
  <c r="BI685" i="3"/>
  <c r="AK531" i="2"/>
  <c r="AO531" i="2" s="1"/>
  <c r="AF539" i="2"/>
  <c r="AG539" i="2"/>
  <c r="AO683" i="3" l="1"/>
  <c r="AP683" i="3"/>
  <c r="AV687" i="3"/>
  <c r="AY687" i="3" s="1"/>
  <c r="AW687" i="3"/>
  <c r="AR713" i="3"/>
  <c r="AQ713" i="3"/>
  <c r="AT713" i="3" s="1"/>
  <c r="Y483" i="2"/>
  <c r="V470" i="2"/>
  <c r="U470" i="2"/>
  <c r="T471" i="2" s="1"/>
  <c r="AB672" i="3"/>
  <c r="AA672" i="3"/>
  <c r="BC681" i="3"/>
  <c r="BD681" i="3"/>
  <c r="AE672" i="3"/>
  <c r="Y673" i="3"/>
  <c r="V673" i="3"/>
  <c r="AC673" i="3"/>
  <c r="Z673" i="3"/>
  <c r="AD673" i="3"/>
  <c r="U673" i="3"/>
  <c r="X673" i="3" s="1"/>
  <c r="X672" i="3"/>
  <c r="AT517" i="2"/>
  <c r="AQ518" i="2"/>
  <c r="AT518" i="2" s="1"/>
  <c r="AQ519" i="2"/>
  <c r="AP519" i="2"/>
  <c r="AW473" i="2"/>
  <c r="AX473" i="2"/>
  <c r="P473" i="2"/>
  <c r="O473" i="2"/>
  <c r="Q473" i="2" s="1"/>
  <c r="AN531" i="2"/>
  <c r="AL532" i="2" s="1"/>
  <c r="BC535" i="2"/>
  <c r="BB535" i="2"/>
  <c r="BF534" i="2"/>
  <c r="BI686" i="3"/>
  <c r="BH686" i="3"/>
  <c r="BL685" i="3"/>
  <c r="AJ539" i="2"/>
  <c r="AI539" i="2"/>
  <c r="AW688" i="3" l="1"/>
  <c r="AV688" i="3"/>
  <c r="AQ714" i="3"/>
  <c r="AR714" i="3"/>
  <c r="AU713" i="3"/>
  <c r="AZ687" i="3"/>
  <c r="AM684" i="3"/>
  <c r="AL684" i="3"/>
  <c r="W673" i="3"/>
  <c r="V674" i="3" s="1"/>
  <c r="AB673" i="3"/>
  <c r="X484" i="2"/>
  <c r="W484" i="2"/>
  <c r="S471" i="2"/>
  <c r="U471" i="2" s="1"/>
  <c r="T472" i="2" s="1"/>
  <c r="AF673" i="3"/>
  <c r="BE681" i="3"/>
  <c r="BF681" i="3"/>
  <c r="AE673" i="3"/>
  <c r="U674" i="3"/>
  <c r="W674" i="3" s="1"/>
  <c r="AA673" i="3"/>
  <c r="AS519" i="2"/>
  <c r="AT519" i="2"/>
  <c r="AZ473" i="2"/>
  <c r="AW474" i="2"/>
  <c r="P474" i="2"/>
  <c r="AX474" i="2"/>
  <c r="O474" i="2"/>
  <c r="R473" i="2"/>
  <c r="AY473" i="2"/>
  <c r="AK532" i="2"/>
  <c r="AN532" i="2" s="1"/>
  <c r="AL533" i="2" s="1"/>
  <c r="BF535" i="2"/>
  <c r="BE535" i="2"/>
  <c r="BK686" i="3"/>
  <c r="BL686" i="3"/>
  <c r="AG540" i="2"/>
  <c r="AF540" i="2"/>
  <c r="S472" i="2" l="1"/>
  <c r="AU714" i="3"/>
  <c r="Z674" i="3"/>
  <c r="AY688" i="3"/>
  <c r="AZ688" i="3"/>
  <c r="Y674" i="3"/>
  <c r="AC674" i="3"/>
  <c r="AO684" i="3"/>
  <c r="AP684" i="3"/>
  <c r="AT714" i="3"/>
  <c r="AD674" i="3"/>
  <c r="AF674" i="3" s="1"/>
  <c r="Z484" i="2"/>
  <c r="Y484" i="2"/>
  <c r="V471" i="2"/>
  <c r="AO532" i="2"/>
  <c r="AB674" i="3"/>
  <c r="Y675" i="3"/>
  <c r="AD675" i="3"/>
  <c r="AC675" i="3"/>
  <c r="U675" i="3"/>
  <c r="V675" i="3"/>
  <c r="Z675" i="3"/>
  <c r="U472" i="2"/>
  <c r="V472" i="2"/>
  <c r="AE674" i="3"/>
  <c r="R474" i="2"/>
  <c r="AA674" i="3"/>
  <c r="X674" i="3"/>
  <c r="BD682" i="3"/>
  <c r="BC682" i="3"/>
  <c r="BE682" i="3" s="1"/>
  <c r="AQ520" i="2"/>
  <c r="AP520" i="2"/>
  <c r="AY474" i="2"/>
  <c r="AK533" i="2"/>
  <c r="AN533" i="2" s="1"/>
  <c r="AK534" i="2" s="1"/>
  <c r="Q474" i="2"/>
  <c r="AZ474" i="2"/>
  <c r="BB536" i="2"/>
  <c r="BC536" i="2"/>
  <c r="BH687" i="3"/>
  <c r="BI687" i="3"/>
  <c r="AJ540" i="2"/>
  <c r="AI540" i="2"/>
  <c r="AL685" i="3" l="1"/>
  <c r="AM685" i="3"/>
  <c r="AV689" i="3"/>
  <c r="AW689" i="3"/>
  <c r="AQ715" i="3"/>
  <c r="AT715" i="3" s="1"/>
  <c r="AR715" i="3"/>
  <c r="AA675" i="3"/>
  <c r="X675" i="3"/>
  <c r="X485" i="2"/>
  <c r="W485" i="2"/>
  <c r="AE675" i="3"/>
  <c r="AF675" i="3"/>
  <c r="W675" i="3"/>
  <c r="V676" i="3" s="1"/>
  <c r="T473" i="2"/>
  <c r="S473" i="2"/>
  <c r="U473" i="2" s="1"/>
  <c r="BD683" i="3"/>
  <c r="BC683" i="3"/>
  <c r="BF682" i="3"/>
  <c r="AB675" i="3"/>
  <c r="AT520" i="2"/>
  <c r="AS520" i="2"/>
  <c r="AL534" i="2"/>
  <c r="AO534" i="2" s="1"/>
  <c r="AO533" i="2"/>
  <c r="P475" i="2"/>
  <c r="O475" i="2"/>
  <c r="AX475" i="2"/>
  <c r="AW475" i="2"/>
  <c r="BF536" i="2"/>
  <c r="BE536" i="2"/>
  <c r="BK687" i="3"/>
  <c r="BL687" i="3"/>
  <c r="AN534" i="2"/>
  <c r="AK535" i="2" s="1"/>
  <c r="AF541" i="2"/>
  <c r="AI541" i="2" s="1"/>
  <c r="AG541" i="2"/>
  <c r="AZ689" i="3" l="1"/>
  <c r="Z485" i="2"/>
  <c r="AQ716" i="3"/>
  <c r="AT716" i="3" s="1"/>
  <c r="AR716" i="3"/>
  <c r="AU716" i="3" s="1"/>
  <c r="AU715" i="3"/>
  <c r="AY689" i="3"/>
  <c r="AO685" i="3"/>
  <c r="AP685" i="3"/>
  <c r="Y485" i="2"/>
  <c r="Z676" i="3"/>
  <c r="AC676" i="3"/>
  <c r="AE676" i="3" s="1"/>
  <c r="Y676" i="3"/>
  <c r="AD676" i="3"/>
  <c r="U676" i="3"/>
  <c r="W676" i="3" s="1"/>
  <c r="V677" i="3" s="1"/>
  <c r="V473" i="2"/>
  <c r="S474" i="2"/>
  <c r="T474" i="2"/>
  <c r="BE683" i="3"/>
  <c r="BF683" i="3"/>
  <c r="AQ521" i="2"/>
  <c r="AP521" i="2"/>
  <c r="AY475" i="2"/>
  <c r="AZ475" i="2"/>
  <c r="Q475" i="2"/>
  <c r="R475" i="2"/>
  <c r="BB537" i="2"/>
  <c r="BC537" i="2"/>
  <c r="BI688" i="3"/>
  <c r="BH688" i="3"/>
  <c r="AJ541" i="2"/>
  <c r="AL535" i="2"/>
  <c r="AO535" i="2" s="1"/>
  <c r="AG542" i="2"/>
  <c r="AF542" i="2"/>
  <c r="AN535" i="2"/>
  <c r="AW690" i="3" l="1"/>
  <c r="AV690" i="3"/>
  <c r="AZ690" i="3" s="1"/>
  <c r="AL686" i="3"/>
  <c r="AM686" i="3"/>
  <c r="AR717" i="3"/>
  <c r="AQ717" i="3"/>
  <c r="AF676" i="3"/>
  <c r="W486" i="2"/>
  <c r="X486" i="2"/>
  <c r="AD677" i="3"/>
  <c r="X676" i="3"/>
  <c r="Z677" i="3"/>
  <c r="Y677" i="3"/>
  <c r="AC677" i="3"/>
  <c r="AE677" i="3" s="1"/>
  <c r="U677" i="3"/>
  <c r="AB676" i="3"/>
  <c r="AA676" i="3"/>
  <c r="AA677" i="3" s="1"/>
  <c r="BC684" i="3"/>
  <c r="BD684" i="3"/>
  <c r="U474" i="2"/>
  <c r="V474" i="2"/>
  <c r="AF677" i="3"/>
  <c r="AS521" i="2"/>
  <c r="AT521" i="2"/>
  <c r="P476" i="2"/>
  <c r="AX476" i="2"/>
  <c r="O476" i="2"/>
  <c r="AW476" i="2"/>
  <c r="BL688" i="3"/>
  <c r="BE537" i="2"/>
  <c r="BF537" i="2"/>
  <c r="BK688" i="3"/>
  <c r="AJ542" i="2"/>
  <c r="AL536" i="2"/>
  <c r="AK536" i="2"/>
  <c r="AI542" i="2"/>
  <c r="AU717" i="3" l="1"/>
  <c r="AY690" i="3"/>
  <c r="AT717" i="3"/>
  <c r="AO686" i="3"/>
  <c r="AP686" i="3"/>
  <c r="AW691" i="3"/>
  <c r="AV691" i="3"/>
  <c r="AZ691" i="3" s="1"/>
  <c r="AB677" i="3"/>
  <c r="Y486" i="2"/>
  <c r="Z486" i="2"/>
  <c r="X677" i="3"/>
  <c r="W677" i="3"/>
  <c r="T475" i="2"/>
  <c r="S475" i="2"/>
  <c r="BE684" i="3"/>
  <c r="BF684" i="3"/>
  <c r="AP522" i="2"/>
  <c r="AS522" i="2" s="1"/>
  <c r="AQ522" i="2"/>
  <c r="AZ476" i="2"/>
  <c r="Q476" i="2"/>
  <c r="R476" i="2"/>
  <c r="AY476" i="2"/>
  <c r="BC538" i="2"/>
  <c r="BB538" i="2"/>
  <c r="BI689" i="3"/>
  <c r="BH689" i="3"/>
  <c r="AO536" i="2"/>
  <c r="AF543" i="2"/>
  <c r="AI543" i="2" s="1"/>
  <c r="AG543" i="2"/>
  <c r="AN536" i="2"/>
  <c r="AY691" i="3" l="1"/>
  <c r="AW692" i="3" s="1"/>
  <c r="AM687" i="3"/>
  <c r="AL687" i="3"/>
  <c r="AO687" i="3" s="1"/>
  <c r="AR718" i="3"/>
  <c r="AQ718" i="3"/>
  <c r="X487" i="2"/>
  <c r="W487" i="2"/>
  <c r="Y678" i="3"/>
  <c r="U678" i="3"/>
  <c r="V678" i="3"/>
  <c r="AD678" i="3"/>
  <c r="AC678" i="3"/>
  <c r="Z678" i="3"/>
  <c r="BD685" i="3"/>
  <c r="BC685" i="3"/>
  <c r="U475" i="2"/>
  <c r="V475" i="2"/>
  <c r="AP523" i="2"/>
  <c r="AQ523" i="2"/>
  <c r="AT522" i="2"/>
  <c r="O477" i="2"/>
  <c r="AX477" i="2"/>
  <c r="P477" i="2"/>
  <c r="AW477" i="2"/>
  <c r="BL689" i="3"/>
  <c r="BE538" i="2"/>
  <c r="BF538" i="2"/>
  <c r="BK689" i="3"/>
  <c r="AJ543" i="2"/>
  <c r="AL537" i="2"/>
  <c r="AK537" i="2"/>
  <c r="AG544" i="2"/>
  <c r="AF544" i="2"/>
  <c r="Z487" i="2" l="1"/>
  <c r="AV692" i="3"/>
  <c r="AY692" i="3" s="1"/>
  <c r="AU718" i="3"/>
  <c r="AM688" i="3"/>
  <c r="AL688" i="3"/>
  <c r="AV693" i="3"/>
  <c r="AW693" i="3"/>
  <c r="AP687" i="3"/>
  <c r="AT718" i="3"/>
  <c r="AZ692" i="3"/>
  <c r="Y487" i="2"/>
  <c r="X678" i="3"/>
  <c r="AF678" i="3"/>
  <c r="AE678" i="3"/>
  <c r="W678" i="3"/>
  <c r="BF685" i="3"/>
  <c r="AA678" i="3"/>
  <c r="AB678" i="3"/>
  <c r="BE685" i="3"/>
  <c r="S476" i="2"/>
  <c r="U476" i="2" s="1"/>
  <c r="T476" i="2"/>
  <c r="AS523" i="2"/>
  <c r="AT523" i="2"/>
  <c r="Q477" i="2"/>
  <c r="R477" i="2"/>
  <c r="AZ477" i="2"/>
  <c r="AY477" i="2"/>
  <c r="BB539" i="2"/>
  <c r="BE539" i="2" s="1"/>
  <c r="BC539" i="2"/>
  <c r="BH690" i="3"/>
  <c r="BI690" i="3"/>
  <c r="AO537" i="2"/>
  <c r="AJ544" i="2"/>
  <c r="AI544" i="2"/>
  <c r="AN537" i="2"/>
  <c r="AR719" i="3" l="1"/>
  <c r="AQ719" i="3"/>
  <c r="AY693" i="3"/>
  <c r="AZ693" i="3"/>
  <c r="AO688" i="3"/>
  <c r="AP688" i="3"/>
  <c r="X488" i="2"/>
  <c r="W488" i="2"/>
  <c r="V476" i="2"/>
  <c r="Z679" i="3"/>
  <c r="U679" i="3"/>
  <c r="W679" i="3" s="1"/>
  <c r="Y679" i="3"/>
  <c r="AA679" i="3" s="1"/>
  <c r="AD679" i="3"/>
  <c r="AC679" i="3"/>
  <c r="V679" i="3"/>
  <c r="T477" i="2"/>
  <c r="S477" i="2"/>
  <c r="BD686" i="3"/>
  <c r="BC686" i="3"/>
  <c r="AP524" i="2"/>
  <c r="AS524" i="2" s="1"/>
  <c r="AQ524" i="2"/>
  <c r="O478" i="2"/>
  <c r="Q478" i="2" s="1"/>
  <c r="AW478" i="2"/>
  <c r="P478" i="2"/>
  <c r="AX478" i="2"/>
  <c r="BF539" i="2"/>
  <c r="BC540" i="2"/>
  <c r="BB540" i="2"/>
  <c r="BK690" i="3"/>
  <c r="BL690" i="3"/>
  <c r="AF545" i="2"/>
  <c r="AI545" i="2" s="1"/>
  <c r="AG545" i="2"/>
  <c r="AL538" i="2"/>
  <c r="AK538" i="2"/>
  <c r="AN538" i="2" s="1"/>
  <c r="AT719" i="3" l="1"/>
  <c r="AU719" i="3"/>
  <c r="AV694" i="3"/>
  <c r="AW694" i="3"/>
  <c r="AM689" i="3"/>
  <c r="AL689" i="3"/>
  <c r="Y488" i="2"/>
  <c r="Z488" i="2"/>
  <c r="Y680" i="3"/>
  <c r="Z680" i="3"/>
  <c r="V680" i="3"/>
  <c r="U680" i="3"/>
  <c r="W680" i="3" s="1"/>
  <c r="AD680" i="3"/>
  <c r="AC680" i="3"/>
  <c r="V477" i="2"/>
  <c r="AF679" i="3"/>
  <c r="AB679" i="3"/>
  <c r="U477" i="2"/>
  <c r="S478" i="2" s="1"/>
  <c r="U478" i="2" s="1"/>
  <c r="X679" i="3"/>
  <c r="AE679" i="3"/>
  <c r="BF686" i="3"/>
  <c r="BE686" i="3"/>
  <c r="AP525" i="2"/>
  <c r="AS525" i="2" s="1"/>
  <c r="AQ525" i="2"/>
  <c r="AT524" i="2"/>
  <c r="AZ478" i="2"/>
  <c r="R478" i="2"/>
  <c r="AW479" i="2"/>
  <c r="O479" i="2"/>
  <c r="P479" i="2"/>
  <c r="AX479" i="2"/>
  <c r="AY478" i="2"/>
  <c r="BF540" i="2"/>
  <c r="BE540" i="2"/>
  <c r="BH691" i="3"/>
  <c r="BK691" i="3" s="1"/>
  <c r="BI691" i="3"/>
  <c r="AL539" i="2"/>
  <c r="AK539" i="2"/>
  <c r="AN539" i="2" s="1"/>
  <c r="AG546" i="2"/>
  <c r="AF546" i="2"/>
  <c r="AJ545" i="2"/>
  <c r="AO538" i="2"/>
  <c r="AZ694" i="3" l="1"/>
  <c r="AO689" i="3"/>
  <c r="AP689" i="3"/>
  <c r="AY694" i="3"/>
  <c r="AR720" i="3"/>
  <c r="AQ720" i="3"/>
  <c r="AT720" i="3"/>
  <c r="AE680" i="3"/>
  <c r="W489" i="2"/>
  <c r="Y489" i="2" s="1"/>
  <c r="X489" i="2"/>
  <c r="T478" i="2"/>
  <c r="V478" i="2" s="1"/>
  <c r="AB680" i="3"/>
  <c r="X680" i="3"/>
  <c r="Y681" i="3"/>
  <c r="Z681" i="3"/>
  <c r="AD681" i="3"/>
  <c r="AC681" i="3"/>
  <c r="V681" i="3"/>
  <c r="U681" i="3"/>
  <c r="AA680" i="3"/>
  <c r="AF680" i="3"/>
  <c r="BC687" i="3"/>
  <c r="BD687" i="3"/>
  <c r="T479" i="2"/>
  <c r="S479" i="2"/>
  <c r="AP526" i="2"/>
  <c r="AS526" i="2" s="1"/>
  <c r="AQ526" i="2"/>
  <c r="AT525" i="2"/>
  <c r="Q479" i="2"/>
  <c r="R479" i="2"/>
  <c r="AY479" i="2"/>
  <c r="AZ479" i="2"/>
  <c r="BC541" i="2"/>
  <c r="BB541" i="2"/>
  <c r="BH692" i="3"/>
  <c r="BK692" i="3" s="1"/>
  <c r="BI692" i="3"/>
  <c r="BL691" i="3"/>
  <c r="AJ546" i="2"/>
  <c r="AL540" i="2"/>
  <c r="AK540" i="2"/>
  <c r="AI546" i="2"/>
  <c r="AO539" i="2"/>
  <c r="AU720" i="3" l="1"/>
  <c r="AE681" i="3"/>
  <c r="AW695" i="3"/>
  <c r="AV695" i="3"/>
  <c r="AQ721" i="3"/>
  <c r="AT721" i="3" s="1"/>
  <c r="AR721" i="3"/>
  <c r="AM690" i="3"/>
  <c r="AL690" i="3"/>
  <c r="AO690" i="3" s="1"/>
  <c r="Z489" i="2"/>
  <c r="W490" i="2"/>
  <c r="Y490" i="2" s="1"/>
  <c r="X490" i="2"/>
  <c r="X681" i="3"/>
  <c r="AA681" i="3"/>
  <c r="W681" i="3"/>
  <c r="AD682" i="3" s="1"/>
  <c r="AB681" i="3"/>
  <c r="AF681" i="3"/>
  <c r="U479" i="2"/>
  <c r="V479" i="2"/>
  <c r="BE687" i="3"/>
  <c r="BF687" i="3"/>
  <c r="AQ527" i="2"/>
  <c r="AP527" i="2"/>
  <c r="AT526" i="2"/>
  <c r="O480" i="2"/>
  <c r="Q480" i="2" s="1"/>
  <c r="AW480" i="2"/>
  <c r="P480" i="2"/>
  <c r="AX480" i="2"/>
  <c r="BF541" i="2"/>
  <c r="BE541" i="2"/>
  <c r="BH693" i="3"/>
  <c r="BI693" i="3"/>
  <c r="BL692" i="3"/>
  <c r="AO540" i="2"/>
  <c r="AF547" i="2"/>
  <c r="AG547" i="2"/>
  <c r="AN540" i="2"/>
  <c r="AP690" i="3" l="1"/>
  <c r="AU721" i="3"/>
  <c r="AY695" i="3"/>
  <c r="AZ695" i="3"/>
  <c r="AQ722" i="3"/>
  <c r="AR722" i="3"/>
  <c r="AM691" i="3"/>
  <c r="AL691" i="3"/>
  <c r="V682" i="3"/>
  <c r="X682" i="3" s="1"/>
  <c r="U682" i="3"/>
  <c r="W682" i="3" s="1"/>
  <c r="W491" i="2"/>
  <c r="X491" i="2"/>
  <c r="Z490" i="2"/>
  <c r="AC682" i="3"/>
  <c r="M131" i="22" s="1"/>
  <c r="E131" i="22" s="1"/>
  <c r="G131" i="22" s="1"/>
  <c r="Z682" i="3"/>
  <c r="Y682" i="3"/>
  <c r="AA682" i="3" s="1"/>
  <c r="K131" i="22"/>
  <c r="D131" i="22" s="1"/>
  <c r="BD688" i="3"/>
  <c r="BC688" i="3"/>
  <c r="BE688" i="3" s="1"/>
  <c r="S480" i="2"/>
  <c r="T480" i="2"/>
  <c r="AT527" i="2"/>
  <c r="AS527" i="2"/>
  <c r="AZ480" i="2"/>
  <c r="AX481" i="2"/>
  <c r="P481" i="2"/>
  <c r="O481" i="2"/>
  <c r="AW481" i="2"/>
  <c r="R480" i="2"/>
  <c r="AY480" i="2"/>
  <c r="BB542" i="2"/>
  <c r="BE542" i="2" s="1"/>
  <c r="BC542" i="2"/>
  <c r="BK693" i="3"/>
  <c r="BL693" i="3"/>
  <c r="AJ547" i="2"/>
  <c r="AL541" i="2"/>
  <c r="AK541" i="2"/>
  <c r="AI547" i="2"/>
  <c r="AW696" i="3" l="1"/>
  <c r="AV696" i="3"/>
  <c r="AO691" i="3"/>
  <c r="AP691" i="3"/>
  <c r="C131" i="22"/>
  <c r="AT722" i="3"/>
  <c r="AU722" i="3"/>
  <c r="Y491" i="2"/>
  <c r="Z491" i="2"/>
  <c r="AB682" i="3"/>
  <c r="AF682" i="3"/>
  <c r="AE682" i="3"/>
  <c r="U683" i="3"/>
  <c r="W683" i="3" s="1"/>
  <c r="AC683" i="3"/>
  <c r="Y683" i="3"/>
  <c r="V683" i="3"/>
  <c r="AD683" i="3"/>
  <c r="Z683" i="3"/>
  <c r="U480" i="2"/>
  <c r="V480" i="2"/>
  <c r="BD689" i="3"/>
  <c r="BC689" i="3"/>
  <c r="BF688" i="3"/>
  <c r="AP528" i="2"/>
  <c r="AS528" i="2" s="1"/>
  <c r="AQ528" i="2"/>
  <c r="AY481" i="2"/>
  <c r="AZ481" i="2"/>
  <c r="Q481" i="2"/>
  <c r="R481" i="2"/>
  <c r="BF542" i="2"/>
  <c r="BC543" i="2"/>
  <c r="BB543" i="2"/>
  <c r="BI694" i="3"/>
  <c r="BH694" i="3"/>
  <c r="AO541" i="2"/>
  <c r="AG548" i="2"/>
  <c r="AF548" i="2"/>
  <c r="AN541" i="2"/>
  <c r="AR723" i="3" l="1"/>
  <c r="AQ723" i="3"/>
  <c r="AU723" i="3" s="1"/>
  <c r="AY696" i="3"/>
  <c r="AZ696" i="3"/>
  <c r="AM692" i="3"/>
  <c r="AL692" i="3"/>
  <c r="W492" i="2"/>
  <c r="Y492" i="2" s="1"/>
  <c r="X492" i="2"/>
  <c r="AB683" i="3"/>
  <c r="Z684" i="3"/>
  <c r="V684" i="3"/>
  <c r="AC684" i="3"/>
  <c r="Y684" i="3"/>
  <c r="U684" i="3"/>
  <c r="W684" i="3" s="1"/>
  <c r="Y685" i="3" s="1"/>
  <c r="AD684" i="3"/>
  <c r="AA683" i="3"/>
  <c r="AF683" i="3"/>
  <c r="AE683" i="3"/>
  <c r="X683" i="3"/>
  <c r="BF689" i="3"/>
  <c r="BE689" i="3"/>
  <c r="S481" i="2"/>
  <c r="T481" i="2"/>
  <c r="AQ529" i="2"/>
  <c r="AP529" i="2"/>
  <c r="AS529" i="2" s="1"/>
  <c r="AT528" i="2"/>
  <c r="P482" i="2"/>
  <c r="AX482" i="2"/>
  <c r="AW482" i="2"/>
  <c r="AY482" i="2" s="1"/>
  <c r="O482" i="2"/>
  <c r="BL694" i="3"/>
  <c r="BE543" i="2"/>
  <c r="BF543" i="2"/>
  <c r="BK694" i="3"/>
  <c r="AJ548" i="2"/>
  <c r="AL542" i="2"/>
  <c r="AK542" i="2"/>
  <c r="AN542" i="2" s="1"/>
  <c r="AI548" i="2"/>
  <c r="AP692" i="3" l="1"/>
  <c r="AT723" i="3"/>
  <c r="AR724" i="3" s="1"/>
  <c r="AO692" i="3"/>
  <c r="AV697" i="3"/>
  <c r="AW697" i="3"/>
  <c r="AB684" i="3"/>
  <c r="AA684" i="3"/>
  <c r="AA685" i="3" s="1"/>
  <c r="X493" i="2"/>
  <c r="W493" i="2"/>
  <c r="Z492" i="2"/>
  <c r="V481" i="2"/>
  <c r="V685" i="3"/>
  <c r="AD685" i="3"/>
  <c r="Z685" i="3"/>
  <c r="AB685" i="3" s="1"/>
  <c r="X684" i="3"/>
  <c r="U685" i="3"/>
  <c r="W685" i="3" s="1"/>
  <c r="AC685" i="3"/>
  <c r="AE684" i="3"/>
  <c r="AF684" i="3"/>
  <c r="BD690" i="3"/>
  <c r="BC690" i="3"/>
  <c r="U481" i="2"/>
  <c r="AP530" i="2"/>
  <c r="AS530" i="2" s="1"/>
  <c r="AQ530" i="2"/>
  <c r="AT529" i="2"/>
  <c r="R482" i="2"/>
  <c r="AZ482" i="2"/>
  <c r="Q482" i="2"/>
  <c r="BC544" i="2"/>
  <c r="BB544" i="2"/>
  <c r="BH695" i="3"/>
  <c r="BI695" i="3"/>
  <c r="AO542" i="2"/>
  <c r="AL543" i="2"/>
  <c r="AK543" i="2"/>
  <c r="AF549" i="2"/>
  <c r="AG549" i="2"/>
  <c r="Z493" i="2" l="1"/>
  <c r="AQ724" i="3"/>
  <c r="AM693" i="3"/>
  <c r="AL693" i="3"/>
  <c r="AY697" i="3"/>
  <c r="AZ697" i="3"/>
  <c r="Y493" i="2"/>
  <c r="X494" i="2" s="1"/>
  <c r="X685" i="3"/>
  <c r="AE685" i="3"/>
  <c r="AF685" i="3"/>
  <c r="BF690" i="3"/>
  <c r="BE690" i="3"/>
  <c r="BD691" i="3" s="1"/>
  <c r="AT530" i="2"/>
  <c r="S482" i="2"/>
  <c r="T482" i="2"/>
  <c r="U686" i="3"/>
  <c r="W686" i="3" s="1"/>
  <c r="Z686" i="3"/>
  <c r="Y686" i="3"/>
  <c r="AC686" i="3"/>
  <c r="V686" i="3"/>
  <c r="AD686" i="3"/>
  <c r="AP531" i="2"/>
  <c r="AS531" i="2" s="1"/>
  <c r="AQ531" i="2"/>
  <c r="AX483" i="2"/>
  <c r="P483" i="2"/>
  <c r="AW483" i="2"/>
  <c r="O483" i="2"/>
  <c r="BF544" i="2"/>
  <c r="BE544" i="2"/>
  <c r="BK695" i="3"/>
  <c r="BL695" i="3"/>
  <c r="AO543" i="2"/>
  <c r="AJ549" i="2"/>
  <c r="AI549" i="2"/>
  <c r="AN543" i="2"/>
  <c r="AU724" i="3" l="1"/>
  <c r="AT724" i="3"/>
  <c r="AW698" i="3"/>
  <c r="AV698" i="3"/>
  <c r="AO693" i="3"/>
  <c r="AP693" i="3"/>
  <c r="BC691" i="3"/>
  <c r="BE691" i="3" s="1"/>
  <c r="AE686" i="3"/>
  <c r="W494" i="2"/>
  <c r="Z494" i="2" s="1"/>
  <c r="AT531" i="2"/>
  <c r="V482" i="2"/>
  <c r="AC687" i="3"/>
  <c r="AE687" i="3" s="1"/>
  <c r="Z687" i="3"/>
  <c r="U687" i="3"/>
  <c r="Y687" i="3"/>
  <c r="AD687" i="3"/>
  <c r="V687" i="3"/>
  <c r="W687" i="3"/>
  <c r="AB686" i="3"/>
  <c r="AA686" i="3"/>
  <c r="AA687" i="3" s="1"/>
  <c r="AF686" i="3"/>
  <c r="X686" i="3"/>
  <c r="U482" i="2"/>
  <c r="AP532" i="2"/>
  <c r="AS532" i="2" s="1"/>
  <c r="AQ532" i="2"/>
  <c r="AY483" i="2"/>
  <c r="AZ483" i="2"/>
  <c r="Q483" i="2"/>
  <c r="R483" i="2"/>
  <c r="BC545" i="2"/>
  <c r="BB545" i="2"/>
  <c r="BI696" i="3"/>
  <c r="BH696" i="3"/>
  <c r="AL544" i="2"/>
  <c r="AK544" i="2"/>
  <c r="AN544" i="2" s="1"/>
  <c r="AG550" i="2"/>
  <c r="AF550" i="2"/>
  <c r="AI550" i="2" s="1"/>
  <c r="AQ725" i="3" l="1"/>
  <c r="AR725" i="3"/>
  <c r="AM694" i="3"/>
  <c r="L132" i="22" s="1"/>
  <c r="AL694" i="3"/>
  <c r="AY698" i="3"/>
  <c r="AZ698" i="3"/>
  <c r="BF691" i="3"/>
  <c r="Y494" i="2"/>
  <c r="X495" i="2" s="1"/>
  <c r="AB687" i="3"/>
  <c r="X687" i="3"/>
  <c r="AT532" i="2"/>
  <c r="S483" i="2"/>
  <c r="U483" i="2" s="1"/>
  <c r="T483" i="2"/>
  <c r="Y688" i="3"/>
  <c r="V688" i="3"/>
  <c r="AD688" i="3"/>
  <c r="Z688" i="3"/>
  <c r="U688" i="3"/>
  <c r="AC688" i="3"/>
  <c r="BD692" i="3"/>
  <c r="BC692" i="3"/>
  <c r="AF687" i="3"/>
  <c r="AP533" i="2"/>
  <c r="AQ533" i="2"/>
  <c r="P484" i="2"/>
  <c r="AX484" i="2"/>
  <c r="AW484" i="2"/>
  <c r="O484" i="2"/>
  <c r="BF545" i="2"/>
  <c r="BE545" i="2"/>
  <c r="BK696" i="3"/>
  <c r="BL696" i="3"/>
  <c r="AO544" i="2"/>
  <c r="AF551" i="2"/>
  <c r="AI551" i="2" s="1"/>
  <c r="AG551" i="2"/>
  <c r="AL545" i="2"/>
  <c r="AK545" i="2"/>
  <c r="AN545" i="2" s="1"/>
  <c r="AJ550" i="2"/>
  <c r="AT725" i="3" l="1"/>
  <c r="AU725" i="3"/>
  <c r="AP694" i="3"/>
  <c r="N132" i="22"/>
  <c r="AW699" i="3"/>
  <c r="AV699" i="3"/>
  <c r="AY699" i="3" s="1"/>
  <c r="AO694" i="3"/>
  <c r="W495" i="2"/>
  <c r="Z495" i="2" s="1"/>
  <c r="AB688" i="3"/>
  <c r="BF692" i="3"/>
  <c r="T484" i="2"/>
  <c r="S484" i="2"/>
  <c r="BE692" i="3"/>
  <c r="AF688" i="3"/>
  <c r="AE688" i="3"/>
  <c r="V483" i="2"/>
  <c r="X688" i="3"/>
  <c r="W688" i="3"/>
  <c r="AA688" i="3"/>
  <c r="AS533" i="2"/>
  <c r="AT533" i="2"/>
  <c r="Q484" i="2"/>
  <c r="R484" i="2"/>
  <c r="AZ484" i="2"/>
  <c r="AY484" i="2"/>
  <c r="BB546" i="2"/>
  <c r="BC546" i="2"/>
  <c r="BI697" i="3"/>
  <c r="BH697" i="3"/>
  <c r="AO545" i="2"/>
  <c r="AL546" i="2"/>
  <c r="AK546" i="2"/>
  <c r="AG552" i="2"/>
  <c r="AF552" i="2"/>
  <c r="AJ551" i="2"/>
  <c r="AQ726" i="3" l="1"/>
  <c r="AT726" i="3" s="1"/>
  <c r="AR726" i="3"/>
  <c r="AW700" i="3"/>
  <c r="AV700" i="3"/>
  <c r="AZ699" i="3"/>
  <c r="AL695" i="3"/>
  <c r="AO695" i="3" s="1"/>
  <c r="AM695" i="3"/>
  <c r="Y495" i="2"/>
  <c r="V484" i="2"/>
  <c r="U484" i="2"/>
  <c r="S485" i="2" s="1"/>
  <c r="U485" i="2" s="1"/>
  <c r="BC693" i="3"/>
  <c r="BD693" i="3"/>
  <c r="AD689" i="3"/>
  <c r="Y689" i="3"/>
  <c r="AA689" i="3" s="1"/>
  <c r="AC689" i="3"/>
  <c r="U689" i="3"/>
  <c r="W689" i="3" s="1"/>
  <c r="Z689" i="3"/>
  <c r="V689" i="3"/>
  <c r="AE689" i="3"/>
  <c r="AQ534" i="2"/>
  <c r="AP534" i="2"/>
  <c r="AW485" i="2"/>
  <c r="O485" i="2"/>
  <c r="AX485" i="2"/>
  <c r="P485" i="2"/>
  <c r="BL697" i="3"/>
  <c r="BE546" i="2"/>
  <c r="BF546" i="2"/>
  <c r="BK697" i="3"/>
  <c r="AJ552" i="2"/>
  <c r="AO546" i="2"/>
  <c r="AN546" i="2"/>
  <c r="AI552" i="2"/>
  <c r="AQ727" i="3" l="1"/>
  <c r="AR727" i="3"/>
  <c r="AU726" i="3"/>
  <c r="AL696" i="3"/>
  <c r="AO696" i="3" s="1"/>
  <c r="AM696" i="3"/>
  <c r="AY700" i="3"/>
  <c r="AZ700" i="3"/>
  <c r="AP695" i="3"/>
  <c r="T485" i="2"/>
  <c r="X496" i="2"/>
  <c r="W496" i="2"/>
  <c r="Y496" i="2" s="1"/>
  <c r="AF689" i="3"/>
  <c r="V485" i="2"/>
  <c r="X689" i="3"/>
  <c r="S486" i="2"/>
  <c r="U486" i="2" s="1"/>
  <c r="T486" i="2"/>
  <c r="Y690" i="3"/>
  <c r="V690" i="3"/>
  <c r="U690" i="3"/>
  <c r="W690" i="3" s="1"/>
  <c r="AC690" i="3"/>
  <c r="Z690" i="3"/>
  <c r="AD690" i="3"/>
  <c r="AB689" i="3"/>
  <c r="BE693" i="3"/>
  <c r="BF693" i="3"/>
  <c r="AS534" i="2"/>
  <c r="AT534" i="2"/>
  <c r="Q485" i="2"/>
  <c r="R485" i="2"/>
  <c r="AZ485" i="2"/>
  <c r="AY485" i="2"/>
  <c r="BB547" i="2"/>
  <c r="BE547" i="2" s="1"/>
  <c r="BC547" i="2"/>
  <c r="BI698" i="3"/>
  <c r="BH698" i="3"/>
  <c r="AF553" i="2"/>
  <c r="AI553" i="2" s="1"/>
  <c r="AG553" i="2"/>
  <c r="AL547" i="2"/>
  <c r="AK547" i="2"/>
  <c r="AP696" i="3" l="1"/>
  <c r="AU727" i="3"/>
  <c r="AT727" i="3"/>
  <c r="AL697" i="3"/>
  <c r="AO697" i="3" s="1"/>
  <c r="AM697" i="3"/>
  <c r="AV701" i="3"/>
  <c r="AW701" i="3"/>
  <c r="AY701" i="3"/>
  <c r="W497" i="2"/>
  <c r="Y497" i="2" s="1"/>
  <c r="X497" i="2"/>
  <c r="Z496" i="2"/>
  <c r="AF690" i="3"/>
  <c r="V486" i="2"/>
  <c r="T487" i="2"/>
  <c r="S487" i="2"/>
  <c r="Z691" i="3"/>
  <c r="AD691" i="3"/>
  <c r="AC691" i="3"/>
  <c r="Y691" i="3"/>
  <c r="U691" i="3"/>
  <c r="V691" i="3"/>
  <c r="X690" i="3"/>
  <c r="AE690" i="3"/>
  <c r="BC694" i="3"/>
  <c r="BE694" i="3" s="1"/>
  <c r="BD694" i="3"/>
  <c r="AB690" i="3"/>
  <c r="AA690" i="3"/>
  <c r="AA691" i="3" s="1"/>
  <c r="AQ535" i="2"/>
  <c r="AP535" i="2"/>
  <c r="AS535" i="2" s="1"/>
  <c r="P486" i="2"/>
  <c r="O486" i="2"/>
  <c r="AW486" i="2"/>
  <c r="AX486" i="2"/>
  <c r="BC548" i="2"/>
  <c r="BB548" i="2"/>
  <c r="BL698" i="3"/>
  <c r="BF547" i="2"/>
  <c r="BK698" i="3"/>
  <c r="AO547" i="2"/>
  <c r="AG554" i="2"/>
  <c r="AF554" i="2"/>
  <c r="AN547" i="2"/>
  <c r="AJ553" i="2"/>
  <c r="AP697" i="3" l="1"/>
  <c r="AQ728" i="3"/>
  <c r="AR728" i="3"/>
  <c r="AZ701" i="3"/>
  <c r="AW702" i="3"/>
  <c r="AV702" i="3"/>
  <c r="AM698" i="3"/>
  <c r="AL698" i="3"/>
  <c r="X498" i="2"/>
  <c r="W498" i="2"/>
  <c r="Z497" i="2"/>
  <c r="AE691" i="3"/>
  <c r="AB691" i="3"/>
  <c r="AF691" i="3"/>
  <c r="BF694" i="3"/>
  <c r="W691" i="3"/>
  <c r="X691" i="3"/>
  <c r="U487" i="2"/>
  <c r="V487" i="2"/>
  <c r="BC695" i="3"/>
  <c r="BE695" i="3" s="1"/>
  <c r="BD695" i="3"/>
  <c r="AQ536" i="2"/>
  <c r="AP536" i="2"/>
  <c r="AS536" i="2" s="1"/>
  <c r="AT535" i="2"/>
  <c r="AZ486" i="2"/>
  <c r="Q486" i="2"/>
  <c r="R486" i="2"/>
  <c r="AY486" i="2"/>
  <c r="BF548" i="2"/>
  <c r="BE548" i="2"/>
  <c r="BH699" i="3"/>
  <c r="BK699" i="3" s="1"/>
  <c r="BI699" i="3"/>
  <c r="AJ554" i="2"/>
  <c r="AL548" i="2"/>
  <c r="AK548" i="2"/>
  <c r="AI554" i="2"/>
  <c r="Z498" i="2" l="1"/>
  <c r="AZ702" i="3"/>
  <c r="AT728" i="3"/>
  <c r="AU728" i="3"/>
  <c r="AY702" i="3"/>
  <c r="AO698" i="3"/>
  <c r="AP698" i="3"/>
  <c r="AV703" i="3"/>
  <c r="AY703" i="3" s="1"/>
  <c r="AW703" i="3"/>
  <c r="Y498" i="2"/>
  <c r="X499" i="2" s="1"/>
  <c r="BF695" i="3"/>
  <c r="AD692" i="3"/>
  <c r="Z692" i="3"/>
  <c r="U692" i="3"/>
  <c r="V692" i="3"/>
  <c r="AC692" i="3"/>
  <c r="Y692" i="3"/>
  <c r="W692" i="3"/>
  <c r="BD696" i="3"/>
  <c r="BC696" i="3"/>
  <c r="BE696" i="3" s="1"/>
  <c r="S488" i="2"/>
  <c r="T488" i="2"/>
  <c r="AQ537" i="2"/>
  <c r="AP537" i="2"/>
  <c r="AT536" i="2"/>
  <c r="AX487" i="2"/>
  <c r="AW487" i="2"/>
  <c r="O487" i="2"/>
  <c r="Q487" i="2" s="1"/>
  <c r="P487" i="2"/>
  <c r="BB549" i="2"/>
  <c r="BE549" i="2" s="1"/>
  <c r="BC549" i="2"/>
  <c r="BI700" i="3"/>
  <c r="BH700" i="3"/>
  <c r="BL699" i="3"/>
  <c r="AO548" i="2"/>
  <c r="AN548" i="2"/>
  <c r="AF555" i="2"/>
  <c r="AI555" i="2" s="1"/>
  <c r="AG555" i="2"/>
  <c r="AQ729" i="3" l="1"/>
  <c r="AR729" i="3"/>
  <c r="AL699" i="3"/>
  <c r="AO699" i="3" s="1"/>
  <c r="AM699" i="3"/>
  <c r="AW704" i="3"/>
  <c r="AV704" i="3"/>
  <c r="AZ703" i="3"/>
  <c r="W499" i="2"/>
  <c r="Z499" i="2" s="1"/>
  <c r="X692" i="3"/>
  <c r="BD697" i="3"/>
  <c r="BC697" i="3"/>
  <c r="AC693" i="3"/>
  <c r="Z693" i="3"/>
  <c r="AD693" i="3"/>
  <c r="Y693" i="3"/>
  <c r="U693" i="3"/>
  <c r="V693" i="3"/>
  <c r="U488" i="2"/>
  <c r="V488" i="2"/>
  <c r="AB692" i="3"/>
  <c r="AA692" i="3"/>
  <c r="BF696" i="3"/>
  <c r="AF692" i="3"/>
  <c r="AE692" i="3"/>
  <c r="AE693" i="3" s="1"/>
  <c r="AS537" i="2"/>
  <c r="AT537" i="2"/>
  <c r="R487" i="2"/>
  <c r="AZ487" i="2"/>
  <c r="AW488" i="2"/>
  <c r="AX488" i="2"/>
  <c r="P488" i="2"/>
  <c r="O488" i="2"/>
  <c r="AY487" i="2"/>
  <c r="AY488" i="2" s="1"/>
  <c r="BC550" i="2"/>
  <c r="BB550" i="2"/>
  <c r="BL700" i="3"/>
  <c r="BF549" i="2"/>
  <c r="BK700" i="3"/>
  <c r="AG556" i="2"/>
  <c r="AF556" i="2"/>
  <c r="AL549" i="2"/>
  <c r="AK549" i="2"/>
  <c r="AJ555" i="2"/>
  <c r="AT729" i="3" l="1"/>
  <c r="AU729" i="3"/>
  <c r="AL700" i="3"/>
  <c r="AO700" i="3" s="1"/>
  <c r="AM700" i="3"/>
  <c r="AY704" i="3"/>
  <c r="AZ704" i="3"/>
  <c r="AP699" i="3"/>
  <c r="Y499" i="2"/>
  <c r="X500" i="2" s="1"/>
  <c r="AB693" i="3"/>
  <c r="X693" i="3"/>
  <c r="AF693" i="3"/>
  <c r="AA693" i="3"/>
  <c r="S489" i="2"/>
  <c r="U489" i="2" s="1"/>
  <c r="T489" i="2"/>
  <c r="BE697" i="3"/>
  <c r="BF697" i="3"/>
  <c r="W693" i="3"/>
  <c r="AQ538" i="2"/>
  <c r="AP538" i="2"/>
  <c r="AZ488" i="2"/>
  <c r="Q488" i="2"/>
  <c r="R488" i="2"/>
  <c r="BF550" i="2"/>
  <c r="AO549" i="2"/>
  <c r="BE550" i="2"/>
  <c r="BI701" i="3"/>
  <c r="BH701" i="3"/>
  <c r="AN549" i="2"/>
  <c r="AJ556" i="2"/>
  <c r="AI556" i="2"/>
  <c r="AR730" i="3" l="1"/>
  <c r="AQ730" i="3"/>
  <c r="AU730" i="3" s="1"/>
  <c r="AP700" i="3"/>
  <c r="AL701" i="3"/>
  <c r="AM701" i="3"/>
  <c r="AW705" i="3"/>
  <c r="AV705" i="3"/>
  <c r="W500" i="2"/>
  <c r="Y500" i="2" s="1"/>
  <c r="T490" i="2"/>
  <c r="S490" i="2"/>
  <c r="AC694" i="3"/>
  <c r="V694" i="3"/>
  <c r="AD694" i="3"/>
  <c r="U694" i="3"/>
  <c r="Z694" i="3"/>
  <c r="Y694" i="3"/>
  <c r="V489" i="2"/>
  <c r="BC698" i="3"/>
  <c r="BE698" i="3" s="1"/>
  <c r="BD698" i="3"/>
  <c r="AS538" i="2"/>
  <c r="AT538" i="2"/>
  <c r="P489" i="2"/>
  <c r="AW489" i="2"/>
  <c r="O489" i="2"/>
  <c r="AX489" i="2"/>
  <c r="BL701" i="3"/>
  <c r="BB551" i="2"/>
  <c r="BC551" i="2"/>
  <c r="BK701" i="3"/>
  <c r="AF557" i="2"/>
  <c r="AI557" i="2" s="1"/>
  <c r="AG557" i="2"/>
  <c r="AL550" i="2"/>
  <c r="AK550" i="2"/>
  <c r="AN550" i="2" s="1"/>
  <c r="AT730" i="3" l="1"/>
  <c r="AZ705" i="3"/>
  <c r="AY705" i="3"/>
  <c r="AO701" i="3"/>
  <c r="AP701" i="3"/>
  <c r="Z500" i="2"/>
  <c r="V490" i="2"/>
  <c r="X501" i="2"/>
  <c r="W501" i="2"/>
  <c r="U490" i="2"/>
  <c r="S491" i="2" s="1"/>
  <c r="K132" i="22"/>
  <c r="D132" i="22" s="1"/>
  <c r="D133" i="22" s="1"/>
  <c r="BF698" i="3"/>
  <c r="BC699" i="3"/>
  <c r="BE699" i="3" s="1"/>
  <c r="BD699" i="3"/>
  <c r="AF694" i="3"/>
  <c r="AE694" i="3"/>
  <c r="X694" i="3"/>
  <c r="M132" i="22"/>
  <c r="E132" i="22" s="1"/>
  <c r="W694" i="3"/>
  <c r="AB694" i="3"/>
  <c r="AA694" i="3"/>
  <c r="AP539" i="2"/>
  <c r="AS539" i="2" s="1"/>
  <c r="AQ539" i="2"/>
  <c r="R489" i="2"/>
  <c r="AZ489" i="2"/>
  <c r="AY489" i="2"/>
  <c r="Q489" i="2"/>
  <c r="BE551" i="2"/>
  <c r="BF551" i="2"/>
  <c r="BH702" i="3"/>
  <c r="BK702" i="3" s="1"/>
  <c r="BI702" i="3"/>
  <c r="AO550" i="2"/>
  <c r="AJ557" i="2"/>
  <c r="AL551" i="2"/>
  <c r="AK551" i="2"/>
  <c r="AN551" i="2" s="1"/>
  <c r="AG558" i="2"/>
  <c r="AF558" i="2"/>
  <c r="AR731" i="3" l="1"/>
  <c r="AQ731" i="3"/>
  <c r="AU731" i="3" s="1"/>
  <c r="AW706" i="3"/>
  <c r="AV706" i="3"/>
  <c r="AL702" i="3"/>
  <c r="AM702" i="3"/>
  <c r="T491" i="2"/>
  <c r="V491" i="2" s="1"/>
  <c r="Y501" i="2"/>
  <c r="Z501" i="2"/>
  <c r="BF699" i="3"/>
  <c r="V695" i="3"/>
  <c r="AD695" i="3"/>
  <c r="AC695" i="3"/>
  <c r="AE695" i="3" s="1"/>
  <c r="Y695" i="3"/>
  <c r="AA695" i="3" s="1"/>
  <c r="Z695" i="3"/>
  <c r="U695" i="3"/>
  <c r="BD700" i="3"/>
  <c r="BC700" i="3"/>
  <c r="U491" i="2"/>
  <c r="C132" i="22"/>
  <c r="C133" i="22" s="1"/>
  <c r="E133" i="22"/>
  <c r="G132" i="22"/>
  <c r="AP540" i="2"/>
  <c r="AS540" i="2" s="1"/>
  <c r="AQ540" i="2"/>
  <c r="AT539" i="2"/>
  <c r="AX490" i="2"/>
  <c r="O490" i="2"/>
  <c r="AW490" i="2"/>
  <c r="P490" i="2"/>
  <c r="AJ558" i="2"/>
  <c r="BC552" i="2"/>
  <c r="BB552" i="2"/>
  <c r="BE552" i="2" s="1"/>
  <c r="BI703" i="3"/>
  <c r="BH703" i="3"/>
  <c r="BL702" i="3"/>
  <c r="AL552" i="2"/>
  <c r="AK552" i="2"/>
  <c r="AI558" i="2"/>
  <c r="AO551" i="2"/>
  <c r="AP702" i="3" l="1"/>
  <c r="AT731" i="3"/>
  <c r="AY706" i="3"/>
  <c r="AZ706" i="3"/>
  <c r="AO702" i="3"/>
  <c r="X502" i="2"/>
  <c r="W502" i="2"/>
  <c r="Y502" i="2" s="1"/>
  <c r="AB695" i="3"/>
  <c r="BF700" i="3"/>
  <c r="T492" i="2"/>
  <c r="S492" i="2"/>
  <c r="W695" i="3"/>
  <c r="X695" i="3"/>
  <c r="AF695" i="3"/>
  <c r="BE700" i="3"/>
  <c r="AQ541" i="2"/>
  <c r="AP541" i="2"/>
  <c r="AS541" i="2" s="1"/>
  <c r="AT540" i="2"/>
  <c r="AZ490" i="2"/>
  <c r="Q490" i="2"/>
  <c r="R490" i="2"/>
  <c r="AY490" i="2"/>
  <c r="BF552" i="2"/>
  <c r="BC553" i="2"/>
  <c r="BB553" i="2"/>
  <c r="BE553" i="2" s="1"/>
  <c r="BK703" i="3"/>
  <c r="BL703" i="3"/>
  <c r="AO552" i="2"/>
  <c r="AF559" i="2"/>
  <c r="AI559" i="2" s="1"/>
  <c r="AG559" i="2"/>
  <c r="AN552" i="2"/>
  <c r="AQ732" i="3" l="1"/>
  <c r="AR732" i="3"/>
  <c r="AV707" i="3"/>
  <c r="AY707" i="3" s="1"/>
  <c r="AW707" i="3"/>
  <c r="AM703" i="3"/>
  <c r="AL703" i="3"/>
  <c r="X503" i="2"/>
  <c r="W503" i="2"/>
  <c r="Z502" i="2"/>
  <c r="BC701" i="3"/>
  <c r="BD701" i="3"/>
  <c r="U492" i="2"/>
  <c r="V492" i="2"/>
  <c r="Y696" i="3"/>
  <c r="AD696" i="3"/>
  <c r="V696" i="3"/>
  <c r="Z696" i="3"/>
  <c r="AC696" i="3"/>
  <c r="U696" i="3"/>
  <c r="AP542" i="2"/>
  <c r="AQ542" i="2"/>
  <c r="AT541" i="2"/>
  <c r="AW491" i="2"/>
  <c r="O491" i="2"/>
  <c r="AX491" i="2"/>
  <c r="P491" i="2"/>
  <c r="BF553" i="2"/>
  <c r="BC554" i="2"/>
  <c r="BB554" i="2"/>
  <c r="BH704" i="3"/>
  <c r="BK704" i="3" s="1"/>
  <c r="BI704" i="3"/>
  <c r="AG560" i="2"/>
  <c r="AF560" i="2"/>
  <c r="AJ559" i="2"/>
  <c r="AL553" i="2"/>
  <c r="AK553" i="2"/>
  <c r="AN553" i="2" s="1"/>
  <c r="Z503" i="2" l="1"/>
  <c r="AU732" i="3"/>
  <c r="AT732" i="3"/>
  <c r="AV708" i="3"/>
  <c r="AW708" i="3"/>
  <c r="AO703" i="3"/>
  <c r="AP703" i="3"/>
  <c r="AZ707" i="3"/>
  <c r="Y503" i="2"/>
  <c r="BF701" i="3"/>
  <c r="S493" i="2"/>
  <c r="T493" i="2"/>
  <c r="W696" i="3"/>
  <c r="X696" i="3"/>
  <c r="BE701" i="3"/>
  <c r="AF696" i="3"/>
  <c r="AE696" i="3"/>
  <c r="AB696" i="3"/>
  <c r="AA696" i="3"/>
  <c r="AS542" i="2"/>
  <c r="AT542" i="2"/>
  <c r="R491" i="2"/>
  <c r="Q491" i="2"/>
  <c r="P492" i="2" s="1"/>
  <c r="AZ491" i="2"/>
  <c r="AY491" i="2"/>
  <c r="BF554" i="2"/>
  <c r="BE554" i="2"/>
  <c r="BH705" i="3"/>
  <c r="BK705" i="3" s="1"/>
  <c r="BI705" i="3"/>
  <c r="BL704" i="3"/>
  <c r="AJ560" i="2"/>
  <c r="AL554" i="2"/>
  <c r="AK554" i="2"/>
  <c r="AI560" i="2"/>
  <c r="AO553" i="2"/>
  <c r="AR733" i="3" l="1"/>
  <c r="AQ733" i="3"/>
  <c r="AL704" i="3"/>
  <c r="AM704" i="3"/>
  <c r="AY708" i="3"/>
  <c r="AZ708" i="3"/>
  <c r="W504" i="2"/>
  <c r="Y504" i="2" s="1"/>
  <c r="X504" i="2"/>
  <c r="V493" i="2"/>
  <c r="U697" i="3"/>
  <c r="W697" i="3" s="1"/>
  <c r="V697" i="3"/>
  <c r="Z697" i="3"/>
  <c r="AD697" i="3"/>
  <c r="Y697" i="3"/>
  <c r="AC697" i="3"/>
  <c r="U493" i="2"/>
  <c r="BD702" i="3"/>
  <c r="BC702" i="3"/>
  <c r="AP543" i="2"/>
  <c r="AQ543" i="2"/>
  <c r="O492" i="2"/>
  <c r="R492" i="2" s="1"/>
  <c r="AW492" i="2"/>
  <c r="AY492" i="2" s="1"/>
  <c r="AX492" i="2"/>
  <c r="BB555" i="2"/>
  <c r="BC555" i="2"/>
  <c r="BI706" i="3"/>
  <c r="BH706" i="3"/>
  <c r="BL705" i="3"/>
  <c r="AO554" i="2"/>
  <c r="AN554" i="2"/>
  <c r="AF561" i="2"/>
  <c r="AI561" i="2" s="1"/>
  <c r="AG561" i="2"/>
  <c r="AU733" i="3" l="1"/>
  <c r="AT733" i="3"/>
  <c r="AV709" i="3"/>
  <c r="AW709" i="3"/>
  <c r="AO704" i="3"/>
  <c r="AP704" i="3"/>
  <c r="X505" i="2"/>
  <c r="W505" i="2"/>
  <c r="Z504" i="2"/>
  <c r="AB697" i="3"/>
  <c r="AA697" i="3"/>
  <c r="AF697" i="3"/>
  <c r="BF702" i="3"/>
  <c r="V698" i="3"/>
  <c r="AC698" i="3"/>
  <c r="U698" i="3"/>
  <c r="W698" i="3" s="1"/>
  <c r="AD698" i="3"/>
  <c r="Z698" i="3"/>
  <c r="Y698" i="3"/>
  <c r="X697" i="3"/>
  <c r="BE702" i="3"/>
  <c r="T494" i="2"/>
  <c r="S494" i="2"/>
  <c r="U494" i="2" s="1"/>
  <c r="AE697" i="3"/>
  <c r="AS543" i="2"/>
  <c r="AT543" i="2"/>
  <c r="Q492" i="2"/>
  <c r="O493" i="2" s="1"/>
  <c r="Q493" i="2" s="1"/>
  <c r="AZ492" i="2"/>
  <c r="BE555" i="2"/>
  <c r="BF555" i="2"/>
  <c r="BL706" i="3"/>
  <c r="BK706" i="3"/>
  <c r="AG562" i="2"/>
  <c r="AF562" i="2"/>
  <c r="AJ561" i="2"/>
  <c r="AL555" i="2"/>
  <c r="AK555" i="2"/>
  <c r="AN555" i="2" s="1"/>
  <c r="Z505" i="2" l="1"/>
  <c r="AR734" i="3"/>
  <c r="AQ734" i="3"/>
  <c r="AZ709" i="3"/>
  <c r="AM705" i="3"/>
  <c r="AL705" i="3"/>
  <c r="AY709" i="3"/>
  <c r="Y505" i="2"/>
  <c r="W506" i="2" s="1"/>
  <c r="X698" i="3"/>
  <c r="AW493" i="2"/>
  <c r="AY493" i="2" s="1"/>
  <c r="AE698" i="3"/>
  <c r="V494" i="2"/>
  <c r="U699" i="3"/>
  <c r="W699" i="3" s="1"/>
  <c r="V699" i="3"/>
  <c r="Z699" i="3"/>
  <c r="AC699" i="3"/>
  <c r="Y699" i="3"/>
  <c r="AD699" i="3"/>
  <c r="AA698" i="3"/>
  <c r="AB698" i="3"/>
  <c r="AF698" i="3"/>
  <c r="AX493" i="2"/>
  <c r="BD703" i="3"/>
  <c r="BC703" i="3"/>
  <c r="T495" i="2"/>
  <c r="S495" i="2"/>
  <c r="U495" i="2" s="1"/>
  <c r="AQ544" i="2"/>
  <c r="AP544" i="2"/>
  <c r="AS544" i="2" s="1"/>
  <c r="P493" i="2"/>
  <c r="R493" i="2" s="1"/>
  <c r="O494" i="2"/>
  <c r="AW494" i="2"/>
  <c r="P494" i="2"/>
  <c r="AX494" i="2"/>
  <c r="BB556" i="2"/>
  <c r="BE556" i="2" s="1"/>
  <c r="BC556" i="2"/>
  <c r="BI707" i="3"/>
  <c r="BH707" i="3"/>
  <c r="AL556" i="2"/>
  <c r="AK556" i="2"/>
  <c r="AN556" i="2" s="1"/>
  <c r="AJ562" i="2"/>
  <c r="AO555" i="2"/>
  <c r="AI562" i="2"/>
  <c r="AU734" i="3" l="1"/>
  <c r="AT734" i="3"/>
  <c r="AO705" i="3"/>
  <c r="AP705" i="3"/>
  <c r="AW710" i="3"/>
  <c r="AV710" i="3"/>
  <c r="AZ493" i="2"/>
  <c r="X506" i="2"/>
  <c r="Z506" i="2" s="1"/>
  <c r="Y506" i="2"/>
  <c r="AB699" i="3"/>
  <c r="X699" i="3"/>
  <c r="T496" i="2"/>
  <c r="S496" i="2"/>
  <c r="AA699" i="3"/>
  <c r="AE699" i="3"/>
  <c r="AF699" i="3"/>
  <c r="BE703" i="3"/>
  <c r="BF703" i="3"/>
  <c r="V495" i="2"/>
  <c r="Y700" i="3"/>
  <c r="V700" i="3"/>
  <c r="AD700" i="3"/>
  <c r="U700" i="3"/>
  <c r="AC700" i="3"/>
  <c r="Z700" i="3"/>
  <c r="AT544" i="2"/>
  <c r="AQ545" i="2"/>
  <c r="AP545" i="2"/>
  <c r="R494" i="2"/>
  <c r="Q494" i="2"/>
  <c r="AY494" i="2"/>
  <c r="AZ494" i="2"/>
  <c r="BB557" i="2"/>
  <c r="BC557" i="2"/>
  <c r="BL707" i="3"/>
  <c r="BF556" i="2"/>
  <c r="BK707" i="3"/>
  <c r="AL557" i="2"/>
  <c r="AK557" i="2"/>
  <c r="AO556" i="2"/>
  <c r="AF563" i="2"/>
  <c r="AG563" i="2"/>
  <c r="AZ710" i="3" l="1"/>
  <c r="AR735" i="3"/>
  <c r="AQ735" i="3"/>
  <c r="AY710" i="3"/>
  <c r="AL706" i="3"/>
  <c r="AM706" i="3"/>
  <c r="W507" i="2"/>
  <c r="Y507" i="2" s="1"/>
  <c r="X507" i="2"/>
  <c r="AF700" i="3"/>
  <c r="AB700" i="3"/>
  <c r="W700" i="3"/>
  <c r="X700" i="3"/>
  <c r="AE700" i="3"/>
  <c r="AA700" i="3"/>
  <c r="BD704" i="3"/>
  <c r="BC704" i="3"/>
  <c r="U496" i="2"/>
  <c r="V496" i="2"/>
  <c r="AS545" i="2"/>
  <c r="AT545" i="2"/>
  <c r="AX495" i="2"/>
  <c r="AW495" i="2"/>
  <c r="O495" i="2"/>
  <c r="P495" i="2"/>
  <c r="BE557" i="2"/>
  <c r="BF557" i="2"/>
  <c r="BH708" i="3"/>
  <c r="BK708" i="3" s="1"/>
  <c r="BI708" i="3"/>
  <c r="AO557" i="2"/>
  <c r="AJ563" i="2"/>
  <c r="AI563" i="2"/>
  <c r="AN557" i="2"/>
  <c r="AT735" i="3" l="1"/>
  <c r="AU735" i="3"/>
  <c r="AO706" i="3"/>
  <c r="AP706" i="3"/>
  <c r="AW711" i="3"/>
  <c r="AV711" i="3"/>
  <c r="AZ711" i="3" s="1"/>
  <c r="X508" i="2"/>
  <c r="W508" i="2"/>
  <c r="Z507" i="2"/>
  <c r="BF704" i="3"/>
  <c r="T497" i="2"/>
  <c r="S497" i="2"/>
  <c r="BE704" i="3"/>
  <c r="AC701" i="3"/>
  <c r="Y701" i="3"/>
  <c r="AD701" i="3"/>
  <c r="V701" i="3"/>
  <c r="U701" i="3"/>
  <c r="Z701" i="3"/>
  <c r="AQ546" i="2"/>
  <c r="AP546" i="2"/>
  <c r="AS546" i="2" s="1"/>
  <c r="R495" i="2"/>
  <c r="AZ495" i="2"/>
  <c r="Q495" i="2"/>
  <c r="AY495" i="2"/>
  <c r="BC558" i="2"/>
  <c r="BB558" i="2"/>
  <c r="BH709" i="3"/>
  <c r="BK709" i="3" s="1"/>
  <c r="BI709" i="3"/>
  <c r="BL708" i="3"/>
  <c r="AL558" i="2"/>
  <c r="AK558" i="2"/>
  <c r="AG564" i="2"/>
  <c r="AF564" i="2"/>
  <c r="AY711" i="3" l="1"/>
  <c r="Z508" i="2"/>
  <c r="AQ736" i="3"/>
  <c r="AT736" i="3" s="1"/>
  <c r="AR736" i="3"/>
  <c r="AV712" i="3"/>
  <c r="AY712" i="3" s="1"/>
  <c r="AW712" i="3"/>
  <c r="AM707" i="3"/>
  <c r="AL707" i="3"/>
  <c r="AO707" i="3" s="1"/>
  <c r="Y508" i="2"/>
  <c r="W509" i="2" s="1"/>
  <c r="Y509" i="2" s="1"/>
  <c r="AF701" i="3"/>
  <c r="W701" i="3"/>
  <c r="X701" i="3"/>
  <c r="BC705" i="3"/>
  <c r="BD705" i="3"/>
  <c r="AB701" i="3"/>
  <c r="AA701" i="3"/>
  <c r="U497" i="2"/>
  <c r="V497" i="2"/>
  <c r="AE701" i="3"/>
  <c r="AP547" i="2"/>
  <c r="AS547" i="2" s="1"/>
  <c r="AQ547" i="2"/>
  <c r="AT546" i="2"/>
  <c r="P496" i="2"/>
  <c r="O496" i="2"/>
  <c r="Q496" i="2" s="1"/>
  <c r="AW496" i="2"/>
  <c r="AX496" i="2"/>
  <c r="BF558" i="2"/>
  <c r="BE558" i="2"/>
  <c r="BH710" i="3"/>
  <c r="BK710" i="3" s="1"/>
  <c r="BI710" i="3"/>
  <c r="AO558" i="2"/>
  <c r="BL709" i="3"/>
  <c r="AJ564" i="2"/>
  <c r="AN558" i="2"/>
  <c r="AL559" i="2" s="1"/>
  <c r="AI564" i="2"/>
  <c r="AQ737" i="3" l="1"/>
  <c r="AT737" i="3" s="1"/>
  <c r="AR737" i="3"/>
  <c r="AU736" i="3"/>
  <c r="AV713" i="3"/>
  <c r="AY713" i="3" s="1"/>
  <c r="AW713" i="3"/>
  <c r="AM708" i="3"/>
  <c r="AL708" i="3"/>
  <c r="AP707" i="3"/>
  <c r="AZ712" i="3"/>
  <c r="X509" i="2"/>
  <c r="Z509" i="2" s="1"/>
  <c r="W510" i="2"/>
  <c r="Y510" i="2" s="1"/>
  <c r="X510" i="2"/>
  <c r="S498" i="2"/>
  <c r="T498" i="2"/>
  <c r="BE705" i="3"/>
  <c r="BF705" i="3"/>
  <c r="Z702" i="3"/>
  <c r="U702" i="3"/>
  <c r="Y702" i="3"/>
  <c r="AC702" i="3"/>
  <c r="V702" i="3"/>
  <c r="AD702" i="3"/>
  <c r="AQ548" i="2"/>
  <c r="AP548" i="2"/>
  <c r="AS548" i="2" s="1"/>
  <c r="AT547" i="2"/>
  <c r="AZ496" i="2"/>
  <c r="R496" i="2"/>
  <c r="AW497" i="2"/>
  <c r="O497" i="2"/>
  <c r="Q497" i="2" s="1"/>
  <c r="AX497" i="2"/>
  <c r="P497" i="2"/>
  <c r="AY496" i="2"/>
  <c r="BB559" i="2"/>
  <c r="BE559" i="2" s="1"/>
  <c r="BC559" i="2"/>
  <c r="BI711" i="3"/>
  <c r="BH711" i="3"/>
  <c r="BL710" i="3"/>
  <c r="AK559" i="2"/>
  <c r="AN559" i="2" s="1"/>
  <c r="AF565" i="2"/>
  <c r="AG565" i="2"/>
  <c r="AR738" i="3" l="1"/>
  <c r="AQ738" i="3"/>
  <c r="AU738" i="3" s="1"/>
  <c r="AU737" i="3"/>
  <c r="AZ713" i="3"/>
  <c r="AW714" i="3"/>
  <c r="AV714" i="3"/>
  <c r="AO708" i="3"/>
  <c r="AP708" i="3"/>
  <c r="X511" i="2"/>
  <c r="W511" i="2"/>
  <c r="Z511" i="2" s="1"/>
  <c r="Z510" i="2"/>
  <c r="V498" i="2"/>
  <c r="AF702" i="3"/>
  <c r="AE702" i="3"/>
  <c r="U498" i="2"/>
  <c r="W702" i="3"/>
  <c r="X702" i="3"/>
  <c r="AB702" i="3"/>
  <c r="AA702" i="3"/>
  <c r="BC706" i="3"/>
  <c r="BD706" i="3"/>
  <c r="AT548" i="2"/>
  <c r="AP549" i="2"/>
  <c r="AS549" i="2" s="1"/>
  <c r="AQ549" i="2"/>
  <c r="R497" i="2"/>
  <c r="AX498" i="2"/>
  <c r="AW498" i="2"/>
  <c r="P498" i="2"/>
  <c r="O498" i="2"/>
  <c r="AY497" i="2"/>
  <c r="AZ497" i="2"/>
  <c r="BL711" i="3"/>
  <c r="BF559" i="2"/>
  <c r="BC560" i="2"/>
  <c r="BB560" i="2"/>
  <c r="BK711" i="3"/>
  <c r="AO559" i="2"/>
  <c r="AJ565" i="2"/>
  <c r="AL560" i="2"/>
  <c r="AK560" i="2"/>
  <c r="AN560" i="2" s="1"/>
  <c r="AI565" i="2"/>
  <c r="AT738" i="3" l="1"/>
  <c r="AM709" i="3"/>
  <c r="AL709" i="3"/>
  <c r="AY714" i="3"/>
  <c r="AZ714" i="3"/>
  <c r="Y511" i="2"/>
  <c r="X512" i="2" s="1"/>
  <c r="BE706" i="3"/>
  <c r="BF706" i="3"/>
  <c r="AD703" i="3"/>
  <c r="U703" i="3"/>
  <c r="W703" i="3" s="1"/>
  <c r="AC703" i="3"/>
  <c r="Z703" i="3"/>
  <c r="V703" i="3"/>
  <c r="Y703" i="3"/>
  <c r="AA703" i="3" s="1"/>
  <c r="T499" i="2"/>
  <c r="S499" i="2"/>
  <c r="AQ550" i="2"/>
  <c r="AP550" i="2"/>
  <c r="AT549" i="2"/>
  <c r="AY498" i="2"/>
  <c r="BF560" i="2"/>
  <c r="AZ498" i="2"/>
  <c r="Q498" i="2"/>
  <c r="R498" i="2"/>
  <c r="BE560" i="2"/>
  <c r="BH712" i="3"/>
  <c r="BI712" i="3"/>
  <c r="AL561" i="2"/>
  <c r="AK561" i="2"/>
  <c r="AG566" i="2"/>
  <c r="AF566" i="2"/>
  <c r="AO560" i="2"/>
  <c r="AR739" i="3" l="1"/>
  <c r="AQ739" i="3"/>
  <c r="AU739" i="3" s="1"/>
  <c r="AP709" i="3"/>
  <c r="AW715" i="3"/>
  <c r="AV715" i="3"/>
  <c r="AO709" i="3"/>
  <c r="W512" i="2"/>
  <c r="Y512" i="2" s="1"/>
  <c r="Y704" i="3"/>
  <c r="AA704" i="3" s="1"/>
  <c r="AC704" i="3"/>
  <c r="AD704" i="3"/>
  <c r="V704" i="3"/>
  <c r="Z704" i="3"/>
  <c r="U704" i="3"/>
  <c r="BC707" i="3"/>
  <c r="BD707" i="3"/>
  <c r="AE703" i="3"/>
  <c r="AF703" i="3"/>
  <c r="U499" i="2"/>
  <c r="V499" i="2"/>
  <c r="AB703" i="3"/>
  <c r="X703" i="3"/>
  <c r="AS550" i="2"/>
  <c r="AT550" i="2"/>
  <c r="AX499" i="2"/>
  <c r="P499" i="2"/>
  <c r="AW499" i="2"/>
  <c r="O499" i="2"/>
  <c r="BC561" i="2"/>
  <c r="BB561" i="2"/>
  <c r="BK712" i="3"/>
  <c r="BL712" i="3"/>
  <c r="AJ566" i="2"/>
  <c r="AO561" i="2"/>
  <c r="AI566" i="2"/>
  <c r="AN561" i="2"/>
  <c r="AT739" i="3" l="1"/>
  <c r="AZ715" i="3"/>
  <c r="AY715" i="3"/>
  <c r="AL710" i="3"/>
  <c r="AO710" i="3" s="1"/>
  <c r="AM710" i="3"/>
  <c r="Z512" i="2"/>
  <c r="X513" i="2"/>
  <c r="W513" i="2"/>
  <c r="X704" i="3"/>
  <c r="AF704" i="3"/>
  <c r="BF707" i="3"/>
  <c r="BE707" i="3"/>
  <c r="BD708" i="3" s="1"/>
  <c r="S500" i="2"/>
  <c r="T500" i="2"/>
  <c r="W704" i="3"/>
  <c r="AE704" i="3"/>
  <c r="AB704" i="3"/>
  <c r="AP551" i="2"/>
  <c r="AQ551" i="2"/>
  <c r="R499" i="2"/>
  <c r="AZ499" i="2"/>
  <c r="AY499" i="2"/>
  <c r="Q499" i="2"/>
  <c r="BE561" i="2"/>
  <c r="BF561" i="2"/>
  <c r="BI713" i="3"/>
  <c r="BH713" i="3"/>
  <c r="AF567" i="2"/>
  <c r="AI567" i="2" s="1"/>
  <c r="AG567" i="2"/>
  <c r="AL562" i="2"/>
  <c r="AK562" i="2"/>
  <c r="AN562" i="2" s="1"/>
  <c r="AR740" i="3" l="1"/>
  <c r="AQ740" i="3"/>
  <c r="AU740" i="3" s="1"/>
  <c r="AL711" i="3"/>
  <c r="AO711" i="3" s="1"/>
  <c r="AM711" i="3"/>
  <c r="AP710" i="3"/>
  <c r="AV716" i="3"/>
  <c r="AW716" i="3"/>
  <c r="Y513" i="2"/>
  <c r="Z513" i="2"/>
  <c r="BC708" i="3"/>
  <c r="BE708" i="3" s="1"/>
  <c r="V705" i="3"/>
  <c r="Z705" i="3"/>
  <c r="AC705" i="3"/>
  <c r="AE705" i="3" s="1"/>
  <c r="Y705" i="3"/>
  <c r="AD705" i="3"/>
  <c r="U705" i="3"/>
  <c r="U500" i="2"/>
  <c r="V500" i="2"/>
  <c r="AS551" i="2"/>
  <c r="AT551" i="2"/>
  <c r="P500" i="2"/>
  <c r="AX500" i="2"/>
  <c r="AW500" i="2"/>
  <c r="O500" i="2"/>
  <c r="BC562" i="2"/>
  <c r="BB562" i="2"/>
  <c r="BK713" i="3"/>
  <c r="BL713" i="3"/>
  <c r="AO562" i="2"/>
  <c r="AJ567" i="2"/>
  <c r="AL563" i="2"/>
  <c r="AK563" i="2"/>
  <c r="AG568" i="2"/>
  <c r="AF568" i="2"/>
  <c r="AT740" i="3" l="1"/>
  <c r="AY716" i="3"/>
  <c r="AZ716" i="3"/>
  <c r="AM712" i="3"/>
  <c r="AL712" i="3"/>
  <c r="AP711" i="3"/>
  <c r="W514" i="2"/>
  <c r="Y514" i="2" s="1"/>
  <c r="X514" i="2"/>
  <c r="BF708" i="3"/>
  <c r="AF705" i="3"/>
  <c r="X705" i="3"/>
  <c r="BC709" i="3"/>
  <c r="BE709" i="3" s="1"/>
  <c r="BD709" i="3"/>
  <c r="AA705" i="3"/>
  <c r="AB705" i="3"/>
  <c r="T501" i="2"/>
  <c r="S501" i="2"/>
  <c r="U501" i="2" s="1"/>
  <c r="W705" i="3"/>
  <c r="R500" i="2"/>
  <c r="AQ552" i="2"/>
  <c r="AP552" i="2"/>
  <c r="AY500" i="2"/>
  <c r="AZ500" i="2"/>
  <c r="Q500" i="2"/>
  <c r="BF562" i="2"/>
  <c r="BE562" i="2"/>
  <c r="BI714" i="3"/>
  <c r="BH714" i="3"/>
  <c r="AJ568" i="2"/>
  <c r="AI568" i="2"/>
  <c r="AG569" i="2" s="1"/>
  <c r="AO563" i="2"/>
  <c r="AN563" i="2"/>
  <c r="AR741" i="3" l="1"/>
  <c r="AQ741" i="3"/>
  <c r="AU741" i="3" s="1"/>
  <c r="AO712" i="3"/>
  <c r="AP712" i="3"/>
  <c r="AW717" i="3"/>
  <c r="AV717" i="3"/>
  <c r="AZ717" i="3" s="1"/>
  <c r="W515" i="2"/>
  <c r="Y515" i="2" s="1"/>
  <c r="X515" i="2"/>
  <c r="Z514" i="2"/>
  <c r="BC710" i="3"/>
  <c r="BD710" i="3"/>
  <c r="S502" i="2"/>
  <c r="T502" i="2"/>
  <c r="V501" i="2"/>
  <c r="Z706" i="3"/>
  <c r="AC706" i="3"/>
  <c r="AD706" i="3"/>
  <c r="U706" i="3"/>
  <c r="V706" i="3"/>
  <c r="Y706" i="3"/>
  <c r="BF709" i="3"/>
  <c r="AT552" i="2"/>
  <c r="AS552" i="2"/>
  <c r="AX501" i="2"/>
  <c r="AW501" i="2"/>
  <c r="O501" i="2"/>
  <c r="P501" i="2"/>
  <c r="BC563" i="2"/>
  <c r="BB563" i="2"/>
  <c r="BK714" i="3"/>
  <c r="BL714" i="3"/>
  <c r="AF569" i="2"/>
  <c r="AI569" i="2" s="1"/>
  <c r="AL564" i="2"/>
  <c r="AK564" i="2"/>
  <c r="AT741" i="3" l="1"/>
  <c r="AY717" i="3"/>
  <c r="AW718" i="3" s="1"/>
  <c r="AL713" i="3"/>
  <c r="AM713" i="3"/>
  <c r="AP713" i="3" s="1"/>
  <c r="AO713" i="3"/>
  <c r="AB706" i="3"/>
  <c r="Z515" i="2"/>
  <c r="X516" i="2"/>
  <c r="W516" i="2"/>
  <c r="X706" i="3"/>
  <c r="AF706" i="3"/>
  <c r="AE706" i="3"/>
  <c r="U502" i="2"/>
  <c r="V502" i="2"/>
  <c r="W706" i="3"/>
  <c r="AA706" i="3"/>
  <c r="BE710" i="3"/>
  <c r="BF710" i="3"/>
  <c r="AP553" i="2"/>
  <c r="AS553" i="2" s="1"/>
  <c r="AQ553" i="2"/>
  <c r="AZ501" i="2"/>
  <c r="AY501" i="2"/>
  <c r="R501" i="2"/>
  <c r="Q501" i="2"/>
  <c r="AJ569" i="2"/>
  <c r="BE563" i="2"/>
  <c r="BF563" i="2"/>
  <c r="BH715" i="3"/>
  <c r="BK715" i="3" s="1"/>
  <c r="BI715" i="3"/>
  <c r="AF570" i="2"/>
  <c r="AI570" i="2" s="1"/>
  <c r="AG571" i="2" s="1"/>
  <c r="AG570" i="2"/>
  <c r="AO564" i="2"/>
  <c r="AN564" i="2"/>
  <c r="AV718" i="3" l="1"/>
  <c r="Z516" i="2"/>
  <c r="AR742" i="3"/>
  <c r="AQ742" i="3"/>
  <c r="AM714" i="3"/>
  <c r="AL714" i="3"/>
  <c r="AY718" i="3"/>
  <c r="AZ718" i="3"/>
  <c r="Y516" i="2"/>
  <c r="AF571" i="2"/>
  <c r="AJ571" i="2" s="1"/>
  <c r="BD711" i="3"/>
  <c r="BC711" i="3"/>
  <c r="T503" i="2"/>
  <c r="S503" i="2"/>
  <c r="U503" i="2" s="1"/>
  <c r="Y707" i="3"/>
  <c r="V707" i="3"/>
  <c r="AD707" i="3"/>
  <c r="AC707" i="3"/>
  <c r="U707" i="3"/>
  <c r="W707" i="3" s="1"/>
  <c r="Z707" i="3"/>
  <c r="AQ554" i="2"/>
  <c r="AP554" i="2"/>
  <c r="AS554" i="2" s="1"/>
  <c r="AT553" i="2"/>
  <c r="AJ570" i="2"/>
  <c r="P502" i="2"/>
  <c r="AX502" i="2"/>
  <c r="O502" i="2"/>
  <c r="AW502" i="2"/>
  <c r="BC564" i="2"/>
  <c r="BB564" i="2"/>
  <c r="BH716" i="3"/>
  <c r="BK716" i="3" s="1"/>
  <c r="BI716" i="3"/>
  <c r="BL715" i="3"/>
  <c r="AL565" i="2"/>
  <c r="AK565" i="2"/>
  <c r="AI571" i="2"/>
  <c r="AT742" i="3" l="1"/>
  <c r="AU742" i="3"/>
  <c r="AO714" i="3"/>
  <c r="AP714" i="3"/>
  <c r="AW719" i="3"/>
  <c r="AV719" i="3"/>
  <c r="X517" i="2"/>
  <c r="W517" i="2"/>
  <c r="Z517" i="2" s="1"/>
  <c r="BF711" i="3"/>
  <c r="AF707" i="3"/>
  <c r="T504" i="2"/>
  <c r="S504" i="2"/>
  <c r="AC708" i="3"/>
  <c r="AD708" i="3"/>
  <c r="V708" i="3"/>
  <c r="Z708" i="3"/>
  <c r="U708" i="3"/>
  <c r="Y708" i="3"/>
  <c r="V503" i="2"/>
  <c r="AE707" i="3"/>
  <c r="X707" i="3"/>
  <c r="AB707" i="3"/>
  <c r="BE711" i="3"/>
  <c r="AA707" i="3"/>
  <c r="AP555" i="2"/>
  <c r="AQ555" i="2"/>
  <c r="AT554" i="2"/>
  <c r="Q502" i="2"/>
  <c r="R502" i="2"/>
  <c r="AY502" i="2"/>
  <c r="AZ502" i="2"/>
  <c r="BF564" i="2"/>
  <c r="BE564" i="2"/>
  <c r="BI717" i="3"/>
  <c r="BH717" i="3"/>
  <c r="BL716" i="3"/>
  <c r="AO565" i="2"/>
  <c r="AG572" i="2"/>
  <c r="AF572" i="2"/>
  <c r="AN565" i="2"/>
  <c r="AR743" i="3" l="1"/>
  <c r="AQ743" i="3"/>
  <c r="AT743" i="3" s="1"/>
  <c r="AY719" i="3"/>
  <c r="AZ719" i="3"/>
  <c r="AL715" i="3"/>
  <c r="AM715" i="3"/>
  <c r="Y517" i="2"/>
  <c r="X708" i="3"/>
  <c r="AA708" i="3"/>
  <c r="AE708" i="3"/>
  <c r="U504" i="2"/>
  <c r="V504" i="2"/>
  <c r="AB708" i="3"/>
  <c r="BC712" i="3"/>
  <c r="BD712" i="3"/>
  <c r="AF708" i="3"/>
  <c r="W708" i="3"/>
  <c r="AS555" i="2"/>
  <c r="AT555" i="2"/>
  <c r="AW503" i="2"/>
  <c r="O503" i="2"/>
  <c r="AX503" i="2"/>
  <c r="P503" i="2"/>
  <c r="BL717" i="3"/>
  <c r="BC565" i="2"/>
  <c r="BB565" i="2"/>
  <c r="BK717" i="3"/>
  <c r="AJ572" i="2"/>
  <c r="AI572" i="2"/>
  <c r="AL566" i="2"/>
  <c r="AK566" i="2"/>
  <c r="AQ744" i="3" l="1"/>
  <c r="AT744" i="3" s="1"/>
  <c r="AR744" i="3"/>
  <c r="AU743" i="3"/>
  <c r="AO715" i="3"/>
  <c r="AP715" i="3"/>
  <c r="AV720" i="3"/>
  <c r="AW720" i="3"/>
  <c r="AY720" i="3"/>
  <c r="W518" i="2"/>
  <c r="X518" i="2"/>
  <c r="Z709" i="3"/>
  <c r="AD709" i="3"/>
  <c r="V709" i="3"/>
  <c r="U709" i="3"/>
  <c r="AC709" i="3"/>
  <c r="Y709" i="3"/>
  <c r="BE712" i="3"/>
  <c r="BF712" i="3"/>
  <c r="S505" i="2"/>
  <c r="T505" i="2"/>
  <c r="AP556" i="2"/>
  <c r="AS556" i="2" s="1"/>
  <c r="AQ556" i="2"/>
  <c r="R503" i="2"/>
  <c r="Q503" i="2"/>
  <c r="O504" i="2" s="1"/>
  <c r="AZ503" i="2"/>
  <c r="AY503" i="2"/>
  <c r="BE565" i="2"/>
  <c r="BF565" i="2"/>
  <c r="BI718" i="3"/>
  <c r="BH718" i="3"/>
  <c r="AO566" i="2"/>
  <c r="AF573" i="2"/>
  <c r="AG573" i="2"/>
  <c r="AN566" i="2"/>
  <c r="AQ745" i="3" l="1"/>
  <c r="AT745" i="3" s="1"/>
  <c r="AR745" i="3"/>
  <c r="AU744" i="3"/>
  <c r="AV721" i="3"/>
  <c r="AY721" i="3" s="1"/>
  <c r="AW721" i="3"/>
  <c r="AM716" i="3"/>
  <c r="AL716" i="3"/>
  <c r="AZ720" i="3"/>
  <c r="Y518" i="2"/>
  <c r="Z518" i="2"/>
  <c r="W709" i="3"/>
  <c r="X709" i="3"/>
  <c r="BD713" i="3"/>
  <c r="BC713" i="3"/>
  <c r="AA709" i="3"/>
  <c r="AB709" i="3"/>
  <c r="U505" i="2"/>
  <c r="V505" i="2"/>
  <c r="AF709" i="3"/>
  <c r="AE709" i="3"/>
  <c r="AT556" i="2"/>
  <c r="AP557" i="2"/>
  <c r="AS557" i="2" s="1"/>
  <c r="AQ557" i="2"/>
  <c r="AW504" i="2"/>
  <c r="AY504" i="2" s="1"/>
  <c r="AX504" i="2"/>
  <c r="P504" i="2"/>
  <c r="R504" i="2" s="1"/>
  <c r="Q504" i="2"/>
  <c r="AW505" i="2" s="1"/>
  <c r="BC566" i="2"/>
  <c r="BB566" i="2"/>
  <c r="BK718" i="3"/>
  <c r="BL718" i="3"/>
  <c r="AJ573" i="2"/>
  <c r="AL567" i="2"/>
  <c r="AK567" i="2"/>
  <c r="AN567" i="2" s="1"/>
  <c r="AI573" i="2"/>
  <c r="AQ746" i="3" l="1"/>
  <c r="AR746" i="3"/>
  <c r="AU745" i="3"/>
  <c r="AV722" i="3"/>
  <c r="AY722" i="3" s="1"/>
  <c r="AW722" i="3"/>
  <c r="AO716" i="3"/>
  <c r="AP716" i="3"/>
  <c r="AZ721" i="3"/>
  <c r="X519" i="2"/>
  <c r="W519" i="2"/>
  <c r="BF713" i="3"/>
  <c r="T506" i="2"/>
  <c r="S506" i="2"/>
  <c r="BE713" i="3"/>
  <c r="Y710" i="3"/>
  <c r="AD710" i="3"/>
  <c r="V710" i="3"/>
  <c r="Z710" i="3"/>
  <c r="AC710" i="3"/>
  <c r="AE710" i="3" s="1"/>
  <c r="U710" i="3"/>
  <c r="AT557" i="2"/>
  <c r="AP558" i="2"/>
  <c r="AQ558" i="2"/>
  <c r="P505" i="2"/>
  <c r="AX505" i="2"/>
  <c r="AZ505" i="2" s="1"/>
  <c r="AZ504" i="2"/>
  <c r="O505" i="2"/>
  <c r="Q505" i="2" s="1"/>
  <c r="P506" i="2" s="1"/>
  <c r="AY505" i="2"/>
  <c r="BE566" i="2"/>
  <c r="BF566" i="2"/>
  <c r="BI719" i="3"/>
  <c r="BH719" i="3"/>
  <c r="BK719" i="3" s="1"/>
  <c r="AL568" i="2"/>
  <c r="AK568" i="2"/>
  <c r="AN568" i="2" s="1"/>
  <c r="AO567" i="2"/>
  <c r="AG574" i="2"/>
  <c r="AF574" i="2"/>
  <c r="AI574" i="2" s="1"/>
  <c r="AT746" i="3" l="1"/>
  <c r="AU746" i="3"/>
  <c r="AM717" i="3"/>
  <c r="AL717" i="3"/>
  <c r="AP717" i="3" s="1"/>
  <c r="AV723" i="3"/>
  <c r="AY723" i="3" s="1"/>
  <c r="AW723" i="3"/>
  <c r="AZ723" i="3" s="1"/>
  <c r="AZ722" i="3"/>
  <c r="Y519" i="2"/>
  <c r="Z519" i="2"/>
  <c r="X710" i="3"/>
  <c r="U506" i="2"/>
  <c r="V506" i="2"/>
  <c r="BC714" i="3"/>
  <c r="BE714" i="3" s="1"/>
  <c r="BD714" i="3"/>
  <c r="W710" i="3"/>
  <c r="AF710" i="3"/>
  <c r="AA710" i="3"/>
  <c r="AB710" i="3"/>
  <c r="AS558" i="2"/>
  <c r="AT558" i="2"/>
  <c r="O506" i="2"/>
  <c r="R506" i="2" s="1"/>
  <c r="AW506" i="2"/>
  <c r="AY506" i="2" s="1"/>
  <c r="AX506" i="2"/>
  <c r="R505" i="2"/>
  <c r="BC567" i="2"/>
  <c r="BB567" i="2"/>
  <c r="BH720" i="3"/>
  <c r="BK720" i="3" s="1"/>
  <c r="BI720" i="3"/>
  <c r="BL719" i="3"/>
  <c r="AL569" i="2"/>
  <c r="AK569" i="2"/>
  <c r="AJ574" i="2"/>
  <c r="AF575" i="2"/>
  <c r="AI575" i="2" s="1"/>
  <c r="AG575" i="2"/>
  <c r="AO568" i="2"/>
  <c r="AO717" i="3" l="1"/>
  <c r="AR747" i="3"/>
  <c r="AQ747" i="3"/>
  <c r="AM718" i="3"/>
  <c r="AL718" i="3"/>
  <c r="AV724" i="3"/>
  <c r="AW724" i="3"/>
  <c r="X520" i="2"/>
  <c r="W520" i="2"/>
  <c r="Y520" i="2" s="1"/>
  <c r="BF714" i="3"/>
  <c r="V711" i="3"/>
  <c r="AD711" i="3"/>
  <c r="Y711" i="3"/>
  <c r="AA711" i="3" s="1"/>
  <c r="AC711" i="3"/>
  <c r="Z711" i="3"/>
  <c r="U711" i="3"/>
  <c r="BC715" i="3"/>
  <c r="BE715" i="3" s="1"/>
  <c r="BD715" i="3"/>
  <c r="T507" i="2"/>
  <c r="S507" i="2"/>
  <c r="U507" i="2" s="1"/>
  <c r="AP559" i="2"/>
  <c r="AS559" i="2" s="1"/>
  <c r="AQ559" i="2"/>
  <c r="Q506" i="2"/>
  <c r="AW507" i="2" s="1"/>
  <c r="AZ506" i="2"/>
  <c r="BF567" i="2"/>
  <c r="BE567" i="2"/>
  <c r="BI721" i="3"/>
  <c r="BH721" i="3"/>
  <c r="BL720" i="3"/>
  <c r="AO569" i="2"/>
  <c r="AG576" i="2"/>
  <c r="AF576" i="2"/>
  <c r="AI576" i="2" s="1"/>
  <c r="AJ575" i="2"/>
  <c r="AN569" i="2"/>
  <c r="AT747" i="3" l="1"/>
  <c r="AU747" i="3"/>
  <c r="AO718" i="3"/>
  <c r="AP718" i="3"/>
  <c r="AY724" i="3"/>
  <c r="AZ724" i="3"/>
  <c r="W521" i="2"/>
  <c r="X521" i="2"/>
  <c r="Z520" i="2"/>
  <c r="P507" i="2"/>
  <c r="AX507" i="2"/>
  <c r="AZ507" i="2" s="1"/>
  <c r="BD716" i="3"/>
  <c r="BC716" i="3"/>
  <c r="BE716" i="3" s="1"/>
  <c r="V507" i="2"/>
  <c r="BF715" i="3"/>
  <c r="AB711" i="3"/>
  <c r="W711" i="3"/>
  <c r="X711" i="3"/>
  <c r="S508" i="2"/>
  <c r="T508" i="2"/>
  <c r="AF711" i="3"/>
  <c r="AE711" i="3"/>
  <c r="AP560" i="2"/>
  <c r="AQ560" i="2"/>
  <c r="AT559" i="2"/>
  <c r="O507" i="2"/>
  <c r="AY507" i="2"/>
  <c r="BB568" i="2"/>
  <c r="BC568" i="2"/>
  <c r="BK721" i="3"/>
  <c r="BL721" i="3"/>
  <c r="AJ576" i="2"/>
  <c r="AF577" i="2"/>
  <c r="AI577" i="2" s="1"/>
  <c r="AG577" i="2"/>
  <c r="AL570" i="2"/>
  <c r="AK570" i="2"/>
  <c r="AN570" i="2" s="1"/>
  <c r="AQ748" i="3" l="1"/>
  <c r="AT748" i="3" s="1"/>
  <c r="AR748" i="3"/>
  <c r="AV725" i="3"/>
  <c r="AW725" i="3"/>
  <c r="AM719" i="3"/>
  <c r="AL719" i="3"/>
  <c r="V508" i="2"/>
  <c r="Y521" i="2"/>
  <c r="Z521" i="2"/>
  <c r="R507" i="2"/>
  <c r="U508" i="2"/>
  <c r="S509" i="2" s="1"/>
  <c r="Q507" i="2"/>
  <c r="P508" i="2" s="1"/>
  <c r="BD717" i="3"/>
  <c r="BC717" i="3"/>
  <c r="BE717" i="3" s="1"/>
  <c r="BF716" i="3"/>
  <c r="AC712" i="3"/>
  <c r="AE712" i="3" s="1"/>
  <c r="U712" i="3"/>
  <c r="W712" i="3" s="1"/>
  <c r="AD712" i="3"/>
  <c r="V712" i="3"/>
  <c r="Z712" i="3"/>
  <c r="Y712" i="3"/>
  <c r="AS560" i="2"/>
  <c r="AT560" i="2"/>
  <c r="BE568" i="2"/>
  <c r="BF568" i="2"/>
  <c r="BH722" i="3"/>
  <c r="BK722" i="3" s="1"/>
  <c r="BI722" i="3"/>
  <c r="AL571" i="2"/>
  <c r="AK571" i="2"/>
  <c r="AG578" i="2"/>
  <c r="AF578" i="2"/>
  <c r="AO570" i="2"/>
  <c r="AJ577" i="2"/>
  <c r="AZ725" i="3" l="1"/>
  <c r="AR749" i="3"/>
  <c r="AQ749" i="3"/>
  <c r="AU748" i="3"/>
  <c r="AO719" i="3"/>
  <c r="AP719" i="3"/>
  <c r="AY725" i="3"/>
  <c r="AW508" i="2"/>
  <c r="AY508" i="2" s="1"/>
  <c r="W522" i="2"/>
  <c r="X522" i="2"/>
  <c r="O508" i="2"/>
  <c r="Q508" i="2" s="1"/>
  <c r="AX508" i="2"/>
  <c r="AZ508" i="2" s="1"/>
  <c r="T509" i="2"/>
  <c r="V509" i="2" s="1"/>
  <c r="U509" i="2"/>
  <c r="S510" i="2" s="1"/>
  <c r="Y713" i="3"/>
  <c r="AC713" i="3"/>
  <c r="AE713" i="3" s="1"/>
  <c r="V713" i="3"/>
  <c r="AD713" i="3"/>
  <c r="Z713" i="3"/>
  <c r="U713" i="3"/>
  <c r="BC718" i="3"/>
  <c r="BD718" i="3"/>
  <c r="AB712" i="3"/>
  <c r="AA712" i="3"/>
  <c r="X712" i="3"/>
  <c r="BF717" i="3"/>
  <c r="AF712" i="3"/>
  <c r="AQ561" i="2"/>
  <c r="AP561" i="2"/>
  <c r="BB569" i="2"/>
  <c r="BE569" i="2" s="1"/>
  <c r="BC569" i="2"/>
  <c r="BH723" i="3"/>
  <c r="BK723" i="3" s="1"/>
  <c r="BI723" i="3"/>
  <c r="BL722" i="3"/>
  <c r="AO571" i="2"/>
  <c r="AJ578" i="2"/>
  <c r="AI578" i="2"/>
  <c r="AN571" i="2"/>
  <c r="AU749" i="3" l="1"/>
  <c r="AT749" i="3"/>
  <c r="AL720" i="3"/>
  <c r="AO720" i="3" s="1"/>
  <c r="AM720" i="3"/>
  <c r="AV726" i="3"/>
  <c r="AW726" i="3"/>
  <c r="R508" i="2"/>
  <c r="AA713" i="3"/>
  <c r="Y522" i="2"/>
  <c r="Z522" i="2"/>
  <c r="AT561" i="2"/>
  <c r="T510" i="2"/>
  <c r="V510" i="2" s="1"/>
  <c r="X713" i="3"/>
  <c r="BE718" i="3"/>
  <c r="BF718" i="3"/>
  <c r="W713" i="3"/>
  <c r="AF713" i="3"/>
  <c r="U510" i="2"/>
  <c r="AB713" i="3"/>
  <c r="AS561" i="2"/>
  <c r="AX509" i="2"/>
  <c r="P509" i="2"/>
  <c r="O509" i="2"/>
  <c r="AW509" i="2"/>
  <c r="BC570" i="2"/>
  <c r="BB570" i="2"/>
  <c r="BF569" i="2"/>
  <c r="BI724" i="3"/>
  <c r="BH724" i="3"/>
  <c r="BL723" i="3"/>
  <c r="AF579" i="2"/>
  <c r="AI579" i="2" s="1"/>
  <c r="AG579" i="2"/>
  <c r="AL572" i="2"/>
  <c r="AK572" i="2"/>
  <c r="AN572" i="2" s="1"/>
  <c r="AQ750" i="3" l="1"/>
  <c r="AT750" i="3" s="1"/>
  <c r="AR750" i="3"/>
  <c r="AZ726" i="3"/>
  <c r="AY726" i="3"/>
  <c r="AL721" i="3"/>
  <c r="AM721" i="3"/>
  <c r="AP720" i="3"/>
  <c r="W523" i="2"/>
  <c r="X523" i="2"/>
  <c r="S511" i="2"/>
  <c r="T511" i="2"/>
  <c r="Y714" i="3"/>
  <c r="AC714" i="3"/>
  <c r="V714" i="3"/>
  <c r="AD714" i="3"/>
  <c r="U714" i="3"/>
  <c r="Z714" i="3"/>
  <c r="BD719" i="3"/>
  <c r="BC719" i="3"/>
  <c r="AP562" i="2"/>
  <c r="AS562" i="2" s="1"/>
  <c r="AQ562" i="2"/>
  <c r="R509" i="2"/>
  <c r="Q509" i="2"/>
  <c r="AZ509" i="2"/>
  <c r="AY509" i="2"/>
  <c r="BF570" i="2"/>
  <c r="BL724" i="3"/>
  <c r="BE570" i="2"/>
  <c r="BK724" i="3"/>
  <c r="AL573" i="2"/>
  <c r="AK573" i="2"/>
  <c r="AG580" i="2"/>
  <c r="AF580" i="2"/>
  <c r="AO572" i="2"/>
  <c r="AJ579" i="2"/>
  <c r="AR751" i="3" l="1"/>
  <c r="AQ751" i="3"/>
  <c r="AU751" i="3" s="1"/>
  <c r="AU750" i="3"/>
  <c r="AO721" i="3"/>
  <c r="AP721" i="3"/>
  <c r="AW727" i="3"/>
  <c r="AV727" i="3"/>
  <c r="X714" i="3"/>
  <c r="Z523" i="2"/>
  <c r="Y523" i="2"/>
  <c r="W714" i="3"/>
  <c r="V715" i="3" s="1"/>
  <c r="BF719" i="3"/>
  <c r="BE719" i="3"/>
  <c r="BD720" i="3" s="1"/>
  <c r="AF714" i="3"/>
  <c r="AE714" i="3"/>
  <c r="AB714" i="3"/>
  <c r="AA714" i="3"/>
  <c r="AT562" i="2"/>
  <c r="Y715" i="3"/>
  <c r="U715" i="3"/>
  <c r="U511" i="2"/>
  <c r="V511" i="2"/>
  <c r="AQ563" i="2"/>
  <c r="AP563" i="2"/>
  <c r="P510" i="2"/>
  <c r="O510" i="2"/>
  <c r="AX510" i="2"/>
  <c r="AW510" i="2"/>
  <c r="BB571" i="2"/>
  <c r="BC571" i="2"/>
  <c r="BI725" i="3"/>
  <c r="BH725" i="3"/>
  <c r="AJ580" i="2"/>
  <c r="AO573" i="2"/>
  <c r="AI580" i="2"/>
  <c r="AF581" i="2" s="1"/>
  <c r="AN573" i="2"/>
  <c r="AT751" i="3" l="1"/>
  <c r="AC715" i="3"/>
  <c r="AZ727" i="3"/>
  <c r="Z715" i="3"/>
  <c r="AB715" i="3" s="1"/>
  <c r="AD715" i="3"/>
  <c r="AF715" i="3" s="1"/>
  <c r="AY727" i="3"/>
  <c r="AM722" i="3"/>
  <c r="AL722" i="3"/>
  <c r="X524" i="2"/>
  <c r="W524" i="2"/>
  <c r="X715" i="3"/>
  <c r="AE715" i="3"/>
  <c r="BC720" i="3"/>
  <c r="BF720" i="3" s="1"/>
  <c r="W715" i="3"/>
  <c r="AA715" i="3"/>
  <c r="S512" i="2"/>
  <c r="T512" i="2"/>
  <c r="AT563" i="2"/>
  <c r="AS563" i="2"/>
  <c r="R510" i="2"/>
  <c r="Q510" i="2"/>
  <c r="AY510" i="2"/>
  <c r="AZ510" i="2"/>
  <c r="BE571" i="2"/>
  <c r="BF571" i="2"/>
  <c r="BL725" i="3"/>
  <c r="BK725" i="3"/>
  <c r="AG581" i="2"/>
  <c r="AJ581" i="2" s="1"/>
  <c r="AI581" i="2"/>
  <c r="AG582" i="2" s="1"/>
  <c r="AL574" i="2"/>
  <c r="AK574" i="2"/>
  <c r="AR752" i="3" l="1"/>
  <c r="AQ752" i="3"/>
  <c r="AU752" i="3" s="1"/>
  <c r="BE720" i="3"/>
  <c r="BD721" i="3" s="1"/>
  <c r="AO722" i="3"/>
  <c r="AP722" i="3"/>
  <c r="AV728" i="3"/>
  <c r="AY728" i="3" s="1"/>
  <c r="AW728" i="3"/>
  <c r="Y524" i="2"/>
  <c r="Z524" i="2"/>
  <c r="V512" i="2"/>
  <c r="Y716" i="3"/>
  <c r="AA716" i="3" s="1"/>
  <c r="Z716" i="3"/>
  <c r="AD716" i="3"/>
  <c r="AC716" i="3"/>
  <c r="U716" i="3"/>
  <c r="V716" i="3"/>
  <c r="U512" i="2"/>
  <c r="AP564" i="2"/>
  <c r="AS564" i="2" s="1"/>
  <c r="AQ564" i="2"/>
  <c r="P511" i="2"/>
  <c r="AW511" i="2"/>
  <c r="O511" i="2"/>
  <c r="AX511" i="2"/>
  <c r="BC572" i="2"/>
  <c r="BB572" i="2"/>
  <c r="BI726" i="3"/>
  <c r="BH726" i="3"/>
  <c r="AF582" i="2"/>
  <c r="AJ582" i="2" s="1"/>
  <c r="AO574" i="2"/>
  <c r="AN574" i="2"/>
  <c r="BC721" i="3" l="1"/>
  <c r="BE721" i="3" s="1"/>
  <c r="AT752" i="3"/>
  <c r="AW729" i="3"/>
  <c r="AV729" i="3"/>
  <c r="AZ728" i="3"/>
  <c r="AL723" i="3"/>
  <c r="AM723" i="3"/>
  <c r="X525" i="2"/>
  <c r="W525" i="2"/>
  <c r="X716" i="3"/>
  <c r="AF716" i="3"/>
  <c r="AE716" i="3"/>
  <c r="S513" i="2"/>
  <c r="T513" i="2"/>
  <c r="AB716" i="3"/>
  <c r="W716" i="3"/>
  <c r="AQ565" i="2"/>
  <c r="AP565" i="2"/>
  <c r="AS565" i="2" s="1"/>
  <c r="AT564" i="2"/>
  <c r="AZ511" i="2"/>
  <c r="Q511" i="2"/>
  <c r="R511" i="2"/>
  <c r="AY511" i="2"/>
  <c r="BF572" i="2"/>
  <c r="BE572" i="2"/>
  <c r="BC573" i="2" s="1"/>
  <c r="BL726" i="3"/>
  <c r="BK726" i="3"/>
  <c r="AI582" i="2"/>
  <c r="AF583" i="2" s="1"/>
  <c r="AL575" i="2"/>
  <c r="AK575" i="2"/>
  <c r="AN575" i="2" s="1"/>
  <c r="BF721" i="3" l="1"/>
  <c r="AZ729" i="3"/>
  <c r="AQ753" i="3"/>
  <c r="AR753" i="3"/>
  <c r="AY729" i="3"/>
  <c r="AV730" i="3" s="1"/>
  <c r="AO723" i="3"/>
  <c r="AP723" i="3"/>
  <c r="Y525" i="2"/>
  <c r="Z525" i="2"/>
  <c r="U513" i="2"/>
  <c r="V513" i="2"/>
  <c r="BD722" i="3"/>
  <c r="BC722" i="3"/>
  <c r="BE722" i="3" s="1"/>
  <c r="AC717" i="3"/>
  <c r="AE717" i="3" s="1"/>
  <c r="V717" i="3"/>
  <c r="Y717" i="3"/>
  <c r="U717" i="3"/>
  <c r="Z717" i="3"/>
  <c r="AD717" i="3"/>
  <c r="AQ566" i="2"/>
  <c r="AP566" i="2"/>
  <c r="AT565" i="2"/>
  <c r="P512" i="2"/>
  <c r="O512" i="2"/>
  <c r="Q512" i="2" s="1"/>
  <c r="AW512" i="2"/>
  <c r="AX512" i="2"/>
  <c r="BB573" i="2"/>
  <c r="BF573" i="2" s="1"/>
  <c r="AG583" i="2"/>
  <c r="AJ583" i="2" s="1"/>
  <c r="BH727" i="3"/>
  <c r="BI727" i="3"/>
  <c r="AL576" i="2"/>
  <c r="AK576" i="2"/>
  <c r="AO575" i="2"/>
  <c r="AI583" i="2"/>
  <c r="AU753" i="3" l="1"/>
  <c r="AT753" i="3"/>
  <c r="AW730" i="3"/>
  <c r="AZ730" i="3" s="1"/>
  <c r="AY730" i="3"/>
  <c r="AM724" i="3"/>
  <c r="AL724" i="3"/>
  <c r="W526" i="2"/>
  <c r="Y526" i="2" s="1"/>
  <c r="X526" i="2"/>
  <c r="AB717" i="3"/>
  <c r="AA717" i="3"/>
  <c r="BF722" i="3"/>
  <c r="AF717" i="3"/>
  <c r="W717" i="3"/>
  <c r="X717" i="3"/>
  <c r="BC723" i="3"/>
  <c r="BE723" i="3" s="1"/>
  <c r="BD723" i="3"/>
  <c r="S514" i="2"/>
  <c r="T514" i="2"/>
  <c r="AS566" i="2"/>
  <c r="AT566" i="2"/>
  <c r="AZ512" i="2"/>
  <c r="R512" i="2"/>
  <c r="O513" i="2"/>
  <c r="Q513" i="2" s="1"/>
  <c r="AX513" i="2"/>
  <c r="P513" i="2"/>
  <c r="AW513" i="2"/>
  <c r="AY512" i="2"/>
  <c r="BE573" i="2"/>
  <c r="BC574" i="2" s="1"/>
  <c r="AO576" i="2"/>
  <c r="BK727" i="3"/>
  <c r="BL727" i="3"/>
  <c r="AN576" i="2"/>
  <c r="AG584" i="2"/>
  <c r="AF584" i="2"/>
  <c r="AI584" i="2" s="1"/>
  <c r="AQ754" i="3" l="1"/>
  <c r="AR754" i="3"/>
  <c r="AW731" i="3"/>
  <c r="AV731" i="3"/>
  <c r="AY731" i="3" s="1"/>
  <c r="AO724" i="3"/>
  <c r="AP724" i="3"/>
  <c r="X527" i="2"/>
  <c r="W527" i="2"/>
  <c r="Z526" i="2"/>
  <c r="V514" i="2"/>
  <c r="BF723" i="3"/>
  <c r="BC724" i="3"/>
  <c r="BE724" i="3" s="1"/>
  <c r="BD724" i="3"/>
  <c r="Z718" i="3"/>
  <c r="Y718" i="3"/>
  <c r="AC718" i="3"/>
  <c r="U718" i="3"/>
  <c r="W718" i="3" s="1"/>
  <c r="V718" i="3"/>
  <c r="AD718" i="3"/>
  <c r="U514" i="2"/>
  <c r="AP567" i="2"/>
  <c r="AS567" i="2" s="1"/>
  <c r="AQ567" i="2"/>
  <c r="AW514" i="2"/>
  <c r="P514" i="2"/>
  <c r="O514" i="2"/>
  <c r="AX514" i="2"/>
  <c r="R513" i="2"/>
  <c r="AY513" i="2"/>
  <c r="AZ513" i="2"/>
  <c r="BB574" i="2"/>
  <c r="BF574" i="2" s="1"/>
  <c r="BI728" i="3"/>
  <c r="BH728" i="3"/>
  <c r="AF585" i="2"/>
  <c r="AG585" i="2"/>
  <c r="AL577" i="2"/>
  <c r="AK577" i="2"/>
  <c r="AN577" i="2" s="1"/>
  <c r="AJ584" i="2"/>
  <c r="AU754" i="3" l="1"/>
  <c r="AZ731" i="3"/>
  <c r="AT754" i="3"/>
  <c r="AB718" i="3"/>
  <c r="AM725" i="3"/>
  <c r="AL725" i="3"/>
  <c r="AW732" i="3"/>
  <c r="AV732" i="3"/>
  <c r="AZ732" i="3" s="1"/>
  <c r="Y527" i="2"/>
  <c r="Z527" i="2"/>
  <c r="BC725" i="3"/>
  <c r="BD725" i="3"/>
  <c r="Y719" i="3"/>
  <c r="V719" i="3"/>
  <c r="AC719" i="3"/>
  <c r="AD719" i="3"/>
  <c r="Z719" i="3"/>
  <c r="U719" i="3"/>
  <c r="AF718" i="3"/>
  <c r="AE718" i="3"/>
  <c r="BF724" i="3"/>
  <c r="S515" i="2"/>
  <c r="T515" i="2"/>
  <c r="AA718" i="3"/>
  <c r="X718" i="3"/>
  <c r="AP568" i="2"/>
  <c r="AS568" i="2" s="1"/>
  <c r="AQ568" i="2"/>
  <c r="AT567" i="2"/>
  <c r="AY514" i="2"/>
  <c r="R514" i="2"/>
  <c r="Q514" i="2"/>
  <c r="AZ514" i="2"/>
  <c r="BE574" i="2"/>
  <c r="BB575" i="2" s="1"/>
  <c r="BK728" i="3"/>
  <c r="BL728" i="3"/>
  <c r="AJ585" i="2"/>
  <c r="AL578" i="2"/>
  <c r="AK578" i="2"/>
  <c r="AO577" i="2"/>
  <c r="AI585" i="2"/>
  <c r="AQ755" i="3" l="1"/>
  <c r="AR755" i="3"/>
  <c r="AA719" i="3"/>
  <c r="AY732" i="3"/>
  <c r="AP725" i="3"/>
  <c r="AO725" i="3"/>
  <c r="AE719" i="3"/>
  <c r="W528" i="2"/>
  <c r="X528" i="2"/>
  <c r="X719" i="3"/>
  <c r="AF719" i="3"/>
  <c r="W719" i="3"/>
  <c r="V720" i="3" s="1"/>
  <c r="AB719" i="3"/>
  <c r="U515" i="2"/>
  <c r="V515" i="2"/>
  <c r="BE725" i="3"/>
  <c r="BF725" i="3"/>
  <c r="AQ569" i="2"/>
  <c r="AP569" i="2"/>
  <c r="AT568" i="2"/>
  <c r="AW515" i="2"/>
  <c r="O515" i="2"/>
  <c r="P515" i="2"/>
  <c r="AX515" i="2"/>
  <c r="BC575" i="2"/>
  <c r="BF575" i="2" s="1"/>
  <c r="BE575" i="2"/>
  <c r="BH729" i="3"/>
  <c r="BI729" i="3"/>
  <c r="AO578" i="2"/>
  <c r="AN578" i="2"/>
  <c r="AL579" i="2" s="1"/>
  <c r="AG586" i="2"/>
  <c r="AF586" i="2"/>
  <c r="AT755" i="3" l="1"/>
  <c r="AU755" i="3"/>
  <c r="AM726" i="3"/>
  <c r="AL726" i="3"/>
  <c r="AV733" i="3"/>
  <c r="AY733" i="3" s="1"/>
  <c r="AW733" i="3"/>
  <c r="Z528" i="2"/>
  <c r="Y528" i="2"/>
  <c r="Z720" i="3"/>
  <c r="Y720" i="3"/>
  <c r="AD720" i="3"/>
  <c r="U720" i="3"/>
  <c r="AC720" i="3"/>
  <c r="AE720" i="3" s="1"/>
  <c r="BD726" i="3"/>
  <c r="BC726" i="3"/>
  <c r="T516" i="2"/>
  <c r="S516" i="2"/>
  <c r="AA720" i="3"/>
  <c r="AT569" i="2"/>
  <c r="AS569" i="2"/>
  <c r="R515" i="2"/>
  <c r="Q515" i="2"/>
  <c r="AZ515" i="2"/>
  <c r="AY515" i="2"/>
  <c r="BB576" i="2"/>
  <c r="BE576" i="2" s="1"/>
  <c r="BC576" i="2"/>
  <c r="BK729" i="3"/>
  <c r="BL729" i="3"/>
  <c r="AJ586" i="2"/>
  <c r="AK579" i="2"/>
  <c r="AO579" i="2" s="1"/>
  <c r="AI586" i="2"/>
  <c r="AF587" i="2" s="1"/>
  <c r="AR756" i="3" l="1"/>
  <c r="AQ756" i="3"/>
  <c r="AU756" i="3" s="1"/>
  <c r="AV734" i="3"/>
  <c r="AW734" i="3"/>
  <c r="AZ733" i="3"/>
  <c r="AO726" i="3"/>
  <c r="AP726" i="3"/>
  <c r="AB720" i="3"/>
  <c r="AF720" i="3"/>
  <c r="W529" i="2"/>
  <c r="X529" i="2"/>
  <c r="X720" i="3"/>
  <c r="W720" i="3"/>
  <c r="U516" i="2"/>
  <c r="V516" i="2"/>
  <c r="BE726" i="3"/>
  <c r="BF726" i="3"/>
  <c r="AP570" i="2"/>
  <c r="AQ570" i="2"/>
  <c r="O516" i="2"/>
  <c r="Q516" i="2" s="1"/>
  <c r="AX516" i="2"/>
  <c r="P516" i="2"/>
  <c r="AW516" i="2"/>
  <c r="BC577" i="2"/>
  <c r="BB577" i="2"/>
  <c r="BF576" i="2"/>
  <c r="BI730" i="3"/>
  <c r="BH730" i="3"/>
  <c r="AG587" i="2"/>
  <c r="AJ587" i="2" s="1"/>
  <c r="AN579" i="2"/>
  <c r="AI587" i="2"/>
  <c r="AT756" i="3" l="1"/>
  <c r="AM727" i="3"/>
  <c r="AL727" i="3"/>
  <c r="AY734" i="3"/>
  <c r="AZ734" i="3"/>
  <c r="Y529" i="2"/>
  <c r="Z529" i="2"/>
  <c r="U721" i="3"/>
  <c r="W721" i="3" s="1"/>
  <c r="Z722" i="3" s="1"/>
  <c r="AC721" i="3"/>
  <c r="AD721" i="3"/>
  <c r="V721" i="3"/>
  <c r="Y721" i="3"/>
  <c r="Z721" i="3"/>
  <c r="BD727" i="3"/>
  <c r="BC727" i="3"/>
  <c r="S517" i="2"/>
  <c r="T517" i="2"/>
  <c r="AS570" i="2"/>
  <c r="AT570" i="2"/>
  <c r="R516" i="2"/>
  <c r="AW517" i="2"/>
  <c r="AX517" i="2"/>
  <c r="O517" i="2"/>
  <c r="Q517" i="2" s="1"/>
  <c r="P517" i="2"/>
  <c r="AY516" i="2"/>
  <c r="AZ516" i="2"/>
  <c r="BF577" i="2"/>
  <c r="BL730" i="3"/>
  <c r="BE577" i="2"/>
  <c r="BK730" i="3"/>
  <c r="AK580" i="2"/>
  <c r="AL580" i="2"/>
  <c r="AG588" i="2"/>
  <c r="AF588" i="2"/>
  <c r="AQ757" i="3" l="1"/>
  <c r="AR757" i="3"/>
  <c r="AV735" i="3"/>
  <c r="AY735" i="3" s="1"/>
  <c r="AW735" i="3"/>
  <c r="AO727" i="3"/>
  <c r="AP727" i="3"/>
  <c r="X530" i="2"/>
  <c r="W530" i="2"/>
  <c r="X721" i="3"/>
  <c r="V722" i="3"/>
  <c r="Y722" i="3"/>
  <c r="AC722" i="3"/>
  <c r="AD722" i="3"/>
  <c r="V517" i="2"/>
  <c r="AF721" i="3"/>
  <c r="AE721" i="3"/>
  <c r="AE722" i="3" s="1"/>
  <c r="U722" i="3"/>
  <c r="AB721" i="3"/>
  <c r="AA721" i="3"/>
  <c r="AA722" i="3" s="1"/>
  <c r="AB722" i="3"/>
  <c r="BE727" i="3"/>
  <c r="BF727" i="3"/>
  <c r="U517" i="2"/>
  <c r="AY517" i="2"/>
  <c r="AP571" i="2"/>
  <c r="AS571" i="2" s="1"/>
  <c r="AQ571" i="2"/>
  <c r="AZ517" i="2"/>
  <c r="R517" i="2"/>
  <c r="P518" i="2"/>
  <c r="AW518" i="2"/>
  <c r="O518" i="2"/>
  <c r="AX518" i="2"/>
  <c r="BC578" i="2"/>
  <c r="BB578" i="2"/>
  <c r="BH731" i="3"/>
  <c r="BK731" i="3" s="1"/>
  <c r="BI731" i="3"/>
  <c r="AJ588" i="2"/>
  <c r="AO580" i="2"/>
  <c r="AN580" i="2"/>
  <c r="AI588" i="2"/>
  <c r="AU757" i="3" l="1"/>
  <c r="AT757" i="3"/>
  <c r="AZ735" i="3"/>
  <c r="AW736" i="3"/>
  <c r="AV736" i="3"/>
  <c r="AL728" i="3"/>
  <c r="AM728" i="3"/>
  <c r="X722" i="3"/>
  <c r="Y530" i="2"/>
  <c r="Z530" i="2"/>
  <c r="W722" i="3"/>
  <c r="V723" i="3" s="1"/>
  <c r="AF722" i="3"/>
  <c r="T518" i="2"/>
  <c r="S518" i="2"/>
  <c r="BC728" i="3"/>
  <c r="BE728" i="3" s="1"/>
  <c r="BD728" i="3"/>
  <c r="AT571" i="2"/>
  <c r="AQ572" i="2"/>
  <c r="AP572" i="2"/>
  <c r="AS572" i="2" s="1"/>
  <c r="R518" i="2"/>
  <c r="AZ518" i="2"/>
  <c r="AY518" i="2"/>
  <c r="Q518" i="2"/>
  <c r="BE578" i="2"/>
  <c r="BF578" i="2"/>
  <c r="BH732" i="3"/>
  <c r="BK732" i="3" s="1"/>
  <c r="BI732" i="3"/>
  <c r="BL731" i="3"/>
  <c r="AK581" i="2"/>
  <c r="AN581" i="2" s="1"/>
  <c r="AL581" i="2"/>
  <c r="AF589" i="2"/>
  <c r="AG589" i="2"/>
  <c r="AZ736" i="3" l="1"/>
  <c r="AQ758" i="3"/>
  <c r="AR758" i="3"/>
  <c r="AY736" i="3"/>
  <c r="AW737" i="3" s="1"/>
  <c r="AO728" i="3"/>
  <c r="AP728" i="3"/>
  <c r="AD723" i="3"/>
  <c r="AC723" i="3"/>
  <c r="U723" i="3"/>
  <c r="W723" i="3" s="1"/>
  <c r="Y723" i="3"/>
  <c r="AA723" i="3" s="1"/>
  <c r="Z723" i="3"/>
  <c r="X531" i="2"/>
  <c r="W531" i="2"/>
  <c r="V518" i="2"/>
  <c r="U518" i="2"/>
  <c r="S519" i="2" s="1"/>
  <c r="U519" i="2" s="1"/>
  <c r="AE723" i="3"/>
  <c r="BF728" i="3"/>
  <c r="BD729" i="3"/>
  <c r="BC729" i="3"/>
  <c r="AP573" i="2"/>
  <c r="AS573" i="2" s="1"/>
  <c r="AQ573" i="2"/>
  <c r="AT572" i="2"/>
  <c r="P519" i="2"/>
  <c r="AW519" i="2"/>
  <c r="O519" i="2"/>
  <c r="AX519" i="2"/>
  <c r="BC579" i="2"/>
  <c r="BB579" i="2"/>
  <c r="BI733" i="3"/>
  <c r="BH733" i="3"/>
  <c r="BL732" i="3"/>
  <c r="AK582" i="2"/>
  <c r="AN582" i="2" s="1"/>
  <c r="AL582" i="2"/>
  <c r="AO581" i="2"/>
  <c r="AJ589" i="2"/>
  <c r="AI589" i="2"/>
  <c r="AV737" i="3" l="1"/>
  <c r="AZ737" i="3" s="1"/>
  <c r="AU758" i="3"/>
  <c r="AT758" i="3"/>
  <c r="AF723" i="3"/>
  <c r="AM729" i="3"/>
  <c r="AL729" i="3"/>
  <c r="X723" i="3"/>
  <c r="AB723" i="3"/>
  <c r="Y531" i="2"/>
  <c r="Z531" i="2"/>
  <c r="T519" i="2"/>
  <c r="V519" i="2" s="1"/>
  <c r="BF729" i="3"/>
  <c r="BE729" i="3"/>
  <c r="AC724" i="3"/>
  <c r="AE724" i="3" s="1"/>
  <c r="Z724" i="3"/>
  <c r="Y724" i="3"/>
  <c r="V724" i="3"/>
  <c r="U724" i="3"/>
  <c r="W724" i="3" s="1"/>
  <c r="AD724" i="3"/>
  <c r="T520" i="2"/>
  <c r="S520" i="2"/>
  <c r="U520" i="2" s="1"/>
  <c r="AP574" i="2"/>
  <c r="AS574" i="2" s="1"/>
  <c r="AQ574" i="2"/>
  <c r="AT573" i="2"/>
  <c r="Q519" i="2"/>
  <c r="R519" i="2"/>
  <c r="AZ519" i="2"/>
  <c r="AY519" i="2"/>
  <c r="BF579" i="2"/>
  <c r="BE579" i="2"/>
  <c r="BK733" i="3"/>
  <c r="BL733" i="3"/>
  <c r="AO582" i="2"/>
  <c r="AG590" i="2"/>
  <c r="AF590" i="2"/>
  <c r="AL583" i="2"/>
  <c r="AK583" i="2"/>
  <c r="AY737" i="3" l="1"/>
  <c r="AV738" i="3" s="1"/>
  <c r="AQ759" i="3"/>
  <c r="AR759" i="3"/>
  <c r="AW738" i="3"/>
  <c r="AZ738" i="3" s="1"/>
  <c r="AO729" i="3"/>
  <c r="AP729" i="3"/>
  <c r="X532" i="2"/>
  <c r="W532" i="2"/>
  <c r="AD725" i="3"/>
  <c r="V725" i="3"/>
  <c r="U725" i="3"/>
  <c r="AC725" i="3"/>
  <c r="Z725" i="3"/>
  <c r="Y725" i="3"/>
  <c r="AB724" i="3"/>
  <c r="AA724" i="3"/>
  <c r="S521" i="2"/>
  <c r="U521" i="2" s="1"/>
  <c r="T521" i="2"/>
  <c r="V520" i="2"/>
  <c r="X724" i="3"/>
  <c r="AF724" i="3"/>
  <c r="BC730" i="3"/>
  <c r="BD730" i="3"/>
  <c r="AP575" i="2"/>
  <c r="AS575" i="2" s="1"/>
  <c r="AQ575" i="2"/>
  <c r="AT574" i="2"/>
  <c r="P520" i="2"/>
  <c r="AX520" i="2"/>
  <c r="O520" i="2"/>
  <c r="Q520" i="2" s="1"/>
  <c r="AW520" i="2"/>
  <c r="BC580" i="2"/>
  <c r="BB580" i="2"/>
  <c r="BI734" i="3"/>
  <c r="BH734" i="3"/>
  <c r="AJ590" i="2"/>
  <c r="AO583" i="2"/>
  <c r="AN583" i="2"/>
  <c r="AL584" i="2" s="1"/>
  <c r="AI590" i="2"/>
  <c r="AY738" i="3" l="1"/>
  <c r="AT759" i="3"/>
  <c r="AU759" i="3"/>
  <c r="AL730" i="3"/>
  <c r="AO730" i="3" s="1"/>
  <c r="AM730" i="3"/>
  <c r="AV739" i="3"/>
  <c r="AW739" i="3"/>
  <c r="AF725" i="3"/>
  <c r="AB725" i="3"/>
  <c r="Y532" i="2"/>
  <c r="Z532" i="2"/>
  <c r="AE725" i="3"/>
  <c r="BE730" i="3"/>
  <c r="BF730" i="3"/>
  <c r="AA725" i="3"/>
  <c r="T522" i="2"/>
  <c r="S522" i="2"/>
  <c r="W725" i="3"/>
  <c r="X725" i="3"/>
  <c r="V521" i="2"/>
  <c r="AQ576" i="2"/>
  <c r="AP576" i="2"/>
  <c r="AS576" i="2" s="1"/>
  <c r="AQ577" i="2" s="1"/>
  <c r="AT575" i="2"/>
  <c r="AW521" i="2"/>
  <c r="AX521" i="2"/>
  <c r="P521" i="2"/>
  <c r="O521" i="2"/>
  <c r="R520" i="2"/>
  <c r="AZ520" i="2"/>
  <c r="AY520" i="2"/>
  <c r="BF580" i="2"/>
  <c r="BL734" i="3"/>
  <c r="BK734" i="3"/>
  <c r="BH735" i="3" s="1"/>
  <c r="BK735" i="3" s="1"/>
  <c r="BE580" i="2"/>
  <c r="AK584" i="2"/>
  <c r="AO584" i="2" s="1"/>
  <c r="AF591" i="2"/>
  <c r="AI591" i="2" s="1"/>
  <c r="AG591" i="2"/>
  <c r="AQ760" i="3" l="1"/>
  <c r="AT760" i="3" s="1"/>
  <c r="AR760" i="3"/>
  <c r="AL731" i="3"/>
  <c r="AO731" i="3" s="1"/>
  <c r="AM731" i="3"/>
  <c r="AY739" i="3"/>
  <c r="AZ739" i="3"/>
  <c r="AP730" i="3"/>
  <c r="V522" i="2"/>
  <c r="W533" i="2"/>
  <c r="Y533" i="2" s="1"/>
  <c r="X533" i="2"/>
  <c r="U522" i="2"/>
  <c r="S523" i="2" s="1"/>
  <c r="AD726" i="3"/>
  <c r="Y726" i="3"/>
  <c r="AA726" i="3" s="1"/>
  <c r="U726" i="3"/>
  <c r="W726" i="3" s="1"/>
  <c r="AC726" i="3"/>
  <c r="Z726" i="3"/>
  <c r="V726" i="3"/>
  <c r="BD731" i="3"/>
  <c r="BC731" i="3"/>
  <c r="AP577" i="2"/>
  <c r="AS577" i="2" s="1"/>
  <c r="AP578" i="2" s="1"/>
  <c r="AT576" i="2"/>
  <c r="AY521" i="2"/>
  <c r="Q521" i="2"/>
  <c r="R521" i="2"/>
  <c r="AZ521" i="2"/>
  <c r="BI735" i="3"/>
  <c r="BL735" i="3" s="1"/>
  <c r="BC581" i="2"/>
  <c r="BB581" i="2"/>
  <c r="BH736" i="3"/>
  <c r="BK736" i="3" s="1"/>
  <c r="BI736" i="3"/>
  <c r="AN584" i="2"/>
  <c r="AG592" i="2"/>
  <c r="AF592" i="2"/>
  <c r="AJ591" i="2"/>
  <c r="AR761" i="3" l="1"/>
  <c r="AQ761" i="3"/>
  <c r="AU761" i="3" s="1"/>
  <c r="AU760" i="3"/>
  <c r="AM732" i="3"/>
  <c r="AL732" i="3"/>
  <c r="AW740" i="3"/>
  <c r="AV740" i="3"/>
  <c r="AP731" i="3"/>
  <c r="Z533" i="2"/>
  <c r="T523" i="2"/>
  <c r="W534" i="2"/>
  <c r="X534" i="2"/>
  <c r="AB726" i="3"/>
  <c r="AQ578" i="2"/>
  <c r="BE731" i="3"/>
  <c r="BF731" i="3"/>
  <c r="U523" i="2"/>
  <c r="V523" i="2"/>
  <c r="AF726" i="3"/>
  <c r="AE726" i="3"/>
  <c r="AD727" i="3"/>
  <c r="V727" i="3"/>
  <c r="Z727" i="3"/>
  <c r="U727" i="3"/>
  <c r="AC727" i="3"/>
  <c r="AF727" i="3" s="1"/>
  <c r="Y727" i="3"/>
  <c r="X726" i="3"/>
  <c r="AT577" i="2"/>
  <c r="AX522" i="2"/>
  <c r="O522" i="2"/>
  <c r="AW522" i="2"/>
  <c r="P522" i="2"/>
  <c r="AS578" i="2"/>
  <c r="AT578" i="2"/>
  <c r="BE581" i="2"/>
  <c r="BF581" i="2"/>
  <c r="BI737" i="3"/>
  <c r="BH737" i="3"/>
  <c r="BL736" i="3"/>
  <c r="AL585" i="2"/>
  <c r="AK585" i="2"/>
  <c r="AJ592" i="2"/>
  <c r="AI592" i="2"/>
  <c r="AT761" i="3" l="1"/>
  <c r="AY740" i="3"/>
  <c r="AZ740" i="3"/>
  <c r="AO732" i="3"/>
  <c r="AP732" i="3"/>
  <c r="Y534" i="2"/>
  <c r="Z534" i="2"/>
  <c r="X727" i="3"/>
  <c r="AE727" i="3"/>
  <c r="S524" i="2"/>
  <c r="U524" i="2" s="1"/>
  <c r="T524" i="2"/>
  <c r="W727" i="3"/>
  <c r="BC732" i="3"/>
  <c r="BE732" i="3" s="1"/>
  <c r="BD732" i="3"/>
  <c r="AB727" i="3"/>
  <c r="AA727" i="3"/>
  <c r="AZ522" i="2"/>
  <c r="AY522" i="2"/>
  <c r="Q522" i="2"/>
  <c r="R522" i="2"/>
  <c r="AQ579" i="2"/>
  <c r="AP579" i="2"/>
  <c r="AS579" i="2" s="1"/>
  <c r="BB582" i="2"/>
  <c r="BE582" i="2" s="1"/>
  <c r="BC582" i="2"/>
  <c r="BK737" i="3"/>
  <c r="BL737" i="3"/>
  <c r="AN585" i="2"/>
  <c r="AO585" i="2"/>
  <c r="AF593" i="2"/>
  <c r="AI593" i="2" s="1"/>
  <c r="AG593" i="2"/>
  <c r="AQ762" i="3" l="1"/>
  <c r="AT762" i="3" s="1"/>
  <c r="AR762" i="3"/>
  <c r="AV741" i="3"/>
  <c r="AW741" i="3"/>
  <c r="AL733" i="3"/>
  <c r="AM733" i="3"/>
  <c r="W535" i="2"/>
  <c r="X535" i="2"/>
  <c r="S525" i="2"/>
  <c r="U525" i="2" s="1"/>
  <c r="T525" i="2"/>
  <c r="BC733" i="3"/>
  <c r="BE733" i="3" s="1"/>
  <c r="BD733" i="3"/>
  <c r="BF732" i="3"/>
  <c r="V524" i="2"/>
  <c r="Z728" i="3"/>
  <c r="AC728" i="3"/>
  <c r="AD728" i="3"/>
  <c r="U728" i="3"/>
  <c r="W728" i="3" s="1"/>
  <c r="Y728" i="3"/>
  <c r="AB728" i="3" s="1"/>
  <c r="V728" i="3"/>
  <c r="AX523" i="2"/>
  <c r="P523" i="2"/>
  <c r="O523" i="2"/>
  <c r="Q523" i="2" s="1"/>
  <c r="AW523" i="2"/>
  <c r="AT579" i="2"/>
  <c r="AP580" i="2"/>
  <c r="AQ580" i="2"/>
  <c r="BC583" i="2"/>
  <c r="BB583" i="2"/>
  <c r="BF582" i="2"/>
  <c r="BH738" i="3"/>
  <c r="BK738" i="3" s="1"/>
  <c r="BI738" i="3"/>
  <c r="AL586" i="2"/>
  <c r="AK586" i="2"/>
  <c r="AG594" i="2"/>
  <c r="AF594" i="2"/>
  <c r="AJ593" i="2"/>
  <c r="AQ763" i="3" l="1"/>
  <c r="AT763" i="3" s="1"/>
  <c r="AR763" i="3"/>
  <c r="AU762" i="3"/>
  <c r="AO733" i="3"/>
  <c r="AP733" i="3"/>
  <c r="AY741" i="3"/>
  <c r="AZ741" i="3"/>
  <c r="Y535" i="2"/>
  <c r="Z535" i="2"/>
  <c r="AA728" i="3"/>
  <c r="V729" i="3"/>
  <c r="Z729" i="3"/>
  <c r="AD729" i="3"/>
  <c r="Y729" i="3"/>
  <c r="U729" i="3"/>
  <c r="AC729" i="3"/>
  <c r="BF733" i="3"/>
  <c r="AE728" i="3"/>
  <c r="AF728" i="3"/>
  <c r="T526" i="2"/>
  <c r="S526" i="2"/>
  <c r="U526" i="2" s="1"/>
  <c r="BC734" i="3"/>
  <c r="BD734" i="3"/>
  <c r="X728" i="3"/>
  <c r="V525" i="2"/>
  <c r="AZ523" i="2"/>
  <c r="AY523" i="2"/>
  <c r="R523" i="2"/>
  <c r="O524" i="2"/>
  <c r="Q524" i="2" s="1"/>
  <c r="AW524" i="2"/>
  <c r="P524" i="2"/>
  <c r="AX524" i="2"/>
  <c r="AS580" i="2"/>
  <c r="AT580" i="2"/>
  <c r="BF583" i="2"/>
  <c r="BE583" i="2"/>
  <c r="BI739" i="3"/>
  <c r="BH739" i="3"/>
  <c r="BL738" i="3"/>
  <c r="AN586" i="2"/>
  <c r="AO586" i="2"/>
  <c r="AJ594" i="2"/>
  <c r="AI594" i="2"/>
  <c r="AQ764" i="3" l="1"/>
  <c r="AT764" i="3" s="1"/>
  <c r="AR764" i="3"/>
  <c r="AU763" i="3"/>
  <c r="X729" i="3"/>
  <c r="AL734" i="3"/>
  <c r="AM734" i="3"/>
  <c r="AW742" i="3"/>
  <c r="AV742" i="3"/>
  <c r="AZ742" i="3" s="1"/>
  <c r="W536" i="2"/>
  <c r="Y536" i="2" s="1"/>
  <c r="X536" i="2"/>
  <c r="AF729" i="3"/>
  <c r="V526" i="2"/>
  <c r="BE734" i="3"/>
  <c r="BF734" i="3"/>
  <c r="W729" i="3"/>
  <c r="T527" i="2"/>
  <c r="S527" i="2"/>
  <c r="AE729" i="3"/>
  <c r="AB729" i="3"/>
  <c r="AA729" i="3"/>
  <c r="AY524" i="2"/>
  <c r="AZ524" i="2"/>
  <c r="O525" i="2"/>
  <c r="P525" i="2"/>
  <c r="AW525" i="2"/>
  <c r="AX525" i="2"/>
  <c r="R524" i="2"/>
  <c r="AQ581" i="2"/>
  <c r="AP581" i="2"/>
  <c r="BB584" i="2"/>
  <c r="BC584" i="2"/>
  <c r="BK739" i="3"/>
  <c r="BL739" i="3"/>
  <c r="AK587" i="2"/>
  <c r="AN587" i="2" s="1"/>
  <c r="AL587" i="2"/>
  <c r="AF595" i="2"/>
  <c r="AI595" i="2" s="1"/>
  <c r="AG595" i="2"/>
  <c r="AQ765" i="3" l="1"/>
  <c r="AT765" i="3" s="1"/>
  <c r="AR765" i="3"/>
  <c r="AU764" i="3"/>
  <c r="AY742" i="3"/>
  <c r="AV743" i="3" s="1"/>
  <c r="AO734" i="3"/>
  <c r="AP734" i="3"/>
  <c r="W537" i="2"/>
  <c r="X537" i="2"/>
  <c r="Z536" i="2"/>
  <c r="AD730" i="3"/>
  <c r="V730" i="3"/>
  <c r="Y730" i="3"/>
  <c r="AC730" i="3"/>
  <c r="U730" i="3"/>
  <c r="W730" i="3" s="1"/>
  <c r="Z730" i="3"/>
  <c r="U527" i="2"/>
  <c r="V527" i="2"/>
  <c r="BC735" i="3"/>
  <c r="BE735" i="3" s="1"/>
  <c r="BD735" i="3"/>
  <c r="AZ525" i="2"/>
  <c r="AY525" i="2"/>
  <c r="Q525" i="2"/>
  <c r="R525" i="2"/>
  <c r="AT581" i="2"/>
  <c r="AS581" i="2"/>
  <c r="AQ582" i="2" s="1"/>
  <c r="BE584" i="2"/>
  <c r="BF584" i="2"/>
  <c r="BH740" i="3"/>
  <c r="BK740" i="3" s="1"/>
  <c r="BI740" i="3"/>
  <c r="AK588" i="2"/>
  <c r="AL588" i="2"/>
  <c r="AO587" i="2"/>
  <c r="AG596" i="2"/>
  <c r="AF596" i="2"/>
  <c r="AJ595" i="2"/>
  <c r="AR766" i="3" l="1"/>
  <c r="AQ766" i="3"/>
  <c r="AU766" i="3" s="1"/>
  <c r="AU765" i="3"/>
  <c r="AW743" i="3"/>
  <c r="AL735" i="3"/>
  <c r="AM735" i="3"/>
  <c r="AY743" i="3"/>
  <c r="AZ743" i="3"/>
  <c r="AF730" i="3"/>
  <c r="Y537" i="2"/>
  <c r="Z537" i="2"/>
  <c r="AE730" i="3"/>
  <c r="U731" i="3"/>
  <c r="W731" i="3" s="1"/>
  <c r="Z731" i="3"/>
  <c r="AC731" i="3"/>
  <c r="Y731" i="3"/>
  <c r="AD731" i="3"/>
  <c r="V731" i="3"/>
  <c r="BF735" i="3"/>
  <c r="AB730" i="3"/>
  <c r="BD736" i="3"/>
  <c r="BC736" i="3"/>
  <c r="T528" i="2"/>
  <c r="S528" i="2"/>
  <c r="U528" i="2" s="1"/>
  <c r="X730" i="3"/>
  <c r="AA730" i="3"/>
  <c r="P526" i="2"/>
  <c r="AX526" i="2"/>
  <c r="O526" i="2"/>
  <c r="AW526" i="2"/>
  <c r="AY526" i="2" s="1"/>
  <c r="AP582" i="2"/>
  <c r="AS582" i="2" s="1"/>
  <c r="BB585" i="2"/>
  <c r="BC585" i="2"/>
  <c r="BH741" i="3"/>
  <c r="BK741" i="3" s="1"/>
  <c r="BI741" i="3"/>
  <c r="BL740" i="3"/>
  <c r="AO588" i="2"/>
  <c r="AN588" i="2"/>
  <c r="AJ596" i="2"/>
  <c r="AI596" i="2"/>
  <c r="AT766" i="3" l="1"/>
  <c r="AV744" i="3"/>
  <c r="AW744" i="3"/>
  <c r="AO735" i="3"/>
  <c r="AP735" i="3"/>
  <c r="AA731" i="3"/>
  <c r="W538" i="2"/>
  <c r="X538" i="2"/>
  <c r="AF731" i="3"/>
  <c r="AE731" i="3"/>
  <c r="BF736" i="3"/>
  <c r="U732" i="3"/>
  <c r="AC732" i="3"/>
  <c r="Y732" i="3"/>
  <c r="V732" i="3"/>
  <c r="AD732" i="3"/>
  <c r="Z732" i="3"/>
  <c r="BE736" i="3"/>
  <c r="V528" i="2"/>
  <c r="S529" i="2"/>
  <c r="U529" i="2" s="1"/>
  <c r="T529" i="2"/>
  <c r="AB731" i="3"/>
  <c r="X731" i="3"/>
  <c r="R526" i="2"/>
  <c r="AZ526" i="2"/>
  <c r="Q526" i="2"/>
  <c r="AT582" i="2"/>
  <c r="AP583" i="2"/>
  <c r="AQ583" i="2"/>
  <c r="BE585" i="2"/>
  <c r="BF585" i="2"/>
  <c r="BH742" i="3"/>
  <c r="BK742" i="3" s="1"/>
  <c r="BI742" i="3"/>
  <c r="BL741" i="3"/>
  <c r="AL589" i="2"/>
  <c r="AK589" i="2"/>
  <c r="AF597" i="2"/>
  <c r="AI597" i="2" s="1"/>
  <c r="AG597" i="2"/>
  <c r="AR767" i="3" l="1"/>
  <c r="AQ767" i="3"/>
  <c r="AU767" i="3" s="1"/>
  <c r="AM736" i="3"/>
  <c r="AL736" i="3"/>
  <c r="AY744" i="3"/>
  <c r="AZ744" i="3"/>
  <c r="Y538" i="2"/>
  <c r="Z538" i="2"/>
  <c r="AE732" i="3"/>
  <c r="AB732" i="3"/>
  <c r="T530" i="2"/>
  <c r="S530" i="2"/>
  <c r="AA732" i="3"/>
  <c r="V529" i="2"/>
  <c r="AF732" i="3"/>
  <c r="BC737" i="3"/>
  <c r="BD737" i="3"/>
  <c r="W732" i="3"/>
  <c r="X732" i="3"/>
  <c r="AX527" i="2"/>
  <c r="P527" i="2"/>
  <c r="AW527" i="2"/>
  <c r="O527" i="2"/>
  <c r="AS583" i="2"/>
  <c r="AT583" i="2"/>
  <c r="BC586" i="2"/>
  <c r="BB586" i="2"/>
  <c r="BH743" i="3"/>
  <c r="BK743" i="3" s="1"/>
  <c r="BI743" i="3"/>
  <c r="BL742" i="3"/>
  <c r="AO589" i="2"/>
  <c r="AN589" i="2"/>
  <c r="AG598" i="2"/>
  <c r="AF598" i="2"/>
  <c r="AI598" i="2" s="1"/>
  <c r="AJ597" i="2"/>
  <c r="V530" i="2" l="1"/>
  <c r="AT767" i="3"/>
  <c r="AP736" i="3"/>
  <c r="AV745" i="3"/>
  <c r="AY745" i="3" s="1"/>
  <c r="AW745" i="3"/>
  <c r="AO736" i="3"/>
  <c r="X539" i="2"/>
  <c r="W539" i="2"/>
  <c r="U530" i="2"/>
  <c r="T531" i="2" s="1"/>
  <c r="AC733" i="3"/>
  <c r="AD733" i="3"/>
  <c r="Y733" i="3"/>
  <c r="U733" i="3"/>
  <c r="Z733" i="3"/>
  <c r="V733" i="3"/>
  <c r="BE737" i="3"/>
  <c r="BF737" i="3"/>
  <c r="AY527" i="2"/>
  <c r="AZ527" i="2"/>
  <c r="Q527" i="2"/>
  <c r="R527" i="2"/>
  <c r="AP584" i="2"/>
  <c r="AQ584" i="2"/>
  <c r="BF586" i="2"/>
  <c r="BE586" i="2"/>
  <c r="BI744" i="3"/>
  <c r="BH744" i="3"/>
  <c r="BL743" i="3"/>
  <c r="AL590" i="2"/>
  <c r="AK590" i="2"/>
  <c r="AF599" i="2"/>
  <c r="AI599" i="2" s="1"/>
  <c r="AG599" i="2"/>
  <c r="AJ598" i="2"/>
  <c r="AR768" i="3" l="1"/>
  <c r="AQ768" i="3"/>
  <c r="AU768" i="3" s="1"/>
  <c r="AW746" i="3"/>
  <c r="AV746" i="3"/>
  <c r="AZ745" i="3"/>
  <c r="AL737" i="3"/>
  <c r="AO737" i="3" s="1"/>
  <c r="AM737" i="3"/>
  <c r="Y539" i="2"/>
  <c r="Z539" i="2"/>
  <c r="S531" i="2"/>
  <c r="U531" i="2" s="1"/>
  <c r="X733" i="3"/>
  <c r="W733" i="3"/>
  <c r="U734" i="3" s="1"/>
  <c r="AF733" i="3"/>
  <c r="AE733" i="3"/>
  <c r="BC738" i="3"/>
  <c r="BD738" i="3"/>
  <c r="Y734" i="3"/>
  <c r="AA733" i="3"/>
  <c r="AB733" i="3"/>
  <c r="P528" i="2"/>
  <c r="O528" i="2"/>
  <c r="AW528" i="2"/>
  <c r="AX528" i="2"/>
  <c r="AS584" i="2"/>
  <c r="AT584" i="2"/>
  <c r="BB587" i="2"/>
  <c r="BE587" i="2" s="1"/>
  <c r="BC587" i="2"/>
  <c r="BK744" i="3"/>
  <c r="BL744" i="3"/>
  <c r="AN590" i="2"/>
  <c r="AO590" i="2"/>
  <c r="AG600" i="2"/>
  <c r="AF600" i="2"/>
  <c r="AJ599" i="2"/>
  <c r="V531" i="2" l="1"/>
  <c r="V734" i="3"/>
  <c r="AT768" i="3"/>
  <c r="AC734" i="3"/>
  <c r="AD734" i="3"/>
  <c r="AF734" i="3" s="1"/>
  <c r="Z734" i="3"/>
  <c r="AB734" i="3" s="1"/>
  <c r="AL738" i="3"/>
  <c r="AM738" i="3"/>
  <c r="AY746" i="3"/>
  <c r="AZ746" i="3"/>
  <c r="AP737" i="3"/>
  <c r="X540" i="2"/>
  <c r="W540" i="2"/>
  <c r="BF738" i="3"/>
  <c r="AE734" i="3"/>
  <c r="W734" i="3"/>
  <c r="X734" i="3"/>
  <c r="AA734" i="3"/>
  <c r="S532" i="2"/>
  <c r="U532" i="2" s="1"/>
  <c r="T532" i="2"/>
  <c r="BE738" i="3"/>
  <c r="AY528" i="2"/>
  <c r="AZ528" i="2"/>
  <c r="Q528" i="2"/>
  <c r="R528" i="2"/>
  <c r="AP585" i="2"/>
  <c r="AQ585" i="2"/>
  <c r="BC588" i="2"/>
  <c r="BB588" i="2"/>
  <c r="BF587" i="2"/>
  <c r="BI745" i="3"/>
  <c r="BH745" i="3"/>
  <c r="AJ600" i="2"/>
  <c r="AK591" i="2"/>
  <c r="AN591" i="2" s="1"/>
  <c r="AL591" i="2"/>
  <c r="AI600" i="2"/>
  <c r="Z540" i="2" l="1"/>
  <c r="AR769" i="3"/>
  <c r="AQ769" i="3"/>
  <c r="AV747" i="3"/>
  <c r="AY747" i="3" s="1"/>
  <c r="AW747" i="3"/>
  <c r="AO738" i="3"/>
  <c r="AP738" i="3"/>
  <c r="Y540" i="2"/>
  <c r="S533" i="2"/>
  <c r="T533" i="2"/>
  <c r="Y735" i="3"/>
  <c r="U735" i="3"/>
  <c r="W735" i="3" s="1"/>
  <c r="AC735" i="3"/>
  <c r="Z735" i="3"/>
  <c r="AD735" i="3"/>
  <c r="V735" i="3"/>
  <c r="V532" i="2"/>
  <c r="BD739" i="3"/>
  <c r="BC739" i="3"/>
  <c r="AE735" i="3"/>
  <c r="AX529" i="2"/>
  <c r="P529" i="2"/>
  <c r="AW529" i="2"/>
  <c r="O529" i="2"/>
  <c r="AS585" i="2"/>
  <c r="AT585" i="2"/>
  <c r="BE588" i="2"/>
  <c r="BF588" i="2"/>
  <c r="BL745" i="3"/>
  <c r="BK745" i="3"/>
  <c r="AL592" i="2"/>
  <c r="AK592" i="2"/>
  <c r="AO591" i="2"/>
  <c r="AF601" i="2"/>
  <c r="AI601" i="2" s="1"/>
  <c r="AG601" i="2"/>
  <c r="AU769" i="3" l="1"/>
  <c r="AT769" i="3"/>
  <c r="AV748" i="3"/>
  <c r="AW748" i="3"/>
  <c r="AZ747" i="3"/>
  <c r="AL739" i="3"/>
  <c r="AO739" i="3" s="1"/>
  <c r="AM739" i="3"/>
  <c r="W541" i="2"/>
  <c r="X541" i="2"/>
  <c r="AB735" i="3"/>
  <c r="BE739" i="3"/>
  <c r="BF739" i="3"/>
  <c r="X735" i="3"/>
  <c r="AA735" i="3"/>
  <c r="Y736" i="3"/>
  <c r="V736" i="3"/>
  <c r="U736" i="3"/>
  <c r="AD736" i="3"/>
  <c r="Z736" i="3"/>
  <c r="AC736" i="3"/>
  <c r="AF735" i="3"/>
  <c r="U533" i="2"/>
  <c r="V533" i="2"/>
  <c r="R529" i="2"/>
  <c r="AZ529" i="2"/>
  <c r="AY529" i="2"/>
  <c r="Q529" i="2"/>
  <c r="AQ586" i="2"/>
  <c r="AP586" i="2"/>
  <c r="BC589" i="2"/>
  <c r="BB589" i="2"/>
  <c r="BI746" i="3"/>
  <c r="BH746" i="3"/>
  <c r="AO592" i="2"/>
  <c r="AN592" i="2"/>
  <c r="AG602" i="2"/>
  <c r="AF602" i="2"/>
  <c r="AJ601" i="2"/>
  <c r="AR770" i="3" l="1"/>
  <c r="AQ770" i="3"/>
  <c r="AU770" i="3" s="1"/>
  <c r="AP739" i="3"/>
  <c r="AM740" i="3"/>
  <c r="AL740" i="3"/>
  <c r="AY748" i="3"/>
  <c r="AZ748" i="3"/>
  <c r="Z541" i="2"/>
  <c r="Y541" i="2"/>
  <c r="AF736" i="3"/>
  <c r="W736" i="3"/>
  <c r="X736" i="3"/>
  <c r="AE736" i="3"/>
  <c r="AB736" i="3"/>
  <c r="S534" i="2"/>
  <c r="U534" i="2" s="1"/>
  <c r="T534" i="2"/>
  <c r="AA736" i="3"/>
  <c r="BD740" i="3"/>
  <c r="BC740" i="3"/>
  <c r="BE740" i="3" s="1"/>
  <c r="AX530" i="2"/>
  <c r="O530" i="2"/>
  <c r="P530" i="2"/>
  <c r="AW530" i="2"/>
  <c r="AS586" i="2"/>
  <c r="AT586" i="2"/>
  <c r="BE589" i="2"/>
  <c r="BF589" i="2"/>
  <c r="BK746" i="3"/>
  <c r="BL746" i="3"/>
  <c r="AK593" i="2"/>
  <c r="AL593" i="2"/>
  <c r="AJ602" i="2"/>
  <c r="AI602" i="2"/>
  <c r="AT770" i="3" l="1"/>
  <c r="AO740" i="3"/>
  <c r="AP740" i="3"/>
  <c r="AV749" i="3"/>
  <c r="AY749" i="3" s="1"/>
  <c r="AW749" i="3"/>
  <c r="W542" i="2"/>
  <c r="Y542" i="2" s="1"/>
  <c r="X542" i="2"/>
  <c r="BF740" i="3"/>
  <c r="T535" i="2"/>
  <c r="S535" i="2"/>
  <c r="BD741" i="3"/>
  <c r="BC741" i="3"/>
  <c r="V534" i="2"/>
  <c r="Y737" i="3"/>
  <c r="AA737" i="3" s="1"/>
  <c r="AC737" i="3"/>
  <c r="U737" i="3"/>
  <c r="W737" i="3" s="1"/>
  <c r="Z737" i="3"/>
  <c r="V737" i="3"/>
  <c r="AD737" i="3"/>
  <c r="AY530" i="2"/>
  <c r="AZ530" i="2"/>
  <c r="Q530" i="2"/>
  <c r="R530" i="2"/>
  <c r="AQ587" i="2"/>
  <c r="AP587" i="2"/>
  <c r="BC590" i="2"/>
  <c r="BB590" i="2"/>
  <c r="BH747" i="3"/>
  <c r="BK747" i="3" s="1"/>
  <c r="BI747" i="3"/>
  <c r="AO593" i="2"/>
  <c r="AN593" i="2"/>
  <c r="AF603" i="2"/>
  <c r="AI603" i="2" s="1"/>
  <c r="AG603" i="2"/>
  <c r="AR771" i="3" l="1"/>
  <c r="AQ771" i="3"/>
  <c r="AU771" i="3" s="1"/>
  <c r="AL741" i="3"/>
  <c r="AO741" i="3" s="1"/>
  <c r="AM741" i="3"/>
  <c r="AV750" i="3"/>
  <c r="AW750" i="3"/>
  <c r="AZ749" i="3"/>
  <c r="X543" i="2"/>
  <c r="W543" i="2"/>
  <c r="Z542" i="2"/>
  <c r="X737" i="3"/>
  <c r="U738" i="3"/>
  <c r="AC738" i="3"/>
  <c r="Z738" i="3"/>
  <c r="AD738" i="3"/>
  <c r="Y738" i="3"/>
  <c r="V738" i="3"/>
  <c r="W738" i="3"/>
  <c r="AF737" i="3"/>
  <c r="AE737" i="3"/>
  <c r="U535" i="2"/>
  <c r="V535" i="2"/>
  <c r="AA738" i="3"/>
  <c r="AB737" i="3"/>
  <c r="BE741" i="3"/>
  <c r="BF741" i="3"/>
  <c r="AW531" i="2"/>
  <c r="AY531" i="2" s="1"/>
  <c r="P531" i="2"/>
  <c r="O531" i="2"/>
  <c r="AX531" i="2"/>
  <c r="AT587" i="2"/>
  <c r="AS587" i="2"/>
  <c r="BF590" i="2"/>
  <c r="BE590" i="2"/>
  <c r="BI748" i="3"/>
  <c r="BH748" i="3"/>
  <c r="BL747" i="3"/>
  <c r="AK594" i="2"/>
  <c r="AN594" i="2" s="1"/>
  <c r="AL594" i="2"/>
  <c r="AG604" i="2"/>
  <c r="AF604" i="2"/>
  <c r="AJ603" i="2"/>
  <c r="AT771" i="3" l="1"/>
  <c r="AY750" i="3"/>
  <c r="AZ750" i="3"/>
  <c r="AM742" i="3"/>
  <c r="AL742" i="3"/>
  <c r="AE738" i="3"/>
  <c r="AP741" i="3"/>
  <c r="Y543" i="2"/>
  <c r="Z543" i="2"/>
  <c r="AF738" i="3"/>
  <c r="U739" i="3"/>
  <c r="W739" i="3" s="1"/>
  <c r="V739" i="3"/>
  <c r="Z739" i="3"/>
  <c r="AC739" i="3"/>
  <c r="AE739" i="3" s="1"/>
  <c r="Y739" i="3"/>
  <c r="AD739" i="3"/>
  <c r="BC742" i="3"/>
  <c r="BD742" i="3"/>
  <c r="T536" i="2"/>
  <c r="S536" i="2"/>
  <c r="AB738" i="3"/>
  <c r="X738" i="3"/>
  <c r="AZ531" i="2"/>
  <c r="Q531" i="2"/>
  <c r="R531" i="2"/>
  <c r="AP588" i="2"/>
  <c r="AQ588" i="2"/>
  <c r="BL748" i="3"/>
  <c r="BC591" i="2"/>
  <c r="BB591" i="2"/>
  <c r="BK748" i="3"/>
  <c r="AL595" i="2"/>
  <c r="AK595" i="2"/>
  <c r="AN595" i="2" s="1"/>
  <c r="AO594" i="2"/>
  <c r="AJ604" i="2"/>
  <c r="AI604" i="2"/>
  <c r="AQ772" i="3" l="1"/>
  <c r="AT772" i="3" s="1"/>
  <c r="AR772" i="3"/>
  <c r="AO742" i="3"/>
  <c r="AP742" i="3"/>
  <c r="AV751" i="3"/>
  <c r="AW751" i="3"/>
  <c r="AY751" i="3"/>
  <c r="W544" i="2"/>
  <c r="Y544" i="2" s="1"/>
  <c r="X544" i="2"/>
  <c r="AB739" i="3"/>
  <c r="V536" i="2"/>
  <c r="AD740" i="3"/>
  <c r="Y740" i="3"/>
  <c r="U740" i="3"/>
  <c r="W740" i="3" s="1"/>
  <c r="Z740" i="3"/>
  <c r="V740" i="3"/>
  <c r="AC740" i="3"/>
  <c r="X739" i="3"/>
  <c r="U536" i="2"/>
  <c r="BE742" i="3"/>
  <c r="BF742" i="3"/>
  <c r="AF739" i="3"/>
  <c r="AA739" i="3"/>
  <c r="AX532" i="2"/>
  <c r="AW532" i="2"/>
  <c r="O532" i="2"/>
  <c r="P532" i="2"/>
  <c r="AT588" i="2"/>
  <c r="AS588" i="2"/>
  <c r="BF591" i="2"/>
  <c r="BE591" i="2"/>
  <c r="BC592" i="2" s="1"/>
  <c r="BH749" i="3"/>
  <c r="BI749" i="3"/>
  <c r="AK596" i="2"/>
  <c r="AN596" i="2" s="1"/>
  <c r="AL596" i="2"/>
  <c r="AO595" i="2"/>
  <c r="AF605" i="2"/>
  <c r="AG605" i="2"/>
  <c r="AR773" i="3" l="1"/>
  <c r="AQ773" i="3"/>
  <c r="AU773" i="3" s="1"/>
  <c r="AU772" i="3"/>
  <c r="AZ751" i="3"/>
  <c r="AW752" i="3"/>
  <c r="AV752" i="3"/>
  <c r="AZ752" i="3" s="1"/>
  <c r="AL743" i="3"/>
  <c r="AM743" i="3"/>
  <c r="AO743" i="3"/>
  <c r="AB740" i="3"/>
  <c r="Z544" i="2"/>
  <c r="W545" i="2"/>
  <c r="Y545" i="2" s="1"/>
  <c r="X545" i="2"/>
  <c r="AF740" i="3"/>
  <c r="AA740" i="3"/>
  <c r="T537" i="2"/>
  <c r="S537" i="2"/>
  <c r="BD743" i="3"/>
  <c r="BC743" i="3"/>
  <c r="Y741" i="3"/>
  <c r="V741" i="3"/>
  <c r="AD741" i="3"/>
  <c r="AC741" i="3"/>
  <c r="Z741" i="3"/>
  <c r="U741" i="3"/>
  <c r="X741" i="3" s="1"/>
  <c r="X740" i="3"/>
  <c r="AE740" i="3"/>
  <c r="Q532" i="2"/>
  <c r="R532" i="2"/>
  <c r="AY532" i="2"/>
  <c r="AZ532" i="2"/>
  <c r="AP589" i="2"/>
  <c r="AS589" i="2" s="1"/>
  <c r="AQ589" i="2"/>
  <c r="BB592" i="2"/>
  <c r="BE592" i="2" s="1"/>
  <c r="BK749" i="3"/>
  <c r="BL749" i="3"/>
  <c r="AL597" i="2"/>
  <c r="AK597" i="2"/>
  <c r="AO596" i="2"/>
  <c r="AJ605" i="2"/>
  <c r="AI605" i="2"/>
  <c r="AP743" i="3" l="1"/>
  <c r="AY752" i="3"/>
  <c r="AW753" i="3" s="1"/>
  <c r="AT773" i="3"/>
  <c r="AM744" i="3"/>
  <c r="AL744" i="3"/>
  <c r="W546" i="2"/>
  <c r="Y546" i="2" s="1"/>
  <c r="X546" i="2"/>
  <c r="Z545" i="2"/>
  <c r="W741" i="3"/>
  <c r="Y742" i="3" s="1"/>
  <c r="AE741" i="3"/>
  <c r="BF743" i="3"/>
  <c r="AF741" i="3"/>
  <c r="BE743" i="3"/>
  <c r="AB741" i="3"/>
  <c r="U537" i="2"/>
  <c r="V537" i="2"/>
  <c r="AA741" i="3"/>
  <c r="O533" i="2"/>
  <c r="AX533" i="2"/>
  <c r="P533" i="2"/>
  <c r="AW533" i="2"/>
  <c r="AT589" i="2"/>
  <c r="AP590" i="2"/>
  <c r="AS590" i="2" s="1"/>
  <c r="AQ590" i="2"/>
  <c r="BF592" i="2"/>
  <c r="BB593" i="2"/>
  <c r="BC593" i="2"/>
  <c r="BH750" i="3"/>
  <c r="BK750" i="3" s="1"/>
  <c r="BI750" i="3"/>
  <c r="AO597" i="2"/>
  <c r="AN597" i="2"/>
  <c r="AG606" i="2"/>
  <c r="AF606" i="2"/>
  <c r="AI606" i="2" s="1"/>
  <c r="AV753" i="3" l="1"/>
  <c r="AQ774" i="3"/>
  <c r="AT774" i="3" s="1"/>
  <c r="AR774" i="3"/>
  <c r="AO744" i="3"/>
  <c r="AP744" i="3"/>
  <c r="AC742" i="3"/>
  <c r="AE742" i="3" s="1"/>
  <c r="Z742" i="3"/>
  <c r="V742" i="3"/>
  <c r="U742" i="3"/>
  <c r="W742" i="3" s="1"/>
  <c r="AD742" i="3"/>
  <c r="AF742" i="3" s="1"/>
  <c r="Z546" i="2"/>
  <c r="W547" i="2"/>
  <c r="Y547" i="2" s="1"/>
  <c r="X547" i="2"/>
  <c r="AA742" i="3"/>
  <c r="AB742" i="3"/>
  <c r="BD744" i="3"/>
  <c r="BC744" i="3"/>
  <c r="T538" i="2"/>
  <c r="S538" i="2"/>
  <c r="Q533" i="2"/>
  <c r="R533" i="2"/>
  <c r="AZ533" i="2"/>
  <c r="AY533" i="2"/>
  <c r="AP591" i="2"/>
  <c r="AS591" i="2" s="1"/>
  <c r="AQ591" i="2"/>
  <c r="AT590" i="2"/>
  <c r="BE593" i="2"/>
  <c r="BF593" i="2"/>
  <c r="BI751" i="3"/>
  <c r="BH751" i="3"/>
  <c r="BL750" i="3"/>
  <c r="AL598" i="2"/>
  <c r="AK598" i="2"/>
  <c r="AF607" i="2"/>
  <c r="AI607" i="2" s="1"/>
  <c r="AG607" i="2"/>
  <c r="AJ606" i="2"/>
  <c r="AR775" i="3" l="1"/>
  <c r="AQ775" i="3"/>
  <c r="AU774" i="3"/>
  <c r="AZ753" i="3"/>
  <c r="AY753" i="3"/>
  <c r="AM745" i="3"/>
  <c r="AL745" i="3"/>
  <c r="X742" i="3"/>
  <c r="X548" i="2"/>
  <c r="W548" i="2"/>
  <c r="Z548" i="2" s="1"/>
  <c r="Z547" i="2"/>
  <c r="V538" i="2"/>
  <c r="BE744" i="3"/>
  <c r="BF744" i="3"/>
  <c r="U538" i="2"/>
  <c r="V743" i="3"/>
  <c r="Z743" i="3"/>
  <c r="U743" i="3"/>
  <c r="AD743" i="3"/>
  <c r="Y743" i="3"/>
  <c r="AC743" i="3"/>
  <c r="AW534" i="2"/>
  <c r="AX534" i="2"/>
  <c r="O534" i="2"/>
  <c r="Q534" i="2" s="1"/>
  <c r="P534" i="2"/>
  <c r="BL751" i="3"/>
  <c r="AP592" i="2"/>
  <c r="AQ592" i="2"/>
  <c r="AT591" i="2"/>
  <c r="BB594" i="2"/>
  <c r="BC594" i="2"/>
  <c r="BK751" i="3"/>
  <c r="AN598" i="2"/>
  <c r="AO598" i="2"/>
  <c r="AG608" i="2"/>
  <c r="AF608" i="2"/>
  <c r="AJ607" i="2"/>
  <c r="AT775" i="3" l="1"/>
  <c r="AU775" i="3"/>
  <c r="AV754" i="3"/>
  <c r="AY754" i="3" s="1"/>
  <c r="AW754" i="3"/>
  <c r="X743" i="3"/>
  <c r="AP745" i="3"/>
  <c r="AO745" i="3"/>
  <c r="Y548" i="2"/>
  <c r="W743" i="3"/>
  <c r="V744" i="3" s="1"/>
  <c r="AF743" i="3"/>
  <c r="AE743" i="3"/>
  <c r="T539" i="2"/>
  <c r="S539" i="2"/>
  <c r="U539" i="2" s="1"/>
  <c r="BC745" i="3"/>
  <c r="BE745" i="3" s="1"/>
  <c r="BD745" i="3"/>
  <c r="AB743" i="3"/>
  <c r="AA743" i="3"/>
  <c r="R534" i="2"/>
  <c r="AZ534" i="2"/>
  <c r="P535" i="2"/>
  <c r="AW535" i="2"/>
  <c r="AX535" i="2"/>
  <c r="O535" i="2"/>
  <c r="AY534" i="2"/>
  <c r="AS592" i="2"/>
  <c r="AT592" i="2"/>
  <c r="BE594" i="2"/>
  <c r="BF594" i="2"/>
  <c r="BI752" i="3"/>
  <c r="BH752" i="3"/>
  <c r="BK752" i="3" s="1"/>
  <c r="AJ608" i="2"/>
  <c r="AL599" i="2"/>
  <c r="AK599" i="2"/>
  <c r="AN599" i="2" s="1"/>
  <c r="AI608" i="2"/>
  <c r="AG609" i="2" s="1"/>
  <c r="AV755" i="3" l="1"/>
  <c r="AY755" i="3" s="1"/>
  <c r="AW755" i="3"/>
  <c r="AZ754" i="3"/>
  <c r="AQ776" i="3"/>
  <c r="AT776" i="3" s="1"/>
  <c r="AR776" i="3"/>
  <c r="AM746" i="3"/>
  <c r="AL746" i="3"/>
  <c r="X549" i="2"/>
  <c r="W549" i="2"/>
  <c r="AD744" i="3"/>
  <c r="U744" i="3"/>
  <c r="X744" i="3" s="1"/>
  <c r="Z744" i="3"/>
  <c r="Y744" i="3"/>
  <c r="AA744" i="3" s="1"/>
  <c r="AC744" i="3"/>
  <c r="AE744" i="3" s="1"/>
  <c r="BF745" i="3"/>
  <c r="T540" i="2"/>
  <c r="S540" i="2"/>
  <c r="BC746" i="3"/>
  <c r="BD746" i="3"/>
  <c r="V539" i="2"/>
  <c r="R535" i="2"/>
  <c r="AZ535" i="2"/>
  <c r="AY535" i="2"/>
  <c r="Q535" i="2"/>
  <c r="AP593" i="2"/>
  <c r="AQ593" i="2"/>
  <c r="BB595" i="2"/>
  <c r="BE595" i="2" s="1"/>
  <c r="BC595" i="2"/>
  <c r="BI753" i="3"/>
  <c r="BH753" i="3"/>
  <c r="BL752" i="3"/>
  <c r="AF609" i="2"/>
  <c r="AI609" i="2" s="1"/>
  <c r="AG610" i="2" s="1"/>
  <c r="AK600" i="2"/>
  <c r="AL600" i="2"/>
  <c r="AO599" i="2"/>
  <c r="AQ777" i="3" l="1"/>
  <c r="AT777" i="3" s="1"/>
  <c r="AR777" i="3"/>
  <c r="AV756" i="3"/>
  <c r="AW756" i="3"/>
  <c r="AU776" i="3"/>
  <c r="AZ755" i="3"/>
  <c r="AO746" i="3"/>
  <c r="AP746" i="3"/>
  <c r="Y549" i="2"/>
  <c r="Z549" i="2"/>
  <c r="AB744" i="3"/>
  <c r="V540" i="2"/>
  <c r="W744" i="3"/>
  <c r="AC745" i="3" s="1"/>
  <c r="AE745" i="3" s="1"/>
  <c r="AF744" i="3"/>
  <c r="U540" i="2"/>
  <c r="T541" i="2" s="1"/>
  <c r="BF746" i="3"/>
  <c r="BE746" i="3"/>
  <c r="AJ609" i="2"/>
  <c r="AF610" i="2"/>
  <c r="AJ610" i="2" s="1"/>
  <c r="AW536" i="2"/>
  <c r="AX536" i="2"/>
  <c r="O536" i="2"/>
  <c r="P536" i="2"/>
  <c r="AS593" i="2"/>
  <c r="AT593" i="2"/>
  <c r="BC596" i="2"/>
  <c r="BB596" i="2"/>
  <c r="BL753" i="3"/>
  <c r="BF595" i="2"/>
  <c r="BK753" i="3"/>
  <c r="AO600" i="2"/>
  <c r="AN600" i="2"/>
  <c r="U745" i="3" l="1"/>
  <c r="W745" i="3" s="1"/>
  <c r="Z746" i="3" s="1"/>
  <c r="AR778" i="3"/>
  <c r="AQ778" i="3"/>
  <c r="AY756" i="3"/>
  <c r="AZ756" i="3"/>
  <c r="AU777" i="3"/>
  <c r="AL747" i="3"/>
  <c r="AO747" i="3" s="1"/>
  <c r="AM747" i="3"/>
  <c r="AD745" i="3"/>
  <c r="W550" i="2"/>
  <c r="Y550" i="2" s="1"/>
  <c r="X550" i="2"/>
  <c r="S541" i="2"/>
  <c r="U541" i="2" s="1"/>
  <c r="AC746" i="3"/>
  <c r="AE746" i="3" s="1"/>
  <c r="U746" i="3"/>
  <c r="W746" i="3" s="1"/>
  <c r="AF745" i="3"/>
  <c r="V745" i="3"/>
  <c r="Z745" i="3"/>
  <c r="Y745" i="3"/>
  <c r="Y746" i="3"/>
  <c r="AB746" i="3" s="1"/>
  <c r="X745" i="3"/>
  <c r="BC747" i="3"/>
  <c r="BD747" i="3"/>
  <c r="AI610" i="2"/>
  <c r="AG611" i="2" s="1"/>
  <c r="Q536" i="2"/>
  <c r="R536" i="2"/>
  <c r="AZ536" i="2"/>
  <c r="AY536" i="2"/>
  <c r="AP594" i="2"/>
  <c r="AS594" i="2" s="1"/>
  <c r="AQ594" i="2"/>
  <c r="BE596" i="2"/>
  <c r="BF596" i="2"/>
  <c r="BH754" i="3"/>
  <c r="BI754" i="3"/>
  <c r="AL601" i="2"/>
  <c r="AK601" i="2"/>
  <c r="V746" i="3" l="1"/>
  <c r="AD746" i="3"/>
  <c r="AV757" i="3"/>
  <c r="AW757" i="3"/>
  <c r="AT778" i="3"/>
  <c r="AU778" i="3"/>
  <c r="AM748" i="3"/>
  <c r="AL748" i="3"/>
  <c r="AP747" i="3"/>
  <c r="AF746" i="3"/>
  <c r="AF611" i="2"/>
  <c r="AJ611" i="2" s="1"/>
  <c r="V541" i="2"/>
  <c r="Z550" i="2"/>
  <c r="W551" i="2"/>
  <c r="Y551" i="2" s="1"/>
  <c r="X551" i="2"/>
  <c r="X746" i="3"/>
  <c r="AB745" i="3"/>
  <c r="AA745" i="3"/>
  <c r="AA746" i="3" s="1"/>
  <c r="AD747" i="3"/>
  <c r="Z747" i="3"/>
  <c r="U747" i="3"/>
  <c r="AC747" i="3"/>
  <c r="Y747" i="3"/>
  <c r="V747" i="3"/>
  <c r="BE747" i="3"/>
  <c r="BF747" i="3"/>
  <c r="T542" i="2"/>
  <c r="S542" i="2"/>
  <c r="O537" i="2"/>
  <c r="AX537" i="2"/>
  <c r="P537" i="2"/>
  <c r="AW537" i="2"/>
  <c r="AT594" i="2"/>
  <c r="AP595" i="2"/>
  <c r="AQ595" i="2"/>
  <c r="BC597" i="2"/>
  <c r="BB597" i="2"/>
  <c r="BK754" i="3"/>
  <c r="BL754" i="3"/>
  <c r="AO601" i="2"/>
  <c r="AN601" i="2"/>
  <c r="AR779" i="3" l="1"/>
  <c r="AQ779" i="3"/>
  <c r="AU779" i="3" s="1"/>
  <c r="AY757" i="3"/>
  <c r="AZ757" i="3"/>
  <c r="AO748" i="3"/>
  <c r="AP748" i="3"/>
  <c r="AI611" i="2"/>
  <c r="AG612" i="2" s="1"/>
  <c r="X552" i="2"/>
  <c r="W552" i="2"/>
  <c r="Z551" i="2"/>
  <c r="AF747" i="3"/>
  <c r="AE747" i="3"/>
  <c r="W747" i="3"/>
  <c r="X747" i="3"/>
  <c r="U542" i="2"/>
  <c r="V542" i="2"/>
  <c r="BC748" i="3"/>
  <c r="BD748" i="3"/>
  <c r="AA747" i="3"/>
  <c r="AB747" i="3"/>
  <c r="Q537" i="2"/>
  <c r="R537" i="2"/>
  <c r="AZ537" i="2"/>
  <c r="AY537" i="2"/>
  <c r="AS595" i="2"/>
  <c r="AT595" i="2"/>
  <c r="BE597" i="2"/>
  <c r="BF597" i="2"/>
  <c r="BI755" i="3"/>
  <c r="BH755" i="3"/>
  <c r="AK602" i="2"/>
  <c r="AL602" i="2"/>
  <c r="AF612" i="2" l="1"/>
  <c r="AI612" i="2" s="1"/>
  <c r="AW758" i="3"/>
  <c r="AZ758" i="3" s="1"/>
  <c r="AV758" i="3"/>
  <c r="AY758" i="3" s="1"/>
  <c r="AT779" i="3"/>
  <c r="Z552" i="2"/>
  <c r="AM749" i="3"/>
  <c r="AL749" i="3"/>
  <c r="AO749" i="3" s="1"/>
  <c r="Y552" i="2"/>
  <c r="BE748" i="3"/>
  <c r="BF748" i="3"/>
  <c r="Z748" i="3"/>
  <c r="U748" i="3"/>
  <c r="Y748" i="3"/>
  <c r="AC748" i="3"/>
  <c r="V748" i="3"/>
  <c r="AD748" i="3"/>
  <c r="T543" i="2"/>
  <c r="S543" i="2"/>
  <c r="V543" i="2" s="1"/>
  <c r="O538" i="2"/>
  <c r="Q538" i="2" s="1"/>
  <c r="AW538" i="2"/>
  <c r="P538" i="2"/>
  <c r="AX538" i="2"/>
  <c r="AQ596" i="2"/>
  <c r="AP596" i="2"/>
  <c r="BB598" i="2"/>
  <c r="BE598" i="2" s="1"/>
  <c r="BC598" i="2"/>
  <c r="BL755" i="3"/>
  <c r="BK755" i="3"/>
  <c r="AN602" i="2"/>
  <c r="AO602" i="2"/>
  <c r="AF613" i="2"/>
  <c r="AI613" i="2" s="1"/>
  <c r="AG613" i="2"/>
  <c r="AJ612" i="2"/>
  <c r="AR780" i="3" l="1"/>
  <c r="AQ780" i="3"/>
  <c r="AT780" i="3" s="1"/>
  <c r="AP749" i="3"/>
  <c r="AV759" i="3"/>
  <c r="AY759" i="3" s="1"/>
  <c r="AW759" i="3"/>
  <c r="AL750" i="3"/>
  <c r="AM750" i="3"/>
  <c r="W553" i="2"/>
  <c r="X553" i="2"/>
  <c r="AF748" i="3"/>
  <c r="U543" i="2"/>
  <c r="W748" i="3"/>
  <c r="X748" i="3"/>
  <c r="AE748" i="3"/>
  <c r="AA748" i="3"/>
  <c r="AB748" i="3"/>
  <c r="BC749" i="3"/>
  <c r="BD749" i="3"/>
  <c r="AZ538" i="2"/>
  <c r="O539" i="2"/>
  <c r="P539" i="2"/>
  <c r="AW539" i="2"/>
  <c r="AX539" i="2"/>
  <c r="R538" i="2"/>
  <c r="AY538" i="2"/>
  <c r="AS596" i="2"/>
  <c r="AT596" i="2"/>
  <c r="BB599" i="2"/>
  <c r="BC599" i="2"/>
  <c r="BF598" i="2"/>
  <c r="BH756" i="3"/>
  <c r="BK756" i="3" s="1"/>
  <c r="BI756" i="3"/>
  <c r="AK603" i="2"/>
  <c r="AN603" i="2" s="1"/>
  <c r="AL603" i="2"/>
  <c r="AG614" i="2"/>
  <c r="AF614" i="2"/>
  <c r="AJ613" i="2"/>
  <c r="AR781" i="3" l="1"/>
  <c r="AQ781" i="3"/>
  <c r="AU781" i="3" s="1"/>
  <c r="AW760" i="3"/>
  <c r="AV760" i="3"/>
  <c r="AZ760" i="3" s="1"/>
  <c r="AU780" i="3"/>
  <c r="AZ759" i="3"/>
  <c r="AO750" i="3"/>
  <c r="AP750" i="3"/>
  <c r="Y553" i="2"/>
  <c r="Z553" i="2"/>
  <c r="BF749" i="3"/>
  <c r="V749" i="3"/>
  <c r="AC749" i="3"/>
  <c r="AD749" i="3"/>
  <c r="Y749" i="3"/>
  <c r="Z749" i="3"/>
  <c r="U749" i="3"/>
  <c r="BE749" i="3"/>
  <c r="T544" i="2"/>
  <c r="S544" i="2"/>
  <c r="U544" i="2" s="1"/>
  <c r="AY539" i="2"/>
  <c r="AZ539" i="2"/>
  <c r="Q539" i="2"/>
  <c r="R539" i="2"/>
  <c r="AQ597" i="2"/>
  <c r="AP597" i="2"/>
  <c r="BE599" i="2"/>
  <c r="BF599" i="2"/>
  <c r="BH757" i="3"/>
  <c r="BK757" i="3" s="1"/>
  <c r="BI757" i="3"/>
  <c r="BL756" i="3"/>
  <c r="AO603" i="2"/>
  <c r="AL604" i="2"/>
  <c r="AK604" i="2"/>
  <c r="AJ614" i="2"/>
  <c r="AI614" i="2"/>
  <c r="AY760" i="3" l="1"/>
  <c r="AT781" i="3"/>
  <c r="AL751" i="3"/>
  <c r="AM751" i="3"/>
  <c r="W554" i="2"/>
  <c r="X554" i="2"/>
  <c r="AF749" i="3"/>
  <c r="V544" i="2"/>
  <c r="S545" i="2"/>
  <c r="U545" i="2" s="1"/>
  <c r="T545" i="2"/>
  <c r="BC750" i="3"/>
  <c r="BD750" i="3"/>
  <c r="W749" i="3"/>
  <c r="X749" i="3"/>
  <c r="AA749" i="3"/>
  <c r="AB749" i="3"/>
  <c r="AE749" i="3"/>
  <c r="P540" i="2"/>
  <c r="AX540" i="2"/>
  <c r="O540" i="2"/>
  <c r="AW540" i="2"/>
  <c r="AS597" i="2"/>
  <c r="AT597" i="2"/>
  <c r="BC600" i="2"/>
  <c r="BB600" i="2"/>
  <c r="BI758" i="3"/>
  <c r="BH758" i="3"/>
  <c r="BL757" i="3"/>
  <c r="AO604" i="2"/>
  <c r="AN604" i="2"/>
  <c r="AF615" i="2"/>
  <c r="AG615" i="2"/>
  <c r="AQ782" i="3" l="1"/>
  <c r="AT782" i="3" s="1"/>
  <c r="AR782" i="3"/>
  <c r="AP751" i="3"/>
  <c r="AV761" i="3"/>
  <c r="AY761" i="3" s="1"/>
  <c r="AW761" i="3"/>
  <c r="AO751" i="3"/>
  <c r="V545" i="2"/>
  <c r="Y554" i="2"/>
  <c r="Z554" i="2"/>
  <c r="T546" i="2"/>
  <c r="S546" i="2"/>
  <c r="U546" i="2" s="1"/>
  <c r="BE750" i="3"/>
  <c r="BF750" i="3"/>
  <c r="V750" i="3"/>
  <c r="Y750" i="3"/>
  <c r="AC750" i="3"/>
  <c r="AE750" i="3" s="1"/>
  <c r="AD750" i="3"/>
  <c r="U750" i="3"/>
  <c r="X750" i="3" s="1"/>
  <c r="Z750" i="3"/>
  <c r="R540" i="2"/>
  <c r="AZ540" i="2"/>
  <c r="AY540" i="2"/>
  <c r="Q540" i="2"/>
  <c r="AQ598" i="2"/>
  <c r="AP598" i="2"/>
  <c r="BF600" i="2"/>
  <c r="BE600" i="2"/>
  <c r="BK758" i="3"/>
  <c r="BL758" i="3"/>
  <c r="AK605" i="2"/>
  <c r="AL605" i="2"/>
  <c r="AJ615" i="2"/>
  <c r="AI615" i="2"/>
  <c r="AW762" i="3" l="1"/>
  <c r="AV762" i="3"/>
  <c r="AY762" i="3" s="1"/>
  <c r="AQ783" i="3"/>
  <c r="AR783" i="3"/>
  <c r="AZ761" i="3"/>
  <c r="AU782" i="3"/>
  <c r="AL752" i="3"/>
  <c r="AO752" i="3" s="1"/>
  <c r="AM752" i="3"/>
  <c r="AP752" i="3" s="1"/>
  <c r="X555" i="2"/>
  <c r="W555" i="2"/>
  <c r="W750" i="3"/>
  <c r="AF750" i="3"/>
  <c r="V546" i="2"/>
  <c r="T547" i="2"/>
  <c r="S547" i="2"/>
  <c r="U547" i="2" s="1"/>
  <c r="AA750" i="3"/>
  <c r="AB750" i="3"/>
  <c r="BD751" i="3"/>
  <c r="BC751" i="3"/>
  <c r="O541" i="2"/>
  <c r="AX541" i="2"/>
  <c r="P541" i="2"/>
  <c r="AW541" i="2"/>
  <c r="AS598" i="2"/>
  <c r="AT598" i="2"/>
  <c r="BB601" i="2"/>
  <c r="BC601" i="2"/>
  <c r="BH759" i="3"/>
  <c r="BK759" i="3" s="1"/>
  <c r="BI759" i="3"/>
  <c r="AO605" i="2"/>
  <c r="AN605" i="2"/>
  <c r="AG616" i="2"/>
  <c r="AF616" i="2"/>
  <c r="AV763" i="3" l="1"/>
  <c r="AW763" i="3"/>
  <c r="AU783" i="3"/>
  <c r="AT783" i="3"/>
  <c r="AZ762" i="3"/>
  <c r="AM753" i="3"/>
  <c r="AL753" i="3"/>
  <c r="Y555" i="2"/>
  <c r="Z555" i="2"/>
  <c r="BF751" i="3"/>
  <c r="V547" i="2"/>
  <c r="BE751" i="3"/>
  <c r="T548" i="2"/>
  <c r="S548" i="2"/>
  <c r="Z751" i="3"/>
  <c r="U751" i="3"/>
  <c r="W751" i="3" s="1"/>
  <c r="AD751" i="3"/>
  <c r="Y751" i="3"/>
  <c r="AA751" i="3" s="1"/>
  <c r="AC751" i="3"/>
  <c r="V751" i="3"/>
  <c r="AZ541" i="2"/>
  <c r="AY541" i="2"/>
  <c r="Q541" i="2"/>
  <c r="R541" i="2"/>
  <c r="AQ599" i="2"/>
  <c r="AP599" i="2"/>
  <c r="BE601" i="2"/>
  <c r="BF601" i="2"/>
  <c r="BH760" i="3"/>
  <c r="BK760" i="3" s="1"/>
  <c r="BI760" i="3"/>
  <c r="BL759" i="3"/>
  <c r="AJ616" i="2"/>
  <c r="AL606" i="2"/>
  <c r="AK606" i="2"/>
  <c r="AI616" i="2"/>
  <c r="AZ763" i="3" l="1"/>
  <c r="AQ784" i="3"/>
  <c r="AR784" i="3"/>
  <c r="AY763" i="3"/>
  <c r="AO753" i="3"/>
  <c r="AP753" i="3"/>
  <c r="X556" i="2"/>
  <c r="W556" i="2"/>
  <c r="AB751" i="3"/>
  <c r="AC752" i="3"/>
  <c r="U752" i="3"/>
  <c r="W752" i="3" s="1"/>
  <c r="Y752" i="3"/>
  <c r="Z752" i="3"/>
  <c r="V752" i="3"/>
  <c r="AD752" i="3"/>
  <c r="X751" i="3"/>
  <c r="AF751" i="3"/>
  <c r="AE751" i="3"/>
  <c r="BD752" i="3"/>
  <c r="BC752" i="3"/>
  <c r="U548" i="2"/>
  <c r="V548" i="2"/>
  <c r="O542" i="2"/>
  <c r="Q542" i="2" s="1"/>
  <c r="AW542" i="2"/>
  <c r="AY542" i="2" s="1"/>
  <c r="P542" i="2"/>
  <c r="AX542" i="2"/>
  <c r="AS599" i="2"/>
  <c r="AT599" i="2"/>
  <c r="BB602" i="2"/>
  <c r="BC602" i="2"/>
  <c r="BI761" i="3"/>
  <c r="BH761" i="3"/>
  <c r="BL760" i="3"/>
  <c r="AO606" i="2"/>
  <c r="AN606" i="2"/>
  <c r="AF617" i="2"/>
  <c r="AI617" i="2" s="1"/>
  <c r="AG617" i="2"/>
  <c r="AV764" i="3" l="1"/>
  <c r="AW764" i="3"/>
  <c r="AT784" i="3"/>
  <c r="AU784" i="3"/>
  <c r="AL754" i="3"/>
  <c r="AM754" i="3"/>
  <c r="AE752" i="3"/>
  <c r="Y556" i="2"/>
  <c r="Z556" i="2"/>
  <c r="AB752" i="3"/>
  <c r="AC753" i="3"/>
  <c r="AD753" i="3"/>
  <c r="Y753" i="3"/>
  <c r="Z753" i="3"/>
  <c r="U753" i="3"/>
  <c r="W753" i="3" s="1"/>
  <c r="V753" i="3"/>
  <c r="T549" i="2"/>
  <c r="S549" i="2"/>
  <c r="X752" i="3"/>
  <c r="BE752" i="3"/>
  <c r="BF752" i="3"/>
  <c r="AA752" i="3"/>
  <c r="AF752" i="3"/>
  <c r="AZ542" i="2"/>
  <c r="AX543" i="2"/>
  <c r="P543" i="2"/>
  <c r="AW543" i="2"/>
  <c r="O543" i="2"/>
  <c r="R542" i="2"/>
  <c r="AQ600" i="2"/>
  <c r="AP600" i="2"/>
  <c r="AS600" i="2" s="1"/>
  <c r="BE602" i="2"/>
  <c r="BF602" i="2"/>
  <c r="BK761" i="3"/>
  <c r="BL761" i="3"/>
  <c r="AK607" i="2"/>
  <c r="AL607" i="2"/>
  <c r="AG618" i="2"/>
  <c r="AF618" i="2"/>
  <c r="AJ617" i="2"/>
  <c r="AP754" i="3" l="1"/>
  <c r="AQ785" i="3"/>
  <c r="AT785" i="3" s="1"/>
  <c r="AR785" i="3"/>
  <c r="AY764" i="3"/>
  <c r="AZ764" i="3"/>
  <c r="AO754" i="3"/>
  <c r="X557" i="2"/>
  <c r="W557" i="2"/>
  <c r="AA753" i="3"/>
  <c r="V549" i="2"/>
  <c r="U549" i="2"/>
  <c r="T550" i="2" s="1"/>
  <c r="V754" i="3"/>
  <c r="Z754" i="3"/>
  <c r="Y754" i="3"/>
  <c r="AC754" i="3"/>
  <c r="U754" i="3"/>
  <c r="AD754" i="3"/>
  <c r="AB753" i="3"/>
  <c r="X753" i="3"/>
  <c r="AF753" i="3"/>
  <c r="BD753" i="3"/>
  <c r="BC753" i="3"/>
  <c r="BE753" i="3" s="1"/>
  <c r="AE753" i="3"/>
  <c r="AE754" i="3" s="1"/>
  <c r="AZ543" i="2"/>
  <c r="Q543" i="2"/>
  <c r="R543" i="2"/>
  <c r="AY543" i="2"/>
  <c r="AQ601" i="2"/>
  <c r="AP601" i="2"/>
  <c r="AS601" i="2" s="1"/>
  <c r="AT600" i="2"/>
  <c r="BB603" i="2"/>
  <c r="BE603" i="2" s="1"/>
  <c r="BC603" i="2"/>
  <c r="BI762" i="3"/>
  <c r="BH762" i="3"/>
  <c r="AO607" i="2"/>
  <c r="AN607" i="2"/>
  <c r="AJ618" i="2"/>
  <c r="AI618" i="2"/>
  <c r="AR786" i="3" l="1"/>
  <c r="AQ786" i="3"/>
  <c r="AU786" i="3" s="1"/>
  <c r="AU785" i="3"/>
  <c r="AW765" i="3"/>
  <c r="AV765" i="3"/>
  <c r="X754" i="3"/>
  <c r="AM755" i="3"/>
  <c r="AL755" i="3"/>
  <c r="AO755" i="3" s="1"/>
  <c r="AB754" i="3"/>
  <c r="Z557" i="2"/>
  <c r="Y557" i="2"/>
  <c r="W558" i="2" s="1"/>
  <c r="S550" i="2"/>
  <c r="V550" i="2" s="1"/>
  <c r="W754" i="3"/>
  <c r="V755" i="3" s="1"/>
  <c r="BF753" i="3"/>
  <c r="AF754" i="3"/>
  <c r="BC754" i="3"/>
  <c r="BD754" i="3"/>
  <c r="AA754" i="3"/>
  <c r="P544" i="2"/>
  <c r="AX544" i="2"/>
  <c r="O544" i="2"/>
  <c r="AW544" i="2"/>
  <c r="AP602" i="2"/>
  <c r="AQ602" i="2"/>
  <c r="AT601" i="2"/>
  <c r="BB604" i="2"/>
  <c r="BE604" i="2" s="1"/>
  <c r="BC604" i="2"/>
  <c r="BF603" i="2"/>
  <c r="BK762" i="3"/>
  <c r="BL762" i="3"/>
  <c r="AK608" i="2"/>
  <c r="AN608" i="2" s="1"/>
  <c r="AL608" i="2"/>
  <c r="AF619" i="2"/>
  <c r="AG619" i="2"/>
  <c r="AZ765" i="3" l="1"/>
  <c r="AT786" i="3"/>
  <c r="AY765" i="3"/>
  <c r="AP755" i="3"/>
  <c r="AL756" i="3"/>
  <c r="AM756" i="3"/>
  <c r="AD755" i="3"/>
  <c r="Y755" i="3"/>
  <c r="AA755" i="3" s="1"/>
  <c r="Z755" i="3"/>
  <c r="X558" i="2"/>
  <c r="Z558" i="2" s="1"/>
  <c r="Y558" i="2"/>
  <c r="U550" i="2"/>
  <c r="T551" i="2" s="1"/>
  <c r="AC755" i="3"/>
  <c r="U755" i="3"/>
  <c r="X755" i="3" s="1"/>
  <c r="BE754" i="3"/>
  <c r="BF754" i="3"/>
  <c r="Q544" i="2"/>
  <c r="R544" i="2"/>
  <c r="AZ544" i="2"/>
  <c r="AY544" i="2"/>
  <c r="AS602" i="2"/>
  <c r="AT602" i="2"/>
  <c r="BB605" i="2"/>
  <c r="BE605" i="2" s="1"/>
  <c r="BC605" i="2"/>
  <c r="BF604" i="2"/>
  <c r="BI763" i="3"/>
  <c r="BH763" i="3"/>
  <c r="AK609" i="2"/>
  <c r="AL609" i="2"/>
  <c r="AO608" i="2"/>
  <c r="AJ619" i="2"/>
  <c r="AI619" i="2"/>
  <c r="AW766" i="3" l="1"/>
  <c r="AV766" i="3"/>
  <c r="AZ766" i="3" s="1"/>
  <c r="S551" i="2"/>
  <c r="U551" i="2" s="1"/>
  <c r="S552" i="2" s="1"/>
  <c r="U552" i="2" s="1"/>
  <c r="AB755" i="3"/>
  <c r="AQ787" i="3"/>
  <c r="AR787" i="3"/>
  <c r="AO756" i="3"/>
  <c r="AP756" i="3"/>
  <c r="W755" i="3"/>
  <c r="AC756" i="3" s="1"/>
  <c r="W559" i="2"/>
  <c r="X559" i="2"/>
  <c r="AF755" i="3"/>
  <c r="AE755" i="3"/>
  <c r="BC755" i="3"/>
  <c r="BD755" i="3"/>
  <c r="AW545" i="2"/>
  <c r="O545" i="2"/>
  <c r="P545" i="2"/>
  <c r="AX545" i="2"/>
  <c r="AQ603" i="2"/>
  <c r="AP603" i="2"/>
  <c r="BC606" i="2"/>
  <c r="BB606" i="2"/>
  <c r="BF605" i="2"/>
  <c r="BK763" i="3"/>
  <c r="BL763" i="3"/>
  <c r="AO609" i="2"/>
  <c r="AN609" i="2"/>
  <c r="AG620" i="2"/>
  <c r="AF620" i="2"/>
  <c r="AI620" i="2" s="1"/>
  <c r="T552" i="2" l="1"/>
  <c r="V552" i="2" s="1"/>
  <c r="V551" i="2"/>
  <c r="AY766" i="3"/>
  <c r="AT787" i="3"/>
  <c r="AU787" i="3"/>
  <c r="Z756" i="3"/>
  <c r="AB756" i="3" s="1"/>
  <c r="Y756" i="3"/>
  <c r="V756" i="3"/>
  <c r="U756" i="3"/>
  <c r="W756" i="3" s="1"/>
  <c r="AC757" i="3" s="1"/>
  <c r="AD756" i="3"/>
  <c r="AF756" i="3" s="1"/>
  <c r="AM757" i="3"/>
  <c r="AL757" i="3"/>
  <c r="Y559" i="2"/>
  <c r="Z559" i="2"/>
  <c r="AE756" i="3"/>
  <c r="T553" i="2"/>
  <c r="S553" i="2"/>
  <c r="U553" i="2" s="1"/>
  <c r="AA756" i="3"/>
  <c r="BE755" i="3"/>
  <c r="BF755" i="3"/>
  <c r="AZ545" i="2"/>
  <c r="Q545" i="2"/>
  <c r="R545" i="2"/>
  <c r="AY545" i="2"/>
  <c r="AT603" i="2"/>
  <c r="AS603" i="2"/>
  <c r="BF606" i="2"/>
  <c r="BE606" i="2"/>
  <c r="BI764" i="3"/>
  <c r="BH764" i="3"/>
  <c r="AK610" i="2"/>
  <c r="AL610" i="2"/>
  <c r="AF621" i="2"/>
  <c r="AG621" i="2"/>
  <c r="AJ620" i="2"/>
  <c r="AR788" i="3" l="1"/>
  <c r="AQ788" i="3"/>
  <c r="AU788" i="3" s="1"/>
  <c r="U757" i="3"/>
  <c r="AV767" i="3"/>
  <c r="AY767" i="3" s="1"/>
  <c r="AW767" i="3"/>
  <c r="Y757" i="3"/>
  <c r="AA757" i="3" s="1"/>
  <c r="V757" i="3"/>
  <c r="X757" i="3" s="1"/>
  <c r="AO757" i="3"/>
  <c r="AP757" i="3"/>
  <c r="X756" i="3"/>
  <c r="AD757" i="3"/>
  <c r="Z757" i="3"/>
  <c r="AF757" i="3"/>
  <c r="W560" i="2"/>
  <c r="Y560" i="2" s="1"/>
  <c r="X560" i="2"/>
  <c r="BC756" i="3"/>
  <c r="BE756" i="3" s="1"/>
  <c r="BD756" i="3"/>
  <c r="W757" i="3"/>
  <c r="V553" i="2"/>
  <c r="AB757" i="3"/>
  <c r="AE757" i="3"/>
  <c r="T554" i="2"/>
  <c r="S554" i="2"/>
  <c r="P546" i="2"/>
  <c r="AX546" i="2"/>
  <c r="O546" i="2"/>
  <c r="AW546" i="2"/>
  <c r="AP604" i="2"/>
  <c r="AQ604" i="2"/>
  <c r="BL764" i="3"/>
  <c r="BB607" i="2"/>
  <c r="BC607" i="2"/>
  <c r="BK764" i="3"/>
  <c r="AO610" i="2"/>
  <c r="AN610" i="2"/>
  <c r="AJ621" i="2"/>
  <c r="AI621" i="2"/>
  <c r="AW768" i="3" l="1"/>
  <c r="AV768" i="3"/>
  <c r="AY768" i="3" s="1"/>
  <c r="AT788" i="3"/>
  <c r="AZ767" i="3"/>
  <c r="AM758" i="3"/>
  <c r="AL758" i="3"/>
  <c r="X561" i="2"/>
  <c r="W561" i="2"/>
  <c r="Z560" i="2"/>
  <c r="V554" i="2"/>
  <c r="BF756" i="3"/>
  <c r="AD758" i="3"/>
  <c r="AC758" i="3"/>
  <c r="U758" i="3"/>
  <c r="Z758" i="3"/>
  <c r="Y758" i="3"/>
  <c r="V758" i="3"/>
  <c r="BD757" i="3"/>
  <c r="BC757" i="3"/>
  <c r="BE757" i="3" s="1"/>
  <c r="U554" i="2"/>
  <c r="R546" i="2"/>
  <c r="Q546" i="2"/>
  <c r="AZ546" i="2"/>
  <c r="AY546" i="2"/>
  <c r="AS604" i="2"/>
  <c r="AT604" i="2"/>
  <c r="BE607" i="2"/>
  <c r="BF607" i="2"/>
  <c r="BH765" i="3"/>
  <c r="BI765" i="3"/>
  <c r="AL611" i="2"/>
  <c r="AK611" i="2"/>
  <c r="AN611" i="2" s="1"/>
  <c r="AG622" i="2"/>
  <c r="AF622" i="2"/>
  <c r="Z561" i="2" l="1"/>
  <c r="AW769" i="3"/>
  <c r="AV769" i="3"/>
  <c r="AZ769" i="3" s="1"/>
  <c r="AQ789" i="3"/>
  <c r="AR789" i="3"/>
  <c r="AT789" i="3"/>
  <c r="AZ768" i="3"/>
  <c r="AO758" i="3"/>
  <c r="AP758" i="3"/>
  <c r="Y561" i="2"/>
  <c r="AF758" i="3"/>
  <c r="W758" i="3"/>
  <c r="X758" i="3"/>
  <c r="S555" i="2"/>
  <c r="T555" i="2"/>
  <c r="BD758" i="3"/>
  <c r="BC758" i="3"/>
  <c r="AB758" i="3"/>
  <c r="AA758" i="3"/>
  <c r="BF757" i="3"/>
  <c r="AE758" i="3"/>
  <c r="P547" i="2"/>
  <c r="O547" i="2"/>
  <c r="Q547" i="2" s="1"/>
  <c r="AX547" i="2"/>
  <c r="AW547" i="2"/>
  <c r="AQ605" i="2"/>
  <c r="AP605" i="2"/>
  <c r="AS605" i="2" s="1"/>
  <c r="BC608" i="2"/>
  <c r="BB608" i="2"/>
  <c r="BK765" i="3"/>
  <c r="BL765" i="3"/>
  <c r="AL612" i="2"/>
  <c r="AK612" i="2"/>
  <c r="AN612" i="2" s="1"/>
  <c r="AO611" i="2"/>
  <c r="AJ622" i="2"/>
  <c r="AI622" i="2"/>
  <c r="AU789" i="3" l="1"/>
  <c r="AY769" i="3"/>
  <c r="AQ790" i="3"/>
  <c r="AR790" i="3"/>
  <c r="AM759" i="3"/>
  <c r="AL759" i="3"/>
  <c r="X562" i="2"/>
  <c r="W562" i="2"/>
  <c r="Y562" i="2" s="1"/>
  <c r="U555" i="2"/>
  <c r="V555" i="2"/>
  <c r="BE758" i="3"/>
  <c r="BF758" i="3"/>
  <c r="Y759" i="3"/>
  <c r="U759" i="3"/>
  <c r="W759" i="3" s="1"/>
  <c r="V759" i="3"/>
  <c r="AC759" i="3"/>
  <c r="Z759" i="3"/>
  <c r="AD759" i="3"/>
  <c r="R547" i="2"/>
  <c r="P548" i="2"/>
  <c r="AX548" i="2"/>
  <c r="AW548" i="2"/>
  <c r="O548" i="2"/>
  <c r="AZ547" i="2"/>
  <c r="AY547" i="2"/>
  <c r="AP606" i="2"/>
  <c r="AQ606" i="2"/>
  <c r="AT605" i="2"/>
  <c r="BE608" i="2"/>
  <c r="BF608" i="2"/>
  <c r="BI766" i="3"/>
  <c r="BH766" i="3"/>
  <c r="AL613" i="2"/>
  <c r="AK613" i="2"/>
  <c r="AN613" i="2" s="1"/>
  <c r="AO612" i="2"/>
  <c r="AF623" i="2"/>
  <c r="AI623" i="2" s="1"/>
  <c r="AG623" i="2"/>
  <c r="AU790" i="3" l="1"/>
  <c r="AW770" i="3"/>
  <c r="AV770" i="3"/>
  <c r="AT790" i="3"/>
  <c r="AO759" i="3"/>
  <c r="AP759" i="3"/>
  <c r="AF759" i="3"/>
  <c r="W563" i="2"/>
  <c r="Y563" i="2" s="1"/>
  <c r="X563" i="2"/>
  <c r="Z562" i="2"/>
  <c r="X759" i="3"/>
  <c r="AE759" i="3"/>
  <c r="AB759" i="3"/>
  <c r="S556" i="2"/>
  <c r="U556" i="2" s="1"/>
  <c r="T556" i="2"/>
  <c r="V760" i="3"/>
  <c r="U760" i="3"/>
  <c r="W760" i="3" s="1"/>
  <c r="AD760" i="3"/>
  <c r="Y760" i="3"/>
  <c r="AC760" i="3"/>
  <c r="Z760" i="3"/>
  <c r="BD759" i="3"/>
  <c r="BC759" i="3"/>
  <c r="AA759" i="3"/>
  <c r="AZ548" i="2"/>
  <c r="AY548" i="2"/>
  <c r="Q548" i="2"/>
  <c r="R548" i="2"/>
  <c r="AS606" i="2"/>
  <c r="AT606" i="2"/>
  <c r="BL766" i="3"/>
  <c r="BC609" i="2"/>
  <c r="BB609" i="2"/>
  <c r="BK766" i="3"/>
  <c r="AK614" i="2"/>
  <c r="AL614" i="2"/>
  <c r="AO613" i="2"/>
  <c r="AG624" i="2"/>
  <c r="AF624" i="2"/>
  <c r="AI624" i="2" s="1"/>
  <c r="AJ623" i="2"/>
  <c r="AZ770" i="3" l="1"/>
  <c r="AQ791" i="3"/>
  <c r="AR791" i="3"/>
  <c r="AY770" i="3"/>
  <c r="AL760" i="3"/>
  <c r="AO760" i="3" s="1"/>
  <c r="AM760" i="3"/>
  <c r="W564" i="2"/>
  <c r="Y564" i="2" s="1"/>
  <c r="X564" i="2"/>
  <c r="Z563" i="2"/>
  <c r="AA760" i="3"/>
  <c r="BF759" i="3"/>
  <c r="AF760" i="3"/>
  <c r="AB760" i="3"/>
  <c r="BE759" i="3"/>
  <c r="X760" i="3"/>
  <c r="V556" i="2"/>
  <c r="S557" i="2"/>
  <c r="U557" i="2" s="1"/>
  <c r="T557" i="2"/>
  <c r="AE760" i="3"/>
  <c r="AC761" i="3"/>
  <c r="AD761" i="3"/>
  <c r="Y761" i="3"/>
  <c r="Z761" i="3"/>
  <c r="U761" i="3"/>
  <c r="W761" i="3" s="1"/>
  <c r="V761" i="3"/>
  <c r="AX549" i="2"/>
  <c r="AW549" i="2"/>
  <c r="P549" i="2"/>
  <c r="O549" i="2"/>
  <c r="AP607" i="2"/>
  <c r="AS607" i="2" s="1"/>
  <c r="AQ607" i="2"/>
  <c r="BF609" i="2"/>
  <c r="BE609" i="2"/>
  <c r="BH767" i="3"/>
  <c r="BK767" i="3" s="1"/>
  <c r="BI767" i="3"/>
  <c r="AO614" i="2"/>
  <c r="AN614" i="2"/>
  <c r="AL615" i="2" s="1"/>
  <c r="AF625" i="2"/>
  <c r="AG625" i="2"/>
  <c r="AJ624" i="2"/>
  <c r="AW771" i="3" l="1"/>
  <c r="AV771" i="3"/>
  <c r="AZ771" i="3" s="1"/>
  <c r="AT791" i="3"/>
  <c r="AU791" i="3"/>
  <c r="AL761" i="3"/>
  <c r="AM761" i="3"/>
  <c r="AP760" i="3"/>
  <c r="X565" i="2"/>
  <c r="W565" i="2"/>
  <c r="Z564" i="2"/>
  <c r="AB761" i="3"/>
  <c r="AE761" i="3"/>
  <c r="AD762" i="3"/>
  <c r="V762" i="3"/>
  <c r="Y762" i="3"/>
  <c r="AC762" i="3"/>
  <c r="Z762" i="3"/>
  <c r="U762" i="3"/>
  <c r="AA761" i="3"/>
  <c r="V557" i="2"/>
  <c r="T558" i="2"/>
  <c r="S558" i="2"/>
  <c r="X761" i="3"/>
  <c r="AF761" i="3"/>
  <c r="BC760" i="3"/>
  <c r="BE760" i="3" s="1"/>
  <c r="BD760" i="3"/>
  <c r="AZ549" i="2"/>
  <c r="Q549" i="2"/>
  <c r="R549" i="2"/>
  <c r="AY549" i="2"/>
  <c r="AQ608" i="2"/>
  <c r="AP608" i="2"/>
  <c r="AS608" i="2" s="1"/>
  <c r="AT607" i="2"/>
  <c r="AK615" i="2"/>
  <c r="AO615" i="2" s="1"/>
  <c r="BB610" i="2"/>
  <c r="BE610" i="2" s="1"/>
  <c r="BC610" i="2"/>
  <c r="BH768" i="3"/>
  <c r="BK768" i="3" s="1"/>
  <c r="BI768" i="3"/>
  <c r="BL767" i="3"/>
  <c r="AJ625" i="2"/>
  <c r="AI625" i="2"/>
  <c r="AE762" i="3" l="1"/>
  <c r="AR792" i="3"/>
  <c r="AQ792" i="3"/>
  <c r="AT792" i="3" s="1"/>
  <c r="AY771" i="3"/>
  <c r="AO761" i="3"/>
  <c r="AP761" i="3"/>
  <c r="Y565" i="2"/>
  <c r="Z565" i="2"/>
  <c r="X762" i="3"/>
  <c r="V558" i="2"/>
  <c r="W762" i="3"/>
  <c r="Z763" i="3" s="1"/>
  <c r="AB762" i="3"/>
  <c r="BF760" i="3"/>
  <c r="U558" i="2"/>
  <c r="AA762" i="3"/>
  <c r="AF762" i="3"/>
  <c r="V763" i="3"/>
  <c r="BD761" i="3"/>
  <c r="BC761" i="3"/>
  <c r="O550" i="2"/>
  <c r="P550" i="2"/>
  <c r="AW550" i="2"/>
  <c r="AX550" i="2"/>
  <c r="AT608" i="2"/>
  <c r="AP609" i="2"/>
  <c r="AS609" i="2" s="1"/>
  <c r="AQ609" i="2"/>
  <c r="AN615" i="2"/>
  <c r="AK616" i="2" s="1"/>
  <c r="BC611" i="2"/>
  <c r="BB611" i="2"/>
  <c r="BF610" i="2"/>
  <c r="BI769" i="3"/>
  <c r="BH769" i="3"/>
  <c r="BL768" i="3"/>
  <c r="AG626" i="2"/>
  <c r="AF626" i="2"/>
  <c r="AR793" i="3" l="1"/>
  <c r="AQ793" i="3"/>
  <c r="AU793" i="3" s="1"/>
  <c r="AW772" i="3"/>
  <c r="AV772" i="3"/>
  <c r="AU792" i="3"/>
  <c r="AL762" i="3"/>
  <c r="AM762" i="3"/>
  <c r="AC763" i="3"/>
  <c r="AE763" i="3" s="1"/>
  <c r="X566" i="2"/>
  <c r="W566" i="2"/>
  <c r="Y566" i="2" s="1"/>
  <c r="Y763" i="3"/>
  <c r="AB763" i="3" s="1"/>
  <c r="U763" i="3"/>
  <c r="X763" i="3" s="1"/>
  <c r="AD763" i="3"/>
  <c r="S559" i="2"/>
  <c r="T559" i="2"/>
  <c r="BE761" i="3"/>
  <c r="BF761" i="3"/>
  <c r="AL616" i="2"/>
  <c r="AO616" i="2" s="1"/>
  <c r="AY550" i="2"/>
  <c r="AZ550" i="2"/>
  <c r="Q550" i="2"/>
  <c r="R550" i="2"/>
  <c r="AT609" i="2"/>
  <c r="AP610" i="2"/>
  <c r="AS610" i="2" s="1"/>
  <c r="AQ610" i="2"/>
  <c r="BE611" i="2"/>
  <c r="BF611" i="2"/>
  <c r="BL769" i="3"/>
  <c r="BK769" i="3"/>
  <c r="AN616" i="2"/>
  <c r="AJ626" i="2"/>
  <c r="AI626" i="2"/>
  <c r="AT793" i="3" l="1"/>
  <c r="AY772" i="3"/>
  <c r="AZ772" i="3"/>
  <c r="AF763" i="3"/>
  <c r="AO762" i="3"/>
  <c r="AP762" i="3"/>
  <c r="AA763" i="3"/>
  <c r="W763" i="3"/>
  <c r="Y764" i="3" s="1"/>
  <c r="W567" i="2"/>
  <c r="X567" i="2"/>
  <c r="Z566" i="2"/>
  <c r="U559" i="2"/>
  <c r="V559" i="2"/>
  <c r="BD762" i="3"/>
  <c r="BC762" i="3"/>
  <c r="AW551" i="2"/>
  <c r="AY551" i="2" s="1"/>
  <c r="O551" i="2"/>
  <c r="P551" i="2"/>
  <c r="AX551" i="2"/>
  <c r="AP611" i="2"/>
  <c r="AS611" i="2" s="1"/>
  <c r="AQ611" i="2"/>
  <c r="AT610" i="2"/>
  <c r="BC612" i="2"/>
  <c r="BB612" i="2"/>
  <c r="BI770" i="3"/>
  <c r="BH770" i="3"/>
  <c r="AK617" i="2"/>
  <c r="AN617" i="2" s="1"/>
  <c r="AL617" i="2"/>
  <c r="AF627" i="2"/>
  <c r="AG627" i="2"/>
  <c r="AV773" i="3" l="1"/>
  <c r="AY773" i="3" s="1"/>
  <c r="AW773" i="3"/>
  <c r="AR794" i="3"/>
  <c r="AQ794" i="3"/>
  <c r="AU794" i="3" s="1"/>
  <c r="AC764" i="3"/>
  <c r="AM763" i="3"/>
  <c r="AL763" i="3"/>
  <c r="AO763" i="3" s="1"/>
  <c r="U764" i="3"/>
  <c r="W764" i="3" s="1"/>
  <c r="U765" i="3" s="1"/>
  <c r="V764" i="3"/>
  <c r="AD764" i="3"/>
  <c r="Z764" i="3"/>
  <c r="AB764" i="3" s="1"/>
  <c r="Y567" i="2"/>
  <c r="Z567" i="2"/>
  <c r="BF762" i="3"/>
  <c r="BE762" i="3"/>
  <c r="S560" i="2"/>
  <c r="T560" i="2"/>
  <c r="AE764" i="3"/>
  <c r="AA764" i="3"/>
  <c r="AZ551" i="2"/>
  <c r="Q551" i="2"/>
  <c r="R551" i="2"/>
  <c r="BL770" i="3"/>
  <c r="AT611" i="2"/>
  <c r="AQ612" i="2"/>
  <c r="AP612" i="2"/>
  <c r="BE612" i="2"/>
  <c r="BF612" i="2"/>
  <c r="BK770" i="3"/>
  <c r="AL618" i="2"/>
  <c r="AK618" i="2"/>
  <c r="AO617" i="2"/>
  <c r="AJ627" i="2"/>
  <c r="AI627" i="2"/>
  <c r="AV774" i="3" l="1"/>
  <c r="AW774" i="3"/>
  <c r="AD765" i="3"/>
  <c r="AT794" i="3"/>
  <c r="AZ773" i="3"/>
  <c r="AF764" i="3"/>
  <c r="Z765" i="3"/>
  <c r="X764" i="3"/>
  <c r="AL764" i="3"/>
  <c r="AO764" i="3" s="1"/>
  <c r="AM764" i="3"/>
  <c r="V765" i="3"/>
  <c r="AP763" i="3"/>
  <c r="Y765" i="3"/>
  <c r="AA765" i="3" s="1"/>
  <c r="AC765" i="3"/>
  <c r="AF765" i="3" s="1"/>
  <c r="X568" i="2"/>
  <c r="W568" i="2"/>
  <c r="Y568" i="2" s="1"/>
  <c r="AE765" i="3"/>
  <c r="U560" i="2"/>
  <c r="V560" i="2"/>
  <c r="AB765" i="3"/>
  <c r="BD763" i="3"/>
  <c r="BC763" i="3"/>
  <c r="W765" i="3"/>
  <c r="X765" i="3"/>
  <c r="AW552" i="2"/>
  <c r="AX552" i="2"/>
  <c r="O552" i="2"/>
  <c r="Q552" i="2" s="1"/>
  <c r="P552" i="2"/>
  <c r="AS612" i="2"/>
  <c r="AT612" i="2"/>
  <c r="BC613" i="2"/>
  <c r="BB613" i="2"/>
  <c r="BI771" i="3"/>
  <c r="BH771" i="3"/>
  <c r="AN618" i="2"/>
  <c r="AO618" i="2"/>
  <c r="AG628" i="2"/>
  <c r="AF628" i="2"/>
  <c r="AI628" i="2" s="1"/>
  <c r="AQ795" i="3" l="1"/>
  <c r="AT795" i="3" s="1"/>
  <c r="AR795" i="3"/>
  <c r="AY774" i="3"/>
  <c r="AZ774" i="3"/>
  <c r="AL765" i="3"/>
  <c r="AO765" i="3" s="1"/>
  <c r="AM765" i="3"/>
  <c r="AP764" i="3"/>
  <c r="W569" i="2"/>
  <c r="Y569" i="2" s="1"/>
  <c r="X569" i="2"/>
  <c r="Z568" i="2"/>
  <c r="BF763" i="3"/>
  <c r="BE763" i="3"/>
  <c r="BC764" i="3" s="1"/>
  <c r="AD766" i="3"/>
  <c r="Z766" i="3"/>
  <c r="Y766" i="3"/>
  <c r="V766" i="3"/>
  <c r="U766" i="3"/>
  <c r="AC766" i="3"/>
  <c r="S561" i="2"/>
  <c r="T561" i="2"/>
  <c r="R552" i="2"/>
  <c r="O553" i="2"/>
  <c r="AX553" i="2"/>
  <c r="P553" i="2"/>
  <c r="AW553" i="2"/>
  <c r="AZ552" i="2"/>
  <c r="AY552" i="2"/>
  <c r="AQ613" i="2"/>
  <c r="AP613" i="2"/>
  <c r="AS613" i="2" s="1"/>
  <c r="BE613" i="2"/>
  <c r="BF613" i="2"/>
  <c r="BK771" i="3"/>
  <c r="BL771" i="3"/>
  <c r="AL619" i="2"/>
  <c r="AK619" i="2"/>
  <c r="AJ628" i="2"/>
  <c r="AF629" i="2"/>
  <c r="AI629" i="2" s="1"/>
  <c r="AG629" i="2"/>
  <c r="AR796" i="3" l="1"/>
  <c r="AQ796" i="3"/>
  <c r="AV775" i="3"/>
  <c r="AW775" i="3"/>
  <c r="AY775" i="3"/>
  <c r="AP765" i="3"/>
  <c r="AU795" i="3"/>
  <c r="AM766" i="3"/>
  <c r="AL766" i="3"/>
  <c r="Z569" i="2"/>
  <c r="X570" i="2"/>
  <c r="W570" i="2"/>
  <c r="BD764" i="3"/>
  <c r="BF764" i="3" s="1"/>
  <c r="BE764" i="3"/>
  <c r="BC765" i="3" s="1"/>
  <c r="U561" i="2"/>
  <c r="V561" i="2"/>
  <c r="X766" i="3"/>
  <c r="AF766" i="3"/>
  <c r="AE766" i="3"/>
  <c r="AB766" i="3"/>
  <c r="AA766" i="3"/>
  <c r="W766" i="3"/>
  <c r="AY553" i="2"/>
  <c r="AZ553" i="2"/>
  <c r="Q553" i="2"/>
  <c r="R553" i="2"/>
  <c r="AQ614" i="2"/>
  <c r="AP614" i="2"/>
  <c r="AS614" i="2" s="1"/>
  <c r="AT613" i="2"/>
  <c r="BC614" i="2"/>
  <c r="BB614" i="2"/>
  <c r="BI772" i="3"/>
  <c r="BH772" i="3"/>
  <c r="AO619" i="2"/>
  <c r="AN619" i="2"/>
  <c r="AJ629" i="2"/>
  <c r="AG630" i="2"/>
  <c r="AF630" i="2"/>
  <c r="AZ775" i="3" l="1"/>
  <c r="AT796" i="3"/>
  <c r="AU796" i="3"/>
  <c r="AW776" i="3"/>
  <c r="AV776" i="3"/>
  <c r="AO766" i="3"/>
  <c r="AP766" i="3"/>
  <c r="Z570" i="2"/>
  <c r="Y570" i="2"/>
  <c r="W571" i="2" s="1"/>
  <c r="BD765" i="3"/>
  <c r="BF765" i="3" s="1"/>
  <c r="BE765" i="3"/>
  <c r="Y767" i="3"/>
  <c r="AA767" i="3" s="1"/>
  <c r="V767" i="3"/>
  <c r="AC767" i="3"/>
  <c r="U767" i="3"/>
  <c r="Z767" i="3"/>
  <c r="AD767" i="3"/>
  <c r="T562" i="2"/>
  <c r="S562" i="2"/>
  <c r="U562" i="2" s="1"/>
  <c r="AX554" i="2"/>
  <c r="AW554" i="2"/>
  <c r="P554" i="2"/>
  <c r="O554" i="2"/>
  <c r="AT614" i="2"/>
  <c r="AP615" i="2"/>
  <c r="AS615" i="2" s="1"/>
  <c r="AQ615" i="2"/>
  <c r="BF614" i="2"/>
  <c r="BE614" i="2"/>
  <c r="AJ630" i="2"/>
  <c r="BK772" i="3"/>
  <c r="BL772" i="3"/>
  <c r="AL620" i="2"/>
  <c r="AK620" i="2"/>
  <c r="AI630" i="2"/>
  <c r="AZ776" i="3" l="1"/>
  <c r="AY776" i="3"/>
  <c r="AQ797" i="3"/>
  <c r="AR797" i="3"/>
  <c r="AM767" i="3"/>
  <c r="AL767" i="3"/>
  <c r="X571" i="2"/>
  <c r="Z571" i="2" s="1"/>
  <c r="Y571" i="2"/>
  <c r="X767" i="3"/>
  <c r="AF767" i="3"/>
  <c r="AB767" i="3"/>
  <c r="T563" i="2"/>
  <c r="S563" i="2"/>
  <c r="W767" i="3"/>
  <c r="BD766" i="3"/>
  <c r="BC766" i="3"/>
  <c r="V562" i="2"/>
  <c r="AE767" i="3"/>
  <c r="AY554" i="2"/>
  <c r="AZ554" i="2"/>
  <c r="Q554" i="2"/>
  <c r="R554" i="2"/>
  <c r="AT615" i="2"/>
  <c r="AP616" i="2"/>
  <c r="AQ616" i="2"/>
  <c r="BB615" i="2"/>
  <c r="BC615" i="2"/>
  <c r="BH773" i="3"/>
  <c r="BK773" i="3" s="1"/>
  <c r="BI773" i="3"/>
  <c r="AN620" i="2"/>
  <c r="AO620" i="2"/>
  <c r="AF631" i="2"/>
  <c r="AG631" i="2"/>
  <c r="AP767" i="3" l="1"/>
  <c r="AO767" i="3"/>
  <c r="AT797" i="3"/>
  <c r="AU797" i="3"/>
  <c r="AW777" i="3"/>
  <c r="AV777" i="3"/>
  <c r="AL768" i="3"/>
  <c r="AM768" i="3"/>
  <c r="W572" i="2"/>
  <c r="X572" i="2"/>
  <c r="BF766" i="3"/>
  <c r="V563" i="2"/>
  <c r="BE766" i="3"/>
  <c r="U563" i="2"/>
  <c r="AD768" i="3"/>
  <c r="Y768" i="3"/>
  <c r="V768" i="3"/>
  <c r="U768" i="3"/>
  <c r="AC768" i="3"/>
  <c r="Z768" i="3"/>
  <c r="AW555" i="2"/>
  <c r="O555" i="2"/>
  <c r="P555" i="2"/>
  <c r="AX555" i="2"/>
  <c r="AS616" i="2"/>
  <c r="AT616" i="2"/>
  <c r="BE615" i="2"/>
  <c r="BF615" i="2"/>
  <c r="BI774" i="3"/>
  <c r="BH774" i="3"/>
  <c r="BL773" i="3"/>
  <c r="AK621" i="2"/>
  <c r="AL621" i="2"/>
  <c r="AJ631" i="2"/>
  <c r="AI631" i="2"/>
  <c r="AZ777" i="3" l="1"/>
  <c r="AY777" i="3"/>
  <c r="AR798" i="3"/>
  <c r="AQ798" i="3"/>
  <c r="AU798" i="3" s="1"/>
  <c r="AF768" i="3"/>
  <c r="AO768" i="3"/>
  <c r="AP768" i="3"/>
  <c r="Z572" i="2"/>
  <c r="Y572" i="2"/>
  <c r="AE768" i="3"/>
  <c r="X768" i="3"/>
  <c r="W768" i="3"/>
  <c r="T564" i="2"/>
  <c r="S564" i="2"/>
  <c r="AB768" i="3"/>
  <c r="AA768" i="3"/>
  <c r="BC767" i="3"/>
  <c r="BE767" i="3" s="1"/>
  <c r="BD767" i="3"/>
  <c r="Q555" i="2"/>
  <c r="R555" i="2"/>
  <c r="AY555" i="2"/>
  <c r="AZ555" i="2"/>
  <c r="AQ617" i="2"/>
  <c r="AP617" i="2"/>
  <c r="BL774" i="3"/>
  <c r="BB616" i="2"/>
  <c r="BE616" i="2" s="1"/>
  <c r="BC616" i="2"/>
  <c r="BK774" i="3"/>
  <c r="AO621" i="2"/>
  <c r="AN621" i="2"/>
  <c r="AG632" i="2"/>
  <c r="AF632" i="2"/>
  <c r="AT798" i="3" l="1"/>
  <c r="AW778" i="3"/>
  <c r="AV778" i="3"/>
  <c r="AZ778" i="3" s="1"/>
  <c r="AL769" i="3"/>
  <c r="AM769" i="3"/>
  <c r="W573" i="2"/>
  <c r="X573" i="2"/>
  <c r="BF767" i="3"/>
  <c r="V564" i="2"/>
  <c r="BC768" i="3"/>
  <c r="BE768" i="3" s="1"/>
  <c r="BD768" i="3"/>
  <c r="U769" i="3"/>
  <c r="W769" i="3" s="1"/>
  <c r="Y769" i="3"/>
  <c r="AA769" i="3" s="1"/>
  <c r="AD769" i="3"/>
  <c r="V769" i="3"/>
  <c r="Z769" i="3"/>
  <c r="AC769" i="3"/>
  <c r="U564" i="2"/>
  <c r="P556" i="2"/>
  <c r="AX556" i="2"/>
  <c r="O556" i="2"/>
  <c r="AW556" i="2"/>
  <c r="AS617" i="2"/>
  <c r="AT617" i="2"/>
  <c r="BC617" i="2"/>
  <c r="BB617" i="2"/>
  <c r="BF616" i="2"/>
  <c r="BH775" i="3"/>
  <c r="BK775" i="3" s="1"/>
  <c r="BI775" i="3"/>
  <c r="AL622" i="2"/>
  <c r="AK622" i="2"/>
  <c r="AN622" i="2" s="1"/>
  <c r="AJ632" i="2"/>
  <c r="AI632" i="2"/>
  <c r="AY778" i="3" l="1"/>
  <c r="AQ799" i="3"/>
  <c r="AT799" i="3" s="1"/>
  <c r="AR799" i="3"/>
  <c r="AO769" i="3"/>
  <c r="AP769" i="3"/>
  <c r="Y573" i="2"/>
  <c r="Z573" i="2"/>
  <c r="X769" i="3"/>
  <c r="BD769" i="3"/>
  <c r="BC769" i="3"/>
  <c r="BE769" i="3" s="1"/>
  <c r="AC770" i="3"/>
  <c r="U770" i="3"/>
  <c r="W770" i="3" s="1"/>
  <c r="AD770" i="3"/>
  <c r="V770" i="3"/>
  <c r="Y770" i="3"/>
  <c r="Z770" i="3"/>
  <c r="AF769" i="3"/>
  <c r="AE769" i="3"/>
  <c r="AB769" i="3"/>
  <c r="BF768" i="3"/>
  <c r="S565" i="2"/>
  <c r="T565" i="2"/>
  <c r="R556" i="2"/>
  <c r="AZ556" i="2"/>
  <c r="Q556" i="2"/>
  <c r="AY556" i="2"/>
  <c r="AQ618" i="2"/>
  <c r="AP618" i="2"/>
  <c r="BF617" i="2"/>
  <c r="BE617" i="2"/>
  <c r="BH776" i="3"/>
  <c r="BK776" i="3" s="1"/>
  <c r="BI776" i="3"/>
  <c r="BL775" i="3"/>
  <c r="AL623" i="2"/>
  <c r="AK623" i="2"/>
  <c r="AO622" i="2"/>
  <c r="AF633" i="2"/>
  <c r="AI633" i="2" s="1"/>
  <c r="AG633" i="2"/>
  <c r="AQ800" i="3" l="1"/>
  <c r="AR800" i="3"/>
  <c r="AU799" i="3"/>
  <c r="AV779" i="3"/>
  <c r="AY779" i="3" s="1"/>
  <c r="AW779" i="3"/>
  <c r="AM770" i="3"/>
  <c r="AL770" i="3"/>
  <c r="AP770" i="3" s="1"/>
  <c r="W574" i="2"/>
  <c r="Y574" i="2" s="1"/>
  <c r="X574" i="2"/>
  <c r="AE770" i="3"/>
  <c r="BF769" i="3"/>
  <c r="AA770" i="3"/>
  <c r="AB770" i="3"/>
  <c r="AF770" i="3"/>
  <c r="U565" i="2"/>
  <c r="V565" i="2"/>
  <c r="BC770" i="3"/>
  <c r="BD770" i="3"/>
  <c r="U771" i="3"/>
  <c r="W771" i="3" s="1"/>
  <c r="AC771" i="3"/>
  <c r="Y771" i="3"/>
  <c r="AD771" i="3"/>
  <c r="V771" i="3"/>
  <c r="Z771" i="3"/>
  <c r="X770" i="3"/>
  <c r="AT618" i="2"/>
  <c r="AW557" i="2"/>
  <c r="O557" i="2"/>
  <c r="AX557" i="2"/>
  <c r="P557" i="2"/>
  <c r="AS618" i="2"/>
  <c r="AP619" i="2" s="1"/>
  <c r="BC618" i="2"/>
  <c r="BB618" i="2"/>
  <c r="BH777" i="3"/>
  <c r="BK777" i="3" s="1"/>
  <c r="BI777" i="3"/>
  <c r="BL776" i="3"/>
  <c r="AO623" i="2"/>
  <c r="AN623" i="2"/>
  <c r="AJ633" i="2"/>
  <c r="AG634" i="2"/>
  <c r="AF634" i="2"/>
  <c r="AW780" i="3" l="1"/>
  <c r="AV780" i="3"/>
  <c r="AY780" i="3" s="1"/>
  <c r="AU800" i="3"/>
  <c r="AZ779" i="3"/>
  <c r="AT800" i="3"/>
  <c r="AO770" i="3"/>
  <c r="X575" i="2"/>
  <c r="W575" i="2"/>
  <c r="Z574" i="2"/>
  <c r="AF771" i="3"/>
  <c r="BF770" i="3"/>
  <c r="Y772" i="3"/>
  <c r="AC772" i="3"/>
  <c r="U772" i="3"/>
  <c r="V772" i="3"/>
  <c r="Z772" i="3"/>
  <c r="AD772" i="3"/>
  <c r="W772" i="3"/>
  <c r="X771" i="3"/>
  <c r="AA771" i="3"/>
  <c r="AA772" i="3" s="1"/>
  <c r="AB771" i="3"/>
  <c r="BE770" i="3"/>
  <c r="S566" i="2"/>
  <c r="T566" i="2"/>
  <c r="AE771" i="3"/>
  <c r="AE772" i="3" s="1"/>
  <c r="R557" i="2"/>
  <c r="Q557" i="2"/>
  <c r="AY557" i="2"/>
  <c r="AZ557" i="2"/>
  <c r="AQ619" i="2"/>
  <c r="AT619" i="2" s="1"/>
  <c r="AS619" i="2"/>
  <c r="BF618" i="2"/>
  <c r="BE618" i="2"/>
  <c r="BI778" i="3"/>
  <c r="BH778" i="3"/>
  <c r="BL777" i="3"/>
  <c r="AJ634" i="2"/>
  <c r="AL624" i="2"/>
  <c r="AK624" i="2"/>
  <c r="AN624" i="2" s="1"/>
  <c r="AI634" i="2"/>
  <c r="AF635" i="2" s="1"/>
  <c r="AW781" i="3" l="1"/>
  <c r="AV781" i="3"/>
  <c r="AZ781" i="3" s="1"/>
  <c r="AR801" i="3"/>
  <c r="AQ801" i="3"/>
  <c r="AU801" i="3" s="1"/>
  <c r="AZ780" i="3"/>
  <c r="AM771" i="3"/>
  <c r="AL771" i="3"/>
  <c r="AP771" i="3" s="1"/>
  <c r="Y575" i="2"/>
  <c r="Z575" i="2"/>
  <c r="V566" i="2"/>
  <c r="X772" i="3"/>
  <c r="BD771" i="3"/>
  <c r="BC771" i="3"/>
  <c r="BE771" i="3" s="1"/>
  <c r="Z773" i="3"/>
  <c r="AD773" i="3"/>
  <c r="V773" i="3"/>
  <c r="U773" i="3"/>
  <c r="AC773" i="3"/>
  <c r="Y773" i="3"/>
  <c r="U566" i="2"/>
  <c r="AF772" i="3"/>
  <c r="AB772" i="3"/>
  <c r="AG635" i="2"/>
  <c r="AJ635" i="2" s="1"/>
  <c r="AW558" i="2"/>
  <c r="AX558" i="2"/>
  <c r="O558" i="2"/>
  <c r="P558" i="2"/>
  <c r="AQ620" i="2"/>
  <c r="AP620" i="2"/>
  <c r="AS620" i="2" s="1"/>
  <c r="BL778" i="3"/>
  <c r="BB619" i="2"/>
  <c r="BE619" i="2" s="1"/>
  <c r="BC619" i="2"/>
  <c r="BK778" i="3"/>
  <c r="AL625" i="2"/>
  <c r="AK625" i="2"/>
  <c r="AO624" i="2"/>
  <c r="AI635" i="2"/>
  <c r="AO771" i="3" l="1"/>
  <c r="AT801" i="3"/>
  <c r="AQ802" i="3" s="1"/>
  <c r="AU802" i="3" s="1"/>
  <c r="AY781" i="3"/>
  <c r="AR802" i="3"/>
  <c r="AM772" i="3"/>
  <c r="AL772" i="3"/>
  <c r="AO772" i="3"/>
  <c r="X576" i="2"/>
  <c r="W576" i="2"/>
  <c r="X773" i="3"/>
  <c r="BF771" i="3"/>
  <c r="AE773" i="3"/>
  <c r="AF773" i="3"/>
  <c r="BD772" i="3"/>
  <c r="BC772" i="3"/>
  <c r="W773" i="3"/>
  <c r="S567" i="2"/>
  <c r="T567" i="2"/>
  <c r="AA773" i="3"/>
  <c r="AB773" i="3"/>
  <c r="AZ558" i="2"/>
  <c r="Q558" i="2"/>
  <c r="R558" i="2"/>
  <c r="AY558" i="2"/>
  <c r="AT620" i="2"/>
  <c r="AQ621" i="2"/>
  <c r="AP621" i="2"/>
  <c r="BF619" i="2"/>
  <c r="BC620" i="2"/>
  <c r="BB620" i="2"/>
  <c r="BI779" i="3"/>
  <c r="BH779" i="3"/>
  <c r="AO625" i="2"/>
  <c r="AN625" i="2"/>
  <c r="AK626" i="2" s="1"/>
  <c r="AN626" i="2" s="1"/>
  <c r="AG636" i="2"/>
  <c r="AF636" i="2"/>
  <c r="AI636" i="2" s="1"/>
  <c r="AP772" i="3" l="1"/>
  <c r="AT802" i="3"/>
  <c r="AV782" i="3"/>
  <c r="AY782" i="3" s="1"/>
  <c r="AW782" i="3"/>
  <c r="AM773" i="3"/>
  <c r="AL773" i="3"/>
  <c r="Y576" i="2"/>
  <c r="Z576" i="2"/>
  <c r="BF772" i="3"/>
  <c r="U567" i="2"/>
  <c r="V567" i="2"/>
  <c r="V774" i="3"/>
  <c r="U774" i="3"/>
  <c r="AD774" i="3"/>
  <c r="AC774" i="3"/>
  <c r="Z774" i="3"/>
  <c r="Y774" i="3"/>
  <c r="BE772" i="3"/>
  <c r="AW559" i="2"/>
  <c r="O559" i="2"/>
  <c r="AX559" i="2"/>
  <c r="P559" i="2"/>
  <c r="AS621" i="2"/>
  <c r="AT621" i="2"/>
  <c r="BL779" i="3"/>
  <c r="BE620" i="2"/>
  <c r="BF620" i="2"/>
  <c r="BK779" i="3"/>
  <c r="AL626" i="2"/>
  <c r="AO626" i="2" s="1"/>
  <c r="AK627" i="2"/>
  <c r="AL627" i="2"/>
  <c r="AJ636" i="2"/>
  <c r="AF637" i="2"/>
  <c r="AI637" i="2" s="1"/>
  <c r="AG637" i="2"/>
  <c r="AP773" i="3" l="1"/>
  <c r="AW783" i="3"/>
  <c r="AV783" i="3"/>
  <c r="AY783" i="3" s="1"/>
  <c r="AZ782" i="3"/>
  <c r="AR803" i="3"/>
  <c r="AQ803" i="3"/>
  <c r="AT803" i="3" s="1"/>
  <c r="AO773" i="3"/>
  <c r="AM774" i="3" s="1"/>
  <c r="AL774" i="3"/>
  <c r="X577" i="2"/>
  <c r="W577" i="2"/>
  <c r="BC773" i="3"/>
  <c r="BD773" i="3"/>
  <c r="S568" i="2"/>
  <c r="T568" i="2"/>
  <c r="AE774" i="3"/>
  <c r="AF774" i="3"/>
  <c r="AA774" i="3"/>
  <c r="AB774" i="3"/>
  <c r="W774" i="3"/>
  <c r="X774" i="3"/>
  <c r="R559" i="2"/>
  <c r="Q559" i="2"/>
  <c r="AW560" i="2" s="1"/>
  <c r="AZ559" i="2"/>
  <c r="AY559" i="2"/>
  <c r="AP622" i="2"/>
  <c r="AS622" i="2" s="1"/>
  <c r="AQ622" i="2"/>
  <c r="BB621" i="2"/>
  <c r="BE621" i="2" s="1"/>
  <c r="BC621" i="2"/>
  <c r="BI780" i="3"/>
  <c r="BH780" i="3"/>
  <c r="AO627" i="2"/>
  <c r="AN627" i="2"/>
  <c r="AG638" i="2"/>
  <c r="AF638" i="2"/>
  <c r="AJ637" i="2"/>
  <c r="AV784" i="3" l="1"/>
  <c r="AY784" i="3" s="1"/>
  <c r="AW784" i="3"/>
  <c r="AR804" i="3"/>
  <c r="AQ804" i="3"/>
  <c r="AU804" i="3" s="1"/>
  <c r="AU803" i="3"/>
  <c r="AZ783" i="3"/>
  <c r="AP774" i="3"/>
  <c r="AO774" i="3"/>
  <c r="Y577" i="2"/>
  <c r="Z577" i="2"/>
  <c r="V568" i="2"/>
  <c r="Y775" i="3"/>
  <c r="AD775" i="3"/>
  <c r="V775" i="3"/>
  <c r="AC775" i="3"/>
  <c r="AE775" i="3" s="1"/>
  <c r="Z775" i="3"/>
  <c r="U775" i="3"/>
  <c r="U568" i="2"/>
  <c r="BE773" i="3"/>
  <c r="BF773" i="3"/>
  <c r="P560" i="2"/>
  <c r="O560" i="2"/>
  <c r="Q560" i="2" s="1"/>
  <c r="AX560" i="2"/>
  <c r="AZ560" i="2" s="1"/>
  <c r="AY560" i="2"/>
  <c r="AQ623" i="2"/>
  <c r="AP623" i="2"/>
  <c r="AT622" i="2"/>
  <c r="BC622" i="2"/>
  <c r="BB622" i="2"/>
  <c r="BL780" i="3"/>
  <c r="BF621" i="2"/>
  <c r="BK780" i="3"/>
  <c r="AL628" i="2"/>
  <c r="AK628" i="2"/>
  <c r="AN628" i="2" s="1"/>
  <c r="AJ638" i="2"/>
  <c r="AI638" i="2"/>
  <c r="AV785" i="3" l="1"/>
  <c r="AY785" i="3" s="1"/>
  <c r="AW785" i="3"/>
  <c r="AT804" i="3"/>
  <c r="AZ784" i="3"/>
  <c r="AM775" i="3"/>
  <c r="AL775" i="3"/>
  <c r="AO775" i="3" s="1"/>
  <c r="X578" i="2"/>
  <c r="W578" i="2"/>
  <c r="X775" i="3"/>
  <c r="W775" i="3"/>
  <c r="S569" i="2"/>
  <c r="U569" i="2" s="1"/>
  <c r="T569" i="2"/>
  <c r="AB775" i="3"/>
  <c r="BD774" i="3"/>
  <c r="BC774" i="3"/>
  <c r="AF775" i="3"/>
  <c r="AA775" i="3"/>
  <c r="R560" i="2"/>
  <c r="AW561" i="2"/>
  <c r="AY561" i="2" s="1"/>
  <c r="AX561" i="2"/>
  <c r="O561" i="2"/>
  <c r="Q561" i="2" s="1"/>
  <c r="P561" i="2"/>
  <c r="AS623" i="2"/>
  <c r="AT623" i="2"/>
  <c r="BF622" i="2"/>
  <c r="BE622" i="2"/>
  <c r="BI781" i="3"/>
  <c r="BH781" i="3"/>
  <c r="AO628" i="2"/>
  <c r="AL629" i="2"/>
  <c r="AK629" i="2"/>
  <c r="AF639" i="2"/>
  <c r="AG639" i="2"/>
  <c r="AR805" i="3" l="1"/>
  <c r="AQ805" i="3"/>
  <c r="AU805" i="3" s="1"/>
  <c r="AV786" i="3"/>
  <c r="AW786" i="3"/>
  <c r="AZ785" i="3"/>
  <c r="AM776" i="3"/>
  <c r="AL776" i="3"/>
  <c r="AP775" i="3"/>
  <c r="Z578" i="2"/>
  <c r="Y578" i="2"/>
  <c r="BF774" i="3"/>
  <c r="T570" i="2"/>
  <c r="S570" i="2"/>
  <c r="BE774" i="3"/>
  <c r="V569" i="2"/>
  <c r="V776" i="3"/>
  <c r="Z776" i="3"/>
  <c r="AD776" i="3"/>
  <c r="U776" i="3"/>
  <c r="Y776" i="3"/>
  <c r="AC776" i="3"/>
  <c r="R561" i="2"/>
  <c r="AZ561" i="2"/>
  <c r="AX562" i="2"/>
  <c r="O562" i="2"/>
  <c r="AW562" i="2"/>
  <c r="P562" i="2"/>
  <c r="AP624" i="2"/>
  <c r="AS624" i="2" s="1"/>
  <c r="AQ624" i="2"/>
  <c r="BL781" i="3"/>
  <c r="BC623" i="2"/>
  <c r="BB623" i="2"/>
  <c r="BK781" i="3"/>
  <c r="AN629" i="2"/>
  <c r="AO629" i="2"/>
  <c r="AJ639" i="2"/>
  <c r="AI639" i="2"/>
  <c r="AY786" i="3" l="1"/>
  <c r="AZ786" i="3"/>
  <c r="AT805" i="3"/>
  <c r="AO776" i="3"/>
  <c r="AP776" i="3"/>
  <c r="X776" i="3"/>
  <c r="W579" i="2"/>
  <c r="Y579" i="2" s="1"/>
  <c r="X579" i="2"/>
  <c r="W776" i="3"/>
  <c r="BD775" i="3"/>
  <c r="BC775" i="3"/>
  <c r="AF776" i="3"/>
  <c r="AE776" i="3"/>
  <c r="U570" i="2"/>
  <c r="V570" i="2"/>
  <c r="AA776" i="3"/>
  <c r="AB776" i="3"/>
  <c r="AZ562" i="2"/>
  <c r="Q562" i="2"/>
  <c r="R562" i="2"/>
  <c r="AY562" i="2"/>
  <c r="AQ625" i="2"/>
  <c r="AP625" i="2"/>
  <c r="AS625" i="2" s="1"/>
  <c r="AT624" i="2"/>
  <c r="BF623" i="2"/>
  <c r="BE623" i="2"/>
  <c r="BH782" i="3"/>
  <c r="BK782" i="3" s="1"/>
  <c r="BI782" i="3"/>
  <c r="AL630" i="2"/>
  <c r="AK630" i="2"/>
  <c r="AN630" i="2" s="1"/>
  <c r="AG640" i="2"/>
  <c r="AF640" i="2"/>
  <c r="AQ806" i="3" l="1"/>
  <c r="AR806" i="3"/>
  <c r="AV787" i="3"/>
  <c r="AW787" i="3"/>
  <c r="AM777" i="3"/>
  <c r="AL777" i="3"/>
  <c r="W580" i="2"/>
  <c r="Y580" i="2" s="1"/>
  <c r="X580" i="2"/>
  <c r="Z579" i="2"/>
  <c r="BE775" i="3"/>
  <c r="BF775" i="3"/>
  <c r="T571" i="2"/>
  <c r="S571" i="2"/>
  <c r="U571" i="2" s="1"/>
  <c r="Y777" i="3"/>
  <c r="AD777" i="3"/>
  <c r="V777" i="3"/>
  <c r="Z777" i="3"/>
  <c r="U777" i="3"/>
  <c r="AC777" i="3"/>
  <c r="AF777" i="3" s="1"/>
  <c r="P563" i="2"/>
  <c r="AW563" i="2"/>
  <c r="O563" i="2"/>
  <c r="AX563" i="2"/>
  <c r="AT625" i="2"/>
  <c r="AP626" i="2"/>
  <c r="AQ626" i="2"/>
  <c r="BC624" i="2"/>
  <c r="BB624" i="2"/>
  <c r="BI783" i="3"/>
  <c r="BH783" i="3"/>
  <c r="BL782" i="3"/>
  <c r="AJ640" i="2"/>
  <c r="AK631" i="2"/>
  <c r="AL631" i="2"/>
  <c r="AO630" i="2"/>
  <c r="AI640" i="2"/>
  <c r="AY787" i="3" l="1"/>
  <c r="AZ787" i="3"/>
  <c r="Z580" i="2"/>
  <c r="AT806" i="3"/>
  <c r="AU806" i="3"/>
  <c r="AO777" i="3"/>
  <c r="AP777" i="3"/>
  <c r="W581" i="2"/>
  <c r="Y581" i="2" s="1"/>
  <c r="X581" i="2"/>
  <c r="AE777" i="3"/>
  <c r="W777" i="3"/>
  <c r="X777" i="3"/>
  <c r="AB777" i="3"/>
  <c r="S572" i="2"/>
  <c r="U572" i="2" s="1"/>
  <c r="T572" i="2"/>
  <c r="BC776" i="3"/>
  <c r="BE776" i="3" s="1"/>
  <c r="BD776" i="3"/>
  <c r="V571" i="2"/>
  <c r="AA777" i="3"/>
  <c r="AZ563" i="2"/>
  <c r="Q563" i="2"/>
  <c r="R563" i="2"/>
  <c r="AY563" i="2"/>
  <c r="AS626" i="2"/>
  <c r="AT626" i="2"/>
  <c r="BF624" i="2"/>
  <c r="BE624" i="2"/>
  <c r="BK783" i="3"/>
  <c r="BL783" i="3"/>
  <c r="AN631" i="2"/>
  <c r="AO631" i="2"/>
  <c r="AF641" i="2"/>
  <c r="AI641" i="2" s="1"/>
  <c r="AG641" i="2"/>
  <c r="AR807" i="3" l="1"/>
  <c r="AQ807" i="3"/>
  <c r="AU807" i="3" s="1"/>
  <c r="AV788" i="3"/>
  <c r="AW788" i="3"/>
  <c r="AY788" i="3"/>
  <c r="AL778" i="3"/>
  <c r="AO778" i="3" s="1"/>
  <c r="AM778" i="3"/>
  <c r="Z581" i="2"/>
  <c r="X582" i="2"/>
  <c r="W582" i="2"/>
  <c r="BF776" i="3"/>
  <c r="BD777" i="3"/>
  <c r="BC777" i="3"/>
  <c r="T573" i="2"/>
  <c r="S573" i="2"/>
  <c r="U573" i="2" s="1"/>
  <c r="V572" i="2"/>
  <c r="AC778" i="3"/>
  <c r="U778" i="3"/>
  <c r="W778" i="3" s="1"/>
  <c r="AD778" i="3"/>
  <c r="V778" i="3"/>
  <c r="Z778" i="3"/>
  <c r="Y778" i="3"/>
  <c r="AW564" i="2"/>
  <c r="P564" i="2"/>
  <c r="O564" i="2"/>
  <c r="AX564" i="2"/>
  <c r="AQ627" i="2"/>
  <c r="AP627" i="2"/>
  <c r="AS627" i="2" s="1"/>
  <c r="BC625" i="2"/>
  <c r="BB625" i="2"/>
  <c r="BI784" i="3"/>
  <c r="BH784" i="3"/>
  <c r="AK632" i="2"/>
  <c r="AL632" i="2"/>
  <c r="AG642" i="2"/>
  <c r="AF642" i="2"/>
  <c r="AJ641" i="2"/>
  <c r="AZ788" i="3" l="1"/>
  <c r="AT807" i="3"/>
  <c r="AW789" i="3"/>
  <c r="AV789" i="3"/>
  <c r="AY789" i="3" s="1"/>
  <c r="AL779" i="3"/>
  <c r="AO779" i="3" s="1"/>
  <c r="AM779" i="3"/>
  <c r="AP778" i="3"/>
  <c r="Y582" i="2"/>
  <c r="Z582" i="2"/>
  <c r="Y779" i="3"/>
  <c r="AD779" i="3"/>
  <c r="V779" i="3"/>
  <c r="Z779" i="3"/>
  <c r="U779" i="3"/>
  <c r="W779" i="3" s="1"/>
  <c r="AC779" i="3"/>
  <c r="AF779" i="3" s="1"/>
  <c r="T574" i="2"/>
  <c r="S574" i="2"/>
  <c r="U574" i="2" s="1"/>
  <c r="BF777" i="3"/>
  <c r="AB778" i="3"/>
  <c r="X778" i="3"/>
  <c r="V573" i="2"/>
  <c r="AF778" i="3"/>
  <c r="AE778" i="3"/>
  <c r="AE779" i="3" s="1"/>
  <c r="BE777" i="3"/>
  <c r="AA778" i="3"/>
  <c r="R564" i="2"/>
  <c r="Q564" i="2"/>
  <c r="AW565" i="2" s="1"/>
  <c r="AZ564" i="2"/>
  <c r="AY564" i="2"/>
  <c r="AT627" i="2"/>
  <c r="AP628" i="2"/>
  <c r="AS628" i="2" s="1"/>
  <c r="AQ628" i="2"/>
  <c r="BL784" i="3"/>
  <c r="BE625" i="2"/>
  <c r="BF625" i="2"/>
  <c r="BK784" i="3"/>
  <c r="AO632" i="2"/>
  <c r="AN632" i="2"/>
  <c r="AJ642" i="2"/>
  <c r="AI642" i="2"/>
  <c r="AZ789" i="3" l="1"/>
  <c r="AR808" i="3"/>
  <c r="AQ808" i="3"/>
  <c r="AU808" i="3" s="1"/>
  <c r="AV790" i="3"/>
  <c r="AZ790" i="3" s="1"/>
  <c r="AW790" i="3"/>
  <c r="AL780" i="3"/>
  <c r="AO780" i="3" s="1"/>
  <c r="AM780" i="3"/>
  <c r="AP779" i="3"/>
  <c r="AA779" i="3"/>
  <c r="W583" i="2"/>
  <c r="Y583" i="2" s="1"/>
  <c r="X583" i="2"/>
  <c r="BD778" i="3"/>
  <c r="BC778" i="3"/>
  <c r="AD780" i="3"/>
  <c r="AC780" i="3"/>
  <c r="AE780" i="3" s="1"/>
  <c r="Y780" i="3"/>
  <c r="Z780" i="3"/>
  <c r="V780" i="3"/>
  <c r="U780" i="3"/>
  <c r="T575" i="2"/>
  <c r="S575" i="2"/>
  <c r="V574" i="2"/>
  <c r="X779" i="3"/>
  <c r="AB779" i="3"/>
  <c r="AX565" i="2"/>
  <c r="AZ565" i="2" s="1"/>
  <c r="P565" i="2"/>
  <c r="O565" i="2"/>
  <c r="Q565" i="2" s="1"/>
  <c r="AY565" i="2"/>
  <c r="AQ629" i="2"/>
  <c r="AP629" i="2"/>
  <c r="AT628" i="2"/>
  <c r="BC626" i="2"/>
  <c r="BB626" i="2"/>
  <c r="BE626" i="2" s="1"/>
  <c r="BH785" i="3"/>
  <c r="BK785" i="3" s="1"/>
  <c r="BI785" i="3"/>
  <c r="AL633" i="2"/>
  <c r="AK633" i="2"/>
  <c r="AF643" i="2"/>
  <c r="AG643" i="2"/>
  <c r="AY790" i="3" l="1"/>
  <c r="AW791" i="3" s="1"/>
  <c r="AT808" i="3"/>
  <c r="AV791" i="3"/>
  <c r="AA780" i="3"/>
  <c r="AP780" i="3"/>
  <c r="AL781" i="3"/>
  <c r="AM781" i="3"/>
  <c r="W584" i="2"/>
  <c r="X584" i="2"/>
  <c r="Z583" i="2"/>
  <c r="V575" i="2"/>
  <c r="X780" i="3"/>
  <c r="AF780" i="3"/>
  <c r="BF778" i="3"/>
  <c r="U575" i="2"/>
  <c r="W780" i="3"/>
  <c r="AB780" i="3"/>
  <c r="BE778" i="3"/>
  <c r="R565" i="2"/>
  <c r="AX566" i="2"/>
  <c r="O566" i="2"/>
  <c r="Q566" i="2" s="1"/>
  <c r="P566" i="2"/>
  <c r="AW566" i="2"/>
  <c r="AS629" i="2"/>
  <c r="AT629" i="2"/>
  <c r="BC627" i="2"/>
  <c r="BB627" i="2"/>
  <c r="BF626" i="2"/>
  <c r="BI786" i="3"/>
  <c r="BH786" i="3"/>
  <c r="BL785" i="3"/>
  <c r="AO633" i="2"/>
  <c r="AJ643" i="2"/>
  <c r="AN633" i="2"/>
  <c r="AI643" i="2"/>
  <c r="AG644" i="2" s="1"/>
  <c r="AZ791" i="3" l="1"/>
  <c r="AY791" i="3"/>
  <c r="AP781" i="3"/>
  <c r="AQ809" i="3"/>
  <c r="AR809" i="3"/>
  <c r="AO781" i="3"/>
  <c r="Y584" i="2"/>
  <c r="Z584" i="2"/>
  <c r="T576" i="2"/>
  <c r="S576" i="2"/>
  <c r="U576" i="2" s="1"/>
  <c r="U781" i="3"/>
  <c r="AD781" i="3"/>
  <c r="Z781" i="3"/>
  <c r="Y781" i="3"/>
  <c r="AC781" i="3"/>
  <c r="V781" i="3"/>
  <c r="BC779" i="3"/>
  <c r="BD779" i="3"/>
  <c r="R566" i="2"/>
  <c r="P567" i="2"/>
  <c r="O567" i="2"/>
  <c r="Q567" i="2" s="1"/>
  <c r="AX567" i="2"/>
  <c r="AW567" i="2"/>
  <c r="AZ566" i="2"/>
  <c r="AY566" i="2"/>
  <c r="AP630" i="2"/>
  <c r="AQ630" i="2"/>
  <c r="BF627" i="2"/>
  <c r="BE627" i="2"/>
  <c r="BC628" i="2" s="1"/>
  <c r="BL786" i="3"/>
  <c r="BK786" i="3"/>
  <c r="AK634" i="2"/>
  <c r="AL634" i="2"/>
  <c r="AF644" i="2"/>
  <c r="AJ644" i="2" s="1"/>
  <c r="AU809" i="3" l="1"/>
  <c r="AT809" i="3"/>
  <c r="AV792" i="3"/>
  <c r="AY792" i="3" s="1"/>
  <c r="AW792" i="3"/>
  <c r="AL782" i="3"/>
  <c r="AO782" i="3" s="1"/>
  <c r="AM782" i="3"/>
  <c r="AP782" i="3" s="1"/>
  <c r="W585" i="2"/>
  <c r="Y585" i="2" s="1"/>
  <c r="X585" i="2"/>
  <c r="V576" i="2"/>
  <c r="T577" i="2"/>
  <c r="S577" i="2"/>
  <c r="U577" i="2" s="1"/>
  <c r="AB781" i="3"/>
  <c r="AA781" i="3"/>
  <c r="X781" i="3"/>
  <c r="BE779" i="3"/>
  <c r="BF779" i="3"/>
  <c r="AF781" i="3"/>
  <c r="AE781" i="3"/>
  <c r="W781" i="3"/>
  <c r="AI644" i="2"/>
  <c r="AF645" i="2" s="1"/>
  <c r="AY567" i="2"/>
  <c r="R567" i="2"/>
  <c r="O568" i="2"/>
  <c r="Q568" i="2" s="1"/>
  <c r="AW568" i="2"/>
  <c r="P568" i="2"/>
  <c r="AX568" i="2"/>
  <c r="AZ567" i="2"/>
  <c r="AT630" i="2"/>
  <c r="AS630" i="2"/>
  <c r="BB628" i="2"/>
  <c r="BF628" i="2" s="1"/>
  <c r="BI787" i="3"/>
  <c r="BH787" i="3"/>
  <c r="AN634" i="2"/>
  <c r="AO634" i="2"/>
  <c r="AZ792" i="3" l="1"/>
  <c r="AR810" i="3"/>
  <c r="AQ810" i="3"/>
  <c r="AU810" i="3" s="1"/>
  <c r="AV793" i="3"/>
  <c r="AZ793" i="3" s="1"/>
  <c r="AW793" i="3"/>
  <c r="AL783" i="3"/>
  <c r="AM783" i="3"/>
  <c r="AO783" i="3"/>
  <c r="W586" i="2"/>
  <c r="Y586" i="2" s="1"/>
  <c r="X586" i="2"/>
  <c r="Z585" i="2"/>
  <c r="V577" i="2"/>
  <c r="AG645" i="2"/>
  <c r="AJ645" i="2" s="1"/>
  <c r="Z782" i="3"/>
  <c r="U782" i="3"/>
  <c r="V782" i="3"/>
  <c r="AD782" i="3"/>
  <c r="Y782" i="3"/>
  <c r="AB782" i="3" s="1"/>
  <c r="AC782" i="3"/>
  <c r="BC780" i="3"/>
  <c r="BD780" i="3"/>
  <c r="T578" i="2"/>
  <c r="S578" i="2"/>
  <c r="AI645" i="2"/>
  <c r="AF646" i="2" s="1"/>
  <c r="R568" i="2"/>
  <c r="AZ568" i="2"/>
  <c r="AW569" i="2"/>
  <c r="AX569" i="2"/>
  <c r="P569" i="2"/>
  <c r="O569" i="2"/>
  <c r="AY568" i="2"/>
  <c r="AP631" i="2"/>
  <c r="AQ631" i="2"/>
  <c r="BE628" i="2"/>
  <c r="BB629" i="2" s="1"/>
  <c r="BK787" i="3"/>
  <c r="BL787" i="3"/>
  <c r="AL635" i="2"/>
  <c r="AK635" i="2"/>
  <c r="AN635" i="2" s="1"/>
  <c r="AY793" i="3" l="1"/>
  <c r="AV794" i="3" s="1"/>
  <c r="AT810" i="3"/>
  <c r="AW794" i="3"/>
  <c r="AM784" i="3"/>
  <c r="AL784" i="3"/>
  <c r="AP783" i="3"/>
  <c r="AA782" i="3"/>
  <c r="X587" i="2"/>
  <c r="W587" i="2"/>
  <c r="Z586" i="2"/>
  <c r="AG646" i="2"/>
  <c r="AJ646" i="2" s="1"/>
  <c r="AF782" i="3"/>
  <c r="X782" i="3"/>
  <c r="BF780" i="3"/>
  <c r="BE780" i="3"/>
  <c r="BD781" i="3" s="1"/>
  <c r="V578" i="2"/>
  <c r="AE782" i="3"/>
  <c r="W782" i="3"/>
  <c r="U578" i="2"/>
  <c r="AY569" i="2"/>
  <c r="AZ569" i="2"/>
  <c r="Q569" i="2"/>
  <c r="R569" i="2"/>
  <c r="AS631" i="2"/>
  <c r="AT631" i="2"/>
  <c r="BC629" i="2"/>
  <c r="BF629" i="2" s="1"/>
  <c r="BE629" i="2"/>
  <c r="BH788" i="3"/>
  <c r="BK788" i="3" s="1"/>
  <c r="BI788" i="3"/>
  <c r="AK636" i="2"/>
  <c r="AN636" i="2" s="1"/>
  <c r="AL636" i="2"/>
  <c r="AO635" i="2"/>
  <c r="AI646" i="2"/>
  <c r="AY794" i="3" l="1"/>
  <c r="AZ794" i="3"/>
  <c r="AQ811" i="3"/>
  <c r="AR811" i="3"/>
  <c r="AT811" i="3"/>
  <c r="AO784" i="3"/>
  <c r="AP784" i="3"/>
  <c r="Z587" i="2"/>
  <c r="Y587" i="2"/>
  <c r="BC781" i="3"/>
  <c r="BE781" i="3" s="1"/>
  <c r="S579" i="2"/>
  <c r="T579" i="2"/>
  <c r="Z783" i="3"/>
  <c r="AC783" i="3"/>
  <c r="AD783" i="3"/>
  <c r="V783" i="3"/>
  <c r="U783" i="3"/>
  <c r="Y783" i="3"/>
  <c r="AW570" i="2"/>
  <c r="P570" i="2"/>
  <c r="AX570" i="2"/>
  <c r="O570" i="2"/>
  <c r="AP632" i="2"/>
  <c r="AS632" i="2" s="1"/>
  <c r="AQ632" i="2"/>
  <c r="BC630" i="2"/>
  <c r="BB630" i="2"/>
  <c r="BI789" i="3"/>
  <c r="BH789" i="3"/>
  <c r="BL788" i="3"/>
  <c r="AL637" i="2"/>
  <c r="AK637" i="2"/>
  <c r="AO636" i="2"/>
  <c r="AF647" i="2"/>
  <c r="AG647" i="2"/>
  <c r="AU811" i="3" l="1"/>
  <c r="AQ812" i="3"/>
  <c r="AT812" i="3" s="1"/>
  <c r="AR812" i="3"/>
  <c r="AW795" i="3"/>
  <c r="AV795" i="3"/>
  <c r="AM785" i="3"/>
  <c r="AL785" i="3"/>
  <c r="X588" i="2"/>
  <c r="W588" i="2"/>
  <c r="AF783" i="3"/>
  <c r="BF781" i="3"/>
  <c r="W783" i="3"/>
  <c r="X783" i="3"/>
  <c r="V579" i="2"/>
  <c r="AE783" i="3"/>
  <c r="AB783" i="3"/>
  <c r="AA783" i="3"/>
  <c r="U579" i="2"/>
  <c r="BD782" i="3"/>
  <c r="BC782" i="3"/>
  <c r="R570" i="2"/>
  <c r="Q570" i="2"/>
  <c r="AY570" i="2"/>
  <c r="AZ570" i="2"/>
  <c r="AT632" i="2"/>
  <c r="AQ633" i="2"/>
  <c r="AP633" i="2"/>
  <c r="BF630" i="2"/>
  <c r="BE630" i="2"/>
  <c r="BK789" i="3"/>
  <c r="BL789" i="3"/>
  <c r="AN637" i="2"/>
  <c r="AO637" i="2"/>
  <c r="AJ647" i="2"/>
  <c r="AI647" i="2"/>
  <c r="AQ813" i="3" l="1"/>
  <c r="AR813" i="3"/>
  <c r="Z588" i="2"/>
  <c r="AZ795" i="3"/>
  <c r="AY795" i="3"/>
  <c r="AU812" i="3"/>
  <c r="AP785" i="3"/>
  <c r="AO785" i="3"/>
  <c r="Y588" i="2"/>
  <c r="BF782" i="3"/>
  <c r="BE782" i="3"/>
  <c r="S580" i="2"/>
  <c r="U580" i="2" s="1"/>
  <c r="T580" i="2"/>
  <c r="U784" i="3"/>
  <c r="W784" i="3" s="1"/>
  <c r="AC784" i="3"/>
  <c r="Y784" i="3"/>
  <c r="AA784" i="3" s="1"/>
  <c r="V784" i="3"/>
  <c r="Z784" i="3"/>
  <c r="AD784" i="3"/>
  <c r="O571" i="2"/>
  <c r="Q571" i="2" s="1"/>
  <c r="P571" i="2"/>
  <c r="AW571" i="2"/>
  <c r="AX571" i="2"/>
  <c r="AT633" i="2"/>
  <c r="AS633" i="2"/>
  <c r="BC631" i="2"/>
  <c r="BB631" i="2"/>
  <c r="BH790" i="3"/>
  <c r="BI790" i="3"/>
  <c r="AL638" i="2"/>
  <c r="AK638" i="2"/>
  <c r="AN638" i="2" s="1"/>
  <c r="AG648" i="2"/>
  <c r="AF648" i="2"/>
  <c r="AV796" i="3" l="1"/>
  <c r="AY796" i="3" s="1"/>
  <c r="AW796" i="3"/>
  <c r="AZ796" i="3" s="1"/>
  <c r="AT813" i="3"/>
  <c r="AU813" i="3"/>
  <c r="AL786" i="3"/>
  <c r="AM786" i="3"/>
  <c r="X589" i="2"/>
  <c r="W589" i="2"/>
  <c r="AF784" i="3"/>
  <c r="V580" i="2"/>
  <c r="AC785" i="3"/>
  <c r="AD785" i="3"/>
  <c r="U785" i="3"/>
  <c r="Y785" i="3"/>
  <c r="V785" i="3"/>
  <c r="Z785" i="3"/>
  <c r="X784" i="3"/>
  <c r="S581" i="2"/>
  <c r="U581" i="2" s="1"/>
  <c r="T581" i="2"/>
  <c r="BC783" i="3"/>
  <c r="BD783" i="3"/>
  <c r="AB784" i="3"/>
  <c r="AE784" i="3"/>
  <c r="AZ571" i="2"/>
  <c r="R571" i="2"/>
  <c r="O572" i="2"/>
  <c r="Q572" i="2" s="1"/>
  <c r="AW572" i="2"/>
  <c r="AX572" i="2"/>
  <c r="P572" i="2"/>
  <c r="AY571" i="2"/>
  <c r="AQ634" i="2"/>
  <c r="AP634" i="2"/>
  <c r="BE631" i="2"/>
  <c r="BF631" i="2"/>
  <c r="BK790" i="3"/>
  <c r="BL790" i="3"/>
  <c r="AK639" i="2"/>
  <c r="AL639" i="2"/>
  <c r="AO638" i="2"/>
  <c r="AJ648" i="2"/>
  <c r="AI648" i="2"/>
  <c r="AG649" i="2" s="1"/>
  <c r="AQ814" i="3" l="1"/>
  <c r="AT814" i="3" s="1"/>
  <c r="AR814" i="3"/>
  <c r="AW797" i="3"/>
  <c r="AV797" i="3"/>
  <c r="AO786" i="3"/>
  <c r="AP786" i="3"/>
  <c r="Z589" i="2"/>
  <c r="Y589" i="2"/>
  <c r="X590" i="2" s="1"/>
  <c r="AE785" i="3"/>
  <c r="BE783" i="3"/>
  <c r="BF783" i="3"/>
  <c r="W785" i="3"/>
  <c r="X785" i="3"/>
  <c r="T582" i="2"/>
  <c r="S582" i="2"/>
  <c r="AF785" i="3"/>
  <c r="V581" i="2"/>
  <c r="AB785" i="3"/>
  <c r="AA785" i="3"/>
  <c r="R572" i="2"/>
  <c r="P573" i="2"/>
  <c r="AW573" i="2"/>
  <c r="O573" i="2"/>
  <c r="AX573" i="2"/>
  <c r="AY572" i="2"/>
  <c r="AZ572" i="2"/>
  <c r="AT634" i="2"/>
  <c r="AS634" i="2"/>
  <c r="BC632" i="2"/>
  <c r="BB632" i="2"/>
  <c r="BH791" i="3"/>
  <c r="BK791" i="3" s="1"/>
  <c r="BI791" i="3"/>
  <c r="AF649" i="2"/>
  <c r="AJ649" i="2" s="1"/>
  <c r="AO639" i="2"/>
  <c r="AN639" i="2"/>
  <c r="AR815" i="3" l="1"/>
  <c r="AQ815" i="3"/>
  <c r="AU815" i="3" s="1"/>
  <c r="AY797" i="3"/>
  <c r="AZ797" i="3"/>
  <c r="AU814" i="3"/>
  <c r="AM787" i="3"/>
  <c r="AL787" i="3"/>
  <c r="W590" i="2"/>
  <c r="Y590" i="2" s="1"/>
  <c r="U582" i="2"/>
  <c r="V582" i="2"/>
  <c r="V786" i="3"/>
  <c r="AC786" i="3"/>
  <c r="Z786" i="3"/>
  <c r="AD786" i="3"/>
  <c r="U786" i="3"/>
  <c r="Y786" i="3"/>
  <c r="BD784" i="3"/>
  <c r="BC784" i="3"/>
  <c r="BE784" i="3" s="1"/>
  <c r="AI649" i="2"/>
  <c r="AF650" i="2" s="1"/>
  <c r="AZ573" i="2"/>
  <c r="Q573" i="2"/>
  <c r="R573" i="2"/>
  <c r="AY573" i="2"/>
  <c r="AP635" i="2"/>
  <c r="AQ635" i="2"/>
  <c r="BF632" i="2"/>
  <c r="BE632" i="2"/>
  <c r="BL791" i="3"/>
  <c r="BH792" i="3"/>
  <c r="BK792" i="3" s="1"/>
  <c r="BI792" i="3"/>
  <c r="AK640" i="2"/>
  <c r="AL640" i="2"/>
  <c r="AW798" i="3" l="1"/>
  <c r="AV798" i="3"/>
  <c r="AT815" i="3"/>
  <c r="AO787" i="3"/>
  <c r="AP787" i="3"/>
  <c r="Z590" i="2"/>
  <c r="X591" i="2"/>
  <c r="W591" i="2"/>
  <c r="X786" i="3"/>
  <c r="BC785" i="3"/>
  <c r="BE785" i="3" s="1"/>
  <c r="BD785" i="3"/>
  <c r="W786" i="3"/>
  <c r="S583" i="2"/>
  <c r="T583" i="2"/>
  <c r="AG650" i="2"/>
  <c r="AJ650" i="2" s="1"/>
  <c r="AB786" i="3"/>
  <c r="AF786" i="3"/>
  <c r="AE786" i="3"/>
  <c r="AA786" i="3"/>
  <c r="BF784" i="3"/>
  <c r="AX574" i="2"/>
  <c r="O574" i="2"/>
  <c r="Q574" i="2" s="1"/>
  <c r="P574" i="2"/>
  <c r="AW574" i="2"/>
  <c r="AS635" i="2"/>
  <c r="AT635" i="2"/>
  <c r="BB633" i="2"/>
  <c r="BC633" i="2"/>
  <c r="BI793" i="3"/>
  <c r="BH793" i="3"/>
  <c r="BL792" i="3"/>
  <c r="AN640" i="2"/>
  <c r="AO640" i="2"/>
  <c r="AI650" i="2"/>
  <c r="AR816" i="3" l="1"/>
  <c r="AQ816" i="3"/>
  <c r="AU816" i="3" s="1"/>
  <c r="AZ798" i="3"/>
  <c r="AY798" i="3"/>
  <c r="AM788" i="3"/>
  <c r="AL788" i="3"/>
  <c r="Y591" i="2"/>
  <c r="Z591" i="2"/>
  <c r="V583" i="2"/>
  <c r="U583" i="2"/>
  <c r="T584" i="2" s="1"/>
  <c r="BF785" i="3"/>
  <c r="U787" i="3"/>
  <c r="W787" i="3" s="1"/>
  <c r="Z787" i="3"/>
  <c r="V787" i="3"/>
  <c r="Y787" i="3"/>
  <c r="AC787" i="3"/>
  <c r="AE787" i="3" s="1"/>
  <c r="AD787" i="3"/>
  <c r="BC786" i="3"/>
  <c r="BD786" i="3"/>
  <c r="R574" i="2"/>
  <c r="P575" i="2"/>
  <c r="O575" i="2"/>
  <c r="AX575" i="2"/>
  <c r="AW575" i="2"/>
  <c r="AZ574" i="2"/>
  <c r="AY574" i="2"/>
  <c r="AP636" i="2"/>
  <c r="AQ636" i="2"/>
  <c r="BE633" i="2"/>
  <c r="BF633" i="2"/>
  <c r="BK793" i="3"/>
  <c r="BL793" i="3"/>
  <c r="AK641" i="2"/>
  <c r="AL641" i="2"/>
  <c r="AF651" i="2"/>
  <c r="AI651" i="2" s="1"/>
  <c r="AG651" i="2"/>
  <c r="AT816" i="3" l="1"/>
  <c r="AW799" i="3"/>
  <c r="AV799" i="3"/>
  <c r="AO788" i="3"/>
  <c r="AP788" i="3"/>
  <c r="W592" i="2"/>
  <c r="Y592" i="2" s="1"/>
  <c r="X592" i="2"/>
  <c r="S584" i="2"/>
  <c r="U584" i="2" s="1"/>
  <c r="T585" i="2" s="1"/>
  <c r="AF787" i="3"/>
  <c r="BE786" i="3"/>
  <c r="BF786" i="3"/>
  <c r="AA787" i="3"/>
  <c r="AB787" i="3"/>
  <c r="AD788" i="3"/>
  <c r="Z788" i="3"/>
  <c r="V788" i="3"/>
  <c r="U788" i="3"/>
  <c r="W788" i="3" s="1"/>
  <c r="AC788" i="3"/>
  <c r="AF788" i="3" s="1"/>
  <c r="Y788" i="3"/>
  <c r="AB788" i="3" s="1"/>
  <c r="X787" i="3"/>
  <c r="Q575" i="2"/>
  <c r="R575" i="2"/>
  <c r="AY575" i="2"/>
  <c r="AZ575" i="2"/>
  <c r="AS636" i="2"/>
  <c r="AT636" i="2"/>
  <c r="BC634" i="2"/>
  <c r="BB634" i="2"/>
  <c r="BH794" i="3"/>
  <c r="BK794" i="3" s="1"/>
  <c r="BI794" i="3"/>
  <c r="AO641" i="2"/>
  <c r="AN641" i="2"/>
  <c r="AJ651" i="2"/>
  <c r="AG652" i="2"/>
  <c r="AF652" i="2"/>
  <c r="AY799" i="3" l="1"/>
  <c r="AZ799" i="3"/>
  <c r="AQ817" i="3"/>
  <c r="AT817" i="3" s="1"/>
  <c r="AR817" i="3"/>
  <c r="AM789" i="3"/>
  <c r="AL789" i="3"/>
  <c r="AO789" i="3" s="1"/>
  <c r="Z592" i="2"/>
  <c r="X593" i="2"/>
  <c r="W593" i="2"/>
  <c r="S585" i="2"/>
  <c r="U585" i="2" s="1"/>
  <c r="S586" i="2" s="1"/>
  <c r="U586" i="2" s="1"/>
  <c r="V584" i="2"/>
  <c r="X788" i="3"/>
  <c r="AA788" i="3"/>
  <c r="U789" i="3"/>
  <c r="W789" i="3" s="1"/>
  <c r="AD789" i="3"/>
  <c r="Z789" i="3"/>
  <c r="Y789" i="3"/>
  <c r="V789" i="3"/>
  <c r="AC789" i="3"/>
  <c r="AF789" i="3" s="1"/>
  <c r="AE788" i="3"/>
  <c r="BC787" i="3"/>
  <c r="BD787" i="3"/>
  <c r="O576" i="2"/>
  <c r="Q576" i="2" s="1"/>
  <c r="P576" i="2"/>
  <c r="AX576" i="2"/>
  <c r="AW576" i="2"/>
  <c r="AQ637" i="2"/>
  <c r="AP637" i="2"/>
  <c r="BE634" i="2"/>
  <c r="BF634" i="2"/>
  <c r="BI795" i="3"/>
  <c r="BH795" i="3"/>
  <c r="BL794" i="3"/>
  <c r="AK642" i="2"/>
  <c r="AL642" i="2"/>
  <c r="AJ652" i="2"/>
  <c r="AI652" i="2"/>
  <c r="AU817" i="3" l="1"/>
  <c r="AQ818" i="3"/>
  <c r="AR818" i="3"/>
  <c r="AW800" i="3"/>
  <c r="AV800" i="3"/>
  <c r="AM790" i="3"/>
  <c r="AL790" i="3"/>
  <c r="AP789" i="3"/>
  <c r="V585" i="2"/>
  <c r="Y593" i="2"/>
  <c r="Z593" i="2"/>
  <c r="T586" i="2"/>
  <c r="V586" i="2" s="1"/>
  <c r="BF787" i="3"/>
  <c r="Z790" i="3"/>
  <c r="AD790" i="3"/>
  <c r="U790" i="3"/>
  <c r="W790" i="3" s="1"/>
  <c r="AC790" i="3"/>
  <c r="Y790" i="3"/>
  <c r="AB790" i="3" s="1"/>
  <c r="V790" i="3"/>
  <c r="S587" i="2"/>
  <c r="T587" i="2"/>
  <c r="AE789" i="3"/>
  <c r="X789" i="3"/>
  <c r="BE787" i="3"/>
  <c r="AB789" i="3"/>
  <c r="AA789" i="3"/>
  <c r="AA790" i="3" s="1"/>
  <c r="AY576" i="2"/>
  <c r="AZ576" i="2"/>
  <c r="AW577" i="2"/>
  <c r="O577" i="2"/>
  <c r="AX577" i="2"/>
  <c r="P577" i="2"/>
  <c r="R576" i="2"/>
  <c r="AT637" i="2"/>
  <c r="BL795" i="3"/>
  <c r="AS637" i="2"/>
  <c r="AQ638" i="2" s="1"/>
  <c r="BB635" i="2"/>
  <c r="BE635" i="2" s="1"/>
  <c r="BC635" i="2"/>
  <c r="BK795" i="3"/>
  <c r="AO642" i="2"/>
  <c r="AN642" i="2"/>
  <c r="AF653" i="2"/>
  <c r="AI653" i="2" s="1"/>
  <c r="AG653" i="2"/>
  <c r="AU818" i="3" l="1"/>
  <c r="AY800" i="3"/>
  <c r="AZ800" i="3"/>
  <c r="AT818" i="3"/>
  <c r="AO790" i="3"/>
  <c r="AP790" i="3"/>
  <c r="W594" i="2"/>
  <c r="X594" i="2"/>
  <c r="AE790" i="3"/>
  <c r="BD788" i="3"/>
  <c r="BC788" i="3"/>
  <c r="U587" i="2"/>
  <c r="V587" i="2"/>
  <c r="AF790" i="3"/>
  <c r="Z791" i="3"/>
  <c r="V791" i="3"/>
  <c r="AD791" i="3"/>
  <c r="Y791" i="3"/>
  <c r="AC791" i="3"/>
  <c r="U791" i="3"/>
  <c r="X791" i="3" s="1"/>
  <c r="X790" i="3"/>
  <c r="AY577" i="2"/>
  <c r="Q577" i="2"/>
  <c r="R577" i="2"/>
  <c r="AZ577" i="2"/>
  <c r="AP638" i="2"/>
  <c r="AS638" i="2" s="1"/>
  <c r="AQ639" i="2" s="1"/>
  <c r="BC636" i="2"/>
  <c r="BB636" i="2"/>
  <c r="BF635" i="2"/>
  <c r="BH796" i="3"/>
  <c r="BI796" i="3"/>
  <c r="AK643" i="2"/>
  <c r="AL643" i="2"/>
  <c r="AG654" i="2"/>
  <c r="AF654" i="2"/>
  <c r="AJ653" i="2"/>
  <c r="AQ819" i="3" l="1"/>
  <c r="AT819" i="3" s="1"/>
  <c r="AR819" i="3"/>
  <c r="AV801" i="3"/>
  <c r="AW801" i="3"/>
  <c r="AM791" i="3"/>
  <c r="AL791" i="3"/>
  <c r="AO791" i="3" s="1"/>
  <c r="Y594" i="2"/>
  <c r="Z594" i="2"/>
  <c r="W791" i="3"/>
  <c r="AD792" i="3" s="1"/>
  <c r="BF788" i="3"/>
  <c r="AE791" i="3"/>
  <c r="AF791" i="3"/>
  <c r="S588" i="2"/>
  <c r="T588" i="2"/>
  <c r="AB791" i="3"/>
  <c r="AA791" i="3"/>
  <c r="BE788" i="3"/>
  <c r="AP639" i="2"/>
  <c r="AT639" i="2" s="1"/>
  <c r="O578" i="2"/>
  <c r="P578" i="2"/>
  <c r="AX578" i="2"/>
  <c r="AW578" i="2"/>
  <c r="AT638" i="2"/>
  <c r="BF636" i="2"/>
  <c r="BE636" i="2"/>
  <c r="BK796" i="3"/>
  <c r="BL796" i="3"/>
  <c r="AO643" i="2"/>
  <c r="AN643" i="2"/>
  <c r="AJ654" i="2"/>
  <c r="AI654" i="2"/>
  <c r="AR820" i="3" l="1"/>
  <c r="AQ820" i="3"/>
  <c r="AU820" i="3" s="1"/>
  <c r="AY801" i="3"/>
  <c r="AZ801" i="3"/>
  <c r="AU819" i="3"/>
  <c r="AL792" i="3"/>
  <c r="AM792" i="3"/>
  <c r="AP791" i="3"/>
  <c r="Z792" i="3"/>
  <c r="AC792" i="3"/>
  <c r="AE792" i="3" s="1"/>
  <c r="U792" i="3"/>
  <c r="W792" i="3" s="1"/>
  <c r="Y793" i="3" s="1"/>
  <c r="Y792" i="3"/>
  <c r="AB792" i="3" s="1"/>
  <c r="V792" i="3"/>
  <c r="X595" i="2"/>
  <c r="W595" i="2"/>
  <c r="V588" i="2"/>
  <c r="BC789" i="3"/>
  <c r="BD789" i="3"/>
  <c r="AF792" i="3"/>
  <c r="U588" i="2"/>
  <c r="AS639" i="2"/>
  <c r="AP640" i="2" s="1"/>
  <c r="AZ578" i="2"/>
  <c r="AY578" i="2"/>
  <c r="Q578" i="2"/>
  <c r="R578" i="2"/>
  <c r="BC637" i="2"/>
  <c r="BB637" i="2"/>
  <c r="BI797" i="3"/>
  <c r="BH797" i="3"/>
  <c r="AL644" i="2"/>
  <c r="AK644" i="2"/>
  <c r="AN644" i="2" s="1"/>
  <c r="AF655" i="2"/>
  <c r="AI655" i="2" s="1"/>
  <c r="AG655" i="2"/>
  <c r="AV802" i="3" l="1"/>
  <c r="AY802" i="3" s="1"/>
  <c r="AW802" i="3"/>
  <c r="AT820" i="3"/>
  <c r="AO792" i="3"/>
  <c r="AP792" i="3"/>
  <c r="V793" i="3"/>
  <c r="AC793" i="3"/>
  <c r="AD793" i="3"/>
  <c r="AF793" i="3" s="1"/>
  <c r="X792" i="3"/>
  <c r="Z793" i="3"/>
  <c r="AB793" i="3" s="1"/>
  <c r="U793" i="3"/>
  <c r="W793" i="3" s="1"/>
  <c r="AA792" i="3"/>
  <c r="Y595" i="2"/>
  <c r="Z595" i="2"/>
  <c r="AE793" i="3"/>
  <c r="T589" i="2"/>
  <c r="S589" i="2"/>
  <c r="AC794" i="3"/>
  <c r="U794" i="3"/>
  <c r="W794" i="3" s="1"/>
  <c r="AD794" i="3"/>
  <c r="V794" i="3"/>
  <c r="Y794" i="3"/>
  <c r="Z794" i="3"/>
  <c r="AA793" i="3"/>
  <c r="BE789" i="3"/>
  <c r="BF789" i="3"/>
  <c r="AS640" i="2"/>
  <c r="AP641" i="2" s="1"/>
  <c r="AQ640" i="2"/>
  <c r="AT640" i="2" s="1"/>
  <c r="O579" i="2"/>
  <c r="Q579" i="2" s="1"/>
  <c r="AX579" i="2"/>
  <c r="P579" i="2"/>
  <c r="AW579" i="2"/>
  <c r="BF637" i="2"/>
  <c r="BE637" i="2"/>
  <c r="BL797" i="3"/>
  <c r="BK797" i="3"/>
  <c r="AO644" i="2"/>
  <c r="AK645" i="2"/>
  <c r="AN645" i="2" s="1"/>
  <c r="AL645" i="2"/>
  <c r="AG656" i="2"/>
  <c r="AF656" i="2"/>
  <c r="AJ655" i="2"/>
  <c r="AQ641" i="2" l="1"/>
  <c r="AW803" i="3"/>
  <c r="AV803" i="3"/>
  <c r="AR821" i="3"/>
  <c r="AQ821" i="3"/>
  <c r="X793" i="3"/>
  <c r="AZ802" i="3"/>
  <c r="AY803" i="3"/>
  <c r="AZ803" i="3"/>
  <c r="AM793" i="3"/>
  <c r="AL793" i="3"/>
  <c r="AP793" i="3" s="1"/>
  <c r="X596" i="2"/>
  <c r="W596" i="2"/>
  <c r="V589" i="2"/>
  <c r="AB794" i="3"/>
  <c r="X794" i="3"/>
  <c r="AC795" i="3"/>
  <c r="V795" i="3"/>
  <c r="AD795" i="3"/>
  <c r="U795" i="3"/>
  <c r="W795" i="3" s="1"/>
  <c r="Y795" i="3"/>
  <c r="Z795" i="3"/>
  <c r="BC790" i="3"/>
  <c r="BD790" i="3"/>
  <c r="AF794" i="3"/>
  <c r="AA794" i="3"/>
  <c r="U589" i="2"/>
  <c r="AE794" i="3"/>
  <c r="AW580" i="2"/>
  <c r="P580" i="2"/>
  <c r="AX580" i="2"/>
  <c r="O580" i="2"/>
  <c r="R579" i="2"/>
  <c r="AZ579" i="2"/>
  <c r="AY579" i="2"/>
  <c r="AT641" i="2"/>
  <c r="AS641" i="2"/>
  <c r="BB638" i="2"/>
  <c r="BE638" i="2" s="1"/>
  <c r="BC638" i="2"/>
  <c r="BH798" i="3"/>
  <c r="BI798" i="3"/>
  <c r="AL646" i="2"/>
  <c r="AK646" i="2"/>
  <c r="AJ656" i="2"/>
  <c r="AO645" i="2"/>
  <c r="AI656" i="2"/>
  <c r="AE795" i="3" l="1"/>
  <c r="Z596" i="2"/>
  <c r="AU821" i="3"/>
  <c r="AT821" i="3"/>
  <c r="AO793" i="3"/>
  <c r="AV804" i="3"/>
  <c r="AW804" i="3"/>
  <c r="AY804" i="3"/>
  <c r="AA795" i="3"/>
  <c r="Y596" i="2"/>
  <c r="X795" i="3"/>
  <c r="AD796" i="3"/>
  <c r="Y796" i="3"/>
  <c r="Z796" i="3"/>
  <c r="V796" i="3"/>
  <c r="U796" i="3"/>
  <c r="AC796" i="3"/>
  <c r="AB795" i="3"/>
  <c r="AF795" i="3"/>
  <c r="S590" i="2"/>
  <c r="T590" i="2"/>
  <c r="BE790" i="3"/>
  <c r="BF790" i="3"/>
  <c r="AY580" i="2"/>
  <c r="Q580" i="2"/>
  <c r="R580" i="2"/>
  <c r="AZ580" i="2"/>
  <c r="AQ642" i="2"/>
  <c r="AP642" i="2"/>
  <c r="BC639" i="2"/>
  <c r="BB639" i="2"/>
  <c r="BF638" i="2"/>
  <c r="BK798" i="3"/>
  <c r="BL798" i="3"/>
  <c r="AO646" i="2"/>
  <c r="AN646" i="2"/>
  <c r="AF657" i="2"/>
  <c r="AG657" i="2"/>
  <c r="AQ822" i="3" l="1"/>
  <c r="AT822" i="3" s="1"/>
  <c r="AR822" i="3"/>
  <c r="AV805" i="3"/>
  <c r="AY805" i="3" s="1"/>
  <c r="AW805" i="3"/>
  <c r="AZ804" i="3"/>
  <c r="AM794" i="3"/>
  <c r="AL794" i="3"/>
  <c r="X597" i="2"/>
  <c r="W597" i="2"/>
  <c r="AB796" i="3"/>
  <c r="X796" i="3"/>
  <c r="U590" i="2"/>
  <c r="V590" i="2"/>
  <c r="AE796" i="3"/>
  <c r="AF796" i="3"/>
  <c r="W796" i="3"/>
  <c r="BD791" i="3"/>
  <c r="BC791" i="3"/>
  <c r="AA796" i="3"/>
  <c r="O581" i="2"/>
  <c r="P581" i="2"/>
  <c r="AW581" i="2"/>
  <c r="AX581" i="2"/>
  <c r="AT642" i="2"/>
  <c r="AS642" i="2"/>
  <c r="BE639" i="2"/>
  <c r="BF639" i="2"/>
  <c r="BH799" i="3"/>
  <c r="BI799" i="3"/>
  <c r="AL647" i="2"/>
  <c r="AK647" i="2"/>
  <c r="AJ657" i="2"/>
  <c r="AI657" i="2"/>
  <c r="AQ823" i="3" l="1"/>
  <c r="AT823" i="3" s="1"/>
  <c r="AR823" i="3"/>
  <c r="AU822" i="3"/>
  <c r="AW806" i="3"/>
  <c r="AV806" i="3"/>
  <c r="AO794" i="3"/>
  <c r="AP794" i="3"/>
  <c r="AZ805" i="3"/>
  <c r="Z597" i="2"/>
  <c r="Y597" i="2"/>
  <c r="X598" i="2" s="1"/>
  <c r="BE791" i="3"/>
  <c r="BF791" i="3"/>
  <c r="V797" i="3"/>
  <c r="AD797" i="3"/>
  <c r="Z797" i="3"/>
  <c r="AC797" i="3"/>
  <c r="U797" i="3"/>
  <c r="Y797" i="3"/>
  <c r="S591" i="2"/>
  <c r="U591" i="2" s="1"/>
  <c r="T591" i="2"/>
  <c r="AZ581" i="2"/>
  <c r="AY581" i="2"/>
  <c r="Q581" i="2"/>
  <c r="R581" i="2"/>
  <c r="AQ643" i="2"/>
  <c r="AP643" i="2"/>
  <c r="BC640" i="2"/>
  <c r="BB640" i="2"/>
  <c r="AO647" i="2"/>
  <c r="BK799" i="3"/>
  <c r="BL799" i="3"/>
  <c r="AN647" i="2"/>
  <c r="AG658" i="2"/>
  <c r="AF658" i="2"/>
  <c r="AZ806" i="3" l="1"/>
  <c r="AQ824" i="3"/>
  <c r="AT824" i="3" s="1"/>
  <c r="AR824" i="3"/>
  <c r="AY806" i="3"/>
  <c r="AV807" i="3" s="1"/>
  <c r="AY807" i="3" s="1"/>
  <c r="AU823" i="3"/>
  <c r="X797" i="3"/>
  <c r="AM795" i="3"/>
  <c r="AL795" i="3"/>
  <c r="AP795" i="3" s="1"/>
  <c r="W598" i="2"/>
  <c r="Z598" i="2" s="1"/>
  <c r="W797" i="3"/>
  <c r="V798" i="3" s="1"/>
  <c r="V591" i="2"/>
  <c r="AF797" i="3"/>
  <c r="AE797" i="3"/>
  <c r="Y798" i="3"/>
  <c r="S592" i="2"/>
  <c r="T592" i="2"/>
  <c r="AB797" i="3"/>
  <c r="BD792" i="3"/>
  <c r="BC792" i="3"/>
  <c r="AA797" i="3"/>
  <c r="P582" i="2"/>
  <c r="O582" i="2"/>
  <c r="AW582" i="2"/>
  <c r="AX582" i="2"/>
  <c r="AS643" i="2"/>
  <c r="AT643" i="2"/>
  <c r="BF640" i="2"/>
  <c r="BE640" i="2"/>
  <c r="BI800" i="3"/>
  <c r="BH800" i="3"/>
  <c r="AJ658" i="2"/>
  <c r="AL648" i="2"/>
  <c r="AK648" i="2"/>
  <c r="AI658" i="2"/>
  <c r="AG659" i="2" s="1"/>
  <c r="AW807" i="3" l="1"/>
  <c r="AQ825" i="3"/>
  <c r="AT825" i="3" s="1"/>
  <c r="AR825" i="3"/>
  <c r="AU824" i="3"/>
  <c r="AO795" i="3"/>
  <c r="AM796" i="3" s="1"/>
  <c r="AV808" i="3"/>
  <c r="AW808" i="3"/>
  <c r="AL796" i="3"/>
  <c r="AZ807" i="3"/>
  <c r="AD798" i="3"/>
  <c r="Y598" i="2"/>
  <c r="W599" i="2" s="1"/>
  <c r="V592" i="2"/>
  <c r="AC798" i="3"/>
  <c r="AF798" i="3" s="1"/>
  <c r="U798" i="3"/>
  <c r="W798" i="3" s="1"/>
  <c r="U799" i="3" s="1"/>
  <c r="W799" i="3" s="1"/>
  <c r="Z798" i="3"/>
  <c r="AB798" i="3" s="1"/>
  <c r="BE792" i="3"/>
  <c r="BF792" i="3"/>
  <c r="AA798" i="3"/>
  <c r="U592" i="2"/>
  <c r="AZ582" i="2"/>
  <c r="AF659" i="2"/>
  <c r="AI659" i="2" s="1"/>
  <c r="Q582" i="2"/>
  <c r="R582" i="2"/>
  <c r="AY582" i="2"/>
  <c r="BL800" i="3"/>
  <c r="AQ644" i="2"/>
  <c r="AP644" i="2"/>
  <c r="BB641" i="2"/>
  <c r="BE641" i="2" s="1"/>
  <c r="BC641" i="2"/>
  <c r="BK800" i="3"/>
  <c r="AO648" i="2"/>
  <c r="AN648" i="2"/>
  <c r="AQ826" i="3" l="1"/>
  <c r="AT826" i="3" s="1"/>
  <c r="AR826" i="3"/>
  <c r="AU825" i="3"/>
  <c r="AO796" i="3"/>
  <c r="AP796" i="3"/>
  <c r="AY808" i="3"/>
  <c r="AZ808" i="3"/>
  <c r="AE798" i="3"/>
  <c r="V799" i="3"/>
  <c r="X799" i="3" s="1"/>
  <c r="AC799" i="3"/>
  <c r="AD799" i="3"/>
  <c r="Z799" i="3"/>
  <c r="Y799" i="3"/>
  <c r="X599" i="2"/>
  <c r="Z599" i="2" s="1"/>
  <c r="Y599" i="2"/>
  <c r="X798" i="3"/>
  <c r="AA799" i="3"/>
  <c r="V800" i="3"/>
  <c r="AD800" i="3"/>
  <c r="Z800" i="3"/>
  <c r="Y800" i="3"/>
  <c r="AC800" i="3"/>
  <c r="U800" i="3"/>
  <c r="S593" i="2"/>
  <c r="T593" i="2"/>
  <c r="BD793" i="3"/>
  <c r="BC793" i="3"/>
  <c r="BE793" i="3" s="1"/>
  <c r="AJ659" i="2"/>
  <c r="O583" i="2"/>
  <c r="Q583" i="2" s="1"/>
  <c r="AX583" i="2"/>
  <c r="P583" i="2"/>
  <c r="AW583" i="2"/>
  <c r="AS644" i="2"/>
  <c r="AT644" i="2"/>
  <c r="BC642" i="2"/>
  <c r="BB642" i="2"/>
  <c r="BF641" i="2"/>
  <c r="BH801" i="3"/>
  <c r="BK801" i="3" s="1"/>
  <c r="BI801" i="3"/>
  <c r="AK649" i="2"/>
  <c r="AL649" i="2"/>
  <c r="AG660" i="2"/>
  <c r="AF660" i="2"/>
  <c r="AI660" i="2" s="1"/>
  <c r="AR827" i="3" l="1"/>
  <c r="AQ827" i="3"/>
  <c r="AU827" i="3" s="1"/>
  <c r="AU826" i="3"/>
  <c r="AE799" i="3"/>
  <c r="AE800" i="3" s="1"/>
  <c r="AW809" i="3"/>
  <c r="AV809" i="3"/>
  <c r="AY809" i="3" s="1"/>
  <c r="AM797" i="3"/>
  <c r="AL797" i="3"/>
  <c r="AB799" i="3"/>
  <c r="AF799" i="3"/>
  <c r="X600" i="2"/>
  <c r="W600" i="2"/>
  <c r="AF800" i="3"/>
  <c r="BD794" i="3"/>
  <c r="BC794" i="3"/>
  <c r="BE794" i="3" s="1"/>
  <c r="V593" i="2"/>
  <c r="AA800" i="3"/>
  <c r="AB800" i="3"/>
  <c r="BF793" i="3"/>
  <c r="U593" i="2"/>
  <c r="W800" i="3"/>
  <c r="X800" i="3"/>
  <c r="AY583" i="2"/>
  <c r="AZ583" i="2"/>
  <c r="P584" i="2"/>
  <c r="O584" i="2"/>
  <c r="AW584" i="2"/>
  <c r="AX584" i="2"/>
  <c r="R583" i="2"/>
  <c r="AQ645" i="2"/>
  <c r="AP645" i="2"/>
  <c r="BE642" i="2"/>
  <c r="BF642" i="2"/>
  <c r="BH802" i="3"/>
  <c r="BI802" i="3"/>
  <c r="BL801" i="3"/>
  <c r="AO649" i="2"/>
  <c r="AN649" i="2"/>
  <c r="AJ660" i="2"/>
  <c r="AG661" i="2"/>
  <c r="AF661" i="2"/>
  <c r="AT827" i="3" l="1"/>
  <c r="AZ809" i="3"/>
  <c r="AV810" i="3"/>
  <c r="AW810" i="3"/>
  <c r="AO797" i="3"/>
  <c r="AP797" i="3"/>
  <c r="Y600" i="2"/>
  <c r="Z600" i="2"/>
  <c r="S594" i="2"/>
  <c r="T594" i="2"/>
  <c r="BF794" i="3"/>
  <c r="BC795" i="3"/>
  <c r="BD795" i="3"/>
  <c r="V801" i="3"/>
  <c r="Y801" i="3"/>
  <c r="U801" i="3"/>
  <c r="AC801" i="3"/>
  <c r="Z801" i="3"/>
  <c r="AD801" i="3"/>
  <c r="R584" i="2"/>
  <c r="AT645" i="2"/>
  <c r="Q584" i="2"/>
  <c r="AZ584" i="2"/>
  <c r="AY584" i="2"/>
  <c r="AS645" i="2"/>
  <c r="AQ646" i="2" s="1"/>
  <c r="BC643" i="2"/>
  <c r="BB643" i="2"/>
  <c r="BK802" i="3"/>
  <c r="BL802" i="3"/>
  <c r="AJ661" i="2"/>
  <c r="AK650" i="2"/>
  <c r="AN650" i="2" s="1"/>
  <c r="AL650" i="2"/>
  <c r="AI661" i="2"/>
  <c r="AR828" i="3" l="1"/>
  <c r="AQ828" i="3"/>
  <c r="AU828" i="3" s="1"/>
  <c r="AM798" i="3"/>
  <c r="AL798" i="3"/>
  <c r="AY810" i="3"/>
  <c r="AZ810" i="3"/>
  <c r="X801" i="3"/>
  <c r="X601" i="2"/>
  <c r="W601" i="2"/>
  <c r="Y601" i="2" s="1"/>
  <c r="BE795" i="3"/>
  <c r="BF795" i="3"/>
  <c r="AA801" i="3"/>
  <c r="AB801" i="3"/>
  <c r="W801" i="3"/>
  <c r="AE801" i="3"/>
  <c r="AF801" i="3"/>
  <c r="U594" i="2"/>
  <c r="V594" i="2"/>
  <c r="AX585" i="2"/>
  <c r="P585" i="2"/>
  <c r="O585" i="2"/>
  <c r="AW585" i="2"/>
  <c r="AP646" i="2"/>
  <c r="AS646" i="2" s="1"/>
  <c r="BE643" i="2"/>
  <c r="BF643" i="2"/>
  <c r="BI803" i="3"/>
  <c r="BH803" i="3"/>
  <c r="AL651" i="2"/>
  <c r="AK651" i="2"/>
  <c r="AO650" i="2"/>
  <c r="AG662" i="2"/>
  <c r="AF662" i="2"/>
  <c r="AT828" i="3" l="1"/>
  <c r="AP798" i="3"/>
  <c r="AW811" i="3"/>
  <c r="AV811" i="3"/>
  <c r="AO798" i="3"/>
  <c r="X602" i="2"/>
  <c r="W602" i="2"/>
  <c r="Z601" i="2"/>
  <c r="T595" i="2"/>
  <c r="S595" i="2"/>
  <c r="Z802" i="3"/>
  <c r="Y802" i="3"/>
  <c r="AA802" i="3" s="1"/>
  <c r="AC802" i="3"/>
  <c r="AD802" i="3"/>
  <c r="U802" i="3"/>
  <c r="V802" i="3"/>
  <c r="BD796" i="3"/>
  <c r="BC796" i="3"/>
  <c r="R585" i="2"/>
  <c r="Q585" i="2"/>
  <c r="O586" i="2" s="1"/>
  <c r="AZ585" i="2"/>
  <c r="AY585" i="2"/>
  <c r="AT646" i="2"/>
  <c r="AQ647" i="2"/>
  <c r="AP647" i="2"/>
  <c r="BB644" i="2"/>
  <c r="BE644" i="2" s="1"/>
  <c r="BC644" i="2"/>
  <c r="BK803" i="3"/>
  <c r="BL803" i="3"/>
  <c r="AO651" i="2"/>
  <c r="AJ662" i="2"/>
  <c r="AN651" i="2"/>
  <c r="AI662" i="2"/>
  <c r="AQ829" i="3" l="1"/>
  <c r="AT829" i="3" s="1"/>
  <c r="AR829" i="3"/>
  <c r="AY811" i="3"/>
  <c r="AZ811" i="3"/>
  <c r="AL799" i="3"/>
  <c r="AM799" i="3"/>
  <c r="Y602" i="2"/>
  <c r="Z602" i="2"/>
  <c r="X802" i="3"/>
  <c r="W802" i="3"/>
  <c r="Z803" i="3" s="1"/>
  <c r="AF802" i="3"/>
  <c r="AE802" i="3"/>
  <c r="AB802" i="3"/>
  <c r="U595" i="2"/>
  <c r="V595" i="2"/>
  <c r="BE796" i="3"/>
  <c r="BF796" i="3"/>
  <c r="AW586" i="2"/>
  <c r="AY586" i="2" s="1"/>
  <c r="AX586" i="2"/>
  <c r="P586" i="2"/>
  <c r="R586" i="2" s="1"/>
  <c r="Q586" i="2"/>
  <c r="AX587" i="2" s="1"/>
  <c r="AT647" i="2"/>
  <c r="AS647" i="2"/>
  <c r="AQ648" i="2" s="1"/>
  <c r="BC645" i="2"/>
  <c r="BB645" i="2"/>
  <c r="BF644" i="2"/>
  <c r="BH804" i="3"/>
  <c r="BI804" i="3"/>
  <c r="AK652" i="2"/>
  <c r="AL652" i="2"/>
  <c r="AF663" i="2"/>
  <c r="AI663" i="2" s="1"/>
  <c r="AG663" i="2"/>
  <c r="AP799" i="3" l="1"/>
  <c r="AQ830" i="3"/>
  <c r="AT830" i="3" s="1"/>
  <c r="AR830" i="3"/>
  <c r="AU829" i="3"/>
  <c r="AO799" i="3"/>
  <c r="AW812" i="3"/>
  <c r="AV812" i="3"/>
  <c r="AC803" i="3"/>
  <c r="AE803" i="3" s="1"/>
  <c r="AD803" i="3"/>
  <c r="W603" i="2"/>
  <c r="Y603" i="2" s="1"/>
  <c r="X603" i="2"/>
  <c r="Y803" i="3"/>
  <c r="AB803" i="3" s="1"/>
  <c r="V803" i="3"/>
  <c r="U803" i="3"/>
  <c r="W803" i="3" s="1"/>
  <c r="BC797" i="3"/>
  <c r="BD797" i="3"/>
  <c r="T596" i="2"/>
  <c r="S596" i="2"/>
  <c r="U596" i="2" s="1"/>
  <c r="AZ586" i="2"/>
  <c r="O587" i="2"/>
  <c r="Q587" i="2" s="1"/>
  <c r="AW587" i="2"/>
  <c r="AY587" i="2" s="1"/>
  <c r="P587" i="2"/>
  <c r="AP648" i="2"/>
  <c r="AS648" i="2" s="1"/>
  <c r="AP649" i="2" s="1"/>
  <c r="BF645" i="2"/>
  <c r="BE645" i="2"/>
  <c r="BK804" i="3"/>
  <c r="BL804" i="3"/>
  <c r="AN652" i="2"/>
  <c r="AO652" i="2"/>
  <c r="AG664" i="2"/>
  <c r="AF664" i="2"/>
  <c r="AJ663" i="2"/>
  <c r="AF803" i="3" l="1"/>
  <c r="AQ831" i="3"/>
  <c r="AT831" i="3" s="1"/>
  <c r="AR831" i="3"/>
  <c r="AU830" i="3"/>
  <c r="AA803" i="3"/>
  <c r="AM800" i="3"/>
  <c r="AL800" i="3"/>
  <c r="AY812" i="3"/>
  <c r="AZ812" i="3"/>
  <c r="Z603" i="2"/>
  <c r="X604" i="2"/>
  <c r="W604" i="2"/>
  <c r="X803" i="3"/>
  <c r="T597" i="2"/>
  <c r="S597" i="2"/>
  <c r="U804" i="3"/>
  <c r="W804" i="3" s="1"/>
  <c r="AC804" i="3"/>
  <c r="Y804" i="3"/>
  <c r="V804" i="3"/>
  <c r="AD804" i="3"/>
  <c r="Z804" i="3"/>
  <c r="AA804" i="3"/>
  <c r="V596" i="2"/>
  <c r="BE797" i="3"/>
  <c r="BF797" i="3"/>
  <c r="R587" i="2"/>
  <c r="AZ587" i="2"/>
  <c r="P588" i="2"/>
  <c r="AX588" i="2"/>
  <c r="O588" i="2"/>
  <c r="AW588" i="2"/>
  <c r="AQ649" i="2"/>
  <c r="AT649" i="2" s="1"/>
  <c r="AT648" i="2"/>
  <c r="AS649" i="2"/>
  <c r="BC646" i="2"/>
  <c r="BB646" i="2"/>
  <c r="BI805" i="3"/>
  <c r="BH805" i="3"/>
  <c r="AJ664" i="2"/>
  <c r="AL653" i="2"/>
  <c r="AK653" i="2"/>
  <c r="AI664" i="2"/>
  <c r="AR832" i="3" l="1"/>
  <c r="AQ832" i="3"/>
  <c r="AP800" i="3"/>
  <c r="AU831" i="3"/>
  <c r="AO800" i="3"/>
  <c r="AV813" i="3"/>
  <c r="AW813" i="3"/>
  <c r="Z604" i="2"/>
  <c r="Y604" i="2"/>
  <c r="V597" i="2"/>
  <c r="U597" i="2"/>
  <c r="T598" i="2" s="1"/>
  <c r="AB804" i="3"/>
  <c r="AC805" i="3"/>
  <c r="Y805" i="3"/>
  <c r="Z805" i="3"/>
  <c r="AD805" i="3"/>
  <c r="V805" i="3"/>
  <c r="U805" i="3"/>
  <c r="X804" i="3"/>
  <c r="BD798" i="3"/>
  <c r="BC798" i="3"/>
  <c r="AF804" i="3"/>
  <c r="AE804" i="3"/>
  <c r="AZ588" i="2"/>
  <c r="Q588" i="2"/>
  <c r="R588" i="2"/>
  <c r="AY588" i="2"/>
  <c r="BL805" i="3"/>
  <c r="AQ650" i="2"/>
  <c r="AP650" i="2"/>
  <c r="BE646" i="2"/>
  <c r="BF646" i="2"/>
  <c r="BK805" i="3"/>
  <c r="AO653" i="2"/>
  <c r="AN653" i="2"/>
  <c r="AG665" i="2"/>
  <c r="AF665" i="2"/>
  <c r="AU832" i="3" l="1"/>
  <c r="AT832" i="3"/>
  <c r="AZ813" i="3"/>
  <c r="AE805" i="3"/>
  <c r="AY813" i="3"/>
  <c r="AM801" i="3"/>
  <c r="AL801" i="3"/>
  <c r="AP801" i="3" s="1"/>
  <c r="W605" i="2"/>
  <c r="Y605" i="2" s="1"/>
  <c r="X605" i="2"/>
  <c r="S598" i="2"/>
  <c r="U598" i="2" s="1"/>
  <c r="S599" i="2" s="1"/>
  <c r="U599" i="2" s="1"/>
  <c r="X805" i="3"/>
  <c r="AB805" i="3"/>
  <c r="BF798" i="3"/>
  <c r="BE798" i="3"/>
  <c r="W805" i="3"/>
  <c r="AF805" i="3"/>
  <c r="AA805" i="3"/>
  <c r="O589" i="2"/>
  <c r="Q589" i="2" s="1"/>
  <c r="AX589" i="2"/>
  <c r="P589" i="2"/>
  <c r="AW589" i="2"/>
  <c r="AT650" i="2"/>
  <c r="AS650" i="2"/>
  <c r="BC647" i="2"/>
  <c r="BB647" i="2"/>
  <c r="BI806" i="3"/>
  <c r="BH806" i="3"/>
  <c r="AK654" i="2"/>
  <c r="AL654" i="2"/>
  <c r="AJ665" i="2"/>
  <c r="AI665" i="2"/>
  <c r="AR833" i="3" l="1"/>
  <c r="AQ833" i="3"/>
  <c r="AO801" i="3"/>
  <c r="AL802" i="3" s="1"/>
  <c r="AV814" i="3"/>
  <c r="AY814" i="3" s="1"/>
  <c r="AW814" i="3"/>
  <c r="T599" i="2"/>
  <c r="V599" i="2" s="1"/>
  <c r="Z605" i="2"/>
  <c r="V598" i="2"/>
  <c r="X606" i="2"/>
  <c r="W606" i="2"/>
  <c r="BC799" i="3"/>
  <c r="BD799" i="3"/>
  <c r="T600" i="2"/>
  <c r="S600" i="2"/>
  <c r="V806" i="3"/>
  <c r="Y806" i="3"/>
  <c r="Z806" i="3"/>
  <c r="AD806" i="3"/>
  <c r="U806" i="3"/>
  <c r="X806" i="3" s="1"/>
  <c r="AC806" i="3"/>
  <c r="AZ589" i="2"/>
  <c r="AW590" i="2"/>
  <c r="AX590" i="2"/>
  <c r="O590" i="2"/>
  <c r="P590" i="2"/>
  <c r="R589" i="2"/>
  <c r="AY589" i="2"/>
  <c r="AQ651" i="2"/>
  <c r="AP651" i="2"/>
  <c r="AS651" i="2" s="1"/>
  <c r="BL806" i="3"/>
  <c r="BE647" i="2"/>
  <c r="BF647" i="2"/>
  <c r="BK806" i="3"/>
  <c r="AN654" i="2"/>
  <c r="AO654" i="2"/>
  <c r="AG666" i="2"/>
  <c r="AF666" i="2"/>
  <c r="AU833" i="3" l="1"/>
  <c r="AZ814" i="3"/>
  <c r="AT833" i="3"/>
  <c r="AM802" i="3"/>
  <c r="AP802" i="3" s="1"/>
  <c r="AO802" i="3"/>
  <c r="AW815" i="3"/>
  <c r="AV815" i="3"/>
  <c r="Y606" i="2"/>
  <c r="Z606" i="2"/>
  <c r="AB806" i="3"/>
  <c r="AA806" i="3"/>
  <c r="AF806" i="3"/>
  <c r="AE806" i="3"/>
  <c r="V600" i="2"/>
  <c r="W806" i="3"/>
  <c r="U600" i="2"/>
  <c r="BE799" i="3"/>
  <c r="BF799" i="3"/>
  <c r="AY590" i="2"/>
  <c r="Q590" i="2"/>
  <c r="R590" i="2"/>
  <c r="AZ590" i="2"/>
  <c r="AP652" i="2"/>
  <c r="AQ652" i="2"/>
  <c r="AT651" i="2"/>
  <c r="BC648" i="2"/>
  <c r="BB648" i="2"/>
  <c r="BH807" i="3"/>
  <c r="BK807" i="3" s="1"/>
  <c r="BI807" i="3"/>
  <c r="AL655" i="2"/>
  <c r="AK655" i="2"/>
  <c r="AN655" i="2" s="1"/>
  <c r="AJ666" i="2"/>
  <c r="AI666" i="2"/>
  <c r="AG667" i="2" s="1"/>
  <c r="AQ834" i="3" l="1"/>
  <c r="AT834" i="3" s="1"/>
  <c r="AR834" i="3"/>
  <c r="AZ815" i="3"/>
  <c r="AY815" i="3"/>
  <c r="AV816" i="3" s="1"/>
  <c r="AY816" i="3" s="1"/>
  <c r="AM803" i="3"/>
  <c r="AL803" i="3"/>
  <c r="AO803" i="3" s="1"/>
  <c r="X607" i="2"/>
  <c r="W607" i="2"/>
  <c r="BD800" i="3"/>
  <c r="BC800" i="3"/>
  <c r="T601" i="2"/>
  <c r="S601" i="2"/>
  <c r="Z807" i="3"/>
  <c r="U807" i="3"/>
  <c r="V807" i="3"/>
  <c r="Y807" i="3"/>
  <c r="AC807" i="3"/>
  <c r="AE807" i="3" s="1"/>
  <c r="AD807" i="3"/>
  <c r="AX591" i="2"/>
  <c r="P591" i="2"/>
  <c r="AW591" i="2"/>
  <c r="O591" i="2"/>
  <c r="BF648" i="2"/>
  <c r="AS652" i="2"/>
  <c r="AT652" i="2"/>
  <c r="BE648" i="2"/>
  <c r="BH808" i="3"/>
  <c r="BK808" i="3" s="1"/>
  <c r="BI808" i="3"/>
  <c r="BL807" i="3"/>
  <c r="AL656" i="2"/>
  <c r="AK656" i="2"/>
  <c r="AO655" i="2"/>
  <c r="AF667" i="2"/>
  <c r="AJ667" i="2" s="1"/>
  <c r="AQ835" i="3" l="1"/>
  <c r="AT835" i="3" s="1"/>
  <c r="AR835" i="3"/>
  <c r="AW816" i="3"/>
  <c r="AU834" i="3"/>
  <c r="AW817" i="3"/>
  <c r="AV817" i="3"/>
  <c r="AY817" i="3" s="1"/>
  <c r="AP803" i="3"/>
  <c r="AZ816" i="3"/>
  <c r="AL804" i="3"/>
  <c r="AM804" i="3"/>
  <c r="AO804" i="3"/>
  <c r="Y607" i="2"/>
  <c r="Z607" i="2"/>
  <c r="X807" i="3"/>
  <c r="BF800" i="3"/>
  <c r="AF807" i="3"/>
  <c r="BE800" i="3"/>
  <c r="AB807" i="3"/>
  <c r="AA807" i="3"/>
  <c r="U601" i="2"/>
  <c r="V601" i="2"/>
  <c r="W807" i="3"/>
  <c r="R591" i="2"/>
  <c r="AZ591" i="2"/>
  <c r="AY591" i="2"/>
  <c r="Q591" i="2"/>
  <c r="AQ653" i="2"/>
  <c r="AP653" i="2"/>
  <c r="AS653" i="2" s="1"/>
  <c r="BC649" i="2"/>
  <c r="BB649" i="2"/>
  <c r="BI809" i="3"/>
  <c r="BH809" i="3"/>
  <c r="BL808" i="3"/>
  <c r="AI667" i="2"/>
  <c r="AG668" i="2" s="1"/>
  <c r="AO656" i="2"/>
  <c r="AN656" i="2"/>
  <c r="AQ836" i="3" l="1"/>
  <c r="AT836" i="3" s="1"/>
  <c r="AR836" i="3"/>
  <c r="AU835" i="3"/>
  <c r="AL805" i="3"/>
  <c r="AO805" i="3" s="1"/>
  <c r="AM805" i="3"/>
  <c r="AW818" i="3"/>
  <c r="AV818" i="3"/>
  <c r="AY818" i="3"/>
  <c r="AP804" i="3"/>
  <c r="AZ817" i="3"/>
  <c r="W608" i="2"/>
  <c r="X608" i="2"/>
  <c r="BD801" i="3"/>
  <c r="BC801" i="3"/>
  <c r="V808" i="3"/>
  <c r="AD808" i="3"/>
  <c r="Y808" i="3"/>
  <c r="U808" i="3"/>
  <c r="Z808" i="3"/>
  <c r="AC808" i="3"/>
  <c r="S602" i="2"/>
  <c r="T602" i="2"/>
  <c r="AF668" i="2"/>
  <c r="AI668" i="2" s="1"/>
  <c r="AG669" i="2" s="1"/>
  <c r="AW592" i="2"/>
  <c r="P592" i="2"/>
  <c r="AX592" i="2"/>
  <c r="O592" i="2"/>
  <c r="AT653" i="2"/>
  <c r="AQ654" i="2"/>
  <c r="AP654" i="2"/>
  <c r="BE649" i="2"/>
  <c r="BF649" i="2"/>
  <c r="BK809" i="3"/>
  <c r="BL809" i="3"/>
  <c r="AJ668" i="2"/>
  <c r="AK657" i="2"/>
  <c r="AL657" i="2"/>
  <c r="AQ837" i="3" l="1"/>
  <c r="AR837" i="3"/>
  <c r="AU836" i="3"/>
  <c r="AM806" i="3"/>
  <c r="AL806" i="3"/>
  <c r="AW819" i="3"/>
  <c r="AV819" i="3"/>
  <c r="AY819" i="3"/>
  <c r="AZ818" i="3"/>
  <c r="AP805" i="3"/>
  <c r="Y608" i="2"/>
  <c r="Z608" i="2"/>
  <c r="AF669" i="2"/>
  <c r="AB808" i="3"/>
  <c r="BF801" i="3"/>
  <c r="BE801" i="3"/>
  <c r="BC802" i="3" s="1"/>
  <c r="W808" i="3"/>
  <c r="X808" i="3"/>
  <c r="V602" i="2"/>
  <c r="U602" i="2"/>
  <c r="AA808" i="3"/>
  <c r="AF808" i="3"/>
  <c r="AE808" i="3"/>
  <c r="AY592" i="2"/>
  <c r="AZ592" i="2"/>
  <c r="Q592" i="2"/>
  <c r="R592" i="2"/>
  <c r="AS654" i="2"/>
  <c r="AT654" i="2"/>
  <c r="BB650" i="2"/>
  <c r="BC650" i="2"/>
  <c r="BH810" i="3"/>
  <c r="BI810" i="3"/>
  <c r="AJ669" i="2"/>
  <c r="AN657" i="2"/>
  <c r="AO657" i="2"/>
  <c r="AI669" i="2"/>
  <c r="AZ819" i="3" l="1"/>
  <c r="AT837" i="3"/>
  <c r="AU837" i="3"/>
  <c r="AO806" i="3"/>
  <c r="AP806" i="3"/>
  <c r="AV820" i="3"/>
  <c r="AW820" i="3"/>
  <c r="X609" i="2"/>
  <c r="W609" i="2"/>
  <c r="BD802" i="3"/>
  <c r="BF802" i="3" s="1"/>
  <c r="BE802" i="3"/>
  <c r="T603" i="2"/>
  <c r="S603" i="2"/>
  <c r="Y809" i="3"/>
  <c r="Z809" i="3"/>
  <c r="AC809" i="3"/>
  <c r="AE809" i="3" s="1"/>
  <c r="AD809" i="3"/>
  <c r="U809" i="3"/>
  <c r="V809" i="3"/>
  <c r="AX593" i="2"/>
  <c r="P593" i="2"/>
  <c r="O593" i="2"/>
  <c r="AW593" i="2"/>
  <c r="AP655" i="2"/>
  <c r="AS655" i="2" s="1"/>
  <c r="AQ655" i="2"/>
  <c r="BE650" i="2"/>
  <c r="BF650" i="2"/>
  <c r="BK810" i="3"/>
  <c r="BL810" i="3"/>
  <c r="AL658" i="2"/>
  <c r="AK658" i="2"/>
  <c r="AN658" i="2" s="1"/>
  <c r="AG670" i="2"/>
  <c r="AF670" i="2"/>
  <c r="AI670" i="2" s="1"/>
  <c r="AQ838" i="3" l="1"/>
  <c r="AT838" i="3" s="1"/>
  <c r="AR838" i="3"/>
  <c r="AY820" i="3"/>
  <c r="AZ820" i="3"/>
  <c r="AM807" i="3"/>
  <c r="AL807" i="3"/>
  <c r="Y609" i="2"/>
  <c r="Z609" i="2"/>
  <c r="W809" i="3"/>
  <c r="X809" i="3"/>
  <c r="AB809" i="3"/>
  <c r="U603" i="2"/>
  <c r="V603" i="2"/>
  <c r="BD803" i="3"/>
  <c r="BC803" i="3"/>
  <c r="BE803" i="3" s="1"/>
  <c r="AF809" i="3"/>
  <c r="AA809" i="3"/>
  <c r="AY593" i="2"/>
  <c r="AZ593" i="2"/>
  <c r="Q593" i="2"/>
  <c r="R593" i="2"/>
  <c r="AT655" i="2"/>
  <c r="AQ656" i="2"/>
  <c r="AP656" i="2"/>
  <c r="BC651" i="2"/>
  <c r="BB651" i="2"/>
  <c r="BH811" i="3"/>
  <c r="BK811" i="3" s="1"/>
  <c r="BI811" i="3"/>
  <c r="AK659" i="2"/>
  <c r="AL659" i="2"/>
  <c r="AO658" i="2"/>
  <c r="AF671" i="2"/>
  <c r="AI671" i="2" s="1"/>
  <c r="AG671" i="2"/>
  <c r="AJ670" i="2"/>
  <c r="AP807" i="3" l="1"/>
  <c r="AQ839" i="3"/>
  <c r="AR839" i="3"/>
  <c r="AT839" i="3"/>
  <c r="AU838" i="3"/>
  <c r="AO807" i="3"/>
  <c r="AV821" i="3"/>
  <c r="AW821" i="3"/>
  <c r="X610" i="2"/>
  <c r="W610" i="2"/>
  <c r="BF803" i="3"/>
  <c r="BD804" i="3"/>
  <c r="BC804" i="3"/>
  <c r="BE804" i="3" s="1"/>
  <c r="T604" i="2"/>
  <c r="S604" i="2"/>
  <c r="U810" i="3"/>
  <c r="AD810" i="3"/>
  <c r="Y810" i="3"/>
  <c r="AC810" i="3"/>
  <c r="Z810" i="3"/>
  <c r="V810" i="3"/>
  <c r="O594" i="2"/>
  <c r="AW594" i="2"/>
  <c r="AX594" i="2"/>
  <c r="P594" i="2"/>
  <c r="AS656" i="2"/>
  <c r="AT656" i="2"/>
  <c r="BF651" i="2"/>
  <c r="BE651" i="2"/>
  <c r="BI812" i="3"/>
  <c r="BH812" i="3"/>
  <c r="BL811" i="3"/>
  <c r="AO659" i="2"/>
  <c r="AN659" i="2"/>
  <c r="AJ671" i="2"/>
  <c r="AG672" i="2"/>
  <c r="AF672" i="2"/>
  <c r="AI672" i="2" s="1"/>
  <c r="AR840" i="3" l="1"/>
  <c r="AQ840" i="3"/>
  <c r="AU840" i="3" s="1"/>
  <c r="AU839" i="3"/>
  <c r="AY821" i="3"/>
  <c r="AZ821" i="3"/>
  <c r="AM808" i="3"/>
  <c r="AL808" i="3"/>
  <c r="Y610" i="2"/>
  <c r="Z610" i="2"/>
  <c r="BF804" i="3"/>
  <c r="AA810" i="3"/>
  <c r="AB810" i="3"/>
  <c r="W810" i="3"/>
  <c r="X810" i="3"/>
  <c r="AF810" i="3"/>
  <c r="AE810" i="3"/>
  <c r="U604" i="2"/>
  <c r="V604" i="2"/>
  <c r="BC805" i="3"/>
  <c r="BD805" i="3"/>
  <c r="AY594" i="2"/>
  <c r="AZ594" i="2"/>
  <c r="Q594" i="2"/>
  <c r="R594" i="2"/>
  <c r="AP657" i="2"/>
  <c r="AQ657" i="2"/>
  <c r="BB652" i="2"/>
  <c r="BE652" i="2" s="1"/>
  <c r="BC652" i="2"/>
  <c r="BK812" i="3"/>
  <c r="BL812" i="3"/>
  <c r="AL660" i="2"/>
  <c r="AK660" i="2"/>
  <c r="AJ672" i="2"/>
  <c r="AG673" i="2"/>
  <c r="AF673" i="2"/>
  <c r="AI673" i="2" s="1"/>
  <c r="AI674" i="2" s="1"/>
  <c r="AP808" i="3" l="1"/>
  <c r="AT840" i="3"/>
  <c r="AO808" i="3"/>
  <c r="AV822" i="3"/>
  <c r="AY822" i="3" s="1"/>
  <c r="AW822" i="3"/>
  <c r="W611" i="2"/>
  <c r="Y611" i="2" s="1"/>
  <c r="X611" i="2"/>
  <c r="T605" i="2"/>
  <c r="S605" i="2"/>
  <c r="Z811" i="3"/>
  <c r="AC811" i="3"/>
  <c r="AD811" i="3"/>
  <c r="V811" i="3"/>
  <c r="U811" i="3"/>
  <c r="Y811" i="3"/>
  <c r="BE805" i="3"/>
  <c r="BF805" i="3"/>
  <c r="O595" i="2"/>
  <c r="Q595" i="2" s="1"/>
  <c r="P595" i="2"/>
  <c r="AW595" i="2"/>
  <c r="AX595" i="2"/>
  <c r="AS657" i="2"/>
  <c r="AT657" i="2"/>
  <c r="BC653" i="2"/>
  <c r="BB653" i="2"/>
  <c r="BF652" i="2"/>
  <c r="BI813" i="3"/>
  <c r="BH813" i="3"/>
  <c r="BK813" i="3" s="1"/>
  <c r="AO660" i="2"/>
  <c r="AN660" i="2"/>
  <c r="AJ673" i="2"/>
  <c r="AJ71" i="2" s="1"/>
  <c r="AQ841" i="3" l="1"/>
  <c r="AT841" i="3" s="1"/>
  <c r="AR841" i="3"/>
  <c r="AV823" i="3"/>
  <c r="AW823" i="3"/>
  <c r="AY823" i="3"/>
  <c r="AZ822" i="3"/>
  <c r="AM809" i="3"/>
  <c r="AL809" i="3"/>
  <c r="AB811" i="3"/>
  <c r="Z611" i="2"/>
  <c r="W612" i="2"/>
  <c r="Y612" i="2" s="1"/>
  <c r="X612" i="2"/>
  <c r="AA811" i="3"/>
  <c r="V605" i="2"/>
  <c r="W811" i="3"/>
  <c r="X811" i="3"/>
  <c r="U605" i="2"/>
  <c r="BC806" i="3"/>
  <c r="BD806" i="3"/>
  <c r="AE811" i="3"/>
  <c r="AF811" i="3"/>
  <c r="AY595" i="2"/>
  <c r="AZ595" i="2"/>
  <c r="P596" i="2"/>
  <c r="AX596" i="2"/>
  <c r="AW596" i="2"/>
  <c r="O596" i="2"/>
  <c r="R595" i="2"/>
  <c r="AQ658" i="2"/>
  <c r="AP658" i="2"/>
  <c r="BF653" i="2"/>
  <c r="BE653" i="2"/>
  <c r="BI814" i="3"/>
  <c r="BH814" i="3"/>
  <c r="BL813" i="3"/>
  <c r="AK661" i="2"/>
  <c r="AL661" i="2"/>
  <c r="AQ842" i="3" l="1"/>
  <c r="AT842" i="3" s="1"/>
  <c r="AR842" i="3"/>
  <c r="AU841" i="3"/>
  <c r="AW824" i="3"/>
  <c r="AV824" i="3"/>
  <c r="AO809" i="3"/>
  <c r="AP809" i="3"/>
  <c r="AZ823" i="3"/>
  <c r="W613" i="2"/>
  <c r="X613" i="2"/>
  <c r="Z612" i="2"/>
  <c r="Z812" i="3"/>
  <c r="Y812" i="3"/>
  <c r="AC812" i="3"/>
  <c r="V812" i="3"/>
  <c r="AD812" i="3"/>
  <c r="U812" i="3"/>
  <c r="T606" i="2"/>
  <c r="S606" i="2"/>
  <c r="BE806" i="3"/>
  <c r="BF806" i="3"/>
  <c r="R596" i="2"/>
  <c r="Q596" i="2"/>
  <c r="AZ596" i="2"/>
  <c r="AY596" i="2"/>
  <c r="AS658" i="2"/>
  <c r="AT658" i="2"/>
  <c r="BC654" i="2"/>
  <c r="BB654" i="2"/>
  <c r="BK814" i="3"/>
  <c r="BL814" i="3"/>
  <c r="AO661" i="2"/>
  <c r="AN661" i="2"/>
  <c r="AR843" i="3" l="1"/>
  <c r="AQ843" i="3"/>
  <c r="AU843" i="3" s="1"/>
  <c r="AU842" i="3"/>
  <c r="AM810" i="3"/>
  <c r="AL810" i="3"/>
  <c r="AY824" i="3"/>
  <c r="AZ824" i="3"/>
  <c r="Y613" i="2"/>
  <c r="Z613" i="2"/>
  <c r="V606" i="2"/>
  <c r="AE812" i="3"/>
  <c r="AF812" i="3"/>
  <c r="BD807" i="3"/>
  <c r="BC807" i="3"/>
  <c r="W812" i="3"/>
  <c r="X812" i="3"/>
  <c r="AB812" i="3"/>
  <c r="AA812" i="3"/>
  <c r="U606" i="2"/>
  <c r="P597" i="2"/>
  <c r="AW597" i="2"/>
  <c r="O597" i="2"/>
  <c r="AX597" i="2"/>
  <c r="AQ659" i="2"/>
  <c r="AP659" i="2"/>
  <c r="BE654" i="2"/>
  <c r="BF654" i="2"/>
  <c r="BI815" i="3"/>
  <c r="BH815" i="3"/>
  <c r="AK662" i="2"/>
  <c r="AL662" i="2"/>
  <c r="AT843" i="3" l="1"/>
  <c r="AW825" i="3"/>
  <c r="AV825" i="3"/>
  <c r="AO810" i="3"/>
  <c r="AP810" i="3"/>
  <c r="X614" i="2"/>
  <c r="W614" i="2"/>
  <c r="BE807" i="3"/>
  <c r="BF807" i="3"/>
  <c r="S607" i="2"/>
  <c r="T607" i="2"/>
  <c r="U813" i="3"/>
  <c r="W813" i="3" s="1"/>
  <c r="AD813" i="3"/>
  <c r="Y813" i="3"/>
  <c r="AC813" i="3"/>
  <c r="AE813" i="3" s="1"/>
  <c r="V813" i="3"/>
  <c r="Z813" i="3"/>
  <c r="AT659" i="2"/>
  <c r="R597" i="2"/>
  <c r="AZ597" i="2"/>
  <c r="Q597" i="2"/>
  <c r="AY597" i="2"/>
  <c r="AS659" i="2"/>
  <c r="AQ660" i="2" s="1"/>
  <c r="BL815" i="3"/>
  <c r="BC655" i="2"/>
  <c r="BB655" i="2"/>
  <c r="BE655" i="2" s="1"/>
  <c r="BK815" i="3"/>
  <c r="AO662" i="2"/>
  <c r="AN662" i="2"/>
  <c r="AQ844" i="3" l="1"/>
  <c r="AT844" i="3" s="1"/>
  <c r="AR844" i="3"/>
  <c r="AM811" i="3"/>
  <c r="AL811" i="3"/>
  <c r="AY825" i="3"/>
  <c r="AZ825" i="3"/>
  <c r="Z614" i="2"/>
  <c r="Y614" i="2"/>
  <c r="AD814" i="3"/>
  <c r="Y814" i="3"/>
  <c r="AC814" i="3"/>
  <c r="AE814" i="3" s="1"/>
  <c r="Z814" i="3"/>
  <c r="V814" i="3"/>
  <c r="U814" i="3"/>
  <c r="W814" i="3" s="1"/>
  <c r="AB813" i="3"/>
  <c r="U607" i="2"/>
  <c r="V607" i="2"/>
  <c r="X813" i="3"/>
  <c r="BC808" i="3"/>
  <c r="BD808" i="3"/>
  <c r="AF813" i="3"/>
  <c r="AA813" i="3"/>
  <c r="AA814" i="3" s="1"/>
  <c r="AX598" i="2"/>
  <c r="O598" i="2"/>
  <c r="P598" i="2"/>
  <c r="AW598" i="2"/>
  <c r="AP660" i="2"/>
  <c r="AT660" i="2" s="1"/>
  <c r="BF655" i="2"/>
  <c r="BB656" i="2"/>
  <c r="BC656" i="2"/>
  <c r="BH816" i="3"/>
  <c r="BK816" i="3" s="1"/>
  <c r="BI816" i="3"/>
  <c r="AL663" i="2"/>
  <c r="AK663" i="2"/>
  <c r="AN663" i="2" s="1"/>
  <c r="AQ845" i="3" l="1"/>
  <c r="AT845" i="3" s="1"/>
  <c r="AR845" i="3"/>
  <c r="AP811" i="3"/>
  <c r="AU844" i="3"/>
  <c r="AO811" i="3"/>
  <c r="AW826" i="3"/>
  <c r="AV826" i="3"/>
  <c r="AY826" i="3" s="1"/>
  <c r="X615" i="2"/>
  <c r="W615" i="2"/>
  <c r="AF814" i="3"/>
  <c r="X814" i="3"/>
  <c r="BF808" i="3"/>
  <c r="AD815" i="3"/>
  <c r="U815" i="3"/>
  <c r="V815" i="3"/>
  <c r="Z815" i="3"/>
  <c r="Y815" i="3"/>
  <c r="AC815" i="3"/>
  <c r="BE808" i="3"/>
  <c r="AB814" i="3"/>
  <c r="T608" i="2"/>
  <c r="S608" i="2"/>
  <c r="R598" i="2"/>
  <c r="AY598" i="2"/>
  <c r="AZ598" i="2"/>
  <c r="Q598" i="2"/>
  <c r="AS660" i="2"/>
  <c r="AP661" i="2" s="1"/>
  <c r="BE656" i="2"/>
  <c r="BF656" i="2"/>
  <c r="BH817" i="3"/>
  <c r="BI817" i="3"/>
  <c r="BL816" i="3"/>
  <c r="AK664" i="2"/>
  <c r="AL664" i="2"/>
  <c r="AO663" i="2"/>
  <c r="AR846" i="3" l="1"/>
  <c r="AQ846" i="3"/>
  <c r="AU846" i="3" s="1"/>
  <c r="AU845" i="3"/>
  <c r="AZ826" i="3"/>
  <c r="AV827" i="3"/>
  <c r="AW827" i="3"/>
  <c r="AM812" i="3"/>
  <c r="AL812" i="3"/>
  <c r="AP812" i="3" s="1"/>
  <c r="AB815" i="3"/>
  <c r="Y615" i="2"/>
  <c r="Z615" i="2"/>
  <c r="AA815" i="3"/>
  <c r="AF815" i="3"/>
  <c r="U608" i="2"/>
  <c r="V608" i="2"/>
  <c r="BC809" i="3"/>
  <c r="BD809" i="3"/>
  <c r="W815" i="3"/>
  <c r="X815" i="3"/>
  <c r="AE815" i="3"/>
  <c r="P599" i="2"/>
  <c r="AW599" i="2"/>
  <c r="AY599" i="2" s="1"/>
  <c r="O599" i="2"/>
  <c r="AX599" i="2"/>
  <c r="AS661" i="2"/>
  <c r="AP662" i="2" s="1"/>
  <c r="AS662" i="2" s="1"/>
  <c r="AQ661" i="2"/>
  <c r="AT661" i="2" s="1"/>
  <c r="BB657" i="2"/>
  <c r="BC657" i="2"/>
  <c r="BK817" i="3"/>
  <c r="BL817" i="3"/>
  <c r="AN664" i="2"/>
  <c r="AO664" i="2"/>
  <c r="AZ827" i="3" l="1"/>
  <c r="AT846" i="3"/>
  <c r="AO812" i="3"/>
  <c r="AY827" i="3"/>
  <c r="W616" i="2"/>
  <c r="X616" i="2"/>
  <c r="BF809" i="3"/>
  <c r="AD816" i="3"/>
  <c r="Z816" i="3"/>
  <c r="AC816" i="3"/>
  <c r="V816" i="3"/>
  <c r="U816" i="3"/>
  <c r="W816" i="3" s="1"/>
  <c r="Y816" i="3"/>
  <c r="BE809" i="3"/>
  <c r="T609" i="2"/>
  <c r="S609" i="2"/>
  <c r="AQ662" i="2"/>
  <c r="AT662" i="2" s="1"/>
  <c r="R599" i="2"/>
  <c r="AZ599" i="2"/>
  <c r="Q599" i="2"/>
  <c r="AQ663" i="2"/>
  <c r="AP663" i="2"/>
  <c r="BE657" i="2"/>
  <c r="BF657" i="2"/>
  <c r="BH818" i="3"/>
  <c r="BK818" i="3" s="1"/>
  <c r="BI818" i="3"/>
  <c r="AL665" i="2"/>
  <c r="AK665" i="2"/>
  <c r="AN665" i="2" s="1"/>
  <c r="AR847" i="3" l="1"/>
  <c r="AQ847" i="3"/>
  <c r="AU847" i="3" s="1"/>
  <c r="AW828" i="3"/>
  <c r="AV828" i="3"/>
  <c r="AZ828" i="3" s="1"/>
  <c r="AL813" i="3"/>
  <c r="AM813" i="3"/>
  <c r="AO813" i="3"/>
  <c r="AF816" i="3"/>
  <c r="Y616" i="2"/>
  <c r="Z616" i="2"/>
  <c r="V609" i="2"/>
  <c r="AE816" i="3"/>
  <c r="AD817" i="3"/>
  <c r="Z817" i="3"/>
  <c r="AC817" i="3"/>
  <c r="V817" i="3"/>
  <c r="Y817" i="3"/>
  <c r="U817" i="3"/>
  <c r="AB816" i="3"/>
  <c r="AA816" i="3"/>
  <c r="BC810" i="3"/>
  <c r="BD810" i="3"/>
  <c r="X816" i="3"/>
  <c r="U609" i="2"/>
  <c r="O600" i="2"/>
  <c r="P600" i="2"/>
  <c r="AW600" i="2"/>
  <c r="AX600" i="2"/>
  <c r="AS663" i="2"/>
  <c r="AT663" i="2"/>
  <c r="BC658" i="2"/>
  <c r="BB658" i="2"/>
  <c r="BI819" i="3"/>
  <c r="BH819" i="3"/>
  <c r="BL818" i="3"/>
  <c r="AL666" i="2"/>
  <c r="AK666" i="2"/>
  <c r="AN666" i="2" s="1"/>
  <c r="AO665" i="2"/>
  <c r="AA817" i="3" l="1"/>
  <c r="AY828" i="3"/>
  <c r="AV829" i="3" s="1"/>
  <c r="AT847" i="3"/>
  <c r="AW829" i="3"/>
  <c r="AP813" i="3"/>
  <c r="AM814" i="3"/>
  <c r="AL814" i="3"/>
  <c r="AP814" i="3" s="1"/>
  <c r="AF817" i="3"/>
  <c r="X817" i="3"/>
  <c r="W617" i="2"/>
  <c r="X617" i="2"/>
  <c r="W817" i="3"/>
  <c r="U818" i="3" s="1"/>
  <c r="W818" i="3" s="1"/>
  <c r="AB817" i="3"/>
  <c r="AE817" i="3"/>
  <c r="BE810" i="3"/>
  <c r="BF810" i="3"/>
  <c r="S610" i="2"/>
  <c r="T610" i="2"/>
  <c r="AZ600" i="2"/>
  <c r="AY600" i="2"/>
  <c r="Q600" i="2"/>
  <c r="R600" i="2"/>
  <c r="AQ664" i="2"/>
  <c r="AP664" i="2"/>
  <c r="BL819" i="3"/>
  <c r="BE658" i="2"/>
  <c r="BF658" i="2"/>
  <c r="BK819" i="3"/>
  <c r="AL667" i="2"/>
  <c r="AK667" i="2"/>
  <c r="AO666" i="2"/>
  <c r="AR848" i="3" l="1"/>
  <c r="AQ848" i="3"/>
  <c r="AT848" i="3" s="1"/>
  <c r="AO814" i="3"/>
  <c r="AY829" i="3"/>
  <c r="AZ829" i="3"/>
  <c r="AC818" i="3"/>
  <c r="AE818" i="3" s="1"/>
  <c r="AD818" i="3"/>
  <c r="Z818" i="3"/>
  <c r="V818" i="3"/>
  <c r="X818" i="3" s="1"/>
  <c r="Y617" i="2"/>
  <c r="Z617" i="2"/>
  <c r="Y818" i="3"/>
  <c r="AB818" i="3" s="1"/>
  <c r="Z819" i="3"/>
  <c r="Y819" i="3"/>
  <c r="U819" i="3"/>
  <c r="V819" i="3"/>
  <c r="AC819" i="3"/>
  <c r="AD819" i="3"/>
  <c r="U610" i="2"/>
  <c r="V610" i="2"/>
  <c r="AA818" i="3"/>
  <c r="BD811" i="3"/>
  <c r="BC811" i="3"/>
  <c r="AT664" i="2"/>
  <c r="O601" i="2"/>
  <c r="AX601" i="2"/>
  <c r="P601" i="2"/>
  <c r="AW601" i="2"/>
  <c r="AS664" i="2"/>
  <c r="AP665" i="2" s="1"/>
  <c r="BC659" i="2"/>
  <c r="BB659" i="2"/>
  <c r="BI820" i="3"/>
  <c r="BH820" i="3"/>
  <c r="AN667" i="2"/>
  <c r="AO667" i="2"/>
  <c r="AR849" i="3" l="1"/>
  <c r="AQ849" i="3"/>
  <c r="AU848" i="3"/>
  <c r="AA819" i="3"/>
  <c r="AF818" i="3"/>
  <c r="AW830" i="3"/>
  <c r="AV830" i="3"/>
  <c r="AY830" i="3" s="1"/>
  <c r="AM815" i="3"/>
  <c r="AL815" i="3"/>
  <c r="AB819" i="3"/>
  <c r="X618" i="2"/>
  <c r="W618" i="2"/>
  <c r="X819" i="3"/>
  <c r="BF811" i="3"/>
  <c r="AE819" i="3"/>
  <c r="W819" i="3"/>
  <c r="BE811" i="3"/>
  <c r="AF819" i="3"/>
  <c r="S611" i="2"/>
  <c r="T611" i="2"/>
  <c r="AZ601" i="2"/>
  <c r="AY601" i="2"/>
  <c r="Q601" i="2"/>
  <c r="R601" i="2"/>
  <c r="AQ665" i="2"/>
  <c r="AT665" i="2" s="1"/>
  <c r="AS665" i="2"/>
  <c r="BF659" i="2"/>
  <c r="BE659" i="2"/>
  <c r="BK820" i="3"/>
  <c r="BL820" i="3"/>
  <c r="AK668" i="2"/>
  <c r="AL668" i="2"/>
  <c r="AT849" i="3" l="1"/>
  <c r="AU849" i="3"/>
  <c r="AP815" i="3"/>
  <c r="AO815" i="3"/>
  <c r="AZ830" i="3"/>
  <c r="AV831" i="3"/>
  <c r="AW831" i="3"/>
  <c r="Z618" i="2"/>
  <c r="Y618" i="2"/>
  <c r="X619" i="2" s="1"/>
  <c r="V611" i="2"/>
  <c r="U611" i="2"/>
  <c r="BD812" i="3"/>
  <c r="BC812" i="3"/>
  <c r="V820" i="3"/>
  <c r="U820" i="3"/>
  <c r="W820" i="3" s="1"/>
  <c r="AC820" i="3"/>
  <c r="AE820" i="3" s="1"/>
  <c r="Y820" i="3"/>
  <c r="AD820" i="3"/>
  <c r="Z820" i="3"/>
  <c r="AW602" i="2"/>
  <c r="P602" i="2"/>
  <c r="O602" i="2"/>
  <c r="AX602" i="2"/>
  <c r="AQ666" i="2"/>
  <c r="AP666" i="2"/>
  <c r="BC660" i="2"/>
  <c r="BB660" i="2"/>
  <c r="BH821" i="3"/>
  <c r="BK821" i="3" s="1"/>
  <c r="BI821" i="3"/>
  <c r="AO668" i="2"/>
  <c r="AN668" i="2"/>
  <c r="AQ850" i="3" l="1"/>
  <c r="AR850" i="3"/>
  <c r="AZ831" i="3"/>
  <c r="AY831" i="3"/>
  <c r="AM816" i="3"/>
  <c r="AL816" i="3"/>
  <c r="W619" i="2"/>
  <c r="X820" i="3"/>
  <c r="AB820" i="3"/>
  <c r="AA820" i="3"/>
  <c r="BE812" i="3"/>
  <c r="BF812" i="3"/>
  <c r="V821" i="3"/>
  <c r="U821" i="3"/>
  <c r="W821" i="3" s="1"/>
  <c r="AD821" i="3"/>
  <c r="Y821" i="3"/>
  <c r="AC821" i="3"/>
  <c r="Z821" i="3"/>
  <c r="AF820" i="3"/>
  <c r="S612" i="2"/>
  <c r="T612" i="2"/>
  <c r="AT666" i="2"/>
  <c r="AZ602" i="2"/>
  <c r="Q602" i="2"/>
  <c r="R602" i="2"/>
  <c r="AY602" i="2"/>
  <c r="AS666" i="2"/>
  <c r="AQ667" i="2" s="1"/>
  <c r="BE660" i="2"/>
  <c r="BF660" i="2"/>
  <c r="BI822" i="3"/>
  <c r="BH822" i="3"/>
  <c r="BL821" i="3"/>
  <c r="AK669" i="2"/>
  <c r="AL669" i="2"/>
  <c r="AU850" i="3" l="1"/>
  <c r="AT850" i="3"/>
  <c r="AO816" i="3"/>
  <c r="AP816" i="3"/>
  <c r="AV832" i="3"/>
  <c r="AY832" i="3" s="1"/>
  <c r="AW832" i="3"/>
  <c r="AB821" i="3"/>
  <c r="Z619" i="2"/>
  <c r="Y619" i="2"/>
  <c r="V822" i="3"/>
  <c r="U822" i="3"/>
  <c r="AC822" i="3"/>
  <c r="Y822" i="3"/>
  <c r="AD822" i="3"/>
  <c r="Z822" i="3"/>
  <c r="BC813" i="3"/>
  <c r="BD813" i="3"/>
  <c r="X821" i="3"/>
  <c r="AA821" i="3"/>
  <c r="U612" i="2"/>
  <c r="V612" i="2"/>
  <c r="AE821" i="3"/>
  <c r="AF821" i="3"/>
  <c r="AX603" i="2"/>
  <c r="P603" i="2"/>
  <c r="O603" i="2"/>
  <c r="AW603" i="2"/>
  <c r="AP667" i="2"/>
  <c r="AT667" i="2" s="1"/>
  <c r="AO669" i="2"/>
  <c r="BL822" i="3"/>
  <c r="BB661" i="2"/>
  <c r="BC661" i="2"/>
  <c r="BK822" i="3"/>
  <c r="AN669" i="2"/>
  <c r="AE822" i="3" l="1"/>
  <c r="AR851" i="3"/>
  <c r="AQ851" i="3"/>
  <c r="AT851" i="3" s="1"/>
  <c r="AZ832" i="3"/>
  <c r="AV833" i="3"/>
  <c r="AW833" i="3"/>
  <c r="AM817" i="3"/>
  <c r="AL817" i="3"/>
  <c r="AO817" i="3" s="1"/>
  <c r="X822" i="3"/>
  <c r="X620" i="2"/>
  <c r="W620" i="2"/>
  <c r="BF813" i="3"/>
  <c r="BE813" i="3"/>
  <c r="BD814" i="3" s="1"/>
  <c r="AF822" i="3"/>
  <c r="W822" i="3"/>
  <c r="T613" i="2"/>
  <c r="S613" i="2"/>
  <c r="U613" i="2" s="1"/>
  <c r="AA822" i="3"/>
  <c r="AB822" i="3"/>
  <c r="Q603" i="2"/>
  <c r="R603" i="2"/>
  <c r="AZ603" i="2"/>
  <c r="AY603" i="2"/>
  <c r="AS667" i="2"/>
  <c r="BE661" i="2"/>
  <c r="BF661" i="2"/>
  <c r="BH823" i="3"/>
  <c r="BI823" i="3"/>
  <c r="AK670" i="2"/>
  <c r="AN670" i="2" s="1"/>
  <c r="AL670" i="2"/>
  <c r="AQ852" i="3" l="1"/>
  <c r="AT852" i="3" s="1"/>
  <c r="AR852" i="3"/>
  <c r="AU851" i="3"/>
  <c r="AP817" i="3"/>
  <c r="AY833" i="3"/>
  <c r="AZ833" i="3"/>
  <c r="AM818" i="3"/>
  <c r="AL818" i="3"/>
  <c r="Z620" i="2"/>
  <c r="Y620" i="2"/>
  <c r="BC814" i="3"/>
  <c r="BF814" i="3" s="1"/>
  <c r="V613" i="2"/>
  <c r="AC823" i="3"/>
  <c r="AD823" i="3"/>
  <c r="Z823" i="3"/>
  <c r="Y823" i="3"/>
  <c r="V823" i="3"/>
  <c r="U823" i="3"/>
  <c r="T614" i="2"/>
  <c r="S614" i="2"/>
  <c r="P604" i="2"/>
  <c r="O604" i="2"/>
  <c r="AW604" i="2"/>
  <c r="AX604" i="2"/>
  <c r="AP668" i="2"/>
  <c r="AQ668" i="2"/>
  <c r="BB662" i="2"/>
  <c r="BC662" i="2"/>
  <c r="BK823" i="3"/>
  <c r="BL823" i="3"/>
  <c r="AK671" i="2"/>
  <c r="AL671" i="2"/>
  <c r="AO670" i="2"/>
  <c r="AQ853" i="3" l="1"/>
  <c r="AT853" i="3" s="1"/>
  <c r="AR853" i="3"/>
  <c r="AU852" i="3"/>
  <c r="AV834" i="3"/>
  <c r="AW834" i="3"/>
  <c r="AO818" i="3"/>
  <c r="AP818" i="3"/>
  <c r="X621" i="2"/>
  <c r="W621" i="2"/>
  <c r="Y621" i="2" s="1"/>
  <c r="X823" i="3"/>
  <c r="AB823" i="3"/>
  <c r="AA823" i="3"/>
  <c r="BE814" i="3"/>
  <c r="BD815" i="3" s="1"/>
  <c r="U614" i="2"/>
  <c r="V614" i="2"/>
  <c r="W823" i="3"/>
  <c r="AF823" i="3"/>
  <c r="AE823" i="3"/>
  <c r="AZ604" i="2"/>
  <c r="Q604" i="2"/>
  <c r="R604" i="2"/>
  <c r="AY604" i="2"/>
  <c r="AT668" i="2"/>
  <c r="AS668" i="2"/>
  <c r="BE662" i="2"/>
  <c r="BF662" i="2"/>
  <c r="BI824" i="3"/>
  <c r="BH824" i="3"/>
  <c r="AO671" i="2"/>
  <c r="AN671" i="2"/>
  <c r="AQ854" i="3" l="1"/>
  <c r="AR854" i="3"/>
  <c r="AU853" i="3"/>
  <c r="AY834" i="3"/>
  <c r="AZ834" i="3"/>
  <c r="AL819" i="3"/>
  <c r="AO819" i="3" s="1"/>
  <c r="AM819" i="3"/>
  <c r="W622" i="2"/>
  <c r="X622" i="2"/>
  <c r="Z621" i="2"/>
  <c r="BC815" i="3"/>
  <c r="BE815" i="3" s="1"/>
  <c r="BD816" i="3" s="1"/>
  <c r="U824" i="3"/>
  <c r="AD824" i="3"/>
  <c r="AC824" i="3"/>
  <c r="AE824" i="3" s="1"/>
  <c r="V824" i="3"/>
  <c r="Z824" i="3"/>
  <c r="Y824" i="3"/>
  <c r="S615" i="2"/>
  <c r="T615" i="2"/>
  <c r="O605" i="2"/>
  <c r="Q605" i="2" s="1"/>
  <c r="AX605" i="2"/>
  <c r="P605" i="2"/>
  <c r="AW605" i="2"/>
  <c r="AP669" i="2"/>
  <c r="AQ669" i="2"/>
  <c r="BB663" i="2"/>
  <c r="BC663" i="2"/>
  <c r="BK824" i="3"/>
  <c r="BL824" i="3"/>
  <c r="AK672" i="2"/>
  <c r="AL672" i="2"/>
  <c r="AU854" i="3" l="1"/>
  <c r="AT854" i="3"/>
  <c r="AM820" i="3"/>
  <c r="AL820" i="3"/>
  <c r="AP819" i="3"/>
  <c r="AW835" i="3"/>
  <c r="AV835" i="3"/>
  <c r="Y622" i="2"/>
  <c r="Z622" i="2"/>
  <c r="BF815" i="3"/>
  <c r="BC816" i="3"/>
  <c r="BE816" i="3" s="1"/>
  <c r="AF824" i="3"/>
  <c r="U615" i="2"/>
  <c r="V615" i="2"/>
  <c r="AB824" i="3"/>
  <c r="AA824" i="3"/>
  <c r="W824" i="3"/>
  <c r="X824" i="3"/>
  <c r="P606" i="2"/>
  <c r="AX606" i="2"/>
  <c r="O606" i="2"/>
  <c r="Q606" i="2" s="1"/>
  <c r="AW606" i="2"/>
  <c r="R605" i="2"/>
  <c r="AZ605" i="2"/>
  <c r="AY605" i="2"/>
  <c r="AS669" i="2"/>
  <c r="AT669" i="2"/>
  <c r="BE663" i="2"/>
  <c r="BF663" i="2"/>
  <c r="BI825" i="3"/>
  <c r="BH825" i="3"/>
  <c r="AN672" i="2"/>
  <c r="AO672" i="2"/>
  <c r="AR855" i="3" l="1"/>
  <c r="AQ855" i="3"/>
  <c r="AT855" i="3" s="1"/>
  <c r="AY835" i="3"/>
  <c r="AZ835" i="3"/>
  <c r="AP820" i="3"/>
  <c r="AO820" i="3"/>
  <c r="X623" i="2"/>
  <c r="W623" i="2"/>
  <c r="BF816" i="3"/>
  <c r="AC825" i="3"/>
  <c r="Z825" i="3"/>
  <c r="AD825" i="3"/>
  <c r="Y825" i="3"/>
  <c r="AA825" i="3" s="1"/>
  <c r="V825" i="3"/>
  <c r="U825" i="3"/>
  <c r="BD817" i="3"/>
  <c r="BC817" i="3"/>
  <c r="S616" i="2"/>
  <c r="T616" i="2"/>
  <c r="AY606" i="2"/>
  <c r="AZ606" i="2"/>
  <c r="R606" i="2"/>
  <c r="AX607" i="2"/>
  <c r="P607" i="2"/>
  <c r="AW607" i="2"/>
  <c r="O607" i="2"/>
  <c r="AQ670" i="2"/>
  <c r="AP670" i="2"/>
  <c r="BL825" i="3"/>
  <c r="BK825" i="3"/>
  <c r="BH826" i="3" s="1"/>
  <c r="BC664" i="2"/>
  <c r="BB664" i="2"/>
  <c r="BE664" i="2" s="1"/>
  <c r="AK673" i="2"/>
  <c r="AN673" i="2" s="1"/>
  <c r="AL673" i="2"/>
  <c r="AQ856" i="3" l="1"/>
  <c r="AT856" i="3" s="1"/>
  <c r="AR856" i="3"/>
  <c r="AU855" i="3"/>
  <c r="AM821" i="3"/>
  <c r="AL821" i="3"/>
  <c r="AV836" i="3"/>
  <c r="AY836" i="3" s="1"/>
  <c r="AW836" i="3"/>
  <c r="Z623" i="2"/>
  <c r="Y623" i="2"/>
  <c r="AB825" i="3"/>
  <c r="BE817" i="3"/>
  <c r="BF817" i="3"/>
  <c r="W825" i="3"/>
  <c r="X825" i="3"/>
  <c r="U616" i="2"/>
  <c r="V616" i="2"/>
  <c r="AF825" i="3"/>
  <c r="AE825" i="3"/>
  <c r="R607" i="2"/>
  <c r="Q607" i="2"/>
  <c r="AW608" i="2" s="1"/>
  <c r="AY607" i="2"/>
  <c r="AZ607" i="2"/>
  <c r="BI826" i="3"/>
  <c r="BL826" i="3" s="1"/>
  <c r="AT670" i="2"/>
  <c r="AS670" i="2"/>
  <c r="BF664" i="2"/>
  <c r="BB665" i="2"/>
  <c r="BC665" i="2"/>
  <c r="BK826" i="3"/>
  <c r="AO673" i="2"/>
  <c r="AO71" i="2" s="1"/>
  <c r="AP821" i="3" l="1"/>
  <c r="AR857" i="3"/>
  <c r="AQ857" i="3"/>
  <c r="AO821" i="3"/>
  <c r="AU856" i="3"/>
  <c r="AV837" i="3"/>
  <c r="AW837" i="3"/>
  <c r="AL822" i="3"/>
  <c r="AM822" i="3"/>
  <c r="AZ836" i="3"/>
  <c r="W624" i="2"/>
  <c r="X624" i="2"/>
  <c r="Y826" i="3"/>
  <c r="AD826" i="3"/>
  <c r="V826" i="3"/>
  <c r="Z826" i="3"/>
  <c r="U826" i="3"/>
  <c r="AC826" i="3"/>
  <c r="S617" i="2"/>
  <c r="U617" i="2" s="1"/>
  <c r="T617" i="2"/>
  <c r="BC818" i="3"/>
  <c r="BE818" i="3" s="1"/>
  <c r="BD818" i="3"/>
  <c r="O608" i="2"/>
  <c r="Q608" i="2" s="1"/>
  <c r="AX608" i="2"/>
  <c r="AZ608" i="2" s="1"/>
  <c r="P608" i="2"/>
  <c r="AY608" i="2"/>
  <c r="AQ671" i="2"/>
  <c r="AP671" i="2"/>
  <c r="BE665" i="2"/>
  <c r="BF665" i="2"/>
  <c r="BI827" i="3"/>
  <c r="BH827" i="3"/>
  <c r="AU857" i="3" l="1"/>
  <c r="AP822" i="3"/>
  <c r="AT857" i="3"/>
  <c r="AF826" i="3"/>
  <c r="AO822" i="3"/>
  <c r="AY837" i="3"/>
  <c r="AZ837" i="3"/>
  <c r="Z624" i="2"/>
  <c r="Y624" i="2"/>
  <c r="X826" i="3"/>
  <c r="BF818" i="3"/>
  <c r="R608" i="2"/>
  <c r="V617" i="2"/>
  <c r="AE826" i="3"/>
  <c r="W826" i="3"/>
  <c r="BD819" i="3"/>
  <c r="BC819" i="3"/>
  <c r="T618" i="2"/>
  <c r="S618" i="2"/>
  <c r="AB826" i="3"/>
  <c r="AA826" i="3"/>
  <c r="AX609" i="2"/>
  <c r="P609" i="2"/>
  <c r="AW609" i="2"/>
  <c r="O609" i="2"/>
  <c r="AS671" i="2"/>
  <c r="AT671" i="2"/>
  <c r="BC666" i="2"/>
  <c r="BB666" i="2"/>
  <c r="BK827" i="3"/>
  <c r="BL827" i="3"/>
  <c r="AR858" i="3" l="1"/>
  <c r="AQ858" i="3"/>
  <c r="AU858" i="3" s="1"/>
  <c r="AV838" i="3"/>
  <c r="AW838" i="3"/>
  <c r="AY838" i="3"/>
  <c r="AL823" i="3"/>
  <c r="AM823" i="3"/>
  <c r="AO823" i="3"/>
  <c r="X625" i="2"/>
  <c r="W625" i="2"/>
  <c r="Z625" i="2" s="1"/>
  <c r="BF819" i="3"/>
  <c r="AC827" i="3"/>
  <c r="Y827" i="3"/>
  <c r="AD827" i="3"/>
  <c r="V827" i="3"/>
  <c r="U827" i="3"/>
  <c r="Z827" i="3"/>
  <c r="AA827" i="3"/>
  <c r="BE819" i="3"/>
  <c r="AE827" i="3"/>
  <c r="U618" i="2"/>
  <c r="V618" i="2"/>
  <c r="R609" i="2"/>
  <c r="AZ609" i="2"/>
  <c r="Q609" i="2"/>
  <c r="O610" i="2" s="1"/>
  <c r="AY609" i="2"/>
  <c r="AP672" i="2"/>
  <c r="AQ672" i="2"/>
  <c r="BE666" i="2"/>
  <c r="BF666" i="2"/>
  <c r="BI828" i="3"/>
  <c r="BH828" i="3"/>
  <c r="AT858" i="3" l="1"/>
  <c r="AP823" i="3"/>
  <c r="AM824" i="3"/>
  <c r="AL824" i="3"/>
  <c r="AW839" i="3"/>
  <c r="AV839" i="3"/>
  <c r="AZ838" i="3"/>
  <c r="Y625" i="2"/>
  <c r="BC820" i="3"/>
  <c r="BE820" i="3" s="1"/>
  <c r="BD820" i="3"/>
  <c r="S619" i="2"/>
  <c r="T619" i="2"/>
  <c r="AB827" i="3"/>
  <c r="W827" i="3"/>
  <c r="X827" i="3"/>
  <c r="AF827" i="3"/>
  <c r="P610" i="2"/>
  <c r="R610" i="2" s="1"/>
  <c r="AW610" i="2"/>
  <c r="AX610" i="2"/>
  <c r="Q610" i="2"/>
  <c r="P611" i="2" s="1"/>
  <c r="AT672" i="2"/>
  <c r="AS672" i="2"/>
  <c r="BC667" i="2"/>
  <c r="BB667" i="2"/>
  <c r="BK828" i="3"/>
  <c r="BL828" i="3"/>
  <c r="AZ839" i="3" l="1"/>
  <c r="AR859" i="3"/>
  <c r="AQ859" i="3"/>
  <c r="AY839" i="3"/>
  <c r="AP824" i="3"/>
  <c r="AO824" i="3"/>
  <c r="W626" i="2"/>
  <c r="Y626" i="2" s="1"/>
  <c r="X626" i="2"/>
  <c r="BD821" i="3"/>
  <c r="BC821" i="3"/>
  <c r="Y828" i="3"/>
  <c r="AC828" i="3"/>
  <c r="U828" i="3"/>
  <c r="W828" i="3" s="1"/>
  <c r="Z828" i="3"/>
  <c r="AD828" i="3"/>
  <c r="V828" i="3"/>
  <c r="U619" i="2"/>
  <c r="V619" i="2"/>
  <c r="BF820" i="3"/>
  <c r="AZ610" i="2"/>
  <c r="AY610" i="2"/>
  <c r="AW611" i="2"/>
  <c r="O611" i="2"/>
  <c r="R611" i="2" s="1"/>
  <c r="AX611" i="2"/>
  <c r="AQ673" i="2"/>
  <c r="AP673" i="2"/>
  <c r="BF667" i="2"/>
  <c r="BE667" i="2"/>
  <c r="BI829" i="3"/>
  <c r="BH829" i="3"/>
  <c r="AU859" i="3" l="1"/>
  <c r="AT859" i="3"/>
  <c r="AM825" i="3"/>
  <c r="AL825" i="3"/>
  <c r="AV840" i="3"/>
  <c r="AW840" i="3"/>
  <c r="X627" i="2"/>
  <c r="W627" i="2"/>
  <c r="Z626" i="2"/>
  <c r="Q611" i="2"/>
  <c r="P612" i="2" s="1"/>
  <c r="X828" i="3"/>
  <c r="BF821" i="3"/>
  <c r="AB828" i="3"/>
  <c r="AA828" i="3"/>
  <c r="S620" i="2"/>
  <c r="T620" i="2"/>
  <c r="BE821" i="3"/>
  <c r="V829" i="3"/>
  <c r="AC829" i="3"/>
  <c r="U829" i="3"/>
  <c r="W829" i="3" s="1"/>
  <c r="AD829" i="3"/>
  <c r="Y829" i="3"/>
  <c r="Z829" i="3"/>
  <c r="AF828" i="3"/>
  <c r="AE828" i="3"/>
  <c r="AY611" i="2"/>
  <c r="AZ611" i="2"/>
  <c r="AT673" i="2"/>
  <c r="AT71" i="2" s="1"/>
  <c r="AS673" i="2"/>
  <c r="BL829" i="3"/>
  <c r="BB668" i="2"/>
  <c r="BC668" i="2"/>
  <c r="BK829" i="3"/>
  <c r="AR860" i="3" l="1"/>
  <c r="AQ860" i="3"/>
  <c r="AU860" i="3" s="1"/>
  <c r="AO825" i="3"/>
  <c r="AP825" i="3"/>
  <c r="AY840" i="3"/>
  <c r="AZ840" i="3"/>
  <c r="O612" i="2"/>
  <c r="Q612" i="2" s="1"/>
  <c r="P613" i="2" s="1"/>
  <c r="AW612" i="2"/>
  <c r="AY612" i="2" s="1"/>
  <c r="AX612" i="2"/>
  <c r="Y627" i="2"/>
  <c r="Z627" i="2"/>
  <c r="AE829" i="3"/>
  <c r="X829" i="3"/>
  <c r="U830" i="3"/>
  <c r="W830" i="3" s="1"/>
  <c r="AD830" i="3"/>
  <c r="AC830" i="3"/>
  <c r="Y830" i="3"/>
  <c r="Z830" i="3"/>
  <c r="V830" i="3"/>
  <c r="AF829" i="3"/>
  <c r="U620" i="2"/>
  <c r="V620" i="2"/>
  <c r="AB829" i="3"/>
  <c r="AA829" i="3"/>
  <c r="BD822" i="3"/>
  <c r="BC822" i="3"/>
  <c r="R612" i="2"/>
  <c r="BE668" i="2"/>
  <c r="BF668" i="2"/>
  <c r="BI830" i="3"/>
  <c r="BH830" i="3"/>
  <c r="AT860" i="3" l="1"/>
  <c r="AL826" i="3"/>
  <c r="AO826" i="3" s="1"/>
  <c r="AM826" i="3"/>
  <c r="AV841" i="3"/>
  <c r="AY841" i="3" s="1"/>
  <c r="AW841" i="3"/>
  <c r="AZ612" i="2"/>
  <c r="AW613" i="2"/>
  <c r="AY613" i="2" s="1"/>
  <c r="O613" i="2"/>
  <c r="R613" i="2" s="1"/>
  <c r="AX613" i="2"/>
  <c r="X628" i="2"/>
  <c r="W628" i="2"/>
  <c r="AF830" i="3"/>
  <c r="AE830" i="3"/>
  <c r="BE822" i="3"/>
  <c r="BF822" i="3"/>
  <c r="AA830" i="3"/>
  <c r="AB830" i="3"/>
  <c r="V831" i="3"/>
  <c r="U831" i="3"/>
  <c r="AC831" i="3"/>
  <c r="Y831" i="3"/>
  <c r="Z831" i="3"/>
  <c r="AD831" i="3"/>
  <c r="S621" i="2"/>
  <c r="T621" i="2"/>
  <c r="X830" i="3"/>
  <c r="BL830" i="3"/>
  <c r="BC669" i="2"/>
  <c r="BB669" i="2"/>
  <c r="BK830" i="3"/>
  <c r="AR861" i="3" l="1"/>
  <c r="AQ861" i="3"/>
  <c r="AU861" i="3" s="1"/>
  <c r="AZ841" i="3"/>
  <c r="AV842" i="3"/>
  <c r="AY842" i="3" s="1"/>
  <c r="AW842" i="3"/>
  <c r="AL827" i="3"/>
  <c r="AM827" i="3"/>
  <c r="AP826" i="3"/>
  <c r="AZ613" i="2"/>
  <c r="X831" i="3"/>
  <c r="Q613" i="2"/>
  <c r="P614" i="2" s="1"/>
  <c r="Z628" i="2"/>
  <c r="V621" i="2"/>
  <c r="Y628" i="2"/>
  <c r="AB831" i="3"/>
  <c r="W831" i="3"/>
  <c r="AE831" i="3"/>
  <c r="AF831" i="3"/>
  <c r="AA831" i="3"/>
  <c r="U621" i="2"/>
  <c r="AW614" i="2"/>
  <c r="AY614" i="2" s="1"/>
  <c r="BC823" i="3"/>
  <c r="BD823" i="3"/>
  <c r="AX614" i="2"/>
  <c r="BE669" i="2"/>
  <c r="BF669" i="2"/>
  <c r="BI831" i="3"/>
  <c r="BH831" i="3"/>
  <c r="O614" i="2" l="1"/>
  <c r="Q614" i="2" s="1"/>
  <c r="AT861" i="3"/>
  <c r="AV843" i="3"/>
  <c r="AW843" i="3"/>
  <c r="AZ842" i="3"/>
  <c r="AO827" i="3"/>
  <c r="AP827" i="3"/>
  <c r="X629" i="2"/>
  <c r="W629" i="2"/>
  <c r="Z629" i="2" s="1"/>
  <c r="AZ614" i="2"/>
  <c r="BF823" i="3"/>
  <c r="BE823" i="3"/>
  <c r="S622" i="2"/>
  <c r="T622" i="2"/>
  <c r="Y832" i="3"/>
  <c r="AD832" i="3"/>
  <c r="Z832" i="3"/>
  <c r="U832" i="3"/>
  <c r="W832" i="3" s="1"/>
  <c r="V832" i="3"/>
  <c r="AC832" i="3"/>
  <c r="O615" i="2"/>
  <c r="AX615" i="2"/>
  <c r="P615" i="2"/>
  <c r="AW615" i="2"/>
  <c r="BL831" i="3"/>
  <c r="BB670" i="2"/>
  <c r="BE670" i="2" s="1"/>
  <c r="BC670" i="2"/>
  <c r="BK831" i="3"/>
  <c r="R614" i="2" l="1"/>
  <c r="AQ862" i="3"/>
  <c r="AT862" i="3" s="1"/>
  <c r="AR862" i="3"/>
  <c r="AM828" i="3"/>
  <c r="AL828" i="3"/>
  <c r="AY843" i="3"/>
  <c r="AZ843" i="3"/>
  <c r="Y629" i="2"/>
  <c r="AF832" i="3"/>
  <c r="Y833" i="3"/>
  <c r="U833" i="3"/>
  <c r="W833" i="3" s="1"/>
  <c r="Z833" i="3"/>
  <c r="AD833" i="3"/>
  <c r="V833" i="3"/>
  <c r="AC833" i="3"/>
  <c r="U622" i="2"/>
  <c r="V622" i="2"/>
  <c r="AE832" i="3"/>
  <c r="AB832" i="3"/>
  <c r="BC824" i="3"/>
  <c r="BE824" i="3" s="1"/>
  <c r="BD824" i="3"/>
  <c r="X832" i="3"/>
  <c r="AA832" i="3"/>
  <c r="AZ615" i="2"/>
  <c r="AY615" i="2"/>
  <c r="Q615" i="2"/>
  <c r="R615" i="2"/>
  <c r="BB671" i="2"/>
  <c r="BE671" i="2" s="1"/>
  <c r="BC671" i="2"/>
  <c r="BF670" i="2"/>
  <c r="BH832" i="3"/>
  <c r="BI832" i="3"/>
  <c r="AQ863" i="3" l="1"/>
  <c r="AT863" i="3" s="1"/>
  <c r="AR863" i="3"/>
  <c r="AU862" i="3"/>
  <c r="AO828" i="3"/>
  <c r="AP828" i="3"/>
  <c r="AV844" i="3"/>
  <c r="AW844" i="3"/>
  <c r="AA833" i="3"/>
  <c r="W630" i="2"/>
  <c r="Y630" i="2" s="1"/>
  <c r="X630" i="2"/>
  <c r="AE833" i="3"/>
  <c r="AF833" i="3"/>
  <c r="BF824" i="3"/>
  <c r="S623" i="2"/>
  <c r="T623" i="2"/>
  <c r="AC834" i="3"/>
  <c r="AE834" i="3" s="1"/>
  <c r="U834" i="3"/>
  <c r="W834" i="3" s="1"/>
  <c r="AD834" i="3"/>
  <c r="Y834" i="3"/>
  <c r="Z834" i="3"/>
  <c r="V834" i="3"/>
  <c r="BC825" i="3"/>
  <c r="BD825" i="3"/>
  <c r="X833" i="3"/>
  <c r="AB833" i="3"/>
  <c r="AX616" i="2"/>
  <c r="O616" i="2"/>
  <c r="AW616" i="2"/>
  <c r="AY616" i="2" s="1"/>
  <c r="P616" i="2"/>
  <c r="BC672" i="2"/>
  <c r="BB672" i="2"/>
  <c r="BF671" i="2"/>
  <c r="BK832" i="3"/>
  <c r="BL832" i="3"/>
  <c r="AR864" i="3" l="1"/>
  <c r="AQ864" i="3"/>
  <c r="AU864" i="3" s="1"/>
  <c r="AZ844" i="3"/>
  <c r="AU863" i="3"/>
  <c r="AY844" i="3"/>
  <c r="AM829" i="3"/>
  <c r="AL829" i="3"/>
  <c r="W631" i="2"/>
  <c r="Y631" i="2" s="1"/>
  <c r="X631" i="2"/>
  <c r="Z630" i="2"/>
  <c r="AB834" i="3"/>
  <c r="AD835" i="3"/>
  <c r="AC835" i="3"/>
  <c r="AE835" i="3" s="1"/>
  <c r="V835" i="3"/>
  <c r="Z835" i="3"/>
  <c r="U835" i="3"/>
  <c r="Y835" i="3"/>
  <c r="BE825" i="3"/>
  <c r="BF825" i="3"/>
  <c r="U623" i="2"/>
  <c r="V623" i="2"/>
  <c r="X834" i="3"/>
  <c r="AF834" i="3"/>
  <c r="AA834" i="3"/>
  <c r="AZ616" i="2"/>
  <c r="R616" i="2"/>
  <c r="Q616" i="2"/>
  <c r="BF672" i="2"/>
  <c r="BE672" i="2"/>
  <c r="BH833" i="3"/>
  <c r="BK833" i="3" s="1"/>
  <c r="BI833" i="3"/>
  <c r="AT864" i="3" l="1"/>
  <c r="AW845" i="3"/>
  <c r="AV845" i="3"/>
  <c r="AZ845" i="3" s="1"/>
  <c r="AO829" i="3"/>
  <c r="AP829" i="3"/>
  <c r="AA835" i="3"/>
  <c r="X632" i="2"/>
  <c r="W632" i="2"/>
  <c r="Z631" i="2"/>
  <c r="AF835" i="3"/>
  <c r="AB835" i="3"/>
  <c r="BC826" i="3"/>
  <c r="BE826" i="3" s="1"/>
  <c r="BD826" i="3"/>
  <c r="T624" i="2"/>
  <c r="S624" i="2"/>
  <c r="W835" i="3"/>
  <c r="X835" i="3"/>
  <c r="AW617" i="2"/>
  <c r="AX617" i="2"/>
  <c r="P617" i="2"/>
  <c r="O617" i="2"/>
  <c r="BC673" i="2"/>
  <c r="BB673" i="2"/>
  <c r="BH834" i="3"/>
  <c r="BK834" i="3" s="1"/>
  <c r="BI834" i="3"/>
  <c r="BL833" i="3"/>
  <c r="AY845" i="3" l="1"/>
  <c r="AQ865" i="3"/>
  <c r="AR865" i="3"/>
  <c r="AL830" i="3"/>
  <c r="AO830" i="3" s="1"/>
  <c r="AM830" i="3"/>
  <c r="AV846" i="3"/>
  <c r="AY846" i="3" s="1"/>
  <c r="AW846" i="3"/>
  <c r="AZ846" i="3" s="1"/>
  <c r="Y632" i="2"/>
  <c r="Z632" i="2"/>
  <c r="BD827" i="3"/>
  <c r="BC827" i="3"/>
  <c r="U836" i="3"/>
  <c r="AC836" i="3"/>
  <c r="Y836" i="3"/>
  <c r="Z836" i="3"/>
  <c r="V836" i="3"/>
  <c r="AD836" i="3"/>
  <c r="U624" i="2"/>
  <c r="V624" i="2"/>
  <c r="BF826" i="3"/>
  <c r="Q617" i="2"/>
  <c r="R617" i="2"/>
  <c r="AY617" i="2"/>
  <c r="AZ617" i="2"/>
  <c r="BE673" i="2"/>
  <c r="BF673" i="2"/>
  <c r="BF71" i="2" s="1"/>
  <c r="K70" i="22" s="1"/>
  <c r="BI835" i="3"/>
  <c r="BH835" i="3"/>
  <c r="BL834" i="3"/>
  <c r="AT865" i="3" l="1"/>
  <c r="AU865" i="3"/>
  <c r="AL831" i="3"/>
  <c r="AO831" i="3" s="1"/>
  <c r="AM831" i="3"/>
  <c r="AV847" i="3"/>
  <c r="AW847" i="3"/>
  <c r="AP830" i="3"/>
  <c r="X633" i="2"/>
  <c r="W633" i="2"/>
  <c r="AF836" i="3"/>
  <c r="AE836" i="3"/>
  <c r="X836" i="3"/>
  <c r="T625" i="2"/>
  <c r="S625" i="2"/>
  <c r="BE827" i="3"/>
  <c r="BF827" i="3"/>
  <c r="W836" i="3"/>
  <c r="AB836" i="3"/>
  <c r="AA836" i="3"/>
  <c r="P618" i="2"/>
  <c r="O618" i="2"/>
  <c r="AW618" i="2"/>
  <c r="AX618" i="2"/>
  <c r="BK835" i="3"/>
  <c r="BL835" i="3"/>
  <c r="AR866" i="3" l="1"/>
  <c r="AQ866" i="3"/>
  <c r="AU866" i="3" s="1"/>
  <c r="AY847" i="3"/>
  <c r="AZ847" i="3"/>
  <c r="AM832" i="3"/>
  <c r="AL832" i="3"/>
  <c r="AP831" i="3"/>
  <c r="Z633" i="2"/>
  <c r="Y633" i="2"/>
  <c r="V625" i="2"/>
  <c r="BC828" i="3"/>
  <c r="BE828" i="3" s="1"/>
  <c r="BD828" i="3"/>
  <c r="U625" i="2"/>
  <c r="U837" i="3"/>
  <c r="W837" i="3" s="1"/>
  <c r="AD837" i="3"/>
  <c r="AC837" i="3"/>
  <c r="Z837" i="3"/>
  <c r="Y837" i="3"/>
  <c r="V837" i="3"/>
  <c r="Q618" i="2"/>
  <c r="R618" i="2"/>
  <c r="AY618" i="2"/>
  <c r="AZ618" i="2"/>
  <c r="BI836" i="3"/>
  <c r="BH836" i="3"/>
  <c r="AT866" i="3" l="1"/>
  <c r="AO832" i="3"/>
  <c r="AP832" i="3"/>
  <c r="AV848" i="3"/>
  <c r="AW848" i="3"/>
  <c r="X634" i="2"/>
  <c r="W634" i="2"/>
  <c r="Z634" i="2" s="1"/>
  <c r="AF837" i="3"/>
  <c r="AB837" i="3"/>
  <c r="X837" i="3"/>
  <c r="BC829" i="3"/>
  <c r="BE829" i="3" s="1"/>
  <c r="BD829" i="3"/>
  <c r="AD838" i="3"/>
  <c r="AC838" i="3"/>
  <c r="U838" i="3"/>
  <c r="W838" i="3" s="1"/>
  <c r="Y838" i="3"/>
  <c r="V838" i="3"/>
  <c r="Z838" i="3"/>
  <c r="AE837" i="3"/>
  <c r="BF828" i="3"/>
  <c r="S626" i="2"/>
  <c r="T626" i="2"/>
  <c r="AA837" i="3"/>
  <c r="AW619" i="2"/>
  <c r="AX619" i="2"/>
  <c r="P619" i="2"/>
  <c r="O619" i="2"/>
  <c r="BL836" i="3"/>
  <c r="BK836" i="3"/>
  <c r="AR867" i="3" l="1"/>
  <c r="AQ867" i="3"/>
  <c r="AU867" i="3" s="1"/>
  <c r="AY848" i="3"/>
  <c r="AZ848" i="3"/>
  <c r="AL833" i="3"/>
  <c r="AM833" i="3"/>
  <c r="AA838" i="3"/>
  <c r="Y634" i="2"/>
  <c r="AE838" i="3"/>
  <c r="BC830" i="3"/>
  <c r="BE830" i="3" s="1"/>
  <c r="BD830" i="3"/>
  <c r="AB838" i="3"/>
  <c r="AD839" i="3"/>
  <c r="V839" i="3"/>
  <c r="Y839" i="3"/>
  <c r="U839" i="3"/>
  <c r="AC839" i="3"/>
  <c r="Z839" i="3"/>
  <c r="X838" i="3"/>
  <c r="U626" i="2"/>
  <c r="V626" i="2"/>
  <c r="AF838" i="3"/>
  <c r="BF829" i="3"/>
  <c r="AZ619" i="2"/>
  <c r="Q619" i="2"/>
  <c r="R619" i="2"/>
  <c r="AY619" i="2"/>
  <c r="BH837" i="3"/>
  <c r="BI837" i="3"/>
  <c r="AT867" i="3" l="1"/>
  <c r="X839" i="3"/>
  <c r="AV849" i="3"/>
  <c r="AW849" i="3"/>
  <c r="AO833" i="3"/>
  <c r="AP833" i="3"/>
  <c r="W635" i="2"/>
  <c r="X635" i="2"/>
  <c r="BC831" i="3"/>
  <c r="BE831" i="3" s="1"/>
  <c r="BD831" i="3"/>
  <c r="W839" i="3"/>
  <c r="AA839" i="3"/>
  <c r="AB839" i="3"/>
  <c r="S627" i="2"/>
  <c r="U627" i="2" s="1"/>
  <c r="T627" i="2"/>
  <c r="AE839" i="3"/>
  <c r="AF839" i="3"/>
  <c r="BF830" i="3"/>
  <c r="AX620" i="2"/>
  <c r="AW620" i="2"/>
  <c r="P620" i="2"/>
  <c r="O620" i="2"/>
  <c r="Q620" i="2" s="1"/>
  <c r="BK837" i="3"/>
  <c r="BL837" i="3"/>
  <c r="AQ868" i="3" l="1"/>
  <c r="AT868" i="3" s="1"/>
  <c r="AR868" i="3"/>
  <c r="AZ849" i="3"/>
  <c r="AY849" i="3"/>
  <c r="AW850" i="3" s="1"/>
  <c r="AM834" i="3"/>
  <c r="AL834" i="3"/>
  <c r="AV850" i="3"/>
  <c r="Z635" i="2"/>
  <c r="Y635" i="2"/>
  <c r="BD832" i="3"/>
  <c r="BC832" i="3"/>
  <c r="BE832" i="3" s="1"/>
  <c r="Z840" i="3"/>
  <c r="Y840" i="3"/>
  <c r="AC840" i="3"/>
  <c r="V840" i="3"/>
  <c r="AD840" i="3"/>
  <c r="U840" i="3"/>
  <c r="V627" i="2"/>
  <c r="S628" i="2"/>
  <c r="T628" i="2"/>
  <c r="BF831" i="3"/>
  <c r="P621" i="2"/>
  <c r="O621" i="2"/>
  <c r="AX621" i="2"/>
  <c r="AW621" i="2"/>
  <c r="AZ620" i="2"/>
  <c r="R620" i="2"/>
  <c r="AY620" i="2"/>
  <c r="BH838" i="3"/>
  <c r="BK838" i="3" s="1"/>
  <c r="BI838" i="3"/>
  <c r="AQ869" i="3" l="1"/>
  <c r="AT869" i="3" s="1"/>
  <c r="AR869" i="3"/>
  <c r="AU868" i="3"/>
  <c r="AY850" i="3"/>
  <c r="AZ850" i="3"/>
  <c r="AO834" i="3"/>
  <c r="AP834" i="3"/>
  <c r="X840" i="3"/>
  <c r="X636" i="2"/>
  <c r="W636" i="2"/>
  <c r="V628" i="2"/>
  <c r="AB840" i="3"/>
  <c r="AF840" i="3"/>
  <c r="AA840" i="3"/>
  <c r="AE840" i="3"/>
  <c r="U628" i="2"/>
  <c r="BD833" i="3"/>
  <c r="BC833" i="3"/>
  <c r="W840" i="3"/>
  <c r="BF832" i="3"/>
  <c r="AZ621" i="2"/>
  <c r="AY621" i="2"/>
  <c r="Q621" i="2"/>
  <c r="R621" i="2"/>
  <c r="BI839" i="3"/>
  <c r="BH839" i="3"/>
  <c r="BL838" i="3"/>
  <c r="AR870" i="3" l="1"/>
  <c r="AQ870" i="3"/>
  <c r="AU870" i="3" s="1"/>
  <c r="AU869" i="3"/>
  <c r="AM835" i="3"/>
  <c r="AL835" i="3"/>
  <c r="AW851" i="3"/>
  <c r="AV851" i="3"/>
  <c r="AY851" i="3" s="1"/>
  <c r="Z636" i="2"/>
  <c r="Y636" i="2"/>
  <c r="T629" i="2"/>
  <c r="S629" i="2"/>
  <c r="Z841" i="3"/>
  <c r="Y841" i="3"/>
  <c r="AC841" i="3"/>
  <c r="AE841" i="3" s="1"/>
  <c r="AD841" i="3"/>
  <c r="U841" i="3"/>
  <c r="W841" i="3" s="1"/>
  <c r="V841" i="3"/>
  <c r="BE833" i="3"/>
  <c r="BF833" i="3"/>
  <c r="AA841" i="3"/>
  <c r="AW622" i="2"/>
  <c r="AY622" i="2" s="1"/>
  <c r="AX622" i="2"/>
  <c r="O622" i="2"/>
  <c r="P622" i="2"/>
  <c r="BL839" i="3"/>
  <c r="BK839" i="3"/>
  <c r="AT870" i="3" l="1"/>
  <c r="AZ851" i="3"/>
  <c r="AW852" i="3"/>
  <c r="AV852" i="3"/>
  <c r="AZ852" i="3" s="1"/>
  <c r="AO835" i="3"/>
  <c r="AP835" i="3"/>
  <c r="V629" i="2"/>
  <c r="W637" i="2"/>
  <c r="Y637" i="2" s="1"/>
  <c r="X637" i="2"/>
  <c r="U629" i="2"/>
  <c r="S630" i="2" s="1"/>
  <c r="X841" i="3"/>
  <c r="BD834" i="3"/>
  <c r="BC834" i="3"/>
  <c r="AD842" i="3"/>
  <c r="V842" i="3"/>
  <c r="Z842" i="3"/>
  <c r="Y842" i="3"/>
  <c r="AC842" i="3"/>
  <c r="AF842" i="3" s="1"/>
  <c r="U842" i="3"/>
  <c r="AF841" i="3"/>
  <c r="AB841" i="3"/>
  <c r="Q622" i="2"/>
  <c r="R622" i="2"/>
  <c r="AZ622" i="2"/>
  <c r="BH840" i="3"/>
  <c r="BK840" i="3" s="1"/>
  <c r="BI840" i="3"/>
  <c r="AQ871" i="3" l="1"/>
  <c r="AR871" i="3"/>
  <c r="AY852" i="3"/>
  <c r="AW853" i="3" s="1"/>
  <c r="AL836" i="3"/>
  <c r="AO836" i="3" s="1"/>
  <c r="AM836" i="3"/>
  <c r="X842" i="3"/>
  <c r="X638" i="2"/>
  <c r="W638" i="2"/>
  <c r="Z637" i="2"/>
  <c r="T630" i="2"/>
  <c r="V630" i="2" s="1"/>
  <c r="BF834" i="3"/>
  <c r="BE834" i="3"/>
  <c r="BC835" i="3" s="1"/>
  <c r="AA842" i="3"/>
  <c r="AB842" i="3"/>
  <c r="W842" i="3"/>
  <c r="U630" i="2"/>
  <c r="AE842" i="3"/>
  <c r="P623" i="2"/>
  <c r="AW623" i="2"/>
  <c r="O623" i="2"/>
  <c r="AX623" i="2"/>
  <c r="BI841" i="3"/>
  <c r="BH841" i="3"/>
  <c r="BL840" i="3"/>
  <c r="AT871" i="3" l="1"/>
  <c r="AU871" i="3"/>
  <c r="AV853" i="3"/>
  <c r="AZ853" i="3" s="1"/>
  <c r="AP836" i="3"/>
  <c r="AL837" i="3"/>
  <c r="AO837" i="3" s="1"/>
  <c r="AM837" i="3"/>
  <c r="Z638" i="2"/>
  <c r="Y638" i="2"/>
  <c r="BD835" i="3"/>
  <c r="BF835" i="3" s="1"/>
  <c r="BE835" i="3"/>
  <c r="BD836" i="3" s="1"/>
  <c r="S631" i="2"/>
  <c r="U631" i="2" s="1"/>
  <c r="T631" i="2"/>
  <c r="U843" i="3"/>
  <c r="W843" i="3" s="1"/>
  <c r="V843" i="3"/>
  <c r="Z843" i="3"/>
  <c r="Y843" i="3"/>
  <c r="AC843" i="3"/>
  <c r="AE843" i="3" s="1"/>
  <c r="AD843" i="3"/>
  <c r="Q623" i="2"/>
  <c r="R623" i="2"/>
  <c r="AZ623" i="2"/>
  <c r="AY623" i="2"/>
  <c r="BL841" i="3"/>
  <c r="BK841" i="3"/>
  <c r="AY853" i="3" l="1"/>
  <c r="AV854" i="3" s="1"/>
  <c r="AY854" i="3" s="1"/>
  <c r="AV855" i="3" s="1"/>
  <c r="AQ872" i="3"/>
  <c r="AR872" i="3"/>
  <c r="AW854" i="3"/>
  <c r="AP837" i="3"/>
  <c r="AM838" i="3"/>
  <c r="AL838" i="3"/>
  <c r="AO838" i="3" s="1"/>
  <c r="W639" i="2"/>
  <c r="Y639" i="2" s="1"/>
  <c r="X639" i="2"/>
  <c r="V631" i="2"/>
  <c r="AB843" i="3"/>
  <c r="BC836" i="3"/>
  <c r="BF836" i="3" s="1"/>
  <c r="AA843" i="3"/>
  <c r="AF843" i="3"/>
  <c r="X843" i="3"/>
  <c r="S632" i="2"/>
  <c r="U632" i="2" s="1"/>
  <c r="T632" i="2"/>
  <c r="V844" i="3"/>
  <c r="Z844" i="3"/>
  <c r="U844" i="3"/>
  <c r="W844" i="3" s="1"/>
  <c r="AD844" i="3"/>
  <c r="AC844" i="3"/>
  <c r="Y844" i="3"/>
  <c r="O624" i="2"/>
  <c r="AW624" i="2"/>
  <c r="P624" i="2"/>
  <c r="AX624" i="2"/>
  <c r="BH842" i="3"/>
  <c r="BK842" i="3" s="1"/>
  <c r="BI842" i="3"/>
  <c r="AW855" i="3" l="1"/>
  <c r="AZ854" i="3"/>
  <c r="AU872" i="3"/>
  <c r="AT872" i="3"/>
  <c r="AP838" i="3"/>
  <c r="AL839" i="3"/>
  <c r="AM839" i="3"/>
  <c r="AY855" i="3"/>
  <c r="AZ855" i="3"/>
  <c r="W640" i="2"/>
  <c r="Y640" i="2" s="1"/>
  <c r="X640" i="2"/>
  <c r="Z639" i="2"/>
  <c r="AF844" i="3"/>
  <c r="AB844" i="3"/>
  <c r="X844" i="3"/>
  <c r="BE836" i="3"/>
  <c r="BC837" i="3" s="1"/>
  <c r="V845" i="3"/>
  <c r="AC845" i="3"/>
  <c r="Y845" i="3"/>
  <c r="U845" i="3"/>
  <c r="W845" i="3" s="1"/>
  <c r="Z845" i="3"/>
  <c r="AD845" i="3"/>
  <c r="AE844" i="3"/>
  <c r="T633" i="2"/>
  <c r="S633" i="2"/>
  <c r="V632" i="2"/>
  <c r="AA844" i="3"/>
  <c r="AZ624" i="2"/>
  <c r="Q624" i="2"/>
  <c r="R624" i="2"/>
  <c r="AY624" i="2"/>
  <c r="BI843" i="3"/>
  <c r="BH843" i="3"/>
  <c r="BL842" i="3"/>
  <c r="AQ873" i="3" l="1"/>
  <c r="AR873" i="3"/>
  <c r="AW856" i="3"/>
  <c r="AV856" i="3"/>
  <c r="AO839" i="3"/>
  <c r="AP839" i="3"/>
  <c r="W641" i="2"/>
  <c r="Y641" i="2" s="1"/>
  <c r="X641" i="2"/>
  <c r="Z640" i="2"/>
  <c r="AB845" i="3"/>
  <c r="AE845" i="3"/>
  <c r="BD837" i="3"/>
  <c r="BF837" i="3" s="1"/>
  <c r="AC846" i="3"/>
  <c r="U846" i="3"/>
  <c r="Y846" i="3"/>
  <c r="V846" i="3"/>
  <c r="AD846" i="3"/>
  <c r="Z846" i="3"/>
  <c r="AA845" i="3"/>
  <c r="X845" i="3"/>
  <c r="U633" i="2"/>
  <c r="V633" i="2"/>
  <c r="AF845" i="3"/>
  <c r="BE837" i="3"/>
  <c r="O625" i="2"/>
  <c r="P625" i="2"/>
  <c r="AW625" i="2"/>
  <c r="AX625" i="2"/>
  <c r="BL843" i="3"/>
  <c r="BK843" i="3"/>
  <c r="AZ856" i="3" l="1"/>
  <c r="AY856" i="3"/>
  <c r="AT873" i="3"/>
  <c r="AU873" i="3"/>
  <c r="AM840" i="3"/>
  <c r="AL840" i="3"/>
  <c r="AO840" i="3" s="1"/>
  <c r="AV857" i="3"/>
  <c r="AW857" i="3"/>
  <c r="AE846" i="3"/>
  <c r="X846" i="3"/>
  <c r="X642" i="2"/>
  <c r="W642" i="2"/>
  <c r="Z641" i="2"/>
  <c r="W846" i="3"/>
  <c r="Z847" i="3" s="1"/>
  <c r="AB846" i="3"/>
  <c r="BC838" i="3"/>
  <c r="BD838" i="3"/>
  <c r="AA846" i="3"/>
  <c r="T634" i="2"/>
  <c r="S634" i="2"/>
  <c r="AF846" i="3"/>
  <c r="AZ625" i="2"/>
  <c r="Q625" i="2"/>
  <c r="R625" i="2"/>
  <c r="AY625" i="2"/>
  <c r="BH844" i="3"/>
  <c r="BK844" i="3" s="1"/>
  <c r="BI844" i="3"/>
  <c r="AQ874" i="3" l="1"/>
  <c r="AT874" i="3" s="1"/>
  <c r="AR874" i="3"/>
  <c r="AP840" i="3"/>
  <c r="AL841" i="3"/>
  <c r="AO841" i="3" s="1"/>
  <c r="AM841" i="3"/>
  <c r="AY857" i="3"/>
  <c r="AZ857" i="3"/>
  <c r="Y847" i="3"/>
  <c r="AA847" i="3" s="1"/>
  <c r="U847" i="3"/>
  <c r="W847" i="3" s="1"/>
  <c r="AC847" i="3"/>
  <c r="V847" i="3"/>
  <c r="AD847" i="3"/>
  <c r="Y642" i="2"/>
  <c r="Z642" i="2"/>
  <c r="BF838" i="3"/>
  <c r="BE838" i="3"/>
  <c r="AE847" i="3"/>
  <c r="U634" i="2"/>
  <c r="V634" i="2"/>
  <c r="AW626" i="2"/>
  <c r="P626" i="2"/>
  <c r="AX626" i="2"/>
  <c r="O626" i="2"/>
  <c r="Q626" i="2" s="1"/>
  <c r="BH845" i="3"/>
  <c r="BK845" i="3" s="1"/>
  <c r="BI845" i="3"/>
  <c r="BL844" i="3"/>
  <c r="AB847" i="3" l="1"/>
  <c r="AU874" i="3"/>
  <c r="AU272" i="3" s="1"/>
  <c r="AL842" i="3"/>
  <c r="AM842" i="3"/>
  <c r="AV858" i="3"/>
  <c r="AW858" i="3"/>
  <c r="AP841" i="3"/>
  <c r="X847" i="3"/>
  <c r="AF847" i="3"/>
  <c r="V848" i="3"/>
  <c r="AD848" i="3"/>
  <c r="Y848" i="3"/>
  <c r="AA848" i="3" s="1"/>
  <c r="U848" i="3"/>
  <c r="W848" i="3" s="1"/>
  <c r="Z848" i="3"/>
  <c r="AC848" i="3"/>
  <c r="AE848" i="3" s="1"/>
  <c r="X643" i="2"/>
  <c r="W643" i="2"/>
  <c r="T635" i="2"/>
  <c r="S635" i="2"/>
  <c r="AF848" i="3"/>
  <c r="BC839" i="3"/>
  <c r="BE839" i="3" s="1"/>
  <c r="BD839" i="3"/>
  <c r="AZ626" i="2"/>
  <c r="AW627" i="2"/>
  <c r="O627" i="2"/>
  <c r="AX627" i="2"/>
  <c r="P627" i="2"/>
  <c r="R626" i="2"/>
  <c r="AY626" i="2"/>
  <c r="BH846" i="3"/>
  <c r="BK846" i="3" s="1"/>
  <c r="BI846" i="3"/>
  <c r="BL845" i="3"/>
  <c r="AZ858" i="3" l="1"/>
  <c r="AY858" i="3"/>
  <c r="AO842" i="3"/>
  <c r="AP842" i="3"/>
  <c r="AB848" i="3"/>
  <c r="X848" i="3"/>
  <c r="Z643" i="2"/>
  <c r="Y643" i="2"/>
  <c r="W644" i="2" s="1"/>
  <c r="Y644" i="2" s="1"/>
  <c r="V635" i="2"/>
  <c r="U635" i="2"/>
  <c r="T636" i="2" s="1"/>
  <c r="BD840" i="3"/>
  <c r="BC840" i="3"/>
  <c r="BF839" i="3"/>
  <c r="Z849" i="3"/>
  <c r="U849" i="3"/>
  <c r="Y849" i="3"/>
  <c r="AD849" i="3"/>
  <c r="V849" i="3"/>
  <c r="AC849" i="3"/>
  <c r="AY627" i="2"/>
  <c r="R627" i="2"/>
  <c r="Q627" i="2"/>
  <c r="AZ627" i="2"/>
  <c r="BI847" i="3"/>
  <c r="BH847" i="3"/>
  <c r="BL846" i="3"/>
  <c r="AM843" i="3" l="1"/>
  <c r="AL843" i="3"/>
  <c r="AV859" i="3"/>
  <c r="AW859" i="3"/>
  <c r="X644" i="2"/>
  <c r="Z644" i="2" s="1"/>
  <c r="W645" i="2"/>
  <c r="Y645" i="2" s="1"/>
  <c r="X645" i="2"/>
  <c r="BF840" i="3"/>
  <c r="S636" i="2"/>
  <c r="U636" i="2" s="1"/>
  <c r="T637" i="2" s="1"/>
  <c r="BE840" i="3"/>
  <c r="AB849" i="3"/>
  <c r="AA849" i="3"/>
  <c r="AF849" i="3"/>
  <c r="AE849" i="3"/>
  <c r="W849" i="3"/>
  <c r="X849" i="3"/>
  <c r="O628" i="2"/>
  <c r="Q628" i="2" s="1"/>
  <c r="AW628" i="2"/>
  <c r="AX628" i="2"/>
  <c r="P628" i="2"/>
  <c r="BL847" i="3"/>
  <c r="BK847" i="3"/>
  <c r="AY859" i="3" l="1"/>
  <c r="AZ859" i="3"/>
  <c r="AO843" i="3"/>
  <c r="AP843" i="3"/>
  <c r="W646" i="2"/>
  <c r="Y646" i="2" s="1"/>
  <c r="X646" i="2"/>
  <c r="Z645" i="2"/>
  <c r="S637" i="2"/>
  <c r="V637" i="2" s="1"/>
  <c r="V636" i="2"/>
  <c r="Y850" i="3"/>
  <c r="AA850" i="3" s="1"/>
  <c r="U850" i="3"/>
  <c r="W850" i="3" s="1"/>
  <c r="AD850" i="3"/>
  <c r="Z850" i="3"/>
  <c r="V850" i="3"/>
  <c r="AC850" i="3"/>
  <c r="BD841" i="3"/>
  <c r="BC841" i="3"/>
  <c r="AZ628" i="2"/>
  <c r="AY628" i="2"/>
  <c r="AX629" i="2"/>
  <c r="P629" i="2"/>
  <c r="O629" i="2"/>
  <c r="AW629" i="2"/>
  <c r="R628" i="2"/>
  <c r="BI848" i="3"/>
  <c r="BH848" i="3"/>
  <c r="AL844" i="3" l="1"/>
  <c r="AM844" i="3"/>
  <c r="AV860" i="3"/>
  <c r="AW860" i="3"/>
  <c r="U637" i="2"/>
  <c r="T638" i="2" s="1"/>
  <c r="AF850" i="3"/>
  <c r="W647" i="2"/>
  <c r="Y647" i="2" s="1"/>
  <c r="X647" i="2"/>
  <c r="Z646" i="2"/>
  <c r="BF841" i="3"/>
  <c r="BE841" i="3"/>
  <c r="AE850" i="3"/>
  <c r="AC851" i="3"/>
  <c r="V851" i="3"/>
  <c r="Z851" i="3"/>
  <c r="U851" i="3"/>
  <c r="W851" i="3" s="1"/>
  <c r="Y851" i="3"/>
  <c r="AA851" i="3" s="1"/>
  <c r="AD851" i="3"/>
  <c r="X850" i="3"/>
  <c r="AB850" i="3"/>
  <c r="R629" i="2"/>
  <c r="Q629" i="2"/>
  <c r="AY629" i="2"/>
  <c r="AZ629" i="2"/>
  <c r="BL848" i="3"/>
  <c r="BK848" i="3"/>
  <c r="S638" i="2" l="1"/>
  <c r="V638" i="2" s="1"/>
  <c r="Z647" i="2"/>
  <c r="AZ860" i="3"/>
  <c r="AY860" i="3"/>
  <c r="AO844" i="3"/>
  <c r="AP844" i="3"/>
  <c r="AE851" i="3"/>
  <c r="X648" i="2"/>
  <c r="W648" i="2"/>
  <c r="Y648" i="2" s="1"/>
  <c r="AB851" i="3"/>
  <c r="AC852" i="3"/>
  <c r="Y852" i="3"/>
  <c r="AA852" i="3" s="1"/>
  <c r="AD852" i="3"/>
  <c r="V852" i="3"/>
  <c r="U852" i="3"/>
  <c r="Z852" i="3"/>
  <c r="AF851" i="3"/>
  <c r="X851" i="3"/>
  <c r="BD842" i="3"/>
  <c r="BC842" i="3"/>
  <c r="BE842" i="3" s="1"/>
  <c r="O630" i="2"/>
  <c r="Q630" i="2" s="1"/>
  <c r="AW630" i="2"/>
  <c r="AX630" i="2"/>
  <c r="P630" i="2"/>
  <c r="BI849" i="3"/>
  <c r="BH849" i="3"/>
  <c r="U638" i="2" l="1"/>
  <c r="S639" i="2" s="1"/>
  <c r="AE852" i="3"/>
  <c r="AM845" i="3"/>
  <c r="AL845" i="3"/>
  <c r="AW861" i="3"/>
  <c r="AV861" i="3"/>
  <c r="AY861" i="3" s="1"/>
  <c r="X649" i="2"/>
  <c r="W649" i="2"/>
  <c r="Z648" i="2"/>
  <c r="R630" i="2"/>
  <c r="X852" i="3"/>
  <c r="BF842" i="3"/>
  <c r="T639" i="2"/>
  <c r="BD843" i="3"/>
  <c r="BC843" i="3"/>
  <c r="BE843" i="3" s="1"/>
  <c r="W852" i="3"/>
  <c r="AB852" i="3"/>
  <c r="AF852" i="3"/>
  <c r="O631" i="2"/>
  <c r="Q631" i="2" s="1"/>
  <c r="AX631" i="2"/>
  <c r="AW631" i="2"/>
  <c r="P631" i="2"/>
  <c r="AZ630" i="2"/>
  <c r="AY630" i="2"/>
  <c r="BK849" i="3"/>
  <c r="BL849" i="3"/>
  <c r="AP845" i="3" l="1"/>
  <c r="AZ861" i="3"/>
  <c r="AO845" i="3"/>
  <c r="AW862" i="3"/>
  <c r="AV862" i="3"/>
  <c r="AL846" i="3"/>
  <c r="AO846" i="3" s="1"/>
  <c r="AM846" i="3"/>
  <c r="Y649" i="2"/>
  <c r="Z649" i="2"/>
  <c r="V639" i="2"/>
  <c r="U639" i="2"/>
  <c r="T640" i="2" s="1"/>
  <c r="BD844" i="3"/>
  <c r="BC844" i="3"/>
  <c r="BF843" i="3"/>
  <c r="V853" i="3"/>
  <c r="AD853" i="3"/>
  <c r="U853" i="3"/>
  <c r="Z853" i="3"/>
  <c r="AC853" i="3"/>
  <c r="Y853" i="3"/>
  <c r="AY631" i="2"/>
  <c r="AZ631" i="2"/>
  <c r="AW632" i="2"/>
  <c r="AX632" i="2"/>
  <c r="O632" i="2"/>
  <c r="Q632" i="2" s="1"/>
  <c r="P632" i="2"/>
  <c r="R631" i="2"/>
  <c r="BH850" i="3"/>
  <c r="BI850" i="3"/>
  <c r="AP846" i="3" l="1"/>
  <c r="AZ862" i="3"/>
  <c r="AY862" i="3"/>
  <c r="AW863" i="3" s="1"/>
  <c r="AM847" i="3"/>
  <c r="AL847" i="3"/>
  <c r="AO847" i="3" s="1"/>
  <c r="X853" i="3"/>
  <c r="S640" i="2"/>
  <c r="U640" i="2" s="1"/>
  <c r="W650" i="2"/>
  <c r="X650" i="2"/>
  <c r="W853" i="3"/>
  <c r="V854" i="3" s="1"/>
  <c r="BF844" i="3"/>
  <c r="BE844" i="3"/>
  <c r="AB853" i="3"/>
  <c r="AA853" i="3"/>
  <c r="AE853" i="3"/>
  <c r="AF853" i="3"/>
  <c r="P633" i="2"/>
  <c r="AW633" i="2"/>
  <c r="O633" i="2"/>
  <c r="AX633" i="2"/>
  <c r="AZ632" i="2"/>
  <c r="R632" i="2"/>
  <c r="AY632" i="2"/>
  <c r="BK850" i="3"/>
  <c r="BL850" i="3"/>
  <c r="AV863" i="3" l="1"/>
  <c r="AZ863" i="3" s="1"/>
  <c r="AP847" i="3"/>
  <c r="AM848" i="3"/>
  <c r="AL848" i="3"/>
  <c r="AD854" i="3"/>
  <c r="Z854" i="3"/>
  <c r="U854" i="3"/>
  <c r="X854" i="3" s="1"/>
  <c r="V640" i="2"/>
  <c r="AC854" i="3"/>
  <c r="AF854" i="3" s="1"/>
  <c r="Y854" i="3"/>
  <c r="AB854" i="3" s="1"/>
  <c r="Y650" i="2"/>
  <c r="Z650" i="2"/>
  <c r="AE854" i="3"/>
  <c r="AA854" i="3"/>
  <c r="S641" i="2"/>
  <c r="T641" i="2"/>
  <c r="W854" i="3"/>
  <c r="BC845" i="3"/>
  <c r="BD845" i="3"/>
  <c r="AZ633" i="2"/>
  <c r="AY633" i="2"/>
  <c r="Q633" i="2"/>
  <c r="R633" i="2"/>
  <c r="BH851" i="3"/>
  <c r="BK851" i="3" s="1"/>
  <c r="BI851" i="3"/>
  <c r="AY863" i="3" l="1"/>
  <c r="AO848" i="3"/>
  <c r="AP848" i="3"/>
  <c r="AW864" i="3"/>
  <c r="AV864" i="3"/>
  <c r="X651" i="2"/>
  <c r="W651" i="2"/>
  <c r="Y651" i="2" s="1"/>
  <c r="V641" i="2"/>
  <c r="U641" i="2"/>
  <c r="S642" i="2" s="1"/>
  <c r="U642" i="2" s="1"/>
  <c r="Y855" i="3"/>
  <c r="AD855" i="3"/>
  <c r="V855" i="3"/>
  <c r="AC855" i="3"/>
  <c r="U855" i="3"/>
  <c r="Z855" i="3"/>
  <c r="W855" i="3"/>
  <c r="BE845" i="3"/>
  <c r="BF845" i="3"/>
  <c r="AW634" i="2"/>
  <c r="AY634" i="2" s="1"/>
  <c r="AX634" i="2"/>
  <c r="O634" i="2"/>
  <c r="P634" i="2"/>
  <c r="BI852" i="3"/>
  <c r="BH852" i="3"/>
  <c r="BL851" i="3"/>
  <c r="AY864" i="3" l="1"/>
  <c r="AZ864" i="3"/>
  <c r="AL849" i="3"/>
  <c r="AM849" i="3"/>
  <c r="W652" i="2"/>
  <c r="Y652" i="2" s="1"/>
  <c r="X652" i="2"/>
  <c r="Z651" i="2"/>
  <c r="T642" i="2"/>
  <c r="V642" i="2" s="1"/>
  <c r="X855" i="3"/>
  <c r="S643" i="2"/>
  <c r="U643" i="2" s="1"/>
  <c r="T643" i="2"/>
  <c r="BC846" i="3"/>
  <c r="BD846" i="3"/>
  <c r="AF855" i="3"/>
  <c r="AE855" i="3"/>
  <c r="Y856" i="3"/>
  <c r="AD856" i="3"/>
  <c r="V856" i="3"/>
  <c r="Z856" i="3"/>
  <c r="AC856" i="3"/>
  <c r="U856" i="3"/>
  <c r="W856" i="3" s="1"/>
  <c r="AB855" i="3"/>
  <c r="AA855" i="3"/>
  <c r="R634" i="2"/>
  <c r="Q634" i="2"/>
  <c r="AZ634" i="2"/>
  <c r="BL852" i="3"/>
  <c r="BK852" i="3"/>
  <c r="AO849" i="3" l="1"/>
  <c r="AP849" i="3"/>
  <c r="AW865" i="3"/>
  <c r="AV865" i="3"/>
  <c r="X653" i="2"/>
  <c r="W653" i="2"/>
  <c r="Z653" i="2" s="1"/>
  <c r="Z652" i="2"/>
  <c r="AF856" i="3"/>
  <c r="AA856" i="3"/>
  <c r="S644" i="2"/>
  <c r="T644" i="2"/>
  <c r="AE856" i="3"/>
  <c r="BF846" i="3"/>
  <c r="AC857" i="3"/>
  <c r="U857" i="3"/>
  <c r="W857" i="3" s="1"/>
  <c r="Z857" i="3"/>
  <c r="Y857" i="3"/>
  <c r="AA857" i="3" s="1"/>
  <c r="AD857" i="3"/>
  <c r="V857" i="3"/>
  <c r="X856" i="3"/>
  <c r="BE846" i="3"/>
  <c r="AB856" i="3"/>
  <c r="V643" i="2"/>
  <c r="AX635" i="2"/>
  <c r="P635" i="2"/>
  <c r="O635" i="2"/>
  <c r="AW635" i="2"/>
  <c r="BH853" i="3"/>
  <c r="BI853" i="3"/>
  <c r="AY865" i="3" l="1"/>
  <c r="AZ865" i="3"/>
  <c r="AL850" i="3"/>
  <c r="AM850" i="3"/>
  <c r="Y653" i="2"/>
  <c r="AB857" i="3"/>
  <c r="Y858" i="3"/>
  <c r="U858" i="3"/>
  <c r="AD858" i="3"/>
  <c r="V858" i="3"/>
  <c r="AC858" i="3"/>
  <c r="Z858" i="3"/>
  <c r="BD847" i="3"/>
  <c r="BC847" i="3"/>
  <c r="X857" i="3"/>
  <c r="AE857" i="3"/>
  <c r="AF857" i="3"/>
  <c r="U644" i="2"/>
  <c r="V644" i="2"/>
  <c r="AZ635" i="2"/>
  <c r="AY635" i="2"/>
  <c r="R635" i="2"/>
  <c r="Q635" i="2"/>
  <c r="BK853" i="3"/>
  <c r="BL853" i="3"/>
  <c r="AO850" i="3" l="1"/>
  <c r="AP850" i="3"/>
  <c r="AW866" i="3"/>
  <c r="AV866" i="3"/>
  <c r="W654" i="2"/>
  <c r="X654" i="2"/>
  <c r="AF858" i="3"/>
  <c r="AE858" i="3"/>
  <c r="BF847" i="3"/>
  <c r="BE847" i="3"/>
  <c r="BD848" i="3" s="1"/>
  <c r="X858" i="3"/>
  <c r="S645" i="2"/>
  <c r="U645" i="2" s="1"/>
  <c r="T645" i="2"/>
  <c r="W858" i="3"/>
  <c r="AB858" i="3"/>
  <c r="AA858" i="3"/>
  <c r="P636" i="2"/>
  <c r="AX636" i="2"/>
  <c r="AW636" i="2"/>
  <c r="O636" i="2"/>
  <c r="BH854" i="3"/>
  <c r="BK854" i="3" s="1"/>
  <c r="BI854" i="3"/>
  <c r="AY866" i="3" l="1"/>
  <c r="AZ866" i="3"/>
  <c r="AM851" i="3"/>
  <c r="AL851" i="3"/>
  <c r="Y654" i="2"/>
  <c r="Z654" i="2"/>
  <c r="BC848" i="3"/>
  <c r="BE848" i="3" s="1"/>
  <c r="S646" i="2"/>
  <c r="U646" i="2" s="1"/>
  <c r="T646" i="2"/>
  <c r="AD859" i="3"/>
  <c r="AC859" i="3"/>
  <c r="V859" i="3"/>
  <c r="Z859" i="3"/>
  <c r="U859" i="3"/>
  <c r="W859" i="3" s="1"/>
  <c r="Y859" i="3"/>
  <c r="AA859" i="3" s="1"/>
  <c r="V645" i="2"/>
  <c r="Q636" i="2"/>
  <c r="R636" i="2"/>
  <c r="AY636" i="2"/>
  <c r="AZ636" i="2"/>
  <c r="BI855" i="3"/>
  <c r="BH855" i="3"/>
  <c r="BL854" i="3"/>
  <c r="AO851" i="3" l="1"/>
  <c r="AP851" i="3"/>
  <c r="AW867" i="3"/>
  <c r="AV867" i="3"/>
  <c r="X655" i="2"/>
  <c r="W655" i="2"/>
  <c r="Y655" i="2" s="1"/>
  <c r="BF848" i="3"/>
  <c r="S647" i="2"/>
  <c r="U647" i="2" s="1"/>
  <c r="T647" i="2"/>
  <c r="AC860" i="3"/>
  <c r="Y860" i="3"/>
  <c r="AA860" i="3" s="1"/>
  <c r="V860" i="3"/>
  <c r="Z860" i="3"/>
  <c r="AD860" i="3"/>
  <c r="U860" i="3"/>
  <c r="BD849" i="3"/>
  <c r="BC849" i="3"/>
  <c r="AB859" i="3"/>
  <c r="AF859" i="3"/>
  <c r="AE859" i="3"/>
  <c r="X859" i="3"/>
  <c r="V646" i="2"/>
  <c r="AX637" i="2"/>
  <c r="AW637" i="2"/>
  <c r="O637" i="2"/>
  <c r="Q637" i="2" s="1"/>
  <c r="P637" i="2"/>
  <c r="BL855" i="3"/>
  <c r="BK855" i="3"/>
  <c r="AY867" i="3" l="1"/>
  <c r="AZ867" i="3"/>
  <c r="AM852" i="3"/>
  <c r="AL852" i="3"/>
  <c r="X860" i="3"/>
  <c r="X656" i="2"/>
  <c r="W656" i="2"/>
  <c r="Y656" i="2" s="1"/>
  <c r="Z655" i="2"/>
  <c r="BF849" i="3"/>
  <c r="BE849" i="3"/>
  <c r="BD850" i="3" s="1"/>
  <c r="T648" i="2"/>
  <c r="S648" i="2"/>
  <c r="AE860" i="3"/>
  <c r="AF860" i="3"/>
  <c r="W860" i="3"/>
  <c r="AB860" i="3"/>
  <c r="V647" i="2"/>
  <c r="R637" i="2"/>
  <c r="AZ637" i="2"/>
  <c r="AW638" i="2"/>
  <c r="P638" i="2"/>
  <c r="AX638" i="2"/>
  <c r="O638" i="2"/>
  <c r="AY637" i="2"/>
  <c r="BH856" i="3"/>
  <c r="BK856" i="3" s="1"/>
  <c r="BI856" i="3"/>
  <c r="AP852" i="3" l="1"/>
  <c r="AO852" i="3"/>
  <c r="AW868" i="3"/>
  <c r="AV868" i="3"/>
  <c r="AY868" i="3"/>
  <c r="W657" i="2"/>
  <c r="X657" i="2"/>
  <c r="Z656" i="2"/>
  <c r="BC850" i="3"/>
  <c r="BF850" i="3" s="1"/>
  <c r="AC861" i="3"/>
  <c r="U861" i="3"/>
  <c r="Y861" i="3"/>
  <c r="AD861" i="3"/>
  <c r="Z861" i="3"/>
  <c r="V861" i="3"/>
  <c r="U648" i="2"/>
  <c r="V648" i="2"/>
  <c r="R638" i="2"/>
  <c r="Q638" i="2"/>
  <c r="AW639" i="2" s="1"/>
  <c r="AZ638" i="2"/>
  <c r="AY638" i="2"/>
  <c r="BI857" i="3"/>
  <c r="BH857" i="3"/>
  <c r="BL856" i="3"/>
  <c r="AZ868" i="3" l="1"/>
  <c r="AL853" i="3"/>
  <c r="AO853" i="3" s="1"/>
  <c r="AM853" i="3"/>
  <c r="AW869" i="3"/>
  <c r="AV869" i="3"/>
  <c r="Y657" i="2"/>
  <c r="Z657" i="2"/>
  <c r="BE850" i="3"/>
  <c r="BC851" i="3" s="1"/>
  <c r="P639" i="2"/>
  <c r="AF861" i="3"/>
  <c r="AX639" i="2"/>
  <c r="AZ639" i="2" s="1"/>
  <c r="BD851" i="3"/>
  <c r="W861" i="3"/>
  <c r="X861" i="3"/>
  <c r="AE861" i="3"/>
  <c r="S649" i="2"/>
  <c r="T649" i="2"/>
  <c r="AB861" i="3"/>
  <c r="AA861" i="3"/>
  <c r="O639" i="2"/>
  <c r="Q639" i="2" s="1"/>
  <c r="AY639" i="2"/>
  <c r="BK857" i="3"/>
  <c r="BL857" i="3"/>
  <c r="AL854" i="3" l="1"/>
  <c r="AO854" i="3" s="1"/>
  <c r="AM854" i="3"/>
  <c r="AP854" i="3" s="1"/>
  <c r="AY869" i="3"/>
  <c r="AZ869" i="3"/>
  <c r="AP853" i="3"/>
  <c r="W658" i="2"/>
  <c r="X658" i="2"/>
  <c r="Z862" i="3"/>
  <c r="Y862" i="3"/>
  <c r="AC862" i="3"/>
  <c r="U862" i="3"/>
  <c r="V862" i="3"/>
  <c r="AD862" i="3"/>
  <c r="U649" i="2"/>
  <c r="V649" i="2"/>
  <c r="BE851" i="3"/>
  <c r="BF851" i="3"/>
  <c r="AE862" i="3"/>
  <c r="R639" i="2"/>
  <c r="AX640" i="2"/>
  <c r="AW640" i="2"/>
  <c r="P640" i="2"/>
  <c r="O640" i="2"/>
  <c r="BI858" i="3"/>
  <c r="BH858" i="3"/>
  <c r="AV870" i="3" l="1"/>
  <c r="AY870" i="3" s="1"/>
  <c r="AW870" i="3"/>
  <c r="AL855" i="3"/>
  <c r="AM855" i="3"/>
  <c r="AB862" i="3"/>
  <c r="AA862" i="3"/>
  <c r="X862" i="3"/>
  <c r="Y658" i="2"/>
  <c r="Z658" i="2"/>
  <c r="W862" i="3"/>
  <c r="AD863" i="3" s="1"/>
  <c r="T650" i="2"/>
  <c r="S650" i="2"/>
  <c r="AF862" i="3"/>
  <c r="BC852" i="3"/>
  <c r="BD852" i="3"/>
  <c r="Q640" i="2"/>
  <c r="R640" i="2"/>
  <c r="AY640" i="2"/>
  <c r="AZ640" i="2"/>
  <c r="BL858" i="3"/>
  <c r="BK858" i="3"/>
  <c r="V863" i="3" l="1"/>
  <c r="AO855" i="3"/>
  <c r="AP855" i="3"/>
  <c r="AV871" i="3"/>
  <c r="AY871" i="3" s="1"/>
  <c r="AW871" i="3"/>
  <c r="Z863" i="3"/>
  <c r="AZ870" i="3"/>
  <c r="W659" i="2"/>
  <c r="Y659" i="2" s="1"/>
  <c r="X659" i="2"/>
  <c r="AC863" i="3"/>
  <c r="AE863" i="3" s="1"/>
  <c r="Y863" i="3"/>
  <c r="AB863" i="3" s="1"/>
  <c r="U863" i="3"/>
  <c r="W863" i="3" s="1"/>
  <c r="V650" i="2"/>
  <c r="U650" i="2"/>
  <c r="BE852" i="3"/>
  <c r="BF852" i="3"/>
  <c r="AW641" i="2"/>
  <c r="O641" i="2"/>
  <c r="Q641" i="2" s="1"/>
  <c r="P641" i="2"/>
  <c r="AX641" i="2"/>
  <c r="BH859" i="3"/>
  <c r="BI859" i="3"/>
  <c r="AW872" i="3" l="1"/>
  <c r="AV872" i="3"/>
  <c r="AZ871" i="3"/>
  <c r="AL856" i="3"/>
  <c r="AO856" i="3" s="1"/>
  <c r="AM856" i="3"/>
  <c r="AF863" i="3"/>
  <c r="AA863" i="3"/>
  <c r="Z659" i="2"/>
  <c r="X660" i="2"/>
  <c r="W660" i="2"/>
  <c r="X863" i="3"/>
  <c r="V864" i="3"/>
  <c r="Y864" i="3"/>
  <c r="U864" i="3"/>
  <c r="AC864" i="3"/>
  <c r="AE864" i="3" s="1"/>
  <c r="AD864" i="3"/>
  <c r="Z864" i="3"/>
  <c r="AB864" i="3" s="1"/>
  <c r="BD853" i="3"/>
  <c r="BC853" i="3"/>
  <c r="BE853" i="3" s="1"/>
  <c r="S651" i="2"/>
  <c r="U651" i="2" s="1"/>
  <c r="T651" i="2"/>
  <c r="AZ641" i="2"/>
  <c r="P642" i="2"/>
  <c r="AX642" i="2"/>
  <c r="AW642" i="2"/>
  <c r="O642" i="2"/>
  <c r="R641" i="2"/>
  <c r="AY641" i="2"/>
  <c r="BK859" i="3"/>
  <c r="BL859" i="3"/>
  <c r="AP856" i="3" l="1"/>
  <c r="AM857" i="3"/>
  <c r="AL857" i="3"/>
  <c r="AP857" i="3" s="1"/>
  <c r="AY872" i="3"/>
  <c r="AZ872" i="3"/>
  <c r="AA864" i="3"/>
  <c r="AF864" i="3"/>
  <c r="X864" i="3"/>
  <c r="Y660" i="2"/>
  <c r="Z660" i="2"/>
  <c r="W864" i="3"/>
  <c r="V651" i="2"/>
  <c r="BF853" i="3"/>
  <c r="S652" i="2"/>
  <c r="U652" i="2" s="1"/>
  <c r="T652" i="2"/>
  <c r="BC854" i="3"/>
  <c r="BD854" i="3"/>
  <c r="R642" i="2"/>
  <c r="AY642" i="2"/>
  <c r="AZ642" i="2"/>
  <c r="Q642" i="2"/>
  <c r="BI860" i="3"/>
  <c r="BH860" i="3"/>
  <c r="AO857" i="3" l="1"/>
  <c r="AW873" i="3"/>
  <c r="AV873" i="3"/>
  <c r="AY873" i="3" s="1"/>
  <c r="W661" i="2"/>
  <c r="X661" i="2"/>
  <c r="AC865" i="3"/>
  <c r="U865" i="3"/>
  <c r="W865" i="3" s="1"/>
  <c r="Y865" i="3"/>
  <c r="AD865" i="3"/>
  <c r="V865" i="3"/>
  <c r="Z865" i="3"/>
  <c r="S653" i="2"/>
  <c r="T653" i="2"/>
  <c r="BE854" i="3"/>
  <c r="BF854" i="3"/>
  <c r="V652" i="2"/>
  <c r="AX643" i="2"/>
  <c r="P643" i="2"/>
  <c r="O643" i="2"/>
  <c r="AW643" i="2"/>
  <c r="BL860" i="3"/>
  <c r="BK860" i="3"/>
  <c r="AZ873" i="3" l="1"/>
  <c r="AV874" i="3"/>
  <c r="AY874" i="3" s="1"/>
  <c r="AW874" i="3"/>
  <c r="AL858" i="3"/>
  <c r="AM858" i="3"/>
  <c r="Y661" i="2"/>
  <c r="Z661" i="2"/>
  <c r="U866" i="3"/>
  <c r="W866" i="3" s="1"/>
  <c r="V866" i="3"/>
  <c r="AD866" i="3"/>
  <c r="AC866" i="3"/>
  <c r="Y866" i="3"/>
  <c r="Z866" i="3"/>
  <c r="X865" i="3"/>
  <c r="AA865" i="3"/>
  <c r="AB865" i="3"/>
  <c r="AE865" i="3"/>
  <c r="AF865" i="3"/>
  <c r="BC855" i="3"/>
  <c r="BD855" i="3"/>
  <c r="U653" i="2"/>
  <c r="V653" i="2"/>
  <c r="R643" i="2"/>
  <c r="AZ643" i="2"/>
  <c r="AY643" i="2"/>
  <c r="Q643" i="2"/>
  <c r="BH861" i="3"/>
  <c r="BK861" i="3" s="1"/>
  <c r="BI861" i="3"/>
  <c r="AO858" i="3" l="1"/>
  <c r="AP858" i="3"/>
  <c r="AZ874" i="3"/>
  <c r="AA866" i="3"/>
  <c r="AA867" i="3" s="1"/>
  <c r="W662" i="2"/>
  <c r="X662" i="2"/>
  <c r="AB866" i="3"/>
  <c r="AF866" i="3"/>
  <c r="U867" i="3"/>
  <c r="Z867" i="3"/>
  <c r="AD867" i="3"/>
  <c r="V867" i="3"/>
  <c r="X867" i="3" s="1"/>
  <c r="Y867" i="3"/>
  <c r="AC867" i="3"/>
  <c r="AE866" i="3"/>
  <c r="X866" i="3"/>
  <c r="BF855" i="3"/>
  <c r="BE855" i="3"/>
  <c r="BC856" i="3" s="1"/>
  <c r="S654" i="2"/>
  <c r="U654" i="2" s="1"/>
  <c r="T654" i="2"/>
  <c r="W867" i="3"/>
  <c r="P644" i="2"/>
  <c r="O644" i="2"/>
  <c r="AW644" i="2"/>
  <c r="AY644" i="2" s="1"/>
  <c r="AX644" i="2"/>
  <c r="BH862" i="3"/>
  <c r="BI862" i="3"/>
  <c r="BL861" i="3"/>
  <c r="AZ272" i="3" l="1"/>
  <c r="AM859" i="3"/>
  <c r="AL859" i="3"/>
  <c r="Y662" i="2"/>
  <c r="Z662" i="2"/>
  <c r="AE867" i="3"/>
  <c r="AF867" i="3"/>
  <c r="AB867" i="3"/>
  <c r="BD856" i="3"/>
  <c r="BF856" i="3" s="1"/>
  <c r="S655" i="2"/>
  <c r="T655" i="2"/>
  <c r="Z868" i="3"/>
  <c r="AD868" i="3"/>
  <c r="Y868" i="3"/>
  <c r="U868" i="3"/>
  <c r="W868" i="3" s="1"/>
  <c r="AC868" i="3"/>
  <c r="V868" i="3"/>
  <c r="BE856" i="3"/>
  <c r="V654" i="2"/>
  <c r="R644" i="2"/>
  <c r="AZ644" i="2"/>
  <c r="Q644" i="2"/>
  <c r="BL862" i="3"/>
  <c r="BK862" i="3"/>
  <c r="AO859" i="3" l="1"/>
  <c r="AP859" i="3"/>
  <c r="W663" i="2"/>
  <c r="Y663" i="2" s="1"/>
  <c r="X663" i="2"/>
  <c r="AB868" i="3"/>
  <c r="Y869" i="3"/>
  <c r="V869" i="3"/>
  <c r="Z869" i="3"/>
  <c r="AD869" i="3"/>
  <c r="U869" i="3"/>
  <c r="AC869" i="3"/>
  <c r="AE868" i="3"/>
  <c r="AF868" i="3"/>
  <c r="BC857" i="3"/>
  <c r="BD857" i="3"/>
  <c r="X868" i="3"/>
  <c r="AA868" i="3"/>
  <c r="U655" i="2"/>
  <c r="V655" i="2"/>
  <c r="AX645" i="2"/>
  <c r="P645" i="2"/>
  <c r="O645" i="2"/>
  <c r="AW645" i="2"/>
  <c r="BI863" i="3"/>
  <c r="BH863" i="3"/>
  <c r="AL860" i="3" l="1"/>
  <c r="AO860" i="3" s="1"/>
  <c r="AM860" i="3"/>
  <c r="X664" i="2"/>
  <c r="W664" i="2"/>
  <c r="Z663" i="2"/>
  <c r="AA869" i="3"/>
  <c r="AE869" i="3"/>
  <c r="AF869" i="3"/>
  <c r="X869" i="3"/>
  <c r="BF857" i="3"/>
  <c r="BE857" i="3"/>
  <c r="T656" i="2"/>
  <c r="S656" i="2"/>
  <c r="U656" i="2" s="1"/>
  <c r="W869" i="3"/>
  <c r="AB869" i="3"/>
  <c r="R645" i="2"/>
  <c r="AZ645" i="2"/>
  <c r="AY645" i="2"/>
  <c r="Q645" i="2"/>
  <c r="BK863" i="3"/>
  <c r="BL863" i="3"/>
  <c r="Z664" i="2" l="1"/>
  <c r="AL861" i="3"/>
  <c r="AO861" i="3" s="1"/>
  <c r="AM861" i="3"/>
  <c r="AP860" i="3"/>
  <c r="Y664" i="2"/>
  <c r="Y870" i="3"/>
  <c r="AC870" i="3"/>
  <c r="V870" i="3"/>
  <c r="AD870" i="3"/>
  <c r="U870" i="3"/>
  <c r="Z870" i="3"/>
  <c r="T657" i="2"/>
  <c r="S657" i="2"/>
  <c r="BD858" i="3"/>
  <c r="BC858" i="3"/>
  <c r="V656" i="2"/>
  <c r="AX646" i="2"/>
  <c r="O646" i="2"/>
  <c r="AW646" i="2"/>
  <c r="P646" i="2"/>
  <c r="BH864" i="3"/>
  <c r="BK864" i="3" s="1"/>
  <c r="BI864" i="3"/>
  <c r="AM862" i="3" l="1"/>
  <c r="AL862" i="3"/>
  <c r="AP862" i="3" s="1"/>
  <c r="AP861" i="3"/>
  <c r="X665" i="2"/>
  <c r="W665" i="2"/>
  <c r="X870" i="3"/>
  <c r="BF858" i="3"/>
  <c r="U657" i="2"/>
  <c r="V657" i="2"/>
  <c r="BE858" i="3"/>
  <c r="W870" i="3"/>
  <c r="AF870" i="3"/>
  <c r="AE870" i="3"/>
  <c r="AB870" i="3"/>
  <c r="AA870" i="3"/>
  <c r="AZ646" i="2"/>
  <c r="AY646" i="2"/>
  <c r="Q646" i="2"/>
  <c r="R646" i="2"/>
  <c r="BH865" i="3"/>
  <c r="BI865" i="3"/>
  <c r="BL864" i="3"/>
  <c r="Z665" i="2" l="1"/>
  <c r="AO862" i="3"/>
  <c r="AL863" i="3" s="1"/>
  <c r="Y665" i="2"/>
  <c r="Z871" i="3"/>
  <c r="V871" i="3"/>
  <c r="Y871" i="3"/>
  <c r="AD871" i="3"/>
  <c r="AC871" i="3"/>
  <c r="AE871" i="3" s="1"/>
  <c r="U871" i="3"/>
  <c r="X871" i="3" s="1"/>
  <c r="BD859" i="3"/>
  <c r="BC859" i="3"/>
  <c r="BE859" i="3" s="1"/>
  <c r="T658" i="2"/>
  <c r="S658" i="2"/>
  <c r="O647" i="2"/>
  <c r="Q647" i="2" s="1"/>
  <c r="P647" i="2"/>
  <c r="AW647" i="2"/>
  <c r="AX647" i="2"/>
  <c r="BK865" i="3"/>
  <c r="BL865" i="3"/>
  <c r="AO863" i="3" l="1"/>
  <c r="AM864" i="3" s="1"/>
  <c r="AM863" i="3"/>
  <c r="AP863" i="3" s="1"/>
  <c r="W871" i="3"/>
  <c r="AC872" i="3" s="1"/>
  <c r="AB871" i="3"/>
  <c r="W666" i="2"/>
  <c r="Y666" i="2" s="1"/>
  <c r="X666" i="2"/>
  <c r="V658" i="2"/>
  <c r="AF871" i="3"/>
  <c r="BF859" i="3"/>
  <c r="AD872" i="3"/>
  <c r="Y872" i="3"/>
  <c r="U872" i="3"/>
  <c r="U658" i="2"/>
  <c r="BD860" i="3"/>
  <c r="BC860" i="3"/>
  <c r="AA871" i="3"/>
  <c r="R647" i="2"/>
  <c r="AZ647" i="2"/>
  <c r="AY647" i="2"/>
  <c r="O648" i="2"/>
  <c r="Q648" i="2" s="1"/>
  <c r="P648" i="2"/>
  <c r="AX648" i="2"/>
  <c r="AW648" i="2"/>
  <c r="BH866" i="3"/>
  <c r="BK866" i="3" s="1"/>
  <c r="BI866" i="3"/>
  <c r="Z872" i="3" l="1"/>
  <c r="AL864" i="3"/>
  <c r="AO864" i="3" s="1"/>
  <c r="V872" i="3"/>
  <c r="X872" i="3" s="1"/>
  <c r="AA872" i="3"/>
  <c r="Z666" i="2"/>
  <c r="X667" i="2"/>
  <c r="W667" i="2"/>
  <c r="BF860" i="3"/>
  <c r="BE860" i="3"/>
  <c r="W872" i="3"/>
  <c r="AF872" i="3"/>
  <c r="T659" i="2"/>
  <c r="S659" i="2"/>
  <c r="U659" i="2" s="1"/>
  <c r="AB872" i="3"/>
  <c r="AE872" i="3"/>
  <c r="AZ648" i="2"/>
  <c r="AX649" i="2"/>
  <c r="O649" i="2"/>
  <c r="AW649" i="2"/>
  <c r="P649" i="2"/>
  <c r="R648" i="2"/>
  <c r="AY648" i="2"/>
  <c r="BH867" i="3"/>
  <c r="BI867" i="3"/>
  <c r="BL866" i="3"/>
  <c r="AP864" i="3" l="1"/>
  <c r="AM865" i="3"/>
  <c r="AL865" i="3"/>
  <c r="Y667" i="2"/>
  <c r="Z667" i="2"/>
  <c r="V659" i="2"/>
  <c r="T660" i="2"/>
  <c r="S660" i="2"/>
  <c r="AD873" i="3"/>
  <c r="Z873" i="3"/>
  <c r="V873" i="3"/>
  <c r="U873" i="3"/>
  <c r="W873" i="3" s="1"/>
  <c r="Y873" i="3"/>
  <c r="AC873" i="3"/>
  <c r="BC861" i="3"/>
  <c r="BD861" i="3"/>
  <c r="AZ649" i="2"/>
  <c r="AY649" i="2"/>
  <c r="Q649" i="2"/>
  <c r="R649" i="2"/>
  <c r="BK867" i="3"/>
  <c r="BL867" i="3"/>
  <c r="AO865" i="3" l="1"/>
  <c r="AP865" i="3"/>
  <c r="W668" i="2"/>
  <c r="X668" i="2"/>
  <c r="V660" i="2"/>
  <c r="AB873" i="3"/>
  <c r="AA873" i="3"/>
  <c r="AD874" i="3"/>
  <c r="U874" i="3"/>
  <c r="W874" i="3" s="1"/>
  <c r="V874" i="3"/>
  <c r="Y874" i="3"/>
  <c r="AC874" i="3"/>
  <c r="AF874" i="3" s="1"/>
  <c r="Z874" i="3"/>
  <c r="BE861" i="3"/>
  <c r="BF861" i="3"/>
  <c r="X873" i="3"/>
  <c r="U660" i="2"/>
  <c r="AE873" i="3"/>
  <c r="AF873" i="3"/>
  <c r="AX650" i="2"/>
  <c r="O650" i="2"/>
  <c r="Q650" i="2" s="1"/>
  <c r="AW650" i="2"/>
  <c r="P650" i="2"/>
  <c r="BH868" i="3"/>
  <c r="BI868" i="3"/>
  <c r="AF272" i="3" l="1"/>
  <c r="N255" i="3" s="1"/>
  <c r="N261" i="3"/>
  <c r="AL866" i="3"/>
  <c r="AM866" i="3"/>
  <c r="Z668" i="2"/>
  <c r="Y668" i="2"/>
  <c r="AE874" i="3"/>
  <c r="X874" i="3"/>
  <c r="BD862" i="3"/>
  <c r="BC862" i="3"/>
  <c r="AB874" i="3"/>
  <c r="AA874" i="3"/>
  <c r="T661" i="2"/>
  <c r="S661" i="2"/>
  <c r="U661" i="2" s="1"/>
  <c r="AZ650" i="2"/>
  <c r="AY650" i="2"/>
  <c r="R650" i="2"/>
  <c r="P651" i="2"/>
  <c r="AW651" i="2"/>
  <c r="AX651" i="2"/>
  <c r="O651" i="2"/>
  <c r="BK868" i="3"/>
  <c r="BL868" i="3"/>
  <c r="AP866" i="3" l="1"/>
  <c r="AO866" i="3"/>
  <c r="AM867" i="3" s="1"/>
  <c r="AB272" i="3"/>
  <c r="K255" i="3" s="1"/>
  <c r="K261" i="3"/>
  <c r="W669" i="2"/>
  <c r="X669" i="2"/>
  <c r="BF862" i="3"/>
  <c r="S662" i="2"/>
  <c r="U662" i="2" s="1"/>
  <c r="T662" i="2"/>
  <c r="V661" i="2"/>
  <c r="BE862" i="3"/>
  <c r="H261" i="3"/>
  <c r="K6" i="22" s="1"/>
  <c r="X272" i="3"/>
  <c r="R651" i="2"/>
  <c r="AY651" i="2"/>
  <c r="AZ651" i="2"/>
  <c r="Q651" i="2"/>
  <c r="BH869" i="3"/>
  <c r="BK869" i="3" s="1"/>
  <c r="BI869" i="3"/>
  <c r="AL867" i="3" l="1"/>
  <c r="AO867" i="3" s="1"/>
  <c r="Y669" i="2"/>
  <c r="Z669" i="2"/>
  <c r="V662" i="2"/>
  <c r="D36" i="22"/>
  <c r="F37" i="22"/>
  <c r="T663" i="2"/>
  <c r="S663" i="2"/>
  <c r="BC863" i="3"/>
  <c r="BE863" i="3" s="1"/>
  <c r="BD863" i="3"/>
  <c r="P652" i="2"/>
  <c r="AW652" i="2"/>
  <c r="O652" i="2"/>
  <c r="AX652" i="2"/>
  <c r="BH870" i="3"/>
  <c r="BK870" i="3" s="1"/>
  <c r="BI870" i="3"/>
  <c r="BL869" i="3"/>
  <c r="AP867" i="3" l="1"/>
  <c r="AM868" i="3"/>
  <c r="AL868" i="3"/>
  <c r="V663" i="2"/>
  <c r="W670" i="2"/>
  <c r="Y670" i="2" s="1"/>
  <c r="X670" i="2"/>
  <c r="BC864" i="3"/>
  <c r="BD864" i="3"/>
  <c r="BF863" i="3"/>
  <c r="U663" i="2"/>
  <c r="R652" i="2"/>
  <c r="AY652" i="2"/>
  <c r="AZ652" i="2"/>
  <c r="Q652" i="2"/>
  <c r="BI871" i="3"/>
  <c r="BH871" i="3"/>
  <c r="BL870" i="3"/>
  <c r="AO868" i="3" l="1"/>
  <c r="AP868" i="3"/>
  <c r="Z670" i="2"/>
  <c r="W671" i="2"/>
  <c r="Y671" i="2" s="1"/>
  <c r="X671" i="2"/>
  <c r="S664" i="2"/>
  <c r="U664" i="2" s="1"/>
  <c r="T664" i="2"/>
  <c r="BE864" i="3"/>
  <c r="BF864" i="3"/>
  <c r="AW653" i="2"/>
  <c r="AY653" i="2" s="1"/>
  <c r="AX653" i="2"/>
  <c r="O653" i="2"/>
  <c r="P653" i="2"/>
  <c r="BL871" i="3"/>
  <c r="BK871" i="3"/>
  <c r="AM869" i="3" l="1"/>
  <c r="AL869" i="3"/>
  <c r="W672" i="2"/>
  <c r="Y672" i="2" s="1"/>
  <c r="X672" i="2"/>
  <c r="Z671" i="2"/>
  <c r="T665" i="2"/>
  <c r="S665" i="2"/>
  <c r="BC865" i="3"/>
  <c r="BD865" i="3"/>
  <c r="V664" i="2"/>
  <c r="AZ653" i="2"/>
  <c r="R653" i="2"/>
  <c r="Q653" i="2"/>
  <c r="BH872" i="3"/>
  <c r="BK872" i="3" s="1"/>
  <c r="BI872" i="3"/>
  <c r="AO869" i="3" l="1"/>
  <c r="AP869" i="3"/>
  <c r="X673" i="2"/>
  <c r="W673" i="2"/>
  <c r="Y673" i="2" s="1"/>
  <c r="Z672" i="2"/>
  <c r="BE865" i="3"/>
  <c r="BF865" i="3"/>
  <c r="U665" i="2"/>
  <c r="V665" i="2"/>
  <c r="O654" i="2"/>
  <c r="Q654" i="2" s="1"/>
  <c r="AW654" i="2"/>
  <c r="P654" i="2"/>
  <c r="AX654" i="2"/>
  <c r="BH873" i="3"/>
  <c r="BI873" i="3"/>
  <c r="BL872" i="3"/>
  <c r="AL870" i="3" l="1"/>
  <c r="AM870" i="3"/>
  <c r="Z673" i="2"/>
  <c r="S666" i="2"/>
  <c r="T666" i="2"/>
  <c r="BD866" i="3"/>
  <c r="BC866" i="3"/>
  <c r="R654" i="2"/>
  <c r="AX655" i="2"/>
  <c r="P655" i="2"/>
  <c r="AW655" i="2"/>
  <c r="O655" i="2"/>
  <c r="AZ654" i="2"/>
  <c r="AY654" i="2"/>
  <c r="BK873" i="3"/>
  <c r="BL873" i="3"/>
  <c r="AO870" i="3" l="1"/>
  <c r="AP870" i="3"/>
  <c r="Z71" i="2"/>
  <c r="H15" i="2" s="1"/>
  <c r="H22" i="2"/>
  <c r="BF866" i="3"/>
  <c r="BE866" i="3"/>
  <c r="U666" i="2"/>
  <c r="V666" i="2"/>
  <c r="R655" i="2"/>
  <c r="AZ655" i="2"/>
  <c r="AY655" i="2"/>
  <c r="Q655" i="2"/>
  <c r="BH874" i="3"/>
  <c r="BI874" i="3"/>
  <c r="AL871" i="3" l="1"/>
  <c r="AM871" i="3"/>
  <c r="S667" i="2"/>
  <c r="T667" i="2"/>
  <c r="BC867" i="3"/>
  <c r="BD867" i="3"/>
  <c r="AW656" i="2"/>
  <c r="P656" i="2"/>
  <c r="AX656" i="2"/>
  <c r="O656" i="2"/>
  <c r="BK874" i="3"/>
  <c r="BL874" i="3"/>
  <c r="BL272" i="3" s="1"/>
  <c r="K72" i="22" s="1"/>
  <c r="AO871" i="3" l="1"/>
  <c r="AP871" i="3"/>
  <c r="V667" i="2"/>
  <c r="BF867" i="3"/>
  <c r="U667" i="2"/>
  <c r="BE867" i="3"/>
  <c r="R656" i="2"/>
  <c r="Q656" i="2"/>
  <c r="AZ656" i="2"/>
  <c r="AY656" i="2"/>
  <c r="AL872" i="3" l="1"/>
  <c r="AM872" i="3"/>
  <c r="BC868" i="3"/>
  <c r="BD868" i="3"/>
  <c r="T668" i="2"/>
  <c r="S668" i="2"/>
  <c r="AX657" i="2"/>
  <c r="AW657" i="2"/>
  <c r="O657" i="2"/>
  <c r="P657" i="2"/>
  <c r="AO872" i="3" l="1"/>
  <c r="AP872" i="3"/>
  <c r="U668" i="2"/>
  <c r="V668" i="2"/>
  <c r="BE868" i="3"/>
  <c r="BF868" i="3"/>
  <c r="AZ657" i="2"/>
  <c r="R657" i="2"/>
  <c r="Q657" i="2"/>
  <c r="AY657" i="2"/>
  <c r="AL873" i="3" l="1"/>
  <c r="AO873" i="3" s="1"/>
  <c r="AM873" i="3"/>
  <c r="BC869" i="3"/>
  <c r="BE869" i="3" s="1"/>
  <c r="BD869" i="3"/>
  <c r="S669" i="2"/>
  <c r="T669" i="2"/>
  <c r="AX658" i="2"/>
  <c r="P658" i="2"/>
  <c r="O658" i="2"/>
  <c r="AW658" i="2"/>
  <c r="AL874" i="3" l="1"/>
  <c r="AM874" i="3"/>
  <c r="AP873" i="3"/>
  <c r="BC870" i="3"/>
  <c r="BE870" i="3" s="1"/>
  <c r="BD870" i="3"/>
  <c r="U669" i="2"/>
  <c r="V669" i="2"/>
  <c r="BF869" i="3"/>
  <c r="AZ658" i="2"/>
  <c r="R658" i="2"/>
  <c r="Q658" i="2"/>
  <c r="AY658" i="2"/>
  <c r="AO874" i="3" l="1"/>
  <c r="AP874" i="3"/>
  <c r="AP272" i="3" s="1"/>
  <c r="H255" i="3" s="1"/>
  <c r="K16" i="22" s="1"/>
  <c r="C44" i="22" s="1"/>
  <c r="S670" i="2"/>
  <c r="T670" i="2"/>
  <c r="BC871" i="3"/>
  <c r="BD871" i="3"/>
  <c r="BF870" i="3"/>
  <c r="AX659" i="2"/>
  <c r="P659" i="2"/>
  <c r="AW659" i="2"/>
  <c r="O659" i="2"/>
  <c r="V670" i="2" l="1"/>
  <c r="BE871" i="3"/>
  <c r="BF871" i="3"/>
  <c r="U670" i="2"/>
  <c r="R659" i="2"/>
  <c r="AZ659" i="2"/>
  <c r="Q659" i="2"/>
  <c r="AX660" i="2" s="1"/>
  <c r="AY659" i="2"/>
  <c r="T671" i="2" l="1"/>
  <c r="S671" i="2"/>
  <c r="V671" i="2" s="1"/>
  <c r="BC872" i="3"/>
  <c r="BD872" i="3"/>
  <c r="O660" i="2"/>
  <c r="P660" i="2"/>
  <c r="AW660" i="2"/>
  <c r="AZ660" i="2" s="1"/>
  <c r="BF872" i="3" l="1"/>
  <c r="BE872" i="3"/>
  <c r="BC873" i="3" s="1"/>
  <c r="BE873" i="3" s="1"/>
  <c r="U671" i="2"/>
  <c r="R660" i="2"/>
  <c r="Q660" i="2"/>
  <c r="P661" i="2" s="1"/>
  <c r="AY660" i="2"/>
  <c r="BD873" i="3" l="1"/>
  <c r="BF873" i="3" s="1"/>
  <c r="BC874" i="3"/>
  <c r="BD874" i="3"/>
  <c r="S672" i="2"/>
  <c r="T672" i="2"/>
  <c r="AW661" i="2"/>
  <c r="AY661" i="2" s="1"/>
  <c r="AX661" i="2"/>
  <c r="O661" i="2"/>
  <c r="R661" i="2" s="1"/>
  <c r="V672" i="2" l="1"/>
  <c r="U672" i="2"/>
  <c r="BE874" i="3"/>
  <c r="BF874" i="3"/>
  <c r="BF272" i="3" s="1"/>
  <c r="K71" i="22" s="1"/>
  <c r="F71" i="22" s="1"/>
  <c r="Q661" i="2"/>
  <c r="P662" i="2" s="1"/>
  <c r="AZ661" i="2"/>
  <c r="T673" i="2" l="1"/>
  <c r="S673" i="2"/>
  <c r="U673" i="2" s="1"/>
  <c r="AW662" i="2"/>
  <c r="AY662" i="2" s="1"/>
  <c r="O662" i="2"/>
  <c r="Q662" i="2" s="1"/>
  <c r="O663" i="2" s="1"/>
  <c r="Q663" i="2" s="1"/>
  <c r="AX662" i="2"/>
  <c r="V673" i="2" l="1"/>
  <c r="R662" i="2"/>
  <c r="P663" i="2"/>
  <c r="R663" i="2" s="1"/>
  <c r="AX663" i="2"/>
  <c r="AZ662" i="2"/>
  <c r="AW664" i="2"/>
  <c r="O664" i="2"/>
  <c r="Q664" i="2" s="1"/>
  <c r="AW663" i="2"/>
  <c r="AY663" i="2" s="1"/>
  <c r="AX664" i="2"/>
  <c r="P664" i="2"/>
  <c r="V71" i="2" l="1"/>
  <c r="G15" i="2" s="1"/>
  <c r="G22" i="2"/>
  <c r="R664" i="2"/>
  <c r="AY664" i="2"/>
  <c r="AZ664" i="2"/>
  <c r="AZ663" i="2"/>
  <c r="P665" i="2"/>
  <c r="AW665" i="2"/>
  <c r="O665" i="2"/>
  <c r="AX665" i="2"/>
  <c r="R665" i="2" l="1"/>
  <c r="Q665" i="2"/>
  <c r="AW666" i="2" s="1"/>
  <c r="AY665" i="2"/>
  <c r="AZ665" i="2"/>
  <c r="O666" i="2" l="1"/>
  <c r="P666" i="2"/>
  <c r="AX666" i="2"/>
  <c r="AZ666" i="2" s="1"/>
  <c r="AY666" i="2"/>
  <c r="R666" i="2" l="1"/>
  <c r="Q666" i="2"/>
  <c r="P667" i="2" s="1"/>
  <c r="O667" i="2" l="1"/>
  <c r="AX667" i="2"/>
  <c r="AW667" i="2"/>
  <c r="AY667" i="2" s="1"/>
  <c r="AZ667" i="2" l="1"/>
  <c r="Q667" i="2"/>
  <c r="R667" i="2"/>
  <c r="AX668" i="2" l="1"/>
  <c r="P668" i="2"/>
  <c r="O668" i="2"/>
  <c r="AW668" i="2"/>
  <c r="R668" i="2" l="1"/>
  <c r="AZ668" i="2"/>
  <c r="AY668" i="2"/>
  <c r="Q668" i="2"/>
  <c r="AX669" i="2" l="1"/>
  <c r="P669" i="2"/>
  <c r="O669" i="2"/>
  <c r="AW669" i="2"/>
  <c r="R669" i="2" l="1"/>
  <c r="Q669" i="2"/>
  <c r="AZ669" i="2"/>
  <c r="AY669" i="2"/>
  <c r="AW670" i="2" l="1"/>
  <c r="P670" i="2"/>
  <c r="AX670" i="2"/>
  <c r="O670" i="2"/>
  <c r="AZ670" i="2" l="1"/>
  <c r="R670" i="2"/>
  <c r="Q670" i="2"/>
  <c r="AY670" i="2"/>
  <c r="P671" i="2" l="1"/>
  <c r="AW671" i="2"/>
  <c r="O671" i="2"/>
  <c r="AX671" i="2"/>
  <c r="AZ671" i="2" l="1"/>
  <c r="Q671" i="2"/>
  <c r="R671" i="2"/>
  <c r="AY671" i="2"/>
  <c r="AW672" i="2" l="1"/>
  <c r="P672" i="2"/>
  <c r="O672" i="2"/>
  <c r="AX672" i="2"/>
  <c r="R672" i="2" l="1"/>
  <c r="AZ672" i="2"/>
  <c r="Q672" i="2"/>
  <c r="AY672" i="2"/>
  <c r="AX673" i="2" l="1"/>
  <c r="P673" i="2"/>
  <c r="O673" i="2"/>
  <c r="Q673" i="2" s="1"/>
  <c r="AW673" i="2"/>
  <c r="AZ673" i="2" l="1"/>
  <c r="AZ71" i="2" s="1"/>
  <c r="K69" i="22" s="1"/>
  <c r="R673" i="2"/>
  <c r="F22" i="2" s="1"/>
  <c r="AY673" i="2"/>
  <c r="R71" i="2" l="1"/>
  <c r="F15" i="2" s="1"/>
</calcChain>
</file>

<file path=xl/comments1.xml><?xml version="1.0" encoding="utf-8"?>
<comments xmlns="http://schemas.openxmlformats.org/spreadsheetml/2006/main">
  <authors>
    <author>Nagy Kálmán</author>
  </authors>
  <commentList>
    <comment ref="C78" authorId="0" shapeId="0">
      <text>
        <r>
          <rPr>
            <b/>
            <sz val="9"/>
            <color indexed="81"/>
            <rFont val="Tahoma"/>
            <family val="2"/>
            <charset val="238"/>
          </rPr>
          <t>Nagy Kálmán:</t>
        </r>
        <r>
          <rPr>
            <sz val="9"/>
            <color indexed="81"/>
            <rFont val="Tahoma"/>
            <family val="2"/>
            <charset val="238"/>
          </rPr>
          <t xml:space="preserve">
nullára állítjuk ezeket: így a többrészletű folyósítású kalkulátor ugyanazt az eredményt tudja hozni, mint az egyszeri folyósítású.</t>
        </r>
      </text>
    </comment>
    <comment ref="C81" authorId="0" shapeId="0">
      <text>
        <r>
          <rPr>
            <b/>
            <sz val="9"/>
            <color indexed="81"/>
            <rFont val="Tahoma"/>
            <family val="2"/>
            <charset val="238"/>
          </rPr>
          <t>Nagy Kálmán:</t>
        </r>
        <r>
          <rPr>
            <sz val="9"/>
            <color indexed="81"/>
            <rFont val="Tahoma"/>
            <family val="2"/>
            <charset val="238"/>
          </rPr>
          <t xml:space="preserve">
ezt a cellát a C15-ös celláról hoztam át ide azután h Renivel megbeszéltük: a többrészletű folyósítású ügyleteket a THM-számítás szempontjából egyrészletűként kell kezelni (vagyis a folyósítási ütemezés/arányok kérdésére egyáltalán nem kell rákérdezni az egyszerűsített kalkulátor esetében).</t>
        </r>
      </text>
    </comment>
  </commentList>
</comments>
</file>

<file path=xl/comments2.xml><?xml version="1.0" encoding="utf-8"?>
<comments xmlns="http://schemas.openxmlformats.org/spreadsheetml/2006/main">
  <authors>
    <author>sinkovicsr</author>
  </authors>
  <commentList>
    <comment ref="F85" authorId="0" shapeId="0">
      <text>
        <r>
          <rPr>
            <b/>
            <sz val="9"/>
            <color indexed="81"/>
            <rFont val="Tahoma"/>
            <family val="2"/>
            <charset val="238"/>
          </rPr>
          <t>sinkovicsr:</t>
        </r>
        <r>
          <rPr>
            <sz val="9"/>
            <color indexed="81"/>
            <rFont val="Tahoma"/>
            <family val="2"/>
            <charset val="238"/>
          </rPr>
          <t xml:space="preserve">
Ez votl az eredeti képlet F13-ban, amikor csak a 350 e Ft feletti jöv. Miatti volt 0,50% kamatkedv.</t>
        </r>
      </text>
    </comment>
    <comment ref="F86" authorId="0" shapeId="0">
      <text>
        <r>
          <rPr>
            <b/>
            <sz val="9"/>
            <color indexed="81"/>
            <rFont val="Tahoma"/>
            <family val="2"/>
            <charset val="238"/>
          </rPr>
          <t>sinkovicsr:</t>
        </r>
        <r>
          <rPr>
            <sz val="9"/>
            <color indexed="81"/>
            <rFont val="Tahoma"/>
            <family val="2"/>
            <charset val="238"/>
          </rPr>
          <t xml:space="preserve">
Ez votl az eredeti képlet F43-ban, amikor csak a 350 e Ft feletti jöv. Miatti volt 0,50% kamatkedv.</t>
        </r>
      </text>
    </comment>
  </commentList>
</comments>
</file>

<file path=xl/comments3.xml><?xml version="1.0" encoding="utf-8"?>
<comments xmlns="http://schemas.openxmlformats.org/spreadsheetml/2006/main">
  <authors>
    <author>Nagy Kálmán</author>
  </authors>
  <commentList>
    <comment ref="K21" authorId="0" shapeId="0">
      <text>
        <r>
          <rPr>
            <b/>
            <sz val="9"/>
            <color indexed="81"/>
            <rFont val="Tahoma"/>
            <family val="2"/>
            <charset val="238"/>
          </rPr>
          <t>Nagy Kálmán:</t>
        </r>
        <r>
          <rPr>
            <sz val="9"/>
            <color indexed="81"/>
            <rFont val="Tahoma"/>
            <family val="2"/>
            <charset val="238"/>
          </rPr>
          <t xml:space="preserve">
itt jelenik meg az egyrészletű törlesztés</t>
        </r>
      </text>
    </comment>
    <comment ref="L21" authorId="0" shapeId="0">
      <text>
        <r>
          <rPr>
            <b/>
            <sz val="9"/>
            <color indexed="81"/>
            <rFont val="Tahoma"/>
            <family val="2"/>
            <charset val="238"/>
          </rPr>
          <t>Nagy Kálmán:</t>
        </r>
        <r>
          <rPr>
            <sz val="9"/>
            <color indexed="81"/>
            <rFont val="Tahoma"/>
            <family val="2"/>
            <charset val="238"/>
          </rPr>
          <t xml:space="preserve">
itt jelenik meg a többrészletű törlesztés türelmi idős részlete (A KAMAT)</t>
        </r>
      </text>
    </comment>
    <comment ref="M21" authorId="0" shapeId="0">
      <text>
        <r>
          <rPr>
            <b/>
            <sz val="9"/>
            <color indexed="81"/>
            <rFont val="Tahoma"/>
            <family val="2"/>
            <charset val="238"/>
          </rPr>
          <t>Nagy Kálmán:</t>
        </r>
        <r>
          <rPr>
            <sz val="9"/>
            <color indexed="81"/>
            <rFont val="Tahoma"/>
            <family val="2"/>
            <charset val="238"/>
          </rPr>
          <t xml:space="preserve">
itt jelenik meg a többrészletű folyósítás türelmi idő uténi részlete</t>
        </r>
      </text>
    </comment>
  </commentList>
</comments>
</file>

<file path=xl/sharedStrings.xml><?xml version="1.0" encoding="utf-8"?>
<sst xmlns="http://schemas.openxmlformats.org/spreadsheetml/2006/main" count="2746" uniqueCount="1336">
  <si>
    <t>Kölcsön felvételéhez kapcsolódó egyszeri díjak:</t>
  </si>
  <si>
    <t>/fedezet</t>
  </si>
  <si>
    <t>egyedi egyéb</t>
  </si>
  <si>
    <t>Közjegyzői díjszabás szerint</t>
  </si>
  <si>
    <t>Késedelem miatti első fizetési felszólítás díja</t>
  </si>
  <si>
    <t>karton</t>
  </si>
  <si>
    <t>Késedelem miatti második fizetési felszólítás díja</t>
  </si>
  <si>
    <r>
      <t>Késedelem miatti személyes megkeresés díja</t>
    </r>
    <r>
      <rPr>
        <vertAlign val="superscript"/>
        <sz val="10"/>
        <rFont val="Tahoma"/>
        <family val="2"/>
        <charset val="238"/>
      </rPr>
      <t>(4)</t>
    </r>
  </si>
  <si>
    <t>Szerződésmódosítási díjak:</t>
  </si>
  <si>
    <r>
      <t>Szerződésmódosítási díj</t>
    </r>
    <r>
      <rPr>
        <vertAlign val="superscript"/>
        <sz val="10"/>
        <rFont val="Tahoma"/>
        <family val="2"/>
        <charset val="238"/>
      </rPr>
      <t>(5)</t>
    </r>
  </si>
  <si>
    <t>az előtörlesztett összegre vetítve</t>
  </si>
  <si>
    <t>Kölcsönösszeg</t>
  </si>
  <si>
    <t>Futamidő</t>
  </si>
  <si>
    <t>Egyéb díjak:</t>
  </si>
  <si>
    <t>Postai úton megküldött kamatértesítő díja</t>
  </si>
  <si>
    <t>/kamatértesítő</t>
  </si>
  <si>
    <t>Elektronikus kamatértesítő</t>
  </si>
  <si>
    <t>díjmentes</t>
  </si>
  <si>
    <t>Eseti kimutatások díja</t>
  </si>
  <si>
    <r>
      <t>Fedezettörlési díj</t>
    </r>
    <r>
      <rPr>
        <vertAlign val="superscript"/>
        <sz val="10"/>
        <rFont val="Tahoma"/>
        <family val="2"/>
        <charset val="238"/>
      </rPr>
      <t>(3)</t>
    </r>
  </si>
  <si>
    <t>Kamatperiódus</t>
  </si>
  <si>
    <t>Kamatozás típusa</t>
  </si>
  <si>
    <t>változó</t>
  </si>
  <si>
    <t>BUBOR érvényessége</t>
  </si>
  <si>
    <r>
      <t>Akciós kamat mértéke</t>
    </r>
    <r>
      <rPr>
        <b/>
        <u/>
        <sz val="9"/>
        <rFont val="Tahoma"/>
        <family val="2"/>
        <charset val="238"/>
      </rPr>
      <t xml:space="preserve"> (évi) </t>
    </r>
    <r>
      <rPr>
        <b/>
        <u/>
        <vertAlign val="superscript"/>
        <sz val="9"/>
        <rFont val="Tahoma"/>
        <family val="2"/>
        <charset val="238"/>
      </rPr>
      <t>(16)</t>
    </r>
  </si>
  <si>
    <t>Kamat mértéke (évi)</t>
  </si>
  <si>
    <t>THM</t>
  </si>
  <si>
    <t>Vonatkozó 3 havi BUBOR</t>
  </si>
  <si>
    <t>Akciós THM</t>
  </si>
  <si>
    <t>Prémium 1</t>
  </si>
  <si>
    <t>3 havi BUBOR +</t>
  </si>
  <si>
    <t>M1</t>
  </si>
  <si>
    <t>L2</t>
  </si>
  <si>
    <t>L3</t>
  </si>
  <si>
    <t>Prémium 2</t>
  </si>
  <si>
    <t>M2</t>
  </si>
  <si>
    <t>Kiváló 1,</t>
  </si>
  <si>
    <t>L1</t>
  </si>
  <si>
    <t>M3</t>
  </si>
  <si>
    <t>Kiváló 2,</t>
  </si>
  <si>
    <t>M4</t>
  </si>
  <si>
    <t>Jó,</t>
  </si>
  <si>
    <t>M5</t>
  </si>
  <si>
    <t>Akciós kamat mértéke</t>
  </si>
  <si>
    <t>(1)</t>
  </si>
  <si>
    <t>Lakóingatlanok esetén, fedezetenként fizetendő díj. Egyéb ingatlantípusok esetében a Bank egyedi díjszabást alkalmaz.</t>
  </si>
  <si>
    <t>(2)</t>
  </si>
  <si>
    <t>Helyrajzi számonként, szerződéskötéskor fizetendő, a biztosítéki jogok földhivatali bejegyzésének ügyintézésére.</t>
  </si>
  <si>
    <t>(3)</t>
  </si>
  <si>
    <t>Fizetendő a kölcsön fedezetéül szolgáló ingatlanra bejegyzett jelzálogjog törlése esetén.</t>
  </si>
  <si>
    <t>(4)</t>
  </si>
  <si>
    <t>Az Adóshoz/Adóstárshoz történő kiszállások díja, mely a Gránit Banknál vezetett számla (amelyről a kölcsön törlesztése is történik)  megterhelése által kerül kiegyenlítésre.</t>
  </si>
  <si>
    <t>(5)</t>
  </si>
  <si>
    <t>(6)</t>
  </si>
  <si>
    <t>(7)</t>
  </si>
  <si>
    <t>(8)</t>
  </si>
  <si>
    <t>(9)</t>
  </si>
  <si>
    <t>(10)</t>
  </si>
  <si>
    <t>(11)</t>
  </si>
  <si>
    <t>(12)</t>
  </si>
  <si>
    <t>(13)</t>
  </si>
  <si>
    <t>(14)</t>
  </si>
  <si>
    <t>Az ingatlanban bekövetkezett változás miatti helyszíni ellenőrzésért felszámított - fedezetenként fizetendő - díj.</t>
  </si>
  <si>
    <t>(15)</t>
  </si>
  <si>
    <t>(16)</t>
  </si>
  <si>
    <t>A THM mutató az alábbi képlet szerint került kiszámításra.</t>
  </si>
  <si>
    <t>a k sorszámú hitelrészlet összege, csökkentve a hitel felvételével összefüggő, az első hitelfolyósításig fizetendő költségekkel,</t>
  </si>
  <si>
    <t>m:</t>
  </si>
  <si>
    <t>a hitelfolyósítások száma,</t>
  </si>
  <si>
    <t>m’:</t>
  </si>
  <si>
    <t>az utolsó törlesztőrészlet vagy díjfizetés sorszáma,</t>
  </si>
  <si>
    <t>az első hitelfolyósítás időpontja és minden egyes törlesztőrészlet vagy díjfizetés időpontja közötti időtartam években és töredékévekben kifejezve,</t>
  </si>
  <si>
    <t>X:</t>
  </si>
  <si>
    <t>a THM értéke.</t>
  </si>
  <si>
    <t>KÖLCSÖN ADATAI:</t>
  </si>
  <si>
    <t>Lakáscélú hitel</t>
  </si>
  <si>
    <t>türelmi idő hónapban</t>
  </si>
  <si>
    <t>Akciós?</t>
  </si>
  <si>
    <t>igen</t>
  </si>
  <si>
    <t>nem</t>
  </si>
  <si>
    <t>Földhivatali ügyintézést a Bank végzi?</t>
  </si>
  <si>
    <t>INGATLAN ADATAI:</t>
  </si>
  <si>
    <t>ingatlanfedezetek száma:</t>
  </si>
  <si>
    <t>ingatlan fedezetek piaci értéke:</t>
  </si>
  <si>
    <t>HÁZTARTÁS ADATAI:</t>
  </si>
  <si>
    <t>a háztartásban élők száma:</t>
  </si>
  <si>
    <t>kamatláb</t>
  </si>
  <si>
    <t>ebből 14 év alatti gyermek:</t>
  </si>
  <si>
    <t>ebből nyugdíjas:</t>
  </si>
  <si>
    <t>DÍJAK:</t>
  </si>
  <si>
    <t>Maradvány érték</t>
  </si>
  <si>
    <t>fedezet értékelési díj:</t>
  </si>
  <si>
    <t>Ügyfél fizeti</t>
  </si>
  <si>
    <t>folyósítási jutalék:</t>
  </si>
  <si>
    <t>fedezetbejegyzési díj:</t>
  </si>
  <si>
    <t>tulajdoni lap díja:</t>
  </si>
  <si>
    <t>közjegyzői díj (becslés)</t>
  </si>
  <si>
    <t>meghitelezett díjak összesen:</t>
  </si>
  <si>
    <t>meghitelezett díjakkal növelt kölcsönösszeg</t>
  </si>
  <si>
    <t>háztartás szabad jövedelme</t>
  </si>
  <si>
    <t>Előterjesztés készítésének dátuma</t>
  </si>
  <si>
    <t xml:space="preserve">   K   é   r   e   l   e   m        a  d  a  t  o  k</t>
  </si>
  <si>
    <t>K É R E L E M  A D A T A I</t>
  </si>
  <si>
    <t>KÖLCSÖN</t>
  </si>
  <si>
    <t>Igényelt kölcsön összege</t>
  </si>
  <si>
    <t>Hitelcél</t>
  </si>
  <si>
    <t>Futamidő hónapban</t>
  </si>
  <si>
    <t>Rendszertelen hiteltörlesztés</t>
  </si>
  <si>
    <t>Türelmi idő hónapban</t>
  </si>
  <si>
    <t>Maradványérték</t>
  </si>
  <si>
    <t>DÍJMEGHITELEZÉS</t>
  </si>
  <si>
    <t>Bank meghitelezi</t>
  </si>
  <si>
    <t>Igényelt kölcsön összege a meghitelezett díjakkal együtt:</t>
  </si>
  <si>
    <t>ebből, meghitelezett díjak összege:</t>
  </si>
  <si>
    <t>számlacsomag havidíja</t>
  </si>
  <si>
    <t xml:space="preserve">       1  .    H  á  z  t  a  r  t  á  s     a  d  a  t  a  i</t>
  </si>
  <si>
    <t>1. háztartás megnevezése:</t>
  </si>
  <si>
    <t xml:space="preserve">     1   .  H  á  z   t  a  r  t  á  s     a  d  a  t  a  i</t>
  </si>
  <si>
    <t>e g y é n i     a d a t o k</t>
  </si>
  <si>
    <t>Ügyfél1</t>
  </si>
  <si>
    <t>Ügyfél2</t>
  </si>
  <si>
    <t>Ügyfél3</t>
  </si>
  <si>
    <t>Ügyfél4</t>
  </si>
  <si>
    <t>Kötelezett neve:</t>
  </si>
  <si>
    <t>?</t>
  </si>
  <si>
    <t>Személyi igazolvány sz.:</t>
  </si>
  <si>
    <t>133880CA</t>
  </si>
  <si>
    <t>született:</t>
  </si>
  <si>
    <t>ADÓSMINŐSÍTÉS</t>
  </si>
  <si>
    <t>életkor:</t>
  </si>
  <si>
    <t>végzettség:</t>
  </si>
  <si>
    <t>1 felsőfokú</t>
  </si>
  <si>
    <t>nyelvismeret:</t>
  </si>
  <si>
    <t>1 középfokú</t>
  </si>
  <si>
    <t>folyószámla:</t>
  </si>
  <si>
    <t>Van</t>
  </si>
  <si>
    <t>havi rendszeres megtak.:</t>
  </si>
  <si>
    <t>1.000 Ft és 10.000 Ft között</t>
  </si>
  <si>
    <t>gyermekek száma:</t>
  </si>
  <si>
    <t>egyéb ingatlan:</t>
  </si>
  <si>
    <t>nincs</t>
  </si>
  <si>
    <t>ADÓSMINŐSÍTÉS:</t>
  </si>
  <si>
    <t>KHR / BAR státusz</t>
  </si>
  <si>
    <t>Nem szerepel</t>
  </si>
  <si>
    <t>alkalmazott</t>
  </si>
  <si>
    <t>vállalkozó</t>
  </si>
  <si>
    <t>negatív információ munkáltatóról:</t>
  </si>
  <si>
    <t>határozatlan</t>
  </si>
  <si>
    <t>igazolt nettó havi jövedelem</t>
  </si>
  <si>
    <t>jövedelemigazolás módja</t>
  </si>
  <si>
    <t>munkáltatói ig. + folyószámla</t>
  </si>
  <si>
    <t>egyéb havi nettó jövedelem 1.</t>
  </si>
  <si>
    <t>forrása</t>
  </si>
  <si>
    <t>munkabér, alkalmazotti munkaviszony</t>
  </si>
  <si>
    <t>ingatlan bérbeadásából származó jöv.</t>
  </si>
  <si>
    <t>jövedelemigazolás módja:</t>
  </si>
  <si>
    <t>nem hivatalos igazolás</t>
  </si>
  <si>
    <t>egyéb havi nettó jövedelem 2.</t>
  </si>
  <si>
    <t>nyugdíj</t>
  </si>
  <si>
    <t>egyéb havi nettó jövedelem 3.</t>
  </si>
  <si>
    <t>hivatalos igazolás</t>
  </si>
  <si>
    <t>MEGLÉVŐ HITELEK</t>
  </si>
  <si>
    <t>meglévő egyéb hitelek törlesztő r.</t>
  </si>
  <si>
    <t>kötelezettség típusa</t>
  </si>
  <si>
    <t>lakáshitel</t>
  </si>
  <si>
    <t>hitelkártya</t>
  </si>
  <si>
    <t>kiváltásra kerül?</t>
  </si>
  <si>
    <t>fizetési morál</t>
  </si>
  <si>
    <t>hibátlan</t>
  </si>
  <si>
    <t>egyéb kötelezettség havi részlete 2:</t>
  </si>
  <si>
    <t>autóhitel</t>
  </si>
  <si>
    <t>egyéb kötelezettség havi részlete 3:</t>
  </si>
  <si>
    <t>egyéb kötelezettség havi részlete 4:</t>
  </si>
  <si>
    <t>rossz</t>
  </si>
  <si>
    <t>egyéni admin korr egyhat (k)</t>
  </si>
  <si>
    <t>összes elfogadható nettó jöv.:</t>
  </si>
  <si>
    <t>összes havi kötelezettség:</t>
  </si>
  <si>
    <t>A háztartás szerkezete:</t>
  </si>
  <si>
    <t>Felnőttek száma</t>
  </si>
  <si>
    <t>14 év alatti gyermekek száma</t>
  </si>
  <si>
    <t>nyugdíjasok száma</t>
  </si>
  <si>
    <t xml:space="preserve">Mutatkozik-e a háztartás bármely tagjánál legalább 2 egymást követő bankszámlakivonaton fedezethiány miatt visszautasított tétel? </t>
  </si>
  <si>
    <t>A háztartás bármely tagjának lakossági folyószámlájához tartozó folyószámla hitelkeret rendszeresen (legalább 4 hónapon keresztül) teljesen kihasznált-e?</t>
  </si>
  <si>
    <t>A háztartás megélhetési költsége:</t>
  </si>
  <si>
    <t>A háztartás összes korrigált nettó jövedelme:</t>
  </si>
  <si>
    <t>A háztartás összes kötelezettsége:</t>
  </si>
  <si>
    <t>A háztartás összes korrigált szabad jövedelme:</t>
  </si>
  <si>
    <t xml:space="preserve">     2   .  H  á  z   t  a  r  t  á  s     a  d  a  t  a  i</t>
  </si>
  <si>
    <t>háztartás megnevezése:</t>
  </si>
  <si>
    <t>2 felsőfokú</t>
  </si>
  <si>
    <t>2 középfokú</t>
  </si>
  <si>
    <t>van, rendszeres átutalással</t>
  </si>
  <si>
    <t>több mint 10.000 Ft</t>
  </si>
  <si>
    <t>van</t>
  </si>
  <si>
    <t>kötelezettségek, hitelek</t>
  </si>
  <si>
    <t>egyéb kötelezettség havi részlete 1:</t>
  </si>
  <si>
    <t>Mutatkozik e a háztartás bármely tagjának lakossági folyószámláján 20 napnál nagyobb fizetési késedelem(meglévő hitel, közüzemi számla, stb.)</t>
  </si>
  <si>
    <t>A háztartás bármely tagjának lakossági folyószámlájához tartozó folyószámla hitelkeret rendszeresen teljesen kihasznált e?</t>
  </si>
  <si>
    <t>I N G A T L A N F E D E Z E T E K A D A T A I</t>
  </si>
  <si>
    <t>az ingatlan jogi státusza:</t>
  </si>
  <si>
    <t>fedezet</t>
  </si>
  <si>
    <t>fedezet és hitelcél</t>
  </si>
  <si>
    <t>ingatlan besorolása:</t>
  </si>
  <si>
    <t>lakás</t>
  </si>
  <si>
    <t>helyiség:</t>
  </si>
  <si>
    <t>Budapest</t>
  </si>
  <si>
    <t>IRSZ:</t>
  </si>
  <si>
    <t>közterület:</t>
  </si>
  <si>
    <t>Szent István krt.</t>
  </si>
  <si>
    <t>házszám:</t>
  </si>
  <si>
    <t>lépcsőház:</t>
  </si>
  <si>
    <t>emelt:</t>
  </si>
  <si>
    <t>4.</t>
  </si>
  <si>
    <t>ajtó:</t>
  </si>
  <si>
    <t>10.</t>
  </si>
  <si>
    <t>HRSZ:</t>
  </si>
  <si>
    <t>54987/A/0/2</t>
  </si>
  <si>
    <t>osztatlan közös tulajdon ?</t>
  </si>
  <si>
    <t>értékbecslő:</t>
  </si>
  <si>
    <t>értékbecslés dátuma:</t>
  </si>
  <si>
    <t>az ingatlan forgalomképessége:</t>
  </si>
  <si>
    <t>Ingatlan értékesíthetősége (nap):</t>
  </si>
  <si>
    <t>készültségi fok:</t>
  </si>
  <si>
    <t>aktuális forgalmi érték:</t>
  </si>
  <si>
    <t>aktuális hitelbiztosítéki érték:</t>
  </si>
  <si>
    <t>várható forgalmi érték:</t>
  </si>
  <si>
    <t>várható hitelbiztosítéki érték:</t>
  </si>
  <si>
    <t>vételár:</t>
  </si>
  <si>
    <t>vételárból bírálatig megfizetve:</t>
  </si>
  <si>
    <t>vételárból folyósításig fizetendő:</t>
  </si>
  <si>
    <t>fizetési határidő:</t>
  </si>
  <si>
    <t>adásvételi szerződés a banki követelményeknek megfelel</t>
  </si>
  <si>
    <t>Ingatlant terhelő bejegyzések</t>
  </si>
  <si>
    <t>1. teher típusa:</t>
  </si>
  <si>
    <t>haszonélvezeti jog</t>
  </si>
  <si>
    <t>jelzálogjog</t>
  </si>
  <si>
    <t>jogosultja:</t>
  </si>
  <si>
    <t>bejegyzett összeg és devizanem:</t>
  </si>
  <si>
    <t>státusza:</t>
  </si>
  <si>
    <t>Bankot megelőzően fennmaradó</t>
  </si>
  <si>
    <t>2. teher típusa:</t>
  </si>
  <si>
    <t>3. teher típusa:</t>
  </si>
  <si>
    <t>4. teher típusa:</t>
  </si>
  <si>
    <t>5. teher típusa:</t>
  </si>
  <si>
    <t>Fennmaradó terhek összesen:</t>
  </si>
  <si>
    <t>Ügyletlimit számítás</t>
  </si>
  <si>
    <t>E R E D M É N Y E K</t>
  </si>
  <si>
    <t>Passzív KHR-es e bármely szereplő?</t>
  </si>
  <si>
    <t>Kiváltás hibátlan hitelmúlttal?</t>
  </si>
  <si>
    <t>Háztartás jövedelmének felhasználható része</t>
  </si>
  <si>
    <t>Igényelt kölcsönösszeg</t>
  </si>
  <si>
    <t>LIMITEK</t>
  </si>
  <si>
    <t>Jövedelem alapján nyújtható kölcsönösszeg</t>
  </si>
  <si>
    <t>LTV (finanszírozási arány)</t>
  </si>
  <si>
    <t>Ügyletminősítés</t>
  </si>
  <si>
    <t>Maximális kölcsönösszeg</t>
  </si>
  <si>
    <t>Javaslat döntésre</t>
  </si>
  <si>
    <t>fv döntési jogkörök</t>
  </si>
  <si>
    <t>szerződéskötési és folyósítási feltételek</t>
  </si>
  <si>
    <t>folyósítási lap</t>
  </si>
  <si>
    <t>mennyit, hova utalunk</t>
  </si>
  <si>
    <t>Kalkulációs adatlap</t>
  </si>
  <si>
    <t>Az Ön által megadott adatok:</t>
  </si>
  <si>
    <t>Kölcsön típusa</t>
  </si>
  <si>
    <t>Igényelt kölcsön összege a díjak meghitelezése esetén</t>
  </si>
  <si>
    <t>Igényelt kölcsön futamideje</t>
  </si>
  <si>
    <t>Nettó jövedelmek összesen</t>
  </si>
  <si>
    <t>Összes meglévő hitel havi törlesztőrészlete</t>
  </si>
  <si>
    <t>A kalkuláció eredménye:</t>
  </si>
  <si>
    <t>Ingatlanfedezet értéke alapján nyújtható kölcsönösszeg</t>
  </si>
  <si>
    <t>Az igényelt kölcsön az előzetes kalkuláció alapján</t>
  </si>
  <si>
    <t>ebből: 3 havi BUBOR</t>
  </si>
  <si>
    <t>ebből: kamatfelár</t>
  </si>
  <si>
    <t xml:space="preserve">Alulírott igazolom, hogy jelen kalkulációs adatlap egy példányát a szerződéskötést megelőzően átvettem és megismertem. </t>
  </si>
  <si>
    <t>Név: ……………………………………………………………………………………</t>
  </si>
  <si>
    <t>Lakcím: ……………………………………………………………………………………</t>
  </si>
  <si>
    <t>……………………………………………………………………</t>
  </si>
  <si>
    <t>Aláírás</t>
  </si>
  <si>
    <t>termék</t>
  </si>
  <si>
    <t>kód</t>
  </si>
  <si>
    <t>felár</t>
  </si>
  <si>
    <t>kamat</t>
  </si>
  <si>
    <t>törlesztő max</t>
  </si>
  <si>
    <t>törlesztő igény</t>
  </si>
  <si>
    <t>tr/szj igényelt</t>
  </si>
  <si>
    <t>házt. Limit</t>
  </si>
  <si>
    <t>tr/szj max</t>
  </si>
  <si>
    <t>max kamat</t>
  </si>
  <si>
    <t>max öszeg</t>
  </si>
  <si>
    <t>refrencia kamat</t>
  </si>
  <si>
    <t>futam</t>
  </si>
  <si>
    <t>Szabad felhasználású hitel</t>
  </si>
  <si>
    <t>összeg</t>
  </si>
  <si>
    <t>SZJ</t>
  </si>
  <si>
    <t>LTV</t>
  </si>
  <si>
    <t>részlet</t>
  </si>
  <si>
    <t>TR/SZJ</t>
  </si>
  <si>
    <t xml:space="preserve">M1 </t>
  </si>
  <si>
    <t xml:space="preserve">M2 </t>
  </si>
  <si>
    <t xml:space="preserve">M3 </t>
  </si>
  <si>
    <t xml:space="preserve">M4 </t>
  </si>
  <si>
    <t xml:space="preserve">M5 </t>
  </si>
  <si>
    <t>M</t>
  </si>
  <si>
    <t>L</t>
  </si>
  <si>
    <t>EGYSZERŰ KALKULÁTOR ALAPJÁN</t>
  </si>
  <si>
    <t>Profil szorzó értéke</t>
  </si>
  <si>
    <t>Ügyfélminősítés</t>
  </si>
  <si>
    <t>Adóminősítési korrekciós együttható (k)</t>
  </si>
  <si>
    <t>egy fogyasztási egységre jutó megélhetési költség</t>
  </si>
  <si>
    <t>Településlista</t>
  </si>
  <si>
    <t>E</t>
  </si>
  <si>
    <t>A</t>
  </si>
  <si>
    <t>első felnőtt</t>
  </si>
  <si>
    <t>első gyermek</t>
  </si>
  <si>
    <t>első nyugdíjas</t>
  </si>
  <si>
    <t>0,800 - 0,899</t>
  </si>
  <si>
    <t>D</t>
  </si>
  <si>
    <t>B</t>
  </si>
  <si>
    <t>további felnőttek</t>
  </si>
  <si>
    <t>második gyermek</t>
  </si>
  <si>
    <t>minden további</t>
  </si>
  <si>
    <t>Abony</t>
  </si>
  <si>
    <t>0,900 - 1,049</t>
  </si>
  <si>
    <t>C</t>
  </si>
  <si>
    <t>minden további gy.</t>
  </si>
  <si>
    <t>Albertirsa</t>
  </si>
  <si>
    <t>1,050 - 1,199</t>
  </si>
  <si>
    <t>Alsónémedi</t>
  </si>
  <si>
    <t xml:space="preserve">        1,200 -</t>
  </si>
  <si>
    <t>felnőttek száma</t>
  </si>
  <si>
    <t>szorzó</t>
  </si>
  <si>
    <t>gyerekek száma</t>
  </si>
  <si>
    <t>nyugdíjasok</t>
  </si>
  <si>
    <t>Aszód</t>
  </si>
  <si>
    <t>Balatonfüred</t>
  </si>
  <si>
    <t>Békéscsaba</t>
  </si>
  <si>
    <t>Biatorbágy</t>
  </si>
  <si>
    <t>Végzettség</t>
  </si>
  <si>
    <t>Budajenő</t>
  </si>
  <si>
    <t>8 általánosnál kevesebb</t>
  </si>
  <si>
    <t>Budakalász</t>
  </si>
  <si>
    <t>8 általános</t>
  </si>
  <si>
    <t>Budakeszi</t>
  </si>
  <si>
    <t>Budaörs</t>
  </si>
  <si>
    <t>Cegléd</t>
  </si>
  <si>
    <t>3 középfokú</t>
  </si>
  <si>
    <t>Csobánka</t>
  </si>
  <si>
    <t>Csomád</t>
  </si>
  <si>
    <t>Csömör</t>
  </si>
  <si>
    <t>3 felsőfokú</t>
  </si>
  <si>
    <t>Csörög</t>
  </si>
  <si>
    <t>Dabas</t>
  </si>
  <si>
    <t>Debrecen</t>
  </si>
  <si>
    <t>Nyelvismeret</t>
  </si>
  <si>
    <t>Délegyháza</t>
  </si>
  <si>
    <t>Nincs</t>
  </si>
  <si>
    <t>Diósd</t>
  </si>
  <si>
    <t>Alapfokú</t>
  </si>
  <si>
    <t>Dunabogdány</t>
  </si>
  <si>
    <t>Dunaharaszti</t>
  </si>
  <si>
    <t>Dunakeszi</t>
  </si>
  <si>
    <t>Dunaújváros</t>
  </si>
  <si>
    <t>Dunavarsány</t>
  </si>
  <si>
    <t>Ecser</t>
  </si>
  <si>
    <t>Eger</t>
  </si>
  <si>
    <t>közép és 1 felsőfokú</t>
  </si>
  <si>
    <t>Érd</t>
  </si>
  <si>
    <t>közép és 2 felsőfokú</t>
  </si>
  <si>
    <t>Erdőkertes</t>
  </si>
  <si>
    <t>közép és 3 felsőfokú</t>
  </si>
  <si>
    <t>Etyek</t>
  </si>
  <si>
    <t>Felsőpakony</t>
  </si>
  <si>
    <t>Fót</t>
  </si>
  <si>
    <t>Folyószámla</t>
  </si>
  <si>
    <t>Göd</t>
  </si>
  <si>
    <t>Gödöllő</t>
  </si>
  <si>
    <t>Gyál</t>
  </si>
  <si>
    <t>Gyömrő</t>
  </si>
  <si>
    <t>Győr</t>
  </si>
  <si>
    <t>Halásztelek</t>
  </si>
  <si>
    <t>Havi rendszeres megtakarítás</t>
  </si>
  <si>
    <t>Herceghalom</t>
  </si>
  <si>
    <t>kevesebb mint 1000 Ft</t>
  </si>
  <si>
    <t>Hévíz</t>
  </si>
  <si>
    <t>Hódmezővásárhely</t>
  </si>
  <si>
    <t>Isaszeg</t>
  </si>
  <si>
    <t>Kaposvár</t>
  </si>
  <si>
    <t>Gyermekek száma</t>
  </si>
  <si>
    <t>Kecskemét</t>
  </si>
  <si>
    <t>Kerepes</t>
  </si>
  <si>
    <t>Keszthely</t>
  </si>
  <si>
    <t>Kisoroszi</t>
  </si>
  <si>
    <t>3 vagy több mint 3</t>
  </si>
  <si>
    <t>Kistarcsa</t>
  </si>
  <si>
    <t>Leányfalu</t>
  </si>
  <si>
    <t>Egyéb ingatlan</t>
  </si>
  <si>
    <t>Maglód</t>
  </si>
  <si>
    <t>Majosháza</t>
  </si>
  <si>
    <t>Miskolc</t>
  </si>
  <si>
    <t>Mogyoród</t>
  </si>
  <si>
    <t>Monor</t>
  </si>
  <si>
    <t>Életkor</t>
  </si>
  <si>
    <t>Nagykanizsa</t>
  </si>
  <si>
    <t>18-20</t>
  </si>
  <si>
    <t>Nagykáta</t>
  </si>
  <si>
    <t>20-22</t>
  </si>
  <si>
    <t>Nagykovácsi</t>
  </si>
  <si>
    <t>22-24</t>
  </si>
  <si>
    <t>Nagykőrös</t>
  </si>
  <si>
    <t>24-26</t>
  </si>
  <si>
    <t>Nagymaros</t>
  </si>
  <si>
    <t>26-28</t>
  </si>
  <si>
    <t>Nyáregyháza</t>
  </si>
  <si>
    <t>28-30</t>
  </si>
  <si>
    <t>Nyíregyháza</t>
  </si>
  <si>
    <t>30-32</t>
  </si>
  <si>
    <t>Ócsa</t>
  </si>
  <si>
    <t>32-34</t>
  </si>
  <si>
    <t>Őrbottyán</t>
  </si>
  <si>
    <t>34-36</t>
  </si>
  <si>
    <t>Örkény</t>
  </si>
  <si>
    <t>36-38</t>
  </si>
  <si>
    <t>Páty</t>
  </si>
  <si>
    <t>38-40</t>
  </si>
  <si>
    <t>Pécel</t>
  </si>
  <si>
    <t>40-42</t>
  </si>
  <si>
    <t>Pécs</t>
  </si>
  <si>
    <t>42-44</t>
  </si>
  <si>
    <t>Perbál</t>
  </si>
  <si>
    <t>44-46</t>
  </si>
  <si>
    <t>Pilis</t>
  </si>
  <si>
    <t>46-48</t>
  </si>
  <si>
    <t>Pilisborosjenő</t>
  </si>
  <si>
    <t>48-50</t>
  </si>
  <si>
    <t>Piliscsaba</t>
  </si>
  <si>
    <t>50-52</t>
  </si>
  <si>
    <t>Pilisjászfalu</t>
  </si>
  <si>
    <t>52-54</t>
  </si>
  <si>
    <t>Pilisvörösvár</t>
  </si>
  <si>
    <t>54-56</t>
  </si>
  <si>
    <t>Pilisszántó</t>
  </si>
  <si>
    <t>56-58</t>
  </si>
  <si>
    <t>Pilisszentiván</t>
  </si>
  <si>
    <t>58-60</t>
  </si>
  <si>
    <t>Pilisszentkereszt</t>
  </si>
  <si>
    <t>60-62</t>
  </si>
  <si>
    <t>Pilisszentlászló</t>
  </si>
  <si>
    <t>62-64</t>
  </si>
  <si>
    <t>Pócsmegyer</t>
  </si>
  <si>
    <t>64-</t>
  </si>
  <si>
    <t>Pomáz</t>
  </si>
  <si>
    <t>Pusztazámor</t>
  </si>
  <si>
    <t>KHR</t>
  </si>
  <si>
    <t>Ráckeve</t>
  </si>
  <si>
    <t>Remeteszőlős</t>
  </si>
  <si>
    <t>Passzív státusz</t>
  </si>
  <si>
    <t>Salgótarján</t>
  </si>
  <si>
    <t>Siófok</t>
  </si>
  <si>
    <t>Solymár</t>
  </si>
  <si>
    <t>Sopron</t>
  </si>
  <si>
    <t>Sóskút</t>
  </si>
  <si>
    <t>jövedelemszerzés módja</t>
  </si>
  <si>
    <t>Szada</t>
  </si>
  <si>
    <t>Százhalombatta</t>
  </si>
  <si>
    <t>Szeged</t>
  </si>
  <si>
    <t>nyugdíjas</t>
  </si>
  <si>
    <t>Székesfehérvár</t>
  </si>
  <si>
    <t>tanuló</t>
  </si>
  <si>
    <t>Szekszárd</t>
  </si>
  <si>
    <t>egyéb</t>
  </si>
  <si>
    <t>Szentendre</t>
  </si>
  <si>
    <t>Szigethalom</t>
  </si>
  <si>
    <t>Jövedelemigazolás módja</t>
  </si>
  <si>
    <t>Szigetmonostor</t>
  </si>
  <si>
    <t>munkáltatói igazolás</t>
  </si>
  <si>
    <t>Szigetszentmiklós</t>
  </si>
  <si>
    <t>Szob</t>
  </si>
  <si>
    <t>APEH jövedelem igazolás</t>
  </si>
  <si>
    <t>Szolnok</t>
  </si>
  <si>
    <t>Szombathely</t>
  </si>
  <si>
    <t>Sződ</t>
  </si>
  <si>
    <t>Sződliget</t>
  </si>
  <si>
    <t>Tahitótfalu</t>
  </si>
  <si>
    <t>Jövedelem típusa</t>
  </si>
  <si>
    <t>Taksony</t>
  </si>
  <si>
    <t>Tárnok</t>
  </si>
  <si>
    <t>társas vállalkozásból származó jövedelem</t>
  </si>
  <si>
    <t>Tatabánya</t>
  </si>
  <si>
    <t>egyéni vállalkozásból származó jövedelem</t>
  </si>
  <si>
    <t>Telki</t>
  </si>
  <si>
    <t>GYED, GYES, családi pótlék</t>
  </si>
  <si>
    <t>Tinnye</t>
  </si>
  <si>
    <t>EVA hatálya alatt adózott jövedelem</t>
  </si>
  <si>
    <t>Tök</t>
  </si>
  <si>
    <t>Tököl</t>
  </si>
  <si>
    <t>életjáradék</t>
  </si>
  <si>
    <t>Törökbálint</t>
  </si>
  <si>
    <t>ösztöndíjas foglalkoztatottság</t>
  </si>
  <si>
    <t>Tura</t>
  </si>
  <si>
    <t>külföldről származó jövedelem</t>
  </si>
  <si>
    <t>Üllő</t>
  </si>
  <si>
    <t>cafetéria</t>
  </si>
  <si>
    <t>Üröm</t>
  </si>
  <si>
    <t>osztalék</t>
  </si>
  <si>
    <t>Vác</t>
  </si>
  <si>
    <t>megbízási díj</t>
  </si>
  <si>
    <t>Vácrátót</t>
  </si>
  <si>
    <t>Vecsés</t>
  </si>
  <si>
    <t>hivatalosan nem igazolt jövedelem</t>
  </si>
  <si>
    <t>Veresegyház</t>
  </si>
  <si>
    <t>Veszprém</t>
  </si>
  <si>
    <t>Visegrád</t>
  </si>
  <si>
    <t>fennálló hitel típusa</t>
  </si>
  <si>
    <t>Zalaegerszeg</t>
  </si>
  <si>
    <t>Zsámbék</t>
  </si>
  <si>
    <t>szab. fel. hitel</t>
  </si>
  <si>
    <t>folyószámlahitel</t>
  </si>
  <si>
    <t>személyi kölcsön</t>
  </si>
  <si>
    <t>diákhitel</t>
  </si>
  <si>
    <t>gyerektartás</t>
  </si>
  <si>
    <t>jövig igazolás módja</t>
  </si>
  <si>
    <t>IGEN / NEM</t>
  </si>
  <si>
    <t>30 napon belüli késedelmek</t>
  </si>
  <si>
    <t>munkaviszony típusa</t>
  </si>
  <si>
    <t>próbaidő</t>
  </si>
  <si>
    <t>határozott több mint 6 hónap</t>
  </si>
  <si>
    <t>határozott kevesebb mint 6 hó.</t>
  </si>
  <si>
    <t>nem hivatalos jövedelem szorzó</t>
  </si>
  <si>
    <t>negatív infó munkáltatóról</t>
  </si>
  <si>
    <t>Termék</t>
  </si>
  <si>
    <t>Használt lakás vásárlás</t>
  </si>
  <si>
    <t>Felújítás</t>
  </si>
  <si>
    <t>Telek vásárlás</t>
  </si>
  <si>
    <t>Lakáscélú hitel kiváltás</t>
  </si>
  <si>
    <t>Szabad felhasználás</t>
  </si>
  <si>
    <t>Hitel kiváltás és szabad felhasználás</t>
  </si>
  <si>
    <t>hitelkiváltás</t>
  </si>
  <si>
    <t>Hibátlan 12 havi hitelmúlt</t>
  </si>
  <si>
    <t>KHR korrekciós (B) együttható</t>
  </si>
  <si>
    <t>passzív BAR</t>
  </si>
  <si>
    <t>IGEN</t>
  </si>
  <si>
    <t>NEM</t>
  </si>
  <si>
    <t>hibátlan kiváltás</t>
  </si>
  <si>
    <t>ingatlan jogi státusz</t>
  </si>
  <si>
    <t>csak hitelcél</t>
  </si>
  <si>
    <t>Ingatlan besorolása</t>
  </si>
  <si>
    <t>lakóház, családi ház</t>
  </si>
  <si>
    <t>építési telek</t>
  </si>
  <si>
    <t>nyaraló, üdülő</t>
  </si>
  <si>
    <t>garázs, gépkocsibeálló</t>
  </si>
  <si>
    <t>tároló</t>
  </si>
  <si>
    <t>gazdasági épület</t>
  </si>
  <si>
    <t>üzlethelység</t>
  </si>
  <si>
    <t>iroda</t>
  </si>
  <si>
    <t>terhek</t>
  </si>
  <si>
    <t>jelz.jog és elidegenítési és terhelési til.</t>
  </si>
  <si>
    <t>özvegyi jog</t>
  </si>
  <si>
    <t>végrehajtási jog</t>
  </si>
  <si>
    <t>vételi jog</t>
  </si>
  <si>
    <t>szolgalmi jog</t>
  </si>
  <si>
    <t>teher státusz</t>
  </si>
  <si>
    <t>Folyósításig törlendő</t>
  </si>
  <si>
    <t>Bank által kiváltandó</t>
  </si>
  <si>
    <t>Bankot követő ranghelyen fennmaradó</t>
  </si>
  <si>
    <t>meghit</t>
  </si>
  <si>
    <t>F - szabad jövedelem felhasználható része</t>
  </si>
  <si>
    <t>HUF</t>
  </si>
  <si>
    <t>EUR</t>
  </si>
  <si>
    <t>CHF</t>
  </si>
  <si>
    <t>Közjegyzői díjszabás</t>
  </si>
  <si>
    <t>1%-a</t>
  </si>
  <si>
    <t>500 000 Ft feletti, de 5 000 000 Ft-ot meg nem haladó ügyérték esetén 11 700 Ft és az 500 000 Ft feletti rész</t>
  </si>
  <si>
    <t>alapdíj</t>
  </si>
  <si>
    <t>0,5%-a</t>
  </si>
  <si>
    <t>5 000 000 Ft feletti, de 10 000 000 Ft-ot meg nem haladó ügyérték esetén 56 700 Ft és az 5 000 000 Ft feletti rész</t>
  </si>
  <si>
    <t>0,25%-a,</t>
  </si>
  <si>
    <t>10 000 000 Ft feletti ügyérték esetén 81 700 Ft és a 10 000 000 Ft feletti rész</t>
  </si>
  <si>
    <t>de legfeljebb 200 000 000 Ft ügyérték alapján járó munkadíj számítható fel.</t>
  </si>
  <si>
    <t>egyszerűsített</t>
  </si>
  <si>
    <t>kedvezmény</t>
  </si>
  <si>
    <t>komplex</t>
  </si>
  <si>
    <t>munkadíj</t>
  </si>
  <si>
    <t>költségtérítés</t>
  </si>
  <si>
    <t>munkadíj + ktgátalány</t>
  </si>
  <si>
    <t>kiadmánydíj</t>
  </si>
  <si>
    <t>minden fedezet esetén + 2000</t>
  </si>
  <si>
    <t>archiválás</t>
  </si>
  <si>
    <t>felfelé kerekítés ezerre</t>
  </si>
  <si>
    <t>hónap</t>
  </si>
  <si>
    <t>-</t>
  </si>
  <si>
    <t>Adós</t>
  </si>
  <si>
    <t>Adóstárs</t>
  </si>
  <si>
    <t>Zálogkötelezett</t>
  </si>
  <si>
    <t>Ft</t>
  </si>
  <si>
    <t>Név:</t>
  </si>
  <si>
    <t>Telefonszám:</t>
  </si>
  <si>
    <t>2.1. felhasználási célok, amelyekre a hitel fordítható</t>
  </si>
  <si>
    <t>………………………………………………………………….</t>
  </si>
  <si>
    <t>Kalkuláció alapja:</t>
  </si>
  <si>
    <t>Jelen tájékoztató nem minősül jogilag kötelező érvényű ajánlatnak. A tájékoztatóban szereplő adatokat a hitelező jóhiszeműen nyújtja és azon ajánlatát tükrözik, amelyet a rendelkezésre álló információk alapján a jelenlegi piaci feltételek mellett tenne. Az adatok a piaci feltételek változása esetén megváltozhatnak.</t>
  </si>
  <si>
    <t>A tájékoztató nem kötelezi a hitelezőt a hitel jóváhagyására.</t>
  </si>
  <si>
    <t>1. hónap</t>
  </si>
  <si>
    <t>2. hónap</t>
  </si>
  <si>
    <t>3. hónap</t>
  </si>
  <si>
    <t>4. hónap</t>
  </si>
  <si>
    <t>5. hónap</t>
  </si>
  <si>
    <t>6. hónap</t>
  </si>
  <si>
    <t>7. hónap</t>
  </si>
  <si>
    <t>8. hónap</t>
  </si>
  <si>
    <t>9. hónap</t>
  </si>
  <si>
    <t>10. hónap</t>
  </si>
  <si>
    <t>11. hónap</t>
  </si>
  <si>
    <t>12. hónap</t>
  </si>
  <si>
    <t>2. ügyfélév</t>
  </si>
  <si>
    <t>3. ügyfélév</t>
  </si>
  <si>
    <t>4. ügyfélév</t>
  </si>
  <si>
    <t>5. ügyfélév</t>
  </si>
  <si>
    <t>6. ügyfélév</t>
  </si>
  <si>
    <t>7. ügyfélév</t>
  </si>
  <si>
    <t>8. ügyfélév</t>
  </si>
  <si>
    <t>9. ügyfélév</t>
  </si>
  <si>
    <t>10. ügyfélév</t>
  </si>
  <si>
    <t>11. ügyfélév</t>
  </si>
  <si>
    <t>12. ügyfélév</t>
  </si>
  <si>
    <t>13. ügyfélév</t>
  </si>
  <si>
    <t>14. ügyfélév</t>
  </si>
  <si>
    <t>15. ügyfélév</t>
  </si>
  <si>
    <t>16. ügyfélév</t>
  </si>
  <si>
    <t>17. ügyfélév</t>
  </si>
  <si>
    <t>18. ügyfélév</t>
  </si>
  <si>
    <t>19. ügyfélév</t>
  </si>
  <si>
    <t>20. ügyfélév</t>
  </si>
  <si>
    <t>21. ügyfélév</t>
  </si>
  <si>
    <t>22. ügyfélév</t>
  </si>
  <si>
    <t>23. ügyfélév</t>
  </si>
  <si>
    <t>24. ügyfélév</t>
  </si>
  <si>
    <t>25. ügyfélév</t>
  </si>
  <si>
    <t>26. ügyfélév</t>
  </si>
  <si>
    <t>27. ügyfélév</t>
  </si>
  <si>
    <t>28. ügyfélév</t>
  </si>
  <si>
    <t>29. ügyfélév</t>
  </si>
  <si>
    <t>30. ügyfélév</t>
  </si>
  <si>
    <t>31. ügyfélév</t>
  </si>
  <si>
    <t>32. ügyfélév</t>
  </si>
  <si>
    <t>33. ügyfélév</t>
  </si>
  <si>
    <t>34. ügyfélév</t>
  </si>
  <si>
    <t>35. ügyfélév</t>
  </si>
  <si>
    <t>………………………………………………………………………………………………………………</t>
  </si>
  <si>
    <t>Kölcsön célja</t>
  </si>
  <si>
    <r>
      <rPr>
        <b/>
        <sz val="11"/>
        <color indexed="8"/>
        <rFont val="Tahoma"/>
        <family val="2"/>
        <charset val="238"/>
      </rPr>
      <t>Lakásvásárlás:</t>
    </r>
    <r>
      <rPr>
        <sz val="11"/>
        <color indexed="8"/>
        <rFont val="Tahoma"/>
        <family val="2"/>
        <charset val="238"/>
      </rPr>
      <t xml:space="preserve"> A kölcsön célja használt, valamint új építésű, önállóan forgalomképes lakó- vagy üdülőingatlan, továbbá telek megvásárlása. 
</t>
    </r>
    <r>
      <rPr>
        <b/>
        <sz val="11"/>
        <color indexed="8"/>
        <rFont val="Tahoma"/>
        <family val="2"/>
        <charset val="238"/>
      </rPr>
      <t xml:space="preserve">Lakásfelújítás: </t>
    </r>
    <r>
      <rPr>
        <sz val="11"/>
        <color indexed="8"/>
        <rFont val="Tahoma"/>
        <family val="2"/>
        <charset val="238"/>
      </rPr>
      <t xml:space="preserve">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
</t>
    </r>
    <r>
      <rPr>
        <b/>
        <sz val="11"/>
        <color indexed="8"/>
        <rFont val="Tahoma"/>
        <family val="2"/>
        <charset val="238"/>
      </rPr>
      <t>Hitelkiváltás:</t>
    </r>
    <r>
      <rPr>
        <sz val="11"/>
        <color indexed="8"/>
        <rFont val="Tahoma"/>
        <family val="2"/>
        <charset val="238"/>
      </rPr>
      <t xml:space="preserve"> Az ügyfél részére korábban nyújtott lakáscélú kölcsön kiváltása.</t>
    </r>
  </si>
  <si>
    <t>Kölcsönigénylők</t>
  </si>
  <si>
    <t>Kölcsön fedezete</t>
  </si>
  <si>
    <t>min. 1 000 000 Ft
maximumát az ingatlanfedezet forgalmi értéke, illetve az ügyletbe bevont szereplők Bank által elvégzett hitel és fizetőképesség vizsgálata határozza meg</t>
  </si>
  <si>
    <t>Devizanem</t>
  </si>
  <si>
    <t>5-35 év</t>
  </si>
  <si>
    <t>Kamatozás</t>
  </si>
  <si>
    <t xml:space="preserve">Kamatperiódus </t>
  </si>
  <si>
    <t>Törlesztés módja</t>
  </si>
  <si>
    <t>a kölcsön havi azonos összegű részletben fizetendő vissza, a havi törlesztőrészlet tartalmazza a mindenkori tőketörlesztés és kamat összegét</t>
  </si>
  <si>
    <t>Kamat (Kiváló 1, L2 minősítés esetén)</t>
  </si>
  <si>
    <t>Kezelési költség</t>
  </si>
  <si>
    <t>Gránit Bank kezelési költséget nem számít fel</t>
  </si>
  <si>
    <t>Fedezetértékelési díj</t>
  </si>
  <si>
    <t>Hitelkiváltás</t>
  </si>
  <si>
    <t xml:space="preserve">Meglévő hitelek havi törlesztő részletei: </t>
  </si>
  <si>
    <t>KITÖLTENDŐ ADATOK</t>
  </si>
  <si>
    <t>Haszonélvezeti jog jogosultja</t>
  </si>
  <si>
    <t>Özvegyi jog jogosultja</t>
  </si>
  <si>
    <t>Szerep</t>
  </si>
  <si>
    <t>NÉV</t>
  </si>
  <si>
    <t>Ügyletszereplők</t>
  </si>
  <si>
    <t>Címe:</t>
  </si>
  <si>
    <t>Helyrajzi szám:</t>
  </si>
  <si>
    <t>Tulajdoni lap szerinti ingatlantípus</t>
  </si>
  <si>
    <t>Tulajdonos</t>
  </si>
  <si>
    <t>Tulajfoni hányad</t>
  </si>
  <si>
    <t>ÖSSZESEN</t>
  </si>
  <si>
    <t>Forgalmi érték:</t>
  </si>
  <si>
    <t>Hitelbiztosítéki érték:</t>
  </si>
  <si>
    <t>Értékesíthetőség</t>
  </si>
  <si>
    <t>0-90 nap</t>
  </si>
  <si>
    <t>90-180 nap</t>
  </si>
  <si>
    <t>180-365 nap</t>
  </si>
  <si>
    <t>365 nap -</t>
  </si>
  <si>
    <t>Telek mérete:</t>
  </si>
  <si>
    <t>Lakás mérete:</t>
  </si>
  <si>
    <t>Fedezetül szolgáló ingatlan 1.</t>
  </si>
  <si>
    <t>Fedezetül szolgáló ingatlan 2.</t>
  </si>
  <si>
    <t>Fedezetül szolgáló ingatlan 3.</t>
  </si>
  <si>
    <t>Kiváltandó kölcsön adatai</t>
  </si>
  <si>
    <t>Jelzálogjog jogosultja</t>
  </si>
  <si>
    <t>JPY</t>
  </si>
  <si>
    <t>Tulajdoni hányad</t>
  </si>
  <si>
    <t>Osztatlan közös tulajdon?</t>
  </si>
  <si>
    <t>Kiváltandó kölcsönt nyújtó Bank neve:</t>
  </si>
  <si>
    <t>Kölcsönszerződés dátuma:</t>
  </si>
  <si>
    <t>Kölcsönszerződés száma:</t>
  </si>
  <si>
    <t>Kiváltandó kölcsön célja:</t>
  </si>
  <si>
    <t>lakáscélú</t>
  </si>
  <si>
    <t>Jelzálogjog bejegyzett összege</t>
  </si>
  <si>
    <t>Fennálló tartozás összege eredeti devizában</t>
  </si>
  <si>
    <t>Fennálló tartozás összege forintban</t>
  </si>
  <si>
    <t>nem lakáscélú</t>
  </si>
  <si>
    <t>Fennálló tartozás igazolása</t>
  </si>
  <si>
    <t>tartozáskimutató nyilatkozat</t>
  </si>
  <si>
    <t>értesítő levél</t>
  </si>
  <si>
    <t>Igazolás dátuma:</t>
  </si>
  <si>
    <t>Kiváltáshoz önerő felhasználásra kerül?</t>
  </si>
  <si>
    <t>Önerő mértéke:</t>
  </si>
  <si>
    <t>Kölcsönszerződésben szereplő kölcsönösszeg</t>
  </si>
  <si>
    <t>Folyósítási jutalék meghitelezésre kerül?</t>
  </si>
  <si>
    <t>1. HÁZTARTÁS</t>
  </si>
  <si>
    <t>egyéni adatok</t>
  </si>
  <si>
    <t>2. HÁZTARTÁS</t>
  </si>
  <si>
    <t>1 és 2</t>
  </si>
  <si>
    <t>1 és 3</t>
  </si>
  <si>
    <t>2 és 3</t>
  </si>
  <si>
    <t>1,2,3</t>
  </si>
  <si>
    <t>Tartalék:</t>
  </si>
  <si>
    <t>Havi törlesztőrészlet 1</t>
  </si>
  <si>
    <t>Havi törlesztőrészlet 2</t>
  </si>
  <si>
    <t>Havi törlesztőrészlet 3</t>
  </si>
  <si>
    <t>Összesen</t>
  </si>
  <si>
    <t>Átlagos törlesztőrészlet</t>
  </si>
  <si>
    <t>Vonatkozó ingatlan</t>
  </si>
  <si>
    <r>
      <t>Folyósítási jutalék</t>
    </r>
    <r>
      <rPr>
        <vertAlign val="superscript"/>
        <sz val="10"/>
        <rFont val="Tahoma"/>
        <family val="2"/>
        <charset val="238"/>
      </rPr>
      <t>(10)</t>
    </r>
  </si>
  <si>
    <t>A kölcsön felvételéhez kapcsolódó díjak közül a Bank a folyósítási jutalékot az ügyfél kérésére meghitelezi.</t>
  </si>
  <si>
    <t>A háztartás rendelkezésére álló nettó jövedelem:</t>
  </si>
  <si>
    <r>
      <rPr>
        <b/>
        <sz val="11"/>
        <color indexed="8"/>
        <rFont val="Tahoma"/>
        <family val="2"/>
        <charset val="238"/>
      </rPr>
      <t>Szabad felhasználásra:</t>
    </r>
    <r>
      <rPr>
        <sz val="11"/>
        <color indexed="8"/>
        <rFont val="Tahoma"/>
        <family val="2"/>
        <charset val="238"/>
      </rPr>
      <t xml:space="preserve">  A kölcsön célja a természetes személyek olyan jellegű kiadásainak finanszírozása, melyekre célhitelt nem tud vagy, nem kíván igénybe venni.A kölcsön felhasználását a Bank nem vizsgálja.
</t>
    </r>
    <r>
      <rPr>
        <b/>
        <sz val="11"/>
        <color indexed="8"/>
        <rFont val="Tahoma"/>
        <family val="2"/>
        <charset val="238"/>
      </rPr>
      <t xml:space="preserve">Hitelkiváltás: </t>
    </r>
    <r>
      <rPr>
        <sz val="11"/>
        <color indexed="8"/>
        <rFont val="Tahoma"/>
        <family val="2"/>
        <charset val="238"/>
      </rPr>
      <t>Az ügyfél részére korábban nyújtott nem lakáscélú kölcsön kiváltása.</t>
    </r>
  </si>
  <si>
    <t>• Az ügyleti kamat mértéke a két részből áll: referenciakamat és a Bank által megállapított kamatfelárból.
• A referenciakamat a Kölcsönszerződésben meghatározott napokon érvényes három havi BUBOR.
• a kamatfelár: az ügylet kockázati besorolásától függően, a Bank saját hatáskörében határozza meg
• a kamat változó, de kamatperióduson belül fix</t>
  </si>
  <si>
    <t>3 hónap</t>
  </si>
  <si>
    <t>KÖLCSÖN ADATAI</t>
  </si>
  <si>
    <t>Tulajdoni lap és Térképmásolat Takarnetről történő lekérdezésének díja</t>
  </si>
  <si>
    <r>
      <t>Adminisztrációs díj</t>
    </r>
    <r>
      <rPr>
        <vertAlign val="superscript"/>
        <sz val="10"/>
        <rFont val="Tahoma"/>
        <family val="2"/>
        <charset val="238"/>
      </rPr>
      <t>(8)</t>
    </r>
  </si>
  <si>
    <t>Közjegyzői díj</t>
  </si>
  <si>
    <r>
      <t>Fedezetbejegyzési díj</t>
    </r>
    <r>
      <rPr>
        <vertAlign val="superscript"/>
        <sz val="10"/>
        <rFont val="Tahoma"/>
        <family val="2"/>
        <charset val="238"/>
      </rPr>
      <t>(2)</t>
    </r>
  </si>
  <si>
    <t>Fizetendő abban az esetben, ha a biztosítéki jogok bejegyzéséről a Bank gondoskodik. A Bank a szolgáltatást ezen díj felszámítása mellett kizárólag budapesti földhivatalok illetékességébe tartozó ingatlanok esetén vállalja. Nem budapesti ingatlanok esetén az ügyintézés egyedi megállapodás alapján történhet. A Bank az e pont szerinti szolgáltatás nyújtását átmenetileg felfüggeszti.</t>
  </si>
  <si>
    <t>2.8. az előtörlesztés lehetősége és annak feltételei</t>
  </si>
  <si>
    <t>• A kölcsönt igényelheti minden 18. életévét betöltött cselekvőképes, devizabelföldi vagy devizakülföldi természetes személy.
• A hiteligénylő életkora általános szabály szerint a futamidő lejáratának évében nem érheti el a 75. életévet.
• Az igénylők aktív státuszban nem szerepelhetnek a Központi Hitelinformációs Rendszerben. Amennyiben az ügyfelek lezárt mulasztással szerepelnek a KHR rendszerben, úgy finanszírozásuk a Bank egyedi mérlegelésének függvénye.
• Általános feltétel a hiteligénylés időpontját megelőző 3 hónap időtartam alatti rendszeres jövedelem meglétének igazolása.</t>
  </si>
  <si>
    <t>Folyósítási jutalék akcióban</t>
  </si>
  <si>
    <t>Számlavezetési díj</t>
  </si>
  <si>
    <t>Törlesztések díja</t>
  </si>
  <si>
    <t>Bajnok Plusz</t>
  </si>
  <si>
    <t>Bajnok</t>
  </si>
  <si>
    <t>Ász</t>
  </si>
  <si>
    <t>Sztár</t>
  </si>
  <si>
    <t>COOP Dolgozói</t>
  </si>
  <si>
    <t>Alapszámla-csomag</t>
  </si>
  <si>
    <t>Elektronikus</t>
  </si>
  <si>
    <t>Magas Kamat</t>
  </si>
  <si>
    <t>Diploma</t>
  </si>
  <si>
    <t>Westend</t>
  </si>
  <si>
    <t>COOP Prémium Dolgozói</t>
  </si>
  <si>
    <t>COOP Törzsvásárlói</t>
  </si>
  <si>
    <t>Aranykor Prémium</t>
  </si>
  <si>
    <t>Aranykor</t>
  </si>
  <si>
    <t>Universitas Plusz</t>
  </si>
  <si>
    <t>BROKERNET</t>
  </si>
  <si>
    <t>Universitas</t>
  </si>
  <si>
    <t>Medicina</t>
  </si>
  <si>
    <t>Bestens</t>
  </si>
  <si>
    <t>Pannónia</t>
  </si>
  <si>
    <t>GOLD</t>
  </si>
  <si>
    <t>FŐGÁZ Prémium</t>
  </si>
  <si>
    <t>Számlacsomag</t>
  </si>
  <si>
    <t>Hiteltörlesztés díja</t>
  </si>
  <si>
    <t>Számlavezetési díj (havi)*</t>
  </si>
  <si>
    <t xml:space="preserve">* Feltételhez kötött számlacsomag esetén, azzal a feltételezéssel, hogy a kedvezményes számlavezetési díj feltéteit teljesíti az ügyfél. </t>
  </si>
  <si>
    <t>A THM meghatározása az aktuális feltételek és a hatályos jogszabályok figyelembevételével történt, a feltételek változása esetén mértéke módosulhat A THM-mutatók értéke nem tükrözi a változó kamatozású hitelek kamatkockázatát.</t>
  </si>
  <si>
    <r>
      <t>Fedezet értékelési díj</t>
    </r>
    <r>
      <rPr>
        <vertAlign val="superscript"/>
        <sz val="10"/>
        <rFont val="Tahoma"/>
        <family val="2"/>
        <charset val="238"/>
      </rPr>
      <t>(1)</t>
    </r>
  </si>
  <si>
    <t>Kamat mértéke</t>
  </si>
  <si>
    <t xml:space="preserve">2014. január 1. előtt megkötött kölcsönszerződés esetén: A szerződésmódosítási díj tekintetében a Bank lakáscélú kölcsönnek tekinti az olyan jelzáloghitelt amelyben a felek által okiratban rögzített hitelcél lakóingatlan vásárlása, építése, bővítése, korszerűsítése vagy felújítása.
2014. január 1-től megkötött kölcsönszerződés esetén: A szerződésmódosítási díj tekintetében a Bank lakáscélú kölcsönnek tekinti az olyan jelzáloghitelt amelyben a felek által okiratban rögzített hitelcél lakóingatlan vásárlása, építése, bővítése, korszerűsítése vagy felújítása vagy amit igazoltan ebben a  pontban meghatározott célokra nyújtott jelzáloghitel kiváltására használtak fel és ennek összege kizárólag a hitelnyújtók közötti árfolyamkülönbség miatt, valamint az eredeti hiteltartozás lezárásához és az új hitel folyósításához kapcsolódó igazolt díjakkal és költségekkel haladhatja meg az eredeti hiteltartozás kiváltásakor fennálló összeget.
</t>
  </si>
  <si>
    <r>
      <t>Szerződésmódosítási díj lakáscélú jelzáloghitel előtörlesztés esetére</t>
    </r>
    <r>
      <rPr>
        <vertAlign val="superscript"/>
        <sz val="10"/>
        <rFont val="Tahoma"/>
        <family val="2"/>
        <charset val="238"/>
      </rPr>
      <t>(7), (11)</t>
    </r>
  </si>
  <si>
    <r>
      <t>Szerződésmódosítási díj lakáscélú jelzáloghitelek előtörlesztés esetére, amennyiben az előtörlesztés más pénzügyi intézmény által folyósított kölcsönből történik</t>
    </r>
    <r>
      <rPr>
        <vertAlign val="superscript"/>
        <sz val="10"/>
        <rFont val="Tahoma"/>
        <family val="2"/>
        <charset val="238"/>
      </rPr>
      <t>(7), (11)</t>
    </r>
  </si>
  <si>
    <r>
      <t>Szerződésmódosítási díj szabad felhasználású jelzáloghitelek részleges vagy teljes előtörlesztése esetén</t>
    </r>
    <r>
      <rPr>
        <vertAlign val="superscript"/>
        <sz val="10"/>
        <rFont val="Tahoma"/>
        <family val="2"/>
        <charset val="238"/>
      </rPr>
      <t>(7)</t>
    </r>
  </si>
  <si>
    <r>
      <t>Ingatlan felülvizsgálati díj</t>
    </r>
    <r>
      <rPr>
        <vertAlign val="superscript"/>
        <sz val="10"/>
        <rFont val="Tahoma"/>
        <family val="2"/>
        <charset val="238"/>
      </rPr>
      <t>(13)</t>
    </r>
  </si>
  <si>
    <t>Az itt közölt adatok tájékoztató jellegűek és nem tekinthetők a GRÁNIT Bank konkrét szerződéses ajánlatának, vagy kötelezettségvállalásának. A pontos törlesztőrészlet összegéről a GRÁNIT Bank a folyósítási értesítő útján értesíti az ügyfelet. A THM meghatározása az aktuális feltételek, illetve a hatályos jogszabályok figyelembevételével történt és a feltételek változása esetén mértéke módosulhat. A THM mutató értéke nem tükrözi a hitel kamatkockázatát.</t>
  </si>
  <si>
    <t>Kelt: Budapest, 201………</t>
  </si>
  <si>
    <t>Lakcím: ……………………………………………………………………………….</t>
  </si>
  <si>
    <t>SZIG: …………………………………………………………………………………</t>
  </si>
  <si>
    <t xml:space="preserve">Jelen vázlatos tájékoztató a GRÁNIT Bank termékeinek összehasonlíthatóságát támogatja. A részletes feltételeket a Bank Üzletszabályzata, vonatkozó Általános Szerződési Feltételei, és a Hirdetmény tartalmazza. </t>
  </si>
  <si>
    <t>GRÁNIT Lakáshitel</t>
  </si>
  <si>
    <t>GRÁNIT Szabad felhasználású hitel</t>
  </si>
  <si>
    <t>JTM arányok</t>
  </si>
  <si>
    <t>Ft alatt</t>
  </si>
  <si>
    <t>Ft-nál nagyobb jövedelemnél</t>
  </si>
  <si>
    <t>max JTM törlesztőrészlet</t>
  </si>
  <si>
    <t>Szabfel hitel kiváltás, adósságrendezés</t>
  </si>
  <si>
    <t>JTM szerinti hitelcél</t>
  </si>
  <si>
    <t>Új hitel felvétele</t>
  </si>
  <si>
    <t>Adósok összes nettó jövedelme:</t>
  </si>
  <si>
    <t>Ingatlan hitelbiztosítéki értéke:</t>
  </si>
  <si>
    <t>Ingatlan figyelembe vett forgalmi értéke:</t>
  </si>
  <si>
    <t>Kölcsön és egy éves kamatának összege:</t>
  </si>
  <si>
    <r>
      <t>ügyleti kamat*1,5+3%., de legfeljebb THM</t>
    </r>
    <r>
      <rPr>
        <vertAlign val="subscript"/>
        <sz val="10"/>
        <rFont val="Tahoma"/>
        <family val="2"/>
        <charset val="238"/>
      </rPr>
      <t>max</t>
    </r>
  </si>
  <si>
    <r>
      <t>az első hitelfolyósítás időpontja és minden ezt követő hitelfolyósítás időpontja közötti időtartam években és töredékévekben kifejezve, ezért t</t>
    </r>
    <r>
      <rPr>
        <vertAlign val="subscript"/>
        <sz val="10"/>
        <rFont val="Tahoma"/>
        <family val="2"/>
        <charset val="238"/>
      </rPr>
      <t>1</t>
    </r>
    <r>
      <rPr>
        <sz val="10"/>
        <rFont val="Tahoma"/>
        <family val="2"/>
        <charset val="238"/>
      </rPr>
      <t xml:space="preserve"> = 0,</t>
    </r>
  </si>
  <si>
    <t>Törlesztőrészlet-Rendszeres jövedelem arányának alakulása</t>
  </si>
  <si>
    <t>Az 56/2014. (XII.31.) NGM rendelet 1. melléklete szerinti 1. táblázat, amely a törlesztő részletek rendszeres jövedelemhez viszonyított arányának várható változását mutatja a rendszeres jövedelem valamint a kamat változásának föggvényében.</t>
  </si>
  <si>
    <t>A hitel kamata:</t>
  </si>
  <si>
    <t>A hitel típusa:</t>
  </si>
  <si>
    <t>A hitel összege:</t>
  </si>
  <si>
    <t>A hitel futamideje:</t>
  </si>
  <si>
    <t>Rendszeres jövedelem változása</t>
  </si>
  <si>
    <t>-30% változás</t>
  </si>
  <si>
    <t>-20% változás</t>
  </si>
  <si>
    <t>-10% változás</t>
  </si>
  <si>
    <t>0% változás</t>
  </si>
  <si>
    <t>+10% változás</t>
  </si>
  <si>
    <t>+20% változás</t>
  </si>
  <si>
    <t>+30% változás</t>
  </si>
  <si>
    <t>240 hónap</t>
  </si>
  <si>
    <t>Törlesztő r./Rendszeres jöv. aránya</t>
  </si>
  <si>
    <t>Törlesztő r.</t>
  </si>
  <si>
    <t>Kamat emelkedése</t>
  </si>
  <si>
    <t>Név:     ……………………………………………………………………………………</t>
  </si>
  <si>
    <t>SZIG:    ……………………………………………………………………………………</t>
  </si>
  <si>
    <t xml:space="preserve">Alulírott igazolom, hogy a kérelem tárgyát képező hiteltermékkel kapcsolatban az 56/2014. (XII.31.) NGM rendeletben foglaltak szerinti tájékoztatást teljes körűen megkaptam és jelen tájékoztatás egy példányát a szerződéskötést megelőzően átvettem és megismertem. </t>
  </si>
  <si>
    <t>1.     a hitel típusa</t>
  </si>
  <si>
    <t>Lakásvásárlásra</t>
  </si>
  <si>
    <t>A kölcsön célja használt, valamint új építésű, önállóan forgalomképes lakó- vagy üdülőingatlan, továbbá telek megvásárlása. (családi ház, társasházi lakás, üdülő, hétvégi ház, építési telek)</t>
  </si>
  <si>
    <t xml:space="preserve"> A hitel az alábbi célra kerül felvételre:</t>
  </si>
  <si>
    <t>Szabad felhasználásra</t>
  </si>
  <si>
    <t>Lakásfelújításra</t>
  </si>
  <si>
    <t>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t>
  </si>
  <si>
    <t>Hitelkiváltásra</t>
  </si>
  <si>
    <t>Az ügyfél részére korábban nyújtott lakáscélú, és nem lakáscélú kölcsön kiváltása. Lakáscélú hitelnek minősül a lakáscélú hitel kiváltása, ha a kiváltandó hitelt a vonatkozó szerződésben is megfogalmazott hitelcélokra nyújtották: lakóingatlan vásárlása, építése, bővítése, korszerűsítése, felújítása.</t>
  </si>
  <si>
    <r>
      <t xml:space="preserve">A </t>
    </r>
    <r>
      <rPr>
        <b/>
        <sz val="11"/>
        <color theme="1"/>
        <rFont val="Calibri"/>
        <family val="2"/>
        <charset val="238"/>
        <scheme val="minor"/>
      </rPr>
      <t>kölcsön biztosítéka</t>
    </r>
    <r>
      <rPr>
        <sz val="11"/>
        <color theme="1"/>
        <rFont val="Calibri"/>
        <family val="2"/>
        <charset val="238"/>
        <scheme val="minor"/>
      </rPr>
      <t xml:space="preserve"> minden esetben magánszemély Zálogkötezetett tulajdonában álló, Magyarország területén fekvő, önálló forgalomképes ingatlanon alapított önálló zálogjog.</t>
    </r>
  </si>
  <si>
    <t>A kölcsön célja a természetes személyek olyan jellegű kiadásainak finanszírozása, melyekre célhitelt nem tud vagy, nem kíván igénybe venni.A kölcsön felhasználását a Bank nem vizsgálja.</t>
  </si>
  <si>
    <t>2.     hitelező neve és levelezési címe</t>
  </si>
  <si>
    <r>
      <rPr>
        <b/>
        <sz val="11"/>
        <color theme="1"/>
        <rFont val="Calibri"/>
        <family val="2"/>
        <charset val="238"/>
        <scheme val="minor"/>
      </rPr>
      <t>GRÁNIT Bank Zrt.</t>
    </r>
    <r>
      <rPr>
        <sz val="11"/>
        <color theme="1"/>
        <rFont val="Calibri"/>
        <family val="2"/>
        <charset val="238"/>
        <scheme val="minor"/>
      </rPr>
      <t xml:space="preserve">   (Cégjegyzékszám: 01-10-041028)
(1095 Budapest, Lechner Ödön fasor 8. )</t>
    </r>
  </si>
  <si>
    <t>3.     adott esetben a hitelközvetítő neve (cégneve) és levelezési címe</t>
  </si>
  <si>
    <t>A kölcsön folyósítására a kölcsön- és jelzálog szerződés aláírását követően kerül sor, amennyiben az alább felsorolt folyósítási feltételek mindegyike teljesült:
- Megtörtént a kölcsön- és zálogszerződés egyoldalú közjegyzői okiratba (tartozáselsimerő nyiltakozatba) foglalása, melyből egy eredeti példány a Bank számára átadása került.
- A Földhivatal által érkeztetett Ingatalan-nyilvántartási kérelem egy eredeti példánya a Bank számára átadása került.
- A fedezetül felajánlott ingatlan vagyonbiztosítása megkötésre/módosításra került, melynek eredményeként a vagyonbiztosítás értéke eléri vagy meghaladja az ingatlan hitelbiztosítéki értékét és a Bank kedvezményezettként is megjelölésre került a biztosítás ajánlaton/kötvénye, melyet igazoltak a Bank felé.
-  Amennyiben az Adósok vállalják, hogy rendszeres jövedelmük a GRÁNIT Banknál vezetett bankszámlára érkezik, ennek igazolásáúl is szolgáló munkabér/nyugdíj átutalási nyilatkozat munkáltató/Nyugdíjfolyósító Intézet által érkeztetett egy eredeti példánya a Bank számára átadása került.</t>
  </si>
  <si>
    <r>
      <t>Késedelmi kamat mértéke: ügyleti kamat*1,5+3%., de legfeljebb a termék THM</t>
    </r>
    <r>
      <rPr>
        <vertAlign val="subscript"/>
        <sz val="11"/>
        <color theme="1"/>
        <rFont val="Calibri"/>
        <family val="2"/>
        <charset val="238"/>
        <scheme val="minor"/>
      </rPr>
      <t>max</t>
    </r>
    <r>
      <rPr>
        <sz val="11"/>
        <color theme="1"/>
        <rFont val="Calibri"/>
        <family val="2"/>
        <charset val="238"/>
        <scheme val="minor"/>
      </rPr>
      <t>-a, amely az esedékessé vált, de meg nem fizetett tőke, kamat és díjtartozások után kerül felszámításra azzal, lakáscélú kölcsönzerződés esetében a szerződés felmondását követő kilencvenedik nap eltelte után a Bank az ügyfél nem teljesítése miatt a felmondás napját megelőző napon érvényes ügyleti kamatot, költséget és díjat meg nem haladó mértékű késedelmi kamatot, költséget és díjat számít fel.</t>
    </r>
  </si>
  <si>
    <t xml:space="preserve">Alulírott igazolom, hogy a kérelem tárgyát képező hiteltermékkel kapcsolatban a 2009. évi CLXII. tv.örvény valamint az 56/2014 (XII.31.) NGM rendelet  szerint tájékoztatást teljes körűen megkaptam és jelen tájékoztatás egy példányát a szerződéskötést megelőzően átvettem és megismertem. </t>
  </si>
  <si>
    <t>Aláírás (Zálogkötelezettek)</t>
  </si>
  <si>
    <t>10 m Ft feletti kölcsönösszeg kedvezmény</t>
  </si>
  <si>
    <t>300 000 Ft (350 000 Ft) feletti munkabér kedvezmény</t>
  </si>
  <si>
    <t>Rendszeres jövedelem GRÁNIT bankszámlára érkezik?</t>
  </si>
  <si>
    <t>Hiteltermék</t>
  </si>
  <si>
    <t>Kölcsön összege</t>
  </si>
  <si>
    <t>fedezet értékelési díj (visszatérítéssel):</t>
  </si>
  <si>
    <t>közjegyzői díj (becslés, visszatérítéssel)</t>
  </si>
  <si>
    <r>
      <t xml:space="preserve">Egyszeri költségek összesen </t>
    </r>
    <r>
      <rPr>
        <sz val="10"/>
        <color theme="6" tint="-0.499984740745262"/>
        <rFont val="Tahoma"/>
        <family val="2"/>
        <charset val="238"/>
      </rPr>
      <t>(visszatérítéssel)</t>
    </r>
  </si>
  <si>
    <t>(17)</t>
  </si>
  <si>
    <r>
      <t>referencia kamat</t>
    </r>
    <r>
      <rPr>
        <b/>
        <vertAlign val="superscript"/>
        <sz val="9"/>
        <rFont val="Tahoma"/>
        <family val="2"/>
        <charset val="238"/>
      </rPr>
      <t>(12)</t>
    </r>
  </si>
  <si>
    <t>(18)</t>
  </si>
  <si>
    <t>(19)</t>
  </si>
  <si>
    <t>Nem szerződésszerű teljesítés esetén felszámításra kerülő díjak, kamat:</t>
  </si>
  <si>
    <t>Az esedékessé vált és meg nem fizetett tartozások (tőke, kamat, költségek) után a késedelem idejére az ügyleti kamaton felül kerül felszámításra. Éves mértékben került feltüntetésre. Lakáscélú jelzáloghitelek esetén a szerződés felmondását követő 90. napot követően a felmondás napját megelőző napon érvényes ügyleti kamatot és kezelési költséget meghaladó összegben nem kerül felszámításra.</t>
  </si>
  <si>
    <t xml:space="preserve">LTV 0-60% </t>
  </si>
  <si>
    <t xml:space="preserve">LTV 60%- </t>
  </si>
  <si>
    <t>2.14. a hitelbírálat időtartama</t>
  </si>
  <si>
    <t>2.12. általános figyelmeztetés a hitelszerződés be nem tartásának lehetséges következményeire.</t>
  </si>
  <si>
    <t>2.11. azok a kapcsolódó szolgáltatások, amelyeket a fogyasztónak igénybe kell vennie a hitel felvételéhez vagy a meghirdetett feltételek melletti felvételéhez, ha van rá lehetőség annak feltüntetése, hogy a kapcsolódó szolgáltatásokat a hitelezőtől eltérő szolgáltatótól lehet megvenni, illetve a kapcsolódó szolgáltatás külön szerződéses jogviszony létrejöttéhez kötött-e.</t>
  </si>
  <si>
    <t>2.10. a fedezetül szolgáló ingatlan értékelésének szükségessége, ki végezteti el az értékelést és a fogyasztót ezzel kapcsolatban milyen költség terheli.</t>
  </si>
  <si>
    <t>2.9. a hitelező által kínált törlesztési lehetőségek, beleértve a törlesztőrészletek számát, összegét és a törlesztés gyakoriságát is.</t>
  </si>
  <si>
    <t>2.7. a hitel teljes díjába bele nem számított további költségek és díjak, ha van ilyen.</t>
  </si>
  <si>
    <t>2.6. egy reprezentatív példával a hitel teljes összege, a hitel teljes díja, a fogyasztó által fizetendő teljes összeg és a teljes hiteldíj mutató.</t>
  </si>
  <si>
    <t>2.4. a hitelező által kínált jelzáloghitelek típusai, fix kamatozású, referencia-kamatlábhoz kötött vagy kamatperiódusokban rögzített, a kamatozás jellemzőinek rövid ismertetetése beleértve a fogyasztót érintő hatásokat; alkalmazása esetén kamatfelár, kamatváltoztatási vagy kamatfelár-változtatási mutató.</t>
  </si>
  <si>
    <t>2.3. a hitel lehetséges futamideje</t>
  </si>
  <si>
    <t>2.2. a jelzáloghitel biztosítékai, adott esetben annak lehetősége, hogy más tagállamban is lehet.</t>
  </si>
  <si>
    <t>Ez a dokumentum</t>
  </si>
  <si>
    <t>-án/én</t>
  </si>
  <si>
    <t>Ez a dokumentum az Ön által ezidáig megadott adatok és a jelenlegi pénzügyi piaci feltételek alapján készült.</t>
  </si>
  <si>
    <t>Ajánlat érvényessége</t>
  </si>
  <si>
    <t>akció vége</t>
  </si>
  <si>
    <t xml:space="preserve">Az alábbi tájékoztatás </t>
  </si>
  <si>
    <t>2. Hitelközvetítő</t>
  </si>
  <si>
    <t>1. Hitelező</t>
  </si>
  <si>
    <t>Levelezési cím:</t>
  </si>
  <si>
    <t>A jutalék mértéke:</t>
  </si>
  <si>
    <t>,azaz</t>
  </si>
  <si>
    <t>A hitel összege és pénzneme:</t>
  </si>
  <si>
    <t>Jövedelem mértéke:</t>
  </si>
  <si>
    <t>Az Ön által fizetendő teljes összeg:</t>
  </si>
  <si>
    <t xml:space="preserve">Ez azt jelenti, hogy </t>
  </si>
  <si>
    <t>-ért amelyet hitelként felvesz,</t>
  </si>
  <si>
    <t>Felvett hitelösszeg</t>
  </si>
  <si>
    <t>Hiteldíj</t>
  </si>
  <si>
    <t>Ennek a tájékoztatásnak az elkészítéséhez az ingatlan értékét</t>
  </si>
  <si>
    <t>Fedezet értéke:</t>
  </si>
  <si>
    <t>-nak/nek tekintettük.</t>
  </si>
  <si>
    <t>-ot kell visszafizetnie.</t>
  </si>
  <si>
    <t>Hitelkiváltás vagy új hitel:</t>
  </si>
  <si>
    <t xml:space="preserve">A teljes hiteldíj mutató (THM) a hitel teljes éves díját mutatja meg százalékban kifejezve. A THM különböző ajánlatok összehasonlítását szolgálja. </t>
  </si>
  <si>
    <t>Az Ön hitelére érvényes THM:</t>
  </si>
  <si>
    <t xml:space="preserve">Kérjük, tájékozódjon az ehhez a hitelhez kapcsolódó minden egyéb illetékről és költségről. </t>
  </si>
  <si>
    <t>A törlesztések száma:</t>
  </si>
  <si>
    <t>havi</t>
  </si>
  <si>
    <t>A törlesztések gyakorisága:</t>
  </si>
  <si>
    <t>8. További kötelezettségek</t>
  </si>
  <si>
    <t>9. Előtörlesztés</t>
  </si>
  <si>
    <t>10. Rugalmas elemek</t>
  </si>
  <si>
    <t>11. A fogyasztó egyéb jogai</t>
  </si>
  <si>
    <t>12. Panaszok</t>
  </si>
  <si>
    <t>13. A hitelhez kapcsolódó kötelezettségeknek való nem megfelelés következményei a fogyasztóra nézve</t>
  </si>
  <si>
    <t>14. Felügyelet</t>
  </si>
  <si>
    <t xml:space="preserve">Alulírott igazolom, hogy a kérelem tárgyát képező hiteltermékkel kapcsolatban a 2009. évi CLXII. Törvény és a 3/2016 (I. 7.) NGM rendelet szerint tájékoztatást teljes körűen megkaptam és jelen tájékoztatás egy példányát a szerződéskötést megelőzően átvettem és megismertem. </t>
  </si>
  <si>
    <t>1. A törlesztés ütemezése</t>
  </si>
  <si>
    <t>3. Törlesztőrészletenként fizetendő kamat</t>
  </si>
  <si>
    <t>4. Törlesztőrészletenként visszafizetett tőke</t>
  </si>
  <si>
    <t xml:space="preserve">Alulírott igazolom, hogy a kérelem tárgyát képező hiteltermékkel kapcsolatban a 2009. évi CLXII. törvény és a 3/2016 (I. 7.) NGM rendelet szerint tájékoztatást teljes körűen megkaptam és jelen tájékoztatás egy példányát a szerződéskötést megelőzően átvettem és megismertem. </t>
  </si>
  <si>
    <t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t>
  </si>
  <si>
    <t>1.1. a hitelező neve (cégneve) és
címe (székhelye)</t>
  </si>
  <si>
    <t>A kölcsönfelvevő jogosult a futamidő alatt bármely törlesztési esedékességkor (Törlesztési napon) a kölcsönszerződésben rögzített lejárati idő előtt tartozását visszafizetni.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Előtörlesztés esetén a Bank díjat számol fel, melynek mértékét a lakossági Jelzáloghitelekre vonatkozó mindenkori Hirdetmény tartalmazza.</t>
  </si>
  <si>
    <t>2.13. a lakáshitelek törlesztéséhez kapcsolódó adókedvezményre és egyéb állami támogatásra vonatkozó általános tájékoztatás, illetve tájékoztatás arról, hogy hol lehet további felvilágosítást kapni.</t>
  </si>
  <si>
    <r>
      <t xml:space="preserve">A hitelkérelem hiánytalan befogadásától, illetve a hiánypótlással befogadott kérelem esetén - feltételezve az ügyfél ügyintézéshez kapcsolódó aktív együttműködését - a hiánypótlás teljeskörű teljesítésétők számított </t>
    </r>
    <r>
      <rPr>
        <b/>
        <sz val="11"/>
        <rFont val="Tahoma"/>
        <family val="2"/>
        <charset val="238"/>
      </rPr>
      <t>20</t>
    </r>
    <r>
      <rPr>
        <sz val="11"/>
        <rFont val="Tahoma"/>
        <family val="2"/>
        <charset val="238"/>
      </rPr>
      <t xml:space="preserve"> munkanapon belül a GRÁNIT Bank a hitelt elbírálja.</t>
    </r>
  </si>
  <si>
    <t>1.2. amennyiben van, a hitelközvetító neve (cégneve) és címe (székhelye)</t>
  </si>
  <si>
    <r>
      <t>GRÁNIT Bank Zrt.</t>
    </r>
    <r>
      <rPr>
        <sz val="11"/>
        <color indexed="8"/>
        <rFont val="Tahoma"/>
        <family val="2"/>
        <charset val="238"/>
      </rPr>
      <t xml:space="preserve"> (Cégjegyzékszám: 01-10-041028) 1095 Budapest, Lechner Ödön fasor 8.</t>
    </r>
  </si>
  <si>
    <t>1. Hitelező/hitelközvetítő adatai</t>
  </si>
  <si>
    <t>2. A jelzáloghitelekkel kapcsolatos adatok</t>
  </si>
  <si>
    <r>
      <t xml:space="preserve">- az Adós halála, amennyiben Hitelezőnek a Kölcsönszerződés folytatásáról Adós örököseivel vagy Adóstárssal 90 napon belül nem sikerül megegyeznie;
- a Kölcsönszerződés biztosítékául kötött ingatlant terhelő jelzálogszerződés, készfizető kezesi szerződés, stb. rendelkezéseinek megszegése;
- az Adósnak a Hitelezőnél nyitott és a kölcsön törlesztésének alapjául szolgáló számlája megszüntetésre kerül;
- ha az Adós/Zálogkötelezett az Ingatlant a Hitelező előzetes írásos hozzájárulása nélkül bérbe vagy használatba adja, illetve elidegeníti bármely jogcímen, vagy ezek bármelyikét megkísérli;
- ha a Kölcsön biztosítékául szolgáló bármely ingatlanra a Hitelező előzetes írásbeli hozzájárulása nélkül olyan jogot vagy tényt jegyeznek be – vagy az ingatlan-nyilvántartásban széljeggyel igazolhatóan ilyennek bejegyzése folyamatban van -, amely a Hitelező kielégítési jogának lehetséges mértékét vagy igényérvényesítésének lehetséges időpontját a Hitelező számára kedvezőtlenül befolyásolhatja (pl. végrehajtási jog, további jelzálogjog, perfeljegyzés);
- ha az Adós/Zálogkötelezett a kölcsön fedezetével, biztosítékával vagy céljának megvalósulásával kapcsolatos vizsgálatot – figyelmeztetés ellenére – akadályozza, ideértve azt az esetet is, ha a Kockázatvállalással kapcsolatos Lakossági ügyletekre vonatkozó Általános Szerződési Feltételek vagy a jelen Kölcsönszerződés, valamint a jogszabályban előírt adatszolgáltatási, együttműködési kötelezettségét megszegi.
- adott esetben az életbiztosítás díj nemfizetés miatt felmondásra kerül, illetve a biztosítási szerződést úgy módosítják, hogy Hitelező kedvezményezettsége megszűnik.
Felmondási Esemény bekövetkezése esetén a Hitelező jogosult a jelen Kölcsönszerződést egyoldalúan azonnali hatállyal felmondani. 
</t>
    </r>
    <r>
      <rPr>
        <b/>
        <sz val="11"/>
        <color theme="1"/>
        <rFont val="Tahoma"/>
        <family val="2"/>
        <charset val="238"/>
      </rPr>
      <t>Amennyiben nehézségei támadnak a havi törlesztőrészletek fizetésével kapcsolatban, kérjük, mielőbb keressen meg minket, hogy megfelelő megoldást találjunk a problémára.
A részletfizetések elmaradása esetén otthona végső esetben végrehajtás alá kerülhet.</t>
    </r>
  </si>
  <si>
    <t>Tájékoztatjuk, hogy igénye kapcsán a hitelközvetítő hiteltanácsadást nem nyújt. Egyes kérdésekre adott válaszai alapján azonban tájékoztatjuk az adott jelzáloghitel feltételeiről, hogy Ön dönthessen.</t>
  </si>
  <si>
    <t>Az igénybe vehető maximális hitelösszeg az ingatlan értékéhez viszonyítva</t>
  </si>
  <si>
    <t>Az egyes törlesztőrészletek összege:</t>
  </si>
  <si>
    <t xml:space="preserve">E hitelnek a kamata változhat. Ez azt jelenti, hogy az Ön által fizetendő törlesztőrészletek összege nőhet vagy csökkenhet. </t>
  </si>
  <si>
    <t>Például amennyiben a kamat</t>
  </si>
  <si>
    <t>-ra/re emelkedne, az Ön által fizetendő részlet</t>
  </si>
  <si>
    <t xml:space="preserve">A hitel forint alapú hitel. A törlesztések forintban történnek. </t>
  </si>
  <si>
    <t xml:space="preserve">Alulírott aláírásommal elismerem, hogy a Személyes tájékoztató 6. pontjában szemléltetett legrosszabb esetre szóló forgatókönyvet megismertem, mérlegeltem, hogy a kamat emelkedése esetén vagy a jövedelmem csökkenése esetén is képes leszek fizetni a törlesztőrészletet. </t>
  </si>
  <si>
    <t>A THM számítása során a jogszabályoknak megfelelően nem kerülnek figyelembe vételre:</t>
  </si>
  <si>
    <t>Egyéb olyan fizetési kötelezettség, amely a szerződésben vállalt kötelezettségek nem teljesítéséből származik</t>
  </si>
  <si>
    <t>Összege</t>
  </si>
  <si>
    <t>További, a kölcsön futamideje alatt az ügyfél számára költséget jelentő banki díjak, így például:</t>
  </si>
  <si>
    <t>Számla kondíciók alapján</t>
  </si>
  <si>
    <t>Amennyiben a hitel előtörlesztése mellett dönt, kérem vegye fel a kapcsolatot velünk, hogy pontosan megállapítsuk az előtörlesztés időpontjában esedékes előtörlesztési díjat.</t>
  </si>
  <si>
    <r>
      <rPr>
        <b/>
        <sz val="11"/>
        <color theme="1"/>
        <rFont val="Tahoma"/>
        <family val="2"/>
        <charset val="238"/>
      </rPr>
      <t xml:space="preserve">Hitelszerződés felmondása: </t>
    </r>
    <r>
      <rPr>
        <sz val="11"/>
        <color theme="1"/>
        <rFont val="Tahoma"/>
        <family val="2"/>
        <charset val="238"/>
      </rPr>
      <t xml:space="preserve">Az alábbi esetekben a Hitelező jogosult a jelen Kölcsönszerződést egyoldalúan azonnali hatállyal felmondani:
- az Adós a Kölcsönszerződésből fakadó bármely fizetési kötelezettségével írásos felszólítás és a kitűzött teljesítési póthatáridő ellenére késedelembe esik, vagy
- a Polgári Törvénykönyvről szóló 2013. évi V. törvény (a továbbiakban: Ptk.) 6:387. §-ában meghatározott
valamennyi esetben;
- a jelen Kölcsönszerződésben, az Üzletszabályzatban és a Kockázatvállalással kapcsolatos Lakossági ügyletekre vonatkozó Általános Szerződési Feltételekben kifejezetten ily módon meghatározott esetekben;
- ha Adós a Kölcsönszerződés, az Üzletszabályzat és a Kockázatvállalással kapcsolatos Lakossági ügyletekre vonatkozó Általános Szerződési Feltételek bármely rendelkezését súlyosan megsérti;
- ha Adós vagyonára, vagy a biztosítékul lekötött zálogtárgyra bírósági, vagy más hatósági végrehajtás indul, vagy valamely zálogtárgyra más zálogjogosult a bírósági végrehajtás mellőzésével kielégítési jogát gyakorolja;
- ha az Ingatlanra vonatkozó vagyonbiztosítás bármely okból megszüntetésre kerül, illetve a biztosítási esemény bekövetkeztétől számított 60 napon belül Felek írásban nem állapodnak meg a Hitelező részére a biztosító által folyósított vagy folyósításra kerülő biztosítási összeg felhasználásáról, illetve az Adós a helyreállítási kötelezettséggel átadott biztosítási összeget e céltól eltérően használja fel;
- az Ingatlan átalakítása során az Ingatlanban jelentős (forgalmi értékének 25%-át meghaladó) értékcsökkenés áll be;
</t>
    </r>
  </si>
  <si>
    <t>A THM egyéb összetevői</t>
  </si>
  <si>
    <t>Egyszer fizetendő költségek</t>
  </si>
  <si>
    <t>Rendszeresen fizetendő költségek</t>
  </si>
  <si>
    <t>Hiteltörlesztés beszedésének díja</t>
  </si>
  <si>
    <t xml:space="preserve">A THM az alábbiakat tartalmazza:
</t>
  </si>
  <si>
    <t>Mivel az Ön hitele változó kamatlábú hitel, a mindenkori THM eltérhet az előbbiekben meghatározott THM mértékétől, ha a hitel kamatlába változik. Például amennyiben a</t>
  </si>
  <si>
    <t>-ra/re emelkedne</t>
  </si>
  <si>
    <t>a THM</t>
  </si>
  <si>
    <t>-ra/re nőhet.</t>
  </si>
  <si>
    <t>Mindösszesen</t>
  </si>
  <si>
    <t>Akció vége:</t>
  </si>
  <si>
    <t>Bevezető szöveg</t>
  </si>
  <si>
    <t>kalkuláció + 15 nap</t>
  </si>
  <si>
    <t>MINIMUM hátralévő napszám</t>
  </si>
  <si>
    <t>Ezt követően a piaci feltételek függvényében változhat. Ez a dokumentum nem kötelezi GRÁNIT Bank Zrt-t arra, hogy hitelt nyújtson Önnek.</t>
  </si>
  <si>
    <t>-ig érvényes, amennyiben ezen időszakon belül a GRÁNIT Bank Zrt. hitelt nyújt Önnnek (azaz a szerződéskötés és a folyósítás is megtörténik).</t>
  </si>
  <si>
    <r>
      <t xml:space="preserve">GRÁNIT Bank Zrt. </t>
    </r>
    <r>
      <rPr>
        <sz val="11"/>
        <rFont val="Tahoma"/>
        <family val="2"/>
        <charset val="238"/>
      </rPr>
      <t>(Cégjegyzékszám: 01-10-041028)
Telefon: +36 40 100 777
Cím: 1095 Budapest, Lechner Ödön fasor 8.
Levelezési cím: 1439 Budapest, Pf. 649.
Kapcsolattartó: Zbárs Pálné (zbras.palne@granitbank.hu, +36-1-235-5986)
Tájékoztatjuk, hogy igénye kapcsán a Bank hiteltanácsadást nem nyújt. Egyes kérdésekre adott válaszai alapján azonban tájékoztatjuk az adott jelzáloghitel feltételeiről, hogy Ön dönthessen.</t>
    </r>
  </si>
  <si>
    <t>Igényének és körülményeinek értékelése alapján ezt a jelzáloghitelt ajánljuk Önnek.</t>
  </si>
  <si>
    <t>Nem ajánljuk Önnek az adott jelzáloghitelt. Egyes kérdésekre adott válaszai alapján azonban tájékoztatjuk az adott jelzáloghitel feltételeiről, hogy Ön dönthessen.</t>
  </si>
  <si>
    <t>A hitelközvetítő díjazását a Banktól kapja, amely százalékos értékben kerül meghatározásra a hitelösszeg függvényében.</t>
  </si>
  <si>
    <t>Piaci kamatozású</t>
  </si>
  <si>
    <t>Digitális</t>
  </si>
  <si>
    <t>A tényleges igénybe vehető hitelösszeget azonban nem csak a hitel fedezetéül szolgáló ingatlan forgalmi értéke, hanem az Adósok igazolt nettó jövedelme, az aktuális eladósodottságuk mértéke és a tényleges kockázatai alapú adós és ügyletminősítés határozza meg!</t>
  </si>
  <si>
    <t xml:space="preserve">Induló Kamatláb: </t>
  </si>
  <si>
    <t>- az Adósok rendszeres havi jövedelme NEM a GRÁNIT Banknál vezetett bankszámlára érkezik.</t>
  </si>
  <si>
    <t>.</t>
  </si>
  <si>
    <t>A hiteltermékre vonatkozó további feltételeket a Bank Üzletszabályzata, a Kockázatvállalással kapcsolatos lakossági ügyletek ÁSZF-je és a piaci jelzáloghitelekre vonatkozó Hirdetmény tartalmazza, amelyek megtalálhatók a Bank honlapján (www.granitbank.hu) és az ügyfélfogadásra nyitva álló helyiségeiben (Központi Fiók: 1095 Budapest, Lechner Ödön fasor 8. Ny: H-P 8:30-16:00, WestEnd Ügyfélközpont: WestEnd City Center 1. emelet, Hild József sétány 24. Ny: 10:00 - 18:00).</t>
  </si>
  <si>
    <t>összege a választott Biztosító díjszabása szerinti, jelenleg nem ismert a Bank számára</t>
  </si>
  <si>
    <t xml:space="preserve">Felhívjuk a figyelmét arra, hogy a bemutatott THM azzal a feltételezéssel került kiszámításra, hogy a hitelkamatláb a szerződés teljes időtartama alatt a kezdeti időszakra érvényes szinten marad. </t>
  </si>
  <si>
    <t>Max. 3 havi BUBOR</t>
  </si>
  <si>
    <t xml:space="preserve">Az Ön jövedelme változhat. Kérjük, gondolja át, hogy a jövedelme csökkenése esetén is képes lesz-e törleszteni a havi részleteket. </t>
  </si>
  <si>
    <t>1. ügyfélév</t>
  </si>
  <si>
    <t>2. A törlesztőrészlet összege</t>
  </si>
  <si>
    <t>5. A törlesztőrészletben foglalt egyéb költségek</t>
  </si>
  <si>
    <t>6. Az egyes törlesztőrészletek után fennmaradó tőke</t>
  </si>
  <si>
    <t>A törlesztőrészletek (2. oszlop) a fizetendő kamat (3. oszlop), a fizetendő tőke (4. oszlop) és az egyéb költségek (5. oszlop) összegéből állnak. A fennmaradó tőke (6. oszlop) az egyes törlesztőrészletek után még törlesztendő hitelösszeg.</t>
  </si>
  <si>
    <t>Kérem, vegye figyelembe, hogy a Táblázat csak szemléltetésre szolgál, és a jelzálogkölcsön változó kamatozású (kamatperióduson belül fix), ebből fakadóan a táblázatban közölt értékek változhatnak.</t>
  </si>
  <si>
    <t xml:space="preserve">Felhívjuk figyelmét, hogy az ebben a dokumentumban ismertetett hitelfeltételek (a kamatlábat is beleértve) változhatnak, amennyiben Ön nem tesz eleget e kötelezettségeknek.
Felhívjuk figyelmét, hogy ha később eláll a hitelhez kapcsolódó bármely kapcsolódó szolgáltatás igénybevételétől, az az alábbi következményekkel járhat:
A vagyonbiztosítást, a hitelfedezeti életbiztosítást illetve a GRÁNIT Banknál nyitott lakossági bankszámlát (amelyről a kölcsön törlesztése történik) a teljes futamidő alatt fent kell tartani. A szolgáltatás(ok) nem fizetése a hitelszerződés felmondásához vezethet. 
Az akció keretében meghatározott és a jövedelem jóváírás után adott kamatkedvezmény a feltételek nem teljesítése esetén megszűntetésre kerül. </t>
  </si>
  <si>
    <r>
      <rPr>
        <b/>
        <sz val="11"/>
        <color theme="1"/>
        <rFont val="Tahoma"/>
        <family val="2"/>
        <charset val="238"/>
      </rPr>
      <t xml:space="preserve">Tájékoztatás a fedezetcseréről/a szerződés átruházásról: </t>
    </r>
    <r>
      <rPr>
        <sz val="11"/>
        <color theme="1"/>
        <rFont val="Tahoma"/>
        <family val="2"/>
        <charset val="238"/>
      </rPr>
      <t xml:space="preserve">
</t>
    </r>
    <r>
      <rPr>
        <b/>
        <sz val="11"/>
        <color theme="1"/>
        <rFont val="Tahoma"/>
        <family val="2"/>
        <charset val="238"/>
      </rPr>
      <t>Hitel átruházása:</t>
    </r>
    <r>
      <rPr>
        <sz val="11"/>
        <color theme="1"/>
        <rFont val="Tahoma"/>
        <family val="2"/>
        <charset val="238"/>
      </rPr>
      <t xml:space="preserve"> Önnek nincs lehetősége a hitel átruházására.
</t>
    </r>
    <r>
      <rPr>
        <b/>
        <sz val="11"/>
        <color theme="1"/>
        <rFont val="Tahoma"/>
        <family val="2"/>
        <charset val="238"/>
      </rPr>
      <t>Hitelkiváltás:</t>
    </r>
    <r>
      <rPr>
        <sz val="11"/>
        <color theme="1"/>
        <rFont val="Tahoma"/>
        <family val="2"/>
        <charset val="238"/>
      </rPr>
      <t xml:space="preserve"> Önnek lehetősége van ezt a hitelt más hitelezőhöz vagy más ingatlanra átvinni. A hitel más hitelezőhöz történő átvitele esetén az előtörlesztési igényét 15 napon belül kell bejelentenie. Az előtörlesztés díjának mértékéről a vonatkozó aktuális Hirdetményben és jelen tájékoztató 9. pontjában talál részletes tájékoztatást.
</t>
    </r>
    <r>
      <rPr>
        <b/>
        <sz val="11"/>
        <color theme="1"/>
        <rFont val="Tahoma"/>
        <family val="2"/>
        <charset val="238"/>
      </rPr>
      <t xml:space="preserve">Fedezetcsere: </t>
    </r>
    <r>
      <rPr>
        <sz val="11"/>
        <color theme="1"/>
        <rFont val="Tahoma"/>
        <family val="2"/>
        <charset val="238"/>
      </rPr>
      <t>A hitel más ingatlanra történő átvitele esetén a kölcsönszerződés és a zálogszerződés módosítása szükséges. A hitel más ingatlanra történő átvitele esetén az alábbi díjakat kell megfizetnie.</t>
    </r>
  </si>
  <si>
    <t>(A közjegyzői díjat a kölcsönfelvevők fizetik a választott Közjegyzőnek. A Közjegyzői díj összegét a közjegyzői díjszabásra vonatkozó jogszabály (a közjegyző díjszabásról szóló 14/1991 (XI.26) IM rendelet) alapján – az ügyértéktől (kölcsön összege) és egyéb feltételektől függően – az eljáró közjegyző határozza meg. A díjszabásról a közjegyzőnél, illetve a Közjegyzői Kamaránál kaphat pontos tájékoztatást (www.mokk.hu).</t>
  </si>
  <si>
    <t>Késedelmes teljesítés esetén felszámításra kerülő késedelmi kamat (Banknak fizetendő)</t>
  </si>
  <si>
    <t>Átutalási díjak (Banknak fizetendő)</t>
  </si>
  <si>
    <t>Eseti kimutatás díja (Banknak fizetendő)</t>
  </si>
  <si>
    <t>Szerződésmódosítás díja (Banknak fizetendő)</t>
  </si>
  <si>
    <t>Fedezettörlési díj (fedezetenként fizetendő a Földhivatalnak)</t>
  </si>
  <si>
    <t>Szerződésmódosítási díj (Banknak fizetendő)</t>
  </si>
  <si>
    <t>Szerződésmódosítás közjegyzői okiratba foglalásának díja (a választott Közjegyzőnek fizetendő)</t>
  </si>
  <si>
    <t>Fedezet értékelési díj  (Banknak fizetendő)</t>
  </si>
  <si>
    <t>Fedezetbejegyzési díj (fedezetenként fizetendő a Földhivatalnak)</t>
  </si>
  <si>
    <r>
      <rPr>
        <b/>
        <sz val="11"/>
        <color theme="1"/>
        <rFont val="Tahoma"/>
        <family val="2"/>
        <charset val="238"/>
      </rPr>
      <t xml:space="preserve">Döntésre vonatkozó határidő: </t>
    </r>
    <r>
      <rPr>
        <sz val="11"/>
        <color theme="1"/>
        <rFont val="Tahoma"/>
        <family val="2"/>
        <charset val="238"/>
      </rPr>
      <t xml:space="preserve">Miután kézhez kapta a hitelszerződés tervezetét a hitelezőtől, 15 nap gondolkodási idő áll a rendelkezésére a hitel felvételéről szóló döntéshez, de az ajánlatot - annak átgondolást követően - csak 3 nap eltelte után fogadhatja el. 
</t>
    </r>
    <r>
      <rPr>
        <b/>
        <sz val="11"/>
        <color theme="1"/>
        <rFont val="Tahoma"/>
        <family val="2"/>
        <charset val="238"/>
      </rPr>
      <t xml:space="preserve">Fedezetcsere: </t>
    </r>
    <r>
      <rPr>
        <sz val="11"/>
        <color theme="1"/>
        <rFont val="Tahoma"/>
        <family val="2"/>
        <charset val="238"/>
      </rPr>
      <t>Önnek joga van a hitel fedezetéül szolgáló ingatlan cseréjére. A részletes feltételeket ezen tájékoztató 10. pontja tartalmazza.</t>
    </r>
  </si>
  <si>
    <t>maximum 30 000 Ft</t>
  </si>
  <si>
    <t>Családi Otthonteremtési Kedvezményhez (CSOK) és Adó-visszatérítési támogatáshoz kapcsolódó díjak:</t>
  </si>
  <si>
    <r>
      <rPr>
        <b/>
        <sz val="10"/>
        <rFont val="Tahoma"/>
        <family val="2"/>
        <charset val="238"/>
      </rPr>
      <t xml:space="preserve">Kedvezményes kamat mértéke, </t>
    </r>
    <r>
      <rPr>
        <sz val="10"/>
        <rFont val="Tahoma"/>
        <family val="2"/>
        <charset val="238"/>
      </rPr>
      <t>amennyiben az Adósok rendszeres jövedelme a GRÁNIT Banknál vezetett bankszámlára érkezik.</t>
    </r>
    <r>
      <rPr>
        <vertAlign val="superscript"/>
        <sz val="10"/>
        <rFont val="Tahoma"/>
        <family val="2"/>
        <charset val="238"/>
      </rPr>
      <t xml:space="preserve"> (15)</t>
    </r>
  </si>
  <si>
    <r>
      <t xml:space="preserve">A törlesztés módja:   A Bank a törlesztés  esedékességkor - az ügyfél kölcsönszerződésében foglalt felhatalmazása alapján - megterheli a kölcsönfelvevő GRÁNIT Banknál vezetett bankszámláját. 
</t>
    </r>
    <r>
      <rPr>
        <b/>
        <sz val="11"/>
        <color theme="1"/>
        <rFont val="Calibri"/>
        <family val="2"/>
        <charset val="238"/>
        <scheme val="minor"/>
      </rPr>
      <t>Annuitásos törlesztés</t>
    </r>
    <r>
      <rPr>
        <sz val="11"/>
        <color theme="1"/>
        <rFont val="Calibri"/>
        <family val="2"/>
        <charset val="238"/>
        <scheme val="minor"/>
      </rPr>
      <t>:  Annuitásos kölcsön esetén a hitelfelvevő minden kamatperiódusban azonos összegű törlesztő részletet fizet. Annuitásos törlesztés esetén a futamidő elején a törlesztő részlet nagyobb része kamattartam, s kisebb hányada a tőkét csökkenti. A futamidő előrehaladtával a havi azonos összegű törlesztő részletből egyre nagyobb összeg fordítódik a tőkére, s fokozatosan mérséklődik a kamattörlesztés nagysága.
A  kölcsönt és annak járulékait minden naptári hónap 10. napján esedékes havi törlesztő részletekben kell megfizetni. Ha az esedékesség napja munkaszüneti- vagy bankszünnap, akkor az azt megelőző utolsó banki munkanapon már biztosítani kell a lakossági bankszámlán a törlesztéshez szükséges fedezetet.</t>
    </r>
  </si>
  <si>
    <r>
      <t>Bírálati díj</t>
    </r>
    <r>
      <rPr>
        <vertAlign val="superscript"/>
        <sz val="10"/>
        <rFont val="Tahoma"/>
        <family val="2"/>
        <charset val="238"/>
      </rPr>
      <t>(14)</t>
    </r>
  </si>
  <si>
    <t>ingatlan biztosítás összege:</t>
  </si>
  <si>
    <t>ingatlan biztosítás fizetésének gyakorisága:</t>
  </si>
  <si>
    <t>negyedéves</t>
  </si>
  <si>
    <t>féléves</t>
  </si>
  <si>
    <t>éves</t>
  </si>
  <si>
    <t>Biztosítás fizetése</t>
  </si>
  <si>
    <t>BANKSZÁMLA TÍPUSA:</t>
  </si>
  <si>
    <t>ÜGYFÉL NEVE:</t>
  </si>
  <si>
    <t>életbiztosítás összege:</t>
  </si>
  <si>
    <t>életbiztosítás fizetésének gyakorisága:</t>
  </si>
  <si>
    <t>ingatlanbiztosítás díja</t>
  </si>
  <si>
    <t>ingatlanbiztosítás fizetésének gyakorisága</t>
  </si>
  <si>
    <t>Kamatértesítő megküldésének módja</t>
  </si>
  <si>
    <t>Kamatértesítő</t>
  </si>
  <si>
    <t>Postán</t>
  </si>
  <si>
    <t>elektronikusan</t>
  </si>
  <si>
    <t>kamatértesítő küldésének díja</t>
  </si>
  <si>
    <t>Új lakás építés</t>
  </si>
  <si>
    <t>Lakás bővítés</t>
  </si>
  <si>
    <t>Az alábbi költségek -amennyiben a Bank számára megadta- ugyancsak tartalmazza a THM:</t>
  </si>
  <si>
    <t>ingatlan biztosítás összege</t>
  </si>
  <si>
    <t>Millennium Kedvezményre jogosult?</t>
  </si>
  <si>
    <t>Komplex Anna</t>
  </si>
  <si>
    <t>THM akció nélkül</t>
  </si>
  <si>
    <t>Folyósítási akció nélkül</t>
  </si>
  <si>
    <t>Folyósítási jutalék akcióban*</t>
  </si>
  <si>
    <t>THM akcióban* a kezdeti díjak elnegedése /visszatérítésével, egyéb kedvezményeket figyelembe nem véve</t>
  </si>
  <si>
    <t>Tulajdoni lap díja (fedezetenként fizetendő a Földhivatalnak)</t>
  </si>
  <si>
    <t>Tulajdoni lap és Térképmásolat Takarnetről történő lekérdezésének díja  (Földhivatalnak fizetendő)</t>
  </si>
  <si>
    <r>
      <t xml:space="preserve">A kölcsönszerződés szerint lakóingatlan vásárlása, építése, bővítése, korszerűsítése vagy felújítása céljából nyújtott hitel első alkalommal történő kiváltásakor GRÁNIT Lakáshitel kerül nyújtásra.
</t>
    </r>
    <r>
      <rPr>
        <sz val="10"/>
        <rFont val="Tahoma"/>
        <family val="2"/>
        <charset val="238"/>
      </rPr>
      <t>A 2017.04.10-től igényelt, GRÁNIT Bank által folyósított hitel nem fordítható GRÁNIT Bank által nyújtott hitel elő-, végtörlesztésére.</t>
    </r>
  </si>
  <si>
    <t>BUBOR alk.vége</t>
  </si>
  <si>
    <t>KALKULÁCIÓ KÉSZÍTÉSÉNEK DÁTUMA:</t>
  </si>
  <si>
    <t>Átárazás előtti nap</t>
  </si>
  <si>
    <t xml:space="preserve">Amennyiben panasza van, kérjük, vegye fel a kapcsolatot GRÁNIT Bank Zrt. Ügyfélszolgálatával (cím: 1095 Budapest, Lechner Ödön fasor 8.) Panaszát bejelentheti telefonon keresztül a +36-1-5100-527-es telefonszámon vagy e-mailen a panasz@granitbank.hu e-mail címen. A panasz kezelésére rendelkezésre álló idő legfeljebb 30 nap.
Amennyiben a panasza helyben nem rendeződik az Ön számára kielégítően, a következő szervezetekhez is fordulhat: Pénzügyi Békéltető Testület (1013 Budapest, Krisztina krt. 39., levelezési cím: H-1525 Budapest, BKKP Pf.: 172.).
Tájékoztatjuk, hogy a hitelintézetekről és a pénzügyi vállalkozásokról szóló 2013. évi CCXXXVII. törvény, valamint a 28/2014 (VII.23.) MNB rendelet alapján, a Magyar Nemzeti Bankról szóló törvény szerinti fogyasztóvédelmi rendelkezések megsértése esetén a Magyar Nemzeti Banknál fogyasztóvédelmi eljárást kezdeményezhet, vagy a szerződés létrejöttével, érvényességével, joghatásaival és megszűnésével, továbbá a szerződésszegéssel és annak joghatásaival kapcsolatos jogvita esetén bírósághoz fordulhat, vagy a Pénzügyi Békéltető Testület eljárását kezdeményezheti. A Bank a Pénzügyi Békéltető Testület felé alávetésről szóló nyilatkozatot nem tett. A Pénzügyi Békéltető Testület elérhetőségei: 1013 Budapest, Krisztina krt. 39., levelezési cím: H-1525 Budapest BKKP Pf.: 172. , tel.: 06-1-489-9700, 06-80-203-776, email: pbt@mnb.hu. A Magyar Nemzeti Bank Pénzügyi Fogyasztóvédelmi Központ aktuális elérhetőségei: (ugyfelszolgalat@mnb.hu, 1534 Budapest BKKP Postafiók: 777., tel.: + 36 80 203 776) 
A Bank a Magyar Nemzeti Bank honlapján a Pénzügyi Békéltető Testület eljárásának kezdeményezése, illetve az Magyar Nemzeti Bank fogyasztóvédelmi ellenőrzési eljárásának kezdeményezésére irányuló kérelem (pénzügyi fogyasztóvédelmi beadvány) benyújtása céljára rendszeresített formanyomtatványokat a következő elérhetőségek valamelyikére beérkezett igény esetén díjmentesen küldi meg az Ügyfél részére. </t>
  </si>
  <si>
    <t>Kelt: Budapest, ……………………………………………………….....</t>
  </si>
  <si>
    <r>
      <t>*</t>
    </r>
    <r>
      <rPr>
        <sz val="10"/>
        <color rgb="FFFF0000"/>
        <rFont val="Tahoma"/>
        <family val="2"/>
        <charset val="238"/>
      </rPr>
      <t>2018. június 30</t>
    </r>
    <r>
      <rPr>
        <sz val="10"/>
        <color theme="1"/>
        <rFont val="Tahoma"/>
        <family val="2"/>
        <charset val="238"/>
      </rPr>
      <t xml:space="preserve">-ig hiánytalanul befogadott, </t>
    </r>
    <r>
      <rPr>
        <sz val="10"/>
        <color rgb="FFFF0000"/>
        <rFont val="Tahoma"/>
        <family val="2"/>
        <charset val="238"/>
      </rPr>
      <t>2018. szeptember 30</t>
    </r>
    <r>
      <rPr>
        <sz val="10"/>
        <color theme="1"/>
        <rFont val="Tahoma"/>
        <family val="2"/>
        <charset val="238"/>
      </rPr>
      <t xml:space="preserve">-ig folyósított piaci kamatozású GRÁNIT Lakáshitel és GRÁNIT Szabad felhasználású hitel esetén a Bank
• a kamatfelárból 0,50%. kedvezményt ad, amennyiben Adósok együttesen - legalább havi 250 000 Ft összegű - rendszeres, bankszámlára érkező jövedelemmel rendelkeznek és vállalják, hogy azt a kölcsön futamideje alatt a GRÁNIT Banknál vezetett bankszámlára utaltatják,
• a kamatfelárból 0,55%. kedvezményt ad, amennyiben a folyósított kölcsönösszeg eléri vagy meghaladja a 7 000 000 Ft-ot,
• folyósítási jutalékot nem számít fel,
továbbá az ügyfél által harmadik fél felé megfizetett fizetendő díjakból a Bank visszatéríti az ügyfélnek a hitel folyósításakor:
• egy ingatlan Fedezet értékelési díját (36.300 Ft) és
• a közjegyzői okiratba foglalás díját, de maximum 40.000 Ft-ot és
• a folyósítást közvetlenül megelőző Ingatlan felülvizsgálati díját (12.700 Ft), azon ingatlan megvásárlása esetén, amelynek felépítését a Bank vállalati lakásépítési projekthitellel finanszíroz. </t>
    </r>
  </si>
  <si>
    <t>Kelt: Budapest, …...…………..……………………………..</t>
  </si>
  <si>
    <t>Név:    ……………………………………………………………………………………</t>
  </si>
  <si>
    <t>SZIG:   ……………………………………………………………………………………</t>
  </si>
  <si>
    <t>Kelt: Budapest, ....</t>
  </si>
  <si>
    <t>A kölcsön célja új, önállóan forgalomképes lakóingatlan építésének finanszírozása, ezen belül: családi lakóház építése, családi házon tetőtér beépítés, emeletráépítés, (külön bejáratú, önállóan forgalomképes új lakás kialakítása), meglévő társasház padlásterében önálló lakás kialakítása, társasház, illetve többlakásos építkezés, melynek során azonos helyrajzi számú önálló telken közös tulajdonnal is rendelkező több lakás jön létre azzal, hogy az egyes lakások önállóan forgalomképesek. Jellemzően: ikerház, sorház.</t>
  </si>
  <si>
    <r>
      <t xml:space="preserve">- A fedezetül felajánlott ingatlan(ok)ra a Kölcsönszerződésben szereplő hitelösszeg 130%-nak mértékéig alapított </t>
    </r>
    <r>
      <rPr>
        <b/>
        <sz val="11"/>
        <rFont val="Tahoma"/>
        <family val="2"/>
        <charset val="238"/>
      </rPr>
      <t>önálló zálogjog, és azt biztosító elidegenítési és terhelési tilalom</t>
    </r>
    <r>
      <rPr>
        <sz val="11"/>
        <rFont val="Tahoma"/>
        <family val="2"/>
        <charset val="238"/>
      </rPr>
      <t xml:space="preserve">.
A GRÁNIT Bank Zrt. kölcsönt csak Magyarország területén fekvő, magánszemély tulajdonában álló, önállóan forgalomképes, per-teher és igénymentes ingatlanon alapított önálló zálogjog fedezete mellett nyújt. A Bank által elfogadott fedezetek köre:
- lakóingatlanok, ideértve a társasházi, vagy sorházi öröklakást, szövetkezeti lakást, önálló lakást, vagy egyéb lakás céljára szolgáló helyiségeket; 
-  üdülő, hétvégi ház, 
- garázs, (önállóan forgalomképes),
- építési telek ingatlan
-  tároló (kiegészítő fedezetként)
Egyedi elbírálással elfogadható fedezetek köre:  gazdasági épület, iroda, üzlethelyiség, egyéb ingatlan.
</t>
    </r>
    <r>
      <rPr>
        <b/>
        <sz val="11"/>
        <rFont val="Tahoma"/>
        <family val="2"/>
        <charset val="238"/>
      </rPr>
      <t>- Ingatlanfedezeti vagyonbiztosítás</t>
    </r>
    <r>
      <rPr>
        <sz val="11"/>
        <rFont val="Tahoma"/>
        <family val="2"/>
        <charset val="238"/>
      </rPr>
      <t xml:space="preserve">
A  biztosítékul lekötött ingatlanokra - amennyiben a tulajdonos ilyen biztosítással még nem rendelkezik - teljes körű  vagyonbiztosítást kell kötni, és a biztosítási összeget a kölcsön és járulékai erejéig a GRÁNIT Bankra engedményezni. A hitelfelvevő/zálogkötelezett a kölcsönszerződés fennállásáig a Bank hozzájárulása nélkül a biztosítási szerződést a Bank számára hátrányosan nem módosíthatja, nem szüntetheti meg és köteles folyamatosan díjfizetéssel fedezni.
- </t>
    </r>
    <r>
      <rPr>
        <b/>
        <sz val="11"/>
        <rFont val="Tahoma"/>
        <family val="2"/>
        <charset val="238"/>
      </rPr>
      <t>Hitelfedezeti életbiztosítás</t>
    </r>
    <r>
      <rPr>
        <sz val="11"/>
        <rFont val="Tahoma"/>
        <family val="2"/>
        <charset val="238"/>
      </rPr>
      <t xml:space="preserve"> (egyedüli Adós esetén, amennyiben az igényelt hitel összege és a fedezül felajánlott ingatlan forgalmi értékének aránya meghaladja a 60%-ot)
Az Adós személyére vonatkozóan - amennyiben ilyen biztosítással még nem rendelkezik - legalább a kölcsön összegére, a teljes futamidőre szóló hitelfedezeti életbiztosítás megkötése, amelynek kedvezményezettje a GRÁNIT Bank.</t>
    </r>
  </si>
  <si>
    <r>
      <t xml:space="preserve">- A jelzáloghitel törlesztéséhez szükséges pénzeszközök elhelyezésé céljából a GRÁNIT Banknál vezetett bankszámla szükséges. Adós az aktuálisan értékesített bármely lakossági bankszámlacsomagot választhatja, amely feltételét teljesíteni tudja. A GRÁNIT Sztár számlacsomag egy feltételhez nem kötött bankszámla, amelynél a havi számlavezetés, a forint jóváírás elszámolása, a pénztári befizetés valamint a hitel törlesztés beszedése díjmentes. Tehát amennyiben az ügyfél kizárólag a GRÁNIT Banki hitel törlesztésére használja a GRÁNIT Sztár számlacsomagot, azt díj-, költség- és egyéb fizetési kötelezettség mentesen teheti meg, de amennyiben a hitel törlesztésén kívül - az ügyfél saját döntése szerint - másra is használja a bankszámlát, ennek költségeit a hatályos Lakossági Bankszámlákról és Kapcsolódó Szolgáltatásokról szóló Hirdetmény tartalmazza.
- A Bank előírja a kölcsön fedezetéül szolgáló ingatlan(ok)ra a teljeskörű, legalább az ingatlan forgalmi értékére  szóló </t>
    </r>
    <r>
      <rPr>
        <b/>
        <sz val="11"/>
        <rFont val="Tahoma"/>
        <family val="2"/>
        <charset val="238"/>
      </rPr>
      <t>vagyonbiztosítás</t>
    </r>
    <r>
      <rPr>
        <sz val="11"/>
        <rFont val="Tahoma"/>
        <family val="2"/>
        <charset val="238"/>
      </rPr>
      <t xml:space="preserve"> megkötésért, melyet a GRÁNIT Bankra szükséges engedményezni. Az ingatlanra megkötött vagyonbiztosítás után fizetendő biztosítási díjat a biztosítók egyedi díjszabásuk szerint határozzák meg. A biztosítást a teljes futamidő alatt fent kell tartani!
- A Bank minden olyan kölcsönügylet esetében előírja az Adós személyére és legalább a kölcsön összegére vonatkozó hitelfedezeti (kockázati)</t>
    </r>
    <r>
      <rPr>
        <b/>
        <sz val="11"/>
        <rFont val="Tahoma"/>
        <family val="2"/>
        <charset val="238"/>
      </rPr>
      <t xml:space="preserve"> életbiztosítás</t>
    </r>
    <r>
      <rPr>
        <sz val="11"/>
        <rFont val="Tahoma"/>
        <family val="2"/>
        <charset val="238"/>
      </rPr>
      <t xml:space="preserve"> megkötését, amelynek kedvezményezettje a GRÁNIT Bank, ahol Adóstárs bevonására nem kerül sor és az igényelt hitelösszeg és a fedezül felajánlott ingatlan forgalmi értékének aránya meghaladja a 60%-ot. Az életbiztosítás díját a teljes futamidő alatt az adósnak kell fizetnie. Az életbiztosítás után fizetendő díjat a biztosítók egyedi díjszabásuk szerint határozzák meg.
Az Adós bármely biztosítóval köthet vagyon-, illetve kockázati életbiztosítást, a fenti feltételek teljesülése mellett.</t>
    </r>
  </si>
  <si>
    <t>A kölcsön biztosítéka minden esetben magánszemély tulajdonában álló, Magyarország területén lévő, önállóan forgalomképes lakóingatlanon alapított és az  ingatlan-nyilvántartásba a Kölcsönszerződésben szereplő hitelösszeg 130%-ra bejegyzett önálló zálogjog  és elidegenítési és terhelési tilalom.</t>
  </si>
  <si>
    <r>
      <rPr>
        <b/>
        <sz val="11"/>
        <rFont val="Tahoma"/>
        <family val="2"/>
        <charset val="238"/>
      </rPr>
      <t xml:space="preserve">A fogyasztónak a következő kötelezettségeket kell teljesítenie ahhoz, hogy az ebben a dokumentumban ismertetett feltételekkel juthasson hitelhez:
Bankszámla nyitása: </t>
    </r>
    <r>
      <rPr>
        <sz val="11"/>
        <rFont val="Tahoma"/>
        <family val="2"/>
        <charset val="238"/>
      </rPr>
      <t xml:space="preserve">a kölcsön törlesztése csak lakossági GRÁNIT bankszámláról történhet, ezért bankszámla nyitása és a hitel teljes futamideje alatt történő fenntartása szükséges. Adós az aktuálisan értékesített  bankszámlacsomagok közül bármelyiket választhatja, amelyik feltételét teljesíteni tudja. A GRÁNIT Sztár számlacsomag egy feltétehez nem kötött bankszámla, amelynél a havi számlavezetés, a forint jóváírás elszámolása valamint a pénztári befizetés díjmentesek, az egyéb kondícióit pedig a Lakossági Bankszámlákról és Kapcsolódó Szolgáltatásokról szóló Hirdetmény tartalmazza.
</t>
    </r>
    <r>
      <rPr>
        <b/>
        <sz val="11"/>
        <rFont val="Tahoma"/>
        <family val="2"/>
        <charset val="238"/>
      </rPr>
      <t>Vagyonbiztosítás:</t>
    </r>
    <r>
      <rPr>
        <sz val="11"/>
        <rFont val="Tahoma"/>
        <family val="2"/>
        <charset val="238"/>
      </rPr>
      <t xml:space="preserve"> A Bank előírja a kölcsön fedezetéül szolgáló ingatlan(ok)ra a teljeskörű, legalább az ingatlan forgalmi értékére  szóló vagyonbiztosítást. A biztosítást a teljes futamidő alatt fent kell tartani! A vagyonbiztosítás díja biztosító társaságonként változó, egyedi díjszabás szerint. A vagyonbiztosítás díját a biztosító felé, a biztosító által meghatározott határidőre kell teljesíteni. 
</t>
    </r>
    <r>
      <rPr>
        <b/>
        <sz val="11"/>
        <rFont val="Tahoma"/>
        <family val="2"/>
        <charset val="238"/>
      </rPr>
      <t xml:space="preserve">Hitelfedezeti életbiztosítás: </t>
    </r>
    <r>
      <rPr>
        <sz val="11"/>
        <rFont val="Tahoma"/>
        <family val="2"/>
        <charset val="238"/>
      </rPr>
      <t xml:space="preserve">A Bank minden olyan kölcsönügylet esetében előírja az Adós személyére a hitelfedezeti (kockázati) életbiztosítás megkötését, ahol Adóstárs bevonására nem kerül sor és az igényelt hitel összege és a fedezül felajánlott ingatlan forgalmi értékének aránya meghaladja a 60%-ot. Az életbiztosítás díját a teljes futamidő alatt az adósnak kell fizetnie. A biztosítás díja biztosító társaságonként változó, egyedi díjszabás szerint. Az életbiztosítás díját a biztosító felé, a biztosító által meghatározott határidőre kell teljesíteni. 
</t>
    </r>
    <r>
      <rPr>
        <b/>
        <sz val="11"/>
        <color theme="1"/>
        <rFont val="Tahoma"/>
        <family val="2"/>
        <charset val="238"/>
      </rPr>
      <t/>
    </r>
  </si>
  <si>
    <t>Ingatlan fedezet mellett nyújtott annuitásos (egyenletes törlesztésű) jelzáloghitel, melynek fedezetül felajánlott ingatlan(ok)ra a Bank a Kölcsönszerződésben szereplő hitelösszeg 130%-ra önálló zálogjogot és azt biztosító elidegenítési és terhelési tilalmat jegyeztet be.</t>
  </si>
  <si>
    <t>A szerződés aláírásával az Adósok kötelezettséget vállalnak arra, hogy a kölcsönszerződésben foglaltakat (különös tekintettel a fizetési kötelezettségekre) maradéktalanul teljesítik. Ha bármilyen okból ennek nem tudnak eleget tenni, az szerződésszegésnek minősül és maga után vonja a szerződés azonnali hatályú felmondását, mellyel a még fennálló teljes tartozása azonnali hatállyal és egy összegben esedékessé válik. Zálogkötelezettek tudomásul veszik, hogy a hitel felmondását követően a Banknak lehetősége van az önálló zálogjogot harmadik fél részére részben vagy egészben átruházni. Továbbá (függetlenül a szerződés felmondásától) a törvényi feltételek teljesülése esetén az Adósok adatai bekerülhetnek a Központi Hitelinformációs Rendszerbe (röviden KHR), amely a későbbi hitelfelvételek során hátrányosan érintheti őket. A kölcsön- és zálogszerződés felmondásának okait a Bank hatályos Üzletszabályzata, a Kockázatvállalással kapcsolatos Lakossági ügyletek ÁSZF-je és az aláírt szerődés tartalmazza. A szerződés felmondásával valamint a követelés érvényesítésével kapcsolatban (pl. bírósági végrehajtás során) felmerülő valamennyi költség az Adósokat terheli. A felmondását megelőzően a Bank az Adósoknak, Zálogkötelezettnek küldött írásbeli fizetési felszólításban felhívja figyelmet a teljes fennálló és a lejárt tartozás összegére, a fizetendő kamat és késedelmi kamat mértékére, valamint a nemfizetés esetén teljesítendő további kamatteherre és a tartozás rendezésének elmaradása esetén a várható jogkövetkezményekre. Ezzel együtt bemutatja az Adósoknak a szerződés megkötésétől kezdődően – egyes évekre összesítve, de a külön kérésére havi bontásban is – teljesített törlesztő részletek, a visszafizetett tőkeösszeg, az elszámolt kamat, késedelmi kamat és egyéb költségek, továbbá a tőkésített kamat és a fennálló tartozás alakulását.
Amennyiben a kölcsön nem kerül visszafizetésre, a Bank a követelését a hatályos Üzletszabályzata, a Kockázatvállalással kapcsolatos Lakossági ügyletek ÁSZF-je és a kölcsön- és zálogszerződésben foglaltak szerint fogja érvényesíteni, ide értve, de nem kizárólagosan: a Banknak jogában áll az Adós bármely bankszámláját az ügyfél megkérdezése nélkül a követelés összegének erejéig megterhelni, a követelés harmadik fél részé renegedményezni vagy bírósági végrehajtás kezdeményezni a hitel fedezetéül szolgáló ingatlan(ok) valamint az Adós bármely ingó és ingatlan vagyonára nézve, melynek keretében a Zálogkötelezett akár a biztosítékul szolgáló ingatlan tulajdonjogát is elveszítheti.</t>
  </si>
  <si>
    <t>A kölcsön biztosítéka a fedezetül felajánlott, magánszemély tulajdonában álló, Magyarország területén fekvő, önálló forgalomképes ingatlanra, a Bank Zrt. javára  alapított, a Kölcsönszerződésben feltüntetett hitelösszeg 130%-ra bejegyzett önálló zálogjog és azt biztosító elidegenítési és terhelési tilalom.
Fedezetként elfogadható ingatlantípusok:
• lakóingatlanok, ideértve a társasházi, vagy sorházi öröklakást, szövetkezeti lakást, önálló lakást, vagy egyéb lakás céljára szolgáló helyiségeket
• üdülő, hétvégi ház, 
• garázs, gépkocsibeálló, tároló (önállóan forgalomképes, önállóan nem fogadható el fedezetként) 
• építési telek ingatlan
• tároló (kiegészítő fedezetként)</t>
  </si>
  <si>
    <t>n/a</t>
  </si>
  <si>
    <r>
      <t>Kamat (évi)</t>
    </r>
    <r>
      <rPr>
        <u/>
        <vertAlign val="superscript"/>
        <sz val="10"/>
        <rFont val="Tahoma"/>
        <family val="2"/>
        <charset val="238"/>
      </rPr>
      <t>(9)</t>
    </r>
    <r>
      <rPr>
        <b/>
        <u/>
        <sz val="10"/>
        <rFont val="Tahoma"/>
        <family val="2"/>
        <charset val="238"/>
      </rPr>
      <t xml:space="preserve">
</t>
    </r>
    <r>
      <rPr>
        <b/>
        <sz val="9"/>
        <rFont val="Tahoma"/>
        <family val="2"/>
        <charset val="238"/>
      </rPr>
      <t>kedvezmény nélkül</t>
    </r>
  </si>
  <si>
    <t>THM-számítás a Hirdetménybe</t>
  </si>
  <si>
    <t>kölcsönösszeg</t>
  </si>
  <si>
    <t>futamidő</t>
  </si>
  <si>
    <t>szlavez.ktg.</t>
  </si>
  <si>
    <t>foly.jutalék</t>
  </si>
  <si>
    <t>fedezetértékelés díja</t>
  </si>
  <si>
    <t>tullap lekérdezés díja</t>
  </si>
  <si>
    <t>akciós</t>
  </si>
  <si>
    <t>Lakáshitel, 3hónapos</t>
  </si>
  <si>
    <t>THM:</t>
  </si>
  <si>
    <t>jelzálog bejegyzés díja</t>
  </si>
  <si>
    <t>Lakáshitel, 5éves</t>
  </si>
  <si>
    <t>Lakáshitel, 10éves</t>
  </si>
  <si>
    <t>Szab.fel.hitel, 3hónapos</t>
  </si>
  <si>
    <t>Szab.fel.hitel, 5éves</t>
  </si>
  <si>
    <t>Szab.fel.hitel, 10éves</t>
  </si>
  <si>
    <t>közjegyzői okirat díja</t>
  </si>
  <si>
    <t>Lakáshitel, 3hónapos JÖVUTALÁS NÉLKÜL</t>
  </si>
  <si>
    <t>Lakáshitel, 5éves JÖVUTALÁS NÉLKÜL</t>
  </si>
  <si>
    <t>Lakáshitel, 10éves JÖVUTALÁS NÉLKÜL</t>
  </si>
  <si>
    <t>Szab.fel.hitel, 3hónapos JÖVUTALÁS NÉLKÜL</t>
  </si>
  <si>
    <t>Szab.fel.hitel, 5éves JÖVUTALÁS NÉLKÜL</t>
  </si>
  <si>
    <t>Szab.fel.hitel, 10éves JÖVUTALÁS NÉLKÜL</t>
  </si>
  <si>
    <t>rend.tartási díj</t>
  </si>
  <si>
    <t>többrészletű 1. részfoly.</t>
  </si>
  <si>
    <t>1. részfoly hónapja</t>
  </si>
  <si>
    <t>2. részfoly hónapja</t>
  </si>
  <si>
    <t>ingatlan felülvizsgálati díj</t>
  </si>
  <si>
    <r>
      <rPr>
        <b/>
        <sz val="10"/>
        <rFont val="Tahoma"/>
        <family val="2"/>
        <charset val="238"/>
      </rPr>
      <t xml:space="preserve">Kamat mértéke, </t>
    </r>
    <r>
      <rPr>
        <sz val="10"/>
        <rFont val="Tahoma"/>
        <family val="2"/>
        <charset val="238"/>
      </rPr>
      <t xml:space="preserve">amennyiben az Adósok rendszeres jövedelme NEM a GRÁNIT Banknál vezetett bankszámlára érkezik. </t>
    </r>
  </si>
  <si>
    <t>Adósok együttes nettó (bankszámlára érkező) jövedelme eléri a 300 000 Ft-ot?</t>
  </si>
  <si>
    <t>Egy-vagy többrészletű</t>
  </si>
  <si>
    <t>egyrészletű</t>
  </si>
  <si>
    <t>többrészletű</t>
  </si>
  <si>
    <t>Újépítésű lakás vásárlás</t>
  </si>
  <si>
    <t>Millennium kedvezmény</t>
  </si>
  <si>
    <t>300eFt bérátutalás</t>
  </si>
  <si>
    <t>3hónap</t>
  </si>
  <si>
    <t>5év</t>
  </si>
  <si>
    <t>10év</t>
  </si>
  <si>
    <t>LAKÁSCÉLÚ KÖLCSÖN - 3hó</t>
  </si>
  <si>
    <t>LAKÁSCÉLÚ KÖLCSÖN - 5év</t>
  </si>
  <si>
    <t>LAKÁSCÉLÚ KÖLCSÖN - 10év</t>
  </si>
  <si>
    <t>3hó</t>
  </si>
  <si>
    <t>SZABFEL KÖLCSÖN - 3hó</t>
  </si>
  <si>
    <t>SZABFEL KÖLCSÖN - 5év</t>
  </si>
  <si>
    <t>SZABFEL KÖLCSÖN - 10év</t>
  </si>
  <si>
    <t>Prémium1</t>
  </si>
  <si>
    <t>Prémium2</t>
  </si>
  <si>
    <t>Kiváló1</t>
  </si>
  <si>
    <t>Kiváló2</t>
  </si>
  <si>
    <t>Jó</t>
  </si>
  <si>
    <t>Ügyleti kamatláb</t>
  </si>
  <si>
    <t>Törlesztőrészlet</t>
  </si>
  <si>
    <t>Takarnet / földhivatali díjszabás szerint - hiteles földhivatali tulajdoni lap díja:</t>
  </si>
  <si>
    <t>életbiztosítás (egyedüli Adós, ügyfél választ)</t>
  </si>
  <si>
    <t>kamat3hó</t>
  </si>
  <si>
    <t>kamat5év</t>
  </si>
  <si>
    <t>kamat10év</t>
  </si>
  <si>
    <t>tőketörl</t>
  </si>
  <si>
    <t>kamatfiz</t>
  </si>
  <si>
    <t>tőke marad</t>
  </si>
  <si>
    <t>thm c/f</t>
  </si>
  <si>
    <r>
      <t>Teljes hiteldíj:</t>
    </r>
    <r>
      <rPr>
        <sz val="8"/>
        <color theme="6" tint="-0.249977111117893"/>
        <rFont val="Tahoma"/>
        <family val="2"/>
        <charset val="238"/>
      </rPr>
      <t xml:space="preserve"> </t>
    </r>
    <r>
      <rPr>
        <sz val="9"/>
        <color theme="6" tint="-0.249977111117893"/>
        <rFont val="Tahoma"/>
        <family val="2"/>
        <charset val="238"/>
      </rPr>
      <t>(a teljes futamidő alatt a tőketartozáson felül fizetett összeg)</t>
    </r>
  </si>
  <si>
    <t>JELEN TÁJÉKOZTATÓ NEM TELJESKÖRŰ ÉS NEM MINŐSÜL AJÁNLATTÉTELNEK!
A FELTÜNTETETT KONDÍCIÓK CSAK TÁJÉKOZTATÓ JELLEGŰEK, A BANK A BÍRÁLAT JOGÁT MINDEN ESETBEN FENNTARTJA.</t>
  </si>
  <si>
    <t>egyrészletű folyósítás</t>
  </si>
  <si>
    <t>többrészletű folyósítás</t>
  </si>
  <si>
    <t>többrészletű folyósítás:</t>
  </si>
  <si>
    <t>első (hónap):</t>
  </si>
  <si>
    <t>második (hónap):</t>
  </si>
  <si>
    <t>Rendelkezésre tartási díj</t>
  </si>
  <si>
    <t>ebből: kamatfelár (kedvezménnyel):</t>
  </si>
  <si>
    <t>ebből: referencia-kamat:</t>
  </si>
  <si>
    <t>rendtartdíj</t>
  </si>
  <si>
    <t>nem kerül a THM-be!</t>
  </si>
  <si>
    <t>Munkabérátutalás kedvezmény - változó kamatosok</t>
  </si>
  <si>
    <t>Munkabérátutalás kedvezmény - fix kamatosok</t>
  </si>
  <si>
    <r>
      <rPr>
        <sz val="10"/>
        <rFont val="Tahoma"/>
        <family val="2"/>
        <charset val="238"/>
      </rPr>
      <t>1,50%</t>
    </r>
    <r>
      <rPr>
        <sz val="9"/>
        <rFont val="Tahoma"/>
        <family val="2"/>
        <charset val="238"/>
      </rPr>
      <t xml:space="preserve">,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t>
    </r>
    <r>
      <rPr>
        <sz val="10"/>
        <rFont val="Tahoma"/>
        <family val="2"/>
        <charset val="238"/>
      </rPr>
      <t>2,00%</t>
    </r>
  </si>
  <si>
    <t>bankszámla típusa</t>
  </si>
  <si>
    <t>törlesztések díja</t>
  </si>
  <si>
    <t>hitelcél</t>
  </si>
  <si>
    <t>rendszeres jövedelem GRÁNIT bankszámlára érkezik?</t>
  </si>
  <si>
    <t>ingatlanfedezetek száma</t>
  </si>
  <si>
    <t>helyszíni szemlék száma (építés/bővítés)</t>
  </si>
  <si>
    <t>akciós?</t>
  </si>
  <si>
    <t>igényelt kölcsön összege</t>
  </si>
  <si>
    <t>futamidő hónapban</t>
  </si>
  <si>
    <t>millennium kedvezményre jogosult?</t>
  </si>
  <si>
    <t>egyszeri díjak összesen:</t>
  </si>
  <si>
    <t>életbiztosítás összege</t>
  </si>
  <si>
    <t>életbiztosítás fizeteésének gyakorisága</t>
  </si>
  <si>
    <t>kamatértesítő küldésének módja</t>
  </si>
  <si>
    <t>áruhitel</t>
  </si>
  <si>
    <t>Ingatlanfedezetek adatai</t>
  </si>
  <si>
    <t>1. ingatlanfedezet adatai</t>
  </si>
  <si>
    <t>2. ingatlanfedezet adatai</t>
  </si>
  <si>
    <t>3. ingatlanfedezet adatai</t>
  </si>
  <si>
    <t>4. ingatlanfedezet adatai</t>
  </si>
  <si>
    <t>töresztési múlt (hitelkiváltáshoz)</t>
  </si>
  <si>
    <t>KOMLEX KALKULÁTOR ALAPJÁN</t>
  </si>
  <si>
    <t>ez mire kell?</t>
  </si>
  <si>
    <t>Fedezeti ingatlan(ok) piaci értéke</t>
  </si>
  <si>
    <t>A háztartás összes szabad jövedelme</t>
  </si>
  <si>
    <r>
      <t>Teljes hiteldíj</t>
    </r>
    <r>
      <rPr>
        <sz val="7"/>
        <color theme="6" tint="-0.499984740745262"/>
        <rFont val="Tahoma"/>
        <family val="2"/>
        <charset val="238"/>
      </rPr>
      <t xml:space="preserve"> (a teljes futamidő alatt a tőketartozáson felül fizetett összeg)</t>
    </r>
  </si>
  <si>
    <t>Ingatlanfedezet alapján nyújtható kölcsönösszeg</t>
  </si>
  <si>
    <t>JTM szabályok alapján nyújtható kölcsönösszeg</t>
  </si>
  <si>
    <t>Hitelkiváltás esetén nyújtható maximális kölcsönösszeg</t>
  </si>
  <si>
    <t>Maximálisan nyújtható kölcsönösszeg</t>
  </si>
  <si>
    <t>helyszíni szemlék díja</t>
  </si>
  <si>
    <t>kamatfelár (kedvezménnyel)</t>
  </si>
  <si>
    <t>10 éves kamatperiódussal</t>
  </si>
  <si>
    <t>5 éves kamatperiódussal</t>
  </si>
  <si>
    <r>
      <t>Akciós THM</t>
    </r>
    <r>
      <rPr>
        <b/>
        <strike/>
        <vertAlign val="superscript"/>
        <sz val="10"/>
        <color rgb="FFFF0000"/>
        <rFont val="Tahoma"/>
        <family val="2"/>
        <charset val="238"/>
      </rPr>
      <t>(19)</t>
    </r>
    <r>
      <rPr>
        <b/>
        <strike/>
        <sz val="10"/>
        <color rgb="FFFF0000"/>
        <rFont val="Tahoma"/>
        <family val="2"/>
        <charset val="238"/>
      </rPr>
      <t xml:space="preserve"> </t>
    </r>
    <r>
      <rPr>
        <b/>
        <strike/>
        <sz val="8"/>
        <color rgb="FFFF0000"/>
        <rFont val="Tahoma"/>
        <family val="2"/>
        <charset val="238"/>
      </rPr>
      <t>több részletű folyósítás</t>
    </r>
  </si>
  <si>
    <t>a ki nem folyósított hitelösszegre</t>
  </si>
  <si>
    <t xml:space="preserve">Alkalmanként a szerződésmódosítási kérelem benyújtásával egyidőben esedékes, minden, a futamidő alatt az ügyfél által kezdeményezett szerződésmódosítás esetén. Amennyiben a szerződésmódosítás nem jön létre, a díj nem kerül visszafizetésre. A futamidő hosszabbításáért nem kerül felszámításra szerződésmódosítási díj, amennyiben a futamidő meghosszabbítására a megelőző 5 éven belül nem került sor. Nem kerül felszámításra szerződésmódosítási díj a futamidő alatt egy alkalommal, amennyiben a futamidő hosszabbításra amiatt kerül sor, mert az Adós a szerződése alapján fennálló kötelezettsége teljesítésével legalább kilencven napos késedelemben van, és írásban kezdeményezi a futamidő meghosszabbítását legfeljebb öt évvel. </t>
  </si>
  <si>
    <t>Kamat/Kamatfelár kedvezmény</t>
  </si>
  <si>
    <t>Reprezentatív példák</t>
  </si>
  <si>
    <t>Hitelező</t>
  </si>
  <si>
    <t>Fedezet</t>
  </si>
  <si>
    <t>Hitelösszeg</t>
  </si>
  <si>
    <t>Konstrukció</t>
  </si>
  <si>
    <t>Havi törlesztő részlet</t>
  </si>
  <si>
    <t>Visszafizetendő teljes összeg</t>
  </si>
  <si>
    <t>Hitel teljes díja</t>
  </si>
  <si>
    <t>Törlesztőrészletek száma</t>
  </si>
  <si>
    <t>GRÁNIT Szabadfelhasználású hitel</t>
  </si>
  <si>
    <t>GRÁNIT Bank Zrt.</t>
  </si>
  <si>
    <t>a fedezeteként bevont ingatlan(ok)ra önálló zálogjog és elidegenítési és terhelési tilalom kerül bejegyzésre</t>
  </si>
  <si>
    <t>5 év</t>
  </si>
  <si>
    <t>10 év</t>
  </si>
  <si>
    <t>kamatperiódusonként változó</t>
  </si>
  <si>
    <t>240 db</t>
  </si>
  <si>
    <t>20 év</t>
  </si>
  <si>
    <t xml:space="preserve">A teljes hiteldíj mutató (THM) a hitel teljes díjának arányát fejezi ki a hitel teljes összegéhez viszonyítva éves alapon és százalékban kifejezve. A THM meghatározása az aktuális feltételek és a hatályos jogszabályok figyelembevételével történt, a feltételek változása esetén a mértéke módosulhat továbbá a THM mutató értéke nem tükrözi a hitel kamatkockázatát! A THM a 83/2010. (III.25.) Korm. rendelet és a 2009. évi CLXII. tv. szerint 5 millió Ft összegű, 20 éves futamidejű, egyösszegben kifolyósított, annuitásos törlesztésű hitelre került meghatározásra. A THM mutató számítása során egy fedezeti ingatlanra vonatkozó fedezet értékelési díj (mely akció keretében visszatérítésre kerül), fedezetbejegyzési díj (12.600 Ft), tulajdoni lap díja (6.250 Ft), továbbá az akció keretében 0 Ft folyósítási jutalék, a feltétel nélküli havi 0 Ft-os bankszámlavezetési díj (Sztár számlacsomag), a törlesztés beszedésének díja (0,0%), valamint a 0 Ft-os elektronikus kamatértesítő került figyelembe vételre. A jelzáloghitelek esetén a fedezetül bevont ingatlanra vonatkozóan vagyonbiztosítás, egyedüli igénylő és 60%-ot meghaladó hitel-fedezet arány esetén ügyfél által választott bármelyik biztosítónál az Adós személyére vonatkozó kockázati életbiztosítás, továbbá a szerződés közjegyzői okiratba foglalása szükséges, amely költségek nem kerülnek figyelembe vételre a THM-be.
</t>
  </si>
  <si>
    <t>az l sorszámú törlesztőrészlet vagy díjfizetés összege,</t>
  </si>
  <si>
    <r>
      <t>C</t>
    </r>
    <r>
      <rPr>
        <vertAlign val="subscript"/>
        <sz val="10"/>
        <rFont val="Tahoma"/>
        <family val="2"/>
        <charset val="238"/>
      </rPr>
      <t>k</t>
    </r>
    <r>
      <rPr>
        <sz val="10"/>
        <rFont val="Tahoma"/>
        <family val="2"/>
        <charset val="238"/>
      </rPr>
      <t>:</t>
    </r>
  </si>
  <si>
    <r>
      <t>D</t>
    </r>
    <r>
      <rPr>
        <vertAlign val="subscript"/>
        <sz val="10"/>
        <rFont val="Tahoma"/>
        <family val="2"/>
        <charset val="238"/>
      </rPr>
      <t>l</t>
    </r>
    <r>
      <rPr>
        <sz val="10"/>
        <rFont val="Tahoma"/>
        <family val="2"/>
        <charset val="238"/>
      </rPr>
      <t>:</t>
    </r>
  </si>
  <si>
    <r>
      <t>t</t>
    </r>
    <r>
      <rPr>
        <vertAlign val="subscript"/>
        <sz val="10"/>
        <rFont val="Tahoma"/>
        <family val="2"/>
        <charset val="238"/>
      </rPr>
      <t>k</t>
    </r>
    <r>
      <rPr>
        <sz val="10"/>
        <rFont val="Tahoma"/>
        <family val="2"/>
        <charset val="238"/>
      </rPr>
      <t>:</t>
    </r>
  </si>
  <si>
    <r>
      <t>s</t>
    </r>
    <r>
      <rPr>
        <vertAlign val="subscript"/>
        <sz val="10"/>
        <rFont val="Tahoma"/>
        <family val="2"/>
        <charset val="238"/>
      </rPr>
      <t>l</t>
    </r>
    <r>
      <rPr>
        <sz val="10"/>
        <rFont val="Tahoma"/>
        <family val="2"/>
        <charset val="238"/>
      </rPr>
      <t>:</t>
    </r>
  </si>
  <si>
    <t>A teljes hiteldíj mutató (THM) a hitel teljes díjának arányát fejezi ki a hitel teljes összegéhez viszonyítva éves alapon és százalékban kifejezve. A THM meghatározása az aktuális feltételek és a hatályos jogszabályok figyelembevételével történt, a feltételek változása esetén a mértéke módosulhat továbbá a THM mutató értéke nem tükrözi a hitel kamatkockázatát! A THM a 83/2010. (III.25.) Korm. rendelet és a 2009. évi CLXII. tv. szerint 5 millió Ft összegű, 20 éves futamidejű, egyösszegben kifolyósított, annuitásos törlesztésű hitelre került meghatározásra. A THM mutató számítása során egy fedezeti ingatlanra vonatkozó fedezet értékelési díj, fedezetbejegyzési díj (12.600 Ft), tulajdoni lap díja (6.250 Ft), továbbá a folyósítási jutalék, a feltétel nélküli havi 0 Ft-os bankszámlavezetési díj (Sztár számlacsomag), a törlesztés beszedésének díja (0,0%), valamint a 0 Ft-os elektronikus kamatértesítő került figyelembe vételre. A jelzáloghitelek esetén a fedezetül bevont ingatlanra vonatkozóan vagyonbiztosítás, egyedüli igénylő és 60%-ot meghaladó hitel-fedezet arány esetén ügyfél által választott bármelyik biztosítónál az Adós személyére vonatkozó kockázati életbiztosítás, továbbá a szerződés közjegyzői okiratba foglalása szükséges, amely költségek nem kerülnek figyelembe vételre a THM-be.</t>
  </si>
  <si>
    <r>
      <t>Akciós THM</t>
    </r>
    <r>
      <rPr>
        <b/>
        <vertAlign val="superscript"/>
        <sz val="10"/>
        <color rgb="FFFF0000"/>
        <rFont val="Tahoma"/>
        <family val="2"/>
        <charset val="238"/>
      </rPr>
      <t>(17), (19)</t>
    </r>
  </si>
  <si>
    <r>
      <t>THM</t>
    </r>
    <r>
      <rPr>
        <b/>
        <vertAlign val="superscript"/>
        <sz val="10"/>
        <rFont val="Tahoma"/>
        <family val="2"/>
        <charset val="238"/>
      </rPr>
      <t>(19)</t>
    </r>
  </si>
  <si>
    <r>
      <t>kamatfelár</t>
    </r>
    <r>
      <rPr>
        <b/>
        <vertAlign val="superscript"/>
        <sz val="9"/>
        <rFont val="Tahoma"/>
        <family val="2"/>
        <charset val="238"/>
      </rPr>
      <t>(9), (16)</t>
    </r>
  </si>
  <si>
    <t>3 havi kamatperiódusú ügyletnél</t>
  </si>
  <si>
    <t>5 vagy 10 éves kamatperiódusú ügyletnél</t>
  </si>
  <si>
    <t>2016.08.01 előtt kötött szerződéseknél</t>
  </si>
  <si>
    <t>2016.08.01 után kötött szerződéseknél</t>
  </si>
  <si>
    <t>2018.07.01-től befogadott hitelkérelmeknél</t>
  </si>
  <si>
    <t>2018.06.30-ig befogadott hitelkérelmeknél</t>
  </si>
  <si>
    <t>banklszlára jön a jövedelem (3hó vs 5/10év)</t>
  </si>
  <si>
    <t>első részlet aránya:</t>
  </si>
  <si>
    <t>Többrészletű folyósítás?</t>
  </si>
  <si>
    <t>adósok együttes nettó (bankszlára érkező) jövedelme eléri a kedvezménylimitet?</t>
  </si>
  <si>
    <t>a futamidő rövidülése a törlr.részlet-számításhoz a többrészletű képletekben:</t>
  </si>
  <si>
    <t>ide lehozzuk a többrészletű folyósítás aránybeállítóját - ha 100%-ra állítjuk, akkor egyrészletűként viselkedik</t>
  </si>
  <si>
    <t>választott kamatperiódus</t>
  </si>
  <si>
    <t>kamatperiódus-választó</t>
  </si>
  <si>
    <t>többrészletű folyósítás - a türelmi idővel</t>
  </si>
  <si>
    <t>EREDMÉNYEK:</t>
  </si>
  <si>
    <t>többrészletű folyósítás?</t>
  </si>
  <si>
    <t>hitelkiváltás vagy új hitel</t>
  </si>
  <si>
    <t>Egyrészletű?</t>
  </si>
  <si>
    <t>-ra nőne.</t>
  </si>
  <si>
    <t>kamat egyosszegu</t>
  </si>
  <si>
    <t>kamat tobbreszletu</t>
  </si>
  <si>
    <t>toke egyosszegu</t>
  </si>
  <si>
    <t>toke tobbreszeletu</t>
  </si>
  <si>
    <t>Választott kamatperiódus</t>
  </si>
  <si>
    <t>NE TÖRÖLD KI, EZEKNEK CSAK LÁTSZÓLAG NINCS HASZNUK: a szem.táj.tábla felt.formázásához kellenek!</t>
  </si>
  <si>
    <t>5éves alapár</t>
  </si>
  <si>
    <t>10éves alapár</t>
  </si>
  <si>
    <t>2.5. olyan hitelszerződés esetén, amely a 2016/1011/EU európai parlamenti és tanácsi rendelet 3. cikk (1) bekezdésének 3. pontjában meghatározott referenciamutatóra hivatkozik, a referenciamutatók és azok kezelőinek nevei, valamint következményei a fogyasztóra nézve.</t>
  </si>
  <si>
    <t>A GRÁNIT Bank által nyújtott piaci kamatozású, REFERENCIA KAMATLÁBHOZ KÖTÖTT VÁLTOZÓ KAMATOZÁSÚ HITELEK esetében a 2016/1011/EU európai parlamenti és tanácsi rendelet 3. cikk (1) bekezdésének 3. pontjában meghatározottak szerint referencia mutatónak a hitel kamatozása tekintetében a 3 havi BUBOR, a kamatfelár változtatás tekintetében a 3 éves állampapír piaci referenciahozama tekintendő.
A 3 havi BUBOR (Budapesti Bankközi Forint Hitelkamatláb) előállítását és kezelését a Magyar Nemzeti Bank (MNB) végzi. A 3 havi BUBOR csökkenése a hitelkamat csökkenését, növekedése annak emelkedését eredményezi; ami alapján a törlesztő részlet is csökken ill. nő. A BUBOR változása miatt a hitel kamata minden év január 10-én, április 10-én, július 10-én és október 10-én módosul az előző hónap utolsó munkanapja előtt 2 nappal érvényes értékre.
Az alkalmazott Kamatfelár-változtatási mutató (H1F3) a 3 éves állampapír referencia hozamának változását veszi alapúl. A 3 éves állampapír referencia hozamának kezelője az Államadósság Kezelő Központ Zrt. (ÁKK). Az alkalmazott Kamatfelár-változtatási mutatót az MNB határozta meg. Amennyiben a mutató értéke negatív, akkor a kamatfelár csökken, amennyiben pozitív, akkor nő; ami alapján a törlesztő részlet is csökken ill. nő. A Kamatfelár-változtatási mutató miatt a hitel kamata 3 évente, de a futamidő alatt maximum ötször módosul.
A GRÁNIT Bank által nyújtott piaci kamatozású, 5 VAGY 10 ÉVES KAMATPERIÓDUSBAN RÖGZÍTETT, VÁLTOZÓ KAMATOZÁSÚ HITELEKNÉL esetében a 2016/1011/EU európai parlamenti és tanácsi rendelet 3. cikk (1) bekezdésének 3. pontjában meghatározottak szerint referencia mutatónak a kamatváltoztatás tekintetében az 5 illetve 10 éves állampapír piaci referenciahozama tekintendő.
Az alkalmazott Kamatváltoztatási mutató (H1K5 illetve H1K10) a 5 illetve 10 éves állampapír referencia hozamának változását veszi alapúl. A 5 illetve 10 éves állampapír referencia hozamának kezelője az Államadósság Kezelő Központ Zrt. (ÁKK). Az alkalmazott Kamatváltoztatási mutatót az MNB határozta meg. Amennyiben a mutató értéke negatív, akkor a kamat csökken, amennyiben pozitív, akkor nő; ami alapján a törlesztő részlet is csökken ill. nő. A Kamatváltoztatási mutató miatt a hitel kamata 5 illetve 10 évente, de a futamidő alatt maximum ötször módosul.</t>
  </si>
  <si>
    <t>Tájékoztatás alapja:</t>
  </si>
  <si>
    <t>A THM számítása során a jogszabálynak megfelelően nem kerülnek figyelembe vételre: 
- Közjegyzői díj
- Vagyonbiztosítás díja (mivel a Bank számára nem ismert, ellenkező esetben a THM értékébe figyelembevételre kerül)
További, a kölcsön futamideje alatt az ügyfél számára költséget jelentő banki díjak, így pl:
- késedelmes teljesítés esetén felszámításra kerülő: Késedelmi kamat, Késedelem miatti első fizetési felszólítás díja, Késedelem miatti második fizetési felszólítás díja, Késedelem miatti személyes megkeresés díja
- egyéb olyan fizetési kötelezettség, amely a szerződésben vállalt kötelezettség nem teljesítéséből származik
- Szerződésmódosítás díja
- Szerződésmódosítási díj lakáscélú jelzáloghitel előtörlesztés esetére
- Szerződésmódosítási díj lakáscélú jelzáloghitelek előtörlesztés esetére, amennyiben az előtörlesztés más pénzügyi intézmény által folyósított kölcsönből történik
- Átutalási díjak
- Eseti kimutatás díja
- Fedezettörlési díj
- Ingatlan felülvizsgálati díj
A költségek és díjak mértékére vonatkozóan a lakossági Jelzáloghitelekre és a lakossági Bankszámlákra és kapcsolódó szolgáltatásrokra vonatkozó aktuális Hirdetményekben talál részletes tájékoztatást.</t>
  </si>
  <si>
    <t>2. A hitel fő jellemzői</t>
  </si>
  <si>
    <t>Fedezetbejegyzési díj (fedezetenként fizetendő a Földhivatalnak az önálló zálogjog és elidegenítési és terhelési tilalom bejegyzésére)</t>
  </si>
  <si>
    <t>A hitelező a Magyar Nemzeti Bank, http://www.mnb.hu/ felügyelet alá tartozik.</t>
  </si>
  <si>
    <t>3. Kamat és egyéb költségek</t>
  </si>
  <si>
    <t>4. A törlesztések gyakorisága és száma</t>
  </si>
  <si>
    <t>5. Az egyes törlesztőrészletek összege</t>
  </si>
  <si>
    <t>6. Szemléltető törlesztési táblázat</t>
  </si>
  <si>
    <t>Kamatértesítő díja</t>
  </si>
  <si>
    <t>* Az első (rész)folyósítás előtt kell megfizetni a teljes (kölcsönszerződésben foglalt) hitelösszegre számítva.</t>
  </si>
  <si>
    <t>Folyósítási jutalék (Banknak fizetendő)*</t>
  </si>
  <si>
    <t>Fedezet értékelési díj** (fedezetenként fizetendő a hitelkérelem benyújtásakor a Banknak)</t>
  </si>
  <si>
    <t>Ez a THM a hitelkamatlábra vonatkozó - jelen Tájékoztató 2. pontjában feltűntetett - feltételezésekkel került kiszámításra.</t>
  </si>
  <si>
    <t>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kamatfelárból 0,50%. kedvezményt lett figyelmbe véve. Ennek nem teljesítése esetén, a Bank jogosult a kedvezmény visszavonására.</t>
  </si>
  <si>
    <r>
      <t xml:space="preserve">A kölcsön törlesztése havonta történik, annuitásos törlesztés alkalmazásával.  A Bank a törlesztés esedékességkor - az ügyfél kölcsönszerződésében foglalt felhatalmazása alapján - megterheli a kölcsönfelvevő GRÁNIT Banknál vezetett bankszámláját. 
</t>
    </r>
    <r>
      <rPr>
        <b/>
        <sz val="11"/>
        <color theme="1"/>
        <rFont val="Tahoma"/>
        <family val="2"/>
        <charset val="238"/>
      </rPr>
      <t xml:space="preserve">Annuitásos törlesztés: </t>
    </r>
    <r>
      <rPr>
        <sz val="11"/>
        <color theme="1"/>
        <rFont val="Tahoma"/>
        <family val="2"/>
        <charset val="238"/>
      </rPr>
      <t xml:space="preserve">Annuitásos kölcsön esetén a hitelfelvevő minden kamatperiódusban azonos összegű törlesztő részletet fizet. Annuitásos törlesztésnél a futamidő elején a törlesztő részlet nagyobb része kamattartalom, kisebb hányada a tőkét csökkenti. A futamidő előrehaladtával a havi azonos összegű törlesztő részletből egyre nagyobb összeg fordítódik a tőketörlesztésre és fokozatosan mérséklődik a kamattörlesztés nagysága. A kölcsönt és annak járulékait minden naptári hónap 10. napján esedékes havi törlesztő részletekben kell megfizetni. Az első törlesztés részlet esedékessége az (első rész)folyósítást követő naptári hónap 10. napja. Amennyiben hónap 10-e nem banki munkanap, akkor az azt megelőző utolsó banki munkanapon már biztosítani kell a lakossági bankszámlán a törlesztéshez szükséges fedezetet.
</t>
    </r>
  </si>
  <si>
    <t>A hitel kamatlába 5 éves kamatperiódusban rögzített, változó kamatozású. Ez azt jelenti, hogy a Kamat az 5 éves Kamatperióduson belül állandó, de Kamatperiódusonként változó.
A hitelkamatláb mértékére vonatkozó felső korlát nem kerül alkalmazásra, a hitelkamat csak pozitív érték lehet.</t>
  </si>
  <si>
    <t>A hitel kamatlába 10 éves kamatperiódusban rögzített, változó kamatozású. Ez azt jelenti, hogy a Kamat az 10 éves Kamatperióduson belül állandó, de Kamatperiódusonként változó.
A hitelkamatláb mértékére vonatkozó felső korlát nem kerül alkalmazásra, a hitelkamat csak pozitív érték lehet.</t>
  </si>
  <si>
    <t>Az alkalmazott mutatóról bővebb információt a http://www.mnb.hu/fair-bank oldalon érhet el, az 5 éves Állampapírpiaci referenciahozam (ÁKK) mértékéről a www.akk.hu oldalon tájékozódhat.</t>
  </si>
  <si>
    <t>Az alkalmazott mutatóról bővebb információt a http://www.mnb.hu/fair-bank oldalon érhet el, az 10 éves Állampapírpiaci referenciahozam (ÁKK) mértékéről a www.akk.hu oldalon tájékozódhat.</t>
  </si>
  <si>
    <t>3 havi BUBOR-ról és a kamatfelár-változtatási mutatóról bővebb információt a http://www.mnb.hu/fair-bank oldalon érhet el, az 3 éves Állampapírpiaci referenciahozam (ÁKK) mértékéről a www.akk.hu oldalon tájékozódhat.</t>
  </si>
  <si>
    <r>
      <rPr>
        <b/>
        <sz val="11"/>
        <rFont val="Tahoma"/>
        <family val="2"/>
        <charset val="238"/>
      </rPr>
      <t>A kölcsön kamatának módosulása a havi törlesztő részletek változását eredményezi, amely a kamatmódosulás hatálybalépését követően esedékes törlesztőrészletben érvényesül először.</t>
    </r>
    <r>
      <rPr>
        <sz val="11"/>
        <rFont val="Tahoma"/>
        <family val="2"/>
        <charset val="238"/>
      </rPr>
      <t xml:space="preserve">
A hitelkamat módosítására a mindenkor hatályos 2013. évi CCXXXVII. törvényben, a 2009. évi CLXII. törvényben valamint a kamat-, kamatfelár változtatási mutatókra és referencia kamatokra vonatkozó MNB rendeletben meghatározottak szerint kerül sor, a Bank az Üzletszabályzatában, a Kockázatvállalással járó Lakossági ügyletekre vonatkozó Általános Szerződési Feltételekben és a kölcsönszerződésben részletezett módon.
A Bank a Hitelkamatláb aktuális mértékét is a mindenkor hatályos vonatkozó Hirdetményben teszi közzé, amely megtalálható a Bank honlapján (https://granitbank.hu/lakossagi-hirdetmenyek) és az ügyfélfogadásra nyitva álló helyiségeiben (Központi Fiók: 1095 Budapest, Lechner Ödön fasor 8. Ny: H-P 8:30-16:00, WestEnd Ügyfélközpont: WestEnd City Center 1. emelet, Hild József sétány 24. Ny: 10:00 - 18:00).</t>
    </r>
  </si>
  <si>
    <t>Jelen Tájékoztatóban feltűntetett Hitelkamat mérték azzal a feltételezéssel került meghatározásra, hogy</t>
  </si>
  <si>
    <t>A Kamat a Kamatperiódus fordulónapján (a Kamatmegállapítás napján) módosul. 
A Kamatmegállapítás napja a hitel (első rész)Folyósítás hónapjának 10. napjától számítva öt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5 éves időszak azzal, hogy a teljes futamidő alatt összesen legfeljebb hat Kamatperiódus lehet (azaz a Kamat legfeljebb ötször módosulhat), így az utolsó Kamatperiódus hossza 5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H1K5 jelzésű kamatváltoztatási mutató alapján módosul (emelkedi vagy csökken) az egyes kamatperiódusok fordulónapján. Az új Kamatperiódusban alkalmazott Kamat mértéke a régi Kamatperiódus lejáratát megelőző 120. napot megelőző hónap 5 éves állampapír piaci referenciahozamának (ÁKK) havi számtani átlaga és az előző (bázis) időszak 5 éves állampapír piaci referenciahozamának (ÁKK) különbségének 1,25-szeresével számított mértékig változik. Képlettel:</t>
  </si>
  <si>
    <t>A Kamat a Kamatperiódus fordulónapján (a Kamatmegállapítás napján) módosul. 
A Kamatmegállapítás napja a hitel (első rész)Folyósítás hónapjának 10. napjától számítva tíz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10 éves időszak azzal, hogy a teljes futamidő alatt összesen legfeljebb hat Kamatperiódus lehet (azaz a Kamat legfeljebb ötször módosulhat), így az utolsó Kamatperiódus hossza 10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H1K10 jelzésű kamatváltoztatási mutató alapján módosul (emelkedi vagy csökken) az egyes kamatperiódusok fordulónapján. Az új Kamatperiódusban alkalmazott Kamat mértéke a régi Kamatperiódus lejáratát megelőző 120. napot megelőző hónap 10 éves állampapír piaci referenciahozamának (ÁKK) havi számtani átlaga és az előző (bázis) időszak 10 éves állampapír piaci referenciahozamának (ÁKK) különbségének 1,25-szeresével számított mértékig változik. Képlettel:</t>
  </si>
  <si>
    <t>A kezdeti törlesztőrészlet összege az első Kamatperiódus – amely a Kölcsön (első rész) Folyósítás napjától a soron következő első Kamatmegállapítás napját megelőző naptári napig tartó időszak - időtartama alatt változatlan, majd öt évente az MNB által közzétett H1K5 mutató értékének megfelelően módosul. 
A Bank a teljes futamidő alatt összesen legfeljebb öt alkalommal jogosult kamatot módosítani, így az utolsó Kamatperiódus hossza öt évnél hosszabb vagy rövidebb is lehet.</t>
  </si>
  <si>
    <t>A kezdeti törlesztőrészlet összege az első Kamatperiódus – amely a Kölcsön (első rész) Folyósítás napjától a soron következő első Kamatmegállapítás napját megelőző naptári napig tartó időszak - időtartama alatt változatlan, majd tíz évente az MNB által közzétett H1K10 mutató értékének megfelelően módosul. 
A Bank a teljes futamidő alatt összesen legfeljebb öt alkalommal jogosult kamatot módosítani, így az utolsó Kamatperiódus hossza tíz évnél hosszabb vagy rövidebb is lehet.</t>
  </si>
  <si>
    <t xml:space="preserve">A kezdeti törlesztőrészlet összege az első Kamatperiódus időtartama - amely a kölcsön (első rész)Folyósítás napjától a soron következő első Kamatmegállapítás napját megelőző naptári napig tartó időszak - alatt változatlan marad, ezt követően a Referencia kamat változásásból adódóan a Kamatmegállapítási napokon (január 10., április 10., július 10. és október 10.), valamint az MNB által közzétett H1F3 mutató értékének megfelelően a Kamatfelár változása miatt a Kamatfelár-megállapítási napokonváltozhat a kölcsön havi törlesztőrészletének összege. </t>
  </si>
  <si>
    <t>Ebben a táblázatban a havonta fizetendő összeg látható. A Bank az ügyfél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naptári napig tartó legfeljebb 3 hónapos időszak - alatt változatlan marad, ezt követően a Referencia kamat változásából adódóan a Kamatmegállapítási napokon (január 10., április 10., július 10. és október 10.), a Kamatfelár változása miatt a Kamatfelár-megállapítási napokon módosulhat.</t>
  </si>
  <si>
    <t>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5 éves időszak – alatt változatlan marad, azt követően az MNB által közzétett H1K5 kamatváltoztatási mutató értékének megfelelően módosul (emelkedik vagy csökken).</t>
  </si>
  <si>
    <t>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10 éves időszak – alatt változatlan marad, azt követően az MNB által közzétett H1K10 kamatváltoztatási mutató értékének megfelelően módosul (emelkedik vagy csökken).</t>
  </si>
  <si>
    <t>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kamatból 0,50%. kedvezményt lett figyelmbe véve. Ennek nem teljesítése esetén, a Bank jogosult a kedvezmény visszavonására.</t>
  </si>
  <si>
    <t>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Hitelkamatlábát a hátralévő futamidőre 3 százalékponttal megemelni.</t>
  </si>
  <si>
    <t>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Kamatfelárát a hátralévő futamidőre 2 százalékponttal megemelni.</t>
  </si>
  <si>
    <t>Lakásépítésre</t>
  </si>
  <si>
    <t>Lakásbővítésre</t>
  </si>
  <si>
    <t>A meglévő lakás beépített térfogatának a lakásfunkcióval összefüggő vízszintes és/vagy függőleges irányú növelése érdekében építési engedéllyel végzett építési munka (toldaléképítési- tetőtér beépítés).</t>
  </si>
  <si>
    <t>Lakáskorszerűsítésre</t>
  </si>
  <si>
    <t xml:space="preserve">Olyan, bejelentési kötelezettséghez nem kötött, építési munkálatok, melynek végeztével az ingatlan állaga műszakilag megújul (pl. nyílászáró csere). </t>
  </si>
  <si>
    <t>TÖBBRÉSZLETŰ FOLYÓSÍTÁS ESETÉN a hitel folyósítása készültségi fok arányosan több részletben (min 2; max. 4 rész) történik.
A kölcsön első részletének folyósítására a kölcsön-jelzálogszerződés aláírását követően kerül sor, amennyiben az alább felsorolt folyósítási feltételek mindegyike teljesült:
- Megtörtént a kölcsön- és zálogszerződés egyoldalú közjegyzői okiratba (tartozáselismerő nyilatkozatba) foglalása, melyből egy eredeti példány a Bank számára átadása került.
- A Földhivatal által érkeztetett Ingatlan-nyilvántartási kérelem egy eredeti példánya a Bank számára átadása került, valamint a Földhivatali igazgatás szolgáltatási díj megfizetésének igazolása megtörtént.
-A fedezetül felajánlott Ingatlan(ok) közül az építkezés alatt álló(k)ra, az építkezés idejére építés-szerelési biztosítást, minden más Ingatlanra az Adós / zálogkötelezett vagyonbiztosítási szerződést kötött, vagy a már meglévő vagyonbiztosítását módosította, melynek eredményeként a vagyonbiztosítás értéke eléri vagy meghaladja az ingatlan hitelbiztosítéki értékét és a Bank kedvezményezettként is megjelölésre került a biztosítás ajánlaton/kötvényen, melyet igazoltak a Bank felé.
- Az Adós a kölcsön összegén felüli saját erőt felhasználta – kivéve azon saját erőt, melyet szintén a Bank folyósít az Adós részére – és azt a Bank által megbízott értékbecslő ingatlan felülvizsgálat keretében leigazolt.
-  Amennyiben az Adósok vállalják, hogy rendszeres jövedelmük a GRÁNIT Banknál vezetett bankszámlára érkezik, ennek igazolásául is szolgáló munkabér/nyugdíj átutalási nyilatkozat munkáltató/Nyugdíjfolyósító Intézet által érkeztetett egy eredeti példánya a Bank számára átadása került.
A további kölcsönrészletek folyósítása (köztes rész) akkor történhet meg, ha a már korábban kifolyósított kölcsönösszeg a megbízott értékbecslő által igazolt módon felhasználásra került.
Az utolsó rész folyósításának feltétele:
• az építkezés 100%-os befejezése, melyet a Bank ingatlan felülvizsgálat keretében ellenőriz
• a megépített ingatlanra vonatkozóan a jogerős használatba vételi engedély, vagy hatósági bizonyítvánnyal igazolandó használatbavétel tudomásulvételi vagy bejelentéshez kötött épület felépítésének megtörténtéről szóló hatósági bizonyítvány benyújtása 
• az aktuálisan megállapított forgalmi érték és teljes kölcsönösszeg alapján számított arány nem haladja meg a 80%-ot
• a megépített lakás tulajdoni lapon való feltüntetésére vonatkozó kérelem bemutatása
• a vagyonbiztosítás megkötése a standard feltételeknek megfelelően</t>
  </si>
  <si>
    <r>
      <t xml:space="preserve">Ön jogosult a hitel részleges vagy teljes előtörlesztésére. </t>
    </r>
    <r>
      <rPr>
        <b/>
        <sz val="11"/>
        <color theme="1"/>
        <rFont val="Calibri"/>
        <family val="2"/>
        <charset val="238"/>
        <scheme val="minor"/>
      </rPr>
      <t xml:space="preserve">
Feltételek:</t>
    </r>
    <r>
      <rPr>
        <sz val="11"/>
        <color theme="1"/>
        <rFont val="Calibri"/>
        <family val="2"/>
        <charset val="238"/>
        <scheme val="minor"/>
      </rPr>
      <t xml:space="preserve">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t>
    </r>
    <r>
      <rPr>
        <b/>
        <sz val="11"/>
        <color theme="1"/>
        <rFont val="Calibri"/>
        <family val="2"/>
        <charset val="238"/>
        <scheme val="minor"/>
      </rPr>
      <t xml:space="preserve">
Előtörlesztési díj </t>
    </r>
    <r>
      <rPr>
        <sz val="11"/>
        <color theme="1"/>
        <rFont val="Calibri"/>
        <family val="2"/>
        <charset val="238"/>
        <scheme val="minor"/>
      </rPr>
      <t>(az előtörlesztett összegre vetítve)</t>
    </r>
    <r>
      <rPr>
        <b/>
        <sz val="11"/>
        <color theme="1"/>
        <rFont val="Calibri"/>
        <family val="2"/>
        <charset val="238"/>
        <scheme val="minor"/>
      </rPr>
      <t>:</t>
    </r>
  </si>
  <si>
    <t>3.     a hitel teljes összege és lehívásának feltétele</t>
  </si>
  <si>
    <t>4.     a hitel futamideje</t>
  </si>
  <si>
    <t>5.     a késedelmi kamat vagy az egyéb olyan fizetési kötelezettség, amely a hitelszerződésben vállalt kötelezettség nem teljesítéséből származik</t>
  </si>
  <si>
    <t>6.     az előtörlesztéshez való jog, és annak az Fhtv. 25. §-a szerinti esetleges költségei</t>
  </si>
  <si>
    <t>7.     a fizetés elmulasztásának lehetséges következményei</t>
  </si>
  <si>
    <t>3 havi kamatperiódussal</t>
  </si>
  <si>
    <t>*** A Bank előírja a kölcsön fedezetéül szolgáló ingatlan(ok)ra a teljeskörű, legalább az ingatlan forgalmi értékére  szóló vagyonbiztosítást. Az ingatlanra megkötött vagyonbiztosítás után fizetendő biztosítási díjat a biztosítók egyedi díjszabásuk szerint határozzák meg. A biztosítást a teljes futamidő alatt fent kell tartani!</t>
  </si>
  <si>
    <r>
      <rPr>
        <vertAlign val="superscript"/>
        <sz val="11"/>
        <rFont val="Tahoma"/>
        <family val="2"/>
        <charset val="238"/>
      </rPr>
      <t>4</t>
    </r>
    <r>
      <rPr>
        <sz val="11"/>
        <rFont val="Tahoma"/>
        <family val="2"/>
        <charset val="238"/>
      </rPr>
      <t xml:space="preserve">* A Bank minden olyan kölcsönügylet esetében előírja az Adós személyére a hitelfedezeti (kockázati) életbiztosítás megkötését, ahol Adóstárs bevonására nem kerül sor és az igényelt hitel összege és a fedezül felajánlott ingatlan forgalmi értékének aránya meghaladja a 60%-ot. Az életbiztosítás díját a teljes futamidő alatt az adósnak kell fizetnie. Az életbiztosítás után fizetendő díjat a biztosítók egyedi díjszabásuk szerint határozzák meg. </t>
    </r>
  </si>
  <si>
    <t>Vagyonbiztosítás díja a fedezeti ingatlan(ok)ra*** (ügyfél által választott Biztosítónak fizetendő rendszeres díj)</t>
  </si>
  <si>
    <r>
      <t>Kockázati életbiztosítás</t>
    </r>
    <r>
      <rPr>
        <vertAlign val="superscript"/>
        <sz val="11"/>
        <color theme="1"/>
        <rFont val="Tahoma"/>
        <family val="2"/>
        <charset val="238"/>
      </rPr>
      <t>4</t>
    </r>
    <r>
      <rPr>
        <sz val="11"/>
        <color theme="1"/>
        <rFont val="Tahoma"/>
        <family val="2"/>
        <charset val="238"/>
      </rPr>
      <t>* (egyedüli Adós esetén, ügyfél által választott Biztosítónak rendszeres fizetendő díj)</t>
    </r>
  </si>
  <si>
    <r>
      <t>A Közjegyzői díj becsült díja</t>
    </r>
    <r>
      <rPr>
        <vertAlign val="superscript"/>
        <sz val="11"/>
        <color theme="1"/>
        <rFont val="Tahoma"/>
        <family val="2"/>
        <charset val="238"/>
      </rPr>
      <t>5</t>
    </r>
    <r>
      <rPr>
        <sz val="11"/>
        <color theme="1"/>
        <rFont val="Tahoma"/>
        <family val="2"/>
        <charset val="238"/>
      </rPr>
      <t xml:space="preserve">*
</t>
    </r>
  </si>
  <si>
    <t>Max. H1F3</t>
  </si>
  <si>
    <t>Max. H1K5</t>
  </si>
  <si>
    <t>Max. H1K10</t>
  </si>
  <si>
    <t>Jövedelem miatt kamat/kamatfelár kedvezmény</t>
  </si>
  <si>
    <t>Forgatókönyv kamatlábhoz</t>
  </si>
  <si>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*0,25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H1F3=Index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</si>
  <si>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*1,25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H1K5=Index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</si>
  <si>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*1,25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H1K10=Index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</si>
  <si>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t>vadkalk IR</t>
  </si>
  <si>
    <t>EGYRÉSZLETŰ</t>
  </si>
  <si>
    <t>TÖBBRÉSZLETŰ</t>
  </si>
  <si>
    <t>egyszerű egyösszegű</t>
  </si>
  <si>
    <t>egyszerű többrészletű</t>
  </si>
  <si>
    <t>komplex egyösszegű</t>
  </si>
  <si>
    <t>komplex többrészletű</t>
  </si>
  <si>
    <r>
      <t>Rendelkezésre tartási díj</t>
    </r>
    <r>
      <rPr>
        <vertAlign val="superscript"/>
        <sz val="10"/>
        <rFont val="Tahoma"/>
        <family val="2"/>
        <charset val="238"/>
      </rPr>
      <t>(18)</t>
    </r>
  </si>
  <si>
    <t>3 hó / 5 év / 10 év</t>
  </si>
  <si>
    <r>
      <t>THM</t>
    </r>
    <r>
      <rPr>
        <vertAlign val="superscript"/>
        <sz val="10"/>
        <rFont val="Tahoma"/>
        <family val="2"/>
        <charset val="238"/>
      </rPr>
      <t>(17), (19)</t>
    </r>
  </si>
  <si>
    <t>/levél</t>
  </si>
  <si>
    <t>/alkalom</t>
  </si>
  <si>
    <t>Rendelkezésre tartási díjat a szerződésben feltüntetett, de még ki nem folyósított kölcsönösszeg után kell fizetni a 2018.07.24-től befogadott szakaszos (több részletben történő) folyosítású ügyleteknél. A díj a szerződéskötést követő naptól a szerződött kölcsönösszeg teljes kifolyósíta előtti napig vagy a rendelkezésre tartási idő végéig (amelyik hamarabb következik be) tartó időszakra kell megfizetni, havonta, minden hónap 10. napján.</t>
  </si>
  <si>
    <r>
      <t>Késedelmi kamat</t>
    </r>
    <r>
      <rPr>
        <vertAlign val="superscript"/>
        <sz val="10"/>
        <rFont val="Tahoma"/>
        <family val="2"/>
        <charset val="238"/>
      </rPr>
      <t xml:space="preserve">(6)
</t>
    </r>
    <r>
      <rPr>
        <sz val="8"/>
        <rFont val="Tahoma"/>
        <family val="2"/>
        <charset val="238"/>
      </rPr>
      <t>THM</t>
    </r>
    <r>
      <rPr>
        <vertAlign val="subscript"/>
        <sz val="8"/>
        <rFont val="Tahoma"/>
        <family val="2"/>
        <charset val="238"/>
      </rPr>
      <t>max</t>
    </r>
    <r>
      <rPr>
        <sz val="8"/>
        <rFont val="Tahoma"/>
        <family val="2"/>
        <charset val="238"/>
      </rPr>
      <t>=</t>
    </r>
    <r>
      <rPr>
        <sz val="8"/>
        <color rgb="FFFF0000"/>
        <rFont val="Tahoma"/>
        <family val="2"/>
        <charset val="238"/>
      </rPr>
      <t>24,90%</t>
    </r>
  </si>
  <si>
    <t>JTM arány (hitelkiváltásnál nem kell !)</t>
  </si>
  <si>
    <t>Teszt József</t>
  </si>
  <si>
    <t>A kölcsön futamideje: minimum 5 év, maximum 30 év lehet, de figyelembe véve azt is, hogy a hiteligénylők közül a legfiatalabb szereplő életkora a futamidő lejáratának évében nem érheti el a 75. életévet.</t>
  </si>
  <si>
    <t>Jövedelemjóváírás a bankszámlán: az Adós(ok) rendszeres havi jövedelme a GRÁNIT Banknál vezetett bankszámlára kell, hogy érkezzen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 Bank a futamidő első két hónapjában nem ellenőrzi a kedvezményes kamatfelár feltételeinek teljesülését.</t>
  </si>
  <si>
    <t>Jövedelemjóváírás a bankszámlán: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t>
  </si>
  <si>
    <t>-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 Bank a futamidő első két hónapjában nem ellenőrzi a kedvezményes kamatfelár feltételeinek teljesülését.</t>
  </si>
  <si>
    <t>-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t>
  </si>
  <si>
    <t xml:space="preserve">- az Adós(ok) együttes nettó (GRÁNIT bankszámlára érkező) jövedelme eléri a 300.000 Ft-ot a kölcsön teljes futamideje alatt, amelyből adódóan a feltüntetett Kamatfelár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Kamatfelárát a hátralévő futamidőre 0,5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t>
  </si>
  <si>
    <t xml:space="preserve">A feltüntetett összeg csupán szemléltető jellegű, a visszafizetendő összeg változhat, különösen a hitelkamatláb változása miatt. </t>
  </si>
  <si>
    <t xml:space="preserve">A kedvezményes kamat feltétele, hogy az Adósok rendszeres havi jövedelmük teljes összege a GRÁNIT Banknál vezetett bankszámlára érkezzen a kölcsön teljes futamideje alatt. Jövedelemnek minősül a következő jogcímeken érkező rendszeres, havi átutalás: munkabér, munkabér jellegű juttatás, nyugdíj, TGYÁS, GYES, GYED, családi pótlék. Amennyiben a hitelbírálat során vállalkozásból származó jövedelem kerül figyelembe vételre, abban az esetben a kedvezményes kamat feltétele, hogy a vállalkozás a GRÁNIT Banknál pénzforgalmi számlát nyisson és számlaforgalmát a GRÁNIT Banknál bonyolítsa.
A Bank jogosult a kedvezményes kamat feltételeinek teljesítését a kölcsön futamideje alatt ellenőrizni. Amennyiben a kedvezményes kamat feltételei legalább 2 egymást követő hónapon keresztül nem teljesülnek, a Bank jogosult a következő törlesztőrészlet esedékességétől a kölcsön ügyleti kamatát 3 havi kamatperiódusú hitel esetén 2 százalékponttal, az 5 illetve 10 éves kamatperiódusú hitel esetén 3 százalékponttal megemelni. Amennyiben az ügyfél újra teljesíti a kedvezményes kamat feltételeit, a kedvezményes kamat újra beállításra kerül, azzal a kitétellel, hogy a kamatfelár nem lehet negatív érték. A Bank a futamidő első két hónapjában nem ellenőrzi a kedvezményes kamat feltételeinek teljesülését. </t>
  </si>
  <si>
    <t>5mFt kölcsönösszeg</t>
  </si>
  <si>
    <t>Hitelkiváltási kedvezmény</t>
  </si>
  <si>
    <t>5 m Ft-ot eléri a kölcsönösszeg?</t>
  </si>
  <si>
    <t>5 M Ft Kamat/Kamatfelár kedvezmény</t>
  </si>
  <si>
    <t>Kölcsönösszeg eléri a 5 m Ft-ot?</t>
  </si>
  <si>
    <t xml:space="preserve">Az igényelt állami támogatás összege alapján kerül felszámításra. Amennyiben hitel is igénybevételre kerül, akkor nem kerül felszámításra. Amennyiben CSOK és Adó-visszatérítés egyidejűleg kerül igénylésre, akkor az igényelt magasabb támogatási összeg alapján kerül kiszámításra. Amennyiben a hitelcél megvalósítása érdekében a CSOK és/vagy Adó-visszatérítési támogatás mellett hitel is igénybevételre kerül, akkor az úgy bonyolítható le ha mind a hitelt mind a CSOK-ot és/vagy Adó-visszatérítési támogatást Bankunktól igényli meg. </t>
  </si>
  <si>
    <t>- a folyósításra kerülő hitel összege eléri a 5.000.000 Ft-ot, amelyből adódóan a feltüntetett Kamatfelár 0,40 százalékponttal került csökkentésre.</t>
  </si>
  <si>
    <t>- a folyósításra kerülő hitel összege eléri a 5.000.000 Ft-ot, amelyből adódóan a feltűntetett Kamat 0,40 százalékponttal került csökkentésre.</t>
  </si>
  <si>
    <t>- az Adós(ok) együttes nettó (GRÁNIT bankszámlára érkező) jövedelme eléri a 300.000 Ft-ot a kölcsön teljes futamideje alatt, amelyből adódóan a feltűntetett Kamat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Hitelkamatlábát a hátralévő futamidőre 0,5 százalékponttal megemelni. Amennyiben az ügyfél újra teljesíti a kedvezményes kamat feltételeit, a kedvezményes Kamat újra beállításra kerül, azzal a kitétellel, hogy a H1K5 kamat-változtatási mutató miatt időközben történt esetleges kamatmódosítás a kedvezményes kamat esetén is érvényesül.</t>
  </si>
  <si>
    <t>- a folyósításra kerülő hitelösszeg igazoltan másik hitelintézetnél fennálló hiteltartozás végtörlesztésére (kiváltására) szolgál, amelyből adódóan a feltűntetett kamat 0,20 százalékponttal került csökkentésre.</t>
  </si>
  <si>
    <t>Hitelkamatként a reprezentatívnak tekinthető (Prémium2-L2) minősítéshez tartozó kamat jövedelemjóváírást feltételezve, rendszeres jövedelemként a KHS által nyilvánosságra hozott, az elöző naptári évre vonatkozó átlagos havi nettó jövedelem (2.1.46. statisztikai táblázat) alapján került alkalmazásra.</t>
  </si>
  <si>
    <t>Effektív JTM:</t>
  </si>
  <si>
    <t>Prémium2-L2 minősítéssel, munkabér jóváírással, a 3 havi és az 5 éves kamatperiódusnál a hitelösszeg után járó kamatkedvezménnyel és a kezdeti díjak elengedésével / visszatérítésével számolva</t>
  </si>
  <si>
    <t>A 3 havi kamatperiódusú hiteleknél a kamatfelárat,  az 5 és a 10 éves kamatperiódusú hiteleknél a kamatot a Bank az ügylet kockázati besorolásától függően saját hatáskörében, az Adósminősítési szabályzata alapján határozza meg. A 3 havi kamatperiódusú hiteleknél a kamatfelár mértéke a H1F3 jelzésű kamatfelár-változtatási mutató, az 5 illetve 10 éves kamatperiódusú hiteleknél a kamat mértéke a H1K5 illetve H1K10 mutató alapján változik  a futamidő alatt, melyek részletes feltételeit és számítási módját a Kockázatvállalással kapcsolatos Lakossági Ügyletek Általános Szerződési Feltételei tartalmazzák.</t>
  </si>
  <si>
    <t>A folyósított hitelösszeg el kell, hogy érje a 5 millió forintot ahhoz, hogy a figyelembe vett 0,40%. kamatfelár kedvezményben részesüljön. Az akció 2019. február 18-tól 2019. július 09-ig hiánytalanul befogadott, 2019. szeptember 30-ig (első rész)folyósított 3 havi kamatperiódusú GRÁNIT Lakáshitel és GRÁNIT Szabad felhasználású hitelekre vonatkozik.</t>
  </si>
  <si>
    <t>A folyósított hitelösszeg el kell, hogy érje a 5 millió forintot ahhoz, hogy a figyelembe vett 0,40%. kamatkedvezményben részesüljön. Az akció 2019. február 18-tól 2019. július 09-ig hiánytalanul befogadott, 2019. szeptember 30-ig (első rész)folyósított 5 éves kamatperiódusú GRÁNIT Lakáshitel és GRÁNIT Szabad felhasználású hitelekre vonatkozik.</t>
  </si>
  <si>
    <r>
      <t xml:space="preserve">A 3 havi kamatperiódusú kölcsönök kamata és THM-je a </t>
    </r>
    <r>
      <rPr>
        <i/>
        <sz val="10"/>
        <rFont val="Tahoma"/>
        <family val="2"/>
        <charset val="238"/>
      </rPr>
      <t>2019.03.27-én</t>
    </r>
    <r>
      <rPr>
        <sz val="10"/>
        <rFont val="Tahoma"/>
        <family val="2"/>
        <charset val="238"/>
      </rPr>
      <t xml:space="preserve"> érvényes 3 havi BUBOR </t>
    </r>
    <r>
      <rPr>
        <i/>
        <sz val="10"/>
        <rFont val="Tahoma"/>
        <family val="2"/>
        <charset val="238"/>
      </rPr>
      <t>(0,19%)</t>
    </r>
    <r>
      <rPr>
        <sz val="10"/>
        <rFont val="Tahoma"/>
        <family val="2"/>
        <charset val="238"/>
      </rPr>
      <t xml:space="preserve"> alapján került meghatározásra.</t>
    </r>
  </si>
  <si>
    <r>
      <t xml:space="preserve">2019. február 18-tól 2019. július 09-ig hiánytalanul befogadott és legkésőbb 2019. szeptember 30-ig folyósított piaci kamatozású GRÁNIT Lakáshitel és GRÁNIT Szabad felhasználású hitel esetén a Bank a kamatból:
</t>
    </r>
    <r>
      <rPr>
        <sz val="10"/>
        <rFont val="Wingdings"/>
        <charset val="2"/>
      </rPr>
      <t xml:space="preserve">Ø </t>
    </r>
    <r>
      <rPr>
        <sz val="10"/>
        <rFont val="Tahoma"/>
        <family val="2"/>
        <charset val="238"/>
      </rPr>
      <t xml:space="preserve">0,50%. kedvezményt ad a 3 havi kamatperiódusú hitelnél és az 5 éves kamatperiódusú hitelnél,  amennyiben az Adósok együttesen - legalább havi 300 000 Ft összegű - rendszeres, bankszámlára érkező jövedelemmel rendelkeznek és vállalják, hogy azt a kölcsön futamideje alatt a GRÁNIT Banknál vezetett bankszámlára utaltatják,
</t>
    </r>
    <r>
      <rPr>
        <sz val="10"/>
        <rFont val="Wingdings"/>
        <charset val="2"/>
      </rPr>
      <t xml:space="preserve">Ø </t>
    </r>
    <r>
      <rPr>
        <sz val="10"/>
        <rFont val="Tahoma"/>
        <family val="2"/>
        <charset val="238"/>
      </rPr>
      <t xml:space="preserve">0,40%. kedvezményt ad a 3 havi kamatperiódusú hitelnél és az 5 éves kamatperiódusú hitelnél, amennyiben a folyósított kölcsönösszeg eléri vagy meghaladja a 5 000 000 Ft-ot,
</t>
    </r>
    <r>
      <rPr>
        <sz val="10"/>
        <rFont val="Wingdings"/>
        <charset val="2"/>
      </rPr>
      <t xml:space="preserve">Ø </t>
    </r>
    <r>
      <rPr>
        <sz val="10"/>
        <rFont val="Tahoma"/>
        <family val="2"/>
        <charset val="238"/>
      </rPr>
      <t xml:space="preserve">0,20%. kedvezményt ad az 5 éves kamatperiódusú hitelnél, amennyiben a hitelcél igazoltan más bank általi hitel kiváltása.
A 2015. május 13-tól 2019. február 17-ig hiánytalanul befogadott és legkésőbb 2019. május 30-ig folyósított piaci kamatozású GRÁNIT Lakáshitel és GRÁNIT Szabad felhasználású hitel esetén a Bank a 3 havi kamatperiódusú hitelnél a kamatfelárból, az 5 illetve 10 éves kamatperiódusú hitelnél a kamatból:
</t>
    </r>
    <r>
      <rPr>
        <sz val="10"/>
        <rFont val="Wingdings"/>
        <charset val="2"/>
      </rPr>
      <t xml:space="preserve">Ø </t>
    </r>
    <r>
      <rPr>
        <sz val="10"/>
        <rFont val="Tahoma"/>
        <family val="2"/>
        <charset val="238"/>
      </rPr>
      <t xml:space="preserve">0,50%. kedvezményt ad, amennyiben az Adósok együttesen - legalább havi 300 000 Ft összegű - rendszeres, bankszámlára érkező jövedelemmel rendelkeznek és vállalják, hogy azt a kölcsön futamideje alatt a GRÁNIT Banknál vezetett bankszámlára utaltatják,
</t>
    </r>
    <r>
      <rPr>
        <sz val="10"/>
        <rFont val="Wingdings"/>
        <charset val="2"/>
      </rPr>
      <t xml:space="preserve">Ø </t>
    </r>
    <r>
      <rPr>
        <sz val="10"/>
        <rFont val="Tahoma"/>
        <family val="2"/>
        <charset val="238"/>
      </rPr>
      <t xml:space="preserve">0,55%. kedvezményt ad abban az esetben, ha a folyósított kölcsönösszeg eléri vagy meghaladja a 7 000 000 Ft-ot.
A Bank jogosult a futamidő alatt bármikor ellenőrizni, hogy teljesül-e a legalább 300 000 Ft-os összegű  jóváírás. Ennek nem teljesítése esetén, a Bank jogosult a kedvezmény visszavonására.
A Bank jogosult a kamat- illetve kamatfelár kedvezmény feltételeinek teljesítését a kölcsön futamideje alatt ellenőrizni. Amennyiben a kedvezményes kamat- illetve kamatfelár feltételei legalább 2 egymást követő hónapon keresztül nem teljesülnek, a Bank jogosult a következő törlesztőrészlet esedékességétől a kölcsön ügyleti kamatát a kedvezmény mértékével megemelni. Amennyiben az ügyfél újra teljesíti a kedvezményes kamat- illetve kamatfelár feltételeit, a kedvezményes kamat- illetve kamatfelár újra beállításra kerül, azzal a kitétellel, hogy a kamat- illetve kamatfelár nem lehet negatív érték. A Bank a futamidő első két hónapjában nem ellenőrzi a kedvezményes kamat- illetve kamatfelár feltételeinek teljesülését. </t>
    </r>
  </si>
  <si>
    <r>
      <t xml:space="preserve">A Hirdetményben történt módosítások </t>
    </r>
    <r>
      <rPr>
        <i/>
        <sz val="10"/>
        <color rgb="FFFF0000"/>
        <rFont val="Tahoma"/>
        <family val="2"/>
        <charset val="238"/>
      </rPr>
      <t>dőlt</t>
    </r>
    <r>
      <rPr>
        <sz val="10"/>
        <color rgb="FFFF0000"/>
        <rFont val="Tahoma"/>
        <family val="2"/>
        <charset val="238"/>
      </rPr>
      <t xml:space="preserve"> betűvel kerültek feltüntetésre. A változás oka: 3 havi BUBOR változás</t>
    </r>
  </si>
  <si>
    <t>Közzététel: 2019.04.09.</t>
  </si>
  <si>
    <t>Hatályos: 2019.04.10-től</t>
  </si>
  <si>
    <r>
      <t xml:space="preserve">Hitel teljes összege: 5 000 000 Ft
Hitel futamideje (törlesztőrészletek száma): 240 hónap
Hitel típusa: referencia kamatlábhoz kötött, változó kamatozású szabadfelhasználású jelzáloghitel
Hitelkamat mértéke: 3 havi BUBOR (jelenleg </t>
    </r>
    <r>
      <rPr>
        <sz val="11"/>
        <color rgb="FFFF0000"/>
        <rFont val="Tahoma"/>
        <family val="2"/>
        <charset val="238"/>
      </rPr>
      <t>0,19%</t>
    </r>
    <r>
      <rPr>
        <sz val="11"/>
        <rFont val="Tahoma"/>
        <family val="2"/>
        <charset val="238"/>
      </rPr>
      <t xml:space="preserve">) + 4,30%, összesen: </t>
    </r>
    <r>
      <rPr>
        <sz val="11"/>
        <color rgb="FFFF0000"/>
        <rFont val="Tahoma"/>
        <family val="2"/>
        <charset val="238"/>
      </rPr>
      <t>4,49%</t>
    </r>
    <r>
      <rPr>
        <sz val="11"/>
        <rFont val="Tahoma"/>
        <family val="2"/>
        <charset val="238"/>
      </rPr>
      <t xml:space="preserve">
A hitel teljes díja: </t>
    </r>
    <r>
      <rPr>
        <sz val="11"/>
        <color rgb="FFFF0000"/>
        <rFont val="Tahoma"/>
        <family val="2"/>
        <charset val="238"/>
      </rPr>
      <t>2 644 601 Ft</t>
    </r>
    <r>
      <rPr>
        <sz val="11"/>
        <rFont val="Tahoma"/>
        <family val="2"/>
        <charset val="238"/>
      </rPr>
      <t xml:space="preserve">
A fogyasztó által fizetendő teljes összeg: </t>
    </r>
    <r>
      <rPr>
        <sz val="11"/>
        <color rgb="FFFF0000"/>
        <rFont val="Tahoma"/>
        <family val="2"/>
        <charset val="238"/>
      </rPr>
      <t>7 644 601 Ft</t>
    </r>
    <r>
      <rPr>
        <sz val="11"/>
        <rFont val="Tahoma"/>
        <family val="2"/>
        <charset val="238"/>
      </rPr>
      <t xml:space="preserve">
Törlesztőrészlet összege: </t>
    </r>
    <r>
      <rPr>
        <sz val="11"/>
        <color rgb="FFFF0000"/>
        <rFont val="Tahoma"/>
        <family val="2"/>
        <charset val="238"/>
      </rPr>
      <t>31 774 Ft</t>
    </r>
    <r>
      <rPr>
        <sz val="11"/>
        <rFont val="Tahoma"/>
        <family val="2"/>
        <charset val="238"/>
      </rPr>
      <t xml:space="preserve">
A teljes hiteldíj mutató (THM): </t>
    </r>
    <r>
      <rPr>
        <sz val="11"/>
        <color rgb="FFFF0000"/>
        <rFont val="Tahoma"/>
        <family val="2"/>
        <charset val="238"/>
      </rPr>
      <t>4,69</t>
    </r>
    <r>
      <rPr>
        <sz val="11"/>
        <rFont val="Tahoma"/>
        <family val="2"/>
        <charset val="238"/>
      </rPr>
      <t xml:space="preserve">%
'Hitel teljes összege: 5 000 000 Ft
Hitel futamideje (törlesztőrészletek száma): 240 hónap
Hitel típusa: 5 éves kamatperiódusban rögzített, változó kamatozású szabadfelhasználású jelzáloghitel
Hitelkamat mértéke: </t>
    </r>
    <r>
      <rPr>
        <sz val="11"/>
        <color rgb="FFFF0000"/>
        <rFont val="Tahoma"/>
        <family val="2"/>
        <charset val="238"/>
      </rPr>
      <t>7,24%</t>
    </r>
    <r>
      <rPr>
        <sz val="11"/>
        <rFont val="Tahoma"/>
        <family val="2"/>
        <charset val="238"/>
      </rPr>
      <t xml:space="preserve">
A hitel teljes díja: </t>
    </r>
    <r>
      <rPr>
        <sz val="11"/>
        <color rgb="FFFF0000"/>
        <rFont val="Tahoma"/>
        <family val="2"/>
        <charset val="238"/>
      </rPr>
      <t>4 569 313</t>
    </r>
    <r>
      <rPr>
        <sz val="11"/>
        <rFont val="Tahoma"/>
        <family val="2"/>
        <charset val="238"/>
      </rPr>
      <t xml:space="preserve"> Ft
A fogyasztó által fizetendő teljes összeg: </t>
    </r>
    <r>
      <rPr>
        <sz val="11"/>
        <color rgb="FFFF0000"/>
        <rFont val="Tahoma"/>
        <family val="2"/>
        <charset val="238"/>
      </rPr>
      <t>9 569 313</t>
    </r>
    <r>
      <rPr>
        <sz val="11"/>
        <rFont val="Tahoma"/>
        <family val="2"/>
        <charset val="238"/>
      </rPr>
      <t xml:space="preserve"> Ft
Törlesztőrészlet összege: </t>
    </r>
    <r>
      <rPr>
        <sz val="11"/>
        <color rgb="FFFF0000"/>
        <rFont val="Tahoma"/>
        <family val="2"/>
        <charset val="238"/>
      </rPr>
      <t>39 794</t>
    </r>
    <r>
      <rPr>
        <sz val="11"/>
        <rFont val="Tahoma"/>
        <family val="2"/>
        <charset val="238"/>
      </rPr>
      <t xml:space="preserve"> Ft
A teljes hiteldíj mutató (THM): </t>
    </r>
    <r>
      <rPr>
        <sz val="11"/>
        <color rgb="FFFF0000"/>
        <rFont val="Tahoma"/>
        <family val="2"/>
        <charset val="238"/>
      </rPr>
      <t>7,65</t>
    </r>
    <r>
      <rPr>
        <sz val="11"/>
        <rFont val="Tahoma"/>
        <family val="2"/>
        <charset val="238"/>
      </rPr>
      <t xml:space="preserve">%
'Hitel teljes összege: 5 000 000 Ft
Hitel futamideje (törlesztőrészletek száma): 240 hónap
Hitel típusa: 10 éves kamatperiódusban rögzített, változó kamatozású szabadfelhasználású jelzáloghitel
Hitelkamat mértéke: </t>
    </r>
    <r>
      <rPr>
        <sz val="11"/>
        <color rgb="FFFF0000"/>
        <rFont val="Tahoma"/>
        <family val="2"/>
        <charset val="238"/>
      </rPr>
      <t>8,54</t>
    </r>
    <r>
      <rPr>
        <sz val="11"/>
        <rFont val="Tahoma"/>
        <family val="2"/>
        <charset val="238"/>
      </rPr>
      <t xml:space="preserve">%
A hitel teljes díja: </t>
    </r>
    <r>
      <rPr>
        <sz val="11"/>
        <color rgb="FFFF0000"/>
        <rFont val="Tahoma"/>
        <family val="2"/>
        <charset val="238"/>
      </rPr>
      <t>5 553 506</t>
    </r>
    <r>
      <rPr>
        <sz val="11"/>
        <rFont val="Tahoma"/>
        <family val="2"/>
        <charset val="238"/>
      </rPr>
      <t xml:space="preserve"> Ft
A fogyasztó által fizetendő teljes összeg: </t>
    </r>
    <r>
      <rPr>
        <sz val="11"/>
        <color rgb="FFFF0000"/>
        <rFont val="Tahoma"/>
        <family val="2"/>
        <charset val="238"/>
      </rPr>
      <t>10 553 506</t>
    </r>
    <r>
      <rPr>
        <sz val="11"/>
        <rFont val="Tahoma"/>
        <family val="2"/>
        <charset val="238"/>
      </rPr>
      <t xml:space="preserve"> Ft
Törlesztőrészlet összege: </t>
    </r>
    <r>
      <rPr>
        <sz val="11"/>
        <color rgb="FFFF0000"/>
        <rFont val="Tahoma"/>
        <family val="2"/>
        <charset val="238"/>
      </rPr>
      <t>43 894</t>
    </r>
    <r>
      <rPr>
        <sz val="11"/>
        <rFont val="Tahoma"/>
        <family val="2"/>
        <charset val="238"/>
      </rPr>
      <t xml:space="preserve"> Ft
A teljes hiteldíj mutató (THM): </t>
    </r>
    <r>
      <rPr>
        <sz val="11"/>
        <color rgb="FFFF0000"/>
        <rFont val="Tahoma"/>
        <family val="2"/>
        <charset val="238"/>
      </rPr>
      <t>9,07</t>
    </r>
    <r>
      <rPr>
        <sz val="11"/>
        <rFont val="Tahoma"/>
        <family val="2"/>
        <charset val="238"/>
      </rPr>
      <t>%</t>
    </r>
  </si>
  <si>
    <r>
      <t xml:space="preserve">Hitel teljes összege: 5 000 000 Ft
Hitel futamideje (törlesztőrészletek száma): 240 hónap
Hitel típusa: referencia kamatlábhoz kötött, változó kamatozású lakáscélú jelzáloghitel
Hitelkamat mértéke: 3 havi BUBOR (jelenleg </t>
    </r>
    <r>
      <rPr>
        <sz val="11"/>
        <color rgb="FFFF0000"/>
        <rFont val="Tahoma"/>
        <family val="2"/>
        <charset val="238"/>
      </rPr>
      <t>0,19%</t>
    </r>
    <r>
      <rPr>
        <sz val="11"/>
        <rFont val="Tahoma"/>
        <family val="2"/>
        <charset val="238"/>
      </rPr>
      <t xml:space="preserve">) + 3,20%, összesen: </t>
    </r>
    <r>
      <rPr>
        <sz val="11"/>
        <color rgb="FFFF0000"/>
        <rFont val="Tahoma"/>
        <family val="2"/>
        <charset val="238"/>
      </rPr>
      <t>3,39%</t>
    </r>
    <r>
      <rPr>
        <sz val="11"/>
        <rFont val="Tahoma"/>
        <family val="2"/>
        <charset val="238"/>
      </rPr>
      <t xml:space="preserve">
A hitel teljes díja: </t>
    </r>
    <r>
      <rPr>
        <sz val="11"/>
        <color rgb="FFFF0000"/>
        <rFont val="Tahoma"/>
        <family val="2"/>
        <charset val="238"/>
      </rPr>
      <t>1 939 633 Ft</t>
    </r>
    <r>
      <rPr>
        <sz val="11"/>
        <rFont val="Tahoma"/>
        <family val="2"/>
        <charset val="238"/>
      </rPr>
      <t xml:space="preserve">
A fogyasztó által fizetendő teljes összeg: </t>
    </r>
    <r>
      <rPr>
        <sz val="11"/>
        <color rgb="FFFF0000"/>
        <rFont val="Tahoma"/>
        <family val="2"/>
        <charset val="238"/>
      </rPr>
      <t>6 939 633 Ft</t>
    </r>
    <r>
      <rPr>
        <sz val="11"/>
        <rFont val="Tahoma"/>
        <family val="2"/>
        <charset val="238"/>
      </rPr>
      <t xml:space="preserve">
Törlesztőrészlet összege: </t>
    </r>
    <r>
      <rPr>
        <sz val="11"/>
        <color rgb="FFFF0000"/>
        <rFont val="Tahoma"/>
        <family val="2"/>
        <charset val="238"/>
      </rPr>
      <t>28 837 Ft</t>
    </r>
    <r>
      <rPr>
        <sz val="11"/>
        <rFont val="Tahoma"/>
        <family val="2"/>
        <charset val="238"/>
      </rPr>
      <t xml:space="preserve">
A teljes hiteldíj mutató (THM): </t>
    </r>
    <r>
      <rPr>
        <sz val="11"/>
        <color rgb="FFFF0000"/>
        <rFont val="Tahoma"/>
        <family val="2"/>
        <charset val="238"/>
      </rPr>
      <t>3,54</t>
    </r>
    <r>
      <rPr>
        <sz val="11"/>
        <rFont val="Tahoma"/>
        <family val="2"/>
        <charset val="238"/>
      </rPr>
      <t xml:space="preserve">%
'Hitel teljes összege: 5 000 000 Ft
Hitel futamideje (törlesztőrészletek száma): 240 hónap
Hitel típusa: 5 éves kamatperiódusban rögzített, változó kamatozású lakáscélú jelzáloghitel
Hitelkamat mértéke: </t>
    </r>
    <r>
      <rPr>
        <sz val="11"/>
        <color rgb="FFFF0000"/>
        <rFont val="Tahoma"/>
        <family val="2"/>
        <charset val="238"/>
      </rPr>
      <t>5,49%</t>
    </r>
    <r>
      <rPr>
        <sz val="11"/>
        <rFont val="Tahoma"/>
        <family val="2"/>
        <charset val="238"/>
      </rPr>
      <t xml:space="preserve">
A hitel teljes díja: </t>
    </r>
    <r>
      <rPr>
        <sz val="11"/>
        <color rgb="FFFF0000"/>
        <rFont val="Tahoma"/>
        <family val="2"/>
        <charset val="238"/>
      </rPr>
      <t>3 318 464</t>
    </r>
    <r>
      <rPr>
        <sz val="11"/>
        <rFont val="Tahoma"/>
        <family val="2"/>
        <charset val="238"/>
      </rPr>
      <t xml:space="preserve"> Ft
A fogyasztó által fizetendő teljes összeg: </t>
    </r>
    <r>
      <rPr>
        <sz val="11"/>
        <color rgb="FFFF0000"/>
        <rFont val="Tahoma"/>
        <family val="2"/>
        <charset val="238"/>
      </rPr>
      <t>8 318 464</t>
    </r>
    <r>
      <rPr>
        <sz val="11"/>
        <rFont val="Tahoma"/>
        <family val="2"/>
        <charset val="238"/>
      </rPr>
      <t xml:space="preserve"> Ft
Törlesztőrészlet összege: </t>
    </r>
    <r>
      <rPr>
        <sz val="11"/>
        <color rgb="FFFF0000"/>
        <rFont val="Tahoma"/>
        <family val="2"/>
        <charset val="238"/>
      </rPr>
      <t>34 582</t>
    </r>
    <r>
      <rPr>
        <sz val="11"/>
        <rFont val="Tahoma"/>
        <family val="2"/>
        <charset val="238"/>
      </rPr>
      <t xml:space="preserve"> Ft
A teljes hiteldíj mutató (THM): </t>
    </r>
    <r>
      <rPr>
        <sz val="11"/>
        <color rgb="FFFF0000"/>
        <rFont val="Tahoma"/>
        <family val="2"/>
        <charset val="238"/>
      </rPr>
      <t>5,76</t>
    </r>
    <r>
      <rPr>
        <sz val="11"/>
        <rFont val="Tahoma"/>
        <family val="2"/>
        <charset val="238"/>
      </rPr>
      <t xml:space="preserve">%
'Hitel teljes összege: 5 000 000 Ft
Hitel futamideje (törlesztőrészletek száma): 240 hónap
Hitel típusa: 10 éves kamatperiódusban rögzített, változó kamatozású lakáscélú jelzáloghitel
Hitelkamat mértéke: </t>
    </r>
    <r>
      <rPr>
        <sz val="11"/>
        <color rgb="FFFF0000"/>
        <rFont val="Tahoma"/>
        <family val="2"/>
        <charset val="238"/>
      </rPr>
      <t>6,79</t>
    </r>
    <r>
      <rPr>
        <sz val="11"/>
        <rFont val="Tahoma"/>
        <family val="2"/>
        <charset val="238"/>
      </rPr>
      <t xml:space="preserve">%
A hitel teljes díja: </t>
    </r>
    <r>
      <rPr>
        <sz val="11"/>
        <color rgb="FFFF0000"/>
        <rFont val="Tahoma"/>
        <family val="2"/>
        <charset val="238"/>
      </rPr>
      <t>4 239 285</t>
    </r>
    <r>
      <rPr>
        <sz val="11"/>
        <rFont val="Tahoma"/>
        <family val="2"/>
        <charset val="238"/>
      </rPr>
      <t xml:space="preserve"> Ft
A fogyasztó által fizetendő teljes összeg: </t>
    </r>
    <r>
      <rPr>
        <sz val="11"/>
        <color rgb="FFFF0000"/>
        <rFont val="Tahoma"/>
        <family val="2"/>
        <charset val="238"/>
      </rPr>
      <t>9 239 285</t>
    </r>
    <r>
      <rPr>
        <sz val="11"/>
        <rFont val="Tahoma"/>
        <family val="2"/>
        <charset val="238"/>
      </rPr>
      <t xml:space="preserve"> Ft
Törlesztőrészlet összege: </t>
    </r>
    <r>
      <rPr>
        <sz val="11"/>
        <color rgb="FFFF0000"/>
        <rFont val="Tahoma"/>
        <family val="2"/>
        <charset val="238"/>
      </rPr>
      <t>38 418</t>
    </r>
    <r>
      <rPr>
        <sz val="11"/>
        <rFont val="Tahoma"/>
        <family val="2"/>
        <charset val="238"/>
      </rPr>
      <t xml:space="preserve"> Ft
A teljes hiteldíj mutató (THM): </t>
    </r>
    <r>
      <rPr>
        <sz val="11"/>
        <color rgb="FFFF0000"/>
        <rFont val="Tahoma"/>
        <family val="2"/>
        <charset val="238"/>
      </rPr>
      <t>7,16</t>
    </r>
    <r>
      <rPr>
        <sz val="11"/>
        <rFont val="Tahoma"/>
        <family val="2"/>
        <charset val="238"/>
      </rPr>
      <t>%</t>
    </r>
  </si>
  <si>
    <t>3 havi kamatperiódussal (referencia-kamatlábhoz kötött)</t>
  </si>
  <si>
    <r>
      <t xml:space="preserve">GRÁNIT bankszámlára érkező munkabérjóváírás mellett a fenti kedvezmények közül a folyósított kölcsönösszeg nagysága után járó 0,4%.-os, a jövedelem nagysága után járó 0,50%.-os és a hitelkiváltás után járó 0,2%.-os kamatkedvezményeket figyelembe véve:
- 5 éves kamatperiódus esetén GRÁNIT Lakáshitel hitelnél THM: 3,96% - 6,62%, GRÁNIT Szabad felhasználású hitelnél THM: 5,81% - 8,52%
GRÁNIT bankszámlára érkező munkabérjóváírás mellett a fenti kedvezmények közül kizárólag a folyósított kölcsönösszeg nagysága után járó 0,4%.-os és a jövedelem nagysága után járó 0,50%.-os kamatkedvezményeket figyelembe véve:
- 3 havi kamatperiódus esetén GRÁNIT Lakáshitel hitelnél </t>
    </r>
    <r>
      <rPr>
        <i/>
        <sz val="9"/>
        <color rgb="FFFF0000"/>
        <rFont val="Tahoma"/>
        <family val="2"/>
        <charset val="238"/>
      </rPr>
      <t>THM: 2,39% - 3,96%</t>
    </r>
    <r>
      <rPr>
        <sz val="9"/>
        <color rgb="FFFF0000"/>
        <rFont val="Tahoma"/>
        <family val="2"/>
        <charset val="238"/>
      </rPr>
      <t xml:space="preserve">, GRÁNIT Szabad felhasználású hitelnél </t>
    </r>
    <r>
      <rPr>
        <i/>
        <sz val="9"/>
        <color rgb="FFFF0000"/>
        <rFont val="Tahoma"/>
        <family val="2"/>
        <charset val="238"/>
      </rPr>
      <t>THM: 3,54% - 5,12%</t>
    </r>
    <r>
      <rPr>
        <sz val="9"/>
        <color rgb="FFFF0000"/>
        <rFont val="Tahoma"/>
        <family val="2"/>
        <charset val="238"/>
      </rPr>
      <t xml:space="preserve">
- 5 éves kamatperiódus esetén GRÁNIT Lakáshitel hitelnél THM: 4,17% - 6,83%, GRÁNIT Szabad felhasználású hitelnél THM: 6,03% - 8,74%
GRÁNIT bankszámlára érkező munkabérjóváírás mellett a fenti kedvezmények közül kizárólag a folyósított kölcsönösszeg nagysága után járó 0,4%.-os és a hitelkiváltás után járó 0,2%.-os kamatkedvezményeket figyelembe véve:
- 5 éves kamatperiódus esetén GRÁNIT Lakáshitel hitelnél THM: 4,48% - 7,16%, GRÁNIT Szabad felhasználású hitelnél THM: 6,35% - 9,07%
GRÁNIT bankszámlára érkező munkabérjóváírás mellett a fenti kedvezmények közül kizárólag a folyósított kölcsönösszeg nagysága után járó 0,4%.-os kamatkedvezményeket figyelembe véve:
- 3 havi kamatperiódus esetén GRÁNIT Lakáshitel hitelnél </t>
    </r>
    <r>
      <rPr>
        <i/>
        <sz val="9"/>
        <color rgb="FFFF0000"/>
        <rFont val="Tahoma"/>
        <family val="2"/>
        <charset val="238"/>
      </rPr>
      <t>THM: 2,91% - 4,48%</t>
    </r>
    <r>
      <rPr>
        <sz val="9"/>
        <color rgb="FFFF0000"/>
        <rFont val="Tahoma"/>
        <family val="2"/>
        <charset val="238"/>
      </rPr>
      <t xml:space="preserve">, GRÁNIT Szabad felhasználású hitelnél </t>
    </r>
    <r>
      <rPr>
        <i/>
        <sz val="9"/>
        <color rgb="FFFF0000"/>
        <rFont val="Tahoma"/>
        <family val="2"/>
        <charset val="238"/>
      </rPr>
      <t>THM: 4,06% - 5,65%</t>
    </r>
    <r>
      <rPr>
        <sz val="9"/>
        <color rgb="FFFF0000"/>
        <rFont val="Tahoma"/>
        <family val="2"/>
        <charset val="238"/>
      </rPr>
      <t xml:space="preserve">
- 5 éves kamatperiódus esetén GRÁNIT Lakáshitel hitelnél THM: 4,69% - 7,37%, GRÁNIT Szabad felhasználású hitelnél THM: 6,56% - 9,29%</t>
    </r>
  </si>
  <si>
    <r>
      <rPr>
        <b/>
        <u/>
        <sz val="11"/>
        <rFont val="Tahoma"/>
        <family val="2"/>
        <charset val="238"/>
      </rPr>
      <t>Lakásvásárlás:</t>
    </r>
    <r>
      <rPr>
        <sz val="11"/>
        <rFont val="Tahoma"/>
        <family val="2"/>
        <charset val="238"/>
      </rPr>
      <t xml:space="preserve"> A kölcsön célja használt, valamint új építésű, önállóan forgalomképes lakóingatlan, továbbá telek megvásárlása. (családi ház, társasházi lakás, építési telek)
</t>
    </r>
    <r>
      <rPr>
        <b/>
        <u/>
        <sz val="11"/>
        <rFont val="Tahoma"/>
        <family val="2"/>
        <charset val="238"/>
      </rPr>
      <t>Lakásépítés</t>
    </r>
    <r>
      <rPr>
        <sz val="11"/>
        <rFont val="Tahoma"/>
        <family val="2"/>
        <charset val="238"/>
      </rPr>
      <t xml:space="preserve">: Új, önállóan forgalomképes lakóingatlan építésének finanszírozása, (családi lakóház építése, családi házon tetőtér beépítéssel, emeletráépítéssel külön bejáratú, önállóan forgalomképes új lakás kialakítása, meglévő társasház padlásterében önálló lakás kialakítása, társasház, illetve többlakásos építkezés, melynek során azonos helyrajzi számú önálló telken közös tulajdonnal is rendelkező több lakás jön létre azzal, hogy az egyes lakások önállóan forgalomképesek.
</t>
    </r>
    <r>
      <rPr>
        <b/>
        <u/>
        <sz val="11"/>
        <rFont val="Tahoma"/>
        <family val="2"/>
        <charset val="238"/>
      </rPr>
      <t>Lakásbővítés:</t>
    </r>
    <r>
      <rPr>
        <sz val="11"/>
        <rFont val="Tahoma"/>
        <family val="2"/>
        <charset val="238"/>
      </rPr>
      <t xml:space="preserve"> A meglévő lakás beépített térfogatának a lakásfunkcióval összefüggő vízszintes és/vagy függőleges irányú növelése érdekében építési engedéllyel végzett építési munka (toldaléképítési- tetőtér beépítés).
</t>
    </r>
    <r>
      <rPr>
        <b/>
        <u/>
        <sz val="11"/>
        <rFont val="Tahoma"/>
        <family val="2"/>
        <charset val="238"/>
      </rPr>
      <t>Lakásfelújítás:</t>
    </r>
    <r>
      <rPr>
        <sz val="11"/>
        <rFont val="Tahoma"/>
        <family val="2"/>
        <charset val="238"/>
      </rPr>
      <t xml:space="preserve"> 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
</t>
    </r>
    <r>
      <rPr>
        <b/>
        <u/>
        <sz val="11"/>
        <rFont val="Tahoma"/>
        <family val="2"/>
        <charset val="238"/>
      </rPr>
      <t>Hitelkiváltás:</t>
    </r>
    <r>
      <rPr>
        <sz val="11"/>
        <rFont val="Tahoma"/>
        <family val="2"/>
        <charset val="238"/>
      </rPr>
      <t xml:space="preserve"> Az ügyfél részére korábban nyújtott lakáscélú, és nem lakáscélú kölcsön kiváltása. Lakáscélú hitel kiváltása lakáscélú hitelnek minősül, ha a kiváltandó hitelt a vonatkozó szerződésben is megfogalmazott hitelcélokra nyújtották: lakóingatlan vásárlása, építése, bővítése, korszerűsítése, felújítása.
</t>
    </r>
    <r>
      <rPr>
        <b/>
        <u/>
        <sz val="11"/>
        <rFont val="Tahoma"/>
        <family val="2"/>
        <charset val="238"/>
      </rPr>
      <t>Szabad felhasználás:</t>
    </r>
    <r>
      <rPr>
        <sz val="11"/>
        <rFont val="Tahoma"/>
        <family val="2"/>
        <charset val="238"/>
      </rPr>
      <t xml:space="preserve">  A kölcsön célja a természetes személyek olyan jellegű kiadásainak finanszírozása, melyekre célhitelt nem tud vagy, nem kíván igénybe venni. A kölcsön felhasználását a Bank nem vizsgálja.</t>
    </r>
  </si>
  <si>
    <r>
      <t xml:space="preserve">A GRÁNIT Bank által nyújtott piaci kamatozású kölcsönök:
</t>
    </r>
    <r>
      <rPr>
        <b/>
        <sz val="11"/>
        <rFont val="Tahoma"/>
        <family val="2"/>
        <charset val="238"/>
      </rPr>
      <t>• referencia kamathoz kötött, változó kamatozásúak
• 5 vagy 10 éves kamatperiódusban rögzített, változó kamatozásúak.</t>
    </r>
    <r>
      <rPr>
        <sz val="11"/>
        <rFont val="Tahoma"/>
        <family val="2"/>
        <charset val="238"/>
      </rPr>
      <t xml:space="preserve">
REFERENCIA KAMATLÁBHOZ KÖTÖTT VÁLTOZÓ KAMATOZÁSÚ HITELEKNÉL:
A </t>
    </r>
    <r>
      <rPr>
        <b/>
        <sz val="11"/>
        <rFont val="Tahoma"/>
        <family val="2"/>
        <charset val="238"/>
      </rPr>
      <t>hitelkamatláb mértéke a Referencia kamatláb (3 havi BUBOR) és a Kamatfelár összege</t>
    </r>
    <r>
      <rPr>
        <sz val="11"/>
        <rFont val="Tahoma"/>
        <family val="2"/>
        <charset val="238"/>
      </rPr>
      <t xml:space="preserve">, amely a mindenkor hatályos vonatkozó Hirdetményben kerül közzétételre!
</t>
    </r>
    <r>
      <rPr>
        <b/>
        <sz val="11"/>
        <rFont val="Tahoma"/>
        <family val="2"/>
        <charset val="238"/>
      </rPr>
      <t>A Referencia kamatláb a Kamatperióduson belül állandó (rögzített), de Kamatperiódusonként változó.
A Referencia kamatláb a Kamatperiódus fordulónapján (a Kamatmegállapítás napján) módosul.</t>
    </r>
    <r>
      <rPr>
        <sz val="11"/>
        <rFont val="Tahoma"/>
        <family val="2"/>
        <charset val="238"/>
      </rPr>
      <t xml:space="preserve"> A Kamatmegállapítás napja a tárgyév január 10., április 10., július 10. és október 10.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Referencia kamatláb mértéke az első Kamatperiódus időtartama alatt a 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t>
    </r>
    <r>
      <rPr>
        <b/>
        <sz val="11"/>
        <rFont val="Tahoma"/>
        <family val="2"/>
        <charset val="238"/>
      </rPr>
      <t xml:space="preserve">
A Kamatperiódusonkénti Referencia kamatláb változás miatti kamatmódosulás nem minősül egyoldalú módosításnak.
A Kamatfelár a Kamatfelár-perióduson belül állandó (rögzített), de Kamatfelár-periódusonként változó.</t>
    </r>
    <r>
      <rPr>
        <sz val="11"/>
        <rFont val="Tahoma"/>
        <family val="2"/>
        <charset val="238"/>
      </rPr>
      <t xml:space="preserve">
A Kamatfelár a Kamatfelár-periódus fordulónapján (a Kamatfelár-megállapítás napján) módosul.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t>
    </r>
  </si>
  <si>
    <r>
      <t xml:space="preserve">A </t>
    </r>
    <r>
      <rPr>
        <b/>
        <sz val="11"/>
        <rFont val="Tahoma"/>
        <family val="2"/>
        <charset val="238"/>
      </rPr>
      <t>Kamatfelár mértéke</t>
    </r>
    <r>
      <rPr>
        <sz val="11"/>
        <rFont val="Tahoma"/>
        <family val="2"/>
        <charset val="238"/>
      </rPr>
      <t xml:space="preserve"> az első Kamatfelár-periódus időtartama alatt az ügylet kockázati besorolásától függően kerül meghatározásra; a további Kamatfelár-periódusokra vonatkozóan a Magyar Nemzeti Bank (MNB) által közzétett H1F3 jelzésű kamatfelár-változtatási mutató alapján módosul (emelkedi vagy csökken) oly módon, hogy az új Kamatfelár-periódusban alkalmazott Kamatfelár mértéke a régi Kamatfelár-periódus lejáratát megelő 120. napot megelőző hónap 3 éves állampapír piaci referenciahozamának (ÁKK) havi számtani átlaga és az előző (bázis) időszak 3 éves állampapír piaci referenciahozamának (ÁKK) különbségének 0,25-szeresével számított mértékig változik. Képlettel:
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*0,25     Index</t>
    </r>
    <r>
      <rPr>
        <vertAlign val="subscript"/>
        <sz val="11"/>
        <rFont val="Tahoma"/>
        <family val="2"/>
        <charset val="238"/>
      </rPr>
      <t>t+1</t>
    </r>
    <r>
      <rPr>
        <sz val="11"/>
        <rFont val="Tahoma"/>
        <family val="2"/>
        <charset val="238"/>
      </rPr>
      <t>=Indext*(akk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H1F3=Index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r>
      <rPr>
        <sz val="11"/>
        <rFont val="Tahoma"/>
        <family val="2"/>
        <charset val="238"/>
      </rPr>
      <t xml:space="preserve">
</t>
    </r>
    <r>
      <rPr>
        <b/>
        <sz val="11"/>
        <rFont val="Tahoma"/>
        <family val="2"/>
        <charset val="238"/>
      </rPr>
      <t>A kölcsön kamatának - Referencia kamatláb, illetve Kamatfelár változása miatti - módosulása a havi törlesztő részletek változását eredményezi, amely a kamatmódosulás hatálybalépését követően esedékes törlesztőrészletben érvényesül először.</t>
    </r>
    <r>
      <rPr>
        <sz val="11"/>
        <rFont val="Tahoma"/>
        <family val="2"/>
        <charset val="238"/>
      </rPr>
      <t xml:space="preserve">
5 VAGY 10 ÉVES KAMATPERIÓDUSBAN RÖGZÍTETT, VÁLTOZÓ KAMATOZÁSÚ HITELEKNÉL:
</t>
    </r>
    <r>
      <rPr>
        <b/>
        <sz val="11"/>
        <rFont val="Tahoma"/>
        <family val="2"/>
        <charset val="238"/>
      </rPr>
      <t xml:space="preserve">Az ügyfél által fizetett kamat, a választott kamatperiódus idejére (5 vagy 10 év) rögzített, kamatperiódusonként változó. </t>
    </r>
    <r>
      <rPr>
        <sz val="11"/>
        <rFont val="Tahoma"/>
        <family val="2"/>
        <charset val="238"/>
      </rPr>
      <t xml:space="preserve">
A hitelkamatláb mértéke a mindenkor hatályos vonatkozó Hirdetményben kerül közzétételre.
</t>
    </r>
    <r>
      <rPr>
        <b/>
        <sz val="11"/>
        <rFont val="Tahoma"/>
        <family val="2"/>
        <charset val="238"/>
      </rPr>
      <t>A hitelkamat a kamatperiódus fordulónapján (a kamatmegállapítás napján) módosul.</t>
    </r>
    <r>
      <rPr>
        <sz val="11"/>
        <rFont val="Tahoma"/>
        <family val="2"/>
        <charset val="238"/>
      </rPr>
      <t xml:space="preserve"> A kamat módosítására a Bank kamatperiódusonként – de a hitel futamideje alatt legfeljebb 5 alkalommal – jogosult.
A Kamatmegállapítás napja a hitel (első rész) folyósítás hónapjának 10. napjától számítva öt illetve tíz évente a folyósítás hónapjának 10. naptári napjával megegyező naptári nap. Az első Kamatperiódus időtartama az első Folyósítás napjától a soron következő Kamatmegállapítás napját megelőző naptári napig tartó időszak. A továbbiakban a Kamatperiódus időtartama a Kamatmegállapítás napjától a következő Kamatmegállapítás napját megelőző naptári napig tartó öt illetve tíz éves időszak.
A Bank az ügyleti kamat mértékét kizárólag a Magyar Nemzeti Bank honlapján közzétett, 5 éves kamatperiódus esetén H1K5; 10 éves kamatperiódus esetén H1K10 számú kamatváltoztatási mutató alapján változtathatja (emelheti vagy csökkenthet) az egyes kamatperiódusok fordulónapján. Az új Kamatperiódusban alkalmazott Kamat mértéke a régi Kamatperiódus lejáratát megelő 120. napot megelőző hónap 5 illetve 10 éves állampapír piaci referenciahozamának (ÁKK) havi számtani átlaga és az előző (bázis) időszak 5 illetve 10 éves állampapír piaci referenciahozamának (ÁKK) különbségének 1,25-szeresével számított mértékig változik. Képlettel:
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*1,25     Index</t>
    </r>
    <r>
      <rPr>
        <vertAlign val="subscript"/>
        <sz val="11"/>
        <rFont val="Tahoma"/>
        <family val="2"/>
        <charset val="238"/>
      </rPr>
      <t>t+1</t>
    </r>
    <r>
      <rPr>
        <sz val="11"/>
        <rFont val="Tahoma"/>
        <family val="2"/>
        <charset val="238"/>
      </rPr>
      <t>=Index</t>
    </r>
    <r>
      <rPr>
        <vertAlign val="subscript"/>
        <sz val="11"/>
        <rFont val="Tahoma"/>
        <family val="2"/>
        <charset val="238"/>
      </rPr>
      <t>t</t>
    </r>
    <r>
      <rPr>
        <sz val="11"/>
        <rFont val="Tahoma"/>
        <family val="2"/>
        <charset val="238"/>
      </rPr>
      <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H1K5 illetve H1K10 =Index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</si>
  <si>
    <r>
      <rPr>
        <b/>
        <sz val="11"/>
        <rFont val="Tahoma"/>
        <family val="2"/>
        <charset val="238"/>
      </rPr>
      <t>A kölcsön kamatának módosulása a havi törlesztő részletek változását eredményezi, amely a kamatmódosulás hatálybalépését követően esedékes törlesztőrészletben érvényesül először.</t>
    </r>
    <r>
      <rPr>
        <sz val="11"/>
        <rFont val="Tahoma"/>
        <family val="2"/>
        <charset val="238"/>
      </rPr>
      <t xml:space="preserve">
Kamatváltoztatási mutató: a hitelezés refinanszírozási költségeihez és a hitel nyújtásához kapcsolódó, az üzleti kockázat körén kívül álló, a hitelezők által nem befolyásolható, tőlük független, valamint általuk el nem hárítható körülményekben bekövetkező változást objektív módon kifejező, a kamatmódosítás számításának alapjául szolgáló és a nyilvánosság számára hozzáférhető viszonyszám
A hitelkamat módosítására a mindenkor hatályos 2013. évi CCXXXVII. törvényben, a 2009. évi CLXII. törvényben valamint a kamat-, kamatfelár változtatási mutatókra és referencia kamatokra vonatkozó MNB rendeletben meghatározottak szerint kerül sor, a Bank az Üzletszabályzatában, a Kockázatvállalással járó Lakossági ügyletekre vonatkozó Általános Szerződési Feltételekben és a kölcsönszerződésben részletezett módon. </t>
    </r>
  </si>
  <si>
    <t>A hitel teljes díja magában foglalja: a díjmentes Elektronikus kamatértesítőt; 0 Ft Folyósítási jutalékot; 1 db 42 000 Ft Fedezetértékelési díjat, amely teljes összegben visszatérítésre kerül; 1 db 12 600 Ft Fedezetbejegyzési díjat; 1 db 6 250 Ft Tulajdonlap díjat; 0,00%, max. 0 Ft Hiteltörlesztés beszedési díjat és a Sztár számlacsomag 0 Ft Számlavezetési díját
A reprezentatív példák Prémium2-L2 ügyletminősítési kategória, a GRÁNIT Banknál vezetett bankszámlára érkező  jövedelemjóváírást és GRÁNIT Sztár számlacsomag igénylését, két Adóst és egyösszegű hitelfolyósítást feltételezve készült. (A 3 havi és az 5 éves kamatperiódusú hiteleknél az 5 000 000 Ft-ot elérő folyósítási összeg után járó 0,4 százalékpontos kamatkedvezmény figyelembe vételre került, de a 300 000 Ft-ot elérő együttes jövedelemjóváírás után járó 0,5 százalékpontos kamatkedvezmény nem került figyelembe vételre.)
A THM meghatározása az aktuális feltételek, illetve a hatályos jogszabályok figyelembevételével történt és a feltételek változása esetén mértéke módosulhat. A THM mutató mértéke nem tükrözi a hitel kamatkockázatát.</t>
  </si>
  <si>
    <r>
      <t>A kölcsön futamideje:</t>
    </r>
    <r>
      <rPr>
        <b/>
        <sz val="11"/>
        <rFont val="Tahoma"/>
        <family val="2"/>
        <charset val="238"/>
      </rPr>
      <t xml:space="preserve"> minimum 5 év, maximum 30 év</t>
    </r>
    <r>
      <rPr>
        <sz val="11"/>
        <rFont val="Tahoma"/>
        <family val="2"/>
        <charset val="238"/>
      </rPr>
      <t xml:space="preserve"> (figyelembe véve azt is, hogy a hiteligénylők közül a legfiatalabb szereplő életkora a futamidő lejáratának évében nem érheti el a 75. életévet).
A kölcsön törlesztése fő szabályként Türelmi idő nélkül, havonta történik, annuitásos törlesztés alkalmazásával, így </t>
    </r>
    <r>
      <rPr>
        <b/>
        <sz val="11"/>
        <rFont val="Tahoma"/>
        <family val="2"/>
        <charset val="238"/>
      </rPr>
      <t>a törlesztőrészletek száma minimum 60 maximum 360 db lehet</t>
    </r>
    <r>
      <rPr>
        <sz val="11"/>
        <rFont val="Tahoma"/>
        <family val="2"/>
        <charset val="238"/>
      </rPr>
      <t xml:space="preserve">. Szakaszos finanszírozású hitelek (pl. építési hitel) folyósítása 2 év Rendelkezésre tartási időszakkal történik, amely időszak egyben Türelmi időnek is minősül. Ezen idő alatt a ki nem folyósított hitelösszegre a hatályos Hirdetmény szerinti Rendelkezésre tartási díjat szükséges fizetni, míg a kifolyósított hitelösszegre tőketörlesztés nélküli hitelkamat fizetési kötelezettség áll fenn. A Rendelkezésre tartási időszak lejártát illetve a hitelösszeg teljes kifolyósítását követően a hitel törlesztése annuitásos módszerrel kerül meghatározásra. A Bank a hiteltörlesztés illetve Rendelkezésre tartási díj fizetés esedékességkor - az ügyfél kölcsönszerződésében foglalt felhatalmazása alapján - megterheli a kölcsönfelvevő GRÁNIT Banknál vezetett bankszámláját. 
A  kölcsön törlesztése havonta, minden naptári </t>
    </r>
    <r>
      <rPr>
        <b/>
        <sz val="11"/>
        <rFont val="Tahoma"/>
        <family val="2"/>
        <charset val="238"/>
      </rPr>
      <t>hónap 10.</t>
    </r>
    <r>
      <rPr>
        <sz val="11"/>
        <rFont val="Tahoma"/>
        <family val="2"/>
        <charset val="238"/>
      </rPr>
      <t xml:space="preserve"> napján esedékes. Az első törlesztőrészlet esedékessége az (első rész)folyósítást követő naptári hónap 10. napja. Amennyiben hónap 10-e nem banki munkanap, akkor az azt megelőző utolsó banki munkanapon már biztosítani kell a lakossági bankszámlán a törlesztéshez szükséges fedezetet.
Szakaszos finanszírozású hitelek (pl. építési hitel) esetén a Rendelkezésre tartási díj havonta, minden naptári hónap 10. napján esedékes. Az első Rendelkezésre tartási díj esedékessége a szerződéskötést követő naptári hónap 10. napja.
</t>
    </r>
    <r>
      <rPr>
        <b/>
        <sz val="11"/>
        <rFont val="Tahoma"/>
        <family val="2"/>
        <charset val="238"/>
      </rPr>
      <t>Annuitásos törlesztés:</t>
    </r>
    <r>
      <rPr>
        <sz val="11"/>
        <rFont val="Tahoma"/>
        <family val="2"/>
        <charset val="238"/>
      </rPr>
      <t xml:space="preserve"> Annuitásos kölcsön esetén a hitelfelvevő minden kamatperiódusban azonos összegű törlesztő részletet fizet. Annuitásos törlesztés esetén a futamidő elején a törlesztő részlet nagyobb része kamattartam, s kisebb hányada a tőkét csökkenti. A futamidő előrehaladtával a havi azonos összegű törlesztő részletből egyre nagyobb összeg fordítódik a tőkére, s fokozatosan mérséklődik a kamattörlesztés nagysága.</t>
    </r>
  </si>
  <si>
    <t>A fedezetül szolgáló ingatlan értékének megállapítása előfeltétele a kölcsönkérelem elbírálásának. Az értékbecslést minden esetben a GRÁNIT Bank Zrt. által kijelölt, vele szerződéses kapcsolatban álló külső szakértő végzi. Lakóingatlanok esetén a fedezet értékelésének díja 42 000 Ft, fedezetenként. Egyéb ingatlanok esetében a Bank egyedi díjszabást alkalmaz. Az értékbecslés a teljeskörű kérelmi dokumentáció benyújtását, valamint a fedezetértékelési díj megfizetését követő 5 munkanapon belül elkészül, amennyiben a helyszíni szemlét semmilyen körülmény nem akadályozza.</t>
  </si>
  <si>
    <t>A hitelszerződésben vállalt kötelezettségek be nem tartása (pl. késedelmes fizetés esetén a hitelkamaton felüli késedelmi kamat felszámítását és) akár a szerződés felmondását is eredményezheti. Felmondási Esemény bekövetkezése esetén a Hitelező jogosult a  Kölcsönszerződést egyoldalúan azonnali hatállyal felmondani továbbá felmondás esetén az önálló zálogjogot harmadik fél részére részben vagy egészben átruházni. (Ilyen események lehetnek például: az Adós a Kölcsönszerződésből fakadó bármely fizetési kötelezettségével írásos felszólítás és a kitűzött teljesítési póthatáridő ellenére késedelembe esik; Adós a Kölcsönszerződés, az Üzletszabályzat és a Kockázatvállalással kapcsolatos Lakossági ügyletekre vonatkozó Általános Szerződési Feltételek bármely rendelkezését súlyosan megsérti, stb.).
Felmondás esetén Adós köteles megtéríteni a Hitelező kárát és költségét (beleértve, de nem kizárólag jogi költségeket és kiadásokat), amelyek a Kölcsönszerződés és/vagy mellékletei elkészítésével, vagy Felmondási Esemény felmerülésével, vagy a Hitelező Kölcsönszerződésben foglalt jogainak végrehajtása, illetve érvényesítése kapcsán merülnek fel.
Amennyiben szerződéses kötelezettségének olyan módon nem tesz eleget, hogy a lejárt és meg nem fizetett tartozásának összege meghaladja a késedelembe esés időpontjában érvényes legkisebb összegű havi minimálbér összegét és az folyamatosan, 90 napon túl fennáll, a mulasztás adatai bekerülnek a KHR-be. Ennek az lehet a következménye az Ön számára, hogy a későbbiek folyamán nem tud hitelt felvenni. Részletes tájékoztatásért olvassa el az MNB tájékoztatóját a KHR-ről: http://www.mnb.hu/letoltes/tajekoztato-maganszemelyek-reszere-a-kozponti-hitelinformacios-rendszerrol-2.pdf.</t>
  </si>
  <si>
    <t xml:space="preserve">A hatályos törvényi rendelkezések alapján nem igényelhető adókedvezmény a kölcsön vonatkozásában. Bővebb felvilágosítást az NAV honlapján (www.nav.gov.hu) oldalon található.
16/2016. (II. 10.) Korm. rendelet alapján igénybe vehető Magyarország Kormány által nyújtott támogatás az új lakások vásárlásához és építéséhez a  Többgyermekes családok Otthonteremtési Kamat Támogatása, a Családi Otthonteremtési Kedvezménye, valamint az Adó-visszatérítési támogatás.
A 17/2016 (II.10.) Korm. rendelet alapján a használt lakás vásárláshoz és bővítéshez vehető igénybe Családi Otthonteremtési Kedvezmény, mely Magyarország Kormánya által nyújtott támogatás.
Bővebb információ a https://granitbank.hu/lakossag/hitelek/allami-tamogatasok oldalon olvasható.
2018.január 1-ét követően a 337/2017 (XI.14.) Korm. rendelet a három- vagy többgyermekes családok lakáscélú jelzáloghitel-tartozásainak csökkentéséről alapján a 3 vagy további gyermek születésére tekintettel a rendeletben meghatározott feltételekkel a központi költségvetésből vissza nem térítendő állami támogatás vehető igénybe a Magyarország területén lévő lakást, lakóházat, tanyát vagy birtokközpontot terhelő lakáscélú jelzáloghitel tartozás csökkentésére. A támogatás igénylést a járási hivataloknál lehet kezdeményezni.
Bővebb információ a http://www.kormanyhivatal.hu/hu/lakastamogatas oldalon olvasható.
Lakáshitelek törlesztéséhez munkáltatója adómentes támogatást nyújthat az adómentes munkáltatói lakáscélú támogatás folyósításának szabályairól szóló 15/2014. (IV.3.) NGM rendeletben foglaltak szerint. További részletekről itt tájékozódhat: https://www.nav.gov.hu/nav/ado/szja/tajekoztato_140530.html
</t>
  </si>
  <si>
    <t>Ingatlanfelülvizsgálati díj (alkalmanként fizetendő építésnél/bővítésnél az egyes készültségi fok teljesülésének helyszíni ellenőrzésekor):
29 400 Ft/alkalom</t>
  </si>
  <si>
    <t>** A Bank 2019.07.09-ig tartó akció keretében egy fedezeti ingatlan vonatkozásában visszatéríti a kölcsön folyósításakor a Fedezetértékelési díjat.</t>
  </si>
  <si>
    <r>
      <rPr>
        <b/>
        <sz val="11"/>
        <rFont val="Tahoma"/>
        <family val="2"/>
        <charset val="238"/>
      </rPr>
      <t>Hiteligénylés:</t>
    </r>
    <r>
      <rPr>
        <sz val="11"/>
        <rFont val="Tahoma"/>
        <family val="2"/>
        <charset val="238"/>
      </rPr>
      <t xml:space="preserve"> ahhoz hogy a Bank a folyósításkor visszatérítse egy ingatlan vonatkozásában a Fedezetértékelési díjat (42 000 Ft) és a közjegyzői okiratba foglalás díját (max. 40.000 Ft-ig), 2015. május 13-ától 2019. július 09-ig hiánytalanul be kell nyújtania a hiteligénylést, és amennyiben hitelképesnek minősül, a szerződéskötést követően legkésőbb 2019. szeptember 30-ig a hitel (első rész)folyósításának is meg kell történnie.</t>
    </r>
  </si>
  <si>
    <r>
      <t xml:space="preserve">A költségek és díjak mértékére vonatkozóan az aktuális Hirdetményben talál részletes tájékoztatást.
</t>
    </r>
    <r>
      <rPr>
        <vertAlign val="superscript"/>
        <sz val="11"/>
        <rFont val="Tahoma"/>
        <family val="2"/>
        <charset val="238"/>
      </rPr>
      <t>5</t>
    </r>
    <r>
      <rPr>
        <sz val="11"/>
        <rFont val="Tahoma"/>
        <family val="2"/>
        <charset val="238"/>
      </rPr>
      <t>* A Bank 2019.07.09-ig tartó akció keretében egy közjegyzői okiratbafoglalás díját visszatéríti maxumim 40.000 Ft összegig a kölcsön folyósításakor. A feltüntett díj már tartalmazza a díjvisszatérítést.</t>
    </r>
    <r>
      <rPr>
        <vertAlign val="superscript"/>
        <sz val="11"/>
        <color theme="1"/>
        <rFont val="Tahoma"/>
        <family val="2"/>
        <charset val="238"/>
      </rPr>
      <t/>
    </r>
  </si>
  <si>
    <r>
      <t xml:space="preserve">Ön jogosult a hitel részleges vagy teljes előtörlesztésére. 
</t>
    </r>
    <r>
      <rPr>
        <b/>
        <sz val="11"/>
        <rFont val="Tahoma"/>
        <family val="2"/>
        <charset val="238"/>
      </rPr>
      <t>Feltételek:</t>
    </r>
    <r>
      <rPr>
        <sz val="11"/>
        <rFont val="Tahoma"/>
        <family val="2"/>
        <charset val="238"/>
      </rPr>
      <t xml:space="preserve">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t>
    </r>
    <r>
      <rPr>
        <b/>
        <sz val="11"/>
        <rFont val="Tahoma"/>
        <family val="2"/>
        <charset val="238"/>
      </rPr>
      <t>Előtörlesztési díj</t>
    </r>
    <r>
      <rPr>
        <sz val="11"/>
        <rFont val="Tahoma"/>
        <family val="2"/>
        <charset val="238"/>
      </rPr>
      <t xml:space="preserve"> (az előtörlesztett összegre vetítve)</t>
    </r>
    <r>
      <rPr>
        <b/>
        <sz val="11"/>
        <rFont val="Tahoma"/>
        <family val="2"/>
        <charset val="238"/>
      </rPr>
      <t>:</t>
    </r>
    <r>
      <rPr>
        <sz val="11"/>
        <rFont val="Tahoma"/>
        <family val="2"/>
        <charset val="238"/>
      </rPr>
      <t xml:space="preserve">
</t>
    </r>
  </si>
  <si>
    <r>
      <rPr>
        <b/>
        <sz val="11"/>
        <rFont val="Tahoma"/>
        <family val="2"/>
        <charset val="238"/>
      </rPr>
      <t xml:space="preserve">Késedelmes teljesítés esetén: </t>
    </r>
    <r>
      <rPr>
        <sz val="11"/>
        <rFont val="Tahoma"/>
        <family val="2"/>
        <charset val="238"/>
      </rPr>
      <t>amennyiben a hitel törlesztése nem érkezik meg határidőben a hitel törlesztésére kijelölt bankszámlára, a Bank jogosult késedelmi kamatot, illetve a késedelmes teljesítés miatti fizetési felszólítás díját felszámítani. 
Amennyiben szerződéses kötelezettségének olyan módon nem tesz eleget, hogy a lejárt és meg nem fizetett tartozásának összege meghaladja a késedelembe esés időpontjában érvényes legkisebb összegű havi minimálbér összegét és az folyamatosan, 90 napon túl fennáll, a mulasztás adatai bekerülnek a KHR-be. Ennek az lehet a következménye az Ön számára, hogy a későbbiek folyamán nem tud hitelt felvenni. Részletes tájékoztatásért olvassa el az MNB tájékoztatóját a KHR-ről: http://www.mnb.hu/letoltes/tajekoztato-maganszemelyek-reszere-a-kozponti-hitelinformacios-rendszerrol-2.pdf.</t>
    </r>
  </si>
  <si>
    <t>Az Adós(ok) GRÁNIT Bankszámlára érkező együttes jövedelemjóváírása el kell, hogy érje a 300 000 Ft-ot a hitel teljes futamideje alatt ahhoz, hogy a figyelembe vett 0,5%. kamatfelár kedvezményben részesüljön.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Kamatfelárát a hátralévő futamidőre 0,5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Az akció 2019. február 18-tól 2019. július 09-ig hiánytalanul befogadott, 2019. szeptember 30-ig (első rész)folyósított 3 havi kamatperiódusú GRÁNIT Lakáshitel és GRÁNIT Szabad felhasználású hitelekre vonatkozik.</t>
  </si>
  <si>
    <t>Az Adós(ok) GRÁNIT Bankszámlára érkező együttes jövedelemjóváírása el kell, hogy érje a 300 000 Ft-ot a hitel teljes futamideje alatt ahhoz, hogy a figyelembe vett 0,5%. kamatkedvezményben részesüljön.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Hitelkamatlábát a hátralévő futamidőre 0,5 százalékponttal megemelni. Amennyiben az ügyfél újra teljesíti a kedvezményes kamat feltételeit, a kedvezményes Kamat újra beállításra kerül, azzal a kitétellel, hogy a H1K5 kamat-változtatási mutató miatt időközben történt esetleges kamatmódosítás a kedvezményes kamat esetén is érvényesül. Az akció 2019. február 18-tól 2019. július 09-ig hiánytalanul befogadott, 2019. szeptember 30-ig (első rész)folyósított 5 éves kamatperiódusú GRÁNIT Lakáshitel és GRÁNIT Szabad felhasználású hitelekre vonatkozik.</t>
  </si>
  <si>
    <t>A folyósított hitelösszeg igazoltan másik hitelintézetnél fennálló hiteltartozás végtörlesztésére (kiváltására) szolgál, hogy a figyelembe vett 0,20%. kamatkedvezményben részesüljön. Az akció 2019. február 18-tól 2019. július 09-ig hiánytalanul befogadott, 2019. szeptember 30-ig (első rész)folyósított 5 éves kamatperiódusú GRÁNIT Lakáshitel és GRÁNIT Szabad felhasználású hitelekre vonatkozik.</t>
  </si>
  <si>
    <r>
      <rPr>
        <b/>
        <sz val="11"/>
        <color theme="0"/>
        <rFont val="Tahoma"/>
        <family val="2"/>
        <charset val="238"/>
      </rPr>
      <t>A hitel kamatlába referencia kamathoz kötött, változó kamatozásúak.</t>
    </r>
    <r>
      <rPr>
        <sz val="11"/>
        <color theme="0"/>
        <rFont val="Tahoma"/>
        <family val="2"/>
        <charset val="238"/>
      </rPr>
      <t xml:space="preserve">
A hitelkamatláb mértékére vonatkozó felső korlát nem kerül alkalmazásra, a hitelkamat, a referencia kamat és a kamatfelár egyaránt csak pozitív érték lehet. 
</t>
    </r>
    <r>
      <rPr>
        <b/>
        <sz val="11"/>
        <color theme="0"/>
        <rFont val="Tahoma"/>
        <family val="2"/>
        <charset val="238"/>
      </rPr>
      <t>Hitelkamatláb = Referencia kamatláb (3 havi BUBOR) + Kamatfelár</t>
    </r>
    <r>
      <rPr>
        <sz val="11"/>
        <color theme="0"/>
        <rFont val="Tahoma"/>
        <family val="2"/>
        <charset val="238"/>
      </rPr>
      <t xml:space="preserve">
</t>
    </r>
    <r>
      <rPr>
        <b/>
        <sz val="11"/>
        <color theme="0"/>
        <rFont val="Tahoma"/>
        <family val="2"/>
        <charset val="238"/>
      </rPr>
      <t>A Referencia kamatláb a Kamatperióduson belül állandó (rögzített), de Kamatperiódusonként változó.</t>
    </r>
    <r>
      <rPr>
        <sz val="11"/>
        <color theme="0"/>
        <rFont val="Tahoma"/>
        <family val="2"/>
        <charset val="238"/>
      </rPr>
      <t xml:space="preserve">
A </t>
    </r>
    <r>
      <rPr>
        <b/>
        <sz val="11"/>
        <color theme="0"/>
        <rFont val="Tahoma"/>
        <family val="2"/>
        <charset val="238"/>
      </rPr>
      <t>Referencia kamatláb a Kamatperiódus fordulónapján (a Kamatmegállapítás napján) módosul</t>
    </r>
    <r>
      <rPr>
        <sz val="11"/>
        <color theme="0"/>
        <rFont val="Tahoma"/>
        <family val="2"/>
        <charset val="238"/>
      </rPr>
      <t xml:space="preserve">. A Kamatmegállapítás napja a tárgyév </t>
    </r>
    <r>
      <rPr>
        <b/>
        <sz val="11"/>
        <color theme="0"/>
        <rFont val="Tahoma"/>
        <family val="2"/>
        <charset val="238"/>
      </rPr>
      <t>január 10., április 10., július 10.</t>
    </r>
    <r>
      <rPr>
        <sz val="11"/>
        <color theme="0"/>
        <rFont val="Tahoma"/>
        <family val="2"/>
        <charset val="238"/>
      </rPr>
      <t xml:space="preserve"> és </t>
    </r>
    <r>
      <rPr>
        <b/>
        <sz val="11"/>
        <color theme="0"/>
        <rFont val="Tahoma"/>
        <family val="2"/>
        <charset val="238"/>
      </rPr>
      <t>október 10.</t>
    </r>
    <r>
      <rPr>
        <sz val="11"/>
        <color theme="0"/>
        <rFont val="Tahoma"/>
        <family val="2"/>
        <charset val="238"/>
      </rPr>
      <t xml:space="preserve">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t>
    </r>
    <r>
      <rPr>
        <b/>
        <sz val="11"/>
        <color theme="0"/>
        <rFont val="Tahoma"/>
        <family val="2"/>
        <charset val="238"/>
      </rPr>
      <t>Referencia kamatláb mértéke</t>
    </r>
    <r>
      <rPr>
        <sz val="11"/>
        <color theme="0"/>
        <rFont val="Tahoma"/>
        <family val="2"/>
        <charset val="238"/>
      </rPr>
      <t xml:space="preserve"> az első Kamatperiódus időtartama alatt az (első rész)Folyósítás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
A Kamatperiódusonkénti Referencia kamatláb változás miatti kamatmódosulás nem minősül egyoldalú módosításnak.</t>
    </r>
  </si>
  <si>
    <r>
      <t xml:space="preserve">A </t>
    </r>
    <r>
      <rPr>
        <b/>
        <sz val="11"/>
        <color theme="0"/>
        <rFont val="Tahoma"/>
        <family val="2"/>
        <charset val="238"/>
      </rPr>
      <t>Kamatfelár a Kamatfelár-perióduson belül állandó (rögzített), de Kamatfelár-periódusonként változó.</t>
    </r>
    <r>
      <rPr>
        <sz val="11"/>
        <color theme="0"/>
        <rFont val="Tahoma"/>
        <family val="2"/>
        <charset val="238"/>
      </rPr>
      <t xml:space="preserve">
A </t>
    </r>
    <r>
      <rPr>
        <b/>
        <sz val="11"/>
        <color theme="0"/>
        <rFont val="Tahoma"/>
        <family val="2"/>
        <charset val="238"/>
      </rPr>
      <t>Kamatfelár a Kamatfelár-periódus fordulónapján (a Kamatfelár-megállapítás napján) módosul.</t>
    </r>
    <r>
      <rPr>
        <sz val="11"/>
        <color theme="0"/>
        <rFont val="Tahoma"/>
        <family val="2"/>
        <charset val="238"/>
      </rPr>
      <t xml:space="preserve">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
A Kamatfelár mértéke az első Kamatfelár-periódus időtartamára az ügylet kockázati besorolásától függően kerül meghatározásra. A további Kamatfelár-periódusokra vonatkozóan a Magyar Nemzeti Bank (MNB) által közzétett H1F3 jelzésű kamatváltoztatási mutató alapján módosul (emelkedi vagy csökken) az egyes Kamatfelár-periódusok fordulónapján. Az új Kamatfelár-periódusban alkalmazott Kamatfelár mértéke a régi Kamatfelár-periódus lejáratát megelőző 120. napot megelőző hónap 3 éves állampapír piaci referenciahozamának (ÁKK) havi számtani átlaga és az előző (bázis) időszak 3 éves állampapír piaci referenciahozamának (ÁKK) különbségének 0,25-szeresével számított mértékig változik. Képlettel:</t>
    </r>
  </si>
  <si>
    <t>A Folyósítási jutalék elengedésével, egy fedezetre vonatkozó Fedezet értékelési díj utólagos visszatérítésével valamint a 3 havi és az 5 éves kamatperiódusú hiteleknél az 5 000 000 Ft-ot elérő kölcsönösszeg esetén járó 0,4%. kamatfelár-, illetve kamatkedvezmény figyelembevételével került meghatározásra! Az akció a 2019. február 18-tól 2019. július 09-ig hiánytalanul befogadott és legkésőbb 2019.szeptember 30-ig folyósított GRÁNIT Lakáshitel és GRÁNIT Szabad felhasználású hitelekre vonatkozik.</t>
  </si>
  <si>
    <r>
      <rPr>
        <b/>
        <sz val="10"/>
        <rFont val="Tahoma"/>
        <family val="2"/>
        <charset val="238"/>
      </rPr>
      <t>Egyedi árazás</t>
    </r>
    <r>
      <rPr>
        <sz val="10"/>
        <rFont val="Tahoma"/>
        <family val="2"/>
        <charset val="238"/>
      </rPr>
      <t xml:space="preserve">
A Bank jogosult a kiemelt ügyfelei részére a standard kamatból illetve kamatfelárból, így az ügyleti kamatból a futamidő végéig kamatkedvezményt, illetve a folyósítási jutalékból folyósítási jutalék kedvezményt nyújtani. Egy ügylet kapcsán a két kedvezmény együttes alkalmazása is lehetséges. A kedvezményekről a bank az igényelt kölcsön összege, az ügyfél minősítése, az ügyfél jövedelmi, vagyoni helyzete, az ingatlanfedezet értéke, valamint az ügyfélhez kapcsolódó egyéb közvetlen vagy közvetett üzleti kapcsolat alapján dönt. A kedvezmény mértékét minden esetben a Bank határozza meg a hitelbírálat során.</t>
    </r>
  </si>
  <si>
    <r>
      <rPr>
        <b/>
        <u/>
        <sz val="8.5"/>
        <color rgb="FFFF0000"/>
        <rFont val="Tahoma"/>
        <family val="2"/>
        <charset val="238"/>
      </rPr>
      <t>AKTUÁLIS Akciók, kedvezmények:</t>
    </r>
    <r>
      <rPr>
        <sz val="8.5"/>
        <color rgb="FFFF0000"/>
        <rFont val="Tahoma"/>
        <family val="2"/>
        <charset val="238"/>
      </rPr>
      <t xml:space="preserve">
</t>
    </r>
    <r>
      <rPr>
        <b/>
        <sz val="8.5"/>
        <color rgb="FFFF0000"/>
        <rFont val="Tahoma"/>
        <family val="2"/>
        <charset val="238"/>
      </rPr>
      <t>2019. február 18-tól 2019. július 09-ig hiánytalanul befogadott, 2019. szeptember 30-ig folyósított piaci kamatozású GRÁNIT Lakáshitel és GRÁNIT Szabad felhasználású hitel esetén a Bank</t>
    </r>
    <r>
      <rPr>
        <i/>
        <sz val="8.5"/>
        <color rgb="FFFF0000"/>
        <rFont val="Tahoma"/>
        <family val="2"/>
        <charset val="238"/>
      </rPr>
      <t xml:space="preserve">
</t>
    </r>
    <r>
      <rPr>
        <sz val="8.5"/>
        <color rgb="FFFF0000"/>
        <rFont val="Wingdings"/>
        <charset val="2"/>
      </rPr>
      <t>Ø</t>
    </r>
    <r>
      <rPr>
        <i/>
        <sz val="8.5"/>
        <color rgb="FFFF0000"/>
        <rFont val="Wingdings"/>
        <charset val="2"/>
      </rPr>
      <t xml:space="preserve"> </t>
    </r>
    <r>
      <rPr>
        <sz val="8.5"/>
        <color rgb="FFFF0000"/>
        <rFont val="Tahoma"/>
        <family val="2"/>
        <charset val="238"/>
      </rPr>
      <t xml:space="preserve">folyósítási jutalékot nem számít fel,
továbbá az ügyfél által harmadik fél felé megfizetett fizetendő díjakból a Bank visszatéríti az ügyfélnek a hitel folyósításakor:
</t>
    </r>
    <r>
      <rPr>
        <sz val="8.5"/>
        <color rgb="FFFF0000"/>
        <rFont val="Wingdings"/>
        <charset val="2"/>
      </rPr>
      <t xml:space="preserve">Ø </t>
    </r>
    <r>
      <rPr>
        <sz val="8.5"/>
        <color rgb="FFFF0000"/>
        <rFont val="Tahoma"/>
        <family val="2"/>
        <charset val="238"/>
      </rPr>
      <t xml:space="preserve">egy ingatlan Fedezet értékelési díját és
</t>
    </r>
    <r>
      <rPr>
        <sz val="8.5"/>
        <color rgb="FFFF0000"/>
        <rFont val="Wingdings"/>
        <charset val="2"/>
      </rPr>
      <t xml:space="preserve">Ø </t>
    </r>
    <r>
      <rPr>
        <sz val="8.5"/>
        <color rgb="FFFF0000"/>
        <rFont val="Tahoma"/>
        <family val="2"/>
        <charset val="238"/>
      </rPr>
      <t xml:space="preserve">a közjegyzői okiratba foglalás díját, de maximum 40.000 Ft-ot és
</t>
    </r>
    <r>
      <rPr>
        <sz val="8.5"/>
        <color rgb="FFFF0000"/>
        <rFont val="Wingdings"/>
        <charset val="2"/>
      </rPr>
      <t xml:space="preserve">Ø </t>
    </r>
    <r>
      <rPr>
        <sz val="8.5"/>
        <color rgb="FFFF0000"/>
        <rFont val="Tahoma"/>
        <family val="2"/>
        <charset val="238"/>
      </rPr>
      <t xml:space="preserve">a folyósítást közvetlenül megelőző Ingatlan felülvizsgálati díját, azon ingatlan megvásárlása esetén, amelynek felépítését a Bank vállalati lakásépítési projekthitellel finanszíroz. 
</t>
    </r>
    <r>
      <rPr>
        <sz val="8.5"/>
        <color rgb="FFFF0000"/>
        <rFont val="Wingdings"/>
        <charset val="2"/>
      </rPr>
      <t xml:space="preserve">Ø </t>
    </r>
    <r>
      <rPr>
        <sz val="8.5"/>
        <color rgb="FFFF0000"/>
        <rFont val="Tahoma"/>
        <family val="2"/>
        <charset val="238"/>
      </rPr>
      <t xml:space="preserve">a 3 havi kamatperiódusú hitelnél a kamatfelárból, az 5 éves kamatperiódusú hitelnél a kamatból 0,50%. kedvezményt ad, amennyiben Adósok együttesen - legalább havi 300 000 Ft összegű - rendszeres, bankszámlára érkező jövedelemmel rendelkeznek és vállalják, hogy azt a kölcsön futamideje alatt a GRÁNIT Banknál vezetett bankszámlára utaltatják,
</t>
    </r>
    <r>
      <rPr>
        <sz val="8.5"/>
        <color rgb="FFFF0000"/>
        <rFont val="Wingdings"/>
        <charset val="2"/>
      </rPr>
      <t xml:space="preserve">Ø </t>
    </r>
    <r>
      <rPr>
        <sz val="8.5"/>
        <color rgb="FFFF0000"/>
        <rFont val="Tahoma"/>
        <family val="2"/>
        <charset val="238"/>
      </rPr>
      <t xml:space="preserve">a 3 havi kamatperiódusú hitelnél a kamatfelárból, az 5 éves kamatperiódusú hitelnél a kamatból 0,40%. kedvezményt ad, amennyiben a folyósított kölcsönösszeg eléri vagy meghaladja a 5 000 000 Ft-ot,
</t>
    </r>
    <r>
      <rPr>
        <sz val="8.5"/>
        <color rgb="FFFF0000"/>
        <rFont val="Wingdings"/>
        <charset val="2"/>
      </rPr>
      <t xml:space="preserve">Ø </t>
    </r>
    <r>
      <rPr>
        <sz val="8.5"/>
        <color rgb="FFFF0000"/>
        <rFont val="Tahoma"/>
        <family val="2"/>
        <charset val="238"/>
      </rPr>
      <t xml:space="preserve">az 5 éves kamatperiódusú hitelnél a kamatból 0,20%. kedvezményt ad, amennyiben a hitelcél igazoltan más bank általi hitel kiváltása.                                          
</t>
    </r>
    <r>
      <rPr>
        <b/>
        <sz val="8.5"/>
        <color rgb="FFFF0000"/>
        <rFont val="Tahoma"/>
        <family val="2"/>
        <charset val="238"/>
      </rPr>
      <t>2015. május 13-tól 2019. február 17-ig hiánytalanul befogadott, 2019. május 30-ig folyósított piaci kamatozású GRÁNIT Lakáshitel és GRÁNIT Szabad felhasználású hitel esetén a Bank</t>
    </r>
    <r>
      <rPr>
        <sz val="8.5"/>
        <color rgb="FFFF0000"/>
        <rFont val="Tahoma"/>
        <family val="2"/>
        <charset val="238"/>
      </rPr>
      <t xml:space="preserve">
</t>
    </r>
    <r>
      <rPr>
        <sz val="8.5"/>
        <color rgb="FFFF0000"/>
        <rFont val="Wingdings"/>
        <charset val="2"/>
      </rPr>
      <t xml:space="preserve">Ø </t>
    </r>
    <r>
      <rPr>
        <sz val="8.5"/>
        <color rgb="FFFF0000"/>
        <rFont val="Tahoma"/>
        <family val="2"/>
        <charset val="238"/>
      </rPr>
      <t xml:space="preserve">a 3 havi kamatperiódusú hitelnél a kamatfelárból, az 5 illetve 10 éves kamatperiódusú hitelnél a kamatból 0,50%. kedvezményt ad, amennyiben Adósok együttesen - legalább havi 300 000 Ft összegű - rendszeres, bankszámlára érkező jövedelemmel rendelkeznek és vállalják, hogy azt a kölcsön futamideje alatt a GRÁNIT Banknál vezetett bankszámlára utaltatják,
</t>
    </r>
    <r>
      <rPr>
        <sz val="8.5"/>
        <color rgb="FFFF0000"/>
        <rFont val="Wingdings"/>
        <charset val="2"/>
      </rPr>
      <t xml:space="preserve">Ø </t>
    </r>
    <r>
      <rPr>
        <sz val="8.5"/>
        <color rgb="FFFF0000"/>
        <rFont val="Tahoma"/>
        <family val="2"/>
        <charset val="238"/>
      </rPr>
      <t xml:space="preserve">a 3 havi kamatperiódusú hitelnél a kamatfelárból, az 5 illetve 10 éves kamatperiódusú hitelnél a kamatból 0,55%. kedvezményt ad, amennyiben a folyósított kölcsönösszeg eléri vagy meghaladja a 7 000 000 Ft-ot,
</t>
    </r>
    <r>
      <rPr>
        <sz val="8.5"/>
        <color rgb="FFFF0000"/>
        <rFont val="Wingdings"/>
        <charset val="2"/>
      </rPr>
      <t xml:space="preserve">Ø </t>
    </r>
    <r>
      <rPr>
        <sz val="8.5"/>
        <color rgb="FFFF0000"/>
        <rFont val="Tahoma"/>
        <family val="2"/>
        <charset val="238"/>
      </rPr>
      <t xml:space="preserve">folyósítási jutalékot nem számít fel,
továbbá az ügyfél által harmadik fél felé megfizetett fizetendő díjakból a Bank visszatéríti az ügyfélnek a hitel folyósításakor:
</t>
    </r>
    <r>
      <rPr>
        <sz val="8.5"/>
        <color rgb="FFFF0000"/>
        <rFont val="Wingdings"/>
        <charset val="2"/>
      </rPr>
      <t xml:space="preserve">Ø </t>
    </r>
    <r>
      <rPr>
        <sz val="8.5"/>
        <color rgb="FFFF0000"/>
        <rFont val="Tahoma"/>
        <family val="2"/>
        <charset val="238"/>
      </rPr>
      <t xml:space="preserve">egy ingatlan Fedezet értékelési díját és
</t>
    </r>
    <r>
      <rPr>
        <sz val="8.5"/>
        <color rgb="FFFF0000"/>
        <rFont val="Wingdings"/>
        <charset val="2"/>
      </rPr>
      <t>Ø</t>
    </r>
    <r>
      <rPr>
        <sz val="8.5"/>
        <color rgb="FFFF0000"/>
        <rFont val="Tahoma"/>
        <family val="2"/>
        <charset val="238"/>
      </rPr>
      <t xml:space="preserve">  a közjegyzői okiratba foglalás díját, de maximum 40.000 Ft-ot és
</t>
    </r>
    <r>
      <rPr>
        <sz val="8.5"/>
        <color rgb="FFFF0000"/>
        <rFont val="Wingdings"/>
        <charset val="2"/>
      </rPr>
      <t>Ø</t>
    </r>
    <r>
      <rPr>
        <sz val="8.5"/>
        <color rgb="FFFF0000"/>
        <rFont val="Tahoma"/>
        <family val="2"/>
        <charset val="238"/>
      </rPr>
      <t xml:space="preserve">  a folyósítást közvetlenül megelőző Ingatlan felülvizsgálati díját, azon ingatlan megvásárlása esetén, amelynek felépítését a Bank vállalati lakásépítési projekthitellel finanszíroz. 
</t>
    </r>
    <r>
      <rPr>
        <b/>
        <sz val="8.5"/>
        <color rgb="FFFF0000"/>
        <rFont val="Tahoma"/>
        <family val="2"/>
        <charset val="238"/>
      </rPr>
      <t>A fenti kedvezmények összevonhatók.</t>
    </r>
    <r>
      <rPr>
        <sz val="8.5"/>
        <color rgb="FFFF0000"/>
        <rFont val="Tahoma"/>
        <family val="2"/>
        <charset val="238"/>
      </rPr>
      <t xml:space="preserve"> A kedvezmények az akció időtartama alatt befogadott új hiteligénylésekre vonatkoznak, akkor is, ha a befogadás jelen hirdetmény meghirdetése előtt történt. A fenti kedvezményeket nem lehet igénybe venni, amennyiben a folyósításra kerülő hitel korábbi GRÁNIT Bank által folyósított hitel előtörlesztésre szolgál.
Az akció keretében a GRÁNIT Bank által elengedett Folyósítási jutalékot és az utólag visszatérített Fedezet értékelési díjat és a Közjegyzői díjat az ügyfél köteles megfizetni a Bank részére, amennyiben a kölcsön
- szerződéskötéstől számított 4 éven belül végtörlesztésre, illetve a folyósított kölcsönösszeg több mint 50%-át elérő összegben előtörlesztésre, vagy
- Bankon kívül álló okokból felmondásra kerül.</t>
    </r>
    <r>
      <rPr>
        <b/>
        <sz val="10"/>
        <color rgb="FFFF0000"/>
        <rFont val="Tahoma"/>
        <family val="2"/>
        <charset val="238"/>
      </rP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</si>
</sst>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6" formatCode="#,##0\ &quot;Ft&quot;;[Red]\-#,##0\ &quot;Ft&quot;"/>
    <numFmt numFmtId="8" formatCode="#,##0.00\ &quot;Ft&quot;;[Red]\-#,##0.00\ &quot;Ft&quot;"/>
    <numFmt numFmtId="42" formatCode="_-* #,##0\ &quot;Ft&quot;_-;\-* #,##0\ &quot;Ft&quot;_-;_-* &quot;-&quot;\ &quot;Ft&quot;_-;_-@_-"/>
    <numFmt numFmtId="44" formatCode="_-* #,##0.00\ &quot;Ft&quot;_-;\-* #,##0.00\ &quot;Ft&quot;_-;_-* &quot;-&quot;??\ &quot;Ft&quot;_-;_-@_-"/>
    <numFmt numFmtId="43" formatCode="_-* #,##0.00\ _F_t_-;\-* #,##0.00\ _F_t_-;_-* &quot;-&quot;??\ _F_t_-;_-@_-"/>
    <numFmt numFmtId="164" formatCode="#,##0\ &quot;Ft&quot;"/>
    <numFmt numFmtId="165" formatCode="_-* #,##0\ [$Ft-40E]_-;\-* #,##0\ [$Ft-40E]_-;_-* &quot;-&quot;??\ [$Ft-40E]_-;_-@_-"/>
    <numFmt numFmtId="166" formatCode="_-* #,##0\ _F_t_-;\-* #,##0\ _F_t_-;_-* &quot;-&quot;??\ _F_t_-;_-@_-"/>
    <numFmt numFmtId="167" formatCode="#,##0\ [$Ft-40E];[Red]\-#,##0\ [$Ft-40E]"/>
    <numFmt numFmtId="168" formatCode="0.0%"/>
    <numFmt numFmtId="169" formatCode="0&quot; hónap&quot;"/>
    <numFmt numFmtId="170" formatCode="0&quot; db&quot;"/>
    <numFmt numFmtId="171" formatCode="#,##0\ [$Ft-40E];\-#,##0\ [$Ft-40E]"/>
    <numFmt numFmtId="172" formatCode="_-* #,##0\ &quot;Ft&quot;_-;\-* #,##0\ &quot;Ft&quot;_-;_-* &quot;-&quot;??\ &quot;Ft&quot;_-;_-@_-"/>
    <numFmt numFmtId="173" formatCode="#,##0_ ;\-#,##0\ "/>
    <numFmt numFmtId="174" formatCode="&quot;maximum&quot;\ #,##0\ &quot;Ft&quot;"/>
    <numFmt numFmtId="175" formatCode="\ #,##0\ &quot;Ft&quot;\ &quot;/ fedezet&quot;"/>
    <numFmt numFmtId="176" formatCode="#,##0.00\ [$Ft-40E];\-#,##0.00\ [$Ft-40E]"/>
    <numFmt numFmtId="177" formatCode="0.0000%"/>
  </numFmts>
  <fonts count="167" x14ac:knownFonts="1">
    <font>
      <sz val="11"/>
      <color theme="1"/>
      <name val="Calibri"/>
      <family val="2"/>
      <charset val="238"/>
      <scheme val="minor"/>
    </font>
    <font>
      <sz val="10"/>
      <name val="Arial"/>
      <family val="2"/>
      <charset val="238"/>
    </font>
    <font>
      <sz val="12"/>
      <name val="Tahoma"/>
      <family val="2"/>
      <charset val="238"/>
    </font>
    <font>
      <b/>
      <sz val="12"/>
      <name val="Tahoma"/>
      <family val="2"/>
      <charset val="238"/>
    </font>
    <font>
      <sz val="10"/>
      <name val="Tahoma"/>
      <family val="2"/>
      <charset val="238"/>
    </font>
    <font>
      <vertAlign val="superscript"/>
      <sz val="10"/>
      <name val="Tahoma"/>
      <family val="2"/>
      <charset val="238"/>
    </font>
    <font>
      <u/>
      <sz val="10"/>
      <name val="Tahoma"/>
      <family val="2"/>
      <charset val="238"/>
    </font>
    <font>
      <b/>
      <u/>
      <sz val="10"/>
      <name val="Tahoma"/>
      <family val="2"/>
      <charset val="238"/>
    </font>
    <font>
      <b/>
      <u/>
      <sz val="9"/>
      <name val="Tahoma"/>
      <family val="2"/>
      <charset val="238"/>
    </font>
    <font>
      <b/>
      <u/>
      <vertAlign val="superscript"/>
      <sz val="9"/>
      <name val="Tahoma"/>
      <family val="2"/>
      <charset val="238"/>
    </font>
    <font>
      <sz val="11"/>
      <name val="Tahoma"/>
      <family val="2"/>
      <charset val="238"/>
    </font>
    <font>
      <i/>
      <sz val="10"/>
      <name val="Tahoma"/>
      <family val="2"/>
      <charset val="238"/>
    </font>
    <font>
      <b/>
      <i/>
      <sz val="10"/>
      <name val="Tahoma"/>
      <family val="2"/>
      <charset val="238"/>
    </font>
    <font>
      <sz val="6"/>
      <name val="Tahoma"/>
      <family val="2"/>
      <charset val="238"/>
    </font>
    <font>
      <i/>
      <vertAlign val="superscript"/>
      <sz val="10"/>
      <name val="Tahoma"/>
      <family val="2"/>
      <charset val="238"/>
    </font>
    <font>
      <b/>
      <sz val="11"/>
      <name val="Tahoma"/>
      <family val="2"/>
      <charset val="238"/>
    </font>
    <font>
      <b/>
      <sz val="10"/>
      <name val="Tahoma"/>
      <family val="2"/>
      <charset val="238"/>
    </font>
    <font>
      <b/>
      <sz val="9"/>
      <name val="Tahoma"/>
      <family val="2"/>
      <charset val="238"/>
    </font>
    <font>
      <sz val="8"/>
      <name val="Tahoma"/>
      <family val="2"/>
      <charset val="238"/>
    </font>
    <font>
      <sz val="11"/>
      <color indexed="8"/>
      <name val="Calibri"/>
      <family val="2"/>
      <charset val="238"/>
    </font>
    <font>
      <b/>
      <sz val="12"/>
      <color indexed="9"/>
      <name val="Calibri"/>
      <family val="2"/>
      <charset val="238"/>
    </font>
    <font>
      <sz val="12"/>
      <color indexed="8"/>
      <name val="Calibri"/>
      <family val="2"/>
      <charset val="238"/>
    </font>
    <font>
      <sz val="11"/>
      <color indexed="8"/>
      <name val="Tahoma"/>
      <family val="2"/>
      <charset val="238"/>
    </font>
    <font>
      <b/>
      <sz val="11"/>
      <color indexed="8"/>
      <name val="Tahoma"/>
      <family val="2"/>
      <charset val="238"/>
    </font>
    <font>
      <sz val="9"/>
      <name val="Tahoma"/>
      <family val="2"/>
      <charset val="238"/>
    </font>
    <font>
      <sz val="11"/>
      <color theme="1"/>
      <name val="Calibri"/>
      <family val="2"/>
      <charset val="238"/>
      <scheme val="minor"/>
    </font>
    <font>
      <b/>
      <sz val="11"/>
      <color theme="1"/>
      <name val="Calibri"/>
      <family val="2"/>
      <charset val="238"/>
      <scheme val="minor"/>
    </font>
    <font>
      <sz val="10"/>
      <color theme="0"/>
      <name val="Tahoma"/>
      <family val="2"/>
      <charset val="238"/>
    </font>
    <font>
      <sz val="11"/>
      <color theme="0"/>
      <name val="Tahoma"/>
      <family val="2"/>
      <charset val="238"/>
    </font>
    <font>
      <sz val="11"/>
      <color theme="1"/>
      <name val="Tahoma"/>
      <family val="2"/>
      <charset val="238"/>
    </font>
    <font>
      <b/>
      <sz val="11"/>
      <color theme="6" tint="-0.499984740745262"/>
      <name val="Tahoma"/>
      <family val="2"/>
      <charset val="238"/>
    </font>
    <font>
      <sz val="11"/>
      <color theme="6" tint="-0.499984740745262"/>
      <name val="Tahoma"/>
      <family val="2"/>
      <charset val="238"/>
    </font>
    <font>
      <sz val="11"/>
      <color rgb="FFC00000"/>
      <name val="Tahoma"/>
      <family val="2"/>
      <charset val="238"/>
    </font>
    <font>
      <b/>
      <sz val="15"/>
      <color theme="1"/>
      <name val="Tahoma"/>
      <family val="2"/>
      <charset val="238"/>
    </font>
    <font>
      <sz val="11"/>
      <color rgb="FFFF0000"/>
      <name val="Tahoma"/>
      <family val="2"/>
      <charset val="238"/>
    </font>
    <font>
      <b/>
      <sz val="11"/>
      <color rgb="FFFF0000"/>
      <name val="Tahoma"/>
      <family val="2"/>
      <charset val="238"/>
    </font>
    <font>
      <sz val="8"/>
      <color theme="1"/>
      <name val="Tahoma"/>
      <family val="2"/>
      <charset val="238"/>
    </font>
    <font>
      <sz val="8"/>
      <color theme="6" tint="-0.499984740745262"/>
      <name val="Tahoma"/>
      <family val="2"/>
      <charset val="238"/>
    </font>
    <font>
      <sz val="8"/>
      <color rgb="FFC00000"/>
      <name val="Tahoma"/>
      <family val="2"/>
      <charset val="238"/>
    </font>
    <font>
      <sz val="8"/>
      <color theme="0"/>
      <name val="Tahoma"/>
      <family val="2"/>
      <charset val="238"/>
    </font>
    <font>
      <sz val="8"/>
      <color rgb="FFFF0000"/>
      <name val="Tahoma"/>
      <family val="2"/>
      <charset val="238"/>
    </font>
    <font>
      <b/>
      <sz val="8"/>
      <color theme="6" tint="-0.499984740745262"/>
      <name val="Tahoma"/>
      <family val="2"/>
      <charset val="238"/>
    </font>
    <font>
      <b/>
      <sz val="8"/>
      <color theme="0"/>
      <name val="Tahoma"/>
      <family val="2"/>
      <charset val="238"/>
    </font>
    <font>
      <b/>
      <sz val="10"/>
      <color theme="1"/>
      <name val="Tahoma"/>
      <family val="2"/>
      <charset val="238"/>
    </font>
    <font>
      <b/>
      <sz val="9"/>
      <color theme="1"/>
      <name val="Tahoma"/>
      <family val="2"/>
      <charset val="238"/>
    </font>
    <font>
      <sz val="10"/>
      <color theme="1"/>
      <name val="Tahoma"/>
      <family val="2"/>
      <charset val="238"/>
    </font>
    <font>
      <b/>
      <sz val="9"/>
      <color rgb="FFFF0000"/>
      <name val="Tahoma"/>
      <family val="2"/>
      <charset val="238"/>
    </font>
    <font>
      <b/>
      <sz val="8"/>
      <color theme="1"/>
      <name val="Tahoma"/>
      <family val="2"/>
      <charset val="238"/>
    </font>
    <font>
      <b/>
      <i/>
      <sz val="10"/>
      <color theme="0"/>
      <name val="Tahoma"/>
      <family val="2"/>
      <charset val="238"/>
    </font>
    <font>
      <sz val="10"/>
      <color theme="6" tint="-0.499984740745262"/>
      <name val="Tahoma"/>
      <family val="2"/>
      <charset val="238"/>
    </font>
    <font>
      <b/>
      <sz val="10"/>
      <color theme="6" tint="-0.499984740745262"/>
      <name val="Tahoma"/>
      <family val="2"/>
      <charset val="238"/>
    </font>
    <font>
      <b/>
      <sz val="10"/>
      <color rgb="FFFF0000"/>
      <name val="Tahoma"/>
      <family val="2"/>
      <charset val="238"/>
    </font>
    <font>
      <b/>
      <sz val="11"/>
      <color theme="1"/>
      <name val="Tahoma"/>
      <family val="2"/>
      <charset val="238"/>
    </font>
    <font>
      <sz val="13"/>
      <color theme="1"/>
      <name val="Tahoma"/>
      <family val="2"/>
      <charset val="238"/>
    </font>
    <font>
      <b/>
      <sz val="13"/>
      <color theme="1"/>
      <name val="Tahoma"/>
      <family val="2"/>
      <charset val="238"/>
    </font>
    <font>
      <sz val="12"/>
      <color theme="1"/>
      <name val="Tahoma"/>
      <family val="2"/>
      <charset val="238"/>
    </font>
    <font>
      <sz val="8"/>
      <color rgb="FF000000"/>
      <name val="Tahoma"/>
      <family val="2"/>
      <charset val="238"/>
    </font>
    <font>
      <i/>
      <sz val="11"/>
      <color theme="1"/>
      <name val="Arial"/>
      <family val="2"/>
      <charset val="238"/>
    </font>
    <font>
      <b/>
      <sz val="11"/>
      <color rgb="FFFF0000"/>
      <name val="Calibri"/>
      <family val="2"/>
      <charset val="238"/>
      <scheme val="minor"/>
    </font>
    <font>
      <sz val="11"/>
      <color theme="1"/>
      <name val="Arial"/>
      <family val="2"/>
      <charset val="238"/>
    </font>
    <font>
      <sz val="10"/>
      <color rgb="FF000000"/>
      <name val="Arial"/>
      <family val="2"/>
      <charset val="238"/>
    </font>
    <font>
      <b/>
      <sz val="11"/>
      <color theme="1"/>
      <name val="Arial"/>
      <family val="2"/>
      <charset val="238"/>
    </font>
    <font>
      <sz val="8"/>
      <color theme="1"/>
      <name val="Arial"/>
      <family val="2"/>
      <charset val="238"/>
    </font>
    <font>
      <sz val="11"/>
      <color rgb="FF000000"/>
      <name val="Times"/>
      <family val="1"/>
    </font>
    <font>
      <sz val="11"/>
      <color theme="6" tint="-0.499984740745262"/>
      <name val="Calibri"/>
      <family val="2"/>
      <charset val="238"/>
      <scheme val="minor"/>
    </font>
    <font>
      <sz val="9"/>
      <color theme="6" tint="-0.499984740745262"/>
      <name val="Tahoma"/>
      <family val="2"/>
      <charset val="238"/>
    </font>
    <font>
      <b/>
      <sz val="12"/>
      <color theme="1"/>
      <name val="Tahoma"/>
      <family val="2"/>
      <charset val="238"/>
    </font>
    <font>
      <sz val="10"/>
      <color rgb="FFFF0000"/>
      <name val="Tahoma"/>
      <family val="2"/>
      <charset val="238"/>
    </font>
    <font>
      <b/>
      <sz val="10"/>
      <color theme="0"/>
      <name val="Tahoma"/>
      <family val="2"/>
      <charset val="238"/>
    </font>
    <font>
      <b/>
      <sz val="10"/>
      <color rgb="FFC00000"/>
      <name val="Tahoma"/>
      <family val="2"/>
      <charset val="238"/>
    </font>
    <font>
      <b/>
      <i/>
      <sz val="10"/>
      <color theme="1"/>
      <name val="Tahoma"/>
      <family val="2"/>
      <charset val="238"/>
    </font>
    <font>
      <sz val="8"/>
      <color theme="1"/>
      <name val="Calibri"/>
      <family val="2"/>
      <charset val="238"/>
      <scheme val="minor"/>
    </font>
    <font>
      <sz val="11"/>
      <color rgb="FFFF0000"/>
      <name val="Calibri"/>
      <family val="2"/>
      <charset val="238"/>
      <scheme val="minor"/>
    </font>
    <font>
      <sz val="7"/>
      <color theme="6" tint="-0.499984740745262"/>
      <name val="Tahoma"/>
      <family val="2"/>
      <charset val="238"/>
    </font>
    <font>
      <b/>
      <sz val="15"/>
      <color rgb="FFFF0000"/>
      <name val="Tahoma"/>
      <family val="2"/>
      <charset val="238"/>
    </font>
    <font>
      <i/>
      <sz val="10"/>
      <color rgb="FFFF0000"/>
      <name val="Tahoma"/>
      <family val="2"/>
      <charset val="238"/>
    </font>
    <font>
      <sz val="15"/>
      <color rgb="FFFF0000"/>
      <name val="Tahoma"/>
      <family val="2"/>
      <charset val="238"/>
    </font>
    <font>
      <sz val="26"/>
      <color theme="0"/>
      <name val="Tahoma"/>
      <family val="2"/>
      <charset val="238"/>
    </font>
    <font>
      <sz val="18"/>
      <color rgb="FFFF0000"/>
      <name val="Tahoma"/>
      <family val="2"/>
      <charset val="238"/>
    </font>
    <font>
      <b/>
      <sz val="11"/>
      <color rgb="FFC00000"/>
      <name val="Tahoma"/>
      <family val="2"/>
      <charset val="238"/>
    </font>
    <font>
      <b/>
      <i/>
      <sz val="10"/>
      <color rgb="FFFF0000"/>
      <name val="Tahoma"/>
      <family val="2"/>
      <charset val="238"/>
    </font>
    <font>
      <sz val="28"/>
      <color rgb="FFFF0000"/>
      <name val="Calibri"/>
      <family val="2"/>
      <charset val="238"/>
      <scheme val="minor"/>
    </font>
    <font>
      <sz val="10"/>
      <color theme="1"/>
      <name val="Arial"/>
      <family val="2"/>
      <charset val="238"/>
    </font>
    <font>
      <b/>
      <u/>
      <sz val="11"/>
      <name val="Tahoma"/>
      <family val="2"/>
      <charset val="238"/>
    </font>
    <font>
      <vertAlign val="subscript"/>
      <sz val="10"/>
      <name val="Tahoma"/>
      <family val="2"/>
      <charset val="238"/>
    </font>
    <font>
      <sz val="11"/>
      <color theme="0"/>
      <name val="Calibri"/>
      <family val="2"/>
      <charset val="238"/>
      <scheme val="minor"/>
    </font>
    <font>
      <vertAlign val="subscript"/>
      <sz val="11"/>
      <color theme="1"/>
      <name val="Calibri"/>
      <family val="2"/>
      <charset val="238"/>
      <scheme val="minor"/>
    </font>
    <font>
      <sz val="11"/>
      <name val="Calibri"/>
      <family val="2"/>
      <charset val="238"/>
      <scheme val="minor"/>
    </font>
    <font>
      <sz val="9"/>
      <color indexed="81"/>
      <name val="Tahoma"/>
      <family val="2"/>
      <charset val="238"/>
    </font>
    <font>
      <b/>
      <sz val="9"/>
      <color indexed="81"/>
      <name val="Tahoma"/>
      <family val="2"/>
      <charset val="238"/>
    </font>
    <font>
      <b/>
      <sz val="8"/>
      <color rgb="FFFF0000"/>
      <name val="Tahoma"/>
      <family val="2"/>
      <charset val="238"/>
    </font>
    <font>
      <b/>
      <u/>
      <sz val="10"/>
      <color rgb="FFFF0000"/>
      <name val="Tahoma"/>
      <family val="2"/>
      <charset val="238"/>
    </font>
    <font>
      <b/>
      <vertAlign val="superscript"/>
      <sz val="9"/>
      <name val="Tahoma"/>
      <family val="2"/>
      <charset val="238"/>
    </font>
    <font>
      <b/>
      <vertAlign val="superscript"/>
      <sz val="10"/>
      <color rgb="FFFF0000"/>
      <name val="Tahoma"/>
      <family val="2"/>
      <charset val="238"/>
    </font>
    <font>
      <b/>
      <sz val="12"/>
      <color rgb="FFFF0000"/>
      <name val="Calibri"/>
      <family val="2"/>
      <charset val="238"/>
    </font>
    <font>
      <vertAlign val="subscript"/>
      <sz val="8"/>
      <name val="Tahoma"/>
      <family val="2"/>
      <charset val="238"/>
    </font>
    <font>
      <sz val="10"/>
      <name val="Wingdings"/>
      <charset val="2"/>
    </font>
    <font>
      <b/>
      <vertAlign val="superscript"/>
      <sz val="10"/>
      <name val="Tahoma"/>
      <family val="2"/>
      <charset val="238"/>
    </font>
    <font>
      <b/>
      <u/>
      <sz val="11"/>
      <color theme="1"/>
      <name val="Tahoma"/>
      <family val="2"/>
      <charset val="238"/>
    </font>
    <font>
      <b/>
      <sz val="12"/>
      <color rgb="FFFF0000"/>
      <name val="Tahoma"/>
      <family val="2"/>
      <charset val="238"/>
    </font>
    <font>
      <i/>
      <sz val="10"/>
      <color theme="0"/>
      <name val="Tahoma"/>
      <family val="2"/>
      <charset val="238"/>
    </font>
    <font>
      <u/>
      <vertAlign val="superscript"/>
      <sz val="10"/>
      <name val="Tahoma"/>
      <family val="2"/>
      <charset val="238"/>
    </font>
    <font>
      <u/>
      <sz val="10"/>
      <color rgb="FFFF0000"/>
      <name val="Tahoma"/>
      <family val="2"/>
      <charset val="238"/>
    </font>
    <font>
      <b/>
      <sz val="11"/>
      <color theme="0"/>
      <name val="Calibri"/>
      <family val="2"/>
      <charset val="238"/>
      <scheme val="minor"/>
    </font>
    <font>
      <sz val="8"/>
      <name val="Arial"/>
      <family val="2"/>
      <charset val="238"/>
    </font>
    <font>
      <sz val="12"/>
      <color theme="0"/>
      <name val="Calibri"/>
      <family val="2"/>
      <charset val="238"/>
      <scheme val="minor"/>
    </font>
    <font>
      <sz val="11"/>
      <color theme="6" tint="-0.249977111117893"/>
      <name val="Calibri"/>
      <family val="2"/>
      <charset val="238"/>
      <scheme val="minor"/>
    </font>
    <font>
      <b/>
      <sz val="11"/>
      <color theme="6" tint="-0.249977111117893"/>
      <name val="Tahoma"/>
      <family val="2"/>
      <charset val="238"/>
    </font>
    <font>
      <sz val="8"/>
      <color theme="6" tint="-0.249977111117893"/>
      <name val="Calibri"/>
      <family val="2"/>
      <charset val="238"/>
      <scheme val="minor"/>
    </font>
    <font>
      <b/>
      <sz val="8"/>
      <color theme="6" tint="-0.249977111117893"/>
      <name val="Calibri"/>
      <family val="2"/>
      <charset val="238"/>
      <scheme val="minor"/>
    </font>
    <font>
      <sz val="11"/>
      <color theme="6" tint="-0.249977111117893"/>
      <name val="Tahoma"/>
      <family val="2"/>
      <charset val="238"/>
    </font>
    <font>
      <sz val="8"/>
      <color theme="6" tint="-0.249977111117893"/>
      <name val="Tahoma"/>
      <family val="2"/>
      <charset val="238"/>
    </font>
    <font>
      <sz val="9"/>
      <color theme="6" tint="-0.249977111117893"/>
      <name val="Tahoma"/>
      <family val="2"/>
      <charset val="238"/>
    </font>
    <font>
      <u/>
      <sz val="8"/>
      <color theme="6" tint="-0.249977111117893"/>
      <name val="Tahoma"/>
      <family val="2"/>
      <charset val="238"/>
    </font>
    <font>
      <b/>
      <sz val="14"/>
      <color theme="6" tint="-0.249977111117893"/>
      <name val="Tahoma"/>
      <family val="2"/>
      <charset val="238"/>
    </font>
    <font>
      <b/>
      <sz val="14"/>
      <color rgb="FFFF0000"/>
      <name val="Calibri"/>
      <family val="2"/>
      <charset val="238"/>
      <scheme val="minor"/>
    </font>
    <font>
      <b/>
      <sz val="14"/>
      <color theme="3"/>
      <name val="Calibri"/>
      <family val="2"/>
      <charset val="238"/>
      <scheme val="minor"/>
    </font>
    <font>
      <sz val="14"/>
      <name val="Calibri"/>
      <family val="2"/>
      <charset val="238"/>
      <scheme val="minor"/>
    </font>
    <font>
      <b/>
      <sz val="14"/>
      <color rgb="FFFFFF00"/>
      <name val="Tahoma"/>
      <family val="2"/>
      <charset val="238"/>
    </font>
    <font>
      <b/>
      <sz val="9"/>
      <color theme="6" tint="-0.499984740745262"/>
      <name val="Tahoma"/>
      <family val="2"/>
      <charset val="238"/>
    </font>
    <font>
      <strike/>
      <sz val="8"/>
      <color theme="0"/>
      <name val="Tahoma"/>
      <family val="2"/>
      <charset val="238"/>
    </font>
    <font>
      <strike/>
      <sz val="10"/>
      <name val="Tahoma"/>
      <family val="2"/>
      <charset val="238"/>
    </font>
    <font>
      <b/>
      <strike/>
      <sz val="10"/>
      <color theme="0"/>
      <name val="Tahoma"/>
      <family val="2"/>
      <charset val="238"/>
    </font>
    <font>
      <strike/>
      <sz val="10"/>
      <color rgb="FFFF0000"/>
      <name val="Tahoma"/>
      <family val="2"/>
      <charset val="238"/>
    </font>
    <font>
      <b/>
      <strike/>
      <u/>
      <sz val="10"/>
      <color rgb="FFFF0000"/>
      <name val="Tahoma"/>
      <family val="2"/>
      <charset val="238"/>
    </font>
    <font>
      <b/>
      <strike/>
      <vertAlign val="superscript"/>
      <sz val="10"/>
      <color rgb="FFFF0000"/>
      <name val="Tahoma"/>
      <family val="2"/>
      <charset val="238"/>
    </font>
    <font>
      <b/>
      <strike/>
      <sz val="10"/>
      <color rgb="FFFF0000"/>
      <name val="Tahoma"/>
      <family val="2"/>
      <charset val="238"/>
    </font>
    <font>
      <b/>
      <strike/>
      <sz val="8"/>
      <color rgb="FFFF0000"/>
      <name val="Tahoma"/>
      <family val="2"/>
      <charset val="238"/>
    </font>
    <font>
      <strike/>
      <sz val="10"/>
      <color rgb="FF974706"/>
      <name val="Tahoma"/>
      <family val="2"/>
      <charset val="238"/>
    </font>
    <font>
      <b/>
      <i/>
      <strike/>
      <sz val="10"/>
      <color rgb="FFFF0000"/>
      <name val="Tahoma"/>
      <family val="2"/>
      <charset val="238"/>
    </font>
    <font>
      <b/>
      <i/>
      <strike/>
      <sz val="10"/>
      <name val="Tahoma"/>
      <family val="2"/>
      <charset val="238"/>
    </font>
    <font>
      <strike/>
      <sz val="6"/>
      <name val="Tahoma"/>
      <family val="2"/>
      <charset val="238"/>
    </font>
    <font>
      <b/>
      <strike/>
      <sz val="8"/>
      <color theme="0"/>
      <name val="Tahoma"/>
      <family val="2"/>
      <charset val="238"/>
    </font>
    <font>
      <strike/>
      <sz val="11"/>
      <color rgb="FFC00000"/>
      <name val="Tahoma"/>
      <family val="2"/>
      <charset val="238"/>
    </font>
    <font>
      <strike/>
      <sz val="11"/>
      <color rgb="FFFF0000"/>
      <name val="Tahoma"/>
      <family val="2"/>
      <charset val="238"/>
    </font>
    <font>
      <strike/>
      <sz val="8"/>
      <color theme="6" tint="-0.249977111117893"/>
      <name val="Tahoma"/>
      <family val="2"/>
      <charset val="238"/>
    </font>
    <font>
      <sz val="10"/>
      <color theme="6" tint="-0.249977111117893"/>
      <name val="Tahoma"/>
      <family val="2"/>
      <charset val="238"/>
    </font>
    <font>
      <i/>
      <sz val="11"/>
      <name val="Tahoma"/>
      <family val="2"/>
      <charset val="238"/>
    </font>
    <font>
      <b/>
      <sz val="11"/>
      <color theme="9" tint="-0.249977111117893"/>
      <name val="Tahoma"/>
      <family val="2"/>
      <charset val="238"/>
    </font>
    <font>
      <strike/>
      <sz val="11"/>
      <color theme="1"/>
      <name val="Tahoma"/>
      <family val="2"/>
      <charset val="238"/>
    </font>
    <font>
      <strike/>
      <sz val="11"/>
      <name val="Tahoma"/>
      <family val="2"/>
      <charset val="238"/>
    </font>
    <font>
      <b/>
      <strike/>
      <sz val="11"/>
      <name val="Tahoma"/>
      <family val="2"/>
      <charset val="238"/>
    </font>
    <font>
      <b/>
      <strike/>
      <sz val="11"/>
      <color rgb="FFC00000"/>
      <name val="Tahoma"/>
      <family val="2"/>
      <charset val="238"/>
    </font>
    <font>
      <vertAlign val="superscript"/>
      <sz val="11"/>
      <color theme="1"/>
      <name val="Tahoma"/>
      <family val="2"/>
      <charset val="238"/>
    </font>
    <font>
      <strike/>
      <sz val="11"/>
      <color theme="1"/>
      <name val="Calibri"/>
      <family val="2"/>
      <charset val="238"/>
      <scheme val="minor"/>
    </font>
    <font>
      <vertAlign val="superscript"/>
      <sz val="11"/>
      <name val="Tahoma"/>
      <family val="2"/>
      <charset val="238"/>
    </font>
    <font>
      <b/>
      <sz val="11"/>
      <name val="Calibri"/>
      <family val="2"/>
      <charset val="238"/>
      <scheme val="minor"/>
    </font>
    <font>
      <vertAlign val="subscript"/>
      <sz val="11"/>
      <color theme="0"/>
      <name val="Tahoma"/>
      <family val="2"/>
      <charset val="238"/>
    </font>
    <font>
      <strike/>
      <sz val="8"/>
      <color theme="6" tint="-0.499984740745262"/>
      <name val="Tahoma"/>
      <family val="2"/>
      <charset val="238"/>
    </font>
    <font>
      <strike/>
      <sz val="8"/>
      <color rgb="FFC00000"/>
      <name val="Tahoma"/>
      <family val="2"/>
      <charset val="238"/>
    </font>
    <font>
      <strike/>
      <sz val="10"/>
      <color theme="6" tint="-0.499984740745262"/>
      <name val="Tahoma"/>
      <family val="2"/>
      <charset val="238"/>
    </font>
    <font>
      <strike/>
      <sz val="8"/>
      <color theme="1"/>
      <name val="Tahoma"/>
      <family val="2"/>
      <charset val="238"/>
    </font>
    <font>
      <sz val="10"/>
      <color rgb="FFC00000"/>
      <name val="Tahoma"/>
      <family val="2"/>
      <charset val="238"/>
    </font>
    <font>
      <b/>
      <strike/>
      <sz val="10"/>
      <color rgb="FF974706"/>
      <name val="Tahoma"/>
      <family val="2"/>
      <charset val="238"/>
    </font>
    <font>
      <b/>
      <u/>
      <sz val="8"/>
      <color theme="0"/>
      <name val="Tahoma"/>
      <family val="2"/>
      <charset val="238"/>
    </font>
    <font>
      <sz val="9"/>
      <color rgb="FFFF0000"/>
      <name val="Tahoma"/>
      <family val="2"/>
      <charset val="238"/>
    </font>
    <font>
      <i/>
      <sz val="9"/>
      <color rgb="FFFF0000"/>
      <name val="Tahoma"/>
      <family val="2"/>
      <charset val="238"/>
    </font>
    <font>
      <sz val="9"/>
      <color theme="9" tint="-0.499984740745262"/>
      <name val="Tahoma"/>
      <family val="2"/>
      <charset val="238"/>
    </font>
    <font>
      <sz val="8.5"/>
      <color rgb="FFFF0000"/>
      <name val="Tahoma"/>
      <family val="2"/>
      <charset val="238"/>
    </font>
    <font>
      <b/>
      <u/>
      <sz val="8.5"/>
      <color rgb="FFFF0000"/>
      <name val="Tahoma"/>
      <family val="2"/>
      <charset val="238"/>
    </font>
    <font>
      <b/>
      <sz val="8.5"/>
      <color rgb="FFFF0000"/>
      <name val="Tahoma"/>
      <family val="2"/>
      <charset val="238"/>
    </font>
    <font>
      <i/>
      <sz val="8.5"/>
      <color rgb="FFFF0000"/>
      <name val="Tahoma"/>
      <family val="2"/>
      <charset val="238"/>
    </font>
    <font>
      <sz val="8.5"/>
      <color rgb="FFFF0000"/>
      <name val="Wingdings"/>
      <charset val="2"/>
    </font>
    <font>
      <i/>
      <sz val="8.5"/>
      <color rgb="FFFF0000"/>
      <name val="Wingdings"/>
      <charset val="2"/>
    </font>
    <font>
      <vertAlign val="subscript"/>
      <sz val="11"/>
      <name val="Tahoma"/>
      <family val="2"/>
      <charset val="238"/>
    </font>
    <font>
      <b/>
      <sz val="11"/>
      <color theme="0"/>
      <name val="Tahoma"/>
      <family val="2"/>
      <charset val="238"/>
    </font>
    <font>
      <u/>
      <sz val="11"/>
      <color theme="0"/>
      <name val="Tahoma"/>
      <family val="2"/>
      <charset val="238"/>
    </font>
  </fonts>
  <fills count="3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theme="6" tint="0.39994506668294322"/>
        <bgColor indexed="64"/>
      </patternFill>
    </fill>
    <fill>
      <patternFill patternType="solid">
        <fgColor theme="2"/>
        <bgColor indexed="64"/>
      </patternFill>
    </fill>
    <fill>
      <patternFill patternType="solid">
        <fgColor theme="4" tint="0.59999389629810485"/>
        <bgColor indexed="64"/>
      </patternFill>
    </fill>
    <fill>
      <patternFill patternType="solid">
        <fgColor theme="5"/>
        <bgColor indexed="64"/>
      </patternFill>
    </fill>
    <fill>
      <patternFill patternType="solid">
        <fgColor theme="0" tint="-0.14999847407452621"/>
        <bgColor indexed="64"/>
      </patternFill>
    </fill>
    <fill>
      <patternFill patternType="solid">
        <fgColor rgb="FFFF0000"/>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theme="6" tint="-0.2499465926084170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0" tint="-4.9989318521683403E-2"/>
        <bgColor indexed="64"/>
      </patternFill>
    </fill>
    <fill>
      <patternFill patternType="solid">
        <fgColor theme="4"/>
        <bgColor indexed="64"/>
      </patternFill>
    </fill>
    <fill>
      <patternFill patternType="solid">
        <fgColor theme="6" tint="-0.249977111117893"/>
        <bgColor indexed="64"/>
      </patternFill>
    </fill>
    <fill>
      <patternFill patternType="solid">
        <fgColor rgb="FFC00000"/>
        <bgColor indexed="64"/>
      </patternFill>
    </fill>
    <fill>
      <patternFill patternType="solid">
        <fgColor theme="6"/>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8" tint="0.59999389629810485"/>
        <bgColor indexed="64"/>
      </patternFill>
    </fill>
  </fills>
  <borders count="231">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9"/>
      </left>
      <right style="medium">
        <color indexed="9"/>
      </right>
      <top style="medium">
        <color indexed="9"/>
      </top>
      <bottom style="thick">
        <color indexed="9"/>
      </bottom>
      <diagonal/>
    </border>
    <border>
      <left style="medium">
        <color indexed="9"/>
      </left>
      <right style="medium">
        <color indexed="9"/>
      </right>
      <top/>
      <bottom/>
      <diagonal/>
    </border>
    <border>
      <left style="medium">
        <color indexed="9"/>
      </left>
      <right style="medium">
        <color indexed="9"/>
      </right>
      <top style="thick">
        <color indexed="9"/>
      </top>
      <bottom style="medium">
        <color indexed="9"/>
      </bottom>
      <diagonal/>
    </border>
    <border>
      <left style="medium">
        <color indexed="9"/>
      </left>
      <right style="medium">
        <color indexed="9"/>
      </right>
      <top style="medium">
        <color indexed="9"/>
      </top>
      <bottom/>
      <diagonal/>
    </border>
    <border>
      <left style="medium">
        <color indexed="9"/>
      </left>
      <right style="medium">
        <color indexed="9"/>
      </right>
      <top style="medium">
        <color indexed="9"/>
      </top>
      <bottom style="medium">
        <color indexed="9"/>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theme="6" tint="-0.499984740745262"/>
      </left>
      <right/>
      <top style="medium">
        <color theme="6" tint="-0.499984740745262"/>
      </top>
      <bottom/>
      <diagonal/>
    </border>
    <border>
      <left/>
      <right/>
      <top style="medium">
        <color theme="6" tint="-0.499984740745262"/>
      </top>
      <bottom/>
      <diagonal/>
    </border>
    <border>
      <left/>
      <right style="medium">
        <color theme="6" tint="-0.499984740745262"/>
      </right>
      <top style="medium">
        <color theme="6" tint="-0.499984740745262"/>
      </top>
      <bottom/>
      <diagonal/>
    </border>
    <border>
      <left style="medium">
        <color theme="6" tint="-0.499984740745262"/>
      </left>
      <right/>
      <top/>
      <bottom/>
      <diagonal/>
    </border>
    <border>
      <left/>
      <right style="medium">
        <color theme="6" tint="-0.499984740745262"/>
      </right>
      <top/>
      <bottom/>
      <diagonal/>
    </border>
    <border>
      <left style="medium">
        <color theme="6" tint="-0.499984740745262"/>
      </left>
      <right/>
      <top/>
      <bottom style="medium">
        <color theme="6" tint="-0.499984740745262"/>
      </bottom>
      <diagonal/>
    </border>
    <border>
      <left/>
      <right style="medium">
        <color theme="6" tint="-0.499984740745262"/>
      </right>
      <top/>
      <bottom style="medium">
        <color theme="6" tint="-0.499984740745262"/>
      </bottom>
      <diagonal/>
    </border>
    <border>
      <left/>
      <right/>
      <top/>
      <bottom style="medium">
        <color theme="6" tint="-0.499984740745262"/>
      </bottom>
      <diagonal/>
    </border>
    <border>
      <left style="thin">
        <color rgb="FFC00000"/>
      </left>
      <right style="thin">
        <color rgb="FFC00000"/>
      </right>
      <top style="thin">
        <color rgb="FFC00000"/>
      </top>
      <bottom style="thin">
        <color rgb="FFC00000"/>
      </bottom>
      <diagonal/>
    </border>
    <border>
      <left/>
      <right/>
      <top style="thin">
        <color rgb="FFC00000"/>
      </top>
      <bottom/>
      <diagonal/>
    </border>
    <border>
      <left style="thin">
        <color rgb="FFC00000"/>
      </left>
      <right/>
      <top/>
      <bottom/>
      <diagonal/>
    </border>
    <border>
      <left style="medium">
        <color rgb="FFC00000"/>
      </left>
      <right style="medium">
        <color rgb="FFC00000"/>
      </right>
      <top style="medium">
        <color rgb="FFC00000"/>
      </top>
      <bottom/>
      <diagonal/>
    </border>
    <border>
      <left style="medium">
        <color rgb="FFC00000"/>
      </left>
      <right style="medium">
        <color rgb="FFC00000"/>
      </right>
      <top style="thin">
        <color rgb="FFC00000"/>
      </top>
      <bottom style="thin">
        <color rgb="FFC00000"/>
      </bottom>
      <diagonal/>
    </border>
    <border>
      <left style="medium">
        <color rgb="FFC00000"/>
      </left>
      <right style="medium">
        <color rgb="FFC00000"/>
      </right>
      <top/>
      <bottom/>
      <diagonal/>
    </border>
    <border>
      <left style="medium">
        <color rgb="FFC00000"/>
      </left>
      <right style="medium">
        <color rgb="FFC00000"/>
      </right>
      <top style="thin">
        <color rgb="FFC00000"/>
      </top>
      <bottom/>
      <diagonal/>
    </border>
    <border>
      <left style="medium">
        <color rgb="FFC00000"/>
      </left>
      <right style="medium">
        <color rgb="FFC00000"/>
      </right>
      <top/>
      <bottom style="medium">
        <color rgb="FFC00000"/>
      </bottom>
      <diagonal/>
    </border>
    <border>
      <left/>
      <right/>
      <top style="thin">
        <color rgb="FFC00000"/>
      </top>
      <bottom style="thin">
        <color rgb="FFC00000"/>
      </bottom>
      <diagonal/>
    </border>
    <border>
      <left style="medium">
        <color rgb="FF000000"/>
      </left>
      <right style="medium">
        <color rgb="FF000000"/>
      </right>
      <top style="medium">
        <color rgb="FF000000"/>
      </top>
      <bottom/>
      <diagonal/>
    </border>
    <border>
      <left style="thin">
        <color theme="6" tint="-0.499984740745262"/>
      </left>
      <right/>
      <top style="thin">
        <color theme="6" tint="-0.499984740745262"/>
      </top>
      <bottom/>
      <diagonal/>
    </border>
    <border>
      <left/>
      <right/>
      <top style="thin">
        <color theme="6" tint="-0.499984740745262"/>
      </top>
      <bottom/>
      <diagonal/>
    </border>
    <border>
      <left style="thin">
        <color theme="6" tint="-0.499984740745262"/>
      </left>
      <right/>
      <top/>
      <bottom style="thin">
        <color theme="6" tint="-0.499984740745262"/>
      </bottom>
      <diagonal/>
    </border>
    <border>
      <left/>
      <right/>
      <top/>
      <bottom style="thin">
        <color theme="6" tint="-0.499984740745262"/>
      </bottom>
      <diagonal/>
    </border>
    <border>
      <left/>
      <right/>
      <top style="thin">
        <color theme="6" tint="-0.499984740745262"/>
      </top>
      <bottom style="thin">
        <color theme="6" tint="-0.499984740745262"/>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thin">
        <color theme="6" tint="-0.499984740745262"/>
      </left>
      <right style="thin">
        <color theme="6" tint="-0.499984740745262"/>
      </right>
      <top style="thin">
        <color theme="6" tint="-0.499984740745262"/>
      </top>
      <bottom/>
      <diagonal/>
    </border>
    <border>
      <left style="thin">
        <color theme="6" tint="-0.499984740745262"/>
      </left>
      <right style="thin">
        <color theme="6" tint="-0.499984740745262"/>
      </right>
      <top style="thin">
        <color theme="0"/>
      </top>
      <bottom style="thin">
        <color theme="6" tint="-0.499984740745262"/>
      </bottom>
      <diagonal/>
    </border>
    <border>
      <left style="medium">
        <color theme="6" tint="-0.499984740745262"/>
      </left>
      <right/>
      <top style="thin">
        <color theme="6" tint="-0.499984740745262"/>
      </top>
      <bottom/>
      <diagonal/>
    </border>
    <border>
      <left style="thin">
        <color theme="6" tint="-0.499984740745262"/>
      </left>
      <right/>
      <top style="thin">
        <color theme="6" tint="-0.499984740745262"/>
      </top>
      <bottom style="thin">
        <color theme="6" tint="-0.499984740745262"/>
      </bottom>
      <diagonal/>
    </border>
    <border>
      <left style="thin">
        <color rgb="FFC00000"/>
      </left>
      <right/>
      <top style="thin">
        <color rgb="FFC00000"/>
      </top>
      <bottom style="thin">
        <color rgb="FFC00000"/>
      </bottom>
      <diagonal/>
    </border>
    <border>
      <left/>
      <right style="medium">
        <color theme="6" tint="-0.499984740745262"/>
      </right>
      <top style="thin">
        <color rgb="FFC00000"/>
      </top>
      <bottom style="thin">
        <color rgb="FFC00000"/>
      </bottom>
      <diagonal/>
    </border>
    <border>
      <left style="thin">
        <color rgb="FFC00000"/>
      </left>
      <right style="thin">
        <color rgb="FFC00000"/>
      </right>
      <top style="thin">
        <color rgb="FFC00000"/>
      </top>
      <bottom/>
      <diagonal/>
    </border>
    <border>
      <left style="thin">
        <color rgb="FFC00000"/>
      </left>
      <right style="thin">
        <color rgb="FFC00000"/>
      </right>
      <top/>
      <bottom style="thin">
        <color rgb="FFC00000"/>
      </bottom>
      <diagonal/>
    </border>
    <border>
      <left/>
      <right style="medium">
        <color theme="6" tint="-0.499984740745262"/>
      </right>
      <top style="thin">
        <color theme="6" tint="-0.499984740745262"/>
      </top>
      <bottom style="thin">
        <color theme="6" tint="-0.499984740745262"/>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theme="6" tint="-0.499984740745262"/>
      </left>
      <right/>
      <top style="thin">
        <color theme="6" tint="-0.499984740745262"/>
      </top>
      <bottom style="thin">
        <color theme="6" tint="-0.499984740745262"/>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rgb="FFC00000"/>
      </right>
      <top style="thin">
        <color rgb="FFC00000"/>
      </top>
      <bottom style="thin">
        <color rgb="FFC00000"/>
      </bottom>
      <diagonal/>
    </border>
    <border>
      <left style="medium">
        <color rgb="FFC00000"/>
      </left>
      <right style="medium">
        <color rgb="FFC00000"/>
      </right>
      <top style="medium">
        <color rgb="FFC00000"/>
      </top>
      <bottom style="thin">
        <color rgb="FFC00000"/>
      </bottom>
      <diagonal/>
    </border>
    <border>
      <left style="medium">
        <color rgb="FFC00000"/>
      </left>
      <right style="medium">
        <color rgb="FFC00000"/>
      </right>
      <top style="thin">
        <color rgb="FFC00000"/>
      </top>
      <bottom style="medium">
        <color rgb="FFC00000"/>
      </bottom>
      <diagonal/>
    </border>
    <border>
      <left style="medium">
        <color rgb="FFC00000"/>
      </left>
      <right/>
      <top style="thin">
        <color rgb="FFC00000"/>
      </top>
      <bottom style="thin">
        <color rgb="FFC00000"/>
      </bottom>
      <diagonal/>
    </border>
    <border>
      <left/>
      <right/>
      <top/>
      <bottom style="thin">
        <color rgb="FFC00000"/>
      </bottom>
      <diagonal/>
    </border>
    <border>
      <left/>
      <right style="thin">
        <color theme="0"/>
      </right>
      <top style="thin">
        <color theme="0"/>
      </top>
      <bottom style="thin">
        <color theme="0"/>
      </bottom>
      <diagonal/>
    </border>
    <border>
      <left style="medium">
        <color theme="6" tint="-0.499984740745262"/>
      </left>
      <right style="thin">
        <color rgb="FFC00000"/>
      </right>
      <top/>
      <bottom/>
      <diagonal/>
    </border>
    <border>
      <left/>
      <right style="medium">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top/>
      <bottom style="dotted">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rgb="FF000000"/>
      </left>
      <right style="medium">
        <color rgb="FF000000"/>
      </right>
      <top style="medium">
        <color auto="1"/>
      </top>
      <bottom style="medium">
        <color rgb="FF000000"/>
      </bottom>
      <diagonal/>
    </border>
    <border>
      <left style="medium">
        <color rgb="FF000000"/>
      </left>
      <right/>
      <top style="medium">
        <color auto="1"/>
      </top>
      <bottom style="medium">
        <color rgb="FF000000"/>
      </bottom>
      <diagonal/>
    </border>
    <border>
      <left/>
      <right/>
      <top style="medium">
        <color auto="1"/>
      </top>
      <bottom style="medium">
        <color rgb="FF000000"/>
      </bottom>
      <diagonal/>
    </border>
    <border>
      <left/>
      <right style="medium">
        <color rgb="FF000000"/>
      </right>
      <top style="medium">
        <color auto="1"/>
      </top>
      <bottom style="medium">
        <color rgb="FF000000"/>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indexed="64"/>
      </left>
      <right/>
      <top style="thin">
        <color indexed="64"/>
      </top>
      <bottom style="thin">
        <color indexed="64"/>
      </bottom>
      <diagonal/>
    </border>
    <border>
      <left style="medium">
        <color rgb="FF000000"/>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C00000"/>
      </left>
      <right/>
      <top style="medium">
        <color rgb="FF000000"/>
      </top>
      <bottom style="thin">
        <color rgb="FFC00000"/>
      </bottom>
      <diagonal/>
    </border>
    <border>
      <left/>
      <right/>
      <top style="medium">
        <color rgb="FF000000"/>
      </top>
      <bottom style="thin">
        <color rgb="FFC00000"/>
      </bottom>
      <diagonal/>
    </border>
    <border>
      <left/>
      <right style="thin">
        <color rgb="FFC00000"/>
      </right>
      <top style="medium">
        <color rgb="FF0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style="thin">
        <color rgb="FFC00000"/>
      </top>
      <bottom/>
      <diagonal/>
    </border>
    <border>
      <left style="medium">
        <color rgb="FF000000"/>
      </left>
      <right/>
      <top style="thin">
        <color rgb="FFC00000"/>
      </top>
      <bottom style="thin">
        <color rgb="FFC00000"/>
      </bottom>
      <diagonal/>
    </border>
    <border>
      <left/>
      <right style="medium">
        <color rgb="FF000000"/>
      </right>
      <top style="thin">
        <color rgb="FFC00000"/>
      </top>
      <bottom style="thin">
        <color rgb="FFC00000"/>
      </bottom>
      <diagonal/>
    </border>
    <border>
      <left style="medium">
        <color rgb="FF000000"/>
      </left>
      <right/>
      <top style="thin">
        <color rgb="FF000000"/>
      </top>
      <bottom style="thin">
        <color indexed="64"/>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auto="1"/>
      </left>
      <right style="medium">
        <color indexed="64"/>
      </right>
      <top style="medium">
        <color rgb="FF000000"/>
      </top>
      <bottom/>
      <diagonal/>
    </border>
    <border>
      <left/>
      <right style="thin">
        <color indexed="64"/>
      </right>
      <top style="thin">
        <color rgb="FF000000"/>
      </top>
      <bottom style="thin">
        <color rgb="FF000000"/>
      </bottom>
      <diagonal/>
    </border>
    <border>
      <left style="thin">
        <color rgb="FFC00000"/>
      </left>
      <right/>
      <top style="thin">
        <color rgb="FFC00000"/>
      </top>
      <bottom style="medium">
        <color theme="6" tint="-0.499984740745262"/>
      </bottom>
      <diagonal/>
    </border>
    <border>
      <left/>
      <right style="medium">
        <color theme="6" tint="-0.499984740745262"/>
      </right>
      <top style="thin">
        <color rgb="FFC00000"/>
      </top>
      <bottom style="medium">
        <color theme="6" tint="-0.499984740745262"/>
      </bottom>
      <diagonal/>
    </border>
    <border>
      <left style="thin">
        <color rgb="FF000000"/>
      </left>
      <right/>
      <top style="thin">
        <color indexed="64"/>
      </top>
      <bottom style="thin">
        <color rgb="FF000000"/>
      </bottom>
      <diagonal/>
    </border>
    <border>
      <left/>
      <right style="medium">
        <color rgb="FF000000"/>
      </right>
      <top style="thin">
        <color indexed="64"/>
      </top>
      <bottom style="thin">
        <color rgb="FF000000"/>
      </bottom>
      <diagonal/>
    </border>
    <border>
      <left/>
      <right style="medium">
        <color theme="6" tint="-0.499984740745262"/>
      </right>
      <top style="medium">
        <color theme="6" tint="-0.499984740745262"/>
      </top>
      <bottom style="thin">
        <color rgb="FFC00000"/>
      </bottom>
      <diagonal/>
    </border>
    <border>
      <left/>
      <right style="medium">
        <color theme="6" tint="-0.499984740745262"/>
      </right>
      <top style="thin">
        <color theme="6" tint="-0.499984740745262"/>
      </top>
      <bottom/>
      <diagonal/>
    </border>
    <border>
      <left style="thin">
        <color rgb="FFC00000"/>
      </left>
      <right/>
      <top style="medium">
        <color theme="6" tint="-0.499984740745262"/>
      </top>
      <bottom style="medium">
        <color theme="6" tint="-0.499984740745262"/>
      </bottom>
      <diagonal/>
    </border>
    <border>
      <left/>
      <right style="thin">
        <color rgb="FFC00000"/>
      </right>
      <top style="medium">
        <color theme="6" tint="-0.499984740745262"/>
      </top>
      <bottom style="medium">
        <color theme="6" tint="-0.499984740745262"/>
      </bottom>
      <diagonal/>
    </border>
    <border>
      <left style="thin">
        <color rgb="FFC00000"/>
      </left>
      <right/>
      <top/>
      <bottom style="thin">
        <color rgb="FFC00000"/>
      </bottom>
      <diagonal/>
    </border>
    <border>
      <left/>
      <right style="thin">
        <color rgb="FFC00000"/>
      </right>
      <top/>
      <bottom style="thin">
        <color rgb="FFC0000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theme="6" tint="-0.499984740745262"/>
      </right>
      <top style="thin">
        <color rgb="FFC00000"/>
      </top>
      <bottom/>
      <diagonal/>
    </border>
    <border>
      <left/>
      <right style="medium">
        <color theme="6" tint="-0.499984740745262"/>
      </right>
      <top/>
      <bottom style="thin">
        <color rgb="FFC00000"/>
      </bottom>
      <diagonal/>
    </border>
    <border>
      <left/>
      <right/>
      <top style="medium">
        <color theme="6" tint="-0.499984740745262"/>
      </top>
      <bottom style="thin">
        <color rgb="FFC00000"/>
      </bottom>
      <diagonal/>
    </border>
    <border>
      <left style="medium">
        <color indexed="9"/>
      </left>
      <right style="medium">
        <color indexed="9"/>
      </right>
      <top style="medium">
        <color indexed="9"/>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rgb="FFFFC000"/>
      </left>
      <right/>
      <top style="medium">
        <color rgb="FFFFC000"/>
      </top>
      <bottom style="thin">
        <color indexed="64"/>
      </bottom>
      <diagonal/>
    </border>
    <border>
      <left/>
      <right/>
      <top style="medium">
        <color rgb="FFFFC000"/>
      </top>
      <bottom style="thin">
        <color indexed="64"/>
      </bottom>
      <diagonal/>
    </border>
    <border>
      <left/>
      <right style="medium">
        <color rgb="FFFFC000"/>
      </right>
      <top style="medium">
        <color rgb="FFFFC000"/>
      </top>
      <bottom style="thin">
        <color indexed="64"/>
      </bottom>
      <diagonal/>
    </border>
    <border>
      <left style="medium">
        <color rgb="FFFFC000"/>
      </left>
      <right/>
      <top style="medium">
        <color rgb="FFFFC000"/>
      </top>
      <bottom/>
      <diagonal/>
    </border>
    <border>
      <left style="medium">
        <color indexed="64"/>
      </left>
      <right/>
      <top style="medium">
        <color indexed="64"/>
      </top>
      <bottom/>
      <diagonal/>
    </border>
    <border>
      <left/>
      <right style="medium">
        <color indexed="64"/>
      </right>
      <top style="medium">
        <color indexed="64"/>
      </top>
      <bottom/>
      <diagonal/>
    </border>
    <border>
      <left style="medium">
        <color theme="6" tint="-0.499984740745262"/>
      </left>
      <right/>
      <top/>
      <bottom style="thin">
        <color theme="6" tint="-0.499984740745262"/>
      </bottom>
      <diagonal/>
    </border>
    <border>
      <left/>
      <right style="medium">
        <color theme="6" tint="-0.499984740745262"/>
      </right>
      <top/>
      <bottom style="thin">
        <color theme="6" tint="-0.499984740745262"/>
      </bottom>
      <diagonal/>
    </border>
    <border>
      <left style="medium">
        <color rgb="FFFFC000"/>
      </left>
      <right style="medium">
        <color rgb="FFFFC000"/>
      </right>
      <top style="medium">
        <color rgb="FFFFC000"/>
      </top>
      <bottom/>
      <diagonal/>
    </border>
    <border>
      <left style="medium">
        <color rgb="FFFFC000"/>
      </left>
      <right style="medium">
        <color rgb="FFFFC000"/>
      </right>
      <top/>
      <bottom style="medium">
        <color rgb="FFFFC000"/>
      </bottom>
      <diagonal/>
    </border>
    <border>
      <left style="thin">
        <color theme="6" tint="-0.24994659260841701"/>
      </left>
      <right/>
      <top style="thin">
        <color theme="6" tint="-0.24994659260841701"/>
      </top>
      <bottom/>
      <diagonal/>
    </border>
    <border>
      <left/>
      <right/>
      <top style="thin">
        <color theme="6" tint="-0.24994659260841701"/>
      </top>
      <bottom/>
      <diagonal/>
    </border>
    <border>
      <left/>
      <right style="thin">
        <color theme="6" tint="-0.24994659260841701"/>
      </right>
      <top style="thin">
        <color theme="6" tint="-0.24994659260841701"/>
      </top>
      <bottom/>
      <diagonal/>
    </border>
    <border>
      <left style="thin">
        <color theme="6" tint="-0.24994659260841701"/>
      </left>
      <right/>
      <top/>
      <bottom style="thin">
        <color theme="6" tint="-0.24994659260841701"/>
      </bottom>
      <diagonal/>
    </border>
    <border>
      <left/>
      <right/>
      <top/>
      <bottom style="thin">
        <color theme="6" tint="-0.24994659260841701"/>
      </bottom>
      <diagonal/>
    </border>
    <border>
      <left/>
      <right style="thin">
        <color theme="6" tint="-0.24994659260841701"/>
      </right>
      <top/>
      <bottom style="thin">
        <color theme="6" tint="-0.24994659260841701"/>
      </bottom>
      <diagonal/>
    </border>
    <border>
      <left style="thin">
        <color theme="6" tint="-0.499984740745262"/>
      </left>
      <right style="thin">
        <color theme="6" tint="-0.499984740745262"/>
      </right>
      <top/>
      <bottom style="thin">
        <color theme="6" tint="-0.499984740745262"/>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theme="6" tint="-0.499984740745262"/>
      </right>
      <top/>
      <bottom style="thin">
        <color indexed="64"/>
      </bottom>
      <diagonal/>
    </border>
    <border>
      <left style="thin">
        <color rgb="FFFF0000"/>
      </left>
      <right style="thin">
        <color rgb="FFFF0000"/>
      </right>
      <top style="thin">
        <color rgb="FFFF0000"/>
      </top>
      <bottom style="medium">
        <color theme="6" tint="-0.499984740745262"/>
      </bottom>
      <diagonal/>
    </border>
    <border>
      <left style="thin">
        <color rgb="FFFF0000"/>
      </left>
      <right style="thin">
        <color rgb="FFFF0000"/>
      </right>
      <top style="thin">
        <color rgb="FFFF0000"/>
      </top>
      <bottom style="thin">
        <color rgb="FFFF000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auto="1"/>
      </left>
      <right style="medium">
        <color auto="1"/>
      </right>
      <top style="medium">
        <color auto="1"/>
      </top>
      <bottom style="medium">
        <color auto="1"/>
      </bottom>
      <diagonal/>
    </border>
    <border>
      <left style="thin">
        <color rgb="FFC00000"/>
      </left>
      <right style="thin">
        <color rgb="FFC00000"/>
      </right>
      <top style="thin">
        <color rgb="FFC00000"/>
      </top>
      <bottom style="medium">
        <color rgb="FF000000"/>
      </bottom>
      <diagonal/>
    </border>
    <border>
      <left/>
      <right style="thin">
        <color rgb="FFC00000"/>
      </right>
      <top/>
      <bottom/>
      <diagonal/>
    </border>
  </borders>
  <cellStyleXfs count="16">
    <xf numFmtId="0" fontId="0" fillId="0" borderId="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25" fillId="0" borderId="0"/>
    <xf numFmtId="0" fontId="19" fillId="0" borderId="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25" fillId="0" borderId="0" applyFont="0" applyFill="0" applyBorder="0" applyAlignment="0" applyProtection="0"/>
  </cellStyleXfs>
  <cellXfs count="1614">
    <xf numFmtId="0" fontId="0" fillId="0" borderId="0" xfId="0"/>
    <xf numFmtId="0" fontId="4" fillId="6" borderId="1" xfId="8" applyFont="1" applyFill="1" applyBorder="1" applyAlignment="1" applyProtection="1">
      <alignment vertical="center"/>
      <protection hidden="1"/>
    </xf>
    <xf numFmtId="0" fontId="4" fillId="6" borderId="1" xfId="6" applyFont="1" applyFill="1" applyBorder="1" applyProtection="1">
      <protection hidden="1"/>
    </xf>
    <xf numFmtId="0" fontId="4" fillId="5" borderId="0" xfId="6" applyFont="1" applyFill="1" applyProtection="1">
      <protection hidden="1"/>
    </xf>
    <xf numFmtId="0" fontId="4" fillId="5" borderId="0" xfId="8" applyFont="1" applyFill="1" applyBorder="1" applyAlignment="1" applyProtection="1">
      <alignment vertical="center"/>
      <protection hidden="1"/>
    </xf>
    <xf numFmtId="0" fontId="4" fillId="5" borderId="2" xfId="8" applyFont="1" applyFill="1" applyBorder="1" applyAlignment="1" applyProtection="1">
      <alignment vertical="center"/>
      <protection hidden="1"/>
    </xf>
    <xf numFmtId="0" fontId="4" fillId="5" borderId="1" xfId="5" applyFont="1" applyFill="1" applyBorder="1" applyAlignment="1" applyProtection="1">
      <alignment vertical="center"/>
      <protection hidden="1"/>
    </xf>
    <xf numFmtId="0" fontId="4" fillId="5" borderId="1" xfId="8" applyFont="1" applyFill="1" applyBorder="1" applyAlignment="1" applyProtection="1">
      <alignment vertical="center"/>
      <protection hidden="1"/>
    </xf>
    <xf numFmtId="6" fontId="4" fillId="6" borderId="1"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left" vertical="center"/>
      <protection hidden="1"/>
    </xf>
    <xf numFmtId="0" fontId="4" fillId="5" borderId="2" xfId="5" applyFont="1" applyFill="1" applyBorder="1" applyAlignment="1" applyProtection="1">
      <alignment vertical="center"/>
      <protection hidden="1"/>
    </xf>
    <xf numFmtId="0" fontId="4" fillId="6" borderId="1" xfId="5" applyFont="1" applyFill="1" applyBorder="1" applyAlignment="1" applyProtection="1">
      <alignment horizontal="left" vertical="center" wrapText="1"/>
      <protection hidden="1"/>
    </xf>
    <xf numFmtId="10" fontId="4" fillId="6" borderId="1"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wrapText="1"/>
      <protection hidden="1"/>
    </xf>
    <xf numFmtId="0" fontId="4" fillId="5" borderId="0" xfId="6" applyFont="1" applyFill="1" applyAlignment="1" applyProtection="1">
      <alignment horizontal="center" wrapText="1"/>
      <protection hidden="1"/>
    </xf>
    <xf numFmtId="0" fontId="4" fillId="5" borderId="1" xfId="6" applyFont="1" applyFill="1" applyBorder="1" applyProtection="1">
      <protection hidden="1"/>
    </xf>
    <xf numFmtId="0" fontId="4" fillId="5" borderId="3" xfId="6" applyFont="1" applyFill="1" applyBorder="1" applyProtection="1">
      <protection hidden="1"/>
    </xf>
    <xf numFmtId="0" fontId="4" fillId="5" borderId="0" xfId="6" applyFont="1" applyFill="1" applyBorder="1" applyProtection="1">
      <protection hidden="1"/>
    </xf>
    <xf numFmtId="0" fontId="4" fillId="5" borderId="0" xfId="6" applyFont="1" applyFill="1" applyBorder="1" applyAlignment="1" applyProtection="1">
      <alignment horizontal="center" wrapText="1"/>
      <protection hidden="1"/>
    </xf>
    <xf numFmtId="0" fontId="6" fillId="5" borderId="0" xfId="6" applyFont="1" applyFill="1" applyProtection="1">
      <protection hidden="1"/>
    </xf>
    <xf numFmtId="10" fontId="4" fillId="5" borderId="0" xfId="6" applyNumberFormat="1" applyFont="1" applyFill="1" applyProtection="1">
      <protection hidden="1"/>
    </xf>
    <xf numFmtId="0" fontId="8" fillId="6" borderId="2" xfId="6" applyFont="1" applyFill="1" applyBorder="1" applyAlignment="1" applyProtection="1">
      <alignment horizontal="center" vertical="center"/>
      <protection hidden="1"/>
    </xf>
    <xf numFmtId="0" fontId="8" fillId="6" borderId="2" xfId="6" applyFont="1" applyFill="1" applyBorder="1" applyAlignment="1" applyProtection="1">
      <alignment horizontal="center" vertical="center" wrapText="1"/>
      <protection hidden="1"/>
    </xf>
    <xf numFmtId="10" fontId="28" fillId="5" borderId="0" xfId="11" applyNumberFormat="1" applyFont="1" applyFill="1" applyProtection="1">
      <protection hidden="1"/>
    </xf>
    <xf numFmtId="0" fontId="28" fillId="5" borderId="0" xfId="0" applyFont="1" applyFill="1" applyProtection="1">
      <protection hidden="1"/>
    </xf>
    <xf numFmtId="164" fontId="28" fillId="5" borderId="0" xfId="0" applyNumberFormat="1" applyFont="1" applyFill="1" applyProtection="1">
      <protection hidden="1"/>
    </xf>
    <xf numFmtId="10" fontId="10" fillId="5" borderId="0" xfId="12" applyNumberFormat="1" applyFont="1" applyFill="1" applyProtection="1">
      <protection hidden="1"/>
    </xf>
    <xf numFmtId="0" fontId="4" fillId="5" borderId="4" xfId="6" applyFont="1" applyFill="1" applyBorder="1" applyProtection="1">
      <protection hidden="1"/>
    </xf>
    <xf numFmtId="0" fontId="4" fillId="5" borderId="0" xfId="5" applyFont="1" applyFill="1" applyAlignment="1" applyProtection="1">
      <protection hidden="1"/>
    </xf>
    <xf numFmtId="0" fontId="11" fillId="5" borderId="0" xfId="6" applyFont="1" applyFill="1" applyAlignment="1" applyProtection="1">
      <alignment horizontal="center" wrapText="1"/>
      <protection hidden="1"/>
    </xf>
    <xf numFmtId="0" fontId="12" fillId="5" borderId="0" xfId="6" applyFont="1" applyFill="1" applyAlignment="1" applyProtection="1">
      <alignment horizontal="center" wrapText="1"/>
      <protection hidden="1"/>
    </xf>
    <xf numFmtId="0" fontId="12" fillId="5" borderId="0" xfId="6" applyFont="1" applyFill="1" applyAlignment="1" applyProtection="1">
      <alignment horizontal="center"/>
      <protection hidden="1"/>
    </xf>
    <xf numFmtId="0" fontId="4" fillId="5" borderId="0" xfId="6" applyFont="1" applyFill="1" applyAlignment="1" applyProtection="1">
      <protection hidden="1"/>
    </xf>
    <xf numFmtId="0" fontId="10" fillId="5" borderId="0" xfId="0" applyFont="1" applyFill="1"/>
    <xf numFmtId="0" fontId="4" fillId="5" borderId="0" xfId="6" applyNumberFormat="1" applyFont="1" applyFill="1" applyProtection="1">
      <protection hidden="1"/>
    </xf>
    <xf numFmtId="0" fontId="14" fillId="5" borderId="0" xfId="5" applyFont="1" applyFill="1" applyAlignment="1" applyProtection="1">
      <protection hidden="1"/>
    </xf>
    <xf numFmtId="0" fontId="29" fillId="5" borderId="0" xfId="0" applyFont="1" applyFill="1" applyProtection="1">
      <protection hidden="1"/>
    </xf>
    <xf numFmtId="0" fontId="30" fillId="5" borderId="37" xfId="0" applyFont="1" applyFill="1" applyBorder="1" applyProtection="1">
      <protection hidden="1"/>
    </xf>
    <xf numFmtId="0" fontId="29" fillId="5" borderId="38" xfId="0" applyFont="1" applyFill="1" applyBorder="1" applyProtection="1">
      <protection hidden="1"/>
    </xf>
    <xf numFmtId="0" fontId="29" fillId="5" borderId="39" xfId="0" applyFont="1" applyFill="1" applyBorder="1" applyProtection="1">
      <protection hidden="1"/>
    </xf>
    <xf numFmtId="0" fontId="31" fillId="5" borderId="40" xfId="0" applyFont="1" applyFill="1" applyBorder="1" applyAlignment="1" applyProtection="1">
      <alignment horizontal="left"/>
      <protection hidden="1"/>
    </xf>
    <xf numFmtId="0" fontId="29" fillId="5" borderId="0" xfId="0" applyFont="1" applyFill="1" applyAlignment="1" applyProtection="1">
      <alignment horizontal="center" vertical="center"/>
      <protection hidden="1"/>
    </xf>
    <xf numFmtId="0" fontId="30" fillId="5" borderId="40" xfId="0" applyFont="1" applyFill="1" applyBorder="1" applyProtection="1">
      <protection hidden="1"/>
    </xf>
    <xf numFmtId="0" fontId="30" fillId="5" borderId="0" xfId="0" applyFont="1" applyFill="1" applyBorder="1" applyProtection="1">
      <protection hidden="1"/>
    </xf>
    <xf numFmtId="0" fontId="28" fillId="5" borderId="0" xfId="0" applyFont="1" applyFill="1" applyBorder="1" applyProtection="1">
      <protection hidden="1"/>
    </xf>
    <xf numFmtId="0" fontId="31" fillId="5" borderId="40" xfId="0" applyFont="1" applyFill="1" applyBorder="1" applyProtection="1">
      <protection hidden="1"/>
    </xf>
    <xf numFmtId="0" fontId="29" fillId="5" borderId="0" xfId="0" applyFont="1" applyFill="1" applyBorder="1" applyAlignment="1" applyProtection="1">
      <alignment horizontal="center" vertical="center"/>
      <protection hidden="1"/>
    </xf>
    <xf numFmtId="0" fontId="29" fillId="5" borderId="0" xfId="0" applyFont="1" applyFill="1" applyBorder="1" applyProtection="1">
      <protection hidden="1"/>
    </xf>
    <xf numFmtId="165" fontId="29" fillId="5" borderId="0" xfId="0" applyNumberFormat="1" applyFont="1" applyFill="1" applyAlignment="1" applyProtection="1">
      <alignment horizontal="center" vertical="center"/>
      <protection hidden="1"/>
    </xf>
    <xf numFmtId="165" fontId="32" fillId="5" borderId="0" xfId="0" applyNumberFormat="1" applyFont="1" applyFill="1" applyBorder="1" applyAlignment="1" applyProtection="1">
      <alignment horizontal="center" vertical="center"/>
      <protection hidden="1"/>
    </xf>
    <xf numFmtId="165" fontId="32" fillId="5" borderId="41" xfId="0" applyNumberFormat="1" applyFont="1" applyFill="1" applyBorder="1" applyAlignment="1" applyProtection="1">
      <alignment horizontal="center" vertical="center"/>
      <protection hidden="1"/>
    </xf>
    <xf numFmtId="165" fontId="29" fillId="5" borderId="0" xfId="0" applyNumberFormat="1" applyFont="1" applyFill="1" applyBorder="1" applyAlignment="1" applyProtection="1">
      <alignment horizontal="center" vertical="center"/>
      <protection hidden="1"/>
    </xf>
    <xf numFmtId="0" fontId="32" fillId="5" borderId="0" xfId="0" applyFont="1" applyFill="1" applyBorder="1" applyAlignment="1" applyProtection="1">
      <alignment horizontal="center" vertical="center"/>
      <protection hidden="1"/>
    </xf>
    <xf numFmtId="0" fontId="32" fillId="5" borderId="41" xfId="0" applyFont="1" applyFill="1" applyBorder="1" applyAlignment="1" applyProtection="1">
      <alignment horizontal="center" vertical="center"/>
      <protection hidden="1"/>
    </xf>
    <xf numFmtId="0" fontId="29" fillId="5" borderId="40" xfId="0" applyFont="1" applyFill="1" applyBorder="1" applyProtection="1">
      <protection hidden="1"/>
    </xf>
    <xf numFmtId="0" fontId="29" fillId="5" borderId="41" xfId="0" applyFont="1" applyFill="1" applyBorder="1" applyProtection="1">
      <protection hidden="1"/>
    </xf>
    <xf numFmtId="0" fontId="31" fillId="5" borderId="42" xfId="0" applyFont="1" applyFill="1" applyBorder="1" applyProtection="1">
      <protection hidden="1"/>
    </xf>
    <xf numFmtId="0" fontId="31" fillId="5" borderId="0" xfId="0" applyFont="1" applyFill="1" applyBorder="1" applyProtection="1">
      <protection hidden="1"/>
    </xf>
    <xf numFmtId="165" fontId="32" fillId="5" borderId="38" xfId="0" applyNumberFormat="1" applyFont="1" applyFill="1" applyBorder="1" applyAlignment="1" applyProtection="1">
      <alignment horizontal="center" vertical="center"/>
      <protection hidden="1"/>
    </xf>
    <xf numFmtId="165" fontId="32" fillId="5" borderId="39" xfId="0" applyNumberFormat="1" applyFont="1" applyFill="1" applyBorder="1" applyAlignment="1" applyProtection="1">
      <alignment horizontal="center" vertical="center"/>
      <protection hidden="1"/>
    </xf>
    <xf numFmtId="0" fontId="31" fillId="5" borderId="40" xfId="0" applyFont="1" applyFill="1" applyBorder="1" applyAlignment="1" applyProtection="1">
      <alignment horizontal="right"/>
      <protection hidden="1"/>
    </xf>
    <xf numFmtId="0" fontId="31" fillId="5" borderId="40" xfId="0" applyFont="1" applyFill="1" applyBorder="1" applyAlignment="1" applyProtection="1">
      <alignment wrapText="1"/>
      <protection hidden="1"/>
    </xf>
    <xf numFmtId="0" fontId="31" fillId="5" borderId="42" xfId="0" applyFont="1" applyFill="1" applyBorder="1" applyAlignment="1" applyProtection="1">
      <alignment wrapText="1"/>
      <protection hidden="1"/>
    </xf>
    <xf numFmtId="165" fontId="32" fillId="5" borderId="44" xfId="0" applyNumberFormat="1" applyFont="1" applyFill="1" applyBorder="1" applyAlignment="1" applyProtection="1">
      <alignment horizontal="center" vertical="center"/>
      <protection hidden="1"/>
    </xf>
    <xf numFmtId="165" fontId="32" fillId="5" borderId="43" xfId="0" applyNumberFormat="1" applyFont="1" applyFill="1" applyBorder="1" applyAlignment="1" applyProtection="1">
      <alignment horizontal="center" vertical="center"/>
      <protection hidden="1"/>
    </xf>
    <xf numFmtId="0" fontId="31" fillId="5" borderId="0" xfId="0" applyFont="1" applyFill="1" applyBorder="1" applyAlignment="1" applyProtection="1">
      <alignment wrapText="1"/>
      <protection hidden="1"/>
    </xf>
    <xf numFmtId="165" fontId="34" fillId="5" borderId="0" xfId="0" applyNumberFormat="1" applyFont="1" applyFill="1" applyProtection="1">
      <protection hidden="1"/>
    </xf>
    <xf numFmtId="9" fontId="29" fillId="7" borderId="0" xfId="0" applyNumberFormat="1" applyFont="1" applyFill="1" applyBorder="1" applyAlignment="1" applyProtection="1">
      <protection hidden="1"/>
    </xf>
    <xf numFmtId="0" fontId="34" fillId="5" borderId="0" xfId="0" applyFont="1" applyFill="1" applyProtection="1">
      <protection hidden="1"/>
    </xf>
    <xf numFmtId="10" fontId="34" fillId="5" borderId="0" xfId="11" applyNumberFormat="1" applyFont="1" applyFill="1" applyProtection="1">
      <protection hidden="1"/>
    </xf>
    <xf numFmtId="0" fontId="31" fillId="5" borderId="0" xfId="0" applyFont="1" applyFill="1" applyProtection="1">
      <protection hidden="1"/>
    </xf>
    <xf numFmtId="0" fontId="29" fillId="0" borderId="0" xfId="0" applyFont="1" applyProtection="1">
      <protection hidden="1"/>
    </xf>
    <xf numFmtId="0" fontId="10" fillId="5" borderId="0" xfId="0" applyFont="1" applyFill="1" applyProtection="1">
      <protection hidden="1"/>
    </xf>
    <xf numFmtId="0" fontId="36" fillId="0" borderId="0" xfId="0" applyFont="1" applyProtection="1">
      <protection hidden="1"/>
    </xf>
    <xf numFmtId="0" fontId="31" fillId="7" borderId="0" xfId="0" applyFont="1" applyFill="1" applyProtection="1">
      <protection hidden="1"/>
    </xf>
    <xf numFmtId="0" fontId="36" fillId="7" borderId="0" xfId="0" applyFont="1" applyFill="1" applyProtection="1">
      <protection hidden="1"/>
    </xf>
    <xf numFmtId="0" fontId="36" fillId="0" borderId="0" xfId="0" applyFont="1" applyAlignment="1" applyProtection="1">
      <alignment vertical="center"/>
      <protection hidden="1"/>
    </xf>
    <xf numFmtId="0" fontId="37" fillId="0" borderId="0" xfId="0" applyFont="1" applyProtection="1">
      <protection hidden="1"/>
    </xf>
    <xf numFmtId="0" fontId="39" fillId="0" borderId="0" xfId="0" applyFont="1" applyProtection="1">
      <protection hidden="1"/>
    </xf>
    <xf numFmtId="0" fontId="40" fillId="0" borderId="0" xfId="0" applyFont="1" applyProtection="1">
      <protection hidden="1"/>
    </xf>
    <xf numFmtId="0" fontId="39" fillId="7" borderId="0" xfId="0" applyFont="1" applyFill="1" applyProtection="1">
      <protection hidden="1"/>
    </xf>
    <xf numFmtId="9" fontId="39" fillId="0" borderId="0" xfId="0" applyNumberFormat="1" applyFont="1" applyProtection="1">
      <protection hidden="1"/>
    </xf>
    <xf numFmtId="165" fontId="39" fillId="0" borderId="0" xfId="0" applyNumberFormat="1" applyFont="1" applyFill="1" applyBorder="1" applyProtection="1">
      <protection hidden="1"/>
    </xf>
    <xf numFmtId="165" fontId="37" fillId="5" borderId="0" xfId="0" applyNumberFormat="1" applyFont="1" applyFill="1" applyBorder="1" applyProtection="1">
      <protection hidden="1"/>
    </xf>
    <xf numFmtId="0" fontId="37" fillId="0" borderId="0" xfId="0" applyFont="1" applyAlignment="1" applyProtection="1">
      <alignment horizontal="center"/>
      <protection hidden="1"/>
    </xf>
    <xf numFmtId="0" fontId="37" fillId="7" borderId="0" xfId="0" applyFont="1" applyFill="1" applyProtection="1">
      <protection hidden="1"/>
    </xf>
    <xf numFmtId="0" fontId="37" fillId="0" borderId="47" xfId="0" applyFont="1" applyBorder="1" applyAlignment="1" applyProtection="1">
      <alignment wrapText="1"/>
      <protection hidden="1"/>
    </xf>
    <xf numFmtId="0" fontId="29" fillId="0" borderId="0" xfId="0" applyFont="1" applyAlignment="1" applyProtection="1">
      <protection hidden="1"/>
    </xf>
    <xf numFmtId="0" fontId="29" fillId="0" borderId="47" xfId="0" applyFont="1" applyBorder="1" applyAlignment="1" applyProtection="1">
      <protection hidden="1"/>
    </xf>
    <xf numFmtId="0" fontId="42" fillId="5" borderId="0" xfId="0" applyFont="1" applyFill="1" applyAlignment="1" applyProtection="1">
      <alignment horizontal="center" vertical="center" textRotation="90"/>
      <protection hidden="1"/>
    </xf>
    <xf numFmtId="0" fontId="38" fillId="0" borderId="0" xfId="0" applyFont="1" applyFill="1" applyBorder="1" applyProtection="1">
      <protection hidden="1"/>
    </xf>
    <xf numFmtId="0" fontId="43" fillId="0" borderId="0" xfId="0" applyFont="1" applyAlignment="1" applyProtection="1">
      <alignment vertical="center" textRotation="90"/>
      <protection hidden="1"/>
    </xf>
    <xf numFmtId="0" fontId="44" fillId="9" borderId="0" xfId="0" applyFont="1" applyFill="1" applyAlignment="1" applyProtection="1">
      <alignment horizontal="left"/>
      <protection hidden="1"/>
    </xf>
    <xf numFmtId="0" fontId="41" fillId="0" borderId="48" xfId="0" applyFont="1" applyBorder="1" applyAlignment="1" applyProtection="1">
      <alignment horizontal="center" vertical="center"/>
      <protection hidden="1"/>
    </xf>
    <xf numFmtId="14" fontId="37" fillId="0" borderId="0" xfId="0" applyNumberFormat="1" applyFont="1" applyAlignment="1" applyProtection="1">
      <protection hidden="1"/>
    </xf>
    <xf numFmtId="0" fontId="38" fillId="5" borderId="50" xfId="0" applyFont="1" applyFill="1" applyBorder="1" applyAlignment="1" applyProtection="1">
      <alignment horizontal="center" vertical="center"/>
      <protection hidden="1"/>
    </xf>
    <xf numFmtId="0" fontId="37" fillId="5" borderId="0" xfId="0" applyFont="1" applyFill="1" applyProtection="1">
      <protection hidden="1"/>
    </xf>
    <xf numFmtId="0" fontId="4" fillId="10" borderId="0" xfId="0" applyFont="1" applyFill="1" applyProtection="1">
      <protection hidden="1"/>
    </xf>
    <xf numFmtId="0" fontId="16" fillId="10" borderId="50" xfId="0" applyFont="1" applyFill="1" applyBorder="1" applyAlignment="1" applyProtection="1">
      <alignment horizontal="center" vertical="center"/>
      <protection hidden="1"/>
    </xf>
    <xf numFmtId="0" fontId="45" fillId="10" borderId="0" xfId="0" applyFont="1" applyFill="1" applyProtection="1">
      <protection hidden="1"/>
    </xf>
    <xf numFmtId="0" fontId="46" fillId="0" borderId="50" xfId="0" applyFont="1" applyBorder="1" applyAlignment="1" applyProtection="1">
      <alignment horizontal="center" vertical="center"/>
      <protection hidden="1"/>
    </xf>
    <xf numFmtId="0" fontId="38" fillId="8" borderId="49" xfId="0" applyFont="1" applyFill="1" applyBorder="1" applyAlignment="1" applyProtection="1">
      <alignment horizontal="center" vertical="center"/>
      <protection hidden="1"/>
    </xf>
    <xf numFmtId="0" fontId="36" fillId="0" borderId="50" xfId="0" applyFont="1" applyBorder="1" applyAlignment="1" applyProtection="1">
      <alignment horizontal="center" vertical="center"/>
      <protection hidden="1"/>
    </xf>
    <xf numFmtId="0" fontId="29" fillId="0" borderId="50" xfId="0" applyFont="1" applyBorder="1" applyAlignment="1" applyProtection="1">
      <alignment horizontal="center" vertical="center"/>
      <protection hidden="1"/>
    </xf>
    <xf numFmtId="0" fontId="36" fillId="11" borderId="0" xfId="0" applyFont="1" applyFill="1" applyProtection="1">
      <protection hidden="1"/>
    </xf>
    <xf numFmtId="165" fontId="36" fillId="11" borderId="50" xfId="0" applyNumberFormat="1" applyFont="1" applyFill="1" applyBorder="1" applyAlignment="1" applyProtection="1">
      <alignment horizontal="center" vertical="center"/>
      <protection hidden="1"/>
    </xf>
    <xf numFmtId="0" fontId="36" fillId="11" borderId="50" xfId="0" applyFont="1" applyFill="1" applyBorder="1" applyAlignment="1" applyProtection="1">
      <alignment horizontal="center" vertical="center"/>
      <protection hidden="1"/>
    </xf>
    <xf numFmtId="0" fontId="29" fillId="7" borderId="0" xfId="0" applyFont="1" applyFill="1" applyProtection="1">
      <protection hidden="1"/>
    </xf>
    <xf numFmtId="0" fontId="44" fillId="0" borderId="0" xfId="0" applyFont="1" applyFill="1" applyAlignment="1" applyProtection="1">
      <alignment horizontal="center" vertical="center" textRotation="90"/>
      <protection hidden="1"/>
    </xf>
    <xf numFmtId="0" fontId="36" fillId="0" borderId="0" xfId="0" applyFont="1" applyAlignment="1" applyProtection="1">
      <alignment horizontal="center" vertical="center"/>
      <protection hidden="1"/>
    </xf>
    <xf numFmtId="0" fontId="36" fillId="7" borderId="0" xfId="0" applyFont="1" applyFill="1" applyAlignment="1" applyProtection="1">
      <alignment vertical="center"/>
      <protection hidden="1"/>
    </xf>
    <xf numFmtId="0" fontId="36" fillId="0" borderId="0" xfId="0" applyFont="1" applyAlignment="1" applyProtection="1">
      <alignment horizontal="center"/>
      <protection hidden="1"/>
    </xf>
    <xf numFmtId="0" fontId="41" fillId="0" borderId="0" xfId="0" applyFont="1" applyAlignment="1" applyProtection="1">
      <alignment horizontal="center"/>
      <protection hidden="1"/>
    </xf>
    <xf numFmtId="0" fontId="37" fillId="7" borderId="0" xfId="0" applyFont="1" applyFill="1" applyAlignment="1" applyProtection="1">
      <alignment horizontal="center"/>
      <protection hidden="1"/>
    </xf>
    <xf numFmtId="0" fontId="37" fillId="0" borderId="0" xfId="0" applyFont="1" applyAlignment="1" applyProtection="1">
      <alignment horizontal="left" wrapText="1"/>
      <protection hidden="1"/>
    </xf>
    <xf numFmtId="0" fontId="36" fillId="0" borderId="0" xfId="0" applyFont="1" applyBorder="1" applyAlignment="1" applyProtection="1">
      <alignment horizontal="center" vertical="center"/>
      <protection hidden="1"/>
    </xf>
    <xf numFmtId="0" fontId="41" fillId="0" borderId="0" xfId="0" applyFont="1" applyProtection="1">
      <protection hidden="1"/>
    </xf>
    <xf numFmtId="0" fontId="37" fillId="0" borderId="0" xfId="0" applyFont="1" applyAlignment="1" applyProtection="1">
      <alignment horizontal="right"/>
      <protection hidden="1"/>
    </xf>
    <xf numFmtId="0" fontId="36" fillId="5" borderId="0" xfId="0" applyFont="1" applyFill="1" applyProtection="1">
      <protection hidden="1"/>
    </xf>
    <xf numFmtId="0" fontId="37" fillId="5" borderId="0" xfId="0" applyFont="1" applyFill="1" applyAlignment="1" applyProtection="1">
      <alignment horizontal="right"/>
      <protection hidden="1"/>
    </xf>
    <xf numFmtId="0" fontId="38" fillId="5" borderId="53" xfId="0" applyFont="1" applyFill="1" applyBorder="1" applyAlignment="1" applyProtection="1">
      <alignment vertical="center"/>
      <protection hidden="1"/>
    </xf>
    <xf numFmtId="0" fontId="36" fillId="5" borderId="0" xfId="0" applyFont="1" applyFill="1" applyBorder="1" applyProtection="1">
      <protection hidden="1"/>
    </xf>
    <xf numFmtId="165" fontId="36" fillId="0" borderId="0" xfId="0" applyNumberFormat="1" applyFont="1" applyAlignment="1" applyProtection="1">
      <alignment vertical="center"/>
      <protection hidden="1"/>
    </xf>
    <xf numFmtId="0" fontId="4" fillId="10" borderId="0" xfId="0" applyFont="1" applyFill="1" applyAlignment="1" applyProtection="1">
      <alignment horizontal="right"/>
      <protection hidden="1"/>
    </xf>
    <xf numFmtId="0" fontId="48" fillId="5" borderId="0" xfId="0" applyFont="1" applyFill="1" applyAlignment="1" applyProtection="1">
      <alignment horizontal="center"/>
      <protection hidden="1"/>
    </xf>
    <xf numFmtId="165" fontId="39" fillId="0" borderId="0" xfId="0" applyNumberFormat="1" applyFont="1" applyProtection="1">
      <protection hidden="1"/>
    </xf>
    <xf numFmtId="0" fontId="36" fillId="0" borderId="0" xfId="0" applyFont="1" applyAlignment="1" applyProtection="1">
      <alignment wrapText="1"/>
      <protection hidden="1"/>
    </xf>
    <xf numFmtId="0" fontId="43" fillId="5" borderId="0" xfId="0" applyFont="1" applyFill="1" applyBorder="1" applyAlignment="1" applyProtection="1">
      <alignment horizontal="center" vertical="center" textRotation="90"/>
      <protection hidden="1"/>
    </xf>
    <xf numFmtId="0" fontId="49" fillId="5" borderId="0" xfId="0" applyFont="1" applyFill="1" applyBorder="1" applyAlignment="1" applyProtection="1">
      <alignment horizontal="right"/>
      <protection hidden="1"/>
    </xf>
    <xf numFmtId="0" fontId="36" fillId="7" borderId="0" xfId="0" applyFont="1" applyFill="1" applyBorder="1" applyProtection="1">
      <protection hidden="1"/>
    </xf>
    <xf numFmtId="10" fontId="30" fillId="0" borderId="0" xfId="11" applyNumberFormat="1" applyFont="1" applyBorder="1" applyAlignment="1" applyProtection="1">
      <alignment vertical="center"/>
      <protection hidden="1"/>
    </xf>
    <xf numFmtId="0" fontId="29" fillId="5" borderId="0" xfId="0" applyFont="1" applyFill="1"/>
    <xf numFmtId="0" fontId="52" fillId="5" borderId="0" xfId="0" applyFont="1" applyFill="1" applyAlignment="1">
      <alignment horizontal="center"/>
    </xf>
    <xf numFmtId="0" fontId="52" fillId="5" borderId="6" xfId="0" applyFont="1" applyFill="1" applyBorder="1" applyAlignment="1">
      <alignment horizontal="left"/>
    </xf>
    <xf numFmtId="0" fontId="52" fillId="5" borderId="7" xfId="0" applyFont="1" applyFill="1" applyBorder="1" applyAlignment="1">
      <alignment horizontal="center"/>
    </xf>
    <xf numFmtId="0" fontId="52" fillId="5" borderId="8" xfId="0" applyFont="1" applyFill="1" applyBorder="1" applyAlignment="1">
      <alignment horizontal="left"/>
    </xf>
    <xf numFmtId="0" fontId="52" fillId="5" borderId="9" xfId="0" applyFont="1" applyFill="1" applyBorder="1" applyAlignment="1">
      <alignment horizontal="center"/>
    </xf>
    <xf numFmtId="0" fontId="29" fillId="5" borderId="12" xfId="0" applyFont="1" applyFill="1" applyBorder="1"/>
    <xf numFmtId="0" fontId="52" fillId="5" borderId="13" xfId="0" applyFont="1" applyFill="1" applyBorder="1" applyAlignment="1">
      <alignment horizontal="center"/>
    </xf>
    <xf numFmtId="0" fontId="29" fillId="5" borderId="14" xfId="0" applyFont="1" applyFill="1" applyBorder="1"/>
    <xf numFmtId="0" fontId="29" fillId="5" borderId="16" xfId="0" applyFont="1" applyFill="1" applyBorder="1"/>
    <xf numFmtId="0" fontId="29" fillId="5" borderId="18" xfId="0" applyFont="1" applyFill="1" applyBorder="1"/>
    <xf numFmtId="42" fontId="28" fillId="5" borderId="0" xfId="0" applyNumberFormat="1" applyFont="1" applyFill="1"/>
    <xf numFmtId="0" fontId="29" fillId="5" borderId="0" xfId="0" applyFont="1" applyFill="1" applyBorder="1"/>
    <xf numFmtId="0" fontId="52" fillId="5" borderId="6" xfId="0" applyFont="1" applyFill="1" applyBorder="1"/>
    <xf numFmtId="0" fontId="29" fillId="5" borderId="10" xfId="0" applyFont="1" applyFill="1" applyBorder="1"/>
    <xf numFmtId="0" fontId="29" fillId="5" borderId="19" xfId="0" applyFont="1" applyFill="1" applyBorder="1"/>
    <xf numFmtId="0" fontId="43" fillId="5" borderId="6" xfId="0" applyFont="1" applyFill="1" applyBorder="1" applyAlignment="1">
      <alignment horizontal="right"/>
    </xf>
    <xf numFmtId="0" fontId="53" fillId="5" borderId="12" xfId="0" applyFont="1" applyFill="1" applyBorder="1"/>
    <xf numFmtId="0" fontId="53" fillId="5" borderId="14" xfId="0" applyFont="1" applyFill="1" applyBorder="1"/>
    <xf numFmtId="0" fontId="53" fillId="5" borderId="16" xfId="0" applyFont="1" applyFill="1" applyBorder="1"/>
    <xf numFmtId="0" fontId="53" fillId="5" borderId="8" xfId="0" applyFont="1" applyFill="1" applyBorder="1"/>
    <xf numFmtId="0" fontId="55" fillId="5" borderId="12" xfId="0" applyFont="1" applyFill="1" applyBorder="1"/>
    <xf numFmtId="0" fontId="55" fillId="5" borderId="16" xfId="0" applyFont="1" applyFill="1" applyBorder="1"/>
    <xf numFmtId="0" fontId="56" fillId="5" borderId="0" xfId="0" applyFont="1" applyFill="1" applyAlignment="1">
      <alignment horizontal="justify" wrapText="1"/>
    </xf>
    <xf numFmtId="0" fontId="52" fillId="5" borderId="0" xfId="0" applyFont="1" applyFill="1" applyAlignment="1">
      <alignment wrapText="1"/>
    </xf>
    <xf numFmtId="0" fontId="10" fillId="5" borderId="0" xfId="0" applyFont="1" applyFill="1" applyAlignment="1">
      <alignment wrapText="1"/>
    </xf>
    <xf numFmtId="0" fontId="10" fillId="5" borderId="0" xfId="0" applyFont="1" applyFill="1" applyAlignment="1">
      <alignment horizontal="left"/>
    </xf>
    <xf numFmtId="0" fontId="15" fillId="5" borderId="0" xfId="0" applyFont="1" applyFill="1"/>
    <xf numFmtId="10" fontId="0" fillId="0" borderId="0" xfId="0" applyNumberFormat="1"/>
    <xf numFmtId="10" fontId="25" fillId="0" borderId="0" xfId="11" applyNumberFormat="1" applyFont="1"/>
    <xf numFmtId="168" fontId="25" fillId="0" borderId="0" xfId="11" applyNumberFormat="1" applyFont="1"/>
    <xf numFmtId="0" fontId="0" fillId="13" borderId="0" xfId="0" applyFill="1"/>
    <xf numFmtId="0" fontId="20" fillId="4" borderId="21" xfId="10" applyFont="1" applyFill="1" applyBorder="1" applyAlignment="1">
      <alignment vertical="top" wrapText="1"/>
    </xf>
    <xf numFmtId="0" fontId="20" fillId="4" borderId="21" xfId="10" applyFont="1" applyFill="1" applyBorder="1" applyAlignment="1">
      <alignment horizontal="center" vertical="top" wrapText="1"/>
    </xf>
    <xf numFmtId="37" fontId="0" fillId="0" borderId="0" xfId="0" applyNumberFormat="1" applyAlignment="1">
      <alignment horizontal="right"/>
    </xf>
    <xf numFmtId="0" fontId="20" fillId="4" borderId="22" xfId="10" applyFont="1" applyFill="1" applyBorder="1" applyAlignment="1">
      <alignment vertical="top" wrapText="1"/>
    </xf>
    <xf numFmtId="0" fontId="20" fillId="4" borderId="22" xfId="10" applyFont="1" applyFill="1" applyBorder="1" applyAlignment="1">
      <alignment horizontal="center" vertical="top" wrapText="1"/>
    </xf>
    <xf numFmtId="9" fontId="0" fillId="0" borderId="0" xfId="0" applyNumberFormat="1"/>
    <xf numFmtId="0" fontId="21" fillId="14" borderId="23" xfId="10" applyFont="1" applyFill="1" applyBorder="1" applyAlignment="1">
      <alignment vertical="top" wrapText="1"/>
    </xf>
    <xf numFmtId="10" fontId="21" fillId="14" borderId="23" xfId="10" applyNumberFormat="1" applyFont="1" applyFill="1" applyBorder="1" applyAlignment="1">
      <alignment horizontal="center" vertical="top" wrapText="1"/>
    </xf>
    <xf numFmtId="10" fontId="21" fillId="3" borderId="23" xfId="10" applyNumberFormat="1" applyFont="1" applyFill="1" applyBorder="1" applyAlignment="1">
      <alignment vertical="top" wrapText="1"/>
    </xf>
    <xf numFmtId="166" fontId="21" fillId="14" borderId="23" xfId="1" applyNumberFormat="1" applyFont="1" applyFill="1" applyBorder="1" applyAlignment="1">
      <alignment horizontal="center" vertical="top" wrapText="1"/>
    </xf>
    <xf numFmtId="168" fontId="21" fillId="14" borderId="23" xfId="11" applyNumberFormat="1" applyFont="1" applyFill="1" applyBorder="1" applyAlignment="1">
      <alignment horizontal="center" vertical="top" wrapText="1"/>
    </xf>
    <xf numFmtId="0" fontId="21" fillId="14" borderId="24" xfId="10" applyFont="1" applyFill="1" applyBorder="1" applyAlignment="1">
      <alignment vertical="top" wrapText="1"/>
    </xf>
    <xf numFmtId="0" fontId="21" fillId="2" borderId="25" xfId="10" applyFont="1" applyFill="1" applyBorder="1" applyAlignment="1">
      <alignment vertical="top" wrapText="1"/>
    </xf>
    <xf numFmtId="10" fontId="21" fillId="2" borderId="25" xfId="10" applyNumberFormat="1" applyFont="1" applyFill="1" applyBorder="1" applyAlignment="1">
      <alignment horizontal="center" vertical="top" wrapText="1"/>
    </xf>
    <xf numFmtId="168" fontId="21" fillId="2" borderId="25" xfId="11" applyNumberFormat="1" applyFont="1" applyFill="1" applyBorder="1" applyAlignment="1">
      <alignment horizontal="center" vertical="top" wrapText="1"/>
    </xf>
    <xf numFmtId="0" fontId="21" fillId="14" borderId="25" xfId="10" applyFont="1" applyFill="1" applyBorder="1" applyAlignment="1">
      <alignment vertical="top" wrapText="1"/>
    </xf>
    <xf numFmtId="10" fontId="21" fillId="14" borderId="25" xfId="10" applyNumberFormat="1" applyFont="1" applyFill="1" applyBorder="1" applyAlignment="1">
      <alignment horizontal="center" vertical="top" wrapText="1"/>
    </xf>
    <xf numFmtId="168" fontId="21" fillId="14" borderId="25" xfId="11" applyNumberFormat="1" applyFont="1" applyFill="1" applyBorder="1" applyAlignment="1">
      <alignment horizontal="center" vertical="top" wrapText="1"/>
    </xf>
    <xf numFmtId="3" fontId="0" fillId="0" borderId="0" xfId="0" applyNumberFormat="1"/>
    <xf numFmtId="10" fontId="21" fillId="14" borderId="24" xfId="10" applyNumberFormat="1" applyFont="1" applyFill="1" applyBorder="1" applyAlignment="1">
      <alignment horizontal="center" vertical="top" wrapText="1"/>
    </xf>
    <xf numFmtId="166" fontId="21" fillId="14" borderId="24" xfId="1" applyNumberFormat="1" applyFont="1" applyFill="1" applyBorder="1" applyAlignment="1">
      <alignment horizontal="center" vertical="top" wrapText="1"/>
    </xf>
    <xf numFmtId="166" fontId="21" fillId="13" borderId="24" xfId="1" applyNumberFormat="1" applyFont="1" applyFill="1" applyBorder="1" applyAlignment="1">
      <alignment horizontal="center" vertical="top" wrapText="1"/>
    </xf>
    <xf numFmtId="168" fontId="21" fillId="3" borderId="23" xfId="11" applyNumberFormat="1" applyFont="1" applyFill="1" applyBorder="1" applyAlignment="1">
      <alignment vertical="top" wrapText="1"/>
    </xf>
    <xf numFmtId="0" fontId="0" fillId="7" borderId="0" xfId="0" applyFill="1"/>
    <xf numFmtId="0" fontId="57" fillId="7" borderId="26" xfId="0" applyFont="1" applyFill="1" applyBorder="1" applyAlignment="1">
      <alignment horizontal="justify"/>
    </xf>
    <xf numFmtId="0" fontId="57" fillId="12" borderId="27" xfId="0" applyFont="1" applyFill="1" applyBorder="1" applyAlignment="1">
      <alignment horizontal="center"/>
    </xf>
    <xf numFmtId="0" fontId="57" fillId="12" borderId="28" xfId="0" applyFont="1" applyFill="1" applyBorder="1" applyAlignment="1">
      <alignment horizontal="center"/>
    </xf>
    <xf numFmtId="0" fontId="57" fillId="0" borderId="0" xfId="0" applyFont="1" applyFill="1" applyBorder="1" applyAlignment="1">
      <alignment horizontal="left"/>
    </xf>
    <xf numFmtId="0" fontId="58" fillId="0" borderId="0" xfId="0" applyFont="1"/>
    <xf numFmtId="0" fontId="26" fillId="0" borderId="0" xfId="0" applyFont="1"/>
    <xf numFmtId="0" fontId="59" fillId="7" borderId="0" xfId="0" applyFont="1" applyFill="1" applyAlignment="1">
      <alignment horizontal="justify"/>
    </xf>
    <xf numFmtId="43" fontId="59" fillId="12" borderId="29" xfId="1" applyFont="1" applyFill="1" applyBorder="1" applyAlignment="1">
      <alignment horizontal="center"/>
    </xf>
    <xf numFmtId="0" fontId="59" fillId="12" borderId="11" xfId="0" applyFont="1" applyFill="1" applyBorder="1" applyAlignment="1">
      <alignment horizontal="center"/>
    </xf>
    <xf numFmtId="0" fontId="60" fillId="0" borderId="0" xfId="0" applyFont="1" applyAlignment="1">
      <alignment horizontal="left" wrapText="1"/>
    </xf>
    <xf numFmtId="0" fontId="60" fillId="0" borderId="0" xfId="0" applyFont="1" applyAlignment="1">
      <alignment horizontal="left"/>
    </xf>
    <xf numFmtId="0" fontId="61" fillId="0" borderId="26" xfId="0" applyFont="1" applyBorder="1" applyAlignment="1">
      <alignment horizontal="left"/>
    </xf>
    <xf numFmtId="0" fontId="59" fillId="0" borderId="26" xfId="0" applyFont="1" applyBorder="1" applyAlignment="1">
      <alignment horizontal="left"/>
    </xf>
    <xf numFmtId="0" fontId="59" fillId="0" borderId="0" xfId="0" applyFont="1" applyAlignment="1">
      <alignment horizontal="justify"/>
    </xf>
    <xf numFmtId="0" fontId="59" fillId="0" borderId="0" xfId="0" applyFont="1" applyAlignment="1">
      <alignment horizontal="right"/>
    </xf>
    <xf numFmtId="0" fontId="61" fillId="0" borderId="26" xfId="0" applyFont="1" applyBorder="1" applyAlignment="1">
      <alignment horizontal="justify"/>
    </xf>
    <xf numFmtId="0" fontId="61" fillId="0" borderId="26" xfId="0" applyFont="1" applyBorder="1" applyAlignment="1"/>
    <xf numFmtId="0" fontId="61" fillId="0" borderId="0" xfId="0" applyFont="1" applyBorder="1" applyAlignment="1"/>
    <xf numFmtId="0" fontId="59" fillId="0" borderId="30" xfId="0" applyFont="1" applyBorder="1" applyAlignment="1"/>
    <xf numFmtId="0" fontId="59" fillId="0" borderId="0" xfId="0" applyFont="1" applyBorder="1" applyAlignment="1"/>
    <xf numFmtId="0" fontId="0" fillId="0" borderId="0" xfId="0" applyBorder="1"/>
    <xf numFmtId="0" fontId="59" fillId="0" borderId="0" xfId="0" applyFont="1" applyAlignment="1"/>
    <xf numFmtId="0" fontId="59" fillId="0" borderId="0" xfId="0" applyFont="1" applyAlignment="1">
      <alignment vertical="top"/>
    </xf>
    <xf numFmtId="0" fontId="61" fillId="0" borderId="0" xfId="0" applyFont="1" applyAlignment="1"/>
    <xf numFmtId="0" fontId="59" fillId="0" borderId="0" xfId="0" applyFont="1" applyBorder="1" applyAlignment="1">
      <alignment wrapText="1"/>
    </xf>
    <xf numFmtId="0" fontId="59" fillId="0" borderId="0" xfId="0" applyFont="1" applyBorder="1" applyAlignment="1">
      <alignment horizontal="justify" wrapText="1"/>
    </xf>
    <xf numFmtId="0" fontId="61" fillId="0" borderId="0" xfId="0" applyFont="1" applyAlignment="1">
      <alignment horizontal="left"/>
    </xf>
    <xf numFmtId="0" fontId="0" fillId="0" borderId="26" xfId="0" applyBorder="1"/>
    <xf numFmtId="0" fontId="59" fillId="0" borderId="26" xfId="0" applyFont="1" applyBorder="1" applyAlignment="1"/>
    <xf numFmtId="0" fontId="1" fillId="2" borderId="0" xfId="0" applyFont="1" applyFill="1" applyBorder="1"/>
    <xf numFmtId="0" fontId="61" fillId="0" borderId="54" xfId="0" applyFont="1" applyBorder="1" applyAlignment="1">
      <alignment horizontal="justify" vertical="top" wrapText="1"/>
    </xf>
    <xf numFmtId="0" fontId="59" fillId="0" borderId="0" xfId="0" applyFont="1" applyBorder="1" applyAlignment="1">
      <alignment vertical="top"/>
    </xf>
    <xf numFmtId="0" fontId="59" fillId="7" borderId="0" xfId="0" applyFont="1" applyFill="1" applyBorder="1" applyAlignment="1">
      <alignment vertical="top"/>
    </xf>
    <xf numFmtId="0" fontId="62" fillId="0" borderId="27" xfId="0" applyFont="1" applyBorder="1" applyAlignment="1">
      <alignment horizontal="center" vertical="top" wrapText="1"/>
    </xf>
    <xf numFmtId="0" fontId="62" fillId="0" borderId="29" xfId="0" applyFont="1" applyBorder="1" applyAlignment="1">
      <alignment horizontal="center" vertical="top" wrapText="1"/>
    </xf>
    <xf numFmtId="0" fontId="61" fillId="0" borderId="0" xfId="0" applyFont="1" applyFill="1" applyBorder="1" applyAlignment="1">
      <alignment horizontal="center" vertical="top" wrapText="1"/>
    </xf>
    <xf numFmtId="0" fontId="0" fillId="0" borderId="0" xfId="0" applyFont="1"/>
    <xf numFmtId="3" fontId="0" fillId="0" borderId="0" xfId="0" applyNumberFormat="1" applyFont="1"/>
    <xf numFmtId="0" fontId="63" fillId="0" borderId="4" xfId="0" applyFont="1" applyBorder="1" applyAlignment="1">
      <alignment wrapText="1"/>
    </xf>
    <xf numFmtId="9" fontId="0" fillId="0" borderId="0" xfId="0" applyNumberFormat="1" applyFont="1"/>
    <xf numFmtId="0" fontId="63" fillId="0" borderId="4" xfId="0" applyFont="1" applyBorder="1" applyAlignment="1">
      <alignment horizontal="justify"/>
    </xf>
    <xf numFmtId="10" fontId="0" fillId="0" borderId="0" xfId="0" applyNumberFormat="1" applyFont="1"/>
    <xf numFmtId="9" fontId="0" fillId="7" borderId="0" xfId="0" applyNumberFormat="1" applyFont="1" applyFill="1"/>
    <xf numFmtId="0" fontId="34" fillId="5" borderId="0" xfId="0" applyFont="1" applyFill="1" applyBorder="1" applyAlignment="1" applyProtection="1">
      <alignment horizontal="justify" vertical="center" wrapText="1"/>
      <protection hidden="1"/>
    </xf>
    <xf numFmtId="0" fontId="10" fillId="5" borderId="0" xfId="0" applyFont="1" applyFill="1" applyAlignment="1" applyProtection="1">
      <alignment horizontal="left"/>
      <protection locked="0"/>
    </xf>
    <xf numFmtId="0" fontId="10" fillId="5" borderId="0" xfId="0" applyFont="1" applyFill="1" applyAlignment="1" applyProtection="1">
      <alignment wrapText="1"/>
      <protection hidden="1"/>
    </xf>
    <xf numFmtId="0" fontId="10" fillId="5" borderId="0" xfId="0" applyFont="1" applyFill="1" applyBorder="1" applyAlignment="1" applyProtection="1">
      <alignment horizontal="center" vertical="center" wrapText="1"/>
      <protection hidden="1"/>
    </xf>
    <xf numFmtId="0" fontId="2" fillId="5" borderId="0" xfId="0" applyFont="1" applyFill="1" applyBorder="1" applyAlignment="1" applyProtection="1">
      <alignment horizontal="center" wrapText="1"/>
      <protection hidden="1"/>
    </xf>
    <xf numFmtId="0" fontId="3" fillId="5" borderId="0" xfId="0" applyFont="1" applyFill="1" applyProtection="1">
      <protection locked="0"/>
    </xf>
    <xf numFmtId="0" fontId="3" fillId="5" borderId="0" xfId="0" applyFont="1" applyFill="1" applyProtection="1">
      <protection hidden="1"/>
    </xf>
    <xf numFmtId="0" fontId="45" fillId="5" borderId="0" xfId="0" applyFont="1" applyFill="1" applyAlignment="1" applyProtection="1">
      <alignment vertical="center"/>
      <protection hidden="1"/>
    </xf>
    <xf numFmtId="0" fontId="45" fillId="5" borderId="0" xfId="0" applyFont="1" applyFill="1" applyProtection="1">
      <protection hidden="1"/>
    </xf>
    <xf numFmtId="0" fontId="29" fillId="5" borderId="31" xfId="0" applyFont="1" applyFill="1" applyBorder="1" applyProtection="1">
      <protection hidden="1"/>
    </xf>
    <xf numFmtId="0" fontId="29" fillId="5" borderId="18" xfId="0" applyFont="1" applyFill="1" applyBorder="1" applyProtection="1">
      <protection hidden="1"/>
    </xf>
    <xf numFmtId="0" fontId="66" fillId="5" borderId="0" xfId="0" applyFont="1" applyFill="1" applyBorder="1" applyAlignment="1" applyProtection="1">
      <alignment horizontal="justify"/>
      <protection hidden="1"/>
    </xf>
    <xf numFmtId="0" fontId="52" fillId="5" borderId="63" xfId="0" applyFont="1" applyFill="1" applyBorder="1" applyAlignment="1" applyProtection="1">
      <alignment horizontal="center" vertical="top" wrapText="1"/>
      <protection hidden="1"/>
    </xf>
    <xf numFmtId="0" fontId="29" fillId="5" borderId="65" xfId="0" applyFont="1" applyFill="1" applyBorder="1" applyProtection="1">
      <protection hidden="1"/>
    </xf>
    <xf numFmtId="0" fontId="29" fillId="5" borderId="66" xfId="0" applyFont="1" applyFill="1" applyBorder="1" applyProtection="1">
      <protection hidden="1"/>
    </xf>
    <xf numFmtId="0" fontId="52" fillId="5" borderId="74" xfId="0" applyFont="1" applyFill="1" applyBorder="1" applyAlignment="1" applyProtection="1">
      <alignment horizontal="center" vertical="top" wrapText="1"/>
      <protection hidden="1"/>
    </xf>
    <xf numFmtId="0" fontId="52" fillId="5" borderId="76" xfId="0" applyFont="1" applyFill="1" applyBorder="1" applyAlignment="1" applyProtection="1">
      <alignment horizontal="center" vertical="center" wrapText="1"/>
      <protection hidden="1"/>
    </xf>
    <xf numFmtId="0" fontId="15" fillId="5" borderId="0" xfId="0" applyFont="1" applyFill="1" applyProtection="1">
      <protection locked="0"/>
    </xf>
    <xf numFmtId="0" fontId="18" fillId="5" borderId="0" xfId="0" applyFont="1" applyFill="1" applyProtection="1">
      <protection hidden="1"/>
    </xf>
    <xf numFmtId="0" fontId="18" fillId="5" borderId="0" xfId="0" applyFont="1" applyFill="1" applyAlignment="1" applyProtection="1">
      <alignment wrapText="1"/>
      <protection hidden="1"/>
    </xf>
    <xf numFmtId="0" fontId="52" fillId="5" borderId="32" xfId="0" applyFont="1" applyFill="1" applyBorder="1" applyAlignment="1">
      <alignment horizontal="center"/>
    </xf>
    <xf numFmtId="0" fontId="29" fillId="5" borderId="14" xfId="0" applyFont="1" applyFill="1" applyBorder="1" applyAlignment="1">
      <alignment horizontal="left" vertical="center"/>
    </xf>
    <xf numFmtId="0" fontId="0" fillId="0" borderId="0" xfId="0" applyProtection="1">
      <protection hidden="1"/>
    </xf>
    <xf numFmtId="0" fontId="0" fillId="0" borderId="14" xfId="0" applyBorder="1"/>
    <xf numFmtId="0" fontId="0" fillId="0" borderId="4" xfId="0" applyBorder="1"/>
    <xf numFmtId="0" fontId="0" fillId="0" borderId="16" xfId="0" applyBorder="1"/>
    <xf numFmtId="0" fontId="0" fillId="0" borderId="34" xfId="0" applyBorder="1"/>
    <xf numFmtId="0" fontId="0" fillId="0" borderId="17" xfId="0" applyBorder="1"/>
    <xf numFmtId="0" fontId="67" fillId="5" borderId="0" xfId="6" applyFont="1" applyFill="1" applyProtection="1">
      <protection hidden="1"/>
    </xf>
    <xf numFmtId="164" fontId="34" fillId="5" borderId="0" xfId="0" applyNumberFormat="1" applyFont="1" applyFill="1" applyProtection="1">
      <protection hidden="1"/>
    </xf>
    <xf numFmtId="43" fontId="34" fillId="5" borderId="0" xfId="0" applyNumberFormat="1" applyFont="1" applyFill="1" applyProtection="1">
      <protection hidden="1"/>
    </xf>
    <xf numFmtId="8" fontId="34" fillId="5" borderId="0" xfId="0" applyNumberFormat="1" applyFont="1" applyFill="1" applyProtection="1">
      <protection hidden="1"/>
    </xf>
    <xf numFmtId="0" fontId="67" fillId="5" borderId="0" xfId="6" applyFont="1" applyFill="1" applyAlignment="1" applyProtection="1">
      <protection hidden="1"/>
    </xf>
    <xf numFmtId="0" fontId="39" fillId="5" borderId="0" xfId="0" applyFont="1" applyFill="1" applyProtection="1">
      <protection hidden="1"/>
    </xf>
    <xf numFmtId="0" fontId="36" fillId="0" borderId="0" xfId="0" applyFont="1" applyFill="1" applyBorder="1" applyProtection="1">
      <protection hidden="1"/>
    </xf>
    <xf numFmtId="0" fontId="40" fillId="5" borderId="0" xfId="0" applyFont="1" applyFill="1" applyProtection="1">
      <protection hidden="1"/>
    </xf>
    <xf numFmtId="0" fontId="28" fillId="5" borderId="40" xfId="0" applyFont="1" applyFill="1" applyBorder="1" applyProtection="1">
      <protection hidden="1"/>
    </xf>
    <xf numFmtId="0" fontId="34" fillId="5" borderId="0" xfId="0" applyFont="1" applyFill="1" applyBorder="1" applyProtection="1">
      <protection hidden="1"/>
    </xf>
    <xf numFmtId="0" fontId="34" fillId="5" borderId="41" xfId="0" applyFont="1" applyFill="1" applyBorder="1" applyProtection="1">
      <protection hidden="1"/>
    </xf>
    <xf numFmtId="10" fontId="75" fillId="5" borderId="0" xfId="6" applyNumberFormat="1" applyFont="1" applyFill="1" applyBorder="1" applyAlignment="1" applyProtection="1">
      <alignment horizontal="center" wrapText="1"/>
      <protection hidden="1"/>
    </xf>
    <xf numFmtId="10" fontId="34" fillId="5" borderId="0" xfId="0" applyNumberFormat="1" applyFont="1" applyFill="1" applyBorder="1" applyProtection="1">
      <protection hidden="1"/>
    </xf>
    <xf numFmtId="8" fontId="34" fillId="5" borderId="0" xfId="0" applyNumberFormat="1" applyFont="1" applyFill="1" applyBorder="1" applyProtection="1">
      <protection hidden="1"/>
    </xf>
    <xf numFmtId="10" fontId="75" fillId="0" borderId="0" xfId="6" applyNumberFormat="1" applyFont="1" applyBorder="1" applyAlignment="1" applyProtection="1">
      <alignment horizontal="center" wrapText="1"/>
      <protection hidden="1"/>
    </xf>
    <xf numFmtId="0" fontId="34" fillId="5" borderId="38" xfId="0" applyFont="1" applyFill="1" applyBorder="1" applyProtection="1">
      <protection hidden="1"/>
    </xf>
    <xf numFmtId="0" fontId="34" fillId="5" borderId="39" xfId="0" applyFont="1" applyFill="1" applyBorder="1" applyProtection="1">
      <protection hidden="1"/>
    </xf>
    <xf numFmtId="0" fontId="34" fillId="5" borderId="91" xfId="0" applyFont="1" applyFill="1" applyBorder="1" applyProtection="1">
      <protection hidden="1"/>
    </xf>
    <xf numFmtId="0" fontId="34" fillId="5" borderId="59" xfId="0" applyFont="1" applyFill="1" applyBorder="1" applyProtection="1">
      <protection hidden="1"/>
    </xf>
    <xf numFmtId="0" fontId="34" fillId="5" borderId="88" xfId="0" applyFont="1" applyFill="1" applyBorder="1" applyProtection="1">
      <protection hidden="1"/>
    </xf>
    <xf numFmtId="0" fontId="31" fillId="5" borderId="91" xfId="0" applyFont="1" applyFill="1" applyBorder="1" applyProtection="1">
      <protection hidden="1"/>
    </xf>
    <xf numFmtId="165" fontId="31" fillId="5" borderId="59" xfId="0" applyNumberFormat="1" applyFont="1" applyFill="1" applyBorder="1" applyProtection="1">
      <protection hidden="1"/>
    </xf>
    <xf numFmtId="0" fontId="32" fillId="8" borderId="88" xfId="0" applyFont="1" applyFill="1" applyBorder="1" applyProtection="1">
      <protection locked="0"/>
    </xf>
    <xf numFmtId="10" fontId="34" fillId="5" borderId="59" xfId="0" applyNumberFormat="1" applyFont="1" applyFill="1" applyBorder="1" applyProtection="1">
      <protection hidden="1"/>
    </xf>
    <xf numFmtId="0" fontId="31" fillId="5" borderId="88" xfId="0" applyFont="1" applyFill="1" applyBorder="1" applyProtection="1">
      <protection hidden="1"/>
    </xf>
    <xf numFmtId="0" fontId="15" fillId="5" borderId="91" xfId="0" applyFont="1" applyFill="1" applyBorder="1" applyProtection="1">
      <protection hidden="1"/>
    </xf>
    <xf numFmtId="165" fontId="15" fillId="5" borderId="59" xfId="0" applyNumberFormat="1" applyFont="1" applyFill="1" applyBorder="1" applyProtection="1">
      <protection hidden="1"/>
    </xf>
    <xf numFmtId="0" fontId="33" fillId="5" borderId="91" xfId="0" applyFont="1" applyFill="1" applyBorder="1" applyAlignment="1" applyProtection="1">
      <alignment vertical="center"/>
      <protection hidden="1"/>
    </xf>
    <xf numFmtId="165" fontId="33" fillId="5" borderId="59" xfId="0" applyNumberFormat="1" applyFont="1" applyFill="1" applyBorder="1" applyAlignment="1" applyProtection="1">
      <alignment vertical="center"/>
      <protection hidden="1"/>
    </xf>
    <xf numFmtId="165" fontId="34" fillId="5" borderId="91" xfId="0" applyNumberFormat="1" applyFont="1" applyFill="1" applyBorder="1" applyProtection="1">
      <protection hidden="1"/>
    </xf>
    <xf numFmtId="165" fontId="34" fillId="5" borderId="59" xfId="0" applyNumberFormat="1" applyFont="1" applyFill="1" applyBorder="1" applyProtection="1">
      <protection hidden="1"/>
    </xf>
    <xf numFmtId="0" fontId="0" fillId="0" borderId="92" xfId="0" applyBorder="1"/>
    <xf numFmtId="0" fontId="0" fillId="0" borderId="93" xfId="0" applyBorder="1"/>
    <xf numFmtId="0" fontId="0" fillId="0" borderId="94" xfId="0" applyBorder="1"/>
    <xf numFmtId="0" fontId="0" fillId="0" borderId="15" xfId="0" applyBorder="1"/>
    <xf numFmtId="12" fontId="0" fillId="0" borderId="4" xfId="0" applyNumberFormat="1" applyBorder="1"/>
    <xf numFmtId="12" fontId="0" fillId="0" borderId="34" xfId="0" applyNumberFormat="1" applyBorder="1"/>
    <xf numFmtId="0" fontId="0" fillId="22" borderId="4" xfId="0" applyFill="1" applyBorder="1"/>
    <xf numFmtId="0" fontId="0" fillId="22" borderId="15" xfId="0" applyFill="1" applyBorder="1"/>
    <xf numFmtId="0" fontId="0" fillId="22" borderId="34" xfId="0" applyFill="1" applyBorder="1"/>
    <xf numFmtId="0" fontId="0" fillId="22" borderId="17" xfId="0" applyFill="1" applyBorder="1"/>
    <xf numFmtId="0" fontId="72" fillId="5" borderId="34" xfId="0" applyFont="1" applyFill="1" applyBorder="1"/>
    <xf numFmtId="0" fontId="0" fillId="5" borderId="17" xfId="0" applyFill="1" applyBorder="1"/>
    <xf numFmtId="0" fontId="38" fillId="8" borderId="95" xfId="0" applyFont="1" applyFill="1" applyBorder="1" applyAlignment="1" applyProtection="1">
      <alignment horizontal="center" vertical="center"/>
      <protection hidden="1"/>
    </xf>
    <xf numFmtId="0" fontId="38" fillId="8" borderId="98" xfId="0" applyFont="1" applyFill="1" applyBorder="1" applyAlignment="1" applyProtection="1">
      <alignment horizontal="center" vertical="center"/>
      <protection hidden="1"/>
    </xf>
    <xf numFmtId="0" fontId="0" fillId="0" borderId="5" xfId="0" applyFill="1" applyBorder="1"/>
    <xf numFmtId="0" fontId="0" fillId="0" borderId="93" xfId="0" applyBorder="1" applyAlignment="1">
      <alignment horizontal="center"/>
    </xf>
    <xf numFmtId="0" fontId="0" fillId="0" borderId="94" xfId="0" applyBorder="1" applyAlignment="1">
      <alignment horizontal="center"/>
    </xf>
    <xf numFmtId="10" fontId="4" fillId="5" borderId="0" xfId="12" applyNumberFormat="1" applyFont="1" applyFill="1" applyBorder="1" applyAlignment="1" applyProtection="1">
      <alignment horizontal="center"/>
      <protection hidden="1"/>
    </xf>
    <xf numFmtId="0" fontId="67" fillId="5" borderId="0" xfId="6" applyFont="1" applyFill="1" applyAlignment="1" applyProtection="1">
      <alignment horizontal="left"/>
      <protection hidden="1"/>
    </xf>
    <xf numFmtId="0" fontId="4" fillId="5" borderId="0" xfId="6" applyFont="1" applyFill="1" applyAlignment="1" applyProtection="1">
      <alignment horizontal="left"/>
      <protection hidden="1"/>
    </xf>
    <xf numFmtId="10" fontId="4" fillId="5" borderId="0" xfId="11" applyNumberFormat="1" applyFont="1" applyFill="1" applyProtection="1">
      <protection hidden="1"/>
    </xf>
    <xf numFmtId="0" fontId="77" fillId="5" borderId="0" xfId="0" applyFont="1" applyFill="1" applyAlignment="1" applyProtection="1">
      <alignment vertical="center" textRotation="90"/>
      <protection hidden="1"/>
    </xf>
    <xf numFmtId="0" fontId="36" fillId="0" borderId="46" xfId="0" applyFont="1" applyBorder="1" applyProtection="1">
      <protection hidden="1"/>
    </xf>
    <xf numFmtId="0" fontId="37" fillId="5" borderId="0" xfId="0" applyFont="1" applyFill="1" applyBorder="1" applyProtection="1">
      <protection hidden="1"/>
    </xf>
    <xf numFmtId="0" fontId="38" fillId="5" borderId="0" xfId="0" applyFont="1" applyFill="1" applyBorder="1" applyAlignment="1" applyProtection="1">
      <alignment vertical="center"/>
      <protection hidden="1"/>
    </xf>
    <xf numFmtId="0" fontId="38" fillId="8" borderId="49" xfId="0" applyFont="1" applyFill="1" applyBorder="1" applyAlignment="1" applyProtection="1">
      <alignment vertical="center"/>
      <protection hidden="1"/>
    </xf>
    <xf numFmtId="0" fontId="38" fillId="8" borderId="95" xfId="0" applyFont="1" applyFill="1" applyBorder="1" applyAlignment="1" applyProtection="1">
      <alignment vertical="center"/>
      <protection hidden="1"/>
    </xf>
    <xf numFmtId="0" fontId="38" fillId="8" borderId="98" xfId="0" applyFont="1" applyFill="1" applyBorder="1" applyAlignment="1" applyProtection="1">
      <alignment vertical="center"/>
      <protection hidden="1"/>
    </xf>
    <xf numFmtId="14" fontId="38" fillId="8" borderId="95" xfId="0" applyNumberFormat="1" applyFont="1" applyFill="1" applyBorder="1" applyAlignment="1" applyProtection="1">
      <alignment horizontal="center" vertical="center"/>
      <protection hidden="1"/>
    </xf>
    <xf numFmtId="14" fontId="38" fillId="8" borderId="98" xfId="0" applyNumberFormat="1" applyFont="1" applyFill="1" applyBorder="1" applyAlignment="1" applyProtection="1">
      <alignment horizontal="center" vertical="center"/>
      <protection hidden="1"/>
    </xf>
    <xf numFmtId="14" fontId="40" fillId="8" borderId="95" xfId="0" applyNumberFormat="1" applyFont="1" applyFill="1" applyBorder="1" applyAlignment="1" applyProtection="1">
      <alignment horizontal="center" vertical="center"/>
      <protection hidden="1"/>
    </xf>
    <xf numFmtId="0" fontId="38" fillId="8" borderId="50" xfId="0" applyFont="1" applyFill="1" applyBorder="1" applyAlignment="1" applyProtection="1">
      <alignment horizontal="center" vertical="center"/>
      <protection hidden="1"/>
    </xf>
    <xf numFmtId="0" fontId="38" fillId="8" borderId="0" xfId="0" applyFont="1" applyFill="1" applyBorder="1" applyAlignment="1" applyProtection="1">
      <alignment horizontal="center" vertical="center"/>
      <protection hidden="1"/>
    </xf>
    <xf numFmtId="0" fontId="31" fillId="0" borderId="0" xfId="0" applyFont="1" applyAlignment="1" applyProtection="1">
      <protection hidden="1"/>
    </xf>
    <xf numFmtId="0" fontId="38" fillId="8" borderId="45" xfId="0" applyFont="1" applyFill="1" applyBorder="1" applyAlignment="1" applyProtection="1">
      <alignment vertical="center"/>
      <protection locked="0"/>
    </xf>
    <xf numFmtId="0" fontId="38" fillId="8" borderId="45" xfId="0" applyFont="1" applyFill="1" applyBorder="1" applyProtection="1">
      <protection locked="0"/>
    </xf>
    <xf numFmtId="0" fontId="38" fillId="8" borderId="49" xfId="0" applyFont="1" applyFill="1" applyBorder="1" applyAlignment="1" applyProtection="1">
      <alignment horizontal="center" vertical="center"/>
      <protection locked="0"/>
    </xf>
    <xf numFmtId="0" fontId="38" fillId="8" borderId="49" xfId="0" applyFont="1" applyFill="1" applyBorder="1" applyAlignment="1" applyProtection="1">
      <alignment vertical="center"/>
      <protection locked="0"/>
    </xf>
    <xf numFmtId="14" fontId="38" fillId="8" borderId="49" xfId="0" applyNumberFormat="1" applyFont="1" applyFill="1" applyBorder="1" applyAlignment="1" applyProtection="1">
      <alignment horizontal="center" vertical="center"/>
      <protection locked="0"/>
    </xf>
    <xf numFmtId="0" fontId="38" fillId="0" borderId="50" xfId="0" applyFont="1" applyBorder="1" applyAlignment="1" applyProtection="1">
      <alignment horizontal="center" vertical="center"/>
      <protection locked="0"/>
    </xf>
    <xf numFmtId="0" fontId="38" fillId="8" borderId="96" xfId="0" applyFont="1" applyFill="1" applyBorder="1" applyAlignment="1" applyProtection="1">
      <alignment horizontal="center" vertical="center"/>
      <protection locked="0"/>
    </xf>
    <xf numFmtId="0" fontId="38" fillId="8" borderId="97" xfId="0" applyFont="1" applyFill="1" applyBorder="1" applyAlignment="1" applyProtection="1">
      <alignment horizontal="center" vertical="center"/>
      <protection locked="0"/>
    </xf>
    <xf numFmtId="165" fontId="38" fillId="8" borderId="45" xfId="0" applyNumberFormat="1" applyFont="1" applyFill="1" applyBorder="1" applyAlignment="1" applyProtection="1">
      <alignment vertical="center"/>
      <protection locked="0"/>
    </xf>
    <xf numFmtId="0" fontId="67" fillId="5" borderId="0" xfId="0" applyFont="1" applyFill="1" applyBorder="1" applyAlignment="1" applyProtection="1">
      <protection hidden="1"/>
    </xf>
    <xf numFmtId="0" fontId="32" fillId="5" borderId="0" xfId="0" applyFont="1" applyFill="1" applyBorder="1" applyProtection="1">
      <protection hidden="1"/>
    </xf>
    <xf numFmtId="0" fontId="36" fillId="0" borderId="0" xfId="0" applyFont="1" applyBorder="1" applyProtection="1">
      <protection hidden="1"/>
    </xf>
    <xf numFmtId="0" fontId="79" fillId="5" borderId="0" xfId="0" applyFont="1" applyFill="1" applyBorder="1" applyProtection="1">
      <protection hidden="1"/>
    </xf>
    <xf numFmtId="0" fontId="36" fillId="0" borderId="0" xfId="0" applyFont="1" applyBorder="1" applyAlignment="1" applyProtection="1">
      <alignment vertical="center"/>
      <protection hidden="1"/>
    </xf>
    <xf numFmtId="0" fontId="67" fillId="5" borderId="0" xfId="5" applyFont="1" applyFill="1" applyAlignment="1" applyProtection="1">
      <protection hidden="1"/>
    </xf>
    <xf numFmtId="10" fontId="67" fillId="5" borderId="0" xfId="6" applyNumberFormat="1" applyFont="1" applyFill="1" applyProtection="1">
      <protection hidden="1"/>
    </xf>
    <xf numFmtId="0" fontId="34" fillId="5" borderId="0" xfId="0" applyFont="1" applyFill="1" applyAlignment="1" applyProtection="1">
      <alignment wrapText="1"/>
      <protection hidden="1"/>
    </xf>
    <xf numFmtId="10" fontId="34" fillId="5" borderId="0" xfId="0" applyNumberFormat="1" applyFont="1" applyFill="1" applyProtection="1">
      <protection hidden="1"/>
    </xf>
    <xf numFmtId="0" fontId="81" fillId="0" borderId="0" xfId="0" applyFont="1"/>
    <xf numFmtId="0" fontId="0" fillId="0" borderId="0" xfId="0" applyFill="1"/>
    <xf numFmtId="10" fontId="0" fillId="0" borderId="0" xfId="0" applyNumberFormat="1" applyFill="1"/>
    <xf numFmtId="0" fontId="28" fillId="5" borderId="42" xfId="0" applyFont="1" applyFill="1" applyBorder="1" applyProtection="1">
      <protection hidden="1"/>
    </xf>
    <xf numFmtId="0" fontId="28" fillId="5" borderId="44" xfId="0" applyFont="1" applyFill="1" applyBorder="1" applyAlignment="1" applyProtection="1">
      <alignment horizontal="center" vertical="center"/>
      <protection hidden="1"/>
    </xf>
    <xf numFmtId="0" fontId="28" fillId="5" borderId="43" xfId="0" applyFont="1" applyFill="1" applyBorder="1" applyAlignment="1" applyProtection="1">
      <alignment horizontal="center" vertical="center"/>
      <protection hidden="1"/>
    </xf>
    <xf numFmtId="0" fontId="40" fillId="7" borderId="0" xfId="0" applyFont="1" applyFill="1" applyProtection="1">
      <protection hidden="1"/>
    </xf>
    <xf numFmtId="165" fontId="40" fillId="0" borderId="0" xfId="0" applyNumberFormat="1" applyFont="1" applyFill="1" applyBorder="1" applyProtection="1">
      <protection hidden="1"/>
    </xf>
    <xf numFmtId="0" fontId="40" fillId="0" borderId="0" xfId="0" applyFont="1" applyBorder="1" applyProtection="1">
      <protection hidden="1"/>
    </xf>
    <xf numFmtId="0" fontId="40" fillId="0" borderId="0" xfId="0" applyFont="1" applyBorder="1" applyAlignment="1" applyProtection="1">
      <alignment vertical="center"/>
      <protection hidden="1"/>
    </xf>
    <xf numFmtId="165" fontId="34" fillId="5" borderId="0" xfId="0" applyNumberFormat="1" applyFont="1" applyFill="1" applyBorder="1" applyProtection="1">
      <protection hidden="1"/>
    </xf>
    <xf numFmtId="164" fontId="34" fillId="5" borderId="0" xfId="0" applyNumberFormat="1" applyFont="1" applyFill="1" applyBorder="1" applyProtection="1">
      <protection hidden="1"/>
    </xf>
    <xf numFmtId="0" fontId="40" fillId="0" borderId="0" xfId="0" applyFont="1" applyAlignment="1" applyProtection="1">
      <alignment vertical="center"/>
      <protection hidden="1"/>
    </xf>
    <xf numFmtId="0" fontId="42" fillId="22" borderId="0" xfId="0" applyFont="1" applyFill="1" applyAlignment="1" applyProtection="1">
      <alignment horizontal="center" vertical="center" textRotation="90"/>
      <protection hidden="1"/>
    </xf>
    <xf numFmtId="0" fontId="78" fillId="8" borderId="0" xfId="0" applyFont="1" applyFill="1" applyAlignment="1" applyProtection="1">
      <alignment horizontal="center" vertical="center" textRotation="90"/>
      <protection hidden="1"/>
    </xf>
    <xf numFmtId="0" fontId="1" fillId="0" borderId="100" xfId="0" applyFont="1" applyFill="1" applyBorder="1" applyAlignment="1"/>
    <xf numFmtId="0" fontId="82" fillId="0" borderId="100" xfId="0" applyNumberFormat="1" applyFont="1" applyFill="1" applyBorder="1"/>
    <xf numFmtId="10" fontId="1" fillId="0" borderId="100" xfId="0" applyNumberFormat="1" applyFont="1" applyFill="1" applyBorder="1" applyAlignment="1"/>
    <xf numFmtId="10" fontId="0" fillId="0" borderId="0" xfId="0" applyNumberFormat="1" applyFill="1" applyBorder="1"/>
    <xf numFmtId="164" fontId="72" fillId="5" borderId="0" xfId="0" applyNumberFormat="1" applyFont="1" applyFill="1" applyBorder="1" applyProtection="1">
      <protection hidden="1"/>
    </xf>
    <xf numFmtId="6" fontId="34" fillId="5" borderId="0" xfId="0" applyNumberFormat="1" applyFont="1" applyFill="1" applyProtection="1">
      <protection hidden="1"/>
    </xf>
    <xf numFmtId="166" fontId="34" fillId="5" borderId="0" xfId="1" applyNumberFormat="1" applyFont="1" applyFill="1" applyProtection="1">
      <protection hidden="1"/>
    </xf>
    <xf numFmtId="0" fontId="29" fillId="5" borderId="37" xfId="0" applyFont="1" applyFill="1" applyBorder="1" applyProtection="1">
      <protection hidden="1"/>
    </xf>
    <xf numFmtId="0" fontId="29" fillId="5" borderId="41" xfId="0" applyFont="1" applyFill="1" applyBorder="1" applyAlignment="1" applyProtection="1">
      <protection hidden="1"/>
    </xf>
    <xf numFmtId="0" fontId="30" fillId="5" borderId="101" xfId="0" applyFont="1" applyFill="1" applyBorder="1" applyProtection="1">
      <protection hidden="1"/>
    </xf>
    <xf numFmtId="0" fontId="73" fillId="5" borderId="40" xfId="0" applyFont="1" applyFill="1" applyBorder="1" applyProtection="1">
      <protection hidden="1"/>
    </xf>
    <xf numFmtId="0" fontId="47" fillId="8" borderId="0" xfId="0" applyFont="1" applyFill="1" applyBorder="1" applyAlignment="1" applyProtection="1">
      <alignment horizontal="center" vertical="center" textRotation="90"/>
      <protection hidden="1"/>
    </xf>
    <xf numFmtId="10" fontId="37" fillId="5" borderId="0" xfId="11" applyNumberFormat="1" applyFont="1" applyFill="1" applyBorder="1" applyProtection="1">
      <protection hidden="1"/>
    </xf>
    <xf numFmtId="0" fontId="38" fillId="0" borderId="0" xfId="0" applyFont="1" applyFill="1" applyBorder="1" applyAlignment="1" applyProtection="1">
      <alignment vertical="center"/>
      <protection locked="0"/>
    </xf>
    <xf numFmtId="0" fontId="28" fillId="5" borderId="0" xfId="0" applyFont="1" applyFill="1" applyAlignment="1" applyProtection="1">
      <alignment wrapText="1"/>
      <protection hidden="1"/>
    </xf>
    <xf numFmtId="0" fontId="4" fillId="5" borderId="1" xfId="6" applyFont="1" applyFill="1" applyBorder="1" applyAlignment="1" applyProtection="1">
      <alignment horizontal="right"/>
      <protection hidden="1"/>
    </xf>
    <xf numFmtId="0" fontId="4" fillId="5" borderId="1" xfId="5" applyFont="1" applyFill="1" applyBorder="1" applyAlignment="1" applyProtection="1">
      <protection hidden="1"/>
    </xf>
    <xf numFmtId="0" fontId="4" fillId="5" borderId="0" xfId="0" applyFont="1" applyFill="1" applyAlignment="1">
      <alignment horizontal="center" vertical="top" wrapText="1"/>
    </xf>
    <xf numFmtId="0" fontId="29" fillId="5" borderId="63" xfId="0" applyFont="1" applyFill="1" applyBorder="1" applyAlignment="1" applyProtection="1">
      <protection hidden="1"/>
    </xf>
    <xf numFmtId="0" fontId="31" fillId="0" borderId="40" xfId="0" applyFont="1" applyFill="1" applyBorder="1" applyAlignment="1" applyProtection="1">
      <alignment horizontal="left"/>
      <protection hidden="1"/>
    </xf>
    <xf numFmtId="0" fontId="37" fillId="0" borderId="0" xfId="0" applyFont="1" applyFill="1" applyProtection="1">
      <protection hidden="1"/>
    </xf>
    <xf numFmtId="0" fontId="36" fillId="0" borderId="0" xfId="0" applyFont="1" applyFill="1" applyProtection="1">
      <protection hidden="1"/>
    </xf>
    <xf numFmtId="0" fontId="40" fillId="0" borderId="0" xfId="0" applyFont="1" applyFill="1" applyProtection="1">
      <protection hidden="1"/>
    </xf>
    <xf numFmtId="0" fontId="22" fillId="5" borderId="15" xfId="0" applyFont="1" applyFill="1" applyBorder="1" applyAlignment="1">
      <alignment horizontal="left" vertical="top" wrapText="1"/>
    </xf>
    <xf numFmtId="0" fontId="36" fillId="7" borderId="0" xfId="0" applyFont="1" applyFill="1" applyProtection="1">
      <protection locked="0"/>
    </xf>
    <xf numFmtId="0" fontId="36" fillId="0" borderId="0" xfId="0" applyFont="1" applyProtection="1">
      <protection locked="0"/>
    </xf>
    <xf numFmtId="0" fontId="36" fillId="0" borderId="0" xfId="0" applyFont="1" applyAlignment="1" applyProtection="1">
      <alignment vertical="center"/>
      <protection locked="0"/>
    </xf>
    <xf numFmtId="165" fontId="36" fillId="8" borderId="0" xfId="0" applyNumberFormat="1" applyFont="1" applyFill="1" applyAlignment="1" applyProtection="1">
      <alignment vertical="center"/>
      <protection locked="0"/>
    </xf>
    <xf numFmtId="0" fontId="36" fillId="8" borderId="0" xfId="0" applyFont="1" applyFill="1" applyProtection="1">
      <protection locked="0"/>
    </xf>
    <xf numFmtId="8" fontId="0" fillId="0" borderId="0" xfId="0" applyNumberFormat="1"/>
    <xf numFmtId="0" fontId="4" fillId="5" borderId="0" xfId="0" applyFont="1" applyFill="1" applyAlignment="1" applyProtection="1">
      <alignment horizontal="left"/>
      <protection locked="0"/>
    </xf>
    <xf numFmtId="0" fontId="4" fillId="5" borderId="0" xfId="0" applyFont="1" applyFill="1" applyAlignment="1" applyProtection="1">
      <alignment wrapText="1"/>
      <protection hidden="1"/>
    </xf>
    <xf numFmtId="0" fontId="16" fillId="5" borderId="0" xfId="0" applyFont="1" applyFill="1" applyProtection="1">
      <protection locked="0"/>
    </xf>
    <xf numFmtId="0" fontId="0" fillId="0" borderId="120" xfId="0" applyBorder="1"/>
    <xf numFmtId="0" fontId="85" fillId="0" borderId="0" xfId="0" applyFont="1" applyFill="1"/>
    <xf numFmtId="0" fontId="26" fillId="8" borderId="45" xfId="0" applyFont="1" applyFill="1" applyBorder="1" applyAlignment="1" applyProtection="1">
      <alignment vertical="top" wrapText="1"/>
      <protection locked="0"/>
    </xf>
    <xf numFmtId="0" fontId="29" fillId="5" borderId="123" xfId="0" applyFont="1" applyFill="1" applyBorder="1" applyAlignment="1" applyProtection="1">
      <alignment horizontal="left" vertical="top" wrapText="1"/>
    </xf>
    <xf numFmtId="0" fontId="29" fillId="5" borderId="64" xfId="0" applyFont="1" applyFill="1" applyBorder="1" applyAlignment="1" applyProtection="1">
      <alignment vertical="top" wrapText="1"/>
    </xf>
    <xf numFmtId="0" fontId="29" fillId="0" borderId="64" xfId="0" applyFont="1" applyBorder="1" applyAlignment="1" applyProtection="1">
      <alignment horizontal="left" vertical="top" wrapText="1"/>
    </xf>
    <xf numFmtId="0" fontId="29" fillId="0" borderId="27" xfId="0" applyFont="1" applyBorder="1" applyAlignment="1" applyProtection="1">
      <alignment horizontal="left" vertical="top" wrapText="1"/>
    </xf>
    <xf numFmtId="0" fontId="26" fillId="0" borderId="0" xfId="0" applyFont="1" applyAlignment="1" applyProtection="1">
      <alignment horizontal="left" vertical="top" wrapText="1"/>
    </xf>
    <xf numFmtId="0" fontId="0" fillId="0" borderId="0" xfId="0" applyAlignment="1" applyProtection="1">
      <alignment horizontal="left" vertical="top" wrapText="1"/>
    </xf>
    <xf numFmtId="0" fontId="15" fillId="5" borderId="0" xfId="0" applyFont="1" applyFill="1" applyProtection="1"/>
    <xf numFmtId="0" fontId="0" fillId="0" borderId="0" xfId="0" applyProtection="1"/>
    <xf numFmtId="10" fontId="87" fillId="15" borderId="0" xfId="0" applyNumberFormat="1" applyFont="1" applyFill="1"/>
    <xf numFmtId="0" fontId="67" fillId="5" borderId="0" xfId="6" applyFont="1" applyFill="1" applyAlignment="1" applyProtection="1">
      <alignment horizontal="center" wrapText="1"/>
      <protection hidden="1"/>
    </xf>
    <xf numFmtId="0" fontId="4" fillId="6" borderId="1" xfId="5" applyFont="1" applyFill="1" applyBorder="1" applyAlignment="1" applyProtection="1">
      <alignment vertical="center"/>
      <protection hidden="1"/>
    </xf>
    <xf numFmtId="164" fontId="4" fillId="6" borderId="1" xfId="5" applyNumberFormat="1" applyFont="1" applyFill="1" applyBorder="1" applyAlignment="1" applyProtection="1">
      <alignment horizontal="center" vertical="center" wrapText="1"/>
      <protection hidden="1"/>
    </xf>
    <xf numFmtId="0" fontId="29" fillId="0" borderId="0" xfId="0" applyFont="1" applyBorder="1" applyProtection="1">
      <protection hidden="1"/>
    </xf>
    <xf numFmtId="0" fontId="94" fillId="4" borderId="21" xfId="10" applyFont="1" applyFill="1" applyBorder="1" applyAlignment="1">
      <alignment horizontal="center" vertical="top" wrapText="1"/>
    </xf>
    <xf numFmtId="0" fontId="94" fillId="4" borderId="21" xfId="10" applyFont="1" applyFill="1" applyBorder="1" applyAlignment="1">
      <alignment vertical="top" wrapText="1"/>
    </xf>
    <xf numFmtId="0" fontId="29" fillId="5" borderId="0" xfId="0" applyFont="1" applyFill="1" applyBorder="1" applyAlignment="1" applyProtection="1">
      <alignment horizontal="justify" vertical="top" wrapText="1"/>
      <protection hidden="1"/>
    </xf>
    <xf numFmtId="16" fontId="0" fillId="0" borderId="0" xfId="0" applyNumberFormat="1"/>
    <xf numFmtId="0" fontId="29" fillId="5" borderId="64" xfId="0" applyFont="1" applyFill="1" applyBorder="1" applyAlignment="1" applyProtection="1">
      <alignment vertical="top"/>
      <protection hidden="1"/>
    </xf>
    <xf numFmtId="0" fontId="29" fillId="5" borderId="0" xfId="0" applyFont="1" applyFill="1" applyBorder="1" applyAlignment="1" applyProtection="1">
      <alignment horizontal="left" vertical="center"/>
      <protection hidden="1"/>
    </xf>
    <xf numFmtId="49" fontId="29" fillId="5" borderId="0" xfId="0" applyNumberFormat="1" applyFont="1" applyFill="1" applyBorder="1" applyAlignment="1" applyProtection="1">
      <alignment horizontal="left" vertical="center"/>
      <protection hidden="1"/>
    </xf>
    <xf numFmtId="0" fontId="29" fillId="5" borderId="0" xfId="0" quotePrefix="1" applyNumberFormat="1" applyFont="1" applyFill="1" applyBorder="1" applyAlignment="1" applyProtection="1">
      <alignment horizontal="center" vertical="center"/>
      <protection hidden="1"/>
    </xf>
    <xf numFmtId="0" fontId="29" fillId="5" borderId="67" xfId="0" applyFont="1" applyFill="1" applyBorder="1" applyAlignment="1" applyProtection="1">
      <alignment horizontal="center" vertical="center"/>
      <protection hidden="1"/>
    </xf>
    <xf numFmtId="14" fontId="29" fillId="5" borderId="0" xfId="0" applyNumberFormat="1" applyFont="1" applyFill="1" applyBorder="1" applyAlignment="1" applyProtection="1">
      <alignment horizontal="center" vertical="center"/>
      <protection hidden="1"/>
    </xf>
    <xf numFmtId="49" fontId="29" fillId="5" borderId="0" xfId="0" applyNumberFormat="1" applyFont="1" applyFill="1" applyBorder="1" applyAlignment="1" applyProtection="1">
      <alignment horizontal="center" vertical="center"/>
      <protection hidden="1"/>
    </xf>
    <xf numFmtId="0" fontId="29" fillId="5" borderId="64" xfId="0" applyFont="1" applyFill="1" applyBorder="1" applyAlignment="1" applyProtection="1">
      <alignment horizontal="justify" vertical="top" wrapText="1"/>
      <protection hidden="1"/>
    </xf>
    <xf numFmtId="0" fontId="29" fillId="5" borderId="67" xfId="0" applyFont="1" applyFill="1" applyBorder="1" applyAlignment="1" applyProtection="1">
      <alignment horizontal="left" vertical="center"/>
      <protection hidden="1"/>
    </xf>
    <xf numFmtId="164" fontId="52" fillId="5" borderId="0" xfId="0" quotePrefix="1" applyNumberFormat="1" applyFont="1" applyFill="1" applyBorder="1" applyAlignment="1" applyProtection="1">
      <alignment horizontal="right" vertical="center" wrapText="1"/>
      <protection hidden="1"/>
    </xf>
    <xf numFmtId="170" fontId="52" fillId="5" borderId="65" xfId="0" applyNumberFormat="1" applyFont="1" applyFill="1" applyBorder="1" applyAlignment="1" applyProtection="1">
      <alignment horizontal="left"/>
      <protection hidden="1"/>
    </xf>
    <xf numFmtId="0" fontId="29" fillId="5" borderId="63" xfId="0" applyFont="1" applyFill="1" applyBorder="1" applyProtection="1">
      <protection hidden="1"/>
    </xf>
    <xf numFmtId="0" fontId="29" fillId="5" borderId="71" xfId="0" applyFont="1" applyFill="1" applyBorder="1" applyProtection="1">
      <protection hidden="1"/>
    </xf>
    <xf numFmtId="0" fontId="29" fillId="5" borderId="54" xfId="0" applyFont="1" applyFill="1" applyBorder="1" applyAlignment="1" applyProtection="1">
      <alignment vertical="top"/>
      <protection hidden="1"/>
    </xf>
    <xf numFmtId="164" fontId="29" fillId="5" borderId="65" xfId="0" applyNumberFormat="1" applyFont="1" applyFill="1" applyBorder="1" applyAlignment="1" applyProtection="1">
      <alignment vertical="center"/>
      <protection hidden="1"/>
    </xf>
    <xf numFmtId="164" fontId="52" fillId="5" borderId="65" xfId="0" applyNumberFormat="1" applyFont="1" applyFill="1" applyBorder="1" applyAlignment="1" applyProtection="1">
      <alignment vertical="center"/>
      <protection hidden="1"/>
    </xf>
    <xf numFmtId="164" fontId="52" fillId="5" borderId="66" xfId="0" applyNumberFormat="1" applyFont="1" applyFill="1" applyBorder="1" applyAlignment="1" applyProtection="1">
      <alignment vertical="center"/>
      <protection hidden="1"/>
    </xf>
    <xf numFmtId="0" fontId="29" fillId="0" borderId="60" xfId="0" applyFont="1" applyFill="1" applyBorder="1" applyAlignment="1" applyProtection="1">
      <alignment horizontal="justify" vertical="top" wrapText="1"/>
      <protection hidden="1"/>
    </xf>
    <xf numFmtId="0" fontId="52" fillId="0" borderId="61" xfId="0" applyFont="1" applyFill="1" applyBorder="1" applyAlignment="1" applyProtection="1">
      <alignment horizontal="justify" vertical="top" wrapText="1"/>
      <protection hidden="1"/>
    </xf>
    <xf numFmtId="0" fontId="10" fillId="0" borderId="61" xfId="0" applyFont="1" applyFill="1" applyBorder="1" applyAlignment="1" applyProtection="1">
      <alignment vertical="top" wrapText="1"/>
      <protection hidden="1"/>
    </xf>
    <xf numFmtId="0" fontId="10" fillId="0" borderId="61" xfId="0" quotePrefix="1" applyFont="1" applyFill="1" applyBorder="1" applyAlignment="1" applyProtection="1">
      <alignment horizontal="justify" vertical="top" wrapText="1"/>
      <protection hidden="1"/>
    </xf>
    <xf numFmtId="0" fontId="29" fillId="0" borderId="134" xfId="0" applyFont="1" applyFill="1" applyBorder="1" applyAlignment="1" applyProtection="1">
      <alignment horizontal="justify" vertical="top" wrapText="1"/>
      <protection hidden="1"/>
    </xf>
    <xf numFmtId="0" fontId="29" fillId="0" borderId="136" xfId="0" applyFont="1" applyFill="1" applyBorder="1" applyAlignment="1" applyProtection="1">
      <alignment horizontal="justify" vertical="top" wrapText="1"/>
      <protection hidden="1"/>
    </xf>
    <xf numFmtId="0" fontId="29" fillId="0" borderId="61" xfId="0" applyFont="1" applyFill="1" applyBorder="1" applyAlignment="1" applyProtection="1">
      <alignment horizontal="justify" vertical="top" wrapText="1"/>
      <protection hidden="1"/>
    </xf>
    <xf numFmtId="0" fontId="29" fillId="0" borderId="132" xfId="0" applyFont="1" applyFill="1" applyBorder="1" applyAlignment="1" applyProtection="1">
      <alignment horizontal="justify" vertical="top" wrapText="1"/>
      <protection hidden="1"/>
    </xf>
    <xf numFmtId="0" fontId="10" fillId="0" borderId="131" xfId="0" applyFont="1" applyFill="1" applyBorder="1" applyAlignment="1" applyProtection="1">
      <alignment horizontal="justify" vertical="top" wrapText="1"/>
      <protection hidden="1"/>
    </xf>
    <xf numFmtId="0" fontId="29" fillId="5" borderId="0" xfId="0" applyFont="1" applyFill="1" applyBorder="1" applyAlignment="1" applyProtection="1">
      <alignment horizontal="left" vertical="center" wrapText="1"/>
      <protection hidden="1"/>
    </xf>
    <xf numFmtId="0" fontId="29" fillId="5" borderId="67" xfId="0" applyFont="1" applyFill="1" applyBorder="1" applyAlignment="1" applyProtection="1">
      <alignment horizontal="left" vertical="center" wrapText="1"/>
      <protection hidden="1"/>
    </xf>
    <xf numFmtId="0" fontId="29" fillId="5" borderId="68" xfId="0" applyFont="1" applyFill="1" applyBorder="1" applyAlignment="1" applyProtection="1">
      <alignment horizontal="left" vertical="top" wrapText="1"/>
      <protection hidden="1"/>
    </xf>
    <xf numFmtId="0" fontId="52" fillId="14" borderId="1" xfId="0" applyFont="1" applyFill="1" applyBorder="1" applyAlignment="1" applyProtection="1">
      <alignment vertical="top" wrapText="1"/>
      <protection hidden="1"/>
    </xf>
    <xf numFmtId="0" fontId="52" fillId="14" borderId="102" xfId="0" applyFont="1" applyFill="1" applyBorder="1" applyAlignment="1" applyProtection="1">
      <alignment vertical="top" wrapText="1"/>
      <protection hidden="1"/>
    </xf>
    <xf numFmtId="14" fontId="29" fillId="5" borderId="0" xfId="0" applyNumberFormat="1" applyFont="1" applyFill="1" applyBorder="1" applyAlignment="1" applyProtection="1">
      <alignment horizontal="right" vertical="center"/>
      <protection hidden="1"/>
    </xf>
    <xf numFmtId="169" fontId="52" fillId="5" borderId="0" xfId="0" quotePrefix="1" applyNumberFormat="1" applyFont="1" applyFill="1" applyBorder="1" applyAlignment="1" applyProtection="1">
      <alignment horizontal="left" vertical="center"/>
      <protection hidden="1"/>
    </xf>
    <xf numFmtId="0" fontId="52" fillId="5" borderId="0" xfId="0" applyFont="1" applyFill="1" applyBorder="1" applyAlignment="1" applyProtection="1">
      <alignment horizontal="left" vertical="center"/>
      <protection hidden="1"/>
    </xf>
    <xf numFmtId="0" fontId="52" fillId="5" borderId="0" xfId="0" quotePrefix="1" applyFont="1" applyFill="1" applyBorder="1" applyAlignment="1" applyProtection="1">
      <alignment horizontal="left" vertical="center"/>
      <protection hidden="1"/>
    </xf>
    <xf numFmtId="172" fontId="52" fillId="5" borderId="0" xfId="0" applyNumberFormat="1" applyFont="1" applyFill="1" applyBorder="1" applyAlignment="1" applyProtection="1">
      <alignment horizontal="left" vertical="center"/>
      <protection hidden="1"/>
    </xf>
    <xf numFmtId="164" fontId="52" fillId="5" borderId="0" xfId="0" quotePrefix="1" applyNumberFormat="1" applyFont="1" applyFill="1" applyBorder="1" applyAlignment="1" applyProtection="1">
      <alignment horizontal="center" vertical="center" wrapText="1"/>
      <protection hidden="1"/>
    </xf>
    <xf numFmtId="172" fontId="29" fillId="5" borderId="0" xfId="0" applyNumberFormat="1" applyFont="1" applyFill="1" applyBorder="1" applyAlignment="1" applyProtection="1">
      <alignment horizontal="left" vertical="center" wrapText="1"/>
      <protection hidden="1"/>
    </xf>
    <xf numFmtId="170" fontId="52" fillId="5" borderId="63" xfId="0" applyNumberFormat="1" applyFont="1" applyFill="1" applyBorder="1" applyAlignment="1" applyProtection="1">
      <alignment horizontal="left"/>
      <protection hidden="1"/>
    </xf>
    <xf numFmtId="164" fontId="52" fillId="5" borderId="69" xfId="0" applyNumberFormat="1" applyFont="1" applyFill="1" applyBorder="1" applyAlignment="1" applyProtection="1">
      <alignment horizontal="left" vertical="center"/>
      <protection hidden="1"/>
    </xf>
    <xf numFmtId="164" fontId="52" fillId="5" borderId="65" xfId="0" applyNumberFormat="1" applyFont="1" applyFill="1" applyBorder="1" applyAlignment="1" applyProtection="1">
      <alignment horizontal="left" vertical="center"/>
      <protection hidden="1"/>
    </xf>
    <xf numFmtId="0" fontId="52" fillId="5" borderId="75" xfId="0" applyFont="1" applyFill="1" applyBorder="1" applyAlignment="1" applyProtection="1">
      <alignment horizontal="center" vertical="center" wrapText="1"/>
      <protection hidden="1"/>
    </xf>
    <xf numFmtId="0" fontId="52" fillId="14" borderId="150" xfId="0" applyFont="1" applyFill="1" applyBorder="1" applyAlignment="1" applyProtection="1">
      <alignment horizontal="justify" vertical="center" wrapText="1"/>
      <protection hidden="1"/>
    </xf>
    <xf numFmtId="164" fontId="52" fillId="14" borderId="151" xfId="0" applyNumberFormat="1" applyFont="1" applyFill="1" applyBorder="1" applyAlignment="1" applyProtection="1">
      <alignment vertical="center"/>
      <protection hidden="1"/>
    </xf>
    <xf numFmtId="164" fontId="52" fillId="14" borderId="152" xfId="0" applyNumberFormat="1" applyFont="1" applyFill="1" applyBorder="1" applyAlignment="1" applyProtection="1">
      <alignment vertical="center"/>
      <protection hidden="1"/>
    </xf>
    <xf numFmtId="0" fontId="29" fillId="5" borderId="68" xfId="0" applyFont="1" applyFill="1" applyBorder="1" applyAlignment="1" applyProtection="1">
      <alignment horizontal="left" vertical="top" wrapText="1"/>
      <protection hidden="1"/>
    </xf>
    <xf numFmtId="0" fontId="29" fillId="5" borderId="0" xfId="0" applyFont="1" applyFill="1" applyBorder="1" applyAlignment="1" applyProtection="1">
      <alignment horizontal="left" vertical="top" wrapText="1"/>
      <protection hidden="1"/>
    </xf>
    <xf numFmtId="49" fontId="29" fillId="5" borderId="67" xfId="0" applyNumberFormat="1" applyFont="1" applyFill="1" applyBorder="1" applyAlignment="1" applyProtection="1">
      <alignment horizontal="left" vertical="top" wrapText="1"/>
      <protection hidden="1"/>
    </xf>
    <xf numFmtId="0" fontId="29" fillId="5" borderId="70" xfId="0" applyFont="1" applyFill="1" applyBorder="1" applyAlignment="1" applyProtection="1">
      <alignment horizontal="left" vertical="top" wrapText="1"/>
      <protection hidden="1"/>
    </xf>
    <xf numFmtId="14" fontId="0" fillId="0" borderId="0" xfId="0" applyNumberFormat="1"/>
    <xf numFmtId="16" fontId="26" fillId="0" borderId="0" xfId="0" applyNumberFormat="1" applyFont="1"/>
    <xf numFmtId="0" fontId="29" fillId="5" borderId="0" xfId="0" applyFont="1" applyFill="1" applyBorder="1" applyAlignment="1" applyProtection="1">
      <alignment vertical="top" wrapText="1"/>
      <protection hidden="1"/>
    </xf>
    <xf numFmtId="164" fontId="29" fillId="5" borderId="0" xfId="0" applyNumberFormat="1" applyFont="1" applyFill="1" applyBorder="1" applyAlignment="1" applyProtection="1">
      <alignment horizontal="center" vertical="top" wrapText="1"/>
      <protection hidden="1"/>
    </xf>
    <xf numFmtId="49" fontId="29" fillId="5" borderId="0" xfId="0" applyNumberFormat="1" applyFont="1" applyFill="1" applyBorder="1" applyAlignment="1" applyProtection="1">
      <alignment horizontal="left" vertical="top"/>
      <protection hidden="1"/>
    </xf>
    <xf numFmtId="164" fontId="29" fillId="5" borderId="0" xfId="0" quotePrefix="1" applyNumberFormat="1" applyFont="1" applyFill="1" applyBorder="1" applyAlignment="1" applyProtection="1">
      <alignment horizontal="right" vertical="top" wrapText="1"/>
      <protection hidden="1"/>
    </xf>
    <xf numFmtId="0" fontId="34" fillId="5" borderId="0" xfId="0" applyFont="1" applyFill="1" applyAlignment="1" applyProtection="1">
      <alignment vertical="top"/>
      <protection hidden="1"/>
    </xf>
    <xf numFmtId="0" fontId="28" fillId="5" borderId="0" xfId="0" applyFont="1" applyFill="1" applyAlignment="1" applyProtection="1">
      <alignment vertical="top"/>
      <protection hidden="1"/>
    </xf>
    <xf numFmtId="0" fontId="29" fillId="5" borderId="0" xfId="0" applyFont="1" applyFill="1" applyAlignment="1" applyProtection="1">
      <alignment vertical="top"/>
      <protection hidden="1"/>
    </xf>
    <xf numFmtId="172" fontId="29" fillId="5" borderId="0" xfId="0" applyNumberFormat="1" applyFont="1" applyFill="1" applyBorder="1" applyAlignment="1" applyProtection="1">
      <alignment vertical="top" wrapText="1"/>
      <protection hidden="1"/>
    </xf>
    <xf numFmtId="0" fontId="52" fillId="5" borderId="0" xfId="0" applyFont="1" applyFill="1" applyBorder="1" applyAlignment="1" applyProtection="1">
      <alignment horizontal="left" vertical="top" wrapText="1"/>
      <protection hidden="1"/>
    </xf>
    <xf numFmtId="0" fontId="52" fillId="5" borderId="67" xfId="0" applyFont="1" applyFill="1" applyBorder="1" applyAlignment="1" applyProtection="1">
      <alignment horizontal="left" vertical="top" wrapText="1"/>
      <protection hidden="1"/>
    </xf>
    <xf numFmtId="49" fontId="29" fillId="5" borderId="0" xfId="0" applyNumberFormat="1" applyFont="1" applyFill="1" applyBorder="1" applyAlignment="1" applyProtection="1">
      <alignment vertical="top" wrapText="1"/>
      <protection hidden="1"/>
    </xf>
    <xf numFmtId="0" fontId="52" fillId="5" borderId="68" xfId="0" applyFont="1" applyFill="1" applyBorder="1" applyAlignment="1" applyProtection="1">
      <alignment vertical="top" wrapText="1"/>
      <protection hidden="1"/>
    </xf>
    <xf numFmtId="10" fontId="52" fillId="5" borderId="0" xfId="0" applyNumberFormat="1" applyFont="1" applyFill="1" applyBorder="1" applyAlignment="1" applyProtection="1">
      <alignment horizontal="right" vertical="top"/>
      <protection hidden="1"/>
    </xf>
    <xf numFmtId="10" fontId="52" fillId="5" borderId="9" xfId="0" applyNumberFormat="1" applyFont="1" applyFill="1" applyBorder="1" applyAlignment="1" applyProtection="1">
      <alignment horizontal="center" vertical="top"/>
      <protection hidden="1"/>
    </xf>
    <xf numFmtId="0" fontId="29" fillId="5" borderId="0" xfId="0" applyFont="1" applyFill="1" applyBorder="1" applyAlignment="1" applyProtection="1">
      <alignment horizontal="center"/>
      <protection hidden="1"/>
    </xf>
    <xf numFmtId="0" fontId="29" fillId="5" borderId="0" xfId="0" applyFont="1" applyFill="1" applyBorder="1" applyAlignment="1" applyProtection="1">
      <alignment horizontal="left" vertical="top"/>
      <protection hidden="1"/>
    </xf>
    <xf numFmtId="14" fontId="52" fillId="0" borderId="0" xfId="0" applyNumberFormat="1" applyFont="1" applyFill="1" applyBorder="1" applyAlignment="1" applyProtection="1">
      <alignment horizontal="center" vertical="top"/>
      <protection hidden="1"/>
    </xf>
    <xf numFmtId="10" fontId="29" fillId="5" borderId="0" xfId="0" applyNumberFormat="1" applyFont="1" applyFill="1" applyBorder="1" applyAlignment="1" applyProtection="1">
      <alignment horizontal="right" vertical="top"/>
      <protection hidden="1"/>
    </xf>
    <xf numFmtId="10" fontId="29" fillId="5" borderId="0" xfId="0" applyNumberFormat="1" applyFont="1" applyFill="1" applyBorder="1" applyAlignment="1" applyProtection="1">
      <alignment horizontal="center" vertical="top"/>
      <protection hidden="1"/>
    </xf>
    <xf numFmtId="49" fontId="98" fillId="5" borderId="68" xfId="0" applyNumberFormat="1" applyFont="1" applyFill="1" applyBorder="1" applyAlignment="1" applyProtection="1">
      <alignment vertical="top"/>
      <protection hidden="1"/>
    </xf>
    <xf numFmtId="49" fontId="10" fillId="5" borderId="68" xfId="0" applyNumberFormat="1" applyFont="1" applyFill="1" applyBorder="1" applyAlignment="1" applyProtection="1">
      <alignment horizontal="left" vertical="top" wrapText="1"/>
      <protection hidden="1"/>
    </xf>
    <xf numFmtId="49" fontId="10" fillId="5" borderId="0" xfId="0" applyNumberFormat="1" applyFont="1" applyFill="1" applyBorder="1" applyAlignment="1" applyProtection="1">
      <alignment horizontal="left" vertical="top" wrapText="1"/>
      <protection hidden="1"/>
    </xf>
    <xf numFmtId="49" fontId="10" fillId="5" borderId="67" xfId="0" applyNumberFormat="1" applyFont="1" applyFill="1" applyBorder="1" applyAlignment="1" applyProtection="1">
      <alignment horizontal="left" vertical="top" wrapText="1"/>
      <protection hidden="1"/>
    </xf>
    <xf numFmtId="10" fontId="87" fillId="0" borderId="0" xfId="11" applyNumberFormat="1" applyFont="1" applyFill="1"/>
    <xf numFmtId="49" fontId="15" fillId="0" borderId="67" xfId="0" applyNumberFormat="1" applyFont="1" applyFill="1" applyBorder="1" applyAlignment="1" applyProtection="1">
      <alignment horizontal="left" vertical="center" wrapText="1"/>
      <protection hidden="1"/>
    </xf>
    <xf numFmtId="164" fontId="15" fillId="5" borderId="0" xfId="0" applyNumberFormat="1" applyFont="1" applyFill="1" applyBorder="1" applyAlignment="1" applyProtection="1">
      <alignment vertical="center"/>
      <protection hidden="1"/>
    </xf>
    <xf numFmtId="49" fontId="15" fillId="5" borderId="0" xfId="0" applyNumberFormat="1" applyFont="1" applyFill="1" applyBorder="1" applyAlignment="1" applyProtection="1">
      <alignment horizontal="left" vertical="center"/>
      <protection hidden="1"/>
    </xf>
    <xf numFmtId="164" fontId="15" fillId="5" borderId="0" xfId="0" applyNumberFormat="1" applyFont="1" applyFill="1" applyBorder="1" applyAlignment="1" applyProtection="1">
      <alignment horizontal="left" vertical="center" wrapText="1"/>
      <protection hidden="1"/>
    </xf>
    <xf numFmtId="0" fontId="29" fillId="5" borderId="73" xfId="0" applyFont="1" applyFill="1" applyBorder="1" applyAlignment="1" applyProtection="1">
      <alignment vertical="top" wrapText="1"/>
      <protection hidden="1"/>
    </xf>
    <xf numFmtId="0" fontId="29" fillId="5" borderId="70" xfId="0" applyFont="1" applyFill="1" applyBorder="1" applyAlignment="1" applyProtection="1">
      <alignment vertical="top" wrapText="1"/>
      <protection hidden="1"/>
    </xf>
    <xf numFmtId="164" fontId="52" fillId="5" borderId="65" xfId="15" applyNumberFormat="1" applyFont="1" applyFill="1" applyBorder="1" applyAlignment="1" applyProtection="1">
      <alignment vertical="center"/>
      <protection hidden="1"/>
    </xf>
    <xf numFmtId="164" fontId="52" fillId="5" borderId="65" xfId="15" quotePrefix="1" applyNumberFormat="1" applyFont="1" applyFill="1" applyBorder="1" applyAlignment="1" applyProtection="1">
      <alignment horizontal="left" vertical="center"/>
      <protection hidden="1"/>
    </xf>
    <xf numFmtId="0" fontId="4" fillId="5" borderId="0" xfId="0" applyFont="1" applyFill="1" applyAlignment="1">
      <alignment horizontal="left"/>
    </xf>
    <xf numFmtId="0" fontId="4" fillId="5" borderId="0" xfId="6" applyFont="1" applyFill="1" applyAlignment="1" applyProtection="1">
      <alignment vertical="center"/>
      <protection hidden="1"/>
    </xf>
    <xf numFmtId="0" fontId="29" fillId="5" borderId="0" xfId="0" quotePrefix="1" applyNumberFormat="1" applyFont="1" applyFill="1" applyBorder="1" applyAlignment="1" applyProtection="1">
      <alignment horizontal="left" vertical="center"/>
      <protection hidden="1"/>
    </xf>
    <xf numFmtId="0" fontId="4" fillId="6" borderId="1" xfId="8" applyFont="1" applyFill="1" applyBorder="1" applyAlignment="1" applyProtection="1">
      <alignment horizontal="center" vertical="center" wrapText="1"/>
      <protection hidden="1"/>
    </xf>
    <xf numFmtId="0" fontId="37" fillId="0" borderId="0" xfId="0" applyFont="1" applyBorder="1" applyAlignment="1" applyProtection="1">
      <alignment horizontal="left" wrapText="1"/>
      <protection hidden="1"/>
    </xf>
    <xf numFmtId="164" fontId="32" fillId="5" borderId="0" xfId="0" applyNumberFormat="1" applyFont="1" applyFill="1" applyBorder="1" applyProtection="1">
      <protection hidden="1"/>
    </xf>
    <xf numFmtId="0" fontId="38" fillId="8" borderId="45" xfId="0" applyFont="1" applyFill="1" applyBorder="1" applyAlignment="1" applyProtection="1">
      <alignment horizontal="center" vertical="center"/>
      <protection locked="0"/>
    </xf>
    <xf numFmtId="0" fontId="36" fillId="0" borderId="53" xfId="0" applyFont="1" applyFill="1" applyBorder="1" applyProtection="1">
      <protection hidden="1"/>
    </xf>
    <xf numFmtId="171" fontId="31" fillId="5" borderId="59" xfId="0" applyNumberFormat="1" applyFont="1" applyFill="1" applyBorder="1" applyProtection="1">
      <protection hidden="1"/>
    </xf>
    <xf numFmtId="0" fontId="31" fillId="5" borderId="40" xfId="0" applyFont="1" applyFill="1" applyBorder="1" applyAlignment="1" applyProtection="1">
      <alignment vertical="center"/>
      <protection hidden="1"/>
    </xf>
    <xf numFmtId="0" fontId="38" fillId="8" borderId="45" xfId="0" applyFont="1" applyFill="1" applyBorder="1" applyAlignment="1" applyProtection="1">
      <alignment horizontal="center"/>
      <protection locked="0"/>
    </xf>
    <xf numFmtId="10" fontId="100" fillId="5" borderId="0" xfId="6" applyNumberFormat="1" applyFont="1" applyFill="1" applyBorder="1" applyAlignment="1" applyProtection="1">
      <alignment horizontal="center" wrapText="1"/>
      <protection hidden="1"/>
    </xf>
    <xf numFmtId="10" fontId="31" fillId="5" borderId="44" xfId="0" applyNumberFormat="1" applyFont="1" applyFill="1" applyBorder="1" applyAlignment="1" applyProtection="1">
      <alignment horizontal="center" vertical="center"/>
      <protection locked="0"/>
    </xf>
    <xf numFmtId="0" fontId="34" fillId="5" borderId="37" xfId="0" applyFont="1" applyFill="1" applyBorder="1" applyProtection="1">
      <protection hidden="1"/>
    </xf>
    <xf numFmtId="164" fontId="34" fillId="5" borderId="38" xfId="0" applyNumberFormat="1" applyFont="1" applyFill="1" applyBorder="1" applyProtection="1">
      <protection hidden="1"/>
    </xf>
    <xf numFmtId="0" fontId="34" fillId="5" borderId="173" xfId="0" applyFont="1" applyFill="1" applyBorder="1" applyProtection="1">
      <protection hidden="1"/>
    </xf>
    <xf numFmtId="0" fontId="29" fillId="5" borderId="42" xfId="0" applyFont="1" applyFill="1" applyBorder="1" applyProtection="1">
      <protection hidden="1"/>
    </xf>
    <xf numFmtId="0" fontId="29" fillId="5" borderId="44" xfId="0" applyFont="1" applyFill="1" applyBorder="1" applyProtection="1">
      <protection hidden="1"/>
    </xf>
    <xf numFmtId="0" fontId="29" fillId="5" borderId="43" xfId="0" applyFont="1" applyFill="1" applyBorder="1" applyProtection="1">
      <protection hidden="1"/>
    </xf>
    <xf numFmtId="0" fontId="30" fillId="5" borderId="37" xfId="0" applyFont="1" applyFill="1" applyBorder="1" applyAlignment="1" applyProtection="1">
      <protection hidden="1"/>
    </xf>
    <xf numFmtId="165" fontId="34" fillId="5" borderId="82" xfId="0" applyNumberFormat="1" applyFont="1" applyFill="1" applyBorder="1" applyProtection="1">
      <protection hidden="1"/>
    </xf>
    <xf numFmtId="165" fontId="34" fillId="5" borderId="56" xfId="0" applyNumberFormat="1" applyFont="1" applyFill="1" applyBorder="1" applyProtection="1">
      <protection hidden="1"/>
    </xf>
    <xf numFmtId="0" fontId="34" fillId="5" borderId="174" xfId="0" applyFont="1" applyFill="1" applyBorder="1" applyProtection="1">
      <protection hidden="1"/>
    </xf>
    <xf numFmtId="0" fontId="0" fillId="0" borderId="0" xfId="0" applyBorder="1" applyAlignment="1" applyProtection="1">
      <alignment vertical="top" wrapText="1"/>
      <protection hidden="1"/>
    </xf>
    <xf numFmtId="0" fontId="0" fillId="0" borderId="9" xfId="0" applyBorder="1" applyAlignment="1" applyProtection="1">
      <alignment vertical="top" wrapText="1"/>
      <protection hidden="1"/>
    </xf>
    <xf numFmtId="166" fontId="0" fillId="0" borderId="69" xfId="1" applyNumberFormat="1" applyFont="1" applyFill="1" applyBorder="1" applyAlignment="1" applyProtection="1">
      <alignment horizontal="right" vertical="top"/>
      <protection hidden="1"/>
    </xf>
    <xf numFmtId="0" fontId="0" fillId="0" borderId="65" xfId="0" applyBorder="1" applyAlignment="1" applyProtection="1">
      <alignment vertical="top"/>
      <protection hidden="1"/>
    </xf>
    <xf numFmtId="0" fontId="0" fillId="0" borderId="66" xfId="0" applyBorder="1" applyAlignment="1" applyProtection="1">
      <alignment vertical="top"/>
      <protection hidden="1"/>
    </xf>
    <xf numFmtId="166" fontId="0" fillId="0" borderId="89" xfId="1" applyNumberFormat="1" applyFont="1" applyFill="1" applyBorder="1" applyAlignment="1" applyProtection="1">
      <alignment horizontal="right" vertical="top"/>
      <protection hidden="1"/>
    </xf>
    <xf numFmtId="0" fontId="0" fillId="0" borderId="90" xfId="0" applyBorder="1" applyAlignment="1" applyProtection="1">
      <alignment horizontal="left" vertical="top"/>
      <protection hidden="1"/>
    </xf>
    <xf numFmtId="0" fontId="0" fillId="0" borderId="90" xfId="0" applyBorder="1" applyProtection="1">
      <protection hidden="1"/>
    </xf>
    <xf numFmtId="0" fontId="0" fillId="0" borderId="79" xfId="0" applyBorder="1" applyProtection="1">
      <protection hidden="1"/>
    </xf>
    <xf numFmtId="0" fontId="52" fillId="0" borderId="103" xfId="0" applyFont="1" applyBorder="1" applyProtection="1">
      <protection hidden="1"/>
    </xf>
    <xf numFmtId="0" fontId="52" fillId="0" borderId="104" xfId="0" applyFont="1" applyBorder="1" applyProtection="1">
      <protection hidden="1"/>
    </xf>
    <xf numFmtId="164" fontId="29" fillId="0" borderId="104" xfId="0" applyNumberFormat="1" applyFont="1" applyBorder="1" applyAlignment="1" applyProtection="1">
      <alignment horizontal="center"/>
      <protection hidden="1"/>
    </xf>
    <xf numFmtId="0" fontId="29" fillId="0" borderId="105" xfId="0" applyFont="1" applyBorder="1" applyAlignment="1" applyProtection="1">
      <alignment horizontal="center"/>
      <protection hidden="1"/>
    </xf>
    <xf numFmtId="0" fontId="52" fillId="0" borderId="106" xfId="0" applyFont="1" applyBorder="1" applyProtection="1">
      <protection hidden="1"/>
    </xf>
    <xf numFmtId="10" fontId="29" fillId="0" borderId="0" xfId="11" applyNumberFormat="1" applyFont="1" applyBorder="1" applyProtection="1">
      <protection hidden="1"/>
    </xf>
    <xf numFmtId="0" fontId="29" fillId="0" borderId="9" xfId="0" applyFont="1" applyBorder="1" applyProtection="1">
      <protection hidden="1"/>
    </xf>
    <xf numFmtId="0" fontId="29" fillId="0" borderId="107" xfId="0" applyFont="1" applyBorder="1" applyProtection="1">
      <protection hidden="1"/>
    </xf>
    <xf numFmtId="0" fontId="29" fillId="0" borderId="108" xfId="0" applyFont="1" applyBorder="1" applyProtection="1">
      <protection hidden="1"/>
    </xf>
    <xf numFmtId="0" fontId="29" fillId="0" borderId="109" xfId="0" applyFont="1" applyBorder="1" applyProtection="1">
      <protection hidden="1"/>
    </xf>
    <xf numFmtId="168" fontId="52" fillId="0" borderId="116" xfId="0" applyNumberFormat="1" applyFont="1" applyBorder="1" applyAlignment="1" applyProtection="1">
      <alignment horizontal="center"/>
      <protection hidden="1"/>
    </xf>
    <xf numFmtId="168" fontId="52" fillId="0" borderId="117" xfId="0" applyNumberFormat="1" applyFont="1" applyBorder="1" applyAlignment="1" applyProtection="1">
      <alignment horizontal="center"/>
      <protection hidden="1"/>
    </xf>
    <xf numFmtId="168" fontId="52" fillId="0" borderId="118" xfId="0" applyNumberFormat="1" applyFont="1" applyBorder="1" applyAlignment="1" applyProtection="1">
      <alignment horizontal="center"/>
      <protection hidden="1"/>
    </xf>
    <xf numFmtId="0" fontId="29" fillId="6" borderId="113" xfId="0" applyFont="1" applyFill="1" applyBorder="1" applyProtection="1">
      <protection hidden="1"/>
    </xf>
    <xf numFmtId="168" fontId="29" fillId="6" borderId="110" xfId="0" applyNumberFormat="1" applyFont="1" applyFill="1" applyBorder="1" applyProtection="1">
      <protection hidden="1"/>
    </xf>
    <xf numFmtId="168" fontId="29" fillId="6" borderId="93" xfId="0" applyNumberFormat="1" applyFont="1" applyFill="1" applyBorder="1" applyProtection="1">
      <protection hidden="1"/>
    </xf>
    <xf numFmtId="168" fontId="29" fillId="6" borderId="94" xfId="0" applyNumberFormat="1" applyFont="1" applyFill="1" applyBorder="1" applyProtection="1">
      <protection hidden="1"/>
    </xf>
    <xf numFmtId="0" fontId="29" fillId="0" borderId="114" xfId="0" applyFont="1" applyBorder="1" applyProtection="1">
      <protection hidden="1"/>
    </xf>
    <xf numFmtId="0" fontId="29" fillId="6" borderId="114" xfId="0" applyFont="1" applyFill="1" applyBorder="1" applyProtection="1">
      <protection hidden="1"/>
    </xf>
    <xf numFmtId="168" fontId="29" fillId="6" borderId="111" xfId="0" applyNumberFormat="1" applyFont="1" applyFill="1" applyBorder="1" applyProtection="1">
      <protection hidden="1"/>
    </xf>
    <xf numFmtId="168" fontId="29" fillId="6" borderId="4" xfId="0" applyNumberFormat="1" applyFont="1" applyFill="1" applyBorder="1" applyProtection="1">
      <protection hidden="1"/>
    </xf>
    <xf numFmtId="168" fontId="29" fillId="6" borderId="15" xfId="0" applyNumberFormat="1" applyFont="1" applyFill="1" applyBorder="1" applyProtection="1">
      <protection hidden="1"/>
    </xf>
    <xf numFmtId="0" fontId="29" fillId="0" borderId="115" xfId="0" applyFont="1" applyBorder="1" applyProtection="1">
      <protection hidden="1"/>
    </xf>
    <xf numFmtId="9" fontId="29" fillId="0" borderId="0" xfId="0" quotePrefix="1" applyNumberFormat="1" applyFont="1" applyProtection="1">
      <protection hidden="1"/>
    </xf>
    <xf numFmtId="0" fontId="10" fillId="0" borderId="60" xfId="0" applyFont="1" applyFill="1" applyBorder="1" applyAlignment="1" applyProtection="1">
      <alignment horizontal="justify" vertical="top" wrapText="1"/>
      <protection hidden="1"/>
    </xf>
    <xf numFmtId="164" fontId="29" fillId="0" borderId="77" xfId="0" applyNumberFormat="1" applyFont="1" applyFill="1" applyBorder="1" applyProtection="1">
      <protection hidden="1"/>
    </xf>
    <xf numFmtId="0" fontId="29" fillId="5" borderId="33" xfId="0" applyFont="1" applyFill="1" applyBorder="1" applyAlignment="1">
      <alignment horizontal="left" vertical="top" wrapText="1"/>
    </xf>
    <xf numFmtId="10" fontId="29" fillId="5" borderId="4" xfId="0" applyNumberFormat="1" applyFont="1" applyFill="1" applyBorder="1" applyAlignment="1">
      <alignment horizontal="center" vertical="top"/>
    </xf>
    <xf numFmtId="10" fontId="29" fillId="5" borderId="15" xfId="0" applyNumberFormat="1" applyFont="1" applyFill="1" applyBorder="1" applyAlignment="1">
      <alignment horizontal="center" vertical="top"/>
    </xf>
    <xf numFmtId="0" fontId="29" fillId="5" borderId="14" xfId="0" applyFont="1" applyFill="1" applyBorder="1" applyAlignment="1">
      <alignment vertical="center"/>
    </xf>
    <xf numFmtId="0" fontId="29" fillId="5" borderId="16" xfId="0" applyFont="1" applyFill="1" applyBorder="1" applyAlignment="1">
      <alignment vertical="center"/>
    </xf>
    <xf numFmtId="0" fontId="29" fillId="5" borderId="14" xfId="0" applyFont="1" applyFill="1" applyBorder="1" applyAlignment="1">
      <alignment vertical="center" wrapText="1"/>
    </xf>
    <xf numFmtId="6" fontId="29" fillId="0" borderId="111" xfId="0" applyNumberFormat="1" applyFont="1" applyBorder="1" applyProtection="1">
      <protection hidden="1"/>
    </xf>
    <xf numFmtId="6" fontId="29" fillId="0" borderId="4" xfId="0" applyNumberFormat="1" applyFont="1" applyBorder="1" applyProtection="1">
      <protection hidden="1"/>
    </xf>
    <xf numFmtId="6" fontId="29" fillId="0" borderId="15" xfId="0" applyNumberFormat="1" applyFont="1" applyBorder="1" applyProtection="1">
      <protection hidden="1"/>
    </xf>
    <xf numFmtId="6" fontId="29" fillId="0" borderId="112" xfId="0" applyNumberFormat="1" applyFont="1" applyBorder="1" applyProtection="1">
      <protection hidden="1"/>
    </xf>
    <xf numFmtId="6" fontId="29" fillId="0" borderId="34" xfId="0" applyNumberFormat="1" applyFont="1" applyBorder="1" applyProtection="1">
      <protection hidden="1"/>
    </xf>
    <xf numFmtId="6" fontId="29" fillId="0" borderId="17" xfId="0" applyNumberFormat="1" applyFont="1" applyBorder="1" applyProtection="1">
      <protection hidden="1"/>
    </xf>
    <xf numFmtId="0" fontId="30" fillId="5" borderId="129" xfId="0" applyFont="1" applyFill="1" applyBorder="1" applyProtection="1">
      <protection hidden="1"/>
    </xf>
    <xf numFmtId="0" fontId="11" fillId="5" borderId="0" xfId="6" applyFont="1" applyFill="1" applyBorder="1" applyAlignment="1" applyProtection="1">
      <alignment horizontal="center" wrapText="1"/>
      <protection hidden="1"/>
    </xf>
    <xf numFmtId="0" fontId="11" fillId="5" borderId="0" xfId="6" applyFont="1" applyFill="1" applyBorder="1" applyProtection="1">
      <protection hidden="1"/>
    </xf>
    <xf numFmtId="0" fontId="52" fillId="5" borderId="13" xfId="0" applyFont="1" applyFill="1" applyBorder="1" applyAlignment="1" applyProtection="1">
      <alignment horizontal="center"/>
      <protection hidden="1"/>
    </xf>
    <xf numFmtId="0" fontId="29" fillId="5" borderId="15" xfId="0" applyFont="1" applyFill="1" applyBorder="1" applyAlignment="1" applyProtection="1">
      <alignment horizontal="center"/>
      <protection hidden="1"/>
    </xf>
    <xf numFmtId="42" fontId="52" fillId="5" borderId="15" xfId="0" applyNumberFormat="1" applyFont="1" applyFill="1" applyBorder="1" applyAlignment="1" applyProtection="1">
      <alignment horizontal="center"/>
      <protection hidden="1"/>
    </xf>
    <xf numFmtId="0" fontId="52" fillId="5" borderId="17" xfId="0" applyFont="1" applyFill="1" applyBorder="1" applyAlignment="1" applyProtection="1">
      <alignment horizontal="center"/>
      <protection hidden="1"/>
    </xf>
    <xf numFmtId="0" fontId="52" fillId="5" borderId="18" xfId="0" applyFont="1" applyFill="1" applyBorder="1" applyAlignment="1" applyProtection="1">
      <alignment horizontal="center"/>
      <protection hidden="1"/>
    </xf>
    <xf numFmtId="42" fontId="52" fillId="5" borderId="13" xfId="0" applyNumberFormat="1" applyFont="1" applyFill="1" applyBorder="1" applyAlignment="1" applyProtection="1">
      <alignment horizontal="center"/>
      <protection hidden="1"/>
    </xf>
    <xf numFmtId="42" fontId="52" fillId="5" borderId="17" xfId="0" applyNumberFormat="1" applyFont="1" applyFill="1" applyBorder="1" applyAlignment="1" applyProtection="1">
      <alignment horizontal="center"/>
      <protection hidden="1"/>
    </xf>
    <xf numFmtId="0" fontId="52" fillId="5" borderId="0" xfId="0" applyFont="1" applyFill="1" applyBorder="1" applyAlignment="1" applyProtection="1">
      <alignment horizontal="center"/>
      <protection hidden="1"/>
    </xf>
    <xf numFmtId="0" fontId="52" fillId="5" borderId="7" xfId="0" applyFont="1" applyFill="1" applyBorder="1" applyAlignment="1" applyProtection="1">
      <alignment horizontal="center"/>
      <protection hidden="1"/>
    </xf>
    <xf numFmtId="0" fontId="29" fillId="5" borderId="11" xfId="0" applyFont="1" applyFill="1" applyBorder="1" applyProtection="1">
      <protection hidden="1"/>
    </xf>
    <xf numFmtId="0" fontId="52" fillId="5" borderId="20" xfId="0" applyFont="1" applyFill="1" applyBorder="1" applyAlignment="1" applyProtection="1">
      <alignment horizontal="center"/>
      <protection hidden="1"/>
    </xf>
    <xf numFmtId="0" fontId="29" fillId="5" borderId="15" xfId="0" applyFont="1" applyFill="1" applyBorder="1" applyProtection="1">
      <protection hidden="1"/>
    </xf>
    <xf numFmtId="0" fontId="43" fillId="5" borderId="7" xfId="0" applyFont="1" applyFill="1" applyBorder="1" applyAlignment="1" applyProtection="1">
      <alignment horizontal="left"/>
      <protection hidden="1"/>
    </xf>
    <xf numFmtId="10" fontId="54" fillId="5" borderId="13" xfId="0" applyNumberFormat="1" applyFont="1" applyFill="1" applyBorder="1" applyProtection="1">
      <protection hidden="1"/>
    </xf>
    <xf numFmtId="10" fontId="54" fillId="5" borderId="15" xfId="0" applyNumberFormat="1" applyFont="1" applyFill="1" applyBorder="1" applyProtection="1">
      <protection hidden="1"/>
    </xf>
    <xf numFmtId="10" fontId="54" fillId="5" borderId="17" xfId="0" applyNumberFormat="1" applyFont="1" applyFill="1" applyBorder="1" applyProtection="1">
      <protection hidden="1"/>
    </xf>
    <xf numFmtId="0" fontId="53" fillId="5" borderId="9" xfId="0" applyFont="1" applyFill="1" applyBorder="1" applyProtection="1">
      <protection hidden="1"/>
    </xf>
    <xf numFmtId="42" fontId="54" fillId="5" borderId="13" xfId="0" applyNumberFormat="1" applyFont="1" applyFill="1" applyBorder="1" applyAlignment="1" applyProtection="1">
      <alignment horizontal="center"/>
      <protection hidden="1"/>
    </xf>
    <xf numFmtId="42" fontId="54" fillId="5" borderId="17" xfId="0" applyNumberFormat="1" applyFont="1" applyFill="1" applyBorder="1" applyAlignment="1" applyProtection="1">
      <alignment horizontal="center"/>
      <protection hidden="1"/>
    </xf>
    <xf numFmtId="0" fontId="28" fillId="5" borderId="0" xfId="0" applyFont="1" applyFill="1" applyBorder="1" applyAlignment="1" applyProtection="1">
      <alignment horizontal="center" vertical="center"/>
      <protection hidden="1"/>
    </xf>
    <xf numFmtId="0" fontId="16" fillId="5" borderId="0" xfId="6" applyFont="1" applyFill="1" applyProtection="1">
      <protection hidden="1"/>
    </xf>
    <xf numFmtId="0" fontId="4" fillId="5" borderId="0" xfId="5" applyFont="1" applyFill="1" applyBorder="1" applyAlignment="1" applyProtection="1">
      <protection hidden="1"/>
    </xf>
    <xf numFmtId="0" fontId="4" fillId="5" borderId="0" xfId="6" applyFont="1" applyFill="1" applyBorder="1" applyAlignment="1" applyProtection="1">
      <alignment horizontal="right"/>
      <protection hidden="1"/>
    </xf>
    <xf numFmtId="10" fontId="11" fillId="5" borderId="0" xfId="6" applyNumberFormat="1" applyFont="1" applyFill="1" applyBorder="1" applyAlignment="1" applyProtection="1">
      <alignment horizontal="center" wrapText="1"/>
      <protection hidden="1"/>
    </xf>
    <xf numFmtId="10" fontId="80" fillId="5" borderId="0" xfId="6" applyNumberFormat="1" applyFont="1" applyFill="1" applyBorder="1" applyAlignment="1" applyProtection="1">
      <alignment horizontal="center" wrapText="1"/>
      <protection hidden="1"/>
    </xf>
    <xf numFmtId="10" fontId="12" fillId="5" borderId="0" xfId="6" applyNumberFormat="1" applyFont="1" applyFill="1" applyBorder="1" applyAlignment="1" applyProtection="1">
      <alignment horizontal="center"/>
      <protection hidden="1"/>
    </xf>
    <xf numFmtId="0" fontId="67" fillId="5" borderId="0" xfId="6" applyFont="1" applyFill="1" applyAlignment="1" applyProtection="1">
      <alignment vertical="center"/>
      <protection hidden="1"/>
    </xf>
    <xf numFmtId="0" fontId="13" fillId="5" borderId="0" xfId="7" quotePrefix="1" applyFont="1" applyFill="1" applyAlignment="1" applyProtection="1">
      <alignment horizontal="right" vertical="top" wrapText="1"/>
      <protection hidden="1"/>
    </xf>
    <xf numFmtId="0" fontId="4" fillId="5" borderId="0" xfId="6" applyFont="1" applyFill="1" applyAlignment="1" applyProtection="1">
      <alignment wrapText="1"/>
      <protection hidden="1"/>
    </xf>
    <xf numFmtId="0" fontId="67" fillId="5" borderId="0" xfId="6" applyFont="1" applyFill="1" applyAlignment="1" applyProtection="1">
      <alignment wrapText="1"/>
      <protection hidden="1"/>
    </xf>
    <xf numFmtId="0" fontId="4" fillId="5" borderId="0" xfId="6" applyFont="1" applyFill="1" applyBorder="1" applyAlignment="1" applyProtection="1">
      <alignment wrapText="1"/>
      <protection hidden="1"/>
    </xf>
    <xf numFmtId="0" fontId="102" fillId="5" borderId="0" xfId="6" applyFont="1" applyFill="1" applyProtection="1">
      <protection hidden="1"/>
    </xf>
    <xf numFmtId="0" fontId="39" fillId="5" borderId="0" xfId="6" applyFont="1" applyFill="1" applyProtection="1">
      <protection hidden="1"/>
    </xf>
    <xf numFmtId="0" fontId="39" fillId="5" borderId="0" xfId="6" applyFont="1" applyFill="1" applyAlignment="1" applyProtection="1">
      <alignment vertical="center"/>
      <protection hidden="1"/>
    </xf>
    <xf numFmtId="0" fontId="39" fillId="5" borderId="0" xfId="6" applyFont="1" applyFill="1" applyAlignment="1" applyProtection="1">
      <alignment horizontal="left"/>
      <protection hidden="1"/>
    </xf>
    <xf numFmtId="3" fontId="39" fillId="5" borderId="0" xfId="6" applyNumberFormat="1" applyFont="1" applyFill="1" applyProtection="1">
      <protection hidden="1"/>
    </xf>
    <xf numFmtId="0" fontId="39" fillId="5" borderId="0" xfId="6" applyFont="1" applyFill="1" applyAlignment="1" applyProtection="1">
      <alignment horizontal="center"/>
      <protection hidden="1"/>
    </xf>
    <xf numFmtId="3" fontId="39" fillId="5" borderId="0" xfId="6" applyNumberFormat="1" applyFont="1" applyFill="1" applyBorder="1" applyAlignment="1" applyProtection="1">
      <alignment vertical="center"/>
      <protection hidden="1"/>
    </xf>
    <xf numFmtId="10" fontId="39" fillId="5" borderId="0" xfId="11" applyNumberFormat="1" applyFont="1" applyFill="1" applyAlignment="1" applyProtection="1">
      <alignment horizontal="center"/>
      <protection hidden="1"/>
    </xf>
    <xf numFmtId="0" fontId="42" fillId="5" borderId="0" xfId="6" applyFont="1" applyFill="1" applyAlignment="1" applyProtection="1">
      <alignment horizontal="right" vertical="center"/>
      <protection hidden="1"/>
    </xf>
    <xf numFmtId="10" fontId="42" fillId="5" borderId="0" xfId="11" applyNumberFormat="1" applyFont="1" applyFill="1" applyAlignment="1" applyProtection="1">
      <alignment vertical="center"/>
      <protection hidden="1"/>
    </xf>
    <xf numFmtId="14" fontId="39" fillId="24" borderId="0" xfId="6" applyNumberFormat="1" applyFont="1" applyFill="1" applyAlignment="1" applyProtection="1">
      <alignment horizontal="center"/>
      <protection hidden="1"/>
    </xf>
    <xf numFmtId="10" fontId="42" fillId="24" borderId="0" xfId="6" applyNumberFormat="1" applyFont="1" applyFill="1" applyProtection="1">
      <protection hidden="1"/>
    </xf>
    <xf numFmtId="10" fontId="4" fillId="5" borderId="0" xfId="12" applyNumberFormat="1" applyFont="1" applyFill="1" applyBorder="1" applyAlignment="1" applyProtection="1">
      <alignment horizontal="center" vertical="top"/>
      <protection hidden="1"/>
    </xf>
    <xf numFmtId="43" fontId="34" fillId="5" borderId="0" xfId="0" applyNumberFormat="1" applyFont="1" applyFill="1" applyAlignment="1" applyProtection="1">
      <alignment horizontal="right"/>
      <protection hidden="1"/>
    </xf>
    <xf numFmtId="164" fontId="4" fillId="5" borderId="1" xfId="5" applyNumberFormat="1" applyFont="1" applyFill="1" applyBorder="1" applyAlignment="1" applyProtection="1">
      <alignment vertical="center" wrapText="1"/>
      <protection hidden="1"/>
    </xf>
    <xf numFmtId="0" fontId="31" fillId="5" borderId="40" xfId="0" applyFont="1" applyFill="1" applyBorder="1" applyAlignment="1" applyProtection="1">
      <alignment horizontal="center" vertical="center"/>
      <protection hidden="1"/>
    </xf>
    <xf numFmtId="10" fontId="28" fillId="5" borderId="0" xfId="11" applyNumberFormat="1" applyFont="1" applyFill="1" applyBorder="1" applyAlignment="1" applyProtection="1">
      <alignment horizontal="center" vertical="center"/>
      <protection hidden="1"/>
    </xf>
    <xf numFmtId="10" fontId="21" fillId="21" borderId="23" xfId="10" applyNumberFormat="1" applyFont="1" applyFill="1" applyBorder="1" applyAlignment="1">
      <alignment vertical="top" wrapText="1"/>
    </xf>
    <xf numFmtId="0" fontId="103" fillId="22" borderId="0" xfId="0" applyFont="1" applyFill="1"/>
    <xf numFmtId="0" fontId="0" fillId="22" borderId="0" xfId="0" applyFill="1"/>
    <xf numFmtId="0" fontId="104" fillId="21" borderId="0" xfId="0" applyFont="1" applyFill="1" applyBorder="1" applyAlignment="1"/>
    <xf numFmtId="0" fontId="71" fillId="21" borderId="0" xfId="0" applyFont="1" applyFill="1"/>
    <xf numFmtId="0" fontId="104" fillId="21" borderId="100" xfId="0" applyFont="1" applyFill="1" applyBorder="1" applyAlignment="1"/>
    <xf numFmtId="9" fontId="71" fillId="21" borderId="0" xfId="0" applyNumberFormat="1" applyFont="1" applyFill="1"/>
    <xf numFmtId="166" fontId="21" fillId="21" borderId="23" xfId="1" applyNumberFormat="1" applyFont="1" applyFill="1" applyBorder="1" applyAlignment="1">
      <alignment horizontal="center" vertical="top" wrapText="1"/>
    </xf>
    <xf numFmtId="168" fontId="21" fillId="21" borderId="23" xfId="11" applyNumberFormat="1" applyFont="1" applyFill="1" applyBorder="1" applyAlignment="1">
      <alignment horizontal="center" vertical="top" wrapText="1"/>
    </xf>
    <xf numFmtId="0" fontId="21" fillId="21" borderId="23" xfId="10" applyFont="1" applyFill="1" applyBorder="1" applyAlignment="1">
      <alignment vertical="top" wrapText="1"/>
    </xf>
    <xf numFmtId="0" fontId="21" fillId="21" borderId="24" xfId="10" applyFont="1" applyFill="1" applyBorder="1" applyAlignment="1">
      <alignment vertical="top" wrapText="1"/>
    </xf>
    <xf numFmtId="166" fontId="21" fillId="21" borderId="24" xfId="1" applyNumberFormat="1" applyFont="1" applyFill="1" applyBorder="1" applyAlignment="1">
      <alignment horizontal="center" vertical="top" wrapText="1"/>
    </xf>
    <xf numFmtId="0" fontId="21" fillId="14" borderId="192" xfId="10" applyFont="1" applyFill="1" applyBorder="1" applyAlignment="1">
      <alignment vertical="top" wrapText="1"/>
    </xf>
    <xf numFmtId="10" fontId="21" fillId="14" borderId="192" xfId="10" applyNumberFormat="1" applyFont="1" applyFill="1" applyBorder="1" applyAlignment="1">
      <alignment horizontal="center" vertical="top" wrapText="1"/>
    </xf>
    <xf numFmtId="9" fontId="87" fillId="21" borderId="0" xfId="0" applyNumberFormat="1" applyFont="1" applyFill="1"/>
    <xf numFmtId="9" fontId="103" fillId="25" borderId="0" xfId="0" applyNumberFormat="1" applyFont="1" applyFill="1"/>
    <xf numFmtId="0" fontId="0" fillId="0" borderId="193" xfId="0" applyBorder="1"/>
    <xf numFmtId="10" fontId="0" fillId="21" borderId="194" xfId="0" applyNumberFormat="1" applyFill="1" applyBorder="1"/>
    <xf numFmtId="0" fontId="0" fillId="0" borderId="195" xfId="0" applyBorder="1"/>
    <xf numFmtId="166" fontId="25" fillId="21" borderId="196" xfId="1" applyNumberFormat="1" applyFont="1" applyFill="1" applyBorder="1"/>
    <xf numFmtId="0" fontId="0" fillId="0" borderId="197" xfId="0" applyBorder="1"/>
    <xf numFmtId="0" fontId="0" fillId="0" borderId="198" xfId="0" applyBorder="1"/>
    <xf numFmtId="168" fontId="25" fillId="21" borderId="199" xfId="11" applyNumberFormat="1" applyFont="1" applyFill="1" applyBorder="1"/>
    <xf numFmtId="0" fontId="103" fillId="26" borderId="0" xfId="0" applyFont="1" applyFill="1" applyBorder="1"/>
    <xf numFmtId="0" fontId="85" fillId="26" borderId="0" xfId="0" applyFont="1" applyFill="1" applyBorder="1"/>
    <xf numFmtId="0" fontId="26" fillId="0" borderId="195" xfId="0" applyFont="1" applyFill="1" applyBorder="1"/>
    <xf numFmtId="0" fontId="0" fillId="0" borderId="196" xfId="0" applyBorder="1"/>
    <xf numFmtId="0" fontId="106" fillId="0" borderId="0" xfId="0" applyFont="1" applyFill="1" applyBorder="1" applyAlignment="1">
      <alignment horizontal="center"/>
    </xf>
    <xf numFmtId="10" fontId="106" fillId="0" borderId="0" xfId="11" applyNumberFormat="1" applyFont="1" applyFill="1" applyBorder="1" applyAlignment="1">
      <alignment horizontal="center"/>
    </xf>
    <xf numFmtId="166" fontId="106" fillId="0" borderId="0" xfId="1" applyNumberFormat="1" applyFont="1" applyFill="1" applyBorder="1" applyAlignment="1">
      <alignment horizontal="center"/>
    </xf>
    <xf numFmtId="168" fontId="106" fillId="0" borderId="0" xfId="11" applyNumberFormat="1" applyFont="1" applyFill="1" applyBorder="1" applyAlignment="1">
      <alignment horizontal="center"/>
    </xf>
    <xf numFmtId="10" fontId="106" fillId="0" borderId="0" xfId="0" applyNumberFormat="1" applyFont="1" applyFill="1" applyBorder="1" applyAlignment="1">
      <alignment horizontal="center"/>
    </xf>
    <xf numFmtId="166" fontId="106" fillId="0" borderId="196" xfId="1" applyNumberFormat="1" applyFont="1" applyFill="1" applyBorder="1" applyAlignment="1">
      <alignment horizontal="center"/>
    </xf>
    <xf numFmtId="0" fontId="106" fillId="0" borderId="0" xfId="0" applyFont="1" applyBorder="1" applyAlignment="1">
      <alignment horizontal="center"/>
    </xf>
    <xf numFmtId="0" fontId="106" fillId="14" borderId="0" xfId="0" applyFont="1" applyFill="1" applyBorder="1" applyAlignment="1">
      <alignment horizontal="center"/>
    </xf>
    <xf numFmtId="0" fontId="0" fillId="14" borderId="198" xfId="0" applyFill="1" applyBorder="1" applyAlignment="1">
      <alignment horizontal="center"/>
    </xf>
    <xf numFmtId="0" fontId="106" fillId="0" borderId="198" xfId="0" applyFont="1" applyBorder="1" applyAlignment="1">
      <alignment horizontal="center"/>
    </xf>
    <xf numFmtId="168" fontId="106" fillId="0" borderId="0" xfId="11" applyNumberFormat="1" applyFont="1" applyBorder="1" applyAlignment="1">
      <alignment horizontal="center"/>
    </xf>
    <xf numFmtId="168" fontId="106" fillId="0" borderId="198" xfId="11" applyNumberFormat="1" applyFont="1" applyBorder="1" applyAlignment="1">
      <alignment horizontal="center"/>
    </xf>
    <xf numFmtId="10" fontId="106" fillId="0" borderId="0" xfId="11" applyNumberFormat="1" applyFont="1" applyBorder="1" applyAlignment="1">
      <alignment horizontal="center"/>
    </xf>
    <xf numFmtId="10" fontId="106" fillId="0" borderId="198" xfId="11" applyNumberFormat="1" applyFont="1" applyBorder="1" applyAlignment="1">
      <alignment horizontal="center"/>
    </xf>
    <xf numFmtId="166" fontId="106" fillId="0" borderId="198" xfId="1" applyNumberFormat="1" applyFont="1" applyFill="1" applyBorder="1" applyAlignment="1">
      <alignment horizontal="center"/>
    </xf>
    <xf numFmtId="166" fontId="106" fillId="0" borderId="199" xfId="1" applyNumberFormat="1" applyFont="1" applyFill="1" applyBorder="1" applyAlignment="1">
      <alignment horizontal="center"/>
    </xf>
    <xf numFmtId="0" fontId="85" fillId="25" borderId="203" xfId="0" applyFont="1" applyFill="1" applyBorder="1"/>
    <xf numFmtId="0" fontId="85" fillId="25" borderId="194" xfId="0" applyFont="1" applyFill="1" applyBorder="1"/>
    <xf numFmtId="0" fontId="0" fillId="0" borderId="0" xfId="0" applyBorder="1" applyAlignment="1">
      <alignment horizontal="right"/>
    </xf>
    <xf numFmtId="173" fontId="106" fillId="0" borderId="0" xfId="1" applyNumberFormat="1" applyFont="1" applyFill="1" applyBorder="1" applyAlignment="1">
      <alignment horizontal="right"/>
    </xf>
    <xf numFmtId="173" fontId="106" fillId="0" borderId="198" xfId="1" applyNumberFormat="1" applyFont="1" applyFill="1" applyBorder="1" applyAlignment="1">
      <alignment horizontal="right"/>
    </xf>
    <xf numFmtId="0" fontId="0" fillId="0" borderId="200" xfId="0" applyFill="1" applyBorder="1" applyAlignment="1">
      <alignment horizontal="center"/>
    </xf>
    <xf numFmtId="0" fontId="0" fillId="0" borderId="193" xfId="0" applyBorder="1" applyAlignment="1">
      <alignment horizontal="center"/>
    </xf>
    <xf numFmtId="0" fontId="0" fillId="0" borderId="201" xfId="0" applyFill="1" applyBorder="1" applyAlignment="1">
      <alignment horizontal="center"/>
    </xf>
    <xf numFmtId="0" fontId="0" fillId="0" borderId="202" xfId="0" applyFill="1" applyBorder="1" applyAlignment="1">
      <alignment horizontal="center"/>
    </xf>
    <xf numFmtId="2" fontId="0" fillId="0" borderId="0" xfId="0" applyNumberFormat="1" applyBorder="1" applyAlignment="1">
      <alignment horizontal="right"/>
    </xf>
    <xf numFmtId="2" fontId="0" fillId="0" borderId="198" xfId="0" applyNumberFormat="1" applyBorder="1" applyAlignment="1">
      <alignment horizontal="right"/>
    </xf>
    <xf numFmtId="0" fontId="108" fillId="0" borderId="204" xfId="0" applyFont="1" applyBorder="1" applyAlignment="1">
      <alignment horizontal="center"/>
    </xf>
    <xf numFmtId="0" fontId="108" fillId="0" borderId="205" xfId="0" applyFont="1" applyBorder="1" applyAlignment="1">
      <alignment horizontal="center"/>
    </xf>
    <xf numFmtId="0" fontId="108" fillId="0" borderId="106" xfId="0" applyFont="1" applyBorder="1" applyAlignment="1">
      <alignment horizontal="center"/>
    </xf>
    <xf numFmtId="0" fontId="108" fillId="0" borderId="9" xfId="0" applyFont="1" applyBorder="1" applyAlignment="1">
      <alignment horizontal="center"/>
    </xf>
    <xf numFmtId="0" fontId="108" fillId="0" borderId="10" xfId="0" applyFont="1" applyBorder="1" applyAlignment="1">
      <alignment horizontal="center"/>
    </xf>
    <xf numFmtId="0" fontId="108" fillId="0" borderId="11" xfId="0" applyFont="1" applyBorder="1" applyAlignment="1">
      <alignment horizontal="center"/>
    </xf>
    <xf numFmtId="10" fontId="108" fillId="0" borderId="9" xfId="0" applyNumberFormat="1" applyFont="1" applyBorder="1" applyAlignment="1">
      <alignment horizontal="center"/>
    </xf>
    <xf numFmtId="10" fontId="108" fillId="0" borderId="11" xfId="0" applyNumberFormat="1" applyFont="1" applyBorder="1" applyAlignment="1">
      <alignment horizontal="center"/>
    </xf>
    <xf numFmtId="10" fontId="110" fillId="5" borderId="0" xfId="11" applyNumberFormat="1" applyFont="1" applyFill="1" applyProtection="1">
      <protection hidden="1"/>
    </xf>
    <xf numFmtId="0" fontId="110" fillId="5" borderId="0" xfId="0" applyFont="1" applyFill="1" applyProtection="1">
      <protection hidden="1"/>
    </xf>
    <xf numFmtId="0" fontId="29" fillId="5" borderId="104" xfId="0" applyFont="1" applyFill="1" applyBorder="1" applyProtection="1">
      <protection hidden="1"/>
    </xf>
    <xf numFmtId="0" fontId="30" fillId="5" borderId="106" xfId="0" applyFont="1" applyFill="1" applyBorder="1" applyProtection="1">
      <protection hidden="1"/>
    </xf>
    <xf numFmtId="0" fontId="29" fillId="5" borderId="26" xfId="0" applyFont="1" applyFill="1" applyBorder="1" applyProtection="1">
      <protection hidden="1"/>
    </xf>
    <xf numFmtId="175" fontId="18" fillId="0" borderId="0" xfId="8" applyNumberFormat="1" applyFont="1" applyFill="1" applyBorder="1" applyAlignment="1" applyProtection="1">
      <alignment vertical="center" wrapText="1"/>
      <protection hidden="1"/>
    </xf>
    <xf numFmtId="0" fontId="31" fillId="5" borderId="206" xfId="0" applyFont="1" applyFill="1" applyBorder="1" applyProtection="1">
      <protection hidden="1"/>
    </xf>
    <xf numFmtId="165" fontId="31" fillId="5" borderId="58" xfId="0" applyNumberFormat="1" applyFont="1" applyFill="1" applyBorder="1" applyProtection="1">
      <protection hidden="1"/>
    </xf>
    <xf numFmtId="0" fontId="31" fillId="5" borderId="207" xfId="0" applyFont="1" applyFill="1" applyBorder="1" applyProtection="1">
      <protection hidden="1"/>
    </xf>
    <xf numFmtId="0" fontId="74" fillId="5" borderId="40" xfId="0" applyFont="1" applyFill="1" applyBorder="1" applyProtection="1">
      <protection hidden="1"/>
    </xf>
    <xf numFmtId="10" fontId="76" fillId="5" borderId="0" xfId="0" applyNumberFormat="1" applyFont="1" applyFill="1" applyBorder="1" applyProtection="1">
      <protection hidden="1"/>
    </xf>
    <xf numFmtId="0" fontId="31" fillId="5" borderId="33" xfId="0" applyFont="1" applyFill="1" applyBorder="1" applyProtection="1">
      <protection hidden="1"/>
    </xf>
    <xf numFmtId="0" fontId="29" fillId="5" borderId="1" xfId="0" applyFont="1" applyFill="1" applyBorder="1" applyProtection="1">
      <protection hidden="1"/>
    </xf>
    <xf numFmtId="165" fontId="30" fillId="5" borderId="111" xfId="0" applyNumberFormat="1" applyFont="1" applyFill="1" applyBorder="1" applyProtection="1">
      <protection hidden="1"/>
    </xf>
    <xf numFmtId="0" fontId="30" fillId="5" borderId="103" xfId="0" applyFont="1" applyFill="1" applyBorder="1" applyProtection="1">
      <protection hidden="1"/>
    </xf>
    <xf numFmtId="165" fontId="30" fillId="5" borderId="105" xfId="0" applyNumberFormat="1" applyFont="1" applyFill="1" applyBorder="1" applyProtection="1">
      <protection hidden="1"/>
    </xf>
    <xf numFmtId="165" fontId="30" fillId="5" borderId="9" xfId="0" applyNumberFormat="1" applyFont="1" applyFill="1" applyBorder="1" applyProtection="1">
      <protection hidden="1"/>
    </xf>
    <xf numFmtId="0" fontId="30" fillId="5" borderId="10" xfId="0" applyFont="1" applyFill="1" applyBorder="1" applyProtection="1">
      <protection hidden="1"/>
    </xf>
    <xf numFmtId="165" fontId="30" fillId="5" borderId="11" xfId="0" applyNumberFormat="1" applyFont="1" applyFill="1" applyBorder="1" applyProtection="1">
      <protection hidden="1"/>
    </xf>
    <xf numFmtId="0" fontId="34" fillId="5" borderId="0" xfId="0" applyFont="1" applyFill="1" applyAlignment="1" applyProtection="1">
      <alignment horizontal="right" wrapText="1"/>
      <protection hidden="1"/>
    </xf>
    <xf numFmtId="0" fontId="113" fillId="5" borderId="0" xfId="0" applyFont="1" applyFill="1" applyAlignment="1" applyProtection="1">
      <alignment horizontal="center" wrapText="1"/>
      <protection hidden="1"/>
    </xf>
    <xf numFmtId="0" fontId="111" fillId="5" borderId="0" xfId="0" applyFont="1" applyFill="1" applyAlignment="1" applyProtection="1">
      <alignment horizontal="center"/>
      <protection hidden="1"/>
    </xf>
    <xf numFmtId="10" fontId="111" fillId="8" borderId="0" xfId="0" applyNumberFormat="1" applyFont="1" applyFill="1" applyAlignment="1" applyProtection="1">
      <alignment horizontal="center"/>
      <protection hidden="1"/>
    </xf>
    <xf numFmtId="165" fontId="111" fillId="5" borderId="0" xfId="0" applyNumberFormat="1" applyFont="1" applyFill="1" applyAlignment="1" applyProtection="1">
      <alignment horizontal="center"/>
      <protection hidden="1"/>
    </xf>
    <xf numFmtId="6" fontId="111" fillId="5" borderId="0" xfId="0" applyNumberFormat="1" applyFont="1" applyFill="1" applyAlignment="1" applyProtection="1">
      <alignment horizontal="center"/>
      <protection hidden="1"/>
    </xf>
    <xf numFmtId="0" fontId="34" fillId="5" borderId="0" xfId="0" applyFont="1" applyFill="1" applyAlignment="1" applyProtection="1">
      <alignment horizontal="left"/>
      <protection hidden="1"/>
    </xf>
    <xf numFmtId="10" fontId="42" fillId="27" borderId="0" xfId="0" applyNumberFormat="1" applyFont="1" applyFill="1" applyAlignment="1" applyProtection="1">
      <alignment horizontal="center"/>
      <protection hidden="1"/>
    </xf>
    <xf numFmtId="0" fontId="110" fillId="5" borderId="0" xfId="0" applyFont="1" applyFill="1" applyBorder="1" applyProtection="1">
      <protection hidden="1"/>
    </xf>
    <xf numFmtId="0" fontId="107" fillId="5" borderId="2" xfId="0" applyFont="1" applyFill="1" applyBorder="1" applyAlignment="1" applyProtection="1">
      <alignment horizontal="center"/>
      <protection hidden="1"/>
    </xf>
    <xf numFmtId="0" fontId="107" fillId="5" borderId="0" xfId="0" applyFont="1" applyFill="1" applyBorder="1" applyAlignment="1" applyProtection="1">
      <alignment horizontal="center"/>
      <protection hidden="1"/>
    </xf>
    <xf numFmtId="2" fontId="110" fillId="5" borderId="0" xfId="0" applyNumberFormat="1" applyFont="1" applyFill="1" applyBorder="1" applyProtection="1">
      <protection hidden="1"/>
    </xf>
    <xf numFmtId="10" fontId="114" fillId="5" borderId="0" xfId="0" applyNumberFormat="1" applyFont="1" applyFill="1" applyBorder="1" applyAlignment="1" applyProtection="1">
      <alignment horizontal="center"/>
      <protection hidden="1"/>
    </xf>
    <xf numFmtId="10" fontId="110" fillId="5" borderId="0" xfId="0" applyNumberFormat="1" applyFont="1" applyFill="1" applyBorder="1" applyAlignment="1" applyProtection="1">
      <alignment horizontal="center" vertical="center"/>
      <protection hidden="1"/>
    </xf>
    <xf numFmtId="0" fontId="110" fillId="5" borderId="0" xfId="0" applyFont="1" applyFill="1" applyBorder="1" applyAlignment="1" applyProtection="1">
      <alignment horizontal="center" vertical="center"/>
      <protection hidden="1"/>
    </xf>
    <xf numFmtId="0" fontId="110" fillId="5" borderId="0" xfId="0" applyFont="1" applyFill="1" applyBorder="1" applyAlignment="1" applyProtection="1">
      <alignment vertical="center"/>
      <protection hidden="1"/>
    </xf>
    <xf numFmtId="2" fontId="107" fillId="5" borderId="0" xfId="0" applyNumberFormat="1" applyFont="1" applyFill="1" applyBorder="1" applyAlignment="1" applyProtection="1">
      <alignment horizontal="center" vertical="center"/>
      <protection hidden="1"/>
    </xf>
    <xf numFmtId="10" fontId="107" fillId="5" borderId="0" xfId="0" applyNumberFormat="1" applyFont="1" applyFill="1" applyBorder="1" applyAlignment="1" applyProtection="1">
      <alignment horizontal="center"/>
      <protection hidden="1"/>
    </xf>
    <xf numFmtId="164" fontId="114" fillId="5" borderId="0" xfId="0" applyNumberFormat="1" applyFont="1" applyFill="1" applyBorder="1" applyAlignment="1" applyProtection="1">
      <alignment horizontal="center" vertical="center"/>
      <protection hidden="1"/>
    </xf>
    <xf numFmtId="0" fontId="35" fillId="5" borderId="44" xfId="0" applyFont="1" applyFill="1" applyBorder="1" applyProtection="1">
      <protection hidden="1"/>
    </xf>
    <xf numFmtId="10" fontId="34" fillId="5" borderId="44" xfId="11" applyNumberFormat="1" applyFont="1" applyFill="1" applyBorder="1" applyProtection="1">
      <protection hidden="1"/>
    </xf>
    <xf numFmtId="0" fontId="99" fillId="5" borderId="0" xfId="0" applyFont="1" applyFill="1" applyAlignment="1" applyProtection="1">
      <alignment vertical="top" wrapText="1"/>
      <protection hidden="1"/>
    </xf>
    <xf numFmtId="0" fontId="39" fillId="25" borderId="0" xfId="0" applyFont="1" applyFill="1" applyBorder="1" applyProtection="1">
      <protection hidden="1"/>
    </xf>
    <xf numFmtId="165" fontId="39" fillId="25" borderId="0" xfId="0" applyNumberFormat="1" applyFont="1" applyFill="1" applyBorder="1" applyProtection="1">
      <protection hidden="1"/>
    </xf>
    <xf numFmtId="0" fontId="39" fillId="25" borderId="0" xfId="0" applyFont="1" applyFill="1" applyProtection="1">
      <protection hidden="1"/>
    </xf>
    <xf numFmtId="10" fontId="40" fillId="5" borderId="0" xfId="0" applyNumberFormat="1" applyFont="1" applyFill="1" applyProtection="1">
      <protection hidden="1"/>
    </xf>
    <xf numFmtId="43" fontId="40" fillId="5" borderId="0" xfId="0" applyNumberFormat="1" applyFont="1" applyFill="1" applyProtection="1">
      <protection hidden="1"/>
    </xf>
    <xf numFmtId="8" fontId="40" fillId="5" borderId="0" xfId="0" applyNumberFormat="1" applyFont="1" applyFill="1" applyProtection="1">
      <protection hidden="1"/>
    </xf>
    <xf numFmtId="165" fontId="39" fillId="25" borderId="0" xfId="0" applyNumberFormat="1" applyFont="1" applyFill="1" applyAlignment="1" applyProtection="1">
      <alignment horizontal="right"/>
      <protection hidden="1"/>
    </xf>
    <xf numFmtId="0" fontId="39" fillId="22" borderId="208" xfId="0" applyFont="1" applyFill="1" applyBorder="1" applyAlignment="1" applyProtection="1">
      <alignment horizontal="center"/>
      <protection hidden="1"/>
    </xf>
    <xf numFmtId="0" fontId="39" fillId="22" borderId="209" xfId="0" applyFont="1" applyFill="1" applyBorder="1" applyAlignment="1" applyProtection="1">
      <alignment horizontal="center"/>
      <protection hidden="1"/>
    </xf>
    <xf numFmtId="0" fontId="31" fillId="5" borderId="82" xfId="0" applyFont="1" applyFill="1" applyBorder="1" applyAlignment="1" applyProtection="1">
      <alignment vertical="center" wrapText="1"/>
      <protection hidden="1"/>
    </xf>
    <xf numFmtId="165" fontId="31" fillId="5" borderId="56" xfId="0" applyNumberFormat="1" applyFont="1" applyFill="1" applyBorder="1" applyAlignment="1" applyProtection="1">
      <alignment vertical="center" wrapText="1"/>
      <protection hidden="1"/>
    </xf>
    <xf numFmtId="0" fontId="31" fillId="5" borderId="174" xfId="0" applyFont="1" applyFill="1" applyBorder="1" applyAlignment="1" applyProtection="1">
      <alignment vertical="center" wrapText="1"/>
      <protection hidden="1"/>
    </xf>
    <xf numFmtId="0" fontId="51" fillId="5" borderId="42" xfId="0" applyFont="1" applyFill="1" applyBorder="1" applyAlignment="1" applyProtection="1">
      <alignment vertical="center" wrapText="1"/>
      <protection hidden="1"/>
    </xf>
    <xf numFmtId="0" fontId="51" fillId="5" borderId="44" xfId="0" applyFont="1" applyFill="1" applyBorder="1" applyAlignment="1" applyProtection="1">
      <alignment vertical="center" wrapText="1"/>
      <protection hidden="1"/>
    </xf>
    <xf numFmtId="0" fontId="34" fillId="5" borderId="43" xfId="0" applyFont="1" applyFill="1" applyBorder="1" applyProtection="1">
      <protection hidden="1"/>
    </xf>
    <xf numFmtId="165" fontId="31" fillId="5" borderId="56" xfId="0" applyNumberFormat="1" applyFont="1" applyFill="1" applyBorder="1" applyProtection="1">
      <protection hidden="1"/>
    </xf>
    <xf numFmtId="0" fontId="38" fillId="8" borderId="45" xfId="0" applyNumberFormat="1" applyFont="1" applyFill="1" applyBorder="1" applyAlignment="1" applyProtection="1">
      <alignment horizontal="center" vertical="center"/>
      <protection locked="0"/>
    </xf>
    <xf numFmtId="164" fontId="38" fillId="8" borderId="45" xfId="1" applyNumberFormat="1" applyFont="1" applyFill="1" applyBorder="1" applyAlignment="1" applyProtection="1">
      <alignment horizontal="center" vertical="center"/>
      <protection locked="0"/>
    </xf>
    <xf numFmtId="0" fontId="37" fillId="23" borderId="0" xfId="0" applyFont="1" applyFill="1" applyAlignment="1" applyProtection="1">
      <alignment horizontal="center"/>
      <protection hidden="1"/>
    </xf>
    <xf numFmtId="164" fontId="37" fillId="23" borderId="0" xfId="0" applyNumberFormat="1" applyFont="1" applyFill="1" applyBorder="1" applyAlignment="1" applyProtection="1">
      <alignment horizontal="center"/>
      <protection hidden="1"/>
    </xf>
    <xf numFmtId="0" fontId="39" fillId="25" borderId="210" xfId="6" applyFont="1" applyFill="1" applyBorder="1" applyProtection="1">
      <protection hidden="1"/>
    </xf>
    <xf numFmtId="0" fontId="4" fillId="25" borderId="211" xfId="6" applyFont="1" applyFill="1" applyBorder="1" applyProtection="1">
      <protection hidden="1"/>
    </xf>
    <xf numFmtId="10" fontId="68" fillId="25" borderId="212" xfId="6" applyNumberFormat="1" applyFont="1" applyFill="1" applyBorder="1" applyProtection="1">
      <protection hidden="1"/>
    </xf>
    <xf numFmtId="0" fontId="39" fillId="25" borderId="213" xfId="6" applyFont="1" applyFill="1" applyBorder="1" applyProtection="1">
      <protection hidden="1"/>
    </xf>
    <xf numFmtId="0" fontId="4" fillId="25" borderId="214" xfId="6" applyFont="1" applyFill="1" applyBorder="1" applyAlignment="1" applyProtection="1">
      <protection hidden="1"/>
    </xf>
    <xf numFmtId="10" fontId="68" fillId="25" borderId="215" xfId="6" applyNumberFormat="1" applyFont="1" applyFill="1" applyBorder="1" applyProtection="1">
      <protection hidden="1"/>
    </xf>
    <xf numFmtId="0" fontId="37" fillId="0" borderId="0" xfId="0" applyFont="1" applyFill="1" applyBorder="1" applyAlignment="1" applyProtection="1">
      <alignment horizontal="center"/>
      <protection hidden="1"/>
    </xf>
    <xf numFmtId="1" fontId="36" fillId="0" borderId="0" xfId="1" applyNumberFormat="1" applyFont="1" applyAlignment="1" applyProtection="1">
      <alignment horizontal="center"/>
      <protection hidden="1"/>
    </xf>
    <xf numFmtId="1" fontId="37" fillId="7" borderId="0" xfId="0" applyNumberFormat="1" applyFont="1" applyFill="1" applyAlignment="1" applyProtection="1">
      <protection hidden="1"/>
    </xf>
    <xf numFmtId="1" fontId="37" fillId="0" borderId="0" xfId="0" applyNumberFormat="1" applyFont="1" applyAlignment="1" applyProtection="1">
      <protection hidden="1"/>
    </xf>
    <xf numFmtId="164" fontId="38" fillId="8" borderId="49" xfId="0" applyNumberFormat="1" applyFont="1" applyFill="1" applyBorder="1" applyAlignment="1" applyProtection="1">
      <alignment horizontal="center" vertical="center"/>
      <protection locked="0"/>
    </xf>
    <xf numFmtId="42" fontId="38" fillId="14" borderId="49" xfId="0" applyNumberFormat="1" applyFont="1" applyFill="1" applyBorder="1" applyAlignment="1" applyProtection="1">
      <alignment horizontal="right" vertical="center"/>
      <protection locked="0"/>
    </xf>
    <xf numFmtId="42" fontId="36" fillId="14" borderId="0" xfId="0" applyNumberFormat="1" applyFont="1" applyFill="1" applyProtection="1">
      <protection hidden="1"/>
    </xf>
    <xf numFmtId="0" fontId="37" fillId="23" borderId="0" xfId="0" applyFont="1" applyFill="1" applyAlignment="1" applyProtection="1">
      <alignment horizontal="right"/>
      <protection hidden="1"/>
    </xf>
    <xf numFmtId="0" fontId="36" fillId="11" borderId="0" xfId="0" applyFont="1" applyFill="1" applyAlignment="1" applyProtection="1">
      <alignment horizontal="right"/>
      <protection hidden="1"/>
    </xf>
    <xf numFmtId="0" fontId="36" fillId="11" borderId="49" xfId="0" applyFont="1" applyFill="1" applyBorder="1" applyAlignment="1" applyProtection="1">
      <alignment horizontal="center" vertical="center"/>
      <protection hidden="1"/>
    </xf>
    <xf numFmtId="0" fontId="36" fillId="23" borderId="50" xfId="0" applyFont="1" applyFill="1" applyBorder="1" applyAlignment="1" applyProtection="1">
      <alignment horizontal="center" vertical="center"/>
      <protection hidden="1"/>
    </xf>
    <xf numFmtId="164" fontId="18" fillId="14" borderId="50" xfId="0" applyNumberFormat="1" applyFont="1" applyFill="1" applyBorder="1" applyAlignment="1" applyProtection="1">
      <alignment horizontal="center" vertical="center"/>
      <protection locked="0"/>
    </xf>
    <xf numFmtId="164" fontId="36" fillId="14" borderId="50" xfId="0" applyNumberFormat="1" applyFont="1" applyFill="1" applyBorder="1" applyAlignment="1" applyProtection="1">
      <alignment horizontal="center" vertical="center"/>
      <protection hidden="1"/>
    </xf>
    <xf numFmtId="42" fontId="38" fillId="14" borderId="51" xfId="0" applyNumberFormat="1" applyFont="1" applyFill="1" applyBorder="1" applyAlignment="1" applyProtection="1">
      <alignment horizontal="right" vertical="center"/>
      <protection locked="0"/>
    </xf>
    <xf numFmtId="164" fontId="38" fillId="14" borderId="49" xfId="0" applyNumberFormat="1" applyFont="1" applyFill="1" applyBorder="1" applyAlignment="1" applyProtection="1">
      <alignment horizontal="center" vertical="center"/>
      <protection locked="0"/>
    </xf>
    <xf numFmtId="164" fontId="43" fillId="10" borderId="50" xfId="1" applyNumberFormat="1" applyFont="1" applyFill="1" applyBorder="1" applyAlignment="1" applyProtection="1">
      <alignment horizontal="center"/>
      <protection hidden="1"/>
    </xf>
    <xf numFmtId="164" fontId="45" fillId="10" borderId="0" xfId="0" applyNumberFormat="1" applyFont="1" applyFill="1" applyAlignment="1" applyProtection="1">
      <alignment horizontal="center"/>
      <protection hidden="1"/>
    </xf>
    <xf numFmtId="164" fontId="43" fillId="10" borderId="52" xfId="1" applyNumberFormat="1" applyFont="1" applyFill="1" applyBorder="1" applyAlignment="1" applyProtection="1">
      <alignment horizontal="center"/>
      <protection hidden="1"/>
    </xf>
    <xf numFmtId="164" fontId="43" fillId="10" borderId="0" xfId="1" applyNumberFormat="1" applyFont="1" applyFill="1" applyAlignment="1" applyProtection="1">
      <alignment horizontal="center"/>
      <protection hidden="1"/>
    </xf>
    <xf numFmtId="1" fontId="36" fillId="0" borderId="50" xfId="1" applyNumberFormat="1" applyFont="1" applyBorder="1" applyAlignment="1" applyProtection="1">
      <alignment horizontal="center" vertical="center"/>
      <protection hidden="1"/>
    </xf>
    <xf numFmtId="1" fontId="37" fillId="7" borderId="0" xfId="0" applyNumberFormat="1" applyFont="1" applyFill="1" applyProtection="1">
      <protection hidden="1"/>
    </xf>
    <xf numFmtId="1" fontId="36" fillId="0" borderId="0" xfId="0" applyNumberFormat="1" applyFont="1" applyProtection="1">
      <protection hidden="1"/>
    </xf>
    <xf numFmtId="1" fontId="36" fillId="0" borderId="0" xfId="1" applyNumberFormat="1" applyFont="1" applyAlignment="1" applyProtection="1">
      <alignment horizontal="center" vertical="center"/>
      <protection hidden="1"/>
    </xf>
    <xf numFmtId="164" fontId="36" fillId="10" borderId="50" xfId="1" applyNumberFormat="1" applyFont="1" applyFill="1" applyBorder="1" applyAlignment="1" applyProtection="1">
      <alignment horizontal="center"/>
      <protection hidden="1"/>
    </xf>
    <xf numFmtId="164" fontId="36" fillId="10" borderId="52" xfId="1" applyNumberFormat="1" applyFont="1" applyFill="1" applyBorder="1" applyAlignment="1" applyProtection="1">
      <alignment horizontal="center"/>
      <protection hidden="1"/>
    </xf>
    <xf numFmtId="0" fontId="36" fillId="7" borderId="0" xfId="0" applyFont="1" applyFill="1" applyAlignment="1" applyProtection="1">
      <alignment horizontal="center"/>
      <protection hidden="1"/>
    </xf>
    <xf numFmtId="0" fontId="36" fillId="7" borderId="0" xfId="0" applyFont="1" applyFill="1" applyAlignment="1" applyProtection="1">
      <alignment horizontal="center"/>
      <protection locked="0"/>
    </xf>
    <xf numFmtId="0" fontId="36" fillId="0" borderId="0" xfId="0" applyFont="1" applyAlignment="1" applyProtection="1">
      <alignment horizontal="center"/>
      <protection locked="0"/>
    </xf>
    <xf numFmtId="0" fontId="36" fillId="0" borderId="0" xfId="0" applyFont="1" applyAlignment="1" applyProtection="1">
      <alignment horizontal="center" vertical="center"/>
      <protection locked="0"/>
    </xf>
    <xf numFmtId="165" fontId="38" fillId="8" borderId="45" xfId="0" applyNumberFormat="1" applyFont="1" applyFill="1" applyBorder="1" applyAlignment="1" applyProtection="1">
      <alignment horizontal="center" vertical="center"/>
      <protection locked="0"/>
    </xf>
    <xf numFmtId="164" fontId="38" fillId="8" borderId="45" xfId="0" applyNumberFormat="1" applyFont="1" applyFill="1" applyBorder="1" applyAlignment="1" applyProtection="1">
      <alignment horizontal="center" vertical="center"/>
      <protection locked="0"/>
    </xf>
    <xf numFmtId="164" fontId="36" fillId="7" borderId="0" xfId="0" applyNumberFormat="1" applyFont="1" applyFill="1" applyAlignment="1" applyProtection="1">
      <alignment horizontal="center"/>
      <protection locked="0"/>
    </xf>
    <xf numFmtId="164" fontId="36" fillId="0" borderId="0" xfId="0" applyNumberFormat="1" applyFont="1" applyAlignment="1" applyProtection="1">
      <alignment horizontal="center"/>
      <protection locked="0"/>
    </xf>
    <xf numFmtId="0" fontId="36" fillId="7" borderId="45" xfId="0" applyFont="1" applyFill="1" applyBorder="1" applyAlignment="1" applyProtection="1">
      <alignment horizontal="center"/>
      <protection locked="0"/>
    </xf>
    <xf numFmtId="0" fontId="36" fillId="0" borderId="45" xfId="0" applyFont="1" applyBorder="1" applyAlignment="1" applyProtection="1">
      <alignment horizontal="center"/>
      <protection locked="0"/>
    </xf>
    <xf numFmtId="0" fontId="49" fillId="10" borderId="0" xfId="0" applyFont="1" applyFill="1" applyAlignment="1" applyProtection="1">
      <alignment vertical="center" wrapText="1"/>
      <protection hidden="1"/>
    </xf>
    <xf numFmtId="0" fontId="49" fillId="10" borderId="0" xfId="0" applyFont="1" applyFill="1" applyAlignment="1" applyProtection="1">
      <alignment vertical="center"/>
      <protection hidden="1"/>
    </xf>
    <xf numFmtId="0" fontId="49" fillId="10" borderId="0" xfId="0" applyFont="1" applyFill="1" applyAlignment="1" applyProtection="1">
      <alignment horizontal="center" vertical="center" wrapText="1"/>
      <protection hidden="1"/>
    </xf>
    <xf numFmtId="168" fontId="21" fillId="14" borderId="192" xfId="11" applyNumberFormat="1" applyFont="1" applyFill="1" applyBorder="1" applyAlignment="1">
      <alignment horizontal="center" vertical="top" wrapText="1"/>
    </xf>
    <xf numFmtId="9" fontId="103" fillId="0" borderId="0" xfId="0" applyNumberFormat="1" applyFont="1" applyFill="1"/>
    <xf numFmtId="9" fontId="0" fillId="0" borderId="0" xfId="0" applyNumberFormat="1" applyFill="1"/>
    <xf numFmtId="9" fontId="115" fillId="28" borderId="0" xfId="0" applyNumberFormat="1" applyFont="1" applyFill="1" applyAlignment="1">
      <alignment horizontal="center"/>
    </xf>
    <xf numFmtId="9" fontId="116" fillId="28" borderId="0" xfId="0" applyNumberFormat="1" applyFont="1" applyFill="1" applyAlignment="1">
      <alignment horizontal="center"/>
    </xf>
    <xf numFmtId="9" fontId="117" fillId="28" borderId="0" xfId="0" applyNumberFormat="1" applyFont="1" applyFill="1" applyAlignment="1">
      <alignment horizontal="center"/>
    </xf>
    <xf numFmtId="10" fontId="21" fillId="29" borderId="23" xfId="10" applyNumberFormat="1" applyFont="1" applyFill="1" applyBorder="1" applyAlignment="1">
      <alignment vertical="top" wrapText="1"/>
    </xf>
    <xf numFmtId="10" fontId="21" fillId="29" borderId="23" xfId="10" applyNumberFormat="1" applyFont="1" applyFill="1" applyBorder="1" applyAlignment="1">
      <alignment horizontal="right" vertical="top" wrapText="1"/>
    </xf>
    <xf numFmtId="10" fontId="21" fillId="29" borderId="25" xfId="10" applyNumberFormat="1" applyFont="1" applyFill="1" applyBorder="1" applyAlignment="1">
      <alignment horizontal="right" vertical="top" wrapText="1"/>
    </xf>
    <xf numFmtId="166" fontId="21" fillId="29" borderId="23" xfId="1" applyNumberFormat="1" applyFont="1" applyFill="1" applyBorder="1" applyAlignment="1">
      <alignment horizontal="center" vertical="top" wrapText="1"/>
    </xf>
    <xf numFmtId="168" fontId="21" fillId="29" borderId="23" xfId="11" applyNumberFormat="1" applyFont="1" applyFill="1" applyBorder="1" applyAlignment="1">
      <alignment horizontal="center" vertical="top" wrapText="1"/>
    </xf>
    <xf numFmtId="168" fontId="21" fillId="29" borderId="25" xfId="11" applyNumberFormat="1" applyFont="1" applyFill="1" applyBorder="1" applyAlignment="1">
      <alignment horizontal="center" vertical="top" wrapText="1"/>
    </xf>
    <xf numFmtId="0" fontId="21" fillId="29" borderId="23" xfId="10" applyFont="1" applyFill="1" applyBorder="1" applyAlignment="1">
      <alignment vertical="top" wrapText="1"/>
    </xf>
    <xf numFmtId="0" fontId="21" fillId="29" borderId="25" xfId="10" applyFont="1" applyFill="1" applyBorder="1" applyAlignment="1">
      <alignment vertical="top" wrapText="1"/>
    </xf>
    <xf numFmtId="0" fontId="21" fillId="29" borderId="24" xfId="10" applyFont="1" applyFill="1" applyBorder="1" applyAlignment="1">
      <alignment vertical="top" wrapText="1"/>
    </xf>
    <xf numFmtId="166" fontId="21" fillId="29" borderId="24" xfId="1" applyNumberFormat="1" applyFont="1" applyFill="1" applyBorder="1" applyAlignment="1">
      <alignment horizontal="center" vertical="top" wrapText="1"/>
    </xf>
    <xf numFmtId="0" fontId="21" fillId="0" borderId="24" xfId="10" applyFont="1" applyFill="1" applyBorder="1" applyAlignment="1">
      <alignment vertical="top" wrapText="1"/>
    </xf>
    <xf numFmtId="10" fontId="21" fillId="0" borderId="24" xfId="10" applyNumberFormat="1" applyFont="1" applyFill="1" applyBorder="1" applyAlignment="1">
      <alignment horizontal="center" vertical="top" wrapText="1"/>
    </xf>
    <xf numFmtId="0" fontId="21" fillId="0" borderId="192" xfId="10" applyFont="1" applyFill="1" applyBorder="1" applyAlignment="1">
      <alignment vertical="top" wrapText="1"/>
    </xf>
    <xf numFmtId="10" fontId="21" fillId="0" borderId="192" xfId="10" applyNumberFormat="1" applyFont="1" applyFill="1" applyBorder="1" applyAlignment="1">
      <alignment horizontal="center" vertical="top" wrapText="1"/>
    </xf>
    <xf numFmtId="10" fontId="21" fillId="0" borderId="22" xfId="10" applyNumberFormat="1" applyFont="1" applyFill="1" applyBorder="1" applyAlignment="1">
      <alignment vertical="top" wrapText="1"/>
    </xf>
    <xf numFmtId="166" fontId="21" fillId="0" borderId="22" xfId="1" applyNumberFormat="1" applyFont="1" applyFill="1" applyBorder="1" applyAlignment="1">
      <alignment horizontal="center" vertical="top" wrapText="1"/>
    </xf>
    <xf numFmtId="168" fontId="21" fillId="0" borderId="0" xfId="11" applyNumberFormat="1" applyFont="1" applyFill="1" applyBorder="1" applyAlignment="1">
      <alignment horizontal="center" vertical="top" wrapText="1"/>
    </xf>
    <xf numFmtId="0" fontId="21" fillId="0" borderId="0" xfId="10" applyFont="1" applyFill="1" applyBorder="1" applyAlignment="1">
      <alignment vertical="top" wrapText="1"/>
    </xf>
    <xf numFmtId="10" fontId="106" fillId="0" borderId="198" xfId="11" applyNumberFormat="1" applyFont="1" applyFill="1" applyBorder="1" applyAlignment="1">
      <alignment horizontal="center"/>
    </xf>
    <xf numFmtId="168" fontId="106" fillId="0" borderId="198" xfId="11" applyNumberFormat="1" applyFont="1" applyFill="1" applyBorder="1" applyAlignment="1">
      <alignment horizontal="center"/>
    </xf>
    <xf numFmtId="10" fontId="106" fillId="0" borderId="198" xfId="0" applyNumberFormat="1" applyFont="1" applyFill="1" applyBorder="1" applyAlignment="1">
      <alignment horizontal="center"/>
    </xf>
    <xf numFmtId="0" fontId="85" fillId="30" borderId="203" xfId="0" applyFont="1" applyFill="1" applyBorder="1"/>
    <xf numFmtId="0" fontId="85" fillId="30" borderId="194" xfId="0" applyFont="1" applyFill="1" applyBorder="1"/>
    <xf numFmtId="164" fontId="118" fillId="15" borderId="45" xfId="0" applyNumberFormat="1" applyFont="1" applyFill="1" applyBorder="1" applyAlignment="1" applyProtection="1">
      <alignment horizontal="center" vertical="center"/>
      <protection locked="0"/>
    </xf>
    <xf numFmtId="0" fontId="18" fillId="0" borderId="0" xfId="0" applyFont="1" applyFill="1" applyBorder="1" applyProtection="1">
      <protection hidden="1"/>
    </xf>
    <xf numFmtId="0" fontId="16" fillId="0" borderId="0" xfId="0" applyFont="1" applyFill="1" applyBorder="1" applyAlignment="1" applyProtection="1">
      <alignment horizontal="center" vertical="center"/>
      <protection hidden="1"/>
    </xf>
    <xf numFmtId="0" fontId="49" fillId="0" borderId="0" xfId="0" applyFont="1" applyFill="1" applyAlignment="1" applyProtection="1">
      <alignment vertical="center"/>
      <protection hidden="1"/>
    </xf>
    <xf numFmtId="0" fontId="49" fillId="0" borderId="0" xfId="0" applyFont="1" applyFill="1" applyAlignment="1" applyProtection="1">
      <alignment horizontal="center" vertical="center" wrapText="1"/>
      <protection hidden="1"/>
    </xf>
    <xf numFmtId="0" fontId="36" fillId="0" borderId="0" xfId="0" applyFont="1" applyFill="1" applyAlignment="1" applyProtection="1">
      <alignment horizontal="center"/>
      <protection hidden="1"/>
    </xf>
    <xf numFmtId="0" fontId="39" fillId="0" borderId="0" xfId="0" applyFont="1" applyFill="1" applyProtection="1">
      <protection hidden="1"/>
    </xf>
    <xf numFmtId="165" fontId="39" fillId="0" borderId="0" xfId="0" applyNumberFormat="1" applyFont="1" applyFill="1" applyProtection="1">
      <protection hidden="1"/>
    </xf>
    <xf numFmtId="167" fontId="68" fillId="18" borderId="216" xfId="1" applyNumberFormat="1" applyFont="1" applyFill="1" applyBorder="1" applyAlignment="1" applyProtection="1">
      <alignment horizontal="center" vertical="center"/>
      <protection hidden="1"/>
    </xf>
    <xf numFmtId="167" fontId="68" fillId="18" borderId="80" xfId="1" applyNumberFormat="1" applyFont="1" applyFill="1" applyBorder="1" applyAlignment="1" applyProtection="1">
      <alignment horizontal="center" vertical="center"/>
      <protection hidden="1"/>
    </xf>
    <xf numFmtId="168" fontId="68" fillId="18" borderId="81" xfId="11" applyNumberFormat="1" applyFont="1" applyFill="1" applyBorder="1" applyAlignment="1" applyProtection="1">
      <alignment horizontal="center" vertical="center"/>
      <protection hidden="1"/>
    </xf>
    <xf numFmtId="0" fontId="16" fillId="0" borderId="0" xfId="0" applyFont="1" applyFill="1" applyBorder="1" applyAlignment="1" applyProtection="1">
      <alignment horizontal="left" vertical="center"/>
      <protection hidden="1"/>
    </xf>
    <xf numFmtId="10" fontId="30" fillId="5" borderId="0" xfId="0" applyNumberFormat="1" applyFont="1" applyFill="1" applyBorder="1" applyAlignment="1" applyProtection="1">
      <alignment horizontal="center"/>
      <protection hidden="1"/>
    </xf>
    <xf numFmtId="10" fontId="119" fillId="5" borderId="0" xfId="0" applyNumberFormat="1" applyFont="1" applyFill="1" applyBorder="1" applyAlignment="1" applyProtection="1">
      <alignment horizontal="center"/>
      <protection hidden="1"/>
    </xf>
    <xf numFmtId="0" fontId="37" fillId="5" borderId="0" xfId="0" applyFont="1" applyFill="1" applyBorder="1" applyAlignment="1" applyProtection="1">
      <alignment horizontal="right" wrapText="1" indent="2"/>
      <protection hidden="1"/>
    </xf>
    <xf numFmtId="10" fontId="65" fillId="5" borderId="0" xfId="0" applyNumberFormat="1" applyFont="1" applyFill="1" applyBorder="1" applyAlignment="1" applyProtection="1">
      <alignment horizontal="center"/>
      <protection hidden="1"/>
    </xf>
    <xf numFmtId="0" fontId="50" fillId="0" borderId="0" xfId="0" applyFont="1" applyFill="1" applyBorder="1" applyAlignment="1" applyProtection="1">
      <alignment horizontal="center" vertical="center"/>
      <protection hidden="1"/>
    </xf>
    <xf numFmtId="0" fontId="50" fillId="5" borderId="2" xfId="0" applyFont="1" applyFill="1" applyBorder="1" applyAlignment="1" applyProtection="1">
      <alignment horizontal="center"/>
      <protection hidden="1"/>
    </xf>
    <xf numFmtId="0" fontId="49" fillId="0" borderId="0" xfId="0" applyFont="1" applyFill="1" applyBorder="1" applyProtection="1">
      <protection hidden="1"/>
    </xf>
    <xf numFmtId="2" fontId="50" fillId="5" borderId="149" xfId="0" applyNumberFormat="1" applyFont="1" applyFill="1" applyBorder="1" applyAlignment="1" applyProtection="1">
      <alignment horizontal="center"/>
      <protection hidden="1"/>
    </xf>
    <xf numFmtId="164" fontId="37" fillId="0" borderId="0" xfId="0" applyNumberFormat="1" applyFont="1" applyAlignment="1" applyProtection="1">
      <alignment horizontal="center"/>
      <protection hidden="1"/>
    </xf>
    <xf numFmtId="10" fontId="31" fillId="5" borderId="0" xfId="0" applyNumberFormat="1" applyFont="1" applyFill="1" applyBorder="1" applyAlignment="1" applyProtection="1">
      <alignment horizontal="center"/>
      <protection hidden="1"/>
    </xf>
    <xf numFmtId="0" fontId="108" fillId="0" borderId="0" xfId="0" applyFont="1" applyBorder="1" applyAlignment="1">
      <alignment horizontal="center"/>
    </xf>
    <xf numFmtId="9" fontId="108" fillId="0" borderId="0" xfId="0" applyNumberFormat="1" applyFont="1" applyBorder="1" applyAlignment="1">
      <alignment horizontal="center"/>
    </xf>
    <xf numFmtId="0" fontId="109" fillId="0" borderId="217" xfId="0" applyFont="1" applyBorder="1" applyAlignment="1">
      <alignment horizontal="center"/>
    </xf>
    <xf numFmtId="0" fontId="108" fillId="0" borderId="36" xfId="0" applyFont="1" applyBorder="1" applyAlignment="1">
      <alignment horizontal="center"/>
    </xf>
    <xf numFmtId="0" fontId="108" fillId="0" borderId="29" xfId="0" applyFont="1" applyBorder="1" applyAlignment="1">
      <alignment horizontal="center"/>
    </xf>
    <xf numFmtId="0" fontId="37" fillId="5" borderId="0" xfId="0" applyFont="1" applyFill="1" applyBorder="1" applyAlignment="1" applyProtection="1">
      <alignment horizontal="right" indent="2"/>
      <protection hidden="1"/>
    </xf>
    <xf numFmtId="0" fontId="24" fillId="0" borderId="8" xfId="0" applyFont="1" applyFill="1" applyBorder="1" applyAlignment="1" applyProtection="1">
      <alignment horizontal="left" vertical="center" wrapText="1"/>
      <protection hidden="1"/>
    </xf>
    <xf numFmtId="0" fontId="16" fillId="0" borderId="9" xfId="0" applyFont="1" applyFill="1" applyBorder="1" applyAlignment="1" applyProtection="1">
      <alignment horizontal="center" vertical="center"/>
      <protection hidden="1"/>
    </xf>
    <xf numFmtId="0" fontId="16" fillId="0" borderId="8" xfId="0" applyFont="1" applyFill="1" applyBorder="1" applyAlignment="1" applyProtection="1">
      <alignment horizontal="center" vertical="center"/>
      <protection hidden="1"/>
    </xf>
    <xf numFmtId="0" fontId="49" fillId="0" borderId="8" xfId="0" applyFont="1" applyFill="1" applyBorder="1" applyAlignment="1" applyProtection="1">
      <alignment vertical="center"/>
      <protection hidden="1"/>
    </xf>
    <xf numFmtId="0" fontId="50" fillId="0" borderId="0" xfId="0" applyFont="1" applyFill="1" applyBorder="1" applyAlignment="1" applyProtection="1">
      <alignment horizontal="left" vertical="center" wrapText="1"/>
      <protection hidden="1"/>
    </xf>
    <xf numFmtId="0" fontId="36" fillId="0" borderId="0" xfId="0" applyFont="1" applyFill="1" applyBorder="1" applyAlignment="1" applyProtection="1">
      <alignment horizontal="center"/>
      <protection hidden="1"/>
    </xf>
    <xf numFmtId="0" fontId="27" fillId="0" borderId="0" xfId="0" applyFont="1" applyFill="1" applyBorder="1" applyAlignment="1" applyProtection="1">
      <alignment horizontal="center" vertical="center" wrapText="1"/>
      <protection hidden="1"/>
    </xf>
    <xf numFmtId="0" fontId="27" fillId="0" borderId="9" xfId="0" applyFont="1" applyFill="1" applyBorder="1" applyAlignment="1" applyProtection="1">
      <alignment horizontal="center" vertical="center" wrapText="1"/>
      <protection hidden="1"/>
    </xf>
    <xf numFmtId="0" fontId="50" fillId="0" borderId="0" xfId="0" applyFont="1" applyFill="1" applyBorder="1" applyAlignment="1" applyProtection="1">
      <alignment horizontal="center" vertical="center" wrapText="1"/>
      <protection hidden="1"/>
    </xf>
    <xf numFmtId="0" fontId="50" fillId="0" borderId="9" xfId="0" applyFont="1" applyFill="1" applyBorder="1" applyAlignment="1" applyProtection="1">
      <alignment horizontal="center" vertical="center" wrapText="1"/>
      <protection hidden="1"/>
    </xf>
    <xf numFmtId="0" fontId="49" fillId="0" borderId="0" xfId="0" applyFont="1" applyFill="1" applyBorder="1" applyAlignment="1" applyProtection="1">
      <alignment horizontal="left" vertical="center" wrapText="1"/>
      <protection hidden="1"/>
    </xf>
    <xf numFmtId="164" fontId="49" fillId="0" borderId="0" xfId="0" applyNumberFormat="1" applyFont="1" applyFill="1" applyBorder="1" applyAlignment="1" applyProtection="1">
      <alignment horizontal="center" vertical="center" wrapText="1"/>
      <protection hidden="1"/>
    </xf>
    <xf numFmtId="164" fontId="49" fillId="0" borderId="9" xfId="0" applyNumberFormat="1" applyFont="1" applyFill="1" applyBorder="1" applyAlignment="1" applyProtection="1">
      <alignment horizontal="center" vertical="center" wrapText="1"/>
      <protection hidden="1"/>
    </xf>
    <xf numFmtId="164" fontId="50" fillId="0" borderId="0" xfId="0" applyNumberFormat="1" applyFont="1" applyFill="1" applyBorder="1" applyAlignment="1" applyProtection="1">
      <alignment horizontal="center" vertical="center" wrapText="1"/>
      <protection hidden="1"/>
    </xf>
    <xf numFmtId="164" fontId="50" fillId="0" borderId="9" xfId="0" applyNumberFormat="1" applyFont="1" applyFill="1" applyBorder="1" applyAlignment="1" applyProtection="1">
      <alignment horizontal="center" vertical="center" wrapText="1"/>
      <protection hidden="1"/>
    </xf>
    <xf numFmtId="10" fontId="30" fillId="5" borderId="9" xfId="0" applyNumberFormat="1" applyFont="1" applyFill="1" applyBorder="1" applyAlignment="1" applyProtection="1">
      <alignment horizontal="center"/>
      <protection hidden="1"/>
    </xf>
    <xf numFmtId="10" fontId="119" fillId="5" borderId="9" xfId="0" applyNumberFormat="1" applyFont="1" applyFill="1" applyBorder="1" applyAlignment="1" applyProtection="1">
      <alignment horizontal="center"/>
      <protection hidden="1"/>
    </xf>
    <xf numFmtId="10" fontId="31" fillId="5" borderId="9" xfId="0" applyNumberFormat="1" applyFont="1" applyFill="1" applyBorder="1" applyAlignment="1" applyProtection="1">
      <alignment horizontal="center"/>
      <protection hidden="1"/>
    </xf>
    <xf numFmtId="0" fontId="16" fillId="0" borderId="10" xfId="0" applyFont="1" applyFill="1" applyBorder="1" applyAlignment="1" applyProtection="1">
      <alignment horizontal="center" vertical="center"/>
      <protection hidden="1"/>
    </xf>
    <xf numFmtId="0" fontId="49" fillId="0" borderId="26" xfId="0" applyFont="1" applyFill="1" applyBorder="1" applyAlignment="1" applyProtection="1">
      <alignment horizontal="left" vertical="center" wrapText="1"/>
      <protection hidden="1"/>
    </xf>
    <xf numFmtId="0" fontId="16" fillId="0" borderId="26" xfId="0" applyFont="1" applyFill="1" applyBorder="1" applyAlignment="1" applyProtection="1">
      <alignment horizontal="center" vertical="center"/>
      <protection hidden="1"/>
    </xf>
    <xf numFmtId="0" fontId="16" fillId="0" borderId="11" xfId="0" applyFont="1" applyFill="1" applyBorder="1" applyAlignment="1" applyProtection="1">
      <alignment horizontal="center" vertical="center"/>
      <protection hidden="1"/>
    </xf>
    <xf numFmtId="0" fontId="120" fillId="25" borderId="210" xfId="6" applyFont="1" applyFill="1" applyBorder="1" applyAlignment="1" applyProtection="1">
      <protection hidden="1"/>
    </xf>
    <xf numFmtId="0" fontId="121" fillId="25" borderId="211" xfId="6" applyFont="1" applyFill="1" applyBorder="1" applyAlignment="1" applyProtection="1">
      <protection hidden="1"/>
    </xf>
    <xf numFmtId="10" fontId="122" fillId="25" borderId="212" xfId="6" applyNumberFormat="1" applyFont="1" applyFill="1" applyBorder="1" applyProtection="1">
      <protection hidden="1"/>
    </xf>
    <xf numFmtId="0" fontId="120" fillId="25" borderId="213" xfId="6" applyFont="1" applyFill="1" applyBorder="1" applyAlignment="1" applyProtection="1">
      <protection hidden="1"/>
    </xf>
    <xf numFmtId="0" fontId="121" fillId="25" borderId="214" xfId="6" applyFont="1" applyFill="1" applyBorder="1" applyAlignment="1" applyProtection="1">
      <protection hidden="1"/>
    </xf>
    <xf numFmtId="10" fontId="122" fillId="25" borderId="215" xfId="6" applyNumberFormat="1" applyFont="1" applyFill="1" applyBorder="1" applyProtection="1">
      <protection hidden="1"/>
    </xf>
    <xf numFmtId="6" fontId="121" fillId="6" borderId="1" xfId="8" applyNumberFormat="1" applyFont="1" applyFill="1" applyBorder="1" applyAlignment="1" applyProtection="1">
      <alignment horizontal="center" vertical="center" wrapText="1"/>
      <protection hidden="1"/>
    </xf>
    <xf numFmtId="164" fontId="121" fillId="5" borderId="1" xfId="5" applyNumberFormat="1" applyFont="1" applyFill="1" applyBorder="1" applyAlignment="1" applyProtection="1">
      <alignment vertical="center" wrapText="1"/>
      <protection hidden="1"/>
    </xf>
    <xf numFmtId="164" fontId="121" fillId="6" borderId="1" xfId="5" applyNumberFormat="1" applyFont="1" applyFill="1" applyBorder="1" applyAlignment="1" applyProtection="1">
      <alignment horizontal="center" vertical="center" wrapText="1"/>
      <protection hidden="1"/>
    </xf>
    <xf numFmtId="10" fontId="121" fillId="6" borderId="1" xfId="8" applyNumberFormat="1" applyFont="1" applyFill="1" applyBorder="1" applyAlignment="1" applyProtection="1">
      <alignment horizontal="center" vertical="center" wrapText="1"/>
      <protection hidden="1"/>
    </xf>
    <xf numFmtId="0" fontId="121" fillId="5" borderId="0" xfId="6" applyFont="1" applyFill="1" applyBorder="1" applyAlignment="1" applyProtection="1">
      <alignment horizontal="center" wrapText="1"/>
      <protection hidden="1"/>
    </xf>
    <xf numFmtId="0" fontId="128" fillId="5" borderId="0" xfId="6" applyFont="1" applyFill="1" applyAlignment="1" applyProtection="1">
      <alignment horizontal="center" wrapText="1"/>
      <protection hidden="1"/>
    </xf>
    <xf numFmtId="0" fontId="123" fillId="5" borderId="0" xfId="6" applyFont="1" applyFill="1" applyAlignment="1" applyProtection="1">
      <alignment horizontal="center" wrapText="1"/>
      <protection hidden="1"/>
    </xf>
    <xf numFmtId="0" fontId="129" fillId="5" borderId="0" xfId="6" applyFont="1" applyFill="1" applyAlignment="1" applyProtection="1">
      <alignment horizontal="center" wrapText="1"/>
      <protection hidden="1"/>
    </xf>
    <xf numFmtId="10" fontId="129" fillId="5" borderId="0" xfId="6" applyNumberFormat="1" applyFont="1" applyFill="1" applyBorder="1" applyAlignment="1" applyProtection="1">
      <alignment horizontal="center" wrapText="1"/>
      <protection hidden="1"/>
    </xf>
    <xf numFmtId="10" fontId="130" fillId="5" borderId="0" xfId="6" applyNumberFormat="1" applyFont="1" applyFill="1" applyBorder="1" applyAlignment="1" applyProtection="1">
      <alignment horizontal="center"/>
      <protection hidden="1"/>
    </xf>
    <xf numFmtId="0" fontId="121" fillId="5" borderId="0" xfId="6" applyFont="1" applyFill="1" applyAlignment="1" applyProtection="1">
      <alignment horizontal="center" wrapText="1"/>
      <protection hidden="1"/>
    </xf>
    <xf numFmtId="0" fontId="11" fillId="5" borderId="2" xfId="8" applyFont="1" applyFill="1" applyBorder="1" applyAlignment="1" applyProtection="1">
      <alignment vertical="center"/>
      <protection hidden="1"/>
    </xf>
    <xf numFmtId="0" fontId="67" fillId="5" borderId="1" xfId="5" applyFont="1" applyFill="1" applyBorder="1" applyAlignment="1" applyProtection="1">
      <alignment vertical="center"/>
      <protection hidden="1"/>
    </xf>
    <xf numFmtId="0" fontId="67" fillId="5" borderId="1" xfId="8" applyFont="1" applyFill="1" applyBorder="1" applyAlignment="1" applyProtection="1">
      <alignment vertical="center"/>
      <protection hidden="1"/>
    </xf>
    <xf numFmtId="0" fontId="131" fillId="5" borderId="0" xfId="7" quotePrefix="1" applyFont="1" applyFill="1" applyAlignment="1" applyProtection="1">
      <alignment horizontal="right" vertical="top" wrapText="1"/>
      <protection hidden="1"/>
    </xf>
    <xf numFmtId="10" fontId="16" fillId="5" borderId="0" xfId="6" applyNumberFormat="1" applyFont="1" applyFill="1" applyBorder="1" applyAlignment="1" applyProtection="1">
      <alignment horizontal="center" vertical="center"/>
      <protection hidden="1"/>
    </xf>
    <xf numFmtId="10" fontId="126" fillId="5" borderId="0" xfId="6" applyNumberFormat="1" applyFont="1" applyFill="1" applyBorder="1" applyAlignment="1" applyProtection="1">
      <alignment horizontal="center" vertical="center"/>
      <protection hidden="1"/>
    </xf>
    <xf numFmtId="10" fontId="51" fillId="5" borderId="0" xfId="6" applyNumberFormat="1" applyFont="1" applyFill="1" applyBorder="1" applyAlignment="1" applyProtection="1">
      <alignment horizontal="center" vertical="center"/>
      <protection hidden="1"/>
    </xf>
    <xf numFmtId="10" fontId="4" fillId="5" borderId="0" xfId="6" applyNumberFormat="1" applyFont="1" applyFill="1" applyBorder="1" applyAlignment="1" applyProtection="1">
      <alignment horizontal="center" wrapText="1"/>
      <protection hidden="1"/>
    </xf>
    <xf numFmtId="0" fontId="4" fillId="5" borderId="0" xfId="6" applyFont="1" applyFill="1" applyProtection="1">
      <protection hidden="1"/>
    </xf>
    <xf numFmtId="0" fontId="4" fillId="5" borderId="2" xfId="8" applyFont="1" applyFill="1" applyBorder="1" applyAlignment="1" applyProtection="1">
      <alignment vertical="center"/>
      <protection hidden="1"/>
    </xf>
    <xf numFmtId="0" fontId="8" fillId="6" borderId="2" xfId="6" applyFont="1" applyFill="1" applyBorder="1" applyAlignment="1" applyProtection="1">
      <alignment horizontal="center" vertical="center"/>
      <protection hidden="1"/>
    </xf>
    <xf numFmtId="0" fontId="120" fillId="5" borderId="0" xfId="6" applyFont="1" applyFill="1" applyProtection="1">
      <protection hidden="1"/>
    </xf>
    <xf numFmtId="0" fontId="132" fillId="5" borderId="0" xfId="6" applyFont="1" applyFill="1" applyAlignment="1" applyProtection="1">
      <alignment horizontal="right" vertical="center"/>
      <protection hidden="1"/>
    </xf>
    <xf numFmtId="10" fontId="132" fillId="5" borderId="0" xfId="11" applyNumberFormat="1" applyFont="1" applyFill="1" applyAlignment="1" applyProtection="1">
      <alignment vertical="center"/>
      <protection hidden="1"/>
    </xf>
    <xf numFmtId="3" fontId="120" fillId="5" borderId="0" xfId="6" applyNumberFormat="1" applyFont="1" applyFill="1" applyBorder="1" applyAlignment="1" applyProtection="1">
      <alignment vertical="center"/>
      <protection hidden="1"/>
    </xf>
    <xf numFmtId="9" fontId="133" fillId="8" borderId="85" xfId="0" applyNumberFormat="1" applyFont="1" applyFill="1" applyBorder="1" applyAlignment="1" applyProtection="1">
      <alignment horizontal="center" vertical="center"/>
      <protection locked="0"/>
    </xf>
    <xf numFmtId="0" fontId="135" fillId="5" borderId="0" xfId="0" applyFont="1" applyFill="1" applyAlignment="1" applyProtection="1">
      <alignment horizontal="center"/>
      <protection hidden="1"/>
    </xf>
    <xf numFmtId="165" fontId="135" fillId="5" borderId="0" xfId="0" applyNumberFormat="1" applyFont="1" applyFill="1" applyAlignment="1" applyProtection="1">
      <alignment horizontal="center"/>
      <protection hidden="1"/>
    </xf>
    <xf numFmtId="10" fontId="134" fillId="5" borderId="0" xfId="0" applyNumberFormat="1" applyFont="1" applyFill="1" applyProtection="1">
      <protection hidden="1"/>
    </xf>
    <xf numFmtId="6" fontId="135" fillId="5" borderId="0" xfId="0" applyNumberFormat="1" applyFont="1" applyFill="1" applyAlignment="1" applyProtection="1">
      <alignment horizontal="center"/>
      <protection hidden="1"/>
    </xf>
    <xf numFmtId="0" fontId="120" fillId="25" borderId="0" xfId="0" applyFont="1" applyFill="1" applyProtection="1">
      <protection hidden="1"/>
    </xf>
    <xf numFmtId="165" fontId="120" fillId="25" borderId="0" xfId="0" applyNumberFormat="1" applyFont="1" applyFill="1" applyAlignment="1" applyProtection="1">
      <alignment horizontal="right"/>
      <protection hidden="1"/>
    </xf>
    <xf numFmtId="0" fontId="120" fillId="22" borderId="208" xfId="0" applyFont="1" applyFill="1" applyBorder="1" applyAlignment="1" applyProtection="1">
      <alignment horizontal="center"/>
      <protection hidden="1"/>
    </xf>
    <xf numFmtId="0" fontId="120" fillId="22" borderId="209" xfId="0" applyFont="1" applyFill="1" applyBorder="1" applyAlignment="1" applyProtection="1">
      <alignment horizontal="center"/>
      <protection hidden="1"/>
    </xf>
    <xf numFmtId="0" fontId="120" fillId="5" borderId="182" xfId="6" applyFont="1" applyFill="1" applyBorder="1" applyAlignment="1" applyProtection="1">
      <alignment vertical="center"/>
      <protection hidden="1"/>
    </xf>
    <xf numFmtId="9" fontId="120" fillId="5" borderId="0" xfId="6" applyNumberFormat="1" applyFont="1" applyFill="1" applyBorder="1" applyAlignment="1" applyProtection="1">
      <alignment vertical="center"/>
      <protection hidden="1"/>
    </xf>
    <xf numFmtId="0" fontId="120" fillId="5" borderId="179" xfId="6" applyFont="1" applyFill="1" applyBorder="1" applyAlignment="1" applyProtection="1">
      <alignment vertical="center"/>
      <protection hidden="1"/>
    </xf>
    <xf numFmtId="0" fontId="123" fillId="5" borderId="180" xfId="6" applyFont="1" applyFill="1" applyBorder="1" applyAlignment="1" applyProtection="1">
      <alignment vertical="center"/>
      <protection hidden="1"/>
    </xf>
    <xf numFmtId="9" fontId="120" fillId="5" borderId="180" xfId="6" applyNumberFormat="1" applyFont="1" applyFill="1" applyBorder="1" applyAlignment="1" applyProtection="1">
      <alignment vertical="center"/>
      <protection hidden="1"/>
    </xf>
    <xf numFmtId="9" fontId="120" fillId="5" borderId="181" xfId="6" applyNumberFormat="1" applyFont="1" applyFill="1" applyBorder="1" applyAlignment="1" applyProtection="1">
      <alignment vertical="center"/>
      <protection hidden="1"/>
    </xf>
    <xf numFmtId="0" fontId="123" fillId="5" borderId="0" xfId="6" applyFont="1" applyFill="1" applyBorder="1" applyAlignment="1" applyProtection="1">
      <alignment vertical="center"/>
      <protection hidden="1"/>
    </xf>
    <xf numFmtId="9" fontId="120" fillId="5" borderId="183" xfId="6" applyNumberFormat="1" applyFont="1" applyFill="1" applyBorder="1" applyAlignment="1" applyProtection="1">
      <alignment vertical="center"/>
      <protection hidden="1"/>
    </xf>
    <xf numFmtId="0" fontId="120" fillId="5" borderId="182" xfId="6" applyFont="1" applyFill="1" applyBorder="1" applyProtection="1">
      <protection hidden="1"/>
    </xf>
    <xf numFmtId="0" fontId="120" fillId="5" borderId="0" xfId="6" applyFont="1" applyFill="1" applyBorder="1" applyProtection="1">
      <protection hidden="1"/>
    </xf>
    <xf numFmtId="0" fontId="120" fillId="5" borderId="183" xfId="6" applyFont="1" applyFill="1" applyBorder="1" applyProtection="1">
      <protection hidden="1"/>
    </xf>
    <xf numFmtId="0" fontId="120" fillId="5" borderId="184" xfId="6" applyFont="1" applyFill="1" applyBorder="1" applyProtection="1">
      <protection hidden="1"/>
    </xf>
    <xf numFmtId="0" fontId="123" fillId="5" borderId="185" xfId="6" applyFont="1" applyFill="1" applyBorder="1" applyProtection="1">
      <protection hidden="1"/>
    </xf>
    <xf numFmtId="3" fontId="120" fillId="5" borderId="185" xfId="6" applyNumberFormat="1" applyFont="1" applyFill="1" applyBorder="1" applyAlignment="1" applyProtection="1">
      <alignment vertical="center"/>
      <protection hidden="1"/>
    </xf>
    <xf numFmtId="3" fontId="120" fillId="5" borderId="186" xfId="6" applyNumberFormat="1" applyFont="1" applyFill="1" applyBorder="1" applyAlignment="1" applyProtection="1">
      <alignment vertical="center"/>
      <protection hidden="1"/>
    </xf>
    <xf numFmtId="10" fontId="108" fillId="0" borderId="205" xfId="0" applyNumberFormat="1" applyFont="1" applyBorder="1" applyAlignment="1">
      <alignment horizontal="center"/>
    </xf>
    <xf numFmtId="176" fontId="34" fillId="5" borderId="0" xfId="0" applyNumberFormat="1" applyFont="1" applyFill="1" applyProtection="1">
      <protection hidden="1"/>
    </xf>
    <xf numFmtId="0" fontId="16" fillId="0" borderId="106" xfId="0" applyFont="1" applyFill="1" applyBorder="1" applyAlignment="1" applyProtection="1">
      <alignment horizontal="center" vertical="center"/>
      <protection hidden="1"/>
    </xf>
    <xf numFmtId="169" fontId="37" fillId="5" borderId="0" xfId="0" applyNumberFormat="1" applyFont="1" applyFill="1" applyBorder="1" applyAlignment="1" applyProtection="1">
      <alignment horizontal="center"/>
      <protection hidden="1"/>
    </xf>
    <xf numFmtId="169" fontId="37" fillId="5" borderId="9" xfId="0" applyNumberFormat="1" applyFont="1" applyFill="1" applyBorder="1" applyAlignment="1" applyProtection="1">
      <alignment horizontal="center"/>
      <protection hidden="1"/>
    </xf>
    <xf numFmtId="0" fontId="37" fillId="5" borderId="0" xfId="0" applyFont="1" applyFill="1" applyBorder="1" applyAlignment="1" applyProtection="1">
      <alignment horizontal="left" indent="6"/>
      <protection hidden="1"/>
    </xf>
    <xf numFmtId="164" fontId="37" fillId="0" borderId="0" xfId="0" applyNumberFormat="1" applyFont="1" applyFill="1" applyBorder="1" applyAlignment="1" applyProtection="1">
      <alignment horizontal="center" vertical="center" wrapText="1"/>
      <protection hidden="1"/>
    </xf>
    <xf numFmtId="164" fontId="30" fillId="0" borderId="0" xfId="0" applyNumberFormat="1" applyFont="1" applyFill="1" applyBorder="1" applyAlignment="1" applyProtection="1">
      <alignment horizontal="center" vertical="center" wrapText="1"/>
      <protection hidden="1"/>
    </xf>
    <xf numFmtId="0" fontId="39" fillId="5" borderId="0" xfId="0" applyFont="1" applyFill="1" applyBorder="1" applyAlignment="1" applyProtection="1">
      <alignment horizontal="center" vertical="center"/>
      <protection hidden="1"/>
    </xf>
    <xf numFmtId="0" fontId="30" fillId="5" borderId="0" xfId="0" applyFont="1" applyFill="1" applyBorder="1" applyAlignment="1" applyProtection="1">
      <alignment vertical="center"/>
      <protection hidden="1"/>
    </xf>
    <xf numFmtId="164" fontId="136" fillId="5" borderId="0" xfId="0" applyNumberFormat="1" applyFont="1" applyFill="1" applyBorder="1" applyAlignment="1" applyProtection="1">
      <alignment horizontal="center" vertical="center"/>
      <protection hidden="1"/>
    </xf>
    <xf numFmtId="0" fontId="29" fillId="5" borderId="40" xfId="0" applyFont="1" applyFill="1" applyBorder="1" applyAlignment="1" applyProtection="1">
      <alignment horizontal="center" vertical="center"/>
      <protection hidden="1"/>
    </xf>
    <xf numFmtId="0" fontId="29" fillId="5" borderId="41" xfId="0" applyFont="1" applyFill="1" applyBorder="1" applyAlignment="1" applyProtection="1">
      <alignment horizontal="center" vertical="center"/>
      <protection hidden="1"/>
    </xf>
    <xf numFmtId="0" fontId="110" fillId="5" borderId="38" xfId="0" applyFont="1" applyFill="1" applyBorder="1" applyProtection="1">
      <protection hidden="1"/>
    </xf>
    <xf numFmtId="0" fontId="110" fillId="5" borderId="40" xfId="0" applyFont="1" applyFill="1" applyBorder="1" applyProtection="1">
      <protection hidden="1"/>
    </xf>
    <xf numFmtId="2" fontId="107" fillId="5" borderId="219" xfId="0" applyNumberFormat="1" applyFont="1" applyFill="1" applyBorder="1" applyAlignment="1" applyProtection="1">
      <alignment horizontal="center"/>
      <protection hidden="1"/>
    </xf>
    <xf numFmtId="0" fontId="107" fillId="5" borderId="41" xfId="0" applyFont="1" applyFill="1" applyBorder="1" applyAlignment="1" applyProtection="1">
      <alignment horizontal="center"/>
      <protection hidden="1"/>
    </xf>
    <xf numFmtId="0" fontId="110" fillId="5" borderId="41" xfId="0" applyFont="1" applyFill="1" applyBorder="1" applyProtection="1">
      <protection hidden="1"/>
    </xf>
    <xf numFmtId="10" fontId="114" fillId="5" borderId="41" xfId="0" applyNumberFormat="1" applyFont="1" applyFill="1" applyBorder="1" applyAlignment="1" applyProtection="1">
      <alignment horizontal="center"/>
      <protection hidden="1"/>
    </xf>
    <xf numFmtId="0" fontId="112" fillId="5" borderId="40" xfId="0" applyFont="1" applyFill="1" applyBorder="1" applyAlignment="1" applyProtection="1">
      <alignment horizontal="left" indent="2"/>
      <protection hidden="1"/>
    </xf>
    <xf numFmtId="0" fontId="110" fillId="5" borderId="41" xfId="0" applyFont="1" applyFill="1" applyBorder="1" applyAlignment="1" applyProtection="1">
      <alignment horizontal="center" vertical="center"/>
      <protection hidden="1"/>
    </xf>
    <xf numFmtId="2" fontId="107" fillId="5" borderId="41" xfId="0" applyNumberFormat="1" applyFont="1" applyFill="1" applyBorder="1" applyAlignment="1" applyProtection="1">
      <alignment horizontal="center" vertical="center"/>
      <protection hidden="1"/>
    </xf>
    <xf numFmtId="0" fontId="107" fillId="5" borderId="40" xfId="0" applyFont="1" applyFill="1" applyBorder="1" applyProtection="1">
      <protection hidden="1"/>
    </xf>
    <xf numFmtId="10" fontId="110" fillId="5" borderId="41" xfId="0" applyNumberFormat="1" applyFont="1" applyFill="1" applyBorder="1" applyAlignment="1" applyProtection="1">
      <alignment horizontal="center" vertical="center"/>
      <protection hidden="1"/>
    </xf>
    <xf numFmtId="10" fontId="107" fillId="5" borderId="41" xfId="0" applyNumberFormat="1" applyFont="1" applyFill="1" applyBorder="1" applyAlignment="1" applyProtection="1">
      <alignment horizontal="center"/>
      <protection hidden="1"/>
    </xf>
    <xf numFmtId="0" fontId="110" fillId="5" borderId="40" xfId="0" applyFont="1" applyFill="1" applyBorder="1" applyAlignment="1" applyProtection="1">
      <alignment horizontal="left" vertical="center"/>
      <protection hidden="1"/>
    </xf>
    <xf numFmtId="164" fontId="114" fillId="5" borderId="41" xfId="0" applyNumberFormat="1" applyFont="1" applyFill="1" applyBorder="1" applyAlignment="1" applyProtection="1">
      <alignment horizontal="center" vertical="center"/>
      <protection hidden="1"/>
    </xf>
    <xf numFmtId="164" fontId="136" fillId="5" borderId="41" xfId="0" applyNumberFormat="1" applyFont="1" applyFill="1" applyBorder="1" applyAlignment="1" applyProtection="1">
      <alignment horizontal="center" vertical="center"/>
      <protection hidden="1"/>
    </xf>
    <xf numFmtId="0" fontId="31" fillId="5" borderId="44" xfId="0" applyFont="1" applyFill="1" applyBorder="1" applyAlignment="1" applyProtection="1">
      <alignment horizontal="left"/>
      <protection hidden="1"/>
    </xf>
    <xf numFmtId="0" fontId="32" fillId="8" borderId="220" xfId="0" applyNumberFormat="1" applyFont="1" applyFill="1" applyBorder="1" applyAlignment="1" applyProtection="1">
      <alignment horizontal="center" vertical="center"/>
      <protection locked="0"/>
    </xf>
    <xf numFmtId="0" fontId="30" fillId="5" borderId="37" xfId="0" applyFont="1" applyFill="1" applyBorder="1" applyAlignment="1" applyProtection="1">
      <alignment horizontal="left"/>
      <protection hidden="1"/>
    </xf>
    <xf numFmtId="10" fontId="29" fillId="5" borderId="0" xfId="0" applyNumberFormat="1" applyFont="1" applyFill="1" applyBorder="1" applyAlignment="1" applyProtection="1">
      <alignment horizontal="left" vertical="top"/>
      <protection hidden="1"/>
    </xf>
    <xf numFmtId="0" fontId="31" fillId="5" borderId="0" xfId="0" applyFont="1" applyFill="1" applyBorder="1" applyAlignment="1" applyProtection="1">
      <alignment horizontal="left"/>
      <protection hidden="1"/>
    </xf>
    <xf numFmtId="0" fontId="32" fillId="8" borderId="221" xfId="0" applyNumberFormat="1" applyFont="1" applyFill="1" applyBorder="1" applyAlignment="1" applyProtection="1">
      <alignment horizontal="center" vertical="center"/>
      <protection locked="0"/>
    </xf>
    <xf numFmtId="10" fontId="15" fillId="7" borderId="0" xfId="11" applyNumberFormat="1" applyFont="1" applyFill="1" applyBorder="1" applyAlignment="1" applyProtection="1">
      <alignment horizontal="center" vertical="top"/>
      <protection hidden="1"/>
    </xf>
    <xf numFmtId="164" fontId="15" fillId="0" borderId="0" xfId="0" applyNumberFormat="1" applyFont="1" applyFill="1" applyBorder="1" applyAlignment="1" applyProtection="1">
      <alignment horizontal="left" vertical="center" wrapText="1"/>
      <protection hidden="1"/>
    </xf>
    <xf numFmtId="0" fontId="137" fillId="0" borderId="60" xfId="0" applyFont="1" applyFill="1" applyBorder="1" applyAlignment="1" applyProtection="1">
      <alignment horizontal="justify" vertical="top" wrapText="1"/>
      <protection hidden="1"/>
    </xf>
    <xf numFmtId="164" fontId="137" fillId="0" borderId="77" xfId="0" applyNumberFormat="1" applyFont="1" applyFill="1" applyBorder="1" applyProtection="1">
      <protection hidden="1"/>
    </xf>
    <xf numFmtId="164" fontId="137" fillId="0" borderId="61" xfId="0" applyNumberFormat="1" applyFont="1" applyFill="1" applyBorder="1" applyProtection="1">
      <protection hidden="1"/>
    </xf>
    <xf numFmtId="0" fontId="10" fillId="0" borderId="62" xfId="0" applyFont="1" applyFill="1" applyBorder="1" applyAlignment="1" applyProtection="1">
      <alignment horizontal="justify" vertical="top" wrapText="1"/>
      <protection hidden="1"/>
    </xf>
    <xf numFmtId="0" fontId="27" fillId="5" borderId="222" xfId="6" applyFont="1" applyFill="1" applyBorder="1" applyProtection="1">
      <protection hidden="1"/>
    </xf>
    <xf numFmtId="10" fontId="27" fillId="5" borderId="224" xfId="6" applyNumberFormat="1" applyFont="1" applyFill="1" applyBorder="1" applyProtection="1">
      <protection hidden="1"/>
    </xf>
    <xf numFmtId="164" fontId="37" fillId="0" borderId="9" xfId="0" applyNumberFormat="1" applyFont="1" applyFill="1" applyBorder="1" applyAlignment="1" applyProtection="1">
      <alignment horizontal="center" vertical="center" wrapText="1"/>
      <protection hidden="1"/>
    </xf>
    <xf numFmtId="0" fontId="37" fillId="0" borderId="0" xfId="0" applyFont="1" applyFill="1" applyBorder="1" applyProtection="1">
      <protection hidden="1"/>
    </xf>
    <xf numFmtId="0" fontId="64" fillId="0" borderId="0" xfId="0" applyFont="1"/>
    <xf numFmtId="0" fontId="45" fillId="5" borderId="0" xfId="0" applyFont="1" applyFill="1" applyAlignment="1" applyProtection="1">
      <alignment wrapText="1"/>
      <protection hidden="1"/>
    </xf>
    <xf numFmtId="0" fontId="29" fillId="0" borderId="226" xfId="0" applyFont="1" applyFill="1" applyBorder="1" applyAlignment="1" applyProtection="1">
      <alignment horizontal="justify" vertical="top" wrapText="1"/>
      <protection hidden="1"/>
    </xf>
    <xf numFmtId="0" fontId="29" fillId="5" borderId="0" xfId="0" applyFont="1" applyFill="1" applyProtection="1">
      <protection hidden="1"/>
    </xf>
    <xf numFmtId="0" fontId="29" fillId="0" borderId="134" xfId="0" applyFont="1" applyFill="1" applyBorder="1" applyAlignment="1" applyProtection="1">
      <alignment horizontal="justify" vertical="top" wrapText="1"/>
      <protection hidden="1"/>
    </xf>
    <xf numFmtId="0" fontId="29" fillId="0" borderId="136" xfId="0" applyFont="1" applyFill="1" applyBorder="1" applyAlignment="1" applyProtection="1">
      <alignment horizontal="justify" vertical="top" wrapText="1"/>
      <protection hidden="1"/>
    </xf>
    <xf numFmtId="0" fontId="10" fillId="5" borderId="0" xfId="0" quotePrefix="1" applyFont="1" applyFill="1" applyBorder="1" applyAlignment="1" applyProtection="1">
      <alignment horizontal="justify" vertical="top" wrapText="1"/>
      <protection hidden="1"/>
    </xf>
    <xf numFmtId="0" fontId="10" fillId="5" borderId="133" xfId="0" quotePrefix="1" applyFont="1" applyFill="1" applyBorder="1" applyAlignment="1" applyProtection="1">
      <alignment horizontal="justify" vertical="top" wrapText="1"/>
      <protection hidden="1"/>
    </xf>
    <xf numFmtId="0" fontId="10" fillId="5" borderId="135" xfId="0" quotePrefix="1" applyFont="1" applyFill="1" applyBorder="1" applyAlignment="1" applyProtection="1">
      <alignment horizontal="justify" vertical="top" wrapText="1"/>
      <protection hidden="1"/>
    </xf>
    <xf numFmtId="0" fontId="29" fillId="5" borderId="70" xfId="0" applyFont="1" applyFill="1" applyBorder="1" applyAlignment="1" applyProtection="1">
      <alignment horizontal="left" vertical="top" wrapText="1"/>
    </xf>
    <xf numFmtId="0" fontId="28" fillId="5" borderId="0" xfId="0" applyFont="1" applyFill="1" applyProtection="1">
      <protection hidden="1"/>
    </xf>
    <xf numFmtId="0" fontId="29" fillId="5" borderId="0" xfId="0" applyFont="1" applyFill="1" applyProtection="1">
      <protection hidden="1"/>
    </xf>
    <xf numFmtId="0" fontId="34" fillId="5" borderId="0" xfId="0" applyFont="1" applyFill="1" applyProtection="1">
      <protection hidden="1"/>
    </xf>
    <xf numFmtId="0" fontId="10" fillId="0" borderId="61" xfId="0" quotePrefix="1" applyFont="1" applyFill="1" applyBorder="1" applyAlignment="1" applyProtection="1">
      <alignment horizontal="justify" vertical="top" wrapText="1"/>
      <protection hidden="1"/>
    </xf>
    <xf numFmtId="0" fontId="140" fillId="5" borderId="69" xfId="0" applyFont="1" applyFill="1" applyBorder="1" applyAlignment="1" applyProtection="1">
      <alignment vertical="top" wrapText="1"/>
      <protection hidden="1"/>
    </xf>
    <xf numFmtId="0" fontId="141" fillId="5" borderId="65" xfId="0" applyFont="1" applyFill="1" applyBorder="1" applyAlignment="1" applyProtection="1">
      <alignment vertical="top" wrapText="1"/>
      <protection hidden="1"/>
    </xf>
    <xf numFmtId="0" fontId="141" fillId="5" borderId="66" xfId="0" applyFont="1" applyFill="1" applyBorder="1" applyAlignment="1" applyProtection="1">
      <alignment vertical="top" wrapText="1"/>
      <protection hidden="1"/>
    </xf>
    <xf numFmtId="0" fontId="140" fillId="5" borderId="68" xfId="0" applyFont="1" applyFill="1" applyBorder="1" applyAlignment="1" applyProtection="1">
      <alignment vertical="top" wrapText="1"/>
      <protection hidden="1"/>
    </xf>
    <xf numFmtId="0" fontId="141" fillId="5" borderId="0" xfId="0" applyFont="1" applyFill="1" applyBorder="1" applyAlignment="1" applyProtection="1">
      <alignment vertical="top" wrapText="1"/>
      <protection hidden="1"/>
    </xf>
    <xf numFmtId="0" fontId="141" fillId="5" borderId="67" xfId="0" applyFont="1" applyFill="1" applyBorder="1" applyAlignment="1" applyProtection="1">
      <alignment vertical="top" wrapText="1"/>
      <protection hidden="1"/>
    </xf>
    <xf numFmtId="0" fontId="139" fillId="5" borderId="68" xfId="0" applyFont="1" applyFill="1" applyBorder="1" applyAlignment="1" applyProtection="1">
      <alignment vertical="top" wrapText="1"/>
      <protection hidden="1"/>
    </xf>
    <xf numFmtId="10" fontId="133" fillId="8" borderId="45" xfId="0" applyNumberFormat="1" applyFont="1" applyFill="1" applyBorder="1" applyAlignment="1" applyProtection="1">
      <alignment vertical="top" wrapText="1"/>
      <protection locked="0" hidden="1"/>
    </xf>
    <xf numFmtId="0" fontId="139" fillId="5" borderId="0" xfId="0" applyFont="1" applyFill="1" applyBorder="1" applyAlignment="1" applyProtection="1">
      <alignment vertical="top" wrapText="1"/>
      <protection hidden="1"/>
    </xf>
    <xf numFmtId="164" fontId="140" fillId="5" borderId="0" xfId="0" applyNumberFormat="1" applyFont="1" applyFill="1" applyAlignment="1" applyProtection="1">
      <alignment vertical="top"/>
      <protection hidden="1"/>
    </xf>
    <xf numFmtId="0" fontId="139" fillId="5" borderId="67" xfId="0" applyFont="1" applyFill="1" applyBorder="1" applyAlignment="1" applyProtection="1">
      <alignment vertical="top" wrapText="1"/>
      <protection hidden="1"/>
    </xf>
    <xf numFmtId="0" fontId="139" fillId="5" borderId="70" xfId="0" applyFont="1" applyFill="1" applyBorder="1" applyAlignment="1" applyProtection="1">
      <alignment horizontal="left" vertical="top" wrapText="1"/>
      <protection hidden="1"/>
    </xf>
    <xf numFmtId="0" fontId="139" fillId="0" borderId="60" xfId="0" applyFont="1" applyFill="1" applyBorder="1" applyAlignment="1" applyProtection="1">
      <alignment horizontal="justify" vertical="top" wrapText="1"/>
      <protection hidden="1"/>
    </xf>
    <xf numFmtId="0" fontId="139" fillId="0" borderId="61" xfId="0" applyFont="1" applyFill="1" applyBorder="1" applyAlignment="1" applyProtection="1">
      <alignment horizontal="justify" vertical="center" wrapText="1"/>
      <protection locked="0"/>
    </xf>
    <xf numFmtId="0" fontId="139" fillId="5" borderId="0" xfId="0" applyFont="1" applyFill="1" applyProtection="1">
      <protection hidden="1"/>
    </xf>
    <xf numFmtId="0" fontId="138" fillId="5" borderId="67" xfId="0" applyFont="1" applyFill="1" applyBorder="1" applyAlignment="1" applyProtection="1">
      <alignment horizontal="left" vertical="center"/>
      <protection hidden="1"/>
    </xf>
    <xf numFmtId="164" fontId="10" fillId="0" borderId="77" xfId="0" applyNumberFormat="1" applyFont="1" applyFill="1" applyBorder="1" applyProtection="1">
      <protection hidden="1"/>
    </xf>
    <xf numFmtId="10" fontId="10" fillId="7" borderId="0" xfId="11" applyNumberFormat="1" applyFont="1" applyFill="1" applyBorder="1" applyAlignment="1" applyProtection="1">
      <alignment horizontal="center" vertical="top"/>
      <protection hidden="1"/>
    </xf>
    <xf numFmtId="0" fontId="72" fillId="0" borderId="0" xfId="0" applyFont="1"/>
    <xf numFmtId="0" fontId="72" fillId="0" borderId="0" xfId="0" applyFont="1" applyFill="1" applyAlignment="1">
      <alignment horizontal="left" vertical="top"/>
    </xf>
    <xf numFmtId="0" fontId="67" fillId="0" borderId="0" xfId="0" applyFont="1" applyAlignment="1">
      <alignment horizontal="left" vertical="top"/>
    </xf>
    <xf numFmtId="0" fontId="139" fillId="5" borderId="64" xfId="0" applyFont="1" applyFill="1" applyBorder="1" applyAlignment="1" applyProtection="1">
      <alignment horizontal="left" vertical="top" wrapText="1"/>
    </xf>
    <xf numFmtId="0" fontId="29" fillId="0" borderId="11" xfId="0" applyFont="1" applyBorder="1" applyProtection="1">
      <protection hidden="1"/>
    </xf>
    <xf numFmtId="0" fontId="0" fillId="21" borderId="0" xfId="0" applyFill="1"/>
    <xf numFmtId="0" fontId="0" fillId="31" borderId="0" xfId="0" applyFill="1"/>
    <xf numFmtId="0" fontId="0" fillId="29" borderId="0" xfId="0" applyFill="1"/>
    <xf numFmtId="10" fontId="146" fillId="0" borderId="0" xfId="11" applyNumberFormat="1" applyFont="1" applyFill="1"/>
    <xf numFmtId="164" fontId="10" fillId="0" borderId="61" xfId="0" applyNumberFormat="1" applyFont="1" applyFill="1" applyBorder="1" applyProtection="1">
      <protection hidden="1"/>
    </xf>
    <xf numFmtId="10" fontId="90" fillId="0" borderId="0" xfId="0" applyNumberFormat="1" applyFont="1" applyFill="1" applyBorder="1" applyAlignment="1" applyProtection="1">
      <alignment horizontal="center"/>
      <protection hidden="1"/>
    </xf>
    <xf numFmtId="0" fontId="40" fillId="5" borderId="0" xfId="0" applyFont="1" applyFill="1" applyAlignment="1" applyProtection="1">
      <alignment horizontal="right"/>
      <protection hidden="1"/>
    </xf>
    <xf numFmtId="10" fontId="90" fillId="27" borderId="0" xfId="0" applyNumberFormat="1" applyFont="1" applyFill="1" applyAlignment="1" applyProtection="1">
      <alignment horizontal="center"/>
      <protection hidden="1"/>
    </xf>
    <xf numFmtId="0" fontId="148" fillId="5" borderId="0" xfId="0" applyFont="1" applyFill="1" applyBorder="1" applyProtection="1">
      <protection hidden="1"/>
    </xf>
    <xf numFmtId="0" fontId="149" fillId="8" borderId="45" xfId="0" applyFont="1" applyFill="1" applyBorder="1" applyAlignment="1" applyProtection="1">
      <alignment horizontal="center" vertical="center"/>
      <protection locked="0"/>
    </xf>
    <xf numFmtId="0" fontId="150" fillId="10" borderId="0" xfId="0" applyFont="1" applyFill="1" applyAlignment="1" applyProtection="1">
      <alignment vertical="center"/>
      <protection hidden="1"/>
    </xf>
    <xf numFmtId="0" fontId="150" fillId="10" borderId="0" xfId="0" applyFont="1" applyFill="1" applyAlignment="1" applyProtection="1">
      <alignment horizontal="center" vertical="center" wrapText="1"/>
      <protection hidden="1"/>
    </xf>
    <xf numFmtId="0" fontId="151" fillId="7" borderId="0" xfId="0" applyFont="1" applyFill="1" applyAlignment="1" applyProtection="1">
      <alignment horizontal="center"/>
      <protection hidden="1"/>
    </xf>
    <xf numFmtId="10" fontId="67" fillId="5" borderId="223" xfId="6" applyNumberFormat="1" applyFont="1" applyFill="1" applyBorder="1" applyProtection="1">
      <protection hidden="1"/>
    </xf>
    <xf numFmtId="10" fontId="67" fillId="5" borderId="225" xfId="6" applyNumberFormat="1" applyFont="1" applyFill="1" applyBorder="1" applyProtection="1">
      <protection hidden="1"/>
    </xf>
    <xf numFmtId="0" fontId="4" fillId="5" borderId="4" xfId="6" applyFont="1" applyFill="1" applyBorder="1" applyAlignment="1" applyProtection="1">
      <alignment wrapText="1"/>
      <protection hidden="1"/>
    </xf>
    <xf numFmtId="164" fontId="36" fillId="14" borderId="50" xfId="0" applyNumberFormat="1" applyFont="1" applyFill="1" applyBorder="1" applyAlignment="1" applyProtection="1">
      <alignment horizontal="center" vertical="center"/>
      <protection locked="0"/>
    </xf>
    <xf numFmtId="164" fontId="36" fillId="14" borderId="0" xfId="0" applyNumberFormat="1" applyFont="1" applyFill="1" applyProtection="1">
      <protection locked="0"/>
    </xf>
    <xf numFmtId="0" fontId="36" fillId="11" borderId="50" xfId="0" applyFont="1" applyFill="1" applyBorder="1" applyAlignment="1" applyProtection="1">
      <alignment horizontal="center" vertical="center"/>
      <protection locked="0"/>
    </xf>
    <xf numFmtId="0" fontId="112" fillId="5" borderId="40" xfId="0" applyFont="1" applyFill="1" applyBorder="1" applyAlignment="1" applyProtection="1">
      <alignment horizontal="left" vertical="top" wrapText="1" indent="2"/>
      <protection hidden="1"/>
    </xf>
    <xf numFmtId="0" fontId="42" fillId="5" borderId="0" xfId="0" applyFont="1" applyFill="1" applyBorder="1" applyProtection="1">
      <protection hidden="1"/>
    </xf>
    <xf numFmtId="0" fontId="42" fillId="5" borderId="41" xfId="0" applyFont="1" applyFill="1" applyBorder="1" applyProtection="1">
      <protection hidden="1"/>
    </xf>
    <xf numFmtId="0" fontId="4" fillId="5" borderId="2" xfId="8" applyFont="1" applyFill="1" applyBorder="1" applyAlignment="1" applyProtection="1">
      <alignment horizontal="center" vertical="center"/>
      <protection hidden="1"/>
    </xf>
    <xf numFmtId="0" fontId="50" fillId="0" borderId="0" xfId="0" applyFont="1" applyFill="1" applyBorder="1" applyAlignment="1" applyProtection="1">
      <alignment horizontal="left" vertical="center"/>
      <protection hidden="1"/>
    </xf>
    <xf numFmtId="0" fontId="4" fillId="5" borderId="0" xfId="6" applyFont="1" applyFill="1" applyBorder="1" applyAlignment="1" applyProtection="1">
      <alignment horizontal="center"/>
      <protection hidden="1"/>
    </xf>
    <xf numFmtId="0" fontId="4" fillId="5" borderId="33" xfId="6" applyFont="1" applyFill="1" applyBorder="1" applyAlignment="1" applyProtection="1">
      <alignment vertical="center"/>
      <protection hidden="1"/>
    </xf>
    <xf numFmtId="0" fontId="4" fillId="5" borderId="1" xfId="6" applyFont="1" applyFill="1" applyBorder="1" applyAlignment="1" applyProtection="1">
      <alignment vertical="center"/>
      <protection hidden="1"/>
    </xf>
    <xf numFmtId="0" fontId="4" fillId="5" borderId="111" xfId="6" applyFont="1" applyFill="1" applyBorder="1" applyAlignment="1" applyProtection="1">
      <alignment vertical="center"/>
      <protection hidden="1"/>
    </xf>
    <xf numFmtId="0" fontId="4" fillId="5" borderId="4" xfId="6" applyFont="1" applyFill="1" applyBorder="1" applyAlignment="1" applyProtection="1">
      <alignment vertical="center"/>
      <protection hidden="1"/>
    </xf>
    <xf numFmtId="0" fontId="4" fillId="5" borderId="4" xfId="6" applyFont="1" applyFill="1" applyBorder="1" applyAlignment="1" applyProtection="1">
      <alignment horizontal="center" vertical="center"/>
      <protection hidden="1"/>
    </xf>
    <xf numFmtId="0" fontId="4" fillId="5" borderId="111" xfId="6" applyFont="1" applyFill="1" applyBorder="1" applyProtection="1">
      <protection hidden="1"/>
    </xf>
    <xf numFmtId="10" fontId="4" fillId="5" borderId="1" xfId="6" applyNumberFormat="1" applyFont="1" applyFill="1" applyBorder="1" applyProtection="1">
      <protection hidden="1"/>
    </xf>
    <xf numFmtId="10" fontId="4" fillId="5" borderId="1" xfId="12" applyNumberFormat="1" applyFont="1" applyFill="1" applyBorder="1" applyAlignment="1" applyProtection="1">
      <alignment horizontal="left" vertical="top"/>
      <protection hidden="1"/>
    </xf>
    <xf numFmtId="10" fontId="4" fillId="5" borderId="1" xfId="12" applyNumberFormat="1" applyFont="1" applyFill="1" applyBorder="1" applyAlignment="1" applyProtection="1">
      <alignment horizontal="left"/>
      <protection hidden="1"/>
    </xf>
    <xf numFmtId="0" fontId="4" fillId="5" borderId="1" xfId="6" applyFont="1" applyFill="1" applyBorder="1" applyAlignment="1" applyProtection="1">
      <alignment horizontal="center"/>
      <protection hidden="1"/>
    </xf>
    <xf numFmtId="10" fontId="4" fillId="5" borderId="1" xfId="6" applyNumberFormat="1" applyFont="1" applyFill="1" applyBorder="1" applyAlignment="1" applyProtection="1">
      <alignment horizontal="center" wrapText="1"/>
      <protection hidden="1"/>
    </xf>
    <xf numFmtId="10" fontId="51" fillId="5" borderId="1" xfId="6" applyNumberFormat="1" applyFont="1" applyFill="1" applyBorder="1" applyAlignment="1" applyProtection="1">
      <alignment horizontal="center" vertical="center"/>
      <protection hidden="1"/>
    </xf>
    <xf numFmtId="10" fontId="126" fillId="5" borderId="1" xfId="6" applyNumberFormat="1" applyFont="1" applyFill="1" applyBorder="1" applyAlignment="1" applyProtection="1">
      <alignment horizontal="center" vertical="center"/>
      <protection hidden="1"/>
    </xf>
    <xf numFmtId="10" fontId="16" fillId="5" borderId="1" xfId="6" applyNumberFormat="1" applyFont="1" applyFill="1" applyBorder="1" applyAlignment="1" applyProtection="1">
      <alignment horizontal="center" vertical="center"/>
      <protection hidden="1"/>
    </xf>
    <xf numFmtId="10" fontId="80" fillId="5" borderId="1" xfId="6" applyNumberFormat="1" applyFont="1" applyFill="1" applyBorder="1" applyAlignment="1" applyProtection="1">
      <alignment horizontal="center" wrapText="1"/>
      <protection hidden="1"/>
    </xf>
    <xf numFmtId="10" fontId="123" fillId="5" borderId="1" xfId="6" applyNumberFormat="1" applyFont="1" applyFill="1" applyBorder="1" applyAlignment="1" applyProtection="1">
      <alignment horizontal="center" wrapText="1"/>
      <protection hidden="1"/>
    </xf>
    <xf numFmtId="0" fontId="152" fillId="8" borderId="229" xfId="0" applyFont="1" applyFill="1" applyBorder="1" applyAlignment="1" applyProtection="1">
      <alignment vertical="center"/>
      <protection locked="0" hidden="1"/>
    </xf>
    <xf numFmtId="0" fontId="32" fillId="8" borderId="27" xfId="0" applyFont="1" applyFill="1" applyBorder="1" applyProtection="1">
      <protection locked="0" hidden="1"/>
    </xf>
    <xf numFmtId="0" fontId="32" fillId="8" borderId="228" xfId="0" applyFont="1" applyFill="1" applyBorder="1" applyAlignment="1" applyProtection="1">
      <alignment horizontal="left"/>
      <protection locked="0" hidden="1"/>
    </xf>
    <xf numFmtId="0" fontId="32" fillId="8" borderId="228" xfId="0" applyFont="1" applyFill="1" applyBorder="1" applyAlignment="1" applyProtection="1">
      <alignment horizontal="center"/>
      <protection locked="0" hidden="1"/>
    </xf>
    <xf numFmtId="10" fontId="31" fillId="5" borderId="43" xfId="0" applyNumberFormat="1" applyFont="1" applyFill="1" applyBorder="1" applyAlignment="1" applyProtection="1">
      <alignment horizontal="center" vertical="center"/>
      <protection hidden="1"/>
    </xf>
    <xf numFmtId="0" fontId="36" fillId="7" borderId="0" xfId="0" applyFont="1" applyFill="1" applyProtection="1">
      <protection locked="0" hidden="1"/>
    </xf>
    <xf numFmtId="0" fontId="36" fillId="0" borderId="0" xfId="0" applyFont="1" applyProtection="1">
      <protection locked="0" hidden="1"/>
    </xf>
    <xf numFmtId="0" fontId="38" fillId="8" borderId="49" xfId="0" applyFont="1" applyFill="1" applyBorder="1" applyAlignment="1" applyProtection="1">
      <alignment horizontal="center" vertical="center"/>
      <protection locked="0" hidden="1"/>
    </xf>
    <xf numFmtId="42" fontId="36" fillId="14" borderId="0" xfId="0" applyNumberFormat="1" applyFont="1" applyFill="1" applyProtection="1">
      <protection locked="0" hidden="1"/>
    </xf>
    <xf numFmtId="0" fontId="36" fillId="11" borderId="49" xfId="0" applyFont="1" applyFill="1" applyBorder="1" applyAlignment="1" applyProtection="1">
      <alignment horizontal="center" vertical="center"/>
      <protection locked="0" hidden="1"/>
    </xf>
    <xf numFmtId="10" fontId="153" fillId="5" borderId="0" xfId="6" applyNumberFormat="1" applyFont="1" applyFill="1" applyBorder="1" applyAlignment="1" applyProtection="1">
      <alignment horizontal="center" vertical="center"/>
      <protection hidden="1"/>
    </xf>
    <xf numFmtId="10" fontId="16" fillId="5" borderId="1" xfId="6" applyNumberFormat="1" applyFont="1" applyFill="1" applyBorder="1" applyAlignment="1" applyProtection="1">
      <alignment horizontal="center"/>
      <protection hidden="1"/>
    </xf>
    <xf numFmtId="10" fontId="51" fillId="5" borderId="0" xfId="6" applyNumberFormat="1" applyFont="1" applyFill="1" applyBorder="1" applyAlignment="1" applyProtection="1">
      <alignment horizontal="center" wrapText="1"/>
      <protection hidden="1"/>
    </xf>
    <xf numFmtId="10" fontId="126" fillId="5" borderId="0" xfId="6" applyNumberFormat="1" applyFont="1" applyFill="1" applyBorder="1" applyAlignment="1" applyProtection="1">
      <alignment horizontal="center" wrapText="1"/>
      <protection hidden="1"/>
    </xf>
    <xf numFmtId="10" fontId="16" fillId="5" borderId="0" xfId="6" applyNumberFormat="1" applyFont="1" applyFill="1" applyBorder="1" applyAlignment="1" applyProtection="1">
      <alignment horizontal="center"/>
      <protection hidden="1"/>
    </xf>
    <xf numFmtId="0" fontId="39" fillId="5" borderId="0" xfId="0" applyFont="1" applyFill="1" applyBorder="1" applyAlignment="1" applyProtection="1">
      <alignment horizontal="left"/>
      <protection hidden="1"/>
    </xf>
    <xf numFmtId="0" fontId="39" fillId="5" borderId="230" xfId="0" applyFont="1" applyFill="1" applyBorder="1" applyAlignment="1" applyProtection="1">
      <alignment horizontal="center" vertical="center"/>
      <protection hidden="1"/>
    </xf>
    <xf numFmtId="0" fontId="154" fillId="5" borderId="179" xfId="6" applyFont="1" applyFill="1" applyBorder="1" applyAlignment="1" applyProtection="1">
      <alignment vertical="center"/>
      <protection hidden="1"/>
    </xf>
    <xf numFmtId="0" fontId="154" fillId="5" borderId="180" xfId="6" applyFont="1" applyFill="1" applyBorder="1" applyAlignment="1" applyProtection="1">
      <alignment vertical="center"/>
      <protection hidden="1"/>
    </xf>
    <xf numFmtId="0" fontId="39" fillId="5" borderId="181" xfId="6" applyFont="1" applyFill="1" applyBorder="1" applyAlignment="1" applyProtection="1">
      <alignment vertical="center"/>
      <protection hidden="1"/>
    </xf>
    <xf numFmtId="0" fontId="39" fillId="5" borderId="182" xfId="6" applyFont="1" applyFill="1" applyBorder="1" applyAlignment="1" applyProtection="1">
      <alignment vertical="center"/>
      <protection hidden="1"/>
    </xf>
    <xf numFmtId="0" fontId="39" fillId="5" borderId="0" xfId="6" applyFont="1" applyFill="1" applyBorder="1" applyAlignment="1" applyProtection="1">
      <alignment vertical="center"/>
      <protection hidden="1"/>
    </xf>
    <xf numFmtId="0" fontId="39" fillId="5" borderId="186" xfId="6" applyFont="1" applyFill="1" applyBorder="1" applyAlignment="1" applyProtection="1">
      <alignment horizontal="center" vertical="center"/>
      <protection hidden="1"/>
    </xf>
    <xf numFmtId="3" fontId="39" fillId="5" borderId="183" xfId="6" applyNumberFormat="1" applyFont="1" applyFill="1" applyBorder="1" applyAlignment="1" applyProtection="1">
      <alignment vertical="center"/>
      <protection hidden="1"/>
    </xf>
    <xf numFmtId="9" fontId="39" fillId="5" borderId="0" xfId="6" applyNumberFormat="1" applyFont="1" applyFill="1" applyBorder="1" applyAlignment="1" applyProtection="1">
      <alignment vertical="center"/>
      <protection hidden="1"/>
    </xf>
    <xf numFmtId="3" fontId="40" fillId="5" borderId="183" xfId="6" applyNumberFormat="1" applyFont="1" applyFill="1" applyBorder="1" applyAlignment="1" applyProtection="1">
      <alignment vertical="center"/>
      <protection hidden="1"/>
    </xf>
    <xf numFmtId="0" fontId="50" fillId="0" borderId="0" xfId="0" applyFont="1" applyFill="1" applyBorder="1" applyAlignment="1" applyProtection="1">
      <alignment horizontal="right" vertical="center"/>
      <protection hidden="1"/>
    </xf>
    <xf numFmtId="177" fontId="68" fillId="18" borderId="81" xfId="11" applyNumberFormat="1" applyFont="1" applyFill="1" applyBorder="1" applyAlignment="1" applyProtection="1">
      <alignment horizontal="center" vertical="center"/>
      <protection hidden="1"/>
    </xf>
    <xf numFmtId="164" fontId="18" fillId="0" borderId="0" xfId="0" applyNumberFormat="1" applyFont="1" applyFill="1" applyBorder="1" applyProtection="1">
      <protection hidden="1"/>
    </xf>
    <xf numFmtId="9" fontId="50" fillId="0" borderId="9" xfId="11" applyFont="1" applyFill="1" applyBorder="1" applyAlignment="1" applyProtection="1">
      <alignment horizontal="center" vertical="center"/>
      <protection hidden="1"/>
    </xf>
    <xf numFmtId="10" fontId="4" fillId="5" borderId="4" xfId="6" applyNumberFormat="1" applyFont="1" applyFill="1" applyBorder="1" applyAlignment="1" applyProtection="1">
      <alignment vertical="center"/>
      <protection hidden="1"/>
    </xf>
    <xf numFmtId="164" fontId="4" fillId="5" borderId="4" xfId="6" applyNumberFormat="1" applyFont="1" applyFill="1" applyBorder="1" applyAlignment="1" applyProtection="1">
      <alignment vertical="center"/>
      <protection hidden="1"/>
    </xf>
    <xf numFmtId="0" fontId="67" fillId="5" borderId="4" xfId="6" applyFont="1" applyFill="1" applyBorder="1" applyAlignment="1" applyProtection="1">
      <alignment wrapText="1"/>
      <protection hidden="1"/>
    </xf>
    <xf numFmtId="10" fontId="4" fillId="5" borderId="4" xfId="6" applyNumberFormat="1" applyFont="1" applyFill="1" applyBorder="1" applyProtection="1">
      <protection hidden="1"/>
    </xf>
    <xf numFmtId="10" fontId="11" fillId="5" borderId="1" xfId="6" applyNumberFormat="1" applyFont="1" applyFill="1" applyBorder="1" applyAlignment="1" applyProtection="1">
      <alignment horizontal="center" wrapText="1"/>
      <protection hidden="1"/>
    </xf>
    <xf numFmtId="10" fontId="80" fillId="5" borderId="1" xfId="6" applyNumberFormat="1" applyFont="1" applyFill="1" applyBorder="1" applyAlignment="1" applyProtection="1">
      <alignment horizontal="center" vertical="center"/>
      <protection hidden="1"/>
    </xf>
    <xf numFmtId="10" fontId="11" fillId="5" borderId="4" xfId="6" applyNumberFormat="1" applyFont="1" applyFill="1" applyBorder="1" applyAlignment="1" applyProtection="1">
      <alignment vertical="center"/>
      <protection hidden="1"/>
    </xf>
    <xf numFmtId="164" fontId="11" fillId="5" borderId="4" xfId="6" applyNumberFormat="1" applyFont="1" applyFill="1" applyBorder="1" applyAlignment="1" applyProtection="1">
      <alignment vertical="center"/>
      <protection hidden="1"/>
    </xf>
    <xf numFmtId="10" fontId="11" fillId="5" borderId="4" xfId="6" applyNumberFormat="1" applyFont="1" applyFill="1" applyBorder="1" applyProtection="1">
      <protection hidden="1"/>
    </xf>
    <xf numFmtId="0" fontId="10" fillId="0" borderId="133" xfId="0" quotePrefix="1" applyFont="1" applyFill="1" applyBorder="1" applyAlignment="1" applyProtection="1">
      <alignment horizontal="justify" vertical="top" wrapText="1"/>
      <protection hidden="1"/>
    </xf>
    <xf numFmtId="0" fontId="10" fillId="0" borderId="227" xfId="0" applyFont="1" applyFill="1" applyBorder="1" applyAlignment="1" applyProtection="1">
      <alignment horizontal="justify" vertical="top" wrapText="1"/>
      <protection hidden="1"/>
    </xf>
    <xf numFmtId="0" fontId="10" fillId="0" borderId="135" xfId="0" applyFont="1" applyFill="1" applyBorder="1" applyAlignment="1" applyProtection="1">
      <alignment horizontal="justify" vertical="top" wrapText="1"/>
      <protection hidden="1"/>
    </xf>
    <xf numFmtId="0" fontId="10" fillId="0" borderId="61" xfId="0" applyFont="1" applyFill="1" applyBorder="1" applyAlignment="1" applyProtection="1">
      <alignment horizontal="justify" vertical="top" wrapText="1"/>
      <protection hidden="1"/>
    </xf>
    <xf numFmtId="0" fontId="10" fillId="0" borderId="133" xfId="0" applyFont="1" applyFill="1" applyBorder="1" applyAlignment="1" applyProtection="1">
      <alignment horizontal="justify" vertical="top" wrapText="1"/>
      <protection hidden="1"/>
    </xf>
    <xf numFmtId="0" fontId="28" fillId="5" borderId="0" xfId="0" applyFont="1" applyFill="1" applyAlignment="1" applyProtection="1">
      <alignment horizontal="right"/>
      <protection hidden="1"/>
    </xf>
    <xf numFmtId="172" fontId="28" fillId="5" borderId="0" xfId="0" quotePrefix="1" applyNumberFormat="1" applyFont="1" applyFill="1" applyAlignment="1" applyProtection="1">
      <alignment horizontal="right"/>
      <protection hidden="1"/>
    </xf>
    <xf numFmtId="0" fontId="28" fillId="5" borderId="0" xfId="0" applyFont="1" applyFill="1" applyAlignment="1" applyProtection="1">
      <alignment vertical="center"/>
      <protection hidden="1"/>
    </xf>
    <xf numFmtId="0" fontId="28" fillId="5" borderId="0" xfId="0" applyFont="1" applyFill="1" applyAlignment="1" applyProtection="1">
      <alignment horizontal="right" vertical="center"/>
      <protection hidden="1"/>
    </xf>
    <xf numFmtId="3" fontId="28" fillId="5" borderId="0" xfId="0" applyNumberFormat="1" applyFont="1" applyFill="1" applyProtection="1">
      <protection hidden="1"/>
    </xf>
    <xf numFmtId="0" fontId="28" fillId="5" borderId="0" xfId="0" applyFont="1" applyFill="1" applyAlignment="1" applyProtection="1">
      <alignment horizontal="left" vertical="top" wrapText="1"/>
      <protection hidden="1"/>
    </xf>
    <xf numFmtId="0" fontId="28" fillId="5" borderId="0" xfId="0" quotePrefix="1" applyFont="1" applyFill="1" applyAlignment="1" applyProtection="1">
      <alignment horizontal="left" vertical="top" wrapText="1"/>
      <protection hidden="1"/>
    </xf>
    <xf numFmtId="0" fontId="28" fillId="5" borderId="0" xfId="0" quotePrefix="1" applyNumberFormat="1" applyFont="1" applyFill="1" applyAlignment="1" applyProtection="1">
      <alignment vertical="top" wrapText="1"/>
      <protection hidden="1"/>
    </xf>
    <xf numFmtId="0" fontId="28" fillId="5" borderId="0" xfId="0" applyFont="1" applyFill="1" applyAlignment="1" applyProtection="1">
      <alignment horizontal="left" vertical="top"/>
      <protection hidden="1"/>
    </xf>
    <xf numFmtId="0" fontId="28" fillId="5" borderId="0" xfId="0" applyFont="1" applyFill="1" applyAlignment="1" applyProtection="1">
      <alignment horizontal="center"/>
      <protection hidden="1"/>
    </xf>
    <xf numFmtId="10" fontId="28" fillId="5" borderId="0" xfId="0" applyNumberFormat="1" applyFont="1" applyFill="1" applyAlignment="1" applyProtection="1">
      <alignment horizontal="left"/>
      <protection hidden="1"/>
    </xf>
    <xf numFmtId="0" fontId="28" fillId="5" borderId="0" xfId="0" applyFont="1" applyFill="1" applyAlignment="1" applyProtection="1">
      <alignment horizontal="left"/>
      <protection hidden="1"/>
    </xf>
    <xf numFmtId="164" fontId="28" fillId="5" borderId="0" xfId="0" applyNumberFormat="1" applyFont="1" applyFill="1" applyBorder="1" applyAlignment="1" applyProtection="1">
      <alignment vertical="center"/>
      <protection hidden="1"/>
    </xf>
    <xf numFmtId="0" fontId="166" fillId="5" borderId="0" xfId="0" applyFont="1" applyFill="1" applyAlignment="1" applyProtection="1">
      <alignment horizontal="right"/>
      <protection hidden="1"/>
    </xf>
    <xf numFmtId="0" fontId="27" fillId="5" borderId="0" xfId="0" applyFont="1" applyFill="1" applyProtection="1">
      <protection hidden="1"/>
    </xf>
    <xf numFmtId="10" fontId="11" fillId="5" borderId="1" xfId="6" applyNumberFormat="1" applyFont="1" applyFill="1" applyBorder="1" applyAlignment="1" applyProtection="1">
      <alignment horizontal="center" vertical="center" wrapText="1"/>
      <protection hidden="1"/>
    </xf>
    <xf numFmtId="0" fontId="39" fillId="5" borderId="187" xfId="6" applyFont="1" applyFill="1" applyBorder="1" applyAlignment="1" applyProtection="1">
      <alignment horizontal="center"/>
      <protection hidden="1"/>
    </xf>
    <xf numFmtId="0" fontId="39" fillId="5" borderId="188" xfId="6" applyFont="1" applyFill="1" applyBorder="1" applyAlignment="1" applyProtection="1">
      <alignment horizontal="center"/>
      <protection hidden="1"/>
    </xf>
    <xf numFmtId="0" fontId="39" fillId="5" borderId="100" xfId="6" applyFont="1" applyFill="1" applyBorder="1" applyAlignment="1" applyProtection="1">
      <alignment horizontal="center"/>
      <protection hidden="1"/>
    </xf>
    <xf numFmtId="164" fontId="4" fillId="5" borderId="1" xfId="5" applyNumberFormat="1" applyFont="1" applyFill="1" applyBorder="1" applyAlignment="1" applyProtection="1">
      <alignment horizontal="right" vertical="center" wrapText="1"/>
      <protection hidden="1"/>
    </xf>
    <xf numFmtId="0" fontId="4" fillId="5" borderId="3" xfId="6" applyFont="1" applyFill="1" applyBorder="1" applyAlignment="1" applyProtection="1">
      <alignment horizontal="center"/>
      <protection hidden="1"/>
    </xf>
    <xf numFmtId="0" fontId="120" fillId="5" borderId="187" xfId="6" applyFont="1" applyFill="1" applyBorder="1" applyAlignment="1" applyProtection="1">
      <alignment horizontal="center"/>
      <protection hidden="1"/>
    </xf>
    <xf numFmtId="0" fontId="120" fillId="5" borderId="188" xfId="6" applyFont="1" applyFill="1" applyBorder="1" applyAlignment="1" applyProtection="1">
      <alignment horizontal="center"/>
      <protection hidden="1"/>
    </xf>
    <xf numFmtId="0" fontId="120" fillId="5" borderId="100" xfId="6" applyFont="1" applyFill="1" applyBorder="1" applyAlignment="1" applyProtection="1">
      <alignment horizontal="center"/>
      <protection hidden="1"/>
    </xf>
    <xf numFmtId="0" fontId="121" fillId="5" borderId="0" xfId="6" applyFont="1" applyFill="1" applyAlignment="1" applyProtection="1">
      <alignment horizontal="left" vertical="top" wrapText="1"/>
      <protection hidden="1"/>
    </xf>
    <xf numFmtId="0" fontId="7" fillId="6" borderId="3" xfId="6" applyFont="1" applyFill="1" applyBorder="1" applyAlignment="1" applyProtection="1">
      <alignment horizontal="left" vertical="center"/>
      <protection hidden="1"/>
    </xf>
    <xf numFmtId="0" fontId="7" fillId="6" borderId="2" xfId="6" applyFont="1" applyFill="1" applyBorder="1" applyAlignment="1" applyProtection="1">
      <alignment horizontal="left" vertical="center"/>
      <protection hidden="1"/>
    </xf>
    <xf numFmtId="0" fontId="4" fillId="5" borderId="0" xfId="5" applyFont="1" applyFill="1" applyAlignment="1" applyProtection="1">
      <alignment horizontal="left" vertical="top"/>
      <protection hidden="1"/>
    </xf>
    <xf numFmtId="0" fontId="4" fillId="5" borderId="4" xfId="6" applyFont="1" applyFill="1" applyBorder="1" applyAlignment="1" applyProtection="1">
      <alignment horizontal="center" vertical="center" wrapText="1"/>
      <protection hidden="1"/>
    </xf>
    <xf numFmtId="164" fontId="4" fillId="5" borderId="4" xfId="6" applyNumberFormat="1" applyFont="1" applyFill="1" applyBorder="1" applyAlignment="1" applyProtection="1">
      <alignment horizontal="center" vertical="center"/>
      <protection hidden="1"/>
    </xf>
    <xf numFmtId="0" fontId="4" fillId="5" borderId="4" xfId="6" applyFont="1" applyFill="1" applyBorder="1" applyAlignment="1" applyProtection="1">
      <alignment horizontal="center" vertical="center"/>
      <protection hidden="1"/>
    </xf>
    <xf numFmtId="0" fontId="4" fillId="5" borderId="0" xfId="0" applyFont="1" applyFill="1" applyAlignment="1">
      <alignment horizontal="left" vertical="top" wrapText="1"/>
    </xf>
    <xf numFmtId="0" fontId="4" fillId="5" borderId="0" xfId="5" applyFont="1" applyFill="1" applyAlignment="1" applyProtection="1">
      <alignment horizontal="left" vertical="top" wrapText="1"/>
      <protection hidden="1"/>
    </xf>
    <xf numFmtId="0" fontId="4" fillId="5" borderId="0" xfId="7" applyFont="1" applyFill="1" applyAlignment="1" applyProtection="1">
      <alignment horizontal="left" vertical="top" wrapText="1"/>
      <protection hidden="1"/>
    </xf>
    <xf numFmtId="0" fontId="4" fillId="5" borderId="0" xfId="0" applyFont="1" applyFill="1" applyAlignment="1">
      <alignment vertical="top" wrapText="1"/>
    </xf>
    <xf numFmtId="0" fontId="10" fillId="5" borderId="0" xfId="0" applyFont="1" applyFill="1" applyAlignment="1">
      <alignment vertical="top"/>
    </xf>
    <xf numFmtId="0" fontId="4" fillId="5" borderId="0" xfId="6" applyFont="1" applyFill="1" applyAlignment="1" applyProtection="1">
      <alignment horizontal="left" vertical="top" wrapText="1"/>
      <protection hidden="1"/>
    </xf>
    <xf numFmtId="0" fontId="7" fillId="6" borderId="3" xfId="6" applyFont="1" applyFill="1" applyBorder="1" applyAlignment="1" applyProtection="1">
      <alignment horizontal="center"/>
      <protection hidden="1"/>
    </xf>
    <xf numFmtId="0" fontId="7" fillId="6" borderId="3" xfId="6" applyFont="1" applyFill="1" applyBorder="1" applyAlignment="1" applyProtection="1">
      <alignment horizontal="center" vertical="center" wrapText="1"/>
      <protection hidden="1"/>
    </xf>
    <xf numFmtId="0" fontId="7" fillId="6" borderId="2" xfId="6" applyFont="1" applyFill="1" applyBorder="1" applyAlignment="1" applyProtection="1">
      <alignment horizontal="center" vertical="center" wrapText="1"/>
      <protection hidden="1"/>
    </xf>
    <xf numFmtId="0" fontId="7" fillId="6" borderId="3" xfId="6" applyFont="1" applyFill="1" applyBorder="1" applyAlignment="1" applyProtection="1">
      <alignment horizontal="left" vertical="center" wrapText="1"/>
      <protection hidden="1"/>
    </xf>
    <xf numFmtId="0" fontId="7" fillId="6" borderId="2" xfId="6" applyFont="1" applyFill="1" applyBorder="1" applyAlignment="1" applyProtection="1">
      <alignment horizontal="left" vertical="center" wrapText="1"/>
      <protection hidden="1"/>
    </xf>
    <xf numFmtId="0" fontId="91" fillId="6" borderId="3" xfId="6" applyFont="1" applyFill="1" applyBorder="1" applyAlignment="1" applyProtection="1">
      <alignment horizontal="center" vertical="center" wrapText="1"/>
      <protection hidden="1"/>
    </xf>
    <xf numFmtId="0" fontId="91" fillId="6" borderId="2" xfId="6" applyFont="1" applyFill="1" applyBorder="1" applyAlignment="1" applyProtection="1">
      <alignment horizontal="center" vertical="center" wrapText="1"/>
      <protection hidden="1"/>
    </xf>
    <xf numFmtId="0" fontId="124" fillId="6" borderId="3" xfId="6" applyFont="1" applyFill="1" applyBorder="1" applyAlignment="1" applyProtection="1">
      <alignment horizontal="center" vertical="center" wrapText="1"/>
      <protection hidden="1"/>
    </xf>
    <xf numFmtId="0" fontId="124" fillId="6" borderId="2" xfId="6" applyFont="1" applyFill="1" applyBorder="1" applyAlignment="1" applyProtection="1">
      <alignment horizontal="center" vertical="center" wrapText="1"/>
      <protection hidden="1"/>
    </xf>
    <xf numFmtId="0" fontId="4" fillId="5" borderId="33" xfId="6" applyFont="1" applyFill="1" applyBorder="1" applyAlignment="1" applyProtection="1">
      <alignment horizontal="center" vertical="center" wrapText="1"/>
      <protection hidden="1"/>
    </xf>
    <xf numFmtId="0" fontId="4" fillId="5" borderId="1" xfId="6" applyFont="1" applyFill="1" applyBorder="1" applyAlignment="1" applyProtection="1">
      <alignment horizontal="center" vertical="center" wrapText="1"/>
      <protection hidden="1"/>
    </xf>
    <xf numFmtId="0" fontId="4" fillId="5" borderId="111" xfId="6" applyFont="1" applyFill="1" applyBorder="1" applyAlignment="1" applyProtection="1">
      <alignment horizontal="center" vertical="center" wrapText="1"/>
      <protection hidden="1"/>
    </xf>
    <xf numFmtId="10" fontId="4" fillId="5" borderId="3" xfId="6" applyNumberFormat="1" applyFont="1" applyFill="1" applyBorder="1" applyAlignment="1" applyProtection="1">
      <alignment horizontal="right" wrapText="1"/>
      <protection hidden="1"/>
    </xf>
    <xf numFmtId="0" fontId="4" fillId="5" borderId="3" xfId="6" applyFont="1" applyFill="1" applyBorder="1" applyAlignment="1" applyProtection="1">
      <alignment horizontal="right" wrapText="1"/>
      <protection hidden="1"/>
    </xf>
    <xf numFmtId="0" fontId="4" fillId="6" borderId="2" xfId="6" applyFont="1" applyFill="1" applyBorder="1" applyAlignment="1" applyProtection="1">
      <alignment horizontal="left" wrapText="1"/>
      <protection hidden="1"/>
    </xf>
    <xf numFmtId="0" fontId="16" fillId="5" borderId="1" xfId="6" applyFont="1" applyFill="1" applyBorder="1" applyAlignment="1" applyProtection="1">
      <alignment horizontal="left" vertical="center" wrapText="1"/>
      <protection hidden="1"/>
    </xf>
    <xf numFmtId="0" fontId="7" fillId="6" borderId="3" xfId="6" applyFont="1" applyFill="1" applyBorder="1" applyAlignment="1" applyProtection="1">
      <alignment horizontal="center" vertical="center"/>
      <protection hidden="1"/>
    </xf>
    <xf numFmtId="0" fontId="7" fillId="6" borderId="2" xfId="6" applyFont="1" applyFill="1" applyBorder="1" applyAlignment="1" applyProtection="1">
      <alignment horizontal="center" vertical="center"/>
      <protection hidden="1"/>
    </xf>
    <xf numFmtId="0" fontId="7" fillId="6" borderId="0" xfId="6" applyFont="1" applyFill="1" applyBorder="1" applyAlignment="1" applyProtection="1">
      <alignment horizontal="left" vertical="center" wrapText="1"/>
      <protection hidden="1"/>
    </xf>
    <xf numFmtId="0" fontId="4" fillId="6" borderId="1" xfId="6" applyFont="1" applyFill="1" applyBorder="1" applyAlignment="1" applyProtection="1">
      <alignment horizontal="left" wrapText="1"/>
      <protection hidden="1"/>
    </xf>
    <xf numFmtId="0" fontId="67" fillId="5" borderId="0" xfId="0" applyFont="1" applyFill="1" applyAlignment="1">
      <alignment horizontal="left" vertical="top" wrapText="1"/>
    </xf>
    <xf numFmtId="0" fontId="4" fillId="5" borderId="0" xfId="5" applyFont="1" applyFill="1" applyAlignment="1" applyProtection="1">
      <alignment horizontal="left" wrapText="1"/>
      <protection hidden="1"/>
    </xf>
    <xf numFmtId="0" fontId="158" fillId="5" borderId="0" xfId="6" applyFont="1" applyFill="1" applyBorder="1" applyAlignment="1" applyProtection="1">
      <alignment horizontal="left" vertical="top" wrapText="1"/>
      <protection hidden="1"/>
    </xf>
    <xf numFmtId="0" fontId="155" fillId="5" borderId="2" xfId="6" applyFont="1" applyFill="1" applyBorder="1" applyAlignment="1" applyProtection="1">
      <alignment horizontal="left" vertical="top" wrapText="1"/>
      <protection hidden="1"/>
    </xf>
    <xf numFmtId="0" fontId="157" fillId="5" borderId="2" xfId="6" applyFont="1" applyFill="1" applyBorder="1" applyAlignment="1" applyProtection="1">
      <alignment horizontal="left" vertical="top" wrapText="1"/>
      <protection hidden="1"/>
    </xf>
    <xf numFmtId="0" fontId="4" fillId="5" borderId="1" xfId="8" applyFont="1" applyFill="1" applyBorder="1" applyAlignment="1" applyProtection="1">
      <alignment horizontal="center" vertical="center" wrapText="1"/>
      <protection hidden="1"/>
    </xf>
    <xf numFmtId="0" fontId="4" fillId="5" borderId="1" xfId="8" applyFont="1" applyFill="1" applyBorder="1" applyAlignment="1" applyProtection="1">
      <alignment horizontal="left" vertical="center" wrapText="1"/>
      <protection hidden="1"/>
    </xf>
    <xf numFmtId="0" fontId="4" fillId="5" borderId="1" xfId="5" applyFont="1" applyFill="1" applyBorder="1" applyAlignment="1" applyProtection="1">
      <alignment horizontal="left" vertical="center" wrapText="1"/>
      <protection hidden="1"/>
    </xf>
    <xf numFmtId="0" fontId="4" fillId="5" borderId="3" xfId="5" applyFont="1" applyFill="1" applyBorder="1" applyAlignment="1" applyProtection="1">
      <alignment horizontal="left" vertical="center" wrapText="1"/>
      <protection hidden="1"/>
    </xf>
    <xf numFmtId="0" fontId="4" fillId="5" borderId="3" xfId="5" applyFont="1" applyFill="1" applyBorder="1" applyAlignment="1" applyProtection="1">
      <alignment horizontal="left" vertical="center"/>
      <protection hidden="1"/>
    </xf>
    <xf numFmtId="10" fontId="24" fillId="5" borderId="3" xfId="8" applyNumberFormat="1" applyFont="1" applyFill="1" applyBorder="1" applyAlignment="1" applyProtection="1">
      <alignment horizontal="center" vertical="center" wrapText="1"/>
      <protection hidden="1"/>
    </xf>
    <xf numFmtId="10" fontId="24" fillId="5" borderId="0" xfId="8" applyNumberFormat="1" applyFont="1" applyFill="1" applyBorder="1" applyAlignment="1" applyProtection="1">
      <alignment horizontal="center" vertical="center" wrapText="1"/>
      <protection hidden="1"/>
    </xf>
    <xf numFmtId="10" fontId="24" fillId="5" borderId="2"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protection hidden="1"/>
    </xf>
    <xf numFmtId="6" fontId="4" fillId="5" borderId="1" xfId="8" applyNumberFormat="1" applyFont="1" applyFill="1" applyBorder="1" applyAlignment="1" applyProtection="1">
      <alignment horizontal="center" vertical="center" wrapText="1"/>
      <protection hidden="1"/>
    </xf>
    <xf numFmtId="164" fontId="4" fillId="5" borderId="1" xfId="5" applyNumberFormat="1" applyFont="1" applyFill="1" applyBorder="1" applyAlignment="1" applyProtection="1">
      <alignment horizontal="center" vertical="center" wrapText="1"/>
      <protection hidden="1"/>
    </xf>
    <xf numFmtId="174" fontId="4" fillId="0" borderId="1" xfId="8" applyNumberFormat="1" applyFont="1" applyFill="1" applyBorder="1" applyAlignment="1" applyProtection="1">
      <alignment horizontal="center" vertical="center"/>
      <protection hidden="1"/>
    </xf>
    <xf numFmtId="0" fontId="4" fillId="5" borderId="1" xfId="8" applyFont="1" applyFill="1" applyBorder="1" applyAlignment="1" applyProtection="1">
      <alignment horizontal="center" vertical="center"/>
      <protection hidden="1"/>
    </xf>
    <xf numFmtId="10" fontId="4" fillId="5" borderId="1" xfId="8" applyNumberFormat="1" applyFont="1" applyFill="1" applyBorder="1" applyAlignment="1" applyProtection="1">
      <alignment horizontal="center" vertical="center" wrapText="1"/>
      <protection hidden="1"/>
    </xf>
    <xf numFmtId="10" fontId="67" fillId="5" borderId="1" xfId="8" applyNumberFormat="1" applyFont="1" applyFill="1" applyBorder="1" applyAlignment="1" applyProtection="1">
      <alignment horizontal="center" vertical="center" wrapText="1"/>
      <protection hidden="1"/>
    </xf>
    <xf numFmtId="0" fontId="4" fillId="5" borderId="3" xfId="8" applyFont="1" applyFill="1" applyBorder="1" applyAlignment="1" applyProtection="1">
      <alignment horizontal="left" vertical="center"/>
      <protection hidden="1"/>
    </xf>
    <xf numFmtId="0" fontId="4" fillId="5" borderId="2" xfId="8" applyFont="1" applyFill="1" applyBorder="1" applyAlignment="1" applyProtection="1">
      <alignment horizontal="left" vertical="center"/>
      <protection hidden="1"/>
    </xf>
    <xf numFmtId="0" fontId="4" fillId="5" borderId="3" xfId="8" applyFont="1" applyFill="1" applyBorder="1" applyAlignment="1" applyProtection="1">
      <alignment horizontal="center" vertical="center"/>
      <protection hidden="1"/>
    </xf>
    <xf numFmtId="0" fontId="4" fillId="5" borderId="2" xfId="8" applyFont="1" applyFill="1" applyBorder="1" applyAlignment="1" applyProtection="1">
      <alignment horizontal="center" vertical="center"/>
      <protection hidden="1"/>
    </xf>
    <xf numFmtId="10" fontId="123" fillId="5" borderId="1" xfId="8" applyNumberFormat="1" applyFont="1" applyFill="1" applyBorder="1" applyAlignment="1" applyProtection="1">
      <alignment horizontal="center" vertical="center" wrapText="1"/>
      <protection hidden="1"/>
    </xf>
    <xf numFmtId="0" fontId="121" fillId="5" borderId="1" xfId="8" applyFont="1" applyFill="1" applyBorder="1" applyAlignment="1" applyProtection="1">
      <alignment horizontal="center" vertical="center" wrapText="1"/>
      <protection hidden="1"/>
    </xf>
    <xf numFmtId="6" fontId="4" fillId="5" borderId="2" xfId="8" applyNumberFormat="1" applyFont="1" applyFill="1" applyBorder="1" applyAlignment="1" applyProtection="1">
      <alignment horizontal="center" vertical="center" wrapText="1"/>
      <protection hidden="1"/>
    </xf>
    <xf numFmtId="0" fontId="4" fillId="5" borderId="3" xfId="8" applyFont="1" applyFill="1" applyBorder="1" applyAlignment="1" applyProtection="1">
      <alignment horizontal="left" vertical="center" wrapText="1"/>
      <protection hidden="1"/>
    </xf>
    <xf numFmtId="0" fontId="4" fillId="5" borderId="2" xfId="8" applyFont="1" applyFill="1" applyBorder="1" applyAlignment="1" applyProtection="1">
      <alignment horizontal="left" vertical="center" wrapText="1"/>
      <protection hidden="1"/>
    </xf>
    <xf numFmtId="0" fontId="4" fillId="5" borderId="3" xfId="8" applyFont="1" applyFill="1" applyBorder="1" applyAlignment="1" applyProtection="1">
      <alignment horizontal="center" vertical="center" wrapText="1"/>
      <protection hidden="1"/>
    </xf>
    <xf numFmtId="0" fontId="4" fillId="5" borderId="2" xfId="8" applyFont="1" applyFill="1" applyBorder="1" applyAlignment="1" applyProtection="1">
      <alignment horizontal="center" vertical="center" wrapText="1"/>
      <protection hidden="1"/>
    </xf>
    <xf numFmtId="0" fontId="4" fillId="5" borderId="3" xfId="6" applyFont="1" applyFill="1" applyBorder="1" applyAlignment="1" applyProtection="1">
      <alignment horizontal="center" vertical="center" wrapText="1"/>
      <protection hidden="1"/>
    </xf>
    <xf numFmtId="0" fontId="4" fillId="5" borderId="2" xfId="6" applyFont="1" applyFill="1" applyBorder="1" applyAlignment="1" applyProtection="1">
      <alignment horizontal="center" vertical="center" wrapText="1"/>
      <protection hidden="1"/>
    </xf>
    <xf numFmtId="10" fontId="4" fillId="5" borderId="1" xfId="6" applyNumberFormat="1" applyFont="1" applyFill="1" applyBorder="1" applyAlignment="1" applyProtection="1">
      <alignment horizontal="right" vertical="center" wrapText="1"/>
      <protection hidden="1"/>
    </xf>
    <xf numFmtId="0" fontId="4" fillId="5" borderId="1" xfId="6" applyFont="1" applyFill="1" applyBorder="1" applyAlignment="1" applyProtection="1">
      <alignment horizontal="right" vertical="center" wrapText="1"/>
      <protection hidden="1"/>
    </xf>
    <xf numFmtId="0" fontId="4" fillId="5" borderId="3" xfId="6" applyFont="1" applyFill="1" applyBorder="1" applyAlignment="1" applyProtection="1">
      <alignment horizontal="left" vertical="center"/>
      <protection hidden="1"/>
    </xf>
    <xf numFmtId="0" fontId="4" fillId="5" borderId="2" xfId="6" applyFont="1" applyFill="1" applyBorder="1" applyAlignment="1" applyProtection="1">
      <alignment horizontal="left" vertical="center"/>
      <protection hidden="1"/>
    </xf>
    <xf numFmtId="0" fontId="4" fillId="5" borderId="1" xfId="8" quotePrefix="1" applyFont="1" applyFill="1" applyBorder="1" applyAlignment="1" applyProtection="1">
      <alignment horizontal="center" vertical="center"/>
      <protection hidden="1"/>
    </xf>
    <xf numFmtId="0" fontId="4" fillId="5" borderId="3" xfId="8" quotePrefix="1" applyFont="1" applyFill="1" applyBorder="1" applyAlignment="1" applyProtection="1">
      <alignment horizontal="center" vertical="center"/>
      <protection hidden="1"/>
    </xf>
    <xf numFmtId="0" fontId="4" fillId="5" borderId="0" xfId="8" quotePrefix="1" applyFont="1" applyFill="1" applyBorder="1" applyAlignment="1" applyProtection="1">
      <alignment horizontal="center" vertical="center"/>
      <protection hidden="1"/>
    </xf>
    <xf numFmtId="0" fontId="4" fillId="5" borderId="2" xfId="8" quotePrefix="1" applyFont="1" applyFill="1" applyBorder="1" applyAlignment="1" applyProtection="1">
      <alignment horizontal="center" vertical="center"/>
      <protection hidden="1"/>
    </xf>
    <xf numFmtId="0" fontId="4" fillId="5" borderId="0" xfId="5" applyFont="1" applyFill="1" applyBorder="1" applyAlignment="1" applyProtection="1">
      <alignment horizontal="left" vertical="center"/>
      <protection hidden="1"/>
    </xf>
    <xf numFmtId="0" fontId="4" fillId="5" borderId="2" xfId="5" applyFont="1" applyFill="1" applyBorder="1" applyAlignment="1" applyProtection="1">
      <alignment horizontal="left" vertical="center"/>
      <protection hidden="1"/>
    </xf>
    <xf numFmtId="164" fontId="32" fillId="8" borderId="84" xfId="0" applyNumberFormat="1" applyFont="1" applyFill="1" applyBorder="1" applyAlignment="1" applyProtection="1">
      <alignment horizontal="center" vertical="center"/>
      <protection locked="0"/>
    </xf>
    <xf numFmtId="164" fontId="32" fillId="8" borderId="85" xfId="0" applyNumberFormat="1" applyFont="1" applyFill="1" applyBorder="1" applyAlignment="1" applyProtection="1">
      <alignment horizontal="center" vertical="center"/>
      <protection locked="0"/>
    </xf>
    <xf numFmtId="0" fontId="32" fillId="8" borderId="84" xfId="0" applyNumberFormat="1" applyFont="1" applyFill="1" applyBorder="1" applyAlignment="1" applyProtection="1">
      <alignment horizontal="center" vertical="center"/>
      <protection locked="0"/>
    </xf>
    <xf numFmtId="0" fontId="32" fillId="8" borderId="85" xfId="0" applyNumberFormat="1"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protection hidden="1"/>
    </xf>
    <xf numFmtId="0" fontId="28" fillId="5" borderId="41" xfId="0" applyFont="1" applyFill="1" applyBorder="1" applyAlignment="1" applyProtection="1">
      <alignment horizontal="center" vertical="center"/>
      <protection hidden="1"/>
    </xf>
    <xf numFmtId="0" fontId="110" fillId="5" borderId="40" xfId="0" applyFont="1" applyFill="1" applyBorder="1" applyAlignment="1" applyProtection="1">
      <alignment horizontal="left" vertical="top" wrapText="1"/>
      <protection hidden="1"/>
    </xf>
    <xf numFmtId="0" fontId="110" fillId="5" borderId="42" xfId="0" applyFont="1" applyFill="1" applyBorder="1" applyAlignment="1" applyProtection="1">
      <alignment horizontal="left" vertical="top" wrapText="1"/>
      <protection hidden="1"/>
    </xf>
    <xf numFmtId="0" fontId="111" fillId="5" borderId="33" xfId="0" applyFont="1" applyFill="1" applyBorder="1" applyAlignment="1" applyProtection="1">
      <alignment horizontal="center"/>
      <protection hidden="1"/>
    </xf>
    <xf numFmtId="0" fontId="111" fillId="5" borderId="1" xfId="0" applyFont="1" applyFill="1" applyBorder="1" applyAlignment="1" applyProtection="1">
      <alignment horizontal="center"/>
      <protection hidden="1"/>
    </xf>
    <xf numFmtId="0" fontId="111" fillId="5" borderId="111" xfId="0" applyFont="1" applyFill="1" applyBorder="1" applyAlignment="1" applyProtection="1">
      <alignment horizontal="center"/>
      <protection hidden="1"/>
    </xf>
    <xf numFmtId="0" fontId="35" fillId="5" borderId="147" xfId="0" applyFont="1" applyFill="1" applyBorder="1" applyAlignment="1" applyProtection="1">
      <alignment horizontal="left" vertical="top" wrapText="1"/>
      <protection hidden="1"/>
    </xf>
    <xf numFmtId="0" fontId="35" fillId="5" borderId="3" xfId="0" applyFont="1" applyFill="1" applyBorder="1" applyAlignment="1" applyProtection="1">
      <alignment horizontal="left" vertical="top" wrapText="1"/>
      <protection hidden="1"/>
    </xf>
    <xf numFmtId="0" fontId="35" fillId="5" borderId="166" xfId="0" applyFont="1" applyFill="1" applyBorder="1" applyAlignment="1" applyProtection="1">
      <alignment horizontal="left" vertical="top" wrapText="1"/>
      <protection hidden="1"/>
    </xf>
    <xf numFmtId="0" fontId="35" fillId="5" borderId="129" xfId="0" applyFont="1" applyFill="1" applyBorder="1" applyAlignment="1" applyProtection="1">
      <alignment horizontal="left" vertical="top" wrapText="1"/>
      <protection hidden="1"/>
    </xf>
    <xf numFmtId="0" fontId="35" fillId="5" borderId="0" xfId="0" applyFont="1" applyFill="1" applyBorder="1" applyAlignment="1" applyProtection="1">
      <alignment horizontal="left" vertical="top" wrapText="1"/>
      <protection hidden="1"/>
    </xf>
    <xf numFmtId="0" fontId="35" fillId="5" borderId="127" xfId="0" applyFont="1" applyFill="1" applyBorder="1" applyAlignment="1" applyProtection="1">
      <alignment horizontal="left" vertical="top" wrapText="1"/>
      <protection hidden="1"/>
    </xf>
    <xf numFmtId="0" fontId="35" fillId="5" borderId="130" xfId="0" applyFont="1" applyFill="1" applyBorder="1" applyAlignment="1" applyProtection="1">
      <alignment horizontal="left" vertical="top" wrapText="1"/>
      <protection hidden="1"/>
    </xf>
    <xf numFmtId="0" fontId="35" fillId="5" borderId="2" xfId="0" applyFont="1" applyFill="1" applyBorder="1" applyAlignment="1" applyProtection="1">
      <alignment horizontal="left" vertical="top" wrapText="1"/>
      <protection hidden="1"/>
    </xf>
    <xf numFmtId="0" fontId="35" fillId="5" borderId="128" xfId="0" applyFont="1" applyFill="1" applyBorder="1" applyAlignment="1" applyProtection="1">
      <alignment horizontal="left" vertical="top" wrapText="1"/>
      <protection hidden="1"/>
    </xf>
    <xf numFmtId="0" fontId="51" fillId="5" borderId="0" xfId="0" applyFont="1" applyFill="1" applyBorder="1" applyAlignment="1" applyProtection="1">
      <alignment horizontal="left" vertical="center" wrapText="1"/>
      <protection hidden="1"/>
    </xf>
    <xf numFmtId="164" fontId="107" fillId="5" borderId="0" xfId="0" applyNumberFormat="1" applyFont="1" applyFill="1" applyBorder="1" applyAlignment="1" applyProtection="1">
      <alignment horizontal="center" vertical="center"/>
      <protection hidden="1"/>
    </xf>
    <xf numFmtId="164" fontId="107" fillId="5" borderId="41" xfId="0" applyNumberFormat="1" applyFont="1" applyFill="1" applyBorder="1" applyAlignment="1" applyProtection="1">
      <alignment horizontal="center" vertical="center"/>
      <protection hidden="1"/>
    </xf>
    <xf numFmtId="49" fontId="32" fillId="8" borderId="84" xfId="0" applyNumberFormat="1" applyFont="1" applyFill="1" applyBorder="1" applyAlignment="1" applyProtection="1">
      <alignment horizontal="center"/>
      <protection locked="0"/>
    </xf>
    <xf numFmtId="49" fontId="32" fillId="8" borderId="85" xfId="0" applyNumberFormat="1" applyFont="1" applyFill="1" applyBorder="1" applyAlignment="1" applyProtection="1">
      <alignment horizontal="center"/>
      <protection locked="0"/>
    </xf>
    <xf numFmtId="0" fontId="30" fillId="5" borderId="44" xfId="0" applyFont="1" applyFill="1" applyBorder="1" applyAlignment="1" applyProtection="1">
      <alignment horizontal="center" vertical="center"/>
      <protection hidden="1"/>
    </xf>
    <xf numFmtId="0" fontId="32" fillId="8" borderId="84" xfId="0" applyFont="1" applyFill="1" applyBorder="1" applyAlignment="1" applyProtection="1">
      <alignment horizontal="center" vertical="center"/>
      <protection locked="0"/>
    </xf>
    <xf numFmtId="0" fontId="32" fillId="8" borderId="85" xfId="0" applyFont="1" applyFill="1" applyBorder="1" applyAlignment="1" applyProtection="1">
      <alignment horizontal="center" vertical="center"/>
      <protection locked="0"/>
    </xf>
    <xf numFmtId="164" fontId="79" fillId="8" borderId="84" xfId="0" applyNumberFormat="1" applyFont="1" applyFill="1" applyBorder="1" applyAlignment="1" applyProtection="1">
      <alignment horizontal="center" vertical="center"/>
      <protection locked="0"/>
    </xf>
    <xf numFmtId="164" fontId="79" fillId="8" borderId="85" xfId="0" applyNumberFormat="1" applyFont="1" applyFill="1" applyBorder="1" applyAlignment="1" applyProtection="1">
      <alignment horizontal="center" vertical="center"/>
      <protection locked="0"/>
    </xf>
    <xf numFmtId="0" fontId="32" fillId="5" borderId="0" xfId="0" applyNumberFormat="1" applyFont="1" applyFill="1" applyBorder="1" applyAlignment="1" applyProtection="1">
      <alignment horizontal="center" vertical="center"/>
      <protection hidden="1"/>
    </xf>
    <xf numFmtId="0" fontId="32" fillId="5" borderId="41" xfId="0" applyNumberFormat="1" applyFont="1" applyFill="1" applyBorder="1" applyAlignment="1" applyProtection="1">
      <alignment horizontal="center" vertical="center"/>
      <protection hidden="1"/>
    </xf>
    <xf numFmtId="0" fontId="29" fillId="5" borderId="191" xfId="0" applyFont="1" applyFill="1" applyBorder="1" applyAlignment="1" applyProtection="1">
      <alignment horizontal="center"/>
      <protection hidden="1"/>
    </xf>
    <xf numFmtId="0" fontId="29" fillId="5" borderId="173" xfId="0" applyFont="1" applyFill="1" applyBorder="1" applyAlignment="1" applyProtection="1">
      <alignment horizontal="center"/>
      <protection hidden="1"/>
    </xf>
    <xf numFmtId="0" fontId="31" fillId="5" borderId="40" xfId="0" applyFont="1" applyFill="1" applyBorder="1" applyAlignment="1" applyProtection="1">
      <alignment horizontal="left" vertical="center" wrapText="1"/>
      <protection hidden="1"/>
    </xf>
    <xf numFmtId="0" fontId="32" fillId="5" borderId="53" xfId="0" applyNumberFormat="1" applyFont="1" applyFill="1" applyBorder="1" applyAlignment="1" applyProtection="1">
      <alignment horizontal="center" vertical="center"/>
      <protection hidden="1"/>
    </xf>
    <xf numFmtId="0" fontId="32" fillId="5" borderId="85" xfId="0" applyNumberFormat="1" applyFont="1" applyFill="1" applyBorder="1" applyAlignment="1" applyProtection="1">
      <alignment horizontal="center" vertical="center"/>
      <protection hidden="1"/>
    </xf>
    <xf numFmtId="0" fontId="31" fillId="5" borderId="55" xfId="0" applyNumberFormat="1" applyFont="1" applyFill="1" applyBorder="1" applyAlignment="1" applyProtection="1">
      <alignment horizontal="center" vertical="center"/>
      <protection hidden="1"/>
    </xf>
    <xf numFmtId="0" fontId="31" fillId="5" borderId="174" xfId="0" applyNumberFormat="1" applyFont="1" applyFill="1" applyBorder="1" applyAlignment="1" applyProtection="1">
      <alignment horizontal="center" vertical="center"/>
      <protection hidden="1"/>
    </xf>
    <xf numFmtId="0" fontId="31" fillId="5" borderId="57" xfId="0" applyNumberFormat="1" applyFont="1" applyFill="1" applyBorder="1" applyAlignment="1" applyProtection="1">
      <alignment horizontal="center" vertical="center"/>
      <protection hidden="1"/>
    </xf>
    <xf numFmtId="0" fontId="31" fillId="5" borderId="207" xfId="0" applyNumberFormat="1" applyFont="1" applyFill="1" applyBorder="1" applyAlignment="1" applyProtection="1">
      <alignment horizontal="center" vertical="center"/>
      <protection hidden="1"/>
    </xf>
    <xf numFmtId="14" fontId="32" fillId="8" borderId="175" xfId="0" applyNumberFormat="1" applyFont="1" applyFill="1" applyBorder="1" applyAlignment="1" applyProtection="1">
      <alignment horizontal="center"/>
      <protection locked="0"/>
    </xf>
    <xf numFmtId="14" fontId="32" fillId="8" borderId="176" xfId="0" applyNumberFormat="1" applyFont="1" applyFill="1" applyBorder="1" applyAlignment="1" applyProtection="1">
      <alignment horizontal="center"/>
      <protection locked="0"/>
    </xf>
    <xf numFmtId="0" fontId="32" fillId="5" borderId="99" xfId="0" applyFont="1" applyFill="1" applyBorder="1" applyAlignment="1" applyProtection="1">
      <alignment horizontal="center" vertical="center"/>
      <protection hidden="1"/>
    </xf>
    <xf numFmtId="0" fontId="32" fillId="5" borderId="190" xfId="0" applyFont="1" applyFill="1" applyBorder="1" applyAlignment="1" applyProtection="1">
      <alignment horizontal="center" vertical="center"/>
      <protection hidden="1"/>
    </xf>
    <xf numFmtId="164" fontId="31" fillId="0" borderId="83" xfId="0" applyNumberFormat="1" applyFont="1" applyFill="1" applyBorder="1" applyAlignment="1" applyProtection="1">
      <alignment horizontal="center" vertical="center"/>
      <protection hidden="1"/>
    </xf>
    <xf numFmtId="164" fontId="31" fillId="0" borderId="88" xfId="0" applyNumberFormat="1" applyFont="1" applyFill="1" applyBorder="1" applyAlignment="1" applyProtection="1">
      <alignment horizontal="center" vertical="center"/>
      <protection hidden="1"/>
    </xf>
    <xf numFmtId="10" fontId="31" fillId="0" borderId="83" xfId="0" applyNumberFormat="1" applyFont="1" applyFill="1" applyBorder="1" applyAlignment="1" applyProtection="1">
      <alignment horizontal="center" vertical="center"/>
      <protection hidden="1"/>
    </xf>
    <xf numFmtId="10" fontId="31" fillId="0" borderId="88" xfId="0" applyNumberFormat="1" applyFont="1" applyFill="1" applyBorder="1" applyAlignment="1" applyProtection="1">
      <alignment horizontal="center" vertical="center"/>
      <protection hidden="1"/>
    </xf>
    <xf numFmtId="165" fontId="32" fillId="8" borderId="84" xfId="0" applyNumberFormat="1" applyFont="1" applyFill="1" applyBorder="1" applyAlignment="1" applyProtection="1">
      <alignment horizontal="center" vertical="center"/>
      <protection locked="0"/>
    </xf>
    <xf numFmtId="165" fontId="32" fillId="8" borderId="85" xfId="0" applyNumberFormat="1" applyFont="1" applyFill="1" applyBorder="1" applyAlignment="1" applyProtection="1">
      <alignment horizontal="center" vertical="center"/>
      <protection locked="0"/>
    </xf>
    <xf numFmtId="0" fontId="32" fillId="8" borderId="169" xfId="0" applyNumberFormat="1" applyFont="1" applyFill="1" applyBorder="1" applyAlignment="1" applyProtection="1">
      <alignment horizontal="center" vertical="center"/>
      <protection locked="0"/>
    </xf>
    <xf numFmtId="0" fontId="32" fillId="8" borderId="170" xfId="0" applyNumberFormat="1" applyFont="1" applyFill="1" applyBorder="1" applyAlignment="1" applyProtection="1">
      <alignment horizontal="center" vertical="center"/>
      <protection locked="0"/>
    </xf>
    <xf numFmtId="0" fontId="32" fillId="5" borderId="46" xfId="0" applyNumberFormat="1" applyFont="1" applyFill="1" applyBorder="1" applyAlignment="1" applyProtection="1">
      <alignment horizontal="center" vertical="center"/>
      <protection hidden="1"/>
    </xf>
    <xf numFmtId="0" fontId="32" fillId="5" borderId="189" xfId="0" applyNumberFormat="1" applyFont="1" applyFill="1" applyBorder="1" applyAlignment="1" applyProtection="1">
      <alignment horizontal="center" vertical="center"/>
      <protection hidden="1"/>
    </xf>
    <xf numFmtId="0" fontId="32" fillId="5" borderId="46" xfId="0" applyFont="1" applyFill="1" applyBorder="1" applyAlignment="1" applyProtection="1">
      <alignment horizontal="center" vertical="center"/>
      <protection hidden="1"/>
    </xf>
    <xf numFmtId="0" fontId="32" fillId="5" borderId="189" xfId="0" applyFont="1" applyFill="1" applyBorder="1" applyAlignment="1" applyProtection="1">
      <alignment horizontal="center" vertical="center"/>
      <protection hidden="1"/>
    </xf>
    <xf numFmtId="0" fontId="78" fillId="8" borderId="0" xfId="0" applyFont="1" applyFill="1" applyAlignment="1" applyProtection="1">
      <alignment horizontal="center" vertical="center" textRotation="90"/>
      <protection hidden="1"/>
    </xf>
    <xf numFmtId="0" fontId="77" fillId="15" borderId="9" xfId="0" applyFont="1" applyFill="1" applyBorder="1" applyAlignment="1" applyProtection="1">
      <alignment horizontal="center" vertical="center" textRotation="90"/>
      <protection hidden="1"/>
    </xf>
    <xf numFmtId="0" fontId="77" fillId="22" borderId="0" xfId="0" applyFont="1" applyFill="1" applyAlignment="1" applyProtection="1">
      <alignment horizontal="center" vertical="center" textRotation="90"/>
      <protection hidden="1"/>
    </xf>
    <xf numFmtId="0" fontId="80" fillId="19" borderId="0" xfId="0" applyFont="1" applyFill="1" applyAlignment="1" applyProtection="1">
      <alignment horizontal="center"/>
      <protection hidden="1"/>
    </xf>
    <xf numFmtId="0" fontId="48" fillId="19" borderId="0" xfId="0" applyFont="1" applyFill="1" applyAlignment="1" applyProtection="1">
      <alignment horizontal="center"/>
      <protection hidden="1"/>
    </xf>
    <xf numFmtId="0" fontId="43" fillId="10" borderId="35" xfId="0" applyFont="1" applyFill="1" applyBorder="1" applyAlignment="1" applyProtection="1">
      <alignment horizontal="center" vertical="center" textRotation="90"/>
      <protection hidden="1"/>
    </xf>
    <xf numFmtId="0" fontId="43" fillId="10" borderId="36" xfId="0" applyFont="1" applyFill="1" applyBorder="1" applyAlignment="1" applyProtection="1">
      <alignment horizontal="center" vertical="center" textRotation="90"/>
      <protection hidden="1"/>
    </xf>
    <xf numFmtId="0" fontId="43" fillId="10" borderId="122" xfId="0" applyFont="1" applyFill="1" applyBorder="1" applyAlignment="1" applyProtection="1">
      <alignment horizontal="center" vertical="center" textRotation="90"/>
      <protection hidden="1"/>
    </xf>
    <xf numFmtId="0" fontId="43" fillId="10" borderId="29" xfId="0" applyFont="1" applyFill="1" applyBorder="1" applyAlignment="1" applyProtection="1">
      <alignment horizontal="center" vertical="center" textRotation="90"/>
      <protection hidden="1"/>
    </xf>
    <xf numFmtId="0" fontId="37" fillId="0" borderId="0" xfId="0" applyFont="1" applyBorder="1" applyAlignment="1" applyProtection="1">
      <alignment horizontal="left" wrapText="1"/>
      <protection hidden="1"/>
    </xf>
    <xf numFmtId="0" fontId="38" fillId="8" borderId="86" xfId="0" applyFont="1" applyFill="1" applyBorder="1" applyAlignment="1" applyProtection="1">
      <alignment horizontal="center" vertical="center"/>
      <protection locked="0"/>
    </xf>
    <xf numFmtId="0" fontId="38" fillId="8" borderId="87" xfId="0" applyFont="1" applyFill="1" applyBorder="1" applyAlignment="1" applyProtection="1">
      <alignment horizontal="center" vertical="center"/>
      <protection locked="0"/>
    </xf>
    <xf numFmtId="0" fontId="45" fillId="10" borderId="0" xfId="0" applyFont="1" applyFill="1" applyAlignment="1" applyProtection="1">
      <alignment horizontal="right"/>
      <protection hidden="1"/>
    </xf>
    <xf numFmtId="0" fontId="43" fillId="18" borderId="35" xfId="0" applyFont="1" applyFill="1" applyBorder="1" applyAlignment="1" applyProtection="1">
      <alignment horizontal="center" vertical="center" textRotation="90"/>
      <protection hidden="1"/>
    </xf>
    <xf numFmtId="0" fontId="43" fillId="18" borderId="36" xfId="0" applyFont="1" applyFill="1" applyBorder="1" applyAlignment="1" applyProtection="1">
      <alignment horizontal="center" vertical="center" textRotation="90"/>
      <protection hidden="1"/>
    </xf>
    <xf numFmtId="0" fontId="43" fillId="18" borderId="122" xfId="0" applyFont="1" applyFill="1" applyBorder="1" applyAlignment="1" applyProtection="1">
      <alignment horizontal="center" vertical="center" textRotation="90"/>
      <protection hidden="1"/>
    </xf>
    <xf numFmtId="0" fontId="69" fillId="16" borderId="204" xfId="0" applyFont="1" applyFill="1" applyBorder="1" applyAlignment="1" applyProtection="1">
      <alignment horizontal="center" vertical="center"/>
      <protection hidden="1"/>
    </xf>
    <xf numFmtId="0" fontId="69" fillId="16" borderId="218" xfId="0" applyFont="1" applyFill="1" applyBorder="1" applyAlignment="1" applyProtection="1">
      <alignment horizontal="center" vertical="center"/>
      <protection hidden="1"/>
    </xf>
    <xf numFmtId="0" fontId="69" fillId="16" borderId="205" xfId="0" applyFont="1" applyFill="1" applyBorder="1" applyAlignment="1" applyProtection="1">
      <alignment horizontal="center" vertical="center"/>
      <protection hidden="1"/>
    </xf>
    <xf numFmtId="0" fontId="49" fillId="0" borderId="0" xfId="0" applyFont="1" applyFill="1" applyBorder="1" applyAlignment="1" applyProtection="1">
      <alignment horizontal="left" vertical="center" wrapText="1"/>
      <protection hidden="1"/>
    </xf>
    <xf numFmtId="0" fontId="16" fillId="8" borderId="35" xfId="0" applyFont="1" applyFill="1" applyBorder="1" applyAlignment="1" applyProtection="1">
      <alignment horizontal="center" vertical="center" textRotation="90"/>
      <protection hidden="1"/>
    </xf>
    <xf numFmtId="0" fontId="16" fillId="8" borderId="36" xfId="0" applyFont="1" applyFill="1" applyBorder="1" applyAlignment="1" applyProtection="1">
      <alignment horizontal="center" vertical="center" textRotation="90"/>
      <protection hidden="1"/>
    </xf>
    <xf numFmtId="0" fontId="16" fillId="8" borderId="122" xfId="0" applyFont="1" applyFill="1" applyBorder="1" applyAlignment="1" applyProtection="1">
      <alignment horizontal="center" vertical="center" textRotation="90"/>
      <protection hidden="1"/>
    </xf>
    <xf numFmtId="0" fontId="16" fillId="8" borderId="29" xfId="0" applyFont="1" applyFill="1" applyBorder="1" applyAlignment="1" applyProtection="1">
      <alignment horizontal="center" vertical="center" textRotation="90"/>
      <protection hidden="1"/>
    </xf>
    <xf numFmtId="0" fontId="70" fillId="20" borderId="0" xfId="0" applyFont="1" applyFill="1" applyAlignment="1" applyProtection="1">
      <alignment horizontal="center"/>
      <protection locked="0"/>
    </xf>
    <xf numFmtId="0" fontId="44" fillId="21" borderId="0" xfId="0" applyFont="1" applyFill="1" applyAlignment="1" applyProtection="1">
      <alignment horizontal="center" vertical="center" textRotation="90"/>
      <protection hidden="1"/>
    </xf>
    <xf numFmtId="0" fontId="37" fillId="0" borderId="0" xfId="0" applyFont="1" applyAlignment="1" applyProtection="1">
      <alignment wrapText="1"/>
      <protection hidden="1"/>
    </xf>
    <xf numFmtId="0" fontId="44" fillId="17" borderId="0" xfId="0" applyFont="1" applyFill="1" applyAlignment="1" applyProtection="1">
      <alignment horizontal="center" vertical="center" textRotation="90"/>
      <protection hidden="1"/>
    </xf>
    <xf numFmtId="0" fontId="44" fillId="8" borderId="0" xfId="0" applyFont="1" applyFill="1" applyAlignment="1" applyProtection="1">
      <alignment horizontal="center" vertical="center" textRotation="90"/>
      <protection hidden="1"/>
    </xf>
    <xf numFmtId="0" fontId="45" fillId="10" borderId="0" xfId="0" applyFont="1" applyFill="1" applyAlignment="1" applyProtection="1">
      <alignment horizontal="left"/>
      <protection hidden="1"/>
    </xf>
    <xf numFmtId="0" fontId="16" fillId="16" borderId="35" xfId="0" applyFont="1" applyFill="1" applyBorder="1" applyAlignment="1" applyProtection="1">
      <alignment horizontal="center" vertical="center" textRotation="90"/>
      <protection hidden="1"/>
    </xf>
    <xf numFmtId="0" fontId="16" fillId="16" borderId="36" xfId="0" applyFont="1" applyFill="1" applyBorder="1" applyAlignment="1" applyProtection="1">
      <alignment horizontal="center" vertical="center" textRotation="90"/>
      <protection hidden="1"/>
    </xf>
    <xf numFmtId="0" fontId="16" fillId="16" borderId="122" xfId="0" applyFont="1" applyFill="1" applyBorder="1" applyAlignment="1" applyProtection="1">
      <alignment horizontal="center" vertical="center" textRotation="90"/>
      <protection hidden="1"/>
    </xf>
    <xf numFmtId="0" fontId="16" fillId="16" borderId="29" xfId="0" applyFont="1" applyFill="1" applyBorder="1" applyAlignment="1" applyProtection="1">
      <alignment horizontal="center" vertical="center" textRotation="90"/>
      <protection hidden="1"/>
    </xf>
    <xf numFmtId="0" fontId="44" fillId="18" borderId="35" xfId="0" applyFont="1" applyFill="1" applyBorder="1" applyAlignment="1" applyProtection="1">
      <alignment horizontal="center" vertical="center" textRotation="90"/>
      <protection hidden="1"/>
    </xf>
    <xf numFmtId="0" fontId="44" fillId="18" borderId="36" xfId="0" applyFont="1" applyFill="1" applyBorder="1" applyAlignment="1" applyProtection="1">
      <alignment horizontal="center" vertical="center" textRotation="90"/>
      <protection hidden="1"/>
    </xf>
    <xf numFmtId="0" fontId="44" fillId="18" borderId="29" xfId="0" applyFont="1" applyFill="1" applyBorder="1" applyAlignment="1" applyProtection="1">
      <alignment horizontal="center" vertical="center" textRotation="90"/>
      <protection hidden="1"/>
    </xf>
    <xf numFmtId="0" fontId="44" fillId="18" borderId="122" xfId="0" applyFont="1" applyFill="1" applyBorder="1" applyAlignment="1" applyProtection="1">
      <alignment horizontal="center" vertical="center" textRotation="90"/>
      <protection hidden="1"/>
    </xf>
    <xf numFmtId="0" fontId="47" fillId="8" borderId="35" xfId="0" applyFont="1" applyFill="1" applyBorder="1" applyAlignment="1" applyProtection="1">
      <alignment horizontal="center" vertical="center" textRotation="90"/>
      <protection hidden="1"/>
    </xf>
    <xf numFmtId="0" fontId="47" fillId="8" borderId="36" xfId="0" applyFont="1" applyFill="1" applyBorder="1" applyAlignment="1" applyProtection="1">
      <alignment horizontal="center" vertical="center" textRotation="90"/>
      <protection hidden="1"/>
    </xf>
    <xf numFmtId="0" fontId="47" fillId="8" borderId="122" xfId="0" applyFont="1" applyFill="1" applyBorder="1" applyAlignment="1" applyProtection="1">
      <alignment horizontal="center" vertical="center" textRotation="90"/>
      <protection hidden="1"/>
    </xf>
    <xf numFmtId="0" fontId="47" fillId="8" borderId="29" xfId="0" applyFont="1" applyFill="1" applyBorder="1" applyAlignment="1" applyProtection="1">
      <alignment horizontal="center" vertical="center" textRotation="90"/>
      <protection hidden="1"/>
    </xf>
    <xf numFmtId="0" fontId="42" fillId="22" borderId="0" xfId="0" applyFont="1" applyFill="1" applyAlignment="1" applyProtection="1">
      <alignment horizontal="center" vertical="center" textRotation="90"/>
      <protection hidden="1"/>
    </xf>
    <xf numFmtId="0" fontId="41" fillId="0" borderId="0" xfId="0" applyFont="1" applyFill="1" applyBorder="1" applyAlignment="1" applyProtection="1">
      <alignment horizontal="center" wrapText="1"/>
      <protection hidden="1"/>
    </xf>
    <xf numFmtId="0" fontId="30" fillId="0" borderId="0" xfId="0" applyFont="1" applyAlignment="1" applyProtection="1">
      <alignment wrapText="1"/>
      <protection hidden="1"/>
    </xf>
    <xf numFmtId="0" fontId="90" fillId="0" borderId="0" xfId="0" applyFont="1" applyAlignment="1" applyProtection="1">
      <alignment horizontal="left" vertical="top" wrapText="1"/>
      <protection hidden="1"/>
    </xf>
    <xf numFmtId="0" fontId="40" fillId="0" borderId="195" xfId="0" applyFont="1" applyBorder="1" applyAlignment="1" applyProtection="1">
      <alignment horizontal="left" vertical="center" wrapText="1"/>
      <protection hidden="1"/>
    </xf>
    <xf numFmtId="0" fontId="40" fillId="0" borderId="0" xfId="0" applyFont="1" applyAlignment="1" applyProtection="1">
      <alignment horizontal="left" vertical="center" wrapText="1"/>
      <protection hidden="1"/>
    </xf>
    <xf numFmtId="0" fontId="39" fillId="22" borderId="0" xfId="0" applyFont="1" applyFill="1" applyBorder="1" applyAlignment="1" applyProtection="1">
      <alignment horizontal="center" vertical="center"/>
      <protection hidden="1"/>
    </xf>
    <xf numFmtId="9" fontId="39" fillId="22" borderId="0" xfId="0" applyNumberFormat="1" applyFont="1" applyFill="1" applyBorder="1" applyAlignment="1" applyProtection="1">
      <alignment horizontal="center" vertical="center"/>
      <protection hidden="1"/>
    </xf>
    <xf numFmtId="0" fontId="40" fillId="0" borderId="0" xfId="0" applyFont="1" applyBorder="1" applyAlignment="1" applyProtection="1">
      <alignment horizontal="left" vertical="center" wrapText="1"/>
      <protection hidden="1"/>
    </xf>
    <xf numFmtId="0" fontId="31" fillId="0" borderId="0" xfId="0" applyFont="1" applyAlignment="1" applyProtection="1">
      <alignment horizontal="center"/>
      <protection hidden="1"/>
    </xf>
    <xf numFmtId="0" fontId="31" fillId="0" borderId="0" xfId="0" applyFont="1" applyAlignment="1" applyProtection="1">
      <protection hidden="1"/>
    </xf>
    <xf numFmtId="14" fontId="32" fillId="8" borderId="177" xfId="0" applyNumberFormat="1" applyFont="1" applyFill="1" applyBorder="1" applyAlignment="1" applyProtection="1">
      <alignment horizontal="center"/>
      <protection locked="0"/>
    </xf>
    <xf numFmtId="14" fontId="32" fillId="8" borderId="178" xfId="0" applyNumberFormat="1" applyFont="1" applyFill="1" applyBorder="1" applyAlignment="1" applyProtection="1">
      <alignment horizontal="center"/>
      <protection locked="0"/>
    </xf>
    <xf numFmtId="164" fontId="30" fillId="23" borderId="0" xfId="0" applyNumberFormat="1" applyFont="1" applyFill="1" applyBorder="1" applyAlignment="1" applyProtection="1">
      <alignment horizontal="center" vertical="center"/>
      <protection hidden="1"/>
    </xf>
    <xf numFmtId="0" fontId="70" fillId="20" borderId="84" xfId="0" applyFont="1" applyFill="1" applyBorder="1" applyAlignment="1" applyProtection="1">
      <alignment horizontal="center"/>
      <protection locked="0"/>
    </xf>
    <xf numFmtId="0" fontId="70" fillId="20" borderId="53" xfId="0" applyFont="1" applyFill="1" applyBorder="1" applyAlignment="1" applyProtection="1">
      <alignment horizontal="center"/>
      <protection locked="0"/>
    </xf>
    <xf numFmtId="0" fontId="70" fillId="20" borderId="156" xfId="0" applyFont="1" applyFill="1" applyBorder="1" applyAlignment="1" applyProtection="1">
      <alignment horizontal="center"/>
      <protection locked="0"/>
    </xf>
    <xf numFmtId="0" fontId="57" fillId="7" borderId="0" xfId="0" applyFont="1" applyFill="1" applyBorder="1" applyAlignment="1">
      <alignment horizontal="center"/>
    </xf>
    <xf numFmtId="0" fontId="59" fillId="0" borderId="0" xfId="0" applyFont="1" applyBorder="1" applyAlignment="1">
      <alignment horizontal="justify"/>
    </xf>
    <xf numFmtId="0" fontId="71" fillId="0" borderId="0" xfId="0" applyFont="1" applyAlignment="1">
      <alignment horizontal="left" wrapText="1"/>
    </xf>
    <xf numFmtId="0" fontId="108" fillId="0" borderId="204" xfId="0" applyFont="1" applyBorder="1" applyAlignment="1">
      <alignment horizontal="center" vertical="center"/>
    </xf>
    <xf numFmtId="0" fontId="108" fillId="0" borderId="106" xfId="0" applyFont="1" applyBorder="1" applyAlignment="1">
      <alignment horizontal="center" vertical="center"/>
    </xf>
    <xf numFmtId="166" fontId="105" fillId="25" borderId="197" xfId="1" applyNumberFormat="1" applyFont="1" applyFill="1" applyBorder="1" applyAlignment="1">
      <alignment horizontal="center"/>
    </xf>
    <xf numFmtId="166" fontId="105" fillId="25" borderId="199" xfId="1" applyNumberFormat="1" applyFont="1" applyFill="1" applyBorder="1" applyAlignment="1">
      <alignment horizontal="center"/>
    </xf>
    <xf numFmtId="166" fontId="105" fillId="30" borderId="197" xfId="1" applyNumberFormat="1" applyFont="1" applyFill="1" applyBorder="1" applyAlignment="1">
      <alignment horizontal="center"/>
    </xf>
    <xf numFmtId="166" fontId="105" fillId="30" borderId="199" xfId="1" applyNumberFormat="1" applyFont="1" applyFill="1" applyBorder="1" applyAlignment="1">
      <alignment horizontal="center"/>
    </xf>
    <xf numFmtId="0" fontId="29" fillId="0" borderId="74" xfId="0" applyFont="1" applyFill="1" applyBorder="1" applyAlignment="1" applyProtection="1">
      <alignment horizontal="justify" vertical="top" wrapText="1"/>
      <protection hidden="1"/>
    </xf>
    <xf numFmtId="0" fontId="29" fillId="0" borderId="76" xfId="0" applyFont="1" applyFill="1" applyBorder="1" applyAlignment="1" applyProtection="1">
      <alignment horizontal="justify" vertical="top" wrapText="1"/>
      <protection hidden="1"/>
    </xf>
    <xf numFmtId="0" fontId="52" fillId="5" borderId="0" xfId="0" applyFont="1" applyFill="1" applyAlignment="1" applyProtection="1">
      <alignment wrapText="1"/>
      <protection hidden="1"/>
    </xf>
    <xf numFmtId="0" fontId="29" fillId="5" borderId="0" xfId="0" applyFont="1" applyFill="1" applyAlignment="1" applyProtection="1">
      <alignment wrapText="1"/>
      <protection hidden="1"/>
    </xf>
    <xf numFmtId="0" fontId="29" fillId="0" borderId="137" xfId="0" applyFont="1" applyFill="1" applyBorder="1" applyAlignment="1" applyProtection="1">
      <alignment horizontal="left" vertical="top" wrapText="1"/>
      <protection hidden="1"/>
    </xf>
    <xf numFmtId="0" fontId="29" fillId="0" borderId="138" xfId="0" applyFont="1" applyFill="1" applyBorder="1" applyAlignment="1" applyProtection="1">
      <alignment horizontal="left" vertical="top" wrapText="1"/>
      <protection hidden="1"/>
    </xf>
    <xf numFmtId="0" fontId="18" fillId="5" borderId="0" xfId="0" applyFont="1" applyFill="1" applyAlignment="1" applyProtection="1">
      <alignment horizontal="center"/>
      <protection hidden="1"/>
    </xf>
    <xf numFmtId="0" fontId="52" fillId="5" borderId="0" xfId="0" applyFont="1" applyFill="1" applyAlignment="1" applyProtection="1">
      <alignment horizontal="left" vertical="top" wrapText="1"/>
      <protection hidden="1"/>
    </xf>
    <xf numFmtId="0" fontId="29" fillId="5" borderId="164" xfId="0" applyFont="1" applyFill="1" applyBorder="1" applyAlignment="1" applyProtection="1">
      <alignment horizontal="left" vertical="top" wrapText="1"/>
      <protection hidden="1"/>
    </xf>
    <xf numFmtId="0" fontId="29" fillId="5" borderId="2" xfId="0" applyFont="1" applyFill="1" applyBorder="1" applyAlignment="1" applyProtection="1">
      <alignment horizontal="left" vertical="top" wrapText="1"/>
      <protection hidden="1"/>
    </xf>
    <xf numFmtId="0" fontId="29" fillId="5" borderId="128" xfId="0" applyFont="1" applyFill="1" applyBorder="1" applyAlignment="1" applyProtection="1">
      <alignment horizontal="left" vertical="top" wrapText="1"/>
      <protection hidden="1"/>
    </xf>
    <xf numFmtId="164" fontId="29" fillId="5" borderId="147" xfId="0" applyNumberFormat="1" applyFont="1" applyFill="1" applyBorder="1" applyAlignment="1" applyProtection="1">
      <alignment horizontal="center" vertical="center" wrapText="1"/>
      <protection hidden="1"/>
    </xf>
    <xf numFmtId="164" fontId="29" fillId="5" borderId="148" xfId="0" applyNumberFormat="1" applyFont="1" applyFill="1" applyBorder="1" applyAlignment="1" applyProtection="1">
      <alignment horizontal="center" vertical="center" wrapText="1"/>
      <protection hidden="1"/>
    </xf>
    <xf numFmtId="164" fontId="29" fillId="5" borderId="130" xfId="0" applyNumberFormat="1" applyFont="1" applyFill="1" applyBorder="1" applyAlignment="1" applyProtection="1">
      <alignment horizontal="center" vertical="center" wrapText="1"/>
      <protection hidden="1"/>
    </xf>
    <xf numFmtId="164" fontId="29" fillId="5" borderId="149" xfId="0" applyNumberFormat="1" applyFont="1" applyFill="1" applyBorder="1" applyAlignment="1" applyProtection="1">
      <alignment horizontal="center" vertical="center" wrapText="1"/>
      <protection hidden="1"/>
    </xf>
    <xf numFmtId="49" fontId="29" fillId="5" borderId="137" xfId="0" applyNumberFormat="1" applyFont="1" applyFill="1" applyBorder="1" applyAlignment="1" applyProtection="1">
      <alignment horizontal="left" vertical="center" wrapText="1"/>
      <protection hidden="1"/>
    </xf>
    <xf numFmtId="49" fontId="29" fillId="5" borderId="145" xfId="0" applyNumberFormat="1" applyFont="1" applyFill="1" applyBorder="1" applyAlignment="1" applyProtection="1">
      <alignment horizontal="left" vertical="center" wrapText="1"/>
      <protection hidden="1"/>
    </xf>
    <xf numFmtId="49" fontId="29" fillId="5" borderId="146" xfId="0" applyNumberFormat="1" applyFont="1" applyFill="1" applyBorder="1" applyAlignment="1" applyProtection="1">
      <alignment horizontal="left" vertical="center" wrapText="1"/>
      <protection hidden="1"/>
    </xf>
    <xf numFmtId="49" fontId="52" fillId="14" borderId="137" xfId="0" applyNumberFormat="1" applyFont="1" applyFill="1" applyBorder="1" applyAlignment="1" applyProtection="1">
      <alignment horizontal="left" vertical="center" wrapText="1"/>
      <protection hidden="1"/>
    </xf>
    <xf numFmtId="49" fontId="52" fillId="14" borderId="145" xfId="0" applyNumberFormat="1" applyFont="1" applyFill="1" applyBorder="1" applyAlignment="1" applyProtection="1">
      <alignment horizontal="left" vertical="center" wrapText="1"/>
      <protection hidden="1"/>
    </xf>
    <xf numFmtId="49" fontId="52" fillId="14" borderId="138" xfId="0" applyNumberFormat="1" applyFont="1" applyFill="1" applyBorder="1" applyAlignment="1" applyProtection="1">
      <alignment horizontal="left" vertical="center" wrapText="1"/>
      <protection hidden="1"/>
    </xf>
    <xf numFmtId="10" fontId="29" fillId="5" borderId="145" xfId="11" applyNumberFormat="1" applyFont="1" applyFill="1" applyBorder="1" applyAlignment="1" applyProtection="1">
      <alignment horizontal="center" vertical="center" wrapText="1"/>
      <protection hidden="1"/>
    </xf>
    <xf numFmtId="10" fontId="29" fillId="5" borderId="138" xfId="11" applyNumberFormat="1" applyFont="1" applyFill="1" applyBorder="1" applyAlignment="1" applyProtection="1">
      <alignment horizontal="center" vertical="center" wrapText="1"/>
      <protection hidden="1"/>
    </xf>
    <xf numFmtId="49" fontId="10" fillId="5" borderId="68" xfId="0" applyNumberFormat="1" applyFont="1" applyFill="1" applyBorder="1" applyAlignment="1" applyProtection="1">
      <alignment horizontal="left" vertical="top" wrapText="1"/>
      <protection hidden="1"/>
    </xf>
    <xf numFmtId="49" fontId="10" fillId="5" borderId="0" xfId="0" applyNumberFormat="1" applyFont="1" applyFill="1" applyBorder="1" applyAlignment="1" applyProtection="1">
      <alignment horizontal="left" vertical="top" wrapText="1"/>
      <protection hidden="1"/>
    </xf>
    <xf numFmtId="49" fontId="10" fillId="5" borderId="67" xfId="0" applyNumberFormat="1" applyFont="1" applyFill="1" applyBorder="1" applyAlignment="1" applyProtection="1">
      <alignment horizontal="left" vertical="top" wrapText="1"/>
      <protection hidden="1"/>
    </xf>
    <xf numFmtId="0" fontId="29" fillId="5" borderId="171" xfId="0" applyNumberFormat="1" applyFont="1" applyFill="1" applyBorder="1" applyAlignment="1" applyProtection="1">
      <alignment horizontal="center" vertical="center" wrapText="1"/>
      <protection hidden="1"/>
    </xf>
    <xf numFmtId="0" fontId="29" fillId="5" borderId="172" xfId="0" applyNumberFormat="1" applyFont="1" applyFill="1" applyBorder="1" applyAlignment="1" applyProtection="1">
      <alignment horizontal="center" vertical="center" wrapText="1"/>
      <protection hidden="1"/>
    </xf>
    <xf numFmtId="49" fontId="29" fillId="5" borderId="68" xfId="0" applyNumberFormat="1" applyFont="1" applyFill="1" applyBorder="1" applyAlignment="1" applyProtection="1">
      <alignment horizontal="left" vertical="top" wrapText="1"/>
      <protection hidden="1"/>
    </xf>
    <xf numFmtId="49" fontId="29" fillId="5" borderId="0" xfId="0" applyNumberFormat="1" applyFont="1" applyFill="1" applyBorder="1" applyAlignment="1" applyProtection="1">
      <alignment horizontal="left" vertical="top" wrapText="1"/>
      <protection hidden="1"/>
    </xf>
    <xf numFmtId="49" fontId="29" fillId="5" borderId="67" xfId="0" applyNumberFormat="1" applyFont="1" applyFill="1" applyBorder="1" applyAlignment="1" applyProtection="1">
      <alignment horizontal="left" vertical="top" wrapText="1"/>
      <protection hidden="1"/>
    </xf>
    <xf numFmtId="0" fontId="29" fillId="5" borderId="165" xfId="0" applyFont="1" applyFill="1" applyBorder="1" applyAlignment="1" applyProtection="1">
      <alignment vertical="top" wrapText="1"/>
      <protection hidden="1"/>
    </xf>
    <xf numFmtId="0" fontId="29" fillId="5" borderId="3" xfId="0" applyFont="1" applyFill="1" applyBorder="1" applyAlignment="1" applyProtection="1">
      <alignment vertical="top" wrapText="1"/>
      <protection hidden="1"/>
    </xf>
    <xf numFmtId="0" fontId="29" fillId="5" borderId="166" xfId="0" applyFont="1" applyFill="1" applyBorder="1" applyAlignment="1" applyProtection="1">
      <alignment vertical="top" wrapText="1"/>
      <protection hidden="1"/>
    </xf>
    <xf numFmtId="0" fontId="29" fillId="5" borderId="69" xfId="0" applyFont="1" applyFill="1" applyBorder="1" applyAlignment="1" applyProtection="1">
      <alignment horizontal="center" vertical="top"/>
      <protection hidden="1"/>
    </xf>
    <xf numFmtId="0" fontId="29" fillId="5" borderId="68" xfId="0" applyFont="1" applyFill="1" applyBorder="1" applyAlignment="1" applyProtection="1">
      <alignment horizontal="center" vertical="top"/>
      <protection hidden="1"/>
    </xf>
    <xf numFmtId="0" fontId="29" fillId="5" borderId="72" xfId="0" applyFont="1" applyFill="1" applyBorder="1" applyAlignment="1" applyProtection="1">
      <alignment horizontal="center" vertical="top"/>
      <protection hidden="1"/>
    </xf>
    <xf numFmtId="0" fontId="10" fillId="5" borderId="69" xfId="0" applyFont="1" applyFill="1" applyBorder="1" applyAlignment="1" applyProtection="1">
      <alignment horizontal="left" vertical="top" wrapText="1"/>
      <protection hidden="1"/>
    </xf>
    <xf numFmtId="0" fontId="10" fillId="5" borderId="65" xfId="0" applyFont="1" applyFill="1" applyBorder="1" applyAlignment="1" applyProtection="1">
      <alignment horizontal="left" vertical="top" wrapText="1"/>
      <protection hidden="1"/>
    </xf>
    <xf numFmtId="0" fontId="10" fillId="5" borderId="66" xfId="0" applyFont="1" applyFill="1" applyBorder="1" applyAlignment="1" applyProtection="1">
      <alignment horizontal="left" vertical="top" wrapText="1"/>
      <protection hidden="1"/>
    </xf>
    <xf numFmtId="0" fontId="10" fillId="5" borderId="140" xfId="0" quotePrefix="1" applyFont="1" applyFill="1" applyBorder="1" applyAlignment="1" applyProtection="1">
      <alignment horizontal="left" vertical="top" wrapText="1"/>
      <protection hidden="1"/>
    </xf>
    <xf numFmtId="0" fontId="10" fillId="5" borderId="141" xfId="0" quotePrefix="1" applyFont="1" applyFill="1" applyBorder="1" applyAlignment="1" applyProtection="1">
      <alignment horizontal="left" vertical="top" wrapText="1"/>
      <protection hidden="1"/>
    </xf>
    <xf numFmtId="0" fontId="10" fillId="5" borderId="142" xfId="0" quotePrefix="1" applyFont="1" applyFill="1" applyBorder="1" applyAlignment="1" applyProtection="1">
      <alignment horizontal="left" vertical="top" wrapText="1"/>
      <protection hidden="1"/>
    </xf>
    <xf numFmtId="0" fontId="29" fillId="5" borderId="54" xfId="0" applyFont="1" applyFill="1" applyBorder="1" applyAlignment="1" applyProtection="1">
      <alignment horizontal="left" vertical="top" wrapText="1"/>
      <protection hidden="1"/>
    </xf>
    <xf numFmtId="0" fontId="29" fillId="5" borderId="70" xfId="0" applyFont="1" applyFill="1" applyBorder="1" applyAlignment="1" applyProtection="1">
      <alignment horizontal="left" vertical="top" wrapText="1"/>
      <protection hidden="1"/>
    </xf>
    <xf numFmtId="0" fontId="10" fillId="5" borderId="68" xfId="0" applyFont="1" applyFill="1" applyBorder="1" applyAlignment="1" applyProtection="1">
      <alignment horizontal="left" vertical="top" wrapText="1"/>
      <protection hidden="1"/>
    </xf>
    <xf numFmtId="0" fontId="10" fillId="5" borderId="0" xfId="0" applyFont="1" applyFill="1" applyBorder="1" applyAlignment="1" applyProtection="1">
      <alignment horizontal="left" vertical="top" wrapText="1"/>
      <protection hidden="1"/>
    </xf>
    <xf numFmtId="0" fontId="10" fillId="5" borderId="67" xfId="0" applyFont="1" applyFill="1" applyBorder="1" applyAlignment="1" applyProtection="1">
      <alignment horizontal="left" vertical="top" wrapText="1"/>
      <protection hidden="1"/>
    </xf>
    <xf numFmtId="0" fontId="29" fillId="5" borderId="54" xfId="0" applyFont="1" applyFill="1" applyBorder="1" applyAlignment="1" applyProtection="1">
      <alignment horizontal="left" vertical="top"/>
      <protection hidden="1"/>
    </xf>
    <xf numFmtId="0" fontId="29" fillId="5" borderId="73" xfId="0" applyFont="1" applyFill="1" applyBorder="1" applyAlignment="1" applyProtection="1">
      <alignment horizontal="left" vertical="top"/>
      <protection hidden="1"/>
    </xf>
    <xf numFmtId="0" fontId="29" fillId="5" borderId="70" xfId="0" applyFont="1" applyFill="1" applyBorder="1" applyAlignment="1" applyProtection="1">
      <alignment horizontal="left" vertical="top"/>
      <protection hidden="1"/>
    </xf>
    <xf numFmtId="0" fontId="29" fillId="5" borderId="73" xfId="0" applyFont="1" applyFill="1" applyBorder="1" applyAlignment="1" applyProtection="1">
      <alignment horizontal="left" vertical="top" wrapText="1"/>
      <protection hidden="1"/>
    </xf>
    <xf numFmtId="0" fontId="29" fillId="5" borderId="60" xfId="0" applyFont="1" applyFill="1" applyBorder="1" applyAlignment="1" applyProtection="1">
      <alignment vertical="center" wrapText="1"/>
      <protection hidden="1"/>
    </xf>
    <xf numFmtId="0" fontId="29" fillId="5" borderId="77" xfId="0" applyFont="1" applyFill="1" applyBorder="1" applyAlignment="1" applyProtection="1">
      <alignment vertical="center" wrapText="1"/>
      <protection hidden="1"/>
    </xf>
    <xf numFmtId="0" fontId="29" fillId="5" borderId="62" xfId="0" applyFont="1" applyFill="1" applyBorder="1" applyAlignment="1" applyProtection="1">
      <alignment vertical="center" wrapText="1"/>
      <protection hidden="1"/>
    </xf>
    <xf numFmtId="0" fontId="29" fillId="5" borderId="78" xfId="0" applyFont="1" applyFill="1" applyBorder="1" applyAlignment="1" applyProtection="1">
      <alignment vertical="center" wrapText="1"/>
      <protection hidden="1"/>
    </xf>
    <xf numFmtId="0" fontId="29" fillId="5" borderId="77" xfId="0" applyFont="1" applyFill="1" applyBorder="1" applyAlignment="1" applyProtection="1">
      <alignment horizontal="center" vertical="top" wrapText="1"/>
      <protection hidden="1"/>
    </xf>
    <xf numFmtId="0" fontId="29" fillId="5" borderId="61" xfId="0" applyFont="1" applyFill="1" applyBorder="1" applyAlignment="1" applyProtection="1">
      <alignment horizontal="center" vertical="top" wrapText="1"/>
      <protection hidden="1"/>
    </xf>
    <xf numFmtId="6" fontId="29" fillId="5" borderId="77" xfId="0" applyNumberFormat="1" applyFont="1" applyFill="1" applyBorder="1" applyAlignment="1" applyProtection="1">
      <alignment horizontal="center" vertical="top" wrapText="1"/>
      <protection hidden="1"/>
    </xf>
    <xf numFmtId="164" fontId="29" fillId="5" borderId="78" xfId="0" applyNumberFormat="1" applyFont="1" applyFill="1" applyBorder="1" applyAlignment="1" applyProtection="1">
      <alignment horizontal="center" vertical="top" wrapText="1"/>
      <protection hidden="1"/>
    </xf>
    <xf numFmtId="164" fontId="29" fillId="5" borderId="143" xfId="0" applyNumberFormat="1" applyFont="1" applyFill="1" applyBorder="1" applyAlignment="1" applyProtection="1">
      <alignment horizontal="center" vertical="top" wrapText="1"/>
      <protection hidden="1"/>
    </xf>
    <xf numFmtId="0" fontId="29" fillId="5" borderId="68" xfId="0" applyFont="1" applyFill="1" applyBorder="1" applyAlignment="1" applyProtection="1">
      <alignment horizontal="left" vertical="top" wrapText="1"/>
      <protection hidden="1"/>
    </xf>
    <xf numFmtId="0" fontId="29" fillId="5" borderId="0" xfId="0" applyFont="1" applyFill="1" applyBorder="1" applyAlignment="1" applyProtection="1">
      <alignment horizontal="left" vertical="top" wrapText="1"/>
      <protection hidden="1"/>
    </xf>
    <xf numFmtId="0" fontId="29" fillId="5" borderId="67" xfId="0" applyFont="1" applyFill="1" applyBorder="1" applyAlignment="1" applyProtection="1">
      <alignment horizontal="left" vertical="top" wrapText="1"/>
      <protection hidden="1"/>
    </xf>
    <xf numFmtId="164" fontId="52" fillId="5" borderId="68" xfId="0" applyNumberFormat="1" applyFont="1" applyFill="1" applyBorder="1" applyAlignment="1" applyProtection="1">
      <alignment horizontal="left" vertical="center"/>
      <protection hidden="1"/>
    </xf>
    <xf numFmtId="164" fontId="52" fillId="5" borderId="0" xfId="0" applyNumberFormat="1" applyFont="1" applyFill="1" applyBorder="1" applyAlignment="1" applyProtection="1">
      <alignment horizontal="left" vertical="center"/>
      <protection hidden="1"/>
    </xf>
    <xf numFmtId="164" fontId="52" fillId="5" borderId="67" xfId="0" applyNumberFormat="1" applyFont="1" applyFill="1" applyBorder="1" applyAlignment="1" applyProtection="1">
      <alignment horizontal="left" vertical="center"/>
      <protection hidden="1"/>
    </xf>
    <xf numFmtId="164" fontId="52" fillId="5" borderId="68" xfId="0" applyNumberFormat="1" applyFont="1" applyFill="1" applyBorder="1" applyAlignment="1" applyProtection="1">
      <alignment horizontal="left" vertical="center" wrapText="1"/>
      <protection hidden="1"/>
    </xf>
    <xf numFmtId="164" fontId="52" fillId="5" borderId="0" xfId="0" applyNumberFormat="1" applyFont="1" applyFill="1" applyBorder="1" applyAlignment="1" applyProtection="1">
      <alignment horizontal="left" vertical="center" wrapText="1"/>
      <protection hidden="1"/>
    </xf>
    <xf numFmtId="164" fontId="52" fillId="5" borderId="67" xfId="0" applyNumberFormat="1" applyFont="1" applyFill="1" applyBorder="1" applyAlignment="1" applyProtection="1">
      <alignment horizontal="left" vertical="center" wrapText="1"/>
      <protection hidden="1"/>
    </xf>
    <xf numFmtId="164" fontId="10" fillId="5" borderId="69" xfId="0" applyNumberFormat="1" applyFont="1" applyFill="1" applyBorder="1" applyAlignment="1" applyProtection="1">
      <alignment horizontal="left" vertical="top" wrapText="1"/>
      <protection hidden="1"/>
    </xf>
    <xf numFmtId="164" fontId="10" fillId="5" borderId="65" xfId="0" applyNumberFormat="1" applyFont="1" applyFill="1" applyBorder="1" applyAlignment="1" applyProtection="1">
      <alignment horizontal="left" vertical="top" wrapText="1"/>
      <protection hidden="1"/>
    </xf>
    <xf numFmtId="164" fontId="10" fillId="5" borderId="66" xfId="0" applyNumberFormat="1" applyFont="1" applyFill="1" applyBorder="1" applyAlignment="1" applyProtection="1">
      <alignment horizontal="left" vertical="top" wrapText="1"/>
      <protection hidden="1"/>
    </xf>
    <xf numFmtId="164" fontId="10" fillId="5" borderId="72" xfId="0" applyNumberFormat="1" applyFont="1" applyFill="1" applyBorder="1" applyAlignment="1" applyProtection="1">
      <alignment horizontal="left" vertical="top" wrapText="1"/>
      <protection hidden="1"/>
    </xf>
    <xf numFmtId="164" fontId="10" fillId="5" borderId="63" xfId="0" applyNumberFormat="1" applyFont="1" applyFill="1" applyBorder="1" applyAlignment="1" applyProtection="1">
      <alignment horizontal="left" vertical="top" wrapText="1"/>
      <protection hidden="1"/>
    </xf>
    <xf numFmtId="164" fontId="10" fillId="5" borderId="71" xfId="0" applyNumberFormat="1" applyFont="1" applyFill="1" applyBorder="1" applyAlignment="1" applyProtection="1">
      <alignment horizontal="left" vertical="top" wrapText="1"/>
      <protection hidden="1"/>
    </xf>
    <xf numFmtId="0" fontId="10" fillId="5" borderId="68" xfId="0" quotePrefix="1" applyFont="1" applyFill="1" applyBorder="1" applyAlignment="1" applyProtection="1">
      <alignment horizontal="justify" vertical="top" wrapText="1"/>
      <protection hidden="1"/>
    </xf>
    <xf numFmtId="0" fontId="10" fillId="5" borderId="0" xfId="0" applyFont="1" applyFill="1" applyBorder="1" applyAlignment="1" applyProtection="1">
      <protection hidden="1"/>
    </xf>
    <xf numFmtId="0" fontId="10" fillId="5" borderId="67" xfId="0" applyFont="1" applyFill="1" applyBorder="1" applyAlignment="1" applyProtection="1">
      <protection hidden="1"/>
    </xf>
    <xf numFmtId="0" fontId="28" fillId="5" borderId="68" xfId="0" quotePrefix="1" applyFont="1" applyFill="1" applyBorder="1" applyAlignment="1" applyProtection="1">
      <alignment horizontal="left" vertical="top" wrapText="1"/>
      <protection hidden="1"/>
    </xf>
    <xf numFmtId="0" fontId="28" fillId="5" borderId="0" xfId="0" quotePrefix="1" applyFont="1" applyFill="1" applyBorder="1" applyAlignment="1" applyProtection="1">
      <alignment horizontal="left" vertical="top" wrapText="1"/>
      <protection hidden="1"/>
    </xf>
    <xf numFmtId="0" fontId="28" fillId="5" borderId="67" xfId="0" quotePrefix="1" applyFont="1" applyFill="1" applyBorder="1" applyAlignment="1" applyProtection="1">
      <alignment horizontal="left" vertical="top" wrapText="1"/>
      <protection hidden="1"/>
    </xf>
    <xf numFmtId="0" fontId="10" fillId="5" borderId="68" xfId="0" quotePrefix="1" applyFont="1" applyFill="1" applyBorder="1" applyAlignment="1" applyProtection="1">
      <alignment horizontal="left" vertical="top" wrapText="1"/>
      <protection hidden="1"/>
    </xf>
    <xf numFmtId="0" fontId="10" fillId="5" borderId="0" xfId="0" quotePrefix="1" applyFont="1" applyFill="1" applyBorder="1" applyAlignment="1" applyProtection="1">
      <alignment horizontal="left" vertical="top" wrapText="1"/>
      <protection hidden="1"/>
    </xf>
    <xf numFmtId="0" fontId="10" fillId="5" borderId="67" xfId="0" quotePrefix="1" applyFont="1" applyFill="1" applyBorder="1" applyAlignment="1" applyProtection="1">
      <alignment horizontal="left" vertical="top" wrapText="1"/>
      <protection hidden="1"/>
    </xf>
    <xf numFmtId="0" fontId="10" fillId="5" borderId="68" xfId="0" applyNumberFormat="1" applyFont="1" applyFill="1" applyBorder="1" applyAlignment="1" applyProtection="1">
      <alignment horizontal="justify" vertical="top" wrapText="1"/>
      <protection hidden="1"/>
    </xf>
    <xf numFmtId="0" fontId="29" fillId="5" borderId="0" xfId="0" applyFont="1" applyFill="1" applyBorder="1" applyAlignment="1" applyProtection="1">
      <protection hidden="1"/>
    </xf>
    <xf numFmtId="0" fontId="29" fillId="5" borderId="67" xfId="0" applyFont="1" applyFill="1" applyBorder="1" applyAlignment="1" applyProtection="1">
      <protection hidden="1"/>
    </xf>
    <xf numFmtId="0" fontId="15" fillId="5" borderId="68" xfId="0" applyFont="1" applyFill="1" applyBorder="1" applyAlignment="1" applyProtection="1">
      <alignment horizontal="justify" vertical="top" wrapText="1"/>
      <protection hidden="1"/>
    </xf>
    <xf numFmtId="0" fontId="15" fillId="5" borderId="0" xfId="0" applyFont="1" applyFill="1" applyBorder="1" applyAlignment="1" applyProtection="1">
      <protection hidden="1"/>
    </xf>
    <xf numFmtId="0" fontId="15" fillId="5" borderId="67" xfId="0" applyFont="1" applyFill="1" applyBorder="1" applyAlignment="1" applyProtection="1">
      <protection hidden="1"/>
    </xf>
    <xf numFmtId="0" fontId="29" fillId="5" borderId="68" xfId="0" applyFont="1" applyFill="1" applyBorder="1" applyAlignment="1" applyProtection="1">
      <alignment horizontal="left" vertical="center" wrapText="1"/>
      <protection hidden="1"/>
    </xf>
    <xf numFmtId="0" fontId="29" fillId="5" borderId="0" xfId="0" applyFont="1" applyFill="1" applyBorder="1" applyAlignment="1" applyProtection="1">
      <alignment horizontal="left" vertical="center" wrapText="1"/>
      <protection hidden="1"/>
    </xf>
    <xf numFmtId="0" fontId="52" fillId="5" borderId="68" xfId="0" applyFont="1" applyFill="1" applyBorder="1" applyAlignment="1" applyProtection="1">
      <alignment horizontal="left" vertical="top" wrapText="1"/>
      <protection hidden="1"/>
    </xf>
    <xf numFmtId="0" fontId="52" fillId="5" borderId="0" xfId="0" applyFont="1" applyFill="1" applyBorder="1" applyAlignment="1" applyProtection="1">
      <alignment horizontal="left" vertical="top" wrapText="1"/>
      <protection hidden="1"/>
    </xf>
    <xf numFmtId="0" fontId="52" fillId="5" borderId="67" xfId="0" applyFont="1" applyFill="1" applyBorder="1" applyAlignment="1" applyProtection="1">
      <alignment horizontal="left" vertical="top" wrapText="1"/>
      <protection hidden="1"/>
    </xf>
    <xf numFmtId="0" fontId="15" fillId="5" borderId="0" xfId="0" applyFont="1" applyFill="1" applyBorder="1" applyAlignment="1" applyProtection="1">
      <alignment vertical="top"/>
      <protection hidden="1"/>
    </xf>
    <xf numFmtId="0" fontId="15" fillId="5" borderId="67" xfId="0" applyFont="1" applyFill="1" applyBorder="1" applyAlignment="1" applyProtection="1">
      <alignment vertical="top"/>
      <protection hidden="1"/>
    </xf>
    <xf numFmtId="0" fontId="52" fillId="5" borderId="68" xfId="0" applyFont="1" applyFill="1" applyBorder="1" applyAlignment="1" applyProtection="1">
      <alignment horizontal="left" vertical="center" wrapText="1"/>
      <protection hidden="1"/>
    </xf>
    <xf numFmtId="0" fontId="29" fillId="5" borderId="67" xfId="0" applyFont="1" applyFill="1" applyBorder="1" applyAlignment="1" applyProtection="1">
      <alignment horizontal="left" vertical="center" wrapText="1"/>
      <protection hidden="1"/>
    </xf>
    <xf numFmtId="49" fontId="10" fillId="5" borderId="137" xfId="0" applyNumberFormat="1" applyFont="1" applyFill="1" applyBorder="1" applyAlignment="1" applyProtection="1">
      <alignment horizontal="left" vertical="center" wrapText="1"/>
      <protection hidden="1"/>
    </xf>
    <xf numFmtId="49" fontId="10" fillId="5" borderId="145" xfId="0" applyNumberFormat="1" applyFont="1" applyFill="1" applyBorder="1" applyAlignment="1" applyProtection="1">
      <alignment horizontal="left" vertical="center" wrapText="1"/>
      <protection hidden="1"/>
    </xf>
    <xf numFmtId="49" fontId="10" fillId="5" borderId="146" xfId="0" applyNumberFormat="1" applyFont="1" applyFill="1" applyBorder="1" applyAlignment="1" applyProtection="1">
      <alignment horizontal="left" vertical="center" wrapText="1"/>
      <protection hidden="1"/>
    </xf>
    <xf numFmtId="0" fontId="28" fillId="5" borderId="68" xfId="0" applyFont="1" applyFill="1" applyBorder="1" applyAlignment="1" applyProtection="1">
      <alignment horizontal="left" vertical="top" wrapText="1"/>
      <protection hidden="1"/>
    </xf>
    <xf numFmtId="0" fontId="28" fillId="5" borderId="0" xfId="0" applyFont="1" applyFill="1" applyBorder="1" applyAlignment="1" applyProtection="1">
      <alignment horizontal="left" vertical="top" wrapText="1"/>
      <protection hidden="1"/>
    </xf>
    <xf numFmtId="0" fontId="28" fillId="5" borderId="67" xfId="0" applyFont="1" applyFill="1" applyBorder="1" applyAlignment="1" applyProtection="1">
      <alignment horizontal="left" vertical="top" wrapText="1"/>
      <protection hidden="1"/>
    </xf>
    <xf numFmtId="0" fontId="29" fillId="5" borderId="89" xfId="0" applyFont="1" applyFill="1" applyBorder="1" applyAlignment="1" applyProtection="1">
      <alignment horizontal="left" vertical="top" wrapText="1"/>
      <protection hidden="1"/>
    </xf>
    <xf numFmtId="0" fontId="29" fillId="5" borderId="90" xfId="0" applyFont="1" applyFill="1" applyBorder="1" applyAlignment="1" applyProtection="1">
      <alignment horizontal="left" vertical="top" wrapText="1"/>
      <protection hidden="1"/>
    </xf>
    <xf numFmtId="0" fontId="29" fillId="5" borderId="79" xfId="0" applyFont="1" applyFill="1" applyBorder="1" applyAlignment="1" applyProtection="1">
      <alignment horizontal="left" vertical="top" wrapText="1"/>
      <protection hidden="1"/>
    </xf>
    <xf numFmtId="0" fontId="52" fillId="5" borderId="72" xfId="0" applyFont="1" applyFill="1" applyBorder="1" applyAlignment="1" applyProtection="1">
      <alignment horizontal="left" vertical="top" wrapText="1"/>
      <protection hidden="1"/>
    </xf>
    <xf numFmtId="0" fontId="29" fillId="5" borderId="63" xfId="0" applyFont="1" applyFill="1" applyBorder="1" applyAlignment="1" applyProtection="1">
      <alignment horizontal="left" vertical="top" wrapText="1"/>
      <protection hidden="1"/>
    </xf>
    <xf numFmtId="0" fontId="29" fillId="5" borderId="71" xfId="0" applyFont="1" applyFill="1" applyBorder="1" applyAlignment="1" applyProtection="1">
      <alignment horizontal="left" vertical="top" wrapText="1"/>
      <protection hidden="1"/>
    </xf>
    <xf numFmtId="0" fontId="29" fillId="5" borderId="69" xfId="0" applyFont="1" applyFill="1" applyBorder="1" applyAlignment="1" applyProtection="1">
      <alignment horizontal="left" vertical="top" wrapText="1"/>
      <protection hidden="1"/>
    </xf>
    <xf numFmtId="0" fontId="29" fillId="5" borderId="65" xfId="0" applyFont="1" applyFill="1" applyBorder="1" applyAlignment="1" applyProtection="1">
      <alignment horizontal="left" vertical="top" wrapText="1"/>
      <protection hidden="1"/>
    </xf>
    <xf numFmtId="0" fontId="29" fillId="5" borderId="66" xfId="0" applyFont="1" applyFill="1" applyBorder="1" applyAlignment="1" applyProtection="1">
      <alignment horizontal="left" vertical="top" wrapText="1"/>
      <protection hidden="1"/>
    </xf>
    <xf numFmtId="0" fontId="52" fillId="14" borderId="139" xfId="0" applyFont="1" applyFill="1" applyBorder="1" applyAlignment="1" applyProtection="1">
      <alignment vertical="top" wrapText="1"/>
      <protection hidden="1"/>
    </xf>
    <xf numFmtId="0" fontId="52" fillId="14" borderId="1" xfId="0" applyFont="1" applyFill="1" applyBorder="1" applyAlignment="1" applyProtection="1">
      <alignment vertical="top" wrapText="1"/>
      <protection hidden="1"/>
    </xf>
    <xf numFmtId="0" fontId="52" fillId="14" borderId="111" xfId="0" applyFont="1" applyFill="1" applyBorder="1" applyAlignment="1" applyProtection="1">
      <alignment vertical="top" wrapText="1"/>
      <protection hidden="1"/>
    </xf>
    <xf numFmtId="0" fontId="29" fillId="5" borderId="139" xfId="0" applyFont="1" applyFill="1" applyBorder="1" applyAlignment="1" applyProtection="1">
      <alignment vertical="top" wrapText="1"/>
      <protection hidden="1"/>
    </xf>
    <xf numFmtId="0" fontId="29" fillId="5" borderId="1" xfId="0" applyFont="1" applyFill="1" applyBorder="1" applyAlignment="1" applyProtection="1">
      <alignment vertical="top" wrapText="1"/>
      <protection hidden="1"/>
    </xf>
    <xf numFmtId="0" fontId="29" fillId="5" borderId="111" xfId="0" applyFont="1" applyFill="1" applyBorder="1" applyAlignment="1" applyProtection="1">
      <alignment vertical="top" wrapText="1"/>
      <protection hidden="1"/>
    </xf>
    <xf numFmtId="10" fontId="29" fillId="5" borderId="68" xfId="0" applyNumberFormat="1" applyFont="1" applyFill="1" applyBorder="1" applyAlignment="1" applyProtection="1">
      <alignment horizontal="left" vertical="top" wrapText="1"/>
      <protection hidden="1"/>
    </xf>
    <xf numFmtId="10" fontId="29" fillId="5" borderId="0" xfId="0" applyNumberFormat="1" applyFont="1" applyFill="1" applyBorder="1" applyAlignment="1" applyProtection="1">
      <alignment horizontal="left" vertical="top" wrapText="1"/>
      <protection hidden="1"/>
    </xf>
    <xf numFmtId="10" fontId="29" fillId="5" borderId="67" xfId="0" applyNumberFormat="1" applyFont="1" applyFill="1" applyBorder="1" applyAlignment="1" applyProtection="1">
      <alignment horizontal="left" vertical="top" wrapText="1"/>
      <protection hidden="1"/>
    </xf>
    <xf numFmtId="0" fontId="29" fillId="5" borderId="137" xfId="0" applyFont="1" applyFill="1" applyBorder="1" applyAlignment="1" applyProtection="1">
      <alignment horizontal="left" vertical="center" wrapText="1"/>
      <protection hidden="1"/>
    </xf>
    <xf numFmtId="0" fontId="29" fillId="5" borderId="145" xfId="0" applyFont="1" applyFill="1" applyBorder="1" applyAlignment="1" applyProtection="1">
      <alignment horizontal="left" vertical="center" wrapText="1"/>
      <protection hidden="1"/>
    </xf>
    <xf numFmtId="0" fontId="29" fillId="5" borderId="146" xfId="0" applyFont="1" applyFill="1" applyBorder="1" applyAlignment="1" applyProtection="1">
      <alignment horizontal="left" vertical="center" wrapText="1"/>
      <protection hidden="1"/>
    </xf>
    <xf numFmtId="164" fontId="29" fillId="5" borderId="144" xfId="0" applyNumberFormat="1" applyFont="1" applyFill="1" applyBorder="1" applyAlignment="1" applyProtection="1">
      <alignment horizontal="center" vertical="top" wrapText="1"/>
      <protection hidden="1"/>
    </xf>
    <xf numFmtId="164" fontId="29" fillId="5" borderId="138" xfId="0" applyNumberFormat="1" applyFont="1" applyFill="1" applyBorder="1" applyAlignment="1" applyProtection="1">
      <alignment horizontal="center" vertical="top" wrapText="1"/>
      <protection hidden="1"/>
    </xf>
    <xf numFmtId="0" fontId="29" fillId="5" borderId="1" xfId="0" applyFont="1" applyFill="1" applyBorder="1" applyAlignment="1" applyProtection="1">
      <alignment horizontal="center" vertical="top" wrapText="1"/>
      <protection hidden="1"/>
    </xf>
    <xf numFmtId="0" fontId="29" fillId="5" borderId="102" xfId="0" applyFont="1" applyFill="1" applyBorder="1" applyAlignment="1" applyProtection="1">
      <alignment horizontal="center" vertical="top" wrapText="1"/>
      <protection hidden="1"/>
    </xf>
    <xf numFmtId="164" fontId="29" fillId="5" borderId="1" xfId="0" applyNumberFormat="1" applyFont="1" applyFill="1" applyBorder="1" applyAlignment="1" applyProtection="1">
      <alignment horizontal="center" vertical="top" wrapText="1"/>
      <protection hidden="1"/>
    </xf>
    <xf numFmtId="164" fontId="29" fillId="5" borderId="102" xfId="0" applyNumberFormat="1" applyFont="1" applyFill="1" applyBorder="1" applyAlignment="1" applyProtection="1">
      <alignment horizontal="center" vertical="top" wrapText="1"/>
      <protection hidden="1"/>
    </xf>
    <xf numFmtId="0" fontId="10" fillId="5" borderId="137" xfId="0" applyFont="1" applyFill="1" applyBorder="1" applyAlignment="1" applyProtection="1">
      <alignment horizontal="left" vertical="center"/>
      <protection hidden="1"/>
    </xf>
    <xf numFmtId="0" fontId="10" fillId="5" borderId="145" xfId="0" applyFont="1" applyFill="1" applyBorder="1" applyAlignment="1" applyProtection="1">
      <alignment horizontal="left" vertical="center"/>
      <protection hidden="1"/>
    </xf>
    <xf numFmtId="0" fontId="10" fillId="5" borderId="168" xfId="0" applyFont="1" applyFill="1" applyBorder="1" applyAlignment="1" applyProtection="1">
      <alignment horizontal="left" vertical="center"/>
      <protection hidden="1"/>
    </xf>
    <xf numFmtId="164" fontId="29" fillId="5" borderId="68" xfId="0" applyNumberFormat="1" applyFont="1" applyFill="1" applyBorder="1" applyAlignment="1" applyProtection="1">
      <alignment horizontal="left" vertical="top" wrapText="1"/>
      <protection hidden="1"/>
    </xf>
    <xf numFmtId="164" fontId="29" fillId="5" borderId="0" xfId="0" applyNumberFormat="1" applyFont="1" applyFill="1" applyBorder="1" applyAlignment="1" applyProtection="1">
      <alignment horizontal="left" vertical="top" wrapText="1"/>
      <protection hidden="1"/>
    </xf>
    <xf numFmtId="164" fontId="29" fillId="5" borderId="67" xfId="0" applyNumberFormat="1" applyFont="1" applyFill="1" applyBorder="1" applyAlignment="1" applyProtection="1">
      <alignment horizontal="left" vertical="top" wrapText="1"/>
      <protection hidden="1"/>
    </xf>
    <xf numFmtId="6" fontId="29" fillId="5" borderId="145" xfId="0" quotePrefix="1" applyNumberFormat="1" applyFont="1" applyFill="1" applyBorder="1" applyAlignment="1" applyProtection="1">
      <alignment horizontal="center" vertical="center" wrapText="1"/>
      <protection hidden="1"/>
    </xf>
    <xf numFmtId="0" fontId="29" fillId="5" borderId="138" xfId="0" applyNumberFormat="1" applyFont="1" applyFill="1" applyBorder="1" applyAlignment="1" applyProtection="1">
      <alignment horizontal="center" vertical="center" wrapText="1"/>
      <protection hidden="1"/>
    </xf>
    <xf numFmtId="164" fontId="29" fillId="5" borderId="144" xfId="0" quotePrefix="1" applyNumberFormat="1" applyFont="1" applyFill="1" applyBorder="1" applyAlignment="1" applyProtection="1">
      <alignment horizontal="center" vertical="center" wrapText="1"/>
      <protection hidden="1"/>
    </xf>
    <xf numFmtId="164" fontId="29" fillId="5" borderId="138" xfId="0" applyNumberFormat="1" applyFont="1" applyFill="1" applyBorder="1" applyAlignment="1" applyProtection="1">
      <alignment horizontal="center" vertical="center" wrapText="1"/>
      <protection hidden="1"/>
    </xf>
    <xf numFmtId="6" fontId="29" fillId="5" borderId="145" xfId="0" applyNumberFormat="1" applyFont="1" applyFill="1" applyBorder="1" applyAlignment="1" applyProtection="1">
      <alignment horizontal="center" vertical="center" wrapText="1"/>
      <protection hidden="1"/>
    </xf>
    <xf numFmtId="49" fontId="10" fillId="5" borderId="168" xfId="0" applyNumberFormat="1" applyFont="1" applyFill="1" applyBorder="1" applyAlignment="1" applyProtection="1">
      <alignment horizontal="left" vertical="center" wrapText="1"/>
      <protection hidden="1"/>
    </xf>
    <xf numFmtId="164" fontId="29" fillId="5" borderId="145" xfId="0" applyNumberFormat="1" applyFont="1" applyFill="1" applyBorder="1" applyAlignment="1" applyProtection="1">
      <alignment horizontal="center" vertical="center" wrapText="1"/>
      <protection hidden="1"/>
    </xf>
    <xf numFmtId="164" fontId="29" fillId="5" borderId="145" xfId="0" quotePrefix="1" applyNumberFormat="1" applyFont="1" applyFill="1" applyBorder="1" applyAlignment="1" applyProtection="1">
      <alignment horizontal="center" vertical="center" wrapText="1"/>
      <protection hidden="1"/>
    </xf>
    <xf numFmtId="164" fontId="29" fillId="5" borderId="138" xfId="0" quotePrefix="1" applyNumberFormat="1" applyFont="1" applyFill="1" applyBorder="1" applyAlignment="1" applyProtection="1">
      <alignment horizontal="center" vertical="center" wrapText="1"/>
      <protection hidden="1"/>
    </xf>
    <xf numFmtId="0" fontId="10" fillId="5" borderId="60" xfId="0" applyNumberFormat="1" applyFont="1" applyFill="1" applyBorder="1" applyAlignment="1" applyProtection="1">
      <alignment horizontal="left" vertical="center" wrapText="1"/>
      <protection hidden="1"/>
    </xf>
    <xf numFmtId="0" fontId="10" fillId="5" borderId="77" xfId="0" applyNumberFormat="1" applyFont="1" applyFill="1" applyBorder="1" applyAlignment="1" applyProtection="1">
      <alignment horizontal="left" vertical="center" wrapText="1"/>
      <protection hidden="1"/>
    </xf>
    <xf numFmtId="164" fontId="10" fillId="5" borderId="77" xfId="11" applyNumberFormat="1" applyFont="1" applyFill="1" applyBorder="1" applyAlignment="1" applyProtection="1">
      <alignment horizontal="center" vertical="center" wrapText="1"/>
      <protection hidden="1"/>
    </xf>
    <xf numFmtId="10" fontId="10" fillId="5" borderId="61" xfId="11" applyNumberFormat="1" applyFont="1" applyFill="1" applyBorder="1" applyAlignment="1" applyProtection="1">
      <alignment horizontal="center" vertical="center" wrapText="1"/>
      <protection hidden="1"/>
    </xf>
    <xf numFmtId="0" fontId="52" fillId="14" borderId="139" xfId="0" applyFont="1" applyFill="1" applyBorder="1" applyAlignment="1" applyProtection="1">
      <alignment horizontal="left" vertical="center" wrapText="1"/>
      <protection hidden="1"/>
    </xf>
    <xf numFmtId="0" fontId="52" fillId="14" borderId="1" xfId="0" applyFont="1" applyFill="1" applyBorder="1" applyAlignment="1" applyProtection="1">
      <alignment horizontal="left" vertical="center" wrapText="1"/>
      <protection hidden="1"/>
    </xf>
    <xf numFmtId="0" fontId="52" fillId="14" borderId="111" xfId="0" applyFont="1" applyFill="1" applyBorder="1" applyAlignment="1" applyProtection="1">
      <alignment horizontal="left" vertical="center" wrapText="1"/>
      <protection hidden="1"/>
    </xf>
    <xf numFmtId="0" fontId="10" fillId="5" borderId="72" xfId="0" applyFont="1" applyFill="1" applyBorder="1" applyAlignment="1" applyProtection="1">
      <alignment vertical="top" wrapText="1"/>
      <protection hidden="1"/>
    </xf>
    <xf numFmtId="0" fontId="29" fillId="5" borderId="63" xfId="0" applyFont="1" applyFill="1" applyBorder="1" applyAlignment="1" applyProtection="1">
      <protection hidden="1"/>
    </xf>
    <xf numFmtId="0" fontId="29" fillId="5" borderId="71" xfId="0" applyFont="1" applyFill="1" applyBorder="1" applyAlignment="1" applyProtection="1">
      <protection hidden="1"/>
    </xf>
    <xf numFmtId="0" fontId="52" fillId="5" borderId="164" xfId="0" applyFont="1" applyFill="1" applyBorder="1" applyAlignment="1" applyProtection="1">
      <alignment horizontal="left" vertical="top" wrapText="1"/>
      <protection hidden="1"/>
    </xf>
    <xf numFmtId="0" fontId="29" fillId="5" borderId="149" xfId="0" applyFont="1" applyFill="1" applyBorder="1" applyAlignment="1" applyProtection="1">
      <alignment horizontal="left" vertical="top" wrapText="1"/>
      <protection hidden="1"/>
    </xf>
    <xf numFmtId="0" fontId="29" fillId="5" borderId="72" xfId="0" applyFont="1" applyFill="1" applyBorder="1" applyAlignment="1" applyProtection="1">
      <alignment horizontal="justify" vertical="top" wrapText="1"/>
      <protection hidden="1"/>
    </xf>
    <xf numFmtId="0" fontId="52" fillId="5" borderId="65" xfId="0" applyFont="1" applyFill="1" applyBorder="1" applyAlignment="1" applyProtection="1">
      <alignment wrapText="1"/>
      <protection hidden="1"/>
    </xf>
    <xf numFmtId="49" fontId="52" fillId="5" borderId="68" xfId="0" applyNumberFormat="1" applyFont="1" applyFill="1" applyBorder="1" applyAlignment="1" applyProtection="1">
      <alignment horizontal="left" vertical="center" wrapText="1"/>
      <protection hidden="1"/>
    </xf>
    <xf numFmtId="49" fontId="52" fillId="5" borderId="0" xfId="0" applyNumberFormat="1" applyFont="1" applyFill="1" applyBorder="1" applyAlignment="1" applyProtection="1">
      <alignment horizontal="left" vertical="center" wrapText="1"/>
      <protection hidden="1"/>
    </xf>
    <xf numFmtId="49" fontId="52" fillId="5" borderId="67" xfId="0" applyNumberFormat="1" applyFont="1" applyFill="1" applyBorder="1" applyAlignment="1" applyProtection="1">
      <alignment horizontal="left" vertical="center" wrapText="1"/>
      <protection hidden="1"/>
    </xf>
    <xf numFmtId="0" fontId="29" fillId="5" borderId="69" xfId="0" applyFont="1" applyFill="1" applyBorder="1" applyAlignment="1" applyProtection="1">
      <alignment horizontal="justify" vertical="top" wrapText="1"/>
      <protection hidden="1"/>
    </xf>
    <xf numFmtId="0" fontId="29" fillId="5" borderId="65" xfId="0" applyFont="1" applyFill="1" applyBorder="1" applyAlignment="1" applyProtection="1">
      <protection hidden="1"/>
    </xf>
    <xf numFmtId="0" fontId="29" fillId="5" borderId="72" xfId="0" applyFont="1" applyFill="1" applyBorder="1" applyAlignment="1" applyProtection="1">
      <alignment horizontal="left" vertical="top" wrapText="1"/>
      <protection hidden="1"/>
    </xf>
    <xf numFmtId="0" fontId="26" fillId="0" borderId="63" xfId="0" applyFont="1" applyBorder="1" applyAlignment="1">
      <alignment wrapText="1"/>
    </xf>
    <xf numFmtId="0" fontId="26" fillId="0" borderId="71" xfId="0" applyFont="1" applyBorder="1" applyAlignment="1">
      <alignment wrapText="1"/>
    </xf>
    <xf numFmtId="0" fontId="29" fillId="5" borderId="54" xfId="0" applyFont="1" applyFill="1" applyBorder="1" applyAlignment="1" applyProtection="1">
      <alignment horizontal="center" vertical="top" wrapText="1"/>
      <protection hidden="1"/>
    </xf>
    <xf numFmtId="0" fontId="29" fillId="5" borderId="73" xfId="0" applyFont="1" applyFill="1" applyBorder="1" applyAlignment="1" applyProtection="1">
      <alignment horizontal="center" vertical="top" wrapText="1"/>
      <protection hidden="1"/>
    </xf>
    <xf numFmtId="0" fontId="29" fillId="5" borderId="70" xfId="0" applyFont="1" applyFill="1" applyBorder="1" applyAlignment="1" applyProtection="1">
      <alignment horizontal="center" vertical="top" wrapText="1"/>
      <protection hidden="1"/>
    </xf>
    <xf numFmtId="0" fontId="52" fillId="5" borderId="69" xfId="0" applyFont="1" applyFill="1" applyBorder="1" applyAlignment="1" applyProtection="1">
      <alignment horizontal="left" vertical="top" wrapText="1"/>
      <protection hidden="1"/>
    </xf>
    <xf numFmtId="0" fontId="52" fillId="5" borderId="65" xfId="0" applyFont="1" applyFill="1" applyBorder="1" applyAlignment="1" applyProtection="1">
      <alignment horizontal="left" vertical="top" wrapText="1"/>
      <protection hidden="1"/>
    </xf>
    <xf numFmtId="0" fontId="52" fillId="5" borderId="66" xfId="0" applyFont="1" applyFill="1" applyBorder="1" applyAlignment="1" applyProtection="1">
      <alignment horizontal="left" vertical="top" wrapText="1"/>
      <protection hidden="1"/>
    </xf>
    <xf numFmtId="10" fontId="52" fillId="5" borderId="0" xfId="0" applyNumberFormat="1" applyFont="1" applyFill="1" applyBorder="1" applyAlignment="1" applyProtection="1">
      <alignment horizontal="center" vertical="top"/>
      <protection hidden="1"/>
    </xf>
    <xf numFmtId="10" fontId="52" fillId="5" borderId="67" xfId="0" applyNumberFormat="1" applyFont="1" applyFill="1" applyBorder="1" applyAlignment="1" applyProtection="1">
      <alignment horizontal="center" vertical="top"/>
      <protection hidden="1"/>
    </xf>
    <xf numFmtId="49" fontId="52" fillId="20" borderId="137" xfId="0" applyNumberFormat="1" applyFont="1" applyFill="1" applyBorder="1" applyAlignment="1" applyProtection="1">
      <alignment horizontal="center" vertical="center" wrapText="1"/>
      <protection hidden="1"/>
    </xf>
    <xf numFmtId="49" fontId="52" fillId="20" borderId="145" xfId="0" applyNumberFormat="1" applyFont="1" applyFill="1" applyBorder="1" applyAlignment="1" applyProtection="1">
      <alignment horizontal="center" vertical="center" wrapText="1"/>
      <protection hidden="1"/>
    </xf>
    <xf numFmtId="49" fontId="52" fillId="20" borderId="138" xfId="0" applyNumberFormat="1" applyFont="1" applyFill="1" applyBorder="1" applyAlignment="1" applyProtection="1">
      <alignment horizontal="center" vertical="center" wrapText="1"/>
      <protection hidden="1"/>
    </xf>
    <xf numFmtId="49" fontId="98" fillId="0" borderId="161" xfId="0" applyNumberFormat="1" applyFont="1" applyFill="1" applyBorder="1" applyAlignment="1" applyProtection="1">
      <alignment horizontal="left" vertical="center" wrapText="1"/>
      <protection hidden="1"/>
    </xf>
    <xf numFmtId="49" fontId="98" fillId="0" borderId="162" xfId="0" applyNumberFormat="1" applyFont="1" applyFill="1" applyBorder="1" applyAlignment="1" applyProtection="1">
      <alignment horizontal="left" vertical="center" wrapText="1"/>
      <protection hidden="1"/>
    </xf>
    <xf numFmtId="49" fontId="98" fillId="0" borderId="163" xfId="0" applyNumberFormat="1" applyFont="1" applyFill="1" applyBorder="1" applyAlignment="1" applyProtection="1">
      <alignment horizontal="left" vertical="center" wrapText="1"/>
      <protection hidden="1"/>
    </xf>
    <xf numFmtId="0" fontId="10" fillId="5" borderId="106" xfId="0" applyFont="1" applyFill="1" applyBorder="1" applyAlignment="1" applyProtection="1">
      <alignment horizontal="left" vertical="top" wrapText="1"/>
      <protection hidden="1"/>
    </xf>
    <xf numFmtId="0" fontId="10" fillId="5" borderId="9" xfId="0" applyFont="1" applyFill="1" applyBorder="1" applyAlignment="1" applyProtection="1">
      <alignment horizontal="left" vertical="top" wrapText="1"/>
      <protection hidden="1"/>
    </xf>
    <xf numFmtId="0" fontId="34" fillId="5" borderId="106" xfId="0" applyFont="1" applyFill="1" applyBorder="1" applyAlignment="1" applyProtection="1">
      <alignment horizontal="left" vertical="top" wrapText="1"/>
      <protection hidden="1"/>
    </xf>
    <xf numFmtId="0" fontId="34" fillId="5" borderId="0" xfId="0" applyFont="1" applyFill="1" applyBorder="1" applyAlignment="1" applyProtection="1">
      <alignment horizontal="left" vertical="top" wrapText="1"/>
      <protection hidden="1"/>
    </xf>
    <xf numFmtId="0" fontId="34" fillId="5" borderId="9" xfId="0" applyFont="1" applyFill="1" applyBorder="1" applyAlignment="1" applyProtection="1">
      <alignment horizontal="left" vertical="top" wrapText="1"/>
      <protection hidden="1"/>
    </xf>
    <xf numFmtId="0" fontId="52" fillId="14" borderId="1" xfId="0" applyFont="1" applyFill="1" applyBorder="1" applyAlignment="1" applyProtection="1">
      <alignment horizontal="center" vertical="center" wrapText="1"/>
      <protection hidden="1"/>
    </xf>
    <xf numFmtId="0" fontId="52" fillId="14" borderId="102" xfId="0" applyFont="1" applyFill="1" applyBorder="1" applyAlignment="1" applyProtection="1">
      <alignment horizontal="center" vertical="center" wrapText="1"/>
      <protection hidden="1"/>
    </xf>
    <xf numFmtId="0" fontId="28" fillId="5" borderId="106" xfId="0" applyFont="1" applyFill="1" applyBorder="1" applyAlignment="1" applyProtection="1">
      <alignment horizontal="left" vertical="top" wrapText="1"/>
      <protection hidden="1"/>
    </xf>
    <xf numFmtId="0" fontId="28" fillId="5" borderId="9" xfId="0" applyFont="1" applyFill="1" applyBorder="1" applyAlignment="1" applyProtection="1">
      <alignment horizontal="left" vertical="top" wrapText="1"/>
      <protection hidden="1"/>
    </xf>
    <xf numFmtId="164" fontId="10" fillId="5" borderId="68" xfId="0" applyNumberFormat="1" applyFont="1" applyFill="1" applyBorder="1" applyAlignment="1" applyProtection="1">
      <alignment horizontal="left" vertical="top" wrapText="1"/>
      <protection hidden="1"/>
    </xf>
    <xf numFmtId="164" fontId="10" fillId="5" borderId="0" xfId="0" applyNumberFormat="1" applyFont="1" applyFill="1" applyBorder="1" applyAlignment="1" applyProtection="1">
      <alignment horizontal="left" vertical="top" wrapText="1"/>
      <protection hidden="1"/>
    </xf>
    <xf numFmtId="164" fontId="10" fillId="5" borderId="67" xfId="0" applyNumberFormat="1" applyFont="1" applyFill="1" applyBorder="1" applyAlignment="1" applyProtection="1">
      <alignment horizontal="left" vertical="top" wrapText="1"/>
      <protection hidden="1"/>
    </xf>
    <xf numFmtId="0" fontId="29" fillId="5" borderId="0" xfId="0" applyFont="1" applyFill="1" applyAlignment="1" applyProtection="1">
      <alignment horizontal="center"/>
      <protection hidden="1"/>
    </xf>
    <xf numFmtId="0" fontId="10" fillId="5" borderId="0" xfId="0" applyFont="1" applyFill="1" applyAlignment="1" applyProtection="1">
      <alignment horizontal="center" wrapText="1"/>
      <protection hidden="1"/>
    </xf>
    <xf numFmtId="0" fontId="52" fillId="5" borderId="0" xfId="0" applyFont="1" applyFill="1" applyBorder="1" applyAlignment="1" applyProtection="1">
      <alignment horizontal="center" vertical="top" wrapText="1"/>
      <protection hidden="1"/>
    </xf>
    <xf numFmtId="0" fontId="29" fillId="5" borderId="0" xfId="0" applyFont="1" applyFill="1" applyAlignment="1" applyProtection="1">
      <protection hidden="1"/>
    </xf>
    <xf numFmtId="0" fontId="15" fillId="5" borderId="89" xfId="0" applyFont="1" applyFill="1" applyBorder="1" applyAlignment="1" applyProtection="1">
      <alignment horizontal="justify" vertical="top" wrapText="1"/>
      <protection hidden="1"/>
    </xf>
    <xf numFmtId="0" fontId="10" fillId="5" borderId="90" xfId="0" applyFont="1" applyFill="1" applyBorder="1" applyAlignment="1" applyProtection="1">
      <protection hidden="1"/>
    </xf>
    <xf numFmtId="0" fontId="10" fillId="5" borderId="79" xfId="0" applyFont="1" applyFill="1" applyBorder="1" applyAlignment="1" applyProtection="1">
      <protection hidden="1"/>
    </xf>
    <xf numFmtId="0" fontId="133" fillId="8" borderId="159" xfId="0" applyFont="1" applyFill="1" applyBorder="1" applyAlignment="1" applyProtection="1">
      <alignment horizontal="left" vertical="top" wrapText="1"/>
      <protection locked="0" hidden="1"/>
    </xf>
    <xf numFmtId="0" fontId="133" fillId="8" borderId="53" xfId="0" applyFont="1" applyFill="1" applyBorder="1" applyAlignment="1" applyProtection="1">
      <alignment horizontal="left" vertical="top" wrapText="1"/>
      <protection locked="0" hidden="1"/>
    </xf>
    <xf numFmtId="0" fontId="133" fillId="8" borderId="160" xfId="0" applyFont="1" applyFill="1" applyBorder="1" applyAlignment="1" applyProtection="1">
      <alignment horizontal="left" vertical="top" wrapText="1"/>
      <protection locked="0" hidden="1"/>
    </xf>
    <xf numFmtId="0" fontId="139" fillId="5" borderId="54" xfId="0" applyFont="1" applyFill="1" applyBorder="1" applyAlignment="1" applyProtection="1">
      <alignment horizontal="left" vertical="top" wrapText="1"/>
      <protection hidden="1"/>
    </xf>
    <xf numFmtId="0" fontId="139" fillId="5" borderId="73" xfId="0" applyFont="1" applyFill="1" applyBorder="1" applyAlignment="1" applyProtection="1">
      <alignment horizontal="left" vertical="top" wrapText="1"/>
      <protection hidden="1"/>
    </xf>
    <xf numFmtId="49" fontId="29" fillId="5" borderId="0" xfId="0" quotePrefix="1" applyNumberFormat="1" applyFont="1" applyFill="1" applyBorder="1" applyAlignment="1" applyProtection="1">
      <alignment horizontal="left" vertical="center" wrapText="1"/>
      <protection hidden="1"/>
    </xf>
    <xf numFmtId="49" fontId="29" fillId="5" borderId="67" xfId="0" quotePrefix="1" applyNumberFormat="1" applyFont="1" applyFill="1" applyBorder="1" applyAlignment="1" applyProtection="1">
      <alignment horizontal="left" vertical="center" wrapText="1"/>
      <protection hidden="1"/>
    </xf>
    <xf numFmtId="0" fontId="133" fillId="8" borderId="153" xfId="0" applyFont="1" applyFill="1" applyBorder="1" applyAlignment="1" applyProtection="1">
      <alignment horizontal="left" vertical="top" wrapText="1"/>
      <protection locked="0"/>
    </xf>
    <xf numFmtId="0" fontId="133" fillId="8" borderId="154" xfId="0" applyFont="1" applyFill="1" applyBorder="1" applyAlignment="1" applyProtection="1">
      <alignment horizontal="left" vertical="top" wrapText="1"/>
      <protection locked="0"/>
    </xf>
    <xf numFmtId="0" fontId="133" fillId="8" borderId="155" xfId="0" applyFont="1" applyFill="1" applyBorder="1" applyAlignment="1" applyProtection="1">
      <alignment horizontal="left" vertical="top" wrapText="1"/>
      <protection locked="0"/>
    </xf>
    <xf numFmtId="0" fontId="142" fillId="8" borderId="84" xfId="0" applyFont="1" applyFill="1" applyBorder="1" applyAlignment="1" applyProtection="1">
      <alignment horizontal="left" vertical="top" wrapText="1"/>
      <protection locked="0"/>
    </xf>
    <xf numFmtId="0" fontId="142" fillId="8" borderId="53" xfId="0" applyFont="1" applyFill="1" applyBorder="1" applyAlignment="1" applyProtection="1">
      <alignment horizontal="left" vertical="top" wrapText="1"/>
      <protection locked="0"/>
    </xf>
    <xf numFmtId="0" fontId="142" fillId="8" borderId="156" xfId="0" applyFont="1" applyFill="1" applyBorder="1" applyAlignment="1" applyProtection="1">
      <alignment horizontal="left" vertical="top" wrapText="1"/>
      <protection locked="0"/>
    </xf>
    <xf numFmtId="0" fontId="142" fillId="8" borderId="157" xfId="0" applyFont="1" applyFill="1" applyBorder="1" applyAlignment="1" applyProtection="1">
      <alignment horizontal="left" vertical="top" wrapText="1"/>
      <protection locked="0"/>
    </xf>
    <xf numFmtId="0" fontId="142" fillId="8" borderId="46" xfId="0" applyFont="1" applyFill="1" applyBorder="1" applyAlignment="1" applyProtection="1">
      <alignment horizontal="left" vertical="top" wrapText="1"/>
      <protection locked="0"/>
    </xf>
    <xf numFmtId="0" fontId="142" fillId="8" borderId="158" xfId="0" applyFont="1" applyFill="1" applyBorder="1" applyAlignment="1" applyProtection="1">
      <alignment horizontal="left" vertical="top" wrapText="1"/>
      <protection locked="0"/>
    </xf>
    <xf numFmtId="0" fontId="139" fillId="5" borderId="72" xfId="0" applyFont="1" applyFill="1" applyBorder="1" applyAlignment="1" applyProtection="1">
      <alignment horizontal="left" vertical="top" wrapText="1"/>
      <protection hidden="1"/>
    </xf>
    <xf numFmtId="0" fontId="139" fillId="5" borderId="63" xfId="0" applyFont="1" applyFill="1" applyBorder="1" applyAlignment="1" applyProtection="1">
      <alignment horizontal="left" vertical="top" wrapText="1"/>
      <protection hidden="1"/>
    </xf>
    <xf numFmtId="0" fontId="139" fillId="5" borderId="71" xfId="0" applyFont="1" applyFill="1" applyBorder="1" applyAlignment="1" applyProtection="1">
      <alignment horizontal="left" vertical="top" wrapText="1"/>
      <protection hidden="1"/>
    </xf>
    <xf numFmtId="164" fontId="15" fillId="5" borderId="72" xfId="0" applyNumberFormat="1" applyFont="1" applyFill="1" applyBorder="1" applyAlignment="1" applyProtection="1">
      <alignment horizontal="left" vertical="top" wrapText="1"/>
      <protection hidden="1"/>
    </xf>
    <xf numFmtId="0" fontId="139" fillId="5" borderId="68" xfId="0" applyFont="1" applyFill="1" applyBorder="1" applyAlignment="1" applyProtection="1">
      <alignment horizontal="left" vertical="top" wrapText="1"/>
      <protection hidden="1"/>
    </xf>
    <xf numFmtId="0" fontId="139" fillId="5" borderId="0" xfId="0" applyFont="1" applyFill="1" applyBorder="1" applyAlignment="1" applyProtection="1">
      <alignment horizontal="left" vertical="top" wrapText="1"/>
      <protection hidden="1"/>
    </xf>
    <xf numFmtId="0" fontId="139" fillId="5" borderId="67" xfId="0" applyFont="1" applyFill="1" applyBorder="1" applyAlignment="1" applyProtection="1">
      <alignment horizontal="left" vertical="top" wrapText="1"/>
      <protection hidden="1"/>
    </xf>
    <xf numFmtId="0" fontId="87" fillId="0" borderId="27" xfId="0" applyFont="1" applyBorder="1" applyAlignment="1" applyProtection="1">
      <alignment horizontal="left" vertical="top" wrapText="1"/>
      <protection hidden="1"/>
    </xf>
    <xf numFmtId="0" fontId="87" fillId="0" borderId="27" xfId="0" applyFont="1" applyBorder="1" applyAlignment="1" applyProtection="1">
      <alignment horizontal="left" vertical="top"/>
      <protection hidden="1"/>
    </xf>
    <xf numFmtId="0" fontId="26" fillId="0" borderId="0" xfId="0" applyFont="1" applyAlignment="1" applyProtection="1">
      <alignment horizontal="left" vertical="top" wrapText="1"/>
    </xf>
    <xf numFmtId="0" fontId="0" fillId="0" borderId="0" xfId="0" applyAlignment="1" applyProtection="1">
      <alignment horizontal="left" vertical="top" wrapText="1"/>
    </xf>
    <xf numFmtId="0" fontId="29" fillId="5" borderId="0" xfId="0" applyFont="1" applyFill="1" applyAlignment="1" applyProtection="1">
      <alignment horizontal="center"/>
    </xf>
    <xf numFmtId="0" fontId="10" fillId="5" borderId="0" xfId="0" applyFont="1" applyFill="1" applyAlignment="1" applyProtection="1">
      <alignment horizontal="center" wrapText="1"/>
    </xf>
    <xf numFmtId="0" fontId="0" fillId="0" borderId="124" xfId="0" applyBorder="1" applyAlignment="1" applyProtection="1">
      <alignment horizontal="left" vertical="top" wrapText="1"/>
      <protection hidden="1"/>
    </xf>
    <xf numFmtId="0" fontId="0" fillId="0" borderId="125" xfId="0" applyBorder="1" applyAlignment="1" applyProtection="1">
      <alignment horizontal="left" vertical="top"/>
      <protection hidden="1"/>
    </xf>
    <xf numFmtId="0" fontId="0" fillId="0" borderId="126" xfId="0" applyBorder="1" applyAlignment="1" applyProtection="1">
      <alignment horizontal="left" vertical="top"/>
      <protection hidden="1"/>
    </xf>
    <xf numFmtId="0" fontId="144" fillId="0" borderId="89" xfId="0" applyFont="1" applyBorder="1" applyAlignment="1" applyProtection="1">
      <alignment horizontal="left" vertical="top" wrapText="1"/>
      <protection hidden="1"/>
    </xf>
    <xf numFmtId="0" fontId="144" fillId="0" borderId="90" xfId="0" applyFont="1" applyBorder="1" applyAlignment="1" applyProtection="1">
      <alignment horizontal="left" vertical="top" wrapText="1"/>
      <protection hidden="1"/>
    </xf>
    <xf numFmtId="0" fontId="144" fillId="0" borderId="79" xfId="0" applyFont="1" applyBorder="1" applyAlignment="1" applyProtection="1">
      <alignment horizontal="left" vertical="top" wrapText="1"/>
      <protection hidden="1"/>
    </xf>
    <xf numFmtId="0" fontId="29" fillId="5" borderId="54" xfId="0" applyFont="1" applyFill="1" applyBorder="1" applyAlignment="1" applyProtection="1">
      <alignment horizontal="left" vertical="top" wrapText="1"/>
    </xf>
    <xf numFmtId="0" fontId="29" fillId="5" borderId="73" xfId="0" applyFont="1" applyFill="1" applyBorder="1" applyAlignment="1" applyProtection="1">
      <alignment horizontal="left" vertical="top" wrapText="1"/>
    </xf>
    <xf numFmtId="0" fontId="0" fillId="8" borderId="68" xfId="0" applyFill="1" applyBorder="1" applyAlignment="1" applyProtection="1">
      <alignment horizontal="left" vertical="top" wrapText="1"/>
      <protection locked="0"/>
    </xf>
    <xf numFmtId="0" fontId="0" fillId="8" borderId="0" xfId="0" applyFill="1" applyBorder="1" applyAlignment="1" applyProtection="1">
      <alignment horizontal="left" vertical="top"/>
      <protection locked="0"/>
    </xf>
    <xf numFmtId="0" fontId="0" fillId="8" borderId="67" xfId="0" applyFill="1" applyBorder="1" applyAlignment="1" applyProtection="1">
      <alignment horizontal="left" vertical="top"/>
      <protection locked="0"/>
    </xf>
    <xf numFmtId="0" fontId="0" fillId="0" borderId="89" xfId="0" applyBorder="1" applyAlignment="1" applyProtection="1">
      <alignment horizontal="left" vertical="top" wrapText="1"/>
      <protection hidden="1"/>
    </xf>
    <xf numFmtId="0" fontId="0" fillId="0" borderId="90" xfId="0" applyBorder="1" applyAlignment="1" applyProtection="1">
      <alignment horizontal="left" vertical="top" wrapText="1"/>
      <protection hidden="1"/>
    </xf>
    <xf numFmtId="0" fontId="0" fillId="0" borderId="79" xfId="0" applyBorder="1" applyAlignment="1" applyProtection="1">
      <alignment horizontal="left" vertical="top" wrapText="1"/>
      <protection hidden="1"/>
    </xf>
    <xf numFmtId="0" fontId="0" fillId="0" borderId="167" xfId="0" applyBorder="1" applyAlignment="1" applyProtection="1">
      <alignment horizontal="left" vertical="top" wrapText="1"/>
      <protection hidden="1"/>
    </xf>
    <xf numFmtId="0" fontId="0" fillId="0" borderId="167" xfId="0" applyBorder="1" applyAlignment="1" applyProtection="1">
      <alignment horizontal="left" vertical="top"/>
      <protection hidden="1"/>
    </xf>
    <xf numFmtId="10" fontId="0" fillId="0" borderId="106" xfId="0" applyNumberFormat="1" applyBorder="1" applyAlignment="1" applyProtection="1">
      <alignment horizontal="left" vertical="top" wrapText="1"/>
      <protection hidden="1"/>
    </xf>
    <xf numFmtId="10" fontId="0" fillId="0" borderId="0" xfId="0" applyNumberFormat="1" applyBorder="1" applyAlignment="1" applyProtection="1">
      <alignment horizontal="left" vertical="top" wrapText="1"/>
      <protection hidden="1"/>
    </xf>
    <xf numFmtId="10" fontId="0" fillId="0" borderId="9" xfId="0" applyNumberFormat="1" applyBorder="1" applyAlignment="1" applyProtection="1">
      <alignment horizontal="left" vertical="top" wrapText="1"/>
      <protection hidden="1"/>
    </xf>
    <xf numFmtId="0" fontId="0" fillId="0" borderId="106" xfId="0" applyBorder="1" applyAlignment="1" applyProtection="1">
      <alignment horizontal="left" vertical="top" wrapText="1"/>
      <protection hidden="1"/>
    </xf>
    <xf numFmtId="0" fontId="0" fillId="0" borderId="0" xfId="0" applyBorder="1" applyAlignment="1" applyProtection="1">
      <alignment horizontal="left" vertical="top" wrapText="1"/>
      <protection hidden="1"/>
    </xf>
    <xf numFmtId="0" fontId="0" fillId="0" borderId="9" xfId="0" applyBorder="1" applyAlignment="1" applyProtection="1">
      <alignment horizontal="left" vertical="top" wrapText="1"/>
      <protection hidden="1"/>
    </xf>
    <xf numFmtId="0" fontId="0" fillId="0" borderId="10" xfId="0" applyBorder="1" applyAlignment="1" applyProtection="1">
      <alignment horizontal="left" vertical="top" wrapText="1"/>
      <protection hidden="1"/>
    </xf>
    <xf numFmtId="0" fontId="0" fillId="0" borderId="26" xfId="0" applyBorder="1" applyAlignment="1" applyProtection="1">
      <alignment horizontal="left" vertical="top" wrapText="1"/>
      <protection hidden="1"/>
    </xf>
    <xf numFmtId="0" fontId="0" fillId="0" borderId="11" xfId="0" applyBorder="1" applyAlignment="1" applyProtection="1">
      <alignment horizontal="left" vertical="top" wrapText="1"/>
      <protection hidden="1"/>
    </xf>
    <xf numFmtId="0" fontId="29" fillId="0" borderId="167" xfId="0" applyFont="1" applyBorder="1" applyAlignment="1" applyProtection="1">
      <alignment horizontal="left" vertical="top" wrapText="1"/>
    </xf>
    <xf numFmtId="0" fontId="29" fillId="0" borderId="122" xfId="0" applyFont="1" applyBorder="1" applyAlignment="1" applyProtection="1">
      <alignment horizontal="left" vertical="top" wrapText="1"/>
    </xf>
    <xf numFmtId="0" fontId="29" fillId="0" borderId="29" xfId="0" applyFont="1" applyBorder="1" applyAlignment="1" applyProtection="1">
      <alignment horizontal="left" vertical="top" wrapText="1"/>
    </xf>
    <xf numFmtId="0" fontId="0" fillId="8" borderId="72" xfId="0" applyFill="1" applyBorder="1" applyAlignment="1" applyProtection="1">
      <alignment horizontal="left" vertical="top" wrapText="1"/>
      <protection locked="0"/>
    </xf>
    <xf numFmtId="0" fontId="0" fillId="8" borderId="63" xfId="0" applyFill="1" applyBorder="1" applyAlignment="1" applyProtection="1">
      <alignment horizontal="left" vertical="top" wrapText="1"/>
      <protection locked="0"/>
    </xf>
    <xf numFmtId="0" fontId="0" fillId="8" borderId="71" xfId="0" applyFill="1" applyBorder="1" applyAlignment="1" applyProtection="1">
      <alignment horizontal="left" vertical="top" wrapText="1"/>
      <protection locked="0"/>
    </xf>
    <xf numFmtId="0" fontId="29" fillId="0" borderId="121" xfId="0" applyFont="1" applyBorder="1" applyAlignment="1" applyProtection="1">
      <alignment horizontal="left" vertical="top"/>
    </xf>
    <xf numFmtId="0" fontId="29" fillId="0" borderId="122" xfId="0" applyFont="1" applyBorder="1" applyAlignment="1" applyProtection="1">
      <alignment horizontal="left" vertical="top"/>
    </xf>
    <xf numFmtId="0" fontId="29" fillId="0" borderId="29" xfId="0" applyFont="1" applyBorder="1" applyAlignment="1" applyProtection="1">
      <alignment horizontal="left" vertical="top"/>
    </xf>
    <xf numFmtId="0" fontId="87" fillId="0" borderId="121" xfId="0" applyFont="1" applyBorder="1" applyAlignment="1" applyProtection="1">
      <alignment horizontal="left" vertical="top" wrapText="1"/>
      <protection hidden="1"/>
    </xf>
    <xf numFmtId="0" fontId="0" fillId="0" borderId="122" xfId="0" applyBorder="1" applyAlignment="1" applyProtection="1">
      <alignment horizontal="left" vertical="top" wrapText="1"/>
      <protection hidden="1"/>
    </xf>
    <xf numFmtId="0" fontId="0" fillId="0" borderId="29" xfId="0" applyBorder="1" applyAlignment="1" applyProtection="1">
      <alignment horizontal="left" vertical="top" wrapText="1"/>
      <protection hidden="1"/>
    </xf>
    <xf numFmtId="0" fontId="45" fillId="0" borderId="0" xfId="0" applyFont="1" applyAlignment="1" applyProtection="1">
      <alignment horizontal="left" vertical="top" wrapText="1"/>
      <protection hidden="1"/>
    </xf>
    <xf numFmtId="0" fontId="43" fillId="0" borderId="0" xfId="0" applyFont="1" applyAlignment="1" applyProtection="1">
      <alignment horizontal="left" vertical="top" wrapText="1"/>
      <protection hidden="1"/>
    </xf>
    <xf numFmtId="0" fontId="0" fillId="0" borderId="0" xfId="0" applyAlignment="1">
      <alignment horizontal="center"/>
    </xf>
    <xf numFmtId="164" fontId="29" fillId="0" borderId="15" xfId="0" applyNumberFormat="1" applyFont="1" applyBorder="1" applyAlignment="1" applyProtection="1">
      <alignment horizontal="center" vertical="center"/>
      <protection hidden="1"/>
    </xf>
    <xf numFmtId="164" fontId="29" fillId="0" borderId="17" xfId="0" applyNumberFormat="1" applyFont="1" applyBorder="1" applyAlignment="1" applyProtection="1">
      <alignment horizontal="center" vertical="center"/>
      <protection hidden="1"/>
    </xf>
    <xf numFmtId="9" fontId="52" fillId="0" borderId="14" xfId="0" quotePrefix="1" applyNumberFormat="1" applyFont="1" applyBorder="1" applyAlignment="1" applyProtection="1">
      <alignment horizontal="center" vertical="center"/>
      <protection hidden="1"/>
    </xf>
    <xf numFmtId="9" fontId="52" fillId="0" borderId="119" xfId="0" quotePrefix="1" applyNumberFormat="1" applyFont="1" applyBorder="1" applyAlignment="1" applyProtection="1">
      <alignment horizontal="center" vertical="center"/>
      <protection hidden="1"/>
    </xf>
    <xf numFmtId="9" fontId="52" fillId="0" borderId="19" xfId="0" quotePrefix="1" applyNumberFormat="1" applyFont="1" applyBorder="1" applyAlignment="1" applyProtection="1">
      <alignment horizontal="center" vertical="center"/>
      <protection hidden="1"/>
    </xf>
    <xf numFmtId="9" fontId="52" fillId="0" borderId="16" xfId="0" quotePrefix="1" applyNumberFormat="1" applyFont="1" applyBorder="1" applyAlignment="1" applyProtection="1">
      <alignment horizontal="center" vertical="center"/>
      <protection hidden="1"/>
    </xf>
    <xf numFmtId="0" fontId="54" fillId="0" borderId="0" xfId="0" applyFont="1" applyAlignment="1" applyProtection="1">
      <alignment horizontal="center"/>
      <protection hidden="1"/>
    </xf>
    <xf numFmtId="0" fontId="52" fillId="0" borderId="107" xfId="0" applyFont="1" applyBorder="1" applyAlignment="1" applyProtection="1">
      <alignment horizontal="center"/>
      <protection hidden="1"/>
    </xf>
    <xf numFmtId="0" fontId="52" fillId="0" borderId="108" xfId="0" applyFont="1" applyBorder="1" applyAlignment="1" applyProtection="1">
      <alignment horizontal="center"/>
      <protection hidden="1"/>
    </xf>
    <xf numFmtId="0" fontId="52" fillId="0" borderId="109" xfId="0" applyFont="1" applyBorder="1" applyAlignment="1" applyProtection="1">
      <alignment horizontal="center"/>
      <protection hidden="1"/>
    </xf>
    <xf numFmtId="9" fontId="52" fillId="0" borderId="92" xfId="0" quotePrefix="1" applyNumberFormat="1" applyFont="1" applyBorder="1" applyAlignment="1" applyProtection="1">
      <alignment horizontal="center" vertical="center"/>
      <protection hidden="1"/>
    </xf>
    <xf numFmtId="164" fontId="29" fillId="0" borderId="94" xfId="0" applyNumberFormat="1" applyFont="1" applyBorder="1" applyAlignment="1" applyProtection="1">
      <alignment horizontal="center" vertical="center"/>
      <protection hidden="1"/>
    </xf>
    <xf numFmtId="0" fontId="54" fillId="5" borderId="0" xfId="0" applyFont="1" applyFill="1" applyAlignment="1">
      <alignment horizontal="center"/>
    </xf>
    <xf numFmtId="0" fontId="56" fillId="5" borderId="0" xfId="0" applyFont="1" applyFill="1" applyAlignment="1">
      <alignment horizontal="justify" wrapText="1"/>
    </xf>
    <xf numFmtId="0" fontId="29" fillId="5" borderId="0" xfId="0" applyFont="1" applyFill="1" applyAlignment="1">
      <alignment wrapText="1"/>
    </xf>
    <xf numFmtId="0" fontId="29" fillId="5" borderId="0" xfId="0" applyFont="1" applyFill="1" applyAlignment="1">
      <alignment horizontal="center"/>
    </xf>
    <xf numFmtId="0" fontId="10" fillId="5" borderId="0" xfId="0" applyFont="1" applyFill="1" applyAlignment="1">
      <alignment horizontal="center" wrapText="1"/>
    </xf>
    <xf numFmtId="0" fontId="45" fillId="5" borderId="0" xfId="0" applyFont="1" applyFill="1" applyAlignment="1">
      <alignment horizontal="left" vertical="top" wrapText="1"/>
    </xf>
    <xf numFmtId="0" fontId="45" fillId="5" borderId="0" xfId="0" applyFont="1" applyFill="1" applyAlignment="1">
      <alignment horizontal="left" vertical="top"/>
    </xf>
    <xf numFmtId="10" fontId="29" fillId="5" borderId="34" xfId="0" applyNumberFormat="1" applyFont="1" applyFill="1" applyBorder="1" applyAlignment="1">
      <alignment horizontal="center" vertical="top"/>
    </xf>
    <xf numFmtId="0" fontId="29" fillId="5" borderId="17" xfId="0" applyFont="1" applyFill="1" applyBorder="1" applyAlignment="1">
      <alignment horizontal="center" vertical="top"/>
    </xf>
    <xf numFmtId="0" fontId="29" fillId="5" borderId="0" xfId="0" applyFont="1" applyFill="1" applyAlignment="1">
      <alignment horizontal="center" wrapText="1"/>
    </xf>
    <xf numFmtId="0" fontId="29" fillId="5" borderId="33" xfId="0" applyFont="1" applyFill="1" applyBorder="1" applyAlignment="1">
      <alignment horizontal="left" vertical="top" wrapText="1"/>
    </xf>
    <xf numFmtId="0" fontId="29" fillId="5" borderId="102" xfId="0" applyFont="1" applyFill="1" applyBorder="1" applyAlignment="1">
      <alignment horizontal="left" vertical="top" wrapText="1"/>
    </xf>
    <xf numFmtId="0" fontId="10" fillId="5" borderId="33" xfId="0" applyFont="1" applyFill="1" applyBorder="1" applyAlignment="1">
      <alignment vertical="top" wrapText="1"/>
    </xf>
    <xf numFmtId="0" fontId="10" fillId="5" borderId="102" xfId="0" applyFont="1" applyFill="1" applyBorder="1" applyAlignment="1">
      <alignment vertical="top"/>
    </xf>
    <xf numFmtId="0" fontId="29" fillId="5" borderId="33" xfId="0" applyFont="1" applyFill="1" applyBorder="1" applyAlignment="1">
      <alignment horizontal="center" vertical="top" wrapText="1"/>
    </xf>
    <xf numFmtId="0" fontId="29" fillId="5" borderId="102" xfId="0" applyFont="1" applyFill="1" applyBorder="1" applyAlignment="1">
      <alignment horizontal="center" vertical="top"/>
    </xf>
    <xf numFmtId="0" fontId="29" fillId="5" borderId="4" xfId="0" applyFont="1" applyFill="1" applyBorder="1" applyAlignment="1">
      <alignment horizontal="center" vertical="top"/>
    </xf>
    <xf numFmtId="0" fontId="29" fillId="5" borderId="15" xfId="0" applyFont="1" applyFill="1" applyBorder="1" applyAlignment="1">
      <alignment horizontal="center" vertical="top"/>
    </xf>
    <xf numFmtId="0" fontId="29" fillId="5" borderId="33" xfId="0" applyFont="1" applyFill="1" applyBorder="1" applyAlignment="1">
      <alignment horizontal="center" vertical="top"/>
    </xf>
    <xf numFmtId="0" fontId="29" fillId="5" borderId="102" xfId="0" applyFont="1" applyFill="1" applyBorder="1" applyAlignment="1">
      <alignment horizontal="left" vertical="top"/>
    </xf>
    <xf numFmtId="0" fontId="29" fillId="5" borderId="102" xfId="0" applyFont="1" applyFill="1" applyBorder="1" applyAlignment="1">
      <alignment horizontal="center" vertical="top" wrapText="1"/>
    </xf>
    <xf numFmtId="10" fontId="29" fillId="5" borderId="4" xfId="0" applyNumberFormat="1" applyFont="1" applyFill="1" applyBorder="1" applyAlignment="1">
      <alignment horizontal="center" vertical="top"/>
    </xf>
    <xf numFmtId="10" fontId="29" fillId="5" borderId="33" xfId="0" applyNumberFormat="1" applyFont="1" applyFill="1" applyBorder="1" applyAlignment="1">
      <alignment horizontal="center" vertical="top"/>
    </xf>
    <xf numFmtId="10" fontId="29" fillId="5" borderId="102" xfId="0" applyNumberFormat="1" applyFont="1" applyFill="1" applyBorder="1" applyAlignment="1">
      <alignment horizontal="center" vertical="top"/>
    </xf>
  </cellXfs>
  <cellStyles count="16">
    <cellStyle name="Ezres" xfId="1" builtinId="3"/>
    <cellStyle name="Ezres 2" xfId="2"/>
    <cellStyle name="Ezres 2 2" xfId="3"/>
    <cellStyle name="Ezres 2 3" xfId="4"/>
    <cellStyle name="Normál" xfId="0" builtinId="0"/>
    <cellStyle name="Normál 2" xfId="5"/>
    <cellStyle name="Normál 3" xfId="6"/>
    <cellStyle name="Normál 3 2" xfId="7"/>
    <cellStyle name="Normál 3 3" xfId="8"/>
    <cellStyle name="Normál 4" xfId="9"/>
    <cellStyle name="Normál_lakhite terv_4" xfId="10"/>
    <cellStyle name="Pénznem" xfId="15" builtinId="4"/>
    <cellStyle name="Százalék" xfId="11" builtinId="5"/>
    <cellStyle name="Százalék 2" xfId="12"/>
    <cellStyle name="Százalék 2 2" xfId="13"/>
    <cellStyle name="Százalék 2 3" xfId="14"/>
  </cellStyles>
  <dxfs count="25">
    <dxf>
      <font>
        <b val="0"/>
        <i/>
      </font>
    </dxf>
    <dxf>
      <font>
        <color theme="1"/>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s>
  <tableStyles count="0" defaultTableStyle="TableStyleMedium9" defaultPivotStyle="PivotStyleLight16"/>
  <colors>
    <mruColors>
      <color rgb="FF974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161925</xdr:colOff>
      <xdr:row>238</xdr:row>
      <xdr:rowOff>66675</xdr:rowOff>
    </xdr:from>
    <xdr:to>
      <xdr:col>12</xdr:col>
      <xdr:colOff>88106</xdr:colOff>
      <xdr:row>241</xdr:row>
      <xdr:rowOff>4</xdr:rowOff>
    </xdr:to>
    <xdr:pic>
      <xdr:nvPicPr>
        <xdr:cNvPr id="2055" name="Picture 1" descr="http://www.complex.hu/jr/gen/gp2_299_A1000083$BKOR__0_a1000083kor$A11817$A1k$Amk43$BBMP_0.png"/>
        <xdr:cNvPicPr>
          <a:picLocks noChangeAspect="1" noChangeArrowheads="1"/>
        </xdr:cNvPicPr>
      </xdr:nvPicPr>
      <xdr:blipFill>
        <a:blip xmlns:r="http://schemas.openxmlformats.org/officeDocument/2006/relationships" r:embed="rId1" cstate="print"/>
        <a:srcRect/>
        <a:stretch>
          <a:fillRect/>
        </a:stretch>
      </xdr:blipFill>
      <xdr:spPr bwMode="auto">
        <a:xfrm>
          <a:off x="6734175" y="56378475"/>
          <a:ext cx="2047875" cy="41910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9525</xdr:colOff>
      <xdr:row>14</xdr:row>
      <xdr:rowOff>66675</xdr:rowOff>
    </xdr:from>
    <xdr:to>
      <xdr:col>9</xdr:col>
      <xdr:colOff>55244</xdr:colOff>
      <xdr:row>22</xdr:row>
      <xdr:rowOff>66675</xdr:rowOff>
    </xdr:to>
    <xdr:sp macro="" textlink="">
      <xdr:nvSpPr>
        <xdr:cNvPr id="2" name="Jobb oldali kapcsos zárójel 1"/>
        <xdr:cNvSpPr/>
      </xdr:nvSpPr>
      <xdr:spPr>
        <a:xfrm>
          <a:off x="5810250" y="1762125"/>
          <a:ext cx="0" cy="828675"/>
        </a:xfrm>
        <a:prstGeom prst="rightBrace">
          <a:avLst/>
        </a:prstGeom>
        <a:ln>
          <a:solidFill>
            <a:schemeClr val="accent3">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hu-HU" sz="1100"/>
        </a:p>
      </xdr:txBody>
    </xdr:sp>
    <xdr:clientData/>
  </xdr:twoCellAnchor>
  <xdr:twoCellAnchor>
    <xdr:from>
      <xdr:col>0</xdr:col>
      <xdr:colOff>1076325</xdr:colOff>
      <xdr:row>268</xdr:row>
      <xdr:rowOff>152400</xdr:rowOff>
    </xdr:from>
    <xdr:to>
      <xdr:col>0</xdr:col>
      <xdr:colOff>2419350</xdr:colOff>
      <xdr:row>270</xdr:row>
      <xdr:rowOff>9525</xdr:rowOff>
    </xdr:to>
    <xdr:sp macro="" textlink="">
      <xdr:nvSpPr>
        <xdr:cNvPr id="4" name="Szövegdoboz 3"/>
        <xdr:cNvSpPr txBox="1"/>
      </xdr:nvSpPr>
      <xdr:spPr>
        <a:xfrm>
          <a:off x="1076325" y="5143500"/>
          <a:ext cx="134302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hu-HU" sz="1100">
              <a:solidFill>
                <a:schemeClr val="accent3">
                  <a:lumMod val="50000"/>
                </a:schemeClr>
              </a:solidFill>
            </a:rPr>
            <a:t>+ </a:t>
          </a:r>
          <a:r>
            <a:rPr lang="hu-HU" sz="1100">
              <a:solidFill>
                <a:schemeClr val="accent3">
                  <a:lumMod val="50000"/>
                </a:schemeClr>
              </a:solidFill>
              <a:latin typeface="Tahoma" pitchFamily="34" charset="0"/>
              <a:ea typeface="Tahoma" pitchFamily="34" charset="0"/>
              <a:cs typeface="Tahoma" pitchFamily="34" charset="0"/>
            </a:rPr>
            <a:t>kamatfelár</a:t>
          </a:r>
        </a:p>
      </xdr:txBody>
    </xdr:sp>
    <xdr:clientData/>
  </xdr:twoCellAnchor>
  <xdr:twoCellAnchor>
    <xdr:from>
      <xdr:col>3</xdr:col>
      <xdr:colOff>1857375</xdr:colOff>
      <xdr:row>246</xdr:row>
      <xdr:rowOff>38100</xdr:rowOff>
    </xdr:from>
    <xdr:to>
      <xdr:col>13</xdr:col>
      <xdr:colOff>1390650</xdr:colOff>
      <xdr:row>262</xdr:row>
      <xdr:rowOff>142875</xdr:rowOff>
    </xdr:to>
    <xdr:sp macro="" textlink="">
      <xdr:nvSpPr>
        <xdr:cNvPr id="5" name="Téglalap 4"/>
        <xdr:cNvSpPr/>
      </xdr:nvSpPr>
      <xdr:spPr>
        <a:xfrm>
          <a:off x="2354792" y="29851350"/>
          <a:ext cx="8349191" cy="2390775"/>
        </a:xfrm>
        <a:prstGeom prst="rect">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3</xdr:col>
      <xdr:colOff>1857375</xdr:colOff>
      <xdr:row>232</xdr:row>
      <xdr:rowOff>210605</xdr:rowOff>
    </xdr:from>
    <xdr:to>
      <xdr:col>13</xdr:col>
      <xdr:colOff>1390650</xdr:colOff>
      <xdr:row>237</xdr:row>
      <xdr:rowOff>42330</xdr:rowOff>
    </xdr:to>
    <xdr:sp macro="" textlink="">
      <xdr:nvSpPr>
        <xdr:cNvPr id="6" name="Téglalap 5"/>
        <xdr:cNvSpPr/>
      </xdr:nvSpPr>
      <xdr:spPr>
        <a:xfrm>
          <a:off x="2354792" y="26997022"/>
          <a:ext cx="8349191" cy="699558"/>
        </a:xfrm>
        <a:prstGeom prst="rect">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1133475</xdr:colOff>
      <xdr:row>0</xdr:row>
      <xdr:rowOff>1</xdr:rowOff>
    </xdr:from>
    <xdr:to>
      <xdr:col>2</xdr:col>
      <xdr:colOff>2076450</xdr:colOff>
      <xdr:row>1</xdr:row>
      <xdr:rowOff>158211</xdr:rowOff>
    </xdr:to>
    <xdr:pic>
      <xdr:nvPicPr>
        <xdr:cNvPr id="6" name="Kép 5" descr="GB_logó_fekvő.jpg"/>
        <xdr:cNvPicPr>
          <a:picLocks noChangeAspect="1"/>
        </xdr:cNvPicPr>
      </xdr:nvPicPr>
      <xdr:blipFill>
        <a:blip xmlns:r="http://schemas.openxmlformats.org/officeDocument/2006/relationships" r:embed="rId1" cstate="print"/>
        <a:stretch>
          <a:fillRect/>
        </a:stretch>
      </xdr:blipFill>
      <xdr:spPr>
        <a:xfrm>
          <a:off x="4705350" y="1"/>
          <a:ext cx="942975" cy="3677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elz&#225;loghitel%20kalkul&#225;tor_160321_v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detmény"/>
      <sheetName val="egyszerűsített_kalkulátor"/>
      <sheetName val="komplex kalkulátor"/>
      <sheetName val="paraméterek"/>
      <sheetName val="tr"/>
      <sheetName val="Személyes tájék"/>
      <sheetName val="Jz.kötelezett tájék"/>
      <sheetName val="Törl.r_Jöv változása_tájék"/>
      <sheetName val="Előterjesztés"/>
      <sheetName val="Kalkulációs adatlap"/>
      <sheetName val="Igénylő adatai_igény"/>
      <sheetName val="Ingatlan adatai_igény"/>
      <sheetName val="munkáltatói"/>
      <sheetName val="Termékösszehasonlító tábla"/>
      <sheetName val="jövedelemtípusok_NEM hitelkivál"/>
      <sheetName val="jövedelemtípusok_hitelkivál"/>
      <sheetName val="Településlista"/>
      <sheetName val="Benyújtandó dok_hitelkiváltás"/>
      <sheetName val="Benyújtandó dok_nemkiváltás"/>
      <sheetName val="Csatolt dokumentumok"/>
    </sheetNames>
    <sheetDataSet>
      <sheetData sheetId="0">
        <row r="6">
          <cell r="O6">
            <v>36300</v>
          </cell>
        </row>
        <row r="7">
          <cell r="V7">
            <v>6250</v>
          </cell>
        </row>
        <row r="8">
          <cell r="O8">
            <v>0.01</v>
          </cell>
        </row>
        <row r="10">
          <cell r="O10">
            <v>5000</v>
          </cell>
        </row>
        <row r="12">
          <cell r="O12">
            <v>12600</v>
          </cell>
        </row>
        <row r="36">
          <cell r="E36">
            <v>1.35E-2</v>
          </cell>
        </row>
        <row r="55">
          <cell r="E55">
            <v>1.0999999999999999E-2</v>
          </cell>
        </row>
        <row r="72">
          <cell r="E72">
            <v>0.02</v>
          </cell>
        </row>
        <row r="74">
          <cell r="E74">
            <v>5.0000000000000001E-3</v>
          </cell>
        </row>
        <row r="75">
          <cell r="E75">
            <v>5.4999999999999997E-3</v>
          </cell>
        </row>
      </sheetData>
      <sheetData sheetId="1">
        <row r="8">
          <cell r="B8" t="str">
            <v>nem</v>
          </cell>
        </row>
        <row r="9">
          <cell r="B9">
            <v>240</v>
          </cell>
        </row>
        <row r="11">
          <cell r="B11" t="str">
            <v>igen</v>
          </cell>
        </row>
        <row r="13">
          <cell r="B13" t="str">
            <v>igen</v>
          </cell>
        </row>
        <row r="64">
          <cell r="H64">
            <v>13780.835938011132</v>
          </cell>
          <cell r="J64">
            <v>16264.467592592591</v>
          </cell>
        </row>
      </sheetData>
      <sheetData sheetId="2">
        <row r="5">
          <cell r="K5">
            <v>240</v>
          </cell>
        </row>
        <row r="7">
          <cell r="H7" t="str">
            <v>igen</v>
          </cell>
        </row>
        <row r="8">
          <cell r="H8" t="str">
            <v>igen</v>
          </cell>
        </row>
        <row r="13">
          <cell r="E13" t="str">
            <v>igen</v>
          </cell>
        </row>
        <row r="348">
          <cell r="D348">
            <v>8000000</v>
          </cell>
        </row>
        <row r="349">
          <cell r="H349">
            <v>22682.442349011013</v>
          </cell>
          <cell r="N349">
            <v>24333.333333333336</v>
          </cell>
        </row>
      </sheetData>
      <sheetData sheetId="3">
        <row r="1">
          <cell r="O1">
            <v>87351</v>
          </cell>
        </row>
        <row r="2">
          <cell r="W2" t="str">
            <v>Budapest</v>
          </cell>
        </row>
        <row r="3">
          <cell r="W3" t="str">
            <v>Abony</v>
          </cell>
        </row>
        <row r="4">
          <cell r="W4" t="str">
            <v>Albertirsa</v>
          </cell>
        </row>
        <row r="5">
          <cell r="W5" t="str">
            <v>Alsónémedi</v>
          </cell>
        </row>
        <row r="6">
          <cell r="W6" t="str">
            <v>Aszód</v>
          </cell>
        </row>
        <row r="7">
          <cell r="W7" t="str">
            <v>Balatonfüred</v>
          </cell>
        </row>
        <row r="8">
          <cell r="W8" t="str">
            <v>Békéscsaba</v>
          </cell>
        </row>
        <row r="9">
          <cell r="W9" t="str">
            <v>Biatorbágy</v>
          </cell>
        </row>
        <row r="10">
          <cell r="W10" t="str">
            <v>Budajenő</v>
          </cell>
        </row>
        <row r="11">
          <cell r="A11" t="str">
            <v>8 általánosnál kevesebb</v>
          </cell>
          <cell r="W11" t="str">
            <v>Budakalász</v>
          </cell>
        </row>
        <row r="12">
          <cell r="A12" t="str">
            <v>8 általános</v>
          </cell>
          <cell r="W12" t="str">
            <v>Budakeszi</v>
          </cell>
        </row>
        <row r="13">
          <cell r="A13" t="str">
            <v>1 középfokú</v>
          </cell>
          <cell r="W13" t="str">
            <v>Budaörs</v>
          </cell>
        </row>
        <row r="14">
          <cell r="A14" t="str">
            <v>2 középfokú</v>
          </cell>
          <cell r="W14" t="str">
            <v>Cegléd</v>
          </cell>
        </row>
        <row r="15">
          <cell r="A15" t="str">
            <v>3 középfokú</v>
          </cell>
          <cell r="W15" t="str">
            <v>Csobánka</v>
          </cell>
        </row>
        <row r="16">
          <cell r="A16" t="str">
            <v>1 felsőfokú</v>
          </cell>
          <cell r="W16" t="str">
            <v>Csomád</v>
          </cell>
        </row>
        <row r="17">
          <cell r="A17" t="str">
            <v>2 felsőfokú</v>
          </cell>
          <cell r="W17" t="str">
            <v>Csömör</v>
          </cell>
        </row>
        <row r="18">
          <cell r="A18" t="str">
            <v>3 felsőfokú</v>
          </cell>
          <cell r="W18" t="str">
            <v>Csörög</v>
          </cell>
        </row>
        <row r="19">
          <cell r="W19" t="str">
            <v>Dabas</v>
          </cell>
        </row>
        <row r="20">
          <cell r="W20" t="str">
            <v>Debrecen</v>
          </cell>
        </row>
        <row r="21">
          <cell r="W21" t="str">
            <v>Délegyháza</v>
          </cell>
        </row>
        <row r="22">
          <cell r="A22" t="str">
            <v>Nincs</v>
          </cell>
          <cell r="W22" t="str">
            <v>Diósd</v>
          </cell>
        </row>
        <row r="23">
          <cell r="A23" t="str">
            <v>Alapfokú</v>
          </cell>
          <cell r="W23" t="str">
            <v>Dunabogdány</v>
          </cell>
        </row>
        <row r="24">
          <cell r="A24" t="str">
            <v>1 középfokú</v>
          </cell>
          <cell r="W24" t="str">
            <v>Dunaharaszti</v>
          </cell>
        </row>
        <row r="25">
          <cell r="A25" t="str">
            <v>2 középfokú</v>
          </cell>
          <cell r="W25" t="str">
            <v>Dunakeszi</v>
          </cell>
        </row>
        <row r="26">
          <cell r="A26" t="str">
            <v>3 középfokú</v>
          </cell>
          <cell r="W26" t="str">
            <v>Dunaújváros</v>
          </cell>
        </row>
        <row r="27">
          <cell r="A27" t="str">
            <v>1 felsőfokú</v>
          </cell>
          <cell r="W27" t="str">
            <v>Dunavarsány</v>
          </cell>
        </row>
        <row r="28">
          <cell r="A28" t="str">
            <v>2 felsőfokú</v>
          </cell>
          <cell r="W28" t="str">
            <v>Ecser</v>
          </cell>
        </row>
        <row r="29">
          <cell r="A29" t="str">
            <v>3 felsőfokú</v>
          </cell>
          <cell r="W29" t="str">
            <v>Eger</v>
          </cell>
        </row>
        <row r="30">
          <cell r="A30" t="str">
            <v>közép és 1 felsőfokú</v>
          </cell>
          <cell r="W30" t="str">
            <v>Érd</v>
          </cell>
        </row>
        <row r="31">
          <cell r="A31" t="str">
            <v>közép és 2 felsőfokú</v>
          </cell>
          <cell r="W31" t="str">
            <v>Erdőkertes</v>
          </cell>
        </row>
        <row r="32">
          <cell r="A32" t="str">
            <v>közép és 3 felsőfokú</v>
          </cell>
          <cell r="W32" t="str">
            <v>Etyek</v>
          </cell>
        </row>
        <row r="33">
          <cell r="W33" t="str">
            <v>Felsőpakony</v>
          </cell>
        </row>
        <row r="34">
          <cell r="W34" t="str">
            <v>Fót</v>
          </cell>
        </row>
        <row r="35">
          <cell r="W35" t="str">
            <v>Göd</v>
          </cell>
        </row>
        <row r="36">
          <cell r="A36" t="str">
            <v>Nincs</v>
          </cell>
          <cell r="W36" t="str">
            <v>Gödöllő</v>
          </cell>
        </row>
        <row r="37">
          <cell r="A37" t="str">
            <v>Van</v>
          </cell>
          <cell r="W37" t="str">
            <v>Gyál</v>
          </cell>
        </row>
        <row r="38">
          <cell r="A38" t="str">
            <v>van, rendszeres átutalással</v>
          </cell>
          <cell r="W38" t="str">
            <v>Gyömrő</v>
          </cell>
        </row>
        <row r="39">
          <cell r="W39" t="str">
            <v>Győr</v>
          </cell>
        </row>
        <row r="40">
          <cell r="W40" t="str">
            <v>Halásztelek</v>
          </cell>
        </row>
        <row r="41">
          <cell r="W41" t="str">
            <v>Herceghalom</v>
          </cell>
        </row>
        <row r="42">
          <cell r="A42" t="str">
            <v>kevesebb mint 1000 Ft</v>
          </cell>
          <cell r="W42" t="str">
            <v>Hévíz</v>
          </cell>
        </row>
        <row r="43">
          <cell r="A43" t="str">
            <v>1.000 Ft és 10.000 Ft között</v>
          </cell>
          <cell r="W43" t="str">
            <v>Hódmezővásárhely</v>
          </cell>
        </row>
        <row r="44">
          <cell r="A44" t="str">
            <v>több mint 10.000 Ft</v>
          </cell>
          <cell r="W44" t="str">
            <v>Isaszeg</v>
          </cell>
        </row>
        <row r="45">
          <cell r="W45" t="str">
            <v>Kaposvár</v>
          </cell>
        </row>
        <row r="46">
          <cell r="W46" t="str">
            <v>Kecskemét</v>
          </cell>
        </row>
        <row r="47">
          <cell r="A47">
            <v>0</v>
          </cell>
          <cell r="W47" t="str">
            <v>Kerepes</v>
          </cell>
        </row>
        <row r="48">
          <cell r="A48">
            <v>1</v>
          </cell>
          <cell r="W48" t="str">
            <v>Keszthely</v>
          </cell>
        </row>
        <row r="49">
          <cell r="A49">
            <v>2</v>
          </cell>
          <cell r="W49" t="str">
            <v>Kisoroszi</v>
          </cell>
        </row>
        <row r="50">
          <cell r="A50" t="str">
            <v>3 vagy több mint 3</v>
          </cell>
          <cell r="W50" t="str">
            <v>Kistarcsa</v>
          </cell>
        </row>
        <row r="51">
          <cell r="W51" t="str">
            <v>Leányfalu</v>
          </cell>
        </row>
        <row r="52">
          <cell r="W52" t="str">
            <v>Maglód</v>
          </cell>
        </row>
        <row r="53">
          <cell r="A53" t="str">
            <v>nincs</v>
          </cell>
          <cell r="W53" t="str">
            <v>Majosháza</v>
          </cell>
        </row>
        <row r="54">
          <cell r="A54" t="str">
            <v>van</v>
          </cell>
          <cell r="W54" t="str">
            <v>Miskolc</v>
          </cell>
        </row>
        <row r="55">
          <cell r="W55" t="str">
            <v>Mogyoród</v>
          </cell>
        </row>
        <row r="56">
          <cell r="W56" t="str">
            <v>Monor</v>
          </cell>
        </row>
        <row r="57">
          <cell r="W57" t="str">
            <v>Nagykanizsa</v>
          </cell>
        </row>
        <row r="58">
          <cell r="W58" t="str">
            <v>Nagykáta</v>
          </cell>
        </row>
        <row r="59">
          <cell r="W59" t="str">
            <v>Nagykovácsi</v>
          </cell>
        </row>
        <row r="60">
          <cell r="W60" t="str">
            <v>Nagykőrös</v>
          </cell>
        </row>
        <row r="61">
          <cell r="W61" t="str">
            <v>Nagymaros</v>
          </cell>
        </row>
        <row r="62">
          <cell r="W62" t="str">
            <v>Nyáregyháza</v>
          </cell>
        </row>
        <row r="63">
          <cell r="W63" t="str">
            <v>Nyíregyháza</v>
          </cell>
        </row>
        <row r="64">
          <cell r="W64" t="str">
            <v>Ócsa</v>
          </cell>
        </row>
        <row r="65">
          <cell r="W65" t="str">
            <v>Őrbottyán</v>
          </cell>
        </row>
        <row r="66">
          <cell r="W66" t="str">
            <v>Örkény</v>
          </cell>
        </row>
        <row r="67">
          <cell r="W67" t="str">
            <v>Páty</v>
          </cell>
        </row>
        <row r="68">
          <cell r="W68" t="str">
            <v>Pécel</v>
          </cell>
        </row>
        <row r="69">
          <cell r="W69" t="str">
            <v>Pécs</v>
          </cell>
        </row>
        <row r="70">
          <cell r="W70" t="str">
            <v>Perbál</v>
          </cell>
        </row>
        <row r="71">
          <cell r="W71" t="str">
            <v>Pilis</v>
          </cell>
        </row>
        <row r="72">
          <cell r="W72" t="str">
            <v>Pilisborosjenő</v>
          </cell>
        </row>
        <row r="73">
          <cell r="W73" t="str">
            <v>Piliscsaba</v>
          </cell>
        </row>
        <row r="74">
          <cell r="W74" t="str">
            <v>Pilisjászfalu</v>
          </cell>
        </row>
        <row r="75">
          <cell r="W75" t="str">
            <v>Pilisvörösvár</v>
          </cell>
        </row>
        <row r="76">
          <cell r="W76" t="str">
            <v>Pilisszántó</v>
          </cell>
        </row>
        <row r="77">
          <cell r="W77" t="str">
            <v>Pilisszentiván</v>
          </cell>
        </row>
        <row r="78">
          <cell r="W78" t="str">
            <v>Pilisszentkereszt</v>
          </cell>
        </row>
        <row r="79">
          <cell r="W79" t="str">
            <v>Pilisszentlászló</v>
          </cell>
        </row>
        <row r="80">
          <cell r="W80" t="str">
            <v>Pócsmegyer</v>
          </cell>
        </row>
        <row r="81">
          <cell r="W81" t="str">
            <v>Pomáz</v>
          </cell>
        </row>
        <row r="82">
          <cell r="W82" t="str">
            <v>Pusztazámor</v>
          </cell>
        </row>
        <row r="83">
          <cell r="W83" t="str">
            <v>Ráckeve</v>
          </cell>
        </row>
        <row r="84">
          <cell r="A84" t="str">
            <v>Nem szerepel</v>
          </cell>
          <cell r="W84" t="str">
            <v>Remeteszőlős</v>
          </cell>
        </row>
        <row r="85">
          <cell r="A85" t="str">
            <v>Passzív státusz</v>
          </cell>
          <cell r="W85" t="str">
            <v>Salgótarján</v>
          </cell>
        </row>
        <row r="86">
          <cell r="W86" t="str">
            <v>Siófok</v>
          </cell>
        </row>
        <row r="87">
          <cell r="W87" t="str">
            <v>Solymár</v>
          </cell>
        </row>
        <row r="88">
          <cell r="W88" t="str">
            <v>Sopron</v>
          </cell>
        </row>
        <row r="89">
          <cell r="W89" t="str">
            <v>Sóskút</v>
          </cell>
        </row>
        <row r="90">
          <cell r="W90" t="str">
            <v>Szada</v>
          </cell>
        </row>
        <row r="91">
          <cell r="A91" t="str">
            <v>alkalmazott</v>
          </cell>
          <cell r="W91" t="str">
            <v>Százhalombatta</v>
          </cell>
        </row>
        <row r="92">
          <cell r="A92" t="str">
            <v>vállalkozó</v>
          </cell>
          <cell r="W92" t="str">
            <v>Szeged</v>
          </cell>
        </row>
        <row r="93">
          <cell r="A93" t="str">
            <v>nyugdíjas</v>
          </cell>
          <cell r="W93" t="str">
            <v>Székesfehérvár</v>
          </cell>
        </row>
        <row r="94">
          <cell r="A94" t="str">
            <v>tanuló</v>
          </cell>
          <cell r="W94" t="str">
            <v>Szekszárd</v>
          </cell>
        </row>
        <row r="95">
          <cell r="A95" t="str">
            <v>egyéb</v>
          </cell>
          <cell r="W95" t="str">
            <v>Szentendre</v>
          </cell>
        </row>
        <row r="96">
          <cell r="W96" t="str">
            <v>Szigethalom</v>
          </cell>
        </row>
        <row r="97">
          <cell r="W97" t="str">
            <v>Szigetmonostor</v>
          </cell>
        </row>
        <row r="98">
          <cell r="A98" t="str">
            <v>munkáltatói igazolás</v>
          </cell>
          <cell r="W98" t="str">
            <v>Szigetszentmiklós</v>
          </cell>
        </row>
        <row r="99">
          <cell r="A99" t="str">
            <v>munkáltatói ig. + folyószámla</v>
          </cell>
          <cell r="W99" t="str">
            <v>Szob</v>
          </cell>
        </row>
        <row r="100">
          <cell r="A100" t="str">
            <v>APEH jövedelem igazolás</v>
          </cell>
          <cell r="W100" t="str">
            <v>Szolnok</v>
          </cell>
        </row>
        <row r="101">
          <cell r="W101" t="str">
            <v>Szombathely</v>
          </cell>
        </row>
        <row r="102">
          <cell r="W102" t="str">
            <v>Sződ</v>
          </cell>
        </row>
        <row r="103">
          <cell r="W103" t="str">
            <v>Sződliget</v>
          </cell>
        </row>
        <row r="104">
          <cell r="W104" t="str">
            <v>Tahitótfalu</v>
          </cell>
        </row>
        <row r="105">
          <cell r="W105" t="str">
            <v>Taksony</v>
          </cell>
        </row>
        <row r="106">
          <cell r="A106" t="str">
            <v>munkabér, alkalmazotti munkaviszony</v>
          </cell>
          <cell r="W106" t="str">
            <v>Tárnok</v>
          </cell>
        </row>
        <row r="107">
          <cell r="A107" t="str">
            <v>társas vállalkozásból származó jövedelem</v>
          </cell>
          <cell r="W107" t="str">
            <v>Tatabánya</v>
          </cell>
        </row>
        <row r="108">
          <cell r="A108" t="str">
            <v>egyéni vállalkozásból származó jövedelem</v>
          </cell>
          <cell r="W108" t="str">
            <v>Telki</v>
          </cell>
        </row>
        <row r="109">
          <cell r="A109" t="str">
            <v>GYED, GYES, családi pótlék</v>
          </cell>
          <cell r="W109" t="str">
            <v>Tinnye</v>
          </cell>
        </row>
        <row r="110">
          <cell r="A110" t="str">
            <v>EVA hatálya alatt adózott jövedelem</v>
          </cell>
          <cell r="W110" t="str">
            <v>Tök</v>
          </cell>
        </row>
        <row r="111">
          <cell r="A111" t="str">
            <v>nyugdíj</v>
          </cell>
          <cell r="W111" t="str">
            <v>Tököl</v>
          </cell>
        </row>
        <row r="112">
          <cell r="A112" t="str">
            <v>életjáradék</v>
          </cell>
          <cell r="W112" t="str">
            <v>Törökbálint</v>
          </cell>
        </row>
        <row r="113">
          <cell r="A113" t="str">
            <v>ösztöndíjas foglalkoztatottság</v>
          </cell>
          <cell r="W113" t="str">
            <v>Tura</v>
          </cell>
        </row>
        <row r="114">
          <cell r="A114" t="str">
            <v>külföldről származó jövedelem</v>
          </cell>
          <cell r="W114" t="str">
            <v>Üllő</v>
          </cell>
        </row>
        <row r="115">
          <cell r="A115" t="str">
            <v>cafetéria</v>
          </cell>
          <cell r="W115" t="str">
            <v>Üröm</v>
          </cell>
        </row>
        <row r="116">
          <cell r="A116" t="str">
            <v>osztalék</v>
          </cell>
          <cell r="W116" t="str">
            <v>Vác</v>
          </cell>
        </row>
        <row r="117">
          <cell r="A117" t="str">
            <v>megbízási díj</v>
          </cell>
          <cell r="W117" t="str">
            <v>Vácrátót</v>
          </cell>
        </row>
        <row r="118">
          <cell r="A118" t="str">
            <v>ingatlan bérbeadásából származó jöv.</v>
          </cell>
          <cell r="W118" t="str">
            <v>Vecsés</v>
          </cell>
        </row>
        <row r="119">
          <cell r="W119" t="str">
            <v>Veresegyház</v>
          </cell>
        </row>
        <row r="120">
          <cell r="W120" t="str">
            <v>Veszprém</v>
          </cell>
        </row>
        <row r="121">
          <cell r="W121" t="str">
            <v>Visegrád</v>
          </cell>
        </row>
        <row r="122">
          <cell r="W122" t="str">
            <v>Zalaegerszeg</v>
          </cell>
        </row>
        <row r="123">
          <cell r="A123" t="str">
            <v>lakáshitel</v>
          </cell>
          <cell r="W123" t="str">
            <v>Zsámbék</v>
          </cell>
        </row>
        <row r="124">
          <cell r="A124" t="str">
            <v>szab. fel. hitel</v>
          </cell>
        </row>
        <row r="125">
          <cell r="A125" t="str">
            <v>hitelkártya</v>
          </cell>
        </row>
        <row r="126">
          <cell r="A126" t="str">
            <v>folyószámlahitel</v>
          </cell>
        </row>
        <row r="127">
          <cell r="A127" t="str">
            <v>autóhitel</v>
          </cell>
        </row>
        <row r="128">
          <cell r="A128" t="str">
            <v>személyi kölcsön</v>
          </cell>
        </row>
        <row r="129">
          <cell r="A129" t="str">
            <v>diákhitel</v>
          </cell>
        </row>
        <row r="130">
          <cell r="A130" t="str">
            <v>árúhitel</v>
          </cell>
        </row>
        <row r="131">
          <cell r="A131" t="str">
            <v>gyerektartás</v>
          </cell>
        </row>
        <row r="132">
          <cell r="A132" t="str">
            <v>egyéb</v>
          </cell>
        </row>
        <row r="136">
          <cell r="A136" t="str">
            <v>hivatalos igazolás</v>
          </cell>
        </row>
        <row r="137">
          <cell r="A137" t="str">
            <v>nem hivatalos igazolás</v>
          </cell>
        </row>
        <row r="142">
          <cell r="A142" t="str">
            <v>igen</v>
          </cell>
        </row>
        <row r="143">
          <cell r="A143" t="str">
            <v>nem</v>
          </cell>
        </row>
        <row r="148">
          <cell r="A148" t="str">
            <v>hibátlan</v>
          </cell>
        </row>
        <row r="149">
          <cell r="A149" t="str">
            <v>30 napon belüli késedelmek</v>
          </cell>
        </row>
        <row r="150">
          <cell r="A150" t="str">
            <v>rossz</v>
          </cell>
        </row>
        <row r="154">
          <cell r="A154" t="str">
            <v>határozatlan</v>
          </cell>
        </row>
        <row r="155">
          <cell r="A155" t="str">
            <v>próbaidő</v>
          </cell>
        </row>
        <row r="156">
          <cell r="A156" t="str">
            <v>határozott több mint 6 hónap</v>
          </cell>
        </row>
        <row r="157">
          <cell r="A157" t="str">
            <v>határozott kevesebb mint 6 hó.</v>
          </cell>
        </row>
        <row r="173">
          <cell r="A173" t="str">
            <v>Lakáscélú hitel</v>
          </cell>
        </row>
        <row r="174">
          <cell r="A174" t="str">
            <v>Szabad felhasználású hitel</v>
          </cell>
        </row>
        <row r="177">
          <cell r="A177" t="str">
            <v>Használt lakás vásárlás</v>
          </cell>
        </row>
        <row r="178">
          <cell r="A178" t="str">
            <v>Új lakás vásárlás</v>
          </cell>
        </row>
        <row r="179">
          <cell r="A179" t="str">
            <v>Felújítás</v>
          </cell>
        </row>
        <row r="180">
          <cell r="A180" t="str">
            <v>Telek vásárlás</v>
          </cell>
        </row>
        <row r="181">
          <cell r="A181" t="str">
            <v>Lakáscélú hitel kiváltás</v>
          </cell>
        </row>
        <row r="182">
          <cell r="A182" t="str">
            <v>Szabad felhasználás</v>
          </cell>
        </row>
        <row r="183">
          <cell r="A183" t="str">
            <v>Szabfel hitel kiváltás, adósságrendezés</v>
          </cell>
        </row>
        <row r="184">
          <cell r="A184" t="str">
            <v>Hitel kiváltás és szabad felhasználás</v>
          </cell>
        </row>
        <row r="187">
          <cell r="A187" t="str">
            <v>Hibátlan 12 havi hitelmúlt</v>
          </cell>
        </row>
        <row r="188">
          <cell r="A188" t="str">
            <v>Rendszertelen hiteltörlesztés</v>
          </cell>
        </row>
        <row r="201">
          <cell r="A201" t="str">
            <v>fedezet</v>
          </cell>
        </row>
        <row r="202">
          <cell r="A202" t="str">
            <v>fedezet és hitelcél</v>
          </cell>
        </row>
        <row r="203">
          <cell r="A203" t="str">
            <v>csak hitelcél</v>
          </cell>
        </row>
        <row r="207">
          <cell r="A207" t="str">
            <v>lakás</v>
          </cell>
        </row>
        <row r="208">
          <cell r="A208" t="str">
            <v>lakóház, családi ház</v>
          </cell>
        </row>
        <row r="209">
          <cell r="A209" t="str">
            <v>építési telek</v>
          </cell>
        </row>
        <row r="210">
          <cell r="A210" t="str">
            <v>nyaraló, üdülő</v>
          </cell>
        </row>
        <row r="211">
          <cell r="A211" t="str">
            <v>garázs, gépkocsibeálló</v>
          </cell>
        </row>
        <row r="212">
          <cell r="A212" t="str">
            <v>tároló</v>
          </cell>
        </row>
        <row r="213">
          <cell r="A213" t="str">
            <v>gazdasági épület</v>
          </cell>
        </row>
        <row r="214">
          <cell r="A214" t="str">
            <v>üzlethelység</v>
          </cell>
        </row>
        <row r="215">
          <cell r="A215" t="str">
            <v>iroda</v>
          </cell>
        </row>
        <row r="219">
          <cell r="A219" t="str">
            <v>jelz.jog és elidegenítési és terhelési til.</v>
          </cell>
        </row>
        <row r="220">
          <cell r="A220" t="str">
            <v>jelzálogjog</v>
          </cell>
        </row>
        <row r="221">
          <cell r="A221" t="str">
            <v>haszonélvezeti jog</v>
          </cell>
        </row>
        <row r="222">
          <cell r="A222" t="str">
            <v>özvegyi jog</v>
          </cell>
        </row>
        <row r="223">
          <cell r="A223" t="str">
            <v>végrehajtási jog</v>
          </cell>
        </row>
        <row r="224">
          <cell r="A224" t="str">
            <v>vételi jog</v>
          </cell>
        </row>
        <row r="225">
          <cell r="A225" t="str">
            <v>szolgalmi jog</v>
          </cell>
        </row>
        <row r="229">
          <cell r="A229" t="str">
            <v>Bankot megelőzően fennmaradó</v>
          </cell>
        </row>
        <row r="230">
          <cell r="A230" t="str">
            <v>Folyósításig törlendő</v>
          </cell>
        </row>
        <row r="231">
          <cell r="A231" t="str">
            <v>Bank által kiváltandó</v>
          </cell>
        </row>
        <row r="232">
          <cell r="A232" t="str">
            <v>Bankot követő ranghelyen fennmaradó</v>
          </cell>
        </row>
        <row r="235">
          <cell r="A235" t="str">
            <v>Bank meghitelezi</v>
          </cell>
        </row>
        <row r="236">
          <cell r="A236" t="str">
            <v>Ügyfél fizeti</v>
          </cell>
        </row>
        <row r="263">
          <cell r="A263" t="str">
            <v>Bajnok Plusz</v>
          </cell>
        </row>
        <row r="264">
          <cell r="A264" t="str">
            <v>Bajnok</v>
          </cell>
        </row>
        <row r="265">
          <cell r="A265" t="str">
            <v>Ász</v>
          </cell>
        </row>
        <row r="266">
          <cell r="A266" t="str">
            <v>Sztár</v>
          </cell>
        </row>
        <row r="267">
          <cell r="A267" t="str">
            <v>Magas Kamat</v>
          </cell>
        </row>
        <row r="268">
          <cell r="A268" t="str">
            <v>Alapszámla-csomag</v>
          </cell>
        </row>
        <row r="269">
          <cell r="A269" t="str">
            <v>Diploma</v>
          </cell>
        </row>
        <row r="270">
          <cell r="A270" t="str">
            <v>Elektronikus</v>
          </cell>
        </row>
        <row r="271">
          <cell r="A271" t="str">
            <v>COOP Dolgozói</v>
          </cell>
        </row>
        <row r="272">
          <cell r="A272" t="str">
            <v>COOP Prémium Dolgozói</v>
          </cell>
        </row>
        <row r="273">
          <cell r="A273" t="str">
            <v>COOP Törzsvásárlói</v>
          </cell>
        </row>
        <row r="274">
          <cell r="A274" t="str">
            <v>BROKERNET</v>
          </cell>
        </row>
        <row r="275">
          <cell r="A275" t="str">
            <v>Westend</v>
          </cell>
        </row>
        <row r="276">
          <cell r="A276" t="str">
            <v>Universitas</v>
          </cell>
        </row>
        <row r="277">
          <cell r="A277" t="str">
            <v>Universitas Plusz</v>
          </cell>
        </row>
        <row r="278">
          <cell r="A278" t="str">
            <v>Medicina</v>
          </cell>
        </row>
        <row r="279">
          <cell r="A279" t="str">
            <v>Bestens</v>
          </cell>
        </row>
        <row r="280">
          <cell r="A280" t="str">
            <v>Pannónia</v>
          </cell>
        </row>
        <row r="281">
          <cell r="A281" t="str">
            <v>GOLD</v>
          </cell>
        </row>
        <row r="282">
          <cell r="A282" t="str">
            <v>FŐGÁZ Prémium</v>
          </cell>
        </row>
        <row r="283">
          <cell r="A283" t="str">
            <v>Aranykor Prémium</v>
          </cell>
        </row>
        <row r="284">
          <cell r="A284" t="str">
            <v>Aranykor</v>
          </cell>
        </row>
        <row r="287">
          <cell r="C287">
            <v>0.5</v>
          </cell>
        </row>
        <row r="288">
          <cell r="C288">
            <v>0.6</v>
          </cell>
        </row>
        <row r="291">
          <cell r="A291" t="str">
            <v>Hitelkiváltás</v>
          </cell>
        </row>
        <row r="292">
          <cell r="A292" t="str">
            <v>Új hitel felvétele</v>
          </cell>
        </row>
      </sheetData>
      <sheetData sheetId="4"/>
      <sheetData sheetId="5"/>
      <sheetData sheetId="6"/>
      <sheetData sheetId="7"/>
      <sheetData sheetId="8">
        <row r="2">
          <cell r="R2" t="str">
            <v>Adós</v>
          </cell>
        </row>
        <row r="3">
          <cell r="R3" t="str">
            <v>Adóstárs</v>
          </cell>
          <cell r="U3">
            <v>1</v>
          </cell>
        </row>
        <row r="4">
          <cell r="R4" t="str">
            <v>Zálogkötelezett</v>
          </cell>
          <cell r="U4">
            <v>2</v>
          </cell>
        </row>
        <row r="5">
          <cell r="R5" t="str">
            <v>Haszonélvezeti jog jogosultja</v>
          </cell>
          <cell r="U5">
            <v>3</v>
          </cell>
        </row>
        <row r="6">
          <cell r="R6" t="str">
            <v>Özvegyi jog jogosultja</v>
          </cell>
          <cell r="U6" t="str">
            <v>1 és 2</v>
          </cell>
        </row>
        <row r="7">
          <cell r="U7" t="str">
            <v>1 és 3</v>
          </cell>
        </row>
        <row r="8">
          <cell r="U8" t="str">
            <v>2 és 3</v>
          </cell>
        </row>
        <row r="9">
          <cell r="U9" t="str">
            <v>1,2,3</v>
          </cell>
        </row>
        <row r="34">
          <cell r="R34" t="str">
            <v>0-90 nap</v>
          </cell>
        </row>
        <row r="35">
          <cell r="R35" t="str">
            <v>90-180 nap</v>
          </cell>
        </row>
        <row r="36">
          <cell r="R36" t="str">
            <v>180-365 nap</v>
          </cell>
        </row>
        <row r="37">
          <cell r="R37" t="str">
            <v>365 nap -</v>
          </cell>
        </row>
        <row r="80">
          <cell r="R80" t="str">
            <v>lakáscélú</v>
          </cell>
        </row>
        <row r="81">
          <cell r="R81" t="str">
            <v>nem lakáscélú</v>
          </cell>
        </row>
        <row r="82">
          <cell r="R82" t="str">
            <v>CHF</v>
          </cell>
        </row>
        <row r="83">
          <cell r="R83" t="str">
            <v>EUR</v>
          </cell>
        </row>
        <row r="84">
          <cell r="R84" t="str">
            <v>JPY</v>
          </cell>
        </row>
        <row r="85">
          <cell r="R85" t="str">
            <v>tartozáskimutató nyilatkozat</v>
          </cell>
        </row>
        <row r="86">
          <cell r="R86" t="str">
            <v>értesítő levél</v>
          </cell>
        </row>
        <row r="90">
          <cell r="R90">
            <v>1.4999999999999999E-2</v>
          </cell>
        </row>
      </sheetData>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813"/>
  <sheetViews>
    <sheetView view="pageBreakPreview" topLeftCell="G1" zoomScale="112" zoomScaleNormal="100" zoomScaleSheetLayoutView="112" zoomScalePageLayoutView="85" workbookViewId="0">
      <selection activeCell="EU1" sqref="EU1"/>
    </sheetView>
  </sheetViews>
  <sheetFormatPr defaultColWidth="18.140625" defaultRowHeight="12.75" outlineLevelCol="1" x14ac:dyDescent="0.2"/>
  <cols>
    <col min="1" max="3" width="13.85546875" style="3" hidden="1" customWidth="1" outlineLevel="1"/>
    <col min="4" max="4" width="21.42578125" style="3" hidden="1" customWidth="1" outlineLevel="1"/>
    <col min="5" max="6" width="13.85546875" style="3" hidden="1" customWidth="1" outlineLevel="1"/>
    <col min="7" max="7" width="4.7109375" style="3" customWidth="1" collapsed="1"/>
    <col min="8" max="8" width="3.140625" style="3" customWidth="1"/>
    <col min="9" max="10" width="7" style="3" customWidth="1"/>
    <col min="11" max="11" width="17.7109375" style="3" customWidth="1"/>
    <col min="12" max="12" width="0.140625" style="3" customWidth="1"/>
    <col min="13" max="13" width="18.140625" style="3" customWidth="1"/>
    <col min="14" max="14" width="20.140625" style="3" customWidth="1"/>
    <col min="15" max="16" width="14.140625" style="14" customWidth="1"/>
    <col min="17" max="17" width="13.85546875" style="875" hidden="1" customWidth="1"/>
    <col min="18" max="18" width="19.5703125" style="3" customWidth="1"/>
    <col min="19" max="19" width="15.140625" style="258" customWidth="1"/>
    <col min="20" max="35" width="9.140625" style="258" hidden="1" customWidth="1"/>
    <col min="36" max="144" width="9.140625" style="3" hidden="1" customWidth="1"/>
    <col min="145" max="231" width="9.140625" style="3" customWidth="1"/>
    <col min="232" max="237" width="0" style="3" hidden="1" customWidth="1"/>
    <col min="238" max="238" width="1.5703125" style="3" customWidth="1"/>
    <col min="239" max="241" width="7" style="3" customWidth="1"/>
    <col min="242" max="242" width="13" style="3" customWidth="1"/>
    <col min="243" max="243" width="5.5703125" style="3" customWidth="1"/>
    <col min="244" max="16384" width="18.140625" style="3"/>
  </cols>
  <sheetData>
    <row r="1" spans="8:20" ht="375.75" customHeight="1" x14ac:dyDescent="0.2">
      <c r="H1" s="1140" t="s">
        <v>1335</v>
      </c>
      <c r="I1" s="1140"/>
      <c r="J1" s="1140"/>
      <c r="K1" s="1140"/>
      <c r="L1" s="1140"/>
      <c r="M1" s="1140"/>
      <c r="N1" s="1140"/>
      <c r="O1" s="1140"/>
      <c r="P1" s="1140"/>
      <c r="Q1" s="1140"/>
      <c r="R1" s="1140"/>
    </row>
    <row r="2" spans="8:20" ht="208.5" customHeight="1" x14ac:dyDescent="0.2">
      <c r="H2" s="1141" t="s">
        <v>1312</v>
      </c>
      <c r="I2" s="1142"/>
      <c r="J2" s="1142"/>
      <c r="K2" s="1142"/>
      <c r="L2" s="1142"/>
      <c r="M2" s="1142"/>
      <c r="N2" s="1142"/>
      <c r="O2" s="1142"/>
      <c r="P2" s="1142"/>
      <c r="Q2" s="1142"/>
      <c r="R2" s="1142"/>
    </row>
    <row r="3" spans="8:20" x14ac:dyDescent="0.2">
      <c r="H3" s="1" t="s">
        <v>0</v>
      </c>
      <c r="I3" s="2"/>
      <c r="J3" s="1"/>
      <c r="K3" s="1"/>
      <c r="L3" s="1"/>
      <c r="M3" s="1"/>
      <c r="N3" s="1"/>
      <c r="O3" s="1151"/>
      <c r="P3" s="1151"/>
      <c r="Q3" s="1151"/>
      <c r="R3" s="1"/>
    </row>
    <row r="4" spans="8:20" ht="15" customHeight="1" x14ac:dyDescent="0.2">
      <c r="I4" s="1158" t="s">
        <v>769</v>
      </c>
      <c r="J4" s="1158"/>
      <c r="K4" s="1158"/>
      <c r="L4" s="5"/>
      <c r="M4" s="5" t="s">
        <v>1179</v>
      </c>
      <c r="N4" s="5"/>
      <c r="O4" s="1152">
        <v>36300</v>
      </c>
      <c r="P4" s="1152"/>
      <c r="Q4" s="1160" t="s">
        <v>1</v>
      </c>
      <c r="R4" s="1160"/>
    </row>
    <row r="5" spans="8:20" ht="15" customHeight="1" x14ac:dyDescent="0.2">
      <c r="I5" s="1159"/>
      <c r="J5" s="1159"/>
      <c r="K5" s="1159"/>
      <c r="L5" s="5"/>
      <c r="M5" s="5" t="s">
        <v>1178</v>
      </c>
      <c r="N5" s="876"/>
      <c r="O5" s="1152">
        <v>42000</v>
      </c>
      <c r="P5" s="1152"/>
      <c r="Q5" s="1161"/>
      <c r="R5" s="1161"/>
    </row>
    <row r="6" spans="8:20" ht="24" customHeight="1" x14ac:dyDescent="0.2">
      <c r="I6" s="1165" t="s">
        <v>732</v>
      </c>
      <c r="J6" s="1165"/>
      <c r="K6" s="1165"/>
      <c r="L6" s="1165"/>
      <c r="M6" s="1165"/>
      <c r="N6" s="1165"/>
      <c r="O6" s="1167" t="s">
        <v>1085</v>
      </c>
      <c r="P6" s="1167"/>
      <c r="Q6" s="1167" t="s">
        <v>1</v>
      </c>
      <c r="R6" s="1167"/>
      <c r="S6" s="680"/>
      <c r="T6" s="258" t="s">
        <v>2</v>
      </c>
    </row>
    <row r="7" spans="8:20" x14ac:dyDescent="0.2">
      <c r="I7" s="1166"/>
      <c r="J7" s="1166"/>
      <c r="K7" s="1166"/>
      <c r="L7" s="1166"/>
      <c r="M7" s="1166"/>
      <c r="N7" s="1166"/>
      <c r="O7" s="1164">
        <v>6250</v>
      </c>
      <c r="P7" s="1164"/>
      <c r="Q7" s="1168"/>
      <c r="R7" s="1168"/>
      <c r="S7" s="680"/>
    </row>
    <row r="8" spans="8:20" ht="14.25" x14ac:dyDescent="0.2">
      <c r="I8" s="6" t="s">
        <v>725</v>
      </c>
      <c r="J8" s="7"/>
      <c r="K8" s="7"/>
      <c r="L8" s="7"/>
      <c r="M8" s="7"/>
      <c r="N8" s="7"/>
      <c r="O8" s="1156">
        <v>0.01</v>
      </c>
      <c r="P8" s="1156"/>
      <c r="Q8" s="1154">
        <v>200000</v>
      </c>
      <c r="R8" s="1154"/>
      <c r="T8" s="258" t="s">
        <v>2</v>
      </c>
    </row>
    <row r="9" spans="8:20" ht="15" customHeight="1" x14ac:dyDescent="0.2">
      <c r="I9" s="877" t="s">
        <v>739</v>
      </c>
      <c r="J9" s="878"/>
      <c r="K9" s="878"/>
      <c r="L9" s="878"/>
      <c r="M9" s="878"/>
      <c r="N9" s="878"/>
      <c r="O9" s="1157">
        <v>0</v>
      </c>
      <c r="P9" s="1157"/>
      <c r="Q9" s="1162"/>
      <c r="R9" s="1162"/>
      <c r="T9" s="258" t="s">
        <v>2</v>
      </c>
    </row>
    <row r="10" spans="8:20" ht="15" customHeight="1" x14ac:dyDescent="0.2">
      <c r="I10" s="6" t="s">
        <v>733</v>
      </c>
      <c r="J10" s="7"/>
      <c r="K10" s="7"/>
      <c r="L10" s="7"/>
      <c r="M10" s="7"/>
      <c r="N10" s="7"/>
      <c r="O10" s="1152">
        <v>5000</v>
      </c>
      <c r="P10" s="1152"/>
      <c r="Q10" s="1155" t="s">
        <v>1</v>
      </c>
      <c r="R10" s="1155"/>
    </row>
    <row r="11" spans="8:20" ht="15" customHeight="1" x14ac:dyDescent="0.2">
      <c r="I11" s="7" t="s">
        <v>734</v>
      </c>
      <c r="J11" s="7"/>
      <c r="K11" s="7"/>
      <c r="L11" s="7"/>
      <c r="M11" s="7"/>
      <c r="N11" s="7"/>
      <c r="O11" s="1143" t="s">
        <v>3</v>
      </c>
      <c r="P11" s="1143"/>
      <c r="Q11" s="1163"/>
      <c r="R11" s="1163"/>
      <c r="T11" s="258" t="s">
        <v>2</v>
      </c>
    </row>
    <row r="12" spans="8:20" ht="12.75" customHeight="1" x14ac:dyDescent="0.2">
      <c r="I12" s="7" t="s">
        <v>735</v>
      </c>
      <c r="J12" s="7"/>
      <c r="K12" s="7"/>
      <c r="L12" s="7"/>
      <c r="M12" s="7"/>
      <c r="N12" s="7"/>
      <c r="O12" s="1152">
        <v>12600</v>
      </c>
      <c r="P12" s="1152"/>
      <c r="Q12" s="1155" t="s">
        <v>1</v>
      </c>
      <c r="R12" s="1155"/>
    </row>
    <row r="13" spans="8:20" ht="15" customHeight="1" x14ac:dyDescent="0.2">
      <c r="H13" s="2" t="s">
        <v>847</v>
      </c>
      <c r="I13" s="1"/>
      <c r="J13" s="1"/>
      <c r="K13" s="1"/>
      <c r="L13" s="1"/>
      <c r="M13" s="1"/>
      <c r="N13" s="1"/>
      <c r="O13" s="8"/>
      <c r="P13" s="8"/>
      <c r="Q13" s="865"/>
      <c r="R13" s="9"/>
      <c r="T13" s="258" t="s">
        <v>2</v>
      </c>
    </row>
    <row r="14" spans="8:20" x14ac:dyDescent="0.2">
      <c r="I14" s="10" t="s">
        <v>4</v>
      </c>
      <c r="J14" s="5"/>
      <c r="K14" s="5"/>
      <c r="L14" s="5"/>
      <c r="M14" s="5"/>
      <c r="N14" s="5"/>
      <c r="O14" s="1153">
        <v>500</v>
      </c>
      <c r="P14" s="1153"/>
      <c r="Q14" s="866"/>
      <c r="R14" s="1018" t="s">
        <v>1274</v>
      </c>
    </row>
    <row r="15" spans="8:20" x14ac:dyDescent="0.2">
      <c r="I15" s="6" t="s">
        <v>6</v>
      </c>
      <c r="J15" s="7"/>
      <c r="K15" s="7"/>
      <c r="L15" s="7"/>
      <c r="M15" s="7"/>
      <c r="N15" s="7"/>
      <c r="O15" s="1153">
        <v>5000</v>
      </c>
      <c r="P15" s="1153"/>
      <c r="Q15" s="866"/>
      <c r="R15" s="1018" t="s">
        <v>1274</v>
      </c>
      <c r="T15" s="258" t="s">
        <v>5</v>
      </c>
    </row>
    <row r="16" spans="8:20" ht="14.25" x14ac:dyDescent="0.2">
      <c r="I16" s="5" t="s">
        <v>7</v>
      </c>
      <c r="J16" s="5"/>
      <c r="K16" s="5"/>
      <c r="L16" s="5"/>
      <c r="M16" s="5"/>
      <c r="N16" s="5"/>
      <c r="O16" s="1153">
        <v>10000</v>
      </c>
      <c r="P16" s="1153"/>
      <c r="Q16" s="866"/>
      <c r="R16" s="1018" t="s">
        <v>1275</v>
      </c>
      <c r="T16" s="258" t="s">
        <v>5</v>
      </c>
    </row>
    <row r="17" spans="7:35" ht="30.75" customHeight="1" x14ac:dyDescent="0.2">
      <c r="I17" s="1146" t="s">
        <v>1277</v>
      </c>
      <c r="J17" s="1147"/>
      <c r="K17" s="1147"/>
      <c r="L17" s="4"/>
      <c r="M17" s="4"/>
      <c r="N17" s="4"/>
      <c r="O17" s="1153" t="s">
        <v>794</v>
      </c>
      <c r="P17" s="1153"/>
      <c r="Q17" s="610"/>
      <c r="R17" s="4"/>
      <c r="T17" s="258" t="s">
        <v>2</v>
      </c>
    </row>
    <row r="18" spans="7:35" ht="12.75" customHeight="1" x14ac:dyDescent="0.2">
      <c r="H18" s="2" t="s">
        <v>8</v>
      </c>
      <c r="I18" s="402"/>
      <c r="J18" s="1"/>
      <c r="K18" s="1"/>
      <c r="L18" s="1"/>
      <c r="M18" s="1"/>
      <c r="N18" s="1"/>
      <c r="O18" s="403"/>
      <c r="P18" s="403"/>
      <c r="Q18" s="867"/>
      <c r="R18" s="1"/>
      <c r="T18" s="258" t="s">
        <v>5</v>
      </c>
    </row>
    <row r="19" spans="7:35" ht="14.25" x14ac:dyDescent="0.2">
      <c r="I19" s="7" t="s">
        <v>9</v>
      </c>
      <c r="J19" s="7"/>
      <c r="K19" s="7"/>
      <c r="L19" s="7"/>
      <c r="M19" s="7"/>
      <c r="N19" s="7"/>
      <c r="O19" s="1153">
        <v>10000</v>
      </c>
      <c r="P19" s="1153"/>
      <c r="Q19" s="1153"/>
      <c r="R19" s="7"/>
    </row>
    <row r="20" spans="7:35" ht="28.5" customHeight="1" x14ac:dyDescent="0.2">
      <c r="I20" s="1144" t="s">
        <v>774</v>
      </c>
      <c r="J20" s="1144"/>
      <c r="K20" s="1144"/>
      <c r="L20" s="1144"/>
      <c r="M20" s="1144"/>
      <c r="N20" s="1144"/>
      <c r="O20" s="1148" t="s">
        <v>1108</v>
      </c>
      <c r="P20" s="1148"/>
      <c r="Q20" s="1148"/>
      <c r="R20" s="1143" t="s">
        <v>10</v>
      </c>
      <c r="T20" s="258" t="s">
        <v>2</v>
      </c>
    </row>
    <row r="21" spans="7:35" ht="21.75" customHeight="1" x14ac:dyDescent="0.2">
      <c r="I21" s="1144" t="s">
        <v>772</v>
      </c>
      <c r="J21" s="1144"/>
      <c r="K21" s="1144"/>
      <c r="L21" s="1144"/>
      <c r="M21" s="1144"/>
      <c r="N21" s="1144"/>
      <c r="O21" s="1149"/>
      <c r="P21" s="1149"/>
      <c r="Q21" s="1149"/>
      <c r="R21" s="1143"/>
      <c r="T21" s="258" t="s">
        <v>2</v>
      </c>
      <c r="W21" s="1054" t="s">
        <v>1032</v>
      </c>
      <c r="X21" s="1055"/>
      <c r="Y21" s="1055"/>
      <c r="Z21" s="1056"/>
    </row>
    <row r="22" spans="7:35" ht="52.5" customHeight="1" x14ac:dyDescent="0.2">
      <c r="I22" s="1145" t="s">
        <v>773</v>
      </c>
      <c r="J22" s="1145"/>
      <c r="K22" s="1145"/>
      <c r="L22" s="1145"/>
      <c r="M22" s="1145"/>
      <c r="N22" s="1145"/>
      <c r="O22" s="1150"/>
      <c r="P22" s="1150"/>
      <c r="Q22" s="1150"/>
      <c r="R22" s="1143"/>
      <c r="T22" s="258" t="s">
        <v>2</v>
      </c>
      <c r="W22" s="1057"/>
      <c r="X22" s="1058"/>
      <c r="Y22" s="1058"/>
      <c r="Z22" s="1059" t="s">
        <v>1039</v>
      </c>
    </row>
    <row r="23" spans="7:35" x14ac:dyDescent="0.2">
      <c r="H23" s="2" t="s">
        <v>13</v>
      </c>
      <c r="I23" s="11"/>
      <c r="J23" s="11"/>
      <c r="K23" s="11"/>
      <c r="L23" s="11"/>
      <c r="M23" s="11"/>
      <c r="N23" s="11"/>
      <c r="O23" s="12"/>
      <c r="P23" s="12"/>
      <c r="Q23" s="868"/>
      <c r="R23" s="13"/>
      <c r="T23" s="258" t="s">
        <v>2</v>
      </c>
      <c r="W23" s="1057" t="s">
        <v>1033</v>
      </c>
      <c r="X23" s="1058"/>
      <c r="Y23" s="602">
        <v>5000000</v>
      </c>
      <c r="Z23" s="1060">
        <f>Y23</f>
        <v>5000000</v>
      </c>
    </row>
    <row r="24" spans="7:35" x14ac:dyDescent="0.2">
      <c r="I24" s="10" t="s">
        <v>14</v>
      </c>
      <c r="J24" s="5"/>
      <c r="K24" s="5"/>
      <c r="L24" s="5"/>
      <c r="M24" s="5"/>
      <c r="N24" s="5"/>
      <c r="O24" s="1100">
        <v>250</v>
      </c>
      <c r="P24" s="1100"/>
      <c r="Q24" s="1175" t="s">
        <v>15</v>
      </c>
      <c r="R24" s="1175"/>
      <c r="W24" s="1057" t="s">
        <v>1034</v>
      </c>
      <c r="X24" s="1058"/>
      <c r="Y24" s="1058">
        <v>240</v>
      </c>
      <c r="Z24" s="1060">
        <f>Y24</f>
        <v>240</v>
      </c>
      <c r="AB24" s="596"/>
    </row>
    <row r="25" spans="7:35" ht="15" customHeight="1" x14ac:dyDescent="0.2">
      <c r="I25" s="10" t="s">
        <v>16</v>
      </c>
      <c r="J25" s="5"/>
      <c r="K25" s="5"/>
      <c r="L25" s="5"/>
      <c r="M25" s="5"/>
      <c r="N25" s="5"/>
      <c r="O25" s="1100" t="s">
        <v>17</v>
      </c>
      <c r="P25" s="1100"/>
      <c r="Q25" s="1153"/>
      <c r="R25" s="1153"/>
      <c r="W25" s="1057" t="s">
        <v>1035</v>
      </c>
      <c r="X25" s="1058"/>
      <c r="Y25" s="1058">
        <v>0</v>
      </c>
      <c r="Z25" s="1060">
        <f>Y25</f>
        <v>0</v>
      </c>
    </row>
    <row r="26" spans="7:35" x14ac:dyDescent="0.2">
      <c r="I26" s="1147" t="s">
        <v>775</v>
      </c>
      <c r="J26" s="1147"/>
      <c r="K26" s="1147"/>
      <c r="L26" s="5"/>
      <c r="M26" s="5" t="s">
        <v>1176</v>
      </c>
      <c r="N26" s="5"/>
      <c r="O26" s="1100">
        <v>12500</v>
      </c>
      <c r="P26" s="1100"/>
      <c r="Q26" s="1176" t="s">
        <v>1</v>
      </c>
      <c r="R26" s="1176"/>
      <c r="W26" s="1057" t="s">
        <v>1036</v>
      </c>
      <c r="X26" s="1058"/>
      <c r="Y26" s="1061">
        <v>0.01</v>
      </c>
      <c r="Z26" s="1062">
        <v>0</v>
      </c>
    </row>
    <row r="27" spans="7:35" x14ac:dyDescent="0.2">
      <c r="I27" s="1179"/>
      <c r="J27" s="1179"/>
      <c r="K27" s="1179"/>
      <c r="L27" s="5"/>
      <c r="M27" s="5" t="s">
        <v>1177</v>
      </c>
      <c r="N27" s="5"/>
      <c r="O27" s="1100">
        <v>12700</v>
      </c>
      <c r="P27" s="1100"/>
      <c r="Q27" s="1177"/>
      <c r="R27" s="1177"/>
      <c r="W27" s="1057"/>
      <c r="X27" s="1058"/>
      <c r="Y27" s="1061"/>
      <c r="Z27" s="1062"/>
    </row>
    <row r="28" spans="7:35" ht="15" customHeight="1" x14ac:dyDescent="0.2">
      <c r="I28" s="1180"/>
      <c r="J28" s="1180"/>
      <c r="K28" s="1180"/>
      <c r="L28" s="5"/>
      <c r="M28" s="885" t="s">
        <v>1178</v>
      </c>
      <c r="N28" s="5"/>
      <c r="O28" s="1100">
        <v>29400</v>
      </c>
      <c r="P28" s="1100"/>
      <c r="Q28" s="1178"/>
      <c r="R28" s="1178"/>
      <c r="W28" s="1057" t="s">
        <v>1037</v>
      </c>
      <c r="X28" s="1058"/>
      <c r="Y28" s="602">
        <f>fedezetertekelesidij</f>
        <v>42000</v>
      </c>
      <c r="Z28" s="1062">
        <v>0</v>
      </c>
      <c r="AA28" s="597"/>
    </row>
    <row r="29" spans="7:35" x14ac:dyDescent="0.2">
      <c r="I29" s="10" t="s">
        <v>18</v>
      </c>
      <c r="J29" s="5"/>
      <c r="K29" s="5"/>
      <c r="L29" s="5"/>
      <c r="M29" s="5"/>
      <c r="N29" s="5"/>
      <c r="O29" s="1100">
        <v>5000</v>
      </c>
      <c r="P29" s="1100"/>
      <c r="Q29" s="1153"/>
      <c r="R29" s="1153"/>
      <c r="W29" s="1057" t="s">
        <v>1048</v>
      </c>
      <c r="Y29" s="602">
        <f>11700+(5000000-500000)*1%</f>
        <v>56700</v>
      </c>
      <c r="Z29" s="1062">
        <f>Y29-40000</f>
        <v>16700</v>
      </c>
      <c r="AA29" s="597" t="s">
        <v>1105</v>
      </c>
    </row>
    <row r="30" spans="7:35" ht="14.25" x14ac:dyDescent="0.2">
      <c r="I30" s="10" t="s">
        <v>19</v>
      </c>
      <c r="J30" s="5"/>
      <c r="K30" s="5"/>
      <c r="L30" s="5"/>
      <c r="M30" s="5"/>
      <c r="N30" s="5"/>
      <c r="O30" s="1100">
        <v>6600</v>
      </c>
      <c r="P30" s="1100"/>
      <c r="Q30" s="1155" t="s">
        <v>1</v>
      </c>
      <c r="R30" s="1155"/>
      <c r="W30" s="1057" t="s">
        <v>1038</v>
      </c>
      <c r="X30" s="1058"/>
      <c r="Y30" s="602">
        <v>6250</v>
      </c>
      <c r="Z30" s="1060">
        <f>Y30</f>
        <v>6250</v>
      </c>
      <c r="AA30" s="597"/>
    </row>
    <row r="31" spans="7:35" s="884" customFormat="1" ht="15" customHeight="1" x14ac:dyDescent="0.2">
      <c r="I31" s="1173" t="s">
        <v>1271</v>
      </c>
      <c r="J31" s="1173"/>
      <c r="K31" s="1173"/>
      <c r="L31" s="4"/>
      <c r="M31" s="885" t="s">
        <v>1174</v>
      </c>
      <c r="N31" s="885"/>
      <c r="O31" s="1171">
        <v>5.0000000000000001E-3</v>
      </c>
      <c r="P31" s="1172"/>
      <c r="Q31" s="1169" t="s">
        <v>1144</v>
      </c>
      <c r="R31" s="1169"/>
      <c r="S31" s="258"/>
      <c r="T31" s="258"/>
      <c r="U31" s="258"/>
      <c r="V31" s="258"/>
      <c r="W31" s="1057"/>
      <c r="X31" s="1058"/>
      <c r="Y31" s="602"/>
      <c r="Z31" s="1060"/>
      <c r="AA31" s="597"/>
      <c r="AB31" s="258"/>
      <c r="AC31" s="258"/>
      <c r="AD31" s="258"/>
      <c r="AE31" s="258"/>
      <c r="AF31" s="258"/>
      <c r="AG31" s="258"/>
      <c r="AH31" s="258"/>
      <c r="AI31" s="258"/>
    </row>
    <row r="32" spans="7:35" ht="15" customHeight="1" x14ac:dyDescent="0.2">
      <c r="G32" s="493"/>
      <c r="I32" s="1174"/>
      <c r="J32" s="1174"/>
      <c r="K32" s="1174"/>
      <c r="L32" s="493"/>
      <c r="M32" s="493" t="s">
        <v>1175</v>
      </c>
      <c r="N32" s="493"/>
      <c r="O32" s="1171">
        <v>0.01</v>
      </c>
      <c r="P32" s="1172"/>
      <c r="Q32" s="1170"/>
      <c r="R32" s="1170"/>
      <c r="W32" s="1057" t="s">
        <v>1042</v>
      </c>
      <c r="X32" s="1058"/>
      <c r="Y32" s="602">
        <f>fedezetbejegyzesidij</f>
        <v>12600</v>
      </c>
      <c r="Z32" s="1060">
        <f t="shared" ref="Z32:Z37" si="0">Y32</f>
        <v>12600</v>
      </c>
      <c r="AA32" s="597"/>
    </row>
    <row r="33" spans="1:143" s="493" customFormat="1" ht="15" customHeight="1" x14ac:dyDescent="0.2">
      <c r="G33" s="3"/>
      <c r="H33" s="6" t="s">
        <v>20</v>
      </c>
      <c r="I33" s="15"/>
      <c r="J33" s="7"/>
      <c r="K33" s="7"/>
      <c r="L33" s="7"/>
      <c r="M33" s="7"/>
      <c r="N33" s="7"/>
      <c r="O33" s="1100" t="s">
        <v>1272</v>
      </c>
      <c r="P33" s="1100"/>
      <c r="Q33" s="866"/>
      <c r="R33" s="7"/>
      <c r="S33" s="591"/>
      <c r="T33" s="591"/>
      <c r="U33" s="591"/>
      <c r="V33" s="591"/>
      <c r="W33" s="902" t="s">
        <v>1055</v>
      </c>
      <c r="X33" s="903"/>
      <c r="Y33" s="904">
        <v>0.01</v>
      </c>
      <c r="Z33" s="905">
        <f t="shared" si="0"/>
        <v>0.01</v>
      </c>
      <c r="AA33" s="598"/>
      <c r="AB33" s="591"/>
      <c r="AC33" s="591"/>
      <c r="AD33" s="591"/>
      <c r="AE33" s="591"/>
      <c r="AF33" s="591"/>
      <c r="AG33" s="591"/>
      <c r="AH33" s="591"/>
      <c r="AI33" s="591"/>
    </row>
    <row r="34" spans="1:143" x14ac:dyDescent="0.2">
      <c r="H34" s="6" t="s">
        <v>21</v>
      </c>
      <c r="I34" s="15"/>
      <c r="J34" s="7"/>
      <c r="K34" s="7"/>
      <c r="L34" s="7"/>
      <c r="M34" s="7"/>
      <c r="N34" s="7"/>
      <c r="O34" s="1100" t="s">
        <v>22</v>
      </c>
      <c r="P34" s="1100"/>
      <c r="Q34" s="866"/>
      <c r="R34" s="7"/>
      <c r="W34" s="900" t="s">
        <v>1056</v>
      </c>
      <c r="X34" s="906"/>
      <c r="Y34" s="901">
        <v>0.9</v>
      </c>
      <c r="Z34" s="907">
        <f t="shared" si="0"/>
        <v>0.9</v>
      </c>
      <c r="AA34" s="597"/>
    </row>
    <row r="35" spans="1:143" x14ac:dyDescent="0.2">
      <c r="H35" s="2" t="s">
        <v>978</v>
      </c>
      <c r="I35" s="11"/>
      <c r="J35" s="11"/>
      <c r="K35" s="11"/>
      <c r="L35" s="11"/>
      <c r="M35" s="11"/>
      <c r="N35" s="11"/>
      <c r="O35" s="12"/>
      <c r="P35" s="12"/>
      <c r="Q35" s="868"/>
      <c r="R35" s="495"/>
      <c r="W35" s="908" t="s">
        <v>1057</v>
      </c>
      <c r="X35" s="909"/>
      <c r="Y35" s="909">
        <v>3</v>
      </c>
      <c r="Z35" s="910">
        <f t="shared" si="0"/>
        <v>3</v>
      </c>
      <c r="AA35" s="597"/>
    </row>
    <row r="36" spans="1:143" ht="14.25" x14ac:dyDescent="0.2">
      <c r="H36" s="17"/>
      <c r="I36" s="17" t="s">
        <v>981</v>
      </c>
      <c r="J36" s="17"/>
      <c r="K36" s="17"/>
      <c r="L36" s="17"/>
      <c r="M36" s="17"/>
      <c r="N36" s="17"/>
      <c r="O36" s="1130">
        <v>1.4999999999999999E-2</v>
      </c>
      <c r="P36" s="1131"/>
      <c r="Q36" s="1101" t="s">
        <v>977</v>
      </c>
      <c r="R36" s="1101"/>
      <c r="W36" s="908" t="s">
        <v>1058</v>
      </c>
      <c r="X36" s="909"/>
      <c r="Y36" s="909">
        <v>24</v>
      </c>
      <c r="Z36" s="910">
        <f t="shared" si="0"/>
        <v>24</v>
      </c>
      <c r="AA36" s="597"/>
    </row>
    <row r="37" spans="1:143" ht="9.75" customHeight="1" x14ac:dyDescent="0.2">
      <c r="H37" s="17"/>
      <c r="I37" s="17"/>
      <c r="J37" s="17"/>
      <c r="K37" s="17"/>
      <c r="L37" s="17"/>
      <c r="M37" s="17"/>
      <c r="N37" s="17"/>
      <c r="O37" s="18"/>
      <c r="P37" s="18"/>
      <c r="Q37" s="869"/>
      <c r="R37" s="17"/>
      <c r="W37" s="911" t="s">
        <v>1059</v>
      </c>
      <c r="X37" s="912"/>
      <c r="Y37" s="913">
        <f>O28*2</f>
        <v>58800</v>
      </c>
      <c r="Z37" s="914">
        <f t="shared" si="0"/>
        <v>58800</v>
      </c>
      <c r="AA37" s="597"/>
    </row>
    <row r="38" spans="1:143" x14ac:dyDescent="0.2">
      <c r="G38" s="308"/>
      <c r="H38" s="1132" t="s">
        <v>979</v>
      </c>
      <c r="I38" s="1132"/>
      <c r="J38" s="1132"/>
      <c r="K38" s="1132"/>
      <c r="L38" s="1132"/>
      <c r="M38" s="1132"/>
      <c r="N38" s="1132"/>
      <c r="O38" s="1132"/>
      <c r="P38" s="1132"/>
      <c r="Q38" s="1132"/>
      <c r="R38" s="1132"/>
      <c r="W38" s="597"/>
      <c r="X38" s="597"/>
      <c r="Y38" s="597"/>
      <c r="Z38" s="597"/>
      <c r="AA38" s="597"/>
    </row>
    <row r="39" spans="1:143" s="308" customFormat="1" ht="39" customHeight="1" x14ac:dyDescent="0.2">
      <c r="G39" s="3"/>
      <c r="H39" s="1133" t="s">
        <v>1011</v>
      </c>
      <c r="I39" s="1133"/>
      <c r="J39" s="1133"/>
      <c r="K39" s="1133"/>
      <c r="L39" s="1133"/>
      <c r="M39" s="1133"/>
      <c r="N39" s="1133"/>
      <c r="O39" s="1133"/>
      <c r="P39" s="1133"/>
      <c r="Q39" s="1133"/>
      <c r="R39" s="1133"/>
      <c r="S39" s="307"/>
      <c r="T39" s="307"/>
      <c r="U39" s="307"/>
      <c r="V39" s="307"/>
      <c r="W39" s="599"/>
      <c r="X39" s="601">
        <v>1</v>
      </c>
      <c r="Y39" s="601">
        <f t="shared" ref="Y39:AG39" si="1">X39+1</f>
        <v>2</v>
      </c>
      <c r="Z39" s="601">
        <f t="shared" si="1"/>
        <v>3</v>
      </c>
      <c r="AA39" s="601">
        <f t="shared" si="1"/>
        <v>4</v>
      </c>
      <c r="AB39" s="601">
        <f t="shared" si="1"/>
        <v>5</v>
      </c>
      <c r="AC39" s="601">
        <f t="shared" si="1"/>
        <v>6</v>
      </c>
      <c r="AD39" s="601">
        <f t="shared" si="1"/>
        <v>7</v>
      </c>
      <c r="AE39" s="601">
        <f t="shared" si="1"/>
        <v>8</v>
      </c>
      <c r="AF39" s="601">
        <f t="shared" si="1"/>
        <v>9</v>
      </c>
      <c r="AG39" s="601">
        <f t="shared" si="1"/>
        <v>10</v>
      </c>
      <c r="AH39" s="601">
        <v>1</v>
      </c>
      <c r="AI39" s="601">
        <f t="shared" ref="AI39:AQ39" si="2">AH39+1</f>
        <v>2</v>
      </c>
      <c r="AJ39" s="601">
        <f t="shared" si="2"/>
        <v>3</v>
      </c>
      <c r="AK39" s="601">
        <f t="shared" si="2"/>
        <v>4</v>
      </c>
      <c r="AL39" s="601">
        <f t="shared" si="2"/>
        <v>5</v>
      </c>
      <c r="AM39" s="601">
        <f t="shared" si="2"/>
        <v>6</v>
      </c>
      <c r="AN39" s="601">
        <f t="shared" si="2"/>
        <v>7</v>
      </c>
      <c r="AO39" s="601">
        <f t="shared" si="2"/>
        <v>8</v>
      </c>
      <c r="AP39" s="601">
        <f t="shared" si="2"/>
        <v>9</v>
      </c>
      <c r="AQ39" s="601">
        <f t="shared" si="2"/>
        <v>10</v>
      </c>
      <c r="AR39" s="601">
        <v>1</v>
      </c>
      <c r="AS39" s="601">
        <f t="shared" ref="AS39:BA39" si="3">AR39+1</f>
        <v>2</v>
      </c>
      <c r="AT39" s="601">
        <f t="shared" si="3"/>
        <v>3</v>
      </c>
      <c r="AU39" s="601">
        <f t="shared" si="3"/>
        <v>4</v>
      </c>
      <c r="AV39" s="601">
        <f t="shared" si="3"/>
        <v>5</v>
      </c>
      <c r="AW39" s="601">
        <f t="shared" si="3"/>
        <v>6</v>
      </c>
      <c r="AX39" s="601">
        <f t="shared" si="3"/>
        <v>7</v>
      </c>
      <c r="AY39" s="601">
        <f t="shared" si="3"/>
        <v>8</v>
      </c>
      <c r="AZ39" s="601">
        <f t="shared" si="3"/>
        <v>9</v>
      </c>
      <c r="BA39" s="601">
        <f t="shared" si="3"/>
        <v>10</v>
      </c>
      <c r="BB39" s="601">
        <v>1</v>
      </c>
      <c r="BC39" s="601">
        <f t="shared" ref="BC39:BK39" si="4">BB39+1</f>
        <v>2</v>
      </c>
      <c r="BD39" s="601">
        <f t="shared" si="4"/>
        <v>3</v>
      </c>
      <c r="BE39" s="601">
        <f t="shared" si="4"/>
        <v>4</v>
      </c>
      <c r="BF39" s="601">
        <f t="shared" si="4"/>
        <v>5</v>
      </c>
      <c r="BG39" s="601">
        <f t="shared" si="4"/>
        <v>6</v>
      </c>
      <c r="BH39" s="601">
        <f t="shared" si="4"/>
        <v>7</v>
      </c>
      <c r="BI39" s="601">
        <f t="shared" si="4"/>
        <v>8</v>
      </c>
      <c r="BJ39" s="601">
        <f t="shared" si="4"/>
        <v>9</v>
      </c>
      <c r="BK39" s="601">
        <f t="shared" si="4"/>
        <v>10</v>
      </c>
      <c r="BL39" s="601">
        <v>1</v>
      </c>
      <c r="BM39" s="601">
        <f t="shared" ref="BM39:BU39" si="5">BL39+1</f>
        <v>2</v>
      </c>
      <c r="BN39" s="601">
        <f t="shared" si="5"/>
        <v>3</v>
      </c>
      <c r="BO39" s="601">
        <f t="shared" si="5"/>
        <v>4</v>
      </c>
      <c r="BP39" s="601">
        <f t="shared" si="5"/>
        <v>5</v>
      </c>
      <c r="BQ39" s="601">
        <f t="shared" si="5"/>
        <v>6</v>
      </c>
      <c r="BR39" s="601">
        <f t="shared" si="5"/>
        <v>7</v>
      </c>
      <c r="BS39" s="601">
        <f t="shared" si="5"/>
        <v>8</v>
      </c>
      <c r="BT39" s="601">
        <f t="shared" si="5"/>
        <v>9</v>
      </c>
      <c r="BU39" s="601">
        <f t="shared" si="5"/>
        <v>10</v>
      </c>
      <c r="BV39" s="601">
        <v>1</v>
      </c>
      <c r="BW39" s="601">
        <f t="shared" ref="BW39:CE39" si="6">BV39+1</f>
        <v>2</v>
      </c>
      <c r="BX39" s="601">
        <f t="shared" si="6"/>
        <v>3</v>
      </c>
      <c r="BY39" s="601">
        <f t="shared" si="6"/>
        <v>4</v>
      </c>
      <c r="BZ39" s="601">
        <f t="shared" si="6"/>
        <v>5</v>
      </c>
      <c r="CA39" s="601">
        <f t="shared" si="6"/>
        <v>6</v>
      </c>
      <c r="CB39" s="601">
        <f t="shared" si="6"/>
        <v>7</v>
      </c>
      <c r="CC39" s="601">
        <f t="shared" si="6"/>
        <v>8</v>
      </c>
      <c r="CD39" s="601">
        <f t="shared" si="6"/>
        <v>9</v>
      </c>
      <c r="CE39" s="601">
        <f t="shared" si="6"/>
        <v>10</v>
      </c>
      <c r="CF39" s="601">
        <v>1</v>
      </c>
      <c r="CG39" s="601">
        <f t="shared" ref="CG39:CO39" si="7">CF39+1</f>
        <v>2</v>
      </c>
      <c r="CH39" s="601">
        <f t="shared" si="7"/>
        <v>3</v>
      </c>
      <c r="CI39" s="601">
        <f t="shared" si="7"/>
        <v>4</v>
      </c>
      <c r="CJ39" s="601">
        <f t="shared" si="7"/>
        <v>5</v>
      </c>
      <c r="CK39" s="601">
        <f t="shared" si="7"/>
        <v>6</v>
      </c>
      <c r="CL39" s="601">
        <f t="shared" si="7"/>
        <v>7</v>
      </c>
      <c r="CM39" s="601">
        <f t="shared" si="7"/>
        <v>8</v>
      </c>
      <c r="CN39" s="601">
        <f t="shared" si="7"/>
        <v>9</v>
      </c>
      <c r="CO39" s="601">
        <f t="shared" si="7"/>
        <v>10</v>
      </c>
      <c r="CP39" s="601">
        <v>1</v>
      </c>
      <c r="CQ39" s="601">
        <f t="shared" ref="CQ39:CY39" si="8">CP39+1</f>
        <v>2</v>
      </c>
      <c r="CR39" s="601">
        <f t="shared" si="8"/>
        <v>3</v>
      </c>
      <c r="CS39" s="601">
        <f t="shared" si="8"/>
        <v>4</v>
      </c>
      <c r="CT39" s="601">
        <f t="shared" si="8"/>
        <v>5</v>
      </c>
      <c r="CU39" s="601">
        <f t="shared" si="8"/>
        <v>6</v>
      </c>
      <c r="CV39" s="601">
        <f t="shared" si="8"/>
        <v>7</v>
      </c>
      <c r="CW39" s="601">
        <f t="shared" si="8"/>
        <v>8</v>
      </c>
      <c r="CX39" s="601">
        <f t="shared" si="8"/>
        <v>9</v>
      </c>
      <c r="CY39" s="601">
        <f t="shared" si="8"/>
        <v>10</v>
      </c>
      <c r="CZ39" s="601">
        <v>1</v>
      </c>
      <c r="DA39" s="601">
        <f t="shared" ref="DA39:DI39" si="9">CZ39+1</f>
        <v>2</v>
      </c>
      <c r="DB39" s="601">
        <f t="shared" si="9"/>
        <v>3</v>
      </c>
      <c r="DC39" s="601">
        <f t="shared" si="9"/>
        <v>4</v>
      </c>
      <c r="DD39" s="601">
        <f t="shared" si="9"/>
        <v>5</v>
      </c>
      <c r="DE39" s="601">
        <f t="shared" si="9"/>
        <v>6</v>
      </c>
      <c r="DF39" s="601">
        <f t="shared" si="9"/>
        <v>7</v>
      </c>
      <c r="DG39" s="601">
        <f t="shared" si="9"/>
        <v>8</v>
      </c>
      <c r="DH39" s="601">
        <f t="shared" si="9"/>
        <v>9</v>
      </c>
      <c r="DI39" s="601">
        <f t="shared" si="9"/>
        <v>10</v>
      </c>
      <c r="DJ39" s="601">
        <v>1</v>
      </c>
      <c r="DK39" s="601">
        <f t="shared" ref="DK39:DS39" si="10">DJ39+1</f>
        <v>2</v>
      </c>
      <c r="DL39" s="601">
        <f t="shared" si="10"/>
        <v>3</v>
      </c>
      <c r="DM39" s="601">
        <f t="shared" si="10"/>
        <v>4</v>
      </c>
      <c r="DN39" s="601">
        <f t="shared" si="10"/>
        <v>5</v>
      </c>
      <c r="DO39" s="601">
        <f t="shared" si="10"/>
        <v>6</v>
      </c>
      <c r="DP39" s="601">
        <f t="shared" si="10"/>
        <v>7</v>
      </c>
      <c r="DQ39" s="601">
        <f t="shared" si="10"/>
        <v>8</v>
      </c>
      <c r="DR39" s="601">
        <f t="shared" si="10"/>
        <v>9</v>
      </c>
      <c r="DS39" s="601">
        <f t="shared" si="10"/>
        <v>10</v>
      </c>
      <c r="DT39" s="601">
        <v>1</v>
      </c>
      <c r="DU39" s="601">
        <f t="shared" ref="DU39:EC39" si="11">DT39+1</f>
        <v>2</v>
      </c>
      <c r="DV39" s="601">
        <f t="shared" si="11"/>
        <v>3</v>
      </c>
      <c r="DW39" s="601">
        <f t="shared" si="11"/>
        <v>4</v>
      </c>
      <c r="DX39" s="601">
        <f t="shared" si="11"/>
        <v>5</v>
      </c>
      <c r="DY39" s="601">
        <f t="shared" si="11"/>
        <v>6</v>
      </c>
      <c r="DZ39" s="601">
        <f t="shared" si="11"/>
        <v>7</v>
      </c>
      <c r="EA39" s="601">
        <f t="shared" si="11"/>
        <v>8</v>
      </c>
      <c r="EB39" s="601">
        <f t="shared" si="11"/>
        <v>9</v>
      </c>
      <c r="EC39" s="601">
        <f t="shared" si="11"/>
        <v>10</v>
      </c>
      <c r="ED39" s="601">
        <v>1</v>
      </c>
      <c r="EE39" s="601">
        <f t="shared" ref="EE39:EM39" si="12">ED39+1</f>
        <v>2</v>
      </c>
      <c r="EF39" s="601">
        <f t="shared" si="12"/>
        <v>3</v>
      </c>
      <c r="EG39" s="601">
        <f t="shared" si="12"/>
        <v>4</v>
      </c>
      <c r="EH39" s="601">
        <f t="shared" si="12"/>
        <v>5</v>
      </c>
      <c r="EI39" s="601">
        <f t="shared" si="12"/>
        <v>6</v>
      </c>
      <c r="EJ39" s="601">
        <f t="shared" si="12"/>
        <v>7</v>
      </c>
      <c r="EK39" s="601">
        <f t="shared" si="12"/>
        <v>8</v>
      </c>
      <c r="EL39" s="601">
        <f t="shared" si="12"/>
        <v>9</v>
      </c>
      <c r="EM39" s="601">
        <f t="shared" si="12"/>
        <v>10</v>
      </c>
    </row>
    <row r="40" spans="1:143" ht="12.75" customHeight="1" x14ac:dyDescent="0.2">
      <c r="D40" s="597" t="s">
        <v>937</v>
      </c>
      <c r="E40" s="606">
        <v>43655</v>
      </c>
      <c r="F40" s="597" t="s">
        <v>1012</v>
      </c>
      <c r="G40" s="19"/>
      <c r="H40" s="1121" t="s">
        <v>781</v>
      </c>
      <c r="I40" s="1121"/>
      <c r="J40" s="1121"/>
      <c r="K40" s="1121"/>
      <c r="L40" s="1119" t="s">
        <v>24</v>
      </c>
      <c r="M40" s="1118" t="s">
        <v>25</v>
      </c>
      <c r="N40" s="1118"/>
      <c r="O40" s="1119" t="s">
        <v>1031</v>
      </c>
      <c r="P40" s="1123" t="s">
        <v>1171</v>
      </c>
      <c r="Q40" s="1125" t="s">
        <v>1143</v>
      </c>
      <c r="R40" s="1134" t="s">
        <v>1172</v>
      </c>
      <c r="W40" s="597"/>
      <c r="X40" s="603">
        <f t="shared" ref="X40:AG40" ca="1" si="13">OFFSET($O$43,X$39,,)</f>
        <v>3.1899999999999998E-2</v>
      </c>
      <c r="Y40" s="603">
        <f t="shared" ca="1" si="13"/>
        <v>3.49E-2</v>
      </c>
      <c r="Z40" s="603">
        <f t="shared" ca="1" si="13"/>
        <v>3.49E-2</v>
      </c>
      <c r="AA40" s="603">
        <f t="shared" ca="1" si="13"/>
        <v>3.7900000000000003E-2</v>
      </c>
      <c r="AB40" s="603">
        <f ca="1">OFFSET($O$43,AB$39,,)</f>
        <v>3.7900000000000003E-2</v>
      </c>
      <c r="AC40" s="603">
        <f t="shared" ca="1" si="13"/>
        <v>4.0900000000000006E-2</v>
      </c>
      <c r="AD40" s="603">
        <f t="shared" ca="1" si="13"/>
        <v>4.0900000000000006E-2</v>
      </c>
      <c r="AE40" s="603">
        <f t="shared" ca="1" si="13"/>
        <v>4.3900000000000008E-2</v>
      </c>
      <c r="AF40" s="603">
        <f t="shared" ca="1" si="13"/>
        <v>4.3900000000000008E-2</v>
      </c>
      <c r="AG40" s="603">
        <f t="shared" ca="1" si="13"/>
        <v>4.6900000000000011E-2</v>
      </c>
      <c r="AH40" s="603">
        <f t="shared" ref="AH40:AQ40" ca="1" si="14">OFFSET($O$55,AH$39,,)</f>
        <v>4.8899999999999999E-2</v>
      </c>
      <c r="AI40" s="603">
        <f t="shared" ca="1" si="14"/>
        <v>5.3899999999999997E-2</v>
      </c>
      <c r="AJ40" s="603">
        <f t="shared" ca="1" si="14"/>
        <v>5.3899999999999997E-2</v>
      </c>
      <c r="AK40" s="603">
        <f t="shared" ca="1" si="14"/>
        <v>5.8900000000000001E-2</v>
      </c>
      <c r="AL40" s="603">
        <f t="shared" ca="1" si="14"/>
        <v>5.8900000000000001E-2</v>
      </c>
      <c r="AM40" s="603">
        <f t="shared" ca="1" si="14"/>
        <v>6.3899999999999998E-2</v>
      </c>
      <c r="AN40" s="603">
        <f t="shared" ca="1" si="14"/>
        <v>6.3899999999999998E-2</v>
      </c>
      <c r="AO40" s="603">
        <f t="shared" ca="1" si="14"/>
        <v>6.8900000000000003E-2</v>
      </c>
      <c r="AP40" s="603">
        <f t="shared" ca="1" si="14"/>
        <v>6.8900000000000003E-2</v>
      </c>
      <c r="AQ40" s="603">
        <f t="shared" ca="1" si="14"/>
        <v>7.3899999999999993E-2</v>
      </c>
      <c r="AR40" s="603">
        <f t="shared" ref="AR40:BA40" ca="1" si="15">OFFSET($O$67,AR$39,,)</f>
        <v>5.79E-2</v>
      </c>
      <c r="AS40" s="603">
        <f t="shared" ca="1" si="15"/>
        <v>6.2899999999999998E-2</v>
      </c>
      <c r="AT40" s="603">
        <f t="shared" ca="1" si="15"/>
        <v>6.2899999999999998E-2</v>
      </c>
      <c r="AU40" s="603">
        <f t="shared" ca="1" si="15"/>
        <v>6.7900000000000002E-2</v>
      </c>
      <c r="AV40" s="603">
        <f t="shared" ca="1" si="15"/>
        <v>6.7900000000000002E-2</v>
      </c>
      <c r="AW40" s="603">
        <f t="shared" ca="1" si="15"/>
        <v>7.2899999999999993E-2</v>
      </c>
      <c r="AX40" s="603">
        <f t="shared" ca="1" si="15"/>
        <v>7.2899999999999993E-2</v>
      </c>
      <c r="AY40" s="603">
        <f t="shared" ca="1" si="15"/>
        <v>7.7899999999999997E-2</v>
      </c>
      <c r="AZ40" s="603">
        <f t="shared" ca="1" si="15"/>
        <v>7.7899999999999997E-2</v>
      </c>
      <c r="BA40" s="603">
        <f t="shared" ca="1" si="15"/>
        <v>8.2900000000000001E-2</v>
      </c>
      <c r="BB40" s="603">
        <f t="shared" ref="BB40:BK40" ca="1" si="16">OFFSET($O$82,BB$39,,)</f>
        <v>4.2900000000000001E-2</v>
      </c>
      <c r="BC40" s="603">
        <f t="shared" ca="1" si="16"/>
        <v>4.5900000000000003E-2</v>
      </c>
      <c r="BD40" s="603">
        <f t="shared" ca="1" si="16"/>
        <v>4.5900000000000003E-2</v>
      </c>
      <c r="BE40" s="603">
        <f t="shared" ca="1" si="16"/>
        <v>4.8900000000000006E-2</v>
      </c>
      <c r="BF40" s="603">
        <f t="shared" ca="1" si="16"/>
        <v>4.8900000000000006E-2</v>
      </c>
      <c r="BG40" s="603">
        <f t="shared" ca="1" si="16"/>
        <v>5.1900000000000009E-2</v>
      </c>
      <c r="BH40" s="603">
        <f t="shared" ca="1" si="16"/>
        <v>5.1900000000000009E-2</v>
      </c>
      <c r="BI40" s="603">
        <f t="shared" ca="1" si="16"/>
        <v>5.4900000000000011E-2</v>
      </c>
      <c r="BJ40" s="603">
        <f t="shared" ca="1" si="16"/>
        <v>5.4900000000000011E-2</v>
      </c>
      <c r="BK40" s="603">
        <f t="shared" ca="1" si="16"/>
        <v>5.7900000000000014E-2</v>
      </c>
      <c r="BL40" s="603">
        <f t="shared" ref="BL40:BU40" ca="1" si="17">OFFSET($O$94,BL$39,,)</f>
        <v>6.6400000000000001E-2</v>
      </c>
      <c r="BM40" s="603">
        <f t="shared" ca="1" si="17"/>
        <v>7.1399999999999991E-2</v>
      </c>
      <c r="BN40" s="603">
        <f t="shared" ca="1" si="17"/>
        <v>7.1399999999999991E-2</v>
      </c>
      <c r="BO40" s="603">
        <f t="shared" ca="1" si="17"/>
        <v>7.6399999999999996E-2</v>
      </c>
      <c r="BP40" s="603">
        <f t="shared" ca="1" si="17"/>
        <v>7.6399999999999996E-2</v>
      </c>
      <c r="BQ40" s="603">
        <f t="shared" ca="1" si="17"/>
        <v>8.14E-2</v>
      </c>
      <c r="BR40" s="603">
        <f t="shared" ca="1" si="17"/>
        <v>8.14E-2</v>
      </c>
      <c r="BS40" s="603">
        <f t="shared" ca="1" si="17"/>
        <v>8.6400000000000005E-2</v>
      </c>
      <c r="BT40" s="603">
        <f t="shared" ca="1" si="17"/>
        <v>8.6400000000000005E-2</v>
      </c>
      <c r="BU40" s="603">
        <f t="shared" ca="1" si="17"/>
        <v>9.1399999999999995E-2</v>
      </c>
      <c r="BV40" s="603">
        <f t="shared" ref="BV40:CE40" ca="1" si="18">OFFSET($O$106,BV$39,,)</f>
        <v>7.5399999999999995E-2</v>
      </c>
      <c r="BW40" s="603">
        <f t="shared" ca="1" si="18"/>
        <v>8.0399999999999999E-2</v>
      </c>
      <c r="BX40" s="603">
        <f t="shared" ca="1" si="18"/>
        <v>8.0399999999999999E-2</v>
      </c>
      <c r="BY40" s="603">
        <f t="shared" ca="1" si="18"/>
        <v>8.5400000000000004E-2</v>
      </c>
      <c r="BZ40" s="603">
        <f t="shared" ca="1" si="18"/>
        <v>8.5400000000000004E-2</v>
      </c>
      <c r="CA40" s="603">
        <f t="shared" ca="1" si="18"/>
        <v>9.0399999999999994E-2</v>
      </c>
      <c r="CB40" s="603">
        <f t="shared" ca="1" si="18"/>
        <v>9.0399999999999994E-2</v>
      </c>
      <c r="CC40" s="603">
        <f t="shared" ca="1" si="18"/>
        <v>9.5399999999999999E-2</v>
      </c>
      <c r="CD40" s="603">
        <f t="shared" ca="1" si="18"/>
        <v>9.5399999999999999E-2</v>
      </c>
      <c r="CE40" s="603">
        <f t="shared" ca="1" si="18"/>
        <v>0.1004</v>
      </c>
      <c r="CF40" s="603">
        <f t="shared" ref="CF40:CO40" ca="1" si="19">OFFSET($O$123,CF$39,,)</f>
        <v>5.1900000000000002E-2</v>
      </c>
      <c r="CG40" s="603">
        <f t="shared" ca="1" si="19"/>
        <v>5.4900000000000004E-2</v>
      </c>
      <c r="CH40" s="603">
        <f t="shared" ca="1" si="19"/>
        <v>5.4900000000000004E-2</v>
      </c>
      <c r="CI40" s="603">
        <f t="shared" ca="1" si="19"/>
        <v>5.7900000000000007E-2</v>
      </c>
      <c r="CJ40" s="603">
        <f t="shared" ca="1" si="19"/>
        <v>5.7900000000000007E-2</v>
      </c>
      <c r="CK40" s="603">
        <f t="shared" ca="1" si="19"/>
        <v>6.090000000000001E-2</v>
      </c>
      <c r="CL40" s="603">
        <f t="shared" ca="1" si="19"/>
        <v>6.090000000000001E-2</v>
      </c>
      <c r="CM40" s="603">
        <f t="shared" ca="1" si="19"/>
        <v>6.3900000000000012E-2</v>
      </c>
      <c r="CN40" s="603">
        <f t="shared" ca="1" si="19"/>
        <v>6.3900000000000012E-2</v>
      </c>
      <c r="CO40" s="603">
        <f t="shared" ca="1" si="19"/>
        <v>6.6900000000000015E-2</v>
      </c>
      <c r="CP40" s="603">
        <f t="shared" ref="CP40:CY40" ca="1" si="20">OFFSET($O$135,CP$39,,)</f>
        <v>7.8899999999999998E-2</v>
      </c>
      <c r="CQ40" s="603">
        <f t="shared" ca="1" si="20"/>
        <v>8.3900000000000002E-2</v>
      </c>
      <c r="CR40" s="603">
        <f t="shared" ca="1" si="20"/>
        <v>8.3900000000000002E-2</v>
      </c>
      <c r="CS40" s="603">
        <f t="shared" ca="1" si="20"/>
        <v>8.8900000000000007E-2</v>
      </c>
      <c r="CT40" s="603">
        <f t="shared" ca="1" si="20"/>
        <v>8.8900000000000007E-2</v>
      </c>
      <c r="CU40" s="603">
        <f t="shared" ca="1" si="20"/>
        <v>9.3899999999999997E-2</v>
      </c>
      <c r="CV40" s="603">
        <f t="shared" ca="1" si="20"/>
        <v>9.3899999999999997E-2</v>
      </c>
      <c r="CW40" s="603">
        <f t="shared" ca="1" si="20"/>
        <v>9.8900000000000002E-2</v>
      </c>
      <c r="CX40" s="603">
        <f t="shared" ca="1" si="20"/>
        <v>9.8900000000000002E-2</v>
      </c>
      <c r="CY40" s="603">
        <f t="shared" ca="1" si="20"/>
        <v>0.10389999999999999</v>
      </c>
      <c r="CZ40" s="603">
        <f t="shared" ref="CZ40:DI40" ca="1" si="21">OFFSET($O$147,CZ$39,,)</f>
        <v>8.7900000000000006E-2</v>
      </c>
      <c r="DA40" s="603">
        <f t="shared" ca="1" si="21"/>
        <v>9.2899999999999996E-2</v>
      </c>
      <c r="DB40" s="603">
        <f t="shared" ca="1" si="21"/>
        <v>9.2899999999999996E-2</v>
      </c>
      <c r="DC40" s="603">
        <f t="shared" ca="1" si="21"/>
        <v>9.7900000000000001E-2</v>
      </c>
      <c r="DD40" s="603">
        <f t="shared" ca="1" si="21"/>
        <v>9.7900000000000001E-2</v>
      </c>
      <c r="DE40" s="603">
        <f t="shared" ca="1" si="21"/>
        <v>0.10289999999999999</v>
      </c>
      <c r="DF40" s="603">
        <f t="shared" ca="1" si="21"/>
        <v>0.10289999999999999</v>
      </c>
      <c r="DG40" s="603">
        <f t="shared" ca="1" si="21"/>
        <v>0.1079</v>
      </c>
      <c r="DH40" s="603">
        <f t="shared" ca="1" si="21"/>
        <v>0.1079</v>
      </c>
      <c r="DI40" s="603">
        <f t="shared" ca="1" si="21"/>
        <v>0.1129</v>
      </c>
      <c r="DJ40" s="603">
        <f t="shared" ref="DJ40:DS40" ca="1" si="22">OFFSET($O$162,DJ$39,,)</f>
        <v>6.2899999999999998E-2</v>
      </c>
      <c r="DK40" s="603">
        <f t="shared" ca="1" si="22"/>
        <v>6.59E-2</v>
      </c>
      <c r="DL40" s="603">
        <f t="shared" ca="1" si="22"/>
        <v>6.59E-2</v>
      </c>
      <c r="DM40" s="603">
        <f t="shared" ca="1" si="22"/>
        <v>6.8900000000000003E-2</v>
      </c>
      <c r="DN40" s="603">
        <f t="shared" ca="1" si="22"/>
        <v>6.8900000000000003E-2</v>
      </c>
      <c r="DO40" s="603">
        <f t="shared" ca="1" si="22"/>
        <v>7.1900000000000006E-2</v>
      </c>
      <c r="DP40" s="603">
        <f t="shared" ca="1" si="22"/>
        <v>7.1900000000000006E-2</v>
      </c>
      <c r="DQ40" s="603">
        <f t="shared" ca="1" si="22"/>
        <v>7.4900000000000008E-2</v>
      </c>
      <c r="DR40" s="603">
        <f t="shared" ca="1" si="22"/>
        <v>7.4900000000000008E-2</v>
      </c>
      <c r="DS40" s="603">
        <f t="shared" ca="1" si="22"/>
        <v>7.7900000000000011E-2</v>
      </c>
      <c r="DT40" s="603">
        <f t="shared" ref="DT40:EC40" ca="1" si="23">OFFSET($O$174,DT$39,,)</f>
        <v>9.64E-2</v>
      </c>
      <c r="DU40" s="603">
        <f t="shared" ca="1" si="23"/>
        <v>0.10139999999999999</v>
      </c>
      <c r="DV40" s="603">
        <f t="shared" ca="1" si="23"/>
        <v>0.10139999999999999</v>
      </c>
      <c r="DW40" s="603">
        <f t="shared" ca="1" si="23"/>
        <v>0.10639999999999999</v>
      </c>
      <c r="DX40" s="603">
        <f t="shared" ca="1" si="23"/>
        <v>0.10639999999999999</v>
      </c>
      <c r="DY40" s="603">
        <f t="shared" ca="1" si="23"/>
        <v>0.1114</v>
      </c>
      <c r="DZ40" s="603">
        <f t="shared" ca="1" si="23"/>
        <v>0.1114</v>
      </c>
      <c r="EA40" s="603">
        <f t="shared" ca="1" si="23"/>
        <v>0.1164</v>
      </c>
      <c r="EB40" s="603">
        <f t="shared" ca="1" si="23"/>
        <v>0.1164</v>
      </c>
      <c r="EC40" s="603">
        <f t="shared" ca="1" si="23"/>
        <v>0.12139999999999999</v>
      </c>
      <c r="ED40" s="603">
        <f t="shared" ref="ED40:EM40" ca="1" si="24">OFFSET($O$186,ED$39,,)</f>
        <v>0.10539999999999999</v>
      </c>
      <c r="EE40" s="603">
        <f t="shared" ca="1" si="24"/>
        <v>0.1104</v>
      </c>
      <c r="EF40" s="603">
        <f t="shared" ca="1" si="24"/>
        <v>0.1104</v>
      </c>
      <c r="EG40" s="603">
        <f t="shared" ca="1" si="24"/>
        <v>0.1154</v>
      </c>
      <c r="EH40" s="603">
        <f t="shared" ca="1" si="24"/>
        <v>0.1154</v>
      </c>
      <c r="EI40" s="603">
        <f t="shared" ca="1" si="24"/>
        <v>0.12039999999999999</v>
      </c>
      <c r="EJ40" s="603">
        <f t="shared" ca="1" si="24"/>
        <v>0.12039999999999999</v>
      </c>
      <c r="EK40" s="603">
        <f t="shared" ca="1" si="24"/>
        <v>0.12540000000000001</v>
      </c>
      <c r="EL40" s="603">
        <f t="shared" ca="1" si="24"/>
        <v>0.12540000000000001</v>
      </c>
      <c r="EM40" s="603">
        <f t="shared" ca="1" si="24"/>
        <v>0.13040000000000002</v>
      </c>
    </row>
    <row r="41" spans="1:143" ht="30.75" customHeight="1" x14ac:dyDescent="0.2">
      <c r="D41" s="597" t="s">
        <v>23</v>
      </c>
      <c r="E41" s="606">
        <v>43565</v>
      </c>
      <c r="F41" s="606">
        <v>43655</v>
      </c>
      <c r="G41" s="19"/>
      <c r="H41" s="1122"/>
      <c r="I41" s="1122"/>
      <c r="J41" s="1122"/>
      <c r="K41" s="1122"/>
      <c r="L41" s="1120"/>
      <c r="M41" s="886" t="s">
        <v>844</v>
      </c>
      <c r="N41" s="22" t="s">
        <v>1173</v>
      </c>
      <c r="O41" s="1120"/>
      <c r="P41" s="1124" t="s">
        <v>28</v>
      </c>
      <c r="Q41" s="1126" t="s">
        <v>28</v>
      </c>
      <c r="R41" s="1135"/>
      <c r="W41" s="597"/>
      <c r="X41" s="1097" t="s">
        <v>1040</v>
      </c>
      <c r="Y41" s="1098"/>
      <c r="Z41" s="1098"/>
      <c r="AA41" s="1098"/>
      <c r="AB41" s="1098"/>
      <c r="AC41" s="1098"/>
      <c r="AD41" s="1098"/>
      <c r="AE41" s="1098"/>
      <c r="AF41" s="1098"/>
      <c r="AG41" s="1099"/>
      <c r="AH41" s="1097" t="s">
        <v>1043</v>
      </c>
      <c r="AI41" s="1098"/>
      <c r="AJ41" s="1098"/>
      <c r="AK41" s="1098"/>
      <c r="AL41" s="1098"/>
      <c r="AM41" s="1098"/>
      <c r="AN41" s="1098"/>
      <c r="AO41" s="1098"/>
      <c r="AP41" s="1098"/>
      <c r="AQ41" s="1099"/>
      <c r="AR41" s="1097" t="s">
        <v>1044</v>
      </c>
      <c r="AS41" s="1098"/>
      <c r="AT41" s="1098"/>
      <c r="AU41" s="1098"/>
      <c r="AV41" s="1098"/>
      <c r="AW41" s="1098"/>
      <c r="AX41" s="1098"/>
      <c r="AY41" s="1098"/>
      <c r="AZ41" s="1098"/>
      <c r="BA41" s="1099"/>
      <c r="BB41" s="1097" t="s">
        <v>1045</v>
      </c>
      <c r="BC41" s="1098"/>
      <c r="BD41" s="1098"/>
      <c r="BE41" s="1098"/>
      <c r="BF41" s="1098"/>
      <c r="BG41" s="1098"/>
      <c r="BH41" s="1098"/>
      <c r="BI41" s="1098"/>
      <c r="BJ41" s="1098"/>
      <c r="BK41" s="1099"/>
      <c r="BL41" s="1097" t="s">
        <v>1046</v>
      </c>
      <c r="BM41" s="1098"/>
      <c r="BN41" s="1098"/>
      <c r="BO41" s="1098"/>
      <c r="BP41" s="1098"/>
      <c r="BQ41" s="1098"/>
      <c r="BR41" s="1098"/>
      <c r="BS41" s="1098"/>
      <c r="BT41" s="1098"/>
      <c r="BU41" s="1099"/>
      <c r="BV41" s="1097" t="s">
        <v>1047</v>
      </c>
      <c r="BW41" s="1098"/>
      <c r="BX41" s="1098"/>
      <c r="BY41" s="1098"/>
      <c r="BZ41" s="1098"/>
      <c r="CA41" s="1098"/>
      <c r="CB41" s="1098"/>
      <c r="CC41" s="1098"/>
      <c r="CD41" s="1098"/>
      <c r="CE41" s="1099"/>
      <c r="CF41" s="1097" t="s">
        <v>1049</v>
      </c>
      <c r="CG41" s="1098"/>
      <c r="CH41" s="1098"/>
      <c r="CI41" s="1098"/>
      <c r="CJ41" s="1098"/>
      <c r="CK41" s="1098"/>
      <c r="CL41" s="1098"/>
      <c r="CM41" s="1098"/>
      <c r="CN41" s="1098"/>
      <c r="CO41" s="1099"/>
      <c r="CP41" s="1097" t="s">
        <v>1050</v>
      </c>
      <c r="CQ41" s="1098"/>
      <c r="CR41" s="1098"/>
      <c r="CS41" s="1098"/>
      <c r="CT41" s="1098"/>
      <c r="CU41" s="1098"/>
      <c r="CV41" s="1098"/>
      <c r="CW41" s="1098"/>
      <c r="CX41" s="1098"/>
      <c r="CY41" s="1099"/>
      <c r="CZ41" s="1097" t="s">
        <v>1051</v>
      </c>
      <c r="DA41" s="1098"/>
      <c r="DB41" s="1098"/>
      <c r="DC41" s="1098"/>
      <c r="DD41" s="1098"/>
      <c r="DE41" s="1098"/>
      <c r="DF41" s="1098"/>
      <c r="DG41" s="1098"/>
      <c r="DH41" s="1098"/>
      <c r="DI41" s="1099"/>
      <c r="DJ41" s="1097" t="s">
        <v>1052</v>
      </c>
      <c r="DK41" s="1098"/>
      <c r="DL41" s="1098"/>
      <c r="DM41" s="1098"/>
      <c r="DN41" s="1098"/>
      <c r="DO41" s="1098"/>
      <c r="DP41" s="1098"/>
      <c r="DQ41" s="1098"/>
      <c r="DR41" s="1098"/>
      <c r="DS41" s="1099"/>
      <c r="DT41" s="1097" t="s">
        <v>1053</v>
      </c>
      <c r="DU41" s="1098"/>
      <c r="DV41" s="1098"/>
      <c r="DW41" s="1098"/>
      <c r="DX41" s="1098"/>
      <c r="DY41" s="1098"/>
      <c r="DZ41" s="1098"/>
      <c r="EA41" s="1098"/>
      <c r="EB41" s="1098"/>
      <c r="EC41" s="1099"/>
      <c r="ED41" s="1097" t="s">
        <v>1054</v>
      </c>
      <c r="EE41" s="1098"/>
      <c r="EF41" s="1098"/>
      <c r="EG41" s="1098"/>
      <c r="EH41" s="1098"/>
      <c r="EI41" s="1098"/>
      <c r="EJ41" s="1098"/>
      <c r="EK41" s="1098"/>
      <c r="EL41" s="1098"/>
      <c r="EM41" s="1099"/>
    </row>
    <row r="42" spans="1:143" x14ac:dyDescent="0.2">
      <c r="D42" s="597" t="s">
        <v>27</v>
      </c>
      <c r="E42" s="607">
        <v>1.9E-3</v>
      </c>
      <c r="F42" s="597"/>
      <c r="P42" s="401"/>
      <c r="Q42" s="870"/>
      <c r="W42" s="604" t="s">
        <v>1041</v>
      </c>
      <c r="X42" s="605">
        <f t="shared" ref="X42:BC42" ca="1" si="25">POWER(IRR(X43:X283,0.001)+1,12)-1</f>
        <v>3.5422646608655572E-2</v>
      </c>
      <c r="Y42" s="605">
        <f t="shared" ca="1" si="25"/>
        <v>3.8597217885087298E-2</v>
      </c>
      <c r="Z42" s="605">
        <f t="shared" ca="1" si="25"/>
        <v>3.8597217885087298E-2</v>
      </c>
      <c r="AA42" s="605">
        <f t="shared" ca="1" si="25"/>
        <v>4.1781251839694056E-2</v>
      </c>
      <c r="AB42" s="605">
        <f t="shared" ca="1" si="25"/>
        <v>4.1781251839694056E-2</v>
      </c>
      <c r="AC42" s="605">
        <f t="shared" ca="1" si="25"/>
        <v>4.497477949786699E-2</v>
      </c>
      <c r="AD42" s="605">
        <f t="shared" ca="1" si="25"/>
        <v>4.497477949786699E-2</v>
      </c>
      <c r="AE42" s="605">
        <f t="shared" ca="1" si="25"/>
        <v>4.8177831774022906E-2</v>
      </c>
      <c r="AF42" s="605">
        <f t="shared" ca="1" si="25"/>
        <v>4.8177831774022906E-2</v>
      </c>
      <c r="AG42" s="605">
        <f t="shared" ca="1" si="25"/>
        <v>5.1390439462091875E-2</v>
      </c>
      <c r="AH42" s="605">
        <f t="shared" ca="1" si="25"/>
        <v>5.353750163140969E-2</v>
      </c>
      <c r="AI42" s="605">
        <f t="shared" ca="1" si="25"/>
        <v>5.8923855991295238E-2</v>
      </c>
      <c r="AJ42" s="605">
        <f t="shared" ca="1" si="25"/>
        <v>5.8923855991295238E-2</v>
      </c>
      <c r="AK42" s="605">
        <f t="shared" ca="1" si="25"/>
        <v>6.4337035482497473E-2</v>
      </c>
      <c r="AL42" s="605">
        <f t="shared" ca="1" si="25"/>
        <v>6.4337035482497473E-2</v>
      </c>
      <c r="AM42" s="605">
        <f t="shared" ca="1" si="25"/>
        <v>6.9777179507662046E-2</v>
      </c>
      <c r="AN42" s="605">
        <f t="shared" ca="1" si="25"/>
        <v>6.9777179507662046E-2</v>
      </c>
      <c r="AO42" s="605">
        <f t="shared" ca="1" si="25"/>
        <v>7.524442613979665E-2</v>
      </c>
      <c r="AP42" s="605">
        <f t="shared" ca="1" si="25"/>
        <v>7.524442613979665E-2</v>
      </c>
      <c r="AQ42" s="605">
        <f t="shared" ca="1" si="25"/>
        <v>8.0738912026214082E-2</v>
      </c>
      <c r="AR42" s="605">
        <f t="shared" ca="1" si="25"/>
        <v>6.3252246863913619E-2</v>
      </c>
      <c r="AS42" s="605">
        <f t="shared" ca="1" si="25"/>
        <v>6.8686986892464885E-2</v>
      </c>
      <c r="AT42" s="605">
        <f t="shared" ca="1" si="25"/>
        <v>6.8686986892464885E-2</v>
      </c>
      <c r="AU42" s="605">
        <f t="shared" ca="1" si="25"/>
        <v>7.4148802024477156E-2</v>
      </c>
      <c r="AV42" s="605">
        <f t="shared" ca="1" si="25"/>
        <v>7.4148802024477156E-2</v>
      </c>
      <c r="AW42" s="605">
        <f t="shared" ca="1" si="25"/>
        <v>7.9637829199703525E-2</v>
      </c>
      <c r="AX42" s="605">
        <f t="shared" ca="1" si="25"/>
        <v>7.9637829199703525E-2</v>
      </c>
      <c r="AY42" s="605">
        <f t="shared" ca="1" si="25"/>
        <v>8.5154203861313338E-2</v>
      </c>
      <c r="AZ42" s="605">
        <f t="shared" ca="1" si="25"/>
        <v>8.5154203861313338E-2</v>
      </c>
      <c r="BA42" s="605">
        <f t="shared" ca="1" si="25"/>
        <v>9.0698059875357062E-2</v>
      </c>
      <c r="BB42" s="605">
        <f t="shared" ca="1" si="25"/>
        <v>4.7109087487641865E-2</v>
      </c>
      <c r="BC42" s="605">
        <f t="shared" ca="1" si="25"/>
        <v>5.0318506624679182E-2</v>
      </c>
      <c r="BD42" s="605">
        <f t="shared" ref="BD42:CI42" ca="1" si="26">POWER(IRR(BD43:BD283,0.001)+1,12)-1</f>
        <v>5.0318506624679182E-2</v>
      </c>
      <c r="BE42" s="605">
        <f t="shared" ca="1" si="26"/>
        <v>5.3537501631412576E-2</v>
      </c>
      <c r="BF42" s="605">
        <f t="shared" ca="1" si="26"/>
        <v>5.3537501631412576E-2</v>
      </c>
      <c r="BG42" s="605">
        <f t="shared" ca="1" si="26"/>
        <v>5.6766103080489572E-2</v>
      </c>
      <c r="BH42" s="605">
        <f t="shared" ca="1" si="26"/>
        <v>5.6766103080489572E-2</v>
      </c>
      <c r="BI42" s="605">
        <f t="shared" ca="1" si="26"/>
        <v>6.0004341399815919E-2</v>
      </c>
      <c r="BJ42" s="605">
        <f t="shared" ca="1" si="26"/>
        <v>6.0004341399815919E-2</v>
      </c>
      <c r="BK42" s="605">
        <f t="shared" ca="1" si="26"/>
        <v>6.3252246863913619E-2</v>
      </c>
      <c r="BL42" s="605">
        <f t="shared" ca="1" si="26"/>
        <v>7.2507406422916532E-2</v>
      </c>
      <c r="BM42" s="605">
        <f t="shared" ca="1" si="26"/>
        <v>7.7988255693911546E-2</v>
      </c>
      <c r="BN42" s="605">
        <f t="shared" ca="1" si="26"/>
        <v>7.7988255693911546E-2</v>
      </c>
      <c r="BO42" s="605">
        <f t="shared" ca="1" si="26"/>
        <v>8.3496411980456209E-2</v>
      </c>
      <c r="BP42" s="605">
        <f t="shared" ca="1" si="26"/>
        <v>8.3496411980456209E-2</v>
      </c>
      <c r="BQ42" s="605">
        <f t="shared" ca="1" si="26"/>
        <v>8.9032009629622211E-2</v>
      </c>
      <c r="BR42" s="605">
        <f t="shared" ca="1" si="26"/>
        <v>8.9032009629622211E-2</v>
      </c>
      <c r="BS42" s="605">
        <f t="shared" ca="1" si="26"/>
        <v>9.4595181360719094E-2</v>
      </c>
      <c r="BT42" s="605">
        <f t="shared" ca="1" si="26"/>
        <v>9.4595181360719094E-2</v>
      </c>
      <c r="BU42" s="605">
        <f t="shared" ca="1" si="26"/>
        <v>0.10018605820158633</v>
      </c>
      <c r="BV42" s="605">
        <f t="shared" ca="1" si="26"/>
        <v>8.2392589690241325E-2</v>
      </c>
      <c r="BW42" s="605">
        <f t="shared" ca="1" si="26"/>
        <v>8.7922688396267379E-2</v>
      </c>
      <c r="BX42" s="605">
        <f t="shared" ca="1" si="26"/>
        <v>8.7922688396267379E-2</v>
      </c>
      <c r="BY42" s="605">
        <f t="shared" ca="1" si="26"/>
        <v>9.3480334773789586E-2</v>
      </c>
      <c r="BZ42" s="605">
        <f t="shared" ca="1" si="26"/>
        <v>9.3480334773789586E-2</v>
      </c>
      <c r="CA42" s="605">
        <f t="shared" ca="1" si="26"/>
        <v>9.9065660193535798E-2</v>
      </c>
      <c r="CB42" s="605">
        <f t="shared" ca="1" si="26"/>
        <v>9.9065660193535798E-2</v>
      </c>
      <c r="CC42" s="605">
        <f t="shared" ca="1" si="26"/>
        <v>0.10467879429151949</v>
      </c>
      <c r="CD42" s="605">
        <f t="shared" ca="1" si="26"/>
        <v>0.10467879429151949</v>
      </c>
      <c r="CE42" s="605">
        <f t="shared" ca="1" si="26"/>
        <v>0.110319864925013</v>
      </c>
      <c r="CF42" s="605">
        <f t="shared" ca="1" si="26"/>
        <v>5.6766103080489572E-2</v>
      </c>
      <c r="CG42" s="605">
        <f t="shared" ca="1" si="26"/>
        <v>6.0004341399815919E-2</v>
      </c>
      <c r="CH42" s="605">
        <f t="shared" ca="1" si="26"/>
        <v>6.0004341399815919E-2</v>
      </c>
      <c r="CI42" s="605">
        <f t="shared" ca="1" si="26"/>
        <v>6.3252246863913619E-2</v>
      </c>
      <c r="CJ42" s="605">
        <f t="shared" ref="CJ42:DO42" ca="1" si="27">POWER(IRR(CJ43:CJ283,0.001)+1,12)-1</f>
        <v>6.3252246863913619E-2</v>
      </c>
      <c r="CK42" s="605">
        <f t="shared" ca="1" si="27"/>
        <v>6.6509849585549841E-2</v>
      </c>
      <c r="CL42" s="605">
        <f t="shared" ca="1" si="27"/>
        <v>6.6509849585549841E-2</v>
      </c>
      <c r="CM42" s="605">
        <f t="shared" ca="1" si="27"/>
        <v>6.9777179507662046E-2</v>
      </c>
      <c r="CN42" s="605">
        <f t="shared" ca="1" si="27"/>
        <v>6.9777179507662046E-2</v>
      </c>
      <c r="CO42" s="605">
        <f t="shared" ca="1" si="27"/>
        <v>7.3054266395680356E-2</v>
      </c>
      <c r="CP42" s="605">
        <f t="shared" ca="1" si="27"/>
        <v>8.6260772300803534E-2</v>
      </c>
      <c r="CQ42" s="605">
        <f t="shared" ca="1" si="27"/>
        <v>9.1810140505371951E-2</v>
      </c>
      <c r="CR42" s="605">
        <f t="shared" ca="1" si="27"/>
        <v>9.1810140505371951E-2</v>
      </c>
      <c r="CS42" s="605">
        <f t="shared" ca="1" si="27"/>
        <v>9.7387148520784228E-2</v>
      </c>
      <c r="CT42" s="605">
        <f t="shared" ca="1" si="27"/>
        <v>9.7387148520784228E-2</v>
      </c>
      <c r="CU42" s="605">
        <f t="shared" ca="1" si="27"/>
        <v>0.1029919265086201</v>
      </c>
      <c r="CV42" s="605">
        <f t="shared" ca="1" si="27"/>
        <v>0.1029919265086201</v>
      </c>
      <c r="CW42" s="605">
        <f t="shared" ca="1" si="27"/>
        <v>0.10862460286370901</v>
      </c>
      <c r="CX42" s="605">
        <f t="shared" ca="1" si="27"/>
        <v>0.10862460286370901</v>
      </c>
      <c r="CY42" s="605">
        <f t="shared" ca="1" si="27"/>
        <v>0.11428530417816885</v>
      </c>
      <c r="CZ42" s="605">
        <f t="shared" ca="1" si="27"/>
        <v>9.6269529459903413E-2</v>
      </c>
      <c r="DA42" s="605">
        <f t="shared" ca="1" si="27"/>
        <v>0.10186874312454308</v>
      </c>
      <c r="DB42" s="605">
        <f t="shared" ca="1" si="27"/>
        <v>0.10186874312454308</v>
      </c>
      <c r="DC42" s="605">
        <f t="shared" ca="1" si="27"/>
        <v>0.10749582962069715</v>
      </c>
      <c r="DD42" s="605">
        <f t="shared" ca="1" si="27"/>
        <v>0.10749582962069715</v>
      </c>
      <c r="DE42" s="605">
        <f t="shared" ca="1" si="27"/>
        <v>0.11315091590335657</v>
      </c>
      <c r="DF42" s="605">
        <f t="shared" ca="1" si="27"/>
        <v>0.11315091590335657</v>
      </c>
      <c r="DG42" s="605">
        <f t="shared" ca="1" si="27"/>
        <v>0.11883412710439423</v>
      </c>
      <c r="DH42" s="605">
        <f t="shared" ca="1" si="27"/>
        <v>0.11883412710439423</v>
      </c>
      <c r="DI42" s="605">
        <f t="shared" ca="1" si="27"/>
        <v>0.12454558651781089</v>
      </c>
      <c r="DJ42" s="605">
        <f t="shared" ca="1" si="27"/>
        <v>6.8686986892464885E-2</v>
      </c>
      <c r="DK42" s="605">
        <f t="shared" ca="1" si="27"/>
        <v>7.1960818162509321E-2</v>
      </c>
      <c r="DL42" s="605">
        <f t="shared" ca="1" si="27"/>
        <v>7.1960818162509321E-2</v>
      </c>
      <c r="DM42" s="605">
        <f t="shared" ca="1" si="27"/>
        <v>7.524442613979665E-2</v>
      </c>
      <c r="DN42" s="605">
        <f t="shared" ca="1" si="27"/>
        <v>7.524442613979665E-2</v>
      </c>
      <c r="DO42" s="605">
        <f t="shared" ca="1" si="27"/>
        <v>7.8537840277702164E-2</v>
      </c>
      <c r="DP42" s="605">
        <f t="shared" ref="DP42:EM42" ca="1" si="28">POWER(IRR(DP43:DP283,0.001)+1,12)-1</f>
        <v>7.8537840277702164E-2</v>
      </c>
      <c r="DQ42" s="605">
        <f t="shared" ca="1" si="28"/>
        <v>8.1841089833349701E-2</v>
      </c>
      <c r="DR42" s="605">
        <f t="shared" ca="1" si="28"/>
        <v>8.1841089833349701E-2</v>
      </c>
      <c r="DS42" s="605">
        <f t="shared" ca="1" si="28"/>
        <v>8.5154203861313338E-2</v>
      </c>
      <c r="DT42" s="605">
        <f t="shared" ca="1" si="28"/>
        <v>0.10580476943565476</v>
      </c>
      <c r="DU42" s="605">
        <f t="shared" ca="1" si="28"/>
        <v>0.11145144256017248</v>
      </c>
      <c r="DV42" s="605">
        <f t="shared" ca="1" si="28"/>
        <v>0.11145144256017248</v>
      </c>
      <c r="DW42" s="605">
        <f t="shared" ca="1" si="28"/>
        <v>0.11712620325604428</v>
      </c>
      <c r="DX42" s="605">
        <f t="shared" ca="1" si="28"/>
        <v>0.11712620325604428</v>
      </c>
      <c r="DY42" s="605">
        <f t="shared" ca="1" si="28"/>
        <v>0.12282917536946392</v>
      </c>
      <c r="DZ42" s="605">
        <f t="shared" ca="1" si="28"/>
        <v>0.12282917536946392</v>
      </c>
      <c r="EA42" s="605">
        <f t="shared" ca="1" si="28"/>
        <v>0.12856048090555716</v>
      </c>
      <c r="EB42" s="605">
        <f t="shared" ca="1" si="28"/>
        <v>0.12856048090555716</v>
      </c>
      <c r="EC42" s="605">
        <f t="shared" ca="1" si="28"/>
        <v>0.13432024003395449</v>
      </c>
      <c r="ED42" s="605">
        <f t="shared" ca="1" si="28"/>
        <v>0.11598899814003505</v>
      </c>
      <c r="EE42" s="605">
        <f t="shared" ca="1" si="28"/>
        <v>0.12168631815062825</v>
      </c>
      <c r="EF42" s="605">
        <f t="shared" ca="1" si="28"/>
        <v>0.12168631815062825</v>
      </c>
      <c r="EG42" s="605">
        <f t="shared" ca="1" si="28"/>
        <v>0.12741194733005634</v>
      </c>
      <c r="EH42" s="605">
        <f t="shared" ca="1" si="28"/>
        <v>0.12741194733005634</v>
      </c>
      <c r="EI42" s="605">
        <f t="shared" ca="1" si="28"/>
        <v>0.13316600621403296</v>
      </c>
      <c r="EJ42" s="605">
        <f t="shared" ca="1" si="28"/>
        <v>0.13316600621403296</v>
      </c>
      <c r="EK42" s="605">
        <f t="shared" ca="1" si="28"/>
        <v>0.13894861351579579</v>
      </c>
      <c r="EL42" s="605">
        <f t="shared" ca="1" si="28"/>
        <v>0.13894861351579579</v>
      </c>
      <c r="EM42" s="605">
        <f t="shared" ca="1" si="28"/>
        <v>0.14475988615290092</v>
      </c>
    </row>
    <row r="43" spans="1:143" x14ac:dyDescent="0.2">
      <c r="D43" s="597" t="s">
        <v>1146</v>
      </c>
      <c r="E43" s="607"/>
      <c r="H43" s="585" t="s">
        <v>1311</v>
      </c>
      <c r="P43" s="401"/>
      <c r="Q43" s="870"/>
      <c r="W43" s="597">
        <v>0</v>
      </c>
      <c r="X43" s="602">
        <f>-Y23+Y23*Y26+Y28+Y30+Y32</f>
        <v>-4889150</v>
      </c>
      <c r="Y43" s="600">
        <f>X43</f>
        <v>-4889150</v>
      </c>
      <c r="Z43" s="600">
        <f t="shared" ref="Z43:BA43" si="29">Y43</f>
        <v>-4889150</v>
      </c>
      <c r="AA43" s="600">
        <f t="shared" si="29"/>
        <v>-4889150</v>
      </c>
      <c r="AB43" s="600">
        <f t="shared" si="29"/>
        <v>-4889150</v>
      </c>
      <c r="AC43" s="600">
        <f t="shared" si="29"/>
        <v>-4889150</v>
      </c>
      <c r="AD43" s="600">
        <f t="shared" si="29"/>
        <v>-4889150</v>
      </c>
      <c r="AE43" s="600">
        <f t="shared" si="29"/>
        <v>-4889150</v>
      </c>
      <c r="AF43" s="600">
        <f t="shared" si="29"/>
        <v>-4889150</v>
      </c>
      <c r="AG43" s="600">
        <f t="shared" si="29"/>
        <v>-4889150</v>
      </c>
      <c r="AH43" s="600">
        <f t="shared" si="29"/>
        <v>-4889150</v>
      </c>
      <c r="AI43" s="600">
        <f t="shared" si="29"/>
        <v>-4889150</v>
      </c>
      <c r="AJ43" s="600">
        <f t="shared" si="29"/>
        <v>-4889150</v>
      </c>
      <c r="AK43" s="600">
        <f t="shared" si="29"/>
        <v>-4889150</v>
      </c>
      <c r="AL43" s="600">
        <f t="shared" si="29"/>
        <v>-4889150</v>
      </c>
      <c r="AM43" s="600">
        <f t="shared" si="29"/>
        <v>-4889150</v>
      </c>
      <c r="AN43" s="600">
        <f t="shared" si="29"/>
        <v>-4889150</v>
      </c>
      <c r="AO43" s="600">
        <f t="shared" si="29"/>
        <v>-4889150</v>
      </c>
      <c r="AP43" s="600">
        <f t="shared" si="29"/>
        <v>-4889150</v>
      </c>
      <c r="AQ43" s="600">
        <f t="shared" si="29"/>
        <v>-4889150</v>
      </c>
      <c r="AR43" s="600">
        <f t="shared" si="29"/>
        <v>-4889150</v>
      </c>
      <c r="AS43" s="600">
        <f t="shared" si="29"/>
        <v>-4889150</v>
      </c>
      <c r="AT43" s="600">
        <f t="shared" si="29"/>
        <v>-4889150</v>
      </c>
      <c r="AU43" s="600">
        <f t="shared" si="29"/>
        <v>-4889150</v>
      </c>
      <c r="AV43" s="600">
        <f t="shared" si="29"/>
        <v>-4889150</v>
      </c>
      <c r="AW43" s="600">
        <f t="shared" si="29"/>
        <v>-4889150</v>
      </c>
      <c r="AX43" s="600">
        <f t="shared" si="29"/>
        <v>-4889150</v>
      </c>
      <c r="AY43" s="600">
        <f t="shared" si="29"/>
        <v>-4889150</v>
      </c>
      <c r="AZ43" s="600">
        <f t="shared" si="29"/>
        <v>-4889150</v>
      </c>
      <c r="BA43" s="600">
        <f t="shared" si="29"/>
        <v>-4889150</v>
      </c>
      <c r="BB43" s="602">
        <f>BA43</f>
        <v>-4889150</v>
      </c>
      <c r="BC43" s="600">
        <f>BB43</f>
        <v>-4889150</v>
      </c>
      <c r="BD43" s="600">
        <f t="shared" ref="BD43:CE43" si="30">BC43</f>
        <v>-4889150</v>
      </c>
      <c r="BE43" s="600">
        <f t="shared" si="30"/>
        <v>-4889150</v>
      </c>
      <c r="BF43" s="600">
        <f t="shared" si="30"/>
        <v>-4889150</v>
      </c>
      <c r="BG43" s="600">
        <f t="shared" si="30"/>
        <v>-4889150</v>
      </c>
      <c r="BH43" s="600">
        <f t="shared" si="30"/>
        <v>-4889150</v>
      </c>
      <c r="BI43" s="600">
        <f t="shared" si="30"/>
        <v>-4889150</v>
      </c>
      <c r="BJ43" s="600">
        <f t="shared" si="30"/>
        <v>-4889150</v>
      </c>
      <c r="BK43" s="600">
        <f t="shared" si="30"/>
        <v>-4889150</v>
      </c>
      <c r="BL43" s="600">
        <f t="shared" si="30"/>
        <v>-4889150</v>
      </c>
      <c r="BM43" s="600">
        <f t="shared" si="30"/>
        <v>-4889150</v>
      </c>
      <c r="BN43" s="600">
        <f t="shared" si="30"/>
        <v>-4889150</v>
      </c>
      <c r="BO43" s="600">
        <f t="shared" si="30"/>
        <v>-4889150</v>
      </c>
      <c r="BP43" s="600">
        <f t="shared" si="30"/>
        <v>-4889150</v>
      </c>
      <c r="BQ43" s="600">
        <f t="shared" si="30"/>
        <v>-4889150</v>
      </c>
      <c r="BR43" s="600">
        <f t="shared" si="30"/>
        <v>-4889150</v>
      </c>
      <c r="BS43" s="600">
        <f t="shared" si="30"/>
        <v>-4889150</v>
      </c>
      <c r="BT43" s="600">
        <f t="shared" si="30"/>
        <v>-4889150</v>
      </c>
      <c r="BU43" s="600">
        <f t="shared" si="30"/>
        <v>-4889150</v>
      </c>
      <c r="BV43" s="600">
        <f t="shared" si="30"/>
        <v>-4889150</v>
      </c>
      <c r="BW43" s="600">
        <f t="shared" si="30"/>
        <v>-4889150</v>
      </c>
      <c r="BX43" s="600">
        <f t="shared" si="30"/>
        <v>-4889150</v>
      </c>
      <c r="BY43" s="600">
        <f t="shared" si="30"/>
        <v>-4889150</v>
      </c>
      <c r="BZ43" s="600">
        <f t="shared" si="30"/>
        <v>-4889150</v>
      </c>
      <c r="CA43" s="600">
        <f t="shared" si="30"/>
        <v>-4889150</v>
      </c>
      <c r="CB43" s="600">
        <f t="shared" si="30"/>
        <v>-4889150</v>
      </c>
      <c r="CC43" s="600">
        <f t="shared" si="30"/>
        <v>-4889150</v>
      </c>
      <c r="CD43" s="600">
        <f t="shared" si="30"/>
        <v>-4889150</v>
      </c>
      <c r="CE43" s="600">
        <f t="shared" si="30"/>
        <v>-4889150</v>
      </c>
      <c r="CF43" s="600">
        <f t="shared" ref="CF43:EM43" si="31">CE43</f>
        <v>-4889150</v>
      </c>
      <c r="CG43" s="600">
        <f t="shared" si="31"/>
        <v>-4889150</v>
      </c>
      <c r="CH43" s="600">
        <f t="shared" si="31"/>
        <v>-4889150</v>
      </c>
      <c r="CI43" s="600">
        <f t="shared" si="31"/>
        <v>-4889150</v>
      </c>
      <c r="CJ43" s="600">
        <f t="shared" si="31"/>
        <v>-4889150</v>
      </c>
      <c r="CK43" s="600">
        <f t="shared" si="31"/>
        <v>-4889150</v>
      </c>
      <c r="CL43" s="600">
        <f t="shared" si="31"/>
        <v>-4889150</v>
      </c>
      <c r="CM43" s="600">
        <f t="shared" si="31"/>
        <v>-4889150</v>
      </c>
      <c r="CN43" s="600">
        <f t="shared" si="31"/>
        <v>-4889150</v>
      </c>
      <c r="CO43" s="600">
        <f t="shared" si="31"/>
        <v>-4889150</v>
      </c>
      <c r="CP43" s="600">
        <f t="shared" si="31"/>
        <v>-4889150</v>
      </c>
      <c r="CQ43" s="600">
        <f t="shared" si="31"/>
        <v>-4889150</v>
      </c>
      <c r="CR43" s="600">
        <f t="shared" si="31"/>
        <v>-4889150</v>
      </c>
      <c r="CS43" s="600">
        <f t="shared" si="31"/>
        <v>-4889150</v>
      </c>
      <c r="CT43" s="600">
        <f t="shared" si="31"/>
        <v>-4889150</v>
      </c>
      <c r="CU43" s="600">
        <f t="shared" si="31"/>
        <v>-4889150</v>
      </c>
      <c r="CV43" s="600">
        <f t="shared" si="31"/>
        <v>-4889150</v>
      </c>
      <c r="CW43" s="600">
        <f t="shared" si="31"/>
        <v>-4889150</v>
      </c>
      <c r="CX43" s="600">
        <f t="shared" si="31"/>
        <v>-4889150</v>
      </c>
      <c r="CY43" s="600">
        <f t="shared" si="31"/>
        <v>-4889150</v>
      </c>
      <c r="CZ43" s="600">
        <f t="shared" si="31"/>
        <v>-4889150</v>
      </c>
      <c r="DA43" s="600">
        <f t="shared" si="31"/>
        <v>-4889150</v>
      </c>
      <c r="DB43" s="600">
        <f t="shared" si="31"/>
        <v>-4889150</v>
      </c>
      <c r="DC43" s="600">
        <f t="shared" si="31"/>
        <v>-4889150</v>
      </c>
      <c r="DD43" s="600">
        <f t="shared" si="31"/>
        <v>-4889150</v>
      </c>
      <c r="DE43" s="600">
        <f t="shared" si="31"/>
        <v>-4889150</v>
      </c>
      <c r="DF43" s="600">
        <f t="shared" si="31"/>
        <v>-4889150</v>
      </c>
      <c r="DG43" s="600">
        <f t="shared" si="31"/>
        <v>-4889150</v>
      </c>
      <c r="DH43" s="600">
        <f t="shared" si="31"/>
        <v>-4889150</v>
      </c>
      <c r="DI43" s="600">
        <f t="shared" si="31"/>
        <v>-4889150</v>
      </c>
      <c r="DJ43" s="600">
        <f t="shared" si="31"/>
        <v>-4889150</v>
      </c>
      <c r="DK43" s="600">
        <f t="shared" si="31"/>
        <v>-4889150</v>
      </c>
      <c r="DL43" s="600">
        <f t="shared" si="31"/>
        <v>-4889150</v>
      </c>
      <c r="DM43" s="600">
        <f t="shared" si="31"/>
        <v>-4889150</v>
      </c>
      <c r="DN43" s="600">
        <f t="shared" si="31"/>
        <v>-4889150</v>
      </c>
      <c r="DO43" s="600">
        <f t="shared" si="31"/>
        <v>-4889150</v>
      </c>
      <c r="DP43" s="600">
        <f t="shared" si="31"/>
        <v>-4889150</v>
      </c>
      <c r="DQ43" s="600">
        <f t="shared" si="31"/>
        <v>-4889150</v>
      </c>
      <c r="DR43" s="600">
        <f t="shared" si="31"/>
        <v>-4889150</v>
      </c>
      <c r="DS43" s="600">
        <f t="shared" si="31"/>
        <v>-4889150</v>
      </c>
      <c r="DT43" s="600">
        <f t="shared" si="31"/>
        <v>-4889150</v>
      </c>
      <c r="DU43" s="600">
        <f t="shared" si="31"/>
        <v>-4889150</v>
      </c>
      <c r="DV43" s="600">
        <f t="shared" si="31"/>
        <v>-4889150</v>
      </c>
      <c r="DW43" s="600">
        <f t="shared" si="31"/>
        <v>-4889150</v>
      </c>
      <c r="DX43" s="600">
        <f t="shared" si="31"/>
        <v>-4889150</v>
      </c>
      <c r="DY43" s="600">
        <f t="shared" si="31"/>
        <v>-4889150</v>
      </c>
      <c r="DZ43" s="600">
        <f t="shared" si="31"/>
        <v>-4889150</v>
      </c>
      <c r="EA43" s="600">
        <f t="shared" si="31"/>
        <v>-4889150</v>
      </c>
      <c r="EB43" s="600">
        <f t="shared" si="31"/>
        <v>-4889150</v>
      </c>
      <c r="EC43" s="600">
        <f t="shared" si="31"/>
        <v>-4889150</v>
      </c>
      <c r="ED43" s="600">
        <f t="shared" si="31"/>
        <v>-4889150</v>
      </c>
      <c r="EE43" s="600">
        <f t="shared" si="31"/>
        <v>-4889150</v>
      </c>
      <c r="EF43" s="600">
        <f t="shared" si="31"/>
        <v>-4889150</v>
      </c>
      <c r="EG43" s="600">
        <f t="shared" si="31"/>
        <v>-4889150</v>
      </c>
      <c r="EH43" s="600">
        <f t="shared" si="31"/>
        <v>-4889150</v>
      </c>
      <c r="EI43" s="600">
        <f t="shared" si="31"/>
        <v>-4889150</v>
      </c>
      <c r="EJ43" s="600">
        <f t="shared" si="31"/>
        <v>-4889150</v>
      </c>
      <c r="EK43" s="600">
        <f t="shared" si="31"/>
        <v>-4889150</v>
      </c>
      <c r="EL43" s="600">
        <f t="shared" si="31"/>
        <v>-4889150</v>
      </c>
      <c r="EM43" s="600">
        <f t="shared" si="31"/>
        <v>-4889150</v>
      </c>
    </row>
    <row r="44" spans="1:143" ht="15" thickBot="1" x14ac:dyDescent="0.25">
      <c r="D44" s="597" t="s">
        <v>1291</v>
      </c>
      <c r="E44" s="338">
        <v>-4.0000000000000001E-3</v>
      </c>
      <c r="I44" s="15" t="str">
        <f>+A45&amp;", "&amp;B45&amp;" ügyletminősítés esetén"</f>
        <v>Prémium 1, L1 ügyletminősítés esetén</v>
      </c>
      <c r="J44" s="15"/>
      <c r="K44" s="15"/>
      <c r="L44" s="1027">
        <v>7.3999999999999996E-2</v>
      </c>
      <c r="M44" s="371" t="s">
        <v>30</v>
      </c>
      <c r="N44" s="1028">
        <v>0.03</v>
      </c>
      <c r="O44" s="1071">
        <f>N44+$E$42+$E$43</f>
        <v>3.1899999999999998E-2</v>
      </c>
      <c r="P44" s="1072">
        <f ca="1">OFFSET($W$292,,$F45)</f>
        <v>2.9084291386072492E-2</v>
      </c>
      <c r="Q44" s="1033">
        <f t="shared" ref="Q44:Q53" ca="1" si="32">OFFSET($W$542,,$F45)</f>
        <v>3.4692328374545278E-2</v>
      </c>
      <c r="R44" s="1034">
        <f t="shared" ref="R44:R53" ca="1" si="33">OFFSET($W$42,,$F45)</f>
        <v>3.5422646608655572E-2</v>
      </c>
      <c r="S44" s="69"/>
      <c r="T44" s="338"/>
      <c r="W44" s="597">
        <f>W43+1</f>
        <v>1</v>
      </c>
      <c r="X44" s="602">
        <f ca="1">PMT(X$40/360*365/12,$Y$24,-$Y$23)</f>
        <v>28319.999389992863</v>
      </c>
      <c r="Y44" s="602">
        <f t="shared" ref="Y44:BC44" ca="1" si="34">PMT(Y$40/360*365/12,$Y$24,-$Y$23)</f>
        <v>29096.929827342388</v>
      </c>
      <c r="Z44" s="602">
        <f t="shared" ca="1" si="34"/>
        <v>29096.929827342388</v>
      </c>
      <c r="AA44" s="602">
        <f t="shared" ca="1" si="34"/>
        <v>29886.032144715729</v>
      </c>
      <c r="AB44" s="602">
        <f t="shared" ca="1" si="34"/>
        <v>29886.032144715729</v>
      </c>
      <c r="AC44" s="602">
        <f t="shared" ca="1" si="34"/>
        <v>30687.194570042724</v>
      </c>
      <c r="AD44" s="602">
        <f t="shared" ca="1" si="34"/>
        <v>30687.194570042724</v>
      </c>
      <c r="AE44" s="602">
        <f t="shared" ca="1" si="34"/>
        <v>31500.297891766557</v>
      </c>
      <c r="AF44" s="602">
        <f t="shared" ca="1" si="34"/>
        <v>31500.297891766557</v>
      </c>
      <c r="AG44" s="602">
        <f t="shared" ca="1" si="34"/>
        <v>32325.215752307126</v>
      </c>
      <c r="AH44" s="602">
        <f t="shared" ca="1" si="34"/>
        <v>32881.659121055389</v>
      </c>
      <c r="AI44" s="602">
        <f t="shared" ca="1" si="34"/>
        <v>34295.209150044277</v>
      </c>
      <c r="AJ44" s="602">
        <f t="shared" ca="1" si="34"/>
        <v>34295.209150044277</v>
      </c>
      <c r="AK44" s="602">
        <f t="shared" ca="1" si="34"/>
        <v>35740.272825017972</v>
      </c>
      <c r="AL44" s="602">
        <f t="shared" ca="1" si="34"/>
        <v>35740.272825017972</v>
      </c>
      <c r="AM44" s="602">
        <f t="shared" ca="1" si="34"/>
        <v>37216.130731732024</v>
      </c>
      <c r="AN44" s="602">
        <f t="shared" ca="1" si="34"/>
        <v>37216.130731732024</v>
      </c>
      <c r="AO44" s="602">
        <f t="shared" ca="1" si="34"/>
        <v>38722.023692322662</v>
      </c>
      <c r="AP44" s="602">
        <f t="shared" ca="1" si="34"/>
        <v>38722.023692322662</v>
      </c>
      <c r="AQ44" s="602">
        <f t="shared" ca="1" si="34"/>
        <v>40257.15736338999</v>
      </c>
      <c r="AR44" s="602">
        <f t="shared" ca="1" si="34"/>
        <v>35448.772928771345</v>
      </c>
      <c r="AS44" s="602">
        <f t="shared" ca="1" si="34"/>
        <v>36918.531516652984</v>
      </c>
      <c r="AT44" s="602">
        <f t="shared" ca="1" si="34"/>
        <v>36918.531516652984</v>
      </c>
      <c r="AU44" s="602">
        <f t="shared" ca="1" si="34"/>
        <v>38418.479955411574</v>
      </c>
      <c r="AV44" s="602">
        <f t="shared" ca="1" si="34"/>
        <v>38418.479955411574</v>
      </c>
      <c r="AW44" s="602">
        <f t="shared" ca="1" si="34"/>
        <v>39947.830563756834</v>
      </c>
      <c r="AX44" s="602">
        <f t="shared" ca="1" si="34"/>
        <v>39947.830563756834</v>
      </c>
      <c r="AY44" s="602">
        <f t="shared" ca="1" si="34"/>
        <v>41505.764212283277</v>
      </c>
      <c r="AZ44" s="602">
        <f t="shared" ca="1" si="34"/>
        <v>41505.764212283277</v>
      </c>
      <c r="BA44" s="602">
        <f t="shared" ca="1" si="34"/>
        <v>43091.434978125537</v>
      </c>
      <c r="BB44" s="602">
        <f t="shared" ca="1" si="34"/>
        <v>31227.944341051854</v>
      </c>
      <c r="BC44" s="602">
        <f t="shared" ca="1" si="34"/>
        <v>32048.938490341483</v>
      </c>
      <c r="BD44" s="602">
        <f t="shared" ref="BD44:CI44" ca="1" si="35">PMT(BD$40/360*365/12,$Y$24,-$Y$23)</f>
        <v>32048.938490341483</v>
      </c>
      <c r="BE44" s="602">
        <f t="shared" ca="1" si="35"/>
        <v>32881.659121055403</v>
      </c>
      <c r="BF44" s="602">
        <f t="shared" ca="1" si="35"/>
        <v>32881.659121055403</v>
      </c>
      <c r="BG44" s="602">
        <f t="shared" ca="1" si="35"/>
        <v>33725.968653348842</v>
      </c>
      <c r="BH44" s="602">
        <f t="shared" ca="1" si="35"/>
        <v>33725.968653348842</v>
      </c>
      <c r="BI44" s="602">
        <f t="shared" ca="1" si="35"/>
        <v>34581.723205375456</v>
      </c>
      <c r="BJ44" s="602">
        <f t="shared" ca="1" si="35"/>
        <v>34581.723205375456</v>
      </c>
      <c r="BK44" s="602">
        <f t="shared" ca="1" si="35"/>
        <v>35448.772928771345</v>
      </c>
      <c r="BL44" s="602">
        <f t="shared" ca="1" si="35"/>
        <v>37965.371706914841</v>
      </c>
      <c r="BM44" s="602">
        <f t="shared" ca="1" si="35"/>
        <v>39485.986332175897</v>
      </c>
      <c r="BN44" s="602">
        <f t="shared" ca="1" si="35"/>
        <v>39485.986332175897</v>
      </c>
      <c r="BO44" s="602">
        <f t="shared" ca="1" si="35"/>
        <v>41035.432761276803</v>
      </c>
      <c r="BP44" s="602">
        <f t="shared" ca="1" si="35"/>
        <v>41035.432761276803</v>
      </c>
      <c r="BQ44" s="602">
        <f t="shared" ca="1" si="35"/>
        <v>42612.87262182722</v>
      </c>
      <c r="BR44" s="602">
        <f t="shared" ca="1" si="35"/>
        <v>42612.87262182722</v>
      </c>
      <c r="BS44" s="602">
        <f t="shared" ca="1" si="35"/>
        <v>44217.443988476909</v>
      </c>
      <c r="BT44" s="602">
        <f t="shared" ca="1" si="35"/>
        <v>44217.443988476909</v>
      </c>
      <c r="BU44" s="602">
        <f t="shared" ca="1" si="35"/>
        <v>45848.26595350603</v>
      </c>
      <c r="BV44" s="602">
        <f t="shared" ca="1" si="35"/>
        <v>40723.276804626068</v>
      </c>
      <c r="BW44" s="602">
        <f t="shared" ca="1" si="35"/>
        <v>42295.186245571516</v>
      </c>
      <c r="BX44" s="602">
        <f t="shared" ca="1" si="35"/>
        <v>42295.186245571516</v>
      </c>
      <c r="BY44" s="602">
        <f t="shared" ca="1" si="35"/>
        <v>43894.401241264459</v>
      </c>
      <c r="BZ44" s="602">
        <f t="shared" ca="1" si="35"/>
        <v>43894.401241264459</v>
      </c>
      <c r="CA44" s="602">
        <f t="shared" ca="1" si="35"/>
        <v>45520.044319311586</v>
      </c>
      <c r="CB44" s="602">
        <f t="shared" ca="1" si="35"/>
        <v>45520.044319311586</v>
      </c>
      <c r="CC44" s="602">
        <f t="shared" ca="1" si="35"/>
        <v>47171.222607457443</v>
      </c>
      <c r="CD44" s="602">
        <f t="shared" ca="1" si="35"/>
        <v>47171.222607457443</v>
      </c>
      <c r="CE44" s="602">
        <f t="shared" ca="1" si="35"/>
        <v>48847.032188247038</v>
      </c>
      <c r="CF44" s="602">
        <f t="shared" ca="1" si="35"/>
        <v>33725.968653348842</v>
      </c>
      <c r="CG44" s="602">
        <f t="shared" ca="1" si="35"/>
        <v>34581.723205375456</v>
      </c>
      <c r="CH44" s="602">
        <f t="shared" ca="1" si="35"/>
        <v>34581.723205375456</v>
      </c>
      <c r="CI44" s="602">
        <f t="shared" ca="1" si="35"/>
        <v>35448.772928771345</v>
      </c>
      <c r="CJ44" s="602">
        <f t="shared" ref="CJ44:DO44" ca="1" si="36">PMT(CJ$40/360*365/12,$Y$24,-$Y$23)</f>
        <v>35448.772928771345</v>
      </c>
      <c r="CK44" s="602">
        <f t="shared" ca="1" si="36"/>
        <v>36326.962352232811</v>
      </c>
      <c r="CL44" s="602">
        <f t="shared" ca="1" si="36"/>
        <v>36326.962352232811</v>
      </c>
      <c r="CM44" s="602">
        <f t="shared" ca="1" si="36"/>
        <v>37216.130731732024</v>
      </c>
      <c r="CN44" s="602">
        <f t="shared" ca="1" si="36"/>
        <v>37216.130731732024</v>
      </c>
      <c r="CO44" s="602">
        <f t="shared" ca="1" si="36"/>
        <v>38116.112405922795</v>
      </c>
      <c r="CP44" s="602">
        <f t="shared" ca="1" si="36"/>
        <v>41820.706884913423</v>
      </c>
      <c r="CQ44" s="602">
        <f t="shared" ca="1" si="36"/>
        <v>43411.82153165857</v>
      </c>
      <c r="CR44" s="602">
        <f t="shared" ca="1" si="36"/>
        <v>43411.82153165857</v>
      </c>
      <c r="CS44" s="602">
        <f t="shared" ca="1" si="36"/>
        <v>45029.629321440458</v>
      </c>
      <c r="CT44" s="602">
        <f t="shared" ca="1" si="36"/>
        <v>45029.629321440458</v>
      </c>
      <c r="CU44" s="602">
        <f t="shared" ca="1" si="36"/>
        <v>46673.241537911395</v>
      </c>
      <c r="CV44" s="602">
        <f t="shared" ca="1" si="36"/>
        <v>46673.241537911395</v>
      </c>
      <c r="CW44" s="602">
        <f t="shared" ca="1" si="36"/>
        <v>48341.757129331025</v>
      </c>
      <c r="CX44" s="602">
        <f t="shared" ca="1" si="36"/>
        <v>48341.757129331025</v>
      </c>
      <c r="CY44" s="602">
        <f t="shared" ca="1" si="36"/>
        <v>50034.266948932476</v>
      </c>
      <c r="CZ44" s="602">
        <f t="shared" ca="1" si="36"/>
        <v>44703.97476535022</v>
      </c>
      <c r="DA44" s="602">
        <f t="shared" ca="1" si="36"/>
        <v>46342.497848049643</v>
      </c>
      <c r="DB44" s="602">
        <f t="shared" ca="1" si="36"/>
        <v>46342.497848049643</v>
      </c>
      <c r="DC44" s="602">
        <f t="shared" ca="1" si="36"/>
        <v>48006.105296803609</v>
      </c>
      <c r="DD44" s="602">
        <f t="shared" ca="1" si="36"/>
        <v>48006.105296803609</v>
      </c>
      <c r="DE44" s="602">
        <f t="shared" ca="1" si="36"/>
        <v>49693.889253268258</v>
      </c>
      <c r="DF44" s="602">
        <f t="shared" ca="1" si="36"/>
        <v>49693.889253268258</v>
      </c>
      <c r="DG44" s="602">
        <f t="shared" ca="1" si="36"/>
        <v>51404.937022019112</v>
      </c>
      <c r="DH44" s="602">
        <f t="shared" ca="1" si="36"/>
        <v>51404.937022019112</v>
      </c>
      <c r="DI44" s="602">
        <f t="shared" ca="1" si="36"/>
        <v>53138.334953305806</v>
      </c>
      <c r="DJ44" s="602">
        <f t="shared" ca="1" si="36"/>
        <v>36918.531516652984</v>
      </c>
      <c r="DK44" s="602">
        <f t="shared" ca="1" si="36"/>
        <v>37814.927454885583</v>
      </c>
      <c r="DL44" s="602">
        <f t="shared" ca="1" si="36"/>
        <v>37814.927454885583</v>
      </c>
      <c r="DM44" s="602">
        <f t="shared" ca="1" si="36"/>
        <v>38722.023692322662</v>
      </c>
      <c r="DN44" s="602">
        <f t="shared" ca="1" si="36"/>
        <v>38722.023692322662</v>
      </c>
      <c r="DO44" s="602">
        <f t="shared" ca="1" si="36"/>
        <v>39639.647171455297</v>
      </c>
      <c r="DP44" s="602">
        <f t="shared" ref="DP44:EM44" ca="1" si="37">PMT(DP$40/360*365/12,$Y$24,-$Y$23)</f>
        <v>39639.647171455297</v>
      </c>
      <c r="DQ44" s="602">
        <f t="shared" ca="1" si="37"/>
        <v>40567.620879791648</v>
      </c>
      <c r="DR44" s="602">
        <f t="shared" ca="1" si="37"/>
        <v>40567.620879791648</v>
      </c>
      <c r="DS44" s="602">
        <f t="shared" ca="1" si="37"/>
        <v>41505.764212283284</v>
      </c>
      <c r="DT44" s="602">
        <f t="shared" ca="1" si="37"/>
        <v>47504.443092169378</v>
      </c>
      <c r="DU44" s="602">
        <f t="shared" ca="1" si="37"/>
        <v>49185.069786291635</v>
      </c>
      <c r="DV44" s="602">
        <f t="shared" ca="1" si="37"/>
        <v>49185.069786291635</v>
      </c>
      <c r="DW44" s="602">
        <f t="shared" ca="1" si="37"/>
        <v>50889.234373908213</v>
      </c>
      <c r="DX44" s="602">
        <f t="shared" ca="1" si="37"/>
        <v>50889.234373908213</v>
      </c>
      <c r="DY44" s="602">
        <f t="shared" ca="1" si="37"/>
        <v>52616.023097239588</v>
      </c>
      <c r="DZ44" s="602">
        <f t="shared" ca="1" si="37"/>
        <v>52616.023097239588</v>
      </c>
      <c r="EA44" s="602">
        <f t="shared" ca="1" si="37"/>
        <v>54364.523825868084</v>
      </c>
      <c r="EB44" s="602">
        <f t="shared" ca="1" si="37"/>
        <v>54364.523825868084</v>
      </c>
      <c r="EC44" s="602">
        <f t="shared" ca="1" si="37"/>
        <v>56133.829536555211</v>
      </c>
      <c r="ED44" s="602">
        <f t="shared" ca="1" si="37"/>
        <v>50546.562285820124</v>
      </c>
      <c r="EE44" s="602">
        <f t="shared" ca="1" si="37"/>
        <v>52268.899256216449</v>
      </c>
      <c r="EF44" s="602">
        <f t="shared" ca="1" si="37"/>
        <v>52268.899256216449</v>
      </c>
      <c r="EG44" s="602">
        <f t="shared" ca="1" si="37"/>
        <v>54013.130357142247</v>
      </c>
      <c r="EH44" s="602">
        <f t="shared" ca="1" si="37"/>
        <v>54013.130357142247</v>
      </c>
      <c r="EI44" s="602">
        <f t="shared" ca="1" si="37"/>
        <v>55778.34727772788</v>
      </c>
      <c r="EJ44" s="602">
        <f t="shared" ca="1" si="37"/>
        <v>55778.34727772788</v>
      </c>
      <c r="EK44" s="602">
        <f t="shared" ca="1" si="37"/>
        <v>57563.649413299725</v>
      </c>
      <c r="EL44" s="602">
        <f t="shared" ca="1" si="37"/>
        <v>57563.649413299725</v>
      </c>
      <c r="EM44" s="602">
        <f t="shared" ca="1" si="37"/>
        <v>59368.146874517734</v>
      </c>
    </row>
    <row r="45" spans="1:143" ht="14.25" x14ac:dyDescent="0.2">
      <c r="A45" s="597" t="s">
        <v>29</v>
      </c>
      <c r="B45" s="597" t="s">
        <v>37</v>
      </c>
      <c r="C45" s="309"/>
      <c r="D45" s="955" t="s">
        <v>1200</v>
      </c>
      <c r="E45" s="1009">
        <v>4.8899999999999999E-2</v>
      </c>
      <c r="F45" s="597">
        <v>1</v>
      </c>
      <c r="I45" s="15" t="str">
        <f>+A46&amp;", "&amp;B46&amp;" ügyletminősítés esetén"</f>
        <v>Prémium 1, L2 ügyletminősítés esetén</v>
      </c>
      <c r="J45" s="15"/>
      <c r="K45" s="15"/>
      <c r="L45" s="15"/>
      <c r="M45" s="371" t="s">
        <v>30</v>
      </c>
      <c r="N45" s="1029">
        <f>N44+0.003</f>
        <v>3.3000000000000002E-2</v>
      </c>
      <c r="O45" s="1071">
        <f t="shared" ref="O45:O53" si="38">N45+$E$42+$E$43</f>
        <v>3.49E-2</v>
      </c>
      <c r="P45" s="1072">
        <f t="shared" ref="P45:P53" ca="1" si="39">OFFSET($W$292,,$F46)</f>
        <v>3.2216142795477687E-2</v>
      </c>
      <c r="Q45" s="1033">
        <f t="shared" ca="1" si="32"/>
        <v>3.8247501369206738E-2</v>
      </c>
      <c r="R45" s="1034">
        <f t="shared" ca="1" si="33"/>
        <v>3.8597217885087298E-2</v>
      </c>
      <c r="S45" s="69"/>
      <c r="T45" s="338"/>
      <c r="W45" s="597">
        <f t="shared" ref="W45:W108" si="40">W44+1</f>
        <v>2</v>
      </c>
      <c r="X45" s="602">
        <f t="shared" ref="X45:AG45" ca="1" si="41">X44</f>
        <v>28319.999389992863</v>
      </c>
      <c r="Y45" s="602">
        <f t="shared" ca="1" si="41"/>
        <v>29096.929827342388</v>
      </c>
      <c r="Z45" s="602">
        <f t="shared" ca="1" si="41"/>
        <v>29096.929827342388</v>
      </c>
      <c r="AA45" s="602">
        <f t="shared" ca="1" si="41"/>
        <v>29886.032144715729</v>
      </c>
      <c r="AB45" s="602">
        <f t="shared" ca="1" si="41"/>
        <v>29886.032144715729</v>
      </c>
      <c r="AC45" s="602">
        <f t="shared" ca="1" si="41"/>
        <v>30687.194570042724</v>
      </c>
      <c r="AD45" s="602">
        <f t="shared" ca="1" si="41"/>
        <v>30687.194570042724</v>
      </c>
      <c r="AE45" s="602">
        <f t="shared" ca="1" si="41"/>
        <v>31500.297891766557</v>
      </c>
      <c r="AF45" s="602">
        <f t="shared" ca="1" si="41"/>
        <v>31500.297891766557</v>
      </c>
      <c r="AG45" s="602">
        <f t="shared" ca="1" si="41"/>
        <v>32325.215752307126</v>
      </c>
      <c r="AH45" s="602">
        <f t="shared" ref="AH45:BA45" ca="1" si="42">AH44</f>
        <v>32881.659121055389</v>
      </c>
      <c r="AI45" s="602">
        <f t="shared" ca="1" si="42"/>
        <v>34295.209150044277</v>
      </c>
      <c r="AJ45" s="602">
        <f t="shared" ca="1" si="42"/>
        <v>34295.209150044277</v>
      </c>
      <c r="AK45" s="602">
        <f t="shared" ca="1" si="42"/>
        <v>35740.272825017972</v>
      </c>
      <c r="AL45" s="602">
        <f t="shared" ca="1" si="42"/>
        <v>35740.272825017972</v>
      </c>
      <c r="AM45" s="602">
        <f t="shared" ca="1" si="42"/>
        <v>37216.130731732024</v>
      </c>
      <c r="AN45" s="602">
        <f t="shared" ca="1" si="42"/>
        <v>37216.130731732024</v>
      </c>
      <c r="AO45" s="602">
        <f t="shared" ca="1" si="42"/>
        <v>38722.023692322662</v>
      </c>
      <c r="AP45" s="602">
        <f t="shared" ca="1" si="42"/>
        <v>38722.023692322662</v>
      </c>
      <c r="AQ45" s="602">
        <f t="shared" ca="1" si="42"/>
        <v>40257.15736338999</v>
      </c>
      <c r="AR45" s="602">
        <f t="shared" ca="1" si="42"/>
        <v>35448.772928771345</v>
      </c>
      <c r="AS45" s="602">
        <f t="shared" ca="1" si="42"/>
        <v>36918.531516652984</v>
      </c>
      <c r="AT45" s="602">
        <f t="shared" ca="1" si="42"/>
        <v>36918.531516652984</v>
      </c>
      <c r="AU45" s="602">
        <f t="shared" ca="1" si="42"/>
        <v>38418.479955411574</v>
      </c>
      <c r="AV45" s="602">
        <f t="shared" ca="1" si="42"/>
        <v>38418.479955411574</v>
      </c>
      <c r="AW45" s="602">
        <f t="shared" ca="1" si="42"/>
        <v>39947.830563756834</v>
      </c>
      <c r="AX45" s="602">
        <f t="shared" ca="1" si="42"/>
        <v>39947.830563756834</v>
      </c>
      <c r="AY45" s="602">
        <f t="shared" ca="1" si="42"/>
        <v>41505.764212283277</v>
      </c>
      <c r="AZ45" s="602">
        <f t="shared" ca="1" si="42"/>
        <v>41505.764212283277</v>
      </c>
      <c r="BA45" s="602">
        <f t="shared" ca="1" si="42"/>
        <v>43091.434978125537</v>
      </c>
      <c r="BB45" s="602">
        <f t="shared" ref="BB45:CE45" ca="1" si="43">BB44</f>
        <v>31227.944341051854</v>
      </c>
      <c r="BC45" s="602">
        <f t="shared" ca="1" si="43"/>
        <v>32048.938490341483</v>
      </c>
      <c r="BD45" s="602">
        <f t="shared" ca="1" si="43"/>
        <v>32048.938490341483</v>
      </c>
      <c r="BE45" s="602">
        <f t="shared" ca="1" si="43"/>
        <v>32881.659121055403</v>
      </c>
      <c r="BF45" s="602">
        <f t="shared" ca="1" si="43"/>
        <v>32881.659121055403</v>
      </c>
      <c r="BG45" s="602">
        <f t="shared" ca="1" si="43"/>
        <v>33725.968653348842</v>
      </c>
      <c r="BH45" s="602">
        <f t="shared" ca="1" si="43"/>
        <v>33725.968653348842</v>
      </c>
      <c r="BI45" s="602">
        <f t="shared" ca="1" si="43"/>
        <v>34581.723205375456</v>
      </c>
      <c r="BJ45" s="602">
        <f t="shared" ca="1" si="43"/>
        <v>34581.723205375456</v>
      </c>
      <c r="BK45" s="602">
        <f t="shared" ca="1" si="43"/>
        <v>35448.772928771345</v>
      </c>
      <c r="BL45" s="602">
        <f t="shared" ca="1" si="43"/>
        <v>37965.371706914841</v>
      </c>
      <c r="BM45" s="602">
        <f t="shared" ca="1" si="43"/>
        <v>39485.986332175897</v>
      </c>
      <c r="BN45" s="602">
        <f t="shared" ca="1" si="43"/>
        <v>39485.986332175897</v>
      </c>
      <c r="BO45" s="602">
        <f t="shared" ca="1" si="43"/>
        <v>41035.432761276803</v>
      </c>
      <c r="BP45" s="602">
        <f t="shared" ca="1" si="43"/>
        <v>41035.432761276803</v>
      </c>
      <c r="BQ45" s="602">
        <f t="shared" ca="1" si="43"/>
        <v>42612.87262182722</v>
      </c>
      <c r="BR45" s="602">
        <f t="shared" ca="1" si="43"/>
        <v>42612.87262182722</v>
      </c>
      <c r="BS45" s="602">
        <f t="shared" ca="1" si="43"/>
        <v>44217.443988476909</v>
      </c>
      <c r="BT45" s="602">
        <f t="shared" ca="1" si="43"/>
        <v>44217.443988476909</v>
      </c>
      <c r="BU45" s="602">
        <f t="shared" ca="1" si="43"/>
        <v>45848.26595350603</v>
      </c>
      <c r="BV45" s="602">
        <f t="shared" ca="1" si="43"/>
        <v>40723.276804626068</v>
      </c>
      <c r="BW45" s="602">
        <f t="shared" ca="1" si="43"/>
        <v>42295.186245571516</v>
      </c>
      <c r="BX45" s="602">
        <f t="shared" ca="1" si="43"/>
        <v>42295.186245571516</v>
      </c>
      <c r="BY45" s="602">
        <f t="shared" ca="1" si="43"/>
        <v>43894.401241264459</v>
      </c>
      <c r="BZ45" s="602">
        <f t="shared" ca="1" si="43"/>
        <v>43894.401241264459</v>
      </c>
      <c r="CA45" s="602">
        <f t="shared" ca="1" si="43"/>
        <v>45520.044319311586</v>
      </c>
      <c r="CB45" s="602">
        <f t="shared" ca="1" si="43"/>
        <v>45520.044319311586</v>
      </c>
      <c r="CC45" s="602">
        <f t="shared" ca="1" si="43"/>
        <v>47171.222607457443</v>
      </c>
      <c r="CD45" s="602">
        <f t="shared" ca="1" si="43"/>
        <v>47171.222607457443</v>
      </c>
      <c r="CE45" s="602">
        <f t="shared" ca="1" si="43"/>
        <v>48847.032188247038</v>
      </c>
      <c r="CF45" s="602">
        <f t="shared" ref="CF45:CF108" ca="1" si="44">CF44</f>
        <v>33725.968653348842</v>
      </c>
      <c r="CG45" s="602">
        <f t="shared" ref="CG45:CG108" ca="1" si="45">CG44</f>
        <v>34581.723205375456</v>
      </c>
      <c r="CH45" s="602">
        <f t="shared" ref="CH45:CH108" ca="1" si="46">CH44</f>
        <v>34581.723205375456</v>
      </c>
      <c r="CI45" s="602">
        <f t="shared" ref="CI45:CI108" ca="1" si="47">CI44</f>
        <v>35448.772928771345</v>
      </c>
      <c r="CJ45" s="602">
        <f t="shared" ref="CJ45:CJ108" ca="1" si="48">CJ44</f>
        <v>35448.772928771345</v>
      </c>
      <c r="CK45" s="602">
        <f t="shared" ref="CK45:CK108" ca="1" si="49">CK44</f>
        <v>36326.962352232811</v>
      </c>
      <c r="CL45" s="602">
        <f t="shared" ref="CL45:CL108" ca="1" si="50">CL44</f>
        <v>36326.962352232811</v>
      </c>
      <c r="CM45" s="602">
        <f t="shared" ref="CM45:CM108" ca="1" si="51">CM44</f>
        <v>37216.130731732024</v>
      </c>
      <c r="CN45" s="602">
        <f t="shared" ref="CN45:CN108" ca="1" si="52">CN44</f>
        <v>37216.130731732024</v>
      </c>
      <c r="CO45" s="602">
        <f t="shared" ref="CO45:CO108" ca="1" si="53">CO44</f>
        <v>38116.112405922795</v>
      </c>
      <c r="CP45" s="602">
        <f t="shared" ref="CP45:CP108" ca="1" si="54">CP44</f>
        <v>41820.706884913423</v>
      </c>
      <c r="CQ45" s="602">
        <f t="shared" ref="CQ45:CQ108" ca="1" si="55">CQ44</f>
        <v>43411.82153165857</v>
      </c>
      <c r="CR45" s="602">
        <f t="shared" ref="CR45:CR108" ca="1" si="56">CR44</f>
        <v>43411.82153165857</v>
      </c>
      <c r="CS45" s="602">
        <f t="shared" ref="CS45:CS108" ca="1" si="57">CS44</f>
        <v>45029.629321440458</v>
      </c>
      <c r="CT45" s="602">
        <f t="shared" ref="CT45:CT108" ca="1" si="58">CT44</f>
        <v>45029.629321440458</v>
      </c>
      <c r="CU45" s="602">
        <f t="shared" ref="CU45:CU108" ca="1" si="59">CU44</f>
        <v>46673.241537911395</v>
      </c>
      <c r="CV45" s="602">
        <f t="shared" ref="CV45:CV108" ca="1" si="60">CV44</f>
        <v>46673.241537911395</v>
      </c>
      <c r="CW45" s="602">
        <f t="shared" ref="CW45:CW108" ca="1" si="61">CW44</f>
        <v>48341.757129331025</v>
      </c>
      <c r="CX45" s="602">
        <f t="shared" ref="CX45:CX108" ca="1" si="62">CX44</f>
        <v>48341.757129331025</v>
      </c>
      <c r="CY45" s="602">
        <f t="shared" ref="CY45:CY108" ca="1" si="63">CY44</f>
        <v>50034.266948932476</v>
      </c>
      <c r="CZ45" s="602">
        <f t="shared" ref="CZ45:CZ108" ca="1" si="64">CZ44</f>
        <v>44703.97476535022</v>
      </c>
      <c r="DA45" s="602">
        <f t="shared" ref="DA45:DA108" ca="1" si="65">DA44</f>
        <v>46342.497848049643</v>
      </c>
      <c r="DB45" s="602">
        <f t="shared" ref="DB45:DB108" ca="1" si="66">DB44</f>
        <v>46342.497848049643</v>
      </c>
      <c r="DC45" s="602">
        <f t="shared" ref="DC45:DC108" ca="1" si="67">DC44</f>
        <v>48006.105296803609</v>
      </c>
      <c r="DD45" s="602">
        <f t="shared" ref="DD45:DD108" ca="1" si="68">DD44</f>
        <v>48006.105296803609</v>
      </c>
      <c r="DE45" s="602">
        <f t="shared" ref="DE45:DE108" ca="1" si="69">DE44</f>
        <v>49693.889253268258</v>
      </c>
      <c r="DF45" s="602">
        <f t="shared" ref="DF45:DF108" ca="1" si="70">DF44</f>
        <v>49693.889253268258</v>
      </c>
      <c r="DG45" s="602">
        <f t="shared" ref="DG45:DG108" ca="1" si="71">DG44</f>
        <v>51404.937022019112</v>
      </c>
      <c r="DH45" s="602">
        <f t="shared" ref="DH45:DH108" ca="1" si="72">DH44</f>
        <v>51404.937022019112</v>
      </c>
      <c r="DI45" s="602">
        <f t="shared" ref="DI45:DI108" ca="1" si="73">DI44</f>
        <v>53138.334953305806</v>
      </c>
      <c r="DJ45" s="602">
        <f t="shared" ref="DJ45:DJ108" ca="1" si="74">DJ44</f>
        <v>36918.531516652984</v>
      </c>
      <c r="DK45" s="602">
        <f t="shared" ref="DK45:DK108" ca="1" si="75">DK44</f>
        <v>37814.927454885583</v>
      </c>
      <c r="DL45" s="602">
        <f t="shared" ref="DL45:DL108" ca="1" si="76">DL44</f>
        <v>37814.927454885583</v>
      </c>
      <c r="DM45" s="602">
        <f t="shared" ref="DM45:DM108" ca="1" si="77">DM44</f>
        <v>38722.023692322662</v>
      </c>
      <c r="DN45" s="602">
        <f t="shared" ref="DN45:DN108" ca="1" si="78">DN44</f>
        <v>38722.023692322662</v>
      </c>
      <c r="DO45" s="602">
        <f t="shared" ref="DO45:DO108" ca="1" si="79">DO44</f>
        <v>39639.647171455297</v>
      </c>
      <c r="DP45" s="602">
        <f t="shared" ref="DP45:DP108" ca="1" si="80">DP44</f>
        <v>39639.647171455297</v>
      </c>
      <c r="DQ45" s="602">
        <f t="shared" ref="DQ45:DQ108" ca="1" si="81">DQ44</f>
        <v>40567.620879791648</v>
      </c>
      <c r="DR45" s="602">
        <f t="shared" ref="DR45:DR108" ca="1" si="82">DR44</f>
        <v>40567.620879791648</v>
      </c>
      <c r="DS45" s="602">
        <f t="shared" ref="DS45:DS108" ca="1" si="83">DS44</f>
        <v>41505.764212283284</v>
      </c>
      <c r="DT45" s="602">
        <f t="shared" ref="DT45:DT108" ca="1" si="84">DT44</f>
        <v>47504.443092169378</v>
      </c>
      <c r="DU45" s="602">
        <f t="shared" ref="DU45:DU108" ca="1" si="85">DU44</f>
        <v>49185.069786291635</v>
      </c>
      <c r="DV45" s="602">
        <f t="shared" ref="DV45:DV108" ca="1" si="86">DV44</f>
        <v>49185.069786291635</v>
      </c>
      <c r="DW45" s="602">
        <f t="shared" ref="DW45:DW108" ca="1" si="87">DW44</f>
        <v>50889.234373908213</v>
      </c>
      <c r="DX45" s="602">
        <f t="shared" ref="DX45:DX108" ca="1" si="88">DX44</f>
        <v>50889.234373908213</v>
      </c>
      <c r="DY45" s="602">
        <f t="shared" ref="DY45:DY108" ca="1" si="89">DY44</f>
        <v>52616.023097239588</v>
      </c>
      <c r="DZ45" s="602">
        <f t="shared" ref="DZ45:DZ108" ca="1" si="90">DZ44</f>
        <v>52616.023097239588</v>
      </c>
      <c r="EA45" s="602">
        <f t="shared" ref="EA45:EA108" ca="1" si="91">EA44</f>
        <v>54364.523825868084</v>
      </c>
      <c r="EB45" s="602">
        <f t="shared" ref="EB45:EB108" ca="1" si="92">EB44</f>
        <v>54364.523825868084</v>
      </c>
      <c r="EC45" s="602">
        <f t="shared" ref="EC45:EC108" ca="1" si="93">EC44</f>
        <v>56133.829536555211</v>
      </c>
      <c r="ED45" s="602">
        <f t="shared" ref="ED45:ED108" ca="1" si="94">ED44</f>
        <v>50546.562285820124</v>
      </c>
      <c r="EE45" s="602">
        <f t="shared" ref="EE45:EE108" ca="1" si="95">EE44</f>
        <v>52268.899256216449</v>
      </c>
      <c r="EF45" s="602">
        <f t="shared" ref="EF45:EF108" ca="1" si="96">EF44</f>
        <v>52268.899256216449</v>
      </c>
      <c r="EG45" s="602">
        <f t="shared" ref="EG45:EG108" ca="1" si="97">EG44</f>
        <v>54013.130357142247</v>
      </c>
      <c r="EH45" s="602">
        <f t="shared" ref="EH45:EH108" ca="1" si="98">EH44</f>
        <v>54013.130357142247</v>
      </c>
      <c r="EI45" s="602">
        <f t="shared" ref="EI45:EI108" ca="1" si="99">EI44</f>
        <v>55778.34727772788</v>
      </c>
      <c r="EJ45" s="602">
        <f t="shared" ref="EJ45:EJ108" ca="1" si="100">EJ44</f>
        <v>55778.34727772788</v>
      </c>
      <c r="EK45" s="602">
        <f t="shared" ref="EK45:EK108" ca="1" si="101">EK44</f>
        <v>57563.649413299725</v>
      </c>
      <c r="EL45" s="602">
        <f t="shared" ref="EL45:EL108" ca="1" si="102">EL44</f>
        <v>57563.649413299725</v>
      </c>
      <c r="EM45" s="602">
        <f t="shared" ref="EM45:EM108" ca="1" si="103">EM44</f>
        <v>59368.146874517734</v>
      </c>
    </row>
    <row r="46" spans="1:143" ht="14.25" customHeight="1" thickBot="1" x14ac:dyDescent="0.25">
      <c r="A46" s="597" t="s">
        <v>29</v>
      </c>
      <c r="B46" s="597" t="s">
        <v>32</v>
      </c>
      <c r="C46" s="309"/>
      <c r="D46" s="956" t="s">
        <v>1201</v>
      </c>
      <c r="E46" s="1010">
        <v>5.79E-2</v>
      </c>
      <c r="F46" s="597">
        <f>F45+1</f>
        <v>2</v>
      </c>
      <c r="I46" s="15" t="str">
        <f>+A48&amp;", "&amp;B48&amp;" ügyletminősítés esetén"</f>
        <v>Prémium 2, L1 ügyletminősítés esetén</v>
      </c>
      <c r="J46" s="15"/>
      <c r="K46" s="15"/>
      <c r="L46" s="15"/>
      <c r="M46" s="371" t="s">
        <v>30</v>
      </c>
      <c r="N46" s="1029">
        <f>N45</f>
        <v>3.3000000000000002E-2</v>
      </c>
      <c r="O46" s="1096">
        <f t="shared" si="38"/>
        <v>3.49E-2</v>
      </c>
      <c r="P46" s="1072">
        <f t="shared" ca="1" si="39"/>
        <v>3.2216142795477687E-2</v>
      </c>
      <c r="Q46" s="1033">
        <f t="shared" ca="1" si="32"/>
        <v>3.8247501369206738E-2</v>
      </c>
      <c r="R46" s="1034">
        <f t="shared" ca="1" si="33"/>
        <v>3.8597217885087298E-2</v>
      </c>
      <c r="S46" s="69"/>
      <c r="T46" s="338"/>
      <c r="W46" s="597">
        <f t="shared" si="40"/>
        <v>3</v>
      </c>
      <c r="X46" s="602">
        <f t="shared" ref="X46:AA109" ca="1" si="104">X45</f>
        <v>28319.999389992863</v>
      </c>
      <c r="Y46" s="602">
        <f t="shared" ca="1" si="104"/>
        <v>29096.929827342388</v>
      </c>
      <c r="Z46" s="602">
        <f t="shared" ca="1" si="104"/>
        <v>29096.929827342388</v>
      </c>
      <c r="AA46" s="602">
        <f t="shared" ca="1" si="104"/>
        <v>29886.032144715729</v>
      </c>
      <c r="AB46" s="602">
        <f t="shared" ref="AB46:AE109" ca="1" si="105">AB45</f>
        <v>29886.032144715729</v>
      </c>
      <c r="AC46" s="602">
        <f t="shared" ca="1" si="105"/>
        <v>30687.194570042724</v>
      </c>
      <c r="AD46" s="602">
        <f t="shared" ca="1" si="105"/>
        <v>30687.194570042724</v>
      </c>
      <c r="AE46" s="602">
        <f t="shared" ca="1" si="105"/>
        <v>31500.297891766557</v>
      </c>
      <c r="AF46" s="602">
        <f t="shared" ref="AF46:AF109" ca="1" si="106">AF45</f>
        <v>31500.297891766557</v>
      </c>
      <c r="AG46" s="602">
        <f t="shared" ref="AG46:AG109" ca="1" si="107">AG45</f>
        <v>32325.215752307126</v>
      </c>
      <c r="AH46" s="602">
        <f t="shared" ref="AH46:AH109" ca="1" si="108">AH45</f>
        <v>32881.659121055389</v>
      </c>
      <c r="AI46" s="602">
        <f t="shared" ref="AI46:AI109" ca="1" si="109">AI45</f>
        <v>34295.209150044277</v>
      </c>
      <c r="AJ46" s="602">
        <f t="shared" ref="AJ46:AJ109" ca="1" si="110">AJ45</f>
        <v>34295.209150044277</v>
      </c>
      <c r="AK46" s="602">
        <f t="shared" ref="AK46:AK109" ca="1" si="111">AK45</f>
        <v>35740.272825017972</v>
      </c>
      <c r="AL46" s="602">
        <f t="shared" ref="AL46:AL109" ca="1" si="112">AL45</f>
        <v>35740.272825017972</v>
      </c>
      <c r="AM46" s="602">
        <f t="shared" ref="AM46:AM109" ca="1" si="113">AM45</f>
        <v>37216.130731732024</v>
      </c>
      <c r="AN46" s="602">
        <f t="shared" ref="AN46:AN109" ca="1" si="114">AN45</f>
        <v>37216.130731732024</v>
      </c>
      <c r="AO46" s="602">
        <f t="shared" ref="AO46:AO109" ca="1" si="115">AO45</f>
        <v>38722.023692322662</v>
      </c>
      <c r="AP46" s="602">
        <f t="shared" ref="AP46:AP109" ca="1" si="116">AP45</f>
        <v>38722.023692322662</v>
      </c>
      <c r="AQ46" s="602">
        <f t="shared" ref="AQ46:AQ109" ca="1" si="117">AQ45</f>
        <v>40257.15736338999</v>
      </c>
      <c r="AR46" s="602">
        <f t="shared" ref="AR46:AR109" ca="1" si="118">AR45</f>
        <v>35448.772928771345</v>
      </c>
      <c r="AS46" s="602">
        <f t="shared" ref="AS46:AS109" ca="1" si="119">AS45</f>
        <v>36918.531516652984</v>
      </c>
      <c r="AT46" s="602">
        <f t="shared" ref="AT46:AT109" ca="1" si="120">AT45</f>
        <v>36918.531516652984</v>
      </c>
      <c r="AU46" s="602">
        <f t="shared" ref="AU46:AU109" ca="1" si="121">AU45</f>
        <v>38418.479955411574</v>
      </c>
      <c r="AV46" s="602">
        <f t="shared" ref="AV46:AV109" ca="1" si="122">AV45</f>
        <v>38418.479955411574</v>
      </c>
      <c r="AW46" s="602">
        <f t="shared" ref="AW46:AW109" ca="1" si="123">AW45</f>
        <v>39947.830563756834</v>
      </c>
      <c r="AX46" s="602">
        <f t="shared" ref="AX46:AX109" ca="1" si="124">AX45</f>
        <v>39947.830563756834</v>
      </c>
      <c r="AY46" s="602">
        <f t="shared" ref="AY46:AY109" ca="1" si="125">AY45</f>
        <v>41505.764212283277</v>
      </c>
      <c r="AZ46" s="602">
        <f t="shared" ref="AZ46:AZ109" ca="1" si="126">AZ45</f>
        <v>41505.764212283277</v>
      </c>
      <c r="BA46" s="602">
        <f t="shared" ref="BA46:BA109" ca="1" si="127">BA45</f>
        <v>43091.434978125537</v>
      </c>
      <c r="BB46" s="602">
        <f t="shared" ref="BB46:BB109" ca="1" si="128">BB45</f>
        <v>31227.944341051854</v>
      </c>
      <c r="BC46" s="602">
        <f t="shared" ref="BC46:BC109" ca="1" si="129">BC45</f>
        <v>32048.938490341483</v>
      </c>
      <c r="BD46" s="602">
        <f t="shared" ref="BD46:BD109" ca="1" si="130">BD45</f>
        <v>32048.938490341483</v>
      </c>
      <c r="BE46" s="602">
        <f t="shared" ref="BE46:BE109" ca="1" si="131">BE45</f>
        <v>32881.659121055403</v>
      </c>
      <c r="BF46" s="602">
        <f t="shared" ref="BF46:BF109" ca="1" si="132">BF45</f>
        <v>32881.659121055403</v>
      </c>
      <c r="BG46" s="602">
        <f t="shared" ref="BG46:BG109" ca="1" si="133">BG45</f>
        <v>33725.968653348842</v>
      </c>
      <c r="BH46" s="602">
        <f t="shared" ref="BH46:BH109" ca="1" si="134">BH45</f>
        <v>33725.968653348842</v>
      </c>
      <c r="BI46" s="602">
        <f t="shared" ref="BI46:BI109" ca="1" si="135">BI45</f>
        <v>34581.723205375456</v>
      </c>
      <c r="BJ46" s="602">
        <f t="shared" ref="BJ46:BJ109" ca="1" si="136">BJ45</f>
        <v>34581.723205375456</v>
      </c>
      <c r="BK46" s="602">
        <f t="shared" ref="BK46:BK109" ca="1" si="137">BK45</f>
        <v>35448.772928771345</v>
      </c>
      <c r="BL46" s="602">
        <f t="shared" ref="BL46:BL109" ca="1" si="138">BL45</f>
        <v>37965.371706914841</v>
      </c>
      <c r="BM46" s="602">
        <f t="shared" ref="BM46:BM109" ca="1" si="139">BM45</f>
        <v>39485.986332175897</v>
      </c>
      <c r="BN46" s="602">
        <f t="shared" ref="BN46:BN109" ca="1" si="140">BN45</f>
        <v>39485.986332175897</v>
      </c>
      <c r="BO46" s="602">
        <f t="shared" ref="BO46:BO109" ca="1" si="141">BO45</f>
        <v>41035.432761276803</v>
      </c>
      <c r="BP46" s="602">
        <f t="shared" ref="BP46:BP109" ca="1" si="142">BP45</f>
        <v>41035.432761276803</v>
      </c>
      <c r="BQ46" s="602">
        <f t="shared" ref="BQ46:BQ109" ca="1" si="143">BQ45</f>
        <v>42612.87262182722</v>
      </c>
      <c r="BR46" s="602">
        <f t="shared" ref="BR46:BR109" ca="1" si="144">BR45</f>
        <v>42612.87262182722</v>
      </c>
      <c r="BS46" s="602">
        <f t="shared" ref="BS46:BS109" ca="1" si="145">BS45</f>
        <v>44217.443988476909</v>
      </c>
      <c r="BT46" s="602">
        <f t="shared" ref="BT46:BT109" ca="1" si="146">BT45</f>
        <v>44217.443988476909</v>
      </c>
      <c r="BU46" s="602">
        <f t="shared" ref="BU46:BU109" ca="1" si="147">BU45</f>
        <v>45848.26595350603</v>
      </c>
      <c r="BV46" s="602">
        <f t="shared" ref="BV46:BV109" ca="1" si="148">BV45</f>
        <v>40723.276804626068</v>
      </c>
      <c r="BW46" s="602">
        <f t="shared" ref="BW46:BW109" ca="1" si="149">BW45</f>
        <v>42295.186245571516</v>
      </c>
      <c r="BX46" s="602">
        <f t="shared" ref="BX46:BX109" ca="1" si="150">BX45</f>
        <v>42295.186245571516</v>
      </c>
      <c r="BY46" s="602">
        <f t="shared" ref="BY46:BY109" ca="1" si="151">BY45</f>
        <v>43894.401241264459</v>
      </c>
      <c r="BZ46" s="602">
        <f t="shared" ref="BZ46:BZ109" ca="1" si="152">BZ45</f>
        <v>43894.401241264459</v>
      </c>
      <c r="CA46" s="602">
        <f t="shared" ref="CA46:CA109" ca="1" si="153">CA45</f>
        <v>45520.044319311586</v>
      </c>
      <c r="CB46" s="602">
        <f t="shared" ref="CB46:CB109" ca="1" si="154">CB45</f>
        <v>45520.044319311586</v>
      </c>
      <c r="CC46" s="602">
        <f t="shared" ref="CC46:CC109" ca="1" si="155">CC45</f>
        <v>47171.222607457443</v>
      </c>
      <c r="CD46" s="602">
        <f t="shared" ref="CD46:CD109" ca="1" si="156">CD45</f>
        <v>47171.222607457443</v>
      </c>
      <c r="CE46" s="602">
        <f t="shared" ref="CE46:CE109" ca="1" si="157">CE45</f>
        <v>48847.032188247038</v>
      </c>
      <c r="CF46" s="602">
        <f t="shared" ca="1" si="44"/>
        <v>33725.968653348842</v>
      </c>
      <c r="CG46" s="602">
        <f t="shared" ca="1" si="45"/>
        <v>34581.723205375456</v>
      </c>
      <c r="CH46" s="602">
        <f t="shared" ca="1" si="46"/>
        <v>34581.723205375456</v>
      </c>
      <c r="CI46" s="602">
        <f t="shared" ca="1" si="47"/>
        <v>35448.772928771345</v>
      </c>
      <c r="CJ46" s="602">
        <f t="shared" ca="1" si="48"/>
        <v>35448.772928771345</v>
      </c>
      <c r="CK46" s="602">
        <f t="shared" ca="1" si="49"/>
        <v>36326.962352232811</v>
      </c>
      <c r="CL46" s="602">
        <f t="shared" ca="1" si="50"/>
        <v>36326.962352232811</v>
      </c>
      <c r="CM46" s="602">
        <f t="shared" ca="1" si="51"/>
        <v>37216.130731732024</v>
      </c>
      <c r="CN46" s="602">
        <f t="shared" ca="1" si="52"/>
        <v>37216.130731732024</v>
      </c>
      <c r="CO46" s="602">
        <f t="shared" ca="1" si="53"/>
        <v>38116.112405922795</v>
      </c>
      <c r="CP46" s="602">
        <f t="shared" ca="1" si="54"/>
        <v>41820.706884913423</v>
      </c>
      <c r="CQ46" s="602">
        <f t="shared" ca="1" si="55"/>
        <v>43411.82153165857</v>
      </c>
      <c r="CR46" s="602">
        <f t="shared" ca="1" si="56"/>
        <v>43411.82153165857</v>
      </c>
      <c r="CS46" s="602">
        <f t="shared" ca="1" si="57"/>
        <v>45029.629321440458</v>
      </c>
      <c r="CT46" s="602">
        <f t="shared" ca="1" si="58"/>
        <v>45029.629321440458</v>
      </c>
      <c r="CU46" s="602">
        <f t="shared" ca="1" si="59"/>
        <v>46673.241537911395</v>
      </c>
      <c r="CV46" s="602">
        <f t="shared" ca="1" si="60"/>
        <v>46673.241537911395</v>
      </c>
      <c r="CW46" s="602">
        <f t="shared" ca="1" si="61"/>
        <v>48341.757129331025</v>
      </c>
      <c r="CX46" s="602">
        <f t="shared" ca="1" si="62"/>
        <v>48341.757129331025</v>
      </c>
      <c r="CY46" s="602">
        <f t="shared" ca="1" si="63"/>
        <v>50034.266948932476</v>
      </c>
      <c r="CZ46" s="602">
        <f t="shared" ca="1" si="64"/>
        <v>44703.97476535022</v>
      </c>
      <c r="DA46" s="602">
        <f t="shared" ca="1" si="65"/>
        <v>46342.497848049643</v>
      </c>
      <c r="DB46" s="602">
        <f t="shared" ca="1" si="66"/>
        <v>46342.497848049643</v>
      </c>
      <c r="DC46" s="602">
        <f t="shared" ca="1" si="67"/>
        <v>48006.105296803609</v>
      </c>
      <c r="DD46" s="602">
        <f t="shared" ca="1" si="68"/>
        <v>48006.105296803609</v>
      </c>
      <c r="DE46" s="602">
        <f t="shared" ca="1" si="69"/>
        <v>49693.889253268258</v>
      </c>
      <c r="DF46" s="602">
        <f t="shared" ca="1" si="70"/>
        <v>49693.889253268258</v>
      </c>
      <c r="DG46" s="602">
        <f t="shared" ca="1" si="71"/>
        <v>51404.937022019112</v>
      </c>
      <c r="DH46" s="602">
        <f t="shared" ca="1" si="72"/>
        <v>51404.937022019112</v>
      </c>
      <c r="DI46" s="602">
        <f t="shared" ca="1" si="73"/>
        <v>53138.334953305806</v>
      </c>
      <c r="DJ46" s="602">
        <f t="shared" ca="1" si="74"/>
        <v>36918.531516652984</v>
      </c>
      <c r="DK46" s="602">
        <f t="shared" ca="1" si="75"/>
        <v>37814.927454885583</v>
      </c>
      <c r="DL46" s="602">
        <f t="shared" ca="1" si="76"/>
        <v>37814.927454885583</v>
      </c>
      <c r="DM46" s="602">
        <f t="shared" ca="1" si="77"/>
        <v>38722.023692322662</v>
      </c>
      <c r="DN46" s="602">
        <f t="shared" ca="1" si="78"/>
        <v>38722.023692322662</v>
      </c>
      <c r="DO46" s="602">
        <f t="shared" ca="1" si="79"/>
        <v>39639.647171455297</v>
      </c>
      <c r="DP46" s="602">
        <f t="shared" ca="1" si="80"/>
        <v>39639.647171455297</v>
      </c>
      <c r="DQ46" s="602">
        <f t="shared" ca="1" si="81"/>
        <v>40567.620879791648</v>
      </c>
      <c r="DR46" s="602">
        <f t="shared" ca="1" si="82"/>
        <v>40567.620879791648</v>
      </c>
      <c r="DS46" s="602">
        <f t="shared" ca="1" si="83"/>
        <v>41505.764212283284</v>
      </c>
      <c r="DT46" s="602">
        <f t="shared" ca="1" si="84"/>
        <v>47504.443092169378</v>
      </c>
      <c r="DU46" s="602">
        <f t="shared" ca="1" si="85"/>
        <v>49185.069786291635</v>
      </c>
      <c r="DV46" s="602">
        <f t="shared" ca="1" si="86"/>
        <v>49185.069786291635</v>
      </c>
      <c r="DW46" s="602">
        <f t="shared" ca="1" si="87"/>
        <v>50889.234373908213</v>
      </c>
      <c r="DX46" s="602">
        <f t="shared" ca="1" si="88"/>
        <v>50889.234373908213</v>
      </c>
      <c r="DY46" s="602">
        <f t="shared" ca="1" si="89"/>
        <v>52616.023097239588</v>
      </c>
      <c r="DZ46" s="602">
        <f t="shared" ca="1" si="90"/>
        <v>52616.023097239588</v>
      </c>
      <c r="EA46" s="602">
        <f t="shared" ca="1" si="91"/>
        <v>54364.523825868084</v>
      </c>
      <c r="EB46" s="602">
        <f t="shared" ca="1" si="92"/>
        <v>54364.523825868084</v>
      </c>
      <c r="EC46" s="602">
        <f t="shared" ca="1" si="93"/>
        <v>56133.829536555211</v>
      </c>
      <c r="ED46" s="602">
        <f t="shared" ca="1" si="94"/>
        <v>50546.562285820124</v>
      </c>
      <c r="EE46" s="602">
        <f t="shared" ca="1" si="95"/>
        <v>52268.899256216449</v>
      </c>
      <c r="EF46" s="602">
        <f t="shared" ca="1" si="96"/>
        <v>52268.899256216449</v>
      </c>
      <c r="EG46" s="602">
        <f t="shared" ca="1" si="97"/>
        <v>54013.130357142247</v>
      </c>
      <c r="EH46" s="602">
        <f t="shared" ca="1" si="98"/>
        <v>54013.130357142247</v>
      </c>
      <c r="EI46" s="602">
        <f t="shared" ca="1" si="99"/>
        <v>55778.34727772788</v>
      </c>
      <c r="EJ46" s="602">
        <f t="shared" ca="1" si="100"/>
        <v>55778.34727772788</v>
      </c>
      <c r="EK46" s="602">
        <f t="shared" ca="1" si="101"/>
        <v>57563.649413299725</v>
      </c>
      <c r="EL46" s="602">
        <f t="shared" ca="1" si="102"/>
        <v>57563.649413299725</v>
      </c>
      <c r="EM46" s="602">
        <f t="shared" ca="1" si="103"/>
        <v>59368.146874517734</v>
      </c>
    </row>
    <row r="47" spans="1:143" ht="14.25" customHeight="1" x14ac:dyDescent="0.2">
      <c r="A47" s="597" t="s">
        <v>31</v>
      </c>
      <c r="B47" s="597" t="s">
        <v>33</v>
      </c>
      <c r="C47" s="309"/>
      <c r="D47" s="20"/>
      <c r="E47" s="338"/>
      <c r="F47" s="597">
        <f t="shared" ref="F47:F54" si="158">F46+1</f>
        <v>3</v>
      </c>
      <c r="I47" s="15" t="str">
        <f>+A49&amp;", "&amp;B49&amp;" ügyletminősítés esetén"</f>
        <v>Prémium 2, L2 ügyletminősítés esetén</v>
      </c>
      <c r="J47" s="15"/>
      <c r="K47" s="15"/>
      <c r="L47" s="15"/>
      <c r="M47" s="371" t="s">
        <v>30</v>
      </c>
      <c r="N47" s="1029">
        <f>N46+0.003</f>
        <v>3.6000000000000004E-2</v>
      </c>
      <c r="O47" s="1071">
        <f t="shared" si="38"/>
        <v>3.7900000000000003E-2</v>
      </c>
      <c r="P47" s="1072">
        <f t="shared" ca="1" si="39"/>
        <v>3.5356817811919905E-2</v>
      </c>
      <c r="Q47" s="1033">
        <f t="shared" ca="1" si="32"/>
        <v>4.1429881926119405E-2</v>
      </c>
      <c r="R47" s="1034">
        <f t="shared" ca="1" si="33"/>
        <v>4.1781251839694056E-2</v>
      </c>
      <c r="S47" s="69"/>
      <c r="T47" s="338"/>
      <c r="W47" s="597">
        <f t="shared" si="40"/>
        <v>4</v>
      </c>
      <c r="X47" s="602">
        <f t="shared" ca="1" si="104"/>
        <v>28319.999389992863</v>
      </c>
      <c r="Y47" s="602">
        <f t="shared" ca="1" si="104"/>
        <v>29096.929827342388</v>
      </c>
      <c r="Z47" s="602">
        <f t="shared" ca="1" si="104"/>
        <v>29096.929827342388</v>
      </c>
      <c r="AA47" s="602">
        <f t="shared" ca="1" si="104"/>
        <v>29886.032144715729</v>
      </c>
      <c r="AB47" s="602">
        <f t="shared" ca="1" si="105"/>
        <v>29886.032144715729</v>
      </c>
      <c r="AC47" s="602">
        <f t="shared" ca="1" si="105"/>
        <v>30687.194570042724</v>
      </c>
      <c r="AD47" s="602">
        <f t="shared" ca="1" si="105"/>
        <v>30687.194570042724</v>
      </c>
      <c r="AE47" s="602">
        <f t="shared" ca="1" si="105"/>
        <v>31500.297891766557</v>
      </c>
      <c r="AF47" s="602">
        <f t="shared" ca="1" si="106"/>
        <v>31500.297891766557</v>
      </c>
      <c r="AG47" s="602">
        <f t="shared" ca="1" si="107"/>
        <v>32325.215752307126</v>
      </c>
      <c r="AH47" s="602">
        <f t="shared" ca="1" si="108"/>
        <v>32881.659121055389</v>
      </c>
      <c r="AI47" s="602">
        <f t="shared" ca="1" si="109"/>
        <v>34295.209150044277</v>
      </c>
      <c r="AJ47" s="602">
        <f t="shared" ca="1" si="110"/>
        <v>34295.209150044277</v>
      </c>
      <c r="AK47" s="602">
        <f t="shared" ca="1" si="111"/>
        <v>35740.272825017972</v>
      </c>
      <c r="AL47" s="602">
        <f t="shared" ca="1" si="112"/>
        <v>35740.272825017972</v>
      </c>
      <c r="AM47" s="602">
        <f t="shared" ca="1" si="113"/>
        <v>37216.130731732024</v>
      </c>
      <c r="AN47" s="602">
        <f t="shared" ca="1" si="114"/>
        <v>37216.130731732024</v>
      </c>
      <c r="AO47" s="602">
        <f t="shared" ca="1" si="115"/>
        <v>38722.023692322662</v>
      </c>
      <c r="AP47" s="602">
        <f t="shared" ca="1" si="116"/>
        <v>38722.023692322662</v>
      </c>
      <c r="AQ47" s="602">
        <f t="shared" ca="1" si="117"/>
        <v>40257.15736338999</v>
      </c>
      <c r="AR47" s="602">
        <f t="shared" ca="1" si="118"/>
        <v>35448.772928771345</v>
      </c>
      <c r="AS47" s="602">
        <f t="shared" ca="1" si="119"/>
        <v>36918.531516652984</v>
      </c>
      <c r="AT47" s="602">
        <f t="shared" ca="1" si="120"/>
        <v>36918.531516652984</v>
      </c>
      <c r="AU47" s="602">
        <f t="shared" ca="1" si="121"/>
        <v>38418.479955411574</v>
      </c>
      <c r="AV47" s="602">
        <f t="shared" ca="1" si="122"/>
        <v>38418.479955411574</v>
      </c>
      <c r="AW47" s="602">
        <f t="shared" ca="1" si="123"/>
        <v>39947.830563756834</v>
      </c>
      <c r="AX47" s="602">
        <f t="shared" ca="1" si="124"/>
        <v>39947.830563756834</v>
      </c>
      <c r="AY47" s="602">
        <f t="shared" ca="1" si="125"/>
        <v>41505.764212283277</v>
      </c>
      <c r="AZ47" s="602">
        <f t="shared" ca="1" si="126"/>
        <v>41505.764212283277</v>
      </c>
      <c r="BA47" s="602">
        <f t="shared" ca="1" si="127"/>
        <v>43091.434978125537</v>
      </c>
      <c r="BB47" s="602">
        <f t="shared" ca="1" si="128"/>
        <v>31227.944341051854</v>
      </c>
      <c r="BC47" s="602">
        <f t="shared" ca="1" si="129"/>
        <v>32048.938490341483</v>
      </c>
      <c r="BD47" s="602">
        <f t="shared" ca="1" si="130"/>
        <v>32048.938490341483</v>
      </c>
      <c r="BE47" s="602">
        <f t="shared" ca="1" si="131"/>
        <v>32881.659121055403</v>
      </c>
      <c r="BF47" s="602">
        <f t="shared" ca="1" si="132"/>
        <v>32881.659121055403</v>
      </c>
      <c r="BG47" s="602">
        <f t="shared" ca="1" si="133"/>
        <v>33725.968653348842</v>
      </c>
      <c r="BH47" s="602">
        <f t="shared" ca="1" si="134"/>
        <v>33725.968653348842</v>
      </c>
      <c r="BI47" s="602">
        <f t="shared" ca="1" si="135"/>
        <v>34581.723205375456</v>
      </c>
      <c r="BJ47" s="602">
        <f t="shared" ca="1" si="136"/>
        <v>34581.723205375456</v>
      </c>
      <c r="BK47" s="602">
        <f t="shared" ca="1" si="137"/>
        <v>35448.772928771345</v>
      </c>
      <c r="BL47" s="602">
        <f t="shared" ca="1" si="138"/>
        <v>37965.371706914841</v>
      </c>
      <c r="BM47" s="602">
        <f t="shared" ca="1" si="139"/>
        <v>39485.986332175897</v>
      </c>
      <c r="BN47" s="602">
        <f t="shared" ca="1" si="140"/>
        <v>39485.986332175897</v>
      </c>
      <c r="BO47" s="602">
        <f t="shared" ca="1" si="141"/>
        <v>41035.432761276803</v>
      </c>
      <c r="BP47" s="602">
        <f t="shared" ca="1" si="142"/>
        <v>41035.432761276803</v>
      </c>
      <c r="BQ47" s="602">
        <f t="shared" ca="1" si="143"/>
        <v>42612.87262182722</v>
      </c>
      <c r="BR47" s="602">
        <f t="shared" ca="1" si="144"/>
        <v>42612.87262182722</v>
      </c>
      <c r="BS47" s="602">
        <f t="shared" ca="1" si="145"/>
        <v>44217.443988476909</v>
      </c>
      <c r="BT47" s="602">
        <f t="shared" ca="1" si="146"/>
        <v>44217.443988476909</v>
      </c>
      <c r="BU47" s="602">
        <f t="shared" ca="1" si="147"/>
        <v>45848.26595350603</v>
      </c>
      <c r="BV47" s="602">
        <f t="shared" ca="1" si="148"/>
        <v>40723.276804626068</v>
      </c>
      <c r="BW47" s="602">
        <f t="shared" ca="1" si="149"/>
        <v>42295.186245571516</v>
      </c>
      <c r="BX47" s="602">
        <f t="shared" ca="1" si="150"/>
        <v>42295.186245571516</v>
      </c>
      <c r="BY47" s="602">
        <f t="shared" ca="1" si="151"/>
        <v>43894.401241264459</v>
      </c>
      <c r="BZ47" s="602">
        <f t="shared" ca="1" si="152"/>
        <v>43894.401241264459</v>
      </c>
      <c r="CA47" s="602">
        <f t="shared" ca="1" si="153"/>
        <v>45520.044319311586</v>
      </c>
      <c r="CB47" s="602">
        <f t="shared" ca="1" si="154"/>
        <v>45520.044319311586</v>
      </c>
      <c r="CC47" s="602">
        <f t="shared" ca="1" si="155"/>
        <v>47171.222607457443</v>
      </c>
      <c r="CD47" s="602">
        <f t="shared" ca="1" si="156"/>
        <v>47171.222607457443</v>
      </c>
      <c r="CE47" s="602">
        <f t="shared" ca="1" si="157"/>
        <v>48847.032188247038</v>
      </c>
      <c r="CF47" s="602">
        <f t="shared" ca="1" si="44"/>
        <v>33725.968653348842</v>
      </c>
      <c r="CG47" s="602">
        <f t="shared" ca="1" si="45"/>
        <v>34581.723205375456</v>
      </c>
      <c r="CH47" s="602">
        <f t="shared" ca="1" si="46"/>
        <v>34581.723205375456</v>
      </c>
      <c r="CI47" s="602">
        <f t="shared" ca="1" si="47"/>
        <v>35448.772928771345</v>
      </c>
      <c r="CJ47" s="602">
        <f t="shared" ca="1" si="48"/>
        <v>35448.772928771345</v>
      </c>
      <c r="CK47" s="602">
        <f t="shared" ca="1" si="49"/>
        <v>36326.962352232811</v>
      </c>
      <c r="CL47" s="602">
        <f t="shared" ca="1" si="50"/>
        <v>36326.962352232811</v>
      </c>
      <c r="CM47" s="602">
        <f t="shared" ca="1" si="51"/>
        <v>37216.130731732024</v>
      </c>
      <c r="CN47" s="602">
        <f t="shared" ca="1" si="52"/>
        <v>37216.130731732024</v>
      </c>
      <c r="CO47" s="602">
        <f t="shared" ca="1" si="53"/>
        <v>38116.112405922795</v>
      </c>
      <c r="CP47" s="602">
        <f t="shared" ca="1" si="54"/>
        <v>41820.706884913423</v>
      </c>
      <c r="CQ47" s="602">
        <f t="shared" ca="1" si="55"/>
        <v>43411.82153165857</v>
      </c>
      <c r="CR47" s="602">
        <f t="shared" ca="1" si="56"/>
        <v>43411.82153165857</v>
      </c>
      <c r="CS47" s="602">
        <f t="shared" ca="1" si="57"/>
        <v>45029.629321440458</v>
      </c>
      <c r="CT47" s="602">
        <f t="shared" ca="1" si="58"/>
        <v>45029.629321440458</v>
      </c>
      <c r="CU47" s="602">
        <f t="shared" ca="1" si="59"/>
        <v>46673.241537911395</v>
      </c>
      <c r="CV47" s="602">
        <f t="shared" ca="1" si="60"/>
        <v>46673.241537911395</v>
      </c>
      <c r="CW47" s="602">
        <f t="shared" ca="1" si="61"/>
        <v>48341.757129331025</v>
      </c>
      <c r="CX47" s="602">
        <f t="shared" ca="1" si="62"/>
        <v>48341.757129331025</v>
      </c>
      <c r="CY47" s="602">
        <f t="shared" ca="1" si="63"/>
        <v>50034.266948932476</v>
      </c>
      <c r="CZ47" s="602">
        <f t="shared" ca="1" si="64"/>
        <v>44703.97476535022</v>
      </c>
      <c r="DA47" s="602">
        <f t="shared" ca="1" si="65"/>
        <v>46342.497848049643</v>
      </c>
      <c r="DB47" s="602">
        <f t="shared" ca="1" si="66"/>
        <v>46342.497848049643</v>
      </c>
      <c r="DC47" s="602">
        <f t="shared" ca="1" si="67"/>
        <v>48006.105296803609</v>
      </c>
      <c r="DD47" s="602">
        <f t="shared" ca="1" si="68"/>
        <v>48006.105296803609</v>
      </c>
      <c r="DE47" s="602">
        <f t="shared" ca="1" si="69"/>
        <v>49693.889253268258</v>
      </c>
      <c r="DF47" s="602">
        <f t="shared" ca="1" si="70"/>
        <v>49693.889253268258</v>
      </c>
      <c r="DG47" s="602">
        <f t="shared" ca="1" si="71"/>
        <v>51404.937022019112</v>
      </c>
      <c r="DH47" s="602">
        <f t="shared" ca="1" si="72"/>
        <v>51404.937022019112</v>
      </c>
      <c r="DI47" s="602">
        <f t="shared" ca="1" si="73"/>
        <v>53138.334953305806</v>
      </c>
      <c r="DJ47" s="602">
        <f t="shared" ca="1" si="74"/>
        <v>36918.531516652984</v>
      </c>
      <c r="DK47" s="602">
        <f t="shared" ca="1" si="75"/>
        <v>37814.927454885583</v>
      </c>
      <c r="DL47" s="602">
        <f t="shared" ca="1" si="76"/>
        <v>37814.927454885583</v>
      </c>
      <c r="DM47" s="602">
        <f t="shared" ca="1" si="77"/>
        <v>38722.023692322662</v>
      </c>
      <c r="DN47" s="602">
        <f t="shared" ca="1" si="78"/>
        <v>38722.023692322662</v>
      </c>
      <c r="DO47" s="602">
        <f t="shared" ca="1" si="79"/>
        <v>39639.647171455297</v>
      </c>
      <c r="DP47" s="602">
        <f t="shared" ca="1" si="80"/>
        <v>39639.647171455297</v>
      </c>
      <c r="DQ47" s="602">
        <f t="shared" ca="1" si="81"/>
        <v>40567.620879791648</v>
      </c>
      <c r="DR47" s="602">
        <f t="shared" ca="1" si="82"/>
        <v>40567.620879791648</v>
      </c>
      <c r="DS47" s="602">
        <f t="shared" ca="1" si="83"/>
        <v>41505.764212283284</v>
      </c>
      <c r="DT47" s="602">
        <f t="shared" ca="1" si="84"/>
        <v>47504.443092169378</v>
      </c>
      <c r="DU47" s="602">
        <f t="shared" ca="1" si="85"/>
        <v>49185.069786291635</v>
      </c>
      <c r="DV47" s="602">
        <f t="shared" ca="1" si="86"/>
        <v>49185.069786291635</v>
      </c>
      <c r="DW47" s="602">
        <f t="shared" ca="1" si="87"/>
        <v>50889.234373908213</v>
      </c>
      <c r="DX47" s="602">
        <f t="shared" ca="1" si="88"/>
        <v>50889.234373908213</v>
      </c>
      <c r="DY47" s="602">
        <f t="shared" ca="1" si="89"/>
        <v>52616.023097239588</v>
      </c>
      <c r="DZ47" s="602">
        <f t="shared" ca="1" si="90"/>
        <v>52616.023097239588</v>
      </c>
      <c r="EA47" s="602">
        <f t="shared" ca="1" si="91"/>
        <v>54364.523825868084</v>
      </c>
      <c r="EB47" s="602">
        <f t="shared" ca="1" si="92"/>
        <v>54364.523825868084</v>
      </c>
      <c r="EC47" s="602">
        <f t="shared" ca="1" si="93"/>
        <v>56133.829536555211</v>
      </c>
      <c r="ED47" s="602">
        <f t="shared" ca="1" si="94"/>
        <v>50546.562285820124</v>
      </c>
      <c r="EE47" s="602">
        <f t="shared" ca="1" si="95"/>
        <v>52268.899256216449</v>
      </c>
      <c r="EF47" s="602">
        <f t="shared" ca="1" si="96"/>
        <v>52268.899256216449</v>
      </c>
      <c r="EG47" s="602">
        <f t="shared" ca="1" si="97"/>
        <v>54013.130357142247</v>
      </c>
      <c r="EH47" s="602">
        <f t="shared" ca="1" si="98"/>
        <v>54013.130357142247</v>
      </c>
      <c r="EI47" s="602">
        <f t="shared" ca="1" si="99"/>
        <v>55778.34727772788</v>
      </c>
      <c r="EJ47" s="602">
        <f t="shared" ca="1" si="100"/>
        <v>55778.34727772788</v>
      </c>
      <c r="EK47" s="602">
        <f t="shared" ca="1" si="101"/>
        <v>57563.649413299725</v>
      </c>
      <c r="EL47" s="602">
        <f t="shared" ca="1" si="102"/>
        <v>57563.649413299725</v>
      </c>
      <c r="EM47" s="602">
        <f t="shared" ca="1" si="103"/>
        <v>59368.146874517734</v>
      </c>
    </row>
    <row r="48" spans="1:143" ht="14.25" x14ac:dyDescent="0.2">
      <c r="A48" s="597" t="s">
        <v>34</v>
      </c>
      <c r="B48" s="597" t="s">
        <v>37</v>
      </c>
      <c r="C48" s="309"/>
      <c r="D48" s="20"/>
      <c r="E48" s="338"/>
      <c r="F48" s="597">
        <f t="shared" si="158"/>
        <v>4</v>
      </c>
      <c r="I48" s="15" t="str">
        <f>+A51&amp;" "&amp;B51&amp;" ügyletminősítés esetén"</f>
        <v>Kiváló 1, L1 ügyletminősítés esetén</v>
      </c>
      <c r="J48" s="15"/>
      <c r="K48" s="15"/>
      <c r="L48" s="1027">
        <v>7.3999999999999996E-2</v>
      </c>
      <c r="M48" s="371" t="s">
        <v>30</v>
      </c>
      <c r="N48" s="1029">
        <f>N47</f>
        <v>3.6000000000000004E-2</v>
      </c>
      <c r="O48" s="1071">
        <f t="shared" si="38"/>
        <v>3.7900000000000003E-2</v>
      </c>
      <c r="P48" s="1072">
        <f t="shared" ca="1" si="39"/>
        <v>3.5356817811919905E-2</v>
      </c>
      <c r="Q48" s="1033">
        <f t="shared" ca="1" si="32"/>
        <v>4.1429881926119405E-2</v>
      </c>
      <c r="R48" s="1034">
        <f t="shared" ca="1" si="33"/>
        <v>4.1781251839694056E-2</v>
      </c>
      <c r="S48" s="69"/>
      <c r="T48" s="338"/>
      <c r="W48" s="597">
        <f t="shared" si="40"/>
        <v>5</v>
      </c>
      <c r="X48" s="602">
        <f t="shared" ca="1" si="104"/>
        <v>28319.999389992863</v>
      </c>
      <c r="Y48" s="602">
        <f t="shared" ca="1" si="104"/>
        <v>29096.929827342388</v>
      </c>
      <c r="Z48" s="602">
        <f t="shared" ca="1" si="104"/>
        <v>29096.929827342388</v>
      </c>
      <c r="AA48" s="602">
        <f t="shared" ca="1" si="104"/>
        <v>29886.032144715729</v>
      </c>
      <c r="AB48" s="602">
        <f t="shared" ca="1" si="105"/>
        <v>29886.032144715729</v>
      </c>
      <c r="AC48" s="602">
        <f t="shared" ca="1" si="105"/>
        <v>30687.194570042724</v>
      </c>
      <c r="AD48" s="602">
        <f t="shared" ca="1" si="105"/>
        <v>30687.194570042724</v>
      </c>
      <c r="AE48" s="602">
        <f t="shared" ca="1" si="105"/>
        <v>31500.297891766557</v>
      </c>
      <c r="AF48" s="602">
        <f t="shared" ca="1" si="106"/>
        <v>31500.297891766557</v>
      </c>
      <c r="AG48" s="602">
        <f t="shared" ca="1" si="107"/>
        <v>32325.215752307126</v>
      </c>
      <c r="AH48" s="602">
        <f t="shared" ca="1" si="108"/>
        <v>32881.659121055389</v>
      </c>
      <c r="AI48" s="602">
        <f t="shared" ca="1" si="109"/>
        <v>34295.209150044277</v>
      </c>
      <c r="AJ48" s="602">
        <f t="shared" ca="1" si="110"/>
        <v>34295.209150044277</v>
      </c>
      <c r="AK48" s="602">
        <f t="shared" ca="1" si="111"/>
        <v>35740.272825017972</v>
      </c>
      <c r="AL48" s="602">
        <f t="shared" ca="1" si="112"/>
        <v>35740.272825017972</v>
      </c>
      <c r="AM48" s="602">
        <f t="shared" ca="1" si="113"/>
        <v>37216.130731732024</v>
      </c>
      <c r="AN48" s="602">
        <f t="shared" ca="1" si="114"/>
        <v>37216.130731732024</v>
      </c>
      <c r="AO48" s="602">
        <f t="shared" ca="1" si="115"/>
        <v>38722.023692322662</v>
      </c>
      <c r="AP48" s="602">
        <f t="shared" ca="1" si="116"/>
        <v>38722.023692322662</v>
      </c>
      <c r="AQ48" s="602">
        <f t="shared" ca="1" si="117"/>
        <v>40257.15736338999</v>
      </c>
      <c r="AR48" s="602">
        <f t="shared" ca="1" si="118"/>
        <v>35448.772928771345</v>
      </c>
      <c r="AS48" s="602">
        <f t="shared" ca="1" si="119"/>
        <v>36918.531516652984</v>
      </c>
      <c r="AT48" s="602">
        <f t="shared" ca="1" si="120"/>
        <v>36918.531516652984</v>
      </c>
      <c r="AU48" s="602">
        <f t="shared" ca="1" si="121"/>
        <v>38418.479955411574</v>
      </c>
      <c r="AV48" s="602">
        <f t="shared" ca="1" si="122"/>
        <v>38418.479955411574</v>
      </c>
      <c r="AW48" s="602">
        <f t="shared" ca="1" si="123"/>
        <v>39947.830563756834</v>
      </c>
      <c r="AX48" s="602">
        <f t="shared" ca="1" si="124"/>
        <v>39947.830563756834</v>
      </c>
      <c r="AY48" s="602">
        <f t="shared" ca="1" si="125"/>
        <v>41505.764212283277</v>
      </c>
      <c r="AZ48" s="602">
        <f t="shared" ca="1" si="126"/>
        <v>41505.764212283277</v>
      </c>
      <c r="BA48" s="602">
        <f t="shared" ca="1" si="127"/>
        <v>43091.434978125537</v>
      </c>
      <c r="BB48" s="602">
        <f t="shared" ca="1" si="128"/>
        <v>31227.944341051854</v>
      </c>
      <c r="BC48" s="602">
        <f t="shared" ca="1" si="129"/>
        <v>32048.938490341483</v>
      </c>
      <c r="BD48" s="602">
        <f t="shared" ca="1" si="130"/>
        <v>32048.938490341483</v>
      </c>
      <c r="BE48" s="602">
        <f t="shared" ca="1" si="131"/>
        <v>32881.659121055403</v>
      </c>
      <c r="BF48" s="602">
        <f t="shared" ca="1" si="132"/>
        <v>32881.659121055403</v>
      </c>
      <c r="BG48" s="602">
        <f t="shared" ca="1" si="133"/>
        <v>33725.968653348842</v>
      </c>
      <c r="BH48" s="602">
        <f t="shared" ca="1" si="134"/>
        <v>33725.968653348842</v>
      </c>
      <c r="BI48" s="602">
        <f t="shared" ca="1" si="135"/>
        <v>34581.723205375456</v>
      </c>
      <c r="BJ48" s="602">
        <f t="shared" ca="1" si="136"/>
        <v>34581.723205375456</v>
      </c>
      <c r="BK48" s="602">
        <f t="shared" ca="1" si="137"/>
        <v>35448.772928771345</v>
      </c>
      <c r="BL48" s="602">
        <f t="shared" ca="1" si="138"/>
        <v>37965.371706914841</v>
      </c>
      <c r="BM48" s="602">
        <f t="shared" ca="1" si="139"/>
        <v>39485.986332175897</v>
      </c>
      <c r="BN48" s="602">
        <f t="shared" ca="1" si="140"/>
        <v>39485.986332175897</v>
      </c>
      <c r="BO48" s="602">
        <f t="shared" ca="1" si="141"/>
        <v>41035.432761276803</v>
      </c>
      <c r="BP48" s="602">
        <f t="shared" ca="1" si="142"/>
        <v>41035.432761276803</v>
      </c>
      <c r="BQ48" s="602">
        <f t="shared" ca="1" si="143"/>
        <v>42612.87262182722</v>
      </c>
      <c r="BR48" s="602">
        <f t="shared" ca="1" si="144"/>
        <v>42612.87262182722</v>
      </c>
      <c r="BS48" s="602">
        <f t="shared" ca="1" si="145"/>
        <v>44217.443988476909</v>
      </c>
      <c r="BT48" s="602">
        <f t="shared" ca="1" si="146"/>
        <v>44217.443988476909</v>
      </c>
      <c r="BU48" s="602">
        <f t="shared" ca="1" si="147"/>
        <v>45848.26595350603</v>
      </c>
      <c r="BV48" s="602">
        <f t="shared" ca="1" si="148"/>
        <v>40723.276804626068</v>
      </c>
      <c r="BW48" s="602">
        <f t="shared" ca="1" si="149"/>
        <v>42295.186245571516</v>
      </c>
      <c r="BX48" s="602">
        <f t="shared" ca="1" si="150"/>
        <v>42295.186245571516</v>
      </c>
      <c r="BY48" s="602">
        <f t="shared" ca="1" si="151"/>
        <v>43894.401241264459</v>
      </c>
      <c r="BZ48" s="602">
        <f t="shared" ca="1" si="152"/>
        <v>43894.401241264459</v>
      </c>
      <c r="CA48" s="602">
        <f t="shared" ca="1" si="153"/>
        <v>45520.044319311586</v>
      </c>
      <c r="CB48" s="602">
        <f t="shared" ca="1" si="154"/>
        <v>45520.044319311586</v>
      </c>
      <c r="CC48" s="602">
        <f t="shared" ca="1" si="155"/>
        <v>47171.222607457443</v>
      </c>
      <c r="CD48" s="602">
        <f t="shared" ca="1" si="156"/>
        <v>47171.222607457443</v>
      </c>
      <c r="CE48" s="602">
        <f t="shared" ca="1" si="157"/>
        <v>48847.032188247038</v>
      </c>
      <c r="CF48" s="602">
        <f t="shared" ca="1" si="44"/>
        <v>33725.968653348842</v>
      </c>
      <c r="CG48" s="602">
        <f t="shared" ca="1" si="45"/>
        <v>34581.723205375456</v>
      </c>
      <c r="CH48" s="602">
        <f t="shared" ca="1" si="46"/>
        <v>34581.723205375456</v>
      </c>
      <c r="CI48" s="602">
        <f t="shared" ca="1" si="47"/>
        <v>35448.772928771345</v>
      </c>
      <c r="CJ48" s="602">
        <f t="shared" ca="1" si="48"/>
        <v>35448.772928771345</v>
      </c>
      <c r="CK48" s="602">
        <f t="shared" ca="1" si="49"/>
        <v>36326.962352232811</v>
      </c>
      <c r="CL48" s="602">
        <f t="shared" ca="1" si="50"/>
        <v>36326.962352232811</v>
      </c>
      <c r="CM48" s="602">
        <f t="shared" ca="1" si="51"/>
        <v>37216.130731732024</v>
      </c>
      <c r="CN48" s="602">
        <f t="shared" ca="1" si="52"/>
        <v>37216.130731732024</v>
      </c>
      <c r="CO48" s="602">
        <f t="shared" ca="1" si="53"/>
        <v>38116.112405922795</v>
      </c>
      <c r="CP48" s="602">
        <f t="shared" ca="1" si="54"/>
        <v>41820.706884913423</v>
      </c>
      <c r="CQ48" s="602">
        <f t="shared" ca="1" si="55"/>
        <v>43411.82153165857</v>
      </c>
      <c r="CR48" s="602">
        <f t="shared" ca="1" si="56"/>
        <v>43411.82153165857</v>
      </c>
      <c r="CS48" s="602">
        <f t="shared" ca="1" si="57"/>
        <v>45029.629321440458</v>
      </c>
      <c r="CT48" s="602">
        <f t="shared" ca="1" si="58"/>
        <v>45029.629321440458</v>
      </c>
      <c r="CU48" s="602">
        <f t="shared" ca="1" si="59"/>
        <v>46673.241537911395</v>
      </c>
      <c r="CV48" s="602">
        <f t="shared" ca="1" si="60"/>
        <v>46673.241537911395</v>
      </c>
      <c r="CW48" s="602">
        <f t="shared" ca="1" si="61"/>
        <v>48341.757129331025</v>
      </c>
      <c r="CX48" s="602">
        <f t="shared" ca="1" si="62"/>
        <v>48341.757129331025</v>
      </c>
      <c r="CY48" s="602">
        <f t="shared" ca="1" si="63"/>
        <v>50034.266948932476</v>
      </c>
      <c r="CZ48" s="602">
        <f t="shared" ca="1" si="64"/>
        <v>44703.97476535022</v>
      </c>
      <c r="DA48" s="602">
        <f t="shared" ca="1" si="65"/>
        <v>46342.497848049643</v>
      </c>
      <c r="DB48" s="602">
        <f t="shared" ca="1" si="66"/>
        <v>46342.497848049643</v>
      </c>
      <c r="DC48" s="602">
        <f t="shared" ca="1" si="67"/>
        <v>48006.105296803609</v>
      </c>
      <c r="DD48" s="602">
        <f t="shared" ca="1" si="68"/>
        <v>48006.105296803609</v>
      </c>
      <c r="DE48" s="602">
        <f t="shared" ca="1" si="69"/>
        <v>49693.889253268258</v>
      </c>
      <c r="DF48" s="602">
        <f t="shared" ca="1" si="70"/>
        <v>49693.889253268258</v>
      </c>
      <c r="DG48" s="602">
        <f t="shared" ca="1" si="71"/>
        <v>51404.937022019112</v>
      </c>
      <c r="DH48" s="602">
        <f t="shared" ca="1" si="72"/>
        <v>51404.937022019112</v>
      </c>
      <c r="DI48" s="602">
        <f t="shared" ca="1" si="73"/>
        <v>53138.334953305806</v>
      </c>
      <c r="DJ48" s="602">
        <f t="shared" ca="1" si="74"/>
        <v>36918.531516652984</v>
      </c>
      <c r="DK48" s="602">
        <f t="shared" ca="1" si="75"/>
        <v>37814.927454885583</v>
      </c>
      <c r="DL48" s="602">
        <f t="shared" ca="1" si="76"/>
        <v>37814.927454885583</v>
      </c>
      <c r="DM48" s="602">
        <f t="shared" ca="1" si="77"/>
        <v>38722.023692322662</v>
      </c>
      <c r="DN48" s="602">
        <f t="shared" ca="1" si="78"/>
        <v>38722.023692322662</v>
      </c>
      <c r="DO48" s="602">
        <f t="shared" ca="1" si="79"/>
        <v>39639.647171455297</v>
      </c>
      <c r="DP48" s="602">
        <f t="shared" ca="1" si="80"/>
        <v>39639.647171455297</v>
      </c>
      <c r="DQ48" s="602">
        <f t="shared" ca="1" si="81"/>
        <v>40567.620879791648</v>
      </c>
      <c r="DR48" s="602">
        <f t="shared" ca="1" si="82"/>
        <v>40567.620879791648</v>
      </c>
      <c r="DS48" s="602">
        <f t="shared" ca="1" si="83"/>
        <v>41505.764212283284</v>
      </c>
      <c r="DT48" s="602">
        <f t="shared" ca="1" si="84"/>
        <v>47504.443092169378</v>
      </c>
      <c r="DU48" s="602">
        <f t="shared" ca="1" si="85"/>
        <v>49185.069786291635</v>
      </c>
      <c r="DV48" s="602">
        <f t="shared" ca="1" si="86"/>
        <v>49185.069786291635</v>
      </c>
      <c r="DW48" s="602">
        <f t="shared" ca="1" si="87"/>
        <v>50889.234373908213</v>
      </c>
      <c r="DX48" s="602">
        <f t="shared" ca="1" si="88"/>
        <v>50889.234373908213</v>
      </c>
      <c r="DY48" s="602">
        <f t="shared" ca="1" si="89"/>
        <v>52616.023097239588</v>
      </c>
      <c r="DZ48" s="602">
        <f t="shared" ca="1" si="90"/>
        <v>52616.023097239588</v>
      </c>
      <c r="EA48" s="602">
        <f t="shared" ca="1" si="91"/>
        <v>54364.523825868084</v>
      </c>
      <c r="EB48" s="602">
        <f t="shared" ca="1" si="92"/>
        <v>54364.523825868084</v>
      </c>
      <c r="EC48" s="602">
        <f t="shared" ca="1" si="93"/>
        <v>56133.829536555211</v>
      </c>
      <c r="ED48" s="602">
        <f t="shared" ca="1" si="94"/>
        <v>50546.562285820124</v>
      </c>
      <c r="EE48" s="602">
        <f t="shared" ca="1" si="95"/>
        <v>52268.899256216449</v>
      </c>
      <c r="EF48" s="602">
        <f t="shared" ca="1" si="96"/>
        <v>52268.899256216449</v>
      </c>
      <c r="EG48" s="602">
        <f t="shared" ca="1" si="97"/>
        <v>54013.130357142247</v>
      </c>
      <c r="EH48" s="602">
        <f t="shared" ca="1" si="98"/>
        <v>54013.130357142247</v>
      </c>
      <c r="EI48" s="602">
        <f t="shared" ca="1" si="99"/>
        <v>55778.34727772788</v>
      </c>
      <c r="EJ48" s="602">
        <f t="shared" ca="1" si="100"/>
        <v>55778.34727772788</v>
      </c>
      <c r="EK48" s="602">
        <f t="shared" ca="1" si="101"/>
        <v>57563.649413299725</v>
      </c>
      <c r="EL48" s="602">
        <f t="shared" ca="1" si="102"/>
        <v>57563.649413299725</v>
      </c>
      <c r="EM48" s="602">
        <f t="shared" ca="1" si="103"/>
        <v>59368.146874517734</v>
      </c>
    </row>
    <row r="49" spans="1:143" ht="14.25" x14ac:dyDescent="0.2">
      <c r="A49" s="597" t="s">
        <v>34</v>
      </c>
      <c r="B49" s="597" t="s">
        <v>32</v>
      </c>
      <c r="C49" s="309"/>
      <c r="D49" s="20"/>
      <c r="E49" s="338"/>
      <c r="F49" s="597">
        <f t="shared" si="158"/>
        <v>5</v>
      </c>
      <c r="I49" s="15" t="str">
        <f>+A52&amp;" "&amp;B52&amp;" ügyletminősítés esetén"</f>
        <v>Kiváló 1, L2 ügyletminősítés esetén</v>
      </c>
      <c r="J49" s="15"/>
      <c r="K49" s="15"/>
      <c r="L49" s="1027">
        <v>7.3999999999999996E-2</v>
      </c>
      <c r="M49" s="371" t="s">
        <v>30</v>
      </c>
      <c r="N49" s="1029">
        <f>N48+0.003</f>
        <v>3.9000000000000007E-2</v>
      </c>
      <c r="O49" s="1071">
        <f t="shared" si="38"/>
        <v>4.0900000000000006E-2</v>
      </c>
      <c r="P49" s="1072">
        <f t="shared" ca="1" si="39"/>
        <v>3.8506339966853043E-2</v>
      </c>
      <c r="Q49" s="1033">
        <f t="shared" ca="1" si="32"/>
        <v>4.4621664699327379E-2</v>
      </c>
      <c r="R49" s="1034">
        <f t="shared" ca="1" si="33"/>
        <v>4.497477949786699E-2</v>
      </c>
      <c r="S49" s="69"/>
      <c r="T49" s="338"/>
      <c r="W49" s="597">
        <f t="shared" si="40"/>
        <v>6</v>
      </c>
      <c r="X49" s="602">
        <f t="shared" ca="1" si="104"/>
        <v>28319.999389992863</v>
      </c>
      <c r="Y49" s="602">
        <f t="shared" ca="1" si="104"/>
        <v>29096.929827342388</v>
      </c>
      <c r="Z49" s="602">
        <f t="shared" ca="1" si="104"/>
        <v>29096.929827342388</v>
      </c>
      <c r="AA49" s="602">
        <f t="shared" ca="1" si="104"/>
        <v>29886.032144715729</v>
      </c>
      <c r="AB49" s="602">
        <f t="shared" ca="1" si="105"/>
        <v>29886.032144715729</v>
      </c>
      <c r="AC49" s="602">
        <f t="shared" ca="1" si="105"/>
        <v>30687.194570042724</v>
      </c>
      <c r="AD49" s="602">
        <f t="shared" ca="1" si="105"/>
        <v>30687.194570042724</v>
      </c>
      <c r="AE49" s="602">
        <f t="shared" ca="1" si="105"/>
        <v>31500.297891766557</v>
      </c>
      <c r="AF49" s="602">
        <f t="shared" ca="1" si="106"/>
        <v>31500.297891766557</v>
      </c>
      <c r="AG49" s="602">
        <f t="shared" ca="1" si="107"/>
        <v>32325.215752307126</v>
      </c>
      <c r="AH49" s="602">
        <f t="shared" ca="1" si="108"/>
        <v>32881.659121055389</v>
      </c>
      <c r="AI49" s="602">
        <f t="shared" ca="1" si="109"/>
        <v>34295.209150044277</v>
      </c>
      <c r="AJ49" s="602">
        <f t="shared" ca="1" si="110"/>
        <v>34295.209150044277</v>
      </c>
      <c r="AK49" s="602">
        <f t="shared" ca="1" si="111"/>
        <v>35740.272825017972</v>
      </c>
      <c r="AL49" s="602">
        <f t="shared" ca="1" si="112"/>
        <v>35740.272825017972</v>
      </c>
      <c r="AM49" s="602">
        <f t="shared" ca="1" si="113"/>
        <v>37216.130731732024</v>
      </c>
      <c r="AN49" s="602">
        <f t="shared" ca="1" si="114"/>
        <v>37216.130731732024</v>
      </c>
      <c r="AO49" s="602">
        <f t="shared" ca="1" si="115"/>
        <v>38722.023692322662</v>
      </c>
      <c r="AP49" s="602">
        <f t="shared" ca="1" si="116"/>
        <v>38722.023692322662</v>
      </c>
      <c r="AQ49" s="602">
        <f t="shared" ca="1" si="117"/>
        <v>40257.15736338999</v>
      </c>
      <c r="AR49" s="602">
        <f t="shared" ca="1" si="118"/>
        <v>35448.772928771345</v>
      </c>
      <c r="AS49" s="602">
        <f t="shared" ca="1" si="119"/>
        <v>36918.531516652984</v>
      </c>
      <c r="AT49" s="602">
        <f t="shared" ca="1" si="120"/>
        <v>36918.531516652984</v>
      </c>
      <c r="AU49" s="602">
        <f t="shared" ca="1" si="121"/>
        <v>38418.479955411574</v>
      </c>
      <c r="AV49" s="602">
        <f t="shared" ca="1" si="122"/>
        <v>38418.479955411574</v>
      </c>
      <c r="AW49" s="602">
        <f t="shared" ca="1" si="123"/>
        <v>39947.830563756834</v>
      </c>
      <c r="AX49" s="602">
        <f t="shared" ca="1" si="124"/>
        <v>39947.830563756834</v>
      </c>
      <c r="AY49" s="602">
        <f t="shared" ca="1" si="125"/>
        <v>41505.764212283277</v>
      </c>
      <c r="AZ49" s="602">
        <f t="shared" ca="1" si="126"/>
        <v>41505.764212283277</v>
      </c>
      <c r="BA49" s="602">
        <f t="shared" ca="1" si="127"/>
        <v>43091.434978125537</v>
      </c>
      <c r="BB49" s="602">
        <f t="shared" ca="1" si="128"/>
        <v>31227.944341051854</v>
      </c>
      <c r="BC49" s="602">
        <f t="shared" ca="1" si="129"/>
        <v>32048.938490341483</v>
      </c>
      <c r="BD49" s="602">
        <f t="shared" ca="1" si="130"/>
        <v>32048.938490341483</v>
      </c>
      <c r="BE49" s="602">
        <f t="shared" ca="1" si="131"/>
        <v>32881.659121055403</v>
      </c>
      <c r="BF49" s="602">
        <f t="shared" ca="1" si="132"/>
        <v>32881.659121055403</v>
      </c>
      <c r="BG49" s="602">
        <f t="shared" ca="1" si="133"/>
        <v>33725.968653348842</v>
      </c>
      <c r="BH49" s="602">
        <f t="shared" ca="1" si="134"/>
        <v>33725.968653348842</v>
      </c>
      <c r="BI49" s="602">
        <f t="shared" ca="1" si="135"/>
        <v>34581.723205375456</v>
      </c>
      <c r="BJ49" s="602">
        <f t="shared" ca="1" si="136"/>
        <v>34581.723205375456</v>
      </c>
      <c r="BK49" s="602">
        <f t="shared" ca="1" si="137"/>
        <v>35448.772928771345</v>
      </c>
      <c r="BL49" s="602">
        <f t="shared" ca="1" si="138"/>
        <v>37965.371706914841</v>
      </c>
      <c r="BM49" s="602">
        <f t="shared" ca="1" si="139"/>
        <v>39485.986332175897</v>
      </c>
      <c r="BN49" s="602">
        <f t="shared" ca="1" si="140"/>
        <v>39485.986332175897</v>
      </c>
      <c r="BO49" s="602">
        <f t="shared" ca="1" si="141"/>
        <v>41035.432761276803</v>
      </c>
      <c r="BP49" s="602">
        <f t="shared" ca="1" si="142"/>
        <v>41035.432761276803</v>
      </c>
      <c r="BQ49" s="602">
        <f t="shared" ca="1" si="143"/>
        <v>42612.87262182722</v>
      </c>
      <c r="BR49" s="602">
        <f t="shared" ca="1" si="144"/>
        <v>42612.87262182722</v>
      </c>
      <c r="BS49" s="602">
        <f t="shared" ca="1" si="145"/>
        <v>44217.443988476909</v>
      </c>
      <c r="BT49" s="602">
        <f t="shared" ca="1" si="146"/>
        <v>44217.443988476909</v>
      </c>
      <c r="BU49" s="602">
        <f t="shared" ca="1" si="147"/>
        <v>45848.26595350603</v>
      </c>
      <c r="BV49" s="602">
        <f t="shared" ca="1" si="148"/>
        <v>40723.276804626068</v>
      </c>
      <c r="BW49" s="602">
        <f t="shared" ca="1" si="149"/>
        <v>42295.186245571516</v>
      </c>
      <c r="BX49" s="602">
        <f t="shared" ca="1" si="150"/>
        <v>42295.186245571516</v>
      </c>
      <c r="BY49" s="602">
        <f t="shared" ca="1" si="151"/>
        <v>43894.401241264459</v>
      </c>
      <c r="BZ49" s="602">
        <f t="shared" ca="1" si="152"/>
        <v>43894.401241264459</v>
      </c>
      <c r="CA49" s="602">
        <f t="shared" ca="1" si="153"/>
        <v>45520.044319311586</v>
      </c>
      <c r="CB49" s="602">
        <f t="shared" ca="1" si="154"/>
        <v>45520.044319311586</v>
      </c>
      <c r="CC49" s="602">
        <f t="shared" ca="1" si="155"/>
        <v>47171.222607457443</v>
      </c>
      <c r="CD49" s="602">
        <f t="shared" ca="1" si="156"/>
        <v>47171.222607457443</v>
      </c>
      <c r="CE49" s="602">
        <f t="shared" ca="1" si="157"/>
        <v>48847.032188247038</v>
      </c>
      <c r="CF49" s="602">
        <f t="shared" ca="1" si="44"/>
        <v>33725.968653348842</v>
      </c>
      <c r="CG49" s="602">
        <f t="shared" ca="1" si="45"/>
        <v>34581.723205375456</v>
      </c>
      <c r="CH49" s="602">
        <f t="shared" ca="1" si="46"/>
        <v>34581.723205375456</v>
      </c>
      <c r="CI49" s="602">
        <f t="shared" ca="1" si="47"/>
        <v>35448.772928771345</v>
      </c>
      <c r="CJ49" s="602">
        <f t="shared" ca="1" si="48"/>
        <v>35448.772928771345</v>
      </c>
      <c r="CK49" s="602">
        <f t="shared" ca="1" si="49"/>
        <v>36326.962352232811</v>
      </c>
      <c r="CL49" s="602">
        <f t="shared" ca="1" si="50"/>
        <v>36326.962352232811</v>
      </c>
      <c r="CM49" s="602">
        <f t="shared" ca="1" si="51"/>
        <v>37216.130731732024</v>
      </c>
      <c r="CN49" s="602">
        <f t="shared" ca="1" si="52"/>
        <v>37216.130731732024</v>
      </c>
      <c r="CO49" s="602">
        <f t="shared" ca="1" si="53"/>
        <v>38116.112405922795</v>
      </c>
      <c r="CP49" s="602">
        <f t="shared" ca="1" si="54"/>
        <v>41820.706884913423</v>
      </c>
      <c r="CQ49" s="602">
        <f t="shared" ca="1" si="55"/>
        <v>43411.82153165857</v>
      </c>
      <c r="CR49" s="602">
        <f t="shared" ca="1" si="56"/>
        <v>43411.82153165857</v>
      </c>
      <c r="CS49" s="602">
        <f t="shared" ca="1" si="57"/>
        <v>45029.629321440458</v>
      </c>
      <c r="CT49" s="602">
        <f t="shared" ca="1" si="58"/>
        <v>45029.629321440458</v>
      </c>
      <c r="CU49" s="602">
        <f t="shared" ca="1" si="59"/>
        <v>46673.241537911395</v>
      </c>
      <c r="CV49" s="602">
        <f t="shared" ca="1" si="60"/>
        <v>46673.241537911395</v>
      </c>
      <c r="CW49" s="602">
        <f t="shared" ca="1" si="61"/>
        <v>48341.757129331025</v>
      </c>
      <c r="CX49" s="602">
        <f t="shared" ca="1" si="62"/>
        <v>48341.757129331025</v>
      </c>
      <c r="CY49" s="602">
        <f t="shared" ca="1" si="63"/>
        <v>50034.266948932476</v>
      </c>
      <c r="CZ49" s="602">
        <f t="shared" ca="1" si="64"/>
        <v>44703.97476535022</v>
      </c>
      <c r="DA49" s="602">
        <f t="shared" ca="1" si="65"/>
        <v>46342.497848049643</v>
      </c>
      <c r="DB49" s="602">
        <f t="shared" ca="1" si="66"/>
        <v>46342.497848049643</v>
      </c>
      <c r="DC49" s="602">
        <f t="shared" ca="1" si="67"/>
        <v>48006.105296803609</v>
      </c>
      <c r="DD49" s="602">
        <f t="shared" ca="1" si="68"/>
        <v>48006.105296803609</v>
      </c>
      <c r="DE49" s="602">
        <f t="shared" ca="1" si="69"/>
        <v>49693.889253268258</v>
      </c>
      <c r="DF49" s="602">
        <f t="shared" ca="1" si="70"/>
        <v>49693.889253268258</v>
      </c>
      <c r="DG49" s="602">
        <f t="shared" ca="1" si="71"/>
        <v>51404.937022019112</v>
      </c>
      <c r="DH49" s="602">
        <f t="shared" ca="1" si="72"/>
        <v>51404.937022019112</v>
      </c>
      <c r="DI49" s="602">
        <f t="shared" ca="1" si="73"/>
        <v>53138.334953305806</v>
      </c>
      <c r="DJ49" s="602">
        <f t="shared" ca="1" si="74"/>
        <v>36918.531516652984</v>
      </c>
      <c r="DK49" s="602">
        <f t="shared" ca="1" si="75"/>
        <v>37814.927454885583</v>
      </c>
      <c r="DL49" s="602">
        <f t="shared" ca="1" si="76"/>
        <v>37814.927454885583</v>
      </c>
      <c r="DM49" s="602">
        <f t="shared" ca="1" si="77"/>
        <v>38722.023692322662</v>
      </c>
      <c r="DN49" s="602">
        <f t="shared" ca="1" si="78"/>
        <v>38722.023692322662</v>
      </c>
      <c r="DO49" s="602">
        <f t="shared" ca="1" si="79"/>
        <v>39639.647171455297</v>
      </c>
      <c r="DP49" s="602">
        <f t="shared" ca="1" si="80"/>
        <v>39639.647171455297</v>
      </c>
      <c r="DQ49" s="602">
        <f t="shared" ca="1" si="81"/>
        <v>40567.620879791648</v>
      </c>
      <c r="DR49" s="602">
        <f t="shared" ca="1" si="82"/>
        <v>40567.620879791648</v>
      </c>
      <c r="DS49" s="602">
        <f t="shared" ca="1" si="83"/>
        <v>41505.764212283284</v>
      </c>
      <c r="DT49" s="602">
        <f t="shared" ca="1" si="84"/>
        <v>47504.443092169378</v>
      </c>
      <c r="DU49" s="602">
        <f t="shared" ca="1" si="85"/>
        <v>49185.069786291635</v>
      </c>
      <c r="DV49" s="602">
        <f t="shared" ca="1" si="86"/>
        <v>49185.069786291635</v>
      </c>
      <c r="DW49" s="602">
        <f t="shared" ca="1" si="87"/>
        <v>50889.234373908213</v>
      </c>
      <c r="DX49" s="602">
        <f t="shared" ca="1" si="88"/>
        <v>50889.234373908213</v>
      </c>
      <c r="DY49" s="602">
        <f t="shared" ca="1" si="89"/>
        <v>52616.023097239588</v>
      </c>
      <c r="DZ49" s="602">
        <f t="shared" ca="1" si="90"/>
        <v>52616.023097239588</v>
      </c>
      <c r="EA49" s="602">
        <f t="shared" ca="1" si="91"/>
        <v>54364.523825868084</v>
      </c>
      <c r="EB49" s="602">
        <f t="shared" ca="1" si="92"/>
        <v>54364.523825868084</v>
      </c>
      <c r="EC49" s="602">
        <f t="shared" ca="1" si="93"/>
        <v>56133.829536555211</v>
      </c>
      <c r="ED49" s="602">
        <f t="shared" ca="1" si="94"/>
        <v>50546.562285820124</v>
      </c>
      <c r="EE49" s="602">
        <f t="shared" ca="1" si="95"/>
        <v>52268.899256216449</v>
      </c>
      <c r="EF49" s="602">
        <f t="shared" ca="1" si="96"/>
        <v>52268.899256216449</v>
      </c>
      <c r="EG49" s="602">
        <f t="shared" ca="1" si="97"/>
        <v>54013.130357142247</v>
      </c>
      <c r="EH49" s="602">
        <f t="shared" ca="1" si="98"/>
        <v>54013.130357142247</v>
      </c>
      <c r="EI49" s="602">
        <f t="shared" ca="1" si="99"/>
        <v>55778.34727772788</v>
      </c>
      <c r="EJ49" s="602">
        <f t="shared" ca="1" si="100"/>
        <v>55778.34727772788</v>
      </c>
      <c r="EK49" s="602">
        <f t="shared" ca="1" si="101"/>
        <v>57563.649413299725</v>
      </c>
      <c r="EL49" s="602">
        <f t="shared" ca="1" si="102"/>
        <v>57563.649413299725</v>
      </c>
      <c r="EM49" s="602">
        <f t="shared" ca="1" si="103"/>
        <v>59368.146874517734</v>
      </c>
    </row>
    <row r="50" spans="1:143" ht="14.25" x14ac:dyDescent="0.2">
      <c r="A50" s="597" t="s">
        <v>35</v>
      </c>
      <c r="B50" s="597" t="s">
        <v>33</v>
      </c>
      <c r="C50" s="309"/>
      <c r="D50" s="20"/>
      <c r="E50" s="20"/>
      <c r="F50" s="597">
        <f t="shared" si="158"/>
        <v>6</v>
      </c>
      <c r="I50" s="15" t="str">
        <f>+A54&amp;" "&amp;B54&amp;" ügyletminősítés esetén"</f>
        <v>Kiváló 2, L1 ügyletminősítés esetén</v>
      </c>
      <c r="J50" s="15"/>
      <c r="K50" s="15"/>
      <c r="L50" s="1027">
        <v>7.3999999999999996E-2</v>
      </c>
      <c r="M50" s="371" t="s">
        <v>30</v>
      </c>
      <c r="N50" s="1029">
        <f>N49</f>
        <v>3.9000000000000007E-2</v>
      </c>
      <c r="O50" s="1071">
        <f t="shared" si="38"/>
        <v>4.0900000000000006E-2</v>
      </c>
      <c r="P50" s="1072">
        <f t="shared" ca="1" si="39"/>
        <v>3.8506339966853043E-2</v>
      </c>
      <c r="Q50" s="1033">
        <f t="shared" ca="1" si="32"/>
        <v>4.4621664699327379E-2</v>
      </c>
      <c r="R50" s="1034">
        <f t="shared" ca="1" si="33"/>
        <v>4.497477949786699E-2</v>
      </c>
      <c r="S50" s="69"/>
      <c r="T50" s="338"/>
      <c r="W50" s="597">
        <f t="shared" si="40"/>
        <v>7</v>
      </c>
      <c r="X50" s="602">
        <f t="shared" ca="1" si="104"/>
        <v>28319.999389992863</v>
      </c>
      <c r="Y50" s="602">
        <f t="shared" ca="1" si="104"/>
        <v>29096.929827342388</v>
      </c>
      <c r="Z50" s="602">
        <f t="shared" ca="1" si="104"/>
        <v>29096.929827342388</v>
      </c>
      <c r="AA50" s="602">
        <f t="shared" ca="1" si="104"/>
        <v>29886.032144715729</v>
      </c>
      <c r="AB50" s="602">
        <f t="shared" ca="1" si="105"/>
        <v>29886.032144715729</v>
      </c>
      <c r="AC50" s="602">
        <f t="shared" ca="1" si="105"/>
        <v>30687.194570042724</v>
      </c>
      <c r="AD50" s="602">
        <f t="shared" ca="1" si="105"/>
        <v>30687.194570042724</v>
      </c>
      <c r="AE50" s="602">
        <f t="shared" ca="1" si="105"/>
        <v>31500.297891766557</v>
      </c>
      <c r="AF50" s="602">
        <f t="shared" ca="1" si="106"/>
        <v>31500.297891766557</v>
      </c>
      <c r="AG50" s="602">
        <f t="shared" ca="1" si="107"/>
        <v>32325.215752307126</v>
      </c>
      <c r="AH50" s="602">
        <f t="shared" ca="1" si="108"/>
        <v>32881.659121055389</v>
      </c>
      <c r="AI50" s="602">
        <f t="shared" ca="1" si="109"/>
        <v>34295.209150044277</v>
      </c>
      <c r="AJ50" s="602">
        <f t="shared" ca="1" si="110"/>
        <v>34295.209150044277</v>
      </c>
      <c r="AK50" s="602">
        <f t="shared" ca="1" si="111"/>
        <v>35740.272825017972</v>
      </c>
      <c r="AL50" s="602">
        <f t="shared" ca="1" si="112"/>
        <v>35740.272825017972</v>
      </c>
      <c r="AM50" s="602">
        <f t="shared" ca="1" si="113"/>
        <v>37216.130731732024</v>
      </c>
      <c r="AN50" s="602">
        <f t="shared" ca="1" si="114"/>
        <v>37216.130731732024</v>
      </c>
      <c r="AO50" s="602">
        <f t="shared" ca="1" si="115"/>
        <v>38722.023692322662</v>
      </c>
      <c r="AP50" s="602">
        <f t="shared" ca="1" si="116"/>
        <v>38722.023692322662</v>
      </c>
      <c r="AQ50" s="602">
        <f t="shared" ca="1" si="117"/>
        <v>40257.15736338999</v>
      </c>
      <c r="AR50" s="602">
        <f t="shared" ca="1" si="118"/>
        <v>35448.772928771345</v>
      </c>
      <c r="AS50" s="602">
        <f t="shared" ca="1" si="119"/>
        <v>36918.531516652984</v>
      </c>
      <c r="AT50" s="602">
        <f t="shared" ca="1" si="120"/>
        <v>36918.531516652984</v>
      </c>
      <c r="AU50" s="602">
        <f t="shared" ca="1" si="121"/>
        <v>38418.479955411574</v>
      </c>
      <c r="AV50" s="602">
        <f t="shared" ca="1" si="122"/>
        <v>38418.479955411574</v>
      </c>
      <c r="AW50" s="602">
        <f t="shared" ca="1" si="123"/>
        <v>39947.830563756834</v>
      </c>
      <c r="AX50" s="602">
        <f t="shared" ca="1" si="124"/>
        <v>39947.830563756834</v>
      </c>
      <c r="AY50" s="602">
        <f t="shared" ca="1" si="125"/>
        <v>41505.764212283277</v>
      </c>
      <c r="AZ50" s="602">
        <f t="shared" ca="1" si="126"/>
        <v>41505.764212283277</v>
      </c>
      <c r="BA50" s="602">
        <f t="shared" ca="1" si="127"/>
        <v>43091.434978125537</v>
      </c>
      <c r="BB50" s="602">
        <f t="shared" ca="1" si="128"/>
        <v>31227.944341051854</v>
      </c>
      <c r="BC50" s="602">
        <f t="shared" ca="1" si="129"/>
        <v>32048.938490341483</v>
      </c>
      <c r="BD50" s="602">
        <f t="shared" ca="1" si="130"/>
        <v>32048.938490341483</v>
      </c>
      <c r="BE50" s="602">
        <f t="shared" ca="1" si="131"/>
        <v>32881.659121055403</v>
      </c>
      <c r="BF50" s="602">
        <f t="shared" ca="1" si="132"/>
        <v>32881.659121055403</v>
      </c>
      <c r="BG50" s="602">
        <f t="shared" ca="1" si="133"/>
        <v>33725.968653348842</v>
      </c>
      <c r="BH50" s="602">
        <f t="shared" ca="1" si="134"/>
        <v>33725.968653348842</v>
      </c>
      <c r="BI50" s="602">
        <f t="shared" ca="1" si="135"/>
        <v>34581.723205375456</v>
      </c>
      <c r="BJ50" s="602">
        <f t="shared" ca="1" si="136"/>
        <v>34581.723205375456</v>
      </c>
      <c r="BK50" s="602">
        <f t="shared" ca="1" si="137"/>
        <v>35448.772928771345</v>
      </c>
      <c r="BL50" s="602">
        <f t="shared" ca="1" si="138"/>
        <v>37965.371706914841</v>
      </c>
      <c r="BM50" s="602">
        <f t="shared" ca="1" si="139"/>
        <v>39485.986332175897</v>
      </c>
      <c r="BN50" s="602">
        <f t="shared" ca="1" si="140"/>
        <v>39485.986332175897</v>
      </c>
      <c r="BO50" s="602">
        <f t="shared" ca="1" si="141"/>
        <v>41035.432761276803</v>
      </c>
      <c r="BP50" s="602">
        <f t="shared" ca="1" si="142"/>
        <v>41035.432761276803</v>
      </c>
      <c r="BQ50" s="602">
        <f t="shared" ca="1" si="143"/>
        <v>42612.87262182722</v>
      </c>
      <c r="BR50" s="602">
        <f t="shared" ca="1" si="144"/>
        <v>42612.87262182722</v>
      </c>
      <c r="BS50" s="602">
        <f t="shared" ca="1" si="145"/>
        <v>44217.443988476909</v>
      </c>
      <c r="BT50" s="602">
        <f t="shared" ca="1" si="146"/>
        <v>44217.443988476909</v>
      </c>
      <c r="BU50" s="602">
        <f t="shared" ca="1" si="147"/>
        <v>45848.26595350603</v>
      </c>
      <c r="BV50" s="602">
        <f t="shared" ca="1" si="148"/>
        <v>40723.276804626068</v>
      </c>
      <c r="BW50" s="602">
        <f t="shared" ca="1" si="149"/>
        <v>42295.186245571516</v>
      </c>
      <c r="BX50" s="602">
        <f t="shared" ca="1" si="150"/>
        <v>42295.186245571516</v>
      </c>
      <c r="BY50" s="602">
        <f t="shared" ca="1" si="151"/>
        <v>43894.401241264459</v>
      </c>
      <c r="BZ50" s="602">
        <f t="shared" ca="1" si="152"/>
        <v>43894.401241264459</v>
      </c>
      <c r="CA50" s="602">
        <f t="shared" ca="1" si="153"/>
        <v>45520.044319311586</v>
      </c>
      <c r="CB50" s="602">
        <f t="shared" ca="1" si="154"/>
        <v>45520.044319311586</v>
      </c>
      <c r="CC50" s="602">
        <f t="shared" ca="1" si="155"/>
        <v>47171.222607457443</v>
      </c>
      <c r="CD50" s="602">
        <f t="shared" ca="1" si="156"/>
        <v>47171.222607457443</v>
      </c>
      <c r="CE50" s="602">
        <f t="shared" ca="1" si="157"/>
        <v>48847.032188247038</v>
      </c>
      <c r="CF50" s="602">
        <f t="shared" ca="1" si="44"/>
        <v>33725.968653348842</v>
      </c>
      <c r="CG50" s="602">
        <f t="shared" ca="1" si="45"/>
        <v>34581.723205375456</v>
      </c>
      <c r="CH50" s="602">
        <f t="shared" ca="1" si="46"/>
        <v>34581.723205375456</v>
      </c>
      <c r="CI50" s="602">
        <f t="shared" ca="1" si="47"/>
        <v>35448.772928771345</v>
      </c>
      <c r="CJ50" s="602">
        <f t="shared" ca="1" si="48"/>
        <v>35448.772928771345</v>
      </c>
      <c r="CK50" s="602">
        <f t="shared" ca="1" si="49"/>
        <v>36326.962352232811</v>
      </c>
      <c r="CL50" s="602">
        <f t="shared" ca="1" si="50"/>
        <v>36326.962352232811</v>
      </c>
      <c r="CM50" s="602">
        <f t="shared" ca="1" si="51"/>
        <v>37216.130731732024</v>
      </c>
      <c r="CN50" s="602">
        <f t="shared" ca="1" si="52"/>
        <v>37216.130731732024</v>
      </c>
      <c r="CO50" s="602">
        <f t="shared" ca="1" si="53"/>
        <v>38116.112405922795</v>
      </c>
      <c r="CP50" s="602">
        <f t="shared" ca="1" si="54"/>
        <v>41820.706884913423</v>
      </c>
      <c r="CQ50" s="602">
        <f t="shared" ca="1" si="55"/>
        <v>43411.82153165857</v>
      </c>
      <c r="CR50" s="602">
        <f t="shared" ca="1" si="56"/>
        <v>43411.82153165857</v>
      </c>
      <c r="CS50" s="602">
        <f t="shared" ca="1" si="57"/>
        <v>45029.629321440458</v>
      </c>
      <c r="CT50" s="602">
        <f t="shared" ca="1" si="58"/>
        <v>45029.629321440458</v>
      </c>
      <c r="CU50" s="602">
        <f t="shared" ca="1" si="59"/>
        <v>46673.241537911395</v>
      </c>
      <c r="CV50" s="602">
        <f t="shared" ca="1" si="60"/>
        <v>46673.241537911395</v>
      </c>
      <c r="CW50" s="602">
        <f t="shared" ca="1" si="61"/>
        <v>48341.757129331025</v>
      </c>
      <c r="CX50" s="602">
        <f t="shared" ca="1" si="62"/>
        <v>48341.757129331025</v>
      </c>
      <c r="CY50" s="602">
        <f t="shared" ca="1" si="63"/>
        <v>50034.266948932476</v>
      </c>
      <c r="CZ50" s="602">
        <f t="shared" ca="1" si="64"/>
        <v>44703.97476535022</v>
      </c>
      <c r="DA50" s="602">
        <f t="shared" ca="1" si="65"/>
        <v>46342.497848049643</v>
      </c>
      <c r="DB50" s="602">
        <f t="shared" ca="1" si="66"/>
        <v>46342.497848049643</v>
      </c>
      <c r="DC50" s="602">
        <f t="shared" ca="1" si="67"/>
        <v>48006.105296803609</v>
      </c>
      <c r="DD50" s="602">
        <f t="shared" ca="1" si="68"/>
        <v>48006.105296803609</v>
      </c>
      <c r="DE50" s="602">
        <f t="shared" ca="1" si="69"/>
        <v>49693.889253268258</v>
      </c>
      <c r="DF50" s="602">
        <f t="shared" ca="1" si="70"/>
        <v>49693.889253268258</v>
      </c>
      <c r="DG50" s="602">
        <f t="shared" ca="1" si="71"/>
        <v>51404.937022019112</v>
      </c>
      <c r="DH50" s="602">
        <f t="shared" ca="1" si="72"/>
        <v>51404.937022019112</v>
      </c>
      <c r="DI50" s="602">
        <f t="shared" ca="1" si="73"/>
        <v>53138.334953305806</v>
      </c>
      <c r="DJ50" s="602">
        <f t="shared" ca="1" si="74"/>
        <v>36918.531516652984</v>
      </c>
      <c r="DK50" s="602">
        <f t="shared" ca="1" si="75"/>
        <v>37814.927454885583</v>
      </c>
      <c r="DL50" s="602">
        <f t="shared" ca="1" si="76"/>
        <v>37814.927454885583</v>
      </c>
      <c r="DM50" s="602">
        <f t="shared" ca="1" si="77"/>
        <v>38722.023692322662</v>
      </c>
      <c r="DN50" s="602">
        <f t="shared" ca="1" si="78"/>
        <v>38722.023692322662</v>
      </c>
      <c r="DO50" s="602">
        <f t="shared" ca="1" si="79"/>
        <v>39639.647171455297</v>
      </c>
      <c r="DP50" s="602">
        <f t="shared" ca="1" si="80"/>
        <v>39639.647171455297</v>
      </c>
      <c r="DQ50" s="602">
        <f t="shared" ca="1" si="81"/>
        <v>40567.620879791648</v>
      </c>
      <c r="DR50" s="602">
        <f t="shared" ca="1" si="82"/>
        <v>40567.620879791648</v>
      </c>
      <c r="DS50" s="602">
        <f t="shared" ca="1" si="83"/>
        <v>41505.764212283284</v>
      </c>
      <c r="DT50" s="602">
        <f t="shared" ca="1" si="84"/>
        <v>47504.443092169378</v>
      </c>
      <c r="DU50" s="602">
        <f t="shared" ca="1" si="85"/>
        <v>49185.069786291635</v>
      </c>
      <c r="DV50" s="602">
        <f t="shared" ca="1" si="86"/>
        <v>49185.069786291635</v>
      </c>
      <c r="DW50" s="602">
        <f t="shared" ca="1" si="87"/>
        <v>50889.234373908213</v>
      </c>
      <c r="DX50" s="602">
        <f t="shared" ca="1" si="88"/>
        <v>50889.234373908213</v>
      </c>
      <c r="DY50" s="602">
        <f t="shared" ca="1" si="89"/>
        <v>52616.023097239588</v>
      </c>
      <c r="DZ50" s="602">
        <f t="shared" ca="1" si="90"/>
        <v>52616.023097239588</v>
      </c>
      <c r="EA50" s="602">
        <f t="shared" ca="1" si="91"/>
        <v>54364.523825868084</v>
      </c>
      <c r="EB50" s="602">
        <f t="shared" ca="1" si="92"/>
        <v>54364.523825868084</v>
      </c>
      <c r="EC50" s="602">
        <f t="shared" ca="1" si="93"/>
        <v>56133.829536555211</v>
      </c>
      <c r="ED50" s="602">
        <f t="shared" ca="1" si="94"/>
        <v>50546.562285820124</v>
      </c>
      <c r="EE50" s="602">
        <f t="shared" ca="1" si="95"/>
        <v>52268.899256216449</v>
      </c>
      <c r="EF50" s="602">
        <f t="shared" ca="1" si="96"/>
        <v>52268.899256216449</v>
      </c>
      <c r="EG50" s="602">
        <f t="shared" ca="1" si="97"/>
        <v>54013.130357142247</v>
      </c>
      <c r="EH50" s="602">
        <f t="shared" ca="1" si="98"/>
        <v>54013.130357142247</v>
      </c>
      <c r="EI50" s="602">
        <f t="shared" ca="1" si="99"/>
        <v>55778.34727772788</v>
      </c>
      <c r="EJ50" s="602">
        <f t="shared" ca="1" si="100"/>
        <v>55778.34727772788</v>
      </c>
      <c r="EK50" s="602">
        <f t="shared" ca="1" si="101"/>
        <v>57563.649413299725</v>
      </c>
      <c r="EL50" s="602">
        <f t="shared" ca="1" si="102"/>
        <v>57563.649413299725</v>
      </c>
      <c r="EM50" s="602">
        <f t="shared" ca="1" si="103"/>
        <v>59368.146874517734</v>
      </c>
    </row>
    <row r="51" spans="1:143" ht="14.25" x14ac:dyDescent="0.2">
      <c r="A51" s="597" t="s">
        <v>36</v>
      </c>
      <c r="B51" s="597" t="s">
        <v>37</v>
      </c>
      <c r="C51" s="309"/>
      <c r="D51" s="20"/>
      <c r="E51" s="20"/>
      <c r="F51" s="597">
        <f t="shared" si="158"/>
        <v>7</v>
      </c>
      <c r="I51" s="15" t="str">
        <f>+A55&amp;" "&amp;B55&amp;" ügyletminősítés esetén"</f>
        <v>Kiváló 2, L2 ügyletminősítés esetén</v>
      </c>
      <c r="J51" s="15"/>
      <c r="K51" s="15"/>
      <c r="L51" s="1027">
        <v>7.3999999999999996E-2</v>
      </c>
      <c r="M51" s="371" t="s">
        <v>30</v>
      </c>
      <c r="N51" s="1029">
        <f>N50+0.003</f>
        <v>4.200000000000001E-2</v>
      </c>
      <c r="O51" s="1071">
        <f t="shared" si="38"/>
        <v>4.3900000000000008E-2</v>
      </c>
      <c r="P51" s="1072">
        <f t="shared" ca="1" si="39"/>
        <v>4.1664732817171313E-2</v>
      </c>
      <c r="Q51" s="1033">
        <f t="shared" ca="1" si="32"/>
        <v>4.7822878998011742E-2</v>
      </c>
      <c r="R51" s="1034">
        <f t="shared" ca="1" si="33"/>
        <v>4.8177831774022906E-2</v>
      </c>
      <c r="S51" s="69"/>
      <c r="T51" s="338"/>
      <c r="W51" s="597">
        <f t="shared" si="40"/>
        <v>8</v>
      </c>
      <c r="X51" s="602">
        <f t="shared" ca="1" si="104"/>
        <v>28319.999389992863</v>
      </c>
      <c r="Y51" s="602">
        <f t="shared" ca="1" si="104"/>
        <v>29096.929827342388</v>
      </c>
      <c r="Z51" s="602">
        <f t="shared" ca="1" si="104"/>
        <v>29096.929827342388</v>
      </c>
      <c r="AA51" s="602">
        <f t="shared" ca="1" si="104"/>
        <v>29886.032144715729</v>
      </c>
      <c r="AB51" s="602">
        <f t="shared" ca="1" si="105"/>
        <v>29886.032144715729</v>
      </c>
      <c r="AC51" s="602">
        <f t="shared" ca="1" si="105"/>
        <v>30687.194570042724</v>
      </c>
      <c r="AD51" s="602">
        <f t="shared" ca="1" si="105"/>
        <v>30687.194570042724</v>
      </c>
      <c r="AE51" s="602">
        <f t="shared" ca="1" si="105"/>
        <v>31500.297891766557</v>
      </c>
      <c r="AF51" s="602">
        <f t="shared" ca="1" si="106"/>
        <v>31500.297891766557</v>
      </c>
      <c r="AG51" s="602">
        <f t="shared" ca="1" si="107"/>
        <v>32325.215752307126</v>
      </c>
      <c r="AH51" s="602">
        <f t="shared" ca="1" si="108"/>
        <v>32881.659121055389</v>
      </c>
      <c r="AI51" s="602">
        <f t="shared" ca="1" si="109"/>
        <v>34295.209150044277</v>
      </c>
      <c r="AJ51" s="602">
        <f t="shared" ca="1" si="110"/>
        <v>34295.209150044277</v>
      </c>
      <c r="AK51" s="602">
        <f t="shared" ca="1" si="111"/>
        <v>35740.272825017972</v>
      </c>
      <c r="AL51" s="602">
        <f t="shared" ca="1" si="112"/>
        <v>35740.272825017972</v>
      </c>
      <c r="AM51" s="602">
        <f t="shared" ca="1" si="113"/>
        <v>37216.130731732024</v>
      </c>
      <c r="AN51" s="602">
        <f t="shared" ca="1" si="114"/>
        <v>37216.130731732024</v>
      </c>
      <c r="AO51" s="602">
        <f t="shared" ca="1" si="115"/>
        <v>38722.023692322662</v>
      </c>
      <c r="AP51" s="602">
        <f t="shared" ca="1" si="116"/>
        <v>38722.023692322662</v>
      </c>
      <c r="AQ51" s="602">
        <f t="shared" ca="1" si="117"/>
        <v>40257.15736338999</v>
      </c>
      <c r="AR51" s="602">
        <f t="shared" ca="1" si="118"/>
        <v>35448.772928771345</v>
      </c>
      <c r="AS51" s="602">
        <f t="shared" ca="1" si="119"/>
        <v>36918.531516652984</v>
      </c>
      <c r="AT51" s="602">
        <f t="shared" ca="1" si="120"/>
        <v>36918.531516652984</v>
      </c>
      <c r="AU51" s="602">
        <f t="shared" ca="1" si="121"/>
        <v>38418.479955411574</v>
      </c>
      <c r="AV51" s="602">
        <f t="shared" ca="1" si="122"/>
        <v>38418.479955411574</v>
      </c>
      <c r="AW51" s="602">
        <f t="shared" ca="1" si="123"/>
        <v>39947.830563756834</v>
      </c>
      <c r="AX51" s="602">
        <f t="shared" ca="1" si="124"/>
        <v>39947.830563756834</v>
      </c>
      <c r="AY51" s="602">
        <f t="shared" ca="1" si="125"/>
        <v>41505.764212283277</v>
      </c>
      <c r="AZ51" s="602">
        <f t="shared" ca="1" si="126"/>
        <v>41505.764212283277</v>
      </c>
      <c r="BA51" s="602">
        <f t="shared" ca="1" si="127"/>
        <v>43091.434978125537</v>
      </c>
      <c r="BB51" s="602">
        <f t="shared" ca="1" si="128"/>
        <v>31227.944341051854</v>
      </c>
      <c r="BC51" s="602">
        <f t="shared" ca="1" si="129"/>
        <v>32048.938490341483</v>
      </c>
      <c r="BD51" s="602">
        <f t="shared" ca="1" si="130"/>
        <v>32048.938490341483</v>
      </c>
      <c r="BE51" s="602">
        <f t="shared" ca="1" si="131"/>
        <v>32881.659121055403</v>
      </c>
      <c r="BF51" s="602">
        <f t="shared" ca="1" si="132"/>
        <v>32881.659121055403</v>
      </c>
      <c r="BG51" s="602">
        <f t="shared" ca="1" si="133"/>
        <v>33725.968653348842</v>
      </c>
      <c r="BH51" s="602">
        <f t="shared" ca="1" si="134"/>
        <v>33725.968653348842</v>
      </c>
      <c r="BI51" s="602">
        <f t="shared" ca="1" si="135"/>
        <v>34581.723205375456</v>
      </c>
      <c r="BJ51" s="602">
        <f t="shared" ca="1" si="136"/>
        <v>34581.723205375456</v>
      </c>
      <c r="BK51" s="602">
        <f t="shared" ca="1" si="137"/>
        <v>35448.772928771345</v>
      </c>
      <c r="BL51" s="602">
        <f t="shared" ca="1" si="138"/>
        <v>37965.371706914841</v>
      </c>
      <c r="BM51" s="602">
        <f t="shared" ca="1" si="139"/>
        <v>39485.986332175897</v>
      </c>
      <c r="BN51" s="602">
        <f t="shared" ca="1" si="140"/>
        <v>39485.986332175897</v>
      </c>
      <c r="BO51" s="602">
        <f t="shared" ca="1" si="141"/>
        <v>41035.432761276803</v>
      </c>
      <c r="BP51" s="602">
        <f t="shared" ca="1" si="142"/>
        <v>41035.432761276803</v>
      </c>
      <c r="BQ51" s="602">
        <f t="shared" ca="1" si="143"/>
        <v>42612.87262182722</v>
      </c>
      <c r="BR51" s="602">
        <f t="shared" ca="1" si="144"/>
        <v>42612.87262182722</v>
      </c>
      <c r="BS51" s="602">
        <f t="shared" ca="1" si="145"/>
        <v>44217.443988476909</v>
      </c>
      <c r="BT51" s="602">
        <f t="shared" ca="1" si="146"/>
        <v>44217.443988476909</v>
      </c>
      <c r="BU51" s="602">
        <f t="shared" ca="1" si="147"/>
        <v>45848.26595350603</v>
      </c>
      <c r="BV51" s="602">
        <f t="shared" ca="1" si="148"/>
        <v>40723.276804626068</v>
      </c>
      <c r="BW51" s="602">
        <f t="shared" ca="1" si="149"/>
        <v>42295.186245571516</v>
      </c>
      <c r="BX51" s="602">
        <f t="shared" ca="1" si="150"/>
        <v>42295.186245571516</v>
      </c>
      <c r="BY51" s="602">
        <f t="shared" ca="1" si="151"/>
        <v>43894.401241264459</v>
      </c>
      <c r="BZ51" s="602">
        <f t="shared" ca="1" si="152"/>
        <v>43894.401241264459</v>
      </c>
      <c r="CA51" s="602">
        <f t="shared" ca="1" si="153"/>
        <v>45520.044319311586</v>
      </c>
      <c r="CB51" s="602">
        <f t="shared" ca="1" si="154"/>
        <v>45520.044319311586</v>
      </c>
      <c r="CC51" s="602">
        <f t="shared" ca="1" si="155"/>
        <v>47171.222607457443</v>
      </c>
      <c r="CD51" s="602">
        <f t="shared" ca="1" si="156"/>
        <v>47171.222607457443</v>
      </c>
      <c r="CE51" s="602">
        <f t="shared" ca="1" si="157"/>
        <v>48847.032188247038</v>
      </c>
      <c r="CF51" s="602">
        <f t="shared" ca="1" si="44"/>
        <v>33725.968653348842</v>
      </c>
      <c r="CG51" s="602">
        <f t="shared" ca="1" si="45"/>
        <v>34581.723205375456</v>
      </c>
      <c r="CH51" s="602">
        <f t="shared" ca="1" si="46"/>
        <v>34581.723205375456</v>
      </c>
      <c r="CI51" s="602">
        <f t="shared" ca="1" si="47"/>
        <v>35448.772928771345</v>
      </c>
      <c r="CJ51" s="602">
        <f t="shared" ca="1" si="48"/>
        <v>35448.772928771345</v>
      </c>
      <c r="CK51" s="602">
        <f t="shared" ca="1" si="49"/>
        <v>36326.962352232811</v>
      </c>
      <c r="CL51" s="602">
        <f t="shared" ca="1" si="50"/>
        <v>36326.962352232811</v>
      </c>
      <c r="CM51" s="602">
        <f t="shared" ca="1" si="51"/>
        <v>37216.130731732024</v>
      </c>
      <c r="CN51" s="602">
        <f t="shared" ca="1" si="52"/>
        <v>37216.130731732024</v>
      </c>
      <c r="CO51" s="602">
        <f t="shared" ca="1" si="53"/>
        <v>38116.112405922795</v>
      </c>
      <c r="CP51" s="602">
        <f t="shared" ca="1" si="54"/>
        <v>41820.706884913423</v>
      </c>
      <c r="CQ51" s="602">
        <f t="shared" ca="1" si="55"/>
        <v>43411.82153165857</v>
      </c>
      <c r="CR51" s="602">
        <f t="shared" ca="1" si="56"/>
        <v>43411.82153165857</v>
      </c>
      <c r="CS51" s="602">
        <f t="shared" ca="1" si="57"/>
        <v>45029.629321440458</v>
      </c>
      <c r="CT51" s="602">
        <f t="shared" ca="1" si="58"/>
        <v>45029.629321440458</v>
      </c>
      <c r="CU51" s="602">
        <f t="shared" ca="1" si="59"/>
        <v>46673.241537911395</v>
      </c>
      <c r="CV51" s="602">
        <f t="shared" ca="1" si="60"/>
        <v>46673.241537911395</v>
      </c>
      <c r="CW51" s="602">
        <f t="shared" ca="1" si="61"/>
        <v>48341.757129331025</v>
      </c>
      <c r="CX51" s="602">
        <f t="shared" ca="1" si="62"/>
        <v>48341.757129331025</v>
      </c>
      <c r="CY51" s="602">
        <f t="shared" ca="1" si="63"/>
        <v>50034.266948932476</v>
      </c>
      <c r="CZ51" s="602">
        <f t="shared" ca="1" si="64"/>
        <v>44703.97476535022</v>
      </c>
      <c r="DA51" s="602">
        <f t="shared" ca="1" si="65"/>
        <v>46342.497848049643</v>
      </c>
      <c r="DB51" s="602">
        <f t="shared" ca="1" si="66"/>
        <v>46342.497848049643</v>
      </c>
      <c r="DC51" s="602">
        <f t="shared" ca="1" si="67"/>
        <v>48006.105296803609</v>
      </c>
      <c r="DD51" s="602">
        <f t="shared" ca="1" si="68"/>
        <v>48006.105296803609</v>
      </c>
      <c r="DE51" s="602">
        <f t="shared" ca="1" si="69"/>
        <v>49693.889253268258</v>
      </c>
      <c r="DF51" s="602">
        <f t="shared" ca="1" si="70"/>
        <v>49693.889253268258</v>
      </c>
      <c r="DG51" s="602">
        <f t="shared" ca="1" si="71"/>
        <v>51404.937022019112</v>
      </c>
      <c r="DH51" s="602">
        <f t="shared" ca="1" si="72"/>
        <v>51404.937022019112</v>
      </c>
      <c r="DI51" s="602">
        <f t="shared" ca="1" si="73"/>
        <v>53138.334953305806</v>
      </c>
      <c r="DJ51" s="602">
        <f t="shared" ca="1" si="74"/>
        <v>36918.531516652984</v>
      </c>
      <c r="DK51" s="602">
        <f t="shared" ca="1" si="75"/>
        <v>37814.927454885583</v>
      </c>
      <c r="DL51" s="602">
        <f t="shared" ca="1" si="76"/>
        <v>37814.927454885583</v>
      </c>
      <c r="DM51" s="602">
        <f t="shared" ca="1" si="77"/>
        <v>38722.023692322662</v>
      </c>
      <c r="DN51" s="602">
        <f t="shared" ca="1" si="78"/>
        <v>38722.023692322662</v>
      </c>
      <c r="DO51" s="602">
        <f t="shared" ca="1" si="79"/>
        <v>39639.647171455297</v>
      </c>
      <c r="DP51" s="602">
        <f t="shared" ca="1" si="80"/>
        <v>39639.647171455297</v>
      </c>
      <c r="DQ51" s="602">
        <f t="shared" ca="1" si="81"/>
        <v>40567.620879791648</v>
      </c>
      <c r="DR51" s="602">
        <f t="shared" ca="1" si="82"/>
        <v>40567.620879791648</v>
      </c>
      <c r="DS51" s="602">
        <f t="shared" ca="1" si="83"/>
        <v>41505.764212283284</v>
      </c>
      <c r="DT51" s="602">
        <f t="shared" ca="1" si="84"/>
        <v>47504.443092169378</v>
      </c>
      <c r="DU51" s="602">
        <f t="shared" ca="1" si="85"/>
        <v>49185.069786291635</v>
      </c>
      <c r="DV51" s="602">
        <f t="shared" ca="1" si="86"/>
        <v>49185.069786291635</v>
      </c>
      <c r="DW51" s="602">
        <f t="shared" ca="1" si="87"/>
        <v>50889.234373908213</v>
      </c>
      <c r="DX51" s="602">
        <f t="shared" ca="1" si="88"/>
        <v>50889.234373908213</v>
      </c>
      <c r="DY51" s="602">
        <f t="shared" ca="1" si="89"/>
        <v>52616.023097239588</v>
      </c>
      <c r="DZ51" s="602">
        <f t="shared" ca="1" si="90"/>
        <v>52616.023097239588</v>
      </c>
      <c r="EA51" s="602">
        <f t="shared" ca="1" si="91"/>
        <v>54364.523825868084</v>
      </c>
      <c r="EB51" s="602">
        <f t="shared" ca="1" si="92"/>
        <v>54364.523825868084</v>
      </c>
      <c r="EC51" s="602">
        <f t="shared" ca="1" si="93"/>
        <v>56133.829536555211</v>
      </c>
      <c r="ED51" s="602">
        <f t="shared" ca="1" si="94"/>
        <v>50546.562285820124</v>
      </c>
      <c r="EE51" s="602">
        <f t="shared" ca="1" si="95"/>
        <v>52268.899256216449</v>
      </c>
      <c r="EF51" s="602">
        <f t="shared" ca="1" si="96"/>
        <v>52268.899256216449</v>
      </c>
      <c r="EG51" s="602">
        <f t="shared" ca="1" si="97"/>
        <v>54013.130357142247</v>
      </c>
      <c r="EH51" s="602">
        <f t="shared" ca="1" si="98"/>
        <v>54013.130357142247</v>
      </c>
      <c r="EI51" s="602">
        <f t="shared" ca="1" si="99"/>
        <v>55778.34727772788</v>
      </c>
      <c r="EJ51" s="602">
        <f t="shared" ca="1" si="100"/>
        <v>55778.34727772788</v>
      </c>
      <c r="EK51" s="602">
        <f t="shared" ca="1" si="101"/>
        <v>57563.649413299725</v>
      </c>
      <c r="EL51" s="602">
        <f t="shared" ca="1" si="102"/>
        <v>57563.649413299725</v>
      </c>
      <c r="EM51" s="602">
        <f t="shared" ca="1" si="103"/>
        <v>59368.146874517734</v>
      </c>
    </row>
    <row r="52" spans="1:143" ht="14.25" x14ac:dyDescent="0.2">
      <c r="A52" s="597" t="s">
        <v>36</v>
      </c>
      <c r="B52" s="597" t="s">
        <v>32</v>
      </c>
      <c r="C52" s="309"/>
      <c r="D52" s="20"/>
      <c r="E52" s="20"/>
      <c r="F52" s="597">
        <f t="shared" si="158"/>
        <v>8</v>
      </c>
      <c r="G52" s="28"/>
      <c r="H52" s="28"/>
      <c r="I52" s="15" t="str">
        <f>+A57&amp;" "&amp;B57&amp;" ügyletminősítés esetén"</f>
        <v>Jó, L1 ügyletminősítés esetén</v>
      </c>
      <c r="J52" s="372"/>
      <c r="K52" s="372"/>
      <c r="L52" s="372"/>
      <c r="M52" s="371" t="s">
        <v>30</v>
      </c>
      <c r="N52" s="1029">
        <f>N51</f>
        <v>4.200000000000001E-2</v>
      </c>
      <c r="O52" s="1071">
        <f t="shared" si="38"/>
        <v>4.3900000000000008E-2</v>
      </c>
      <c r="P52" s="1072">
        <f t="shared" ca="1" si="39"/>
        <v>4.1664732817171313E-2</v>
      </c>
      <c r="Q52" s="1033">
        <f t="shared" ca="1" si="32"/>
        <v>4.7822878998011742E-2</v>
      </c>
      <c r="R52" s="1034">
        <f t="shared" ca="1" si="33"/>
        <v>4.8177831774022906E-2</v>
      </c>
      <c r="S52" s="69"/>
      <c r="T52" s="338"/>
      <c r="W52" s="597">
        <f t="shared" si="40"/>
        <v>9</v>
      </c>
      <c r="X52" s="602">
        <f t="shared" ca="1" si="104"/>
        <v>28319.999389992863</v>
      </c>
      <c r="Y52" s="602">
        <f t="shared" ca="1" si="104"/>
        <v>29096.929827342388</v>
      </c>
      <c r="Z52" s="602">
        <f t="shared" ca="1" si="104"/>
        <v>29096.929827342388</v>
      </c>
      <c r="AA52" s="602">
        <f t="shared" ca="1" si="104"/>
        <v>29886.032144715729</v>
      </c>
      <c r="AB52" s="602">
        <f t="shared" ca="1" si="105"/>
        <v>29886.032144715729</v>
      </c>
      <c r="AC52" s="602">
        <f t="shared" ca="1" si="105"/>
        <v>30687.194570042724</v>
      </c>
      <c r="AD52" s="602">
        <f t="shared" ca="1" si="105"/>
        <v>30687.194570042724</v>
      </c>
      <c r="AE52" s="602">
        <f t="shared" ca="1" si="105"/>
        <v>31500.297891766557</v>
      </c>
      <c r="AF52" s="602">
        <f t="shared" ca="1" si="106"/>
        <v>31500.297891766557</v>
      </c>
      <c r="AG52" s="602">
        <f t="shared" ca="1" si="107"/>
        <v>32325.215752307126</v>
      </c>
      <c r="AH52" s="602">
        <f t="shared" ca="1" si="108"/>
        <v>32881.659121055389</v>
      </c>
      <c r="AI52" s="602">
        <f t="shared" ca="1" si="109"/>
        <v>34295.209150044277</v>
      </c>
      <c r="AJ52" s="602">
        <f t="shared" ca="1" si="110"/>
        <v>34295.209150044277</v>
      </c>
      <c r="AK52" s="602">
        <f t="shared" ca="1" si="111"/>
        <v>35740.272825017972</v>
      </c>
      <c r="AL52" s="602">
        <f t="shared" ca="1" si="112"/>
        <v>35740.272825017972</v>
      </c>
      <c r="AM52" s="602">
        <f t="shared" ca="1" si="113"/>
        <v>37216.130731732024</v>
      </c>
      <c r="AN52" s="602">
        <f t="shared" ca="1" si="114"/>
        <v>37216.130731732024</v>
      </c>
      <c r="AO52" s="602">
        <f t="shared" ca="1" si="115"/>
        <v>38722.023692322662</v>
      </c>
      <c r="AP52" s="602">
        <f t="shared" ca="1" si="116"/>
        <v>38722.023692322662</v>
      </c>
      <c r="AQ52" s="602">
        <f t="shared" ca="1" si="117"/>
        <v>40257.15736338999</v>
      </c>
      <c r="AR52" s="602">
        <f t="shared" ca="1" si="118"/>
        <v>35448.772928771345</v>
      </c>
      <c r="AS52" s="602">
        <f t="shared" ca="1" si="119"/>
        <v>36918.531516652984</v>
      </c>
      <c r="AT52" s="602">
        <f t="shared" ca="1" si="120"/>
        <v>36918.531516652984</v>
      </c>
      <c r="AU52" s="602">
        <f t="shared" ca="1" si="121"/>
        <v>38418.479955411574</v>
      </c>
      <c r="AV52" s="602">
        <f t="shared" ca="1" si="122"/>
        <v>38418.479955411574</v>
      </c>
      <c r="AW52" s="602">
        <f t="shared" ca="1" si="123"/>
        <v>39947.830563756834</v>
      </c>
      <c r="AX52" s="602">
        <f t="shared" ca="1" si="124"/>
        <v>39947.830563756834</v>
      </c>
      <c r="AY52" s="602">
        <f t="shared" ca="1" si="125"/>
        <v>41505.764212283277</v>
      </c>
      <c r="AZ52" s="602">
        <f t="shared" ca="1" si="126"/>
        <v>41505.764212283277</v>
      </c>
      <c r="BA52" s="602">
        <f t="shared" ca="1" si="127"/>
        <v>43091.434978125537</v>
      </c>
      <c r="BB52" s="602">
        <f t="shared" ca="1" si="128"/>
        <v>31227.944341051854</v>
      </c>
      <c r="BC52" s="602">
        <f t="shared" ca="1" si="129"/>
        <v>32048.938490341483</v>
      </c>
      <c r="BD52" s="602">
        <f t="shared" ca="1" si="130"/>
        <v>32048.938490341483</v>
      </c>
      <c r="BE52" s="602">
        <f t="shared" ca="1" si="131"/>
        <v>32881.659121055403</v>
      </c>
      <c r="BF52" s="602">
        <f t="shared" ca="1" si="132"/>
        <v>32881.659121055403</v>
      </c>
      <c r="BG52" s="602">
        <f t="shared" ca="1" si="133"/>
        <v>33725.968653348842</v>
      </c>
      <c r="BH52" s="602">
        <f t="shared" ca="1" si="134"/>
        <v>33725.968653348842</v>
      </c>
      <c r="BI52" s="602">
        <f t="shared" ca="1" si="135"/>
        <v>34581.723205375456</v>
      </c>
      <c r="BJ52" s="602">
        <f t="shared" ca="1" si="136"/>
        <v>34581.723205375456</v>
      </c>
      <c r="BK52" s="602">
        <f t="shared" ca="1" si="137"/>
        <v>35448.772928771345</v>
      </c>
      <c r="BL52" s="602">
        <f t="shared" ca="1" si="138"/>
        <v>37965.371706914841</v>
      </c>
      <c r="BM52" s="602">
        <f t="shared" ca="1" si="139"/>
        <v>39485.986332175897</v>
      </c>
      <c r="BN52" s="602">
        <f t="shared" ca="1" si="140"/>
        <v>39485.986332175897</v>
      </c>
      <c r="BO52" s="602">
        <f t="shared" ca="1" si="141"/>
        <v>41035.432761276803</v>
      </c>
      <c r="BP52" s="602">
        <f t="shared" ca="1" si="142"/>
        <v>41035.432761276803</v>
      </c>
      <c r="BQ52" s="602">
        <f t="shared" ca="1" si="143"/>
        <v>42612.87262182722</v>
      </c>
      <c r="BR52" s="602">
        <f t="shared" ca="1" si="144"/>
        <v>42612.87262182722</v>
      </c>
      <c r="BS52" s="602">
        <f t="shared" ca="1" si="145"/>
        <v>44217.443988476909</v>
      </c>
      <c r="BT52" s="602">
        <f t="shared" ca="1" si="146"/>
        <v>44217.443988476909</v>
      </c>
      <c r="BU52" s="602">
        <f t="shared" ca="1" si="147"/>
        <v>45848.26595350603</v>
      </c>
      <c r="BV52" s="602">
        <f t="shared" ca="1" si="148"/>
        <v>40723.276804626068</v>
      </c>
      <c r="BW52" s="602">
        <f t="shared" ca="1" si="149"/>
        <v>42295.186245571516</v>
      </c>
      <c r="BX52" s="602">
        <f t="shared" ca="1" si="150"/>
        <v>42295.186245571516</v>
      </c>
      <c r="BY52" s="602">
        <f t="shared" ca="1" si="151"/>
        <v>43894.401241264459</v>
      </c>
      <c r="BZ52" s="602">
        <f t="shared" ca="1" si="152"/>
        <v>43894.401241264459</v>
      </c>
      <c r="CA52" s="602">
        <f t="shared" ca="1" si="153"/>
        <v>45520.044319311586</v>
      </c>
      <c r="CB52" s="602">
        <f t="shared" ca="1" si="154"/>
        <v>45520.044319311586</v>
      </c>
      <c r="CC52" s="602">
        <f t="shared" ca="1" si="155"/>
        <v>47171.222607457443</v>
      </c>
      <c r="CD52" s="602">
        <f t="shared" ca="1" si="156"/>
        <v>47171.222607457443</v>
      </c>
      <c r="CE52" s="602">
        <f t="shared" ca="1" si="157"/>
        <v>48847.032188247038</v>
      </c>
      <c r="CF52" s="602">
        <f t="shared" ca="1" si="44"/>
        <v>33725.968653348842</v>
      </c>
      <c r="CG52" s="602">
        <f t="shared" ca="1" si="45"/>
        <v>34581.723205375456</v>
      </c>
      <c r="CH52" s="602">
        <f t="shared" ca="1" si="46"/>
        <v>34581.723205375456</v>
      </c>
      <c r="CI52" s="602">
        <f t="shared" ca="1" si="47"/>
        <v>35448.772928771345</v>
      </c>
      <c r="CJ52" s="602">
        <f t="shared" ca="1" si="48"/>
        <v>35448.772928771345</v>
      </c>
      <c r="CK52" s="602">
        <f t="shared" ca="1" si="49"/>
        <v>36326.962352232811</v>
      </c>
      <c r="CL52" s="602">
        <f t="shared" ca="1" si="50"/>
        <v>36326.962352232811</v>
      </c>
      <c r="CM52" s="602">
        <f t="shared" ca="1" si="51"/>
        <v>37216.130731732024</v>
      </c>
      <c r="CN52" s="602">
        <f t="shared" ca="1" si="52"/>
        <v>37216.130731732024</v>
      </c>
      <c r="CO52" s="602">
        <f t="shared" ca="1" si="53"/>
        <v>38116.112405922795</v>
      </c>
      <c r="CP52" s="602">
        <f t="shared" ca="1" si="54"/>
        <v>41820.706884913423</v>
      </c>
      <c r="CQ52" s="602">
        <f t="shared" ca="1" si="55"/>
        <v>43411.82153165857</v>
      </c>
      <c r="CR52" s="602">
        <f t="shared" ca="1" si="56"/>
        <v>43411.82153165857</v>
      </c>
      <c r="CS52" s="602">
        <f t="shared" ca="1" si="57"/>
        <v>45029.629321440458</v>
      </c>
      <c r="CT52" s="602">
        <f t="shared" ca="1" si="58"/>
        <v>45029.629321440458</v>
      </c>
      <c r="CU52" s="602">
        <f t="shared" ca="1" si="59"/>
        <v>46673.241537911395</v>
      </c>
      <c r="CV52" s="602">
        <f t="shared" ca="1" si="60"/>
        <v>46673.241537911395</v>
      </c>
      <c r="CW52" s="602">
        <f t="shared" ca="1" si="61"/>
        <v>48341.757129331025</v>
      </c>
      <c r="CX52" s="602">
        <f t="shared" ca="1" si="62"/>
        <v>48341.757129331025</v>
      </c>
      <c r="CY52" s="602">
        <f t="shared" ca="1" si="63"/>
        <v>50034.266948932476</v>
      </c>
      <c r="CZ52" s="602">
        <f t="shared" ca="1" si="64"/>
        <v>44703.97476535022</v>
      </c>
      <c r="DA52" s="602">
        <f t="shared" ca="1" si="65"/>
        <v>46342.497848049643</v>
      </c>
      <c r="DB52" s="602">
        <f t="shared" ca="1" si="66"/>
        <v>46342.497848049643</v>
      </c>
      <c r="DC52" s="602">
        <f t="shared" ca="1" si="67"/>
        <v>48006.105296803609</v>
      </c>
      <c r="DD52" s="602">
        <f t="shared" ca="1" si="68"/>
        <v>48006.105296803609</v>
      </c>
      <c r="DE52" s="602">
        <f t="shared" ca="1" si="69"/>
        <v>49693.889253268258</v>
      </c>
      <c r="DF52" s="602">
        <f t="shared" ca="1" si="70"/>
        <v>49693.889253268258</v>
      </c>
      <c r="DG52" s="602">
        <f t="shared" ca="1" si="71"/>
        <v>51404.937022019112</v>
      </c>
      <c r="DH52" s="602">
        <f t="shared" ca="1" si="72"/>
        <v>51404.937022019112</v>
      </c>
      <c r="DI52" s="602">
        <f t="shared" ca="1" si="73"/>
        <v>53138.334953305806</v>
      </c>
      <c r="DJ52" s="602">
        <f t="shared" ca="1" si="74"/>
        <v>36918.531516652984</v>
      </c>
      <c r="DK52" s="602">
        <f t="shared" ca="1" si="75"/>
        <v>37814.927454885583</v>
      </c>
      <c r="DL52" s="602">
        <f t="shared" ca="1" si="76"/>
        <v>37814.927454885583</v>
      </c>
      <c r="DM52" s="602">
        <f t="shared" ca="1" si="77"/>
        <v>38722.023692322662</v>
      </c>
      <c r="DN52" s="602">
        <f t="shared" ca="1" si="78"/>
        <v>38722.023692322662</v>
      </c>
      <c r="DO52" s="602">
        <f t="shared" ca="1" si="79"/>
        <v>39639.647171455297</v>
      </c>
      <c r="DP52" s="602">
        <f t="shared" ca="1" si="80"/>
        <v>39639.647171455297</v>
      </c>
      <c r="DQ52" s="602">
        <f t="shared" ca="1" si="81"/>
        <v>40567.620879791648</v>
      </c>
      <c r="DR52" s="602">
        <f t="shared" ca="1" si="82"/>
        <v>40567.620879791648</v>
      </c>
      <c r="DS52" s="602">
        <f t="shared" ca="1" si="83"/>
        <v>41505.764212283284</v>
      </c>
      <c r="DT52" s="602">
        <f t="shared" ca="1" si="84"/>
        <v>47504.443092169378</v>
      </c>
      <c r="DU52" s="602">
        <f t="shared" ca="1" si="85"/>
        <v>49185.069786291635</v>
      </c>
      <c r="DV52" s="602">
        <f t="shared" ca="1" si="86"/>
        <v>49185.069786291635</v>
      </c>
      <c r="DW52" s="602">
        <f t="shared" ca="1" si="87"/>
        <v>50889.234373908213</v>
      </c>
      <c r="DX52" s="602">
        <f t="shared" ca="1" si="88"/>
        <v>50889.234373908213</v>
      </c>
      <c r="DY52" s="602">
        <f t="shared" ca="1" si="89"/>
        <v>52616.023097239588</v>
      </c>
      <c r="DZ52" s="602">
        <f t="shared" ca="1" si="90"/>
        <v>52616.023097239588</v>
      </c>
      <c r="EA52" s="602">
        <f t="shared" ca="1" si="91"/>
        <v>54364.523825868084</v>
      </c>
      <c r="EB52" s="602">
        <f t="shared" ca="1" si="92"/>
        <v>54364.523825868084</v>
      </c>
      <c r="EC52" s="602">
        <f t="shared" ca="1" si="93"/>
        <v>56133.829536555211</v>
      </c>
      <c r="ED52" s="602">
        <f t="shared" ca="1" si="94"/>
        <v>50546.562285820124</v>
      </c>
      <c r="EE52" s="602">
        <f t="shared" ca="1" si="95"/>
        <v>52268.899256216449</v>
      </c>
      <c r="EF52" s="602">
        <f t="shared" ca="1" si="96"/>
        <v>52268.899256216449</v>
      </c>
      <c r="EG52" s="602">
        <f t="shared" ca="1" si="97"/>
        <v>54013.130357142247</v>
      </c>
      <c r="EH52" s="602">
        <f t="shared" ca="1" si="98"/>
        <v>54013.130357142247</v>
      </c>
      <c r="EI52" s="602">
        <f t="shared" ca="1" si="99"/>
        <v>55778.34727772788</v>
      </c>
      <c r="EJ52" s="602">
        <f t="shared" ca="1" si="100"/>
        <v>55778.34727772788</v>
      </c>
      <c r="EK52" s="602">
        <f t="shared" ca="1" si="101"/>
        <v>57563.649413299725</v>
      </c>
      <c r="EL52" s="602">
        <f t="shared" ca="1" si="102"/>
        <v>57563.649413299725</v>
      </c>
      <c r="EM52" s="602">
        <f t="shared" ca="1" si="103"/>
        <v>59368.146874517734</v>
      </c>
    </row>
    <row r="53" spans="1:143" ht="14.25" x14ac:dyDescent="0.2">
      <c r="A53" s="597" t="s">
        <v>38</v>
      </c>
      <c r="B53" s="597" t="s">
        <v>33</v>
      </c>
      <c r="C53" s="309"/>
      <c r="D53" s="20"/>
      <c r="E53" s="20"/>
      <c r="F53" s="597">
        <f t="shared" si="158"/>
        <v>9</v>
      </c>
      <c r="G53" s="28"/>
      <c r="H53" s="28"/>
      <c r="I53" s="15" t="str">
        <f>+A58&amp;" "&amp;B58&amp;" ügyletminősítés esetén"</f>
        <v>Jó, L2 ügyletminősítés esetén</v>
      </c>
      <c r="J53" s="372"/>
      <c r="K53" s="372"/>
      <c r="L53" s="372"/>
      <c r="M53" s="371" t="s">
        <v>30</v>
      </c>
      <c r="N53" s="1029">
        <f>N52+0.003</f>
        <v>4.5000000000000012E-2</v>
      </c>
      <c r="O53" s="1071">
        <f t="shared" si="38"/>
        <v>4.6900000000000011E-2</v>
      </c>
      <c r="P53" s="1072">
        <f t="shared" ca="1" si="39"/>
        <v>4.4832019943739532E-2</v>
      </c>
      <c r="Q53" s="1033">
        <f t="shared" ca="1" si="32"/>
        <v>5.1033554042858142E-2</v>
      </c>
      <c r="R53" s="1034">
        <f t="shared" ca="1" si="33"/>
        <v>5.1390439462091875E-2</v>
      </c>
      <c r="S53" s="69"/>
      <c r="T53" s="338"/>
      <c r="W53" s="597">
        <f t="shared" si="40"/>
        <v>10</v>
      </c>
      <c r="X53" s="602">
        <f t="shared" ca="1" si="104"/>
        <v>28319.999389992863</v>
      </c>
      <c r="Y53" s="602">
        <f t="shared" ca="1" si="104"/>
        <v>29096.929827342388</v>
      </c>
      <c r="Z53" s="602">
        <f t="shared" ca="1" si="104"/>
        <v>29096.929827342388</v>
      </c>
      <c r="AA53" s="602">
        <f t="shared" ca="1" si="104"/>
        <v>29886.032144715729</v>
      </c>
      <c r="AB53" s="602">
        <f t="shared" ca="1" si="105"/>
        <v>29886.032144715729</v>
      </c>
      <c r="AC53" s="602">
        <f t="shared" ca="1" si="105"/>
        <v>30687.194570042724</v>
      </c>
      <c r="AD53" s="602">
        <f t="shared" ca="1" si="105"/>
        <v>30687.194570042724</v>
      </c>
      <c r="AE53" s="602">
        <f t="shared" ca="1" si="105"/>
        <v>31500.297891766557</v>
      </c>
      <c r="AF53" s="602">
        <f t="shared" ca="1" si="106"/>
        <v>31500.297891766557</v>
      </c>
      <c r="AG53" s="602">
        <f t="shared" ca="1" si="107"/>
        <v>32325.215752307126</v>
      </c>
      <c r="AH53" s="602">
        <f t="shared" ca="1" si="108"/>
        <v>32881.659121055389</v>
      </c>
      <c r="AI53" s="602">
        <f t="shared" ca="1" si="109"/>
        <v>34295.209150044277</v>
      </c>
      <c r="AJ53" s="602">
        <f t="shared" ca="1" si="110"/>
        <v>34295.209150044277</v>
      </c>
      <c r="AK53" s="602">
        <f t="shared" ca="1" si="111"/>
        <v>35740.272825017972</v>
      </c>
      <c r="AL53" s="602">
        <f t="shared" ca="1" si="112"/>
        <v>35740.272825017972</v>
      </c>
      <c r="AM53" s="602">
        <f t="shared" ca="1" si="113"/>
        <v>37216.130731732024</v>
      </c>
      <c r="AN53" s="602">
        <f t="shared" ca="1" si="114"/>
        <v>37216.130731732024</v>
      </c>
      <c r="AO53" s="602">
        <f t="shared" ca="1" si="115"/>
        <v>38722.023692322662</v>
      </c>
      <c r="AP53" s="602">
        <f t="shared" ca="1" si="116"/>
        <v>38722.023692322662</v>
      </c>
      <c r="AQ53" s="602">
        <f t="shared" ca="1" si="117"/>
        <v>40257.15736338999</v>
      </c>
      <c r="AR53" s="602">
        <f t="shared" ca="1" si="118"/>
        <v>35448.772928771345</v>
      </c>
      <c r="AS53" s="602">
        <f t="shared" ca="1" si="119"/>
        <v>36918.531516652984</v>
      </c>
      <c r="AT53" s="602">
        <f t="shared" ca="1" si="120"/>
        <v>36918.531516652984</v>
      </c>
      <c r="AU53" s="602">
        <f t="shared" ca="1" si="121"/>
        <v>38418.479955411574</v>
      </c>
      <c r="AV53" s="602">
        <f t="shared" ca="1" si="122"/>
        <v>38418.479955411574</v>
      </c>
      <c r="AW53" s="602">
        <f t="shared" ca="1" si="123"/>
        <v>39947.830563756834</v>
      </c>
      <c r="AX53" s="602">
        <f t="shared" ca="1" si="124"/>
        <v>39947.830563756834</v>
      </c>
      <c r="AY53" s="602">
        <f t="shared" ca="1" si="125"/>
        <v>41505.764212283277</v>
      </c>
      <c r="AZ53" s="602">
        <f t="shared" ca="1" si="126"/>
        <v>41505.764212283277</v>
      </c>
      <c r="BA53" s="602">
        <f t="shared" ca="1" si="127"/>
        <v>43091.434978125537</v>
      </c>
      <c r="BB53" s="602">
        <f t="shared" ca="1" si="128"/>
        <v>31227.944341051854</v>
      </c>
      <c r="BC53" s="602">
        <f t="shared" ca="1" si="129"/>
        <v>32048.938490341483</v>
      </c>
      <c r="BD53" s="602">
        <f t="shared" ca="1" si="130"/>
        <v>32048.938490341483</v>
      </c>
      <c r="BE53" s="602">
        <f t="shared" ca="1" si="131"/>
        <v>32881.659121055403</v>
      </c>
      <c r="BF53" s="602">
        <f t="shared" ca="1" si="132"/>
        <v>32881.659121055403</v>
      </c>
      <c r="BG53" s="602">
        <f t="shared" ca="1" si="133"/>
        <v>33725.968653348842</v>
      </c>
      <c r="BH53" s="602">
        <f t="shared" ca="1" si="134"/>
        <v>33725.968653348842</v>
      </c>
      <c r="BI53" s="602">
        <f t="shared" ca="1" si="135"/>
        <v>34581.723205375456</v>
      </c>
      <c r="BJ53" s="602">
        <f t="shared" ca="1" si="136"/>
        <v>34581.723205375456</v>
      </c>
      <c r="BK53" s="602">
        <f t="shared" ca="1" si="137"/>
        <v>35448.772928771345</v>
      </c>
      <c r="BL53" s="602">
        <f t="shared" ca="1" si="138"/>
        <v>37965.371706914841</v>
      </c>
      <c r="BM53" s="602">
        <f t="shared" ca="1" si="139"/>
        <v>39485.986332175897</v>
      </c>
      <c r="BN53" s="602">
        <f t="shared" ca="1" si="140"/>
        <v>39485.986332175897</v>
      </c>
      <c r="BO53" s="602">
        <f t="shared" ca="1" si="141"/>
        <v>41035.432761276803</v>
      </c>
      <c r="BP53" s="602">
        <f t="shared" ca="1" si="142"/>
        <v>41035.432761276803</v>
      </c>
      <c r="BQ53" s="602">
        <f t="shared" ca="1" si="143"/>
        <v>42612.87262182722</v>
      </c>
      <c r="BR53" s="602">
        <f t="shared" ca="1" si="144"/>
        <v>42612.87262182722</v>
      </c>
      <c r="BS53" s="602">
        <f t="shared" ca="1" si="145"/>
        <v>44217.443988476909</v>
      </c>
      <c r="BT53" s="602">
        <f t="shared" ca="1" si="146"/>
        <v>44217.443988476909</v>
      </c>
      <c r="BU53" s="602">
        <f t="shared" ca="1" si="147"/>
        <v>45848.26595350603</v>
      </c>
      <c r="BV53" s="602">
        <f t="shared" ca="1" si="148"/>
        <v>40723.276804626068</v>
      </c>
      <c r="BW53" s="602">
        <f t="shared" ca="1" si="149"/>
        <v>42295.186245571516</v>
      </c>
      <c r="BX53" s="602">
        <f t="shared" ca="1" si="150"/>
        <v>42295.186245571516</v>
      </c>
      <c r="BY53" s="602">
        <f t="shared" ca="1" si="151"/>
        <v>43894.401241264459</v>
      </c>
      <c r="BZ53" s="602">
        <f t="shared" ca="1" si="152"/>
        <v>43894.401241264459</v>
      </c>
      <c r="CA53" s="602">
        <f t="shared" ca="1" si="153"/>
        <v>45520.044319311586</v>
      </c>
      <c r="CB53" s="602">
        <f t="shared" ca="1" si="154"/>
        <v>45520.044319311586</v>
      </c>
      <c r="CC53" s="602">
        <f t="shared" ca="1" si="155"/>
        <v>47171.222607457443</v>
      </c>
      <c r="CD53" s="602">
        <f t="shared" ca="1" si="156"/>
        <v>47171.222607457443</v>
      </c>
      <c r="CE53" s="602">
        <f t="shared" ca="1" si="157"/>
        <v>48847.032188247038</v>
      </c>
      <c r="CF53" s="602">
        <f t="shared" ca="1" si="44"/>
        <v>33725.968653348842</v>
      </c>
      <c r="CG53" s="602">
        <f t="shared" ca="1" si="45"/>
        <v>34581.723205375456</v>
      </c>
      <c r="CH53" s="602">
        <f t="shared" ca="1" si="46"/>
        <v>34581.723205375456</v>
      </c>
      <c r="CI53" s="602">
        <f t="shared" ca="1" si="47"/>
        <v>35448.772928771345</v>
      </c>
      <c r="CJ53" s="602">
        <f t="shared" ca="1" si="48"/>
        <v>35448.772928771345</v>
      </c>
      <c r="CK53" s="602">
        <f t="shared" ca="1" si="49"/>
        <v>36326.962352232811</v>
      </c>
      <c r="CL53" s="602">
        <f t="shared" ca="1" si="50"/>
        <v>36326.962352232811</v>
      </c>
      <c r="CM53" s="602">
        <f t="shared" ca="1" si="51"/>
        <v>37216.130731732024</v>
      </c>
      <c r="CN53" s="602">
        <f t="shared" ca="1" si="52"/>
        <v>37216.130731732024</v>
      </c>
      <c r="CO53" s="602">
        <f t="shared" ca="1" si="53"/>
        <v>38116.112405922795</v>
      </c>
      <c r="CP53" s="602">
        <f t="shared" ca="1" si="54"/>
        <v>41820.706884913423</v>
      </c>
      <c r="CQ53" s="602">
        <f t="shared" ca="1" si="55"/>
        <v>43411.82153165857</v>
      </c>
      <c r="CR53" s="602">
        <f t="shared" ca="1" si="56"/>
        <v>43411.82153165857</v>
      </c>
      <c r="CS53" s="602">
        <f t="shared" ca="1" si="57"/>
        <v>45029.629321440458</v>
      </c>
      <c r="CT53" s="602">
        <f t="shared" ca="1" si="58"/>
        <v>45029.629321440458</v>
      </c>
      <c r="CU53" s="602">
        <f t="shared" ca="1" si="59"/>
        <v>46673.241537911395</v>
      </c>
      <c r="CV53" s="602">
        <f t="shared" ca="1" si="60"/>
        <v>46673.241537911395</v>
      </c>
      <c r="CW53" s="602">
        <f t="shared" ca="1" si="61"/>
        <v>48341.757129331025</v>
      </c>
      <c r="CX53" s="602">
        <f t="shared" ca="1" si="62"/>
        <v>48341.757129331025</v>
      </c>
      <c r="CY53" s="602">
        <f t="shared" ca="1" si="63"/>
        <v>50034.266948932476</v>
      </c>
      <c r="CZ53" s="602">
        <f t="shared" ca="1" si="64"/>
        <v>44703.97476535022</v>
      </c>
      <c r="DA53" s="602">
        <f t="shared" ca="1" si="65"/>
        <v>46342.497848049643</v>
      </c>
      <c r="DB53" s="602">
        <f t="shared" ca="1" si="66"/>
        <v>46342.497848049643</v>
      </c>
      <c r="DC53" s="602">
        <f t="shared" ca="1" si="67"/>
        <v>48006.105296803609</v>
      </c>
      <c r="DD53" s="602">
        <f t="shared" ca="1" si="68"/>
        <v>48006.105296803609</v>
      </c>
      <c r="DE53" s="602">
        <f t="shared" ca="1" si="69"/>
        <v>49693.889253268258</v>
      </c>
      <c r="DF53" s="602">
        <f t="shared" ca="1" si="70"/>
        <v>49693.889253268258</v>
      </c>
      <c r="DG53" s="602">
        <f t="shared" ca="1" si="71"/>
        <v>51404.937022019112</v>
      </c>
      <c r="DH53" s="602">
        <f t="shared" ca="1" si="72"/>
        <v>51404.937022019112</v>
      </c>
      <c r="DI53" s="602">
        <f t="shared" ca="1" si="73"/>
        <v>53138.334953305806</v>
      </c>
      <c r="DJ53" s="602">
        <f t="shared" ca="1" si="74"/>
        <v>36918.531516652984</v>
      </c>
      <c r="DK53" s="602">
        <f t="shared" ca="1" si="75"/>
        <v>37814.927454885583</v>
      </c>
      <c r="DL53" s="602">
        <f t="shared" ca="1" si="76"/>
        <v>37814.927454885583</v>
      </c>
      <c r="DM53" s="602">
        <f t="shared" ca="1" si="77"/>
        <v>38722.023692322662</v>
      </c>
      <c r="DN53" s="602">
        <f t="shared" ca="1" si="78"/>
        <v>38722.023692322662</v>
      </c>
      <c r="DO53" s="602">
        <f t="shared" ca="1" si="79"/>
        <v>39639.647171455297</v>
      </c>
      <c r="DP53" s="602">
        <f t="shared" ca="1" si="80"/>
        <v>39639.647171455297</v>
      </c>
      <c r="DQ53" s="602">
        <f t="shared" ca="1" si="81"/>
        <v>40567.620879791648</v>
      </c>
      <c r="DR53" s="602">
        <f t="shared" ca="1" si="82"/>
        <v>40567.620879791648</v>
      </c>
      <c r="DS53" s="602">
        <f t="shared" ca="1" si="83"/>
        <v>41505.764212283284</v>
      </c>
      <c r="DT53" s="602">
        <f t="shared" ca="1" si="84"/>
        <v>47504.443092169378</v>
      </c>
      <c r="DU53" s="602">
        <f t="shared" ca="1" si="85"/>
        <v>49185.069786291635</v>
      </c>
      <c r="DV53" s="602">
        <f t="shared" ca="1" si="86"/>
        <v>49185.069786291635</v>
      </c>
      <c r="DW53" s="602">
        <f t="shared" ca="1" si="87"/>
        <v>50889.234373908213</v>
      </c>
      <c r="DX53" s="602">
        <f t="shared" ca="1" si="88"/>
        <v>50889.234373908213</v>
      </c>
      <c r="DY53" s="602">
        <f t="shared" ca="1" si="89"/>
        <v>52616.023097239588</v>
      </c>
      <c r="DZ53" s="602">
        <f t="shared" ca="1" si="90"/>
        <v>52616.023097239588</v>
      </c>
      <c r="EA53" s="602">
        <f t="shared" ca="1" si="91"/>
        <v>54364.523825868084</v>
      </c>
      <c r="EB53" s="602">
        <f t="shared" ca="1" si="92"/>
        <v>54364.523825868084</v>
      </c>
      <c r="EC53" s="602">
        <f t="shared" ca="1" si="93"/>
        <v>56133.829536555211</v>
      </c>
      <c r="ED53" s="602">
        <f t="shared" ca="1" si="94"/>
        <v>50546.562285820124</v>
      </c>
      <c r="EE53" s="602">
        <f t="shared" ca="1" si="95"/>
        <v>52268.899256216449</v>
      </c>
      <c r="EF53" s="602">
        <f t="shared" ca="1" si="96"/>
        <v>52268.899256216449</v>
      </c>
      <c r="EG53" s="602">
        <f t="shared" ca="1" si="97"/>
        <v>54013.130357142247</v>
      </c>
      <c r="EH53" s="602">
        <f t="shared" ca="1" si="98"/>
        <v>54013.130357142247</v>
      </c>
      <c r="EI53" s="602">
        <f t="shared" ca="1" si="99"/>
        <v>55778.34727772788</v>
      </c>
      <c r="EJ53" s="602">
        <f t="shared" ca="1" si="100"/>
        <v>55778.34727772788</v>
      </c>
      <c r="EK53" s="602">
        <f t="shared" ca="1" si="101"/>
        <v>57563.649413299725</v>
      </c>
      <c r="EL53" s="602">
        <f t="shared" ca="1" si="102"/>
        <v>57563.649413299725</v>
      </c>
      <c r="EM53" s="602">
        <f t="shared" ca="1" si="103"/>
        <v>59368.146874517734</v>
      </c>
    </row>
    <row r="54" spans="1:143" ht="14.25" x14ac:dyDescent="0.2">
      <c r="A54" s="597" t="s">
        <v>39</v>
      </c>
      <c r="B54" s="597" t="s">
        <v>37</v>
      </c>
      <c r="C54" s="309"/>
      <c r="D54" s="20"/>
      <c r="E54" s="20"/>
      <c r="F54" s="597">
        <f t="shared" si="158"/>
        <v>10</v>
      </c>
      <c r="G54" s="28"/>
      <c r="H54" s="28"/>
      <c r="I54" s="17"/>
      <c r="J54" s="586"/>
      <c r="K54" s="586"/>
      <c r="L54" s="586"/>
      <c r="M54" s="587"/>
      <c r="N54" s="306"/>
      <c r="O54" s="883"/>
      <c r="P54" s="882"/>
      <c r="Q54" s="1047"/>
      <c r="R54" s="880"/>
      <c r="S54" s="69"/>
      <c r="T54" s="338"/>
      <c r="W54" s="597">
        <f t="shared" si="40"/>
        <v>11</v>
      </c>
      <c r="X54" s="602">
        <f t="shared" ca="1" si="104"/>
        <v>28319.999389992863</v>
      </c>
      <c r="Y54" s="602">
        <f t="shared" ca="1" si="104"/>
        <v>29096.929827342388</v>
      </c>
      <c r="Z54" s="602">
        <f t="shared" ca="1" si="104"/>
        <v>29096.929827342388</v>
      </c>
      <c r="AA54" s="602">
        <f t="shared" ca="1" si="104"/>
        <v>29886.032144715729</v>
      </c>
      <c r="AB54" s="602">
        <f t="shared" ca="1" si="105"/>
        <v>29886.032144715729</v>
      </c>
      <c r="AC54" s="602">
        <f t="shared" ca="1" si="105"/>
        <v>30687.194570042724</v>
      </c>
      <c r="AD54" s="602">
        <f t="shared" ca="1" si="105"/>
        <v>30687.194570042724</v>
      </c>
      <c r="AE54" s="602">
        <f t="shared" ca="1" si="105"/>
        <v>31500.297891766557</v>
      </c>
      <c r="AF54" s="602">
        <f t="shared" ca="1" si="106"/>
        <v>31500.297891766557</v>
      </c>
      <c r="AG54" s="602">
        <f t="shared" ca="1" si="107"/>
        <v>32325.215752307126</v>
      </c>
      <c r="AH54" s="602">
        <f t="shared" ca="1" si="108"/>
        <v>32881.659121055389</v>
      </c>
      <c r="AI54" s="602">
        <f t="shared" ca="1" si="109"/>
        <v>34295.209150044277</v>
      </c>
      <c r="AJ54" s="602">
        <f t="shared" ca="1" si="110"/>
        <v>34295.209150044277</v>
      </c>
      <c r="AK54" s="602">
        <f t="shared" ca="1" si="111"/>
        <v>35740.272825017972</v>
      </c>
      <c r="AL54" s="602">
        <f t="shared" ca="1" si="112"/>
        <v>35740.272825017972</v>
      </c>
      <c r="AM54" s="602">
        <f t="shared" ca="1" si="113"/>
        <v>37216.130731732024</v>
      </c>
      <c r="AN54" s="602">
        <f t="shared" ca="1" si="114"/>
        <v>37216.130731732024</v>
      </c>
      <c r="AO54" s="602">
        <f t="shared" ca="1" si="115"/>
        <v>38722.023692322662</v>
      </c>
      <c r="AP54" s="602">
        <f t="shared" ca="1" si="116"/>
        <v>38722.023692322662</v>
      </c>
      <c r="AQ54" s="602">
        <f t="shared" ca="1" si="117"/>
        <v>40257.15736338999</v>
      </c>
      <c r="AR54" s="602">
        <f t="shared" ca="1" si="118"/>
        <v>35448.772928771345</v>
      </c>
      <c r="AS54" s="602">
        <f t="shared" ca="1" si="119"/>
        <v>36918.531516652984</v>
      </c>
      <c r="AT54" s="602">
        <f t="shared" ca="1" si="120"/>
        <v>36918.531516652984</v>
      </c>
      <c r="AU54" s="602">
        <f t="shared" ca="1" si="121"/>
        <v>38418.479955411574</v>
      </c>
      <c r="AV54" s="602">
        <f t="shared" ca="1" si="122"/>
        <v>38418.479955411574</v>
      </c>
      <c r="AW54" s="602">
        <f t="shared" ca="1" si="123"/>
        <v>39947.830563756834</v>
      </c>
      <c r="AX54" s="602">
        <f t="shared" ca="1" si="124"/>
        <v>39947.830563756834</v>
      </c>
      <c r="AY54" s="602">
        <f t="shared" ca="1" si="125"/>
        <v>41505.764212283277</v>
      </c>
      <c r="AZ54" s="602">
        <f t="shared" ca="1" si="126"/>
        <v>41505.764212283277</v>
      </c>
      <c r="BA54" s="602">
        <f t="shared" ca="1" si="127"/>
        <v>43091.434978125537</v>
      </c>
      <c r="BB54" s="602">
        <f t="shared" ca="1" si="128"/>
        <v>31227.944341051854</v>
      </c>
      <c r="BC54" s="602">
        <f t="shared" ca="1" si="129"/>
        <v>32048.938490341483</v>
      </c>
      <c r="BD54" s="602">
        <f t="shared" ca="1" si="130"/>
        <v>32048.938490341483</v>
      </c>
      <c r="BE54" s="602">
        <f t="shared" ca="1" si="131"/>
        <v>32881.659121055403</v>
      </c>
      <c r="BF54" s="602">
        <f t="shared" ca="1" si="132"/>
        <v>32881.659121055403</v>
      </c>
      <c r="BG54" s="602">
        <f t="shared" ca="1" si="133"/>
        <v>33725.968653348842</v>
      </c>
      <c r="BH54" s="602">
        <f t="shared" ca="1" si="134"/>
        <v>33725.968653348842</v>
      </c>
      <c r="BI54" s="602">
        <f t="shared" ca="1" si="135"/>
        <v>34581.723205375456</v>
      </c>
      <c r="BJ54" s="602">
        <f t="shared" ca="1" si="136"/>
        <v>34581.723205375456</v>
      </c>
      <c r="BK54" s="602">
        <f t="shared" ca="1" si="137"/>
        <v>35448.772928771345</v>
      </c>
      <c r="BL54" s="602">
        <f t="shared" ca="1" si="138"/>
        <v>37965.371706914841</v>
      </c>
      <c r="BM54" s="602">
        <f t="shared" ca="1" si="139"/>
        <v>39485.986332175897</v>
      </c>
      <c r="BN54" s="602">
        <f t="shared" ca="1" si="140"/>
        <v>39485.986332175897</v>
      </c>
      <c r="BO54" s="602">
        <f t="shared" ca="1" si="141"/>
        <v>41035.432761276803</v>
      </c>
      <c r="BP54" s="602">
        <f t="shared" ca="1" si="142"/>
        <v>41035.432761276803</v>
      </c>
      <c r="BQ54" s="602">
        <f t="shared" ca="1" si="143"/>
        <v>42612.87262182722</v>
      </c>
      <c r="BR54" s="602">
        <f t="shared" ca="1" si="144"/>
        <v>42612.87262182722</v>
      </c>
      <c r="BS54" s="602">
        <f t="shared" ca="1" si="145"/>
        <v>44217.443988476909</v>
      </c>
      <c r="BT54" s="602">
        <f t="shared" ca="1" si="146"/>
        <v>44217.443988476909</v>
      </c>
      <c r="BU54" s="602">
        <f t="shared" ca="1" si="147"/>
        <v>45848.26595350603</v>
      </c>
      <c r="BV54" s="602">
        <f t="shared" ca="1" si="148"/>
        <v>40723.276804626068</v>
      </c>
      <c r="BW54" s="602">
        <f t="shared" ca="1" si="149"/>
        <v>42295.186245571516</v>
      </c>
      <c r="BX54" s="602">
        <f t="shared" ca="1" si="150"/>
        <v>42295.186245571516</v>
      </c>
      <c r="BY54" s="602">
        <f t="shared" ca="1" si="151"/>
        <v>43894.401241264459</v>
      </c>
      <c r="BZ54" s="602">
        <f t="shared" ca="1" si="152"/>
        <v>43894.401241264459</v>
      </c>
      <c r="CA54" s="602">
        <f t="shared" ca="1" si="153"/>
        <v>45520.044319311586</v>
      </c>
      <c r="CB54" s="602">
        <f t="shared" ca="1" si="154"/>
        <v>45520.044319311586</v>
      </c>
      <c r="CC54" s="602">
        <f t="shared" ca="1" si="155"/>
        <v>47171.222607457443</v>
      </c>
      <c r="CD54" s="602">
        <f t="shared" ca="1" si="156"/>
        <v>47171.222607457443</v>
      </c>
      <c r="CE54" s="602">
        <f t="shared" ca="1" si="157"/>
        <v>48847.032188247038</v>
      </c>
      <c r="CF54" s="602">
        <f t="shared" ca="1" si="44"/>
        <v>33725.968653348842</v>
      </c>
      <c r="CG54" s="602">
        <f t="shared" ca="1" si="45"/>
        <v>34581.723205375456</v>
      </c>
      <c r="CH54" s="602">
        <f t="shared" ca="1" si="46"/>
        <v>34581.723205375456</v>
      </c>
      <c r="CI54" s="602">
        <f t="shared" ca="1" si="47"/>
        <v>35448.772928771345</v>
      </c>
      <c r="CJ54" s="602">
        <f t="shared" ca="1" si="48"/>
        <v>35448.772928771345</v>
      </c>
      <c r="CK54" s="602">
        <f t="shared" ca="1" si="49"/>
        <v>36326.962352232811</v>
      </c>
      <c r="CL54" s="602">
        <f t="shared" ca="1" si="50"/>
        <v>36326.962352232811</v>
      </c>
      <c r="CM54" s="602">
        <f t="shared" ca="1" si="51"/>
        <v>37216.130731732024</v>
      </c>
      <c r="CN54" s="602">
        <f t="shared" ca="1" si="52"/>
        <v>37216.130731732024</v>
      </c>
      <c r="CO54" s="602">
        <f t="shared" ca="1" si="53"/>
        <v>38116.112405922795</v>
      </c>
      <c r="CP54" s="602">
        <f t="shared" ca="1" si="54"/>
        <v>41820.706884913423</v>
      </c>
      <c r="CQ54" s="602">
        <f t="shared" ca="1" si="55"/>
        <v>43411.82153165857</v>
      </c>
      <c r="CR54" s="602">
        <f t="shared" ca="1" si="56"/>
        <v>43411.82153165857</v>
      </c>
      <c r="CS54" s="602">
        <f t="shared" ca="1" si="57"/>
        <v>45029.629321440458</v>
      </c>
      <c r="CT54" s="602">
        <f t="shared" ca="1" si="58"/>
        <v>45029.629321440458</v>
      </c>
      <c r="CU54" s="602">
        <f t="shared" ca="1" si="59"/>
        <v>46673.241537911395</v>
      </c>
      <c r="CV54" s="602">
        <f t="shared" ca="1" si="60"/>
        <v>46673.241537911395</v>
      </c>
      <c r="CW54" s="602">
        <f t="shared" ca="1" si="61"/>
        <v>48341.757129331025</v>
      </c>
      <c r="CX54" s="602">
        <f t="shared" ca="1" si="62"/>
        <v>48341.757129331025</v>
      </c>
      <c r="CY54" s="602">
        <f t="shared" ca="1" si="63"/>
        <v>50034.266948932476</v>
      </c>
      <c r="CZ54" s="602">
        <f t="shared" ca="1" si="64"/>
        <v>44703.97476535022</v>
      </c>
      <c r="DA54" s="602">
        <f t="shared" ca="1" si="65"/>
        <v>46342.497848049643</v>
      </c>
      <c r="DB54" s="602">
        <f t="shared" ca="1" si="66"/>
        <v>46342.497848049643</v>
      </c>
      <c r="DC54" s="602">
        <f t="shared" ca="1" si="67"/>
        <v>48006.105296803609</v>
      </c>
      <c r="DD54" s="602">
        <f t="shared" ca="1" si="68"/>
        <v>48006.105296803609</v>
      </c>
      <c r="DE54" s="602">
        <f t="shared" ca="1" si="69"/>
        <v>49693.889253268258</v>
      </c>
      <c r="DF54" s="602">
        <f t="shared" ca="1" si="70"/>
        <v>49693.889253268258</v>
      </c>
      <c r="DG54" s="602">
        <f t="shared" ca="1" si="71"/>
        <v>51404.937022019112</v>
      </c>
      <c r="DH54" s="602">
        <f t="shared" ca="1" si="72"/>
        <v>51404.937022019112</v>
      </c>
      <c r="DI54" s="602">
        <f t="shared" ca="1" si="73"/>
        <v>53138.334953305806</v>
      </c>
      <c r="DJ54" s="602">
        <f t="shared" ca="1" si="74"/>
        <v>36918.531516652984</v>
      </c>
      <c r="DK54" s="602">
        <f t="shared" ca="1" si="75"/>
        <v>37814.927454885583</v>
      </c>
      <c r="DL54" s="602">
        <f t="shared" ca="1" si="76"/>
        <v>37814.927454885583</v>
      </c>
      <c r="DM54" s="602">
        <f t="shared" ca="1" si="77"/>
        <v>38722.023692322662</v>
      </c>
      <c r="DN54" s="602">
        <f t="shared" ca="1" si="78"/>
        <v>38722.023692322662</v>
      </c>
      <c r="DO54" s="602">
        <f t="shared" ca="1" si="79"/>
        <v>39639.647171455297</v>
      </c>
      <c r="DP54" s="602">
        <f t="shared" ca="1" si="80"/>
        <v>39639.647171455297</v>
      </c>
      <c r="DQ54" s="602">
        <f t="shared" ca="1" si="81"/>
        <v>40567.620879791648</v>
      </c>
      <c r="DR54" s="602">
        <f t="shared" ca="1" si="82"/>
        <v>40567.620879791648</v>
      </c>
      <c r="DS54" s="602">
        <f t="shared" ca="1" si="83"/>
        <v>41505.764212283284</v>
      </c>
      <c r="DT54" s="602">
        <f t="shared" ca="1" si="84"/>
        <v>47504.443092169378</v>
      </c>
      <c r="DU54" s="602">
        <f t="shared" ca="1" si="85"/>
        <v>49185.069786291635</v>
      </c>
      <c r="DV54" s="602">
        <f t="shared" ca="1" si="86"/>
        <v>49185.069786291635</v>
      </c>
      <c r="DW54" s="602">
        <f t="shared" ca="1" si="87"/>
        <v>50889.234373908213</v>
      </c>
      <c r="DX54" s="602">
        <f t="shared" ca="1" si="88"/>
        <v>50889.234373908213</v>
      </c>
      <c r="DY54" s="602">
        <f t="shared" ca="1" si="89"/>
        <v>52616.023097239588</v>
      </c>
      <c r="DZ54" s="602">
        <f t="shared" ca="1" si="90"/>
        <v>52616.023097239588</v>
      </c>
      <c r="EA54" s="602">
        <f t="shared" ca="1" si="91"/>
        <v>54364.523825868084</v>
      </c>
      <c r="EB54" s="602">
        <f t="shared" ca="1" si="92"/>
        <v>54364.523825868084</v>
      </c>
      <c r="EC54" s="602">
        <f t="shared" ca="1" si="93"/>
        <v>56133.829536555211</v>
      </c>
      <c r="ED54" s="602">
        <f t="shared" ca="1" si="94"/>
        <v>50546.562285820124</v>
      </c>
      <c r="EE54" s="602">
        <f t="shared" ca="1" si="95"/>
        <v>52268.899256216449</v>
      </c>
      <c r="EF54" s="602">
        <f t="shared" ca="1" si="96"/>
        <v>52268.899256216449</v>
      </c>
      <c r="EG54" s="602">
        <f t="shared" ca="1" si="97"/>
        <v>54013.130357142247</v>
      </c>
      <c r="EH54" s="602">
        <f t="shared" ca="1" si="98"/>
        <v>54013.130357142247</v>
      </c>
      <c r="EI54" s="602">
        <f t="shared" ca="1" si="99"/>
        <v>55778.34727772788</v>
      </c>
      <c r="EJ54" s="602">
        <f t="shared" ca="1" si="100"/>
        <v>55778.34727772788</v>
      </c>
      <c r="EK54" s="602">
        <f t="shared" ca="1" si="101"/>
        <v>57563.649413299725</v>
      </c>
      <c r="EL54" s="602">
        <f t="shared" ca="1" si="102"/>
        <v>57563.649413299725</v>
      </c>
      <c r="EM54" s="602">
        <f t="shared" ca="1" si="103"/>
        <v>59368.146874517734</v>
      </c>
    </row>
    <row r="55" spans="1:143" ht="14.25" x14ac:dyDescent="0.2">
      <c r="A55" s="597" t="s">
        <v>39</v>
      </c>
      <c r="B55" s="597" t="s">
        <v>32</v>
      </c>
      <c r="C55" s="309"/>
      <c r="D55" s="20"/>
      <c r="E55" s="20"/>
      <c r="H55" s="585" t="s">
        <v>1142</v>
      </c>
      <c r="I55" s="884"/>
      <c r="J55" s="884"/>
      <c r="K55" s="884"/>
      <c r="L55" s="884"/>
      <c r="M55" s="884"/>
      <c r="N55" s="884"/>
      <c r="P55" s="401"/>
      <c r="Q55" s="870"/>
      <c r="R55" s="884"/>
      <c r="S55" s="69"/>
      <c r="T55" s="338"/>
      <c r="W55" s="597">
        <f t="shared" si="40"/>
        <v>12</v>
      </c>
      <c r="X55" s="602">
        <f t="shared" ca="1" si="104"/>
        <v>28319.999389992863</v>
      </c>
      <c r="Y55" s="602">
        <f t="shared" ca="1" si="104"/>
        <v>29096.929827342388</v>
      </c>
      <c r="Z55" s="602">
        <f t="shared" ca="1" si="104"/>
        <v>29096.929827342388</v>
      </c>
      <c r="AA55" s="602">
        <f t="shared" ca="1" si="104"/>
        <v>29886.032144715729</v>
      </c>
      <c r="AB55" s="602">
        <f t="shared" ca="1" si="105"/>
        <v>29886.032144715729</v>
      </c>
      <c r="AC55" s="602">
        <f t="shared" ca="1" si="105"/>
        <v>30687.194570042724</v>
      </c>
      <c r="AD55" s="602">
        <f t="shared" ca="1" si="105"/>
        <v>30687.194570042724</v>
      </c>
      <c r="AE55" s="602">
        <f t="shared" ca="1" si="105"/>
        <v>31500.297891766557</v>
      </c>
      <c r="AF55" s="602">
        <f t="shared" ca="1" si="106"/>
        <v>31500.297891766557</v>
      </c>
      <c r="AG55" s="602">
        <f t="shared" ca="1" si="107"/>
        <v>32325.215752307126</v>
      </c>
      <c r="AH55" s="602">
        <f t="shared" ca="1" si="108"/>
        <v>32881.659121055389</v>
      </c>
      <c r="AI55" s="602">
        <f t="shared" ca="1" si="109"/>
        <v>34295.209150044277</v>
      </c>
      <c r="AJ55" s="602">
        <f t="shared" ca="1" si="110"/>
        <v>34295.209150044277</v>
      </c>
      <c r="AK55" s="602">
        <f t="shared" ca="1" si="111"/>
        <v>35740.272825017972</v>
      </c>
      <c r="AL55" s="602">
        <f t="shared" ca="1" si="112"/>
        <v>35740.272825017972</v>
      </c>
      <c r="AM55" s="602">
        <f t="shared" ca="1" si="113"/>
        <v>37216.130731732024</v>
      </c>
      <c r="AN55" s="602">
        <f t="shared" ca="1" si="114"/>
        <v>37216.130731732024</v>
      </c>
      <c r="AO55" s="602">
        <f t="shared" ca="1" si="115"/>
        <v>38722.023692322662</v>
      </c>
      <c r="AP55" s="602">
        <f t="shared" ca="1" si="116"/>
        <v>38722.023692322662</v>
      </c>
      <c r="AQ55" s="602">
        <f t="shared" ca="1" si="117"/>
        <v>40257.15736338999</v>
      </c>
      <c r="AR55" s="602">
        <f t="shared" ca="1" si="118"/>
        <v>35448.772928771345</v>
      </c>
      <c r="AS55" s="602">
        <f t="shared" ca="1" si="119"/>
        <v>36918.531516652984</v>
      </c>
      <c r="AT55" s="602">
        <f t="shared" ca="1" si="120"/>
        <v>36918.531516652984</v>
      </c>
      <c r="AU55" s="602">
        <f t="shared" ca="1" si="121"/>
        <v>38418.479955411574</v>
      </c>
      <c r="AV55" s="602">
        <f t="shared" ca="1" si="122"/>
        <v>38418.479955411574</v>
      </c>
      <c r="AW55" s="602">
        <f t="shared" ca="1" si="123"/>
        <v>39947.830563756834</v>
      </c>
      <c r="AX55" s="602">
        <f t="shared" ca="1" si="124"/>
        <v>39947.830563756834</v>
      </c>
      <c r="AY55" s="602">
        <f t="shared" ca="1" si="125"/>
        <v>41505.764212283277</v>
      </c>
      <c r="AZ55" s="602">
        <f t="shared" ca="1" si="126"/>
        <v>41505.764212283277</v>
      </c>
      <c r="BA55" s="602">
        <f t="shared" ca="1" si="127"/>
        <v>43091.434978125537</v>
      </c>
      <c r="BB55" s="602">
        <f t="shared" ca="1" si="128"/>
        <v>31227.944341051854</v>
      </c>
      <c r="BC55" s="602">
        <f t="shared" ca="1" si="129"/>
        <v>32048.938490341483</v>
      </c>
      <c r="BD55" s="602">
        <f t="shared" ca="1" si="130"/>
        <v>32048.938490341483</v>
      </c>
      <c r="BE55" s="602">
        <f t="shared" ca="1" si="131"/>
        <v>32881.659121055403</v>
      </c>
      <c r="BF55" s="602">
        <f t="shared" ca="1" si="132"/>
        <v>32881.659121055403</v>
      </c>
      <c r="BG55" s="602">
        <f t="shared" ca="1" si="133"/>
        <v>33725.968653348842</v>
      </c>
      <c r="BH55" s="602">
        <f t="shared" ca="1" si="134"/>
        <v>33725.968653348842</v>
      </c>
      <c r="BI55" s="602">
        <f t="shared" ca="1" si="135"/>
        <v>34581.723205375456</v>
      </c>
      <c r="BJ55" s="602">
        <f t="shared" ca="1" si="136"/>
        <v>34581.723205375456</v>
      </c>
      <c r="BK55" s="602">
        <f t="shared" ca="1" si="137"/>
        <v>35448.772928771345</v>
      </c>
      <c r="BL55" s="602">
        <f t="shared" ca="1" si="138"/>
        <v>37965.371706914841</v>
      </c>
      <c r="BM55" s="602">
        <f t="shared" ca="1" si="139"/>
        <v>39485.986332175897</v>
      </c>
      <c r="BN55" s="602">
        <f t="shared" ca="1" si="140"/>
        <v>39485.986332175897</v>
      </c>
      <c r="BO55" s="602">
        <f t="shared" ca="1" si="141"/>
        <v>41035.432761276803</v>
      </c>
      <c r="BP55" s="602">
        <f t="shared" ca="1" si="142"/>
        <v>41035.432761276803</v>
      </c>
      <c r="BQ55" s="602">
        <f t="shared" ca="1" si="143"/>
        <v>42612.87262182722</v>
      </c>
      <c r="BR55" s="602">
        <f t="shared" ca="1" si="144"/>
        <v>42612.87262182722</v>
      </c>
      <c r="BS55" s="602">
        <f t="shared" ca="1" si="145"/>
        <v>44217.443988476909</v>
      </c>
      <c r="BT55" s="602">
        <f t="shared" ca="1" si="146"/>
        <v>44217.443988476909</v>
      </c>
      <c r="BU55" s="602">
        <f t="shared" ca="1" si="147"/>
        <v>45848.26595350603</v>
      </c>
      <c r="BV55" s="602">
        <f t="shared" ca="1" si="148"/>
        <v>40723.276804626068</v>
      </c>
      <c r="BW55" s="602">
        <f t="shared" ca="1" si="149"/>
        <v>42295.186245571516</v>
      </c>
      <c r="BX55" s="602">
        <f t="shared" ca="1" si="150"/>
        <v>42295.186245571516</v>
      </c>
      <c r="BY55" s="602">
        <f t="shared" ca="1" si="151"/>
        <v>43894.401241264459</v>
      </c>
      <c r="BZ55" s="602">
        <f t="shared" ca="1" si="152"/>
        <v>43894.401241264459</v>
      </c>
      <c r="CA55" s="602">
        <f t="shared" ca="1" si="153"/>
        <v>45520.044319311586</v>
      </c>
      <c r="CB55" s="602">
        <f t="shared" ca="1" si="154"/>
        <v>45520.044319311586</v>
      </c>
      <c r="CC55" s="602">
        <f t="shared" ca="1" si="155"/>
        <v>47171.222607457443</v>
      </c>
      <c r="CD55" s="602">
        <f t="shared" ca="1" si="156"/>
        <v>47171.222607457443</v>
      </c>
      <c r="CE55" s="602">
        <f t="shared" ca="1" si="157"/>
        <v>48847.032188247038</v>
      </c>
      <c r="CF55" s="602">
        <f t="shared" ca="1" si="44"/>
        <v>33725.968653348842</v>
      </c>
      <c r="CG55" s="602">
        <f t="shared" ca="1" si="45"/>
        <v>34581.723205375456</v>
      </c>
      <c r="CH55" s="602">
        <f t="shared" ca="1" si="46"/>
        <v>34581.723205375456</v>
      </c>
      <c r="CI55" s="602">
        <f t="shared" ca="1" si="47"/>
        <v>35448.772928771345</v>
      </c>
      <c r="CJ55" s="602">
        <f t="shared" ca="1" si="48"/>
        <v>35448.772928771345</v>
      </c>
      <c r="CK55" s="602">
        <f t="shared" ca="1" si="49"/>
        <v>36326.962352232811</v>
      </c>
      <c r="CL55" s="602">
        <f t="shared" ca="1" si="50"/>
        <v>36326.962352232811</v>
      </c>
      <c r="CM55" s="602">
        <f t="shared" ca="1" si="51"/>
        <v>37216.130731732024</v>
      </c>
      <c r="CN55" s="602">
        <f t="shared" ca="1" si="52"/>
        <v>37216.130731732024</v>
      </c>
      <c r="CO55" s="602">
        <f t="shared" ca="1" si="53"/>
        <v>38116.112405922795</v>
      </c>
      <c r="CP55" s="602">
        <f t="shared" ca="1" si="54"/>
        <v>41820.706884913423</v>
      </c>
      <c r="CQ55" s="602">
        <f t="shared" ca="1" si="55"/>
        <v>43411.82153165857</v>
      </c>
      <c r="CR55" s="602">
        <f t="shared" ca="1" si="56"/>
        <v>43411.82153165857</v>
      </c>
      <c r="CS55" s="602">
        <f t="shared" ca="1" si="57"/>
        <v>45029.629321440458</v>
      </c>
      <c r="CT55" s="602">
        <f t="shared" ca="1" si="58"/>
        <v>45029.629321440458</v>
      </c>
      <c r="CU55" s="602">
        <f t="shared" ca="1" si="59"/>
        <v>46673.241537911395</v>
      </c>
      <c r="CV55" s="602">
        <f t="shared" ca="1" si="60"/>
        <v>46673.241537911395</v>
      </c>
      <c r="CW55" s="602">
        <f t="shared" ca="1" si="61"/>
        <v>48341.757129331025</v>
      </c>
      <c r="CX55" s="602">
        <f t="shared" ca="1" si="62"/>
        <v>48341.757129331025</v>
      </c>
      <c r="CY55" s="602">
        <f t="shared" ca="1" si="63"/>
        <v>50034.266948932476</v>
      </c>
      <c r="CZ55" s="602">
        <f t="shared" ca="1" si="64"/>
        <v>44703.97476535022</v>
      </c>
      <c r="DA55" s="602">
        <f t="shared" ca="1" si="65"/>
        <v>46342.497848049643</v>
      </c>
      <c r="DB55" s="602">
        <f t="shared" ca="1" si="66"/>
        <v>46342.497848049643</v>
      </c>
      <c r="DC55" s="602">
        <f t="shared" ca="1" si="67"/>
        <v>48006.105296803609</v>
      </c>
      <c r="DD55" s="602">
        <f t="shared" ca="1" si="68"/>
        <v>48006.105296803609</v>
      </c>
      <c r="DE55" s="602">
        <f t="shared" ca="1" si="69"/>
        <v>49693.889253268258</v>
      </c>
      <c r="DF55" s="602">
        <f t="shared" ca="1" si="70"/>
        <v>49693.889253268258</v>
      </c>
      <c r="DG55" s="602">
        <f t="shared" ca="1" si="71"/>
        <v>51404.937022019112</v>
      </c>
      <c r="DH55" s="602">
        <f t="shared" ca="1" si="72"/>
        <v>51404.937022019112</v>
      </c>
      <c r="DI55" s="602">
        <f t="shared" ca="1" si="73"/>
        <v>53138.334953305806</v>
      </c>
      <c r="DJ55" s="602">
        <f t="shared" ca="1" si="74"/>
        <v>36918.531516652984</v>
      </c>
      <c r="DK55" s="602">
        <f t="shared" ca="1" si="75"/>
        <v>37814.927454885583</v>
      </c>
      <c r="DL55" s="602">
        <f t="shared" ca="1" si="76"/>
        <v>37814.927454885583</v>
      </c>
      <c r="DM55" s="602">
        <f t="shared" ca="1" si="77"/>
        <v>38722.023692322662</v>
      </c>
      <c r="DN55" s="602">
        <f t="shared" ca="1" si="78"/>
        <v>38722.023692322662</v>
      </c>
      <c r="DO55" s="602">
        <f t="shared" ca="1" si="79"/>
        <v>39639.647171455297</v>
      </c>
      <c r="DP55" s="602">
        <f t="shared" ca="1" si="80"/>
        <v>39639.647171455297</v>
      </c>
      <c r="DQ55" s="602">
        <f t="shared" ca="1" si="81"/>
        <v>40567.620879791648</v>
      </c>
      <c r="DR55" s="602">
        <f t="shared" ca="1" si="82"/>
        <v>40567.620879791648</v>
      </c>
      <c r="DS55" s="602">
        <f t="shared" ca="1" si="83"/>
        <v>41505.764212283284</v>
      </c>
      <c r="DT55" s="602">
        <f t="shared" ca="1" si="84"/>
        <v>47504.443092169378</v>
      </c>
      <c r="DU55" s="602">
        <f t="shared" ca="1" si="85"/>
        <v>49185.069786291635</v>
      </c>
      <c r="DV55" s="602">
        <f t="shared" ca="1" si="86"/>
        <v>49185.069786291635</v>
      </c>
      <c r="DW55" s="602">
        <f t="shared" ca="1" si="87"/>
        <v>50889.234373908213</v>
      </c>
      <c r="DX55" s="602">
        <f t="shared" ca="1" si="88"/>
        <v>50889.234373908213</v>
      </c>
      <c r="DY55" s="602">
        <f t="shared" ca="1" si="89"/>
        <v>52616.023097239588</v>
      </c>
      <c r="DZ55" s="602">
        <f t="shared" ca="1" si="90"/>
        <v>52616.023097239588</v>
      </c>
      <c r="EA55" s="602">
        <f t="shared" ca="1" si="91"/>
        <v>54364.523825868084</v>
      </c>
      <c r="EB55" s="602">
        <f t="shared" ca="1" si="92"/>
        <v>54364.523825868084</v>
      </c>
      <c r="EC55" s="602">
        <f t="shared" ca="1" si="93"/>
        <v>56133.829536555211</v>
      </c>
      <c r="ED55" s="602">
        <f t="shared" ca="1" si="94"/>
        <v>50546.562285820124</v>
      </c>
      <c r="EE55" s="602">
        <f t="shared" ca="1" si="95"/>
        <v>52268.899256216449</v>
      </c>
      <c r="EF55" s="602">
        <f t="shared" ca="1" si="96"/>
        <v>52268.899256216449</v>
      </c>
      <c r="EG55" s="602">
        <f t="shared" ca="1" si="97"/>
        <v>54013.130357142247</v>
      </c>
      <c r="EH55" s="602">
        <f t="shared" ca="1" si="98"/>
        <v>54013.130357142247</v>
      </c>
      <c r="EI55" s="602">
        <f t="shared" ca="1" si="99"/>
        <v>55778.34727772788</v>
      </c>
      <c r="EJ55" s="602">
        <f t="shared" ca="1" si="100"/>
        <v>55778.34727772788</v>
      </c>
      <c r="EK55" s="602">
        <f t="shared" ca="1" si="101"/>
        <v>57563.649413299725</v>
      </c>
      <c r="EL55" s="602">
        <f t="shared" ca="1" si="102"/>
        <v>57563.649413299725</v>
      </c>
      <c r="EM55" s="602">
        <f t="shared" ca="1" si="103"/>
        <v>59368.146874517734</v>
      </c>
    </row>
    <row r="56" spans="1:143" s="28" customFormat="1" ht="14.25" x14ac:dyDescent="0.2">
      <c r="A56" s="597" t="s">
        <v>40</v>
      </c>
      <c r="B56" s="597" t="s">
        <v>33</v>
      </c>
      <c r="C56" s="309"/>
      <c r="D56" s="20"/>
      <c r="E56" s="20"/>
      <c r="F56" s="3"/>
      <c r="G56" s="3"/>
      <c r="H56" s="884"/>
      <c r="I56" s="15" t="str">
        <f>I44</f>
        <v>Prémium 1, L1 ügyletminősítés esetén</v>
      </c>
      <c r="J56" s="15"/>
      <c r="K56" s="15"/>
      <c r="L56" s="1027">
        <v>7.3999999999999996E-2</v>
      </c>
      <c r="M56" s="1030" t="s">
        <v>589</v>
      </c>
      <c r="N56" s="1030" t="s">
        <v>589</v>
      </c>
      <c r="O56" s="1031">
        <f>$E$45+$E$43</f>
        <v>4.8899999999999999E-2</v>
      </c>
      <c r="P56" s="1032">
        <f t="shared" ref="P56:P65" ca="1" si="159">OFFSET($AG$292,,$F45)</f>
        <v>4.6948497614460738E-2</v>
      </c>
      <c r="Q56" s="1033">
        <f t="shared" ref="Q56:Q65" ca="1" si="160">OFFSET($AG$542,,$F45)</f>
        <v>5.3179274429723922E-2</v>
      </c>
      <c r="R56" s="1034">
        <f t="shared" ref="R56:R65" ca="1" si="161">OFFSET($AG$42,,$F45)</f>
        <v>5.353750163140969E-2</v>
      </c>
      <c r="S56" s="69"/>
      <c r="T56" s="338"/>
      <c r="U56" s="337"/>
      <c r="V56" s="337"/>
      <c r="W56" s="597">
        <f t="shared" si="40"/>
        <v>13</v>
      </c>
      <c r="X56" s="602">
        <f t="shared" ca="1" si="104"/>
        <v>28319.999389992863</v>
      </c>
      <c r="Y56" s="602">
        <f t="shared" ca="1" si="104"/>
        <v>29096.929827342388</v>
      </c>
      <c r="Z56" s="602">
        <f t="shared" ca="1" si="104"/>
        <v>29096.929827342388</v>
      </c>
      <c r="AA56" s="602">
        <f t="shared" ca="1" si="104"/>
        <v>29886.032144715729</v>
      </c>
      <c r="AB56" s="602">
        <f t="shared" ca="1" si="105"/>
        <v>29886.032144715729</v>
      </c>
      <c r="AC56" s="602">
        <f t="shared" ca="1" si="105"/>
        <v>30687.194570042724</v>
      </c>
      <c r="AD56" s="602">
        <f t="shared" ca="1" si="105"/>
        <v>30687.194570042724</v>
      </c>
      <c r="AE56" s="602">
        <f t="shared" ca="1" si="105"/>
        <v>31500.297891766557</v>
      </c>
      <c r="AF56" s="602">
        <f t="shared" ca="1" si="106"/>
        <v>31500.297891766557</v>
      </c>
      <c r="AG56" s="602">
        <f t="shared" ca="1" si="107"/>
        <v>32325.215752307126</v>
      </c>
      <c r="AH56" s="602">
        <f t="shared" ca="1" si="108"/>
        <v>32881.659121055389</v>
      </c>
      <c r="AI56" s="602">
        <f t="shared" ca="1" si="109"/>
        <v>34295.209150044277</v>
      </c>
      <c r="AJ56" s="602">
        <f t="shared" ca="1" si="110"/>
        <v>34295.209150044277</v>
      </c>
      <c r="AK56" s="602">
        <f t="shared" ca="1" si="111"/>
        <v>35740.272825017972</v>
      </c>
      <c r="AL56" s="602">
        <f t="shared" ca="1" si="112"/>
        <v>35740.272825017972</v>
      </c>
      <c r="AM56" s="602">
        <f t="shared" ca="1" si="113"/>
        <v>37216.130731732024</v>
      </c>
      <c r="AN56" s="602">
        <f t="shared" ca="1" si="114"/>
        <v>37216.130731732024</v>
      </c>
      <c r="AO56" s="602">
        <f t="shared" ca="1" si="115"/>
        <v>38722.023692322662</v>
      </c>
      <c r="AP56" s="602">
        <f t="shared" ca="1" si="116"/>
        <v>38722.023692322662</v>
      </c>
      <c r="AQ56" s="602">
        <f t="shared" ca="1" si="117"/>
        <v>40257.15736338999</v>
      </c>
      <c r="AR56" s="602">
        <f t="shared" ca="1" si="118"/>
        <v>35448.772928771345</v>
      </c>
      <c r="AS56" s="602">
        <f t="shared" ca="1" si="119"/>
        <v>36918.531516652984</v>
      </c>
      <c r="AT56" s="602">
        <f t="shared" ca="1" si="120"/>
        <v>36918.531516652984</v>
      </c>
      <c r="AU56" s="602">
        <f t="shared" ca="1" si="121"/>
        <v>38418.479955411574</v>
      </c>
      <c r="AV56" s="602">
        <f t="shared" ca="1" si="122"/>
        <v>38418.479955411574</v>
      </c>
      <c r="AW56" s="602">
        <f t="shared" ca="1" si="123"/>
        <v>39947.830563756834</v>
      </c>
      <c r="AX56" s="602">
        <f t="shared" ca="1" si="124"/>
        <v>39947.830563756834</v>
      </c>
      <c r="AY56" s="602">
        <f t="shared" ca="1" si="125"/>
        <v>41505.764212283277</v>
      </c>
      <c r="AZ56" s="602">
        <f t="shared" ca="1" si="126"/>
        <v>41505.764212283277</v>
      </c>
      <c r="BA56" s="602">
        <f t="shared" ca="1" si="127"/>
        <v>43091.434978125537</v>
      </c>
      <c r="BB56" s="602">
        <f t="shared" ca="1" si="128"/>
        <v>31227.944341051854</v>
      </c>
      <c r="BC56" s="602">
        <f t="shared" ca="1" si="129"/>
        <v>32048.938490341483</v>
      </c>
      <c r="BD56" s="602">
        <f t="shared" ca="1" si="130"/>
        <v>32048.938490341483</v>
      </c>
      <c r="BE56" s="602">
        <f t="shared" ca="1" si="131"/>
        <v>32881.659121055403</v>
      </c>
      <c r="BF56" s="602">
        <f t="shared" ca="1" si="132"/>
        <v>32881.659121055403</v>
      </c>
      <c r="BG56" s="602">
        <f t="shared" ca="1" si="133"/>
        <v>33725.968653348842</v>
      </c>
      <c r="BH56" s="602">
        <f t="shared" ca="1" si="134"/>
        <v>33725.968653348842</v>
      </c>
      <c r="BI56" s="602">
        <f t="shared" ca="1" si="135"/>
        <v>34581.723205375456</v>
      </c>
      <c r="BJ56" s="602">
        <f t="shared" ca="1" si="136"/>
        <v>34581.723205375456</v>
      </c>
      <c r="BK56" s="602">
        <f t="shared" ca="1" si="137"/>
        <v>35448.772928771345</v>
      </c>
      <c r="BL56" s="602">
        <f t="shared" ca="1" si="138"/>
        <v>37965.371706914841</v>
      </c>
      <c r="BM56" s="602">
        <f t="shared" ca="1" si="139"/>
        <v>39485.986332175897</v>
      </c>
      <c r="BN56" s="602">
        <f t="shared" ca="1" si="140"/>
        <v>39485.986332175897</v>
      </c>
      <c r="BO56" s="602">
        <f t="shared" ca="1" si="141"/>
        <v>41035.432761276803</v>
      </c>
      <c r="BP56" s="602">
        <f t="shared" ca="1" si="142"/>
        <v>41035.432761276803</v>
      </c>
      <c r="BQ56" s="602">
        <f t="shared" ca="1" si="143"/>
        <v>42612.87262182722</v>
      </c>
      <c r="BR56" s="602">
        <f t="shared" ca="1" si="144"/>
        <v>42612.87262182722</v>
      </c>
      <c r="BS56" s="602">
        <f t="shared" ca="1" si="145"/>
        <v>44217.443988476909</v>
      </c>
      <c r="BT56" s="602">
        <f t="shared" ca="1" si="146"/>
        <v>44217.443988476909</v>
      </c>
      <c r="BU56" s="602">
        <f t="shared" ca="1" si="147"/>
        <v>45848.26595350603</v>
      </c>
      <c r="BV56" s="602">
        <f t="shared" ca="1" si="148"/>
        <v>40723.276804626068</v>
      </c>
      <c r="BW56" s="602">
        <f t="shared" ca="1" si="149"/>
        <v>42295.186245571516</v>
      </c>
      <c r="BX56" s="602">
        <f t="shared" ca="1" si="150"/>
        <v>42295.186245571516</v>
      </c>
      <c r="BY56" s="602">
        <f t="shared" ca="1" si="151"/>
        <v>43894.401241264459</v>
      </c>
      <c r="BZ56" s="602">
        <f t="shared" ca="1" si="152"/>
        <v>43894.401241264459</v>
      </c>
      <c r="CA56" s="602">
        <f t="shared" ca="1" si="153"/>
        <v>45520.044319311586</v>
      </c>
      <c r="CB56" s="602">
        <f t="shared" ca="1" si="154"/>
        <v>45520.044319311586</v>
      </c>
      <c r="CC56" s="602">
        <f t="shared" ca="1" si="155"/>
        <v>47171.222607457443</v>
      </c>
      <c r="CD56" s="602">
        <f t="shared" ca="1" si="156"/>
        <v>47171.222607457443</v>
      </c>
      <c r="CE56" s="602">
        <f t="shared" ca="1" si="157"/>
        <v>48847.032188247038</v>
      </c>
      <c r="CF56" s="602">
        <f t="shared" ca="1" si="44"/>
        <v>33725.968653348842</v>
      </c>
      <c r="CG56" s="602">
        <f t="shared" ca="1" si="45"/>
        <v>34581.723205375456</v>
      </c>
      <c r="CH56" s="602">
        <f t="shared" ca="1" si="46"/>
        <v>34581.723205375456</v>
      </c>
      <c r="CI56" s="602">
        <f t="shared" ca="1" si="47"/>
        <v>35448.772928771345</v>
      </c>
      <c r="CJ56" s="602">
        <f t="shared" ca="1" si="48"/>
        <v>35448.772928771345</v>
      </c>
      <c r="CK56" s="602">
        <f t="shared" ca="1" si="49"/>
        <v>36326.962352232811</v>
      </c>
      <c r="CL56" s="602">
        <f t="shared" ca="1" si="50"/>
        <v>36326.962352232811</v>
      </c>
      <c r="CM56" s="602">
        <f t="shared" ca="1" si="51"/>
        <v>37216.130731732024</v>
      </c>
      <c r="CN56" s="602">
        <f t="shared" ca="1" si="52"/>
        <v>37216.130731732024</v>
      </c>
      <c r="CO56" s="602">
        <f t="shared" ca="1" si="53"/>
        <v>38116.112405922795</v>
      </c>
      <c r="CP56" s="602">
        <f t="shared" ca="1" si="54"/>
        <v>41820.706884913423</v>
      </c>
      <c r="CQ56" s="602">
        <f t="shared" ca="1" si="55"/>
        <v>43411.82153165857</v>
      </c>
      <c r="CR56" s="602">
        <f t="shared" ca="1" si="56"/>
        <v>43411.82153165857</v>
      </c>
      <c r="CS56" s="602">
        <f t="shared" ca="1" si="57"/>
        <v>45029.629321440458</v>
      </c>
      <c r="CT56" s="602">
        <f t="shared" ca="1" si="58"/>
        <v>45029.629321440458</v>
      </c>
      <c r="CU56" s="602">
        <f t="shared" ca="1" si="59"/>
        <v>46673.241537911395</v>
      </c>
      <c r="CV56" s="602">
        <f t="shared" ca="1" si="60"/>
        <v>46673.241537911395</v>
      </c>
      <c r="CW56" s="602">
        <f t="shared" ca="1" si="61"/>
        <v>48341.757129331025</v>
      </c>
      <c r="CX56" s="602">
        <f t="shared" ca="1" si="62"/>
        <v>48341.757129331025</v>
      </c>
      <c r="CY56" s="602">
        <f t="shared" ca="1" si="63"/>
        <v>50034.266948932476</v>
      </c>
      <c r="CZ56" s="602">
        <f t="shared" ca="1" si="64"/>
        <v>44703.97476535022</v>
      </c>
      <c r="DA56" s="602">
        <f t="shared" ca="1" si="65"/>
        <v>46342.497848049643</v>
      </c>
      <c r="DB56" s="602">
        <f t="shared" ca="1" si="66"/>
        <v>46342.497848049643</v>
      </c>
      <c r="DC56" s="602">
        <f t="shared" ca="1" si="67"/>
        <v>48006.105296803609</v>
      </c>
      <c r="DD56" s="602">
        <f t="shared" ca="1" si="68"/>
        <v>48006.105296803609</v>
      </c>
      <c r="DE56" s="602">
        <f t="shared" ca="1" si="69"/>
        <v>49693.889253268258</v>
      </c>
      <c r="DF56" s="602">
        <f t="shared" ca="1" si="70"/>
        <v>49693.889253268258</v>
      </c>
      <c r="DG56" s="602">
        <f t="shared" ca="1" si="71"/>
        <v>51404.937022019112</v>
      </c>
      <c r="DH56" s="602">
        <f t="shared" ca="1" si="72"/>
        <v>51404.937022019112</v>
      </c>
      <c r="DI56" s="602">
        <f t="shared" ca="1" si="73"/>
        <v>53138.334953305806</v>
      </c>
      <c r="DJ56" s="602">
        <f t="shared" ca="1" si="74"/>
        <v>36918.531516652984</v>
      </c>
      <c r="DK56" s="602">
        <f t="shared" ca="1" si="75"/>
        <v>37814.927454885583</v>
      </c>
      <c r="DL56" s="602">
        <f t="shared" ca="1" si="76"/>
        <v>37814.927454885583</v>
      </c>
      <c r="DM56" s="602">
        <f t="shared" ca="1" si="77"/>
        <v>38722.023692322662</v>
      </c>
      <c r="DN56" s="602">
        <f t="shared" ca="1" si="78"/>
        <v>38722.023692322662</v>
      </c>
      <c r="DO56" s="602">
        <f t="shared" ca="1" si="79"/>
        <v>39639.647171455297</v>
      </c>
      <c r="DP56" s="602">
        <f t="shared" ca="1" si="80"/>
        <v>39639.647171455297</v>
      </c>
      <c r="DQ56" s="602">
        <f t="shared" ca="1" si="81"/>
        <v>40567.620879791648</v>
      </c>
      <c r="DR56" s="602">
        <f t="shared" ca="1" si="82"/>
        <v>40567.620879791648</v>
      </c>
      <c r="DS56" s="602">
        <f t="shared" ca="1" si="83"/>
        <v>41505.764212283284</v>
      </c>
      <c r="DT56" s="602">
        <f t="shared" ca="1" si="84"/>
        <v>47504.443092169378</v>
      </c>
      <c r="DU56" s="602">
        <f t="shared" ca="1" si="85"/>
        <v>49185.069786291635</v>
      </c>
      <c r="DV56" s="602">
        <f t="shared" ca="1" si="86"/>
        <v>49185.069786291635</v>
      </c>
      <c r="DW56" s="602">
        <f t="shared" ca="1" si="87"/>
        <v>50889.234373908213</v>
      </c>
      <c r="DX56" s="602">
        <f t="shared" ca="1" si="88"/>
        <v>50889.234373908213</v>
      </c>
      <c r="DY56" s="602">
        <f t="shared" ca="1" si="89"/>
        <v>52616.023097239588</v>
      </c>
      <c r="DZ56" s="602">
        <f t="shared" ca="1" si="90"/>
        <v>52616.023097239588</v>
      </c>
      <c r="EA56" s="602">
        <f t="shared" ca="1" si="91"/>
        <v>54364.523825868084</v>
      </c>
      <c r="EB56" s="602">
        <f t="shared" ca="1" si="92"/>
        <v>54364.523825868084</v>
      </c>
      <c r="EC56" s="602">
        <f t="shared" ca="1" si="93"/>
        <v>56133.829536555211</v>
      </c>
      <c r="ED56" s="602">
        <f t="shared" ca="1" si="94"/>
        <v>50546.562285820124</v>
      </c>
      <c r="EE56" s="602">
        <f t="shared" ca="1" si="95"/>
        <v>52268.899256216449</v>
      </c>
      <c r="EF56" s="602">
        <f t="shared" ca="1" si="96"/>
        <v>52268.899256216449</v>
      </c>
      <c r="EG56" s="602">
        <f t="shared" ca="1" si="97"/>
        <v>54013.130357142247</v>
      </c>
      <c r="EH56" s="602">
        <f t="shared" ca="1" si="98"/>
        <v>54013.130357142247</v>
      </c>
      <c r="EI56" s="602">
        <f t="shared" ca="1" si="99"/>
        <v>55778.34727772788</v>
      </c>
      <c r="EJ56" s="602">
        <f t="shared" ca="1" si="100"/>
        <v>55778.34727772788</v>
      </c>
      <c r="EK56" s="602">
        <f t="shared" ca="1" si="101"/>
        <v>57563.649413299725</v>
      </c>
      <c r="EL56" s="602">
        <f t="shared" ca="1" si="102"/>
        <v>57563.649413299725</v>
      </c>
      <c r="EM56" s="602">
        <f t="shared" ca="1" si="103"/>
        <v>59368.146874517734</v>
      </c>
    </row>
    <row r="57" spans="1:143" s="28" customFormat="1" ht="14.25" x14ac:dyDescent="0.2">
      <c r="A57" s="597" t="s">
        <v>41</v>
      </c>
      <c r="B57" s="597" t="s">
        <v>37</v>
      </c>
      <c r="C57" s="309"/>
      <c r="D57" s="20"/>
      <c r="E57" s="20"/>
      <c r="G57" s="3"/>
      <c r="H57" s="884"/>
      <c r="I57" s="15" t="str">
        <f t="shared" ref="I57:I65" si="162">I45</f>
        <v>Prémium 1, L2 ügyletminősítés esetén</v>
      </c>
      <c r="J57" s="15"/>
      <c r="K57" s="15"/>
      <c r="L57" s="15"/>
      <c r="M57" s="1030" t="s">
        <v>589</v>
      </c>
      <c r="N57" s="1030" t="s">
        <v>589</v>
      </c>
      <c r="O57" s="1031">
        <f>$E$45+0.005+$E$43</f>
        <v>5.3899999999999997E-2</v>
      </c>
      <c r="P57" s="1032">
        <f t="shared" ca="1" si="159"/>
        <v>5.2257078050487848E-2</v>
      </c>
      <c r="Q57" s="1033">
        <f t="shared" ca="1" si="160"/>
        <v>5.8562084348771748E-2</v>
      </c>
      <c r="R57" s="1034">
        <f t="shared" ca="1" si="161"/>
        <v>5.8923855991295238E-2</v>
      </c>
      <c r="S57" s="69"/>
      <c r="T57" s="338"/>
      <c r="U57" s="337"/>
      <c r="V57" s="337"/>
      <c r="W57" s="597">
        <f t="shared" si="40"/>
        <v>14</v>
      </c>
      <c r="X57" s="602">
        <f t="shared" ca="1" si="104"/>
        <v>28319.999389992863</v>
      </c>
      <c r="Y57" s="602">
        <f t="shared" ca="1" si="104"/>
        <v>29096.929827342388</v>
      </c>
      <c r="Z57" s="602">
        <f t="shared" ca="1" si="104"/>
        <v>29096.929827342388</v>
      </c>
      <c r="AA57" s="602">
        <f t="shared" ca="1" si="104"/>
        <v>29886.032144715729</v>
      </c>
      <c r="AB57" s="602">
        <f t="shared" ca="1" si="105"/>
        <v>29886.032144715729</v>
      </c>
      <c r="AC57" s="602">
        <f t="shared" ca="1" si="105"/>
        <v>30687.194570042724</v>
      </c>
      <c r="AD57" s="602">
        <f t="shared" ca="1" si="105"/>
        <v>30687.194570042724</v>
      </c>
      <c r="AE57" s="602">
        <f t="shared" ca="1" si="105"/>
        <v>31500.297891766557</v>
      </c>
      <c r="AF57" s="602">
        <f t="shared" ca="1" si="106"/>
        <v>31500.297891766557</v>
      </c>
      <c r="AG57" s="602">
        <f t="shared" ca="1" si="107"/>
        <v>32325.215752307126</v>
      </c>
      <c r="AH57" s="602">
        <f t="shared" ca="1" si="108"/>
        <v>32881.659121055389</v>
      </c>
      <c r="AI57" s="602">
        <f t="shared" ca="1" si="109"/>
        <v>34295.209150044277</v>
      </c>
      <c r="AJ57" s="602">
        <f t="shared" ca="1" si="110"/>
        <v>34295.209150044277</v>
      </c>
      <c r="AK57" s="602">
        <f t="shared" ca="1" si="111"/>
        <v>35740.272825017972</v>
      </c>
      <c r="AL57" s="602">
        <f t="shared" ca="1" si="112"/>
        <v>35740.272825017972</v>
      </c>
      <c r="AM57" s="602">
        <f t="shared" ca="1" si="113"/>
        <v>37216.130731732024</v>
      </c>
      <c r="AN57" s="602">
        <f t="shared" ca="1" si="114"/>
        <v>37216.130731732024</v>
      </c>
      <c r="AO57" s="602">
        <f t="shared" ca="1" si="115"/>
        <v>38722.023692322662</v>
      </c>
      <c r="AP57" s="602">
        <f t="shared" ca="1" si="116"/>
        <v>38722.023692322662</v>
      </c>
      <c r="AQ57" s="602">
        <f t="shared" ca="1" si="117"/>
        <v>40257.15736338999</v>
      </c>
      <c r="AR57" s="602">
        <f t="shared" ca="1" si="118"/>
        <v>35448.772928771345</v>
      </c>
      <c r="AS57" s="602">
        <f t="shared" ca="1" si="119"/>
        <v>36918.531516652984</v>
      </c>
      <c r="AT57" s="602">
        <f t="shared" ca="1" si="120"/>
        <v>36918.531516652984</v>
      </c>
      <c r="AU57" s="602">
        <f t="shared" ca="1" si="121"/>
        <v>38418.479955411574</v>
      </c>
      <c r="AV57" s="602">
        <f t="shared" ca="1" si="122"/>
        <v>38418.479955411574</v>
      </c>
      <c r="AW57" s="602">
        <f t="shared" ca="1" si="123"/>
        <v>39947.830563756834</v>
      </c>
      <c r="AX57" s="602">
        <f t="shared" ca="1" si="124"/>
        <v>39947.830563756834</v>
      </c>
      <c r="AY57" s="602">
        <f t="shared" ca="1" si="125"/>
        <v>41505.764212283277</v>
      </c>
      <c r="AZ57" s="602">
        <f t="shared" ca="1" si="126"/>
        <v>41505.764212283277</v>
      </c>
      <c r="BA57" s="602">
        <f t="shared" ca="1" si="127"/>
        <v>43091.434978125537</v>
      </c>
      <c r="BB57" s="602">
        <f t="shared" ca="1" si="128"/>
        <v>31227.944341051854</v>
      </c>
      <c r="BC57" s="602">
        <f t="shared" ca="1" si="129"/>
        <v>32048.938490341483</v>
      </c>
      <c r="BD57" s="602">
        <f t="shared" ca="1" si="130"/>
        <v>32048.938490341483</v>
      </c>
      <c r="BE57" s="602">
        <f t="shared" ca="1" si="131"/>
        <v>32881.659121055403</v>
      </c>
      <c r="BF57" s="602">
        <f t="shared" ca="1" si="132"/>
        <v>32881.659121055403</v>
      </c>
      <c r="BG57" s="602">
        <f t="shared" ca="1" si="133"/>
        <v>33725.968653348842</v>
      </c>
      <c r="BH57" s="602">
        <f t="shared" ca="1" si="134"/>
        <v>33725.968653348842</v>
      </c>
      <c r="BI57" s="602">
        <f t="shared" ca="1" si="135"/>
        <v>34581.723205375456</v>
      </c>
      <c r="BJ57" s="602">
        <f t="shared" ca="1" si="136"/>
        <v>34581.723205375456</v>
      </c>
      <c r="BK57" s="602">
        <f t="shared" ca="1" si="137"/>
        <v>35448.772928771345</v>
      </c>
      <c r="BL57" s="602">
        <f t="shared" ca="1" si="138"/>
        <v>37965.371706914841</v>
      </c>
      <c r="BM57" s="602">
        <f t="shared" ca="1" si="139"/>
        <v>39485.986332175897</v>
      </c>
      <c r="BN57" s="602">
        <f t="shared" ca="1" si="140"/>
        <v>39485.986332175897</v>
      </c>
      <c r="BO57" s="602">
        <f t="shared" ca="1" si="141"/>
        <v>41035.432761276803</v>
      </c>
      <c r="BP57" s="602">
        <f t="shared" ca="1" si="142"/>
        <v>41035.432761276803</v>
      </c>
      <c r="BQ57" s="602">
        <f t="shared" ca="1" si="143"/>
        <v>42612.87262182722</v>
      </c>
      <c r="BR57" s="602">
        <f t="shared" ca="1" si="144"/>
        <v>42612.87262182722</v>
      </c>
      <c r="BS57" s="602">
        <f t="shared" ca="1" si="145"/>
        <v>44217.443988476909</v>
      </c>
      <c r="BT57" s="602">
        <f t="shared" ca="1" si="146"/>
        <v>44217.443988476909</v>
      </c>
      <c r="BU57" s="602">
        <f t="shared" ca="1" si="147"/>
        <v>45848.26595350603</v>
      </c>
      <c r="BV57" s="602">
        <f t="shared" ca="1" si="148"/>
        <v>40723.276804626068</v>
      </c>
      <c r="BW57" s="602">
        <f t="shared" ca="1" si="149"/>
        <v>42295.186245571516</v>
      </c>
      <c r="BX57" s="602">
        <f t="shared" ca="1" si="150"/>
        <v>42295.186245571516</v>
      </c>
      <c r="BY57" s="602">
        <f t="shared" ca="1" si="151"/>
        <v>43894.401241264459</v>
      </c>
      <c r="BZ57" s="602">
        <f t="shared" ca="1" si="152"/>
        <v>43894.401241264459</v>
      </c>
      <c r="CA57" s="602">
        <f t="shared" ca="1" si="153"/>
        <v>45520.044319311586</v>
      </c>
      <c r="CB57" s="602">
        <f t="shared" ca="1" si="154"/>
        <v>45520.044319311586</v>
      </c>
      <c r="CC57" s="602">
        <f t="shared" ca="1" si="155"/>
        <v>47171.222607457443</v>
      </c>
      <c r="CD57" s="602">
        <f t="shared" ca="1" si="156"/>
        <v>47171.222607457443</v>
      </c>
      <c r="CE57" s="602">
        <f t="shared" ca="1" si="157"/>
        <v>48847.032188247038</v>
      </c>
      <c r="CF57" s="602">
        <f t="shared" ca="1" si="44"/>
        <v>33725.968653348842</v>
      </c>
      <c r="CG57" s="602">
        <f t="shared" ca="1" si="45"/>
        <v>34581.723205375456</v>
      </c>
      <c r="CH57" s="602">
        <f t="shared" ca="1" si="46"/>
        <v>34581.723205375456</v>
      </c>
      <c r="CI57" s="602">
        <f t="shared" ca="1" si="47"/>
        <v>35448.772928771345</v>
      </c>
      <c r="CJ57" s="602">
        <f t="shared" ca="1" si="48"/>
        <v>35448.772928771345</v>
      </c>
      <c r="CK57" s="602">
        <f t="shared" ca="1" si="49"/>
        <v>36326.962352232811</v>
      </c>
      <c r="CL57" s="602">
        <f t="shared" ca="1" si="50"/>
        <v>36326.962352232811</v>
      </c>
      <c r="CM57" s="602">
        <f t="shared" ca="1" si="51"/>
        <v>37216.130731732024</v>
      </c>
      <c r="CN57" s="602">
        <f t="shared" ca="1" si="52"/>
        <v>37216.130731732024</v>
      </c>
      <c r="CO57" s="602">
        <f t="shared" ca="1" si="53"/>
        <v>38116.112405922795</v>
      </c>
      <c r="CP57" s="602">
        <f t="shared" ca="1" si="54"/>
        <v>41820.706884913423</v>
      </c>
      <c r="CQ57" s="602">
        <f t="shared" ca="1" si="55"/>
        <v>43411.82153165857</v>
      </c>
      <c r="CR57" s="602">
        <f t="shared" ca="1" si="56"/>
        <v>43411.82153165857</v>
      </c>
      <c r="CS57" s="602">
        <f t="shared" ca="1" si="57"/>
        <v>45029.629321440458</v>
      </c>
      <c r="CT57" s="602">
        <f t="shared" ca="1" si="58"/>
        <v>45029.629321440458</v>
      </c>
      <c r="CU57" s="602">
        <f t="shared" ca="1" si="59"/>
        <v>46673.241537911395</v>
      </c>
      <c r="CV57" s="602">
        <f t="shared" ca="1" si="60"/>
        <v>46673.241537911395</v>
      </c>
      <c r="CW57" s="602">
        <f t="shared" ca="1" si="61"/>
        <v>48341.757129331025</v>
      </c>
      <c r="CX57" s="602">
        <f t="shared" ca="1" si="62"/>
        <v>48341.757129331025</v>
      </c>
      <c r="CY57" s="602">
        <f t="shared" ca="1" si="63"/>
        <v>50034.266948932476</v>
      </c>
      <c r="CZ57" s="602">
        <f t="shared" ca="1" si="64"/>
        <v>44703.97476535022</v>
      </c>
      <c r="DA57" s="602">
        <f t="shared" ca="1" si="65"/>
        <v>46342.497848049643</v>
      </c>
      <c r="DB57" s="602">
        <f t="shared" ca="1" si="66"/>
        <v>46342.497848049643</v>
      </c>
      <c r="DC57" s="602">
        <f t="shared" ca="1" si="67"/>
        <v>48006.105296803609</v>
      </c>
      <c r="DD57" s="602">
        <f t="shared" ca="1" si="68"/>
        <v>48006.105296803609</v>
      </c>
      <c r="DE57" s="602">
        <f t="shared" ca="1" si="69"/>
        <v>49693.889253268258</v>
      </c>
      <c r="DF57" s="602">
        <f t="shared" ca="1" si="70"/>
        <v>49693.889253268258</v>
      </c>
      <c r="DG57" s="602">
        <f t="shared" ca="1" si="71"/>
        <v>51404.937022019112</v>
      </c>
      <c r="DH57" s="602">
        <f t="shared" ca="1" si="72"/>
        <v>51404.937022019112</v>
      </c>
      <c r="DI57" s="602">
        <f t="shared" ca="1" si="73"/>
        <v>53138.334953305806</v>
      </c>
      <c r="DJ57" s="602">
        <f t="shared" ca="1" si="74"/>
        <v>36918.531516652984</v>
      </c>
      <c r="DK57" s="602">
        <f t="shared" ca="1" si="75"/>
        <v>37814.927454885583</v>
      </c>
      <c r="DL57" s="602">
        <f t="shared" ca="1" si="76"/>
        <v>37814.927454885583</v>
      </c>
      <c r="DM57" s="602">
        <f t="shared" ca="1" si="77"/>
        <v>38722.023692322662</v>
      </c>
      <c r="DN57" s="602">
        <f t="shared" ca="1" si="78"/>
        <v>38722.023692322662</v>
      </c>
      <c r="DO57" s="602">
        <f t="shared" ca="1" si="79"/>
        <v>39639.647171455297</v>
      </c>
      <c r="DP57" s="602">
        <f t="shared" ca="1" si="80"/>
        <v>39639.647171455297</v>
      </c>
      <c r="DQ57" s="602">
        <f t="shared" ca="1" si="81"/>
        <v>40567.620879791648</v>
      </c>
      <c r="DR57" s="602">
        <f t="shared" ca="1" si="82"/>
        <v>40567.620879791648</v>
      </c>
      <c r="DS57" s="602">
        <f t="shared" ca="1" si="83"/>
        <v>41505.764212283284</v>
      </c>
      <c r="DT57" s="602">
        <f t="shared" ca="1" si="84"/>
        <v>47504.443092169378</v>
      </c>
      <c r="DU57" s="602">
        <f t="shared" ca="1" si="85"/>
        <v>49185.069786291635</v>
      </c>
      <c r="DV57" s="602">
        <f t="shared" ca="1" si="86"/>
        <v>49185.069786291635</v>
      </c>
      <c r="DW57" s="602">
        <f t="shared" ca="1" si="87"/>
        <v>50889.234373908213</v>
      </c>
      <c r="DX57" s="602">
        <f t="shared" ca="1" si="88"/>
        <v>50889.234373908213</v>
      </c>
      <c r="DY57" s="602">
        <f t="shared" ca="1" si="89"/>
        <v>52616.023097239588</v>
      </c>
      <c r="DZ57" s="602">
        <f t="shared" ca="1" si="90"/>
        <v>52616.023097239588</v>
      </c>
      <c r="EA57" s="602">
        <f t="shared" ca="1" si="91"/>
        <v>54364.523825868084</v>
      </c>
      <c r="EB57" s="602">
        <f t="shared" ca="1" si="92"/>
        <v>54364.523825868084</v>
      </c>
      <c r="EC57" s="602">
        <f t="shared" ca="1" si="93"/>
        <v>56133.829536555211</v>
      </c>
      <c r="ED57" s="602">
        <f t="shared" ca="1" si="94"/>
        <v>50546.562285820124</v>
      </c>
      <c r="EE57" s="602">
        <f t="shared" ca="1" si="95"/>
        <v>52268.899256216449</v>
      </c>
      <c r="EF57" s="602">
        <f t="shared" ca="1" si="96"/>
        <v>52268.899256216449</v>
      </c>
      <c r="EG57" s="602">
        <f t="shared" ca="1" si="97"/>
        <v>54013.130357142247</v>
      </c>
      <c r="EH57" s="602">
        <f t="shared" ca="1" si="98"/>
        <v>54013.130357142247</v>
      </c>
      <c r="EI57" s="602">
        <f t="shared" ca="1" si="99"/>
        <v>55778.34727772788</v>
      </c>
      <c r="EJ57" s="602">
        <f t="shared" ca="1" si="100"/>
        <v>55778.34727772788</v>
      </c>
      <c r="EK57" s="602">
        <f t="shared" ca="1" si="101"/>
        <v>57563.649413299725</v>
      </c>
      <c r="EL57" s="602">
        <f t="shared" ca="1" si="102"/>
        <v>57563.649413299725</v>
      </c>
      <c r="EM57" s="602">
        <f t="shared" ca="1" si="103"/>
        <v>59368.146874517734</v>
      </c>
    </row>
    <row r="58" spans="1:143" ht="14.25" x14ac:dyDescent="0.2">
      <c r="A58" s="597" t="s">
        <v>41</v>
      </c>
      <c r="B58" s="597" t="s">
        <v>32</v>
      </c>
      <c r="C58" s="309"/>
      <c r="D58" s="20"/>
      <c r="E58" s="20"/>
      <c r="F58" s="28"/>
      <c r="H58" s="884"/>
      <c r="I58" s="15" t="str">
        <f t="shared" si="162"/>
        <v>Prémium 2, L1 ügyletminősítés esetén</v>
      </c>
      <c r="J58" s="15"/>
      <c r="K58" s="15"/>
      <c r="L58" s="15"/>
      <c r="M58" s="1030" t="s">
        <v>589</v>
      </c>
      <c r="N58" s="1030" t="s">
        <v>589</v>
      </c>
      <c r="O58" s="1031">
        <f>O57</f>
        <v>5.3899999999999997E-2</v>
      </c>
      <c r="P58" s="1032">
        <f t="shared" ca="1" si="159"/>
        <v>5.2257078050487848E-2</v>
      </c>
      <c r="Q58" s="1033">
        <f t="shared" ca="1" si="160"/>
        <v>5.8562084348771748E-2</v>
      </c>
      <c r="R58" s="1034">
        <f t="shared" ca="1" si="161"/>
        <v>5.8923855991295238E-2</v>
      </c>
      <c r="S58" s="69"/>
      <c r="T58" s="338"/>
      <c r="W58" s="597">
        <f t="shared" si="40"/>
        <v>15</v>
      </c>
      <c r="X58" s="602">
        <f t="shared" ca="1" si="104"/>
        <v>28319.999389992863</v>
      </c>
      <c r="Y58" s="602">
        <f t="shared" ca="1" si="104"/>
        <v>29096.929827342388</v>
      </c>
      <c r="Z58" s="602">
        <f t="shared" ca="1" si="104"/>
        <v>29096.929827342388</v>
      </c>
      <c r="AA58" s="602">
        <f t="shared" ca="1" si="104"/>
        <v>29886.032144715729</v>
      </c>
      <c r="AB58" s="602">
        <f t="shared" ca="1" si="105"/>
        <v>29886.032144715729</v>
      </c>
      <c r="AC58" s="602">
        <f t="shared" ca="1" si="105"/>
        <v>30687.194570042724</v>
      </c>
      <c r="AD58" s="602">
        <f t="shared" ca="1" si="105"/>
        <v>30687.194570042724</v>
      </c>
      <c r="AE58" s="602">
        <f t="shared" ca="1" si="105"/>
        <v>31500.297891766557</v>
      </c>
      <c r="AF58" s="602">
        <f t="shared" ca="1" si="106"/>
        <v>31500.297891766557</v>
      </c>
      <c r="AG58" s="602">
        <f t="shared" ca="1" si="107"/>
        <v>32325.215752307126</v>
      </c>
      <c r="AH58" s="602">
        <f t="shared" ca="1" si="108"/>
        <v>32881.659121055389</v>
      </c>
      <c r="AI58" s="602">
        <f t="shared" ca="1" si="109"/>
        <v>34295.209150044277</v>
      </c>
      <c r="AJ58" s="602">
        <f t="shared" ca="1" si="110"/>
        <v>34295.209150044277</v>
      </c>
      <c r="AK58" s="602">
        <f t="shared" ca="1" si="111"/>
        <v>35740.272825017972</v>
      </c>
      <c r="AL58" s="602">
        <f t="shared" ca="1" si="112"/>
        <v>35740.272825017972</v>
      </c>
      <c r="AM58" s="602">
        <f t="shared" ca="1" si="113"/>
        <v>37216.130731732024</v>
      </c>
      <c r="AN58" s="602">
        <f t="shared" ca="1" si="114"/>
        <v>37216.130731732024</v>
      </c>
      <c r="AO58" s="602">
        <f t="shared" ca="1" si="115"/>
        <v>38722.023692322662</v>
      </c>
      <c r="AP58" s="602">
        <f t="shared" ca="1" si="116"/>
        <v>38722.023692322662</v>
      </c>
      <c r="AQ58" s="602">
        <f t="shared" ca="1" si="117"/>
        <v>40257.15736338999</v>
      </c>
      <c r="AR58" s="602">
        <f t="shared" ca="1" si="118"/>
        <v>35448.772928771345</v>
      </c>
      <c r="AS58" s="602">
        <f t="shared" ca="1" si="119"/>
        <v>36918.531516652984</v>
      </c>
      <c r="AT58" s="602">
        <f t="shared" ca="1" si="120"/>
        <v>36918.531516652984</v>
      </c>
      <c r="AU58" s="602">
        <f t="shared" ca="1" si="121"/>
        <v>38418.479955411574</v>
      </c>
      <c r="AV58" s="602">
        <f t="shared" ca="1" si="122"/>
        <v>38418.479955411574</v>
      </c>
      <c r="AW58" s="602">
        <f t="shared" ca="1" si="123"/>
        <v>39947.830563756834</v>
      </c>
      <c r="AX58" s="602">
        <f t="shared" ca="1" si="124"/>
        <v>39947.830563756834</v>
      </c>
      <c r="AY58" s="602">
        <f t="shared" ca="1" si="125"/>
        <v>41505.764212283277</v>
      </c>
      <c r="AZ58" s="602">
        <f t="shared" ca="1" si="126"/>
        <v>41505.764212283277</v>
      </c>
      <c r="BA58" s="602">
        <f t="shared" ca="1" si="127"/>
        <v>43091.434978125537</v>
      </c>
      <c r="BB58" s="602">
        <f t="shared" ca="1" si="128"/>
        <v>31227.944341051854</v>
      </c>
      <c r="BC58" s="602">
        <f t="shared" ca="1" si="129"/>
        <v>32048.938490341483</v>
      </c>
      <c r="BD58" s="602">
        <f t="shared" ca="1" si="130"/>
        <v>32048.938490341483</v>
      </c>
      <c r="BE58" s="602">
        <f t="shared" ca="1" si="131"/>
        <v>32881.659121055403</v>
      </c>
      <c r="BF58" s="602">
        <f t="shared" ca="1" si="132"/>
        <v>32881.659121055403</v>
      </c>
      <c r="BG58" s="602">
        <f t="shared" ca="1" si="133"/>
        <v>33725.968653348842</v>
      </c>
      <c r="BH58" s="602">
        <f t="shared" ca="1" si="134"/>
        <v>33725.968653348842</v>
      </c>
      <c r="BI58" s="602">
        <f t="shared" ca="1" si="135"/>
        <v>34581.723205375456</v>
      </c>
      <c r="BJ58" s="602">
        <f t="shared" ca="1" si="136"/>
        <v>34581.723205375456</v>
      </c>
      <c r="BK58" s="602">
        <f t="shared" ca="1" si="137"/>
        <v>35448.772928771345</v>
      </c>
      <c r="BL58" s="602">
        <f t="shared" ca="1" si="138"/>
        <v>37965.371706914841</v>
      </c>
      <c r="BM58" s="602">
        <f t="shared" ca="1" si="139"/>
        <v>39485.986332175897</v>
      </c>
      <c r="BN58" s="602">
        <f t="shared" ca="1" si="140"/>
        <v>39485.986332175897</v>
      </c>
      <c r="BO58" s="602">
        <f t="shared" ca="1" si="141"/>
        <v>41035.432761276803</v>
      </c>
      <c r="BP58" s="602">
        <f t="shared" ca="1" si="142"/>
        <v>41035.432761276803</v>
      </c>
      <c r="BQ58" s="602">
        <f t="shared" ca="1" si="143"/>
        <v>42612.87262182722</v>
      </c>
      <c r="BR58" s="602">
        <f t="shared" ca="1" si="144"/>
        <v>42612.87262182722</v>
      </c>
      <c r="BS58" s="602">
        <f t="shared" ca="1" si="145"/>
        <v>44217.443988476909</v>
      </c>
      <c r="BT58" s="602">
        <f t="shared" ca="1" si="146"/>
        <v>44217.443988476909</v>
      </c>
      <c r="BU58" s="602">
        <f t="shared" ca="1" si="147"/>
        <v>45848.26595350603</v>
      </c>
      <c r="BV58" s="602">
        <f t="shared" ca="1" si="148"/>
        <v>40723.276804626068</v>
      </c>
      <c r="BW58" s="602">
        <f t="shared" ca="1" si="149"/>
        <v>42295.186245571516</v>
      </c>
      <c r="BX58" s="602">
        <f t="shared" ca="1" si="150"/>
        <v>42295.186245571516</v>
      </c>
      <c r="BY58" s="602">
        <f t="shared" ca="1" si="151"/>
        <v>43894.401241264459</v>
      </c>
      <c r="BZ58" s="602">
        <f t="shared" ca="1" si="152"/>
        <v>43894.401241264459</v>
      </c>
      <c r="CA58" s="602">
        <f t="shared" ca="1" si="153"/>
        <v>45520.044319311586</v>
      </c>
      <c r="CB58" s="602">
        <f t="shared" ca="1" si="154"/>
        <v>45520.044319311586</v>
      </c>
      <c r="CC58" s="602">
        <f t="shared" ca="1" si="155"/>
        <v>47171.222607457443</v>
      </c>
      <c r="CD58" s="602">
        <f t="shared" ca="1" si="156"/>
        <v>47171.222607457443</v>
      </c>
      <c r="CE58" s="602">
        <f t="shared" ca="1" si="157"/>
        <v>48847.032188247038</v>
      </c>
      <c r="CF58" s="602">
        <f t="shared" ca="1" si="44"/>
        <v>33725.968653348842</v>
      </c>
      <c r="CG58" s="602">
        <f t="shared" ca="1" si="45"/>
        <v>34581.723205375456</v>
      </c>
      <c r="CH58" s="602">
        <f t="shared" ca="1" si="46"/>
        <v>34581.723205375456</v>
      </c>
      <c r="CI58" s="602">
        <f t="shared" ca="1" si="47"/>
        <v>35448.772928771345</v>
      </c>
      <c r="CJ58" s="602">
        <f t="shared" ca="1" si="48"/>
        <v>35448.772928771345</v>
      </c>
      <c r="CK58" s="602">
        <f t="shared" ca="1" si="49"/>
        <v>36326.962352232811</v>
      </c>
      <c r="CL58" s="602">
        <f t="shared" ca="1" si="50"/>
        <v>36326.962352232811</v>
      </c>
      <c r="CM58" s="602">
        <f t="shared" ca="1" si="51"/>
        <v>37216.130731732024</v>
      </c>
      <c r="CN58" s="602">
        <f t="shared" ca="1" si="52"/>
        <v>37216.130731732024</v>
      </c>
      <c r="CO58" s="602">
        <f t="shared" ca="1" si="53"/>
        <v>38116.112405922795</v>
      </c>
      <c r="CP58" s="602">
        <f t="shared" ca="1" si="54"/>
        <v>41820.706884913423</v>
      </c>
      <c r="CQ58" s="602">
        <f t="shared" ca="1" si="55"/>
        <v>43411.82153165857</v>
      </c>
      <c r="CR58" s="602">
        <f t="shared" ca="1" si="56"/>
        <v>43411.82153165857</v>
      </c>
      <c r="CS58" s="602">
        <f t="shared" ca="1" si="57"/>
        <v>45029.629321440458</v>
      </c>
      <c r="CT58" s="602">
        <f t="shared" ca="1" si="58"/>
        <v>45029.629321440458</v>
      </c>
      <c r="CU58" s="602">
        <f t="shared" ca="1" si="59"/>
        <v>46673.241537911395</v>
      </c>
      <c r="CV58" s="602">
        <f t="shared" ca="1" si="60"/>
        <v>46673.241537911395</v>
      </c>
      <c r="CW58" s="602">
        <f t="shared" ca="1" si="61"/>
        <v>48341.757129331025</v>
      </c>
      <c r="CX58" s="602">
        <f t="shared" ca="1" si="62"/>
        <v>48341.757129331025</v>
      </c>
      <c r="CY58" s="602">
        <f t="shared" ca="1" si="63"/>
        <v>50034.266948932476</v>
      </c>
      <c r="CZ58" s="602">
        <f t="shared" ca="1" si="64"/>
        <v>44703.97476535022</v>
      </c>
      <c r="DA58" s="602">
        <f t="shared" ca="1" si="65"/>
        <v>46342.497848049643</v>
      </c>
      <c r="DB58" s="602">
        <f t="shared" ca="1" si="66"/>
        <v>46342.497848049643</v>
      </c>
      <c r="DC58" s="602">
        <f t="shared" ca="1" si="67"/>
        <v>48006.105296803609</v>
      </c>
      <c r="DD58" s="602">
        <f t="shared" ca="1" si="68"/>
        <v>48006.105296803609</v>
      </c>
      <c r="DE58" s="602">
        <f t="shared" ca="1" si="69"/>
        <v>49693.889253268258</v>
      </c>
      <c r="DF58" s="602">
        <f t="shared" ca="1" si="70"/>
        <v>49693.889253268258</v>
      </c>
      <c r="DG58" s="602">
        <f t="shared" ca="1" si="71"/>
        <v>51404.937022019112</v>
      </c>
      <c r="DH58" s="602">
        <f t="shared" ca="1" si="72"/>
        <v>51404.937022019112</v>
      </c>
      <c r="DI58" s="602">
        <f t="shared" ca="1" si="73"/>
        <v>53138.334953305806</v>
      </c>
      <c r="DJ58" s="602">
        <f t="shared" ca="1" si="74"/>
        <v>36918.531516652984</v>
      </c>
      <c r="DK58" s="602">
        <f t="shared" ca="1" si="75"/>
        <v>37814.927454885583</v>
      </c>
      <c r="DL58" s="602">
        <f t="shared" ca="1" si="76"/>
        <v>37814.927454885583</v>
      </c>
      <c r="DM58" s="602">
        <f t="shared" ca="1" si="77"/>
        <v>38722.023692322662</v>
      </c>
      <c r="DN58" s="602">
        <f t="shared" ca="1" si="78"/>
        <v>38722.023692322662</v>
      </c>
      <c r="DO58" s="602">
        <f t="shared" ca="1" si="79"/>
        <v>39639.647171455297</v>
      </c>
      <c r="DP58" s="602">
        <f t="shared" ca="1" si="80"/>
        <v>39639.647171455297</v>
      </c>
      <c r="DQ58" s="602">
        <f t="shared" ca="1" si="81"/>
        <v>40567.620879791648</v>
      </c>
      <c r="DR58" s="602">
        <f t="shared" ca="1" si="82"/>
        <v>40567.620879791648</v>
      </c>
      <c r="DS58" s="602">
        <f t="shared" ca="1" si="83"/>
        <v>41505.764212283284</v>
      </c>
      <c r="DT58" s="602">
        <f t="shared" ca="1" si="84"/>
        <v>47504.443092169378</v>
      </c>
      <c r="DU58" s="602">
        <f t="shared" ca="1" si="85"/>
        <v>49185.069786291635</v>
      </c>
      <c r="DV58" s="602">
        <f t="shared" ca="1" si="86"/>
        <v>49185.069786291635</v>
      </c>
      <c r="DW58" s="602">
        <f t="shared" ca="1" si="87"/>
        <v>50889.234373908213</v>
      </c>
      <c r="DX58" s="602">
        <f t="shared" ca="1" si="88"/>
        <v>50889.234373908213</v>
      </c>
      <c r="DY58" s="602">
        <f t="shared" ca="1" si="89"/>
        <v>52616.023097239588</v>
      </c>
      <c r="DZ58" s="602">
        <f t="shared" ca="1" si="90"/>
        <v>52616.023097239588</v>
      </c>
      <c r="EA58" s="602">
        <f t="shared" ca="1" si="91"/>
        <v>54364.523825868084</v>
      </c>
      <c r="EB58" s="602">
        <f t="shared" ca="1" si="92"/>
        <v>54364.523825868084</v>
      </c>
      <c r="EC58" s="602">
        <f t="shared" ca="1" si="93"/>
        <v>56133.829536555211</v>
      </c>
      <c r="ED58" s="602">
        <f t="shared" ca="1" si="94"/>
        <v>50546.562285820124</v>
      </c>
      <c r="EE58" s="602">
        <f t="shared" ca="1" si="95"/>
        <v>52268.899256216449</v>
      </c>
      <c r="EF58" s="602">
        <f t="shared" ca="1" si="96"/>
        <v>52268.899256216449</v>
      </c>
      <c r="EG58" s="602">
        <f t="shared" ca="1" si="97"/>
        <v>54013.130357142247</v>
      </c>
      <c r="EH58" s="602">
        <f t="shared" ca="1" si="98"/>
        <v>54013.130357142247</v>
      </c>
      <c r="EI58" s="602">
        <f t="shared" ca="1" si="99"/>
        <v>55778.34727772788</v>
      </c>
      <c r="EJ58" s="602">
        <f t="shared" ca="1" si="100"/>
        <v>55778.34727772788</v>
      </c>
      <c r="EK58" s="602">
        <f t="shared" ca="1" si="101"/>
        <v>57563.649413299725</v>
      </c>
      <c r="EL58" s="602">
        <f t="shared" ca="1" si="102"/>
        <v>57563.649413299725</v>
      </c>
      <c r="EM58" s="602">
        <f t="shared" ca="1" si="103"/>
        <v>59368.146874517734</v>
      </c>
    </row>
    <row r="59" spans="1:143" ht="14.25" x14ac:dyDescent="0.2">
      <c r="A59" s="597" t="s">
        <v>42</v>
      </c>
      <c r="B59" s="597" t="s">
        <v>33</v>
      </c>
      <c r="C59" s="26"/>
      <c r="D59" s="20"/>
      <c r="E59" s="20"/>
      <c r="H59" s="884"/>
      <c r="I59" s="15" t="str">
        <f t="shared" si="162"/>
        <v>Prémium 2, L2 ügyletminősítés esetén</v>
      </c>
      <c r="J59" s="15"/>
      <c r="K59" s="15"/>
      <c r="L59" s="15"/>
      <c r="M59" s="1030" t="s">
        <v>589</v>
      </c>
      <c r="N59" s="1030" t="s">
        <v>589</v>
      </c>
      <c r="O59" s="1031">
        <f>$E$45+0.01+$E$43</f>
        <v>5.8900000000000001E-2</v>
      </c>
      <c r="P59" s="1032">
        <f t="shared" ca="1" si="159"/>
        <v>5.7590583587238786E-2</v>
      </c>
      <c r="Q59" s="1033">
        <f t="shared" ca="1" si="160"/>
        <v>6.397144260538834E-2</v>
      </c>
      <c r="R59" s="1034">
        <f t="shared" ca="1" si="161"/>
        <v>6.4337035482497473E-2</v>
      </c>
      <c r="S59" s="69"/>
      <c r="T59" s="338"/>
      <c r="W59" s="597">
        <f t="shared" si="40"/>
        <v>16</v>
      </c>
      <c r="X59" s="602">
        <f t="shared" ca="1" si="104"/>
        <v>28319.999389992863</v>
      </c>
      <c r="Y59" s="602">
        <f t="shared" ca="1" si="104"/>
        <v>29096.929827342388</v>
      </c>
      <c r="Z59" s="602">
        <f t="shared" ca="1" si="104"/>
        <v>29096.929827342388</v>
      </c>
      <c r="AA59" s="602">
        <f t="shared" ca="1" si="104"/>
        <v>29886.032144715729</v>
      </c>
      <c r="AB59" s="602">
        <f t="shared" ca="1" si="105"/>
        <v>29886.032144715729</v>
      </c>
      <c r="AC59" s="602">
        <f t="shared" ca="1" si="105"/>
        <v>30687.194570042724</v>
      </c>
      <c r="AD59" s="602">
        <f t="shared" ca="1" si="105"/>
        <v>30687.194570042724</v>
      </c>
      <c r="AE59" s="602">
        <f t="shared" ca="1" si="105"/>
        <v>31500.297891766557</v>
      </c>
      <c r="AF59" s="602">
        <f t="shared" ca="1" si="106"/>
        <v>31500.297891766557</v>
      </c>
      <c r="AG59" s="602">
        <f t="shared" ca="1" si="107"/>
        <v>32325.215752307126</v>
      </c>
      <c r="AH59" s="602">
        <f t="shared" ca="1" si="108"/>
        <v>32881.659121055389</v>
      </c>
      <c r="AI59" s="602">
        <f t="shared" ca="1" si="109"/>
        <v>34295.209150044277</v>
      </c>
      <c r="AJ59" s="602">
        <f t="shared" ca="1" si="110"/>
        <v>34295.209150044277</v>
      </c>
      <c r="AK59" s="602">
        <f t="shared" ca="1" si="111"/>
        <v>35740.272825017972</v>
      </c>
      <c r="AL59" s="602">
        <f t="shared" ca="1" si="112"/>
        <v>35740.272825017972</v>
      </c>
      <c r="AM59" s="602">
        <f t="shared" ca="1" si="113"/>
        <v>37216.130731732024</v>
      </c>
      <c r="AN59" s="602">
        <f t="shared" ca="1" si="114"/>
        <v>37216.130731732024</v>
      </c>
      <c r="AO59" s="602">
        <f t="shared" ca="1" si="115"/>
        <v>38722.023692322662</v>
      </c>
      <c r="AP59" s="602">
        <f t="shared" ca="1" si="116"/>
        <v>38722.023692322662</v>
      </c>
      <c r="AQ59" s="602">
        <f t="shared" ca="1" si="117"/>
        <v>40257.15736338999</v>
      </c>
      <c r="AR59" s="602">
        <f t="shared" ca="1" si="118"/>
        <v>35448.772928771345</v>
      </c>
      <c r="AS59" s="602">
        <f t="shared" ca="1" si="119"/>
        <v>36918.531516652984</v>
      </c>
      <c r="AT59" s="602">
        <f t="shared" ca="1" si="120"/>
        <v>36918.531516652984</v>
      </c>
      <c r="AU59" s="602">
        <f t="shared" ca="1" si="121"/>
        <v>38418.479955411574</v>
      </c>
      <c r="AV59" s="602">
        <f t="shared" ca="1" si="122"/>
        <v>38418.479955411574</v>
      </c>
      <c r="AW59" s="602">
        <f t="shared" ca="1" si="123"/>
        <v>39947.830563756834</v>
      </c>
      <c r="AX59" s="602">
        <f t="shared" ca="1" si="124"/>
        <v>39947.830563756834</v>
      </c>
      <c r="AY59" s="602">
        <f t="shared" ca="1" si="125"/>
        <v>41505.764212283277</v>
      </c>
      <c r="AZ59" s="602">
        <f t="shared" ca="1" si="126"/>
        <v>41505.764212283277</v>
      </c>
      <c r="BA59" s="602">
        <f t="shared" ca="1" si="127"/>
        <v>43091.434978125537</v>
      </c>
      <c r="BB59" s="602">
        <f t="shared" ca="1" si="128"/>
        <v>31227.944341051854</v>
      </c>
      <c r="BC59" s="602">
        <f t="shared" ca="1" si="129"/>
        <v>32048.938490341483</v>
      </c>
      <c r="BD59" s="602">
        <f t="shared" ca="1" si="130"/>
        <v>32048.938490341483</v>
      </c>
      <c r="BE59" s="602">
        <f t="shared" ca="1" si="131"/>
        <v>32881.659121055403</v>
      </c>
      <c r="BF59" s="602">
        <f t="shared" ca="1" si="132"/>
        <v>32881.659121055403</v>
      </c>
      <c r="BG59" s="602">
        <f t="shared" ca="1" si="133"/>
        <v>33725.968653348842</v>
      </c>
      <c r="BH59" s="602">
        <f t="shared" ca="1" si="134"/>
        <v>33725.968653348842</v>
      </c>
      <c r="BI59" s="602">
        <f t="shared" ca="1" si="135"/>
        <v>34581.723205375456</v>
      </c>
      <c r="BJ59" s="602">
        <f t="shared" ca="1" si="136"/>
        <v>34581.723205375456</v>
      </c>
      <c r="BK59" s="602">
        <f t="shared" ca="1" si="137"/>
        <v>35448.772928771345</v>
      </c>
      <c r="BL59" s="602">
        <f t="shared" ca="1" si="138"/>
        <v>37965.371706914841</v>
      </c>
      <c r="BM59" s="602">
        <f t="shared" ca="1" si="139"/>
        <v>39485.986332175897</v>
      </c>
      <c r="BN59" s="602">
        <f t="shared" ca="1" si="140"/>
        <v>39485.986332175897</v>
      </c>
      <c r="BO59" s="602">
        <f t="shared" ca="1" si="141"/>
        <v>41035.432761276803</v>
      </c>
      <c r="BP59" s="602">
        <f t="shared" ca="1" si="142"/>
        <v>41035.432761276803</v>
      </c>
      <c r="BQ59" s="602">
        <f t="shared" ca="1" si="143"/>
        <v>42612.87262182722</v>
      </c>
      <c r="BR59" s="602">
        <f t="shared" ca="1" si="144"/>
        <v>42612.87262182722</v>
      </c>
      <c r="BS59" s="602">
        <f t="shared" ca="1" si="145"/>
        <v>44217.443988476909</v>
      </c>
      <c r="BT59" s="602">
        <f t="shared" ca="1" si="146"/>
        <v>44217.443988476909</v>
      </c>
      <c r="BU59" s="602">
        <f t="shared" ca="1" si="147"/>
        <v>45848.26595350603</v>
      </c>
      <c r="BV59" s="602">
        <f t="shared" ca="1" si="148"/>
        <v>40723.276804626068</v>
      </c>
      <c r="BW59" s="602">
        <f t="shared" ca="1" si="149"/>
        <v>42295.186245571516</v>
      </c>
      <c r="BX59" s="602">
        <f t="shared" ca="1" si="150"/>
        <v>42295.186245571516</v>
      </c>
      <c r="BY59" s="602">
        <f t="shared" ca="1" si="151"/>
        <v>43894.401241264459</v>
      </c>
      <c r="BZ59" s="602">
        <f t="shared" ca="1" si="152"/>
        <v>43894.401241264459</v>
      </c>
      <c r="CA59" s="602">
        <f t="shared" ca="1" si="153"/>
        <v>45520.044319311586</v>
      </c>
      <c r="CB59" s="602">
        <f t="shared" ca="1" si="154"/>
        <v>45520.044319311586</v>
      </c>
      <c r="CC59" s="602">
        <f t="shared" ca="1" si="155"/>
        <v>47171.222607457443</v>
      </c>
      <c r="CD59" s="602">
        <f t="shared" ca="1" si="156"/>
        <v>47171.222607457443</v>
      </c>
      <c r="CE59" s="602">
        <f t="shared" ca="1" si="157"/>
        <v>48847.032188247038</v>
      </c>
      <c r="CF59" s="602">
        <f t="shared" ca="1" si="44"/>
        <v>33725.968653348842</v>
      </c>
      <c r="CG59" s="602">
        <f t="shared" ca="1" si="45"/>
        <v>34581.723205375456</v>
      </c>
      <c r="CH59" s="602">
        <f t="shared" ca="1" si="46"/>
        <v>34581.723205375456</v>
      </c>
      <c r="CI59" s="602">
        <f t="shared" ca="1" si="47"/>
        <v>35448.772928771345</v>
      </c>
      <c r="CJ59" s="602">
        <f t="shared" ca="1" si="48"/>
        <v>35448.772928771345</v>
      </c>
      <c r="CK59" s="602">
        <f t="shared" ca="1" si="49"/>
        <v>36326.962352232811</v>
      </c>
      <c r="CL59" s="602">
        <f t="shared" ca="1" si="50"/>
        <v>36326.962352232811</v>
      </c>
      <c r="CM59" s="602">
        <f t="shared" ca="1" si="51"/>
        <v>37216.130731732024</v>
      </c>
      <c r="CN59" s="602">
        <f t="shared" ca="1" si="52"/>
        <v>37216.130731732024</v>
      </c>
      <c r="CO59" s="602">
        <f t="shared" ca="1" si="53"/>
        <v>38116.112405922795</v>
      </c>
      <c r="CP59" s="602">
        <f t="shared" ca="1" si="54"/>
        <v>41820.706884913423</v>
      </c>
      <c r="CQ59" s="602">
        <f t="shared" ca="1" si="55"/>
        <v>43411.82153165857</v>
      </c>
      <c r="CR59" s="602">
        <f t="shared" ca="1" si="56"/>
        <v>43411.82153165857</v>
      </c>
      <c r="CS59" s="602">
        <f t="shared" ca="1" si="57"/>
        <v>45029.629321440458</v>
      </c>
      <c r="CT59" s="602">
        <f t="shared" ca="1" si="58"/>
        <v>45029.629321440458</v>
      </c>
      <c r="CU59" s="602">
        <f t="shared" ca="1" si="59"/>
        <v>46673.241537911395</v>
      </c>
      <c r="CV59" s="602">
        <f t="shared" ca="1" si="60"/>
        <v>46673.241537911395</v>
      </c>
      <c r="CW59" s="602">
        <f t="shared" ca="1" si="61"/>
        <v>48341.757129331025</v>
      </c>
      <c r="CX59" s="602">
        <f t="shared" ca="1" si="62"/>
        <v>48341.757129331025</v>
      </c>
      <c r="CY59" s="602">
        <f t="shared" ca="1" si="63"/>
        <v>50034.266948932476</v>
      </c>
      <c r="CZ59" s="602">
        <f t="shared" ca="1" si="64"/>
        <v>44703.97476535022</v>
      </c>
      <c r="DA59" s="602">
        <f t="shared" ca="1" si="65"/>
        <v>46342.497848049643</v>
      </c>
      <c r="DB59" s="602">
        <f t="shared" ca="1" si="66"/>
        <v>46342.497848049643</v>
      </c>
      <c r="DC59" s="602">
        <f t="shared" ca="1" si="67"/>
        <v>48006.105296803609</v>
      </c>
      <c r="DD59" s="602">
        <f t="shared" ca="1" si="68"/>
        <v>48006.105296803609</v>
      </c>
      <c r="DE59" s="602">
        <f t="shared" ca="1" si="69"/>
        <v>49693.889253268258</v>
      </c>
      <c r="DF59" s="602">
        <f t="shared" ca="1" si="70"/>
        <v>49693.889253268258</v>
      </c>
      <c r="DG59" s="602">
        <f t="shared" ca="1" si="71"/>
        <v>51404.937022019112</v>
      </c>
      <c r="DH59" s="602">
        <f t="shared" ca="1" si="72"/>
        <v>51404.937022019112</v>
      </c>
      <c r="DI59" s="602">
        <f t="shared" ca="1" si="73"/>
        <v>53138.334953305806</v>
      </c>
      <c r="DJ59" s="602">
        <f t="shared" ca="1" si="74"/>
        <v>36918.531516652984</v>
      </c>
      <c r="DK59" s="602">
        <f t="shared" ca="1" si="75"/>
        <v>37814.927454885583</v>
      </c>
      <c r="DL59" s="602">
        <f t="shared" ca="1" si="76"/>
        <v>37814.927454885583</v>
      </c>
      <c r="DM59" s="602">
        <f t="shared" ca="1" si="77"/>
        <v>38722.023692322662</v>
      </c>
      <c r="DN59" s="602">
        <f t="shared" ca="1" si="78"/>
        <v>38722.023692322662</v>
      </c>
      <c r="DO59" s="602">
        <f t="shared" ca="1" si="79"/>
        <v>39639.647171455297</v>
      </c>
      <c r="DP59" s="602">
        <f t="shared" ca="1" si="80"/>
        <v>39639.647171455297</v>
      </c>
      <c r="DQ59" s="602">
        <f t="shared" ca="1" si="81"/>
        <v>40567.620879791648</v>
      </c>
      <c r="DR59" s="602">
        <f t="shared" ca="1" si="82"/>
        <v>40567.620879791648</v>
      </c>
      <c r="DS59" s="602">
        <f t="shared" ca="1" si="83"/>
        <v>41505.764212283284</v>
      </c>
      <c r="DT59" s="602">
        <f t="shared" ca="1" si="84"/>
        <v>47504.443092169378</v>
      </c>
      <c r="DU59" s="602">
        <f t="shared" ca="1" si="85"/>
        <v>49185.069786291635</v>
      </c>
      <c r="DV59" s="602">
        <f t="shared" ca="1" si="86"/>
        <v>49185.069786291635</v>
      </c>
      <c r="DW59" s="602">
        <f t="shared" ca="1" si="87"/>
        <v>50889.234373908213</v>
      </c>
      <c r="DX59" s="602">
        <f t="shared" ca="1" si="88"/>
        <v>50889.234373908213</v>
      </c>
      <c r="DY59" s="602">
        <f t="shared" ca="1" si="89"/>
        <v>52616.023097239588</v>
      </c>
      <c r="DZ59" s="602">
        <f t="shared" ca="1" si="90"/>
        <v>52616.023097239588</v>
      </c>
      <c r="EA59" s="602">
        <f t="shared" ca="1" si="91"/>
        <v>54364.523825868084</v>
      </c>
      <c r="EB59" s="602">
        <f t="shared" ca="1" si="92"/>
        <v>54364.523825868084</v>
      </c>
      <c r="EC59" s="602">
        <f t="shared" ca="1" si="93"/>
        <v>56133.829536555211</v>
      </c>
      <c r="ED59" s="602">
        <f t="shared" ca="1" si="94"/>
        <v>50546.562285820124</v>
      </c>
      <c r="EE59" s="602">
        <f t="shared" ca="1" si="95"/>
        <v>52268.899256216449</v>
      </c>
      <c r="EF59" s="602">
        <f t="shared" ca="1" si="96"/>
        <v>52268.899256216449</v>
      </c>
      <c r="EG59" s="602">
        <f t="shared" ca="1" si="97"/>
        <v>54013.130357142247</v>
      </c>
      <c r="EH59" s="602">
        <f t="shared" ca="1" si="98"/>
        <v>54013.130357142247</v>
      </c>
      <c r="EI59" s="602">
        <f t="shared" ca="1" si="99"/>
        <v>55778.34727772788</v>
      </c>
      <c r="EJ59" s="602">
        <f t="shared" ca="1" si="100"/>
        <v>55778.34727772788</v>
      </c>
      <c r="EK59" s="602">
        <f t="shared" ca="1" si="101"/>
        <v>57563.649413299725</v>
      </c>
      <c r="EL59" s="602">
        <f t="shared" ca="1" si="102"/>
        <v>57563.649413299725</v>
      </c>
      <c r="EM59" s="602">
        <f t="shared" ca="1" si="103"/>
        <v>59368.146874517734</v>
      </c>
    </row>
    <row r="60" spans="1:143" ht="14.25" x14ac:dyDescent="0.2">
      <c r="A60" s="597"/>
      <c r="B60" s="597"/>
      <c r="H60" s="884"/>
      <c r="I60" s="15" t="str">
        <f t="shared" si="162"/>
        <v>Kiváló 1, L1 ügyletminősítés esetén</v>
      </c>
      <c r="J60" s="15"/>
      <c r="K60" s="15"/>
      <c r="L60" s="1027">
        <v>7.3999999999999996E-2</v>
      </c>
      <c r="M60" s="1030" t="s">
        <v>589</v>
      </c>
      <c r="N60" s="1030" t="s">
        <v>589</v>
      </c>
      <c r="O60" s="1031">
        <f>O59</f>
        <v>5.8900000000000001E-2</v>
      </c>
      <c r="P60" s="1032">
        <f t="shared" ca="1" si="159"/>
        <v>5.7590583587238786E-2</v>
      </c>
      <c r="Q60" s="1033">
        <f t="shared" ca="1" si="160"/>
        <v>6.397144260538834E-2</v>
      </c>
      <c r="R60" s="1034">
        <f t="shared" ca="1" si="161"/>
        <v>6.4337035482497473E-2</v>
      </c>
      <c r="S60" s="69"/>
      <c r="T60" s="338"/>
      <c r="W60" s="597">
        <f t="shared" si="40"/>
        <v>17</v>
      </c>
      <c r="X60" s="602">
        <f t="shared" ca="1" si="104"/>
        <v>28319.999389992863</v>
      </c>
      <c r="Y60" s="602">
        <f t="shared" ca="1" si="104"/>
        <v>29096.929827342388</v>
      </c>
      <c r="Z60" s="602">
        <f t="shared" ca="1" si="104"/>
        <v>29096.929827342388</v>
      </c>
      <c r="AA60" s="602">
        <f t="shared" ca="1" si="104"/>
        <v>29886.032144715729</v>
      </c>
      <c r="AB60" s="602">
        <f t="shared" ca="1" si="105"/>
        <v>29886.032144715729</v>
      </c>
      <c r="AC60" s="602">
        <f t="shared" ca="1" si="105"/>
        <v>30687.194570042724</v>
      </c>
      <c r="AD60" s="602">
        <f t="shared" ca="1" si="105"/>
        <v>30687.194570042724</v>
      </c>
      <c r="AE60" s="602">
        <f t="shared" ca="1" si="105"/>
        <v>31500.297891766557</v>
      </c>
      <c r="AF60" s="602">
        <f t="shared" ca="1" si="106"/>
        <v>31500.297891766557</v>
      </c>
      <c r="AG60" s="602">
        <f t="shared" ca="1" si="107"/>
        <v>32325.215752307126</v>
      </c>
      <c r="AH60" s="602">
        <f t="shared" ca="1" si="108"/>
        <v>32881.659121055389</v>
      </c>
      <c r="AI60" s="602">
        <f t="shared" ca="1" si="109"/>
        <v>34295.209150044277</v>
      </c>
      <c r="AJ60" s="602">
        <f t="shared" ca="1" si="110"/>
        <v>34295.209150044277</v>
      </c>
      <c r="AK60" s="602">
        <f t="shared" ca="1" si="111"/>
        <v>35740.272825017972</v>
      </c>
      <c r="AL60" s="602">
        <f t="shared" ca="1" si="112"/>
        <v>35740.272825017972</v>
      </c>
      <c r="AM60" s="602">
        <f t="shared" ca="1" si="113"/>
        <v>37216.130731732024</v>
      </c>
      <c r="AN60" s="602">
        <f t="shared" ca="1" si="114"/>
        <v>37216.130731732024</v>
      </c>
      <c r="AO60" s="602">
        <f t="shared" ca="1" si="115"/>
        <v>38722.023692322662</v>
      </c>
      <c r="AP60" s="602">
        <f t="shared" ca="1" si="116"/>
        <v>38722.023692322662</v>
      </c>
      <c r="AQ60" s="602">
        <f t="shared" ca="1" si="117"/>
        <v>40257.15736338999</v>
      </c>
      <c r="AR60" s="602">
        <f t="shared" ca="1" si="118"/>
        <v>35448.772928771345</v>
      </c>
      <c r="AS60" s="602">
        <f t="shared" ca="1" si="119"/>
        <v>36918.531516652984</v>
      </c>
      <c r="AT60" s="602">
        <f t="shared" ca="1" si="120"/>
        <v>36918.531516652984</v>
      </c>
      <c r="AU60" s="602">
        <f t="shared" ca="1" si="121"/>
        <v>38418.479955411574</v>
      </c>
      <c r="AV60" s="602">
        <f t="shared" ca="1" si="122"/>
        <v>38418.479955411574</v>
      </c>
      <c r="AW60" s="602">
        <f t="shared" ca="1" si="123"/>
        <v>39947.830563756834</v>
      </c>
      <c r="AX60" s="602">
        <f t="shared" ca="1" si="124"/>
        <v>39947.830563756834</v>
      </c>
      <c r="AY60" s="602">
        <f t="shared" ca="1" si="125"/>
        <v>41505.764212283277</v>
      </c>
      <c r="AZ60" s="602">
        <f t="shared" ca="1" si="126"/>
        <v>41505.764212283277</v>
      </c>
      <c r="BA60" s="602">
        <f t="shared" ca="1" si="127"/>
        <v>43091.434978125537</v>
      </c>
      <c r="BB60" s="602">
        <f t="shared" ca="1" si="128"/>
        <v>31227.944341051854</v>
      </c>
      <c r="BC60" s="602">
        <f t="shared" ca="1" si="129"/>
        <v>32048.938490341483</v>
      </c>
      <c r="BD60" s="602">
        <f t="shared" ca="1" si="130"/>
        <v>32048.938490341483</v>
      </c>
      <c r="BE60" s="602">
        <f t="shared" ca="1" si="131"/>
        <v>32881.659121055403</v>
      </c>
      <c r="BF60" s="602">
        <f t="shared" ca="1" si="132"/>
        <v>32881.659121055403</v>
      </c>
      <c r="BG60" s="602">
        <f t="shared" ca="1" si="133"/>
        <v>33725.968653348842</v>
      </c>
      <c r="BH60" s="602">
        <f t="shared" ca="1" si="134"/>
        <v>33725.968653348842</v>
      </c>
      <c r="BI60" s="602">
        <f t="shared" ca="1" si="135"/>
        <v>34581.723205375456</v>
      </c>
      <c r="BJ60" s="602">
        <f t="shared" ca="1" si="136"/>
        <v>34581.723205375456</v>
      </c>
      <c r="BK60" s="602">
        <f t="shared" ca="1" si="137"/>
        <v>35448.772928771345</v>
      </c>
      <c r="BL60" s="602">
        <f t="shared" ca="1" si="138"/>
        <v>37965.371706914841</v>
      </c>
      <c r="BM60" s="602">
        <f t="shared" ca="1" si="139"/>
        <v>39485.986332175897</v>
      </c>
      <c r="BN60" s="602">
        <f t="shared" ca="1" si="140"/>
        <v>39485.986332175897</v>
      </c>
      <c r="BO60" s="602">
        <f t="shared" ca="1" si="141"/>
        <v>41035.432761276803</v>
      </c>
      <c r="BP60" s="602">
        <f t="shared" ca="1" si="142"/>
        <v>41035.432761276803</v>
      </c>
      <c r="BQ60" s="602">
        <f t="shared" ca="1" si="143"/>
        <v>42612.87262182722</v>
      </c>
      <c r="BR60" s="602">
        <f t="shared" ca="1" si="144"/>
        <v>42612.87262182722</v>
      </c>
      <c r="BS60" s="602">
        <f t="shared" ca="1" si="145"/>
        <v>44217.443988476909</v>
      </c>
      <c r="BT60" s="602">
        <f t="shared" ca="1" si="146"/>
        <v>44217.443988476909</v>
      </c>
      <c r="BU60" s="602">
        <f t="shared" ca="1" si="147"/>
        <v>45848.26595350603</v>
      </c>
      <c r="BV60" s="602">
        <f t="shared" ca="1" si="148"/>
        <v>40723.276804626068</v>
      </c>
      <c r="BW60" s="602">
        <f t="shared" ca="1" si="149"/>
        <v>42295.186245571516</v>
      </c>
      <c r="BX60" s="602">
        <f t="shared" ca="1" si="150"/>
        <v>42295.186245571516</v>
      </c>
      <c r="BY60" s="602">
        <f t="shared" ca="1" si="151"/>
        <v>43894.401241264459</v>
      </c>
      <c r="BZ60" s="602">
        <f t="shared" ca="1" si="152"/>
        <v>43894.401241264459</v>
      </c>
      <c r="CA60" s="602">
        <f t="shared" ca="1" si="153"/>
        <v>45520.044319311586</v>
      </c>
      <c r="CB60" s="602">
        <f t="shared" ca="1" si="154"/>
        <v>45520.044319311586</v>
      </c>
      <c r="CC60" s="602">
        <f t="shared" ca="1" si="155"/>
        <v>47171.222607457443</v>
      </c>
      <c r="CD60" s="602">
        <f t="shared" ca="1" si="156"/>
        <v>47171.222607457443</v>
      </c>
      <c r="CE60" s="602">
        <f t="shared" ca="1" si="157"/>
        <v>48847.032188247038</v>
      </c>
      <c r="CF60" s="602">
        <f t="shared" ca="1" si="44"/>
        <v>33725.968653348842</v>
      </c>
      <c r="CG60" s="602">
        <f t="shared" ca="1" si="45"/>
        <v>34581.723205375456</v>
      </c>
      <c r="CH60" s="602">
        <f t="shared" ca="1" si="46"/>
        <v>34581.723205375456</v>
      </c>
      <c r="CI60" s="602">
        <f t="shared" ca="1" si="47"/>
        <v>35448.772928771345</v>
      </c>
      <c r="CJ60" s="602">
        <f t="shared" ca="1" si="48"/>
        <v>35448.772928771345</v>
      </c>
      <c r="CK60" s="602">
        <f t="shared" ca="1" si="49"/>
        <v>36326.962352232811</v>
      </c>
      <c r="CL60" s="602">
        <f t="shared" ca="1" si="50"/>
        <v>36326.962352232811</v>
      </c>
      <c r="CM60" s="602">
        <f t="shared" ca="1" si="51"/>
        <v>37216.130731732024</v>
      </c>
      <c r="CN60" s="602">
        <f t="shared" ca="1" si="52"/>
        <v>37216.130731732024</v>
      </c>
      <c r="CO60" s="602">
        <f t="shared" ca="1" si="53"/>
        <v>38116.112405922795</v>
      </c>
      <c r="CP60" s="602">
        <f t="shared" ca="1" si="54"/>
        <v>41820.706884913423</v>
      </c>
      <c r="CQ60" s="602">
        <f t="shared" ca="1" si="55"/>
        <v>43411.82153165857</v>
      </c>
      <c r="CR60" s="602">
        <f t="shared" ca="1" si="56"/>
        <v>43411.82153165857</v>
      </c>
      <c r="CS60" s="602">
        <f t="shared" ca="1" si="57"/>
        <v>45029.629321440458</v>
      </c>
      <c r="CT60" s="602">
        <f t="shared" ca="1" si="58"/>
        <v>45029.629321440458</v>
      </c>
      <c r="CU60" s="602">
        <f t="shared" ca="1" si="59"/>
        <v>46673.241537911395</v>
      </c>
      <c r="CV60" s="602">
        <f t="shared" ca="1" si="60"/>
        <v>46673.241537911395</v>
      </c>
      <c r="CW60" s="602">
        <f t="shared" ca="1" si="61"/>
        <v>48341.757129331025</v>
      </c>
      <c r="CX60" s="602">
        <f t="shared" ca="1" si="62"/>
        <v>48341.757129331025</v>
      </c>
      <c r="CY60" s="602">
        <f t="shared" ca="1" si="63"/>
        <v>50034.266948932476</v>
      </c>
      <c r="CZ60" s="602">
        <f t="shared" ca="1" si="64"/>
        <v>44703.97476535022</v>
      </c>
      <c r="DA60" s="602">
        <f t="shared" ca="1" si="65"/>
        <v>46342.497848049643</v>
      </c>
      <c r="DB60" s="602">
        <f t="shared" ca="1" si="66"/>
        <v>46342.497848049643</v>
      </c>
      <c r="DC60" s="602">
        <f t="shared" ca="1" si="67"/>
        <v>48006.105296803609</v>
      </c>
      <c r="DD60" s="602">
        <f t="shared" ca="1" si="68"/>
        <v>48006.105296803609</v>
      </c>
      <c r="DE60" s="602">
        <f t="shared" ca="1" si="69"/>
        <v>49693.889253268258</v>
      </c>
      <c r="DF60" s="602">
        <f t="shared" ca="1" si="70"/>
        <v>49693.889253268258</v>
      </c>
      <c r="DG60" s="602">
        <f t="shared" ca="1" si="71"/>
        <v>51404.937022019112</v>
      </c>
      <c r="DH60" s="602">
        <f t="shared" ca="1" si="72"/>
        <v>51404.937022019112</v>
      </c>
      <c r="DI60" s="602">
        <f t="shared" ca="1" si="73"/>
        <v>53138.334953305806</v>
      </c>
      <c r="DJ60" s="602">
        <f t="shared" ca="1" si="74"/>
        <v>36918.531516652984</v>
      </c>
      <c r="DK60" s="602">
        <f t="shared" ca="1" si="75"/>
        <v>37814.927454885583</v>
      </c>
      <c r="DL60" s="602">
        <f t="shared" ca="1" si="76"/>
        <v>37814.927454885583</v>
      </c>
      <c r="DM60" s="602">
        <f t="shared" ca="1" si="77"/>
        <v>38722.023692322662</v>
      </c>
      <c r="DN60" s="602">
        <f t="shared" ca="1" si="78"/>
        <v>38722.023692322662</v>
      </c>
      <c r="DO60" s="602">
        <f t="shared" ca="1" si="79"/>
        <v>39639.647171455297</v>
      </c>
      <c r="DP60" s="602">
        <f t="shared" ca="1" si="80"/>
        <v>39639.647171455297</v>
      </c>
      <c r="DQ60" s="602">
        <f t="shared" ca="1" si="81"/>
        <v>40567.620879791648</v>
      </c>
      <c r="DR60" s="602">
        <f t="shared" ca="1" si="82"/>
        <v>40567.620879791648</v>
      </c>
      <c r="DS60" s="602">
        <f t="shared" ca="1" si="83"/>
        <v>41505.764212283284</v>
      </c>
      <c r="DT60" s="602">
        <f t="shared" ca="1" si="84"/>
        <v>47504.443092169378</v>
      </c>
      <c r="DU60" s="602">
        <f t="shared" ca="1" si="85"/>
        <v>49185.069786291635</v>
      </c>
      <c r="DV60" s="602">
        <f t="shared" ca="1" si="86"/>
        <v>49185.069786291635</v>
      </c>
      <c r="DW60" s="602">
        <f t="shared" ca="1" si="87"/>
        <v>50889.234373908213</v>
      </c>
      <c r="DX60" s="602">
        <f t="shared" ca="1" si="88"/>
        <v>50889.234373908213</v>
      </c>
      <c r="DY60" s="602">
        <f t="shared" ca="1" si="89"/>
        <v>52616.023097239588</v>
      </c>
      <c r="DZ60" s="602">
        <f t="shared" ca="1" si="90"/>
        <v>52616.023097239588</v>
      </c>
      <c r="EA60" s="602">
        <f t="shared" ca="1" si="91"/>
        <v>54364.523825868084</v>
      </c>
      <c r="EB60" s="602">
        <f t="shared" ca="1" si="92"/>
        <v>54364.523825868084</v>
      </c>
      <c r="EC60" s="602">
        <f t="shared" ca="1" si="93"/>
        <v>56133.829536555211</v>
      </c>
      <c r="ED60" s="602">
        <f t="shared" ca="1" si="94"/>
        <v>50546.562285820124</v>
      </c>
      <c r="EE60" s="602">
        <f t="shared" ca="1" si="95"/>
        <v>52268.899256216449</v>
      </c>
      <c r="EF60" s="602">
        <f t="shared" ca="1" si="96"/>
        <v>52268.899256216449</v>
      </c>
      <c r="EG60" s="602">
        <f t="shared" ca="1" si="97"/>
        <v>54013.130357142247</v>
      </c>
      <c r="EH60" s="602">
        <f t="shared" ca="1" si="98"/>
        <v>54013.130357142247</v>
      </c>
      <c r="EI60" s="602">
        <f t="shared" ca="1" si="99"/>
        <v>55778.34727772788</v>
      </c>
      <c r="EJ60" s="602">
        <f t="shared" ca="1" si="100"/>
        <v>55778.34727772788</v>
      </c>
      <c r="EK60" s="602">
        <f t="shared" ca="1" si="101"/>
        <v>57563.649413299725</v>
      </c>
      <c r="EL60" s="602">
        <f t="shared" ca="1" si="102"/>
        <v>57563.649413299725</v>
      </c>
      <c r="EM60" s="602">
        <f t="shared" ca="1" si="103"/>
        <v>59368.146874517734</v>
      </c>
    </row>
    <row r="61" spans="1:143" ht="14.25" x14ac:dyDescent="0.2">
      <c r="A61" s="597"/>
      <c r="B61" s="597"/>
      <c r="H61" s="884"/>
      <c r="I61" s="15" t="str">
        <f t="shared" si="162"/>
        <v>Kiváló 1, L2 ügyletminősítés esetén</v>
      </c>
      <c r="J61" s="15"/>
      <c r="K61" s="15"/>
      <c r="L61" s="1027">
        <v>7.3999999999999996E-2</v>
      </c>
      <c r="M61" s="1030" t="s">
        <v>589</v>
      </c>
      <c r="N61" s="1030" t="s">
        <v>589</v>
      </c>
      <c r="O61" s="1031">
        <f>$E$45+0.015+$E$43</f>
        <v>6.3899999999999998E-2</v>
      </c>
      <c r="P61" s="1032">
        <f t="shared" ca="1" si="159"/>
        <v>6.2949123824704856E-2</v>
      </c>
      <c r="Q61" s="1033">
        <f t="shared" ca="1" si="160"/>
        <v>6.9407482139787868E-2</v>
      </c>
      <c r="R61" s="1034">
        <f t="shared" ca="1" si="161"/>
        <v>6.9777179507662046E-2</v>
      </c>
      <c r="S61" s="69"/>
      <c r="T61" s="338"/>
      <c r="W61" s="597">
        <f t="shared" si="40"/>
        <v>18</v>
      </c>
      <c r="X61" s="602">
        <f t="shared" ca="1" si="104"/>
        <v>28319.999389992863</v>
      </c>
      <c r="Y61" s="602">
        <f t="shared" ca="1" si="104"/>
        <v>29096.929827342388</v>
      </c>
      <c r="Z61" s="602">
        <f t="shared" ca="1" si="104"/>
        <v>29096.929827342388</v>
      </c>
      <c r="AA61" s="602">
        <f t="shared" ca="1" si="104"/>
        <v>29886.032144715729</v>
      </c>
      <c r="AB61" s="602">
        <f t="shared" ca="1" si="105"/>
        <v>29886.032144715729</v>
      </c>
      <c r="AC61" s="602">
        <f t="shared" ca="1" si="105"/>
        <v>30687.194570042724</v>
      </c>
      <c r="AD61" s="602">
        <f t="shared" ca="1" si="105"/>
        <v>30687.194570042724</v>
      </c>
      <c r="AE61" s="602">
        <f t="shared" ca="1" si="105"/>
        <v>31500.297891766557</v>
      </c>
      <c r="AF61" s="602">
        <f t="shared" ca="1" si="106"/>
        <v>31500.297891766557</v>
      </c>
      <c r="AG61" s="602">
        <f t="shared" ca="1" si="107"/>
        <v>32325.215752307126</v>
      </c>
      <c r="AH61" s="602">
        <f t="shared" ca="1" si="108"/>
        <v>32881.659121055389</v>
      </c>
      <c r="AI61" s="602">
        <f t="shared" ca="1" si="109"/>
        <v>34295.209150044277</v>
      </c>
      <c r="AJ61" s="602">
        <f t="shared" ca="1" si="110"/>
        <v>34295.209150044277</v>
      </c>
      <c r="AK61" s="602">
        <f t="shared" ca="1" si="111"/>
        <v>35740.272825017972</v>
      </c>
      <c r="AL61" s="602">
        <f t="shared" ca="1" si="112"/>
        <v>35740.272825017972</v>
      </c>
      <c r="AM61" s="602">
        <f t="shared" ca="1" si="113"/>
        <v>37216.130731732024</v>
      </c>
      <c r="AN61" s="602">
        <f t="shared" ca="1" si="114"/>
        <v>37216.130731732024</v>
      </c>
      <c r="AO61" s="602">
        <f t="shared" ca="1" si="115"/>
        <v>38722.023692322662</v>
      </c>
      <c r="AP61" s="602">
        <f t="shared" ca="1" si="116"/>
        <v>38722.023692322662</v>
      </c>
      <c r="AQ61" s="602">
        <f t="shared" ca="1" si="117"/>
        <v>40257.15736338999</v>
      </c>
      <c r="AR61" s="602">
        <f t="shared" ca="1" si="118"/>
        <v>35448.772928771345</v>
      </c>
      <c r="AS61" s="602">
        <f t="shared" ca="1" si="119"/>
        <v>36918.531516652984</v>
      </c>
      <c r="AT61" s="602">
        <f t="shared" ca="1" si="120"/>
        <v>36918.531516652984</v>
      </c>
      <c r="AU61" s="602">
        <f t="shared" ca="1" si="121"/>
        <v>38418.479955411574</v>
      </c>
      <c r="AV61" s="602">
        <f t="shared" ca="1" si="122"/>
        <v>38418.479955411574</v>
      </c>
      <c r="AW61" s="602">
        <f t="shared" ca="1" si="123"/>
        <v>39947.830563756834</v>
      </c>
      <c r="AX61" s="602">
        <f t="shared" ca="1" si="124"/>
        <v>39947.830563756834</v>
      </c>
      <c r="AY61" s="602">
        <f t="shared" ca="1" si="125"/>
        <v>41505.764212283277</v>
      </c>
      <c r="AZ61" s="602">
        <f t="shared" ca="1" si="126"/>
        <v>41505.764212283277</v>
      </c>
      <c r="BA61" s="602">
        <f t="shared" ca="1" si="127"/>
        <v>43091.434978125537</v>
      </c>
      <c r="BB61" s="602">
        <f t="shared" ca="1" si="128"/>
        <v>31227.944341051854</v>
      </c>
      <c r="BC61" s="602">
        <f t="shared" ca="1" si="129"/>
        <v>32048.938490341483</v>
      </c>
      <c r="BD61" s="602">
        <f t="shared" ca="1" si="130"/>
        <v>32048.938490341483</v>
      </c>
      <c r="BE61" s="602">
        <f t="shared" ca="1" si="131"/>
        <v>32881.659121055403</v>
      </c>
      <c r="BF61" s="602">
        <f t="shared" ca="1" si="132"/>
        <v>32881.659121055403</v>
      </c>
      <c r="BG61" s="602">
        <f t="shared" ca="1" si="133"/>
        <v>33725.968653348842</v>
      </c>
      <c r="BH61" s="602">
        <f t="shared" ca="1" si="134"/>
        <v>33725.968653348842</v>
      </c>
      <c r="BI61" s="602">
        <f t="shared" ca="1" si="135"/>
        <v>34581.723205375456</v>
      </c>
      <c r="BJ61" s="602">
        <f t="shared" ca="1" si="136"/>
        <v>34581.723205375456</v>
      </c>
      <c r="BK61" s="602">
        <f t="shared" ca="1" si="137"/>
        <v>35448.772928771345</v>
      </c>
      <c r="BL61" s="602">
        <f t="shared" ca="1" si="138"/>
        <v>37965.371706914841</v>
      </c>
      <c r="BM61" s="602">
        <f t="shared" ca="1" si="139"/>
        <v>39485.986332175897</v>
      </c>
      <c r="BN61" s="602">
        <f t="shared" ca="1" si="140"/>
        <v>39485.986332175897</v>
      </c>
      <c r="BO61" s="602">
        <f t="shared" ca="1" si="141"/>
        <v>41035.432761276803</v>
      </c>
      <c r="BP61" s="602">
        <f t="shared" ca="1" si="142"/>
        <v>41035.432761276803</v>
      </c>
      <c r="BQ61" s="602">
        <f t="shared" ca="1" si="143"/>
        <v>42612.87262182722</v>
      </c>
      <c r="BR61" s="602">
        <f t="shared" ca="1" si="144"/>
        <v>42612.87262182722</v>
      </c>
      <c r="BS61" s="602">
        <f t="shared" ca="1" si="145"/>
        <v>44217.443988476909</v>
      </c>
      <c r="BT61" s="602">
        <f t="shared" ca="1" si="146"/>
        <v>44217.443988476909</v>
      </c>
      <c r="BU61" s="602">
        <f t="shared" ca="1" si="147"/>
        <v>45848.26595350603</v>
      </c>
      <c r="BV61" s="602">
        <f t="shared" ca="1" si="148"/>
        <v>40723.276804626068</v>
      </c>
      <c r="BW61" s="602">
        <f t="shared" ca="1" si="149"/>
        <v>42295.186245571516</v>
      </c>
      <c r="BX61" s="602">
        <f t="shared" ca="1" si="150"/>
        <v>42295.186245571516</v>
      </c>
      <c r="BY61" s="602">
        <f t="shared" ca="1" si="151"/>
        <v>43894.401241264459</v>
      </c>
      <c r="BZ61" s="602">
        <f t="shared" ca="1" si="152"/>
        <v>43894.401241264459</v>
      </c>
      <c r="CA61" s="602">
        <f t="shared" ca="1" si="153"/>
        <v>45520.044319311586</v>
      </c>
      <c r="CB61" s="602">
        <f t="shared" ca="1" si="154"/>
        <v>45520.044319311586</v>
      </c>
      <c r="CC61" s="602">
        <f t="shared" ca="1" si="155"/>
        <v>47171.222607457443</v>
      </c>
      <c r="CD61" s="602">
        <f t="shared" ca="1" si="156"/>
        <v>47171.222607457443</v>
      </c>
      <c r="CE61" s="602">
        <f t="shared" ca="1" si="157"/>
        <v>48847.032188247038</v>
      </c>
      <c r="CF61" s="602">
        <f t="shared" ca="1" si="44"/>
        <v>33725.968653348842</v>
      </c>
      <c r="CG61" s="602">
        <f t="shared" ca="1" si="45"/>
        <v>34581.723205375456</v>
      </c>
      <c r="CH61" s="602">
        <f t="shared" ca="1" si="46"/>
        <v>34581.723205375456</v>
      </c>
      <c r="CI61" s="602">
        <f t="shared" ca="1" si="47"/>
        <v>35448.772928771345</v>
      </c>
      <c r="CJ61" s="602">
        <f t="shared" ca="1" si="48"/>
        <v>35448.772928771345</v>
      </c>
      <c r="CK61" s="602">
        <f t="shared" ca="1" si="49"/>
        <v>36326.962352232811</v>
      </c>
      <c r="CL61" s="602">
        <f t="shared" ca="1" si="50"/>
        <v>36326.962352232811</v>
      </c>
      <c r="CM61" s="602">
        <f t="shared" ca="1" si="51"/>
        <v>37216.130731732024</v>
      </c>
      <c r="CN61" s="602">
        <f t="shared" ca="1" si="52"/>
        <v>37216.130731732024</v>
      </c>
      <c r="CO61" s="602">
        <f t="shared" ca="1" si="53"/>
        <v>38116.112405922795</v>
      </c>
      <c r="CP61" s="602">
        <f t="shared" ca="1" si="54"/>
        <v>41820.706884913423</v>
      </c>
      <c r="CQ61" s="602">
        <f t="shared" ca="1" si="55"/>
        <v>43411.82153165857</v>
      </c>
      <c r="CR61" s="602">
        <f t="shared" ca="1" si="56"/>
        <v>43411.82153165857</v>
      </c>
      <c r="CS61" s="602">
        <f t="shared" ca="1" si="57"/>
        <v>45029.629321440458</v>
      </c>
      <c r="CT61" s="602">
        <f t="shared" ca="1" si="58"/>
        <v>45029.629321440458</v>
      </c>
      <c r="CU61" s="602">
        <f t="shared" ca="1" si="59"/>
        <v>46673.241537911395</v>
      </c>
      <c r="CV61" s="602">
        <f t="shared" ca="1" si="60"/>
        <v>46673.241537911395</v>
      </c>
      <c r="CW61" s="602">
        <f t="shared" ca="1" si="61"/>
        <v>48341.757129331025</v>
      </c>
      <c r="CX61" s="602">
        <f t="shared" ca="1" si="62"/>
        <v>48341.757129331025</v>
      </c>
      <c r="CY61" s="602">
        <f t="shared" ca="1" si="63"/>
        <v>50034.266948932476</v>
      </c>
      <c r="CZ61" s="602">
        <f t="shared" ca="1" si="64"/>
        <v>44703.97476535022</v>
      </c>
      <c r="DA61" s="602">
        <f t="shared" ca="1" si="65"/>
        <v>46342.497848049643</v>
      </c>
      <c r="DB61" s="602">
        <f t="shared" ca="1" si="66"/>
        <v>46342.497848049643</v>
      </c>
      <c r="DC61" s="602">
        <f t="shared" ca="1" si="67"/>
        <v>48006.105296803609</v>
      </c>
      <c r="DD61" s="602">
        <f t="shared" ca="1" si="68"/>
        <v>48006.105296803609</v>
      </c>
      <c r="DE61" s="602">
        <f t="shared" ca="1" si="69"/>
        <v>49693.889253268258</v>
      </c>
      <c r="DF61" s="602">
        <f t="shared" ca="1" si="70"/>
        <v>49693.889253268258</v>
      </c>
      <c r="DG61" s="602">
        <f t="shared" ca="1" si="71"/>
        <v>51404.937022019112</v>
      </c>
      <c r="DH61" s="602">
        <f t="shared" ca="1" si="72"/>
        <v>51404.937022019112</v>
      </c>
      <c r="DI61" s="602">
        <f t="shared" ca="1" si="73"/>
        <v>53138.334953305806</v>
      </c>
      <c r="DJ61" s="602">
        <f t="shared" ca="1" si="74"/>
        <v>36918.531516652984</v>
      </c>
      <c r="DK61" s="602">
        <f t="shared" ca="1" si="75"/>
        <v>37814.927454885583</v>
      </c>
      <c r="DL61" s="602">
        <f t="shared" ca="1" si="76"/>
        <v>37814.927454885583</v>
      </c>
      <c r="DM61" s="602">
        <f t="shared" ca="1" si="77"/>
        <v>38722.023692322662</v>
      </c>
      <c r="DN61" s="602">
        <f t="shared" ca="1" si="78"/>
        <v>38722.023692322662</v>
      </c>
      <c r="DO61" s="602">
        <f t="shared" ca="1" si="79"/>
        <v>39639.647171455297</v>
      </c>
      <c r="DP61" s="602">
        <f t="shared" ca="1" si="80"/>
        <v>39639.647171455297</v>
      </c>
      <c r="DQ61" s="602">
        <f t="shared" ca="1" si="81"/>
        <v>40567.620879791648</v>
      </c>
      <c r="DR61" s="602">
        <f t="shared" ca="1" si="82"/>
        <v>40567.620879791648</v>
      </c>
      <c r="DS61" s="602">
        <f t="shared" ca="1" si="83"/>
        <v>41505.764212283284</v>
      </c>
      <c r="DT61" s="602">
        <f t="shared" ca="1" si="84"/>
        <v>47504.443092169378</v>
      </c>
      <c r="DU61" s="602">
        <f t="shared" ca="1" si="85"/>
        <v>49185.069786291635</v>
      </c>
      <c r="DV61" s="602">
        <f t="shared" ca="1" si="86"/>
        <v>49185.069786291635</v>
      </c>
      <c r="DW61" s="602">
        <f t="shared" ca="1" si="87"/>
        <v>50889.234373908213</v>
      </c>
      <c r="DX61" s="602">
        <f t="shared" ca="1" si="88"/>
        <v>50889.234373908213</v>
      </c>
      <c r="DY61" s="602">
        <f t="shared" ca="1" si="89"/>
        <v>52616.023097239588</v>
      </c>
      <c r="DZ61" s="602">
        <f t="shared" ca="1" si="90"/>
        <v>52616.023097239588</v>
      </c>
      <c r="EA61" s="602">
        <f t="shared" ca="1" si="91"/>
        <v>54364.523825868084</v>
      </c>
      <c r="EB61" s="602">
        <f t="shared" ca="1" si="92"/>
        <v>54364.523825868084</v>
      </c>
      <c r="EC61" s="602">
        <f t="shared" ca="1" si="93"/>
        <v>56133.829536555211</v>
      </c>
      <c r="ED61" s="602">
        <f t="shared" ca="1" si="94"/>
        <v>50546.562285820124</v>
      </c>
      <c r="EE61" s="602">
        <f t="shared" ca="1" si="95"/>
        <v>52268.899256216449</v>
      </c>
      <c r="EF61" s="602">
        <f t="shared" ca="1" si="96"/>
        <v>52268.899256216449</v>
      </c>
      <c r="EG61" s="602">
        <f t="shared" ca="1" si="97"/>
        <v>54013.130357142247</v>
      </c>
      <c r="EH61" s="602">
        <f t="shared" ca="1" si="98"/>
        <v>54013.130357142247</v>
      </c>
      <c r="EI61" s="602">
        <f t="shared" ca="1" si="99"/>
        <v>55778.34727772788</v>
      </c>
      <c r="EJ61" s="602">
        <f t="shared" ca="1" si="100"/>
        <v>55778.34727772788</v>
      </c>
      <c r="EK61" s="602">
        <f t="shared" ca="1" si="101"/>
        <v>57563.649413299725</v>
      </c>
      <c r="EL61" s="602">
        <f t="shared" ca="1" si="102"/>
        <v>57563.649413299725</v>
      </c>
      <c r="EM61" s="602">
        <f t="shared" ca="1" si="103"/>
        <v>59368.146874517734</v>
      </c>
    </row>
    <row r="62" spans="1:143" ht="14.25" x14ac:dyDescent="0.2">
      <c r="E62" s="20"/>
      <c r="H62" s="884"/>
      <c r="I62" s="15" t="str">
        <f t="shared" si="162"/>
        <v>Kiváló 2, L1 ügyletminősítés esetén</v>
      </c>
      <c r="J62" s="15"/>
      <c r="K62" s="15"/>
      <c r="L62" s="1027">
        <v>7.3999999999999996E-2</v>
      </c>
      <c r="M62" s="1030" t="s">
        <v>589</v>
      </c>
      <c r="N62" s="1030" t="s">
        <v>589</v>
      </c>
      <c r="O62" s="1031">
        <f>O61</f>
        <v>6.3899999999999998E-2</v>
      </c>
      <c r="P62" s="1032">
        <f t="shared" ca="1" si="159"/>
        <v>6.2949123824704856E-2</v>
      </c>
      <c r="Q62" s="1033">
        <f t="shared" ca="1" si="160"/>
        <v>6.9407482139787868E-2</v>
      </c>
      <c r="R62" s="1034">
        <f t="shared" ca="1" si="161"/>
        <v>6.9777179507662046E-2</v>
      </c>
      <c r="S62" s="69"/>
      <c r="T62" s="338"/>
      <c r="W62" s="597">
        <f t="shared" si="40"/>
        <v>19</v>
      </c>
      <c r="X62" s="602">
        <f t="shared" ca="1" si="104"/>
        <v>28319.999389992863</v>
      </c>
      <c r="Y62" s="602">
        <f t="shared" ca="1" si="104"/>
        <v>29096.929827342388</v>
      </c>
      <c r="Z62" s="602">
        <f t="shared" ca="1" si="104"/>
        <v>29096.929827342388</v>
      </c>
      <c r="AA62" s="602">
        <f t="shared" ca="1" si="104"/>
        <v>29886.032144715729</v>
      </c>
      <c r="AB62" s="602">
        <f t="shared" ca="1" si="105"/>
        <v>29886.032144715729</v>
      </c>
      <c r="AC62" s="602">
        <f t="shared" ca="1" si="105"/>
        <v>30687.194570042724</v>
      </c>
      <c r="AD62" s="602">
        <f t="shared" ca="1" si="105"/>
        <v>30687.194570042724</v>
      </c>
      <c r="AE62" s="602">
        <f t="shared" ca="1" si="105"/>
        <v>31500.297891766557</v>
      </c>
      <c r="AF62" s="602">
        <f t="shared" ca="1" si="106"/>
        <v>31500.297891766557</v>
      </c>
      <c r="AG62" s="602">
        <f t="shared" ca="1" si="107"/>
        <v>32325.215752307126</v>
      </c>
      <c r="AH62" s="602">
        <f t="shared" ca="1" si="108"/>
        <v>32881.659121055389</v>
      </c>
      <c r="AI62" s="602">
        <f t="shared" ca="1" si="109"/>
        <v>34295.209150044277</v>
      </c>
      <c r="AJ62" s="602">
        <f t="shared" ca="1" si="110"/>
        <v>34295.209150044277</v>
      </c>
      <c r="AK62" s="602">
        <f t="shared" ca="1" si="111"/>
        <v>35740.272825017972</v>
      </c>
      <c r="AL62" s="602">
        <f t="shared" ca="1" si="112"/>
        <v>35740.272825017972</v>
      </c>
      <c r="AM62" s="602">
        <f t="shared" ca="1" si="113"/>
        <v>37216.130731732024</v>
      </c>
      <c r="AN62" s="602">
        <f t="shared" ca="1" si="114"/>
        <v>37216.130731732024</v>
      </c>
      <c r="AO62" s="602">
        <f t="shared" ca="1" si="115"/>
        <v>38722.023692322662</v>
      </c>
      <c r="AP62" s="602">
        <f t="shared" ca="1" si="116"/>
        <v>38722.023692322662</v>
      </c>
      <c r="AQ62" s="602">
        <f t="shared" ca="1" si="117"/>
        <v>40257.15736338999</v>
      </c>
      <c r="AR62" s="602">
        <f t="shared" ca="1" si="118"/>
        <v>35448.772928771345</v>
      </c>
      <c r="AS62" s="602">
        <f t="shared" ca="1" si="119"/>
        <v>36918.531516652984</v>
      </c>
      <c r="AT62" s="602">
        <f t="shared" ca="1" si="120"/>
        <v>36918.531516652984</v>
      </c>
      <c r="AU62" s="602">
        <f t="shared" ca="1" si="121"/>
        <v>38418.479955411574</v>
      </c>
      <c r="AV62" s="602">
        <f t="shared" ca="1" si="122"/>
        <v>38418.479955411574</v>
      </c>
      <c r="AW62" s="602">
        <f t="shared" ca="1" si="123"/>
        <v>39947.830563756834</v>
      </c>
      <c r="AX62" s="602">
        <f t="shared" ca="1" si="124"/>
        <v>39947.830563756834</v>
      </c>
      <c r="AY62" s="602">
        <f t="shared" ca="1" si="125"/>
        <v>41505.764212283277</v>
      </c>
      <c r="AZ62" s="602">
        <f t="shared" ca="1" si="126"/>
        <v>41505.764212283277</v>
      </c>
      <c r="BA62" s="602">
        <f t="shared" ca="1" si="127"/>
        <v>43091.434978125537</v>
      </c>
      <c r="BB62" s="602">
        <f t="shared" ca="1" si="128"/>
        <v>31227.944341051854</v>
      </c>
      <c r="BC62" s="602">
        <f t="shared" ca="1" si="129"/>
        <v>32048.938490341483</v>
      </c>
      <c r="BD62" s="602">
        <f t="shared" ca="1" si="130"/>
        <v>32048.938490341483</v>
      </c>
      <c r="BE62" s="602">
        <f t="shared" ca="1" si="131"/>
        <v>32881.659121055403</v>
      </c>
      <c r="BF62" s="602">
        <f t="shared" ca="1" si="132"/>
        <v>32881.659121055403</v>
      </c>
      <c r="BG62" s="602">
        <f t="shared" ca="1" si="133"/>
        <v>33725.968653348842</v>
      </c>
      <c r="BH62" s="602">
        <f t="shared" ca="1" si="134"/>
        <v>33725.968653348842</v>
      </c>
      <c r="BI62" s="602">
        <f t="shared" ca="1" si="135"/>
        <v>34581.723205375456</v>
      </c>
      <c r="BJ62" s="602">
        <f t="shared" ca="1" si="136"/>
        <v>34581.723205375456</v>
      </c>
      <c r="BK62" s="602">
        <f t="shared" ca="1" si="137"/>
        <v>35448.772928771345</v>
      </c>
      <c r="BL62" s="602">
        <f t="shared" ca="1" si="138"/>
        <v>37965.371706914841</v>
      </c>
      <c r="BM62" s="602">
        <f t="shared" ca="1" si="139"/>
        <v>39485.986332175897</v>
      </c>
      <c r="BN62" s="602">
        <f t="shared" ca="1" si="140"/>
        <v>39485.986332175897</v>
      </c>
      <c r="BO62" s="602">
        <f t="shared" ca="1" si="141"/>
        <v>41035.432761276803</v>
      </c>
      <c r="BP62" s="602">
        <f t="shared" ca="1" si="142"/>
        <v>41035.432761276803</v>
      </c>
      <c r="BQ62" s="602">
        <f t="shared" ca="1" si="143"/>
        <v>42612.87262182722</v>
      </c>
      <c r="BR62" s="602">
        <f t="shared" ca="1" si="144"/>
        <v>42612.87262182722</v>
      </c>
      <c r="BS62" s="602">
        <f t="shared" ca="1" si="145"/>
        <v>44217.443988476909</v>
      </c>
      <c r="BT62" s="602">
        <f t="shared" ca="1" si="146"/>
        <v>44217.443988476909</v>
      </c>
      <c r="BU62" s="602">
        <f t="shared" ca="1" si="147"/>
        <v>45848.26595350603</v>
      </c>
      <c r="BV62" s="602">
        <f t="shared" ca="1" si="148"/>
        <v>40723.276804626068</v>
      </c>
      <c r="BW62" s="602">
        <f t="shared" ca="1" si="149"/>
        <v>42295.186245571516</v>
      </c>
      <c r="BX62" s="602">
        <f t="shared" ca="1" si="150"/>
        <v>42295.186245571516</v>
      </c>
      <c r="BY62" s="602">
        <f t="shared" ca="1" si="151"/>
        <v>43894.401241264459</v>
      </c>
      <c r="BZ62" s="602">
        <f t="shared" ca="1" si="152"/>
        <v>43894.401241264459</v>
      </c>
      <c r="CA62" s="602">
        <f t="shared" ca="1" si="153"/>
        <v>45520.044319311586</v>
      </c>
      <c r="CB62" s="602">
        <f t="shared" ca="1" si="154"/>
        <v>45520.044319311586</v>
      </c>
      <c r="CC62" s="602">
        <f t="shared" ca="1" si="155"/>
        <v>47171.222607457443</v>
      </c>
      <c r="CD62" s="602">
        <f t="shared" ca="1" si="156"/>
        <v>47171.222607457443</v>
      </c>
      <c r="CE62" s="602">
        <f t="shared" ca="1" si="157"/>
        <v>48847.032188247038</v>
      </c>
      <c r="CF62" s="602">
        <f t="shared" ca="1" si="44"/>
        <v>33725.968653348842</v>
      </c>
      <c r="CG62" s="602">
        <f t="shared" ca="1" si="45"/>
        <v>34581.723205375456</v>
      </c>
      <c r="CH62" s="602">
        <f t="shared" ca="1" si="46"/>
        <v>34581.723205375456</v>
      </c>
      <c r="CI62" s="602">
        <f t="shared" ca="1" si="47"/>
        <v>35448.772928771345</v>
      </c>
      <c r="CJ62" s="602">
        <f t="shared" ca="1" si="48"/>
        <v>35448.772928771345</v>
      </c>
      <c r="CK62" s="602">
        <f t="shared" ca="1" si="49"/>
        <v>36326.962352232811</v>
      </c>
      <c r="CL62" s="602">
        <f t="shared" ca="1" si="50"/>
        <v>36326.962352232811</v>
      </c>
      <c r="CM62" s="602">
        <f t="shared" ca="1" si="51"/>
        <v>37216.130731732024</v>
      </c>
      <c r="CN62" s="602">
        <f t="shared" ca="1" si="52"/>
        <v>37216.130731732024</v>
      </c>
      <c r="CO62" s="602">
        <f t="shared" ca="1" si="53"/>
        <v>38116.112405922795</v>
      </c>
      <c r="CP62" s="602">
        <f t="shared" ca="1" si="54"/>
        <v>41820.706884913423</v>
      </c>
      <c r="CQ62" s="602">
        <f t="shared" ca="1" si="55"/>
        <v>43411.82153165857</v>
      </c>
      <c r="CR62" s="602">
        <f t="shared" ca="1" si="56"/>
        <v>43411.82153165857</v>
      </c>
      <c r="CS62" s="602">
        <f t="shared" ca="1" si="57"/>
        <v>45029.629321440458</v>
      </c>
      <c r="CT62" s="602">
        <f t="shared" ca="1" si="58"/>
        <v>45029.629321440458</v>
      </c>
      <c r="CU62" s="602">
        <f t="shared" ca="1" si="59"/>
        <v>46673.241537911395</v>
      </c>
      <c r="CV62" s="602">
        <f t="shared" ca="1" si="60"/>
        <v>46673.241537911395</v>
      </c>
      <c r="CW62" s="602">
        <f t="shared" ca="1" si="61"/>
        <v>48341.757129331025</v>
      </c>
      <c r="CX62" s="602">
        <f t="shared" ca="1" si="62"/>
        <v>48341.757129331025</v>
      </c>
      <c r="CY62" s="602">
        <f t="shared" ca="1" si="63"/>
        <v>50034.266948932476</v>
      </c>
      <c r="CZ62" s="602">
        <f t="shared" ca="1" si="64"/>
        <v>44703.97476535022</v>
      </c>
      <c r="DA62" s="602">
        <f t="shared" ca="1" si="65"/>
        <v>46342.497848049643</v>
      </c>
      <c r="DB62" s="602">
        <f t="shared" ca="1" si="66"/>
        <v>46342.497848049643</v>
      </c>
      <c r="DC62" s="602">
        <f t="shared" ca="1" si="67"/>
        <v>48006.105296803609</v>
      </c>
      <c r="DD62" s="602">
        <f t="shared" ca="1" si="68"/>
        <v>48006.105296803609</v>
      </c>
      <c r="DE62" s="602">
        <f t="shared" ca="1" si="69"/>
        <v>49693.889253268258</v>
      </c>
      <c r="DF62" s="602">
        <f t="shared" ca="1" si="70"/>
        <v>49693.889253268258</v>
      </c>
      <c r="DG62" s="602">
        <f t="shared" ca="1" si="71"/>
        <v>51404.937022019112</v>
      </c>
      <c r="DH62" s="602">
        <f t="shared" ca="1" si="72"/>
        <v>51404.937022019112</v>
      </c>
      <c r="DI62" s="602">
        <f t="shared" ca="1" si="73"/>
        <v>53138.334953305806</v>
      </c>
      <c r="DJ62" s="602">
        <f t="shared" ca="1" si="74"/>
        <v>36918.531516652984</v>
      </c>
      <c r="DK62" s="602">
        <f t="shared" ca="1" si="75"/>
        <v>37814.927454885583</v>
      </c>
      <c r="DL62" s="602">
        <f t="shared" ca="1" si="76"/>
        <v>37814.927454885583</v>
      </c>
      <c r="DM62" s="602">
        <f t="shared" ca="1" si="77"/>
        <v>38722.023692322662</v>
      </c>
      <c r="DN62" s="602">
        <f t="shared" ca="1" si="78"/>
        <v>38722.023692322662</v>
      </c>
      <c r="DO62" s="602">
        <f t="shared" ca="1" si="79"/>
        <v>39639.647171455297</v>
      </c>
      <c r="DP62" s="602">
        <f t="shared" ca="1" si="80"/>
        <v>39639.647171455297</v>
      </c>
      <c r="DQ62" s="602">
        <f t="shared" ca="1" si="81"/>
        <v>40567.620879791648</v>
      </c>
      <c r="DR62" s="602">
        <f t="shared" ca="1" si="82"/>
        <v>40567.620879791648</v>
      </c>
      <c r="DS62" s="602">
        <f t="shared" ca="1" si="83"/>
        <v>41505.764212283284</v>
      </c>
      <c r="DT62" s="602">
        <f t="shared" ca="1" si="84"/>
        <v>47504.443092169378</v>
      </c>
      <c r="DU62" s="602">
        <f t="shared" ca="1" si="85"/>
        <v>49185.069786291635</v>
      </c>
      <c r="DV62" s="602">
        <f t="shared" ca="1" si="86"/>
        <v>49185.069786291635</v>
      </c>
      <c r="DW62" s="602">
        <f t="shared" ca="1" si="87"/>
        <v>50889.234373908213</v>
      </c>
      <c r="DX62" s="602">
        <f t="shared" ca="1" si="88"/>
        <v>50889.234373908213</v>
      </c>
      <c r="DY62" s="602">
        <f t="shared" ca="1" si="89"/>
        <v>52616.023097239588</v>
      </c>
      <c r="DZ62" s="602">
        <f t="shared" ca="1" si="90"/>
        <v>52616.023097239588</v>
      </c>
      <c r="EA62" s="602">
        <f t="shared" ca="1" si="91"/>
        <v>54364.523825868084</v>
      </c>
      <c r="EB62" s="602">
        <f t="shared" ca="1" si="92"/>
        <v>54364.523825868084</v>
      </c>
      <c r="EC62" s="602">
        <f t="shared" ca="1" si="93"/>
        <v>56133.829536555211</v>
      </c>
      <c r="ED62" s="602">
        <f t="shared" ca="1" si="94"/>
        <v>50546.562285820124</v>
      </c>
      <c r="EE62" s="602">
        <f t="shared" ca="1" si="95"/>
        <v>52268.899256216449</v>
      </c>
      <c r="EF62" s="602">
        <f t="shared" ca="1" si="96"/>
        <v>52268.899256216449</v>
      </c>
      <c r="EG62" s="602">
        <f t="shared" ca="1" si="97"/>
        <v>54013.130357142247</v>
      </c>
      <c r="EH62" s="602">
        <f t="shared" ca="1" si="98"/>
        <v>54013.130357142247</v>
      </c>
      <c r="EI62" s="602">
        <f t="shared" ca="1" si="99"/>
        <v>55778.34727772788</v>
      </c>
      <c r="EJ62" s="602">
        <f t="shared" ca="1" si="100"/>
        <v>55778.34727772788</v>
      </c>
      <c r="EK62" s="602">
        <f t="shared" ca="1" si="101"/>
        <v>57563.649413299725</v>
      </c>
      <c r="EL62" s="602">
        <f t="shared" ca="1" si="102"/>
        <v>57563.649413299725</v>
      </c>
      <c r="EM62" s="602">
        <f t="shared" ca="1" si="103"/>
        <v>59368.146874517734</v>
      </c>
    </row>
    <row r="63" spans="1:143" ht="14.25" x14ac:dyDescent="0.2">
      <c r="C63" s="26"/>
      <c r="E63" s="20"/>
      <c r="H63" s="884"/>
      <c r="I63" s="15" t="str">
        <f t="shared" si="162"/>
        <v>Kiváló 2, L2 ügyletminősítés esetén</v>
      </c>
      <c r="J63" s="15"/>
      <c r="K63" s="15"/>
      <c r="L63" s="1027">
        <v>7.3999999999999996E-2</v>
      </c>
      <c r="M63" s="1030" t="s">
        <v>589</v>
      </c>
      <c r="N63" s="1030" t="s">
        <v>589</v>
      </c>
      <c r="O63" s="1031">
        <f>$E$45+0.02+$E$43</f>
        <v>6.8900000000000003E-2</v>
      </c>
      <c r="P63" s="1032">
        <f t="shared" ca="1" si="159"/>
        <v>6.8332808484417473E-2</v>
      </c>
      <c r="Q63" s="1033">
        <f t="shared" ca="1" si="160"/>
        <v>7.4870334903507141E-2</v>
      </c>
      <c r="R63" s="1034">
        <f t="shared" ca="1" si="161"/>
        <v>7.524442613979665E-2</v>
      </c>
      <c r="S63" s="69"/>
      <c r="T63" s="338"/>
      <c r="W63" s="597">
        <f t="shared" si="40"/>
        <v>20</v>
      </c>
      <c r="X63" s="602">
        <f t="shared" ca="1" si="104"/>
        <v>28319.999389992863</v>
      </c>
      <c r="Y63" s="602">
        <f t="shared" ca="1" si="104"/>
        <v>29096.929827342388</v>
      </c>
      <c r="Z63" s="602">
        <f t="shared" ca="1" si="104"/>
        <v>29096.929827342388</v>
      </c>
      <c r="AA63" s="602">
        <f t="shared" ca="1" si="104"/>
        <v>29886.032144715729</v>
      </c>
      <c r="AB63" s="602">
        <f t="shared" ca="1" si="105"/>
        <v>29886.032144715729</v>
      </c>
      <c r="AC63" s="602">
        <f t="shared" ca="1" si="105"/>
        <v>30687.194570042724</v>
      </c>
      <c r="AD63" s="602">
        <f t="shared" ca="1" si="105"/>
        <v>30687.194570042724</v>
      </c>
      <c r="AE63" s="602">
        <f t="shared" ca="1" si="105"/>
        <v>31500.297891766557</v>
      </c>
      <c r="AF63" s="602">
        <f t="shared" ca="1" si="106"/>
        <v>31500.297891766557</v>
      </c>
      <c r="AG63" s="602">
        <f t="shared" ca="1" si="107"/>
        <v>32325.215752307126</v>
      </c>
      <c r="AH63" s="602">
        <f t="shared" ca="1" si="108"/>
        <v>32881.659121055389</v>
      </c>
      <c r="AI63" s="602">
        <f t="shared" ca="1" si="109"/>
        <v>34295.209150044277</v>
      </c>
      <c r="AJ63" s="602">
        <f t="shared" ca="1" si="110"/>
        <v>34295.209150044277</v>
      </c>
      <c r="AK63" s="602">
        <f t="shared" ca="1" si="111"/>
        <v>35740.272825017972</v>
      </c>
      <c r="AL63" s="602">
        <f t="shared" ca="1" si="112"/>
        <v>35740.272825017972</v>
      </c>
      <c r="AM63" s="602">
        <f t="shared" ca="1" si="113"/>
        <v>37216.130731732024</v>
      </c>
      <c r="AN63" s="602">
        <f t="shared" ca="1" si="114"/>
        <v>37216.130731732024</v>
      </c>
      <c r="AO63" s="602">
        <f t="shared" ca="1" si="115"/>
        <v>38722.023692322662</v>
      </c>
      <c r="AP63" s="602">
        <f t="shared" ca="1" si="116"/>
        <v>38722.023692322662</v>
      </c>
      <c r="AQ63" s="602">
        <f t="shared" ca="1" si="117"/>
        <v>40257.15736338999</v>
      </c>
      <c r="AR63" s="602">
        <f t="shared" ca="1" si="118"/>
        <v>35448.772928771345</v>
      </c>
      <c r="AS63" s="602">
        <f t="shared" ca="1" si="119"/>
        <v>36918.531516652984</v>
      </c>
      <c r="AT63" s="602">
        <f t="shared" ca="1" si="120"/>
        <v>36918.531516652984</v>
      </c>
      <c r="AU63" s="602">
        <f t="shared" ca="1" si="121"/>
        <v>38418.479955411574</v>
      </c>
      <c r="AV63" s="602">
        <f t="shared" ca="1" si="122"/>
        <v>38418.479955411574</v>
      </c>
      <c r="AW63" s="602">
        <f t="shared" ca="1" si="123"/>
        <v>39947.830563756834</v>
      </c>
      <c r="AX63" s="602">
        <f t="shared" ca="1" si="124"/>
        <v>39947.830563756834</v>
      </c>
      <c r="AY63" s="602">
        <f t="shared" ca="1" si="125"/>
        <v>41505.764212283277</v>
      </c>
      <c r="AZ63" s="602">
        <f t="shared" ca="1" si="126"/>
        <v>41505.764212283277</v>
      </c>
      <c r="BA63" s="602">
        <f t="shared" ca="1" si="127"/>
        <v>43091.434978125537</v>
      </c>
      <c r="BB63" s="602">
        <f t="shared" ca="1" si="128"/>
        <v>31227.944341051854</v>
      </c>
      <c r="BC63" s="602">
        <f t="shared" ca="1" si="129"/>
        <v>32048.938490341483</v>
      </c>
      <c r="BD63" s="602">
        <f t="shared" ca="1" si="130"/>
        <v>32048.938490341483</v>
      </c>
      <c r="BE63" s="602">
        <f t="shared" ca="1" si="131"/>
        <v>32881.659121055403</v>
      </c>
      <c r="BF63" s="602">
        <f t="shared" ca="1" si="132"/>
        <v>32881.659121055403</v>
      </c>
      <c r="BG63" s="602">
        <f t="shared" ca="1" si="133"/>
        <v>33725.968653348842</v>
      </c>
      <c r="BH63" s="602">
        <f t="shared" ca="1" si="134"/>
        <v>33725.968653348842</v>
      </c>
      <c r="BI63" s="602">
        <f t="shared" ca="1" si="135"/>
        <v>34581.723205375456</v>
      </c>
      <c r="BJ63" s="602">
        <f t="shared" ca="1" si="136"/>
        <v>34581.723205375456</v>
      </c>
      <c r="BK63" s="602">
        <f t="shared" ca="1" si="137"/>
        <v>35448.772928771345</v>
      </c>
      <c r="BL63" s="602">
        <f t="shared" ca="1" si="138"/>
        <v>37965.371706914841</v>
      </c>
      <c r="BM63" s="602">
        <f t="shared" ca="1" si="139"/>
        <v>39485.986332175897</v>
      </c>
      <c r="BN63" s="602">
        <f t="shared" ca="1" si="140"/>
        <v>39485.986332175897</v>
      </c>
      <c r="BO63" s="602">
        <f t="shared" ca="1" si="141"/>
        <v>41035.432761276803</v>
      </c>
      <c r="BP63" s="602">
        <f t="shared" ca="1" si="142"/>
        <v>41035.432761276803</v>
      </c>
      <c r="BQ63" s="602">
        <f t="shared" ca="1" si="143"/>
        <v>42612.87262182722</v>
      </c>
      <c r="BR63" s="602">
        <f t="shared" ca="1" si="144"/>
        <v>42612.87262182722</v>
      </c>
      <c r="BS63" s="602">
        <f t="shared" ca="1" si="145"/>
        <v>44217.443988476909</v>
      </c>
      <c r="BT63" s="602">
        <f t="shared" ca="1" si="146"/>
        <v>44217.443988476909</v>
      </c>
      <c r="BU63" s="602">
        <f t="shared" ca="1" si="147"/>
        <v>45848.26595350603</v>
      </c>
      <c r="BV63" s="602">
        <f t="shared" ca="1" si="148"/>
        <v>40723.276804626068</v>
      </c>
      <c r="BW63" s="602">
        <f t="shared" ca="1" si="149"/>
        <v>42295.186245571516</v>
      </c>
      <c r="BX63" s="602">
        <f t="shared" ca="1" si="150"/>
        <v>42295.186245571516</v>
      </c>
      <c r="BY63" s="602">
        <f t="shared" ca="1" si="151"/>
        <v>43894.401241264459</v>
      </c>
      <c r="BZ63" s="602">
        <f t="shared" ca="1" si="152"/>
        <v>43894.401241264459</v>
      </c>
      <c r="CA63" s="602">
        <f t="shared" ca="1" si="153"/>
        <v>45520.044319311586</v>
      </c>
      <c r="CB63" s="602">
        <f t="shared" ca="1" si="154"/>
        <v>45520.044319311586</v>
      </c>
      <c r="CC63" s="602">
        <f t="shared" ca="1" si="155"/>
        <v>47171.222607457443</v>
      </c>
      <c r="CD63" s="602">
        <f t="shared" ca="1" si="156"/>
        <v>47171.222607457443</v>
      </c>
      <c r="CE63" s="602">
        <f t="shared" ca="1" si="157"/>
        <v>48847.032188247038</v>
      </c>
      <c r="CF63" s="602">
        <f t="shared" ca="1" si="44"/>
        <v>33725.968653348842</v>
      </c>
      <c r="CG63" s="602">
        <f t="shared" ca="1" si="45"/>
        <v>34581.723205375456</v>
      </c>
      <c r="CH63" s="602">
        <f t="shared" ca="1" si="46"/>
        <v>34581.723205375456</v>
      </c>
      <c r="CI63" s="602">
        <f t="shared" ca="1" si="47"/>
        <v>35448.772928771345</v>
      </c>
      <c r="CJ63" s="602">
        <f t="shared" ca="1" si="48"/>
        <v>35448.772928771345</v>
      </c>
      <c r="CK63" s="602">
        <f t="shared" ca="1" si="49"/>
        <v>36326.962352232811</v>
      </c>
      <c r="CL63" s="602">
        <f t="shared" ca="1" si="50"/>
        <v>36326.962352232811</v>
      </c>
      <c r="CM63" s="602">
        <f t="shared" ca="1" si="51"/>
        <v>37216.130731732024</v>
      </c>
      <c r="CN63" s="602">
        <f t="shared" ca="1" si="52"/>
        <v>37216.130731732024</v>
      </c>
      <c r="CO63" s="602">
        <f t="shared" ca="1" si="53"/>
        <v>38116.112405922795</v>
      </c>
      <c r="CP63" s="602">
        <f t="shared" ca="1" si="54"/>
        <v>41820.706884913423</v>
      </c>
      <c r="CQ63" s="602">
        <f t="shared" ca="1" si="55"/>
        <v>43411.82153165857</v>
      </c>
      <c r="CR63" s="602">
        <f t="shared" ca="1" si="56"/>
        <v>43411.82153165857</v>
      </c>
      <c r="CS63" s="602">
        <f t="shared" ca="1" si="57"/>
        <v>45029.629321440458</v>
      </c>
      <c r="CT63" s="602">
        <f t="shared" ca="1" si="58"/>
        <v>45029.629321440458</v>
      </c>
      <c r="CU63" s="602">
        <f t="shared" ca="1" si="59"/>
        <v>46673.241537911395</v>
      </c>
      <c r="CV63" s="602">
        <f t="shared" ca="1" si="60"/>
        <v>46673.241537911395</v>
      </c>
      <c r="CW63" s="602">
        <f t="shared" ca="1" si="61"/>
        <v>48341.757129331025</v>
      </c>
      <c r="CX63" s="602">
        <f t="shared" ca="1" si="62"/>
        <v>48341.757129331025</v>
      </c>
      <c r="CY63" s="602">
        <f t="shared" ca="1" si="63"/>
        <v>50034.266948932476</v>
      </c>
      <c r="CZ63" s="602">
        <f t="shared" ca="1" si="64"/>
        <v>44703.97476535022</v>
      </c>
      <c r="DA63" s="602">
        <f t="shared" ca="1" si="65"/>
        <v>46342.497848049643</v>
      </c>
      <c r="DB63" s="602">
        <f t="shared" ca="1" si="66"/>
        <v>46342.497848049643</v>
      </c>
      <c r="DC63" s="602">
        <f t="shared" ca="1" si="67"/>
        <v>48006.105296803609</v>
      </c>
      <c r="DD63" s="602">
        <f t="shared" ca="1" si="68"/>
        <v>48006.105296803609</v>
      </c>
      <c r="DE63" s="602">
        <f t="shared" ca="1" si="69"/>
        <v>49693.889253268258</v>
      </c>
      <c r="DF63" s="602">
        <f t="shared" ca="1" si="70"/>
        <v>49693.889253268258</v>
      </c>
      <c r="DG63" s="602">
        <f t="shared" ca="1" si="71"/>
        <v>51404.937022019112</v>
      </c>
      <c r="DH63" s="602">
        <f t="shared" ca="1" si="72"/>
        <v>51404.937022019112</v>
      </c>
      <c r="DI63" s="602">
        <f t="shared" ca="1" si="73"/>
        <v>53138.334953305806</v>
      </c>
      <c r="DJ63" s="602">
        <f t="shared" ca="1" si="74"/>
        <v>36918.531516652984</v>
      </c>
      <c r="DK63" s="602">
        <f t="shared" ca="1" si="75"/>
        <v>37814.927454885583</v>
      </c>
      <c r="DL63" s="602">
        <f t="shared" ca="1" si="76"/>
        <v>37814.927454885583</v>
      </c>
      <c r="DM63" s="602">
        <f t="shared" ca="1" si="77"/>
        <v>38722.023692322662</v>
      </c>
      <c r="DN63" s="602">
        <f t="shared" ca="1" si="78"/>
        <v>38722.023692322662</v>
      </c>
      <c r="DO63" s="602">
        <f t="shared" ca="1" si="79"/>
        <v>39639.647171455297</v>
      </c>
      <c r="DP63" s="602">
        <f t="shared" ca="1" si="80"/>
        <v>39639.647171455297</v>
      </c>
      <c r="DQ63" s="602">
        <f t="shared" ca="1" si="81"/>
        <v>40567.620879791648</v>
      </c>
      <c r="DR63" s="602">
        <f t="shared" ca="1" si="82"/>
        <v>40567.620879791648</v>
      </c>
      <c r="DS63" s="602">
        <f t="shared" ca="1" si="83"/>
        <v>41505.764212283284</v>
      </c>
      <c r="DT63" s="602">
        <f t="shared" ca="1" si="84"/>
        <v>47504.443092169378</v>
      </c>
      <c r="DU63" s="602">
        <f t="shared" ca="1" si="85"/>
        <v>49185.069786291635</v>
      </c>
      <c r="DV63" s="602">
        <f t="shared" ca="1" si="86"/>
        <v>49185.069786291635</v>
      </c>
      <c r="DW63" s="602">
        <f t="shared" ca="1" si="87"/>
        <v>50889.234373908213</v>
      </c>
      <c r="DX63" s="602">
        <f t="shared" ca="1" si="88"/>
        <v>50889.234373908213</v>
      </c>
      <c r="DY63" s="602">
        <f t="shared" ca="1" si="89"/>
        <v>52616.023097239588</v>
      </c>
      <c r="DZ63" s="602">
        <f t="shared" ca="1" si="90"/>
        <v>52616.023097239588</v>
      </c>
      <c r="EA63" s="602">
        <f t="shared" ca="1" si="91"/>
        <v>54364.523825868084</v>
      </c>
      <c r="EB63" s="602">
        <f t="shared" ca="1" si="92"/>
        <v>54364.523825868084</v>
      </c>
      <c r="EC63" s="602">
        <f t="shared" ca="1" si="93"/>
        <v>56133.829536555211</v>
      </c>
      <c r="ED63" s="602">
        <f t="shared" ca="1" si="94"/>
        <v>50546.562285820124</v>
      </c>
      <c r="EE63" s="602">
        <f t="shared" ca="1" si="95"/>
        <v>52268.899256216449</v>
      </c>
      <c r="EF63" s="602">
        <f t="shared" ca="1" si="96"/>
        <v>52268.899256216449</v>
      </c>
      <c r="EG63" s="602">
        <f t="shared" ca="1" si="97"/>
        <v>54013.130357142247</v>
      </c>
      <c r="EH63" s="602">
        <f t="shared" ca="1" si="98"/>
        <v>54013.130357142247</v>
      </c>
      <c r="EI63" s="602">
        <f t="shared" ca="1" si="99"/>
        <v>55778.34727772788</v>
      </c>
      <c r="EJ63" s="602">
        <f t="shared" ca="1" si="100"/>
        <v>55778.34727772788</v>
      </c>
      <c r="EK63" s="602">
        <f t="shared" ca="1" si="101"/>
        <v>57563.649413299725</v>
      </c>
      <c r="EL63" s="602">
        <f t="shared" ca="1" si="102"/>
        <v>57563.649413299725</v>
      </c>
      <c r="EM63" s="602">
        <f t="shared" ca="1" si="103"/>
        <v>59368.146874517734</v>
      </c>
    </row>
    <row r="64" spans="1:143" ht="14.25" x14ac:dyDescent="0.2">
      <c r="C64" s="26"/>
      <c r="D64" s="20"/>
      <c r="E64" s="20"/>
      <c r="G64" s="28"/>
      <c r="H64" s="28"/>
      <c r="I64" s="15" t="str">
        <f t="shared" si="162"/>
        <v>Jó, L1 ügyletminősítés esetén</v>
      </c>
      <c r="J64" s="372"/>
      <c r="K64" s="372"/>
      <c r="L64" s="372"/>
      <c r="M64" s="1030" t="s">
        <v>589</v>
      </c>
      <c r="N64" s="1030" t="s">
        <v>589</v>
      </c>
      <c r="O64" s="1031">
        <f>O63</f>
        <v>6.8900000000000003E-2</v>
      </c>
      <c r="P64" s="1032">
        <f t="shared" ca="1" si="159"/>
        <v>6.8332808484417473E-2</v>
      </c>
      <c r="Q64" s="1033">
        <f t="shared" ca="1" si="160"/>
        <v>7.4870334903507141E-2</v>
      </c>
      <c r="R64" s="1034">
        <f t="shared" ca="1" si="161"/>
        <v>7.524442613979665E-2</v>
      </c>
      <c r="S64" s="69"/>
      <c r="T64" s="338"/>
      <c r="W64" s="597">
        <f t="shared" si="40"/>
        <v>21</v>
      </c>
      <c r="X64" s="602">
        <f t="shared" ca="1" si="104"/>
        <v>28319.999389992863</v>
      </c>
      <c r="Y64" s="602">
        <f t="shared" ca="1" si="104"/>
        <v>29096.929827342388</v>
      </c>
      <c r="Z64" s="602">
        <f t="shared" ca="1" si="104"/>
        <v>29096.929827342388</v>
      </c>
      <c r="AA64" s="602">
        <f t="shared" ca="1" si="104"/>
        <v>29886.032144715729</v>
      </c>
      <c r="AB64" s="602">
        <f t="shared" ca="1" si="105"/>
        <v>29886.032144715729</v>
      </c>
      <c r="AC64" s="602">
        <f t="shared" ca="1" si="105"/>
        <v>30687.194570042724</v>
      </c>
      <c r="AD64" s="602">
        <f t="shared" ca="1" si="105"/>
        <v>30687.194570042724</v>
      </c>
      <c r="AE64" s="602">
        <f t="shared" ca="1" si="105"/>
        <v>31500.297891766557</v>
      </c>
      <c r="AF64" s="602">
        <f t="shared" ca="1" si="106"/>
        <v>31500.297891766557</v>
      </c>
      <c r="AG64" s="602">
        <f t="shared" ca="1" si="107"/>
        <v>32325.215752307126</v>
      </c>
      <c r="AH64" s="602">
        <f t="shared" ca="1" si="108"/>
        <v>32881.659121055389</v>
      </c>
      <c r="AI64" s="602">
        <f t="shared" ca="1" si="109"/>
        <v>34295.209150044277</v>
      </c>
      <c r="AJ64" s="602">
        <f t="shared" ca="1" si="110"/>
        <v>34295.209150044277</v>
      </c>
      <c r="AK64" s="602">
        <f t="shared" ca="1" si="111"/>
        <v>35740.272825017972</v>
      </c>
      <c r="AL64" s="602">
        <f t="shared" ca="1" si="112"/>
        <v>35740.272825017972</v>
      </c>
      <c r="AM64" s="602">
        <f t="shared" ca="1" si="113"/>
        <v>37216.130731732024</v>
      </c>
      <c r="AN64" s="602">
        <f t="shared" ca="1" si="114"/>
        <v>37216.130731732024</v>
      </c>
      <c r="AO64" s="602">
        <f t="shared" ca="1" si="115"/>
        <v>38722.023692322662</v>
      </c>
      <c r="AP64" s="602">
        <f t="shared" ca="1" si="116"/>
        <v>38722.023692322662</v>
      </c>
      <c r="AQ64" s="602">
        <f t="shared" ca="1" si="117"/>
        <v>40257.15736338999</v>
      </c>
      <c r="AR64" s="602">
        <f t="shared" ca="1" si="118"/>
        <v>35448.772928771345</v>
      </c>
      <c r="AS64" s="602">
        <f t="shared" ca="1" si="119"/>
        <v>36918.531516652984</v>
      </c>
      <c r="AT64" s="602">
        <f t="shared" ca="1" si="120"/>
        <v>36918.531516652984</v>
      </c>
      <c r="AU64" s="602">
        <f t="shared" ca="1" si="121"/>
        <v>38418.479955411574</v>
      </c>
      <c r="AV64" s="602">
        <f t="shared" ca="1" si="122"/>
        <v>38418.479955411574</v>
      </c>
      <c r="AW64" s="602">
        <f t="shared" ca="1" si="123"/>
        <v>39947.830563756834</v>
      </c>
      <c r="AX64" s="602">
        <f t="shared" ca="1" si="124"/>
        <v>39947.830563756834</v>
      </c>
      <c r="AY64" s="602">
        <f t="shared" ca="1" si="125"/>
        <v>41505.764212283277</v>
      </c>
      <c r="AZ64" s="602">
        <f t="shared" ca="1" si="126"/>
        <v>41505.764212283277</v>
      </c>
      <c r="BA64" s="602">
        <f t="shared" ca="1" si="127"/>
        <v>43091.434978125537</v>
      </c>
      <c r="BB64" s="602">
        <f t="shared" ca="1" si="128"/>
        <v>31227.944341051854</v>
      </c>
      <c r="BC64" s="602">
        <f t="shared" ca="1" si="129"/>
        <v>32048.938490341483</v>
      </c>
      <c r="BD64" s="602">
        <f t="shared" ca="1" si="130"/>
        <v>32048.938490341483</v>
      </c>
      <c r="BE64" s="602">
        <f t="shared" ca="1" si="131"/>
        <v>32881.659121055403</v>
      </c>
      <c r="BF64" s="602">
        <f t="shared" ca="1" si="132"/>
        <v>32881.659121055403</v>
      </c>
      <c r="BG64" s="602">
        <f t="shared" ca="1" si="133"/>
        <v>33725.968653348842</v>
      </c>
      <c r="BH64" s="602">
        <f t="shared" ca="1" si="134"/>
        <v>33725.968653348842</v>
      </c>
      <c r="BI64" s="602">
        <f t="shared" ca="1" si="135"/>
        <v>34581.723205375456</v>
      </c>
      <c r="BJ64" s="602">
        <f t="shared" ca="1" si="136"/>
        <v>34581.723205375456</v>
      </c>
      <c r="BK64" s="602">
        <f t="shared" ca="1" si="137"/>
        <v>35448.772928771345</v>
      </c>
      <c r="BL64" s="602">
        <f t="shared" ca="1" si="138"/>
        <v>37965.371706914841</v>
      </c>
      <c r="BM64" s="602">
        <f t="shared" ca="1" si="139"/>
        <v>39485.986332175897</v>
      </c>
      <c r="BN64" s="602">
        <f t="shared" ca="1" si="140"/>
        <v>39485.986332175897</v>
      </c>
      <c r="BO64" s="602">
        <f t="shared" ca="1" si="141"/>
        <v>41035.432761276803</v>
      </c>
      <c r="BP64" s="602">
        <f t="shared" ca="1" si="142"/>
        <v>41035.432761276803</v>
      </c>
      <c r="BQ64" s="602">
        <f t="shared" ca="1" si="143"/>
        <v>42612.87262182722</v>
      </c>
      <c r="BR64" s="602">
        <f t="shared" ca="1" si="144"/>
        <v>42612.87262182722</v>
      </c>
      <c r="BS64" s="602">
        <f t="shared" ca="1" si="145"/>
        <v>44217.443988476909</v>
      </c>
      <c r="BT64" s="602">
        <f t="shared" ca="1" si="146"/>
        <v>44217.443988476909</v>
      </c>
      <c r="BU64" s="602">
        <f t="shared" ca="1" si="147"/>
        <v>45848.26595350603</v>
      </c>
      <c r="BV64" s="602">
        <f t="shared" ca="1" si="148"/>
        <v>40723.276804626068</v>
      </c>
      <c r="BW64" s="602">
        <f t="shared" ca="1" si="149"/>
        <v>42295.186245571516</v>
      </c>
      <c r="BX64" s="602">
        <f t="shared" ca="1" si="150"/>
        <v>42295.186245571516</v>
      </c>
      <c r="BY64" s="602">
        <f t="shared" ca="1" si="151"/>
        <v>43894.401241264459</v>
      </c>
      <c r="BZ64" s="602">
        <f t="shared" ca="1" si="152"/>
        <v>43894.401241264459</v>
      </c>
      <c r="CA64" s="602">
        <f t="shared" ca="1" si="153"/>
        <v>45520.044319311586</v>
      </c>
      <c r="CB64" s="602">
        <f t="shared" ca="1" si="154"/>
        <v>45520.044319311586</v>
      </c>
      <c r="CC64" s="602">
        <f t="shared" ca="1" si="155"/>
        <v>47171.222607457443</v>
      </c>
      <c r="CD64" s="602">
        <f t="shared" ca="1" si="156"/>
        <v>47171.222607457443</v>
      </c>
      <c r="CE64" s="602">
        <f t="shared" ca="1" si="157"/>
        <v>48847.032188247038</v>
      </c>
      <c r="CF64" s="602">
        <f t="shared" ca="1" si="44"/>
        <v>33725.968653348842</v>
      </c>
      <c r="CG64" s="602">
        <f t="shared" ca="1" si="45"/>
        <v>34581.723205375456</v>
      </c>
      <c r="CH64" s="602">
        <f t="shared" ca="1" si="46"/>
        <v>34581.723205375456</v>
      </c>
      <c r="CI64" s="602">
        <f t="shared" ca="1" si="47"/>
        <v>35448.772928771345</v>
      </c>
      <c r="CJ64" s="602">
        <f t="shared" ca="1" si="48"/>
        <v>35448.772928771345</v>
      </c>
      <c r="CK64" s="602">
        <f t="shared" ca="1" si="49"/>
        <v>36326.962352232811</v>
      </c>
      <c r="CL64" s="602">
        <f t="shared" ca="1" si="50"/>
        <v>36326.962352232811</v>
      </c>
      <c r="CM64" s="602">
        <f t="shared" ca="1" si="51"/>
        <v>37216.130731732024</v>
      </c>
      <c r="CN64" s="602">
        <f t="shared" ca="1" si="52"/>
        <v>37216.130731732024</v>
      </c>
      <c r="CO64" s="602">
        <f t="shared" ca="1" si="53"/>
        <v>38116.112405922795</v>
      </c>
      <c r="CP64" s="602">
        <f t="shared" ca="1" si="54"/>
        <v>41820.706884913423</v>
      </c>
      <c r="CQ64" s="602">
        <f t="shared" ca="1" si="55"/>
        <v>43411.82153165857</v>
      </c>
      <c r="CR64" s="602">
        <f t="shared" ca="1" si="56"/>
        <v>43411.82153165857</v>
      </c>
      <c r="CS64" s="602">
        <f t="shared" ca="1" si="57"/>
        <v>45029.629321440458</v>
      </c>
      <c r="CT64" s="602">
        <f t="shared" ca="1" si="58"/>
        <v>45029.629321440458</v>
      </c>
      <c r="CU64" s="602">
        <f t="shared" ca="1" si="59"/>
        <v>46673.241537911395</v>
      </c>
      <c r="CV64" s="602">
        <f t="shared" ca="1" si="60"/>
        <v>46673.241537911395</v>
      </c>
      <c r="CW64" s="602">
        <f t="shared" ca="1" si="61"/>
        <v>48341.757129331025</v>
      </c>
      <c r="CX64" s="602">
        <f t="shared" ca="1" si="62"/>
        <v>48341.757129331025</v>
      </c>
      <c r="CY64" s="602">
        <f t="shared" ca="1" si="63"/>
        <v>50034.266948932476</v>
      </c>
      <c r="CZ64" s="602">
        <f t="shared" ca="1" si="64"/>
        <v>44703.97476535022</v>
      </c>
      <c r="DA64" s="602">
        <f t="shared" ca="1" si="65"/>
        <v>46342.497848049643</v>
      </c>
      <c r="DB64" s="602">
        <f t="shared" ca="1" si="66"/>
        <v>46342.497848049643</v>
      </c>
      <c r="DC64" s="602">
        <f t="shared" ca="1" si="67"/>
        <v>48006.105296803609</v>
      </c>
      <c r="DD64" s="602">
        <f t="shared" ca="1" si="68"/>
        <v>48006.105296803609</v>
      </c>
      <c r="DE64" s="602">
        <f t="shared" ca="1" si="69"/>
        <v>49693.889253268258</v>
      </c>
      <c r="DF64" s="602">
        <f t="shared" ca="1" si="70"/>
        <v>49693.889253268258</v>
      </c>
      <c r="DG64" s="602">
        <f t="shared" ca="1" si="71"/>
        <v>51404.937022019112</v>
      </c>
      <c r="DH64" s="602">
        <f t="shared" ca="1" si="72"/>
        <v>51404.937022019112</v>
      </c>
      <c r="DI64" s="602">
        <f t="shared" ca="1" si="73"/>
        <v>53138.334953305806</v>
      </c>
      <c r="DJ64" s="602">
        <f t="shared" ca="1" si="74"/>
        <v>36918.531516652984</v>
      </c>
      <c r="DK64" s="602">
        <f t="shared" ca="1" si="75"/>
        <v>37814.927454885583</v>
      </c>
      <c r="DL64" s="602">
        <f t="shared" ca="1" si="76"/>
        <v>37814.927454885583</v>
      </c>
      <c r="DM64" s="602">
        <f t="shared" ca="1" si="77"/>
        <v>38722.023692322662</v>
      </c>
      <c r="DN64" s="602">
        <f t="shared" ca="1" si="78"/>
        <v>38722.023692322662</v>
      </c>
      <c r="DO64" s="602">
        <f t="shared" ca="1" si="79"/>
        <v>39639.647171455297</v>
      </c>
      <c r="DP64" s="602">
        <f t="shared" ca="1" si="80"/>
        <v>39639.647171455297</v>
      </c>
      <c r="DQ64" s="602">
        <f t="shared" ca="1" si="81"/>
        <v>40567.620879791648</v>
      </c>
      <c r="DR64" s="602">
        <f t="shared" ca="1" si="82"/>
        <v>40567.620879791648</v>
      </c>
      <c r="DS64" s="602">
        <f t="shared" ca="1" si="83"/>
        <v>41505.764212283284</v>
      </c>
      <c r="DT64" s="602">
        <f t="shared" ca="1" si="84"/>
        <v>47504.443092169378</v>
      </c>
      <c r="DU64" s="602">
        <f t="shared" ca="1" si="85"/>
        <v>49185.069786291635</v>
      </c>
      <c r="DV64" s="602">
        <f t="shared" ca="1" si="86"/>
        <v>49185.069786291635</v>
      </c>
      <c r="DW64" s="602">
        <f t="shared" ca="1" si="87"/>
        <v>50889.234373908213</v>
      </c>
      <c r="DX64" s="602">
        <f t="shared" ca="1" si="88"/>
        <v>50889.234373908213</v>
      </c>
      <c r="DY64" s="602">
        <f t="shared" ca="1" si="89"/>
        <v>52616.023097239588</v>
      </c>
      <c r="DZ64" s="602">
        <f t="shared" ca="1" si="90"/>
        <v>52616.023097239588</v>
      </c>
      <c r="EA64" s="602">
        <f t="shared" ca="1" si="91"/>
        <v>54364.523825868084</v>
      </c>
      <c r="EB64" s="602">
        <f t="shared" ca="1" si="92"/>
        <v>54364.523825868084</v>
      </c>
      <c r="EC64" s="602">
        <f t="shared" ca="1" si="93"/>
        <v>56133.829536555211</v>
      </c>
      <c r="ED64" s="602">
        <f t="shared" ca="1" si="94"/>
        <v>50546.562285820124</v>
      </c>
      <c r="EE64" s="602">
        <f t="shared" ca="1" si="95"/>
        <v>52268.899256216449</v>
      </c>
      <c r="EF64" s="602">
        <f t="shared" ca="1" si="96"/>
        <v>52268.899256216449</v>
      </c>
      <c r="EG64" s="602">
        <f t="shared" ca="1" si="97"/>
        <v>54013.130357142247</v>
      </c>
      <c r="EH64" s="602">
        <f t="shared" ca="1" si="98"/>
        <v>54013.130357142247</v>
      </c>
      <c r="EI64" s="602">
        <f t="shared" ca="1" si="99"/>
        <v>55778.34727772788</v>
      </c>
      <c r="EJ64" s="602">
        <f t="shared" ca="1" si="100"/>
        <v>55778.34727772788</v>
      </c>
      <c r="EK64" s="602">
        <f t="shared" ca="1" si="101"/>
        <v>57563.649413299725</v>
      </c>
      <c r="EL64" s="602">
        <f t="shared" ca="1" si="102"/>
        <v>57563.649413299725</v>
      </c>
      <c r="EM64" s="602">
        <f t="shared" ca="1" si="103"/>
        <v>59368.146874517734</v>
      </c>
    </row>
    <row r="65" spans="1:143" ht="14.25" x14ac:dyDescent="0.2">
      <c r="C65" s="26"/>
      <c r="D65" s="20"/>
      <c r="E65" s="20"/>
      <c r="G65" s="28"/>
      <c r="H65" s="28"/>
      <c r="I65" s="15" t="str">
        <f t="shared" si="162"/>
        <v>Jó, L2 ügyletminősítés esetén</v>
      </c>
      <c r="J65" s="372"/>
      <c r="K65" s="372"/>
      <c r="L65" s="372"/>
      <c r="M65" s="1030" t="s">
        <v>589</v>
      </c>
      <c r="N65" s="1030" t="s">
        <v>589</v>
      </c>
      <c r="O65" s="1031">
        <f>$E$45+0.025+$E$43</f>
        <v>7.3899999999999993E-2</v>
      </c>
      <c r="P65" s="1032">
        <f t="shared" ca="1" si="159"/>
        <v>7.3741747394104884E-2</v>
      </c>
      <c r="Q65" s="1033">
        <f t="shared" ca="1" si="160"/>
        <v>8.0360131786667122E-2</v>
      </c>
      <c r="R65" s="1034">
        <f t="shared" ca="1" si="161"/>
        <v>8.0738912026214082E-2</v>
      </c>
      <c r="S65" s="69"/>
      <c r="T65" s="338"/>
      <c r="W65" s="597">
        <f t="shared" si="40"/>
        <v>22</v>
      </c>
      <c r="X65" s="602">
        <f t="shared" ca="1" si="104"/>
        <v>28319.999389992863</v>
      </c>
      <c r="Y65" s="602">
        <f t="shared" ca="1" si="104"/>
        <v>29096.929827342388</v>
      </c>
      <c r="Z65" s="602">
        <f t="shared" ca="1" si="104"/>
        <v>29096.929827342388</v>
      </c>
      <c r="AA65" s="602">
        <f t="shared" ca="1" si="104"/>
        <v>29886.032144715729</v>
      </c>
      <c r="AB65" s="602">
        <f t="shared" ca="1" si="105"/>
        <v>29886.032144715729</v>
      </c>
      <c r="AC65" s="602">
        <f t="shared" ca="1" si="105"/>
        <v>30687.194570042724</v>
      </c>
      <c r="AD65" s="602">
        <f t="shared" ca="1" si="105"/>
        <v>30687.194570042724</v>
      </c>
      <c r="AE65" s="602">
        <f t="shared" ca="1" si="105"/>
        <v>31500.297891766557</v>
      </c>
      <c r="AF65" s="602">
        <f t="shared" ca="1" si="106"/>
        <v>31500.297891766557</v>
      </c>
      <c r="AG65" s="602">
        <f t="shared" ca="1" si="107"/>
        <v>32325.215752307126</v>
      </c>
      <c r="AH65" s="602">
        <f t="shared" ca="1" si="108"/>
        <v>32881.659121055389</v>
      </c>
      <c r="AI65" s="602">
        <f t="shared" ca="1" si="109"/>
        <v>34295.209150044277</v>
      </c>
      <c r="AJ65" s="602">
        <f t="shared" ca="1" si="110"/>
        <v>34295.209150044277</v>
      </c>
      <c r="AK65" s="602">
        <f t="shared" ca="1" si="111"/>
        <v>35740.272825017972</v>
      </c>
      <c r="AL65" s="602">
        <f t="shared" ca="1" si="112"/>
        <v>35740.272825017972</v>
      </c>
      <c r="AM65" s="602">
        <f t="shared" ca="1" si="113"/>
        <v>37216.130731732024</v>
      </c>
      <c r="AN65" s="602">
        <f t="shared" ca="1" si="114"/>
        <v>37216.130731732024</v>
      </c>
      <c r="AO65" s="602">
        <f t="shared" ca="1" si="115"/>
        <v>38722.023692322662</v>
      </c>
      <c r="AP65" s="602">
        <f t="shared" ca="1" si="116"/>
        <v>38722.023692322662</v>
      </c>
      <c r="AQ65" s="602">
        <f t="shared" ca="1" si="117"/>
        <v>40257.15736338999</v>
      </c>
      <c r="AR65" s="602">
        <f t="shared" ca="1" si="118"/>
        <v>35448.772928771345</v>
      </c>
      <c r="AS65" s="602">
        <f t="shared" ca="1" si="119"/>
        <v>36918.531516652984</v>
      </c>
      <c r="AT65" s="602">
        <f t="shared" ca="1" si="120"/>
        <v>36918.531516652984</v>
      </c>
      <c r="AU65" s="602">
        <f t="shared" ca="1" si="121"/>
        <v>38418.479955411574</v>
      </c>
      <c r="AV65" s="602">
        <f t="shared" ca="1" si="122"/>
        <v>38418.479955411574</v>
      </c>
      <c r="AW65" s="602">
        <f t="shared" ca="1" si="123"/>
        <v>39947.830563756834</v>
      </c>
      <c r="AX65" s="602">
        <f t="shared" ca="1" si="124"/>
        <v>39947.830563756834</v>
      </c>
      <c r="AY65" s="602">
        <f t="shared" ca="1" si="125"/>
        <v>41505.764212283277</v>
      </c>
      <c r="AZ65" s="602">
        <f t="shared" ca="1" si="126"/>
        <v>41505.764212283277</v>
      </c>
      <c r="BA65" s="602">
        <f t="shared" ca="1" si="127"/>
        <v>43091.434978125537</v>
      </c>
      <c r="BB65" s="602">
        <f t="shared" ca="1" si="128"/>
        <v>31227.944341051854</v>
      </c>
      <c r="BC65" s="602">
        <f t="shared" ca="1" si="129"/>
        <v>32048.938490341483</v>
      </c>
      <c r="BD65" s="602">
        <f t="shared" ca="1" si="130"/>
        <v>32048.938490341483</v>
      </c>
      <c r="BE65" s="602">
        <f t="shared" ca="1" si="131"/>
        <v>32881.659121055403</v>
      </c>
      <c r="BF65" s="602">
        <f t="shared" ca="1" si="132"/>
        <v>32881.659121055403</v>
      </c>
      <c r="BG65" s="602">
        <f t="shared" ca="1" si="133"/>
        <v>33725.968653348842</v>
      </c>
      <c r="BH65" s="602">
        <f t="shared" ca="1" si="134"/>
        <v>33725.968653348842</v>
      </c>
      <c r="BI65" s="602">
        <f t="shared" ca="1" si="135"/>
        <v>34581.723205375456</v>
      </c>
      <c r="BJ65" s="602">
        <f t="shared" ca="1" si="136"/>
        <v>34581.723205375456</v>
      </c>
      <c r="BK65" s="602">
        <f t="shared" ca="1" si="137"/>
        <v>35448.772928771345</v>
      </c>
      <c r="BL65" s="602">
        <f t="shared" ca="1" si="138"/>
        <v>37965.371706914841</v>
      </c>
      <c r="BM65" s="602">
        <f t="shared" ca="1" si="139"/>
        <v>39485.986332175897</v>
      </c>
      <c r="BN65" s="602">
        <f t="shared" ca="1" si="140"/>
        <v>39485.986332175897</v>
      </c>
      <c r="BO65" s="602">
        <f t="shared" ca="1" si="141"/>
        <v>41035.432761276803</v>
      </c>
      <c r="BP65" s="602">
        <f t="shared" ca="1" si="142"/>
        <v>41035.432761276803</v>
      </c>
      <c r="BQ65" s="602">
        <f t="shared" ca="1" si="143"/>
        <v>42612.87262182722</v>
      </c>
      <c r="BR65" s="602">
        <f t="shared" ca="1" si="144"/>
        <v>42612.87262182722</v>
      </c>
      <c r="BS65" s="602">
        <f t="shared" ca="1" si="145"/>
        <v>44217.443988476909</v>
      </c>
      <c r="BT65" s="602">
        <f t="shared" ca="1" si="146"/>
        <v>44217.443988476909</v>
      </c>
      <c r="BU65" s="602">
        <f t="shared" ca="1" si="147"/>
        <v>45848.26595350603</v>
      </c>
      <c r="BV65" s="602">
        <f t="shared" ca="1" si="148"/>
        <v>40723.276804626068</v>
      </c>
      <c r="BW65" s="602">
        <f t="shared" ca="1" si="149"/>
        <v>42295.186245571516</v>
      </c>
      <c r="BX65" s="602">
        <f t="shared" ca="1" si="150"/>
        <v>42295.186245571516</v>
      </c>
      <c r="BY65" s="602">
        <f t="shared" ca="1" si="151"/>
        <v>43894.401241264459</v>
      </c>
      <c r="BZ65" s="602">
        <f t="shared" ca="1" si="152"/>
        <v>43894.401241264459</v>
      </c>
      <c r="CA65" s="602">
        <f t="shared" ca="1" si="153"/>
        <v>45520.044319311586</v>
      </c>
      <c r="CB65" s="602">
        <f t="shared" ca="1" si="154"/>
        <v>45520.044319311586</v>
      </c>
      <c r="CC65" s="602">
        <f t="shared" ca="1" si="155"/>
        <v>47171.222607457443</v>
      </c>
      <c r="CD65" s="602">
        <f t="shared" ca="1" si="156"/>
        <v>47171.222607457443</v>
      </c>
      <c r="CE65" s="602">
        <f t="shared" ca="1" si="157"/>
        <v>48847.032188247038</v>
      </c>
      <c r="CF65" s="602">
        <f t="shared" ca="1" si="44"/>
        <v>33725.968653348842</v>
      </c>
      <c r="CG65" s="602">
        <f t="shared" ca="1" si="45"/>
        <v>34581.723205375456</v>
      </c>
      <c r="CH65" s="602">
        <f t="shared" ca="1" si="46"/>
        <v>34581.723205375456</v>
      </c>
      <c r="CI65" s="602">
        <f t="shared" ca="1" si="47"/>
        <v>35448.772928771345</v>
      </c>
      <c r="CJ65" s="602">
        <f t="shared" ca="1" si="48"/>
        <v>35448.772928771345</v>
      </c>
      <c r="CK65" s="602">
        <f t="shared" ca="1" si="49"/>
        <v>36326.962352232811</v>
      </c>
      <c r="CL65" s="602">
        <f t="shared" ca="1" si="50"/>
        <v>36326.962352232811</v>
      </c>
      <c r="CM65" s="602">
        <f t="shared" ca="1" si="51"/>
        <v>37216.130731732024</v>
      </c>
      <c r="CN65" s="602">
        <f t="shared" ca="1" si="52"/>
        <v>37216.130731732024</v>
      </c>
      <c r="CO65" s="602">
        <f t="shared" ca="1" si="53"/>
        <v>38116.112405922795</v>
      </c>
      <c r="CP65" s="602">
        <f t="shared" ca="1" si="54"/>
        <v>41820.706884913423</v>
      </c>
      <c r="CQ65" s="602">
        <f t="shared" ca="1" si="55"/>
        <v>43411.82153165857</v>
      </c>
      <c r="CR65" s="602">
        <f t="shared" ca="1" si="56"/>
        <v>43411.82153165857</v>
      </c>
      <c r="CS65" s="602">
        <f t="shared" ca="1" si="57"/>
        <v>45029.629321440458</v>
      </c>
      <c r="CT65" s="602">
        <f t="shared" ca="1" si="58"/>
        <v>45029.629321440458</v>
      </c>
      <c r="CU65" s="602">
        <f t="shared" ca="1" si="59"/>
        <v>46673.241537911395</v>
      </c>
      <c r="CV65" s="602">
        <f t="shared" ca="1" si="60"/>
        <v>46673.241537911395</v>
      </c>
      <c r="CW65" s="602">
        <f t="shared" ca="1" si="61"/>
        <v>48341.757129331025</v>
      </c>
      <c r="CX65" s="602">
        <f t="shared" ca="1" si="62"/>
        <v>48341.757129331025</v>
      </c>
      <c r="CY65" s="602">
        <f t="shared" ca="1" si="63"/>
        <v>50034.266948932476</v>
      </c>
      <c r="CZ65" s="602">
        <f t="shared" ca="1" si="64"/>
        <v>44703.97476535022</v>
      </c>
      <c r="DA65" s="602">
        <f t="shared" ca="1" si="65"/>
        <v>46342.497848049643</v>
      </c>
      <c r="DB65" s="602">
        <f t="shared" ca="1" si="66"/>
        <v>46342.497848049643</v>
      </c>
      <c r="DC65" s="602">
        <f t="shared" ca="1" si="67"/>
        <v>48006.105296803609</v>
      </c>
      <c r="DD65" s="602">
        <f t="shared" ca="1" si="68"/>
        <v>48006.105296803609</v>
      </c>
      <c r="DE65" s="602">
        <f t="shared" ca="1" si="69"/>
        <v>49693.889253268258</v>
      </c>
      <c r="DF65" s="602">
        <f t="shared" ca="1" si="70"/>
        <v>49693.889253268258</v>
      </c>
      <c r="DG65" s="602">
        <f t="shared" ca="1" si="71"/>
        <v>51404.937022019112</v>
      </c>
      <c r="DH65" s="602">
        <f t="shared" ca="1" si="72"/>
        <v>51404.937022019112</v>
      </c>
      <c r="DI65" s="602">
        <f t="shared" ca="1" si="73"/>
        <v>53138.334953305806</v>
      </c>
      <c r="DJ65" s="602">
        <f t="shared" ca="1" si="74"/>
        <v>36918.531516652984</v>
      </c>
      <c r="DK65" s="602">
        <f t="shared" ca="1" si="75"/>
        <v>37814.927454885583</v>
      </c>
      <c r="DL65" s="602">
        <f t="shared" ca="1" si="76"/>
        <v>37814.927454885583</v>
      </c>
      <c r="DM65" s="602">
        <f t="shared" ca="1" si="77"/>
        <v>38722.023692322662</v>
      </c>
      <c r="DN65" s="602">
        <f t="shared" ca="1" si="78"/>
        <v>38722.023692322662</v>
      </c>
      <c r="DO65" s="602">
        <f t="shared" ca="1" si="79"/>
        <v>39639.647171455297</v>
      </c>
      <c r="DP65" s="602">
        <f t="shared" ca="1" si="80"/>
        <v>39639.647171455297</v>
      </c>
      <c r="DQ65" s="602">
        <f t="shared" ca="1" si="81"/>
        <v>40567.620879791648</v>
      </c>
      <c r="DR65" s="602">
        <f t="shared" ca="1" si="82"/>
        <v>40567.620879791648</v>
      </c>
      <c r="DS65" s="602">
        <f t="shared" ca="1" si="83"/>
        <v>41505.764212283284</v>
      </c>
      <c r="DT65" s="602">
        <f t="shared" ca="1" si="84"/>
        <v>47504.443092169378</v>
      </c>
      <c r="DU65" s="602">
        <f t="shared" ca="1" si="85"/>
        <v>49185.069786291635</v>
      </c>
      <c r="DV65" s="602">
        <f t="shared" ca="1" si="86"/>
        <v>49185.069786291635</v>
      </c>
      <c r="DW65" s="602">
        <f t="shared" ca="1" si="87"/>
        <v>50889.234373908213</v>
      </c>
      <c r="DX65" s="602">
        <f t="shared" ca="1" si="88"/>
        <v>50889.234373908213</v>
      </c>
      <c r="DY65" s="602">
        <f t="shared" ca="1" si="89"/>
        <v>52616.023097239588</v>
      </c>
      <c r="DZ65" s="602">
        <f t="shared" ca="1" si="90"/>
        <v>52616.023097239588</v>
      </c>
      <c r="EA65" s="602">
        <f t="shared" ca="1" si="91"/>
        <v>54364.523825868084</v>
      </c>
      <c r="EB65" s="602">
        <f t="shared" ca="1" si="92"/>
        <v>54364.523825868084</v>
      </c>
      <c r="EC65" s="602">
        <f t="shared" ca="1" si="93"/>
        <v>56133.829536555211</v>
      </c>
      <c r="ED65" s="602">
        <f t="shared" ca="1" si="94"/>
        <v>50546.562285820124</v>
      </c>
      <c r="EE65" s="602">
        <f t="shared" ca="1" si="95"/>
        <v>52268.899256216449</v>
      </c>
      <c r="EF65" s="602">
        <f t="shared" ca="1" si="96"/>
        <v>52268.899256216449</v>
      </c>
      <c r="EG65" s="602">
        <f t="shared" ca="1" si="97"/>
        <v>54013.130357142247</v>
      </c>
      <c r="EH65" s="602">
        <f t="shared" ca="1" si="98"/>
        <v>54013.130357142247</v>
      </c>
      <c r="EI65" s="602">
        <f t="shared" ca="1" si="99"/>
        <v>55778.34727772788</v>
      </c>
      <c r="EJ65" s="602">
        <f t="shared" ca="1" si="100"/>
        <v>55778.34727772788</v>
      </c>
      <c r="EK65" s="602">
        <f t="shared" ca="1" si="101"/>
        <v>57563.649413299725</v>
      </c>
      <c r="EL65" s="602">
        <f t="shared" ca="1" si="102"/>
        <v>57563.649413299725</v>
      </c>
      <c r="EM65" s="602">
        <f t="shared" ca="1" si="103"/>
        <v>59368.146874517734</v>
      </c>
    </row>
    <row r="66" spans="1:143" ht="14.25" x14ac:dyDescent="0.2">
      <c r="C66" s="26"/>
      <c r="D66" s="20"/>
      <c r="E66" s="20"/>
      <c r="G66" s="28"/>
      <c r="H66" s="28"/>
      <c r="I66" s="17"/>
      <c r="J66" s="586"/>
      <c r="K66" s="586"/>
      <c r="L66" s="586"/>
      <c r="M66" s="587"/>
      <c r="N66" s="587"/>
      <c r="O66" s="883"/>
      <c r="P66" s="882"/>
      <c r="Q66" s="881"/>
      <c r="R66" s="880"/>
      <c r="S66" s="69"/>
      <c r="T66" s="338"/>
      <c r="W66" s="597">
        <f t="shared" si="40"/>
        <v>23</v>
      </c>
      <c r="X66" s="602">
        <f t="shared" ca="1" si="104"/>
        <v>28319.999389992863</v>
      </c>
      <c r="Y66" s="602">
        <f t="shared" ca="1" si="104"/>
        <v>29096.929827342388</v>
      </c>
      <c r="Z66" s="602">
        <f t="shared" ca="1" si="104"/>
        <v>29096.929827342388</v>
      </c>
      <c r="AA66" s="602">
        <f t="shared" ca="1" si="104"/>
        <v>29886.032144715729</v>
      </c>
      <c r="AB66" s="602">
        <f t="shared" ca="1" si="105"/>
        <v>29886.032144715729</v>
      </c>
      <c r="AC66" s="602">
        <f t="shared" ca="1" si="105"/>
        <v>30687.194570042724</v>
      </c>
      <c r="AD66" s="602">
        <f t="shared" ca="1" si="105"/>
        <v>30687.194570042724</v>
      </c>
      <c r="AE66" s="602">
        <f t="shared" ca="1" si="105"/>
        <v>31500.297891766557</v>
      </c>
      <c r="AF66" s="602">
        <f t="shared" ca="1" si="106"/>
        <v>31500.297891766557</v>
      </c>
      <c r="AG66" s="602">
        <f t="shared" ca="1" si="107"/>
        <v>32325.215752307126</v>
      </c>
      <c r="AH66" s="602">
        <f t="shared" ca="1" si="108"/>
        <v>32881.659121055389</v>
      </c>
      <c r="AI66" s="602">
        <f t="shared" ca="1" si="109"/>
        <v>34295.209150044277</v>
      </c>
      <c r="AJ66" s="602">
        <f t="shared" ca="1" si="110"/>
        <v>34295.209150044277</v>
      </c>
      <c r="AK66" s="602">
        <f t="shared" ca="1" si="111"/>
        <v>35740.272825017972</v>
      </c>
      <c r="AL66" s="602">
        <f t="shared" ca="1" si="112"/>
        <v>35740.272825017972</v>
      </c>
      <c r="AM66" s="602">
        <f t="shared" ca="1" si="113"/>
        <v>37216.130731732024</v>
      </c>
      <c r="AN66" s="602">
        <f t="shared" ca="1" si="114"/>
        <v>37216.130731732024</v>
      </c>
      <c r="AO66" s="602">
        <f t="shared" ca="1" si="115"/>
        <v>38722.023692322662</v>
      </c>
      <c r="AP66" s="602">
        <f t="shared" ca="1" si="116"/>
        <v>38722.023692322662</v>
      </c>
      <c r="AQ66" s="602">
        <f t="shared" ca="1" si="117"/>
        <v>40257.15736338999</v>
      </c>
      <c r="AR66" s="602">
        <f t="shared" ca="1" si="118"/>
        <v>35448.772928771345</v>
      </c>
      <c r="AS66" s="602">
        <f t="shared" ca="1" si="119"/>
        <v>36918.531516652984</v>
      </c>
      <c r="AT66" s="602">
        <f t="shared" ca="1" si="120"/>
        <v>36918.531516652984</v>
      </c>
      <c r="AU66" s="602">
        <f t="shared" ca="1" si="121"/>
        <v>38418.479955411574</v>
      </c>
      <c r="AV66" s="602">
        <f t="shared" ca="1" si="122"/>
        <v>38418.479955411574</v>
      </c>
      <c r="AW66" s="602">
        <f t="shared" ca="1" si="123"/>
        <v>39947.830563756834</v>
      </c>
      <c r="AX66" s="602">
        <f t="shared" ca="1" si="124"/>
        <v>39947.830563756834</v>
      </c>
      <c r="AY66" s="602">
        <f t="shared" ca="1" si="125"/>
        <v>41505.764212283277</v>
      </c>
      <c r="AZ66" s="602">
        <f t="shared" ca="1" si="126"/>
        <v>41505.764212283277</v>
      </c>
      <c r="BA66" s="602">
        <f t="shared" ca="1" si="127"/>
        <v>43091.434978125537</v>
      </c>
      <c r="BB66" s="602">
        <f t="shared" ca="1" si="128"/>
        <v>31227.944341051854</v>
      </c>
      <c r="BC66" s="602">
        <f t="shared" ca="1" si="129"/>
        <v>32048.938490341483</v>
      </c>
      <c r="BD66" s="602">
        <f t="shared" ca="1" si="130"/>
        <v>32048.938490341483</v>
      </c>
      <c r="BE66" s="602">
        <f t="shared" ca="1" si="131"/>
        <v>32881.659121055403</v>
      </c>
      <c r="BF66" s="602">
        <f t="shared" ca="1" si="132"/>
        <v>32881.659121055403</v>
      </c>
      <c r="BG66" s="602">
        <f t="shared" ca="1" si="133"/>
        <v>33725.968653348842</v>
      </c>
      <c r="BH66" s="602">
        <f t="shared" ca="1" si="134"/>
        <v>33725.968653348842</v>
      </c>
      <c r="BI66" s="602">
        <f t="shared" ca="1" si="135"/>
        <v>34581.723205375456</v>
      </c>
      <c r="BJ66" s="602">
        <f t="shared" ca="1" si="136"/>
        <v>34581.723205375456</v>
      </c>
      <c r="BK66" s="602">
        <f t="shared" ca="1" si="137"/>
        <v>35448.772928771345</v>
      </c>
      <c r="BL66" s="602">
        <f t="shared" ca="1" si="138"/>
        <v>37965.371706914841</v>
      </c>
      <c r="BM66" s="602">
        <f t="shared" ca="1" si="139"/>
        <v>39485.986332175897</v>
      </c>
      <c r="BN66" s="602">
        <f t="shared" ca="1" si="140"/>
        <v>39485.986332175897</v>
      </c>
      <c r="BO66" s="602">
        <f t="shared" ca="1" si="141"/>
        <v>41035.432761276803</v>
      </c>
      <c r="BP66" s="602">
        <f t="shared" ca="1" si="142"/>
        <v>41035.432761276803</v>
      </c>
      <c r="BQ66" s="602">
        <f t="shared" ca="1" si="143"/>
        <v>42612.87262182722</v>
      </c>
      <c r="BR66" s="602">
        <f t="shared" ca="1" si="144"/>
        <v>42612.87262182722</v>
      </c>
      <c r="BS66" s="602">
        <f t="shared" ca="1" si="145"/>
        <v>44217.443988476909</v>
      </c>
      <c r="BT66" s="602">
        <f t="shared" ca="1" si="146"/>
        <v>44217.443988476909</v>
      </c>
      <c r="BU66" s="602">
        <f t="shared" ca="1" si="147"/>
        <v>45848.26595350603</v>
      </c>
      <c r="BV66" s="602">
        <f t="shared" ca="1" si="148"/>
        <v>40723.276804626068</v>
      </c>
      <c r="BW66" s="602">
        <f t="shared" ca="1" si="149"/>
        <v>42295.186245571516</v>
      </c>
      <c r="BX66" s="602">
        <f t="shared" ca="1" si="150"/>
        <v>42295.186245571516</v>
      </c>
      <c r="BY66" s="602">
        <f t="shared" ca="1" si="151"/>
        <v>43894.401241264459</v>
      </c>
      <c r="BZ66" s="602">
        <f t="shared" ca="1" si="152"/>
        <v>43894.401241264459</v>
      </c>
      <c r="CA66" s="602">
        <f t="shared" ca="1" si="153"/>
        <v>45520.044319311586</v>
      </c>
      <c r="CB66" s="602">
        <f t="shared" ca="1" si="154"/>
        <v>45520.044319311586</v>
      </c>
      <c r="CC66" s="602">
        <f t="shared" ca="1" si="155"/>
        <v>47171.222607457443</v>
      </c>
      <c r="CD66" s="602">
        <f t="shared" ca="1" si="156"/>
        <v>47171.222607457443</v>
      </c>
      <c r="CE66" s="602">
        <f t="shared" ca="1" si="157"/>
        <v>48847.032188247038</v>
      </c>
      <c r="CF66" s="602">
        <f t="shared" ca="1" si="44"/>
        <v>33725.968653348842</v>
      </c>
      <c r="CG66" s="602">
        <f t="shared" ca="1" si="45"/>
        <v>34581.723205375456</v>
      </c>
      <c r="CH66" s="602">
        <f t="shared" ca="1" si="46"/>
        <v>34581.723205375456</v>
      </c>
      <c r="CI66" s="602">
        <f t="shared" ca="1" si="47"/>
        <v>35448.772928771345</v>
      </c>
      <c r="CJ66" s="602">
        <f t="shared" ca="1" si="48"/>
        <v>35448.772928771345</v>
      </c>
      <c r="CK66" s="602">
        <f t="shared" ca="1" si="49"/>
        <v>36326.962352232811</v>
      </c>
      <c r="CL66" s="602">
        <f t="shared" ca="1" si="50"/>
        <v>36326.962352232811</v>
      </c>
      <c r="CM66" s="602">
        <f t="shared" ca="1" si="51"/>
        <v>37216.130731732024</v>
      </c>
      <c r="CN66" s="602">
        <f t="shared" ca="1" si="52"/>
        <v>37216.130731732024</v>
      </c>
      <c r="CO66" s="602">
        <f t="shared" ca="1" si="53"/>
        <v>38116.112405922795</v>
      </c>
      <c r="CP66" s="602">
        <f t="shared" ca="1" si="54"/>
        <v>41820.706884913423</v>
      </c>
      <c r="CQ66" s="602">
        <f t="shared" ca="1" si="55"/>
        <v>43411.82153165857</v>
      </c>
      <c r="CR66" s="602">
        <f t="shared" ca="1" si="56"/>
        <v>43411.82153165857</v>
      </c>
      <c r="CS66" s="602">
        <f t="shared" ca="1" si="57"/>
        <v>45029.629321440458</v>
      </c>
      <c r="CT66" s="602">
        <f t="shared" ca="1" si="58"/>
        <v>45029.629321440458</v>
      </c>
      <c r="CU66" s="602">
        <f t="shared" ca="1" si="59"/>
        <v>46673.241537911395</v>
      </c>
      <c r="CV66" s="602">
        <f t="shared" ca="1" si="60"/>
        <v>46673.241537911395</v>
      </c>
      <c r="CW66" s="602">
        <f t="shared" ca="1" si="61"/>
        <v>48341.757129331025</v>
      </c>
      <c r="CX66" s="602">
        <f t="shared" ca="1" si="62"/>
        <v>48341.757129331025</v>
      </c>
      <c r="CY66" s="602">
        <f t="shared" ca="1" si="63"/>
        <v>50034.266948932476</v>
      </c>
      <c r="CZ66" s="602">
        <f t="shared" ca="1" si="64"/>
        <v>44703.97476535022</v>
      </c>
      <c r="DA66" s="602">
        <f t="shared" ca="1" si="65"/>
        <v>46342.497848049643</v>
      </c>
      <c r="DB66" s="602">
        <f t="shared" ca="1" si="66"/>
        <v>46342.497848049643</v>
      </c>
      <c r="DC66" s="602">
        <f t="shared" ca="1" si="67"/>
        <v>48006.105296803609</v>
      </c>
      <c r="DD66" s="602">
        <f t="shared" ca="1" si="68"/>
        <v>48006.105296803609</v>
      </c>
      <c r="DE66" s="602">
        <f t="shared" ca="1" si="69"/>
        <v>49693.889253268258</v>
      </c>
      <c r="DF66" s="602">
        <f t="shared" ca="1" si="70"/>
        <v>49693.889253268258</v>
      </c>
      <c r="DG66" s="602">
        <f t="shared" ca="1" si="71"/>
        <v>51404.937022019112</v>
      </c>
      <c r="DH66" s="602">
        <f t="shared" ca="1" si="72"/>
        <v>51404.937022019112</v>
      </c>
      <c r="DI66" s="602">
        <f t="shared" ca="1" si="73"/>
        <v>53138.334953305806</v>
      </c>
      <c r="DJ66" s="602">
        <f t="shared" ca="1" si="74"/>
        <v>36918.531516652984</v>
      </c>
      <c r="DK66" s="602">
        <f t="shared" ca="1" si="75"/>
        <v>37814.927454885583</v>
      </c>
      <c r="DL66" s="602">
        <f t="shared" ca="1" si="76"/>
        <v>37814.927454885583</v>
      </c>
      <c r="DM66" s="602">
        <f t="shared" ca="1" si="77"/>
        <v>38722.023692322662</v>
      </c>
      <c r="DN66" s="602">
        <f t="shared" ca="1" si="78"/>
        <v>38722.023692322662</v>
      </c>
      <c r="DO66" s="602">
        <f t="shared" ca="1" si="79"/>
        <v>39639.647171455297</v>
      </c>
      <c r="DP66" s="602">
        <f t="shared" ca="1" si="80"/>
        <v>39639.647171455297</v>
      </c>
      <c r="DQ66" s="602">
        <f t="shared" ca="1" si="81"/>
        <v>40567.620879791648</v>
      </c>
      <c r="DR66" s="602">
        <f t="shared" ca="1" si="82"/>
        <v>40567.620879791648</v>
      </c>
      <c r="DS66" s="602">
        <f t="shared" ca="1" si="83"/>
        <v>41505.764212283284</v>
      </c>
      <c r="DT66" s="602">
        <f t="shared" ca="1" si="84"/>
        <v>47504.443092169378</v>
      </c>
      <c r="DU66" s="602">
        <f t="shared" ca="1" si="85"/>
        <v>49185.069786291635</v>
      </c>
      <c r="DV66" s="602">
        <f t="shared" ca="1" si="86"/>
        <v>49185.069786291635</v>
      </c>
      <c r="DW66" s="602">
        <f t="shared" ca="1" si="87"/>
        <v>50889.234373908213</v>
      </c>
      <c r="DX66" s="602">
        <f t="shared" ca="1" si="88"/>
        <v>50889.234373908213</v>
      </c>
      <c r="DY66" s="602">
        <f t="shared" ca="1" si="89"/>
        <v>52616.023097239588</v>
      </c>
      <c r="DZ66" s="602">
        <f t="shared" ca="1" si="90"/>
        <v>52616.023097239588</v>
      </c>
      <c r="EA66" s="602">
        <f t="shared" ca="1" si="91"/>
        <v>54364.523825868084</v>
      </c>
      <c r="EB66" s="602">
        <f t="shared" ca="1" si="92"/>
        <v>54364.523825868084</v>
      </c>
      <c r="EC66" s="602">
        <f t="shared" ca="1" si="93"/>
        <v>56133.829536555211</v>
      </c>
      <c r="ED66" s="602">
        <f t="shared" ca="1" si="94"/>
        <v>50546.562285820124</v>
      </c>
      <c r="EE66" s="602">
        <f t="shared" ca="1" si="95"/>
        <v>52268.899256216449</v>
      </c>
      <c r="EF66" s="602">
        <f t="shared" ca="1" si="96"/>
        <v>52268.899256216449</v>
      </c>
      <c r="EG66" s="602">
        <f t="shared" ca="1" si="97"/>
        <v>54013.130357142247</v>
      </c>
      <c r="EH66" s="602">
        <f t="shared" ca="1" si="98"/>
        <v>54013.130357142247</v>
      </c>
      <c r="EI66" s="602">
        <f t="shared" ca="1" si="99"/>
        <v>55778.34727772788</v>
      </c>
      <c r="EJ66" s="602">
        <f t="shared" ca="1" si="100"/>
        <v>55778.34727772788</v>
      </c>
      <c r="EK66" s="602">
        <f t="shared" ca="1" si="101"/>
        <v>57563.649413299725</v>
      </c>
      <c r="EL66" s="602">
        <f t="shared" ca="1" si="102"/>
        <v>57563.649413299725</v>
      </c>
      <c r="EM66" s="602">
        <f t="shared" ca="1" si="103"/>
        <v>59368.146874517734</v>
      </c>
    </row>
    <row r="67" spans="1:143" ht="14.25" x14ac:dyDescent="0.2">
      <c r="C67" s="26"/>
      <c r="D67" s="20"/>
      <c r="E67" s="20"/>
      <c r="H67" s="585" t="s">
        <v>1141</v>
      </c>
      <c r="I67" s="884"/>
      <c r="J67" s="884"/>
      <c r="K67" s="884"/>
      <c r="L67" s="884"/>
      <c r="M67" s="884"/>
      <c r="N67" s="884"/>
      <c r="P67" s="401"/>
      <c r="Q67" s="871"/>
      <c r="R67" s="884"/>
      <c r="S67" s="69"/>
      <c r="T67" s="338"/>
      <c r="W67" s="597">
        <f t="shared" si="40"/>
        <v>24</v>
      </c>
      <c r="X67" s="602">
        <f t="shared" ca="1" si="104"/>
        <v>28319.999389992863</v>
      </c>
      <c r="Y67" s="602">
        <f t="shared" ca="1" si="104"/>
        <v>29096.929827342388</v>
      </c>
      <c r="Z67" s="602">
        <f t="shared" ca="1" si="104"/>
        <v>29096.929827342388</v>
      </c>
      <c r="AA67" s="602">
        <f t="shared" ca="1" si="104"/>
        <v>29886.032144715729</v>
      </c>
      <c r="AB67" s="602">
        <f t="shared" ca="1" si="105"/>
        <v>29886.032144715729</v>
      </c>
      <c r="AC67" s="602">
        <f t="shared" ca="1" si="105"/>
        <v>30687.194570042724</v>
      </c>
      <c r="AD67" s="602">
        <f t="shared" ca="1" si="105"/>
        <v>30687.194570042724</v>
      </c>
      <c r="AE67" s="602">
        <f t="shared" ca="1" si="105"/>
        <v>31500.297891766557</v>
      </c>
      <c r="AF67" s="602">
        <f t="shared" ca="1" si="106"/>
        <v>31500.297891766557</v>
      </c>
      <c r="AG67" s="602">
        <f t="shared" ca="1" si="107"/>
        <v>32325.215752307126</v>
      </c>
      <c r="AH67" s="602">
        <f t="shared" ca="1" si="108"/>
        <v>32881.659121055389</v>
      </c>
      <c r="AI67" s="602">
        <f t="shared" ca="1" si="109"/>
        <v>34295.209150044277</v>
      </c>
      <c r="AJ67" s="602">
        <f t="shared" ca="1" si="110"/>
        <v>34295.209150044277</v>
      </c>
      <c r="AK67" s="602">
        <f t="shared" ca="1" si="111"/>
        <v>35740.272825017972</v>
      </c>
      <c r="AL67" s="602">
        <f t="shared" ca="1" si="112"/>
        <v>35740.272825017972</v>
      </c>
      <c r="AM67" s="602">
        <f t="shared" ca="1" si="113"/>
        <v>37216.130731732024</v>
      </c>
      <c r="AN67" s="602">
        <f t="shared" ca="1" si="114"/>
        <v>37216.130731732024</v>
      </c>
      <c r="AO67" s="602">
        <f t="shared" ca="1" si="115"/>
        <v>38722.023692322662</v>
      </c>
      <c r="AP67" s="602">
        <f t="shared" ca="1" si="116"/>
        <v>38722.023692322662</v>
      </c>
      <c r="AQ67" s="602">
        <f t="shared" ca="1" si="117"/>
        <v>40257.15736338999</v>
      </c>
      <c r="AR67" s="602">
        <f t="shared" ca="1" si="118"/>
        <v>35448.772928771345</v>
      </c>
      <c r="AS67" s="602">
        <f t="shared" ca="1" si="119"/>
        <v>36918.531516652984</v>
      </c>
      <c r="AT67" s="602">
        <f t="shared" ca="1" si="120"/>
        <v>36918.531516652984</v>
      </c>
      <c r="AU67" s="602">
        <f t="shared" ca="1" si="121"/>
        <v>38418.479955411574</v>
      </c>
      <c r="AV67" s="602">
        <f t="shared" ca="1" si="122"/>
        <v>38418.479955411574</v>
      </c>
      <c r="AW67" s="602">
        <f t="shared" ca="1" si="123"/>
        <v>39947.830563756834</v>
      </c>
      <c r="AX67" s="602">
        <f t="shared" ca="1" si="124"/>
        <v>39947.830563756834</v>
      </c>
      <c r="AY67" s="602">
        <f t="shared" ca="1" si="125"/>
        <v>41505.764212283277</v>
      </c>
      <c r="AZ67" s="602">
        <f t="shared" ca="1" si="126"/>
        <v>41505.764212283277</v>
      </c>
      <c r="BA67" s="602">
        <f t="shared" ca="1" si="127"/>
        <v>43091.434978125537</v>
      </c>
      <c r="BB67" s="602">
        <f t="shared" ca="1" si="128"/>
        <v>31227.944341051854</v>
      </c>
      <c r="BC67" s="602">
        <f t="shared" ca="1" si="129"/>
        <v>32048.938490341483</v>
      </c>
      <c r="BD67" s="602">
        <f t="shared" ca="1" si="130"/>
        <v>32048.938490341483</v>
      </c>
      <c r="BE67" s="602">
        <f t="shared" ca="1" si="131"/>
        <v>32881.659121055403</v>
      </c>
      <c r="BF67" s="602">
        <f t="shared" ca="1" si="132"/>
        <v>32881.659121055403</v>
      </c>
      <c r="BG67" s="602">
        <f t="shared" ca="1" si="133"/>
        <v>33725.968653348842</v>
      </c>
      <c r="BH67" s="602">
        <f t="shared" ca="1" si="134"/>
        <v>33725.968653348842</v>
      </c>
      <c r="BI67" s="602">
        <f t="shared" ca="1" si="135"/>
        <v>34581.723205375456</v>
      </c>
      <c r="BJ67" s="602">
        <f t="shared" ca="1" si="136"/>
        <v>34581.723205375456</v>
      </c>
      <c r="BK67" s="602">
        <f t="shared" ca="1" si="137"/>
        <v>35448.772928771345</v>
      </c>
      <c r="BL67" s="602">
        <f t="shared" ca="1" si="138"/>
        <v>37965.371706914841</v>
      </c>
      <c r="BM67" s="602">
        <f t="shared" ca="1" si="139"/>
        <v>39485.986332175897</v>
      </c>
      <c r="BN67" s="602">
        <f t="shared" ca="1" si="140"/>
        <v>39485.986332175897</v>
      </c>
      <c r="BO67" s="602">
        <f t="shared" ca="1" si="141"/>
        <v>41035.432761276803</v>
      </c>
      <c r="BP67" s="602">
        <f t="shared" ca="1" si="142"/>
        <v>41035.432761276803</v>
      </c>
      <c r="BQ67" s="602">
        <f t="shared" ca="1" si="143"/>
        <v>42612.87262182722</v>
      </c>
      <c r="BR67" s="602">
        <f t="shared" ca="1" si="144"/>
        <v>42612.87262182722</v>
      </c>
      <c r="BS67" s="602">
        <f t="shared" ca="1" si="145"/>
        <v>44217.443988476909</v>
      </c>
      <c r="BT67" s="602">
        <f t="shared" ca="1" si="146"/>
        <v>44217.443988476909</v>
      </c>
      <c r="BU67" s="602">
        <f t="shared" ca="1" si="147"/>
        <v>45848.26595350603</v>
      </c>
      <c r="BV67" s="602">
        <f t="shared" ca="1" si="148"/>
        <v>40723.276804626068</v>
      </c>
      <c r="BW67" s="602">
        <f t="shared" ca="1" si="149"/>
        <v>42295.186245571516</v>
      </c>
      <c r="BX67" s="602">
        <f t="shared" ca="1" si="150"/>
        <v>42295.186245571516</v>
      </c>
      <c r="BY67" s="602">
        <f t="shared" ca="1" si="151"/>
        <v>43894.401241264459</v>
      </c>
      <c r="BZ67" s="602">
        <f t="shared" ca="1" si="152"/>
        <v>43894.401241264459</v>
      </c>
      <c r="CA67" s="602">
        <f t="shared" ca="1" si="153"/>
        <v>45520.044319311586</v>
      </c>
      <c r="CB67" s="602">
        <f t="shared" ca="1" si="154"/>
        <v>45520.044319311586</v>
      </c>
      <c r="CC67" s="602">
        <f t="shared" ca="1" si="155"/>
        <v>47171.222607457443</v>
      </c>
      <c r="CD67" s="602">
        <f t="shared" ca="1" si="156"/>
        <v>47171.222607457443</v>
      </c>
      <c r="CE67" s="602">
        <f t="shared" ca="1" si="157"/>
        <v>48847.032188247038</v>
      </c>
      <c r="CF67" s="602">
        <f t="shared" ca="1" si="44"/>
        <v>33725.968653348842</v>
      </c>
      <c r="CG67" s="602">
        <f t="shared" ca="1" si="45"/>
        <v>34581.723205375456</v>
      </c>
      <c r="CH67" s="602">
        <f t="shared" ca="1" si="46"/>
        <v>34581.723205375456</v>
      </c>
      <c r="CI67" s="602">
        <f t="shared" ca="1" si="47"/>
        <v>35448.772928771345</v>
      </c>
      <c r="CJ67" s="602">
        <f t="shared" ca="1" si="48"/>
        <v>35448.772928771345</v>
      </c>
      <c r="CK67" s="602">
        <f t="shared" ca="1" si="49"/>
        <v>36326.962352232811</v>
      </c>
      <c r="CL67" s="602">
        <f t="shared" ca="1" si="50"/>
        <v>36326.962352232811</v>
      </c>
      <c r="CM67" s="602">
        <f t="shared" ca="1" si="51"/>
        <v>37216.130731732024</v>
      </c>
      <c r="CN67" s="602">
        <f t="shared" ca="1" si="52"/>
        <v>37216.130731732024</v>
      </c>
      <c r="CO67" s="602">
        <f t="shared" ca="1" si="53"/>
        <v>38116.112405922795</v>
      </c>
      <c r="CP67" s="602">
        <f t="shared" ca="1" si="54"/>
        <v>41820.706884913423</v>
      </c>
      <c r="CQ67" s="602">
        <f t="shared" ca="1" si="55"/>
        <v>43411.82153165857</v>
      </c>
      <c r="CR67" s="602">
        <f t="shared" ca="1" si="56"/>
        <v>43411.82153165857</v>
      </c>
      <c r="CS67" s="602">
        <f t="shared" ca="1" si="57"/>
        <v>45029.629321440458</v>
      </c>
      <c r="CT67" s="602">
        <f t="shared" ca="1" si="58"/>
        <v>45029.629321440458</v>
      </c>
      <c r="CU67" s="602">
        <f t="shared" ca="1" si="59"/>
        <v>46673.241537911395</v>
      </c>
      <c r="CV67" s="602">
        <f t="shared" ca="1" si="60"/>
        <v>46673.241537911395</v>
      </c>
      <c r="CW67" s="602">
        <f t="shared" ca="1" si="61"/>
        <v>48341.757129331025</v>
      </c>
      <c r="CX67" s="602">
        <f t="shared" ca="1" si="62"/>
        <v>48341.757129331025</v>
      </c>
      <c r="CY67" s="602">
        <f t="shared" ca="1" si="63"/>
        <v>50034.266948932476</v>
      </c>
      <c r="CZ67" s="602">
        <f t="shared" ca="1" si="64"/>
        <v>44703.97476535022</v>
      </c>
      <c r="DA67" s="602">
        <f t="shared" ca="1" si="65"/>
        <v>46342.497848049643</v>
      </c>
      <c r="DB67" s="602">
        <f t="shared" ca="1" si="66"/>
        <v>46342.497848049643</v>
      </c>
      <c r="DC67" s="602">
        <f t="shared" ca="1" si="67"/>
        <v>48006.105296803609</v>
      </c>
      <c r="DD67" s="602">
        <f t="shared" ca="1" si="68"/>
        <v>48006.105296803609</v>
      </c>
      <c r="DE67" s="602">
        <f t="shared" ca="1" si="69"/>
        <v>49693.889253268258</v>
      </c>
      <c r="DF67" s="602">
        <f t="shared" ca="1" si="70"/>
        <v>49693.889253268258</v>
      </c>
      <c r="DG67" s="602">
        <f t="shared" ca="1" si="71"/>
        <v>51404.937022019112</v>
      </c>
      <c r="DH67" s="602">
        <f t="shared" ca="1" si="72"/>
        <v>51404.937022019112</v>
      </c>
      <c r="DI67" s="602">
        <f t="shared" ca="1" si="73"/>
        <v>53138.334953305806</v>
      </c>
      <c r="DJ67" s="602">
        <f t="shared" ca="1" si="74"/>
        <v>36918.531516652984</v>
      </c>
      <c r="DK67" s="602">
        <f t="shared" ca="1" si="75"/>
        <v>37814.927454885583</v>
      </c>
      <c r="DL67" s="602">
        <f t="shared" ca="1" si="76"/>
        <v>37814.927454885583</v>
      </c>
      <c r="DM67" s="602">
        <f t="shared" ca="1" si="77"/>
        <v>38722.023692322662</v>
      </c>
      <c r="DN67" s="602">
        <f t="shared" ca="1" si="78"/>
        <v>38722.023692322662</v>
      </c>
      <c r="DO67" s="602">
        <f t="shared" ca="1" si="79"/>
        <v>39639.647171455297</v>
      </c>
      <c r="DP67" s="602">
        <f t="shared" ca="1" si="80"/>
        <v>39639.647171455297</v>
      </c>
      <c r="DQ67" s="602">
        <f t="shared" ca="1" si="81"/>
        <v>40567.620879791648</v>
      </c>
      <c r="DR67" s="602">
        <f t="shared" ca="1" si="82"/>
        <v>40567.620879791648</v>
      </c>
      <c r="DS67" s="602">
        <f t="shared" ca="1" si="83"/>
        <v>41505.764212283284</v>
      </c>
      <c r="DT67" s="602">
        <f t="shared" ca="1" si="84"/>
        <v>47504.443092169378</v>
      </c>
      <c r="DU67" s="602">
        <f t="shared" ca="1" si="85"/>
        <v>49185.069786291635</v>
      </c>
      <c r="DV67" s="602">
        <f t="shared" ca="1" si="86"/>
        <v>49185.069786291635</v>
      </c>
      <c r="DW67" s="602">
        <f t="shared" ca="1" si="87"/>
        <v>50889.234373908213</v>
      </c>
      <c r="DX67" s="602">
        <f t="shared" ca="1" si="88"/>
        <v>50889.234373908213</v>
      </c>
      <c r="DY67" s="602">
        <f t="shared" ca="1" si="89"/>
        <v>52616.023097239588</v>
      </c>
      <c r="DZ67" s="602">
        <f t="shared" ca="1" si="90"/>
        <v>52616.023097239588</v>
      </c>
      <c r="EA67" s="602">
        <f t="shared" ca="1" si="91"/>
        <v>54364.523825868084</v>
      </c>
      <c r="EB67" s="602">
        <f t="shared" ca="1" si="92"/>
        <v>54364.523825868084</v>
      </c>
      <c r="EC67" s="602">
        <f t="shared" ca="1" si="93"/>
        <v>56133.829536555211</v>
      </c>
      <c r="ED67" s="602">
        <f t="shared" ca="1" si="94"/>
        <v>50546.562285820124</v>
      </c>
      <c r="EE67" s="602">
        <f t="shared" ca="1" si="95"/>
        <v>52268.899256216449</v>
      </c>
      <c r="EF67" s="602">
        <f t="shared" ca="1" si="96"/>
        <v>52268.899256216449</v>
      </c>
      <c r="EG67" s="602">
        <f t="shared" ca="1" si="97"/>
        <v>54013.130357142247</v>
      </c>
      <c r="EH67" s="602">
        <f t="shared" ca="1" si="98"/>
        <v>54013.130357142247</v>
      </c>
      <c r="EI67" s="602">
        <f t="shared" ca="1" si="99"/>
        <v>55778.34727772788</v>
      </c>
      <c r="EJ67" s="602">
        <f t="shared" ca="1" si="100"/>
        <v>55778.34727772788</v>
      </c>
      <c r="EK67" s="602">
        <f t="shared" ca="1" si="101"/>
        <v>57563.649413299725</v>
      </c>
      <c r="EL67" s="602">
        <f t="shared" ca="1" si="102"/>
        <v>57563.649413299725</v>
      </c>
      <c r="EM67" s="602">
        <f t="shared" ca="1" si="103"/>
        <v>59368.146874517734</v>
      </c>
    </row>
    <row r="68" spans="1:143" ht="14.25" x14ac:dyDescent="0.2">
      <c r="C68" s="26"/>
      <c r="D68" s="20"/>
      <c r="E68" s="20"/>
      <c r="H68" s="884"/>
      <c r="I68" s="15" t="str">
        <f>I56</f>
        <v>Prémium 1, L1 ügyletminősítés esetén</v>
      </c>
      <c r="J68" s="15"/>
      <c r="K68" s="15"/>
      <c r="L68" s="1027">
        <v>7.3999999999999996E-2</v>
      </c>
      <c r="M68" s="1030" t="s">
        <v>589</v>
      </c>
      <c r="N68" s="1030" t="s">
        <v>589</v>
      </c>
      <c r="O68" s="1031">
        <f>$E$46+$E$43</f>
        <v>5.79E-2</v>
      </c>
      <c r="P68" s="1032">
        <f t="shared" ref="P68:P77" ca="1" si="163">OFFSET($AQ$292,,$F45)</f>
        <v>6.0802696545990909E-2</v>
      </c>
      <c r="Q68" s="1033">
        <f t="shared" ref="Q68:Q77" ca="1" si="164">OFFSET($AQ$542,,$F45)</f>
        <v>6.2887440692171337E-2</v>
      </c>
      <c r="R68" s="1034">
        <f t="shared" ref="R68:R77" ca="1" si="165">OFFSET($AQ$42,,$F45)</f>
        <v>6.3252246863913619E-2</v>
      </c>
      <c r="S68" s="69"/>
      <c r="T68" s="338"/>
      <c r="W68" s="597">
        <f t="shared" si="40"/>
        <v>25</v>
      </c>
      <c r="X68" s="602">
        <f t="shared" ca="1" si="104"/>
        <v>28319.999389992863</v>
      </c>
      <c r="Y68" s="602">
        <f t="shared" ca="1" si="104"/>
        <v>29096.929827342388</v>
      </c>
      <c r="Z68" s="602">
        <f t="shared" ca="1" si="104"/>
        <v>29096.929827342388</v>
      </c>
      <c r="AA68" s="602">
        <f t="shared" ca="1" si="104"/>
        <v>29886.032144715729</v>
      </c>
      <c r="AB68" s="602">
        <f t="shared" ca="1" si="105"/>
        <v>29886.032144715729</v>
      </c>
      <c r="AC68" s="602">
        <f t="shared" ca="1" si="105"/>
        <v>30687.194570042724</v>
      </c>
      <c r="AD68" s="602">
        <f t="shared" ca="1" si="105"/>
        <v>30687.194570042724</v>
      </c>
      <c r="AE68" s="602">
        <f t="shared" ca="1" si="105"/>
        <v>31500.297891766557</v>
      </c>
      <c r="AF68" s="602">
        <f t="shared" ca="1" si="106"/>
        <v>31500.297891766557</v>
      </c>
      <c r="AG68" s="602">
        <f t="shared" ca="1" si="107"/>
        <v>32325.215752307126</v>
      </c>
      <c r="AH68" s="602">
        <f t="shared" ca="1" si="108"/>
        <v>32881.659121055389</v>
      </c>
      <c r="AI68" s="602">
        <f t="shared" ca="1" si="109"/>
        <v>34295.209150044277</v>
      </c>
      <c r="AJ68" s="602">
        <f t="shared" ca="1" si="110"/>
        <v>34295.209150044277</v>
      </c>
      <c r="AK68" s="602">
        <f t="shared" ca="1" si="111"/>
        <v>35740.272825017972</v>
      </c>
      <c r="AL68" s="602">
        <f t="shared" ca="1" si="112"/>
        <v>35740.272825017972</v>
      </c>
      <c r="AM68" s="602">
        <f t="shared" ca="1" si="113"/>
        <v>37216.130731732024</v>
      </c>
      <c r="AN68" s="602">
        <f t="shared" ca="1" si="114"/>
        <v>37216.130731732024</v>
      </c>
      <c r="AO68" s="602">
        <f t="shared" ca="1" si="115"/>
        <v>38722.023692322662</v>
      </c>
      <c r="AP68" s="602">
        <f t="shared" ca="1" si="116"/>
        <v>38722.023692322662</v>
      </c>
      <c r="AQ68" s="602">
        <f t="shared" ca="1" si="117"/>
        <v>40257.15736338999</v>
      </c>
      <c r="AR68" s="602">
        <f t="shared" ca="1" si="118"/>
        <v>35448.772928771345</v>
      </c>
      <c r="AS68" s="602">
        <f t="shared" ca="1" si="119"/>
        <v>36918.531516652984</v>
      </c>
      <c r="AT68" s="602">
        <f t="shared" ca="1" si="120"/>
        <v>36918.531516652984</v>
      </c>
      <c r="AU68" s="602">
        <f t="shared" ca="1" si="121"/>
        <v>38418.479955411574</v>
      </c>
      <c r="AV68" s="602">
        <f t="shared" ca="1" si="122"/>
        <v>38418.479955411574</v>
      </c>
      <c r="AW68" s="602">
        <f t="shared" ca="1" si="123"/>
        <v>39947.830563756834</v>
      </c>
      <c r="AX68" s="602">
        <f t="shared" ca="1" si="124"/>
        <v>39947.830563756834</v>
      </c>
      <c r="AY68" s="602">
        <f t="shared" ca="1" si="125"/>
        <v>41505.764212283277</v>
      </c>
      <c r="AZ68" s="602">
        <f t="shared" ca="1" si="126"/>
        <v>41505.764212283277</v>
      </c>
      <c r="BA68" s="602">
        <f t="shared" ca="1" si="127"/>
        <v>43091.434978125537</v>
      </c>
      <c r="BB68" s="602">
        <f t="shared" ca="1" si="128"/>
        <v>31227.944341051854</v>
      </c>
      <c r="BC68" s="602">
        <f t="shared" ca="1" si="129"/>
        <v>32048.938490341483</v>
      </c>
      <c r="BD68" s="602">
        <f t="shared" ca="1" si="130"/>
        <v>32048.938490341483</v>
      </c>
      <c r="BE68" s="602">
        <f t="shared" ca="1" si="131"/>
        <v>32881.659121055403</v>
      </c>
      <c r="BF68" s="602">
        <f t="shared" ca="1" si="132"/>
        <v>32881.659121055403</v>
      </c>
      <c r="BG68" s="602">
        <f t="shared" ca="1" si="133"/>
        <v>33725.968653348842</v>
      </c>
      <c r="BH68" s="602">
        <f t="shared" ca="1" si="134"/>
        <v>33725.968653348842</v>
      </c>
      <c r="BI68" s="602">
        <f t="shared" ca="1" si="135"/>
        <v>34581.723205375456</v>
      </c>
      <c r="BJ68" s="602">
        <f t="shared" ca="1" si="136"/>
        <v>34581.723205375456</v>
      </c>
      <c r="BK68" s="602">
        <f t="shared" ca="1" si="137"/>
        <v>35448.772928771345</v>
      </c>
      <c r="BL68" s="602">
        <f t="shared" ca="1" si="138"/>
        <v>37965.371706914841</v>
      </c>
      <c r="BM68" s="602">
        <f t="shared" ca="1" si="139"/>
        <v>39485.986332175897</v>
      </c>
      <c r="BN68" s="602">
        <f t="shared" ca="1" si="140"/>
        <v>39485.986332175897</v>
      </c>
      <c r="BO68" s="602">
        <f t="shared" ca="1" si="141"/>
        <v>41035.432761276803</v>
      </c>
      <c r="BP68" s="602">
        <f t="shared" ca="1" si="142"/>
        <v>41035.432761276803</v>
      </c>
      <c r="BQ68" s="602">
        <f t="shared" ca="1" si="143"/>
        <v>42612.87262182722</v>
      </c>
      <c r="BR68" s="602">
        <f t="shared" ca="1" si="144"/>
        <v>42612.87262182722</v>
      </c>
      <c r="BS68" s="602">
        <f t="shared" ca="1" si="145"/>
        <v>44217.443988476909</v>
      </c>
      <c r="BT68" s="602">
        <f t="shared" ca="1" si="146"/>
        <v>44217.443988476909</v>
      </c>
      <c r="BU68" s="602">
        <f t="shared" ca="1" si="147"/>
        <v>45848.26595350603</v>
      </c>
      <c r="BV68" s="602">
        <f t="shared" ca="1" si="148"/>
        <v>40723.276804626068</v>
      </c>
      <c r="BW68" s="602">
        <f t="shared" ca="1" si="149"/>
        <v>42295.186245571516</v>
      </c>
      <c r="BX68" s="602">
        <f t="shared" ca="1" si="150"/>
        <v>42295.186245571516</v>
      </c>
      <c r="BY68" s="602">
        <f t="shared" ca="1" si="151"/>
        <v>43894.401241264459</v>
      </c>
      <c r="BZ68" s="602">
        <f t="shared" ca="1" si="152"/>
        <v>43894.401241264459</v>
      </c>
      <c r="CA68" s="602">
        <f t="shared" ca="1" si="153"/>
        <v>45520.044319311586</v>
      </c>
      <c r="CB68" s="602">
        <f t="shared" ca="1" si="154"/>
        <v>45520.044319311586</v>
      </c>
      <c r="CC68" s="602">
        <f t="shared" ca="1" si="155"/>
        <v>47171.222607457443</v>
      </c>
      <c r="CD68" s="602">
        <f t="shared" ca="1" si="156"/>
        <v>47171.222607457443</v>
      </c>
      <c r="CE68" s="602">
        <f t="shared" ca="1" si="157"/>
        <v>48847.032188247038</v>
      </c>
      <c r="CF68" s="602">
        <f t="shared" ca="1" si="44"/>
        <v>33725.968653348842</v>
      </c>
      <c r="CG68" s="602">
        <f t="shared" ca="1" si="45"/>
        <v>34581.723205375456</v>
      </c>
      <c r="CH68" s="602">
        <f t="shared" ca="1" si="46"/>
        <v>34581.723205375456</v>
      </c>
      <c r="CI68" s="602">
        <f t="shared" ca="1" si="47"/>
        <v>35448.772928771345</v>
      </c>
      <c r="CJ68" s="602">
        <f t="shared" ca="1" si="48"/>
        <v>35448.772928771345</v>
      </c>
      <c r="CK68" s="602">
        <f t="shared" ca="1" si="49"/>
        <v>36326.962352232811</v>
      </c>
      <c r="CL68" s="602">
        <f t="shared" ca="1" si="50"/>
        <v>36326.962352232811</v>
      </c>
      <c r="CM68" s="602">
        <f t="shared" ca="1" si="51"/>
        <v>37216.130731732024</v>
      </c>
      <c r="CN68" s="602">
        <f t="shared" ca="1" si="52"/>
        <v>37216.130731732024</v>
      </c>
      <c r="CO68" s="602">
        <f t="shared" ca="1" si="53"/>
        <v>38116.112405922795</v>
      </c>
      <c r="CP68" s="602">
        <f t="shared" ca="1" si="54"/>
        <v>41820.706884913423</v>
      </c>
      <c r="CQ68" s="602">
        <f t="shared" ca="1" si="55"/>
        <v>43411.82153165857</v>
      </c>
      <c r="CR68" s="602">
        <f t="shared" ca="1" si="56"/>
        <v>43411.82153165857</v>
      </c>
      <c r="CS68" s="602">
        <f t="shared" ca="1" si="57"/>
        <v>45029.629321440458</v>
      </c>
      <c r="CT68" s="602">
        <f t="shared" ca="1" si="58"/>
        <v>45029.629321440458</v>
      </c>
      <c r="CU68" s="602">
        <f t="shared" ca="1" si="59"/>
        <v>46673.241537911395</v>
      </c>
      <c r="CV68" s="602">
        <f t="shared" ca="1" si="60"/>
        <v>46673.241537911395</v>
      </c>
      <c r="CW68" s="602">
        <f t="shared" ca="1" si="61"/>
        <v>48341.757129331025</v>
      </c>
      <c r="CX68" s="602">
        <f t="shared" ca="1" si="62"/>
        <v>48341.757129331025</v>
      </c>
      <c r="CY68" s="602">
        <f t="shared" ca="1" si="63"/>
        <v>50034.266948932476</v>
      </c>
      <c r="CZ68" s="602">
        <f t="shared" ca="1" si="64"/>
        <v>44703.97476535022</v>
      </c>
      <c r="DA68" s="602">
        <f t="shared" ca="1" si="65"/>
        <v>46342.497848049643</v>
      </c>
      <c r="DB68" s="602">
        <f t="shared" ca="1" si="66"/>
        <v>46342.497848049643</v>
      </c>
      <c r="DC68" s="602">
        <f t="shared" ca="1" si="67"/>
        <v>48006.105296803609</v>
      </c>
      <c r="DD68" s="602">
        <f t="shared" ca="1" si="68"/>
        <v>48006.105296803609</v>
      </c>
      <c r="DE68" s="602">
        <f t="shared" ca="1" si="69"/>
        <v>49693.889253268258</v>
      </c>
      <c r="DF68" s="602">
        <f t="shared" ca="1" si="70"/>
        <v>49693.889253268258</v>
      </c>
      <c r="DG68" s="602">
        <f t="shared" ca="1" si="71"/>
        <v>51404.937022019112</v>
      </c>
      <c r="DH68" s="602">
        <f t="shared" ca="1" si="72"/>
        <v>51404.937022019112</v>
      </c>
      <c r="DI68" s="602">
        <f t="shared" ca="1" si="73"/>
        <v>53138.334953305806</v>
      </c>
      <c r="DJ68" s="602">
        <f t="shared" ca="1" si="74"/>
        <v>36918.531516652984</v>
      </c>
      <c r="DK68" s="602">
        <f t="shared" ca="1" si="75"/>
        <v>37814.927454885583</v>
      </c>
      <c r="DL68" s="602">
        <f t="shared" ca="1" si="76"/>
        <v>37814.927454885583</v>
      </c>
      <c r="DM68" s="602">
        <f t="shared" ca="1" si="77"/>
        <v>38722.023692322662</v>
      </c>
      <c r="DN68" s="602">
        <f t="shared" ca="1" si="78"/>
        <v>38722.023692322662</v>
      </c>
      <c r="DO68" s="602">
        <f t="shared" ca="1" si="79"/>
        <v>39639.647171455297</v>
      </c>
      <c r="DP68" s="602">
        <f t="shared" ca="1" si="80"/>
        <v>39639.647171455297</v>
      </c>
      <c r="DQ68" s="602">
        <f t="shared" ca="1" si="81"/>
        <v>40567.620879791648</v>
      </c>
      <c r="DR68" s="602">
        <f t="shared" ca="1" si="82"/>
        <v>40567.620879791648</v>
      </c>
      <c r="DS68" s="602">
        <f t="shared" ca="1" si="83"/>
        <v>41505.764212283284</v>
      </c>
      <c r="DT68" s="602">
        <f t="shared" ca="1" si="84"/>
        <v>47504.443092169378</v>
      </c>
      <c r="DU68" s="602">
        <f t="shared" ca="1" si="85"/>
        <v>49185.069786291635</v>
      </c>
      <c r="DV68" s="602">
        <f t="shared" ca="1" si="86"/>
        <v>49185.069786291635</v>
      </c>
      <c r="DW68" s="602">
        <f t="shared" ca="1" si="87"/>
        <v>50889.234373908213</v>
      </c>
      <c r="DX68" s="602">
        <f t="shared" ca="1" si="88"/>
        <v>50889.234373908213</v>
      </c>
      <c r="DY68" s="602">
        <f t="shared" ca="1" si="89"/>
        <v>52616.023097239588</v>
      </c>
      <c r="DZ68" s="602">
        <f t="shared" ca="1" si="90"/>
        <v>52616.023097239588</v>
      </c>
      <c r="EA68" s="602">
        <f t="shared" ca="1" si="91"/>
        <v>54364.523825868084</v>
      </c>
      <c r="EB68" s="602">
        <f t="shared" ca="1" si="92"/>
        <v>54364.523825868084</v>
      </c>
      <c r="EC68" s="602">
        <f t="shared" ca="1" si="93"/>
        <v>56133.829536555211</v>
      </c>
      <c r="ED68" s="602">
        <f t="shared" ca="1" si="94"/>
        <v>50546.562285820124</v>
      </c>
      <c r="EE68" s="602">
        <f t="shared" ca="1" si="95"/>
        <v>52268.899256216449</v>
      </c>
      <c r="EF68" s="602">
        <f t="shared" ca="1" si="96"/>
        <v>52268.899256216449</v>
      </c>
      <c r="EG68" s="602">
        <f t="shared" ca="1" si="97"/>
        <v>54013.130357142247</v>
      </c>
      <c r="EH68" s="602">
        <f t="shared" ca="1" si="98"/>
        <v>54013.130357142247</v>
      </c>
      <c r="EI68" s="602">
        <f t="shared" ca="1" si="99"/>
        <v>55778.34727772788</v>
      </c>
      <c r="EJ68" s="602">
        <f t="shared" ca="1" si="100"/>
        <v>55778.34727772788</v>
      </c>
      <c r="EK68" s="602">
        <f t="shared" ca="1" si="101"/>
        <v>57563.649413299725</v>
      </c>
      <c r="EL68" s="602">
        <f t="shared" ca="1" si="102"/>
        <v>57563.649413299725</v>
      </c>
      <c r="EM68" s="602">
        <f t="shared" ca="1" si="103"/>
        <v>59368.146874517734</v>
      </c>
    </row>
    <row r="69" spans="1:143" ht="14.25" x14ac:dyDescent="0.2">
      <c r="C69" s="26"/>
      <c r="D69" s="20"/>
      <c r="E69" s="20"/>
      <c r="H69" s="884"/>
      <c r="I69" s="15" t="str">
        <f t="shared" ref="I69:I77" si="166">I57</f>
        <v>Prémium 1, L2 ügyletminősítés esetén</v>
      </c>
      <c r="J69" s="15"/>
      <c r="K69" s="15"/>
      <c r="L69" s="15"/>
      <c r="M69" s="1030" t="s">
        <v>589</v>
      </c>
      <c r="N69" s="1030" t="s">
        <v>589</v>
      </c>
      <c r="O69" s="1031">
        <f>$E$46+0.005+$E$43</f>
        <v>6.2899999999999998E-2</v>
      </c>
      <c r="P69" s="1032">
        <f t="shared" ca="1" si="163"/>
        <v>6.6176310263096783E-2</v>
      </c>
      <c r="Q69" s="1033">
        <f t="shared" ca="1" si="164"/>
        <v>6.8318133382167856E-2</v>
      </c>
      <c r="R69" s="1034">
        <f t="shared" ca="1" si="165"/>
        <v>6.8686986892464885E-2</v>
      </c>
      <c r="S69" s="69"/>
      <c r="T69" s="338"/>
      <c r="W69" s="597">
        <f t="shared" si="40"/>
        <v>26</v>
      </c>
      <c r="X69" s="602">
        <f t="shared" ca="1" si="104"/>
        <v>28319.999389992863</v>
      </c>
      <c r="Y69" s="602">
        <f t="shared" ca="1" si="104"/>
        <v>29096.929827342388</v>
      </c>
      <c r="Z69" s="602">
        <f t="shared" ca="1" si="104"/>
        <v>29096.929827342388</v>
      </c>
      <c r="AA69" s="602">
        <f t="shared" ca="1" si="104"/>
        <v>29886.032144715729</v>
      </c>
      <c r="AB69" s="602">
        <f t="shared" ca="1" si="105"/>
        <v>29886.032144715729</v>
      </c>
      <c r="AC69" s="602">
        <f t="shared" ca="1" si="105"/>
        <v>30687.194570042724</v>
      </c>
      <c r="AD69" s="602">
        <f t="shared" ca="1" si="105"/>
        <v>30687.194570042724</v>
      </c>
      <c r="AE69" s="602">
        <f t="shared" ca="1" si="105"/>
        <v>31500.297891766557</v>
      </c>
      <c r="AF69" s="602">
        <f t="shared" ca="1" si="106"/>
        <v>31500.297891766557</v>
      </c>
      <c r="AG69" s="602">
        <f t="shared" ca="1" si="107"/>
        <v>32325.215752307126</v>
      </c>
      <c r="AH69" s="602">
        <f t="shared" ca="1" si="108"/>
        <v>32881.659121055389</v>
      </c>
      <c r="AI69" s="602">
        <f t="shared" ca="1" si="109"/>
        <v>34295.209150044277</v>
      </c>
      <c r="AJ69" s="602">
        <f t="shared" ca="1" si="110"/>
        <v>34295.209150044277</v>
      </c>
      <c r="AK69" s="602">
        <f t="shared" ca="1" si="111"/>
        <v>35740.272825017972</v>
      </c>
      <c r="AL69" s="602">
        <f t="shared" ca="1" si="112"/>
        <v>35740.272825017972</v>
      </c>
      <c r="AM69" s="602">
        <f t="shared" ca="1" si="113"/>
        <v>37216.130731732024</v>
      </c>
      <c r="AN69" s="602">
        <f t="shared" ca="1" si="114"/>
        <v>37216.130731732024</v>
      </c>
      <c r="AO69" s="602">
        <f t="shared" ca="1" si="115"/>
        <v>38722.023692322662</v>
      </c>
      <c r="AP69" s="602">
        <f t="shared" ca="1" si="116"/>
        <v>38722.023692322662</v>
      </c>
      <c r="AQ69" s="602">
        <f t="shared" ca="1" si="117"/>
        <v>40257.15736338999</v>
      </c>
      <c r="AR69" s="602">
        <f t="shared" ca="1" si="118"/>
        <v>35448.772928771345</v>
      </c>
      <c r="AS69" s="602">
        <f t="shared" ca="1" si="119"/>
        <v>36918.531516652984</v>
      </c>
      <c r="AT69" s="602">
        <f t="shared" ca="1" si="120"/>
        <v>36918.531516652984</v>
      </c>
      <c r="AU69" s="602">
        <f t="shared" ca="1" si="121"/>
        <v>38418.479955411574</v>
      </c>
      <c r="AV69" s="602">
        <f t="shared" ca="1" si="122"/>
        <v>38418.479955411574</v>
      </c>
      <c r="AW69" s="602">
        <f t="shared" ca="1" si="123"/>
        <v>39947.830563756834</v>
      </c>
      <c r="AX69" s="602">
        <f t="shared" ca="1" si="124"/>
        <v>39947.830563756834</v>
      </c>
      <c r="AY69" s="602">
        <f t="shared" ca="1" si="125"/>
        <v>41505.764212283277</v>
      </c>
      <c r="AZ69" s="602">
        <f t="shared" ca="1" si="126"/>
        <v>41505.764212283277</v>
      </c>
      <c r="BA69" s="602">
        <f t="shared" ca="1" si="127"/>
        <v>43091.434978125537</v>
      </c>
      <c r="BB69" s="602">
        <f t="shared" ca="1" si="128"/>
        <v>31227.944341051854</v>
      </c>
      <c r="BC69" s="602">
        <f t="shared" ca="1" si="129"/>
        <v>32048.938490341483</v>
      </c>
      <c r="BD69" s="602">
        <f t="shared" ca="1" si="130"/>
        <v>32048.938490341483</v>
      </c>
      <c r="BE69" s="602">
        <f t="shared" ca="1" si="131"/>
        <v>32881.659121055403</v>
      </c>
      <c r="BF69" s="602">
        <f t="shared" ca="1" si="132"/>
        <v>32881.659121055403</v>
      </c>
      <c r="BG69" s="602">
        <f t="shared" ca="1" si="133"/>
        <v>33725.968653348842</v>
      </c>
      <c r="BH69" s="602">
        <f t="shared" ca="1" si="134"/>
        <v>33725.968653348842</v>
      </c>
      <c r="BI69" s="602">
        <f t="shared" ca="1" si="135"/>
        <v>34581.723205375456</v>
      </c>
      <c r="BJ69" s="602">
        <f t="shared" ca="1" si="136"/>
        <v>34581.723205375456</v>
      </c>
      <c r="BK69" s="602">
        <f t="shared" ca="1" si="137"/>
        <v>35448.772928771345</v>
      </c>
      <c r="BL69" s="602">
        <f t="shared" ca="1" si="138"/>
        <v>37965.371706914841</v>
      </c>
      <c r="BM69" s="602">
        <f t="shared" ca="1" si="139"/>
        <v>39485.986332175897</v>
      </c>
      <c r="BN69" s="602">
        <f t="shared" ca="1" si="140"/>
        <v>39485.986332175897</v>
      </c>
      <c r="BO69" s="602">
        <f t="shared" ca="1" si="141"/>
        <v>41035.432761276803</v>
      </c>
      <c r="BP69" s="602">
        <f t="shared" ca="1" si="142"/>
        <v>41035.432761276803</v>
      </c>
      <c r="BQ69" s="602">
        <f t="shared" ca="1" si="143"/>
        <v>42612.87262182722</v>
      </c>
      <c r="BR69" s="602">
        <f t="shared" ca="1" si="144"/>
        <v>42612.87262182722</v>
      </c>
      <c r="BS69" s="602">
        <f t="shared" ca="1" si="145"/>
        <v>44217.443988476909</v>
      </c>
      <c r="BT69" s="602">
        <f t="shared" ca="1" si="146"/>
        <v>44217.443988476909</v>
      </c>
      <c r="BU69" s="602">
        <f t="shared" ca="1" si="147"/>
        <v>45848.26595350603</v>
      </c>
      <c r="BV69" s="602">
        <f t="shared" ca="1" si="148"/>
        <v>40723.276804626068</v>
      </c>
      <c r="BW69" s="602">
        <f t="shared" ca="1" si="149"/>
        <v>42295.186245571516</v>
      </c>
      <c r="BX69" s="602">
        <f t="shared" ca="1" si="150"/>
        <v>42295.186245571516</v>
      </c>
      <c r="BY69" s="602">
        <f t="shared" ca="1" si="151"/>
        <v>43894.401241264459</v>
      </c>
      <c r="BZ69" s="602">
        <f t="shared" ca="1" si="152"/>
        <v>43894.401241264459</v>
      </c>
      <c r="CA69" s="602">
        <f t="shared" ca="1" si="153"/>
        <v>45520.044319311586</v>
      </c>
      <c r="CB69" s="602">
        <f t="shared" ca="1" si="154"/>
        <v>45520.044319311586</v>
      </c>
      <c r="CC69" s="602">
        <f t="shared" ca="1" si="155"/>
        <v>47171.222607457443</v>
      </c>
      <c r="CD69" s="602">
        <f t="shared" ca="1" si="156"/>
        <v>47171.222607457443</v>
      </c>
      <c r="CE69" s="602">
        <f t="shared" ca="1" si="157"/>
        <v>48847.032188247038</v>
      </c>
      <c r="CF69" s="602">
        <f t="shared" ca="1" si="44"/>
        <v>33725.968653348842</v>
      </c>
      <c r="CG69" s="602">
        <f t="shared" ca="1" si="45"/>
        <v>34581.723205375456</v>
      </c>
      <c r="CH69" s="602">
        <f t="shared" ca="1" si="46"/>
        <v>34581.723205375456</v>
      </c>
      <c r="CI69" s="602">
        <f t="shared" ca="1" si="47"/>
        <v>35448.772928771345</v>
      </c>
      <c r="CJ69" s="602">
        <f t="shared" ca="1" si="48"/>
        <v>35448.772928771345</v>
      </c>
      <c r="CK69" s="602">
        <f t="shared" ca="1" si="49"/>
        <v>36326.962352232811</v>
      </c>
      <c r="CL69" s="602">
        <f t="shared" ca="1" si="50"/>
        <v>36326.962352232811</v>
      </c>
      <c r="CM69" s="602">
        <f t="shared" ca="1" si="51"/>
        <v>37216.130731732024</v>
      </c>
      <c r="CN69" s="602">
        <f t="shared" ca="1" si="52"/>
        <v>37216.130731732024</v>
      </c>
      <c r="CO69" s="602">
        <f t="shared" ca="1" si="53"/>
        <v>38116.112405922795</v>
      </c>
      <c r="CP69" s="602">
        <f t="shared" ca="1" si="54"/>
        <v>41820.706884913423</v>
      </c>
      <c r="CQ69" s="602">
        <f t="shared" ca="1" si="55"/>
        <v>43411.82153165857</v>
      </c>
      <c r="CR69" s="602">
        <f t="shared" ca="1" si="56"/>
        <v>43411.82153165857</v>
      </c>
      <c r="CS69" s="602">
        <f t="shared" ca="1" si="57"/>
        <v>45029.629321440458</v>
      </c>
      <c r="CT69" s="602">
        <f t="shared" ca="1" si="58"/>
        <v>45029.629321440458</v>
      </c>
      <c r="CU69" s="602">
        <f t="shared" ca="1" si="59"/>
        <v>46673.241537911395</v>
      </c>
      <c r="CV69" s="602">
        <f t="shared" ca="1" si="60"/>
        <v>46673.241537911395</v>
      </c>
      <c r="CW69" s="602">
        <f t="shared" ca="1" si="61"/>
        <v>48341.757129331025</v>
      </c>
      <c r="CX69" s="602">
        <f t="shared" ca="1" si="62"/>
        <v>48341.757129331025</v>
      </c>
      <c r="CY69" s="602">
        <f t="shared" ca="1" si="63"/>
        <v>50034.266948932476</v>
      </c>
      <c r="CZ69" s="602">
        <f t="shared" ca="1" si="64"/>
        <v>44703.97476535022</v>
      </c>
      <c r="DA69" s="602">
        <f t="shared" ca="1" si="65"/>
        <v>46342.497848049643</v>
      </c>
      <c r="DB69" s="602">
        <f t="shared" ca="1" si="66"/>
        <v>46342.497848049643</v>
      </c>
      <c r="DC69" s="602">
        <f t="shared" ca="1" si="67"/>
        <v>48006.105296803609</v>
      </c>
      <c r="DD69" s="602">
        <f t="shared" ca="1" si="68"/>
        <v>48006.105296803609</v>
      </c>
      <c r="DE69" s="602">
        <f t="shared" ca="1" si="69"/>
        <v>49693.889253268258</v>
      </c>
      <c r="DF69" s="602">
        <f t="shared" ca="1" si="70"/>
        <v>49693.889253268258</v>
      </c>
      <c r="DG69" s="602">
        <f t="shared" ca="1" si="71"/>
        <v>51404.937022019112</v>
      </c>
      <c r="DH69" s="602">
        <f t="shared" ca="1" si="72"/>
        <v>51404.937022019112</v>
      </c>
      <c r="DI69" s="602">
        <f t="shared" ca="1" si="73"/>
        <v>53138.334953305806</v>
      </c>
      <c r="DJ69" s="602">
        <f t="shared" ca="1" si="74"/>
        <v>36918.531516652984</v>
      </c>
      <c r="DK69" s="602">
        <f t="shared" ca="1" si="75"/>
        <v>37814.927454885583</v>
      </c>
      <c r="DL69" s="602">
        <f t="shared" ca="1" si="76"/>
        <v>37814.927454885583</v>
      </c>
      <c r="DM69" s="602">
        <f t="shared" ca="1" si="77"/>
        <v>38722.023692322662</v>
      </c>
      <c r="DN69" s="602">
        <f t="shared" ca="1" si="78"/>
        <v>38722.023692322662</v>
      </c>
      <c r="DO69" s="602">
        <f t="shared" ca="1" si="79"/>
        <v>39639.647171455297</v>
      </c>
      <c r="DP69" s="602">
        <f t="shared" ca="1" si="80"/>
        <v>39639.647171455297</v>
      </c>
      <c r="DQ69" s="602">
        <f t="shared" ca="1" si="81"/>
        <v>40567.620879791648</v>
      </c>
      <c r="DR69" s="602">
        <f t="shared" ca="1" si="82"/>
        <v>40567.620879791648</v>
      </c>
      <c r="DS69" s="602">
        <f t="shared" ca="1" si="83"/>
        <v>41505.764212283284</v>
      </c>
      <c r="DT69" s="602">
        <f t="shared" ca="1" si="84"/>
        <v>47504.443092169378</v>
      </c>
      <c r="DU69" s="602">
        <f t="shared" ca="1" si="85"/>
        <v>49185.069786291635</v>
      </c>
      <c r="DV69" s="602">
        <f t="shared" ca="1" si="86"/>
        <v>49185.069786291635</v>
      </c>
      <c r="DW69" s="602">
        <f t="shared" ca="1" si="87"/>
        <v>50889.234373908213</v>
      </c>
      <c r="DX69" s="602">
        <f t="shared" ca="1" si="88"/>
        <v>50889.234373908213</v>
      </c>
      <c r="DY69" s="602">
        <f t="shared" ca="1" si="89"/>
        <v>52616.023097239588</v>
      </c>
      <c r="DZ69" s="602">
        <f t="shared" ca="1" si="90"/>
        <v>52616.023097239588</v>
      </c>
      <c r="EA69" s="602">
        <f t="shared" ca="1" si="91"/>
        <v>54364.523825868084</v>
      </c>
      <c r="EB69" s="602">
        <f t="shared" ca="1" si="92"/>
        <v>54364.523825868084</v>
      </c>
      <c r="EC69" s="602">
        <f t="shared" ca="1" si="93"/>
        <v>56133.829536555211</v>
      </c>
      <c r="ED69" s="602">
        <f t="shared" ca="1" si="94"/>
        <v>50546.562285820124</v>
      </c>
      <c r="EE69" s="602">
        <f t="shared" ca="1" si="95"/>
        <v>52268.899256216449</v>
      </c>
      <c r="EF69" s="602">
        <f t="shared" ca="1" si="96"/>
        <v>52268.899256216449</v>
      </c>
      <c r="EG69" s="602">
        <f t="shared" ca="1" si="97"/>
        <v>54013.130357142247</v>
      </c>
      <c r="EH69" s="602">
        <f t="shared" ca="1" si="98"/>
        <v>54013.130357142247</v>
      </c>
      <c r="EI69" s="602">
        <f t="shared" ca="1" si="99"/>
        <v>55778.34727772788</v>
      </c>
      <c r="EJ69" s="602">
        <f t="shared" ca="1" si="100"/>
        <v>55778.34727772788</v>
      </c>
      <c r="EK69" s="602">
        <f t="shared" ca="1" si="101"/>
        <v>57563.649413299725</v>
      </c>
      <c r="EL69" s="602">
        <f t="shared" ca="1" si="102"/>
        <v>57563.649413299725</v>
      </c>
      <c r="EM69" s="602">
        <f t="shared" ca="1" si="103"/>
        <v>59368.146874517734</v>
      </c>
    </row>
    <row r="70" spans="1:143" ht="14.25" x14ac:dyDescent="0.2">
      <c r="C70" s="26"/>
      <c r="D70" s="20"/>
      <c r="E70" s="20"/>
      <c r="H70" s="884"/>
      <c r="I70" s="15" t="str">
        <f t="shared" si="166"/>
        <v>Prémium 2, L1 ügyletminősítés esetén</v>
      </c>
      <c r="J70" s="15"/>
      <c r="K70" s="15"/>
      <c r="L70" s="15"/>
      <c r="M70" s="1030" t="s">
        <v>589</v>
      </c>
      <c r="N70" s="1030" t="s">
        <v>589</v>
      </c>
      <c r="O70" s="1031">
        <f>+O69</f>
        <v>6.2899999999999998E-2</v>
      </c>
      <c r="P70" s="1032">
        <f t="shared" ca="1" si="163"/>
        <v>6.6176310263096783E-2</v>
      </c>
      <c r="Q70" s="1033">
        <f t="shared" ca="1" si="164"/>
        <v>6.8318133382167856E-2</v>
      </c>
      <c r="R70" s="1034">
        <f t="shared" ca="1" si="165"/>
        <v>6.8686986892464885E-2</v>
      </c>
      <c r="S70" s="69"/>
      <c r="T70" s="338"/>
      <c r="W70" s="597">
        <f t="shared" si="40"/>
        <v>27</v>
      </c>
      <c r="X70" s="602">
        <f t="shared" ca="1" si="104"/>
        <v>28319.999389992863</v>
      </c>
      <c r="Y70" s="602">
        <f t="shared" ca="1" si="104"/>
        <v>29096.929827342388</v>
      </c>
      <c r="Z70" s="602">
        <f t="shared" ca="1" si="104"/>
        <v>29096.929827342388</v>
      </c>
      <c r="AA70" s="602">
        <f t="shared" ca="1" si="104"/>
        <v>29886.032144715729</v>
      </c>
      <c r="AB70" s="602">
        <f t="shared" ca="1" si="105"/>
        <v>29886.032144715729</v>
      </c>
      <c r="AC70" s="602">
        <f t="shared" ca="1" si="105"/>
        <v>30687.194570042724</v>
      </c>
      <c r="AD70" s="602">
        <f t="shared" ca="1" si="105"/>
        <v>30687.194570042724</v>
      </c>
      <c r="AE70" s="602">
        <f t="shared" ca="1" si="105"/>
        <v>31500.297891766557</v>
      </c>
      <c r="AF70" s="602">
        <f t="shared" ca="1" si="106"/>
        <v>31500.297891766557</v>
      </c>
      <c r="AG70" s="602">
        <f t="shared" ca="1" si="107"/>
        <v>32325.215752307126</v>
      </c>
      <c r="AH70" s="602">
        <f t="shared" ca="1" si="108"/>
        <v>32881.659121055389</v>
      </c>
      <c r="AI70" s="602">
        <f t="shared" ca="1" si="109"/>
        <v>34295.209150044277</v>
      </c>
      <c r="AJ70" s="602">
        <f t="shared" ca="1" si="110"/>
        <v>34295.209150044277</v>
      </c>
      <c r="AK70" s="602">
        <f t="shared" ca="1" si="111"/>
        <v>35740.272825017972</v>
      </c>
      <c r="AL70" s="602">
        <f t="shared" ca="1" si="112"/>
        <v>35740.272825017972</v>
      </c>
      <c r="AM70" s="602">
        <f t="shared" ca="1" si="113"/>
        <v>37216.130731732024</v>
      </c>
      <c r="AN70" s="602">
        <f t="shared" ca="1" si="114"/>
        <v>37216.130731732024</v>
      </c>
      <c r="AO70" s="602">
        <f t="shared" ca="1" si="115"/>
        <v>38722.023692322662</v>
      </c>
      <c r="AP70" s="602">
        <f t="shared" ca="1" si="116"/>
        <v>38722.023692322662</v>
      </c>
      <c r="AQ70" s="602">
        <f t="shared" ca="1" si="117"/>
        <v>40257.15736338999</v>
      </c>
      <c r="AR70" s="602">
        <f t="shared" ca="1" si="118"/>
        <v>35448.772928771345</v>
      </c>
      <c r="AS70" s="602">
        <f t="shared" ca="1" si="119"/>
        <v>36918.531516652984</v>
      </c>
      <c r="AT70" s="602">
        <f t="shared" ca="1" si="120"/>
        <v>36918.531516652984</v>
      </c>
      <c r="AU70" s="602">
        <f t="shared" ca="1" si="121"/>
        <v>38418.479955411574</v>
      </c>
      <c r="AV70" s="602">
        <f t="shared" ca="1" si="122"/>
        <v>38418.479955411574</v>
      </c>
      <c r="AW70" s="602">
        <f t="shared" ca="1" si="123"/>
        <v>39947.830563756834</v>
      </c>
      <c r="AX70" s="602">
        <f t="shared" ca="1" si="124"/>
        <v>39947.830563756834</v>
      </c>
      <c r="AY70" s="602">
        <f t="shared" ca="1" si="125"/>
        <v>41505.764212283277</v>
      </c>
      <c r="AZ70" s="602">
        <f t="shared" ca="1" si="126"/>
        <v>41505.764212283277</v>
      </c>
      <c r="BA70" s="602">
        <f t="shared" ca="1" si="127"/>
        <v>43091.434978125537</v>
      </c>
      <c r="BB70" s="602">
        <f t="shared" ca="1" si="128"/>
        <v>31227.944341051854</v>
      </c>
      <c r="BC70" s="602">
        <f t="shared" ca="1" si="129"/>
        <v>32048.938490341483</v>
      </c>
      <c r="BD70" s="602">
        <f t="shared" ca="1" si="130"/>
        <v>32048.938490341483</v>
      </c>
      <c r="BE70" s="602">
        <f t="shared" ca="1" si="131"/>
        <v>32881.659121055403</v>
      </c>
      <c r="BF70" s="602">
        <f t="shared" ca="1" si="132"/>
        <v>32881.659121055403</v>
      </c>
      <c r="BG70" s="602">
        <f t="shared" ca="1" si="133"/>
        <v>33725.968653348842</v>
      </c>
      <c r="BH70" s="602">
        <f t="shared" ca="1" si="134"/>
        <v>33725.968653348842</v>
      </c>
      <c r="BI70" s="602">
        <f t="shared" ca="1" si="135"/>
        <v>34581.723205375456</v>
      </c>
      <c r="BJ70" s="602">
        <f t="shared" ca="1" si="136"/>
        <v>34581.723205375456</v>
      </c>
      <c r="BK70" s="602">
        <f t="shared" ca="1" si="137"/>
        <v>35448.772928771345</v>
      </c>
      <c r="BL70" s="602">
        <f t="shared" ca="1" si="138"/>
        <v>37965.371706914841</v>
      </c>
      <c r="BM70" s="602">
        <f t="shared" ca="1" si="139"/>
        <v>39485.986332175897</v>
      </c>
      <c r="BN70" s="602">
        <f t="shared" ca="1" si="140"/>
        <v>39485.986332175897</v>
      </c>
      <c r="BO70" s="602">
        <f t="shared" ca="1" si="141"/>
        <v>41035.432761276803</v>
      </c>
      <c r="BP70" s="602">
        <f t="shared" ca="1" si="142"/>
        <v>41035.432761276803</v>
      </c>
      <c r="BQ70" s="602">
        <f t="shared" ca="1" si="143"/>
        <v>42612.87262182722</v>
      </c>
      <c r="BR70" s="602">
        <f t="shared" ca="1" si="144"/>
        <v>42612.87262182722</v>
      </c>
      <c r="BS70" s="602">
        <f t="shared" ca="1" si="145"/>
        <v>44217.443988476909</v>
      </c>
      <c r="BT70" s="602">
        <f t="shared" ca="1" si="146"/>
        <v>44217.443988476909</v>
      </c>
      <c r="BU70" s="602">
        <f t="shared" ca="1" si="147"/>
        <v>45848.26595350603</v>
      </c>
      <c r="BV70" s="602">
        <f t="shared" ca="1" si="148"/>
        <v>40723.276804626068</v>
      </c>
      <c r="BW70" s="602">
        <f t="shared" ca="1" si="149"/>
        <v>42295.186245571516</v>
      </c>
      <c r="BX70" s="602">
        <f t="shared" ca="1" si="150"/>
        <v>42295.186245571516</v>
      </c>
      <c r="BY70" s="602">
        <f t="shared" ca="1" si="151"/>
        <v>43894.401241264459</v>
      </c>
      <c r="BZ70" s="602">
        <f t="shared" ca="1" si="152"/>
        <v>43894.401241264459</v>
      </c>
      <c r="CA70" s="602">
        <f t="shared" ca="1" si="153"/>
        <v>45520.044319311586</v>
      </c>
      <c r="CB70" s="602">
        <f t="shared" ca="1" si="154"/>
        <v>45520.044319311586</v>
      </c>
      <c r="CC70" s="602">
        <f t="shared" ca="1" si="155"/>
        <v>47171.222607457443</v>
      </c>
      <c r="CD70" s="602">
        <f t="shared" ca="1" si="156"/>
        <v>47171.222607457443</v>
      </c>
      <c r="CE70" s="602">
        <f t="shared" ca="1" si="157"/>
        <v>48847.032188247038</v>
      </c>
      <c r="CF70" s="602">
        <f t="shared" ca="1" si="44"/>
        <v>33725.968653348842</v>
      </c>
      <c r="CG70" s="602">
        <f t="shared" ca="1" si="45"/>
        <v>34581.723205375456</v>
      </c>
      <c r="CH70" s="602">
        <f t="shared" ca="1" si="46"/>
        <v>34581.723205375456</v>
      </c>
      <c r="CI70" s="602">
        <f t="shared" ca="1" si="47"/>
        <v>35448.772928771345</v>
      </c>
      <c r="CJ70" s="602">
        <f t="shared" ca="1" si="48"/>
        <v>35448.772928771345</v>
      </c>
      <c r="CK70" s="602">
        <f t="shared" ca="1" si="49"/>
        <v>36326.962352232811</v>
      </c>
      <c r="CL70" s="602">
        <f t="shared" ca="1" si="50"/>
        <v>36326.962352232811</v>
      </c>
      <c r="CM70" s="602">
        <f t="shared" ca="1" si="51"/>
        <v>37216.130731732024</v>
      </c>
      <c r="CN70" s="602">
        <f t="shared" ca="1" si="52"/>
        <v>37216.130731732024</v>
      </c>
      <c r="CO70" s="602">
        <f t="shared" ca="1" si="53"/>
        <v>38116.112405922795</v>
      </c>
      <c r="CP70" s="602">
        <f t="shared" ca="1" si="54"/>
        <v>41820.706884913423</v>
      </c>
      <c r="CQ70" s="602">
        <f t="shared" ca="1" si="55"/>
        <v>43411.82153165857</v>
      </c>
      <c r="CR70" s="602">
        <f t="shared" ca="1" si="56"/>
        <v>43411.82153165857</v>
      </c>
      <c r="CS70" s="602">
        <f t="shared" ca="1" si="57"/>
        <v>45029.629321440458</v>
      </c>
      <c r="CT70" s="602">
        <f t="shared" ca="1" si="58"/>
        <v>45029.629321440458</v>
      </c>
      <c r="CU70" s="602">
        <f t="shared" ca="1" si="59"/>
        <v>46673.241537911395</v>
      </c>
      <c r="CV70" s="602">
        <f t="shared" ca="1" si="60"/>
        <v>46673.241537911395</v>
      </c>
      <c r="CW70" s="602">
        <f t="shared" ca="1" si="61"/>
        <v>48341.757129331025</v>
      </c>
      <c r="CX70" s="602">
        <f t="shared" ca="1" si="62"/>
        <v>48341.757129331025</v>
      </c>
      <c r="CY70" s="602">
        <f t="shared" ca="1" si="63"/>
        <v>50034.266948932476</v>
      </c>
      <c r="CZ70" s="602">
        <f t="shared" ca="1" si="64"/>
        <v>44703.97476535022</v>
      </c>
      <c r="DA70" s="602">
        <f t="shared" ca="1" si="65"/>
        <v>46342.497848049643</v>
      </c>
      <c r="DB70" s="602">
        <f t="shared" ca="1" si="66"/>
        <v>46342.497848049643</v>
      </c>
      <c r="DC70" s="602">
        <f t="shared" ca="1" si="67"/>
        <v>48006.105296803609</v>
      </c>
      <c r="DD70" s="602">
        <f t="shared" ca="1" si="68"/>
        <v>48006.105296803609</v>
      </c>
      <c r="DE70" s="602">
        <f t="shared" ca="1" si="69"/>
        <v>49693.889253268258</v>
      </c>
      <c r="DF70" s="602">
        <f t="shared" ca="1" si="70"/>
        <v>49693.889253268258</v>
      </c>
      <c r="DG70" s="602">
        <f t="shared" ca="1" si="71"/>
        <v>51404.937022019112</v>
      </c>
      <c r="DH70" s="602">
        <f t="shared" ca="1" si="72"/>
        <v>51404.937022019112</v>
      </c>
      <c r="DI70" s="602">
        <f t="shared" ca="1" si="73"/>
        <v>53138.334953305806</v>
      </c>
      <c r="DJ70" s="602">
        <f t="shared" ca="1" si="74"/>
        <v>36918.531516652984</v>
      </c>
      <c r="DK70" s="602">
        <f t="shared" ca="1" si="75"/>
        <v>37814.927454885583</v>
      </c>
      <c r="DL70" s="602">
        <f t="shared" ca="1" si="76"/>
        <v>37814.927454885583</v>
      </c>
      <c r="DM70" s="602">
        <f t="shared" ca="1" si="77"/>
        <v>38722.023692322662</v>
      </c>
      <c r="DN70" s="602">
        <f t="shared" ca="1" si="78"/>
        <v>38722.023692322662</v>
      </c>
      <c r="DO70" s="602">
        <f t="shared" ca="1" si="79"/>
        <v>39639.647171455297</v>
      </c>
      <c r="DP70" s="602">
        <f t="shared" ca="1" si="80"/>
        <v>39639.647171455297</v>
      </c>
      <c r="DQ70" s="602">
        <f t="shared" ca="1" si="81"/>
        <v>40567.620879791648</v>
      </c>
      <c r="DR70" s="602">
        <f t="shared" ca="1" si="82"/>
        <v>40567.620879791648</v>
      </c>
      <c r="DS70" s="602">
        <f t="shared" ca="1" si="83"/>
        <v>41505.764212283284</v>
      </c>
      <c r="DT70" s="602">
        <f t="shared" ca="1" si="84"/>
        <v>47504.443092169378</v>
      </c>
      <c r="DU70" s="602">
        <f t="shared" ca="1" si="85"/>
        <v>49185.069786291635</v>
      </c>
      <c r="DV70" s="602">
        <f t="shared" ca="1" si="86"/>
        <v>49185.069786291635</v>
      </c>
      <c r="DW70" s="602">
        <f t="shared" ca="1" si="87"/>
        <v>50889.234373908213</v>
      </c>
      <c r="DX70" s="602">
        <f t="shared" ca="1" si="88"/>
        <v>50889.234373908213</v>
      </c>
      <c r="DY70" s="602">
        <f t="shared" ca="1" si="89"/>
        <v>52616.023097239588</v>
      </c>
      <c r="DZ70" s="602">
        <f t="shared" ca="1" si="90"/>
        <v>52616.023097239588</v>
      </c>
      <c r="EA70" s="602">
        <f t="shared" ca="1" si="91"/>
        <v>54364.523825868084</v>
      </c>
      <c r="EB70" s="602">
        <f t="shared" ca="1" si="92"/>
        <v>54364.523825868084</v>
      </c>
      <c r="EC70" s="602">
        <f t="shared" ca="1" si="93"/>
        <v>56133.829536555211</v>
      </c>
      <c r="ED70" s="602">
        <f t="shared" ca="1" si="94"/>
        <v>50546.562285820124</v>
      </c>
      <c r="EE70" s="602">
        <f t="shared" ca="1" si="95"/>
        <v>52268.899256216449</v>
      </c>
      <c r="EF70" s="602">
        <f t="shared" ca="1" si="96"/>
        <v>52268.899256216449</v>
      </c>
      <c r="EG70" s="602">
        <f t="shared" ca="1" si="97"/>
        <v>54013.130357142247</v>
      </c>
      <c r="EH70" s="602">
        <f t="shared" ca="1" si="98"/>
        <v>54013.130357142247</v>
      </c>
      <c r="EI70" s="602">
        <f t="shared" ca="1" si="99"/>
        <v>55778.34727772788</v>
      </c>
      <c r="EJ70" s="602">
        <f t="shared" ca="1" si="100"/>
        <v>55778.34727772788</v>
      </c>
      <c r="EK70" s="602">
        <f t="shared" ca="1" si="101"/>
        <v>57563.649413299725</v>
      </c>
      <c r="EL70" s="602">
        <f t="shared" ca="1" si="102"/>
        <v>57563.649413299725</v>
      </c>
      <c r="EM70" s="602">
        <f t="shared" ca="1" si="103"/>
        <v>59368.146874517734</v>
      </c>
    </row>
    <row r="71" spans="1:143" ht="14.25" x14ac:dyDescent="0.2">
      <c r="C71" s="26"/>
      <c r="D71" s="20"/>
      <c r="E71" s="20"/>
      <c r="H71" s="884"/>
      <c r="I71" s="15" t="str">
        <f t="shared" si="166"/>
        <v>Prémium 2, L2 ügyletminősítés esetén</v>
      </c>
      <c r="J71" s="15"/>
      <c r="K71" s="15"/>
      <c r="L71" s="15"/>
      <c r="M71" s="1030" t="s">
        <v>589</v>
      </c>
      <c r="N71" s="1030" t="s">
        <v>589</v>
      </c>
      <c r="O71" s="1031">
        <f>$E$46+0.01+$E$43</f>
        <v>6.7900000000000002E-2</v>
      </c>
      <c r="P71" s="1032">
        <f t="shared" ca="1" si="163"/>
        <v>7.157513428727369E-2</v>
      </c>
      <c r="Q71" s="1033">
        <f t="shared" ca="1" si="164"/>
        <v>7.3775612993852491E-2</v>
      </c>
      <c r="R71" s="1034">
        <f t="shared" ca="1" si="165"/>
        <v>7.4148802024477156E-2</v>
      </c>
      <c r="S71" s="69"/>
      <c r="T71" s="338"/>
      <c r="W71" s="597">
        <f t="shared" si="40"/>
        <v>28</v>
      </c>
      <c r="X71" s="602">
        <f t="shared" ca="1" si="104"/>
        <v>28319.999389992863</v>
      </c>
      <c r="Y71" s="602">
        <f t="shared" ca="1" si="104"/>
        <v>29096.929827342388</v>
      </c>
      <c r="Z71" s="602">
        <f t="shared" ca="1" si="104"/>
        <v>29096.929827342388</v>
      </c>
      <c r="AA71" s="602">
        <f t="shared" ca="1" si="104"/>
        <v>29886.032144715729</v>
      </c>
      <c r="AB71" s="602">
        <f t="shared" ca="1" si="105"/>
        <v>29886.032144715729</v>
      </c>
      <c r="AC71" s="602">
        <f t="shared" ca="1" si="105"/>
        <v>30687.194570042724</v>
      </c>
      <c r="AD71" s="602">
        <f t="shared" ca="1" si="105"/>
        <v>30687.194570042724</v>
      </c>
      <c r="AE71" s="602">
        <f t="shared" ca="1" si="105"/>
        <v>31500.297891766557</v>
      </c>
      <c r="AF71" s="602">
        <f t="shared" ca="1" si="106"/>
        <v>31500.297891766557</v>
      </c>
      <c r="AG71" s="602">
        <f t="shared" ca="1" si="107"/>
        <v>32325.215752307126</v>
      </c>
      <c r="AH71" s="602">
        <f t="shared" ca="1" si="108"/>
        <v>32881.659121055389</v>
      </c>
      <c r="AI71" s="602">
        <f t="shared" ca="1" si="109"/>
        <v>34295.209150044277</v>
      </c>
      <c r="AJ71" s="602">
        <f t="shared" ca="1" si="110"/>
        <v>34295.209150044277</v>
      </c>
      <c r="AK71" s="602">
        <f t="shared" ca="1" si="111"/>
        <v>35740.272825017972</v>
      </c>
      <c r="AL71" s="602">
        <f t="shared" ca="1" si="112"/>
        <v>35740.272825017972</v>
      </c>
      <c r="AM71" s="602">
        <f t="shared" ca="1" si="113"/>
        <v>37216.130731732024</v>
      </c>
      <c r="AN71" s="602">
        <f t="shared" ca="1" si="114"/>
        <v>37216.130731732024</v>
      </c>
      <c r="AO71" s="602">
        <f t="shared" ca="1" si="115"/>
        <v>38722.023692322662</v>
      </c>
      <c r="AP71" s="602">
        <f t="shared" ca="1" si="116"/>
        <v>38722.023692322662</v>
      </c>
      <c r="AQ71" s="602">
        <f t="shared" ca="1" si="117"/>
        <v>40257.15736338999</v>
      </c>
      <c r="AR71" s="602">
        <f t="shared" ca="1" si="118"/>
        <v>35448.772928771345</v>
      </c>
      <c r="AS71" s="602">
        <f t="shared" ca="1" si="119"/>
        <v>36918.531516652984</v>
      </c>
      <c r="AT71" s="602">
        <f t="shared" ca="1" si="120"/>
        <v>36918.531516652984</v>
      </c>
      <c r="AU71" s="602">
        <f t="shared" ca="1" si="121"/>
        <v>38418.479955411574</v>
      </c>
      <c r="AV71" s="602">
        <f t="shared" ca="1" si="122"/>
        <v>38418.479955411574</v>
      </c>
      <c r="AW71" s="602">
        <f t="shared" ca="1" si="123"/>
        <v>39947.830563756834</v>
      </c>
      <c r="AX71" s="602">
        <f t="shared" ca="1" si="124"/>
        <v>39947.830563756834</v>
      </c>
      <c r="AY71" s="602">
        <f t="shared" ca="1" si="125"/>
        <v>41505.764212283277</v>
      </c>
      <c r="AZ71" s="602">
        <f t="shared" ca="1" si="126"/>
        <v>41505.764212283277</v>
      </c>
      <c r="BA71" s="602">
        <f t="shared" ca="1" si="127"/>
        <v>43091.434978125537</v>
      </c>
      <c r="BB71" s="602">
        <f t="shared" ca="1" si="128"/>
        <v>31227.944341051854</v>
      </c>
      <c r="BC71" s="602">
        <f t="shared" ca="1" si="129"/>
        <v>32048.938490341483</v>
      </c>
      <c r="BD71" s="602">
        <f t="shared" ca="1" si="130"/>
        <v>32048.938490341483</v>
      </c>
      <c r="BE71" s="602">
        <f t="shared" ca="1" si="131"/>
        <v>32881.659121055403</v>
      </c>
      <c r="BF71" s="602">
        <f t="shared" ca="1" si="132"/>
        <v>32881.659121055403</v>
      </c>
      <c r="BG71" s="602">
        <f t="shared" ca="1" si="133"/>
        <v>33725.968653348842</v>
      </c>
      <c r="BH71" s="602">
        <f t="shared" ca="1" si="134"/>
        <v>33725.968653348842</v>
      </c>
      <c r="BI71" s="602">
        <f t="shared" ca="1" si="135"/>
        <v>34581.723205375456</v>
      </c>
      <c r="BJ71" s="602">
        <f t="shared" ca="1" si="136"/>
        <v>34581.723205375456</v>
      </c>
      <c r="BK71" s="602">
        <f t="shared" ca="1" si="137"/>
        <v>35448.772928771345</v>
      </c>
      <c r="BL71" s="602">
        <f t="shared" ca="1" si="138"/>
        <v>37965.371706914841</v>
      </c>
      <c r="BM71" s="602">
        <f t="shared" ca="1" si="139"/>
        <v>39485.986332175897</v>
      </c>
      <c r="BN71" s="602">
        <f t="shared" ca="1" si="140"/>
        <v>39485.986332175897</v>
      </c>
      <c r="BO71" s="602">
        <f t="shared" ca="1" si="141"/>
        <v>41035.432761276803</v>
      </c>
      <c r="BP71" s="602">
        <f t="shared" ca="1" si="142"/>
        <v>41035.432761276803</v>
      </c>
      <c r="BQ71" s="602">
        <f t="shared" ca="1" si="143"/>
        <v>42612.87262182722</v>
      </c>
      <c r="BR71" s="602">
        <f t="shared" ca="1" si="144"/>
        <v>42612.87262182722</v>
      </c>
      <c r="BS71" s="602">
        <f t="shared" ca="1" si="145"/>
        <v>44217.443988476909</v>
      </c>
      <c r="BT71" s="602">
        <f t="shared" ca="1" si="146"/>
        <v>44217.443988476909</v>
      </c>
      <c r="BU71" s="602">
        <f t="shared" ca="1" si="147"/>
        <v>45848.26595350603</v>
      </c>
      <c r="BV71" s="602">
        <f t="shared" ca="1" si="148"/>
        <v>40723.276804626068</v>
      </c>
      <c r="BW71" s="602">
        <f t="shared" ca="1" si="149"/>
        <v>42295.186245571516</v>
      </c>
      <c r="BX71" s="602">
        <f t="shared" ca="1" si="150"/>
        <v>42295.186245571516</v>
      </c>
      <c r="BY71" s="602">
        <f t="shared" ca="1" si="151"/>
        <v>43894.401241264459</v>
      </c>
      <c r="BZ71" s="602">
        <f t="shared" ca="1" si="152"/>
        <v>43894.401241264459</v>
      </c>
      <c r="CA71" s="602">
        <f t="shared" ca="1" si="153"/>
        <v>45520.044319311586</v>
      </c>
      <c r="CB71" s="602">
        <f t="shared" ca="1" si="154"/>
        <v>45520.044319311586</v>
      </c>
      <c r="CC71" s="602">
        <f t="shared" ca="1" si="155"/>
        <v>47171.222607457443</v>
      </c>
      <c r="CD71" s="602">
        <f t="shared" ca="1" si="156"/>
        <v>47171.222607457443</v>
      </c>
      <c r="CE71" s="602">
        <f t="shared" ca="1" si="157"/>
        <v>48847.032188247038</v>
      </c>
      <c r="CF71" s="602">
        <f t="shared" ca="1" si="44"/>
        <v>33725.968653348842</v>
      </c>
      <c r="CG71" s="602">
        <f t="shared" ca="1" si="45"/>
        <v>34581.723205375456</v>
      </c>
      <c r="CH71" s="602">
        <f t="shared" ca="1" si="46"/>
        <v>34581.723205375456</v>
      </c>
      <c r="CI71" s="602">
        <f t="shared" ca="1" si="47"/>
        <v>35448.772928771345</v>
      </c>
      <c r="CJ71" s="602">
        <f t="shared" ca="1" si="48"/>
        <v>35448.772928771345</v>
      </c>
      <c r="CK71" s="602">
        <f t="shared" ca="1" si="49"/>
        <v>36326.962352232811</v>
      </c>
      <c r="CL71" s="602">
        <f t="shared" ca="1" si="50"/>
        <v>36326.962352232811</v>
      </c>
      <c r="CM71" s="602">
        <f t="shared" ca="1" si="51"/>
        <v>37216.130731732024</v>
      </c>
      <c r="CN71" s="602">
        <f t="shared" ca="1" si="52"/>
        <v>37216.130731732024</v>
      </c>
      <c r="CO71" s="602">
        <f t="shared" ca="1" si="53"/>
        <v>38116.112405922795</v>
      </c>
      <c r="CP71" s="602">
        <f t="shared" ca="1" si="54"/>
        <v>41820.706884913423</v>
      </c>
      <c r="CQ71" s="602">
        <f t="shared" ca="1" si="55"/>
        <v>43411.82153165857</v>
      </c>
      <c r="CR71" s="602">
        <f t="shared" ca="1" si="56"/>
        <v>43411.82153165857</v>
      </c>
      <c r="CS71" s="602">
        <f t="shared" ca="1" si="57"/>
        <v>45029.629321440458</v>
      </c>
      <c r="CT71" s="602">
        <f t="shared" ca="1" si="58"/>
        <v>45029.629321440458</v>
      </c>
      <c r="CU71" s="602">
        <f t="shared" ca="1" si="59"/>
        <v>46673.241537911395</v>
      </c>
      <c r="CV71" s="602">
        <f t="shared" ca="1" si="60"/>
        <v>46673.241537911395</v>
      </c>
      <c r="CW71" s="602">
        <f t="shared" ca="1" si="61"/>
        <v>48341.757129331025</v>
      </c>
      <c r="CX71" s="602">
        <f t="shared" ca="1" si="62"/>
        <v>48341.757129331025</v>
      </c>
      <c r="CY71" s="602">
        <f t="shared" ca="1" si="63"/>
        <v>50034.266948932476</v>
      </c>
      <c r="CZ71" s="602">
        <f t="shared" ca="1" si="64"/>
        <v>44703.97476535022</v>
      </c>
      <c r="DA71" s="602">
        <f t="shared" ca="1" si="65"/>
        <v>46342.497848049643</v>
      </c>
      <c r="DB71" s="602">
        <f t="shared" ca="1" si="66"/>
        <v>46342.497848049643</v>
      </c>
      <c r="DC71" s="602">
        <f t="shared" ca="1" si="67"/>
        <v>48006.105296803609</v>
      </c>
      <c r="DD71" s="602">
        <f t="shared" ca="1" si="68"/>
        <v>48006.105296803609</v>
      </c>
      <c r="DE71" s="602">
        <f t="shared" ca="1" si="69"/>
        <v>49693.889253268258</v>
      </c>
      <c r="DF71" s="602">
        <f t="shared" ca="1" si="70"/>
        <v>49693.889253268258</v>
      </c>
      <c r="DG71" s="602">
        <f t="shared" ca="1" si="71"/>
        <v>51404.937022019112</v>
      </c>
      <c r="DH71" s="602">
        <f t="shared" ca="1" si="72"/>
        <v>51404.937022019112</v>
      </c>
      <c r="DI71" s="602">
        <f t="shared" ca="1" si="73"/>
        <v>53138.334953305806</v>
      </c>
      <c r="DJ71" s="602">
        <f t="shared" ca="1" si="74"/>
        <v>36918.531516652984</v>
      </c>
      <c r="DK71" s="602">
        <f t="shared" ca="1" si="75"/>
        <v>37814.927454885583</v>
      </c>
      <c r="DL71" s="602">
        <f t="shared" ca="1" si="76"/>
        <v>37814.927454885583</v>
      </c>
      <c r="DM71" s="602">
        <f t="shared" ca="1" si="77"/>
        <v>38722.023692322662</v>
      </c>
      <c r="DN71" s="602">
        <f t="shared" ca="1" si="78"/>
        <v>38722.023692322662</v>
      </c>
      <c r="DO71" s="602">
        <f t="shared" ca="1" si="79"/>
        <v>39639.647171455297</v>
      </c>
      <c r="DP71" s="602">
        <f t="shared" ca="1" si="80"/>
        <v>39639.647171455297</v>
      </c>
      <c r="DQ71" s="602">
        <f t="shared" ca="1" si="81"/>
        <v>40567.620879791648</v>
      </c>
      <c r="DR71" s="602">
        <f t="shared" ca="1" si="82"/>
        <v>40567.620879791648</v>
      </c>
      <c r="DS71" s="602">
        <f t="shared" ca="1" si="83"/>
        <v>41505.764212283284</v>
      </c>
      <c r="DT71" s="602">
        <f t="shared" ca="1" si="84"/>
        <v>47504.443092169378</v>
      </c>
      <c r="DU71" s="602">
        <f t="shared" ca="1" si="85"/>
        <v>49185.069786291635</v>
      </c>
      <c r="DV71" s="602">
        <f t="shared" ca="1" si="86"/>
        <v>49185.069786291635</v>
      </c>
      <c r="DW71" s="602">
        <f t="shared" ca="1" si="87"/>
        <v>50889.234373908213</v>
      </c>
      <c r="DX71" s="602">
        <f t="shared" ca="1" si="88"/>
        <v>50889.234373908213</v>
      </c>
      <c r="DY71" s="602">
        <f t="shared" ca="1" si="89"/>
        <v>52616.023097239588</v>
      </c>
      <c r="DZ71" s="602">
        <f t="shared" ca="1" si="90"/>
        <v>52616.023097239588</v>
      </c>
      <c r="EA71" s="602">
        <f t="shared" ca="1" si="91"/>
        <v>54364.523825868084</v>
      </c>
      <c r="EB71" s="602">
        <f t="shared" ca="1" si="92"/>
        <v>54364.523825868084</v>
      </c>
      <c r="EC71" s="602">
        <f t="shared" ca="1" si="93"/>
        <v>56133.829536555211</v>
      </c>
      <c r="ED71" s="602">
        <f t="shared" ca="1" si="94"/>
        <v>50546.562285820124</v>
      </c>
      <c r="EE71" s="602">
        <f t="shared" ca="1" si="95"/>
        <v>52268.899256216449</v>
      </c>
      <c r="EF71" s="602">
        <f t="shared" ca="1" si="96"/>
        <v>52268.899256216449</v>
      </c>
      <c r="EG71" s="602">
        <f t="shared" ca="1" si="97"/>
        <v>54013.130357142247</v>
      </c>
      <c r="EH71" s="602">
        <f t="shared" ca="1" si="98"/>
        <v>54013.130357142247</v>
      </c>
      <c r="EI71" s="602">
        <f t="shared" ca="1" si="99"/>
        <v>55778.34727772788</v>
      </c>
      <c r="EJ71" s="602">
        <f t="shared" ca="1" si="100"/>
        <v>55778.34727772788</v>
      </c>
      <c r="EK71" s="602">
        <f t="shared" ca="1" si="101"/>
        <v>57563.649413299725</v>
      </c>
      <c r="EL71" s="602">
        <f t="shared" ca="1" si="102"/>
        <v>57563.649413299725</v>
      </c>
      <c r="EM71" s="602">
        <f t="shared" ca="1" si="103"/>
        <v>59368.146874517734</v>
      </c>
    </row>
    <row r="72" spans="1:143" ht="14.25" x14ac:dyDescent="0.2">
      <c r="C72" s="26"/>
      <c r="D72" s="20"/>
      <c r="E72" s="20"/>
      <c r="H72" s="884"/>
      <c r="I72" s="15" t="str">
        <f t="shared" si="166"/>
        <v>Kiváló 1, L1 ügyletminősítés esetén</v>
      </c>
      <c r="J72" s="15"/>
      <c r="K72" s="15"/>
      <c r="L72" s="1027">
        <v>7.3999999999999996E-2</v>
      </c>
      <c r="M72" s="1030" t="s">
        <v>589</v>
      </c>
      <c r="N72" s="1030" t="s">
        <v>589</v>
      </c>
      <c r="O72" s="1031">
        <f>+O71</f>
        <v>6.7900000000000002E-2</v>
      </c>
      <c r="P72" s="1032">
        <f t="shared" ca="1" si="163"/>
        <v>7.157513428727369E-2</v>
      </c>
      <c r="Q72" s="1033">
        <f t="shared" ca="1" si="164"/>
        <v>7.3775612993852491E-2</v>
      </c>
      <c r="R72" s="1034">
        <f t="shared" ca="1" si="165"/>
        <v>7.4148802024477156E-2</v>
      </c>
      <c r="S72" s="69"/>
      <c r="T72" s="338"/>
      <c r="W72" s="597">
        <f t="shared" si="40"/>
        <v>29</v>
      </c>
      <c r="X72" s="602">
        <f t="shared" ca="1" si="104"/>
        <v>28319.999389992863</v>
      </c>
      <c r="Y72" s="602">
        <f t="shared" ca="1" si="104"/>
        <v>29096.929827342388</v>
      </c>
      <c r="Z72" s="602">
        <f t="shared" ca="1" si="104"/>
        <v>29096.929827342388</v>
      </c>
      <c r="AA72" s="602">
        <f t="shared" ca="1" si="104"/>
        <v>29886.032144715729</v>
      </c>
      <c r="AB72" s="602">
        <f t="shared" ca="1" si="105"/>
        <v>29886.032144715729</v>
      </c>
      <c r="AC72" s="602">
        <f t="shared" ca="1" si="105"/>
        <v>30687.194570042724</v>
      </c>
      <c r="AD72" s="602">
        <f t="shared" ca="1" si="105"/>
        <v>30687.194570042724</v>
      </c>
      <c r="AE72" s="602">
        <f t="shared" ca="1" si="105"/>
        <v>31500.297891766557</v>
      </c>
      <c r="AF72" s="602">
        <f t="shared" ca="1" si="106"/>
        <v>31500.297891766557</v>
      </c>
      <c r="AG72" s="602">
        <f t="shared" ca="1" si="107"/>
        <v>32325.215752307126</v>
      </c>
      <c r="AH72" s="602">
        <f t="shared" ca="1" si="108"/>
        <v>32881.659121055389</v>
      </c>
      <c r="AI72" s="602">
        <f t="shared" ca="1" si="109"/>
        <v>34295.209150044277</v>
      </c>
      <c r="AJ72" s="602">
        <f t="shared" ca="1" si="110"/>
        <v>34295.209150044277</v>
      </c>
      <c r="AK72" s="602">
        <f t="shared" ca="1" si="111"/>
        <v>35740.272825017972</v>
      </c>
      <c r="AL72" s="602">
        <f t="shared" ca="1" si="112"/>
        <v>35740.272825017972</v>
      </c>
      <c r="AM72" s="602">
        <f t="shared" ca="1" si="113"/>
        <v>37216.130731732024</v>
      </c>
      <c r="AN72" s="602">
        <f t="shared" ca="1" si="114"/>
        <v>37216.130731732024</v>
      </c>
      <c r="AO72" s="602">
        <f t="shared" ca="1" si="115"/>
        <v>38722.023692322662</v>
      </c>
      <c r="AP72" s="602">
        <f t="shared" ca="1" si="116"/>
        <v>38722.023692322662</v>
      </c>
      <c r="AQ72" s="602">
        <f t="shared" ca="1" si="117"/>
        <v>40257.15736338999</v>
      </c>
      <c r="AR72" s="602">
        <f t="shared" ca="1" si="118"/>
        <v>35448.772928771345</v>
      </c>
      <c r="AS72" s="602">
        <f t="shared" ca="1" si="119"/>
        <v>36918.531516652984</v>
      </c>
      <c r="AT72" s="602">
        <f t="shared" ca="1" si="120"/>
        <v>36918.531516652984</v>
      </c>
      <c r="AU72" s="602">
        <f t="shared" ca="1" si="121"/>
        <v>38418.479955411574</v>
      </c>
      <c r="AV72" s="602">
        <f t="shared" ca="1" si="122"/>
        <v>38418.479955411574</v>
      </c>
      <c r="AW72" s="602">
        <f t="shared" ca="1" si="123"/>
        <v>39947.830563756834</v>
      </c>
      <c r="AX72" s="602">
        <f t="shared" ca="1" si="124"/>
        <v>39947.830563756834</v>
      </c>
      <c r="AY72" s="602">
        <f t="shared" ca="1" si="125"/>
        <v>41505.764212283277</v>
      </c>
      <c r="AZ72" s="602">
        <f t="shared" ca="1" si="126"/>
        <v>41505.764212283277</v>
      </c>
      <c r="BA72" s="602">
        <f t="shared" ca="1" si="127"/>
        <v>43091.434978125537</v>
      </c>
      <c r="BB72" s="602">
        <f t="shared" ca="1" si="128"/>
        <v>31227.944341051854</v>
      </c>
      <c r="BC72" s="602">
        <f t="shared" ca="1" si="129"/>
        <v>32048.938490341483</v>
      </c>
      <c r="BD72" s="602">
        <f t="shared" ca="1" si="130"/>
        <v>32048.938490341483</v>
      </c>
      <c r="BE72" s="602">
        <f t="shared" ca="1" si="131"/>
        <v>32881.659121055403</v>
      </c>
      <c r="BF72" s="602">
        <f t="shared" ca="1" si="132"/>
        <v>32881.659121055403</v>
      </c>
      <c r="BG72" s="602">
        <f t="shared" ca="1" si="133"/>
        <v>33725.968653348842</v>
      </c>
      <c r="BH72" s="602">
        <f t="shared" ca="1" si="134"/>
        <v>33725.968653348842</v>
      </c>
      <c r="BI72" s="602">
        <f t="shared" ca="1" si="135"/>
        <v>34581.723205375456</v>
      </c>
      <c r="BJ72" s="602">
        <f t="shared" ca="1" si="136"/>
        <v>34581.723205375456</v>
      </c>
      <c r="BK72" s="602">
        <f t="shared" ca="1" si="137"/>
        <v>35448.772928771345</v>
      </c>
      <c r="BL72" s="602">
        <f t="shared" ca="1" si="138"/>
        <v>37965.371706914841</v>
      </c>
      <c r="BM72" s="602">
        <f t="shared" ca="1" si="139"/>
        <v>39485.986332175897</v>
      </c>
      <c r="BN72" s="602">
        <f t="shared" ca="1" si="140"/>
        <v>39485.986332175897</v>
      </c>
      <c r="BO72" s="602">
        <f t="shared" ca="1" si="141"/>
        <v>41035.432761276803</v>
      </c>
      <c r="BP72" s="602">
        <f t="shared" ca="1" si="142"/>
        <v>41035.432761276803</v>
      </c>
      <c r="BQ72" s="602">
        <f t="shared" ca="1" si="143"/>
        <v>42612.87262182722</v>
      </c>
      <c r="BR72" s="602">
        <f t="shared" ca="1" si="144"/>
        <v>42612.87262182722</v>
      </c>
      <c r="BS72" s="602">
        <f t="shared" ca="1" si="145"/>
        <v>44217.443988476909</v>
      </c>
      <c r="BT72" s="602">
        <f t="shared" ca="1" si="146"/>
        <v>44217.443988476909</v>
      </c>
      <c r="BU72" s="602">
        <f t="shared" ca="1" si="147"/>
        <v>45848.26595350603</v>
      </c>
      <c r="BV72" s="602">
        <f t="shared" ca="1" si="148"/>
        <v>40723.276804626068</v>
      </c>
      <c r="BW72" s="602">
        <f t="shared" ca="1" si="149"/>
        <v>42295.186245571516</v>
      </c>
      <c r="BX72" s="602">
        <f t="shared" ca="1" si="150"/>
        <v>42295.186245571516</v>
      </c>
      <c r="BY72" s="602">
        <f t="shared" ca="1" si="151"/>
        <v>43894.401241264459</v>
      </c>
      <c r="BZ72" s="602">
        <f t="shared" ca="1" si="152"/>
        <v>43894.401241264459</v>
      </c>
      <c r="CA72" s="602">
        <f t="shared" ca="1" si="153"/>
        <v>45520.044319311586</v>
      </c>
      <c r="CB72" s="602">
        <f t="shared" ca="1" si="154"/>
        <v>45520.044319311586</v>
      </c>
      <c r="CC72" s="602">
        <f t="shared" ca="1" si="155"/>
        <v>47171.222607457443</v>
      </c>
      <c r="CD72" s="602">
        <f t="shared" ca="1" si="156"/>
        <v>47171.222607457443</v>
      </c>
      <c r="CE72" s="602">
        <f t="shared" ca="1" si="157"/>
        <v>48847.032188247038</v>
      </c>
      <c r="CF72" s="602">
        <f t="shared" ca="1" si="44"/>
        <v>33725.968653348842</v>
      </c>
      <c r="CG72" s="602">
        <f t="shared" ca="1" si="45"/>
        <v>34581.723205375456</v>
      </c>
      <c r="CH72" s="602">
        <f t="shared" ca="1" si="46"/>
        <v>34581.723205375456</v>
      </c>
      <c r="CI72" s="602">
        <f t="shared" ca="1" si="47"/>
        <v>35448.772928771345</v>
      </c>
      <c r="CJ72" s="602">
        <f t="shared" ca="1" si="48"/>
        <v>35448.772928771345</v>
      </c>
      <c r="CK72" s="602">
        <f t="shared" ca="1" si="49"/>
        <v>36326.962352232811</v>
      </c>
      <c r="CL72" s="602">
        <f t="shared" ca="1" si="50"/>
        <v>36326.962352232811</v>
      </c>
      <c r="CM72" s="602">
        <f t="shared" ca="1" si="51"/>
        <v>37216.130731732024</v>
      </c>
      <c r="CN72" s="602">
        <f t="shared" ca="1" si="52"/>
        <v>37216.130731732024</v>
      </c>
      <c r="CO72" s="602">
        <f t="shared" ca="1" si="53"/>
        <v>38116.112405922795</v>
      </c>
      <c r="CP72" s="602">
        <f t="shared" ca="1" si="54"/>
        <v>41820.706884913423</v>
      </c>
      <c r="CQ72" s="602">
        <f t="shared" ca="1" si="55"/>
        <v>43411.82153165857</v>
      </c>
      <c r="CR72" s="602">
        <f t="shared" ca="1" si="56"/>
        <v>43411.82153165857</v>
      </c>
      <c r="CS72" s="602">
        <f t="shared" ca="1" si="57"/>
        <v>45029.629321440458</v>
      </c>
      <c r="CT72" s="602">
        <f t="shared" ca="1" si="58"/>
        <v>45029.629321440458</v>
      </c>
      <c r="CU72" s="602">
        <f t="shared" ca="1" si="59"/>
        <v>46673.241537911395</v>
      </c>
      <c r="CV72" s="602">
        <f t="shared" ca="1" si="60"/>
        <v>46673.241537911395</v>
      </c>
      <c r="CW72" s="602">
        <f t="shared" ca="1" si="61"/>
        <v>48341.757129331025</v>
      </c>
      <c r="CX72" s="602">
        <f t="shared" ca="1" si="62"/>
        <v>48341.757129331025</v>
      </c>
      <c r="CY72" s="602">
        <f t="shared" ca="1" si="63"/>
        <v>50034.266948932476</v>
      </c>
      <c r="CZ72" s="602">
        <f t="shared" ca="1" si="64"/>
        <v>44703.97476535022</v>
      </c>
      <c r="DA72" s="602">
        <f t="shared" ca="1" si="65"/>
        <v>46342.497848049643</v>
      </c>
      <c r="DB72" s="602">
        <f t="shared" ca="1" si="66"/>
        <v>46342.497848049643</v>
      </c>
      <c r="DC72" s="602">
        <f t="shared" ca="1" si="67"/>
        <v>48006.105296803609</v>
      </c>
      <c r="DD72" s="602">
        <f t="shared" ca="1" si="68"/>
        <v>48006.105296803609</v>
      </c>
      <c r="DE72" s="602">
        <f t="shared" ca="1" si="69"/>
        <v>49693.889253268258</v>
      </c>
      <c r="DF72" s="602">
        <f t="shared" ca="1" si="70"/>
        <v>49693.889253268258</v>
      </c>
      <c r="DG72" s="602">
        <f t="shared" ca="1" si="71"/>
        <v>51404.937022019112</v>
      </c>
      <c r="DH72" s="602">
        <f t="shared" ca="1" si="72"/>
        <v>51404.937022019112</v>
      </c>
      <c r="DI72" s="602">
        <f t="shared" ca="1" si="73"/>
        <v>53138.334953305806</v>
      </c>
      <c r="DJ72" s="602">
        <f t="shared" ca="1" si="74"/>
        <v>36918.531516652984</v>
      </c>
      <c r="DK72" s="602">
        <f t="shared" ca="1" si="75"/>
        <v>37814.927454885583</v>
      </c>
      <c r="DL72" s="602">
        <f t="shared" ca="1" si="76"/>
        <v>37814.927454885583</v>
      </c>
      <c r="DM72" s="602">
        <f t="shared" ca="1" si="77"/>
        <v>38722.023692322662</v>
      </c>
      <c r="DN72" s="602">
        <f t="shared" ca="1" si="78"/>
        <v>38722.023692322662</v>
      </c>
      <c r="DO72" s="602">
        <f t="shared" ca="1" si="79"/>
        <v>39639.647171455297</v>
      </c>
      <c r="DP72" s="602">
        <f t="shared" ca="1" si="80"/>
        <v>39639.647171455297</v>
      </c>
      <c r="DQ72" s="602">
        <f t="shared" ca="1" si="81"/>
        <v>40567.620879791648</v>
      </c>
      <c r="DR72" s="602">
        <f t="shared" ca="1" si="82"/>
        <v>40567.620879791648</v>
      </c>
      <c r="DS72" s="602">
        <f t="shared" ca="1" si="83"/>
        <v>41505.764212283284</v>
      </c>
      <c r="DT72" s="602">
        <f t="shared" ca="1" si="84"/>
        <v>47504.443092169378</v>
      </c>
      <c r="DU72" s="602">
        <f t="shared" ca="1" si="85"/>
        <v>49185.069786291635</v>
      </c>
      <c r="DV72" s="602">
        <f t="shared" ca="1" si="86"/>
        <v>49185.069786291635</v>
      </c>
      <c r="DW72" s="602">
        <f t="shared" ca="1" si="87"/>
        <v>50889.234373908213</v>
      </c>
      <c r="DX72" s="602">
        <f t="shared" ca="1" si="88"/>
        <v>50889.234373908213</v>
      </c>
      <c r="DY72" s="602">
        <f t="shared" ca="1" si="89"/>
        <v>52616.023097239588</v>
      </c>
      <c r="DZ72" s="602">
        <f t="shared" ca="1" si="90"/>
        <v>52616.023097239588</v>
      </c>
      <c r="EA72" s="602">
        <f t="shared" ca="1" si="91"/>
        <v>54364.523825868084</v>
      </c>
      <c r="EB72" s="602">
        <f t="shared" ca="1" si="92"/>
        <v>54364.523825868084</v>
      </c>
      <c r="EC72" s="602">
        <f t="shared" ca="1" si="93"/>
        <v>56133.829536555211</v>
      </c>
      <c r="ED72" s="602">
        <f t="shared" ca="1" si="94"/>
        <v>50546.562285820124</v>
      </c>
      <c r="EE72" s="602">
        <f t="shared" ca="1" si="95"/>
        <v>52268.899256216449</v>
      </c>
      <c r="EF72" s="602">
        <f t="shared" ca="1" si="96"/>
        <v>52268.899256216449</v>
      </c>
      <c r="EG72" s="602">
        <f t="shared" ca="1" si="97"/>
        <v>54013.130357142247</v>
      </c>
      <c r="EH72" s="602">
        <f t="shared" ca="1" si="98"/>
        <v>54013.130357142247</v>
      </c>
      <c r="EI72" s="602">
        <f t="shared" ca="1" si="99"/>
        <v>55778.34727772788</v>
      </c>
      <c r="EJ72" s="602">
        <f t="shared" ca="1" si="100"/>
        <v>55778.34727772788</v>
      </c>
      <c r="EK72" s="602">
        <f t="shared" ca="1" si="101"/>
        <v>57563.649413299725</v>
      </c>
      <c r="EL72" s="602">
        <f t="shared" ca="1" si="102"/>
        <v>57563.649413299725</v>
      </c>
      <c r="EM72" s="602">
        <f t="shared" ca="1" si="103"/>
        <v>59368.146874517734</v>
      </c>
    </row>
    <row r="73" spans="1:143" ht="14.25" x14ac:dyDescent="0.2">
      <c r="C73" s="26"/>
      <c r="D73" s="20"/>
      <c r="E73" s="20"/>
      <c r="H73" s="884"/>
      <c r="I73" s="15" t="str">
        <f t="shared" si="166"/>
        <v>Kiváló 1, L2 ügyletminősítés esetén</v>
      </c>
      <c r="J73" s="15"/>
      <c r="K73" s="15"/>
      <c r="L73" s="1027">
        <v>7.3999999999999996E-2</v>
      </c>
      <c r="M73" s="1030" t="s">
        <v>589</v>
      </c>
      <c r="N73" s="1030" t="s">
        <v>589</v>
      </c>
      <c r="O73" s="1031">
        <f>$E$46+0.015+$E$43</f>
        <v>7.2899999999999993E-2</v>
      </c>
      <c r="P73" s="1032">
        <f t="shared" ca="1" si="163"/>
        <v>7.6999278503126156E-2</v>
      </c>
      <c r="Q73" s="1033">
        <f t="shared" ca="1" si="164"/>
        <v>7.9260010635141098E-2</v>
      </c>
      <c r="R73" s="1034">
        <f t="shared" ca="1" si="165"/>
        <v>7.9637829199703525E-2</v>
      </c>
      <c r="S73" s="69"/>
      <c r="T73" s="338"/>
      <c r="W73" s="597">
        <f t="shared" si="40"/>
        <v>30</v>
      </c>
      <c r="X73" s="602">
        <f t="shared" ca="1" si="104"/>
        <v>28319.999389992863</v>
      </c>
      <c r="Y73" s="602">
        <f t="shared" ca="1" si="104"/>
        <v>29096.929827342388</v>
      </c>
      <c r="Z73" s="602">
        <f t="shared" ca="1" si="104"/>
        <v>29096.929827342388</v>
      </c>
      <c r="AA73" s="602">
        <f t="shared" ca="1" si="104"/>
        <v>29886.032144715729</v>
      </c>
      <c r="AB73" s="602">
        <f t="shared" ca="1" si="105"/>
        <v>29886.032144715729</v>
      </c>
      <c r="AC73" s="602">
        <f t="shared" ca="1" si="105"/>
        <v>30687.194570042724</v>
      </c>
      <c r="AD73" s="602">
        <f t="shared" ca="1" si="105"/>
        <v>30687.194570042724</v>
      </c>
      <c r="AE73" s="602">
        <f t="shared" ca="1" si="105"/>
        <v>31500.297891766557</v>
      </c>
      <c r="AF73" s="602">
        <f t="shared" ca="1" si="106"/>
        <v>31500.297891766557</v>
      </c>
      <c r="AG73" s="602">
        <f t="shared" ca="1" si="107"/>
        <v>32325.215752307126</v>
      </c>
      <c r="AH73" s="602">
        <f t="shared" ca="1" si="108"/>
        <v>32881.659121055389</v>
      </c>
      <c r="AI73" s="602">
        <f t="shared" ca="1" si="109"/>
        <v>34295.209150044277</v>
      </c>
      <c r="AJ73" s="602">
        <f t="shared" ca="1" si="110"/>
        <v>34295.209150044277</v>
      </c>
      <c r="AK73" s="602">
        <f t="shared" ca="1" si="111"/>
        <v>35740.272825017972</v>
      </c>
      <c r="AL73" s="602">
        <f t="shared" ca="1" si="112"/>
        <v>35740.272825017972</v>
      </c>
      <c r="AM73" s="602">
        <f t="shared" ca="1" si="113"/>
        <v>37216.130731732024</v>
      </c>
      <c r="AN73" s="602">
        <f t="shared" ca="1" si="114"/>
        <v>37216.130731732024</v>
      </c>
      <c r="AO73" s="602">
        <f t="shared" ca="1" si="115"/>
        <v>38722.023692322662</v>
      </c>
      <c r="AP73" s="602">
        <f t="shared" ca="1" si="116"/>
        <v>38722.023692322662</v>
      </c>
      <c r="AQ73" s="602">
        <f t="shared" ca="1" si="117"/>
        <v>40257.15736338999</v>
      </c>
      <c r="AR73" s="602">
        <f t="shared" ca="1" si="118"/>
        <v>35448.772928771345</v>
      </c>
      <c r="AS73" s="602">
        <f t="shared" ca="1" si="119"/>
        <v>36918.531516652984</v>
      </c>
      <c r="AT73" s="602">
        <f t="shared" ca="1" si="120"/>
        <v>36918.531516652984</v>
      </c>
      <c r="AU73" s="602">
        <f t="shared" ca="1" si="121"/>
        <v>38418.479955411574</v>
      </c>
      <c r="AV73" s="602">
        <f t="shared" ca="1" si="122"/>
        <v>38418.479955411574</v>
      </c>
      <c r="AW73" s="602">
        <f t="shared" ca="1" si="123"/>
        <v>39947.830563756834</v>
      </c>
      <c r="AX73" s="602">
        <f t="shared" ca="1" si="124"/>
        <v>39947.830563756834</v>
      </c>
      <c r="AY73" s="602">
        <f t="shared" ca="1" si="125"/>
        <v>41505.764212283277</v>
      </c>
      <c r="AZ73" s="602">
        <f t="shared" ca="1" si="126"/>
        <v>41505.764212283277</v>
      </c>
      <c r="BA73" s="602">
        <f t="shared" ca="1" si="127"/>
        <v>43091.434978125537</v>
      </c>
      <c r="BB73" s="602">
        <f t="shared" ca="1" si="128"/>
        <v>31227.944341051854</v>
      </c>
      <c r="BC73" s="602">
        <f t="shared" ca="1" si="129"/>
        <v>32048.938490341483</v>
      </c>
      <c r="BD73" s="602">
        <f t="shared" ca="1" si="130"/>
        <v>32048.938490341483</v>
      </c>
      <c r="BE73" s="602">
        <f t="shared" ca="1" si="131"/>
        <v>32881.659121055403</v>
      </c>
      <c r="BF73" s="602">
        <f t="shared" ca="1" si="132"/>
        <v>32881.659121055403</v>
      </c>
      <c r="BG73" s="602">
        <f t="shared" ca="1" si="133"/>
        <v>33725.968653348842</v>
      </c>
      <c r="BH73" s="602">
        <f t="shared" ca="1" si="134"/>
        <v>33725.968653348842</v>
      </c>
      <c r="BI73" s="602">
        <f t="shared" ca="1" si="135"/>
        <v>34581.723205375456</v>
      </c>
      <c r="BJ73" s="602">
        <f t="shared" ca="1" si="136"/>
        <v>34581.723205375456</v>
      </c>
      <c r="BK73" s="602">
        <f t="shared" ca="1" si="137"/>
        <v>35448.772928771345</v>
      </c>
      <c r="BL73" s="602">
        <f t="shared" ca="1" si="138"/>
        <v>37965.371706914841</v>
      </c>
      <c r="BM73" s="602">
        <f t="shared" ca="1" si="139"/>
        <v>39485.986332175897</v>
      </c>
      <c r="BN73" s="602">
        <f t="shared" ca="1" si="140"/>
        <v>39485.986332175897</v>
      </c>
      <c r="BO73" s="602">
        <f t="shared" ca="1" si="141"/>
        <v>41035.432761276803</v>
      </c>
      <c r="BP73" s="602">
        <f t="shared" ca="1" si="142"/>
        <v>41035.432761276803</v>
      </c>
      <c r="BQ73" s="602">
        <f t="shared" ca="1" si="143"/>
        <v>42612.87262182722</v>
      </c>
      <c r="BR73" s="602">
        <f t="shared" ca="1" si="144"/>
        <v>42612.87262182722</v>
      </c>
      <c r="BS73" s="602">
        <f t="shared" ca="1" si="145"/>
        <v>44217.443988476909</v>
      </c>
      <c r="BT73" s="602">
        <f t="shared" ca="1" si="146"/>
        <v>44217.443988476909</v>
      </c>
      <c r="BU73" s="602">
        <f t="shared" ca="1" si="147"/>
        <v>45848.26595350603</v>
      </c>
      <c r="BV73" s="602">
        <f t="shared" ca="1" si="148"/>
        <v>40723.276804626068</v>
      </c>
      <c r="BW73" s="602">
        <f t="shared" ca="1" si="149"/>
        <v>42295.186245571516</v>
      </c>
      <c r="BX73" s="602">
        <f t="shared" ca="1" si="150"/>
        <v>42295.186245571516</v>
      </c>
      <c r="BY73" s="602">
        <f t="shared" ca="1" si="151"/>
        <v>43894.401241264459</v>
      </c>
      <c r="BZ73" s="602">
        <f t="shared" ca="1" si="152"/>
        <v>43894.401241264459</v>
      </c>
      <c r="CA73" s="602">
        <f t="shared" ca="1" si="153"/>
        <v>45520.044319311586</v>
      </c>
      <c r="CB73" s="602">
        <f t="shared" ca="1" si="154"/>
        <v>45520.044319311586</v>
      </c>
      <c r="CC73" s="602">
        <f t="shared" ca="1" si="155"/>
        <v>47171.222607457443</v>
      </c>
      <c r="CD73" s="602">
        <f t="shared" ca="1" si="156"/>
        <v>47171.222607457443</v>
      </c>
      <c r="CE73" s="602">
        <f t="shared" ca="1" si="157"/>
        <v>48847.032188247038</v>
      </c>
      <c r="CF73" s="602">
        <f t="shared" ca="1" si="44"/>
        <v>33725.968653348842</v>
      </c>
      <c r="CG73" s="602">
        <f t="shared" ca="1" si="45"/>
        <v>34581.723205375456</v>
      </c>
      <c r="CH73" s="602">
        <f t="shared" ca="1" si="46"/>
        <v>34581.723205375456</v>
      </c>
      <c r="CI73" s="602">
        <f t="shared" ca="1" si="47"/>
        <v>35448.772928771345</v>
      </c>
      <c r="CJ73" s="602">
        <f t="shared" ca="1" si="48"/>
        <v>35448.772928771345</v>
      </c>
      <c r="CK73" s="602">
        <f t="shared" ca="1" si="49"/>
        <v>36326.962352232811</v>
      </c>
      <c r="CL73" s="602">
        <f t="shared" ca="1" si="50"/>
        <v>36326.962352232811</v>
      </c>
      <c r="CM73" s="602">
        <f t="shared" ca="1" si="51"/>
        <v>37216.130731732024</v>
      </c>
      <c r="CN73" s="602">
        <f t="shared" ca="1" si="52"/>
        <v>37216.130731732024</v>
      </c>
      <c r="CO73" s="602">
        <f t="shared" ca="1" si="53"/>
        <v>38116.112405922795</v>
      </c>
      <c r="CP73" s="602">
        <f t="shared" ca="1" si="54"/>
        <v>41820.706884913423</v>
      </c>
      <c r="CQ73" s="602">
        <f t="shared" ca="1" si="55"/>
        <v>43411.82153165857</v>
      </c>
      <c r="CR73" s="602">
        <f t="shared" ca="1" si="56"/>
        <v>43411.82153165857</v>
      </c>
      <c r="CS73" s="602">
        <f t="shared" ca="1" si="57"/>
        <v>45029.629321440458</v>
      </c>
      <c r="CT73" s="602">
        <f t="shared" ca="1" si="58"/>
        <v>45029.629321440458</v>
      </c>
      <c r="CU73" s="602">
        <f t="shared" ca="1" si="59"/>
        <v>46673.241537911395</v>
      </c>
      <c r="CV73" s="602">
        <f t="shared" ca="1" si="60"/>
        <v>46673.241537911395</v>
      </c>
      <c r="CW73" s="602">
        <f t="shared" ca="1" si="61"/>
        <v>48341.757129331025</v>
      </c>
      <c r="CX73" s="602">
        <f t="shared" ca="1" si="62"/>
        <v>48341.757129331025</v>
      </c>
      <c r="CY73" s="602">
        <f t="shared" ca="1" si="63"/>
        <v>50034.266948932476</v>
      </c>
      <c r="CZ73" s="602">
        <f t="shared" ca="1" si="64"/>
        <v>44703.97476535022</v>
      </c>
      <c r="DA73" s="602">
        <f t="shared" ca="1" si="65"/>
        <v>46342.497848049643</v>
      </c>
      <c r="DB73" s="602">
        <f t="shared" ca="1" si="66"/>
        <v>46342.497848049643</v>
      </c>
      <c r="DC73" s="602">
        <f t="shared" ca="1" si="67"/>
        <v>48006.105296803609</v>
      </c>
      <c r="DD73" s="602">
        <f t="shared" ca="1" si="68"/>
        <v>48006.105296803609</v>
      </c>
      <c r="DE73" s="602">
        <f t="shared" ca="1" si="69"/>
        <v>49693.889253268258</v>
      </c>
      <c r="DF73" s="602">
        <f t="shared" ca="1" si="70"/>
        <v>49693.889253268258</v>
      </c>
      <c r="DG73" s="602">
        <f t="shared" ca="1" si="71"/>
        <v>51404.937022019112</v>
      </c>
      <c r="DH73" s="602">
        <f t="shared" ca="1" si="72"/>
        <v>51404.937022019112</v>
      </c>
      <c r="DI73" s="602">
        <f t="shared" ca="1" si="73"/>
        <v>53138.334953305806</v>
      </c>
      <c r="DJ73" s="602">
        <f t="shared" ca="1" si="74"/>
        <v>36918.531516652984</v>
      </c>
      <c r="DK73" s="602">
        <f t="shared" ca="1" si="75"/>
        <v>37814.927454885583</v>
      </c>
      <c r="DL73" s="602">
        <f t="shared" ca="1" si="76"/>
        <v>37814.927454885583</v>
      </c>
      <c r="DM73" s="602">
        <f t="shared" ca="1" si="77"/>
        <v>38722.023692322662</v>
      </c>
      <c r="DN73" s="602">
        <f t="shared" ca="1" si="78"/>
        <v>38722.023692322662</v>
      </c>
      <c r="DO73" s="602">
        <f t="shared" ca="1" si="79"/>
        <v>39639.647171455297</v>
      </c>
      <c r="DP73" s="602">
        <f t="shared" ca="1" si="80"/>
        <v>39639.647171455297</v>
      </c>
      <c r="DQ73" s="602">
        <f t="shared" ca="1" si="81"/>
        <v>40567.620879791648</v>
      </c>
      <c r="DR73" s="602">
        <f t="shared" ca="1" si="82"/>
        <v>40567.620879791648</v>
      </c>
      <c r="DS73" s="602">
        <f t="shared" ca="1" si="83"/>
        <v>41505.764212283284</v>
      </c>
      <c r="DT73" s="602">
        <f t="shared" ca="1" si="84"/>
        <v>47504.443092169378</v>
      </c>
      <c r="DU73" s="602">
        <f t="shared" ca="1" si="85"/>
        <v>49185.069786291635</v>
      </c>
      <c r="DV73" s="602">
        <f t="shared" ca="1" si="86"/>
        <v>49185.069786291635</v>
      </c>
      <c r="DW73" s="602">
        <f t="shared" ca="1" si="87"/>
        <v>50889.234373908213</v>
      </c>
      <c r="DX73" s="602">
        <f t="shared" ca="1" si="88"/>
        <v>50889.234373908213</v>
      </c>
      <c r="DY73" s="602">
        <f t="shared" ca="1" si="89"/>
        <v>52616.023097239588</v>
      </c>
      <c r="DZ73" s="602">
        <f t="shared" ca="1" si="90"/>
        <v>52616.023097239588</v>
      </c>
      <c r="EA73" s="602">
        <f t="shared" ca="1" si="91"/>
        <v>54364.523825868084</v>
      </c>
      <c r="EB73" s="602">
        <f t="shared" ca="1" si="92"/>
        <v>54364.523825868084</v>
      </c>
      <c r="EC73" s="602">
        <f t="shared" ca="1" si="93"/>
        <v>56133.829536555211</v>
      </c>
      <c r="ED73" s="602">
        <f t="shared" ca="1" si="94"/>
        <v>50546.562285820124</v>
      </c>
      <c r="EE73" s="602">
        <f t="shared" ca="1" si="95"/>
        <v>52268.899256216449</v>
      </c>
      <c r="EF73" s="602">
        <f t="shared" ca="1" si="96"/>
        <v>52268.899256216449</v>
      </c>
      <c r="EG73" s="602">
        <f t="shared" ca="1" si="97"/>
        <v>54013.130357142247</v>
      </c>
      <c r="EH73" s="602">
        <f t="shared" ca="1" si="98"/>
        <v>54013.130357142247</v>
      </c>
      <c r="EI73" s="602">
        <f t="shared" ca="1" si="99"/>
        <v>55778.34727772788</v>
      </c>
      <c r="EJ73" s="602">
        <f t="shared" ca="1" si="100"/>
        <v>55778.34727772788</v>
      </c>
      <c r="EK73" s="602">
        <f t="shared" ca="1" si="101"/>
        <v>57563.649413299725</v>
      </c>
      <c r="EL73" s="602">
        <f t="shared" ca="1" si="102"/>
        <v>57563.649413299725</v>
      </c>
      <c r="EM73" s="602">
        <f t="shared" ca="1" si="103"/>
        <v>59368.146874517734</v>
      </c>
    </row>
    <row r="74" spans="1:143" s="28" customFormat="1" ht="14.25" x14ac:dyDescent="0.2">
      <c r="A74" s="3"/>
      <c r="B74" s="3"/>
      <c r="C74" s="26"/>
      <c r="D74" s="20"/>
      <c r="E74" s="20"/>
      <c r="F74" s="3"/>
      <c r="G74" s="3"/>
      <c r="H74" s="884"/>
      <c r="I74" s="15" t="str">
        <f t="shared" si="166"/>
        <v>Kiváló 2, L1 ügyletminősítés esetén</v>
      </c>
      <c r="J74" s="15"/>
      <c r="K74" s="15"/>
      <c r="L74" s="1027">
        <v>7.3999999999999996E-2</v>
      </c>
      <c r="M74" s="1030" t="s">
        <v>589</v>
      </c>
      <c r="N74" s="1030" t="s">
        <v>589</v>
      </c>
      <c r="O74" s="1031">
        <f>+O73</f>
        <v>7.2899999999999993E-2</v>
      </c>
      <c r="P74" s="1032">
        <f t="shared" ca="1" si="163"/>
        <v>7.6999278503126156E-2</v>
      </c>
      <c r="Q74" s="1033">
        <f t="shared" ca="1" si="164"/>
        <v>7.9260010635141098E-2</v>
      </c>
      <c r="R74" s="1034">
        <f t="shared" ca="1" si="165"/>
        <v>7.9637829199703525E-2</v>
      </c>
      <c r="S74" s="69"/>
      <c r="T74" s="338"/>
      <c r="U74" s="337"/>
      <c r="V74" s="337"/>
      <c r="W74" s="597">
        <f t="shared" si="40"/>
        <v>31</v>
      </c>
      <c r="X74" s="602">
        <f t="shared" ca="1" si="104"/>
        <v>28319.999389992863</v>
      </c>
      <c r="Y74" s="602">
        <f t="shared" ca="1" si="104"/>
        <v>29096.929827342388</v>
      </c>
      <c r="Z74" s="602">
        <f t="shared" ca="1" si="104"/>
        <v>29096.929827342388</v>
      </c>
      <c r="AA74" s="602">
        <f t="shared" ca="1" si="104"/>
        <v>29886.032144715729</v>
      </c>
      <c r="AB74" s="602">
        <f t="shared" ca="1" si="105"/>
        <v>29886.032144715729</v>
      </c>
      <c r="AC74" s="602">
        <f t="shared" ca="1" si="105"/>
        <v>30687.194570042724</v>
      </c>
      <c r="AD74" s="602">
        <f t="shared" ca="1" si="105"/>
        <v>30687.194570042724</v>
      </c>
      <c r="AE74" s="602">
        <f t="shared" ca="1" si="105"/>
        <v>31500.297891766557</v>
      </c>
      <c r="AF74" s="602">
        <f t="shared" ca="1" si="106"/>
        <v>31500.297891766557</v>
      </c>
      <c r="AG74" s="602">
        <f t="shared" ca="1" si="107"/>
        <v>32325.215752307126</v>
      </c>
      <c r="AH74" s="602">
        <f t="shared" ca="1" si="108"/>
        <v>32881.659121055389</v>
      </c>
      <c r="AI74" s="602">
        <f t="shared" ca="1" si="109"/>
        <v>34295.209150044277</v>
      </c>
      <c r="AJ74" s="602">
        <f t="shared" ca="1" si="110"/>
        <v>34295.209150044277</v>
      </c>
      <c r="AK74" s="602">
        <f t="shared" ca="1" si="111"/>
        <v>35740.272825017972</v>
      </c>
      <c r="AL74" s="602">
        <f t="shared" ca="1" si="112"/>
        <v>35740.272825017972</v>
      </c>
      <c r="AM74" s="602">
        <f t="shared" ca="1" si="113"/>
        <v>37216.130731732024</v>
      </c>
      <c r="AN74" s="602">
        <f t="shared" ca="1" si="114"/>
        <v>37216.130731732024</v>
      </c>
      <c r="AO74" s="602">
        <f t="shared" ca="1" si="115"/>
        <v>38722.023692322662</v>
      </c>
      <c r="AP74" s="602">
        <f t="shared" ca="1" si="116"/>
        <v>38722.023692322662</v>
      </c>
      <c r="AQ74" s="602">
        <f t="shared" ca="1" si="117"/>
        <v>40257.15736338999</v>
      </c>
      <c r="AR74" s="602">
        <f t="shared" ca="1" si="118"/>
        <v>35448.772928771345</v>
      </c>
      <c r="AS74" s="602">
        <f t="shared" ca="1" si="119"/>
        <v>36918.531516652984</v>
      </c>
      <c r="AT74" s="602">
        <f t="shared" ca="1" si="120"/>
        <v>36918.531516652984</v>
      </c>
      <c r="AU74" s="602">
        <f t="shared" ca="1" si="121"/>
        <v>38418.479955411574</v>
      </c>
      <c r="AV74" s="602">
        <f t="shared" ca="1" si="122"/>
        <v>38418.479955411574</v>
      </c>
      <c r="AW74" s="602">
        <f t="shared" ca="1" si="123"/>
        <v>39947.830563756834</v>
      </c>
      <c r="AX74" s="602">
        <f t="shared" ca="1" si="124"/>
        <v>39947.830563756834</v>
      </c>
      <c r="AY74" s="602">
        <f t="shared" ca="1" si="125"/>
        <v>41505.764212283277</v>
      </c>
      <c r="AZ74" s="602">
        <f t="shared" ca="1" si="126"/>
        <v>41505.764212283277</v>
      </c>
      <c r="BA74" s="602">
        <f t="shared" ca="1" si="127"/>
        <v>43091.434978125537</v>
      </c>
      <c r="BB74" s="602">
        <f t="shared" ca="1" si="128"/>
        <v>31227.944341051854</v>
      </c>
      <c r="BC74" s="602">
        <f t="shared" ca="1" si="129"/>
        <v>32048.938490341483</v>
      </c>
      <c r="BD74" s="602">
        <f t="shared" ca="1" si="130"/>
        <v>32048.938490341483</v>
      </c>
      <c r="BE74" s="602">
        <f t="shared" ca="1" si="131"/>
        <v>32881.659121055403</v>
      </c>
      <c r="BF74" s="602">
        <f t="shared" ca="1" si="132"/>
        <v>32881.659121055403</v>
      </c>
      <c r="BG74" s="602">
        <f t="shared" ca="1" si="133"/>
        <v>33725.968653348842</v>
      </c>
      <c r="BH74" s="602">
        <f t="shared" ca="1" si="134"/>
        <v>33725.968653348842</v>
      </c>
      <c r="BI74" s="602">
        <f t="shared" ca="1" si="135"/>
        <v>34581.723205375456</v>
      </c>
      <c r="BJ74" s="602">
        <f t="shared" ca="1" si="136"/>
        <v>34581.723205375456</v>
      </c>
      <c r="BK74" s="602">
        <f t="shared" ca="1" si="137"/>
        <v>35448.772928771345</v>
      </c>
      <c r="BL74" s="602">
        <f t="shared" ca="1" si="138"/>
        <v>37965.371706914841</v>
      </c>
      <c r="BM74" s="602">
        <f t="shared" ca="1" si="139"/>
        <v>39485.986332175897</v>
      </c>
      <c r="BN74" s="602">
        <f t="shared" ca="1" si="140"/>
        <v>39485.986332175897</v>
      </c>
      <c r="BO74" s="602">
        <f t="shared" ca="1" si="141"/>
        <v>41035.432761276803</v>
      </c>
      <c r="BP74" s="602">
        <f t="shared" ca="1" si="142"/>
        <v>41035.432761276803</v>
      </c>
      <c r="BQ74" s="602">
        <f t="shared" ca="1" si="143"/>
        <v>42612.87262182722</v>
      </c>
      <c r="BR74" s="602">
        <f t="shared" ca="1" si="144"/>
        <v>42612.87262182722</v>
      </c>
      <c r="BS74" s="602">
        <f t="shared" ca="1" si="145"/>
        <v>44217.443988476909</v>
      </c>
      <c r="BT74" s="602">
        <f t="shared" ca="1" si="146"/>
        <v>44217.443988476909</v>
      </c>
      <c r="BU74" s="602">
        <f t="shared" ca="1" si="147"/>
        <v>45848.26595350603</v>
      </c>
      <c r="BV74" s="602">
        <f t="shared" ca="1" si="148"/>
        <v>40723.276804626068</v>
      </c>
      <c r="BW74" s="602">
        <f t="shared" ca="1" si="149"/>
        <v>42295.186245571516</v>
      </c>
      <c r="BX74" s="602">
        <f t="shared" ca="1" si="150"/>
        <v>42295.186245571516</v>
      </c>
      <c r="BY74" s="602">
        <f t="shared" ca="1" si="151"/>
        <v>43894.401241264459</v>
      </c>
      <c r="BZ74" s="602">
        <f t="shared" ca="1" si="152"/>
        <v>43894.401241264459</v>
      </c>
      <c r="CA74" s="602">
        <f t="shared" ca="1" si="153"/>
        <v>45520.044319311586</v>
      </c>
      <c r="CB74" s="602">
        <f t="shared" ca="1" si="154"/>
        <v>45520.044319311586</v>
      </c>
      <c r="CC74" s="602">
        <f t="shared" ca="1" si="155"/>
        <v>47171.222607457443</v>
      </c>
      <c r="CD74" s="602">
        <f t="shared" ca="1" si="156"/>
        <v>47171.222607457443</v>
      </c>
      <c r="CE74" s="602">
        <f t="shared" ca="1" si="157"/>
        <v>48847.032188247038</v>
      </c>
      <c r="CF74" s="602">
        <f t="shared" ca="1" si="44"/>
        <v>33725.968653348842</v>
      </c>
      <c r="CG74" s="602">
        <f t="shared" ca="1" si="45"/>
        <v>34581.723205375456</v>
      </c>
      <c r="CH74" s="602">
        <f t="shared" ca="1" si="46"/>
        <v>34581.723205375456</v>
      </c>
      <c r="CI74" s="602">
        <f t="shared" ca="1" si="47"/>
        <v>35448.772928771345</v>
      </c>
      <c r="CJ74" s="602">
        <f t="shared" ca="1" si="48"/>
        <v>35448.772928771345</v>
      </c>
      <c r="CK74" s="602">
        <f t="shared" ca="1" si="49"/>
        <v>36326.962352232811</v>
      </c>
      <c r="CL74" s="602">
        <f t="shared" ca="1" si="50"/>
        <v>36326.962352232811</v>
      </c>
      <c r="CM74" s="602">
        <f t="shared" ca="1" si="51"/>
        <v>37216.130731732024</v>
      </c>
      <c r="CN74" s="602">
        <f t="shared" ca="1" si="52"/>
        <v>37216.130731732024</v>
      </c>
      <c r="CO74" s="602">
        <f t="shared" ca="1" si="53"/>
        <v>38116.112405922795</v>
      </c>
      <c r="CP74" s="602">
        <f t="shared" ca="1" si="54"/>
        <v>41820.706884913423</v>
      </c>
      <c r="CQ74" s="602">
        <f t="shared" ca="1" si="55"/>
        <v>43411.82153165857</v>
      </c>
      <c r="CR74" s="602">
        <f t="shared" ca="1" si="56"/>
        <v>43411.82153165857</v>
      </c>
      <c r="CS74" s="602">
        <f t="shared" ca="1" si="57"/>
        <v>45029.629321440458</v>
      </c>
      <c r="CT74" s="602">
        <f t="shared" ca="1" si="58"/>
        <v>45029.629321440458</v>
      </c>
      <c r="CU74" s="602">
        <f t="shared" ca="1" si="59"/>
        <v>46673.241537911395</v>
      </c>
      <c r="CV74" s="602">
        <f t="shared" ca="1" si="60"/>
        <v>46673.241537911395</v>
      </c>
      <c r="CW74" s="602">
        <f t="shared" ca="1" si="61"/>
        <v>48341.757129331025</v>
      </c>
      <c r="CX74" s="602">
        <f t="shared" ca="1" si="62"/>
        <v>48341.757129331025</v>
      </c>
      <c r="CY74" s="602">
        <f t="shared" ca="1" si="63"/>
        <v>50034.266948932476</v>
      </c>
      <c r="CZ74" s="602">
        <f t="shared" ca="1" si="64"/>
        <v>44703.97476535022</v>
      </c>
      <c r="DA74" s="602">
        <f t="shared" ca="1" si="65"/>
        <v>46342.497848049643</v>
      </c>
      <c r="DB74" s="602">
        <f t="shared" ca="1" si="66"/>
        <v>46342.497848049643</v>
      </c>
      <c r="DC74" s="602">
        <f t="shared" ca="1" si="67"/>
        <v>48006.105296803609</v>
      </c>
      <c r="DD74" s="602">
        <f t="shared" ca="1" si="68"/>
        <v>48006.105296803609</v>
      </c>
      <c r="DE74" s="602">
        <f t="shared" ca="1" si="69"/>
        <v>49693.889253268258</v>
      </c>
      <c r="DF74" s="602">
        <f t="shared" ca="1" si="70"/>
        <v>49693.889253268258</v>
      </c>
      <c r="DG74" s="602">
        <f t="shared" ca="1" si="71"/>
        <v>51404.937022019112</v>
      </c>
      <c r="DH74" s="602">
        <f t="shared" ca="1" si="72"/>
        <v>51404.937022019112</v>
      </c>
      <c r="DI74" s="602">
        <f t="shared" ca="1" si="73"/>
        <v>53138.334953305806</v>
      </c>
      <c r="DJ74" s="602">
        <f t="shared" ca="1" si="74"/>
        <v>36918.531516652984</v>
      </c>
      <c r="DK74" s="602">
        <f t="shared" ca="1" si="75"/>
        <v>37814.927454885583</v>
      </c>
      <c r="DL74" s="602">
        <f t="shared" ca="1" si="76"/>
        <v>37814.927454885583</v>
      </c>
      <c r="DM74" s="602">
        <f t="shared" ca="1" si="77"/>
        <v>38722.023692322662</v>
      </c>
      <c r="DN74" s="602">
        <f t="shared" ca="1" si="78"/>
        <v>38722.023692322662</v>
      </c>
      <c r="DO74" s="602">
        <f t="shared" ca="1" si="79"/>
        <v>39639.647171455297</v>
      </c>
      <c r="DP74" s="602">
        <f t="shared" ca="1" si="80"/>
        <v>39639.647171455297</v>
      </c>
      <c r="DQ74" s="602">
        <f t="shared" ca="1" si="81"/>
        <v>40567.620879791648</v>
      </c>
      <c r="DR74" s="602">
        <f t="shared" ca="1" si="82"/>
        <v>40567.620879791648</v>
      </c>
      <c r="DS74" s="602">
        <f t="shared" ca="1" si="83"/>
        <v>41505.764212283284</v>
      </c>
      <c r="DT74" s="602">
        <f t="shared" ca="1" si="84"/>
        <v>47504.443092169378</v>
      </c>
      <c r="DU74" s="602">
        <f t="shared" ca="1" si="85"/>
        <v>49185.069786291635</v>
      </c>
      <c r="DV74" s="602">
        <f t="shared" ca="1" si="86"/>
        <v>49185.069786291635</v>
      </c>
      <c r="DW74" s="602">
        <f t="shared" ca="1" si="87"/>
        <v>50889.234373908213</v>
      </c>
      <c r="DX74" s="602">
        <f t="shared" ca="1" si="88"/>
        <v>50889.234373908213</v>
      </c>
      <c r="DY74" s="602">
        <f t="shared" ca="1" si="89"/>
        <v>52616.023097239588</v>
      </c>
      <c r="DZ74" s="602">
        <f t="shared" ca="1" si="90"/>
        <v>52616.023097239588</v>
      </c>
      <c r="EA74" s="602">
        <f t="shared" ca="1" si="91"/>
        <v>54364.523825868084</v>
      </c>
      <c r="EB74" s="602">
        <f t="shared" ca="1" si="92"/>
        <v>54364.523825868084</v>
      </c>
      <c r="EC74" s="602">
        <f t="shared" ca="1" si="93"/>
        <v>56133.829536555211</v>
      </c>
      <c r="ED74" s="602">
        <f t="shared" ca="1" si="94"/>
        <v>50546.562285820124</v>
      </c>
      <c r="EE74" s="602">
        <f t="shared" ca="1" si="95"/>
        <v>52268.899256216449</v>
      </c>
      <c r="EF74" s="602">
        <f t="shared" ca="1" si="96"/>
        <v>52268.899256216449</v>
      </c>
      <c r="EG74" s="602">
        <f t="shared" ca="1" si="97"/>
        <v>54013.130357142247</v>
      </c>
      <c r="EH74" s="602">
        <f t="shared" ca="1" si="98"/>
        <v>54013.130357142247</v>
      </c>
      <c r="EI74" s="602">
        <f t="shared" ca="1" si="99"/>
        <v>55778.34727772788</v>
      </c>
      <c r="EJ74" s="602">
        <f t="shared" ca="1" si="100"/>
        <v>55778.34727772788</v>
      </c>
      <c r="EK74" s="602">
        <f t="shared" ca="1" si="101"/>
        <v>57563.649413299725</v>
      </c>
      <c r="EL74" s="602">
        <f t="shared" ca="1" si="102"/>
        <v>57563.649413299725</v>
      </c>
      <c r="EM74" s="602">
        <f t="shared" ca="1" si="103"/>
        <v>59368.146874517734</v>
      </c>
    </row>
    <row r="75" spans="1:143" s="28" customFormat="1" ht="14.25" x14ac:dyDescent="0.2">
      <c r="A75" s="3"/>
      <c r="B75" s="3"/>
      <c r="C75" s="26"/>
      <c r="D75" s="20"/>
      <c r="E75" s="20"/>
      <c r="G75" s="3"/>
      <c r="H75" s="884"/>
      <c r="I75" s="15" t="str">
        <f t="shared" si="166"/>
        <v>Kiváló 2, L2 ügyletminősítés esetén</v>
      </c>
      <c r="J75" s="15"/>
      <c r="K75" s="15"/>
      <c r="L75" s="1027">
        <v>7.3999999999999996E-2</v>
      </c>
      <c r="M75" s="1030" t="s">
        <v>589</v>
      </c>
      <c r="N75" s="1030" t="s">
        <v>589</v>
      </c>
      <c r="O75" s="1031">
        <f>$E$46+0.02+$E$43</f>
        <v>7.7899999999999997E-2</v>
      </c>
      <c r="P75" s="1032">
        <f t="shared" ca="1" si="163"/>
        <v>8.2448852879627221E-2</v>
      </c>
      <c r="Q75" s="1033">
        <f t="shared" ca="1" si="164"/>
        <v>8.477145629909022E-2</v>
      </c>
      <c r="R75" s="1034">
        <f t="shared" ca="1" si="165"/>
        <v>8.5154203861313338E-2</v>
      </c>
      <c r="S75" s="69"/>
      <c r="T75" s="338"/>
      <c r="U75" s="337"/>
      <c r="V75" s="337"/>
      <c r="W75" s="597">
        <f t="shared" si="40"/>
        <v>32</v>
      </c>
      <c r="X75" s="602">
        <f t="shared" ca="1" si="104"/>
        <v>28319.999389992863</v>
      </c>
      <c r="Y75" s="602">
        <f t="shared" ca="1" si="104"/>
        <v>29096.929827342388</v>
      </c>
      <c r="Z75" s="602">
        <f t="shared" ca="1" si="104"/>
        <v>29096.929827342388</v>
      </c>
      <c r="AA75" s="602">
        <f t="shared" ca="1" si="104"/>
        <v>29886.032144715729</v>
      </c>
      <c r="AB75" s="602">
        <f t="shared" ca="1" si="105"/>
        <v>29886.032144715729</v>
      </c>
      <c r="AC75" s="602">
        <f t="shared" ca="1" si="105"/>
        <v>30687.194570042724</v>
      </c>
      <c r="AD75" s="602">
        <f t="shared" ca="1" si="105"/>
        <v>30687.194570042724</v>
      </c>
      <c r="AE75" s="602">
        <f t="shared" ca="1" si="105"/>
        <v>31500.297891766557</v>
      </c>
      <c r="AF75" s="602">
        <f t="shared" ca="1" si="106"/>
        <v>31500.297891766557</v>
      </c>
      <c r="AG75" s="602">
        <f t="shared" ca="1" si="107"/>
        <v>32325.215752307126</v>
      </c>
      <c r="AH75" s="602">
        <f t="shared" ca="1" si="108"/>
        <v>32881.659121055389</v>
      </c>
      <c r="AI75" s="602">
        <f t="shared" ca="1" si="109"/>
        <v>34295.209150044277</v>
      </c>
      <c r="AJ75" s="602">
        <f t="shared" ca="1" si="110"/>
        <v>34295.209150044277</v>
      </c>
      <c r="AK75" s="602">
        <f t="shared" ca="1" si="111"/>
        <v>35740.272825017972</v>
      </c>
      <c r="AL75" s="602">
        <f t="shared" ca="1" si="112"/>
        <v>35740.272825017972</v>
      </c>
      <c r="AM75" s="602">
        <f t="shared" ca="1" si="113"/>
        <v>37216.130731732024</v>
      </c>
      <c r="AN75" s="602">
        <f t="shared" ca="1" si="114"/>
        <v>37216.130731732024</v>
      </c>
      <c r="AO75" s="602">
        <f t="shared" ca="1" si="115"/>
        <v>38722.023692322662</v>
      </c>
      <c r="AP75" s="602">
        <f t="shared" ca="1" si="116"/>
        <v>38722.023692322662</v>
      </c>
      <c r="AQ75" s="602">
        <f t="shared" ca="1" si="117"/>
        <v>40257.15736338999</v>
      </c>
      <c r="AR75" s="602">
        <f t="shared" ca="1" si="118"/>
        <v>35448.772928771345</v>
      </c>
      <c r="AS75" s="602">
        <f t="shared" ca="1" si="119"/>
        <v>36918.531516652984</v>
      </c>
      <c r="AT75" s="602">
        <f t="shared" ca="1" si="120"/>
        <v>36918.531516652984</v>
      </c>
      <c r="AU75" s="602">
        <f t="shared" ca="1" si="121"/>
        <v>38418.479955411574</v>
      </c>
      <c r="AV75" s="602">
        <f t="shared" ca="1" si="122"/>
        <v>38418.479955411574</v>
      </c>
      <c r="AW75" s="602">
        <f t="shared" ca="1" si="123"/>
        <v>39947.830563756834</v>
      </c>
      <c r="AX75" s="602">
        <f t="shared" ca="1" si="124"/>
        <v>39947.830563756834</v>
      </c>
      <c r="AY75" s="602">
        <f t="shared" ca="1" si="125"/>
        <v>41505.764212283277</v>
      </c>
      <c r="AZ75" s="602">
        <f t="shared" ca="1" si="126"/>
        <v>41505.764212283277</v>
      </c>
      <c r="BA75" s="602">
        <f t="shared" ca="1" si="127"/>
        <v>43091.434978125537</v>
      </c>
      <c r="BB75" s="602">
        <f t="shared" ca="1" si="128"/>
        <v>31227.944341051854</v>
      </c>
      <c r="BC75" s="602">
        <f t="shared" ca="1" si="129"/>
        <v>32048.938490341483</v>
      </c>
      <c r="BD75" s="602">
        <f t="shared" ca="1" si="130"/>
        <v>32048.938490341483</v>
      </c>
      <c r="BE75" s="602">
        <f t="shared" ca="1" si="131"/>
        <v>32881.659121055403</v>
      </c>
      <c r="BF75" s="602">
        <f t="shared" ca="1" si="132"/>
        <v>32881.659121055403</v>
      </c>
      <c r="BG75" s="602">
        <f t="shared" ca="1" si="133"/>
        <v>33725.968653348842</v>
      </c>
      <c r="BH75" s="602">
        <f t="shared" ca="1" si="134"/>
        <v>33725.968653348842</v>
      </c>
      <c r="BI75" s="602">
        <f t="shared" ca="1" si="135"/>
        <v>34581.723205375456</v>
      </c>
      <c r="BJ75" s="602">
        <f t="shared" ca="1" si="136"/>
        <v>34581.723205375456</v>
      </c>
      <c r="BK75" s="602">
        <f t="shared" ca="1" si="137"/>
        <v>35448.772928771345</v>
      </c>
      <c r="BL75" s="602">
        <f t="shared" ca="1" si="138"/>
        <v>37965.371706914841</v>
      </c>
      <c r="BM75" s="602">
        <f t="shared" ca="1" si="139"/>
        <v>39485.986332175897</v>
      </c>
      <c r="BN75" s="602">
        <f t="shared" ca="1" si="140"/>
        <v>39485.986332175897</v>
      </c>
      <c r="BO75" s="602">
        <f t="shared" ca="1" si="141"/>
        <v>41035.432761276803</v>
      </c>
      <c r="BP75" s="602">
        <f t="shared" ca="1" si="142"/>
        <v>41035.432761276803</v>
      </c>
      <c r="BQ75" s="602">
        <f t="shared" ca="1" si="143"/>
        <v>42612.87262182722</v>
      </c>
      <c r="BR75" s="602">
        <f t="shared" ca="1" si="144"/>
        <v>42612.87262182722</v>
      </c>
      <c r="BS75" s="602">
        <f t="shared" ca="1" si="145"/>
        <v>44217.443988476909</v>
      </c>
      <c r="BT75" s="602">
        <f t="shared" ca="1" si="146"/>
        <v>44217.443988476909</v>
      </c>
      <c r="BU75" s="602">
        <f t="shared" ca="1" si="147"/>
        <v>45848.26595350603</v>
      </c>
      <c r="BV75" s="602">
        <f t="shared" ca="1" si="148"/>
        <v>40723.276804626068</v>
      </c>
      <c r="BW75" s="602">
        <f t="shared" ca="1" si="149"/>
        <v>42295.186245571516</v>
      </c>
      <c r="BX75" s="602">
        <f t="shared" ca="1" si="150"/>
        <v>42295.186245571516</v>
      </c>
      <c r="BY75" s="602">
        <f t="shared" ca="1" si="151"/>
        <v>43894.401241264459</v>
      </c>
      <c r="BZ75" s="602">
        <f t="shared" ca="1" si="152"/>
        <v>43894.401241264459</v>
      </c>
      <c r="CA75" s="602">
        <f t="shared" ca="1" si="153"/>
        <v>45520.044319311586</v>
      </c>
      <c r="CB75" s="602">
        <f t="shared" ca="1" si="154"/>
        <v>45520.044319311586</v>
      </c>
      <c r="CC75" s="602">
        <f t="shared" ca="1" si="155"/>
        <v>47171.222607457443</v>
      </c>
      <c r="CD75" s="602">
        <f t="shared" ca="1" si="156"/>
        <v>47171.222607457443</v>
      </c>
      <c r="CE75" s="602">
        <f t="shared" ca="1" si="157"/>
        <v>48847.032188247038</v>
      </c>
      <c r="CF75" s="602">
        <f t="shared" ca="1" si="44"/>
        <v>33725.968653348842</v>
      </c>
      <c r="CG75" s="602">
        <f t="shared" ca="1" si="45"/>
        <v>34581.723205375456</v>
      </c>
      <c r="CH75" s="602">
        <f t="shared" ca="1" si="46"/>
        <v>34581.723205375456</v>
      </c>
      <c r="CI75" s="602">
        <f t="shared" ca="1" si="47"/>
        <v>35448.772928771345</v>
      </c>
      <c r="CJ75" s="602">
        <f t="shared" ca="1" si="48"/>
        <v>35448.772928771345</v>
      </c>
      <c r="CK75" s="602">
        <f t="shared" ca="1" si="49"/>
        <v>36326.962352232811</v>
      </c>
      <c r="CL75" s="602">
        <f t="shared" ca="1" si="50"/>
        <v>36326.962352232811</v>
      </c>
      <c r="CM75" s="602">
        <f t="shared" ca="1" si="51"/>
        <v>37216.130731732024</v>
      </c>
      <c r="CN75" s="602">
        <f t="shared" ca="1" si="52"/>
        <v>37216.130731732024</v>
      </c>
      <c r="CO75" s="602">
        <f t="shared" ca="1" si="53"/>
        <v>38116.112405922795</v>
      </c>
      <c r="CP75" s="602">
        <f t="shared" ca="1" si="54"/>
        <v>41820.706884913423</v>
      </c>
      <c r="CQ75" s="602">
        <f t="shared" ca="1" si="55"/>
        <v>43411.82153165857</v>
      </c>
      <c r="CR75" s="602">
        <f t="shared" ca="1" si="56"/>
        <v>43411.82153165857</v>
      </c>
      <c r="CS75" s="602">
        <f t="shared" ca="1" si="57"/>
        <v>45029.629321440458</v>
      </c>
      <c r="CT75" s="602">
        <f t="shared" ca="1" si="58"/>
        <v>45029.629321440458</v>
      </c>
      <c r="CU75" s="602">
        <f t="shared" ca="1" si="59"/>
        <v>46673.241537911395</v>
      </c>
      <c r="CV75" s="602">
        <f t="shared" ca="1" si="60"/>
        <v>46673.241537911395</v>
      </c>
      <c r="CW75" s="602">
        <f t="shared" ca="1" si="61"/>
        <v>48341.757129331025</v>
      </c>
      <c r="CX75" s="602">
        <f t="shared" ca="1" si="62"/>
        <v>48341.757129331025</v>
      </c>
      <c r="CY75" s="602">
        <f t="shared" ca="1" si="63"/>
        <v>50034.266948932476</v>
      </c>
      <c r="CZ75" s="602">
        <f t="shared" ca="1" si="64"/>
        <v>44703.97476535022</v>
      </c>
      <c r="DA75" s="602">
        <f t="shared" ca="1" si="65"/>
        <v>46342.497848049643</v>
      </c>
      <c r="DB75" s="602">
        <f t="shared" ca="1" si="66"/>
        <v>46342.497848049643</v>
      </c>
      <c r="DC75" s="602">
        <f t="shared" ca="1" si="67"/>
        <v>48006.105296803609</v>
      </c>
      <c r="DD75" s="602">
        <f t="shared" ca="1" si="68"/>
        <v>48006.105296803609</v>
      </c>
      <c r="DE75" s="602">
        <f t="shared" ca="1" si="69"/>
        <v>49693.889253268258</v>
      </c>
      <c r="DF75" s="602">
        <f t="shared" ca="1" si="70"/>
        <v>49693.889253268258</v>
      </c>
      <c r="DG75" s="602">
        <f t="shared" ca="1" si="71"/>
        <v>51404.937022019112</v>
      </c>
      <c r="DH75" s="602">
        <f t="shared" ca="1" si="72"/>
        <v>51404.937022019112</v>
      </c>
      <c r="DI75" s="602">
        <f t="shared" ca="1" si="73"/>
        <v>53138.334953305806</v>
      </c>
      <c r="DJ75" s="602">
        <f t="shared" ca="1" si="74"/>
        <v>36918.531516652984</v>
      </c>
      <c r="DK75" s="602">
        <f t="shared" ca="1" si="75"/>
        <v>37814.927454885583</v>
      </c>
      <c r="DL75" s="602">
        <f t="shared" ca="1" si="76"/>
        <v>37814.927454885583</v>
      </c>
      <c r="DM75" s="602">
        <f t="shared" ca="1" si="77"/>
        <v>38722.023692322662</v>
      </c>
      <c r="DN75" s="602">
        <f t="shared" ca="1" si="78"/>
        <v>38722.023692322662</v>
      </c>
      <c r="DO75" s="602">
        <f t="shared" ca="1" si="79"/>
        <v>39639.647171455297</v>
      </c>
      <c r="DP75" s="602">
        <f t="shared" ca="1" si="80"/>
        <v>39639.647171455297</v>
      </c>
      <c r="DQ75" s="602">
        <f t="shared" ca="1" si="81"/>
        <v>40567.620879791648</v>
      </c>
      <c r="DR75" s="602">
        <f t="shared" ca="1" si="82"/>
        <v>40567.620879791648</v>
      </c>
      <c r="DS75" s="602">
        <f t="shared" ca="1" si="83"/>
        <v>41505.764212283284</v>
      </c>
      <c r="DT75" s="602">
        <f t="shared" ca="1" si="84"/>
        <v>47504.443092169378</v>
      </c>
      <c r="DU75" s="602">
        <f t="shared" ca="1" si="85"/>
        <v>49185.069786291635</v>
      </c>
      <c r="DV75" s="602">
        <f t="shared" ca="1" si="86"/>
        <v>49185.069786291635</v>
      </c>
      <c r="DW75" s="602">
        <f t="shared" ca="1" si="87"/>
        <v>50889.234373908213</v>
      </c>
      <c r="DX75" s="602">
        <f t="shared" ca="1" si="88"/>
        <v>50889.234373908213</v>
      </c>
      <c r="DY75" s="602">
        <f t="shared" ca="1" si="89"/>
        <v>52616.023097239588</v>
      </c>
      <c r="DZ75" s="602">
        <f t="shared" ca="1" si="90"/>
        <v>52616.023097239588</v>
      </c>
      <c r="EA75" s="602">
        <f t="shared" ca="1" si="91"/>
        <v>54364.523825868084</v>
      </c>
      <c r="EB75" s="602">
        <f t="shared" ca="1" si="92"/>
        <v>54364.523825868084</v>
      </c>
      <c r="EC75" s="602">
        <f t="shared" ca="1" si="93"/>
        <v>56133.829536555211</v>
      </c>
      <c r="ED75" s="602">
        <f t="shared" ca="1" si="94"/>
        <v>50546.562285820124</v>
      </c>
      <c r="EE75" s="602">
        <f t="shared" ca="1" si="95"/>
        <v>52268.899256216449</v>
      </c>
      <c r="EF75" s="602">
        <f t="shared" ca="1" si="96"/>
        <v>52268.899256216449</v>
      </c>
      <c r="EG75" s="602">
        <f t="shared" ca="1" si="97"/>
        <v>54013.130357142247</v>
      </c>
      <c r="EH75" s="602">
        <f t="shared" ca="1" si="98"/>
        <v>54013.130357142247</v>
      </c>
      <c r="EI75" s="602">
        <f t="shared" ca="1" si="99"/>
        <v>55778.34727772788</v>
      </c>
      <c r="EJ75" s="602">
        <f t="shared" ca="1" si="100"/>
        <v>55778.34727772788</v>
      </c>
      <c r="EK75" s="602">
        <f t="shared" ca="1" si="101"/>
        <v>57563.649413299725</v>
      </c>
      <c r="EL75" s="602">
        <f t="shared" ca="1" si="102"/>
        <v>57563.649413299725</v>
      </c>
      <c r="EM75" s="602">
        <f t="shared" ca="1" si="103"/>
        <v>59368.146874517734</v>
      </c>
    </row>
    <row r="76" spans="1:143" ht="14.25" x14ac:dyDescent="0.2">
      <c r="C76" s="26"/>
      <c r="D76" s="20"/>
      <c r="E76" s="20"/>
      <c r="F76" s="28"/>
      <c r="G76" s="28"/>
      <c r="H76" s="28"/>
      <c r="I76" s="15" t="str">
        <f t="shared" si="166"/>
        <v>Jó, L1 ügyletminősítés esetén</v>
      </c>
      <c r="J76" s="372"/>
      <c r="K76" s="372"/>
      <c r="L76" s="372"/>
      <c r="M76" s="1030" t="s">
        <v>589</v>
      </c>
      <c r="N76" s="1030" t="s">
        <v>589</v>
      </c>
      <c r="O76" s="1031">
        <f>+O75</f>
        <v>7.7899999999999997E-2</v>
      </c>
      <c r="P76" s="1032">
        <f t="shared" ca="1" si="163"/>
        <v>8.2448852879627221E-2</v>
      </c>
      <c r="Q76" s="1033">
        <f t="shared" ca="1" si="164"/>
        <v>8.477145629909022E-2</v>
      </c>
      <c r="R76" s="1034">
        <f t="shared" ca="1" si="165"/>
        <v>8.5154203861313338E-2</v>
      </c>
      <c r="S76" s="69"/>
      <c r="T76" s="338"/>
      <c r="W76" s="597">
        <f t="shared" si="40"/>
        <v>33</v>
      </c>
      <c r="X76" s="602">
        <f t="shared" ca="1" si="104"/>
        <v>28319.999389992863</v>
      </c>
      <c r="Y76" s="602">
        <f t="shared" ca="1" si="104"/>
        <v>29096.929827342388</v>
      </c>
      <c r="Z76" s="602">
        <f t="shared" ca="1" si="104"/>
        <v>29096.929827342388</v>
      </c>
      <c r="AA76" s="602">
        <f t="shared" ca="1" si="104"/>
        <v>29886.032144715729</v>
      </c>
      <c r="AB76" s="602">
        <f t="shared" ca="1" si="105"/>
        <v>29886.032144715729</v>
      </c>
      <c r="AC76" s="602">
        <f t="shared" ca="1" si="105"/>
        <v>30687.194570042724</v>
      </c>
      <c r="AD76" s="602">
        <f t="shared" ca="1" si="105"/>
        <v>30687.194570042724</v>
      </c>
      <c r="AE76" s="602">
        <f t="shared" ca="1" si="105"/>
        <v>31500.297891766557</v>
      </c>
      <c r="AF76" s="602">
        <f t="shared" ca="1" si="106"/>
        <v>31500.297891766557</v>
      </c>
      <c r="AG76" s="602">
        <f t="shared" ca="1" si="107"/>
        <v>32325.215752307126</v>
      </c>
      <c r="AH76" s="602">
        <f t="shared" ca="1" si="108"/>
        <v>32881.659121055389</v>
      </c>
      <c r="AI76" s="602">
        <f t="shared" ca="1" si="109"/>
        <v>34295.209150044277</v>
      </c>
      <c r="AJ76" s="602">
        <f t="shared" ca="1" si="110"/>
        <v>34295.209150044277</v>
      </c>
      <c r="AK76" s="602">
        <f t="shared" ca="1" si="111"/>
        <v>35740.272825017972</v>
      </c>
      <c r="AL76" s="602">
        <f t="shared" ca="1" si="112"/>
        <v>35740.272825017972</v>
      </c>
      <c r="AM76" s="602">
        <f t="shared" ca="1" si="113"/>
        <v>37216.130731732024</v>
      </c>
      <c r="AN76" s="602">
        <f t="shared" ca="1" si="114"/>
        <v>37216.130731732024</v>
      </c>
      <c r="AO76" s="602">
        <f t="shared" ca="1" si="115"/>
        <v>38722.023692322662</v>
      </c>
      <c r="AP76" s="602">
        <f t="shared" ca="1" si="116"/>
        <v>38722.023692322662</v>
      </c>
      <c r="AQ76" s="602">
        <f t="shared" ca="1" si="117"/>
        <v>40257.15736338999</v>
      </c>
      <c r="AR76" s="602">
        <f t="shared" ca="1" si="118"/>
        <v>35448.772928771345</v>
      </c>
      <c r="AS76" s="602">
        <f t="shared" ca="1" si="119"/>
        <v>36918.531516652984</v>
      </c>
      <c r="AT76" s="602">
        <f t="shared" ca="1" si="120"/>
        <v>36918.531516652984</v>
      </c>
      <c r="AU76" s="602">
        <f t="shared" ca="1" si="121"/>
        <v>38418.479955411574</v>
      </c>
      <c r="AV76" s="602">
        <f t="shared" ca="1" si="122"/>
        <v>38418.479955411574</v>
      </c>
      <c r="AW76" s="602">
        <f t="shared" ca="1" si="123"/>
        <v>39947.830563756834</v>
      </c>
      <c r="AX76" s="602">
        <f t="shared" ca="1" si="124"/>
        <v>39947.830563756834</v>
      </c>
      <c r="AY76" s="602">
        <f t="shared" ca="1" si="125"/>
        <v>41505.764212283277</v>
      </c>
      <c r="AZ76" s="602">
        <f t="shared" ca="1" si="126"/>
        <v>41505.764212283277</v>
      </c>
      <c r="BA76" s="602">
        <f t="shared" ca="1" si="127"/>
        <v>43091.434978125537</v>
      </c>
      <c r="BB76" s="602">
        <f t="shared" ca="1" si="128"/>
        <v>31227.944341051854</v>
      </c>
      <c r="BC76" s="602">
        <f t="shared" ca="1" si="129"/>
        <v>32048.938490341483</v>
      </c>
      <c r="BD76" s="602">
        <f t="shared" ca="1" si="130"/>
        <v>32048.938490341483</v>
      </c>
      <c r="BE76" s="602">
        <f t="shared" ca="1" si="131"/>
        <v>32881.659121055403</v>
      </c>
      <c r="BF76" s="602">
        <f t="shared" ca="1" si="132"/>
        <v>32881.659121055403</v>
      </c>
      <c r="BG76" s="602">
        <f t="shared" ca="1" si="133"/>
        <v>33725.968653348842</v>
      </c>
      <c r="BH76" s="602">
        <f t="shared" ca="1" si="134"/>
        <v>33725.968653348842</v>
      </c>
      <c r="BI76" s="602">
        <f t="shared" ca="1" si="135"/>
        <v>34581.723205375456</v>
      </c>
      <c r="BJ76" s="602">
        <f t="shared" ca="1" si="136"/>
        <v>34581.723205375456</v>
      </c>
      <c r="BK76" s="602">
        <f t="shared" ca="1" si="137"/>
        <v>35448.772928771345</v>
      </c>
      <c r="BL76" s="602">
        <f t="shared" ca="1" si="138"/>
        <v>37965.371706914841</v>
      </c>
      <c r="BM76" s="602">
        <f t="shared" ca="1" si="139"/>
        <v>39485.986332175897</v>
      </c>
      <c r="BN76" s="602">
        <f t="shared" ca="1" si="140"/>
        <v>39485.986332175897</v>
      </c>
      <c r="BO76" s="602">
        <f t="shared" ca="1" si="141"/>
        <v>41035.432761276803</v>
      </c>
      <c r="BP76" s="602">
        <f t="shared" ca="1" si="142"/>
        <v>41035.432761276803</v>
      </c>
      <c r="BQ76" s="602">
        <f t="shared" ca="1" si="143"/>
        <v>42612.87262182722</v>
      </c>
      <c r="BR76" s="602">
        <f t="shared" ca="1" si="144"/>
        <v>42612.87262182722</v>
      </c>
      <c r="BS76" s="602">
        <f t="shared" ca="1" si="145"/>
        <v>44217.443988476909</v>
      </c>
      <c r="BT76" s="602">
        <f t="shared" ca="1" si="146"/>
        <v>44217.443988476909</v>
      </c>
      <c r="BU76" s="602">
        <f t="shared" ca="1" si="147"/>
        <v>45848.26595350603</v>
      </c>
      <c r="BV76" s="602">
        <f t="shared" ca="1" si="148"/>
        <v>40723.276804626068</v>
      </c>
      <c r="BW76" s="602">
        <f t="shared" ca="1" si="149"/>
        <v>42295.186245571516</v>
      </c>
      <c r="BX76" s="602">
        <f t="shared" ca="1" si="150"/>
        <v>42295.186245571516</v>
      </c>
      <c r="BY76" s="602">
        <f t="shared" ca="1" si="151"/>
        <v>43894.401241264459</v>
      </c>
      <c r="BZ76" s="602">
        <f t="shared" ca="1" si="152"/>
        <v>43894.401241264459</v>
      </c>
      <c r="CA76" s="602">
        <f t="shared" ca="1" si="153"/>
        <v>45520.044319311586</v>
      </c>
      <c r="CB76" s="602">
        <f t="shared" ca="1" si="154"/>
        <v>45520.044319311586</v>
      </c>
      <c r="CC76" s="602">
        <f t="shared" ca="1" si="155"/>
        <v>47171.222607457443</v>
      </c>
      <c r="CD76" s="602">
        <f t="shared" ca="1" si="156"/>
        <v>47171.222607457443</v>
      </c>
      <c r="CE76" s="602">
        <f t="shared" ca="1" si="157"/>
        <v>48847.032188247038</v>
      </c>
      <c r="CF76" s="602">
        <f t="shared" ca="1" si="44"/>
        <v>33725.968653348842</v>
      </c>
      <c r="CG76" s="602">
        <f t="shared" ca="1" si="45"/>
        <v>34581.723205375456</v>
      </c>
      <c r="CH76" s="602">
        <f t="shared" ca="1" si="46"/>
        <v>34581.723205375456</v>
      </c>
      <c r="CI76" s="602">
        <f t="shared" ca="1" si="47"/>
        <v>35448.772928771345</v>
      </c>
      <c r="CJ76" s="602">
        <f t="shared" ca="1" si="48"/>
        <v>35448.772928771345</v>
      </c>
      <c r="CK76" s="602">
        <f t="shared" ca="1" si="49"/>
        <v>36326.962352232811</v>
      </c>
      <c r="CL76" s="602">
        <f t="shared" ca="1" si="50"/>
        <v>36326.962352232811</v>
      </c>
      <c r="CM76" s="602">
        <f t="shared" ca="1" si="51"/>
        <v>37216.130731732024</v>
      </c>
      <c r="CN76" s="602">
        <f t="shared" ca="1" si="52"/>
        <v>37216.130731732024</v>
      </c>
      <c r="CO76" s="602">
        <f t="shared" ca="1" si="53"/>
        <v>38116.112405922795</v>
      </c>
      <c r="CP76" s="602">
        <f t="shared" ca="1" si="54"/>
        <v>41820.706884913423</v>
      </c>
      <c r="CQ76" s="602">
        <f t="shared" ca="1" si="55"/>
        <v>43411.82153165857</v>
      </c>
      <c r="CR76" s="602">
        <f t="shared" ca="1" si="56"/>
        <v>43411.82153165857</v>
      </c>
      <c r="CS76" s="602">
        <f t="shared" ca="1" si="57"/>
        <v>45029.629321440458</v>
      </c>
      <c r="CT76" s="602">
        <f t="shared" ca="1" si="58"/>
        <v>45029.629321440458</v>
      </c>
      <c r="CU76" s="602">
        <f t="shared" ca="1" si="59"/>
        <v>46673.241537911395</v>
      </c>
      <c r="CV76" s="602">
        <f t="shared" ca="1" si="60"/>
        <v>46673.241537911395</v>
      </c>
      <c r="CW76" s="602">
        <f t="shared" ca="1" si="61"/>
        <v>48341.757129331025</v>
      </c>
      <c r="CX76" s="602">
        <f t="shared" ca="1" si="62"/>
        <v>48341.757129331025</v>
      </c>
      <c r="CY76" s="602">
        <f t="shared" ca="1" si="63"/>
        <v>50034.266948932476</v>
      </c>
      <c r="CZ76" s="602">
        <f t="shared" ca="1" si="64"/>
        <v>44703.97476535022</v>
      </c>
      <c r="DA76" s="602">
        <f t="shared" ca="1" si="65"/>
        <v>46342.497848049643</v>
      </c>
      <c r="DB76" s="602">
        <f t="shared" ca="1" si="66"/>
        <v>46342.497848049643</v>
      </c>
      <c r="DC76" s="602">
        <f t="shared" ca="1" si="67"/>
        <v>48006.105296803609</v>
      </c>
      <c r="DD76" s="602">
        <f t="shared" ca="1" si="68"/>
        <v>48006.105296803609</v>
      </c>
      <c r="DE76" s="602">
        <f t="shared" ca="1" si="69"/>
        <v>49693.889253268258</v>
      </c>
      <c r="DF76" s="602">
        <f t="shared" ca="1" si="70"/>
        <v>49693.889253268258</v>
      </c>
      <c r="DG76" s="602">
        <f t="shared" ca="1" si="71"/>
        <v>51404.937022019112</v>
      </c>
      <c r="DH76" s="602">
        <f t="shared" ca="1" si="72"/>
        <v>51404.937022019112</v>
      </c>
      <c r="DI76" s="602">
        <f t="shared" ca="1" si="73"/>
        <v>53138.334953305806</v>
      </c>
      <c r="DJ76" s="602">
        <f t="shared" ca="1" si="74"/>
        <v>36918.531516652984</v>
      </c>
      <c r="DK76" s="602">
        <f t="shared" ca="1" si="75"/>
        <v>37814.927454885583</v>
      </c>
      <c r="DL76" s="602">
        <f t="shared" ca="1" si="76"/>
        <v>37814.927454885583</v>
      </c>
      <c r="DM76" s="602">
        <f t="shared" ca="1" si="77"/>
        <v>38722.023692322662</v>
      </c>
      <c r="DN76" s="602">
        <f t="shared" ca="1" si="78"/>
        <v>38722.023692322662</v>
      </c>
      <c r="DO76" s="602">
        <f t="shared" ca="1" si="79"/>
        <v>39639.647171455297</v>
      </c>
      <c r="DP76" s="602">
        <f t="shared" ca="1" si="80"/>
        <v>39639.647171455297</v>
      </c>
      <c r="DQ76" s="602">
        <f t="shared" ca="1" si="81"/>
        <v>40567.620879791648</v>
      </c>
      <c r="DR76" s="602">
        <f t="shared" ca="1" si="82"/>
        <v>40567.620879791648</v>
      </c>
      <c r="DS76" s="602">
        <f t="shared" ca="1" si="83"/>
        <v>41505.764212283284</v>
      </c>
      <c r="DT76" s="602">
        <f t="shared" ca="1" si="84"/>
        <v>47504.443092169378</v>
      </c>
      <c r="DU76" s="602">
        <f t="shared" ca="1" si="85"/>
        <v>49185.069786291635</v>
      </c>
      <c r="DV76" s="602">
        <f t="shared" ca="1" si="86"/>
        <v>49185.069786291635</v>
      </c>
      <c r="DW76" s="602">
        <f t="shared" ca="1" si="87"/>
        <v>50889.234373908213</v>
      </c>
      <c r="DX76" s="602">
        <f t="shared" ca="1" si="88"/>
        <v>50889.234373908213</v>
      </c>
      <c r="DY76" s="602">
        <f t="shared" ca="1" si="89"/>
        <v>52616.023097239588</v>
      </c>
      <c r="DZ76" s="602">
        <f t="shared" ca="1" si="90"/>
        <v>52616.023097239588</v>
      </c>
      <c r="EA76" s="602">
        <f t="shared" ca="1" si="91"/>
        <v>54364.523825868084</v>
      </c>
      <c r="EB76" s="602">
        <f t="shared" ca="1" si="92"/>
        <v>54364.523825868084</v>
      </c>
      <c r="EC76" s="602">
        <f t="shared" ca="1" si="93"/>
        <v>56133.829536555211</v>
      </c>
      <c r="ED76" s="602">
        <f t="shared" ca="1" si="94"/>
        <v>50546.562285820124</v>
      </c>
      <c r="EE76" s="602">
        <f t="shared" ca="1" si="95"/>
        <v>52268.899256216449</v>
      </c>
      <c r="EF76" s="602">
        <f t="shared" ca="1" si="96"/>
        <v>52268.899256216449</v>
      </c>
      <c r="EG76" s="602">
        <f t="shared" ca="1" si="97"/>
        <v>54013.130357142247</v>
      </c>
      <c r="EH76" s="602">
        <f t="shared" ca="1" si="98"/>
        <v>54013.130357142247</v>
      </c>
      <c r="EI76" s="602">
        <f t="shared" ca="1" si="99"/>
        <v>55778.34727772788</v>
      </c>
      <c r="EJ76" s="602">
        <f t="shared" ca="1" si="100"/>
        <v>55778.34727772788</v>
      </c>
      <c r="EK76" s="602">
        <f t="shared" ca="1" si="101"/>
        <v>57563.649413299725</v>
      </c>
      <c r="EL76" s="602">
        <f t="shared" ca="1" si="102"/>
        <v>57563.649413299725</v>
      </c>
      <c r="EM76" s="602">
        <f t="shared" ca="1" si="103"/>
        <v>59368.146874517734</v>
      </c>
    </row>
    <row r="77" spans="1:143" ht="14.25" x14ac:dyDescent="0.2">
      <c r="C77" s="26"/>
      <c r="D77" s="20"/>
      <c r="E77" s="20"/>
      <c r="G77" s="28"/>
      <c r="H77" s="28"/>
      <c r="I77" s="15" t="str">
        <f t="shared" si="166"/>
        <v>Jó, L2 ügyletminősítés esetén</v>
      </c>
      <c r="J77" s="372"/>
      <c r="K77" s="372"/>
      <c r="L77" s="372"/>
      <c r="M77" s="1030" t="s">
        <v>589</v>
      </c>
      <c r="N77" s="1030" t="s">
        <v>589</v>
      </c>
      <c r="O77" s="1031">
        <f>$E$46+0.025+$E$43</f>
        <v>8.2900000000000001E-2</v>
      </c>
      <c r="P77" s="1032">
        <f t="shared" ca="1" si="163"/>
        <v>8.7923967458297003E-2</v>
      </c>
      <c r="Q77" s="1033">
        <f t="shared" ca="1" si="164"/>
        <v>9.0310078803524041E-2</v>
      </c>
      <c r="R77" s="1034">
        <f t="shared" ca="1" si="165"/>
        <v>9.0698059875357062E-2</v>
      </c>
      <c r="W77" s="597">
        <f t="shared" si="40"/>
        <v>34</v>
      </c>
      <c r="X77" s="602">
        <f t="shared" ca="1" si="104"/>
        <v>28319.999389992863</v>
      </c>
      <c r="Y77" s="602">
        <f t="shared" ca="1" si="104"/>
        <v>29096.929827342388</v>
      </c>
      <c r="Z77" s="602">
        <f t="shared" ca="1" si="104"/>
        <v>29096.929827342388</v>
      </c>
      <c r="AA77" s="602">
        <f t="shared" ca="1" si="104"/>
        <v>29886.032144715729</v>
      </c>
      <c r="AB77" s="602">
        <f t="shared" ca="1" si="105"/>
        <v>29886.032144715729</v>
      </c>
      <c r="AC77" s="602">
        <f t="shared" ca="1" si="105"/>
        <v>30687.194570042724</v>
      </c>
      <c r="AD77" s="602">
        <f t="shared" ca="1" si="105"/>
        <v>30687.194570042724</v>
      </c>
      <c r="AE77" s="602">
        <f t="shared" ca="1" si="105"/>
        <v>31500.297891766557</v>
      </c>
      <c r="AF77" s="602">
        <f t="shared" ca="1" si="106"/>
        <v>31500.297891766557</v>
      </c>
      <c r="AG77" s="602">
        <f t="shared" ca="1" si="107"/>
        <v>32325.215752307126</v>
      </c>
      <c r="AH77" s="602">
        <f t="shared" ca="1" si="108"/>
        <v>32881.659121055389</v>
      </c>
      <c r="AI77" s="602">
        <f t="shared" ca="1" si="109"/>
        <v>34295.209150044277</v>
      </c>
      <c r="AJ77" s="602">
        <f t="shared" ca="1" si="110"/>
        <v>34295.209150044277</v>
      </c>
      <c r="AK77" s="602">
        <f t="shared" ca="1" si="111"/>
        <v>35740.272825017972</v>
      </c>
      <c r="AL77" s="602">
        <f t="shared" ca="1" si="112"/>
        <v>35740.272825017972</v>
      </c>
      <c r="AM77" s="602">
        <f t="shared" ca="1" si="113"/>
        <v>37216.130731732024</v>
      </c>
      <c r="AN77" s="602">
        <f t="shared" ca="1" si="114"/>
        <v>37216.130731732024</v>
      </c>
      <c r="AO77" s="602">
        <f t="shared" ca="1" si="115"/>
        <v>38722.023692322662</v>
      </c>
      <c r="AP77" s="602">
        <f t="shared" ca="1" si="116"/>
        <v>38722.023692322662</v>
      </c>
      <c r="AQ77" s="602">
        <f t="shared" ca="1" si="117"/>
        <v>40257.15736338999</v>
      </c>
      <c r="AR77" s="602">
        <f t="shared" ca="1" si="118"/>
        <v>35448.772928771345</v>
      </c>
      <c r="AS77" s="602">
        <f t="shared" ca="1" si="119"/>
        <v>36918.531516652984</v>
      </c>
      <c r="AT77" s="602">
        <f t="shared" ca="1" si="120"/>
        <v>36918.531516652984</v>
      </c>
      <c r="AU77" s="602">
        <f t="shared" ca="1" si="121"/>
        <v>38418.479955411574</v>
      </c>
      <c r="AV77" s="602">
        <f t="shared" ca="1" si="122"/>
        <v>38418.479955411574</v>
      </c>
      <c r="AW77" s="602">
        <f t="shared" ca="1" si="123"/>
        <v>39947.830563756834</v>
      </c>
      <c r="AX77" s="602">
        <f t="shared" ca="1" si="124"/>
        <v>39947.830563756834</v>
      </c>
      <c r="AY77" s="602">
        <f t="shared" ca="1" si="125"/>
        <v>41505.764212283277</v>
      </c>
      <c r="AZ77" s="602">
        <f t="shared" ca="1" si="126"/>
        <v>41505.764212283277</v>
      </c>
      <c r="BA77" s="602">
        <f t="shared" ca="1" si="127"/>
        <v>43091.434978125537</v>
      </c>
      <c r="BB77" s="602">
        <f t="shared" ca="1" si="128"/>
        <v>31227.944341051854</v>
      </c>
      <c r="BC77" s="602">
        <f t="shared" ca="1" si="129"/>
        <v>32048.938490341483</v>
      </c>
      <c r="BD77" s="602">
        <f t="shared" ca="1" si="130"/>
        <v>32048.938490341483</v>
      </c>
      <c r="BE77" s="602">
        <f t="shared" ca="1" si="131"/>
        <v>32881.659121055403</v>
      </c>
      <c r="BF77" s="602">
        <f t="shared" ca="1" si="132"/>
        <v>32881.659121055403</v>
      </c>
      <c r="BG77" s="602">
        <f t="shared" ca="1" si="133"/>
        <v>33725.968653348842</v>
      </c>
      <c r="BH77" s="602">
        <f t="shared" ca="1" si="134"/>
        <v>33725.968653348842</v>
      </c>
      <c r="BI77" s="602">
        <f t="shared" ca="1" si="135"/>
        <v>34581.723205375456</v>
      </c>
      <c r="BJ77" s="602">
        <f t="shared" ca="1" si="136"/>
        <v>34581.723205375456</v>
      </c>
      <c r="BK77" s="602">
        <f t="shared" ca="1" si="137"/>
        <v>35448.772928771345</v>
      </c>
      <c r="BL77" s="602">
        <f t="shared" ca="1" si="138"/>
        <v>37965.371706914841</v>
      </c>
      <c r="BM77" s="602">
        <f t="shared" ca="1" si="139"/>
        <v>39485.986332175897</v>
      </c>
      <c r="BN77" s="602">
        <f t="shared" ca="1" si="140"/>
        <v>39485.986332175897</v>
      </c>
      <c r="BO77" s="602">
        <f t="shared" ca="1" si="141"/>
        <v>41035.432761276803</v>
      </c>
      <c r="BP77" s="602">
        <f t="shared" ca="1" si="142"/>
        <v>41035.432761276803</v>
      </c>
      <c r="BQ77" s="602">
        <f t="shared" ca="1" si="143"/>
        <v>42612.87262182722</v>
      </c>
      <c r="BR77" s="602">
        <f t="shared" ca="1" si="144"/>
        <v>42612.87262182722</v>
      </c>
      <c r="BS77" s="602">
        <f t="shared" ca="1" si="145"/>
        <v>44217.443988476909</v>
      </c>
      <c r="BT77" s="602">
        <f t="shared" ca="1" si="146"/>
        <v>44217.443988476909</v>
      </c>
      <c r="BU77" s="602">
        <f t="shared" ca="1" si="147"/>
        <v>45848.26595350603</v>
      </c>
      <c r="BV77" s="602">
        <f t="shared" ca="1" si="148"/>
        <v>40723.276804626068</v>
      </c>
      <c r="BW77" s="602">
        <f t="shared" ca="1" si="149"/>
        <v>42295.186245571516</v>
      </c>
      <c r="BX77" s="602">
        <f t="shared" ca="1" si="150"/>
        <v>42295.186245571516</v>
      </c>
      <c r="BY77" s="602">
        <f t="shared" ca="1" si="151"/>
        <v>43894.401241264459</v>
      </c>
      <c r="BZ77" s="602">
        <f t="shared" ca="1" si="152"/>
        <v>43894.401241264459</v>
      </c>
      <c r="CA77" s="602">
        <f t="shared" ca="1" si="153"/>
        <v>45520.044319311586</v>
      </c>
      <c r="CB77" s="602">
        <f t="shared" ca="1" si="154"/>
        <v>45520.044319311586</v>
      </c>
      <c r="CC77" s="602">
        <f t="shared" ca="1" si="155"/>
        <v>47171.222607457443</v>
      </c>
      <c r="CD77" s="602">
        <f t="shared" ca="1" si="156"/>
        <v>47171.222607457443</v>
      </c>
      <c r="CE77" s="602">
        <f t="shared" ca="1" si="157"/>
        <v>48847.032188247038</v>
      </c>
      <c r="CF77" s="602">
        <f t="shared" ca="1" si="44"/>
        <v>33725.968653348842</v>
      </c>
      <c r="CG77" s="602">
        <f t="shared" ca="1" si="45"/>
        <v>34581.723205375456</v>
      </c>
      <c r="CH77" s="602">
        <f t="shared" ca="1" si="46"/>
        <v>34581.723205375456</v>
      </c>
      <c r="CI77" s="602">
        <f t="shared" ca="1" si="47"/>
        <v>35448.772928771345</v>
      </c>
      <c r="CJ77" s="602">
        <f t="shared" ca="1" si="48"/>
        <v>35448.772928771345</v>
      </c>
      <c r="CK77" s="602">
        <f t="shared" ca="1" si="49"/>
        <v>36326.962352232811</v>
      </c>
      <c r="CL77" s="602">
        <f t="shared" ca="1" si="50"/>
        <v>36326.962352232811</v>
      </c>
      <c r="CM77" s="602">
        <f t="shared" ca="1" si="51"/>
        <v>37216.130731732024</v>
      </c>
      <c r="CN77" s="602">
        <f t="shared" ca="1" si="52"/>
        <v>37216.130731732024</v>
      </c>
      <c r="CO77" s="602">
        <f t="shared" ca="1" si="53"/>
        <v>38116.112405922795</v>
      </c>
      <c r="CP77" s="602">
        <f t="shared" ca="1" si="54"/>
        <v>41820.706884913423</v>
      </c>
      <c r="CQ77" s="602">
        <f t="shared" ca="1" si="55"/>
        <v>43411.82153165857</v>
      </c>
      <c r="CR77" s="602">
        <f t="shared" ca="1" si="56"/>
        <v>43411.82153165857</v>
      </c>
      <c r="CS77" s="602">
        <f t="shared" ca="1" si="57"/>
        <v>45029.629321440458</v>
      </c>
      <c r="CT77" s="602">
        <f t="shared" ca="1" si="58"/>
        <v>45029.629321440458</v>
      </c>
      <c r="CU77" s="602">
        <f t="shared" ca="1" si="59"/>
        <v>46673.241537911395</v>
      </c>
      <c r="CV77" s="602">
        <f t="shared" ca="1" si="60"/>
        <v>46673.241537911395</v>
      </c>
      <c r="CW77" s="602">
        <f t="shared" ca="1" si="61"/>
        <v>48341.757129331025</v>
      </c>
      <c r="CX77" s="602">
        <f t="shared" ca="1" si="62"/>
        <v>48341.757129331025</v>
      </c>
      <c r="CY77" s="602">
        <f t="shared" ca="1" si="63"/>
        <v>50034.266948932476</v>
      </c>
      <c r="CZ77" s="602">
        <f t="shared" ca="1" si="64"/>
        <v>44703.97476535022</v>
      </c>
      <c r="DA77" s="602">
        <f t="shared" ca="1" si="65"/>
        <v>46342.497848049643</v>
      </c>
      <c r="DB77" s="602">
        <f t="shared" ca="1" si="66"/>
        <v>46342.497848049643</v>
      </c>
      <c r="DC77" s="602">
        <f t="shared" ca="1" si="67"/>
        <v>48006.105296803609</v>
      </c>
      <c r="DD77" s="602">
        <f t="shared" ca="1" si="68"/>
        <v>48006.105296803609</v>
      </c>
      <c r="DE77" s="602">
        <f t="shared" ca="1" si="69"/>
        <v>49693.889253268258</v>
      </c>
      <c r="DF77" s="602">
        <f t="shared" ca="1" si="70"/>
        <v>49693.889253268258</v>
      </c>
      <c r="DG77" s="602">
        <f t="shared" ca="1" si="71"/>
        <v>51404.937022019112</v>
      </c>
      <c r="DH77" s="602">
        <f t="shared" ca="1" si="72"/>
        <v>51404.937022019112</v>
      </c>
      <c r="DI77" s="602">
        <f t="shared" ca="1" si="73"/>
        <v>53138.334953305806</v>
      </c>
      <c r="DJ77" s="602">
        <f t="shared" ca="1" si="74"/>
        <v>36918.531516652984</v>
      </c>
      <c r="DK77" s="602">
        <f t="shared" ca="1" si="75"/>
        <v>37814.927454885583</v>
      </c>
      <c r="DL77" s="602">
        <f t="shared" ca="1" si="76"/>
        <v>37814.927454885583</v>
      </c>
      <c r="DM77" s="602">
        <f t="shared" ca="1" si="77"/>
        <v>38722.023692322662</v>
      </c>
      <c r="DN77" s="602">
        <f t="shared" ca="1" si="78"/>
        <v>38722.023692322662</v>
      </c>
      <c r="DO77" s="602">
        <f t="shared" ca="1" si="79"/>
        <v>39639.647171455297</v>
      </c>
      <c r="DP77" s="602">
        <f t="shared" ca="1" si="80"/>
        <v>39639.647171455297</v>
      </c>
      <c r="DQ77" s="602">
        <f t="shared" ca="1" si="81"/>
        <v>40567.620879791648</v>
      </c>
      <c r="DR77" s="602">
        <f t="shared" ca="1" si="82"/>
        <v>40567.620879791648</v>
      </c>
      <c r="DS77" s="602">
        <f t="shared" ca="1" si="83"/>
        <v>41505.764212283284</v>
      </c>
      <c r="DT77" s="602">
        <f t="shared" ca="1" si="84"/>
        <v>47504.443092169378</v>
      </c>
      <c r="DU77" s="602">
        <f t="shared" ca="1" si="85"/>
        <v>49185.069786291635</v>
      </c>
      <c r="DV77" s="602">
        <f t="shared" ca="1" si="86"/>
        <v>49185.069786291635</v>
      </c>
      <c r="DW77" s="602">
        <f t="shared" ca="1" si="87"/>
        <v>50889.234373908213</v>
      </c>
      <c r="DX77" s="602">
        <f t="shared" ca="1" si="88"/>
        <v>50889.234373908213</v>
      </c>
      <c r="DY77" s="602">
        <f t="shared" ca="1" si="89"/>
        <v>52616.023097239588</v>
      </c>
      <c r="DZ77" s="602">
        <f t="shared" ca="1" si="90"/>
        <v>52616.023097239588</v>
      </c>
      <c r="EA77" s="602">
        <f t="shared" ca="1" si="91"/>
        <v>54364.523825868084</v>
      </c>
      <c r="EB77" s="602">
        <f t="shared" ca="1" si="92"/>
        <v>54364.523825868084</v>
      </c>
      <c r="EC77" s="602">
        <f t="shared" ca="1" si="93"/>
        <v>56133.829536555211</v>
      </c>
      <c r="ED77" s="602">
        <f t="shared" ca="1" si="94"/>
        <v>50546.562285820124</v>
      </c>
      <c r="EE77" s="602">
        <f t="shared" ca="1" si="95"/>
        <v>52268.899256216449</v>
      </c>
      <c r="EF77" s="602">
        <f t="shared" ca="1" si="96"/>
        <v>52268.899256216449</v>
      </c>
      <c r="EG77" s="602">
        <f t="shared" ca="1" si="97"/>
        <v>54013.130357142247</v>
      </c>
      <c r="EH77" s="602">
        <f t="shared" ca="1" si="98"/>
        <v>54013.130357142247</v>
      </c>
      <c r="EI77" s="602">
        <f t="shared" ca="1" si="99"/>
        <v>55778.34727772788</v>
      </c>
      <c r="EJ77" s="602">
        <f t="shared" ca="1" si="100"/>
        <v>55778.34727772788</v>
      </c>
      <c r="EK77" s="602">
        <f t="shared" ca="1" si="101"/>
        <v>57563.649413299725</v>
      </c>
      <c r="EL77" s="602">
        <f t="shared" ca="1" si="102"/>
        <v>57563.649413299725</v>
      </c>
      <c r="EM77" s="602">
        <f t="shared" ca="1" si="103"/>
        <v>59368.146874517734</v>
      </c>
    </row>
    <row r="78" spans="1:143" x14ac:dyDescent="0.2">
      <c r="C78" s="736" t="s">
        <v>1106</v>
      </c>
      <c r="D78" s="737"/>
      <c r="E78" s="738">
        <v>0.02</v>
      </c>
      <c r="O78" s="29"/>
      <c r="P78" s="30"/>
      <c r="Q78" s="872"/>
      <c r="R78" s="31"/>
      <c r="W78" s="597">
        <f t="shared" si="40"/>
        <v>35</v>
      </c>
      <c r="X78" s="602">
        <f t="shared" ca="1" si="104"/>
        <v>28319.999389992863</v>
      </c>
      <c r="Y78" s="602">
        <f t="shared" ca="1" si="104"/>
        <v>29096.929827342388</v>
      </c>
      <c r="Z78" s="602">
        <f t="shared" ca="1" si="104"/>
        <v>29096.929827342388</v>
      </c>
      <c r="AA78" s="602">
        <f t="shared" ca="1" si="104"/>
        <v>29886.032144715729</v>
      </c>
      <c r="AB78" s="602">
        <f t="shared" ca="1" si="105"/>
        <v>29886.032144715729</v>
      </c>
      <c r="AC78" s="602">
        <f t="shared" ca="1" si="105"/>
        <v>30687.194570042724</v>
      </c>
      <c r="AD78" s="602">
        <f t="shared" ca="1" si="105"/>
        <v>30687.194570042724</v>
      </c>
      <c r="AE78" s="602">
        <f t="shared" ca="1" si="105"/>
        <v>31500.297891766557</v>
      </c>
      <c r="AF78" s="602">
        <f t="shared" ca="1" si="106"/>
        <v>31500.297891766557</v>
      </c>
      <c r="AG78" s="602">
        <f t="shared" ca="1" si="107"/>
        <v>32325.215752307126</v>
      </c>
      <c r="AH78" s="602">
        <f t="shared" ca="1" si="108"/>
        <v>32881.659121055389</v>
      </c>
      <c r="AI78" s="602">
        <f t="shared" ca="1" si="109"/>
        <v>34295.209150044277</v>
      </c>
      <c r="AJ78" s="602">
        <f t="shared" ca="1" si="110"/>
        <v>34295.209150044277</v>
      </c>
      <c r="AK78" s="602">
        <f t="shared" ca="1" si="111"/>
        <v>35740.272825017972</v>
      </c>
      <c r="AL78" s="602">
        <f t="shared" ca="1" si="112"/>
        <v>35740.272825017972</v>
      </c>
      <c r="AM78" s="602">
        <f t="shared" ca="1" si="113"/>
        <v>37216.130731732024</v>
      </c>
      <c r="AN78" s="602">
        <f t="shared" ca="1" si="114"/>
        <v>37216.130731732024</v>
      </c>
      <c r="AO78" s="602">
        <f t="shared" ca="1" si="115"/>
        <v>38722.023692322662</v>
      </c>
      <c r="AP78" s="602">
        <f t="shared" ca="1" si="116"/>
        <v>38722.023692322662</v>
      </c>
      <c r="AQ78" s="602">
        <f t="shared" ca="1" si="117"/>
        <v>40257.15736338999</v>
      </c>
      <c r="AR78" s="602">
        <f t="shared" ca="1" si="118"/>
        <v>35448.772928771345</v>
      </c>
      <c r="AS78" s="602">
        <f t="shared" ca="1" si="119"/>
        <v>36918.531516652984</v>
      </c>
      <c r="AT78" s="602">
        <f t="shared" ca="1" si="120"/>
        <v>36918.531516652984</v>
      </c>
      <c r="AU78" s="602">
        <f t="shared" ca="1" si="121"/>
        <v>38418.479955411574</v>
      </c>
      <c r="AV78" s="602">
        <f t="shared" ca="1" si="122"/>
        <v>38418.479955411574</v>
      </c>
      <c r="AW78" s="602">
        <f t="shared" ca="1" si="123"/>
        <v>39947.830563756834</v>
      </c>
      <c r="AX78" s="602">
        <f t="shared" ca="1" si="124"/>
        <v>39947.830563756834</v>
      </c>
      <c r="AY78" s="602">
        <f t="shared" ca="1" si="125"/>
        <v>41505.764212283277</v>
      </c>
      <c r="AZ78" s="602">
        <f t="shared" ca="1" si="126"/>
        <v>41505.764212283277</v>
      </c>
      <c r="BA78" s="602">
        <f t="shared" ca="1" si="127"/>
        <v>43091.434978125537</v>
      </c>
      <c r="BB78" s="602">
        <f t="shared" ca="1" si="128"/>
        <v>31227.944341051854</v>
      </c>
      <c r="BC78" s="602">
        <f t="shared" ca="1" si="129"/>
        <v>32048.938490341483</v>
      </c>
      <c r="BD78" s="602">
        <f t="shared" ca="1" si="130"/>
        <v>32048.938490341483</v>
      </c>
      <c r="BE78" s="602">
        <f t="shared" ca="1" si="131"/>
        <v>32881.659121055403</v>
      </c>
      <c r="BF78" s="602">
        <f t="shared" ca="1" si="132"/>
        <v>32881.659121055403</v>
      </c>
      <c r="BG78" s="602">
        <f t="shared" ca="1" si="133"/>
        <v>33725.968653348842</v>
      </c>
      <c r="BH78" s="602">
        <f t="shared" ca="1" si="134"/>
        <v>33725.968653348842</v>
      </c>
      <c r="BI78" s="602">
        <f t="shared" ca="1" si="135"/>
        <v>34581.723205375456</v>
      </c>
      <c r="BJ78" s="602">
        <f t="shared" ca="1" si="136"/>
        <v>34581.723205375456</v>
      </c>
      <c r="BK78" s="602">
        <f t="shared" ca="1" si="137"/>
        <v>35448.772928771345</v>
      </c>
      <c r="BL78" s="602">
        <f t="shared" ca="1" si="138"/>
        <v>37965.371706914841</v>
      </c>
      <c r="BM78" s="602">
        <f t="shared" ca="1" si="139"/>
        <v>39485.986332175897</v>
      </c>
      <c r="BN78" s="602">
        <f t="shared" ca="1" si="140"/>
        <v>39485.986332175897</v>
      </c>
      <c r="BO78" s="602">
        <f t="shared" ca="1" si="141"/>
        <v>41035.432761276803</v>
      </c>
      <c r="BP78" s="602">
        <f t="shared" ca="1" si="142"/>
        <v>41035.432761276803</v>
      </c>
      <c r="BQ78" s="602">
        <f t="shared" ca="1" si="143"/>
        <v>42612.87262182722</v>
      </c>
      <c r="BR78" s="602">
        <f t="shared" ca="1" si="144"/>
        <v>42612.87262182722</v>
      </c>
      <c r="BS78" s="602">
        <f t="shared" ca="1" si="145"/>
        <v>44217.443988476909</v>
      </c>
      <c r="BT78" s="602">
        <f t="shared" ca="1" si="146"/>
        <v>44217.443988476909</v>
      </c>
      <c r="BU78" s="602">
        <f t="shared" ca="1" si="147"/>
        <v>45848.26595350603</v>
      </c>
      <c r="BV78" s="602">
        <f t="shared" ca="1" si="148"/>
        <v>40723.276804626068</v>
      </c>
      <c r="BW78" s="602">
        <f t="shared" ca="1" si="149"/>
        <v>42295.186245571516</v>
      </c>
      <c r="BX78" s="602">
        <f t="shared" ca="1" si="150"/>
        <v>42295.186245571516</v>
      </c>
      <c r="BY78" s="602">
        <f t="shared" ca="1" si="151"/>
        <v>43894.401241264459</v>
      </c>
      <c r="BZ78" s="602">
        <f t="shared" ca="1" si="152"/>
        <v>43894.401241264459</v>
      </c>
      <c r="CA78" s="602">
        <f t="shared" ca="1" si="153"/>
        <v>45520.044319311586</v>
      </c>
      <c r="CB78" s="602">
        <f t="shared" ca="1" si="154"/>
        <v>45520.044319311586</v>
      </c>
      <c r="CC78" s="602">
        <f t="shared" ca="1" si="155"/>
        <v>47171.222607457443</v>
      </c>
      <c r="CD78" s="602">
        <f t="shared" ca="1" si="156"/>
        <v>47171.222607457443</v>
      </c>
      <c r="CE78" s="602">
        <f t="shared" ca="1" si="157"/>
        <v>48847.032188247038</v>
      </c>
      <c r="CF78" s="602">
        <f t="shared" ca="1" si="44"/>
        <v>33725.968653348842</v>
      </c>
      <c r="CG78" s="602">
        <f t="shared" ca="1" si="45"/>
        <v>34581.723205375456</v>
      </c>
      <c r="CH78" s="602">
        <f t="shared" ca="1" si="46"/>
        <v>34581.723205375456</v>
      </c>
      <c r="CI78" s="602">
        <f t="shared" ca="1" si="47"/>
        <v>35448.772928771345</v>
      </c>
      <c r="CJ78" s="602">
        <f t="shared" ca="1" si="48"/>
        <v>35448.772928771345</v>
      </c>
      <c r="CK78" s="602">
        <f t="shared" ca="1" si="49"/>
        <v>36326.962352232811</v>
      </c>
      <c r="CL78" s="602">
        <f t="shared" ca="1" si="50"/>
        <v>36326.962352232811</v>
      </c>
      <c r="CM78" s="602">
        <f t="shared" ca="1" si="51"/>
        <v>37216.130731732024</v>
      </c>
      <c r="CN78" s="602">
        <f t="shared" ca="1" si="52"/>
        <v>37216.130731732024</v>
      </c>
      <c r="CO78" s="602">
        <f t="shared" ca="1" si="53"/>
        <v>38116.112405922795</v>
      </c>
      <c r="CP78" s="602">
        <f t="shared" ca="1" si="54"/>
        <v>41820.706884913423</v>
      </c>
      <c r="CQ78" s="602">
        <f t="shared" ca="1" si="55"/>
        <v>43411.82153165857</v>
      </c>
      <c r="CR78" s="602">
        <f t="shared" ca="1" si="56"/>
        <v>43411.82153165857</v>
      </c>
      <c r="CS78" s="602">
        <f t="shared" ca="1" si="57"/>
        <v>45029.629321440458</v>
      </c>
      <c r="CT78" s="602">
        <f t="shared" ca="1" si="58"/>
        <v>45029.629321440458</v>
      </c>
      <c r="CU78" s="602">
        <f t="shared" ca="1" si="59"/>
        <v>46673.241537911395</v>
      </c>
      <c r="CV78" s="602">
        <f t="shared" ca="1" si="60"/>
        <v>46673.241537911395</v>
      </c>
      <c r="CW78" s="602">
        <f t="shared" ca="1" si="61"/>
        <v>48341.757129331025</v>
      </c>
      <c r="CX78" s="602">
        <f t="shared" ca="1" si="62"/>
        <v>48341.757129331025</v>
      </c>
      <c r="CY78" s="602">
        <f t="shared" ca="1" si="63"/>
        <v>50034.266948932476</v>
      </c>
      <c r="CZ78" s="602">
        <f t="shared" ca="1" si="64"/>
        <v>44703.97476535022</v>
      </c>
      <c r="DA78" s="602">
        <f t="shared" ca="1" si="65"/>
        <v>46342.497848049643</v>
      </c>
      <c r="DB78" s="602">
        <f t="shared" ca="1" si="66"/>
        <v>46342.497848049643</v>
      </c>
      <c r="DC78" s="602">
        <f t="shared" ca="1" si="67"/>
        <v>48006.105296803609</v>
      </c>
      <c r="DD78" s="602">
        <f t="shared" ca="1" si="68"/>
        <v>48006.105296803609</v>
      </c>
      <c r="DE78" s="602">
        <f t="shared" ca="1" si="69"/>
        <v>49693.889253268258</v>
      </c>
      <c r="DF78" s="602">
        <f t="shared" ca="1" si="70"/>
        <v>49693.889253268258</v>
      </c>
      <c r="DG78" s="602">
        <f t="shared" ca="1" si="71"/>
        <v>51404.937022019112</v>
      </c>
      <c r="DH78" s="602">
        <f t="shared" ca="1" si="72"/>
        <v>51404.937022019112</v>
      </c>
      <c r="DI78" s="602">
        <f t="shared" ca="1" si="73"/>
        <v>53138.334953305806</v>
      </c>
      <c r="DJ78" s="602">
        <f t="shared" ca="1" si="74"/>
        <v>36918.531516652984</v>
      </c>
      <c r="DK78" s="602">
        <f t="shared" ca="1" si="75"/>
        <v>37814.927454885583</v>
      </c>
      <c r="DL78" s="602">
        <f t="shared" ca="1" si="76"/>
        <v>37814.927454885583</v>
      </c>
      <c r="DM78" s="602">
        <f t="shared" ca="1" si="77"/>
        <v>38722.023692322662</v>
      </c>
      <c r="DN78" s="602">
        <f t="shared" ca="1" si="78"/>
        <v>38722.023692322662</v>
      </c>
      <c r="DO78" s="602">
        <f t="shared" ca="1" si="79"/>
        <v>39639.647171455297</v>
      </c>
      <c r="DP78" s="602">
        <f t="shared" ca="1" si="80"/>
        <v>39639.647171455297</v>
      </c>
      <c r="DQ78" s="602">
        <f t="shared" ca="1" si="81"/>
        <v>40567.620879791648</v>
      </c>
      <c r="DR78" s="602">
        <f t="shared" ca="1" si="82"/>
        <v>40567.620879791648</v>
      </c>
      <c r="DS78" s="602">
        <f t="shared" ca="1" si="83"/>
        <v>41505.764212283284</v>
      </c>
      <c r="DT78" s="602">
        <f t="shared" ca="1" si="84"/>
        <v>47504.443092169378</v>
      </c>
      <c r="DU78" s="602">
        <f t="shared" ca="1" si="85"/>
        <v>49185.069786291635</v>
      </c>
      <c r="DV78" s="602">
        <f t="shared" ca="1" si="86"/>
        <v>49185.069786291635</v>
      </c>
      <c r="DW78" s="602">
        <f t="shared" ca="1" si="87"/>
        <v>50889.234373908213</v>
      </c>
      <c r="DX78" s="602">
        <f t="shared" ca="1" si="88"/>
        <v>50889.234373908213</v>
      </c>
      <c r="DY78" s="602">
        <f t="shared" ca="1" si="89"/>
        <v>52616.023097239588</v>
      </c>
      <c r="DZ78" s="602">
        <f t="shared" ca="1" si="90"/>
        <v>52616.023097239588</v>
      </c>
      <c r="EA78" s="602">
        <f t="shared" ca="1" si="91"/>
        <v>54364.523825868084</v>
      </c>
      <c r="EB78" s="602">
        <f t="shared" ca="1" si="92"/>
        <v>54364.523825868084</v>
      </c>
      <c r="EC78" s="602">
        <f t="shared" ca="1" si="93"/>
        <v>56133.829536555211</v>
      </c>
      <c r="ED78" s="602">
        <f t="shared" ca="1" si="94"/>
        <v>50546.562285820124</v>
      </c>
      <c r="EE78" s="602">
        <f t="shared" ca="1" si="95"/>
        <v>52268.899256216449</v>
      </c>
      <c r="EF78" s="602">
        <f t="shared" ca="1" si="96"/>
        <v>52268.899256216449</v>
      </c>
      <c r="EG78" s="602">
        <f t="shared" ca="1" si="97"/>
        <v>54013.130357142247</v>
      </c>
      <c r="EH78" s="602">
        <f t="shared" ca="1" si="98"/>
        <v>54013.130357142247</v>
      </c>
      <c r="EI78" s="602">
        <f t="shared" ca="1" si="99"/>
        <v>55778.34727772788</v>
      </c>
      <c r="EJ78" s="602">
        <f t="shared" ca="1" si="100"/>
        <v>55778.34727772788</v>
      </c>
      <c r="EK78" s="602">
        <f t="shared" ca="1" si="101"/>
        <v>57563.649413299725</v>
      </c>
      <c r="EL78" s="602">
        <f t="shared" ca="1" si="102"/>
        <v>57563.649413299725</v>
      </c>
      <c r="EM78" s="602">
        <f t="shared" ca="1" si="103"/>
        <v>59368.146874517734</v>
      </c>
    </row>
    <row r="79" spans="1:143" s="32" customFormat="1" ht="12.75" customHeight="1" x14ac:dyDescent="0.2">
      <c r="A79" s="3"/>
      <c r="B79" s="3"/>
      <c r="C79" s="739" t="s">
        <v>1107</v>
      </c>
      <c r="D79" s="740"/>
      <c r="E79" s="741">
        <v>0.03</v>
      </c>
      <c r="F79" s="3"/>
      <c r="G79" s="19"/>
      <c r="H79" s="1106" t="s">
        <v>782</v>
      </c>
      <c r="I79" s="1106"/>
      <c r="J79" s="1106"/>
      <c r="K79" s="1106"/>
      <c r="L79" s="1119" t="s">
        <v>43</v>
      </c>
      <c r="M79" s="1118" t="s">
        <v>25</v>
      </c>
      <c r="N79" s="1118"/>
      <c r="O79" s="1119" t="s">
        <v>1031</v>
      </c>
      <c r="P79" s="1123" t="s">
        <v>1171</v>
      </c>
      <c r="Q79" s="1125" t="s">
        <v>1143</v>
      </c>
      <c r="R79" s="1134" t="s">
        <v>1172</v>
      </c>
      <c r="S79" s="262"/>
      <c r="T79" s="262"/>
      <c r="U79" s="262"/>
      <c r="V79" s="262"/>
      <c r="W79" s="597">
        <f t="shared" si="40"/>
        <v>36</v>
      </c>
      <c r="X79" s="602">
        <f t="shared" ca="1" si="104"/>
        <v>28319.999389992863</v>
      </c>
      <c r="Y79" s="602">
        <f t="shared" ca="1" si="104"/>
        <v>29096.929827342388</v>
      </c>
      <c r="Z79" s="602">
        <f t="shared" ca="1" si="104"/>
        <v>29096.929827342388</v>
      </c>
      <c r="AA79" s="602">
        <f t="shared" ca="1" si="104"/>
        <v>29886.032144715729</v>
      </c>
      <c r="AB79" s="602">
        <f t="shared" ca="1" si="105"/>
        <v>29886.032144715729</v>
      </c>
      <c r="AC79" s="602">
        <f t="shared" ca="1" si="105"/>
        <v>30687.194570042724</v>
      </c>
      <c r="AD79" s="602">
        <f t="shared" ca="1" si="105"/>
        <v>30687.194570042724</v>
      </c>
      <c r="AE79" s="602">
        <f t="shared" ca="1" si="105"/>
        <v>31500.297891766557</v>
      </c>
      <c r="AF79" s="602">
        <f t="shared" ca="1" si="106"/>
        <v>31500.297891766557</v>
      </c>
      <c r="AG79" s="602">
        <f t="shared" ca="1" si="107"/>
        <v>32325.215752307126</v>
      </c>
      <c r="AH79" s="602">
        <f t="shared" ca="1" si="108"/>
        <v>32881.659121055389</v>
      </c>
      <c r="AI79" s="602">
        <f t="shared" ca="1" si="109"/>
        <v>34295.209150044277</v>
      </c>
      <c r="AJ79" s="602">
        <f t="shared" ca="1" si="110"/>
        <v>34295.209150044277</v>
      </c>
      <c r="AK79" s="602">
        <f t="shared" ca="1" si="111"/>
        <v>35740.272825017972</v>
      </c>
      <c r="AL79" s="602">
        <f t="shared" ca="1" si="112"/>
        <v>35740.272825017972</v>
      </c>
      <c r="AM79" s="602">
        <f t="shared" ca="1" si="113"/>
        <v>37216.130731732024</v>
      </c>
      <c r="AN79" s="602">
        <f t="shared" ca="1" si="114"/>
        <v>37216.130731732024</v>
      </c>
      <c r="AO79" s="602">
        <f t="shared" ca="1" si="115"/>
        <v>38722.023692322662</v>
      </c>
      <c r="AP79" s="602">
        <f t="shared" ca="1" si="116"/>
        <v>38722.023692322662</v>
      </c>
      <c r="AQ79" s="602">
        <f t="shared" ca="1" si="117"/>
        <v>40257.15736338999</v>
      </c>
      <c r="AR79" s="602">
        <f t="shared" ca="1" si="118"/>
        <v>35448.772928771345</v>
      </c>
      <c r="AS79" s="602">
        <f t="shared" ca="1" si="119"/>
        <v>36918.531516652984</v>
      </c>
      <c r="AT79" s="602">
        <f t="shared" ca="1" si="120"/>
        <v>36918.531516652984</v>
      </c>
      <c r="AU79" s="602">
        <f t="shared" ca="1" si="121"/>
        <v>38418.479955411574</v>
      </c>
      <c r="AV79" s="602">
        <f t="shared" ca="1" si="122"/>
        <v>38418.479955411574</v>
      </c>
      <c r="AW79" s="602">
        <f t="shared" ca="1" si="123"/>
        <v>39947.830563756834</v>
      </c>
      <c r="AX79" s="602">
        <f t="shared" ca="1" si="124"/>
        <v>39947.830563756834</v>
      </c>
      <c r="AY79" s="602">
        <f t="shared" ca="1" si="125"/>
        <v>41505.764212283277</v>
      </c>
      <c r="AZ79" s="602">
        <f t="shared" ca="1" si="126"/>
        <v>41505.764212283277</v>
      </c>
      <c r="BA79" s="602">
        <f t="shared" ca="1" si="127"/>
        <v>43091.434978125537</v>
      </c>
      <c r="BB79" s="602">
        <f t="shared" ca="1" si="128"/>
        <v>31227.944341051854</v>
      </c>
      <c r="BC79" s="602">
        <f t="shared" ca="1" si="129"/>
        <v>32048.938490341483</v>
      </c>
      <c r="BD79" s="602">
        <f t="shared" ca="1" si="130"/>
        <v>32048.938490341483</v>
      </c>
      <c r="BE79" s="602">
        <f t="shared" ca="1" si="131"/>
        <v>32881.659121055403</v>
      </c>
      <c r="BF79" s="602">
        <f t="shared" ca="1" si="132"/>
        <v>32881.659121055403</v>
      </c>
      <c r="BG79" s="602">
        <f t="shared" ca="1" si="133"/>
        <v>33725.968653348842</v>
      </c>
      <c r="BH79" s="602">
        <f t="shared" ca="1" si="134"/>
        <v>33725.968653348842</v>
      </c>
      <c r="BI79" s="602">
        <f t="shared" ca="1" si="135"/>
        <v>34581.723205375456</v>
      </c>
      <c r="BJ79" s="602">
        <f t="shared" ca="1" si="136"/>
        <v>34581.723205375456</v>
      </c>
      <c r="BK79" s="602">
        <f t="shared" ca="1" si="137"/>
        <v>35448.772928771345</v>
      </c>
      <c r="BL79" s="602">
        <f t="shared" ca="1" si="138"/>
        <v>37965.371706914841</v>
      </c>
      <c r="BM79" s="602">
        <f t="shared" ca="1" si="139"/>
        <v>39485.986332175897</v>
      </c>
      <c r="BN79" s="602">
        <f t="shared" ca="1" si="140"/>
        <v>39485.986332175897</v>
      </c>
      <c r="BO79" s="602">
        <f t="shared" ca="1" si="141"/>
        <v>41035.432761276803</v>
      </c>
      <c r="BP79" s="602">
        <f t="shared" ca="1" si="142"/>
        <v>41035.432761276803</v>
      </c>
      <c r="BQ79" s="602">
        <f t="shared" ca="1" si="143"/>
        <v>42612.87262182722</v>
      </c>
      <c r="BR79" s="602">
        <f t="shared" ca="1" si="144"/>
        <v>42612.87262182722</v>
      </c>
      <c r="BS79" s="602">
        <f t="shared" ca="1" si="145"/>
        <v>44217.443988476909</v>
      </c>
      <c r="BT79" s="602">
        <f t="shared" ca="1" si="146"/>
        <v>44217.443988476909</v>
      </c>
      <c r="BU79" s="602">
        <f t="shared" ca="1" si="147"/>
        <v>45848.26595350603</v>
      </c>
      <c r="BV79" s="602">
        <f t="shared" ca="1" si="148"/>
        <v>40723.276804626068</v>
      </c>
      <c r="BW79" s="602">
        <f t="shared" ca="1" si="149"/>
        <v>42295.186245571516</v>
      </c>
      <c r="BX79" s="602">
        <f t="shared" ca="1" si="150"/>
        <v>42295.186245571516</v>
      </c>
      <c r="BY79" s="602">
        <f t="shared" ca="1" si="151"/>
        <v>43894.401241264459</v>
      </c>
      <c r="BZ79" s="602">
        <f t="shared" ca="1" si="152"/>
        <v>43894.401241264459</v>
      </c>
      <c r="CA79" s="602">
        <f t="shared" ca="1" si="153"/>
        <v>45520.044319311586</v>
      </c>
      <c r="CB79" s="602">
        <f t="shared" ca="1" si="154"/>
        <v>45520.044319311586</v>
      </c>
      <c r="CC79" s="602">
        <f t="shared" ca="1" si="155"/>
        <v>47171.222607457443</v>
      </c>
      <c r="CD79" s="602">
        <f t="shared" ca="1" si="156"/>
        <v>47171.222607457443</v>
      </c>
      <c r="CE79" s="602">
        <f t="shared" ca="1" si="157"/>
        <v>48847.032188247038</v>
      </c>
      <c r="CF79" s="602">
        <f t="shared" ca="1" si="44"/>
        <v>33725.968653348842</v>
      </c>
      <c r="CG79" s="602">
        <f t="shared" ca="1" si="45"/>
        <v>34581.723205375456</v>
      </c>
      <c r="CH79" s="602">
        <f t="shared" ca="1" si="46"/>
        <v>34581.723205375456</v>
      </c>
      <c r="CI79" s="602">
        <f t="shared" ca="1" si="47"/>
        <v>35448.772928771345</v>
      </c>
      <c r="CJ79" s="602">
        <f t="shared" ca="1" si="48"/>
        <v>35448.772928771345</v>
      </c>
      <c r="CK79" s="602">
        <f t="shared" ca="1" si="49"/>
        <v>36326.962352232811</v>
      </c>
      <c r="CL79" s="602">
        <f t="shared" ca="1" si="50"/>
        <v>36326.962352232811</v>
      </c>
      <c r="CM79" s="602">
        <f t="shared" ca="1" si="51"/>
        <v>37216.130731732024</v>
      </c>
      <c r="CN79" s="602">
        <f t="shared" ca="1" si="52"/>
        <v>37216.130731732024</v>
      </c>
      <c r="CO79" s="602">
        <f t="shared" ca="1" si="53"/>
        <v>38116.112405922795</v>
      </c>
      <c r="CP79" s="602">
        <f t="shared" ca="1" si="54"/>
        <v>41820.706884913423</v>
      </c>
      <c r="CQ79" s="602">
        <f t="shared" ca="1" si="55"/>
        <v>43411.82153165857</v>
      </c>
      <c r="CR79" s="602">
        <f t="shared" ca="1" si="56"/>
        <v>43411.82153165857</v>
      </c>
      <c r="CS79" s="602">
        <f t="shared" ca="1" si="57"/>
        <v>45029.629321440458</v>
      </c>
      <c r="CT79" s="602">
        <f t="shared" ca="1" si="58"/>
        <v>45029.629321440458</v>
      </c>
      <c r="CU79" s="602">
        <f t="shared" ca="1" si="59"/>
        <v>46673.241537911395</v>
      </c>
      <c r="CV79" s="602">
        <f t="shared" ca="1" si="60"/>
        <v>46673.241537911395</v>
      </c>
      <c r="CW79" s="602">
        <f t="shared" ca="1" si="61"/>
        <v>48341.757129331025</v>
      </c>
      <c r="CX79" s="602">
        <f t="shared" ca="1" si="62"/>
        <v>48341.757129331025</v>
      </c>
      <c r="CY79" s="602">
        <f t="shared" ca="1" si="63"/>
        <v>50034.266948932476</v>
      </c>
      <c r="CZ79" s="602">
        <f t="shared" ca="1" si="64"/>
        <v>44703.97476535022</v>
      </c>
      <c r="DA79" s="602">
        <f t="shared" ca="1" si="65"/>
        <v>46342.497848049643</v>
      </c>
      <c r="DB79" s="602">
        <f t="shared" ca="1" si="66"/>
        <v>46342.497848049643</v>
      </c>
      <c r="DC79" s="602">
        <f t="shared" ca="1" si="67"/>
        <v>48006.105296803609</v>
      </c>
      <c r="DD79" s="602">
        <f t="shared" ca="1" si="68"/>
        <v>48006.105296803609</v>
      </c>
      <c r="DE79" s="602">
        <f t="shared" ca="1" si="69"/>
        <v>49693.889253268258</v>
      </c>
      <c r="DF79" s="602">
        <f t="shared" ca="1" si="70"/>
        <v>49693.889253268258</v>
      </c>
      <c r="DG79" s="602">
        <f t="shared" ca="1" si="71"/>
        <v>51404.937022019112</v>
      </c>
      <c r="DH79" s="602">
        <f t="shared" ca="1" si="72"/>
        <v>51404.937022019112</v>
      </c>
      <c r="DI79" s="602">
        <f t="shared" ca="1" si="73"/>
        <v>53138.334953305806</v>
      </c>
      <c r="DJ79" s="602">
        <f t="shared" ca="1" si="74"/>
        <v>36918.531516652984</v>
      </c>
      <c r="DK79" s="602">
        <f t="shared" ca="1" si="75"/>
        <v>37814.927454885583</v>
      </c>
      <c r="DL79" s="602">
        <f t="shared" ca="1" si="76"/>
        <v>37814.927454885583</v>
      </c>
      <c r="DM79" s="602">
        <f t="shared" ca="1" si="77"/>
        <v>38722.023692322662</v>
      </c>
      <c r="DN79" s="602">
        <f t="shared" ca="1" si="78"/>
        <v>38722.023692322662</v>
      </c>
      <c r="DO79" s="602">
        <f t="shared" ca="1" si="79"/>
        <v>39639.647171455297</v>
      </c>
      <c r="DP79" s="602">
        <f t="shared" ca="1" si="80"/>
        <v>39639.647171455297</v>
      </c>
      <c r="DQ79" s="602">
        <f t="shared" ca="1" si="81"/>
        <v>40567.620879791648</v>
      </c>
      <c r="DR79" s="602">
        <f t="shared" ca="1" si="82"/>
        <v>40567.620879791648</v>
      </c>
      <c r="DS79" s="602">
        <f t="shared" ca="1" si="83"/>
        <v>41505.764212283284</v>
      </c>
      <c r="DT79" s="602">
        <f t="shared" ca="1" si="84"/>
        <v>47504.443092169378</v>
      </c>
      <c r="DU79" s="602">
        <f t="shared" ca="1" si="85"/>
        <v>49185.069786291635</v>
      </c>
      <c r="DV79" s="602">
        <f t="shared" ca="1" si="86"/>
        <v>49185.069786291635</v>
      </c>
      <c r="DW79" s="602">
        <f t="shared" ca="1" si="87"/>
        <v>50889.234373908213</v>
      </c>
      <c r="DX79" s="602">
        <f t="shared" ca="1" si="88"/>
        <v>50889.234373908213</v>
      </c>
      <c r="DY79" s="602">
        <f t="shared" ca="1" si="89"/>
        <v>52616.023097239588</v>
      </c>
      <c r="DZ79" s="602">
        <f t="shared" ca="1" si="90"/>
        <v>52616.023097239588</v>
      </c>
      <c r="EA79" s="602">
        <f t="shared" ca="1" si="91"/>
        <v>54364.523825868084</v>
      </c>
      <c r="EB79" s="602">
        <f t="shared" ca="1" si="92"/>
        <v>54364.523825868084</v>
      </c>
      <c r="EC79" s="602">
        <f t="shared" ca="1" si="93"/>
        <v>56133.829536555211</v>
      </c>
      <c r="ED79" s="602">
        <f t="shared" ca="1" si="94"/>
        <v>50546.562285820124</v>
      </c>
      <c r="EE79" s="602">
        <f t="shared" ca="1" si="95"/>
        <v>52268.899256216449</v>
      </c>
      <c r="EF79" s="602">
        <f t="shared" ca="1" si="96"/>
        <v>52268.899256216449</v>
      </c>
      <c r="EG79" s="602">
        <f t="shared" ca="1" si="97"/>
        <v>54013.130357142247</v>
      </c>
      <c r="EH79" s="602">
        <f t="shared" ca="1" si="98"/>
        <v>54013.130357142247</v>
      </c>
      <c r="EI79" s="602">
        <f t="shared" ca="1" si="99"/>
        <v>55778.34727772788</v>
      </c>
      <c r="EJ79" s="602">
        <f t="shared" ca="1" si="100"/>
        <v>55778.34727772788</v>
      </c>
      <c r="EK79" s="602">
        <f t="shared" ca="1" si="101"/>
        <v>57563.649413299725</v>
      </c>
      <c r="EL79" s="602">
        <f t="shared" ca="1" si="102"/>
        <v>57563.649413299725</v>
      </c>
      <c r="EM79" s="602">
        <f t="shared" ca="1" si="103"/>
        <v>59368.146874517734</v>
      </c>
    </row>
    <row r="80" spans="1:143" s="32" customFormat="1" ht="30.75" customHeight="1" x14ac:dyDescent="0.2">
      <c r="G80" s="19"/>
      <c r="H80" s="1107"/>
      <c r="I80" s="1107"/>
      <c r="J80" s="1107"/>
      <c r="K80" s="1107"/>
      <c r="L80" s="1120"/>
      <c r="M80" s="886" t="s">
        <v>844</v>
      </c>
      <c r="N80" s="22" t="s">
        <v>1173</v>
      </c>
      <c r="O80" s="1120"/>
      <c r="P80" s="1124" t="s">
        <v>28</v>
      </c>
      <c r="Q80" s="1126" t="s">
        <v>28</v>
      </c>
      <c r="R80" s="1135"/>
      <c r="S80" s="262"/>
      <c r="T80" s="262"/>
      <c r="U80" s="262"/>
      <c r="V80" s="262"/>
      <c r="W80" s="597">
        <f t="shared" si="40"/>
        <v>37</v>
      </c>
      <c r="X80" s="602">
        <f t="shared" ca="1" si="104"/>
        <v>28319.999389992863</v>
      </c>
      <c r="Y80" s="602">
        <f t="shared" ca="1" si="104"/>
        <v>29096.929827342388</v>
      </c>
      <c r="Z80" s="602">
        <f t="shared" ca="1" si="104"/>
        <v>29096.929827342388</v>
      </c>
      <c r="AA80" s="602">
        <f t="shared" ca="1" si="104"/>
        <v>29886.032144715729</v>
      </c>
      <c r="AB80" s="602">
        <f t="shared" ca="1" si="105"/>
        <v>29886.032144715729</v>
      </c>
      <c r="AC80" s="602">
        <f t="shared" ca="1" si="105"/>
        <v>30687.194570042724</v>
      </c>
      <c r="AD80" s="602">
        <f t="shared" ca="1" si="105"/>
        <v>30687.194570042724</v>
      </c>
      <c r="AE80" s="602">
        <f t="shared" ca="1" si="105"/>
        <v>31500.297891766557</v>
      </c>
      <c r="AF80" s="602">
        <f t="shared" ca="1" si="106"/>
        <v>31500.297891766557</v>
      </c>
      <c r="AG80" s="602">
        <f t="shared" ca="1" si="107"/>
        <v>32325.215752307126</v>
      </c>
      <c r="AH80" s="602">
        <f t="shared" ca="1" si="108"/>
        <v>32881.659121055389</v>
      </c>
      <c r="AI80" s="602">
        <f t="shared" ca="1" si="109"/>
        <v>34295.209150044277</v>
      </c>
      <c r="AJ80" s="602">
        <f t="shared" ca="1" si="110"/>
        <v>34295.209150044277</v>
      </c>
      <c r="AK80" s="602">
        <f t="shared" ca="1" si="111"/>
        <v>35740.272825017972</v>
      </c>
      <c r="AL80" s="602">
        <f t="shared" ca="1" si="112"/>
        <v>35740.272825017972</v>
      </c>
      <c r="AM80" s="602">
        <f t="shared" ca="1" si="113"/>
        <v>37216.130731732024</v>
      </c>
      <c r="AN80" s="602">
        <f t="shared" ca="1" si="114"/>
        <v>37216.130731732024</v>
      </c>
      <c r="AO80" s="602">
        <f t="shared" ca="1" si="115"/>
        <v>38722.023692322662</v>
      </c>
      <c r="AP80" s="602">
        <f t="shared" ca="1" si="116"/>
        <v>38722.023692322662</v>
      </c>
      <c r="AQ80" s="602">
        <f t="shared" ca="1" si="117"/>
        <v>40257.15736338999</v>
      </c>
      <c r="AR80" s="602">
        <f t="shared" ca="1" si="118"/>
        <v>35448.772928771345</v>
      </c>
      <c r="AS80" s="602">
        <f t="shared" ca="1" si="119"/>
        <v>36918.531516652984</v>
      </c>
      <c r="AT80" s="602">
        <f t="shared" ca="1" si="120"/>
        <v>36918.531516652984</v>
      </c>
      <c r="AU80" s="602">
        <f t="shared" ca="1" si="121"/>
        <v>38418.479955411574</v>
      </c>
      <c r="AV80" s="602">
        <f t="shared" ca="1" si="122"/>
        <v>38418.479955411574</v>
      </c>
      <c r="AW80" s="602">
        <f t="shared" ca="1" si="123"/>
        <v>39947.830563756834</v>
      </c>
      <c r="AX80" s="602">
        <f t="shared" ca="1" si="124"/>
        <v>39947.830563756834</v>
      </c>
      <c r="AY80" s="602">
        <f t="shared" ca="1" si="125"/>
        <v>41505.764212283277</v>
      </c>
      <c r="AZ80" s="602">
        <f t="shared" ca="1" si="126"/>
        <v>41505.764212283277</v>
      </c>
      <c r="BA80" s="602">
        <f t="shared" ca="1" si="127"/>
        <v>43091.434978125537</v>
      </c>
      <c r="BB80" s="602">
        <f t="shared" ca="1" si="128"/>
        <v>31227.944341051854</v>
      </c>
      <c r="BC80" s="602">
        <f t="shared" ca="1" si="129"/>
        <v>32048.938490341483</v>
      </c>
      <c r="BD80" s="602">
        <f t="shared" ca="1" si="130"/>
        <v>32048.938490341483</v>
      </c>
      <c r="BE80" s="602">
        <f t="shared" ca="1" si="131"/>
        <v>32881.659121055403</v>
      </c>
      <c r="BF80" s="602">
        <f t="shared" ca="1" si="132"/>
        <v>32881.659121055403</v>
      </c>
      <c r="BG80" s="602">
        <f t="shared" ca="1" si="133"/>
        <v>33725.968653348842</v>
      </c>
      <c r="BH80" s="602">
        <f t="shared" ca="1" si="134"/>
        <v>33725.968653348842</v>
      </c>
      <c r="BI80" s="602">
        <f t="shared" ca="1" si="135"/>
        <v>34581.723205375456</v>
      </c>
      <c r="BJ80" s="602">
        <f t="shared" ca="1" si="136"/>
        <v>34581.723205375456</v>
      </c>
      <c r="BK80" s="602">
        <f t="shared" ca="1" si="137"/>
        <v>35448.772928771345</v>
      </c>
      <c r="BL80" s="602">
        <f t="shared" ca="1" si="138"/>
        <v>37965.371706914841</v>
      </c>
      <c r="BM80" s="602">
        <f t="shared" ca="1" si="139"/>
        <v>39485.986332175897</v>
      </c>
      <c r="BN80" s="602">
        <f t="shared" ca="1" si="140"/>
        <v>39485.986332175897</v>
      </c>
      <c r="BO80" s="602">
        <f t="shared" ca="1" si="141"/>
        <v>41035.432761276803</v>
      </c>
      <c r="BP80" s="602">
        <f t="shared" ca="1" si="142"/>
        <v>41035.432761276803</v>
      </c>
      <c r="BQ80" s="602">
        <f t="shared" ca="1" si="143"/>
        <v>42612.87262182722</v>
      </c>
      <c r="BR80" s="602">
        <f t="shared" ca="1" si="144"/>
        <v>42612.87262182722</v>
      </c>
      <c r="BS80" s="602">
        <f t="shared" ca="1" si="145"/>
        <v>44217.443988476909</v>
      </c>
      <c r="BT80" s="602">
        <f t="shared" ca="1" si="146"/>
        <v>44217.443988476909</v>
      </c>
      <c r="BU80" s="602">
        <f t="shared" ca="1" si="147"/>
        <v>45848.26595350603</v>
      </c>
      <c r="BV80" s="602">
        <f t="shared" ca="1" si="148"/>
        <v>40723.276804626068</v>
      </c>
      <c r="BW80" s="602">
        <f t="shared" ca="1" si="149"/>
        <v>42295.186245571516</v>
      </c>
      <c r="BX80" s="602">
        <f t="shared" ca="1" si="150"/>
        <v>42295.186245571516</v>
      </c>
      <c r="BY80" s="602">
        <f t="shared" ca="1" si="151"/>
        <v>43894.401241264459</v>
      </c>
      <c r="BZ80" s="602">
        <f t="shared" ca="1" si="152"/>
        <v>43894.401241264459</v>
      </c>
      <c r="CA80" s="602">
        <f t="shared" ca="1" si="153"/>
        <v>45520.044319311586</v>
      </c>
      <c r="CB80" s="602">
        <f t="shared" ca="1" si="154"/>
        <v>45520.044319311586</v>
      </c>
      <c r="CC80" s="602">
        <f t="shared" ca="1" si="155"/>
        <v>47171.222607457443</v>
      </c>
      <c r="CD80" s="602">
        <f t="shared" ca="1" si="156"/>
        <v>47171.222607457443</v>
      </c>
      <c r="CE80" s="602">
        <f t="shared" ca="1" si="157"/>
        <v>48847.032188247038</v>
      </c>
      <c r="CF80" s="602">
        <f t="shared" ca="1" si="44"/>
        <v>33725.968653348842</v>
      </c>
      <c r="CG80" s="602">
        <f t="shared" ca="1" si="45"/>
        <v>34581.723205375456</v>
      </c>
      <c r="CH80" s="602">
        <f t="shared" ca="1" si="46"/>
        <v>34581.723205375456</v>
      </c>
      <c r="CI80" s="602">
        <f t="shared" ca="1" si="47"/>
        <v>35448.772928771345</v>
      </c>
      <c r="CJ80" s="602">
        <f t="shared" ca="1" si="48"/>
        <v>35448.772928771345</v>
      </c>
      <c r="CK80" s="602">
        <f t="shared" ca="1" si="49"/>
        <v>36326.962352232811</v>
      </c>
      <c r="CL80" s="602">
        <f t="shared" ca="1" si="50"/>
        <v>36326.962352232811</v>
      </c>
      <c r="CM80" s="602">
        <f t="shared" ca="1" si="51"/>
        <v>37216.130731732024</v>
      </c>
      <c r="CN80" s="602">
        <f t="shared" ca="1" si="52"/>
        <v>37216.130731732024</v>
      </c>
      <c r="CO80" s="602">
        <f t="shared" ca="1" si="53"/>
        <v>38116.112405922795</v>
      </c>
      <c r="CP80" s="602">
        <f t="shared" ca="1" si="54"/>
        <v>41820.706884913423</v>
      </c>
      <c r="CQ80" s="602">
        <f t="shared" ca="1" si="55"/>
        <v>43411.82153165857</v>
      </c>
      <c r="CR80" s="602">
        <f t="shared" ca="1" si="56"/>
        <v>43411.82153165857</v>
      </c>
      <c r="CS80" s="602">
        <f t="shared" ca="1" si="57"/>
        <v>45029.629321440458</v>
      </c>
      <c r="CT80" s="602">
        <f t="shared" ca="1" si="58"/>
        <v>45029.629321440458</v>
      </c>
      <c r="CU80" s="602">
        <f t="shared" ca="1" si="59"/>
        <v>46673.241537911395</v>
      </c>
      <c r="CV80" s="602">
        <f t="shared" ca="1" si="60"/>
        <v>46673.241537911395</v>
      </c>
      <c r="CW80" s="602">
        <f t="shared" ca="1" si="61"/>
        <v>48341.757129331025</v>
      </c>
      <c r="CX80" s="602">
        <f t="shared" ca="1" si="62"/>
        <v>48341.757129331025</v>
      </c>
      <c r="CY80" s="602">
        <f t="shared" ca="1" si="63"/>
        <v>50034.266948932476</v>
      </c>
      <c r="CZ80" s="602">
        <f t="shared" ca="1" si="64"/>
        <v>44703.97476535022</v>
      </c>
      <c r="DA80" s="602">
        <f t="shared" ca="1" si="65"/>
        <v>46342.497848049643</v>
      </c>
      <c r="DB80" s="602">
        <f t="shared" ca="1" si="66"/>
        <v>46342.497848049643</v>
      </c>
      <c r="DC80" s="602">
        <f t="shared" ca="1" si="67"/>
        <v>48006.105296803609</v>
      </c>
      <c r="DD80" s="602">
        <f t="shared" ca="1" si="68"/>
        <v>48006.105296803609</v>
      </c>
      <c r="DE80" s="602">
        <f t="shared" ca="1" si="69"/>
        <v>49693.889253268258</v>
      </c>
      <c r="DF80" s="602">
        <f t="shared" ca="1" si="70"/>
        <v>49693.889253268258</v>
      </c>
      <c r="DG80" s="602">
        <f t="shared" ca="1" si="71"/>
        <v>51404.937022019112</v>
      </c>
      <c r="DH80" s="602">
        <f t="shared" ca="1" si="72"/>
        <v>51404.937022019112</v>
      </c>
      <c r="DI80" s="602">
        <f t="shared" ca="1" si="73"/>
        <v>53138.334953305806</v>
      </c>
      <c r="DJ80" s="602">
        <f t="shared" ca="1" si="74"/>
        <v>36918.531516652984</v>
      </c>
      <c r="DK80" s="602">
        <f t="shared" ca="1" si="75"/>
        <v>37814.927454885583</v>
      </c>
      <c r="DL80" s="602">
        <f t="shared" ca="1" si="76"/>
        <v>37814.927454885583</v>
      </c>
      <c r="DM80" s="602">
        <f t="shared" ca="1" si="77"/>
        <v>38722.023692322662</v>
      </c>
      <c r="DN80" s="602">
        <f t="shared" ca="1" si="78"/>
        <v>38722.023692322662</v>
      </c>
      <c r="DO80" s="602">
        <f t="shared" ca="1" si="79"/>
        <v>39639.647171455297</v>
      </c>
      <c r="DP80" s="602">
        <f t="shared" ca="1" si="80"/>
        <v>39639.647171455297</v>
      </c>
      <c r="DQ80" s="602">
        <f t="shared" ca="1" si="81"/>
        <v>40567.620879791648</v>
      </c>
      <c r="DR80" s="602">
        <f t="shared" ca="1" si="82"/>
        <v>40567.620879791648</v>
      </c>
      <c r="DS80" s="602">
        <f t="shared" ca="1" si="83"/>
        <v>41505.764212283284</v>
      </c>
      <c r="DT80" s="602">
        <f t="shared" ca="1" si="84"/>
        <v>47504.443092169378</v>
      </c>
      <c r="DU80" s="602">
        <f t="shared" ca="1" si="85"/>
        <v>49185.069786291635</v>
      </c>
      <c r="DV80" s="602">
        <f t="shared" ca="1" si="86"/>
        <v>49185.069786291635</v>
      </c>
      <c r="DW80" s="602">
        <f t="shared" ca="1" si="87"/>
        <v>50889.234373908213</v>
      </c>
      <c r="DX80" s="602">
        <f t="shared" ca="1" si="88"/>
        <v>50889.234373908213</v>
      </c>
      <c r="DY80" s="602">
        <f t="shared" ca="1" si="89"/>
        <v>52616.023097239588</v>
      </c>
      <c r="DZ80" s="602">
        <f t="shared" ca="1" si="90"/>
        <v>52616.023097239588</v>
      </c>
      <c r="EA80" s="602">
        <f t="shared" ca="1" si="91"/>
        <v>54364.523825868084</v>
      </c>
      <c r="EB80" s="602">
        <f t="shared" ca="1" si="92"/>
        <v>54364.523825868084</v>
      </c>
      <c r="EC80" s="602">
        <f t="shared" ca="1" si="93"/>
        <v>56133.829536555211</v>
      </c>
      <c r="ED80" s="602">
        <f t="shared" ca="1" si="94"/>
        <v>50546.562285820124</v>
      </c>
      <c r="EE80" s="602">
        <f t="shared" ca="1" si="95"/>
        <v>52268.899256216449</v>
      </c>
      <c r="EF80" s="602">
        <f t="shared" ca="1" si="96"/>
        <v>52268.899256216449</v>
      </c>
      <c r="EG80" s="602">
        <f t="shared" ca="1" si="97"/>
        <v>54013.130357142247</v>
      </c>
      <c r="EH80" s="602">
        <f t="shared" ca="1" si="98"/>
        <v>54013.130357142247</v>
      </c>
      <c r="EI80" s="602">
        <f t="shared" ca="1" si="99"/>
        <v>55778.34727772788</v>
      </c>
      <c r="EJ80" s="602">
        <f t="shared" ca="1" si="100"/>
        <v>55778.34727772788</v>
      </c>
      <c r="EK80" s="602">
        <f t="shared" ca="1" si="101"/>
        <v>57563.649413299725</v>
      </c>
      <c r="EL80" s="602">
        <f t="shared" ca="1" si="102"/>
        <v>57563.649413299725</v>
      </c>
      <c r="EM80" s="602">
        <f t="shared" ca="1" si="103"/>
        <v>59368.146874517734</v>
      </c>
    </row>
    <row r="81" spans="3:143" s="32" customFormat="1" x14ac:dyDescent="0.2">
      <c r="C81" s="859" t="s">
        <v>836</v>
      </c>
      <c r="D81" s="860"/>
      <c r="E81" s="861">
        <v>5.0000000000000001E-3</v>
      </c>
      <c r="G81" s="3"/>
      <c r="H81" s="3"/>
      <c r="I81" s="3"/>
      <c r="J81" s="3"/>
      <c r="K81" s="884"/>
      <c r="L81" s="884"/>
      <c r="M81" s="884"/>
      <c r="N81" s="884"/>
      <c r="O81" s="14"/>
      <c r="P81" s="401"/>
      <c r="Q81" s="871"/>
      <c r="R81" s="3"/>
      <c r="S81" s="262"/>
      <c r="T81" s="262"/>
      <c r="U81" s="262"/>
      <c r="V81" s="262"/>
      <c r="W81" s="597">
        <f t="shared" si="40"/>
        <v>38</v>
      </c>
      <c r="X81" s="602">
        <f t="shared" ca="1" si="104"/>
        <v>28319.999389992863</v>
      </c>
      <c r="Y81" s="602">
        <f t="shared" ca="1" si="104"/>
        <v>29096.929827342388</v>
      </c>
      <c r="Z81" s="602">
        <f t="shared" ca="1" si="104"/>
        <v>29096.929827342388</v>
      </c>
      <c r="AA81" s="602">
        <f t="shared" ca="1" si="104"/>
        <v>29886.032144715729</v>
      </c>
      <c r="AB81" s="602">
        <f t="shared" ca="1" si="105"/>
        <v>29886.032144715729</v>
      </c>
      <c r="AC81" s="602">
        <f t="shared" ca="1" si="105"/>
        <v>30687.194570042724</v>
      </c>
      <c r="AD81" s="602">
        <f t="shared" ca="1" si="105"/>
        <v>30687.194570042724</v>
      </c>
      <c r="AE81" s="602">
        <f t="shared" ca="1" si="105"/>
        <v>31500.297891766557</v>
      </c>
      <c r="AF81" s="602">
        <f t="shared" ca="1" si="106"/>
        <v>31500.297891766557</v>
      </c>
      <c r="AG81" s="602">
        <f t="shared" ca="1" si="107"/>
        <v>32325.215752307126</v>
      </c>
      <c r="AH81" s="602">
        <f t="shared" ca="1" si="108"/>
        <v>32881.659121055389</v>
      </c>
      <c r="AI81" s="602">
        <f t="shared" ca="1" si="109"/>
        <v>34295.209150044277</v>
      </c>
      <c r="AJ81" s="602">
        <f t="shared" ca="1" si="110"/>
        <v>34295.209150044277</v>
      </c>
      <c r="AK81" s="602">
        <f t="shared" ca="1" si="111"/>
        <v>35740.272825017972</v>
      </c>
      <c r="AL81" s="602">
        <f t="shared" ca="1" si="112"/>
        <v>35740.272825017972</v>
      </c>
      <c r="AM81" s="602">
        <f t="shared" ca="1" si="113"/>
        <v>37216.130731732024</v>
      </c>
      <c r="AN81" s="602">
        <f t="shared" ca="1" si="114"/>
        <v>37216.130731732024</v>
      </c>
      <c r="AO81" s="602">
        <f t="shared" ca="1" si="115"/>
        <v>38722.023692322662</v>
      </c>
      <c r="AP81" s="602">
        <f t="shared" ca="1" si="116"/>
        <v>38722.023692322662</v>
      </c>
      <c r="AQ81" s="602">
        <f t="shared" ca="1" si="117"/>
        <v>40257.15736338999</v>
      </c>
      <c r="AR81" s="602">
        <f t="shared" ca="1" si="118"/>
        <v>35448.772928771345</v>
      </c>
      <c r="AS81" s="602">
        <f t="shared" ca="1" si="119"/>
        <v>36918.531516652984</v>
      </c>
      <c r="AT81" s="602">
        <f t="shared" ca="1" si="120"/>
        <v>36918.531516652984</v>
      </c>
      <c r="AU81" s="602">
        <f t="shared" ca="1" si="121"/>
        <v>38418.479955411574</v>
      </c>
      <c r="AV81" s="602">
        <f t="shared" ca="1" si="122"/>
        <v>38418.479955411574</v>
      </c>
      <c r="AW81" s="602">
        <f t="shared" ca="1" si="123"/>
        <v>39947.830563756834</v>
      </c>
      <c r="AX81" s="602">
        <f t="shared" ca="1" si="124"/>
        <v>39947.830563756834</v>
      </c>
      <c r="AY81" s="602">
        <f t="shared" ca="1" si="125"/>
        <v>41505.764212283277</v>
      </c>
      <c r="AZ81" s="602">
        <f t="shared" ca="1" si="126"/>
        <v>41505.764212283277</v>
      </c>
      <c r="BA81" s="602">
        <f t="shared" ca="1" si="127"/>
        <v>43091.434978125537</v>
      </c>
      <c r="BB81" s="602">
        <f t="shared" ca="1" si="128"/>
        <v>31227.944341051854</v>
      </c>
      <c r="BC81" s="602">
        <f t="shared" ca="1" si="129"/>
        <v>32048.938490341483</v>
      </c>
      <c r="BD81" s="602">
        <f t="shared" ca="1" si="130"/>
        <v>32048.938490341483</v>
      </c>
      <c r="BE81" s="602">
        <f t="shared" ca="1" si="131"/>
        <v>32881.659121055403</v>
      </c>
      <c r="BF81" s="602">
        <f t="shared" ca="1" si="132"/>
        <v>32881.659121055403</v>
      </c>
      <c r="BG81" s="602">
        <f t="shared" ca="1" si="133"/>
        <v>33725.968653348842</v>
      </c>
      <c r="BH81" s="602">
        <f t="shared" ca="1" si="134"/>
        <v>33725.968653348842</v>
      </c>
      <c r="BI81" s="602">
        <f t="shared" ca="1" si="135"/>
        <v>34581.723205375456</v>
      </c>
      <c r="BJ81" s="602">
        <f t="shared" ca="1" si="136"/>
        <v>34581.723205375456</v>
      </c>
      <c r="BK81" s="602">
        <f t="shared" ca="1" si="137"/>
        <v>35448.772928771345</v>
      </c>
      <c r="BL81" s="602">
        <f t="shared" ca="1" si="138"/>
        <v>37965.371706914841</v>
      </c>
      <c r="BM81" s="602">
        <f t="shared" ca="1" si="139"/>
        <v>39485.986332175897</v>
      </c>
      <c r="BN81" s="602">
        <f t="shared" ca="1" si="140"/>
        <v>39485.986332175897</v>
      </c>
      <c r="BO81" s="602">
        <f t="shared" ca="1" si="141"/>
        <v>41035.432761276803</v>
      </c>
      <c r="BP81" s="602">
        <f t="shared" ca="1" si="142"/>
        <v>41035.432761276803</v>
      </c>
      <c r="BQ81" s="602">
        <f t="shared" ca="1" si="143"/>
        <v>42612.87262182722</v>
      </c>
      <c r="BR81" s="602">
        <f t="shared" ca="1" si="144"/>
        <v>42612.87262182722</v>
      </c>
      <c r="BS81" s="602">
        <f t="shared" ca="1" si="145"/>
        <v>44217.443988476909</v>
      </c>
      <c r="BT81" s="602">
        <f t="shared" ca="1" si="146"/>
        <v>44217.443988476909</v>
      </c>
      <c r="BU81" s="602">
        <f t="shared" ca="1" si="147"/>
        <v>45848.26595350603</v>
      </c>
      <c r="BV81" s="602">
        <f t="shared" ca="1" si="148"/>
        <v>40723.276804626068</v>
      </c>
      <c r="BW81" s="602">
        <f t="shared" ca="1" si="149"/>
        <v>42295.186245571516</v>
      </c>
      <c r="BX81" s="602">
        <f t="shared" ca="1" si="150"/>
        <v>42295.186245571516</v>
      </c>
      <c r="BY81" s="602">
        <f t="shared" ca="1" si="151"/>
        <v>43894.401241264459</v>
      </c>
      <c r="BZ81" s="602">
        <f t="shared" ca="1" si="152"/>
        <v>43894.401241264459</v>
      </c>
      <c r="CA81" s="602">
        <f t="shared" ca="1" si="153"/>
        <v>45520.044319311586</v>
      </c>
      <c r="CB81" s="602">
        <f t="shared" ca="1" si="154"/>
        <v>45520.044319311586</v>
      </c>
      <c r="CC81" s="602">
        <f t="shared" ca="1" si="155"/>
        <v>47171.222607457443</v>
      </c>
      <c r="CD81" s="602">
        <f t="shared" ca="1" si="156"/>
        <v>47171.222607457443</v>
      </c>
      <c r="CE81" s="602">
        <f t="shared" ca="1" si="157"/>
        <v>48847.032188247038</v>
      </c>
      <c r="CF81" s="602">
        <f t="shared" ca="1" si="44"/>
        <v>33725.968653348842</v>
      </c>
      <c r="CG81" s="602">
        <f t="shared" ca="1" si="45"/>
        <v>34581.723205375456</v>
      </c>
      <c r="CH81" s="602">
        <f t="shared" ca="1" si="46"/>
        <v>34581.723205375456</v>
      </c>
      <c r="CI81" s="602">
        <f t="shared" ca="1" si="47"/>
        <v>35448.772928771345</v>
      </c>
      <c r="CJ81" s="602">
        <f t="shared" ca="1" si="48"/>
        <v>35448.772928771345</v>
      </c>
      <c r="CK81" s="602">
        <f t="shared" ca="1" si="49"/>
        <v>36326.962352232811</v>
      </c>
      <c r="CL81" s="602">
        <f t="shared" ca="1" si="50"/>
        <v>36326.962352232811</v>
      </c>
      <c r="CM81" s="602">
        <f t="shared" ca="1" si="51"/>
        <v>37216.130731732024</v>
      </c>
      <c r="CN81" s="602">
        <f t="shared" ca="1" si="52"/>
        <v>37216.130731732024</v>
      </c>
      <c r="CO81" s="602">
        <f t="shared" ca="1" si="53"/>
        <v>38116.112405922795</v>
      </c>
      <c r="CP81" s="602">
        <f t="shared" ca="1" si="54"/>
        <v>41820.706884913423</v>
      </c>
      <c r="CQ81" s="602">
        <f t="shared" ca="1" si="55"/>
        <v>43411.82153165857</v>
      </c>
      <c r="CR81" s="602">
        <f t="shared" ca="1" si="56"/>
        <v>43411.82153165857</v>
      </c>
      <c r="CS81" s="602">
        <f t="shared" ca="1" si="57"/>
        <v>45029.629321440458</v>
      </c>
      <c r="CT81" s="602">
        <f t="shared" ca="1" si="58"/>
        <v>45029.629321440458</v>
      </c>
      <c r="CU81" s="602">
        <f t="shared" ca="1" si="59"/>
        <v>46673.241537911395</v>
      </c>
      <c r="CV81" s="602">
        <f t="shared" ca="1" si="60"/>
        <v>46673.241537911395</v>
      </c>
      <c r="CW81" s="602">
        <f t="shared" ca="1" si="61"/>
        <v>48341.757129331025</v>
      </c>
      <c r="CX81" s="602">
        <f t="shared" ca="1" si="62"/>
        <v>48341.757129331025</v>
      </c>
      <c r="CY81" s="602">
        <f t="shared" ca="1" si="63"/>
        <v>50034.266948932476</v>
      </c>
      <c r="CZ81" s="602">
        <f t="shared" ca="1" si="64"/>
        <v>44703.97476535022</v>
      </c>
      <c r="DA81" s="602">
        <f t="shared" ca="1" si="65"/>
        <v>46342.497848049643</v>
      </c>
      <c r="DB81" s="602">
        <f t="shared" ca="1" si="66"/>
        <v>46342.497848049643</v>
      </c>
      <c r="DC81" s="602">
        <f t="shared" ca="1" si="67"/>
        <v>48006.105296803609</v>
      </c>
      <c r="DD81" s="602">
        <f t="shared" ca="1" si="68"/>
        <v>48006.105296803609</v>
      </c>
      <c r="DE81" s="602">
        <f t="shared" ca="1" si="69"/>
        <v>49693.889253268258</v>
      </c>
      <c r="DF81" s="602">
        <f t="shared" ca="1" si="70"/>
        <v>49693.889253268258</v>
      </c>
      <c r="DG81" s="602">
        <f t="shared" ca="1" si="71"/>
        <v>51404.937022019112</v>
      </c>
      <c r="DH81" s="602">
        <f t="shared" ca="1" si="72"/>
        <v>51404.937022019112</v>
      </c>
      <c r="DI81" s="602">
        <f t="shared" ca="1" si="73"/>
        <v>53138.334953305806</v>
      </c>
      <c r="DJ81" s="602">
        <f t="shared" ca="1" si="74"/>
        <v>36918.531516652984</v>
      </c>
      <c r="DK81" s="602">
        <f t="shared" ca="1" si="75"/>
        <v>37814.927454885583</v>
      </c>
      <c r="DL81" s="602">
        <f t="shared" ca="1" si="76"/>
        <v>37814.927454885583</v>
      </c>
      <c r="DM81" s="602">
        <f t="shared" ca="1" si="77"/>
        <v>38722.023692322662</v>
      </c>
      <c r="DN81" s="602">
        <f t="shared" ca="1" si="78"/>
        <v>38722.023692322662</v>
      </c>
      <c r="DO81" s="602">
        <f t="shared" ca="1" si="79"/>
        <v>39639.647171455297</v>
      </c>
      <c r="DP81" s="602">
        <f t="shared" ca="1" si="80"/>
        <v>39639.647171455297</v>
      </c>
      <c r="DQ81" s="602">
        <f t="shared" ca="1" si="81"/>
        <v>40567.620879791648</v>
      </c>
      <c r="DR81" s="602">
        <f t="shared" ca="1" si="82"/>
        <v>40567.620879791648</v>
      </c>
      <c r="DS81" s="602">
        <f t="shared" ca="1" si="83"/>
        <v>41505.764212283284</v>
      </c>
      <c r="DT81" s="602">
        <f t="shared" ca="1" si="84"/>
        <v>47504.443092169378</v>
      </c>
      <c r="DU81" s="602">
        <f t="shared" ca="1" si="85"/>
        <v>49185.069786291635</v>
      </c>
      <c r="DV81" s="602">
        <f t="shared" ca="1" si="86"/>
        <v>49185.069786291635</v>
      </c>
      <c r="DW81" s="602">
        <f t="shared" ca="1" si="87"/>
        <v>50889.234373908213</v>
      </c>
      <c r="DX81" s="602">
        <f t="shared" ca="1" si="88"/>
        <v>50889.234373908213</v>
      </c>
      <c r="DY81" s="602">
        <f t="shared" ca="1" si="89"/>
        <v>52616.023097239588</v>
      </c>
      <c r="DZ81" s="602">
        <f t="shared" ca="1" si="90"/>
        <v>52616.023097239588</v>
      </c>
      <c r="EA81" s="602">
        <f t="shared" ca="1" si="91"/>
        <v>54364.523825868084</v>
      </c>
      <c r="EB81" s="602">
        <f t="shared" ca="1" si="92"/>
        <v>54364.523825868084</v>
      </c>
      <c r="EC81" s="602">
        <f t="shared" ca="1" si="93"/>
        <v>56133.829536555211</v>
      </c>
      <c r="ED81" s="602">
        <f t="shared" ca="1" si="94"/>
        <v>50546.562285820124</v>
      </c>
      <c r="EE81" s="602">
        <f t="shared" ca="1" si="95"/>
        <v>52268.899256216449</v>
      </c>
      <c r="EF81" s="602">
        <f t="shared" ca="1" si="96"/>
        <v>52268.899256216449</v>
      </c>
      <c r="EG81" s="602">
        <f t="shared" ca="1" si="97"/>
        <v>54013.130357142247</v>
      </c>
      <c r="EH81" s="602">
        <f t="shared" ca="1" si="98"/>
        <v>54013.130357142247</v>
      </c>
      <c r="EI81" s="602">
        <f t="shared" ca="1" si="99"/>
        <v>55778.34727772788</v>
      </c>
      <c r="EJ81" s="602">
        <f t="shared" ca="1" si="100"/>
        <v>55778.34727772788</v>
      </c>
      <c r="EK81" s="602">
        <f t="shared" ca="1" si="101"/>
        <v>57563.649413299725</v>
      </c>
      <c r="EL81" s="602">
        <f t="shared" ca="1" si="102"/>
        <v>57563.649413299725</v>
      </c>
      <c r="EM81" s="602">
        <f t="shared" ca="1" si="103"/>
        <v>59368.146874517734</v>
      </c>
    </row>
    <row r="82" spans="3:143" s="32" customFormat="1" x14ac:dyDescent="0.2">
      <c r="C82" s="862" t="s">
        <v>835</v>
      </c>
      <c r="D82" s="863"/>
      <c r="E82" s="864">
        <v>5.4999999999999997E-3</v>
      </c>
      <c r="G82" s="3"/>
      <c r="H82" s="585" t="s">
        <v>1311</v>
      </c>
      <c r="I82" s="3"/>
      <c r="J82" s="3"/>
      <c r="K82" s="884"/>
      <c r="L82" s="884"/>
      <c r="M82" s="884"/>
      <c r="N82" s="884"/>
      <c r="O82" s="14"/>
      <c r="P82" s="401"/>
      <c r="Q82" s="871"/>
      <c r="R82" s="3"/>
      <c r="S82" s="262"/>
      <c r="T82" s="262"/>
      <c r="U82" s="262"/>
      <c r="V82" s="262"/>
      <c r="W82" s="597">
        <f t="shared" si="40"/>
        <v>39</v>
      </c>
      <c r="X82" s="602">
        <f t="shared" ca="1" si="104"/>
        <v>28319.999389992863</v>
      </c>
      <c r="Y82" s="602">
        <f t="shared" ca="1" si="104"/>
        <v>29096.929827342388</v>
      </c>
      <c r="Z82" s="602">
        <f t="shared" ca="1" si="104"/>
        <v>29096.929827342388</v>
      </c>
      <c r="AA82" s="602">
        <f t="shared" ca="1" si="104"/>
        <v>29886.032144715729</v>
      </c>
      <c r="AB82" s="602">
        <f t="shared" ca="1" si="105"/>
        <v>29886.032144715729</v>
      </c>
      <c r="AC82" s="602">
        <f t="shared" ca="1" si="105"/>
        <v>30687.194570042724</v>
      </c>
      <c r="AD82" s="602">
        <f t="shared" ca="1" si="105"/>
        <v>30687.194570042724</v>
      </c>
      <c r="AE82" s="602">
        <f t="shared" ca="1" si="105"/>
        <v>31500.297891766557</v>
      </c>
      <c r="AF82" s="602">
        <f t="shared" ca="1" si="106"/>
        <v>31500.297891766557</v>
      </c>
      <c r="AG82" s="602">
        <f t="shared" ca="1" si="107"/>
        <v>32325.215752307126</v>
      </c>
      <c r="AH82" s="602">
        <f t="shared" ca="1" si="108"/>
        <v>32881.659121055389</v>
      </c>
      <c r="AI82" s="602">
        <f t="shared" ca="1" si="109"/>
        <v>34295.209150044277</v>
      </c>
      <c r="AJ82" s="602">
        <f t="shared" ca="1" si="110"/>
        <v>34295.209150044277</v>
      </c>
      <c r="AK82" s="602">
        <f t="shared" ca="1" si="111"/>
        <v>35740.272825017972</v>
      </c>
      <c r="AL82" s="602">
        <f t="shared" ca="1" si="112"/>
        <v>35740.272825017972</v>
      </c>
      <c r="AM82" s="602">
        <f t="shared" ca="1" si="113"/>
        <v>37216.130731732024</v>
      </c>
      <c r="AN82" s="602">
        <f t="shared" ca="1" si="114"/>
        <v>37216.130731732024</v>
      </c>
      <c r="AO82" s="602">
        <f t="shared" ca="1" si="115"/>
        <v>38722.023692322662</v>
      </c>
      <c r="AP82" s="602">
        <f t="shared" ca="1" si="116"/>
        <v>38722.023692322662</v>
      </c>
      <c r="AQ82" s="602">
        <f t="shared" ca="1" si="117"/>
        <v>40257.15736338999</v>
      </c>
      <c r="AR82" s="602">
        <f t="shared" ca="1" si="118"/>
        <v>35448.772928771345</v>
      </c>
      <c r="AS82" s="602">
        <f t="shared" ca="1" si="119"/>
        <v>36918.531516652984</v>
      </c>
      <c r="AT82" s="602">
        <f t="shared" ca="1" si="120"/>
        <v>36918.531516652984</v>
      </c>
      <c r="AU82" s="602">
        <f t="shared" ca="1" si="121"/>
        <v>38418.479955411574</v>
      </c>
      <c r="AV82" s="602">
        <f t="shared" ca="1" si="122"/>
        <v>38418.479955411574</v>
      </c>
      <c r="AW82" s="602">
        <f t="shared" ca="1" si="123"/>
        <v>39947.830563756834</v>
      </c>
      <c r="AX82" s="602">
        <f t="shared" ca="1" si="124"/>
        <v>39947.830563756834</v>
      </c>
      <c r="AY82" s="602">
        <f t="shared" ca="1" si="125"/>
        <v>41505.764212283277</v>
      </c>
      <c r="AZ82" s="602">
        <f t="shared" ca="1" si="126"/>
        <v>41505.764212283277</v>
      </c>
      <c r="BA82" s="602">
        <f t="shared" ca="1" si="127"/>
        <v>43091.434978125537</v>
      </c>
      <c r="BB82" s="602">
        <f t="shared" ca="1" si="128"/>
        <v>31227.944341051854</v>
      </c>
      <c r="BC82" s="602">
        <f t="shared" ca="1" si="129"/>
        <v>32048.938490341483</v>
      </c>
      <c r="BD82" s="602">
        <f t="shared" ca="1" si="130"/>
        <v>32048.938490341483</v>
      </c>
      <c r="BE82" s="602">
        <f t="shared" ca="1" si="131"/>
        <v>32881.659121055403</v>
      </c>
      <c r="BF82" s="602">
        <f t="shared" ca="1" si="132"/>
        <v>32881.659121055403</v>
      </c>
      <c r="BG82" s="602">
        <f t="shared" ca="1" si="133"/>
        <v>33725.968653348842</v>
      </c>
      <c r="BH82" s="602">
        <f t="shared" ca="1" si="134"/>
        <v>33725.968653348842</v>
      </c>
      <c r="BI82" s="602">
        <f t="shared" ca="1" si="135"/>
        <v>34581.723205375456</v>
      </c>
      <c r="BJ82" s="602">
        <f t="shared" ca="1" si="136"/>
        <v>34581.723205375456</v>
      </c>
      <c r="BK82" s="602">
        <f t="shared" ca="1" si="137"/>
        <v>35448.772928771345</v>
      </c>
      <c r="BL82" s="602">
        <f t="shared" ca="1" si="138"/>
        <v>37965.371706914841</v>
      </c>
      <c r="BM82" s="602">
        <f t="shared" ca="1" si="139"/>
        <v>39485.986332175897</v>
      </c>
      <c r="BN82" s="602">
        <f t="shared" ca="1" si="140"/>
        <v>39485.986332175897</v>
      </c>
      <c r="BO82" s="602">
        <f t="shared" ca="1" si="141"/>
        <v>41035.432761276803</v>
      </c>
      <c r="BP82" s="602">
        <f t="shared" ca="1" si="142"/>
        <v>41035.432761276803</v>
      </c>
      <c r="BQ82" s="602">
        <f t="shared" ca="1" si="143"/>
        <v>42612.87262182722</v>
      </c>
      <c r="BR82" s="602">
        <f t="shared" ca="1" si="144"/>
        <v>42612.87262182722</v>
      </c>
      <c r="BS82" s="602">
        <f t="shared" ca="1" si="145"/>
        <v>44217.443988476909</v>
      </c>
      <c r="BT82" s="602">
        <f t="shared" ca="1" si="146"/>
        <v>44217.443988476909</v>
      </c>
      <c r="BU82" s="602">
        <f t="shared" ca="1" si="147"/>
        <v>45848.26595350603</v>
      </c>
      <c r="BV82" s="602">
        <f t="shared" ca="1" si="148"/>
        <v>40723.276804626068</v>
      </c>
      <c r="BW82" s="602">
        <f t="shared" ca="1" si="149"/>
        <v>42295.186245571516</v>
      </c>
      <c r="BX82" s="602">
        <f t="shared" ca="1" si="150"/>
        <v>42295.186245571516</v>
      </c>
      <c r="BY82" s="602">
        <f t="shared" ca="1" si="151"/>
        <v>43894.401241264459</v>
      </c>
      <c r="BZ82" s="602">
        <f t="shared" ca="1" si="152"/>
        <v>43894.401241264459</v>
      </c>
      <c r="CA82" s="602">
        <f t="shared" ca="1" si="153"/>
        <v>45520.044319311586</v>
      </c>
      <c r="CB82" s="602">
        <f t="shared" ca="1" si="154"/>
        <v>45520.044319311586</v>
      </c>
      <c r="CC82" s="602">
        <f t="shared" ca="1" si="155"/>
        <v>47171.222607457443</v>
      </c>
      <c r="CD82" s="602">
        <f t="shared" ca="1" si="156"/>
        <v>47171.222607457443</v>
      </c>
      <c r="CE82" s="602">
        <f t="shared" ca="1" si="157"/>
        <v>48847.032188247038</v>
      </c>
      <c r="CF82" s="602">
        <f t="shared" ca="1" si="44"/>
        <v>33725.968653348842</v>
      </c>
      <c r="CG82" s="602">
        <f t="shared" ca="1" si="45"/>
        <v>34581.723205375456</v>
      </c>
      <c r="CH82" s="602">
        <f t="shared" ca="1" si="46"/>
        <v>34581.723205375456</v>
      </c>
      <c r="CI82" s="602">
        <f t="shared" ca="1" si="47"/>
        <v>35448.772928771345</v>
      </c>
      <c r="CJ82" s="602">
        <f t="shared" ca="1" si="48"/>
        <v>35448.772928771345</v>
      </c>
      <c r="CK82" s="602">
        <f t="shared" ca="1" si="49"/>
        <v>36326.962352232811</v>
      </c>
      <c r="CL82" s="602">
        <f t="shared" ca="1" si="50"/>
        <v>36326.962352232811</v>
      </c>
      <c r="CM82" s="602">
        <f t="shared" ca="1" si="51"/>
        <v>37216.130731732024</v>
      </c>
      <c r="CN82" s="602">
        <f t="shared" ca="1" si="52"/>
        <v>37216.130731732024</v>
      </c>
      <c r="CO82" s="602">
        <f t="shared" ca="1" si="53"/>
        <v>38116.112405922795</v>
      </c>
      <c r="CP82" s="602">
        <f t="shared" ca="1" si="54"/>
        <v>41820.706884913423</v>
      </c>
      <c r="CQ82" s="602">
        <f t="shared" ca="1" si="55"/>
        <v>43411.82153165857</v>
      </c>
      <c r="CR82" s="602">
        <f t="shared" ca="1" si="56"/>
        <v>43411.82153165857</v>
      </c>
      <c r="CS82" s="602">
        <f t="shared" ca="1" si="57"/>
        <v>45029.629321440458</v>
      </c>
      <c r="CT82" s="602">
        <f t="shared" ca="1" si="58"/>
        <v>45029.629321440458</v>
      </c>
      <c r="CU82" s="602">
        <f t="shared" ca="1" si="59"/>
        <v>46673.241537911395</v>
      </c>
      <c r="CV82" s="602">
        <f t="shared" ca="1" si="60"/>
        <v>46673.241537911395</v>
      </c>
      <c r="CW82" s="602">
        <f t="shared" ca="1" si="61"/>
        <v>48341.757129331025</v>
      </c>
      <c r="CX82" s="602">
        <f t="shared" ca="1" si="62"/>
        <v>48341.757129331025</v>
      </c>
      <c r="CY82" s="602">
        <f t="shared" ca="1" si="63"/>
        <v>50034.266948932476</v>
      </c>
      <c r="CZ82" s="602">
        <f t="shared" ca="1" si="64"/>
        <v>44703.97476535022</v>
      </c>
      <c r="DA82" s="602">
        <f t="shared" ca="1" si="65"/>
        <v>46342.497848049643</v>
      </c>
      <c r="DB82" s="602">
        <f t="shared" ca="1" si="66"/>
        <v>46342.497848049643</v>
      </c>
      <c r="DC82" s="602">
        <f t="shared" ca="1" si="67"/>
        <v>48006.105296803609</v>
      </c>
      <c r="DD82" s="602">
        <f t="shared" ca="1" si="68"/>
        <v>48006.105296803609</v>
      </c>
      <c r="DE82" s="602">
        <f t="shared" ca="1" si="69"/>
        <v>49693.889253268258</v>
      </c>
      <c r="DF82" s="602">
        <f t="shared" ca="1" si="70"/>
        <v>49693.889253268258</v>
      </c>
      <c r="DG82" s="602">
        <f t="shared" ca="1" si="71"/>
        <v>51404.937022019112</v>
      </c>
      <c r="DH82" s="602">
        <f t="shared" ca="1" si="72"/>
        <v>51404.937022019112</v>
      </c>
      <c r="DI82" s="602">
        <f t="shared" ca="1" si="73"/>
        <v>53138.334953305806</v>
      </c>
      <c r="DJ82" s="602">
        <f t="shared" ca="1" si="74"/>
        <v>36918.531516652984</v>
      </c>
      <c r="DK82" s="602">
        <f t="shared" ca="1" si="75"/>
        <v>37814.927454885583</v>
      </c>
      <c r="DL82" s="602">
        <f t="shared" ca="1" si="76"/>
        <v>37814.927454885583</v>
      </c>
      <c r="DM82" s="602">
        <f t="shared" ca="1" si="77"/>
        <v>38722.023692322662</v>
      </c>
      <c r="DN82" s="602">
        <f t="shared" ca="1" si="78"/>
        <v>38722.023692322662</v>
      </c>
      <c r="DO82" s="602">
        <f t="shared" ca="1" si="79"/>
        <v>39639.647171455297</v>
      </c>
      <c r="DP82" s="602">
        <f t="shared" ca="1" si="80"/>
        <v>39639.647171455297</v>
      </c>
      <c r="DQ82" s="602">
        <f t="shared" ca="1" si="81"/>
        <v>40567.620879791648</v>
      </c>
      <c r="DR82" s="602">
        <f t="shared" ca="1" si="82"/>
        <v>40567.620879791648</v>
      </c>
      <c r="DS82" s="602">
        <f t="shared" ca="1" si="83"/>
        <v>41505.764212283284</v>
      </c>
      <c r="DT82" s="602">
        <f t="shared" ca="1" si="84"/>
        <v>47504.443092169378</v>
      </c>
      <c r="DU82" s="602">
        <f t="shared" ca="1" si="85"/>
        <v>49185.069786291635</v>
      </c>
      <c r="DV82" s="602">
        <f t="shared" ca="1" si="86"/>
        <v>49185.069786291635</v>
      </c>
      <c r="DW82" s="602">
        <f t="shared" ca="1" si="87"/>
        <v>50889.234373908213</v>
      </c>
      <c r="DX82" s="602">
        <f t="shared" ca="1" si="88"/>
        <v>50889.234373908213</v>
      </c>
      <c r="DY82" s="602">
        <f t="shared" ca="1" si="89"/>
        <v>52616.023097239588</v>
      </c>
      <c r="DZ82" s="602">
        <f t="shared" ca="1" si="90"/>
        <v>52616.023097239588</v>
      </c>
      <c r="EA82" s="602">
        <f t="shared" ca="1" si="91"/>
        <v>54364.523825868084</v>
      </c>
      <c r="EB82" s="602">
        <f t="shared" ca="1" si="92"/>
        <v>54364.523825868084</v>
      </c>
      <c r="EC82" s="602">
        <f t="shared" ca="1" si="93"/>
        <v>56133.829536555211</v>
      </c>
      <c r="ED82" s="602">
        <f t="shared" ca="1" si="94"/>
        <v>50546.562285820124</v>
      </c>
      <c r="EE82" s="602">
        <f t="shared" ca="1" si="95"/>
        <v>52268.899256216449</v>
      </c>
      <c r="EF82" s="602">
        <f t="shared" ca="1" si="96"/>
        <v>52268.899256216449</v>
      </c>
      <c r="EG82" s="602">
        <f t="shared" ca="1" si="97"/>
        <v>54013.130357142247</v>
      </c>
      <c r="EH82" s="602">
        <f t="shared" ca="1" si="98"/>
        <v>54013.130357142247</v>
      </c>
      <c r="EI82" s="602">
        <f t="shared" ca="1" si="99"/>
        <v>55778.34727772788</v>
      </c>
      <c r="EJ82" s="602">
        <f t="shared" ca="1" si="100"/>
        <v>55778.34727772788</v>
      </c>
      <c r="EK82" s="602">
        <f t="shared" ca="1" si="101"/>
        <v>57563.649413299725</v>
      </c>
      <c r="EL82" s="602">
        <f t="shared" ca="1" si="102"/>
        <v>57563.649413299725</v>
      </c>
      <c r="EM82" s="602">
        <f t="shared" ca="1" si="103"/>
        <v>59368.146874517734</v>
      </c>
    </row>
    <row r="83" spans="3:143" s="32" customFormat="1" x14ac:dyDescent="0.2">
      <c r="G83" s="3"/>
      <c r="H83" s="3"/>
      <c r="I83" s="15" t="str">
        <f>I44</f>
        <v>Prémium 1, L1 ügyletminősítés esetén</v>
      </c>
      <c r="J83" s="15"/>
      <c r="K83" s="15"/>
      <c r="L83" s="15"/>
      <c r="M83" s="371" t="s">
        <v>30</v>
      </c>
      <c r="N83" s="1028">
        <v>4.1000000000000002E-2</v>
      </c>
      <c r="O83" s="1071">
        <f t="shared" ref="O83:O92" si="167">N83+$E$42+$E$43</f>
        <v>4.2900000000000001E-2</v>
      </c>
      <c r="P83" s="1035">
        <f t="shared" ref="P83:P92" ca="1" si="168">OFFSET($BA$292,,$F45)</f>
        <v>4.0610948112445255E-2</v>
      </c>
      <c r="Q83" s="1036" t="s">
        <v>1030</v>
      </c>
      <c r="R83" s="1048">
        <f t="shared" ref="R83:R92" ca="1" si="169">OFFSET($BA$42,,$F45)</f>
        <v>4.7109087487641865E-2</v>
      </c>
      <c r="S83" s="262"/>
      <c r="T83" s="262"/>
      <c r="U83" s="262"/>
      <c r="V83" s="262"/>
      <c r="W83" s="597">
        <f t="shared" si="40"/>
        <v>40</v>
      </c>
      <c r="X83" s="602">
        <f t="shared" ca="1" si="104"/>
        <v>28319.999389992863</v>
      </c>
      <c r="Y83" s="602">
        <f t="shared" ca="1" si="104"/>
        <v>29096.929827342388</v>
      </c>
      <c r="Z83" s="602">
        <f t="shared" ca="1" si="104"/>
        <v>29096.929827342388</v>
      </c>
      <c r="AA83" s="602">
        <f t="shared" ca="1" si="104"/>
        <v>29886.032144715729</v>
      </c>
      <c r="AB83" s="602">
        <f t="shared" ca="1" si="105"/>
        <v>29886.032144715729</v>
      </c>
      <c r="AC83" s="602">
        <f t="shared" ca="1" si="105"/>
        <v>30687.194570042724</v>
      </c>
      <c r="AD83" s="602">
        <f t="shared" ca="1" si="105"/>
        <v>30687.194570042724</v>
      </c>
      <c r="AE83" s="602">
        <f t="shared" ca="1" si="105"/>
        <v>31500.297891766557</v>
      </c>
      <c r="AF83" s="602">
        <f t="shared" ca="1" si="106"/>
        <v>31500.297891766557</v>
      </c>
      <c r="AG83" s="602">
        <f t="shared" ca="1" si="107"/>
        <v>32325.215752307126</v>
      </c>
      <c r="AH83" s="602">
        <f t="shared" ca="1" si="108"/>
        <v>32881.659121055389</v>
      </c>
      <c r="AI83" s="602">
        <f t="shared" ca="1" si="109"/>
        <v>34295.209150044277</v>
      </c>
      <c r="AJ83" s="602">
        <f t="shared" ca="1" si="110"/>
        <v>34295.209150044277</v>
      </c>
      <c r="AK83" s="602">
        <f t="shared" ca="1" si="111"/>
        <v>35740.272825017972</v>
      </c>
      <c r="AL83" s="602">
        <f t="shared" ca="1" si="112"/>
        <v>35740.272825017972</v>
      </c>
      <c r="AM83" s="602">
        <f t="shared" ca="1" si="113"/>
        <v>37216.130731732024</v>
      </c>
      <c r="AN83" s="602">
        <f t="shared" ca="1" si="114"/>
        <v>37216.130731732024</v>
      </c>
      <c r="AO83" s="602">
        <f t="shared" ca="1" si="115"/>
        <v>38722.023692322662</v>
      </c>
      <c r="AP83" s="602">
        <f t="shared" ca="1" si="116"/>
        <v>38722.023692322662</v>
      </c>
      <c r="AQ83" s="602">
        <f t="shared" ca="1" si="117"/>
        <v>40257.15736338999</v>
      </c>
      <c r="AR83" s="602">
        <f t="shared" ca="1" si="118"/>
        <v>35448.772928771345</v>
      </c>
      <c r="AS83" s="602">
        <f t="shared" ca="1" si="119"/>
        <v>36918.531516652984</v>
      </c>
      <c r="AT83" s="602">
        <f t="shared" ca="1" si="120"/>
        <v>36918.531516652984</v>
      </c>
      <c r="AU83" s="602">
        <f t="shared" ca="1" si="121"/>
        <v>38418.479955411574</v>
      </c>
      <c r="AV83" s="602">
        <f t="shared" ca="1" si="122"/>
        <v>38418.479955411574</v>
      </c>
      <c r="AW83" s="602">
        <f t="shared" ca="1" si="123"/>
        <v>39947.830563756834</v>
      </c>
      <c r="AX83" s="602">
        <f t="shared" ca="1" si="124"/>
        <v>39947.830563756834</v>
      </c>
      <c r="AY83" s="602">
        <f t="shared" ca="1" si="125"/>
        <v>41505.764212283277</v>
      </c>
      <c r="AZ83" s="602">
        <f t="shared" ca="1" si="126"/>
        <v>41505.764212283277</v>
      </c>
      <c r="BA83" s="602">
        <f t="shared" ca="1" si="127"/>
        <v>43091.434978125537</v>
      </c>
      <c r="BB83" s="602">
        <f t="shared" ca="1" si="128"/>
        <v>31227.944341051854</v>
      </c>
      <c r="BC83" s="602">
        <f t="shared" ca="1" si="129"/>
        <v>32048.938490341483</v>
      </c>
      <c r="BD83" s="602">
        <f t="shared" ca="1" si="130"/>
        <v>32048.938490341483</v>
      </c>
      <c r="BE83" s="602">
        <f t="shared" ca="1" si="131"/>
        <v>32881.659121055403</v>
      </c>
      <c r="BF83" s="602">
        <f t="shared" ca="1" si="132"/>
        <v>32881.659121055403</v>
      </c>
      <c r="BG83" s="602">
        <f t="shared" ca="1" si="133"/>
        <v>33725.968653348842</v>
      </c>
      <c r="BH83" s="602">
        <f t="shared" ca="1" si="134"/>
        <v>33725.968653348842</v>
      </c>
      <c r="BI83" s="602">
        <f t="shared" ca="1" si="135"/>
        <v>34581.723205375456</v>
      </c>
      <c r="BJ83" s="602">
        <f t="shared" ca="1" si="136"/>
        <v>34581.723205375456</v>
      </c>
      <c r="BK83" s="602">
        <f t="shared" ca="1" si="137"/>
        <v>35448.772928771345</v>
      </c>
      <c r="BL83" s="602">
        <f t="shared" ca="1" si="138"/>
        <v>37965.371706914841</v>
      </c>
      <c r="BM83" s="602">
        <f t="shared" ca="1" si="139"/>
        <v>39485.986332175897</v>
      </c>
      <c r="BN83" s="602">
        <f t="shared" ca="1" si="140"/>
        <v>39485.986332175897</v>
      </c>
      <c r="BO83" s="602">
        <f t="shared" ca="1" si="141"/>
        <v>41035.432761276803</v>
      </c>
      <c r="BP83" s="602">
        <f t="shared" ca="1" si="142"/>
        <v>41035.432761276803</v>
      </c>
      <c r="BQ83" s="602">
        <f t="shared" ca="1" si="143"/>
        <v>42612.87262182722</v>
      </c>
      <c r="BR83" s="602">
        <f t="shared" ca="1" si="144"/>
        <v>42612.87262182722</v>
      </c>
      <c r="BS83" s="602">
        <f t="shared" ca="1" si="145"/>
        <v>44217.443988476909</v>
      </c>
      <c r="BT83" s="602">
        <f t="shared" ca="1" si="146"/>
        <v>44217.443988476909</v>
      </c>
      <c r="BU83" s="602">
        <f t="shared" ca="1" si="147"/>
        <v>45848.26595350603</v>
      </c>
      <c r="BV83" s="602">
        <f t="shared" ca="1" si="148"/>
        <v>40723.276804626068</v>
      </c>
      <c r="BW83" s="602">
        <f t="shared" ca="1" si="149"/>
        <v>42295.186245571516</v>
      </c>
      <c r="BX83" s="602">
        <f t="shared" ca="1" si="150"/>
        <v>42295.186245571516</v>
      </c>
      <c r="BY83" s="602">
        <f t="shared" ca="1" si="151"/>
        <v>43894.401241264459</v>
      </c>
      <c r="BZ83" s="602">
        <f t="shared" ca="1" si="152"/>
        <v>43894.401241264459</v>
      </c>
      <c r="CA83" s="602">
        <f t="shared" ca="1" si="153"/>
        <v>45520.044319311586</v>
      </c>
      <c r="CB83" s="602">
        <f t="shared" ca="1" si="154"/>
        <v>45520.044319311586</v>
      </c>
      <c r="CC83" s="602">
        <f t="shared" ca="1" si="155"/>
        <v>47171.222607457443</v>
      </c>
      <c r="CD83" s="602">
        <f t="shared" ca="1" si="156"/>
        <v>47171.222607457443</v>
      </c>
      <c r="CE83" s="602">
        <f t="shared" ca="1" si="157"/>
        <v>48847.032188247038</v>
      </c>
      <c r="CF83" s="602">
        <f t="shared" ca="1" si="44"/>
        <v>33725.968653348842</v>
      </c>
      <c r="CG83" s="602">
        <f t="shared" ca="1" si="45"/>
        <v>34581.723205375456</v>
      </c>
      <c r="CH83" s="602">
        <f t="shared" ca="1" si="46"/>
        <v>34581.723205375456</v>
      </c>
      <c r="CI83" s="602">
        <f t="shared" ca="1" si="47"/>
        <v>35448.772928771345</v>
      </c>
      <c r="CJ83" s="602">
        <f t="shared" ca="1" si="48"/>
        <v>35448.772928771345</v>
      </c>
      <c r="CK83" s="602">
        <f t="shared" ca="1" si="49"/>
        <v>36326.962352232811</v>
      </c>
      <c r="CL83" s="602">
        <f t="shared" ca="1" si="50"/>
        <v>36326.962352232811</v>
      </c>
      <c r="CM83" s="602">
        <f t="shared" ca="1" si="51"/>
        <v>37216.130731732024</v>
      </c>
      <c r="CN83" s="602">
        <f t="shared" ca="1" si="52"/>
        <v>37216.130731732024</v>
      </c>
      <c r="CO83" s="602">
        <f t="shared" ca="1" si="53"/>
        <v>38116.112405922795</v>
      </c>
      <c r="CP83" s="602">
        <f t="shared" ca="1" si="54"/>
        <v>41820.706884913423</v>
      </c>
      <c r="CQ83" s="602">
        <f t="shared" ca="1" si="55"/>
        <v>43411.82153165857</v>
      </c>
      <c r="CR83" s="602">
        <f t="shared" ca="1" si="56"/>
        <v>43411.82153165857</v>
      </c>
      <c r="CS83" s="602">
        <f t="shared" ca="1" si="57"/>
        <v>45029.629321440458</v>
      </c>
      <c r="CT83" s="602">
        <f t="shared" ca="1" si="58"/>
        <v>45029.629321440458</v>
      </c>
      <c r="CU83" s="602">
        <f t="shared" ca="1" si="59"/>
        <v>46673.241537911395</v>
      </c>
      <c r="CV83" s="602">
        <f t="shared" ca="1" si="60"/>
        <v>46673.241537911395</v>
      </c>
      <c r="CW83" s="602">
        <f t="shared" ca="1" si="61"/>
        <v>48341.757129331025</v>
      </c>
      <c r="CX83" s="602">
        <f t="shared" ca="1" si="62"/>
        <v>48341.757129331025</v>
      </c>
      <c r="CY83" s="602">
        <f t="shared" ca="1" si="63"/>
        <v>50034.266948932476</v>
      </c>
      <c r="CZ83" s="602">
        <f t="shared" ca="1" si="64"/>
        <v>44703.97476535022</v>
      </c>
      <c r="DA83" s="602">
        <f t="shared" ca="1" si="65"/>
        <v>46342.497848049643</v>
      </c>
      <c r="DB83" s="602">
        <f t="shared" ca="1" si="66"/>
        <v>46342.497848049643</v>
      </c>
      <c r="DC83" s="602">
        <f t="shared" ca="1" si="67"/>
        <v>48006.105296803609</v>
      </c>
      <c r="DD83" s="602">
        <f t="shared" ca="1" si="68"/>
        <v>48006.105296803609</v>
      </c>
      <c r="DE83" s="602">
        <f t="shared" ca="1" si="69"/>
        <v>49693.889253268258</v>
      </c>
      <c r="DF83" s="602">
        <f t="shared" ca="1" si="70"/>
        <v>49693.889253268258</v>
      </c>
      <c r="DG83" s="602">
        <f t="shared" ca="1" si="71"/>
        <v>51404.937022019112</v>
      </c>
      <c r="DH83" s="602">
        <f t="shared" ca="1" si="72"/>
        <v>51404.937022019112</v>
      </c>
      <c r="DI83" s="602">
        <f t="shared" ca="1" si="73"/>
        <v>53138.334953305806</v>
      </c>
      <c r="DJ83" s="602">
        <f t="shared" ca="1" si="74"/>
        <v>36918.531516652984</v>
      </c>
      <c r="DK83" s="602">
        <f t="shared" ca="1" si="75"/>
        <v>37814.927454885583</v>
      </c>
      <c r="DL83" s="602">
        <f t="shared" ca="1" si="76"/>
        <v>37814.927454885583</v>
      </c>
      <c r="DM83" s="602">
        <f t="shared" ca="1" si="77"/>
        <v>38722.023692322662</v>
      </c>
      <c r="DN83" s="602">
        <f t="shared" ca="1" si="78"/>
        <v>38722.023692322662</v>
      </c>
      <c r="DO83" s="602">
        <f t="shared" ca="1" si="79"/>
        <v>39639.647171455297</v>
      </c>
      <c r="DP83" s="602">
        <f t="shared" ca="1" si="80"/>
        <v>39639.647171455297</v>
      </c>
      <c r="DQ83" s="602">
        <f t="shared" ca="1" si="81"/>
        <v>40567.620879791648</v>
      </c>
      <c r="DR83" s="602">
        <f t="shared" ca="1" si="82"/>
        <v>40567.620879791648</v>
      </c>
      <c r="DS83" s="602">
        <f t="shared" ca="1" si="83"/>
        <v>41505.764212283284</v>
      </c>
      <c r="DT83" s="602">
        <f t="shared" ca="1" si="84"/>
        <v>47504.443092169378</v>
      </c>
      <c r="DU83" s="602">
        <f t="shared" ca="1" si="85"/>
        <v>49185.069786291635</v>
      </c>
      <c r="DV83" s="602">
        <f t="shared" ca="1" si="86"/>
        <v>49185.069786291635</v>
      </c>
      <c r="DW83" s="602">
        <f t="shared" ca="1" si="87"/>
        <v>50889.234373908213</v>
      </c>
      <c r="DX83" s="602">
        <f t="shared" ca="1" si="88"/>
        <v>50889.234373908213</v>
      </c>
      <c r="DY83" s="602">
        <f t="shared" ca="1" si="89"/>
        <v>52616.023097239588</v>
      </c>
      <c r="DZ83" s="602">
        <f t="shared" ca="1" si="90"/>
        <v>52616.023097239588</v>
      </c>
      <c r="EA83" s="602">
        <f t="shared" ca="1" si="91"/>
        <v>54364.523825868084</v>
      </c>
      <c r="EB83" s="602">
        <f t="shared" ca="1" si="92"/>
        <v>54364.523825868084</v>
      </c>
      <c r="EC83" s="602">
        <f t="shared" ca="1" si="93"/>
        <v>56133.829536555211</v>
      </c>
      <c r="ED83" s="602">
        <f t="shared" ca="1" si="94"/>
        <v>50546.562285820124</v>
      </c>
      <c r="EE83" s="602">
        <f t="shared" ca="1" si="95"/>
        <v>52268.899256216449</v>
      </c>
      <c r="EF83" s="602">
        <f t="shared" ca="1" si="96"/>
        <v>52268.899256216449</v>
      </c>
      <c r="EG83" s="602">
        <f t="shared" ca="1" si="97"/>
        <v>54013.130357142247</v>
      </c>
      <c r="EH83" s="602">
        <f t="shared" ca="1" si="98"/>
        <v>54013.130357142247</v>
      </c>
      <c r="EI83" s="602">
        <f t="shared" ca="1" si="99"/>
        <v>55778.34727772788</v>
      </c>
      <c r="EJ83" s="602">
        <f t="shared" ca="1" si="100"/>
        <v>55778.34727772788</v>
      </c>
      <c r="EK83" s="602">
        <f t="shared" ca="1" si="101"/>
        <v>57563.649413299725</v>
      </c>
      <c r="EL83" s="602">
        <f t="shared" ca="1" si="102"/>
        <v>57563.649413299725</v>
      </c>
      <c r="EM83" s="602">
        <f t="shared" ca="1" si="103"/>
        <v>59368.146874517734</v>
      </c>
    </row>
    <row r="84" spans="3:143" s="32" customFormat="1" x14ac:dyDescent="0.2">
      <c r="G84" s="3"/>
      <c r="H84" s="3"/>
      <c r="I84" s="15" t="str">
        <f t="shared" ref="I84:I92" si="170">I45</f>
        <v>Prémium 1, L2 ügyletminősítés esetén</v>
      </c>
      <c r="J84" s="15"/>
      <c r="K84" s="15"/>
      <c r="L84" s="15"/>
      <c r="M84" s="371" t="s">
        <v>30</v>
      </c>
      <c r="N84" s="1029">
        <f>N83+0.003</f>
        <v>4.4000000000000004E-2</v>
      </c>
      <c r="O84" s="1071">
        <f t="shared" si="167"/>
        <v>4.5900000000000003E-2</v>
      </c>
      <c r="P84" s="1035">
        <f t="shared" ca="1" si="168"/>
        <v>4.3775267858749523E-2</v>
      </c>
      <c r="Q84" s="1036" t="s">
        <v>1030</v>
      </c>
      <c r="R84" s="1048">
        <f t="shared" ca="1" si="169"/>
        <v>5.0318506624679182E-2</v>
      </c>
      <c r="S84" s="262"/>
      <c r="T84" s="262"/>
      <c r="U84" s="262"/>
      <c r="V84" s="262"/>
      <c r="W84" s="597">
        <f t="shared" si="40"/>
        <v>41</v>
      </c>
      <c r="X84" s="602">
        <f t="shared" ca="1" si="104"/>
        <v>28319.999389992863</v>
      </c>
      <c r="Y84" s="602">
        <f t="shared" ca="1" si="104"/>
        <v>29096.929827342388</v>
      </c>
      <c r="Z84" s="602">
        <f t="shared" ca="1" si="104"/>
        <v>29096.929827342388</v>
      </c>
      <c r="AA84" s="602">
        <f t="shared" ca="1" si="104"/>
        <v>29886.032144715729</v>
      </c>
      <c r="AB84" s="602">
        <f t="shared" ca="1" si="105"/>
        <v>29886.032144715729</v>
      </c>
      <c r="AC84" s="602">
        <f t="shared" ca="1" si="105"/>
        <v>30687.194570042724</v>
      </c>
      <c r="AD84" s="602">
        <f t="shared" ca="1" si="105"/>
        <v>30687.194570042724</v>
      </c>
      <c r="AE84" s="602">
        <f t="shared" ca="1" si="105"/>
        <v>31500.297891766557</v>
      </c>
      <c r="AF84" s="602">
        <f t="shared" ca="1" si="106"/>
        <v>31500.297891766557</v>
      </c>
      <c r="AG84" s="602">
        <f t="shared" ca="1" si="107"/>
        <v>32325.215752307126</v>
      </c>
      <c r="AH84" s="602">
        <f t="shared" ca="1" si="108"/>
        <v>32881.659121055389</v>
      </c>
      <c r="AI84" s="602">
        <f t="shared" ca="1" si="109"/>
        <v>34295.209150044277</v>
      </c>
      <c r="AJ84" s="602">
        <f t="shared" ca="1" si="110"/>
        <v>34295.209150044277</v>
      </c>
      <c r="AK84" s="602">
        <f t="shared" ca="1" si="111"/>
        <v>35740.272825017972</v>
      </c>
      <c r="AL84" s="602">
        <f t="shared" ca="1" si="112"/>
        <v>35740.272825017972</v>
      </c>
      <c r="AM84" s="602">
        <f t="shared" ca="1" si="113"/>
        <v>37216.130731732024</v>
      </c>
      <c r="AN84" s="602">
        <f t="shared" ca="1" si="114"/>
        <v>37216.130731732024</v>
      </c>
      <c r="AO84" s="602">
        <f t="shared" ca="1" si="115"/>
        <v>38722.023692322662</v>
      </c>
      <c r="AP84" s="602">
        <f t="shared" ca="1" si="116"/>
        <v>38722.023692322662</v>
      </c>
      <c r="AQ84" s="602">
        <f t="shared" ca="1" si="117"/>
        <v>40257.15736338999</v>
      </c>
      <c r="AR84" s="602">
        <f t="shared" ca="1" si="118"/>
        <v>35448.772928771345</v>
      </c>
      <c r="AS84" s="602">
        <f t="shared" ca="1" si="119"/>
        <v>36918.531516652984</v>
      </c>
      <c r="AT84" s="602">
        <f t="shared" ca="1" si="120"/>
        <v>36918.531516652984</v>
      </c>
      <c r="AU84" s="602">
        <f t="shared" ca="1" si="121"/>
        <v>38418.479955411574</v>
      </c>
      <c r="AV84" s="602">
        <f t="shared" ca="1" si="122"/>
        <v>38418.479955411574</v>
      </c>
      <c r="AW84" s="602">
        <f t="shared" ca="1" si="123"/>
        <v>39947.830563756834</v>
      </c>
      <c r="AX84" s="602">
        <f t="shared" ca="1" si="124"/>
        <v>39947.830563756834</v>
      </c>
      <c r="AY84" s="602">
        <f t="shared" ca="1" si="125"/>
        <v>41505.764212283277</v>
      </c>
      <c r="AZ84" s="602">
        <f t="shared" ca="1" si="126"/>
        <v>41505.764212283277</v>
      </c>
      <c r="BA84" s="602">
        <f t="shared" ca="1" si="127"/>
        <v>43091.434978125537</v>
      </c>
      <c r="BB84" s="602">
        <f t="shared" ca="1" si="128"/>
        <v>31227.944341051854</v>
      </c>
      <c r="BC84" s="602">
        <f t="shared" ca="1" si="129"/>
        <v>32048.938490341483</v>
      </c>
      <c r="BD84" s="602">
        <f t="shared" ca="1" si="130"/>
        <v>32048.938490341483</v>
      </c>
      <c r="BE84" s="602">
        <f t="shared" ca="1" si="131"/>
        <v>32881.659121055403</v>
      </c>
      <c r="BF84" s="602">
        <f t="shared" ca="1" si="132"/>
        <v>32881.659121055403</v>
      </c>
      <c r="BG84" s="602">
        <f t="shared" ca="1" si="133"/>
        <v>33725.968653348842</v>
      </c>
      <c r="BH84" s="602">
        <f t="shared" ca="1" si="134"/>
        <v>33725.968653348842</v>
      </c>
      <c r="BI84" s="602">
        <f t="shared" ca="1" si="135"/>
        <v>34581.723205375456</v>
      </c>
      <c r="BJ84" s="602">
        <f t="shared" ca="1" si="136"/>
        <v>34581.723205375456</v>
      </c>
      <c r="BK84" s="602">
        <f t="shared" ca="1" si="137"/>
        <v>35448.772928771345</v>
      </c>
      <c r="BL84" s="602">
        <f t="shared" ca="1" si="138"/>
        <v>37965.371706914841</v>
      </c>
      <c r="BM84" s="602">
        <f t="shared" ca="1" si="139"/>
        <v>39485.986332175897</v>
      </c>
      <c r="BN84" s="602">
        <f t="shared" ca="1" si="140"/>
        <v>39485.986332175897</v>
      </c>
      <c r="BO84" s="602">
        <f t="shared" ca="1" si="141"/>
        <v>41035.432761276803</v>
      </c>
      <c r="BP84" s="602">
        <f t="shared" ca="1" si="142"/>
        <v>41035.432761276803</v>
      </c>
      <c r="BQ84" s="602">
        <f t="shared" ca="1" si="143"/>
        <v>42612.87262182722</v>
      </c>
      <c r="BR84" s="602">
        <f t="shared" ca="1" si="144"/>
        <v>42612.87262182722</v>
      </c>
      <c r="BS84" s="602">
        <f t="shared" ca="1" si="145"/>
        <v>44217.443988476909</v>
      </c>
      <c r="BT84" s="602">
        <f t="shared" ca="1" si="146"/>
        <v>44217.443988476909</v>
      </c>
      <c r="BU84" s="602">
        <f t="shared" ca="1" si="147"/>
        <v>45848.26595350603</v>
      </c>
      <c r="BV84" s="602">
        <f t="shared" ca="1" si="148"/>
        <v>40723.276804626068</v>
      </c>
      <c r="BW84" s="602">
        <f t="shared" ca="1" si="149"/>
        <v>42295.186245571516</v>
      </c>
      <c r="BX84" s="602">
        <f t="shared" ca="1" si="150"/>
        <v>42295.186245571516</v>
      </c>
      <c r="BY84" s="602">
        <f t="shared" ca="1" si="151"/>
        <v>43894.401241264459</v>
      </c>
      <c r="BZ84" s="602">
        <f t="shared" ca="1" si="152"/>
        <v>43894.401241264459</v>
      </c>
      <c r="CA84" s="602">
        <f t="shared" ca="1" si="153"/>
        <v>45520.044319311586</v>
      </c>
      <c r="CB84" s="602">
        <f t="shared" ca="1" si="154"/>
        <v>45520.044319311586</v>
      </c>
      <c r="CC84" s="602">
        <f t="shared" ca="1" si="155"/>
        <v>47171.222607457443</v>
      </c>
      <c r="CD84" s="602">
        <f t="shared" ca="1" si="156"/>
        <v>47171.222607457443</v>
      </c>
      <c r="CE84" s="602">
        <f t="shared" ca="1" si="157"/>
        <v>48847.032188247038</v>
      </c>
      <c r="CF84" s="602">
        <f t="shared" ca="1" si="44"/>
        <v>33725.968653348842</v>
      </c>
      <c r="CG84" s="602">
        <f t="shared" ca="1" si="45"/>
        <v>34581.723205375456</v>
      </c>
      <c r="CH84" s="602">
        <f t="shared" ca="1" si="46"/>
        <v>34581.723205375456</v>
      </c>
      <c r="CI84" s="602">
        <f t="shared" ca="1" si="47"/>
        <v>35448.772928771345</v>
      </c>
      <c r="CJ84" s="602">
        <f t="shared" ca="1" si="48"/>
        <v>35448.772928771345</v>
      </c>
      <c r="CK84" s="602">
        <f t="shared" ca="1" si="49"/>
        <v>36326.962352232811</v>
      </c>
      <c r="CL84" s="602">
        <f t="shared" ca="1" si="50"/>
        <v>36326.962352232811</v>
      </c>
      <c r="CM84" s="602">
        <f t="shared" ca="1" si="51"/>
        <v>37216.130731732024</v>
      </c>
      <c r="CN84" s="602">
        <f t="shared" ca="1" si="52"/>
        <v>37216.130731732024</v>
      </c>
      <c r="CO84" s="602">
        <f t="shared" ca="1" si="53"/>
        <v>38116.112405922795</v>
      </c>
      <c r="CP84" s="602">
        <f t="shared" ca="1" si="54"/>
        <v>41820.706884913423</v>
      </c>
      <c r="CQ84" s="602">
        <f t="shared" ca="1" si="55"/>
        <v>43411.82153165857</v>
      </c>
      <c r="CR84" s="602">
        <f t="shared" ca="1" si="56"/>
        <v>43411.82153165857</v>
      </c>
      <c r="CS84" s="602">
        <f t="shared" ca="1" si="57"/>
        <v>45029.629321440458</v>
      </c>
      <c r="CT84" s="602">
        <f t="shared" ca="1" si="58"/>
        <v>45029.629321440458</v>
      </c>
      <c r="CU84" s="602">
        <f t="shared" ca="1" si="59"/>
        <v>46673.241537911395</v>
      </c>
      <c r="CV84" s="602">
        <f t="shared" ca="1" si="60"/>
        <v>46673.241537911395</v>
      </c>
      <c r="CW84" s="602">
        <f t="shared" ca="1" si="61"/>
        <v>48341.757129331025</v>
      </c>
      <c r="CX84" s="602">
        <f t="shared" ca="1" si="62"/>
        <v>48341.757129331025</v>
      </c>
      <c r="CY84" s="602">
        <f t="shared" ca="1" si="63"/>
        <v>50034.266948932476</v>
      </c>
      <c r="CZ84" s="602">
        <f t="shared" ca="1" si="64"/>
        <v>44703.97476535022</v>
      </c>
      <c r="DA84" s="602">
        <f t="shared" ca="1" si="65"/>
        <v>46342.497848049643</v>
      </c>
      <c r="DB84" s="602">
        <f t="shared" ca="1" si="66"/>
        <v>46342.497848049643</v>
      </c>
      <c r="DC84" s="602">
        <f t="shared" ca="1" si="67"/>
        <v>48006.105296803609</v>
      </c>
      <c r="DD84" s="602">
        <f t="shared" ca="1" si="68"/>
        <v>48006.105296803609</v>
      </c>
      <c r="DE84" s="602">
        <f t="shared" ca="1" si="69"/>
        <v>49693.889253268258</v>
      </c>
      <c r="DF84" s="602">
        <f t="shared" ca="1" si="70"/>
        <v>49693.889253268258</v>
      </c>
      <c r="DG84" s="602">
        <f t="shared" ca="1" si="71"/>
        <v>51404.937022019112</v>
      </c>
      <c r="DH84" s="602">
        <f t="shared" ca="1" si="72"/>
        <v>51404.937022019112</v>
      </c>
      <c r="DI84" s="602">
        <f t="shared" ca="1" si="73"/>
        <v>53138.334953305806</v>
      </c>
      <c r="DJ84" s="602">
        <f t="shared" ca="1" si="74"/>
        <v>36918.531516652984</v>
      </c>
      <c r="DK84" s="602">
        <f t="shared" ca="1" si="75"/>
        <v>37814.927454885583</v>
      </c>
      <c r="DL84" s="602">
        <f t="shared" ca="1" si="76"/>
        <v>37814.927454885583</v>
      </c>
      <c r="DM84" s="602">
        <f t="shared" ca="1" si="77"/>
        <v>38722.023692322662</v>
      </c>
      <c r="DN84" s="602">
        <f t="shared" ca="1" si="78"/>
        <v>38722.023692322662</v>
      </c>
      <c r="DO84" s="602">
        <f t="shared" ca="1" si="79"/>
        <v>39639.647171455297</v>
      </c>
      <c r="DP84" s="602">
        <f t="shared" ca="1" si="80"/>
        <v>39639.647171455297</v>
      </c>
      <c r="DQ84" s="602">
        <f t="shared" ca="1" si="81"/>
        <v>40567.620879791648</v>
      </c>
      <c r="DR84" s="602">
        <f t="shared" ca="1" si="82"/>
        <v>40567.620879791648</v>
      </c>
      <c r="DS84" s="602">
        <f t="shared" ca="1" si="83"/>
        <v>41505.764212283284</v>
      </c>
      <c r="DT84" s="602">
        <f t="shared" ca="1" si="84"/>
        <v>47504.443092169378</v>
      </c>
      <c r="DU84" s="602">
        <f t="shared" ca="1" si="85"/>
        <v>49185.069786291635</v>
      </c>
      <c r="DV84" s="602">
        <f t="shared" ca="1" si="86"/>
        <v>49185.069786291635</v>
      </c>
      <c r="DW84" s="602">
        <f t="shared" ca="1" si="87"/>
        <v>50889.234373908213</v>
      </c>
      <c r="DX84" s="602">
        <f t="shared" ca="1" si="88"/>
        <v>50889.234373908213</v>
      </c>
      <c r="DY84" s="602">
        <f t="shared" ca="1" si="89"/>
        <v>52616.023097239588</v>
      </c>
      <c r="DZ84" s="602">
        <f t="shared" ca="1" si="90"/>
        <v>52616.023097239588</v>
      </c>
      <c r="EA84" s="602">
        <f t="shared" ca="1" si="91"/>
        <v>54364.523825868084</v>
      </c>
      <c r="EB84" s="602">
        <f t="shared" ca="1" si="92"/>
        <v>54364.523825868084</v>
      </c>
      <c r="EC84" s="602">
        <f t="shared" ca="1" si="93"/>
        <v>56133.829536555211</v>
      </c>
      <c r="ED84" s="602">
        <f t="shared" ca="1" si="94"/>
        <v>50546.562285820124</v>
      </c>
      <c r="EE84" s="602">
        <f t="shared" ca="1" si="95"/>
        <v>52268.899256216449</v>
      </c>
      <c r="EF84" s="602">
        <f t="shared" ca="1" si="96"/>
        <v>52268.899256216449</v>
      </c>
      <c r="EG84" s="602">
        <f t="shared" ca="1" si="97"/>
        <v>54013.130357142247</v>
      </c>
      <c r="EH84" s="602">
        <f t="shared" ca="1" si="98"/>
        <v>54013.130357142247</v>
      </c>
      <c r="EI84" s="602">
        <f t="shared" ca="1" si="99"/>
        <v>55778.34727772788</v>
      </c>
      <c r="EJ84" s="602">
        <f t="shared" ca="1" si="100"/>
        <v>55778.34727772788</v>
      </c>
      <c r="EK84" s="602">
        <f t="shared" ca="1" si="101"/>
        <v>57563.649413299725</v>
      </c>
      <c r="EL84" s="602">
        <f t="shared" ca="1" si="102"/>
        <v>57563.649413299725</v>
      </c>
      <c r="EM84" s="602">
        <f t="shared" ca="1" si="103"/>
        <v>59368.146874517734</v>
      </c>
    </row>
    <row r="85" spans="3:143" s="32" customFormat="1" x14ac:dyDescent="0.2">
      <c r="G85" s="3"/>
      <c r="H85" s="3"/>
      <c r="I85" s="15" t="str">
        <f t="shared" si="170"/>
        <v>Prémium 2, L1 ügyletminősítés esetén</v>
      </c>
      <c r="J85" s="15"/>
      <c r="K85" s="15"/>
      <c r="L85" s="15"/>
      <c r="M85" s="371" t="s">
        <v>30</v>
      </c>
      <c r="N85" s="1029">
        <f>N84</f>
        <v>4.4000000000000004E-2</v>
      </c>
      <c r="O85" s="1071">
        <f t="shared" si="167"/>
        <v>4.5900000000000003E-2</v>
      </c>
      <c r="P85" s="1035">
        <f t="shared" ca="1" si="168"/>
        <v>4.3775267858749523E-2</v>
      </c>
      <c r="Q85" s="1036" t="s">
        <v>1030</v>
      </c>
      <c r="R85" s="1048">
        <f t="shared" ca="1" si="169"/>
        <v>5.0318506624679182E-2</v>
      </c>
      <c r="S85" s="262"/>
      <c r="T85" s="262"/>
      <c r="U85" s="262"/>
      <c r="V85" s="262"/>
      <c r="W85" s="597">
        <f t="shared" si="40"/>
        <v>42</v>
      </c>
      <c r="X85" s="602">
        <f t="shared" ca="1" si="104"/>
        <v>28319.999389992863</v>
      </c>
      <c r="Y85" s="602">
        <f t="shared" ca="1" si="104"/>
        <v>29096.929827342388</v>
      </c>
      <c r="Z85" s="602">
        <f t="shared" ca="1" si="104"/>
        <v>29096.929827342388</v>
      </c>
      <c r="AA85" s="602">
        <f t="shared" ca="1" si="104"/>
        <v>29886.032144715729</v>
      </c>
      <c r="AB85" s="602">
        <f t="shared" ca="1" si="105"/>
        <v>29886.032144715729</v>
      </c>
      <c r="AC85" s="602">
        <f t="shared" ca="1" si="105"/>
        <v>30687.194570042724</v>
      </c>
      <c r="AD85" s="602">
        <f t="shared" ca="1" si="105"/>
        <v>30687.194570042724</v>
      </c>
      <c r="AE85" s="602">
        <f t="shared" ca="1" si="105"/>
        <v>31500.297891766557</v>
      </c>
      <c r="AF85" s="602">
        <f t="shared" ca="1" si="106"/>
        <v>31500.297891766557</v>
      </c>
      <c r="AG85" s="602">
        <f t="shared" ca="1" si="107"/>
        <v>32325.215752307126</v>
      </c>
      <c r="AH85" s="602">
        <f t="shared" ca="1" si="108"/>
        <v>32881.659121055389</v>
      </c>
      <c r="AI85" s="602">
        <f t="shared" ca="1" si="109"/>
        <v>34295.209150044277</v>
      </c>
      <c r="AJ85" s="602">
        <f t="shared" ca="1" si="110"/>
        <v>34295.209150044277</v>
      </c>
      <c r="AK85" s="602">
        <f t="shared" ca="1" si="111"/>
        <v>35740.272825017972</v>
      </c>
      <c r="AL85" s="602">
        <f t="shared" ca="1" si="112"/>
        <v>35740.272825017972</v>
      </c>
      <c r="AM85" s="602">
        <f t="shared" ca="1" si="113"/>
        <v>37216.130731732024</v>
      </c>
      <c r="AN85" s="602">
        <f t="shared" ca="1" si="114"/>
        <v>37216.130731732024</v>
      </c>
      <c r="AO85" s="602">
        <f t="shared" ca="1" si="115"/>
        <v>38722.023692322662</v>
      </c>
      <c r="AP85" s="602">
        <f t="shared" ca="1" si="116"/>
        <v>38722.023692322662</v>
      </c>
      <c r="AQ85" s="602">
        <f t="shared" ca="1" si="117"/>
        <v>40257.15736338999</v>
      </c>
      <c r="AR85" s="602">
        <f t="shared" ca="1" si="118"/>
        <v>35448.772928771345</v>
      </c>
      <c r="AS85" s="602">
        <f t="shared" ca="1" si="119"/>
        <v>36918.531516652984</v>
      </c>
      <c r="AT85" s="602">
        <f t="shared" ca="1" si="120"/>
        <v>36918.531516652984</v>
      </c>
      <c r="AU85" s="602">
        <f t="shared" ca="1" si="121"/>
        <v>38418.479955411574</v>
      </c>
      <c r="AV85" s="602">
        <f t="shared" ca="1" si="122"/>
        <v>38418.479955411574</v>
      </c>
      <c r="AW85" s="602">
        <f t="shared" ca="1" si="123"/>
        <v>39947.830563756834</v>
      </c>
      <c r="AX85" s="602">
        <f t="shared" ca="1" si="124"/>
        <v>39947.830563756834</v>
      </c>
      <c r="AY85" s="602">
        <f t="shared" ca="1" si="125"/>
        <v>41505.764212283277</v>
      </c>
      <c r="AZ85" s="602">
        <f t="shared" ca="1" si="126"/>
        <v>41505.764212283277</v>
      </c>
      <c r="BA85" s="602">
        <f t="shared" ca="1" si="127"/>
        <v>43091.434978125537</v>
      </c>
      <c r="BB85" s="602">
        <f t="shared" ca="1" si="128"/>
        <v>31227.944341051854</v>
      </c>
      <c r="BC85" s="602">
        <f t="shared" ca="1" si="129"/>
        <v>32048.938490341483</v>
      </c>
      <c r="BD85" s="602">
        <f t="shared" ca="1" si="130"/>
        <v>32048.938490341483</v>
      </c>
      <c r="BE85" s="602">
        <f t="shared" ca="1" si="131"/>
        <v>32881.659121055403</v>
      </c>
      <c r="BF85" s="602">
        <f t="shared" ca="1" si="132"/>
        <v>32881.659121055403</v>
      </c>
      <c r="BG85" s="602">
        <f t="shared" ca="1" si="133"/>
        <v>33725.968653348842</v>
      </c>
      <c r="BH85" s="602">
        <f t="shared" ca="1" si="134"/>
        <v>33725.968653348842</v>
      </c>
      <c r="BI85" s="602">
        <f t="shared" ca="1" si="135"/>
        <v>34581.723205375456</v>
      </c>
      <c r="BJ85" s="602">
        <f t="shared" ca="1" si="136"/>
        <v>34581.723205375456</v>
      </c>
      <c r="BK85" s="602">
        <f t="shared" ca="1" si="137"/>
        <v>35448.772928771345</v>
      </c>
      <c r="BL85" s="602">
        <f t="shared" ca="1" si="138"/>
        <v>37965.371706914841</v>
      </c>
      <c r="BM85" s="602">
        <f t="shared" ca="1" si="139"/>
        <v>39485.986332175897</v>
      </c>
      <c r="BN85" s="602">
        <f t="shared" ca="1" si="140"/>
        <v>39485.986332175897</v>
      </c>
      <c r="BO85" s="602">
        <f t="shared" ca="1" si="141"/>
        <v>41035.432761276803</v>
      </c>
      <c r="BP85" s="602">
        <f t="shared" ca="1" si="142"/>
        <v>41035.432761276803</v>
      </c>
      <c r="BQ85" s="602">
        <f t="shared" ca="1" si="143"/>
        <v>42612.87262182722</v>
      </c>
      <c r="BR85" s="602">
        <f t="shared" ca="1" si="144"/>
        <v>42612.87262182722</v>
      </c>
      <c r="BS85" s="602">
        <f t="shared" ca="1" si="145"/>
        <v>44217.443988476909</v>
      </c>
      <c r="BT85" s="602">
        <f t="shared" ca="1" si="146"/>
        <v>44217.443988476909</v>
      </c>
      <c r="BU85" s="602">
        <f t="shared" ca="1" si="147"/>
        <v>45848.26595350603</v>
      </c>
      <c r="BV85" s="602">
        <f t="shared" ca="1" si="148"/>
        <v>40723.276804626068</v>
      </c>
      <c r="BW85" s="602">
        <f t="shared" ca="1" si="149"/>
        <v>42295.186245571516</v>
      </c>
      <c r="BX85" s="602">
        <f t="shared" ca="1" si="150"/>
        <v>42295.186245571516</v>
      </c>
      <c r="BY85" s="602">
        <f t="shared" ca="1" si="151"/>
        <v>43894.401241264459</v>
      </c>
      <c r="BZ85" s="602">
        <f t="shared" ca="1" si="152"/>
        <v>43894.401241264459</v>
      </c>
      <c r="CA85" s="602">
        <f t="shared" ca="1" si="153"/>
        <v>45520.044319311586</v>
      </c>
      <c r="CB85" s="602">
        <f t="shared" ca="1" si="154"/>
        <v>45520.044319311586</v>
      </c>
      <c r="CC85" s="602">
        <f t="shared" ca="1" si="155"/>
        <v>47171.222607457443</v>
      </c>
      <c r="CD85" s="602">
        <f t="shared" ca="1" si="156"/>
        <v>47171.222607457443</v>
      </c>
      <c r="CE85" s="602">
        <f t="shared" ca="1" si="157"/>
        <v>48847.032188247038</v>
      </c>
      <c r="CF85" s="602">
        <f t="shared" ca="1" si="44"/>
        <v>33725.968653348842</v>
      </c>
      <c r="CG85" s="602">
        <f t="shared" ca="1" si="45"/>
        <v>34581.723205375456</v>
      </c>
      <c r="CH85" s="602">
        <f t="shared" ca="1" si="46"/>
        <v>34581.723205375456</v>
      </c>
      <c r="CI85" s="602">
        <f t="shared" ca="1" si="47"/>
        <v>35448.772928771345</v>
      </c>
      <c r="CJ85" s="602">
        <f t="shared" ca="1" si="48"/>
        <v>35448.772928771345</v>
      </c>
      <c r="CK85" s="602">
        <f t="shared" ca="1" si="49"/>
        <v>36326.962352232811</v>
      </c>
      <c r="CL85" s="602">
        <f t="shared" ca="1" si="50"/>
        <v>36326.962352232811</v>
      </c>
      <c r="CM85" s="602">
        <f t="shared" ca="1" si="51"/>
        <v>37216.130731732024</v>
      </c>
      <c r="CN85" s="602">
        <f t="shared" ca="1" si="52"/>
        <v>37216.130731732024</v>
      </c>
      <c r="CO85" s="602">
        <f t="shared" ca="1" si="53"/>
        <v>38116.112405922795</v>
      </c>
      <c r="CP85" s="602">
        <f t="shared" ca="1" si="54"/>
        <v>41820.706884913423</v>
      </c>
      <c r="CQ85" s="602">
        <f t="shared" ca="1" si="55"/>
        <v>43411.82153165857</v>
      </c>
      <c r="CR85" s="602">
        <f t="shared" ca="1" si="56"/>
        <v>43411.82153165857</v>
      </c>
      <c r="CS85" s="602">
        <f t="shared" ca="1" si="57"/>
        <v>45029.629321440458</v>
      </c>
      <c r="CT85" s="602">
        <f t="shared" ca="1" si="58"/>
        <v>45029.629321440458</v>
      </c>
      <c r="CU85" s="602">
        <f t="shared" ca="1" si="59"/>
        <v>46673.241537911395</v>
      </c>
      <c r="CV85" s="602">
        <f t="shared" ca="1" si="60"/>
        <v>46673.241537911395</v>
      </c>
      <c r="CW85" s="602">
        <f t="shared" ca="1" si="61"/>
        <v>48341.757129331025</v>
      </c>
      <c r="CX85" s="602">
        <f t="shared" ca="1" si="62"/>
        <v>48341.757129331025</v>
      </c>
      <c r="CY85" s="602">
        <f t="shared" ca="1" si="63"/>
        <v>50034.266948932476</v>
      </c>
      <c r="CZ85" s="602">
        <f t="shared" ca="1" si="64"/>
        <v>44703.97476535022</v>
      </c>
      <c r="DA85" s="602">
        <f t="shared" ca="1" si="65"/>
        <v>46342.497848049643</v>
      </c>
      <c r="DB85" s="602">
        <f t="shared" ca="1" si="66"/>
        <v>46342.497848049643</v>
      </c>
      <c r="DC85" s="602">
        <f t="shared" ca="1" si="67"/>
        <v>48006.105296803609</v>
      </c>
      <c r="DD85" s="602">
        <f t="shared" ca="1" si="68"/>
        <v>48006.105296803609</v>
      </c>
      <c r="DE85" s="602">
        <f t="shared" ca="1" si="69"/>
        <v>49693.889253268258</v>
      </c>
      <c r="DF85" s="602">
        <f t="shared" ca="1" si="70"/>
        <v>49693.889253268258</v>
      </c>
      <c r="DG85" s="602">
        <f t="shared" ca="1" si="71"/>
        <v>51404.937022019112</v>
      </c>
      <c r="DH85" s="602">
        <f t="shared" ca="1" si="72"/>
        <v>51404.937022019112</v>
      </c>
      <c r="DI85" s="602">
        <f t="shared" ca="1" si="73"/>
        <v>53138.334953305806</v>
      </c>
      <c r="DJ85" s="602">
        <f t="shared" ca="1" si="74"/>
        <v>36918.531516652984</v>
      </c>
      <c r="DK85" s="602">
        <f t="shared" ca="1" si="75"/>
        <v>37814.927454885583</v>
      </c>
      <c r="DL85" s="602">
        <f t="shared" ca="1" si="76"/>
        <v>37814.927454885583</v>
      </c>
      <c r="DM85" s="602">
        <f t="shared" ca="1" si="77"/>
        <v>38722.023692322662</v>
      </c>
      <c r="DN85" s="602">
        <f t="shared" ca="1" si="78"/>
        <v>38722.023692322662</v>
      </c>
      <c r="DO85" s="602">
        <f t="shared" ca="1" si="79"/>
        <v>39639.647171455297</v>
      </c>
      <c r="DP85" s="602">
        <f t="shared" ca="1" si="80"/>
        <v>39639.647171455297</v>
      </c>
      <c r="DQ85" s="602">
        <f t="shared" ca="1" si="81"/>
        <v>40567.620879791648</v>
      </c>
      <c r="DR85" s="602">
        <f t="shared" ca="1" si="82"/>
        <v>40567.620879791648</v>
      </c>
      <c r="DS85" s="602">
        <f t="shared" ca="1" si="83"/>
        <v>41505.764212283284</v>
      </c>
      <c r="DT85" s="602">
        <f t="shared" ca="1" si="84"/>
        <v>47504.443092169378</v>
      </c>
      <c r="DU85" s="602">
        <f t="shared" ca="1" si="85"/>
        <v>49185.069786291635</v>
      </c>
      <c r="DV85" s="602">
        <f t="shared" ca="1" si="86"/>
        <v>49185.069786291635</v>
      </c>
      <c r="DW85" s="602">
        <f t="shared" ca="1" si="87"/>
        <v>50889.234373908213</v>
      </c>
      <c r="DX85" s="602">
        <f t="shared" ca="1" si="88"/>
        <v>50889.234373908213</v>
      </c>
      <c r="DY85" s="602">
        <f t="shared" ca="1" si="89"/>
        <v>52616.023097239588</v>
      </c>
      <c r="DZ85" s="602">
        <f t="shared" ca="1" si="90"/>
        <v>52616.023097239588</v>
      </c>
      <c r="EA85" s="602">
        <f t="shared" ca="1" si="91"/>
        <v>54364.523825868084</v>
      </c>
      <c r="EB85" s="602">
        <f t="shared" ca="1" si="92"/>
        <v>54364.523825868084</v>
      </c>
      <c r="EC85" s="602">
        <f t="shared" ca="1" si="93"/>
        <v>56133.829536555211</v>
      </c>
      <c r="ED85" s="602">
        <f t="shared" ca="1" si="94"/>
        <v>50546.562285820124</v>
      </c>
      <c r="EE85" s="602">
        <f t="shared" ca="1" si="95"/>
        <v>52268.899256216449</v>
      </c>
      <c r="EF85" s="602">
        <f t="shared" ca="1" si="96"/>
        <v>52268.899256216449</v>
      </c>
      <c r="EG85" s="602">
        <f t="shared" ca="1" si="97"/>
        <v>54013.130357142247</v>
      </c>
      <c r="EH85" s="602">
        <f t="shared" ca="1" si="98"/>
        <v>54013.130357142247</v>
      </c>
      <c r="EI85" s="602">
        <f t="shared" ca="1" si="99"/>
        <v>55778.34727772788</v>
      </c>
      <c r="EJ85" s="602">
        <f t="shared" ca="1" si="100"/>
        <v>55778.34727772788</v>
      </c>
      <c r="EK85" s="602">
        <f t="shared" ca="1" si="101"/>
        <v>57563.649413299725</v>
      </c>
      <c r="EL85" s="602">
        <f t="shared" ca="1" si="102"/>
        <v>57563.649413299725</v>
      </c>
      <c r="EM85" s="602">
        <f t="shared" ca="1" si="103"/>
        <v>59368.146874517734</v>
      </c>
    </row>
    <row r="86" spans="3:143" s="32" customFormat="1" x14ac:dyDescent="0.2">
      <c r="G86" s="3"/>
      <c r="H86" s="3"/>
      <c r="I86" s="15" t="str">
        <f t="shared" si="170"/>
        <v>Prémium 2, L2 ügyletminősítés esetén</v>
      </c>
      <c r="J86" s="15"/>
      <c r="K86" s="15"/>
      <c r="L86" s="15"/>
      <c r="M86" s="371" t="s">
        <v>30</v>
      </c>
      <c r="N86" s="1029">
        <f>N85+0.003</f>
        <v>4.7000000000000007E-2</v>
      </c>
      <c r="O86" s="1071">
        <f t="shared" si="167"/>
        <v>4.8900000000000006E-2</v>
      </c>
      <c r="P86" s="1035">
        <f t="shared" ca="1" si="168"/>
        <v>4.6948497614460738E-2</v>
      </c>
      <c r="Q86" s="1036" t="s">
        <v>1030</v>
      </c>
      <c r="R86" s="1048">
        <f t="shared" ca="1" si="169"/>
        <v>5.3537501631412576E-2</v>
      </c>
      <c r="S86" s="262"/>
      <c r="T86" s="262"/>
      <c r="U86" s="262"/>
      <c r="V86" s="262"/>
      <c r="W86" s="597">
        <f t="shared" si="40"/>
        <v>43</v>
      </c>
      <c r="X86" s="602">
        <f t="shared" ca="1" si="104"/>
        <v>28319.999389992863</v>
      </c>
      <c r="Y86" s="602">
        <f t="shared" ca="1" si="104"/>
        <v>29096.929827342388</v>
      </c>
      <c r="Z86" s="602">
        <f t="shared" ca="1" si="104"/>
        <v>29096.929827342388</v>
      </c>
      <c r="AA86" s="602">
        <f t="shared" ca="1" si="104"/>
        <v>29886.032144715729</v>
      </c>
      <c r="AB86" s="602">
        <f t="shared" ca="1" si="105"/>
        <v>29886.032144715729</v>
      </c>
      <c r="AC86" s="602">
        <f t="shared" ca="1" si="105"/>
        <v>30687.194570042724</v>
      </c>
      <c r="AD86" s="602">
        <f t="shared" ca="1" si="105"/>
        <v>30687.194570042724</v>
      </c>
      <c r="AE86" s="602">
        <f t="shared" ca="1" si="105"/>
        <v>31500.297891766557</v>
      </c>
      <c r="AF86" s="602">
        <f t="shared" ca="1" si="106"/>
        <v>31500.297891766557</v>
      </c>
      <c r="AG86" s="602">
        <f t="shared" ca="1" si="107"/>
        <v>32325.215752307126</v>
      </c>
      <c r="AH86" s="602">
        <f t="shared" ca="1" si="108"/>
        <v>32881.659121055389</v>
      </c>
      <c r="AI86" s="602">
        <f t="shared" ca="1" si="109"/>
        <v>34295.209150044277</v>
      </c>
      <c r="AJ86" s="602">
        <f t="shared" ca="1" si="110"/>
        <v>34295.209150044277</v>
      </c>
      <c r="AK86" s="602">
        <f t="shared" ca="1" si="111"/>
        <v>35740.272825017972</v>
      </c>
      <c r="AL86" s="602">
        <f t="shared" ca="1" si="112"/>
        <v>35740.272825017972</v>
      </c>
      <c r="AM86" s="602">
        <f t="shared" ca="1" si="113"/>
        <v>37216.130731732024</v>
      </c>
      <c r="AN86" s="602">
        <f t="shared" ca="1" si="114"/>
        <v>37216.130731732024</v>
      </c>
      <c r="AO86" s="602">
        <f t="shared" ca="1" si="115"/>
        <v>38722.023692322662</v>
      </c>
      <c r="AP86" s="602">
        <f t="shared" ca="1" si="116"/>
        <v>38722.023692322662</v>
      </c>
      <c r="AQ86" s="602">
        <f t="shared" ca="1" si="117"/>
        <v>40257.15736338999</v>
      </c>
      <c r="AR86" s="602">
        <f t="shared" ca="1" si="118"/>
        <v>35448.772928771345</v>
      </c>
      <c r="AS86" s="602">
        <f t="shared" ca="1" si="119"/>
        <v>36918.531516652984</v>
      </c>
      <c r="AT86" s="602">
        <f t="shared" ca="1" si="120"/>
        <v>36918.531516652984</v>
      </c>
      <c r="AU86" s="602">
        <f t="shared" ca="1" si="121"/>
        <v>38418.479955411574</v>
      </c>
      <c r="AV86" s="602">
        <f t="shared" ca="1" si="122"/>
        <v>38418.479955411574</v>
      </c>
      <c r="AW86" s="602">
        <f t="shared" ca="1" si="123"/>
        <v>39947.830563756834</v>
      </c>
      <c r="AX86" s="602">
        <f t="shared" ca="1" si="124"/>
        <v>39947.830563756834</v>
      </c>
      <c r="AY86" s="602">
        <f t="shared" ca="1" si="125"/>
        <v>41505.764212283277</v>
      </c>
      <c r="AZ86" s="602">
        <f t="shared" ca="1" si="126"/>
        <v>41505.764212283277</v>
      </c>
      <c r="BA86" s="602">
        <f t="shared" ca="1" si="127"/>
        <v>43091.434978125537</v>
      </c>
      <c r="BB86" s="602">
        <f t="shared" ca="1" si="128"/>
        <v>31227.944341051854</v>
      </c>
      <c r="BC86" s="602">
        <f t="shared" ca="1" si="129"/>
        <v>32048.938490341483</v>
      </c>
      <c r="BD86" s="602">
        <f t="shared" ca="1" si="130"/>
        <v>32048.938490341483</v>
      </c>
      <c r="BE86" s="602">
        <f t="shared" ca="1" si="131"/>
        <v>32881.659121055403</v>
      </c>
      <c r="BF86" s="602">
        <f t="shared" ca="1" si="132"/>
        <v>32881.659121055403</v>
      </c>
      <c r="BG86" s="602">
        <f t="shared" ca="1" si="133"/>
        <v>33725.968653348842</v>
      </c>
      <c r="BH86" s="602">
        <f t="shared" ca="1" si="134"/>
        <v>33725.968653348842</v>
      </c>
      <c r="BI86" s="602">
        <f t="shared" ca="1" si="135"/>
        <v>34581.723205375456</v>
      </c>
      <c r="BJ86" s="602">
        <f t="shared" ca="1" si="136"/>
        <v>34581.723205375456</v>
      </c>
      <c r="BK86" s="602">
        <f t="shared" ca="1" si="137"/>
        <v>35448.772928771345</v>
      </c>
      <c r="BL86" s="602">
        <f t="shared" ca="1" si="138"/>
        <v>37965.371706914841</v>
      </c>
      <c r="BM86" s="602">
        <f t="shared" ca="1" si="139"/>
        <v>39485.986332175897</v>
      </c>
      <c r="BN86" s="602">
        <f t="shared" ca="1" si="140"/>
        <v>39485.986332175897</v>
      </c>
      <c r="BO86" s="602">
        <f t="shared" ca="1" si="141"/>
        <v>41035.432761276803</v>
      </c>
      <c r="BP86" s="602">
        <f t="shared" ca="1" si="142"/>
        <v>41035.432761276803</v>
      </c>
      <c r="BQ86" s="602">
        <f t="shared" ca="1" si="143"/>
        <v>42612.87262182722</v>
      </c>
      <c r="BR86" s="602">
        <f t="shared" ca="1" si="144"/>
        <v>42612.87262182722</v>
      </c>
      <c r="BS86" s="602">
        <f t="shared" ca="1" si="145"/>
        <v>44217.443988476909</v>
      </c>
      <c r="BT86" s="602">
        <f t="shared" ca="1" si="146"/>
        <v>44217.443988476909</v>
      </c>
      <c r="BU86" s="602">
        <f t="shared" ca="1" si="147"/>
        <v>45848.26595350603</v>
      </c>
      <c r="BV86" s="602">
        <f t="shared" ca="1" si="148"/>
        <v>40723.276804626068</v>
      </c>
      <c r="BW86" s="602">
        <f t="shared" ca="1" si="149"/>
        <v>42295.186245571516</v>
      </c>
      <c r="BX86" s="602">
        <f t="shared" ca="1" si="150"/>
        <v>42295.186245571516</v>
      </c>
      <c r="BY86" s="602">
        <f t="shared" ca="1" si="151"/>
        <v>43894.401241264459</v>
      </c>
      <c r="BZ86" s="602">
        <f t="shared" ca="1" si="152"/>
        <v>43894.401241264459</v>
      </c>
      <c r="CA86" s="602">
        <f t="shared" ca="1" si="153"/>
        <v>45520.044319311586</v>
      </c>
      <c r="CB86" s="602">
        <f t="shared" ca="1" si="154"/>
        <v>45520.044319311586</v>
      </c>
      <c r="CC86" s="602">
        <f t="shared" ca="1" si="155"/>
        <v>47171.222607457443</v>
      </c>
      <c r="CD86" s="602">
        <f t="shared" ca="1" si="156"/>
        <v>47171.222607457443</v>
      </c>
      <c r="CE86" s="602">
        <f t="shared" ca="1" si="157"/>
        <v>48847.032188247038</v>
      </c>
      <c r="CF86" s="602">
        <f t="shared" ca="1" si="44"/>
        <v>33725.968653348842</v>
      </c>
      <c r="CG86" s="602">
        <f t="shared" ca="1" si="45"/>
        <v>34581.723205375456</v>
      </c>
      <c r="CH86" s="602">
        <f t="shared" ca="1" si="46"/>
        <v>34581.723205375456</v>
      </c>
      <c r="CI86" s="602">
        <f t="shared" ca="1" si="47"/>
        <v>35448.772928771345</v>
      </c>
      <c r="CJ86" s="602">
        <f t="shared" ca="1" si="48"/>
        <v>35448.772928771345</v>
      </c>
      <c r="CK86" s="602">
        <f t="shared" ca="1" si="49"/>
        <v>36326.962352232811</v>
      </c>
      <c r="CL86" s="602">
        <f t="shared" ca="1" si="50"/>
        <v>36326.962352232811</v>
      </c>
      <c r="CM86" s="602">
        <f t="shared" ca="1" si="51"/>
        <v>37216.130731732024</v>
      </c>
      <c r="CN86" s="602">
        <f t="shared" ca="1" si="52"/>
        <v>37216.130731732024</v>
      </c>
      <c r="CO86" s="602">
        <f t="shared" ca="1" si="53"/>
        <v>38116.112405922795</v>
      </c>
      <c r="CP86" s="602">
        <f t="shared" ca="1" si="54"/>
        <v>41820.706884913423</v>
      </c>
      <c r="CQ86" s="602">
        <f t="shared" ca="1" si="55"/>
        <v>43411.82153165857</v>
      </c>
      <c r="CR86" s="602">
        <f t="shared" ca="1" si="56"/>
        <v>43411.82153165857</v>
      </c>
      <c r="CS86" s="602">
        <f t="shared" ca="1" si="57"/>
        <v>45029.629321440458</v>
      </c>
      <c r="CT86" s="602">
        <f t="shared" ca="1" si="58"/>
        <v>45029.629321440458</v>
      </c>
      <c r="CU86" s="602">
        <f t="shared" ca="1" si="59"/>
        <v>46673.241537911395</v>
      </c>
      <c r="CV86" s="602">
        <f t="shared" ca="1" si="60"/>
        <v>46673.241537911395</v>
      </c>
      <c r="CW86" s="602">
        <f t="shared" ca="1" si="61"/>
        <v>48341.757129331025</v>
      </c>
      <c r="CX86" s="602">
        <f t="shared" ca="1" si="62"/>
        <v>48341.757129331025</v>
      </c>
      <c r="CY86" s="602">
        <f t="shared" ca="1" si="63"/>
        <v>50034.266948932476</v>
      </c>
      <c r="CZ86" s="602">
        <f t="shared" ca="1" si="64"/>
        <v>44703.97476535022</v>
      </c>
      <c r="DA86" s="602">
        <f t="shared" ca="1" si="65"/>
        <v>46342.497848049643</v>
      </c>
      <c r="DB86" s="602">
        <f t="shared" ca="1" si="66"/>
        <v>46342.497848049643</v>
      </c>
      <c r="DC86" s="602">
        <f t="shared" ca="1" si="67"/>
        <v>48006.105296803609</v>
      </c>
      <c r="DD86" s="602">
        <f t="shared" ca="1" si="68"/>
        <v>48006.105296803609</v>
      </c>
      <c r="DE86" s="602">
        <f t="shared" ca="1" si="69"/>
        <v>49693.889253268258</v>
      </c>
      <c r="DF86" s="602">
        <f t="shared" ca="1" si="70"/>
        <v>49693.889253268258</v>
      </c>
      <c r="DG86" s="602">
        <f t="shared" ca="1" si="71"/>
        <v>51404.937022019112</v>
      </c>
      <c r="DH86" s="602">
        <f t="shared" ca="1" si="72"/>
        <v>51404.937022019112</v>
      </c>
      <c r="DI86" s="602">
        <f t="shared" ca="1" si="73"/>
        <v>53138.334953305806</v>
      </c>
      <c r="DJ86" s="602">
        <f t="shared" ca="1" si="74"/>
        <v>36918.531516652984</v>
      </c>
      <c r="DK86" s="602">
        <f t="shared" ca="1" si="75"/>
        <v>37814.927454885583</v>
      </c>
      <c r="DL86" s="602">
        <f t="shared" ca="1" si="76"/>
        <v>37814.927454885583</v>
      </c>
      <c r="DM86" s="602">
        <f t="shared" ca="1" si="77"/>
        <v>38722.023692322662</v>
      </c>
      <c r="DN86" s="602">
        <f t="shared" ca="1" si="78"/>
        <v>38722.023692322662</v>
      </c>
      <c r="DO86" s="602">
        <f t="shared" ca="1" si="79"/>
        <v>39639.647171455297</v>
      </c>
      <c r="DP86" s="602">
        <f t="shared" ca="1" si="80"/>
        <v>39639.647171455297</v>
      </c>
      <c r="DQ86" s="602">
        <f t="shared" ca="1" si="81"/>
        <v>40567.620879791648</v>
      </c>
      <c r="DR86" s="602">
        <f t="shared" ca="1" si="82"/>
        <v>40567.620879791648</v>
      </c>
      <c r="DS86" s="602">
        <f t="shared" ca="1" si="83"/>
        <v>41505.764212283284</v>
      </c>
      <c r="DT86" s="602">
        <f t="shared" ca="1" si="84"/>
        <v>47504.443092169378</v>
      </c>
      <c r="DU86" s="602">
        <f t="shared" ca="1" si="85"/>
        <v>49185.069786291635</v>
      </c>
      <c r="DV86" s="602">
        <f t="shared" ca="1" si="86"/>
        <v>49185.069786291635</v>
      </c>
      <c r="DW86" s="602">
        <f t="shared" ca="1" si="87"/>
        <v>50889.234373908213</v>
      </c>
      <c r="DX86" s="602">
        <f t="shared" ca="1" si="88"/>
        <v>50889.234373908213</v>
      </c>
      <c r="DY86" s="602">
        <f t="shared" ca="1" si="89"/>
        <v>52616.023097239588</v>
      </c>
      <c r="DZ86" s="602">
        <f t="shared" ca="1" si="90"/>
        <v>52616.023097239588</v>
      </c>
      <c r="EA86" s="602">
        <f t="shared" ca="1" si="91"/>
        <v>54364.523825868084</v>
      </c>
      <c r="EB86" s="602">
        <f t="shared" ca="1" si="92"/>
        <v>54364.523825868084</v>
      </c>
      <c r="EC86" s="602">
        <f t="shared" ca="1" si="93"/>
        <v>56133.829536555211</v>
      </c>
      <c r="ED86" s="602">
        <f t="shared" ca="1" si="94"/>
        <v>50546.562285820124</v>
      </c>
      <c r="EE86" s="602">
        <f t="shared" ca="1" si="95"/>
        <v>52268.899256216449</v>
      </c>
      <c r="EF86" s="602">
        <f t="shared" ca="1" si="96"/>
        <v>52268.899256216449</v>
      </c>
      <c r="EG86" s="602">
        <f t="shared" ca="1" si="97"/>
        <v>54013.130357142247</v>
      </c>
      <c r="EH86" s="602">
        <f t="shared" ca="1" si="98"/>
        <v>54013.130357142247</v>
      </c>
      <c r="EI86" s="602">
        <f t="shared" ca="1" si="99"/>
        <v>55778.34727772788</v>
      </c>
      <c r="EJ86" s="602">
        <f t="shared" ca="1" si="100"/>
        <v>55778.34727772788</v>
      </c>
      <c r="EK86" s="602">
        <f t="shared" ca="1" si="101"/>
        <v>57563.649413299725</v>
      </c>
      <c r="EL86" s="602">
        <f t="shared" ca="1" si="102"/>
        <v>57563.649413299725</v>
      </c>
      <c r="EM86" s="602">
        <f t="shared" ca="1" si="103"/>
        <v>59368.146874517734</v>
      </c>
    </row>
    <row r="87" spans="3:143" s="32" customFormat="1" x14ac:dyDescent="0.2">
      <c r="G87" s="3"/>
      <c r="H87" s="3"/>
      <c r="I87" s="15" t="str">
        <f t="shared" si="170"/>
        <v>Kiváló 1, L1 ügyletminősítés esetén</v>
      </c>
      <c r="J87" s="15"/>
      <c r="K87" s="15"/>
      <c r="L87" s="15"/>
      <c r="M87" s="371" t="s">
        <v>30</v>
      </c>
      <c r="N87" s="1029">
        <f>N86</f>
        <v>4.7000000000000007E-2</v>
      </c>
      <c r="O87" s="1071">
        <f t="shared" si="167"/>
        <v>4.8900000000000006E-2</v>
      </c>
      <c r="P87" s="1035">
        <f t="shared" ca="1" si="168"/>
        <v>4.6948497614460738E-2</v>
      </c>
      <c r="Q87" s="1036" t="s">
        <v>1030</v>
      </c>
      <c r="R87" s="1048">
        <f t="shared" ca="1" si="169"/>
        <v>5.3537501631412576E-2</v>
      </c>
      <c r="S87" s="262"/>
      <c r="T87" s="262"/>
      <c r="U87" s="262"/>
      <c r="V87" s="262"/>
      <c r="W87" s="597">
        <f t="shared" si="40"/>
        <v>44</v>
      </c>
      <c r="X87" s="602">
        <f t="shared" ca="1" si="104"/>
        <v>28319.999389992863</v>
      </c>
      <c r="Y87" s="602">
        <f t="shared" ca="1" si="104"/>
        <v>29096.929827342388</v>
      </c>
      <c r="Z87" s="602">
        <f t="shared" ca="1" si="104"/>
        <v>29096.929827342388</v>
      </c>
      <c r="AA87" s="602">
        <f t="shared" ca="1" si="104"/>
        <v>29886.032144715729</v>
      </c>
      <c r="AB87" s="602">
        <f t="shared" ca="1" si="105"/>
        <v>29886.032144715729</v>
      </c>
      <c r="AC87" s="602">
        <f t="shared" ca="1" si="105"/>
        <v>30687.194570042724</v>
      </c>
      <c r="AD87" s="602">
        <f t="shared" ca="1" si="105"/>
        <v>30687.194570042724</v>
      </c>
      <c r="AE87" s="602">
        <f t="shared" ca="1" si="105"/>
        <v>31500.297891766557</v>
      </c>
      <c r="AF87" s="602">
        <f t="shared" ca="1" si="106"/>
        <v>31500.297891766557</v>
      </c>
      <c r="AG87" s="602">
        <f t="shared" ca="1" si="107"/>
        <v>32325.215752307126</v>
      </c>
      <c r="AH87" s="602">
        <f t="shared" ca="1" si="108"/>
        <v>32881.659121055389</v>
      </c>
      <c r="AI87" s="602">
        <f t="shared" ca="1" si="109"/>
        <v>34295.209150044277</v>
      </c>
      <c r="AJ87" s="602">
        <f t="shared" ca="1" si="110"/>
        <v>34295.209150044277</v>
      </c>
      <c r="AK87" s="602">
        <f t="shared" ca="1" si="111"/>
        <v>35740.272825017972</v>
      </c>
      <c r="AL87" s="602">
        <f t="shared" ca="1" si="112"/>
        <v>35740.272825017972</v>
      </c>
      <c r="AM87" s="602">
        <f t="shared" ca="1" si="113"/>
        <v>37216.130731732024</v>
      </c>
      <c r="AN87" s="602">
        <f t="shared" ca="1" si="114"/>
        <v>37216.130731732024</v>
      </c>
      <c r="AO87" s="602">
        <f t="shared" ca="1" si="115"/>
        <v>38722.023692322662</v>
      </c>
      <c r="AP87" s="602">
        <f t="shared" ca="1" si="116"/>
        <v>38722.023692322662</v>
      </c>
      <c r="AQ87" s="602">
        <f t="shared" ca="1" si="117"/>
        <v>40257.15736338999</v>
      </c>
      <c r="AR87" s="602">
        <f t="shared" ca="1" si="118"/>
        <v>35448.772928771345</v>
      </c>
      <c r="AS87" s="602">
        <f t="shared" ca="1" si="119"/>
        <v>36918.531516652984</v>
      </c>
      <c r="AT87" s="602">
        <f t="shared" ca="1" si="120"/>
        <v>36918.531516652984</v>
      </c>
      <c r="AU87" s="602">
        <f t="shared" ca="1" si="121"/>
        <v>38418.479955411574</v>
      </c>
      <c r="AV87" s="602">
        <f t="shared" ca="1" si="122"/>
        <v>38418.479955411574</v>
      </c>
      <c r="AW87" s="602">
        <f t="shared" ca="1" si="123"/>
        <v>39947.830563756834</v>
      </c>
      <c r="AX87" s="602">
        <f t="shared" ca="1" si="124"/>
        <v>39947.830563756834</v>
      </c>
      <c r="AY87" s="602">
        <f t="shared" ca="1" si="125"/>
        <v>41505.764212283277</v>
      </c>
      <c r="AZ87" s="602">
        <f t="shared" ca="1" si="126"/>
        <v>41505.764212283277</v>
      </c>
      <c r="BA87" s="602">
        <f t="shared" ca="1" si="127"/>
        <v>43091.434978125537</v>
      </c>
      <c r="BB87" s="602">
        <f t="shared" ca="1" si="128"/>
        <v>31227.944341051854</v>
      </c>
      <c r="BC87" s="602">
        <f t="shared" ca="1" si="129"/>
        <v>32048.938490341483</v>
      </c>
      <c r="BD87" s="602">
        <f t="shared" ca="1" si="130"/>
        <v>32048.938490341483</v>
      </c>
      <c r="BE87" s="602">
        <f t="shared" ca="1" si="131"/>
        <v>32881.659121055403</v>
      </c>
      <c r="BF87" s="602">
        <f t="shared" ca="1" si="132"/>
        <v>32881.659121055403</v>
      </c>
      <c r="BG87" s="602">
        <f t="shared" ca="1" si="133"/>
        <v>33725.968653348842</v>
      </c>
      <c r="BH87" s="602">
        <f t="shared" ca="1" si="134"/>
        <v>33725.968653348842</v>
      </c>
      <c r="BI87" s="602">
        <f t="shared" ca="1" si="135"/>
        <v>34581.723205375456</v>
      </c>
      <c r="BJ87" s="602">
        <f t="shared" ca="1" si="136"/>
        <v>34581.723205375456</v>
      </c>
      <c r="BK87" s="602">
        <f t="shared" ca="1" si="137"/>
        <v>35448.772928771345</v>
      </c>
      <c r="BL87" s="602">
        <f t="shared" ca="1" si="138"/>
        <v>37965.371706914841</v>
      </c>
      <c r="BM87" s="602">
        <f t="shared" ca="1" si="139"/>
        <v>39485.986332175897</v>
      </c>
      <c r="BN87" s="602">
        <f t="shared" ca="1" si="140"/>
        <v>39485.986332175897</v>
      </c>
      <c r="BO87" s="602">
        <f t="shared" ca="1" si="141"/>
        <v>41035.432761276803</v>
      </c>
      <c r="BP87" s="602">
        <f t="shared" ca="1" si="142"/>
        <v>41035.432761276803</v>
      </c>
      <c r="BQ87" s="602">
        <f t="shared" ca="1" si="143"/>
        <v>42612.87262182722</v>
      </c>
      <c r="BR87" s="602">
        <f t="shared" ca="1" si="144"/>
        <v>42612.87262182722</v>
      </c>
      <c r="BS87" s="602">
        <f t="shared" ca="1" si="145"/>
        <v>44217.443988476909</v>
      </c>
      <c r="BT87" s="602">
        <f t="shared" ca="1" si="146"/>
        <v>44217.443988476909</v>
      </c>
      <c r="BU87" s="602">
        <f t="shared" ca="1" si="147"/>
        <v>45848.26595350603</v>
      </c>
      <c r="BV87" s="602">
        <f t="shared" ca="1" si="148"/>
        <v>40723.276804626068</v>
      </c>
      <c r="BW87" s="602">
        <f t="shared" ca="1" si="149"/>
        <v>42295.186245571516</v>
      </c>
      <c r="BX87" s="602">
        <f t="shared" ca="1" si="150"/>
        <v>42295.186245571516</v>
      </c>
      <c r="BY87" s="602">
        <f t="shared" ca="1" si="151"/>
        <v>43894.401241264459</v>
      </c>
      <c r="BZ87" s="602">
        <f t="shared" ca="1" si="152"/>
        <v>43894.401241264459</v>
      </c>
      <c r="CA87" s="602">
        <f t="shared" ca="1" si="153"/>
        <v>45520.044319311586</v>
      </c>
      <c r="CB87" s="602">
        <f t="shared" ca="1" si="154"/>
        <v>45520.044319311586</v>
      </c>
      <c r="CC87" s="602">
        <f t="shared" ca="1" si="155"/>
        <v>47171.222607457443</v>
      </c>
      <c r="CD87" s="602">
        <f t="shared" ca="1" si="156"/>
        <v>47171.222607457443</v>
      </c>
      <c r="CE87" s="602">
        <f t="shared" ca="1" si="157"/>
        <v>48847.032188247038</v>
      </c>
      <c r="CF87" s="602">
        <f t="shared" ca="1" si="44"/>
        <v>33725.968653348842</v>
      </c>
      <c r="CG87" s="602">
        <f t="shared" ca="1" si="45"/>
        <v>34581.723205375456</v>
      </c>
      <c r="CH87" s="602">
        <f t="shared" ca="1" si="46"/>
        <v>34581.723205375456</v>
      </c>
      <c r="CI87" s="602">
        <f t="shared" ca="1" si="47"/>
        <v>35448.772928771345</v>
      </c>
      <c r="CJ87" s="602">
        <f t="shared" ca="1" si="48"/>
        <v>35448.772928771345</v>
      </c>
      <c r="CK87" s="602">
        <f t="shared" ca="1" si="49"/>
        <v>36326.962352232811</v>
      </c>
      <c r="CL87" s="602">
        <f t="shared" ca="1" si="50"/>
        <v>36326.962352232811</v>
      </c>
      <c r="CM87" s="602">
        <f t="shared" ca="1" si="51"/>
        <v>37216.130731732024</v>
      </c>
      <c r="CN87" s="602">
        <f t="shared" ca="1" si="52"/>
        <v>37216.130731732024</v>
      </c>
      <c r="CO87" s="602">
        <f t="shared" ca="1" si="53"/>
        <v>38116.112405922795</v>
      </c>
      <c r="CP87" s="602">
        <f t="shared" ca="1" si="54"/>
        <v>41820.706884913423</v>
      </c>
      <c r="CQ87" s="602">
        <f t="shared" ca="1" si="55"/>
        <v>43411.82153165857</v>
      </c>
      <c r="CR87" s="602">
        <f t="shared" ca="1" si="56"/>
        <v>43411.82153165857</v>
      </c>
      <c r="CS87" s="602">
        <f t="shared" ca="1" si="57"/>
        <v>45029.629321440458</v>
      </c>
      <c r="CT87" s="602">
        <f t="shared" ca="1" si="58"/>
        <v>45029.629321440458</v>
      </c>
      <c r="CU87" s="602">
        <f t="shared" ca="1" si="59"/>
        <v>46673.241537911395</v>
      </c>
      <c r="CV87" s="602">
        <f t="shared" ca="1" si="60"/>
        <v>46673.241537911395</v>
      </c>
      <c r="CW87" s="602">
        <f t="shared" ca="1" si="61"/>
        <v>48341.757129331025</v>
      </c>
      <c r="CX87" s="602">
        <f t="shared" ca="1" si="62"/>
        <v>48341.757129331025</v>
      </c>
      <c r="CY87" s="602">
        <f t="shared" ca="1" si="63"/>
        <v>50034.266948932476</v>
      </c>
      <c r="CZ87" s="602">
        <f t="shared" ca="1" si="64"/>
        <v>44703.97476535022</v>
      </c>
      <c r="DA87" s="602">
        <f t="shared" ca="1" si="65"/>
        <v>46342.497848049643</v>
      </c>
      <c r="DB87" s="602">
        <f t="shared" ca="1" si="66"/>
        <v>46342.497848049643</v>
      </c>
      <c r="DC87" s="602">
        <f t="shared" ca="1" si="67"/>
        <v>48006.105296803609</v>
      </c>
      <c r="DD87" s="602">
        <f t="shared" ca="1" si="68"/>
        <v>48006.105296803609</v>
      </c>
      <c r="DE87" s="602">
        <f t="shared" ca="1" si="69"/>
        <v>49693.889253268258</v>
      </c>
      <c r="DF87" s="602">
        <f t="shared" ca="1" si="70"/>
        <v>49693.889253268258</v>
      </c>
      <c r="DG87" s="602">
        <f t="shared" ca="1" si="71"/>
        <v>51404.937022019112</v>
      </c>
      <c r="DH87" s="602">
        <f t="shared" ca="1" si="72"/>
        <v>51404.937022019112</v>
      </c>
      <c r="DI87" s="602">
        <f t="shared" ca="1" si="73"/>
        <v>53138.334953305806</v>
      </c>
      <c r="DJ87" s="602">
        <f t="shared" ca="1" si="74"/>
        <v>36918.531516652984</v>
      </c>
      <c r="DK87" s="602">
        <f t="shared" ca="1" si="75"/>
        <v>37814.927454885583</v>
      </c>
      <c r="DL87" s="602">
        <f t="shared" ca="1" si="76"/>
        <v>37814.927454885583</v>
      </c>
      <c r="DM87" s="602">
        <f t="shared" ca="1" si="77"/>
        <v>38722.023692322662</v>
      </c>
      <c r="DN87" s="602">
        <f t="shared" ca="1" si="78"/>
        <v>38722.023692322662</v>
      </c>
      <c r="DO87" s="602">
        <f t="shared" ca="1" si="79"/>
        <v>39639.647171455297</v>
      </c>
      <c r="DP87" s="602">
        <f t="shared" ca="1" si="80"/>
        <v>39639.647171455297</v>
      </c>
      <c r="DQ87" s="602">
        <f t="shared" ca="1" si="81"/>
        <v>40567.620879791648</v>
      </c>
      <c r="DR87" s="602">
        <f t="shared" ca="1" si="82"/>
        <v>40567.620879791648</v>
      </c>
      <c r="DS87" s="602">
        <f t="shared" ca="1" si="83"/>
        <v>41505.764212283284</v>
      </c>
      <c r="DT87" s="602">
        <f t="shared" ca="1" si="84"/>
        <v>47504.443092169378</v>
      </c>
      <c r="DU87" s="602">
        <f t="shared" ca="1" si="85"/>
        <v>49185.069786291635</v>
      </c>
      <c r="DV87" s="602">
        <f t="shared" ca="1" si="86"/>
        <v>49185.069786291635</v>
      </c>
      <c r="DW87" s="602">
        <f t="shared" ca="1" si="87"/>
        <v>50889.234373908213</v>
      </c>
      <c r="DX87" s="602">
        <f t="shared" ca="1" si="88"/>
        <v>50889.234373908213</v>
      </c>
      <c r="DY87" s="602">
        <f t="shared" ca="1" si="89"/>
        <v>52616.023097239588</v>
      </c>
      <c r="DZ87" s="602">
        <f t="shared" ca="1" si="90"/>
        <v>52616.023097239588</v>
      </c>
      <c r="EA87" s="602">
        <f t="shared" ca="1" si="91"/>
        <v>54364.523825868084</v>
      </c>
      <c r="EB87" s="602">
        <f t="shared" ca="1" si="92"/>
        <v>54364.523825868084</v>
      </c>
      <c r="EC87" s="602">
        <f t="shared" ca="1" si="93"/>
        <v>56133.829536555211</v>
      </c>
      <c r="ED87" s="602">
        <f t="shared" ca="1" si="94"/>
        <v>50546.562285820124</v>
      </c>
      <c r="EE87" s="602">
        <f t="shared" ca="1" si="95"/>
        <v>52268.899256216449</v>
      </c>
      <c r="EF87" s="602">
        <f t="shared" ca="1" si="96"/>
        <v>52268.899256216449</v>
      </c>
      <c r="EG87" s="602">
        <f t="shared" ca="1" si="97"/>
        <v>54013.130357142247</v>
      </c>
      <c r="EH87" s="602">
        <f t="shared" ca="1" si="98"/>
        <v>54013.130357142247</v>
      </c>
      <c r="EI87" s="602">
        <f t="shared" ca="1" si="99"/>
        <v>55778.34727772788</v>
      </c>
      <c r="EJ87" s="602">
        <f t="shared" ca="1" si="100"/>
        <v>55778.34727772788</v>
      </c>
      <c r="EK87" s="602">
        <f t="shared" ca="1" si="101"/>
        <v>57563.649413299725</v>
      </c>
      <c r="EL87" s="602">
        <f t="shared" ca="1" si="102"/>
        <v>57563.649413299725</v>
      </c>
      <c r="EM87" s="602">
        <f t="shared" ca="1" si="103"/>
        <v>59368.146874517734</v>
      </c>
    </row>
    <row r="88" spans="3:143" s="32" customFormat="1" x14ac:dyDescent="0.2">
      <c r="G88" s="3"/>
      <c r="H88" s="3"/>
      <c r="I88" s="15" t="str">
        <f t="shared" si="170"/>
        <v>Kiváló 1, L2 ügyletminősítés esetén</v>
      </c>
      <c r="J88" s="15"/>
      <c r="K88" s="15"/>
      <c r="L88" s="15"/>
      <c r="M88" s="371" t="s">
        <v>30</v>
      </c>
      <c r="N88" s="1029">
        <f>N87+0.003</f>
        <v>5.000000000000001E-2</v>
      </c>
      <c r="O88" s="1071">
        <f t="shared" si="167"/>
        <v>5.1900000000000009E-2</v>
      </c>
      <c r="P88" s="1035">
        <f t="shared" ca="1" si="168"/>
        <v>5.0130660997135479E-2</v>
      </c>
      <c r="Q88" s="1036" t="s">
        <v>1030</v>
      </c>
      <c r="R88" s="1048">
        <f t="shared" ca="1" si="169"/>
        <v>5.6766103080489572E-2</v>
      </c>
      <c r="S88" s="262"/>
      <c r="T88" s="262"/>
      <c r="U88" s="262"/>
      <c r="V88" s="262"/>
      <c r="W88" s="597">
        <f t="shared" si="40"/>
        <v>45</v>
      </c>
      <c r="X88" s="602">
        <f t="shared" ca="1" si="104"/>
        <v>28319.999389992863</v>
      </c>
      <c r="Y88" s="602">
        <f t="shared" ca="1" si="104"/>
        <v>29096.929827342388</v>
      </c>
      <c r="Z88" s="602">
        <f t="shared" ca="1" si="104"/>
        <v>29096.929827342388</v>
      </c>
      <c r="AA88" s="602">
        <f t="shared" ca="1" si="104"/>
        <v>29886.032144715729</v>
      </c>
      <c r="AB88" s="602">
        <f t="shared" ca="1" si="105"/>
        <v>29886.032144715729</v>
      </c>
      <c r="AC88" s="602">
        <f t="shared" ca="1" si="105"/>
        <v>30687.194570042724</v>
      </c>
      <c r="AD88" s="602">
        <f t="shared" ca="1" si="105"/>
        <v>30687.194570042724</v>
      </c>
      <c r="AE88" s="602">
        <f t="shared" ca="1" si="105"/>
        <v>31500.297891766557</v>
      </c>
      <c r="AF88" s="602">
        <f t="shared" ca="1" si="106"/>
        <v>31500.297891766557</v>
      </c>
      <c r="AG88" s="602">
        <f t="shared" ca="1" si="107"/>
        <v>32325.215752307126</v>
      </c>
      <c r="AH88" s="602">
        <f t="shared" ca="1" si="108"/>
        <v>32881.659121055389</v>
      </c>
      <c r="AI88" s="602">
        <f t="shared" ca="1" si="109"/>
        <v>34295.209150044277</v>
      </c>
      <c r="AJ88" s="602">
        <f t="shared" ca="1" si="110"/>
        <v>34295.209150044277</v>
      </c>
      <c r="AK88" s="602">
        <f t="shared" ca="1" si="111"/>
        <v>35740.272825017972</v>
      </c>
      <c r="AL88" s="602">
        <f t="shared" ca="1" si="112"/>
        <v>35740.272825017972</v>
      </c>
      <c r="AM88" s="602">
        <f t="shared" ca="1" si="113"/>
        <v>37216.130731732024</v>
      </c>
      <c r="AN88" s="602">
        <f t="shared" ca="1" si="114"/>
        <v>37216.130731732024</v>
      </c>
      <c r="AO88" s="602">
        <f t="shared" ca="1" si="115"/>
        <v>38722.023692322662</v>
      </c>
      <c r="AP88" s="602">
        <f t="shared" ca="1" si="116"/>
        <v>38722.023692322662</v>
      </c>
      <c r="AQ88" s="602">
        <f t="shared" ca="1" si="117"/>
        <v>40257.15736338999</v>
      </c>
      <c r="AR88" s="602">
        <f t="shared" ca="1" si="118"/>
        <v>35448.772928771345</v>
      </c>
      <c r="AS88" s="602">
        <f t="shared" ca="1" si="119"/>
        <v>36918.531516652984</v>
      </c>
      <c r="AT88" s="602">
        <f t="shared" ca="1" si="120"/>
        <v>36918.531516652984</v>
      </c>
      <c r="AU88" s="602">
        <f t="shared" ca="1" si="121"/>
        <v>38418.479955411574</v>
      </c>
      <c r="AV88" s="602">
        <f t="shared" ca="1" si="122"/>
        <v>38418.479955411574</v>
      </c>
      <c r="AW88" s="602">
        <f t="shared" ca="1" si="123"/>
        <v>39947.830563756834</v>
      </c>
      <c r="AX88" s="602">
        <f t="shared" ca="1" si="124"/>
        <v>39947.830563756834</v>
      </c>
      <c r="AY88" s="602">
        <f t="shared" ca="1" si="125"/>
        <v>41505.764212283277</v>
      </c>
      <c r="AZ88" s="602">
        <f t="shared" ca="1" si="126"/>
        <v>41505.764212283277</v>
      </c>
      <c r="BA88" s="602">
        <f t="shared" ca="1" si="127"/>
        <v>43091.434978125537</v>
      </c>
      <c r="BB88" s="602">
        <f t="shared" ca="1" si="128"/>
        <v>31227.944341051854</v>
      </c>
      <c r="BC88" s="602">
        <f t="shared" ca="1" si="129"/>
        <v>32048.938490341483</v>
      </c>
      <c r="BD88" s="602">
        <f t="shared" ca="1" si="130"/>
        <v>32048.938490341483</v>
      </c>
      <c r="BE88" s="602">
        <f t="shared" ca="1" si="131"/>
        <v>32881.659121055403</v>
      </c>
      <c r="BF88" s="602">
        <f t="shared" ca="1" si="132"/>
        <v>32881.659121055403</v>
      </c>
      <c r="BG88" s="602">
        <f t="shared" ca="1" si="133"/>
        <v>33725.968653348842</v>
      </c>
      <c r="BH88" s="602">
        <f t="shared" ca="1" si="134"/>
        <v>33725.968653348842</v>
      </c>
      <c r="BI88" s="602">
        <f t="shared" ca="1" si="135"/>
        <v>34581.723205375456</v>
      </c>
      <c r="BJ88" s="602">
        <f t="shared" ca="1" si="136"/>
        <v>34581.723205375456</v>
      </c>
      <c r="BK88" s="602">
        <f t="shared" ca="1" si="137"/>
        <v>35448.772928771345</v>
      </c>
      <c r="BL88" s="602">
        <f t="shared" ca="1" si="138"/>
        <v>37965.371706914841</v>
      </c>
      <c r="BM88" s="602">
        <f t="shared" ca="1" si="139"/>
        <v>39485.986332175897</v>
      </c>
      <c r="BN88" s="602">
        <f t="shared" ca="1" si="140"/>
        <v>39485.986332175897</v>
      </c>
      <c r="BO88" s="602">
        <f t="shared" ca="1" si="141"/>
        <v>41035.432761276803</v>
      </c>
      <c r="BP88" s="602">
        <f t="shared" ca="1" si="142"/>
        <v>41035.432761276803</v>
      </c>
      <c r="BQ88" s="602">
        <f t="shared" ca="1" si="143"/>
        <v>42612.87262182722</v>
      </c>
      <c r="BR88" s="602">
        <f t="shared" ca="1" si="144"/>
        <v>42612.87262182722</v>
      </c>
      <c r="BS88" s="602">
        <f t="shared" ca="1" si="145"/>
        <v>44217.443988476909</v>
      </c>
      <c r="BT88" s="602">
        <f t="shared" ca="1" si="146"/>
        <v>44217.443988476909</v>
      </c>
      <c r="BU88" s="602">
        <f t="shared" ca="1" si="147"/>
        <v>45848.26595350603</v>
      </c>
      <c r="BV88" s="602">
        <f t="shared" ca="1" si="148"/>
        <v>40723.276804626068</v>
      </c>
      <c r="BW88" s="602">
        <f t="shared" ca="1" si="149"/>
        <v>42295.186245571516</v>
      </c>
      <c r="BX88" s="602">
        <f t="shared" ca="1" si="150"/>
        <v>42295.186245571516</v>
      </c>
      <c r="BY88" s="602">
        <f t="shared" ca="1" si="151"/>
        <v>43894.401241264459</v>
      </c>
      <c r="BZ88" s="602">
        <f t="shared" ca="1" si="152"/>
        <v>43894.401241264459</v>
      </c>
      <c r="CA88" s="602">
        <f t="shared" ca="1" si="153"/>
        <v>45520.044319311586</v>
      </c>
      <c r="CB88" s="602">
        <f t="shared" ca="1" si="154"/>
        <v>45520.044319311586</v>
      </c>
      <c r="CC88" s="602">
        <f t="shared" ca="1" si="155"/>
        <v>47171.222607457443</v>
      </c>
      <c r="CD88" s="602">
        <f t="shared" ca="1" si="156"/>
        <v>47171.222607457443</v>
      </c>
      <c r="CE88" s="602">
        <f t="shared" ca="1" si="157"/>
        <v>48847.032188247038</v>
      </c>
      <c r="CF88" s="602">
        <f t="shared" ca="1" si="44"/>
        <v>33725.968653348842</v>
      </c>
      <c r="CG88" s="602">
        <f t="shared" ca="1" si="45"/>
        <v>34581.723205375456</v>
      </c>
      <c r="CH88" s="602">
        <f t="shared" ca="1" si="46"/>
        <v>34581.723205375456</v>
      </c>
      <c r="CI88" s="602">
        <f t="shared" ca="1" si="47"/>
        <v>35448.772928771345</v>
      </c>
      <c r="CJ88" s="602">
        <f t="shared" ca="1" si="48"/>
        <v>35448.772928771345</v>
      </c>
      <c r="CK88" s="602">
        <f t="shared" ca="1" si="49"/>
        <v>36326.962352232811</v>
      </c>
      <c r="CL88" s="602">
        <f t="shared" ca="1" si="50"/>
        <v>36326.962352232811</v>
      </c>
      <c r="CM88" s="602">
        <f t="shared" ca="1" si="51"/>
        <v>37216.130731732024</v>
      </c>
      <c r="CN88" s="602">
        <f t="shared" ca="1" si="52"/>
        <v>37216.130731732024</v>
      </c>
      <c r="CO88" s="602">
        <f t="shared" ca="1" si="53"/>
        <v>38116.112405922795</v>
      </c>
      <c r="CP88" s="602">
        <f t="shared" ca="1" si="54"/>
        <v>41820.706884913423</v>
      </c>
      <c r="CQ88" s="602">
        <f t="shared" ca="1" si="55"/>
        <v>43411.82153165857</v>
      </c>
      <c r="CR88" s="602">
        <f t="shared" ca="1" si="56"/>
        <v>43411.82153165857</v>
      </c>
      <c r="CS88" s="602">
        <f t="shared" ca="1" si="57"/>
        <v>45029.629321440458</v>
      </c>
      <c r="CT88" s="602">
        <f t="shared" ca="1" si="58"/>
        <v>45029.629321440458</v>
      </c>
      <c r="CU88" s="602">
        <f t="shared" ca="1" si="59"/>
        <v>46673.241537911395</v>
      </c>
      <c r="CV88" s="602">
        <f t="shared" ca="1" si="60"/>
        <v>46673.241537911395</v>
      </c>
      <c r="CW88" s="602">
        <f t="shared" ca="1" si="61"/>
        <v>48341.757129331025</v>
      </c>
      <c r="CX88" s="602">
        <f t="shared" ca="1" si="62"/>
        <v>48341.757129331025</v>
      </c>
      <c r="CY88" s="602">
        <f t="shared" ca="1" si="63"/>
        <v>50034.266948932476</v>
      </c>
      <c r="CZ88" s="602">
        <f t="shared" ca="1" si="64"/>
        <v>44703.97476535022</v>
      </c>
      <c r="DA88" s="602">
        <f t="shared" ca="1" si="65"/>
        <v>46342.497848049643</v>
      </c>
      <c r="DB88" s="602">
        <f t="shared" ca="1" si="66"/>
        <v>46342.497848049643</v>
      </c>
      <c r="DC88" s="602">
        <f t="shared" ca="1" si="67"/>
        <v>48006.105296803609</v>
      </c>
      <c r="DD88" s="602">
        <f t="shared" ca="1" si="68"/>
        <v>48006.105296803609</v>
      </c>
      <c r="DE88" s="602">
        <f t="shared" ca="1" si="69"/>
        <v>49693.889253268258</v>
      </c>
      <c r="DF88" s="602">
        <f t="shared" ca="1" si="70"/>
        <v>49693.889253268258</v>
      </c>
      <c r="DG88" s="602">
        <f t="shared" ca="1" si="71"/>
        <v>51404.937022019112</v>
      </c>
      <c r="DH88" s="602">
        <f t="shared" ca="1" si="72"/>
        <v>51404.937022019112</v>
      </c>
      <c r="DI88" s="602">
        <f t="shared" ca="1" si="73"/>
        <v>53138.334953305806</v>
      </c>
      <c r="DJ88" s="602">
        <f t="shared" ca="1" si="74"/>
        <v>36918.531516652984</v>
      </c>
      <c r="DK88" s="602">
        <f t="shared" ca="1" si="75"/>
        <v>37814.927454885583</v>
      </c>
      <c r="DL88" s="602">
        <f t="shared" ca="1" si="76"/>
        <v>37814.927454885583</v>
      </c>
      <c r="DM88" s="602">
        <f t="shared" ca="1" si="77"/>
        <v>38722.023692322662</v>
      </c>
      <c r="DN88" s="602">
        <f t="shared" ca="1" si="78"/>
        <v>38722.023692322662</v>
      </c>
      <c r="DO88" s="602">
        <f t="shared" ca="1" si="79"/>
        <v>39639.647171455297</v>
      </c>
      <c r="DP88" s="602">
        <f t="shared" ca="1" si="80"/>
        <v>39639.647171455297</v>
      </c>
      <c r="DQ88" s="602">
        <f t="shared" ca="1" si="81"/>
        <v>40567.620879791648</v>
      </c>
      <c r="DR88" s="602">
        <f t="shared" ca="1" si="82"/>
        <v>40567.620879791648</v>
      </c>
      <c r="DS88" s="602">
        <f t="shared" ca="1" si="83"/>
        <v>41505.764212283284</v>
      </c>
      <c r="DT88" s="602">
        <f t="shared" ca="1" si="84"/>
        <v>47504.443092169378</v>
      </c>
      <c r="DU88" s="602">
        <f t="shared" ca="1" si="85"/>
        <v>49185.069786291635</v>
      </c>
      <c r="DV88" s="602">
        <f t="shared" ca="1" si="86"/>
        <v>49185.069786291635</v>
      </c>
      <c r="DW88" s="602">
        <f t="shared" ca="1" si="87"/>
        <v>50889.234373908213</v>
      </c>
      <c r="DX88" s="602">
        <f t="shared" ca="1" si="88"/>
        <v>50889.234373908213</v>
      </c>
      <c r="DY88" s="602">
        <f t="shared" ca="1" si="89"/>
        <v>52616.023097239588</v>
      </c>
      <c r="DZ88" s="602">
        <f t="shared" ca="1" si="90"/>
        <v>52616.023097239588</v>
      </c>
      <c r="EA88" s="602">
        <f t="shared" ca="1" si="91"/>
        <v>54364.523825868084</v>
      </c>
      <c r="EB88" s="602">
        <f t="shared" ca="1" si="92"/>
        <v>54364.523825868084</v>
      </c>
      <c r="EC88" s="602">
        <f t="shared" ca="1" si="93"/>
        <v>56133.829536555211</v>
      </c>
      <c r="ED88" s="602">
        <f t="shared" ca="1" si="94"/>
        <v>50546.562285820124</v>
      </c>
      <c r="EE88" s="602">
        <f t="shared" ca="1" si="95"/>
        <v>52268.899256216449</v>
      </c>
      <c r="EF88" s="602">
        <f t="shared" ca="1" si="96"/>
        <v>52268.899256216449</v>
      </c>
      <c r="EG88" s="602">
        <f t="shared" ca="1" si="97"/>
        <v>54013.130357142247</v>
      </c>
      <c r="EH88" s="602">
        <f t="shared" ca="1" si="98"/>
        <v>54013.130357142247</v>
      </c>
      <c r="EI88" s="602">
        <f t="shared" ca="1" si="99"/>
        <v>55778.34727772788</v>
      </c>
      <c r="EJ88" s="602">
        <f t="shared" ca="1" si="100"/>
        <v>55778.34727772788</v>
      </c>
      <c r="EK88" s="602">
        <f t="shared" ca="1" si="101"/>
        <v>57563.649413299725</v>
      </c>
      <c r="EL88" s="602">
        <f t="shared" ca="1" si="102"/>
        <v>57563.649413299725</v>
      </c>
      <c r="EM88" s="602">
        <f t="shared" ca="1" si="103"/>
        <v>59368.146874517734</v>
      </c>
    </row>
    <row r="89" spans="3:143" s="32" customFormat="1" x14ac:dyDescent="0.2">
      <c r="G89" s="3"/>
      <c r="H89" s="3"/>
      <c r="I89" s="15" t="str">
        <f t="shared" si="170"/>
        <v>Kiváló 2, L1 ügyletminősítés esetén</v>
      </c>
      <c r="J89" s="15"/>
      <c r="K89" s="15"/>
      <c r="L89" s="15"/>
      <c r="M89" s="371" t="s">
        <v>30</v>
      </c>
      <c r="N89" s="1029">
        <f>N88</f>
        <v>5.000000000000001E-2</v>
      </c>
      <c r="O89" s="1071">
        <f t="shared" si="167"/>
        <v>5.1900000000000009E-2</v>
      </c>
      <c r="P89" s="1035">
        <f t="shared" ca="1" si="168"/>
        <v>5.0130660997135479E-2</v>
      </c>
      <c r="Q89" s="1036" t="s">
        <v>1030</v>
      </c>
      <c r="R89" s="1048">
        <f t="shared" ca="1" si="169"/>
        <v>5.6766103080489572E-2</v>
      </c>
      <c r="S89" s="262"/>
      <c r="T89" s="262"/>
      <c r="U89" s="262"/>
      <c r="V89" s="262"/>
      <c r="W89" s="597">
        <f t="shared" si="40"/>
        <v>46</v>
      </c>
      <c r="X89" s="602">
        <f t="shared" ca="1" si="104"/>
        <v>28319.999389992863</v>
      </c>
      <c r="Y89" s="602">
        <f t="shared" ca="1" si="104"/>
        <v>29096.929827342388</v>
      </c>
      <c r="Z89" s="602">
        <f t="shared" ca="1" si="104"/>
        <v>29096.929827342388</v>
      </c>
      <c r="AA89" s="602">
        <f t="shared" ca="1" si="104"/>
        <v>29886.032144715729</v>
      </c>
      <c r="AB89" s="602">
        <f t="shared" ca="1" si="105"/>
        <v>29886.032144715729</v>
      </c>
      <c r="AC89" s="602">
        <f t="shared" ca="1" si="105"/>
        <v>30687.194570042724</v>
      </c>
      <c r="AD89" s="602">
        <f t="shared" ca="1" si="105"/>
        <v>30687.194570042724</v>
      </c>
      <c r="AE89" s="602">
        <f t="shared" ca="1" si="105"/>
        <v>31500.297891766557</v>
      </c>
      <c r="AF89" s="602">
        <f t="shared" ca="1" si="106"/>
        <v>31500.297891766557</v>
      </c>
      <c r="AG89" s="602">
        <f t="shared" ca="1" si="107"/>
        <v>32325.215752307126</v>
      </c>
      <c r="AH89" s="602">
        <f t="shared" ca="1" si="108"/>
        <v>32881.659121055389</v>
      </c>
      <c r="AI89" s="602">
        <f t="shared" ca="1" si="109"/>
        <v>34295.209150044277</v>
      </c>
      <c r="AJ89" s="602">
        <f t="shared" ca="1" si="110"/>
        <v>34295.209150044277</v>
      </c>
      <c r="AK89" s="602">
        <f t="shared" ca="1" si="111"/>
        <v>35740.272825017972</v>
      </c>
      <c r="AL89" s="602">
        <f t="shared" ca="1" si="112"/>
        <v>35740.272825017972</v>
      </c>
      <c r="AM89" s="602">
        <f t="shared" ca="1" si="113"/>
        <v>37216.130731732024</v>
      </c>
      <c r="AN89" s="602">
        <f t="shared" ca="1" si="114"/>
        <v>37216.130731732024</v>
      </c>
      <c r="AO89" s="602">
        <f t="shared" ca="1" si="115"/>
        <v>38722.023692322662</v>
      </c>
      <c r="AP89" s="602">
        <f t="shared" ca="1" si="116"/>
        <v>38722.023692322662</v>
      </c>
      <c r="AQ89" s="602">
        <f t="shared" ca="1" si="117"/>
        <v>40257.15736338999</v>
      </c>
      <c r="AR89" s="602">
        <f t="shared" ca="1" si="118"/>
        <v>35448.772928771345</v>
      </c>
      <c r="AS89" s="602">
        <f t="shared" ca="1" si="119"/>
        <v>36918.531516652984</v>
      </c>
      <c r="AT89" s="602">
        <f t="shared" ca="1" si="120"/>
        <v>36918.531516652984</v>
      </c>
      <c r="AU89" s="602">
        <f t="shared" ca="1" si="121"/>
        <v>38418.479955411574</v>
      </c>
      <c r="AV89" s="602">
        <f t="shared" ca="1" si="122"/>
        <v>38418.479955411574</v>
      </c>
      <c r="AW89" s="602">
        <f t="shared" ca="1" si="123"/>
        <v>39947.830563756834</v>
      </c>
      <c r="AX89" s="602">
        <f t="shared" ca="1" si="124"/>
        <v>39947.830563756834</v>
      </c>
      <c r="AY89" s="602">
        <f t="shared" ca="1" si="125"/>
        <v>41505.764212283277</v>
      </c>
      <c r="AZ89" s="602">
        <f t="shared" ca="1" si="126"/>
        <v>41505.764212283277</v>
      </c>
      <c r="BA89" s="602">
        <f t="shared" ca="1" si="127"/>
        <v>43091.434978125537</v>
      </c>
      <c r="BB89" s="602">
        <f t="shared" ca="1" si="128"/>
        <v>31227.944341051854</v>
      </c>
      <c r="BC89" s="602">
        <f t="shared" ca="1" si="129"/>
        <v>32048.938490341483</v>
      </c>
      <c r="BD89" s="602">
        <f t="shared" ca="1" si="130"/>
        <v>32048.938490341483</v>
      </c>
      <c r="BE89" s="602">
        <f t="shared" ca="1" si="131"/>
        <v>32881.659121055403</v>
      </c>
      <c r="BF89" s="602">
        <f t="shared" ca="1" si="132"/>
        <v>32881.659121055403</v>
      </c>
      <c r="BG89" s="602">
        <f t="shared" ca="1" si="133"/>
        <v>33725.968653348842</v>
      </c>
      <c r="BH89" s="602">
        <f t="shared" ca="1" si="134"/>
        <v>33725.968653348842</v>
      </c>
      <c r="BI89" s="602">
        <f t="shared" ca="1" si="135"/>
        <v>34581.723205375456</v>
      </c>
      <c r="BJ89" s="602">
        <f t="shared" ca="1" si="136"/>
        <v>34581.723205375456</v>
      </c>
      <c r="BK89" s="602">
        <f t="shared" ca="1" si="137"/>
        <v>35448.772928771345</v>
      </c>
      <c r="BL89" s="602">
        <f t="shared" ca="1" si="138"/>
        <v>37965.371706914841</v>
      </c>
      <c r="BM89" s="602">
        <f t="shared" ca="1" si="139"/>
        <v>39485.986332175897</v>
      </c>
      <c r="BN89" s="602">
        <f t="shared" ca="1" si="140"/>
        <v>39485.986332175897</v>
      </c>
      <c r="BO89" s="602">
        <f t="shared" ca="1" si="141"/>
        <v>41035.432761276803</v>
      </c>
      <c r="BP89" s="602">
        <f t="shared" ca="1" si="142"/>
        <v>41035.432761276803</v>
      </c>
      <c r="BQ89" s="602">
        <f t="shared" ca="1" si="143"/>
        <v>42612.87262182722</v>
      </c>
      <c r="BR89" s="602">
        <f t="shared" ca="1" si="144"/>
        <v>42612.87262182722</v>
      </c>
      <c r="BS89" s="602">
        <f t="shared" ca="1" si="145"/>
        <v>44217.443988476909</v>
      </c>
      <c r="BT89" s="602">
        <f t="shared" ca="1" si="146"/>
        <v>44217.443988476909</v>
      </c>
      <c r="BU89" s="602">
        <f t="shared" ca="1" si="147"/>
        <v>45848.26595350603</v>
      </c>
      <c r="BV89" s="602">
        <f t="shared" ca="1" si="148"/>
        <v>40723.276804626068</v>
      </c>
      <c r="BW89" s="602">
        <f t="shared" ca="1" si="149"/>
        <v>42295.186245571516</v>
      </c>
      <c r="BX89" s="602">
        <f t="shared" ca="1" si="150"/>
        <v>42295.186245571516</v>
      </c>
      <c r="BY89" s="602">
        <f t="shared" ca="1" si="151"/>
        <v>43894.401241264459</v>
      </c>
      <c r="BZ89" s="602">
        <f t="shared" ca="1" si="152"/>
        <v>43894.401241264459</v>
      </c>
      <c r="CA89" s="602">
        <f t="shared" ca="1" si="153"/>
        <v>45520.044319311586</v>
      </c>
      <c r="CB89" s="602">
        <f t="shared" ca="1" si="154"/>
        <v>45520.044319311586</v>
      </c>
      <c r="CC89" s="602">
        <f t="shared" ca="1" si="155"/>
        <v>47171.222607457443</v>
      </c>
      <c r="CD89" s="602">
        <f t="shared" ca="1" si="156"/>
        <v>47171.222607457443</v>
      </c>
      <c r="CE89" s="602">
        <f t="shared" ca="1" si="157"/>
        <v>48847.032188247038</v>
      </c>
      <c r="CF89" s="602">
        <f t="shared" ca="1" si="44"/>
        <v>33725.968653348842</v>
      </c>
      <c r="CG89" s="602">
        <f t="shared" ca="1" si="45"/>
        <v>34581.723205375456</v>
      </c>
      <c r="CH89" s="602">
        <f t="shared" ca="1" si="46"/>
        <v>34581.723205375456</v>
      </c>
      <c r="CI89" s="602">
        <f t="shared" ca="1" si="47"/>
        <v>35448.772928771345</v>
      </c>
      <c r="CJ89" s="602">
        <f t="shared" ca="1" si="48"/>
        <v>35448.772928771345</v>
      </c>
      <c r="CK89" s="602">
        <f t="shared" ca="1" si="49"/>
        <v>36326.962352232811</v>
      </c>
      <c r="CL89" s="602">
        <f t="shared" ca="1" si="50"/>
        <v>36326.962352232811</v>
      </c>
      <c r="CM89" s="602">
        <f t="shared" ca="1" si="51"/>
        <v>37216.130731732024</v>
      </c>
      <c r="CN89" s="602">
        <f t="shared" ca="1" si="52"/>
        <v>37216.130731732024</v>
      </c>
      <c r="CO89" s="602">
        <f t="shared" ca="1" si="53"/>
        <v>38116.112405922795</v>
      </c>
      <c r="CP89" s="602">
        <f t="shared" ca="1" si="54"/>
        <v>41820.706884913423</v>
      </c>
      <c r="CQ89" s="602">
        <f t="shared" ca="1" si="55"/>
        <v>43411.82153165857</v>
      </c>
      <c r="CR89" s="602">
        <f t="shared" ca="1" si="56"/>
        <v>43411.82153165857</v>
      </c>
      <c r="CS89" s="602">
        <f t="shared" ca="1" si="57"/>
        <v>45029.629321440458</v>
      </c>
      <c r="CT89" s="602">
        <f t="shared" ca="1" si="58"/>
        <v>45029.629321440458</v>
      </c>
      <c r="CU89" s="602">
        <f t="shared" ca="1" si="59"/>
        <v>46673.241537911395</v>
      </c>
      <c r="CV89" s="602">
        <f t="shared" ca="1" si="60"/>
        <v>46673.241537911395</v>
      </c>
      <c r="CW89" s="602">
        <f t="shared" ca="1" si="61"/>
        <v>48341.757129331025</v>
      </c>
      <c r="CX89" s="602">
        <f t="shared" ca="1" si="62"/>
        <v>48341.757129331025</v>
      </c>
      <c r="CY89" s="602">
        <f t="shared" ca="1" si="63"/>
        <v>50034.266948932476</v>
      </c>
      <c r="CZ89" s="602">
        <f t="shared" ca="1" si="64"/>
        <v>44703.97476535022</v>
      </c>
      <c r="DA89" s="602">
        <f t="shared" ca="1" si="65"/>
        <v>46342.497848049643</v>
      </c>
      <c r="DB89" s="602">
        <f t="shared" ca="1" si="66"/>
        <v>46342.497848049643</v>
      </c>
      <c r="DC89" s="602">
        <f t="shared" ca="1" si="67"/>
        <v>48006.105296803609</v>
      </c>
      <c r="DD89" s="602">
        <f t="shared" ca="1" si="68"/>
        <v>48006.105296803609</v>
      </c>
      <c r="DE89" s="602">
        <f t="shared" ca="1" si="69"/>
        <v>49693.889253268258</v>
      </c>
      <c r="DF89" s="602">
        <f t="shared" ca="1" si="70"/>
        <v>49693.889253268258</v>
      </c>
      <c r="DG89" s="602">
        <f t="shared" ca="1" si="71"/>
        <v>51404.937022019112</v>
      </c>
      <c r="DH89" s="602">
        <f t="shared" ca="1" si="72"/>
        <v>51404.937022019112</v>
      </c>
      <c r="DI89" s="602">
        <f t="shared" ca="1" si="73"/>
        <v>53138.334953305806</v>
      </c>
      <c r="DJ89" s="602">
        <f t="shared" ca="1" si="74"/>
        <v>36918.531516652984</v>
      </c>
      <c r="DK89" s="602">
        <f t="shared" ca="1" si="75"/>
        <v>37814.927454885583</v>
      </c>
      <c r="DL89" s="602">
        <f t="shared" ca="1" si="76"/>
        <v>37814.927454885583</v>
      </c>
      <c r="DM89" s="602">
        <f t="shared" ca="1" si="77"/>
        <v>38722.023692322662</v>
      </c>
      <c r="DN89" s="602">
        <f t="shared" ca="1" si="78"/>
        <v>38722.023692322662</v>
      </c>
      <c r="DO89" s="602">
        <f t="shared" ca="1" si="79"/>
        <v>39639.647171455297</v>
      </c>
      <c r="DP89" s="602">
        <f t="shared" ca="1" si="80"/>
        <v>39639.647171455297</v>
      </c>
      <c r="DQ89" s="602">
        <f t="shared" ca="1" si="81"/>
        <v>40567.620879791648</v>
      </c>
      <c r="DR89" s="602">
        <f t="shared" ca="1" si="82"/>
        <v>40567.620879791648</v>
      </c>
      <c r="DS89" s="602">
        <f t="shared" ca="1" si="83"/>
        <v>41505.764212283284</v>
      </c>
      <c r="DT89" s="602">
        <f t="shared" ca="1" si="84"/>
        <v>47504.443092169378</v>
      </c>
      <c r="DU89" s="602">
        <f t="shared" ca="1" si="85"/>
        <v>49185.069786291635</v>
      </c>
      <c r="DV89" s="602">
        <f t="shared" ca="1" si="86"/>
        <v>49185.069786291635</v>
      </c>
      <c r="DW89" s="602">
        <f t="shared" ca="1" si="87"/>
        <v>50889.234373908213</v>
      </c>
      <c r="DX89" s="602">
        <f t="shared" ca="1" si="88"/>
        <v>50889.234373908213</v>
      </c>
      <c r="DY89" s="602">
        <f t="shared" ca="1" si="89"/>
        <v>52616.023097239588</v>
      </c>
      <c r="DZ89" s="602">
        <f t="shared" ca="1" si="90"/>
        <v>52616.023097239588</v>
      </c>
      <c r="EA89" s="602">
        <f t="shared" ca="1" si="91"/>
        <v>54364.523825868084</v>
      </c>
      <c r="EB89" s="602">
        <f t="shared" ca="1" si="92"/>
        <v>54364.523825868084</v>
      </c>
      <c r="EC89" s="602">
        <f t="shared" ca="1" si="93"/>
        <v>56133.829536555211</v>
      </c>
      <c r="ED89" s="602">
        <f t="shared" ca="1" si="94"/>
        <v>50546.562285820124</v>
      </c>
      <c r="EE89" s="602">
        <f t="shared" ca="1" si="95"/>
        <v>52268.899256216449</v>
      </c>
      <c r="EF89" s="602">
        <f t="shared" ca="1" si="96"/>
        <v>52268.899256216449</v>
      </c>
      <c r="EG89" s="602">
        <f t="shared" ca="1" si="97"/>
        <v>54013.130357142247</v>
      </c>
      <c r="EH89" s="602">
        <f t="shared" ca="1" si="98"/>
        <v>54013.130357142247</v>
      </c>
      <c r="EI89" s="602">
        <f t="shared" ca="1" si="99"/>
        <v>55778.34727772788</v>
      </c>
      <c r="EJ89" s="602">
        <f t="shared" ca="1" si="100"/>
        <v>55778.34727772788</v>
      </c>
      <c r="EK89" s="602">
        <f t="shared" ca="1" si="101"/>
        <v>57563.649413299725</v>
      </c>
      <c r="EL89" s="602">
        <f t="shared" ca="1" si="102"/>
        <v>57563.649413299725</v>
      </c>
      <c r="EM89" s="602">
        <f t="shared" ca="1" si="103"/>
        <v>59368.146874517734</v>
      </c>
    </row>
    <row r="90" spans="3:143" s="32" customFormat="1" x14ac:dyDescent="0.2">
      <c r="G90" s="3"/>
      <c r="H90" s="3"/>
      <c r="I90" s="15" t="str">
        <f t="shared" si="170"/>
        <v>Kiváló 2, L2 ügyletminősítés esetén</v>
      </c>
      <c r="J90" s="15"/>
      <c r="K90" s="15"/>
      <c r="L90" s="15"/>
      <c r="M90" s="371" t="s">
        <v>30</v>
      </c>
      <c r="N90" s="1029">
        <f>N89+0.003</f>
        <v>5.3000000000000012E-2</v>
      </c>
      <c r="O90" s="1071">
        <f t="shared" si="167"/>
        <v>5.4900000000000011E-2</v>
      </c>
      <c r="P90" s="1035">
        <f t="shared" ca="1" si="168"/>
        <v>5.3321781644457555E-2</v>
      </c>
      <c r="Q90" s="1036" t="s">
        <v>1030</v>
      </c>
      <c r="R90" s="1048">
        <f t="shared" ca="1" si="169"/>
        <v>6.0004341399815919E-2</v>
      </c>
      <c r="S90" s="262"/>
      <c r="T90" s="262"/>
      <c r="U90" s="262"/>
      <c r="V90" s="262"/>
      <c r="W90" s="597">
        <f t="shared" si="40"/>
        <v>47</v>
      </c>
      <c r="X90" s="602">
        <f t="shared" ca="1" si="104"/>
        <v>28319.999389992863</v>
      </c>
      <c r="Y90" s="602">
        <f t="shared" ca="1" si="104"/>
        <v>29096.929827342388</v>
      </c>
      <c r="Z90" s="602">
        <f t="shared" ca="1" si="104"/>
        <v>29096.929827342388</v>
      </c>
      <c r="AA90" s="602">
        <f t="shared" ca="1" si="104"/>
        <v>29886.032144715729</v>
      </c>
      <c r="AB90" s="602">
        <f t="shared" ca="1" si="105"/>
        <v>29886.032144715729</v>
      </c>
      <c r="AC90" s="602">
        <f t="shared" ca="1" si="105"/>
        <v>30687.194570042724</v>
      </c>
      <c r="AD90" s="602">
        <f t="shared" ca="1" si="105"/>
        <v>30687.194570042724</v>
      </c>
      <c r="AE90" s="602">
        <f t="shared" ca="1" si="105"/>
        <v>31500.297891766557</v>
      </c>
      <c r="AF90" s="602">
        <f t="shared" ca="1" si="106"/>
        <v>31500.297891766557</v>
      </c>
      <c r="AG90" s="602">
        <f t="shared" ca="1" si="107"/>
        <v>32325.215752307126</v>
      </c>
      <c r="AH90" s="602">
        <f t="shared" ca="1" si="108"/>
        <v>32881.659121055389</v>
      </c>
      <c r="AI90" s="602">
        <f t="shared" ca="1" si="109"/>
        <v>34295.209150044277</v>
      </c>
      <c r="AJ90" s="602">
        <f t="shared" ca="1" si="110"/>
        <v>34295.209150044277</v>
      </c>
      <c r="AK90" s="602">
        <f t="shared" ca="1" si="111"/>
        <v>35740.272825017972</v>
      </c>
      <c r="AL90" s="602">
        <f t="shared" ca="1" si="112"/>
        <v>35740.272825017972</v>
      </c>
      <c r="AM90" s="602">
        <f t="shared" ca="1" si="113"/>
        <v>37216.130731732024</v>
      </c>
      <c r="AN90" s="602">
        <f t="shared" ca="1" si="114"/>
        <v>37216.130731732024</v>
      </c>
      <c r="AO90" s="602">
        <f t="shared" ca="1" si="115"/>
        <v>38722.023692322662</v>
      </c>
      <c r="AP90" s="602">
        <f t="shared" ca="1" si="116"/>
        <v>38722.023692322662</v>
      </c>
      <c r="AQ90" s="602">
        <f t="shared" ca="1" si="117"/>
        <v>40257.15736338999</v>
      </c>
      <c r="AR90" s="602">
        <f t="shared" ca="1" si="118"/>
        <v>35448.772928771345</v>
      </c>
      <c r="AS90" s="602">
        <f t="shared" ca="1" si="119"/>
        <v>36918.531516652984</v>
      </c>
      <c r="AT90" s="602">
        <f t="shared" ca="1" si="120"/>
        <v>36918.531516652984</v>
      </c>
      <c r="AU90" s="602">
        <f t="shared" ca="1" si="121"/>
        <v>38418.479955411574</v>
      </c>
      <c r="AV90" s="602">
        <f t="shared" ca="1" si="122"/>
        <v>38418.479955411574</v>
      </c>
      <c r="AW90" s="602">
        <f t="shared" ca="1" si="123"/>
        <v>39947.830563756834</v>
      </c>
      <c r="AX90" s="602">
        <f t="shared" ca="1" si="124"/>
        <v>39947.830563756834</v>
      </c>
      <c r="AY90" s="602">
        <f t="shared" ca="1" si="125"/>
        <v>41505.764212283277</v>
      </c>
      <c r="AZ90" s="602">
        <f t="shared" ca="1" si="126"/>
        <v>41505.764212283277</v>
      </c>
      <c r="BA90" s="602">
        <f t="shared" ca="1" si="127"/>
        <v>43091.434978125537</v>
      </c>
      <c r="BB90" s="602">
        <f t="shared" ca="1" si="128"/>
        <v>31227.944341051854</v>
      </c>
      <c r="BC90" s="602">
        <f t="shared" ca="1" si="129"/>
        <v>32048.938490341483</v>
      </c>
      <c r="BD90" s="602">
        <f t="shared" ca="1" si="130"/>
        <v>32048.938490341483</v>
      </c>
      <c r="BE90" s="602">
        <f t="shared" ca="1" si="131"/>
        <v>32881.659121055403</v>
      </c>
      <c r="BF90" s="602">
        <f t="shared" ca="1" si="132"/>
        <v>32881.659121055403</v>
      </c>
      <c r="BG90" s="602">
        <f t="shared" ca="1" si="133"/>
        <v>33725.968653348842</v>
      </c>
      <c r="BH90" s="602">
        <f t="shared" ca="1" si="134"/>
        <v>33725.968653348842</v>
      </c>
      <c r="BI90" s="602">
        <f t="shared" ca="1" si="135"/>
        <v>34581.723205375456</v>
      </c>
      <c r="BJ90" s="602">
        <f t="shared" ca="1" si="136"/>
        <v>34581.723205375456</v>
      </c>
      <c r="BK90" s="602">
        <f t="shared" ca="1" si="137"/>
        <v>35448.772928771345</v>
      </c>
      <c r="BL90" s="602">
        <f t="shared" ca="1" si="138"/>
        <v>37965.371706914841</v>
      </c>
      <c r="BM90" s="602">
        <f t="shared" ca="1" si="139"/>
        <v>39485.986332175897</v>
      </c>
      <c r="BN90" s="602">
        <f t="shared" ca="1" si="140"/>
        <v>39485.986332175897</v>
      </c>
      <c r="BO90" s="602">
        <f t="shared" ca="1" si="141"/>
        <v>41035.432761276803</v>
      </c>
      <c r="BP90" s="602">
        <f t="shared" ca="1" si="142"/>
        <v>41035.432761276803</v>
      </c>
      <c r="BQ90" s="602">
        <f t="shared" ca="1" si="143"/>
        <v>42612.87262182722</v>
      </c>
      <c r="BR90" s="602">
        <f t="shared" ca="1" si="144"/>
        <v>42612.87262182722</v>
      </c>
      <c r="BS90" s="602">
        <f t="shared" ca="1" si="145"/>
        <v>44217.443988476909</v>
      </c>
      <c r="BT90" s="602">
        <f t="shared" ca="1" si="146"/>
        <v>44217.443988476909</v>
      </c>
      <c r="BU90" s="602">
        <f t="shared" ca="1" si="147"/>
        <v>45848.26595350603</v>
      </c>
      <c r="BV90" s="602">
        <f t="shared" ca="1" si="148"/>
        <v>40723.276804626068</v>
      </c>
      <c r="BW90" s="602">
        <f t="shared" ca="1" si="149"/>
        <v>42295.186245571516</v>
      </c>
      <c r="BX90" s="602">
        <f t="shared" ca="1" si="150"/>
        <v>42295.186245571516</v>
      </c>
      <c r="BY90" s="602">
        <f t="shared" ca="1" si="151"/>
        <v>43894.401241264459</v>
      </c>
      <c r="BZ90" s="602">
        <f t="shared" ca="1" si="152"/>
        <v>43894.401241264459</v>
      </c>
      <c r="CA90" s="602">
        <f t="shared" ca="1" si="153"/>
        <v>45520.044319311586</v>
      </c>
      <c r="CB90" s="602">
        <f t="shared" ca="1" si="154"/>
        <v>45520.044319311586</v>
      </c>
      <c r="CC90" s="602">
        <f t="shared" ca="1" si="155"/>
        <v>47171.222607457443</v>
      </c>
      <c r="CD90" s="602">
        <f t="shared" ca="1" si="156"/>
        <v>47171.222607457443</v>
      </c>
      <c r="CE90" s="602">
        <f t="shared" ca="1" si="157"/>
        <v>48847.032188247038</v>
      </c>
      <c r="CF90" s="602">
        <f t="shared" ca="1" si="44"/>
        <v>33725.968653348842</v>
      </c>
      <c r="CG90" s="602">
        <f t="shared" ca="1" si="45"/>
        <v>34581.723205375456</v>
      </c>
      <c r="CH90" s="602">
        <f t="shared" ca="1" si="46"/>
        <v>34581.723205375456</v>
      </c>
      <c r="CI90" s="602">
        <f t="shared" ca="1" si="47"/>
        <v>35448.772928771345</v>
      </c>
      <c r="CJ90" s="602">
        <f t="shared" ca="1" si="48"/>
        <v>35448.772928771345</v>
      </c>
      <c r="CK90" s="602">
        <f t="shared" ca="1" si="49"/>
        <v>36326.962352232811</v>
      </c>
      <c r="CL90" s="602">
        <f t="shared" ca="1" si="50"/>
        <v>36326.962352232811</v>
      </c>
      <c r="CM90" s="602">
        <f t="shared" ca="1" si="51"/>
        <v>37216.130731732024</v>
      </c>
      <c r="CN90" s="602">
        <f t="shared" ca="1" si="52"/>
        <v>37216.130731732024</v>
      </c>
      <c r="CO90" s="602">
        <f t="shared" ca="1" si="53"/>
        <v>38116.112405922795</v>
      </c>
      <c r="CP90" s="602">
        <f t="shared" ca="1" si="54"/>
        <v>41820.706884913423</v>
      </c>
      <c r="CQ90" s="602">
        <f t="shared" ca="1" si="55"/>
        <v>43411.82153165857</v>
      </c>
      <c r="CR90" s="602">
        <f t="shared" ca="1" si="56"/>
        <v>43411.82153165857</v>
      </c>
      <c r="CS90" s="602">
        <f t="shared" ca="1" si="57"/>
        <v>45029.629321440458</v>
      </c>
      <c r="CT90" s="602">
        <f t="shared" ca="1" si="58"/>
        <v>45029.629321440458</v>
      </c>
      <c r="CU90" s="602">
        <f t="shared" ca="1" si="59"/>
        <v>46673.241537911395</v>
      </c>
      <c r="CV90" s="602">
        <f t="shared" ca="1" si="60"/>
        <v>46673.241537911395</v>
      </c>
      <c r="CW90" s="602">
        <f t="shared" ca="1" si="61"/>
        <v>48341.757129331025</v>
      </c>
      <c r="CX90" s="602">
        <f t="shared" ca="1" si="62"/>
        <v>48341.757129331025</v>
      </c>
      <c r="CY90" s="602">
        <f t="shared" ca="1" si="63"/>
        <v>50034.266948932476</v>
      </c>
      <c r="CZ90" s="602">
        <f t="shared" ca="1" si="64"/>
        <v>44703.97476535022</v>
      </c>
      <c r="DA90" s="602">
        <f t="shared" ca="1" si="65"/>
        <v>46342.497848049643</v>
      </c>
      <c r="DB90" s="602">
        <f t="shared" ca="1" si="66"/>
        <v>46342.497848049643</v>
      </c>
      <c r="DC90" s="602">
        <f t="shared" ca="1" si="67"/>
        <v>48006.105296803609</v>
      </c>
      <c r="DD90" s="602">
        <f t="shared" ca="1" si="68"/>
        <v>48006.105296803609</v>
      </c>
      <c r="DE90" s="602">
        <f t="shared" ca="1" si="69"/>
        <v>49693.889253268258</v>
      </c>
      <c r="DF90" s="602">
        <f t="shared" ca="1" si="70"/>
        <v>49693.889253268258</v>
      </c>
      <c r="DG90" s="602">
        <f t="shared" ca="1" si="71"/>
        <v>51404.937022019112</v>
      </c>
      <c r="DH90" s="602">
        <f t="shared" ca="1" si="72"/>
        <v>51404.937022019112</v>
      </c>
      <c r="DI90" s="602">
        <f t="shared" ca="1" si="73"/>
        <v>53138.334953305806</v>
      </c>
      <c r="DJ90" s="602">
        <f t="shared" ca="1" si="74"/>
        <v>36918.531516652984</v>
      </c>
      <c r="DK90" s="602">
        <f t="shared" ca="1" si="75"/>
        <v>37814.927454885583</v>
      </c>
      <c r="DL90" s="602">
        <f t="shared" ca="1" si="76"/>
        <v>37814.927454885583</v>
      </c>
      <c r="DM90" s="602">
        <f t="shared" ca="1" si="77"/>
        <v>38722.023692322662</v>
      </c>
      <c r="DN90" s="602">
        <f t="shared" ca="1" si="78"/>
        <v>38722.023692322662</v>
      </c>
      <c r="DO90" s="602">
        <f t="shared" ca="1" si="79"/>
        <v>39639.647171455297</v>
      </c>
      <c r="DP90" s="602">
        <f t="shared" ca="1" si="80"/>
        <v>39639.647171455297</v>
      </c>
      <c r="DQ90" s="602">
        <f t="shared" ca="1" si="81"/>
        <v>40567.620879791648</v>
      </c>
      <c r="DR90" s="602">
        <f t="shared" ca="1" si="82"/>
        <v>40567.620879791648</v>
      </c>
      <c r="DS90" s="602">
        <f t="shared" ca="1" si="83"/>
        <v>41505.764212283284</v>
      </c>
      <c r="DT90" s="602">
        <f t="shared" ca="1" si="84"/>
        <v>47504.443092169378</v>
      </c>
      <c r="DU90" s="602">
        <f t="shared" ca="1" si="85"/>
        <v>49185.069786291635</v>
      </c>
      <c r="DV90" s="602">
        <f t="shared" ca="1" si="86"/>
        <v>49185.069786291635</v>
      </c>
      <c r="DW90" s="602">
        <f t="shared" ca="1" si="87"/>
        <v>50889.234373908213</v>
      </c>
      <c r="DX90" s="602">
        <f t="shared" ca="1" si="88"/>
        <v>50889.234373908213</v>
      </c>
      <c r="DY90" s="602">
        <f t="shared" ca="1" si="89"/>
        <v>52616.023097239588</v>
      </c>
      <c r="DZ90" s="602">
        <f t="shared" ca="1" si="90"/>
        <v>52616.023097239588</v>
      </c>
      <c r="EA90" s="602">
        <f t="shared" ca="1" si="91"/>
        <v>54364.523825868084</v>
      </c>
      <c r="EB90" s="602">
        <f t="shared" ca="1" si="92"/>
        <v>54364.523825868084</v>
      </c>
      <c r="EC90" s="602">
        <f t="shared" ca="1" si="93"/>
        <v>56133.829536555211</v>
      </c>
      <c r="ED90" s="602">
        <f t="shared" ca="1" si="94"/>
        <v>50546.562285820124</v>
      </c>
      <c r="EE90" s="602">
        <f t="shared" ca="1" si="95"/>
        <v>52268.899256216449</v>
      </c>
      <c r="EF90" s="602">
        <f t="shared" ca="1" si="96"/>
        <v>52268.899256216449</v>
      </c>
      <c r="EG90" s="602">
        <f t="shared" ca="1" si="97"/>
        <v>54013.130357142247</v>
      </c>
      <c r="EH90" s="602">
        <f t="shared" ca="1" si="98"/>
        <v>54013.130357142247</v>
      </c>
      <c r="EI90" s="602">
        <f t="shared" ca="1" si="99"/>
        <v>55778.34727772788</v>
      </c>
      <c r="EJ90" s="602">
        <f t="shared" ca="1" si="100"/>
        <v>55778.34727772788</v>
      </c>
      <c r="EK90" s="602">
        <f t="shared" ca="1" si="101"/>
        <v>57563.649413299725</v>
      </c>
      <c r="EL90" s="602">
        <f t="shared" ca="1" si="102"/>
        <v>57563.649413299725</v>
      </c>
      <c r="EM90" s="602">
        <f t="shared" ca="1" si="103"/>
        <v>59368.146874517734</v>
      </c>
    </row>
    <row r="91" spans="3:143" s="32" customFormat="1" x14ac:dyDescent="0.2">
      <c r="G91" s="28"/>
      <c r="H91" s="28"/>
      <c r="I91" s="15" t="str">
        <f t="shared" si="170"/>
        <v>Jó, L1 ügyletminősítés esetén</v>
      </c>
      <c r="J91" s="372"/>
      <c r="K91" s="372"/>
      <c r="L91" s="372"/>
      <c r="M91" s="371" t="s">
        <v>30</v>
      </c>
      <c r="N91" s="1029">
        <f>N90</f>
        <v>5.3000000000000012E-2</v>
      </c>
      <c r="O91" s="1071">
        <f t="shared" si="167"/>
        <v>5.4900000000000011E-2</v>
      </c>
      <c r="P91" s="1035">
        <f t="shared" ca="1" si="168"/>
        <v>5.3321781644457555E-2</v>
      </c>
      <c r="Q91" s="1036" t="s">
        <v>1030</v>
      </c>
      <c r="R91" s="1048">
        <f t="shared" ca="1" si="169"/>
        <v>6.0004341399815919E-2</v>
      </c>
      <c r="S91" s="262"/>
      <c r="T91" s="262"/>
      <c r="U91" s="262"/>
      <c r="V91" s="262"/>
      <c r="W91" s="597">
        <f t="shared" si="40"/>
        <v>48</v>
      </c>
      <c r="X91" s="602">
        <f t="shared" ca="1" si="104"/>
        <v>28319.999389992863</v>
      </c>
      <c r="Y91" s="602">
        <f t="shared" ca="1" si="104"/>
        <v>29096.929827342388</v>
      </c>
      <c r="Z91" s="602">
        <f t="shared" ca="1" si="104"/>
        <v>29096.929827342388</v>
      </c>
      <c r="AA91" s="602">
        <f t="shared" ca="1" si="104"/>
        <v>29886.032144715729</v>
      </c>
      <c r="AB91" s="602">
        <f t="shared" ca="1" si="105"/>
        <v>29886.032144715729</v>
      </c>
      <c r="AC91" s="602">
        <f t="shared" ca="1" si="105"/>
        <v>30687.194570042724</v>
      </c>
      <c r="AD91" s="602">
        <f t="shared" ca="1" si="105"/>
        <v>30687.194570042724</v>
      </c>
      <c r="AE91" s="602">
        <f t="shared" ca="1" si="105"/>
        <v>31500.297891766557</v>
      </c>
      <c r="AF91" s="602">
        <f t="shared" ca="1" si="106"/>
        <v>31500.297891766557</v>
      </c>
      <c r="AG91" s="602">
        <f t="shared" ca="1" si="107"/>
        <v>32325.215752307126</v>
      </c>
      <c r="AH91" s="602">
        <f t="shared" ca="1" si="108"/>
        <v>32881.659121055389</v>
      </c>
      <c r="AI91" s="602">
        <f t="shared" ca="1" si="109"/>
        <v>34295.209150044277</v>
      </c>
      <c r="AJ91" s="602">
        <f t="shared" ca="1" si="110"/>
        <v>34295.209150044277</v>
      </c>
      <c r="AK91" s="602">
        <f t="shared" ca="1" si="111"/>
        <v>35740.272825017972</v>
      </c>
      <c r="AL91" s="602">
        <f t="shared" ca="1" si="112"/>
        <v>35740.272825017972</v>
      </c>
      <c r="AM91" s="602">
        <f t="shared" ca="1" si="113"/>
        <v>37216.130731732024</v>
      </c>
      <c r="AN91" s="602">
        <f t="shared" ca="1" si="114"/>
        <v>37216.130731732024</v>
      </c>
      <c r="AO91" s="602">
        <f t="shared" ca="1" si="115"/>
        <v>38722.023692322662</v>
      </c>
      <c r="AP91" s="602">
        <f t="shared" ca="1" si="116"/>
        <v>38722.023692322662</v>
      </c>
      <c r="AQ91" s="602">
        <f t="shared" ca="1" si="117"/>
        <v>40257.15736338999</v>
      </c>
      <c r="AR91" s="602">
        <f t="shared" ca="1" si="118"/>
        <v>35448.772928771345</v>
      </c>
      <c r="AS91" s="602">
        <f t="shared" ca="1" si="119"/>
        <v>36918.531516652984</v>
      </c>
      <c r="AT91" s="602">
        <f t="shared" ca="1" si="120"/>
        <v>36918.531516652984</v>
      </c>
      <c r="AU91" s="602">
        <f t="shared" ca="1" si="121"/>
        <v>38418.479955411574</v>
      </c>
      <c r="AV91" s="602">
        <f t="shared" ca="1" si="122"/>
        <v>38418.479955411574</v>
      </c>
      <c r="AW91" s="602">
        <f t="shared" ca="1" si="123"/>
        <v>39947.830563756834</v>
      </c>
      <c r="AX91" s="602">
        <f t="shared" ca="1" si="124"/>
        <v>39947.830563756834</v>
      </c>
      <c r="AY91" s="602">
        <f t="shared" ca="1" si="125"/>
        <v>41505.764212283277</v>
      </c>
      <c r="AZ91" s="602">
        <f t="shared" ca="1" si="126"/>
        <v>41505.764212283277</v>
      </c>
      <c r="BA91" s="602">
        <f t="shared" ca="1" si="127"/>
        <v>43091.434978125537</v>
      </c>
      <c r="BB91" s="602">
        <f t="shared" ca="1" si="128"/>
        <v>31227.944341051854</v>
      </c>
      <c r="BC91" s="602">
        <f t="shared" ca="1" si="129"/>
        <v>32048.938490341483</v>
      </c>
      <c r="BD91" s="602">
        <f t="shared" ca="1" si="130"/>
        <v>32048.938490341483</v>
      </c>
      <c r="BE91" s="602">
        <f t="shared" ca="1" si="131"/>
        <v>32881.659121055403</v>
      </c>
      <c r="BF91" s="602">
        <f t="shared" ca="1" si="132"/>
        <v>32881.659121055403</v>
      </c>
      <c r="BG91" s="602">
        <f t="shared" ca="1" si="133"/>
        <v>33725.968653348842</v>
      </c>
      <c r="BH91" s="602">
        <f t="shared" ca="1" si="134"/>
        <v>33725.968653348842</v>
      </c>
      <c r="BI91" s="602">
        <f t="shared" ca="1" si="135"/>
        <v>34581.723205375456</v>
      </c>
      <c r="BJ91" s="602">
        <f t="shared" ca="1" si="136"/>
        <v>34581.723205375456</v>
      </c>
      <c r="BK91" s="602">
        <f t="shared" ca="1" si="137"/>
        <v>35448.772928771345</v>
      </c>
      <c r="BL91" s="602">
        <f t="shared" ca="1" si="138"/>
        <v>37965.371706914841</v>
      </c>
      <c r="BM91" s="602">
        <f t="shared" ca="1" si="139"/>
        <v>39485.986332175897</v>
      </c>
      <c r="BN91" s="602">
        <f t="shared" ca="1" si="140"/>
        <v>39485.986332175897</v>
      </c>
      <c r="BO91" s="602">
        <f t="shared" ca="1" si="141"/>
        <v>41035.432761276803</v>
      </c>
      <c r="BP91" s="602">
        <f t="shared" ca="1" si="142"/>
        <v>41035.432761276803</v>
      </c>
      <c r="BQ91" s="602">
        <f t="shared" ca="1" si="143"/>
        <v>42612.87262182722</v>
      </c>
      <c r="BR91" s="602">
        <f t="shared" ca="1" si="144"/>
        <v>42612.87262182722</v>
      </c>
      <c r="BS91" s="602">
        <f t="shared" ca="1" si="145"/>
        <v>44217.443988476909</v>
      </c>
      <c r="BT91" s="602">
        <f t="shared" ca="1" si="146"/>
        <v>44217.443988476909</v>
      </c>
      <c r="BU91" s="602">
        <f t="shared" ca="1" si="147"/>
        <v>45848.26595350603</v>
      </c>
      <c r="BV91" s="602">
        <f t="shared" ca="1" si="148"/>
        <v>40723.276804626068</v>
      </c>
      <c r="BW91" s="602">
        <f t="shared" ca="1" si="149"/>
        <v>42295.186245571516</v>
      </c>
      <c r="BX91" s="602">
        <f t="shared" ca="1" si="150"/>
        <v>42295.186245571516</v>
      </c>
      <c r="BY91" s="602">
        <f t="shared" ca="1" si="151"/>
        <v>43894.401241264459</v>
      </c>
      <c r="BZ91" s="602">
        <f t="shared" ca="1" si="152"/>
        <v>43894.401241264459</v>
      </c>
      <c r="CA91" s="602">
        <f t="shared" ca="1" si="153"/>
        <v>45520.044319311586</v>
      </c>
      <c r="CB91" s="602">
        <f t="shared" ca="1" si="154"/>
        <v>45520.044319311586</v>
      </c>
      <c r="CC91" s="602">
        <f t="shared" ca="1" si="155"/>
        <v>47171.222607457443</v>
      </c>
      <c r="CD91" s="602">
        <f t="shared" ca="1" si="156"/>
        <v>47171.222607457443</v>
      </c>
      <c r="CE91" s="602">
        <f t="shared" ca="1" si="157"/>
        <v>48847.032188247038</v>
      </c>
      <c r="CF91" s="602">
        <f t="shared" ca="1" si="44"/>
        <v>33725.968653348842</v>
      </c>
      <c r="CG91" s="602">
        <f t="shared" ca="1" si="45"/>
        <v>34581.723205375456</v>
      </c>
      <c r="CH91" s="602">
        <f t="shared" ca="1" si="46"/>
        <v>34581.723205375456</v>
      </c>
      <c r="CI91" s="602">
        <f t="shared" ca="1" si="47"/>
        <v>35448.772928771345</v>
      </c>
      <c r="CJ91" s="602">
        <f t="shared" ca="1" si="48"/>
        <v>35448.772928771345</v>
      </c>
      <c r="CK91" s="602">
        <f t="shared" ca="1" si="49"/>
        <v>36326.962352232811</v>
      </c>
      <c r="CL91" s="602">
        <f t="shared" ca="1" si="50"/>
        <v>36326.962352232811</v>
      </c>
      <c r="CM91" s="602">
        <f t="shared" ca="1" si="51"/>
        <v>37216.130731732024</v>
      </c>
      <c r="CN91" s="602">
        <f t="shared" ca="1" si="52"/>
        <v>37216.130731732024</v>
      </c>
      <c r="CO91" s="602">
        <f t="shared" ca="1" si="53"/>
        <v>38116.112405922795</v>
      </c>
      <c r="CP91" s="602">
        <f t="shared" ca="1" si="54"/>
        <v>41820.706884913423</v>
      </c>
      <c r="CQ91" s="602">
        <f t="shared" ca="1" si="55"/>
        <v>43411.82153165857</v>
      </c>
      <c r="CR91" s="602">
        <f t="shared" ca="1" si="56"/>
        <v>43411.82153165857</v>
      </c>
      <c r="CS91" s="602">
        <f t="shared" ca="1" si="57"/>
        <v>45029.629321440458</v>
      </c>
      <c r="CT91" s="602">
        <f t="shared" ca="1" si="58"/>
        <v>45029.629321440458</v>
      </c>
      <c r="CU91" s="602">
        <f t="shared" ca="1" si="59"/>
        <v>46673.241537911395</v>
      </c>
      <c r="CV91" s="602">
        <f t="shared" ca="1" si="60"/>
        <v>46673.241537911395</v>
      </c>
      <c r="CW91" s="602">
        <f t="shared" ca="1" si="61"/>
        <v>48341.757129331025</v>
      </c>
      <c r="CX91" s="602">
        <f t="shared" ca="1" si="62"/>
        <v>48341.757129331025</v>
      </c>
      <c r="CY91" s="602">
        <f t="shared" ca="1" si="63"/>
        <v>50034.266948932476</v>
      </c>
      <c r="CZ91" s="602">
        <f t="shared" ca="1" si="64"/>
        <v>44703.97476535022</v>
      </c>
      <c r="DA91" s="602">
        <f t="shared" ca="1" si="65"/>
        <v>46342.497848049643</v>
      </c>
      <c r="DB91" s="602">
        <f t="shared" ca="1" si="66"/>
        <v>46342.497848049643</v>
      </c>
      <c r="DC91" s="602">
        <f t="shared" ca="1" si="67"/>
        <v>48006.105296803609</v>
      </c>
      <c r="DD91" s="602">
        <f t="shared" ca="1" si="68"/>
        <v>48006.105296803609</v>
      </c>
      <c r="DE91" s="602">
        <f t="shared" ca="1" si="69"/>
        <v>49693.889253268258</v>
      </c>
      <c r="DF91" s="602">
        <f t="shared" ca="1" si="70"/>
        <v>49693.889253268258</v>
      </c>
      <c r="DG91" s="602">
        <f t="shared" ca="1" si="71"/>
        <v>51404.937022019112</v>
      </c>
      <c r="DH91" s="602">
        <f t="shared" ca="1" si="72"/>
        <v>51404.937022019112</v>
      </c>
      <c r="DI91" s="602">
        <f t="shared" ca="1" si="73"/>
        <v>53138.334953305806</v>
      </c>
      <c r="DJ91" s="602">
        <f t="shared" ca="1" si="74"/>
        <v>36918.531516652984</v>
      </c>
      <c r="DK91" s="602">
        <f t="shared" ca="1" si="75"/>
        <v>37814.927454885583</v>
      </c>
      <c r="DL91" s="602">
        <f t="shared" ca="1" si="76"/>
        <v>37814.927454885583</v>
      </c>
      <c r="DM91" s="602">
        <f t="shared" ca="1" si="77"/>
        <v>38722.023692322662</v>
      </c>
      <c r="DN91" s="602">
        <f t="shared" ca="1" si="78"/>
        <v>38722.023692322662</v>
      </c>
      <c r="DO91" s="602">
        <f t="shared" ca="1" si="79"/>
        <v>39639.647171455297</v>
      </c>
      <c r="DP91" s="602">
        <f t="shared" ca="1" si="80"/>
        <v>39639.647171455297</v>
      </c>
      <c r="DQ91" s="602">
        <f t="shared" ca="1" si="81"/>
        <v>40567.620879791648</v>
      </c>
      <c r="DR91" s="602">
        <f t="shared" ca="1" si="82"/>
        <v>40567.620879791648</v>
      </c>
      <c r="DS91" s="602">
        <f t="shared" ca="1" si="83"/>
        <v>41505.764212283284</v>
      </c>
      <c r="DT91" s="602">
        <f t="shared" ca="1" si="84"/>
        <v>47504.443092169378</v>
      </c>
      <c r="DU91" s="602">
        <f t="shared" ca="1" si="85"/>
        <v>49185.069786291635</v>
      </c>
      <c r="DV91" s="602">
        <f t="shared" ca="1" si="86"/>
        <v>49185.069786291635</v>
      </c>
      <c r="DW91" s="602">
        <f t="shared" ca="1" si="87"/>
        <v>50889.234373908213</v>
      </c>
      <c r="DX91" s="602">
        <f t="shared" ca="1" si="88"/>
        <v>50889.234373908213</v>
      </c>
      <c r="DY91" s="602">
        <f t="shared" ca="1" si="89"/>
        <v>52616.023097239588</v>
      </c>
      <c r="DZ91" s="602">
        <f t="shared" ca="1" si="90"/>
        <v>52616.023097239588</v>
      </c>
      <c r="EA91" s="602">
        <f t="shared" ca="1" si="91"/>
        <v>54364.523825868084</v>
      </c>
      <c r="EB91" s="602">
        <f t="shared" ca="1" si="92"/>
        <v>54364.523825868084</v>
      </c>
      <c r="EC91" s="602">
        <f t="shared" ca="1" si="93"/>
        <v>56133.829536555211</v>
      </c>
      <c r="ED91" s="602">
        <f t="shared" ca="1" si="94"/>
        <v>50546.562285820124</v>
      </c>
      <c r="EE91" s="602">
        <f t="shared" ca="1" si="95"/>
        <v>52268.899256216449</v>
      </c>
      <c r="EF91" s="602">
        <f t="shared" ca="1" si="96"/>
        <v>52268.899256216449</v>
      </c>
      <c r="EG91" s="602">
        <f t="shared" ca="1" si="97"/>
        <v>54013.130357142247</v>
      </c>
      <c r="EH91" s="602">
        <f t="shared" ca="1" si="98"/>
        <v>54013.130357142247</v>
      </c>
      <c r="EI91" s="602">
        <f t="shared" ca="1" si="99"/>
        <v>55778.34727772788</v>
      </c>
      <c r="EJ91" s="602">
        <f t="shared" ca="1" si="100"/>
        <v>55778.34727772788</v>
      </c>
      <c r="EK91" s="602">
        <f t="shared" ca="1" si="101"/>
        <v>57563.649413299725</v>
      </c>
      <c r="EL91" s="602">
        <f t="shared" ca="1" si="102"/>
        <v>57563.649413299725</v>
      </c>
      <c r="EM91" s="602">
        <f t="shared" ca="1" si="103"/>
        <v>59368.146874517734</v>
      </c>
    </row>
    <row r="92" spans="3:143" s="32" customFormat="1" x14ac:dyDescent="0.2">
      <c r="G92" s="28"/>
      <c r="H92" s="28"/>
      <c r="I92" s="15" t="str">
        <f t="shared" si="170"/>
        <v>Jó, L2 ügyletminősítés esetén</v>
      </c>
      <c r="J92" s="372"/>
      <c r="K92" s="372"/>
      <c r="L92" s="372"/>
      <c r="M92" s="371" t="s">
        <v>30</v>
      </c>
      <c r="N92" s="1029">
        <f>N91+0.003</f>
        <v>5.6000000000000015E-2</v>
      </c>
      <c r="O92" s="1071">
        <f t="shared" si="167"/>
        <v>5.7900000000000014E-2</v>
      </c>
      <c r="P92" s="1035">
        <f t="shared" ca="1" si="168"/>
        <v>5.652188321287932E-2</v>
      </c>
      <c r="Q92" s="1036" t="s">
        <v>1030</v>
      </c>
      <c r="R92" s="1048">
        <f t="shared" ca="1" si="169"/>
        <v>6.3252246863913619E-2</v>
      </c>
      <c r="S92" s="262"/>
      <c r="T92" s="262"/>
      <c r="U92" s="262"/>
      <c r="V92" s="262"/>
      <c r="W92" s="597">
        <f t="shared" si="40"/>
        <v>49</v>
      </c>
      <c r="X92" s="602">
        <f t="shared" ca="1" si="104"/>
        <v>28319.999389992863</v>
      </c>
      <c r="Y92" s="602">
        <f t="shared" ca="1" si="104"/>
        <v>29096.929827342388</v>
      </c>
      <c r="Z92" s="602">
        <f t="shared" ca="1" si="104"/>
        <v>29096.929827342388</v>
      </c>
      <c r="AA92" s="602">
        <f t="shared" ca="1" si="104"/>
        <v>29886.032144715729</v>
      </c>
      <c r="AB92" s="602">
        <f t="shared" ca="1" si="105"/>
        <v>29886.032144715729</v>
      </c>
      <c r="AC92" s="602">
        <f t="shared" ca="1" si="105"/>
        <v>30687.194570042724</v>
      </c>
      <c r="AD92" s="602">
        <f t="shared" ca="1" si="105"/>
        <v>30687.194570042724</v>
      </c>
      <c r="AE92" s="602">
        <f t="shared" ca="1" si="105"/>
        <v>31500.297891766557</v>
      </c>
      <c r="AF92" s="602">
        <f t="shared" ca="1" si="106"/>
        <v>31500.297891766557</v>
      </c>
      <c r="AG92" s="602">
        <f t="shared" ca="1" si="107"/>
        <v>32325.215752307126</v>
      </c>
      <c r="AH92" s="602">
        <f t="shared" ca="1" si="108"/>
        <v>32881.659121055389</v>
      </c>
      <c r="AI92" s="602">
        <f t="shared" ca="1" si="109"/>
        <v>34295.209150044277</v>
      </c>
      <c r="AJ92" s="602">
        <f t="shared" ca="1" si="110"/>
        <v>34295.209150044277</v>
      </c>
      <c r="AK92" s="602">
        <f t="shared" ca="1" si="111"/>
        <v>35740.272825017972</v>
      </c>
      <c r="AL92" s="602">
        <f t="shared" ca="1" si="112"/>
        <v>35740.272825017972</v>
      </c>
      <c r="AM92" s="602">
        <f t="shared" ca="1" si="113"/>
        <v>37216.130731732024</v>
      </c>
      <c r="AN92" s="602">
        <f t="shared" ca="1" si="114"/>
        <v>37216.130731732024</v>
      </c>
      <c r="AO92" s="602">
        <f t="shared" ca="1" si="115"/>
        <v>38722.023692322662</v>
      </c>
      <c r="AP92" s="602">
        <f t="shared" ca="1" si="116"/>
        <v>38722.023692322662</v>
      </c>
      <c r="AQ92" s="602">
        <f t="shared" ca="1" si="117"/>
        <v>40257.15736338999</v>
      </c>
      <c r="AR92" s="602">
        <f t="shared" ca="1" si="118"/>
        <v>35448.772928771345</v>
      </c>
      <c r="AS92" s="602">
        <f t="shared" ca="1" si="119"/>
        <v>36918.531516652984</v>
      </c>
      <c r="AT92" s="602">
        <f t="shared" ca="1" si="120"/>
        <v>36918.531516652984</v>
      </c>
      <c r="AU92" s="602">
        <f t="shared" ca="1" si="121"/>
        <v>38418.479955411574</v>
      </c>
      <c r="AV92" s="602">
        <f t="shared" ca="1" si="122"/>
        <v>38418.479955411574</v>
      </c>
      <c r="AW92" s="602">
        <f t="shared" ca="1" si="123"/>
        <v>39947.830563756834</v>
      </c>
      <c r="AX92" s="602">
        <f t="shared" ca="1" si="124"/>
        <v>39947.830563756834</v>
      </c>
      <c r="AY92" s="602">
        <f t="shared" ca="1" si="125"/>
        <v>41505.764212283277</v>
      </c>
      <c r="AZ92" s="602">
        <f t="shared" ca="1" si="126"/>
        <v>41505.764212283277</v>
      </c>
      <c r="BA92" s="602">
        <f t="shared" ca="1" si="127"/>
        <v>43091.434978125537</v>
      </c>
      <c r="BB92" s="602">
        <f t="shared" ca="1" si="128"/>
        <v>31227.944341051854</v>
      </c>
      <c r="BC92" s="602">
        <f t="shared" ca="1" si="129"/>
        <v>32048.938490341483</v>
      </c>
      <c r="BD92" s="602">
        <f t="shared" ca="1" si="130"/>
        <v>32048.938490341483</v>
      </c>
      <c r="BE92" s="602">
        <f t="shared" ca="1" si="131"/>
        <v>32881.659121055403</v>
      </c>
      <c r="BF92" s="602">
        <f t="shared" ca="1" si="132"/>
        <v>32881.659121055403</v>
      </c>
      <c r="BG92" s="602">
        <f t="shared" ca="1" si="133"/>
        <v>33725.968653348842</v>
      </c>
      <c r="BH92" s="602">
        <f t="shared" ca="1" si="134"/>
        <v>33725.968653348842</v>
      </c>
      <c r="BI92" s="602">
        <f t="shared" ca="1" si="135"/>
        <v>34581.723205375456</v>
      </c>
      <c r="BJ92" s="602">
        <f t="shared" ca="1" si="136"/>
        <v>34581.723205375456</v>
      </c>
      <c r="BK92" s="602">
        <f t="shared" ca="1" si="137"/>
        <v>35448.772928771345</v>
      </c>
      <c r="BL92" s="602">
        <f t="shared" ca="1" si="138"/>
        <v>37965.371706914841</v>
      </c>
      <c r="BM92" s="602">
        <f t="shared" ca="1" si="139"/>
        <v>39485.986332175897</v>
      </c>
      <c r="BN92" s="602">
        <f t="shared" ca="1" si="140"/>
        <v>39485.986332175897</v>
      </c>
      <c r="BO92" s="602">
        <f t="shared" ca="1" si="141"/>
        <v>41035.432761276803</v>
      </c>
      <c r="BP92" s="602">
        <f t="shared" ca="1" si="142"/>
        <v>41035.432761276803</v>
      </c>
      <c r="BQ92" s="602">
        <f t="shared" ca="1" si="143"/>
        <v>42612.87262182722</v>
      </c>
      <c r="BR92" s="602">
        <f t="shared" ca="1" si="144"/>
        <v>42612.87262182722</v>
      </c>
      <c r="BS92" s="602">
        <f t="shared" ca="1" si="145"/>
        <v>44217.443988476909</v>
      </c>
      <c r="BT92" s="602">
        <f t="shared" ca="1" si="146"/>
        <v>44217.443988476909</v>
      </c>
      <c r="BU92" s="602">
        <f t="shared" ca="1" si="147"/>
        <v>45848.26595350603</v>
      </c>
      <c r="BV92" s="602">
        <f t="shared" ca="1" si="148"/>
        <v>40723.276804626068</v>
      </c>
      <c r="BW92" s="602">
        <f t="shared" ca="1" si="149"/>
        <v>42295.186245571516</v>
      </c>
      <c r="BX92" s="602">
        <f t="shared" ca="1" si="150"/>
        <v>42295.186245571516</v>
      </c>
      <c r="BY92" s="602">
        <f t="shared" ca="1" si="151"/>
        <v>43894.401241264459</v>
      </c>
      <c r="BZ92" s="602">
        <f t="shared" ca="1" si="152"/>
        <v>43894.401241264459</v>
      </c>
      <c r="CA92" s="602">
        <f t="shared" ca="1" si="153"/>
        <v>45520.044319311586</v>
      </c>
      <c r="CB92" s="602">
        <f t="shared" ca="1" si="154"/>
        <v>45520.044319311586</v>
      </c>
      <c r="CC92" s="602">
        <f t="shared" ca="1" si="155"/>
        <v>47171.222607457443</v>
      </c>
      <c r="CD92" s="602">
        <f t="shared" ca="1" si="156"/>
        <v>47171.222607457443</v>
      </c>
      <c r="CE92" s="602">
        <f t="shared" ca="1" si="157"/>
        <v>48847.032188247038</v>
      </c>
      <c r="CF92" s="602">
        <f t="shared" ca="1" si="44"/>
        <v>33725.968653348842</v>
      </c>
      <c r="CG92" s="602">
        <f t="shared" ca="1" si="45"/>
        <v>34581.723205375456</v>
      </c>
      <c r="CH92" s="602">
        <f t="shared" ca="1" si="46"/>
        <v>34581.723205375456</v>
      </c>
      <c r="CI92" s="602">
        <f t="shared" ca="1" si="47"/>
        <v>35448.772928771345</v>
      </c>
      <c r="CJ92" s="602">
        <f t="shared" ca="1" si="48"/>
        <v>35448.772928771345</v>
      </c>
      <c r="CK92" s="602">
        <f t="shared" ca="1" si="49"/>
        <v>36326.962352232811</v>
      </c>
      <c r="CL92" s="602">
        <f t="shared" ca="1" si="50"/>
        <v>36326.962352232811</v>
      </c>
      <c r="CM92" s="602">
        <f t="shared" ca="1" si="51"/>
        <v>37216.130731732024</v>
      </c>
      <c r="CN92" s="602">
        <f t="shared" ca="1" si="52"/>
        <v>37216.130731732024</v>
      </c>
      <c r="CO92" s="602">
        <f t="shared" ca="1" si="53"/>
        <v>38116.112405922795</v>
      </c>
      <c r="CP92" s="602">
        <f t="shared" ca="1" si="54"/>
        <v>41820.706884913423</v>
      </c>
      <c r="CQ92" s="602">
        <f t="shared" ca="1" si="55"/>
        <v>43411.82153165857</v>
      </c>
      <c r="CR92" s="602">
        <f t="shared" ca="1" si="56"/>
        <v>43411.82153165857</v>
      </c>
      <c r="CS92" s="602">
        <f t="shared" ca="1" si="57"/>
        <v>45029.629321440458</v>
      </c>
      <c r="CT92" s="602">
        <f t="shared" ca="1" si="58"/>
        <v>45029.629321440458</v>
      </c>
      <c r="CU92" s="602">
        <f t="shared" ca="1" si="59"/>
        <v>46673.241537911395</v>
      </c>
      <c r="CV92" s="602">
        <f t="shared" ca="1" si="60"/>
        <v>46673.241537911395</v>
      </c>
      <c r="CW92" s="602">
        <f t="shared" ca="1" si="61"/>
        <v>48341.757129331025</v>
      </c>
      <c r="CX92" s="602">
        <f t="shared" ca="1" si="62"/>
        <v>48341.757129331025</v>
      </c>
      <c r="CY92" s="602">
        <f t="shared" ca="1" si="63"/>
        <v>50034.266948932476</v>
      </c>
      <c r="CZ92" s="602">
        <f t="shared" ca="1" si="64"/>
        <v>44703.97476535022</v>
      </c>
      <c r="DA92" s="602">
        <f t="shared" ca="1" si="65"/>
        <v>46342.497848049643</v>
      </c>
      <c r="DB92" s="602">
        <f t="shared" ca="1" si="66"/>
        <v>46342.497848049643</v>
      </c>
      <c r="DC92" s="602">
        <f t="shared" ca="1" si="67"/>
        <v>48006.105296803609</v>
      </c>
      <c r="DD92" s="602">
        <f t="shared" ca="1" si="68"/>
        <v>48006.105296803609</v>
      </c>
      <c r="DE92" s="602">
        <f t="shared" ca="1" si="69"/>
        <v>49693.889253268258</v>
      </c>
      <c r="DF92" s="602">
        <f t="shared" ca="1" si="70"/>
        <v>49693.889253268258</v>
      </c>
      <c r="DG92" s="602">
        <f t="shared" ca="1" si="71"/>
        <v>51404.937022019112</v>
      </c>
      <c r="DH92" s="602">
        <f t="shared" ca="1" si="72"/>
        <v>51404.937022019112</v>
      </c>
      <c r="DI92" s="602">
        <f t="shared" ca="1" si="73"/>
        <v>53138.334953305806</v>
      </c>
      <c r="DJ92" s="602">
        <f t="shared" ca="1" si="74"/>
        <v>36918.531516652984</v>
      </c>
      <c r="DK92" s="602">
        <f t="shared" ca="1" si="75"/>
        <v>37814.927454885583</v>
      </c>
      <c r="DL92" s="602">
        <f t="shared" ca="1" si="76"/>
        <v>37814.927454885583</v>
      </c>
      <c r="DM92" s="602">
        <f t="shared" ca="1" si="77"/>
        <v>38722.023692322662</v>
      </c>
      <c r="DN92" s="602">
        <f t="shared" ca="1" si="78"/>
        <v>38722.023692322662</v>
      </c>
      <c r="DO92" s="602">
        <f t="shared" ca="1" si="79"/>
        <v>39639.647171455297</v>
      </c>
      <c r="DP92" s="602">
        <f t="shared" ca="1" si="80"/>
        <v>39639.647171455297</v>
      </c>
      <c r="DQ92" s="602">
        <f t="shared" ca="1" si="81"/>
        <v>40567.620879791648</v>
      </c>
      <c r="DR92" s="602">
        <f t="shared" ca="1" si="82"/>
        <v>40567.620879791648</v>
      </c>
      <c r="DS92" s="602">
        <f t="shared" ca="1" si="83"/>
        <v>41505.764212283284</v>
      </c>
      <c r="DT92" s="602">
        <f t="shared" ca="1" si="84"/>
        <v>47504.443092169378</v>
      </c>
      <c r="DU92" s="602">
        <f t="shared" ca="1" si="85"/>
        <v>49185.069786291635</v>
      </c>
      <c r="DV92" s="602">
        <f t="shared" ca="1" si="86"/>
        <v>49185.069786291635</v>
      </c>
      <c r="DW92" s="602">
        <f t="shared" ca="1" si="87"/>
        <v>50889.234373908213</v>
      </c>
      <c r="DX92" s="602">
        <f t="shared" ca="1" si="88"/>
        <v>50889.234373908213</v>
      </c>
      <c r="DY92" s="602">
        <f t="shared" ca="1" si="89"/>
        <v>52616.023097239588</v>
      </c>
      <c r="DZ92" s="602">
        <f t="shared" ca="1" si="90"/>
        <v>52616.023097239588</v>
      </c>
      <c r="EA92" s="602">
        <f t="shared" ca="1" si="91"/>
        <v>54364.523825868084</v>
      </c>
      <c r="EB92" s="602">
        <f t="shared" ca="1" si="92"/>
        <v>54364.523825868084</v>
      </c>
      <c r="EC92" s="602">
        <f t="shared" ca="1" si="93"/>
        <v>56133.829536555211</v>
      </c>
      <c r="ED92" s="602">
        <f t="shared" ca="1" si="94"/>
        <v>50546.562285820124</v>
      </c>
      <c r="EE92" s="602">
        <f t="shared" ca="1" si="95"/>
        <v>52268.899256216449</v>
      </c>
      <c r="EF92" s="602">
        <f t="shared" ca="1" si="96"/>
        <v>52268.899256216449</v>
      </c>
      <c r="EG92" s="602">
        <f t="shared" ca="1" si="97"/>
        <v>54013.130357142247</v>
      </c>
      <c r="EH92" s="602">
        <f t="shared" ca="1" si="98"/>
        <v>54013.130357142247</v>
      </c>
      <c r="EI92" s="602">
        <f t="shared" ca="1" si="99"/>
        <v>55778.34727772788</v>
      </c>
      <c r="EJ92" s="602">
        <f t="shared" ca="1" si="100"/>
        <v>55778.34727772788</v>
      </c>
      <c r="EK92" s="602">
        <f t="shared" ca="1" si="101"/>
        <v>57563.649413299725</v>
      </c>
      <c r="EL92" s="602">
        <f t="shared" ca="1" si="102"/>
        <v>57563.649413299725</v>
      </c>
      <c r="EM92" s="602">
        <f t="shared" ca="1" si="103"/>
        <v>59368.146874517734</v>
      </c>
    </row>
    <row r="93" spans="3:143" s="32" customFormat="1" x14ac:dyDescent="0.2">
      <c r="G93" s="28"/>
      <c r="H93" s="28"/>
      <c r="I93" s="17"/>
      <c r="J93" s="586"/>
      <c r="K93" s="586"/>
      <c r="L93" s="586"/>
      <c r="M93" s="587"/>
      <c r="N93" s="306"/>
      <c r="O93" s="883"/>
      <c r="P93" s="1049"/>
      <c r="Q93" s="1050"/>
      <c r="R93" s="1051"/>
      <c r="S93" s="262"/>
      <c r="T93" s="262"/>
      <c r="U93" s="262"/>
      <c r="V93" s="262"/>
      <c r="W93" s="597">
        <f t="shared" si="40"/>
        <v>50</v>
      </c>
      <c r="X93" s="602">
        <f t="shared" ca="1" si="104"/>
        <v>28319.999389992863</v>
      </c>
      <c r="Y93" s="602">
        <f t="shared" ca="1" si="104"/>
        <v>29096.929827342388</v>
      </c>
      <c r="Z93" s="602">
        <f t="shared" ca="1" si="104"/>
        <v>29096.929827342388</v>
      </c>
      <c r="AA93" s="602">
        <f t="shared" ca="1" si="104"/>
        <v>29886.032144715729</v>
      </c>
      <c r="AB93" s="602">
        <f t="shared" ca="1" si="105"/>
        <v>29886.032144715729</v>
      </c>
      <c r="AC93" s="602">
        <f t="shared" ca="1" si="105"/>
        <v>30687.194570042724</v>
      </c>
      <c r="AD93" s="602">
        <f t="shared" ca="1" si="105"/>
        <v>30687.194570042724</v>
      </c>
      <c r="AE93" s="602">
        <f t="shared" ca="1" si="105"/>
        <v>31500.297891766557</v>
      </c>
      <c r="AF93" s="602">
        <f t="shared" ca="1" si="106"/>
        <v>31500.297891766557</v>
      </c>
      <c r="AG93" s="602">
        <f t="shared" ca="1" si="107"/>
        <v>32325.215752307126</v>
      </c>
      <c r="AH93" s="602">
        <f t="shared" ca="1" si="108"/>
        <v>32881.659121055389</v>
      </c>
      <c r="AI93" s="602">
        <f t="shared" ca="1" si="109"/>
        <v>34295.209150044277</v>
      </c>
      <c r="AJ93" s="602">
        <f t="shared" ca="1" si="110"/>
        <v>34295.209150044277</v>
      </c>
      <c r="AK93" s="602">
        <f t="shared" ca="1" si="111"/>
        <v>35740.272825017972</v>
      </c>
      <c r="AL93" s="602">
        <f t="shared" ca="1" si="112"/>
        <v>35740.272825017972</v>
      </c>
      <c r="AM93" s="602">
        <f t="shared" ca="1" si="113"/>
        <v>37216.130731732024</v>
      </c>
      <c r="AN93" s="602">
        <f t="shared" ca="1" si="114"/>
        <v>37216.130731732024</v>
      </c>
      <c r="AO93" s="602">
        <f t="shared" ca="1" si="115"/>
        <v>38722.023692322662</v>
      </c>
      <c r="AP93" s="602">
        <f t="shared" ca="1" si="116"/>
        <v>38722.023692322662</v>
      </c>
      <c r="AQ93" s="602">
        <f t="shared" ca="1" si="117"/>
        <v>40257.15736338999</v>
      </c>
      <c r="AR93" s="602">
        <f t="shared" ca="1" si="118"/>
        <v>35448.772928771345</v>
      </c>
      <c r="AS93" s="602">
        <f t="shared" ca="1" si="119"/>
        <v>36918.531516652984</v>
      </c>
      <c r="AT93" s="602">
        <f t="shared" ca="1" si="120"/>
        <v>36918.531516652984</v>
      </c>
      <c r="AU93" s="602">
        <f t="shared" ca="1" si="121"/>
        <v>38418.479955411574</v>
      </c>
      <c r="AV93" s="602">
        <f t="shared" ca="1" si="122"/>
        <v>38418.479955411574</v>
      </c>
      <c r="AW93" s="602">
        <f t="shared" ca="1" si="123"/>
        <v>39947.830563756834</v>
      </c>
      <c r="AX93" s="602">
        <f t="shared" ca="1" si="124"/>
        <v>39947.830563756834</v>
      </c>
      <c r="AY93" s="602">
        <f t="shared" ca="1" si="125"/>
        <v>41505.764212283277</v>
      </c>
      <c r="AZ93" s="602">
        <f t="shared" ca="1" si="126"/>
        <v>41505.764212283277</v>
      </c>
      <c r="BA93" s="602">
        <f t="shared" ca="1" si="127"/>
        <v>43091.434978125537</v>
      </c>
      <c r="BB93" s="602">
        <f t="shared" ca="1" si="128"/>
        <v>31227.944341051854</v>
      </c>
      <c r="BC93" s="602">
        <f t="shared" ca="1" si="129"/>
        <v>32048.938490341483</v>
      </c>
      <c r="BD93" s="602">
        <f t="shared" ca="1" si="130"/>
        <v>32048.938490341483</v>
      </c>
      <c r="BE93" s="602">
        <f t="shared" ca="1" si="131"/>
        <v>32881.659121055403</v>
      </c>
      <c r="BF93" s="602">
        <f t="shared" ca="1" si="132"/>
        <v>32881.659121055403</v>
      </c>
      <c r="BG93" s="602">
        <f t="shared" ca="1" si="133"/>
        <v>33725.968653348842</v>
      </c>
      <c r="BH93" s="602">
        <f t="shared" ca="1" si="134"/>
        <v>33725.968653348842</v>
      </c>
      <c r="BI93" s="602">
        <f t="shared" ca="1" si="135"/>
        <v>34581.723205375456</v>
      </c>
      <c r="BJ93" s="602">
        <f t="shared" ca="1" si="136"/>
        <v>34581.723205375456</v>
      </c>
      <c r="BK93" s="602">
        <f t="shared" ca="1" si="137"/>
        <v>35448.772928771345</v>
      </c>
      <c r="BL93" s="602">
        <f t="shared" ca="1" si="138"/>
        <v>37965.371706914841</v>
      </c>
      <c r="BM93" s="602">
        <f t="shared" ca="1" si="139"/>
        <v>39485.986332175897</v>
      </c>
      <c r="BN93" s="602">
        <f t="shared" ca="1" si="140"/>
        <v>39485.986332175897</v>
      </c>
      <c r="BO93" s="602">
        <f t="shared" ca="1" si="141"/>
        <v>41035.432761276803</v>
      </c>
      <c r="BP93" s="602">
        <f t="shared" ca="1" si="142"/>
        <v>41035.432761276803</v>
      </c>
      <c r="BQ93" s="602">
        <f t="shared" ca="1" si="143"/>
        <v>42612.87262182722</v>
      </c>
      <c r="BR93" s="602">
        <f t="shared" ca="1" si="144"/>
        <v>42612.87262182722</v>
      </c>
      <c r="BS93" s="602">
        <f t="shared" ca="1" si="145"/>
        <v>44217.443988476909</v>
      </c>
      <c r="BT93" s="602">
        <f t="shared" ca="1" si="146"/>
        <v>44217.443988476909</v>
      </c>
      <c r="BU93" s="602">
        <f t="shared" ca="1" si="147"/>
        <v>45848.26595350603</v>
      </c>
      <c r="BV93" s="602">
        <f t="shared" ca="1" si="148"/>
        <v>40723.276804626068</v>
      </c>
      <c r="BW93" s="602">
        <f t="shared" ca="1" si="149"/>
        <v>42295.186245571516</v>
      </c>
      <c r="BX93" s="602">
        <f t="shared" ca="1" si="150"/>
        <v>42295.186245571516</v>
      </c>
      <c r="BY93" s="602">
        <f t="shared" ca="1" si="151"/>
        <v>43894.401241264459</v>
      </c>
      <c r="BZ93" s="602">
        <f t="shared" ca="1" si="152"/>
        <v>43894.401241264459</v>
      </c>
      <c r="CA93" s="602">
        <f t="shared" ca="1" si="153"/>
        <v>45520.044319311586</v>
      </c>
      <c r="CB93" s="602">
        <f t="shared" ca="1" si="154"/>
        <v>45520.044319311586</v>
      </c>
      <c r="CC93" s="602">
        <f t="shared" ca="1" si="155"/>
        <v>47171.222607457443</v>
      </c>
      <c r="CD93" s="602">
        <f t="shared" ca="1" si="156"/>
        <v>47171.222607457443</v>
      </c>
      <c r="CE93" s="602">
        <f t="shared" ca="1" si="157"/>
        <v>48847.032188247038</v>
      </c>
      <c r="CF93" s="602">
        <f t="shared" ca="1" si="44"/>
        <v>33725.968653348842</v>
      </c>
      <c r="CG93" s="602">
        <f t="shared" ca="1" si="45"/>
        <v>34581.723205375456</v>
      </c>
      <c r="CH93" s="602">
        <f t="shared" ca="1" si="46"/>
        <v>34581.723205375456</v>
      </c>
      <c r="CI93" s="602">
        <f t="shared" ca="1" si="47"/>
        <v>35448.772928771345</v>
      </c>
      <c r="CJ93" s="602">
        <f t="shared" ca="1" si="48"/>
        <v>35448.772928771345</v>
      </c>
      <c r="CK93" s="602">
        <f t="shared" ca="1" si="49"/>
        <v>36326.962352232811</v>
      </c>
      <c r="CL93" s="602">
        <f t="shared" ca="1" si="50"/>
        <v>36326.962352232811</v>
      </c>
      <c r="CM93" s="602">
        <f t="shared" ca="1" si="51"/>
        <v>37216.130731732024</v>
      </c>
      <c r="CN93" s="602">
        <f t="shared" ca="1" si="52"/>
        <v>37216.130731732024</v>
      </c>
      <c r="CO93" s="602">
        <f t="shared" ca="1" si="53"/>
        <v>38116.112405922795</v>
      </c>
      <c r="CP93" s="602">
        <f t="shared" ca="1" si="54"/>
        <v>41820.706884913423</v>
      </c>
      <c r="CQ93" s="602">
        <f t="shared" ca="1" si="55"/>
        <v>43411.82153165857</v>
      </c>
      <c r="CR93" s="602">
        <f t="shared" ca="1" si="56"/>
        <v>43411.82153165857</v>
      </c>
      <c r="CS93" s="602">
        <f t="shared" ca="1" si="57"/>
        <v>45029.629321440458</v>
      </c>
      <c r="CT93" s="602">
        <f t="shared" ca="1" si="58"/>
        <v>45029.629321440458</v>
      </c>
      <c r="CU93" s="602">
        <f t="shared" ca="1" si="59"/>
        <v>46673.241537911395</v>
      </c>
      <c r="CV93" s="602">
        <f t="shared" ca="1" si="60"/>
        <v>46673.241537911395</v>
      </c>
      <c r="CW93" s="602">
        <f t="shared" ca="1" si="61"/>
        <v>48341.757129331025</v>
      </c>
      <c r="CX93" s="602">
        <f t="shared" ca="1" si="62"/>
        <v>48341.757129331025</v>
      </c>
      <c r="CY93" s="602">
        <f t="shared" ca="1" si="63"/>
        <v>50034.266948932476</v>
      </c>
      <c r="CZ93" s="602">
        <f t="shared" ca="1" si="64"/>
        <v>44703.97476535022</v>
      </c>
      <c r="DA93" s="602">
        <f t="shared" ca="1" si="65"/>
        <v>46342.497848049643</v>
      </c>
      <c r="DB93" s="602">
        <f t="shared" ca="1" si="66"/>
        <v>46342.497848049643</v>
      </c>
      <c r="DC93" s="602">
        <f t="shared" ca="1" si="67"/>
        <v>48006.105296803609</v>
      </c>
      <c r="DD93" s="602">
        <f t="shared" ca="1" si="68"/>
        <v>48006.105296803609</v>
      </c>
      <c r="DE93" s="602">
        <f t="shared" ca="1" si="69"/>
        <v>49693.889253268258</v>
      </c>
      <c r="DF93" s="602">
        <f t="shared" ca="1" si="70"/>
        <v>49693.889253268258</v>
      </c>
      <c r="DG93" s="602">
        <f t="shared" ca="1" si="71"/>
        <v>51404.937022019112</v>
      </c>
      <c r="DH93" s="602">
        <f t="shared" ca="1" si="72"/>
        <v>51404.937022019112</v>
      </c>
      <c r="DI93" s="602">
        <f t="shared" ca="1" si="73"/>
        <v>53138.334953305806</v>
      </c>
      <c r="DJ93" s="602">
        <f t="shared" ca="1" si="74"/>
        <v>36918.531516652984</v>
      </c>
      <c r="DK93" s="602">
        <f t="shared" ca="1" si="75"/>
        <v>37814.927454885583</v>
      </c>
      <c r="DL93" s="602">
        <f t="shared" ca="1" si="76"/>
        <v>37814.927454885583</v>
      </c>
      <c r="DM93" s="602">
        <f t="shared" ca="1" si="77"/>
        <v>38722.023692322662</v>
      </c>
      <c r="DN93" s="602">
        <f t="shared" ca="1" si="78"/>
        <v>38722.023692322662</v>
      </c>
      <c r="DO93" s="602">
        <f t="shared" ca="1" si="79"/>
        <v>39639.647171455297</v>
      </c>
      <c r="DP93" s="602">
        <f t="shared" ca="1" si="80"/>
        <v>39639.647171455297</v>
      </c>
      <c r="DQ93" s="602">
        <f t="shared" ca="1" si="81"/>
        <v>40567.620879791648</v>
      </c>
      <c r="DR93" s="602">
        <f t="shared" ca="1" si="82"/>
        <v>40567.620879791648</v>
      </c>
      <c r="DS93" s="602">
        <f t="shared" ca="1" si="83"/>
        <v>41505.764212283284</v>
      </c>
      <c r="DT93" s="602">
        <f t="shared" ca="1" si="84"/>
        <v>47504.443092169378</v>
      </c>
      <c r="DU93" s="602">
        <f t="shared" ca="1" si="85"/>
        <v>49185.069786291635</v>
      </c>
      <c r="DV93" s="602">
        <f t="shared" ca="1" si="86"/>
        <v>49185.069786291635</v>
      </c>
      <c r="DW93" s="602">
        <f t="shared" ca="1" si="87"/>
        <v>50889.234373908213</v>
      </c>
      <c r="DX93" s="602">
        <f t="shared" ca="1" si="88"/>
        <v>50889.234373908213</v>
      </c>
      <c r="DY93" s="602">
        <f t="shared" ca="1" si="89"/>
        <v>52616.023097239588</v>
      </c>
      <c r="DZ93" s="602">
        <f t="shared" ca="1" si="90"/>
        <v>52616.023097239588</v>
      </c>
      <c r="EA93" s="602">
        <f t="shared" ca="1" si="91"/>
        <v>54364.523825868084</v>
      </c>
      <c r="EB93" s="602">
        <f t="shared" ca="1" si="92"/>
        <v>54364.523825868084</v>
      </c>
      <c r="EC93" s="602">
        <f t="shared" ca="1" si="93"/>
        <v>56133.829536555211</v>
      </c>
      <c r="ED93" s="602">
        <f t="shared" ca="1" si="94"/>
        <v>50546.562285820124</v>
      </c>
      <c r="EE93" s="602">
        <f t="shared" ca="1" si="95"/>
        <v>52268.899256216449</v>
      </c>
      <c r="EF93" s="602">
        <f t="shared" ca="1" si="96"/>
        <v>52268.899256216449</v>
      </c>
      <c r="EG93" s="602">
        <f t="shared" ca="1" si="97"/>
        <v>54013.130357142247</v>
      </c>
      <c r="EH93" s="602">
        <f t="shared" ca="1" si="98"/>
        <v>54013.130357142247</v>
      </c>
      <c r="EI93" s="602">
        <f t="shared" ca="1" si="99"/>
        <v>55778.34727772788</v>
      </c>
      <c r="EJ93" s="602">
        <f t="shared" ca="1" si="100"/>
        <v>55778.34727772788</v>
      </c>
      <c r="EK93" s="602">
        <f t="shared" ca="1" si="101"/>
        <v>57563.649413299725</v>
      </c>
      <c r="EL93" s="602">
        <f t="shared" ca="1" si="102"/>
        <v>57563.649413299725</v>
      </c>
      <c r="EM93" s="602">
        <f t="shared" ca="1" si="103"/>
        <v>59368.146874517734</v>
      </c>
    </row>
    <row r="94" spans="3:143" s="32" customFormat="1" x14ac:dyDescent="0.2">
      <c r="G94" s="3"/>
      <c r="H94" s="585" t="s">
        <v>1142</v>
      </c>
      <c r="I94" s="884"/>
      <c r="J94" s="884"/>
      <c r="K94" s="884"/>
      <c r="L94" s="884"/>
      <c r="M94" s="884"/>
      <c r="N94" s="884"/>
      <c r="O94" s="14"/>
      <c r="P94" s="401"/>
      <c r="Q94" s="871"/>
      <c r="R94" s="884"/>
      <c r="S94" s="262"/>
      <c r="T94" s="262"/>
      <c r="U94" s="262"/>
      <c r="V94" s="262"/>
      <c r="W94" s="597">
        <f t="shared" si="40"/>
        <v>51</v>
      </c>
      <c r="X94" s="602">
        <f t="shared" ca="1" si="104"/>
        <v>28319.999389992863</v>
      </c>
      <c r="Y94" s="602">
        <f t="shared" ca="1" si="104"/>
        <v>29096.929827342388</v>
      </c>
      <c r="Z94" s="602">
        <f t="shared" ca="1" si="104"/>
        <v>29096.929827342388</v>
      </c>
      <c r="AA94" s="602">
        <f t="shared" ca="1" si="104"/>
        <v>29886.032144715729</v>
      </c>
      <c r="AB94" s="602">
        <f t="shared" ca="1" si="105"/>
        <v>29886.032144715729</v>
      </c>
      <c r="AC94" s="602">
        <f t="shared" ca="1" si="105"/>
        <v>30687.194570042724</v>
      </c>
      <c r="AD94" s="602">
        <f t="shared" ca="1" si="105"/>
        <v>30687.194570042724</v>
      </c>
      <c r="AE94" s="602">
        <f t="shared" ca="1" si="105"/>
        <v>31500.297891766557</v>
      </c>
      <c r="AF94" s="602">
        <f t="shared" ca="1" si="106"/>
        <v>31500.297891766557</v>
      </c>
      <c r="AG94" s="602">
        <f t="shared" ca="1" si="107"/>
        <v>32325.215752307126</v>
      </c>
      <c r="AH94" s="602">
        <f t="shared" ca="1" si="108"/>
        <v>32881.659121055389</v>
      </c>
      <c r="AI94" s="602">
        <f t="shared" ca="1" si="109"/>
        <v>34295.209150044277</v>
      </c>
      <c r="AJ94" s="602">
        <f t="shared" ca="1" si="110"/>
        <v>34295.209150044277</v>
      </c>
      <c r="AK94" s="602">
        <f t="shared" ca="1" si="111"/>
        <v>35740.272825017972</v>
      </c>
      <c r="AL94" s="602">
        <f t="shared" ca="1" si="112"/>
        <v>35740.272825017972</v>
      </c>
      <c r="AM94" s="602">
        <f t="shared" ca="1" si="113"/>
        <v>37216.130731732024</v>
      </c>
      <c r="AN94" s="602">
        <f t="shared" ca="1" si="114"/>
        <v>37216.130731732024</v>
      </c>
      <c r="AO94" s="602">
        <f t="shared" ca="1" si="115"/>
        <v>38722.023692322662</v>
      </c>
      <c r="AP94" s="602">
        <f t="shared" ca="1" si="116"/>
        <v>38722.023692322662</v>
      </c>
      <c r="AQ94" s="602">
        <f t="shared" ca="1" si="117"/>
        <v>40257.15736338999</v>
      </c>
      <c r="AR94" s="602">
        <f t="shared" ca="1" si="118"/>
        <v>35448.772928771345</v>
      </c>
      <c r="AS94" s="602">
        <f t="shared" ca="1" si="119"/>
        <v>36918.531516652984</v>
      </c>
      <c r="AT94" s="602">
        <f t="shared" ca="1" si="120"/>
        <v>36918.531516652984</v>
      </c>
      <c r="AU94" s="602">
        <f t="shared" ca="1" si="121"/>
        <v>38418.479955411574</v>
      </c>
      <c r="AV94" s="602">
        <f t="shared" ca="1" si="122"/>
        <v>38418.479955411574</v>
      </c>
      <c r="AW94" s="602">
        <f t="shared" ca="1" si="123"/>
        <v>39947.830563756834</v>
      </c>
      <c r="AX94" s="602">
        <f t="shared" ca="1" si="124"/>
        <v>39947.830563756834</v>
      </c>
      <c r="AY94" s="602">
        <f t="shared" ca="1" si="125"/>
        <v>41505.764212283277</v>
      </c>
      <c r="AZ94" s="602">
        <f t="shared" ca="1" si="126"/>
        <v>41505.764212283277</v>
      </c>
      <c r="BA94" s="602">
        <f t="shared" ca="1" si="127"/>
        <v>43091.434978125537</v>
      </c>
      <c r="BB94" s="602">
        <f t="shared" ca="1" si="128"/>
        <v>31227.944341051854</v>
      </c>
      <c r="BC94" s="602">
        <f t="shared" ca="1" si="129"/>
        <v>32048.938490341483</v>
      </c>
      <c r="BD94" s="602">
        <f t="shared" ca="1" si="130"/>
        <v>32048.938490341483</v>
      </c>
      <c r="BE94" s="602">
        <f t="shared" ca="1" si="131"/>
        <v>32881.659121055403</v>
      </c>
      <c r="BF94" s="602">
        <f t="shared" ca="1" si="132"/>
        <v>32881.659121055403</v>
      </c>
      <c r="BG94" s="602">
        <f t="shared" ca="1" si="133"/>
        <v>33725.968653348842</v>
      </c>
      <c r="BH94" s="602">
        <f t="shared" ca="1" si="134"/>
        <v>33725.968653348842</v>
      </c>
      <c r="BI94" s="602">
        <f t="shared" ca="1" si="135"/>
        <v>34581.723205375456</v>
      </c>
      <c r="BJ94" s="602">
        <f t="shared" ca="1" si="136"/>
        <v>34581.723205375456</v>
      </c>
      <c r="BK94" s="602">
        <f t="shared" ca="1" si="137"/>
        <v>35448.772928771345</v>
      </c>
      <c r="BL94" s="602">
        <f t="shared" ca="1" si="138"/>
        <v>37965.371706914841</v>
      </c>
      <c r="BM94" s="602">
        <f t="shared" ca="1" si="139"/>
        <v>39485.986332175897</v>
      </c>
      <c r="BN94" s="602">
        <f t="shared" ca="1" si="140"/>
        <v>39485.986332175897</v>
      </c>
      <c r="BO94" s="602">
        <f t="shared" ca="1" si="141"/>
        <v>41035.432761276803</v>
      </c>
      <c r="BP94" s="602">
        <f t="shared" ca="1" si="142"/>
        <v>41035.432761276803</v>
      </c>
      <c r="BQ94" s="602">
        <f t="shared" ca="1" si="143"/>
        <v>42612.87262182722</v>
      </c>
      <c r="BR94" s="602">
        <f t="shared" ca="1" si="144"/>
        <v>42612.87262182722</v>
      </c>
      <c r="BS94" s="602">
        <f t="shared" ca="1" si="145"/>
        <v>44217.443988476909</v>
      </c>
      <c r="BT94" s="602">
        <f t="shared" ca="1" si="146"/>
        <v>44217.443988476909</v>
      </c>
      <c r="BU94" s="602">
        <f t="shared" ca="1" si="147"/>
        <v>45848.26595350603</v>
      </c>
      <c r="BV94" s="602">
        <f t="shared" ca="1" si="148"/>
        <v>40723.276804626068</v>
      </c>
      <c r="BW94" s="602">
        <f t="shared" ca="1" si="149"/>
        <v>42295.186245571516</v>
      </c>
      <c r="BX94" s="602">
        <f t="shared" ca="1" si="150"/>
        <v>42295.186245571516</v>
      </c>
      <c r="BY94" s="602">
        <f t="shared" ca="1" si="151"/>
        <v>43894.401241264459</v>
      </c>
      <c r="BZ94" s="602">
        <f t="shared" ca="1" si="152"/>
        <v>43894.401241264459</v>
      </c>
      <c r="CA94" s="602">
        <f t="shared" ca="1" si="153"/>
        <v>45520.044319311586</v>
      </c>
      <c r="CB94" s="602">
        <f t="shared" ca="1" si="154"/>
        <v>45520.044319311586</v>
      </c>
      <c r="CC94" s="602">
        <f t="shared" ca="1" si="155"/>
        <v>47171.222607457443</v>
      </c>
      <c r="CD94" s="602">
        <f t="shared" ca="1" si="156"/>
        <v>47171.222607457443</v>
      </c>
      <c r="CE94" s="602">
        <f t="shared" ca="1" si="157"/>
        <v>48847.032188247038</v>
      </c>
      <c r="CF94" s="602">
        <f t="shared" ca="1" si="44"/>
        <v>33725.968653348842</v>
      </c>
      <c r="CG94" s="602">
        <f t="shared" ca="1" si="45"/>
        <v>34581.723205375456</v>
      </c>
      <c r="CH94" s="602">
        <f t="shared" ca="1" si="46"/>
        <v>34581.723205375456</v>
      </c>
      <c r="CI94" s="602">
        <f t="shared" ca="1" si="47"/>
        <v>35448.772928771345</v>
      </c>
      <c r="CJ94" s="602">
        <f t="shared" ca="1" si="48"/>
        <v>35448.772928771345</v>
      </c>
      <c r="CK94" s="602">
        <f t="shared" ca="1" si="49"/>
        <v>36326.962352232811</v>
      </c>
      <c r="CL94" s="602">
        <f t="shared" ca="1" si="50"/>
        <v>36326.962352232811</v>
      </c>
      <c r="CM94" s="602">
        <f t="shared" ca="1" si="51"/>
        <v>37216.130731732024</v>
      </c>
      <c r="CN94" s="602">
        <f t="shared" ca="1" si="52"/>
        <v>37216.130731732024</v>
      </c>
      <c r="CO94" s="602">
        <f t="shared" ca="1" si="53"/>
        <v>38116.112405922795</v>
      </c>
      <c r="CP94" s="602">
        <f t="shared" ca="1" si="54"/>
        <v>41820.706884913423</v>
      </c>
      <c r="CQ94" s="602">
        <f t="shared" ca="1" si="55"/>
        <v>43411.82153165857</v>
      </c>
      <c r="CR94" s="602">
        <f t="shared" ca="1" si="56"/>
        <v>43411.82153165857</v>
      </c>
      <c r="CS94" s="602">
        <f t="shared" ca="1" si="57"/>
        <v>45029.629321440458</v>
      </c>
      <c r="CT94" s="602">
        <f t="shared" ca="1" si="58"/>
        <v>45029.629321440458</v>
      </c>
      <c r="CU94" s="602">
        <f t="shared" ca="1" si="59"/>
        <v>46673.241537911395</v>
      </c>
      <c r="CV94" s="602">
        <f t="shared" ca="1" si="60"/>
        <v>46673.241537911395</v>
      </c>
      <c r="CW94" s="602">
        <f t="shared" ca="1" si="61"/>
        <v>48341.757129331025</v>
      </c>
      <c r="CX94" s="602">
        <f t="shared" ca="1" si="62"/>
        <v>48341.757129331025</v>
      </c>
      <c r="CY94" s="602">
        <f t="shared" ca="1" si="63"/>
        <v>50034.266948932476</v>
      </c>
      <c r="CZ94" s="602">
        <f t="shared" ca="1" si="64"/>
        <v>44703.97476535022</v>
      </c>
      <c r="DA94" s="602">
        <f t="shared" ca="1" si="65"/>
        <v>46342.497848049643</v>
      </c>
      <c r="DB94" s="602">
        <f t="shared" ca="1" si="66"/>
        <v>46342.497848049643</v>
      </c>
      <c r="DC94" s="602">
        <f t="shared" ca="1" si="67"/>
        <v>48006.105296803609</v>
      </c>
      <c r="DD94" s="602">
        <f t="shared" ca="1" si="68"/>
        <v>48006.105296803609</v>
      </c>
      <c r="DE94" s="602">
        <f t="shared" ca="1" si="69"/>
        <v>49693.889253268258</v>
      </c>
      <c r="DF94" s="602">
        <f t="shared" ca="1" si="70"/>
        <v>49693.889253268258</v>
      </c>
      <c r="DG94" s="602">
        <f t="shared" ca="1" si="71"/>
        <v>51404.937022019112</v>
      </c>
      <c r="DH94" s="602">
        <f t="shared" ca="1" si="72"/>
        <v>51404.937022019112</v>
      </c>
      <c r="DI94" s="602">
        <f t="shared" ca="1" si="73"/>
        <v>53138.334953305806</v>
      </c>
      <c r="DJ94" s="602">
        <f t="shared" ca="1" si="74"/>
        <v>36918.531516652984</v>
      </c>
      <c r="DK94" s="602">
        <f t="shared" ca="1" si="75"/>
        <v>37814.927454885583</v>
      </c>
      <c r="DL94" s="602">
        <f t="shared" ca="1" si="76"/>
        <v>37814.927454885583</v>
      </c>
      <c r="DM94" s="602">
        <f t="shared" ca="1" si="77"/>
        <v>38722.023692322662</v>
      </c>
      <c r="DN94" s="602">
        <f t="shared" ca="1" si="78"/>
        <v>38722.023692322662</v>
      </c>
      <c r="DO94" s="602">
        <f t="shared" ca="1" si="79"/>
        <v>39639.647171455297</v>
      </c>
      <c r="DP94" s="602">
        <f t="shared" ca="1" si="80"/>
        <v>39639.647171455297</v>
      </c>
      <c r="DQ94" s="602">
        <f t="shared" ca="1" si="81"/>
        <v>40567.620879791648</v>
      </c>
      <c r="DR94" s="602">
        <f t="shared" ca="1" si="82"/>
        <v>40567.620879791648</v>
      </c>
      <c r="DS94" s="602">
        <f t="shared" ca="1" si="83"/>
        <v>41505.764212283284</v>
      </c>
      <c r="DT94" s="602">
        <f t="shared" ca="1" si="84"/>
        <v>47504.443092169378</v>
      </c>
      <c r="DU94" s="602">
        <f t="shared" ca="1" si="85"/>
        <v>49185.069786291635</v>
      </c>
      <c r="DV94" s="602">
        <f t="shared" ca="1" si="86"/>
        <v>49185.069786291635</v>
      </c>
      <c r="DW94" s="602">
        <f t="shared" ca="1" si="87"/>
        <v>50889.234373908213</v>
      </c>
      <c r="DX94" s="602">
        <f t="shared" ca="1" si="88"/>
        <v>50889.234373908213</v>
      </c>
      <c r="DY94" s="602">
        <f t="shared" ca="1" si="89"/>
        <v>52616.023097239588</v>
      </c>
      <c r="DZ94" s="602">
        <f t="shared" ca="1" si="90"/>
        <v>52616.023097239588</v>
      </c>
      <c r="EA94" s="602">
        <f t="shared" ca="1" si="91"/>
        <v>54364.523825868084</v>
      </c>
      <c r="EB94" s="602">
        <f t="shared" ca="1" si="92"/>
        <v>54364.523825868084</v>
      </c>
      <c r="EC94" s="602">
        <f t="shared" ca="1" si="93"/>
        <v>56133.829536555211</v>
      </c>
      <c r="ED94" s="602">
        <f t="shared" ca="1" si="94"/>
        <v>50546.562285820124</v>
      </c>
      <c r="EE94" s="602">
        <f t="shared" ca="1" si="95"/>
        <v>52268.899256216449</v>
      </c>
      <c r="EF94" s="602">
        <f t="shared" ca="1" si="96"/>
        <v>52268.899256216449</v>
      </c>
      <c r="EG94" s="602">
        <f t="shared" ca="1" si="97"/>
        <v>54013.130357142247</v>
      </c>
      <c r="EH94" s="602">
        <f t="shared" ca="1" si="98"/>
        <v>54013.130357142247</v>
      </c>
      <c r="EI94" s="602">
        <f t="shared" ca="1" si="99"/>
        <v>55778.34727772788</v>
      </c>
      <c r="EJ94" s="602">
        <f t="shared" ca="1" si="100"/>
        <v>55778.34727772788</v>
      </c>
      <c r="EK94" s="602">
        <f t="shared" ca="1" si="101"/>
        <v>57563.649413299725</v>
      </c>
      <c r="EL94" s="602">
        <f t="shared" ca="1" si="102"/>
        <v>57563.649413299725</v>
      </c>
      <c r="EM94" s="602">
        <f t="shared" ca="1" si="103"/>
        <v>59368.146874517734</v>
      </c>
    </row>
    <row r="95" spans="3:143" s="32" customFormat="1" x14ac:dyDescent="0.2">
      <c r="G95" s="3"/>
      <c r="H95" s="884"/>
      <c r="I95" s="15" t="str">
        <f>I56</f>
        <v>Prémium 1, L1 ügyletminősítés esetén</v>
      </c>
      <c r="J95" s="15"/>
      <c r="K95" s="15"/>
      <c r="L95" s="1027">
        <v>7.3999999999999996E-2</v>
      </c>
      <c r="M95" s="1030" t="s">
        <v>589</v>
      </c>
      <c r="N95" s="1030" t="s">
        <v>589</v>
      </c>
      <c r="O95" s="1031">
        <f>O56+1.75%</f>
        <v>6.6400000000000001E-2</v>
      </c>
      <c r="P95" s="1032">
        <f t="shared" ref="P95:P104" ca="1" si="171">OFFSET($BK$292,,$F45)</f>
        <v>6.5637816239865199E-2</v>
      </c>
      <c r="Q95" s="1036" t="s">
        <v>1030</v>
      </c>
      <c r="R95" s="1034">
        <f t="shared" ref="R95:R104" ca="1" si="172">OFFSET($BK$42,,$F45)</f>
        <v>7.2507406422916532E-2</v>
      </c>
      <c r="S95" s="262"/>
      <c r="T95" s="262"/>
      <c r="U95" s="262"/>
      <c r="V95" s="262"/>
      <c r="W95" s="597">
        <f t="shared" si="40"/>
        <v>52</v>
      </c>
      <c r="X95" s="602">
        <f t="shared" ca="1" si="104"/>
        <v>28319.999389992863</v>
      </c>
      <c r="Y95" s="602">
        <f t="shared" ca="1" si="104"/>
        <v>29096.929827342388</v>
      </c>
      <c r="Z95" s="602">
        <f t="shared" ca="1" si="104"/>
        <v>29096.929827342388</v>
      </c>
      <c r="AA95" s="602">
        <f t="shared" ca="1" si="104"/>
        <v>29886.032144715729</v>
      </c>
      <c r="AB95" s="602">
        <f t="shared" ca="1" si="105"/>
        <v>29886.032144715729</v>
      </c>
      <c r="AC95" s="602">
        <f t="shared" ca="1" si="105"/>
        <v>30687.194570042724</v>
      </c>
      <c r="AD95" s="602">
        <f t="shared" ca="1" si="105"/>
        <v>30687.194570042724</v>
      </c>
      <c r="AE95" s="602">
        <f t="shared" ca="1" si="105"/>
        <v>31500.297891766557</v>
      </c>
      <c r="AF95" s="602">
        <f t="shared" ca="1" si="106"/>
        <v>31500.297891766557</v>
      </c>
      <c r="AG95" s="602">
        <f t="shared" ca="1" si="107"/>
        <v>32325.215752307126</v>
      </c>
      <c r="AH95" s="602">
        <f t="shared" ca="1" si="108"/>
        <v>32881.659121055389</v>
      </c>
      <c r="AI95" s="602">
        <f t="shared" ca="1" si="109"/>
        <v>34295.209150044277</v>
      </c>
      <c r="AJ95" s="602">
        <f t="shared" ca="1" si="110"/>
        <v>34295.209150044277</v>
      </c>
      <c r="AK95" s="602">
        <f t="shared" ca="1" si="111"/>
        <v>35740.272825017972</v>
      </c>
      <c r="AL95" s="602">
        <f t="shared" ca="1" si="112"/>
        <v>35740.272825017972</v>
      </c>
      <c r="AM95" s="602">
        <f t="shared" ca="1" si="113"/>
        <v>37216.130731732024</v>
      </c>
      <c r="AN95" s="602">
        <f t="shared" ca="1" si="114"/>
        <v>37216.130731732024</v>
      </c>
      <c r="AO95" s="602">
        <f t="shared" ca="1" si="115"/>
        <v>38722.023692322662</v>
      </c>
      <c r="AP95" s="602">
        <f t="shared" ca="1" si="116"/>
        <v>38722.023692322662</v>
      </c>
      <c r="AQ95" s="602">
        <f t="shared" ca="1" si="117"/>
        <v>40257.15736338999</v>
      </c>
      <c r="AR95" s="602">
        <f t="shared" ca="1" si="118"/>
        <v>35448.772928771345</v>
      </c>
      <c r="AS95" s="602">
        <f t="shared" ca="1" si="119"/>
        <v>36918.531516652984</v>
      </c>
      <c r="AT95" s="602">
        <f t="shared" ca="1" si="120"/>
        <v>36918.531516652984</v>
      </c>
      <c r="AU95" s="602">
        <f t="shared" ca="1" si="121"/>
        <v>38418.479955411574</v>
      </c>
      <c r="AV95" s="602">
        <f t="shared" ca="1" si="122"/>
        <v>38418.479955411574</v>
      </c>
      <c r="AW95" s="602">
        <f t="shared" ca="1" si="123"/>
        <v>39947.830563756834</v>
      </c>
      <c r="AX95" s="602">
        <f t="shared" ca="1" si="124"/>
        <v>39947.830563756834</v>
      </c>
      <c r="AY95" s="602">
        <f t="shared" ca="1" si="125"/>
        <v>41505.764212283277</v>
      </c>
      <c r="AZ95" s="602">
        <f t="shared" ca="1" si="126"/>
        <v>41505.764212283277</v>
      </c>
      <c r="BA95" s="602">
        <f t="shared" ca="1" si="127"/>
        <v>43091.434978125537</v>
      </c>
      <c r="BB95" s="602">
        <f t="shared" ca="1" si="128"/>
        <v>31227.944341051854</v>
      </c>
      <c r="BC95" s="602">
        <f t="shared" ca="1" si="129"/>
        <v>32048.938490341483</v>
      </c>
      <c r="BD95" s="602">
        <f t="shared" ca="1" si="130"/>
        <v>32048.938490341483</v>
      </c>
      <c r="BE95" s="602">
        <f t="shared" ca="1" si="131"/>
        <v>32881.659121055403</v>
      </c>
      <c r="BF95" s="602">
        <f t="shared" ca="1" si="132"/>
        <v>32881.659121055403</v>
      </c>
      <c r="BG95" s="602">
        <f t="shared" ca="1" si="133"/>
        <v>33725.968653348842</v>
      </c>
      <c r="BH95" s="602">
        <f t="shared" ca="1" si="134"/>
        <v>33725.968653348842</v>
      </c>
      <c r="BI95" s="602">
        <f t="shared" ca="1" si="135"/>
        <v>34581.723205375456</v>
      </c>
      <c r="BJ95" s="602">
        <f t="shared" ca="1" si="136"/>
        <v>34581.723205375456</v>
      </c>
      <c r="BK95" s="602">
        <f t="shared" ca="1" si="137"/>
        <v>35448.772928771345</v>
      </c>
      <c r="BL95" s="602">
        <f t="shared" ca="1" si="138"/>
        <v>37965.371706914841</v>
      </c>
      <c r="BM95" s="602">
        <f t="shared" ca="1" si="139"/>
        <v>39485.986332175897</v>
      </c>
      <c r="BN95" s="602">
        <f t="shared" ca="1" si="140"/>
        <v>39485.986332175897</v>
      </c>
      <c r="BO95" s="602">
        <f t="shared" ca="1" si="141"/>
        <v>41035.432761276803</v>
      </c>
      <c r="BP95" s="602">
        <f t="shared" ca="1" si="142"/>
        <v>41035.432761276803</v>
      </c>
      <c r="BQ95" s="602">
        <f t="shared" ca="1" si="143"/>
        <v>42612.87262182722</v>
      </c>
      <c r="BR95" s="602">
        <f t="shared" ca="1" si="144"/>
        <v>42612.87262182722</v>
      </c>
      <c r="BS95" s="602">
        <f t="shared" ca="1" si="145"/>
        <v>44217.443988476909</v>
      </c>
      <c r="BT95" s="602">
        <f t="shared" ca="1" si="146"/>
        <v>44217.443988476909</v>
      </c>
      <c r="BU95" s="602">
        <f t="shared" ca="1" si="147"/>
        <v>45848.26595350603</v>
      </c>
      <c r="BV95" s="602">
        <f t="shared" ca="1" si="148"/>
        <v>40723.276804626068</v>
      </c>
      <c r="BW95" s="602">
        <f t="shared" ca="1" si="149"/>
        <v>42295.186245571516</v>
      </c>
      <c r="BX95" s="602">
        <f t="shared" ca="1" si="150"/>
        <v>42295.186245571516</v>
      </c>
      <c r="BY95" s="602">
        <f t="shared" ca="1" si="151"/>
        <v>43894.401241264459</v>
      </c>
      <c r="BZ95" s="602">
        <f t="shared" ca="1" si="152"/>
        <v>43894.401241264459</v>
      </c>
      <c r="CA95" s="602">
        <f t="shared" ca="1" si="153"/>
        <v>45520.044319311586</v>
      </c>
      <c r="CB95" s="602">
        <f t="shared" ca="1" si="154"/>
        <v>45520.044319311586</v>
      </c>
      <c r="CC95" s="602">
        <f t="shared" ca="1" si="155"/>
        <v>47171.222607457443</v>
      </c>
      <c r="CD95" s="602">
        <f t="shared" ca="1" si="156"/>
        <v>47171.222607457443</v>
      </c>
      <c r="CE95" s="602">
        <f t="shared" ca="1" si="157"/>
        <v>48847.032188247038</v>
      </c>
      <c r="CF95" s="602">
        <f t="shared" ca="1" si="44"/>
        <v>33725.968653348842</v>
      </c>
      <c r="CG95" s="602">
        <f t="shared" ca="1" si="45"/>
        <v>34581.723205375456</v>
      </c>
      <c r="CH95" s="602">
        <f t="shared" ca="1" si="46"/>
        <v>34581.723205375456</v>
      </c>
      <c r="CI95" s="602">
        <f t="shared" ca="1" si="47"/>
        <v>35448.772928771345</v>
      </c>
      <c r="CJ95" s="602">
        <f t="shared" ca="1" si="48"/>
        <v>35448.772928771345</v>
      </c>
      <c r="CK95" s="602">
        <f t="shared" ca="1" si="49"/>
        <v>36326.962352232811</v>
      </c>
      <c r="CL95" s="602">
        <f t="shared" ca="1" si="50"/>
        <v>36326.962352232811</v>
      </c>
      <c r="CM95" s="602">
        <f t="shared" ca="1" si="51"/>
        <v>37216.130731732024</v>
      </c>
      <c r="CN95" s="602">
        <f t="shared" ca="1" si="52"/>
        <v>37216.130731732024</v>
      </c>
      <c r="CO95" s="602">
        <f t="shared" ca="1" si="53"/>
        <v>38116.112405922795</v>
      </c>
      <c r="CP95" s="602">
        <f t="shared" ca="1" si="54"/>
        <v>41820.706884913423</v>
      </c>
      <c r="CQ95" s="602">
        <f t="shared" ca="1" si="55"/>
        <v>43411.82153165857</v>
      </c>
      <c r="CR95" s="602">
        <f t="shared" ca="1" si="56"/>
        <v>43411.82153165857</v>
      </c>
      <c r="CS95" s="602">
        <f t="shared" ca="1" si="57"/>
        <v>45029.629321440458</v>
      </c>
      <c r="CT95" s="602">
        <f t="shared" ca="1" si="58"/>
        <v>45029.629321440458</v>
      </c>
      <c r="CU95" s="602">
        <f t="shared" ca="1" si="59"/>
        <v>46673.241537911395</v>
      </c>
      <c r="CV95" s="602">
        <f t="shared" ca="1" si="60"/>
        <v>46673.241537911395</v>
      </c>
      <c r="CW95" s="602">
        <f t="shared" ca="1" si="61"/>
        <v>48341.757129331025</v>
      </c>
      <c r="CX95" s="602">
        <f t="shared" ca="1" si="62"/>
        <v>48341.757129331025</v>
      </c>
      <c r="CY95" s="602">
        <f t="shared" ca="1" si="63"/>
        <v>50034.266948932476</v>
      </c>
      <c r="CZ95" s="602">
        <f t="shared" ca="1" si="64"/>
        <v>44703.97476535022</v>
      </c>
      <c r="DA95" s="602">
        <f t="shared" ca="1" si="65"/>
        <v>46342.497848049643</v>
      </c>
      <c r="DB95" s="602">
        <f t="shared" ca="1" si="66"/>
        <v>46342.497848049643</v>
      </c>
      <c r="DC95" s="602">
        <f t="shared" ca="1" si="67"/>
        <v>48006.105296803609</v>
      </c>
      <c r="DD95" s="602">
        <f t="shared" ca="1" si="68"/>
        <v>48006.105296803609</v>
      </c>
      <c r="DE95" s="602">
        <f t="shared" ca="1" si="69"/>
        <v>49693.889253268258</v>
      </c>
      <c r="DF95" s="602">
        <f t="shared" ca="1" si="70"/>
        <v>49693.889253268258</v>
      </c>
      <c r="DG95" s="602">
        <f t="shared" ca="1" si="71"/>
        <v>51404.937022019112</v>
      </c>
      <c r="DH95" s="602">
        <f t="shared" ca="1" si="72"/>
        <v>51404.937022019112</v>
      </c>
      <c r="DI95" s="602">
        <f t="shared" ca="1" si="73"/>
        <v>53138.334953305806</v>
      </c>
      <c r="DJ95" s="602">
        <f t="shared" ca="1" si="74"/>
        <v>36918.531516652984</v>
      </c>
      <c r="DK95" s="602">
        <f t="shared" ca="1" si="75"/>
        <v>37814.927454885583</v>
      </c>
      <c r="DL95" s="602">
        <f t="shared" ca="1" si="76"/>
        <v>37814.927454885583</v>
      </c>
      <c r="DM95" s="602">
        <f t="shared" ca="1" si="77"/>
        <v>38722.023692322662</v>
      </c>
      <c r="DN95" s="602">
        <f t="shared" ca="1" si="78"/>
        <v>38722.023692322662</v>
      </c>
      <c r="DO95" s="602">
        <f t="shared" ca="1" si="79"/>
        <v>39639.647171455297</v>
      </c>
      <c r="DP95" s="602">
        <f t="shared" ca="1" si="80"/>
        <v>39639.647171455297</v>
      </c>
      <c r="DQ95" s="602">
        <f t="shared" ca="1" si="81"/>
        <v>40567.620879791648</v>
      </c>
      <c r="DR95" s="602">
        <f t="shared" ca="1" si="82"/>
        <v>40567.620879791648</v>
      </c>
      <c r="DS95" s="602">
        <f t="shared" ca="1" si="83"/>
        <v>41505.764212283284</v>
      </c>
      <c r="DT95" s="602">
        <f t="shared" ca="1" si="84"/>
        <v>47504.443092169378</v>
      </c>
      <c r="DU95" s="602">
        <f t="shared" ca="1" si="85"/>
        <v>49185.069786291635</v>
      </c>
      <c r="DV95" s="602">
        <f t="shared" ca="1" si="86"/>
        <v>49185.069786291635</v>
      </c>
      <c r="DW95" s="602">
        <f t="shared" ca="1" si="87"/>
        <v>50889.234373908213</v>
      </c>
      <c r="DX95" s="602">
        <f t="shared" ca="1" si="88"/>
        <v>50889.234373908213</v>
      </c>
      <c r="DY95" s="602">
        <f t="shared" ca="1" si="89"/>
        <v>52616.023097239588</v>
      </c>
      <c r="DZ95" s="602">
        <f t="shared" ca="1" si="90"/>
        <v>52616.023097239588</v>
      </c>
      <c r="EA95" s="602">
        <f t="shared" ca="1" si="91"/>
        <v>54364.523825868084</v>
      </c>
      <c r="EB95" s="602">
        <f t="shared" ca="1" si="92"/>
        <v>54364.523825868084</v>
      </c>
      <c r="EC95" s="602">
        <f t="shared" ca="1" si="93"/>
        <v>56133.829536555211</v>
      </c>
      <c r="ED95" s="602">
        <f t="shared" ca="1" si="94"/>
        <v>50546.562285820124</v>
      </c>
      <c r="EE95" s="602">
        <f t="shared" ca="1" si="95"/>
        <v>52268.899256216449</v>
      </c>
      <c r="EF95" s="602">
        <f t="shared" ca="1" si="96"/>
        <v>52268.899256216449</v>
      </c>
      <c r="EG95" s="602">
        <f t="shared" ca="1" si="97"/>
        <v>54013.130357142247</v>
      </c>
      <c r="EH95" s="602">
        <f t="shared" ca="1" si="98"/>
        <v>54013.130357142247</v>
      </c>
      <c r="EI95" s="602">
        <f t="shared" ca="1" si="99"/>
        <v>55778.34727772788</v>
      </c>
      <c r="EJ95" s="602">
        <f t="shared" ca="1" si="100"/>
        <v>55778.34727772788</v>
      </c>
      <c r="EK95" s="602">
        <f t="shared" ca="1" si="101"/>
        <v>57563.649413299725</v>
      </c>
      <c r="EL95" s="602">
        <f t="shared" ca="1" si="102"/>
        <v>57563.649413299725</v>
      </c>
      <c r="EM95" s="602">
        <f t="shared" ca="1" si="103"/>
        <v>59368.146874517734</v>
      </c>
    </row>
    <row r="96" spans="3:143" s="32" customFormat="1" x14ac:dyDescent="0.2">
      <c r="G96" s="3"/>
      <c r="H96" s="884"/>
      <c r="I96" s="15" t="str">
        <f t="shared" ref="I96:I104" si="173">I57</f>
        <v>Prémium 1, L2 ügyletminősítés esetén</v>
      </c>
      <c r="J96" s="15"/>
      <c r="K96" s="15"/>
      <c r="L96" s="15"/>
      <c r="M96" s="1030" t="s">
        <v>589</v>
      </c>
      <c r="N96" s="1030" t="s">
        <v>589</v>
      </c>
      <c r="O96" s="1031">
        <f t="shared" ref="O96:O104" si="174">O57+1.75%</f>
        <v>7.1399999999999991E-2</v>
      </c>
      <c r="P96" s="1032">
        <f t="shared" ca="1" si="171"/>
        <v>7.1034114290026595E-2</v>
      </c>
      <c r="Q96" s="1036" t="s">
        <v>1030</v>
      </c>
      <c r="R96" s="1034">
        <f t="shared" ca="1" si="172"/>
        <v>7.7988255693911546E-2</v>
      </c>
      <c r="S96" s="262"/>
      <c r="T96" s="262"/>
      <c r="U96" s="262"/>
      <c r="V96" s="262"/>
      <c r="W96" s="597">
        <f t="shared" si="40"/>
        <v>53</v>
      </c>
      <c r="X96" s="602">
        <f t="shared" ca="1" si="104"/>
        <v>28319.999389992863</v>
      </c>
      <c r="Y96" s="602">
        <f t="shared" ca="1" si="104"/>
        <v>29096.929827342388</v>
      </c>
      <c r="Z96" s="602">
        <f t="shared" ca="1" si="104"/>
        <v>29096.929827342388</v>
      </c>
      <c r="AA96" s="602">
        <f t="shared" ca="1" si="104"/>
        <v>29886.032144715729</v>
      </c>
      <c r="AB96" s="602">
        <f t="shared" ca="1" si="105"/>
        <v>29886.032144715729</v>
      </c>
      <c r="AC96" s="602">
        <f t="shared" ca="1" si="105"/>
        <v>30687.194570042724</v>
      </c>
      <c r="AD96" s="602">
        <f t="shared" ca="1" si="105"/>
        <v>30687.194570042724</v>
      </c>
      <c r="AE96" s="602">
        <f t="shared" ca="1" si="105"/>
        <v>31500.297891766557</v>
      </c>
      <c r="AF96" s="602">
        <f t="shared" ca="1" si="106"/>
        <v>31500.297891766557</v>
      </c>
      <c r="AG96" s="602">
        <f t="shared" ca="1" si="107"/>
        <v>32325.215752307126</v>
      </c>
      <c r="AH96" s="602">
        <f t="shared" ca="1" si="108"/>
        <v>32881.659121055389</v>
      </c>
      <c r="AI96" s="602">
        <f t="shared" ca="1" si="109"/>
        <v>34295.209150044277</v>
      </c>
      <c r="AJ96" s="602">
        <f t="shared" ca="1" si="110"/>
        <v>34295.209150044277</v>
      </c>
      <c r="AK96" s="602">
        <f t="shared" ca="1" si="111"/>
        <v>35740.272825017972</v>
      </c>
      <c r="AL96" s="602">
        <f t="shared" ca="1" si="112"/>
        <v>35740.272825017972</v>
      </c>
      <c r="AM96" s="602">
        <f t="shared" ca="1" si="113"/>
        <v>37216.130731732024</v>
      </c>
      <c r="AN96" s="602">
        <f t="shared" ca="1" si="114"/>
        <v>37216.130731732024</v>
      </c>
      <c r="AO96" s="602">
        <f t="shared" ca="1" si="115"/>
        <v>38722.023692322662</v>
      </c>
      <c r="AP96" s="602">
        <f t="shared" ca="1" si="116"/>
        <v>38722.023692322662</v>
      </c>
      <c r="AQ96" s="602">
        <f t="shared" ca="1" si="117"/>
        <v>40257.15736338999</v>
      </c>
      <c r="AR96" s="602">
        <f t="shared" ca="1" si="118"/>
        <v>35448.772928771345</v>
      </c>
      <c r="AS96" s="602">
        <f t="shared" ca="1" si="119"/>
        <v>36918.531516652984</v>
      </c>
      <c r="AT96" s="602">
        <f t="shared" ca="1" si="120"/>
        <v>36918.531516652984</v>
      </c>
      <c r="AU96" s="602">
        <f t="shared" ca="1" si="121"/>
        <v>38418.479955411574</v>
      </c>
      <c r="AV96" s="602">
        <f t="shared" ca="1" si="122"/>
        <v>38418.479955411574</v>
      </c>
      <c r="AW96" s="602">
        <f t="shared" ca="1" si="123"/>
        <v>39947.830563756834</v>
      </c>
      <c r="AX96" s="602">
        <f t="shared" ca="1" si="124"/>
        <v>39947.830563756834</v>
      </c>
      <c r="AY96" s="602">
        <f t="shared" ca="1" si="125"/>
        <v>41505.764212283277</v>
      </c>
      <c r="AZ96" s="602">
        <f t="shared" ca="1" si="126"/>
        <v>41505.764212283277</v>
      </c>
      <c r="BA96" s="602">
        <f t="shared" ca="1" si="127"/>
        <v>43091.434978125537</v>
      </c>
      <c r="BB96" s="602">
        <f t="shared" ca="1" si="128"/>
        <v>31227.944341051854</v>
      </c>
      <c r="BC96" s="602">
        <f t="shared" ca="1" si="129"/>
        <v>32048.938490341483</v>
      </c>
      <c r="BD96" s="602">
        <f t="shared" ca="1" si="130"/>
        <v>32048.938490341483</v>
      </c>
      <c r="BE96" s="602">
        <f t="shared" ca="1" si="131"/>
        <v>32881.659121055403</v>
      </c>
      <c r="BF96" s="602">
        <f t="shared" ca="1" si="132"/>
        <v>32881.659121055403</v>
      </c>
      <c r="BG96" s="602">
        <f t="shared" ca="1" si="133"/>
        <v>33725.968653348842</v>
      </c>
      <c r="BH96" s="602">
        <f t="shared" ca="1" si="134"/>
        <v>33725.968653348842</v>
      </c>
      <c r="BI96" s="602">
        <f t="shared" ca="1" si="135"/>
        <v>34581.723205375456</v>
      </c>
      <c r="BJ96" s="602">
        <f t="shared" ca="1" si="136"/>
        <v>34581.723205375456</v>
      </c>
      <c r="BK96" s="602">
        <f t="shared" ca="1" si="137"/>
        <v>35448.772928771345</v>
      </c>
      <c r="BL96" s="602">
        <f t="shared" ca="1" si="138"/>
        <v>37965.371706914841</v>
      </c>
      <c r="BM96" s="602">
        <f t="shared" ca="1" si="139"/>
        <v>39485.986332175897</v>
      </c>
      <c r="BN96" s="602">
        <f t="shared" ca="1" si="140"/>
        <v>39485.986332175897</v>
      </c>
      <c r="BO96" s="602">
        <f t="shared" ca="1" si="141"/>
        <v>41035.432761276803</v>
      </c>
      <c r="BP96" s="602">
        <f t="shared" ca="1" si="142"/>
        <v>41035.432761276803</v>
      </c>
      <c r="BQ96" s="602">
        <f t="shared" ca="1" si="143"/>
        <v>42612.87262182722</v>
      </c>
      <c r="BR96" s="602">
        <f t="shared" ca="1" si="144"/>
        <v>42612.87262182722</v>
      </c>
      <c r="BS96" s="602">
        <f t="shared" ca="1" si="145"/>
        <v>44217.443988476909</v>
      </c>
      <c r="BT96" s="602">
        <f t="shared" ca="1" si="146"/>
        <v>44217.443988476909</v>
      </c>
      <c r="BU96" s="602">
        <f t="shared" ca="1" si="147"/>
        <v>45848.26595350603</v>
      </c>
      <c r="BV96" s="602">
        <f t="shared" ca="1" si="148"/>
        <v>40723.276804626068</v>
      </c>
      <c r="BW96" s="602">
        <f t="shared" ca="1" si="149"/>
        <v>42295.186245571516</v>
      </c>
      <c r="BX96" s="602">
        <f t="shared" ca="1" si="150"/>
        <v>42295.186245571516</v>
      </c>
      <c r="BY96" s="602">
        <f t="shared" ca="1" si="151"/>
        <v>43894.401241264459</v>
      </c>
      <c r="BZ96" s="602">
        <f t="shared" ca="1" si="152"/>
        <v>43894.401241264459</v>
      </c>
      <c r="CA96" s="602">
        <f t="shared" ca="1" si="153"/>
        <v>45520.044319311586</v>
      </c>
      <c r="CB96" s="602">
        <f t="shared" ca="1" si="154"/>
        <v>45520.044319311586</v>
      </c>
      <c r="CC96" s="602">
        <f t="shared" ca="1" si="155"/>
        <v>47171.222607457443</v>
      </c>
      <c r="CD96" s="602">
        <f t="shared" ca="1" si="156"/>
        <v>47171.222607457443</v>
      </c>
      <c r="CE96" s="602">
        <f t="shared" ca="1" si="157"/>
        <v>48847.032188247038</v>
      </c>
      <c r="CF96" s="602">
        <f t="shared" ca="1" si="44"/>
        <v>33725.968653348842</v>
      </c>
      <c r="CG96" s="602">
        <f t="shared" ca="1" si="45"/>
        <v>34581.723205375456</v>
      </c>
      <c r="CH96" s="602">
        <f t="shared" ca="1" si="46"/>
        <v>34581.723205375456</v>
      </c>
      <c r="CI96" s="602">
        <f t="shared" ca="1" si="47"/>
        <v>35448.772928771345</v>
      </c>
      <c r="CJ96" s="602">
        <f t="shared" ca="1" si="48"/>
        <v>35448.772928771345</v>
      </c>
      <c r="CK96" s="602">
        <f t="shared" ca="1" si="49"/>
        <v>36326.962352232811</v>
      </c>
      <c r="CL96" s="602">
        <f t="shared" ca="1" si="50"/>
        <v>36326.962352232811</v>
      </c>
      <c r="CM96" s="602">
        <f t="shared" ca="1" si="51"/>
        <v>37216.130731732024</v>
      </c>
      <c r="CN96" s="602">
        <f t="shared" ca="1" si="52"/>
        <v>37216.130731732024</v>
      </c>
      <c r="CO96" s="602">
        <f t="shared" ca="1" si="53"/>
        <v>38116.112405922795</v>
      </c>
      <c r="CP96" s="602">
        <f t="shared" ca="1" si="54"/>
        <v>41820.706884913423</v>
      </c>
      <c r="CQ96" s="602">
        <f t="shared" ca="1" si="55"/>
        <v>43411.82153165857</v>
      </c>
      <c r="CR96" s="602">
        <f t="shared" ca="1" si="56"/>
        <v>43411.82153165857</v>
      </c>
      <c r="CS96" s="602">
        <f t="shared" ca="1" si="57"/>
        <v>45029.629321440458</v>
      </c>
      <c r="CT96" s="602">
        <f t="shared" ca="1" si="58"/>
        <v>45029.629321440458</v>
      </c>
      <c r="CU96" s="602">
        <f t="shared" ca="1" si="59"/>
        <v>46673.241537911395</v>
      </c>
      <c r="CV96" s="602">
        <f t="shared" ca="1" si="60"/>
        <v>46673.241537911395</v>
      </c>
      <c r="CW96" s="602">
        <f t="shared" ca="1" si="61"/>
        <v>48341.757129331025</v>
      </c>
      <c r="CX96" s="602">
        <f t="shared" ca="1" si="62"/>
        <v>48341.757129331025</v>
      </c>
      <c r="CY96" s="602">
        <f t="shared" ca="1" si="63"/>
        <v>50034.266948932476</v>
      </c>
      <c r="CZ96" s="602">
        <f t="shared" ca="1" si="64"/>
        <v>44703.97476535022</v>
      </c>
      <c r="DA96" s="602">
        <f t="shared" ca="1" si="65"/>
        <v>46342.497848049643</v>
      </c>
      <c r="DB96" s="602">
        <f t="shared" ca="1" si="66"/>
        <v>46342.497848049643</v>
      </c>
      <c r="DC96" s="602">
        <f t="shared" ca="1" si="67"/>
        <v>48006.105296803609</v>
      </c>
      <c r="DD96" s="602">
        <f t="shared" ca="1" si="68"/>
        <v>48006.105296803609</v>
      </c>
      <c r="DE96" s="602">
        <f t="shared" ca="1" si="69"/>
        <v>49693.889253268258</v>
      </c>
      <c r="DF96" s="602">
        <f t="shared" ca="1" si="70"/>
        <v>49693.889253268258</v>
      </c>
      <c r="DG96" s="602">
        <f t="shared" ca="1" si="71"/>
        <v>51404.937022019112</v>
      </c>
      <c r="DH96" s="602">
        <f t="shared" ca="1" si="72"/>
        <v>51404.937022019112</v>
      </c>
      <c r="DI96" s="602">
        <f t="shared" ca="1" si="73"/>
        <v>53138.334953305806</v>
      </c>
      <c r="DJ96" s="602">
        <f t="shared" ca="1" si="74"/>
        <v>36918.531516652984</v>
      </c>
      <c r="DK96" s="602">
        <f t="shared" ca="1" si="75"/>
        <v>37814.927454885583</v>
      </c>
      <c r="DL96" s="602">
        <f t="shared" ca="1" si="76"/>
        <v>37814.927454885583</v>
      </c>
      <c r="DM96" s="602">
        <f t="shared" ca="1" si="77"/>
        <v>38722.023692322662</v>
      </c>
      <c r="DN96" s="602">
        <f t="shared" ca="1" si="78"/>
        <v>38722.023692322662</v>
      </c>
      <c r="DO96" s="602">
        <f t="shared" ca="1" si="79"/>
        <v>39639.647171455297</v>
      </c>
      <c r="DP96" s="602">
        <f t="shared" ca="1" si="80"/>
        <v>39639.647171455297</v>
      </c>
      <c r="DQ96" s="602">
        <f t="shared" ca="1" si="81"/>
        <v>40567.620879791648</v>
      </c>
      <c r="DR96" s="602">
        <f t="shared" ca="1" si="82"/>
        <v>40567.620879791648</v>
      </c>
      <c r="DS96" s="602">
        <f t="shared" ca="1" si="83"/>
        <v>41505.764212283284</v>
      </c>
      <c r="DT96" s="602">
        <f t="shared" ca="1" si="84"/>
        <v>47504.443092169378</v>
      </c>
      <c r="DU96" s="602">
        <f t="shared" ca="1" si="85"/>
        <v>49185.069786291635</v>
      </c>
      <c r="DV96" s="602">
        <f t="shared" ca="1" si="86"/>
        <v>49185.069786291635</v>
      </c>
      <c r="DW96" s="602">
        <f t="shared" ca="1" si="87"/>
        <v>50889.234373908213</v>
      </c>
      <c r="DX96" s="602">
        <f t="shared" ca="1" si="88"/>
        <v>50889.234373908213</v>
      </c>
      <c r="DY96" s="602">
        <f t="shared" ca="1" si="89"/>
        <v>52616.023097239588</v>
      </c>
      <c r="DZ96" s="602">
        <f t="shared" ca="1" si="90"/>
        <v>52616.023097239588</v>
      </c>
      <c r="EA96" s="602">
        <f t="shared" ca="1" si="91"/>
        <v>54364.523825868084</v>
      </c>
      <c r="EB96" s="602">
        <f t="shared" ca="1" si="92"/>
        <v>54364.523825868084</v>
      </c>
      <c r="EC96" s="602">
        <f t="shared" ca="1" si="93"/>
        <v>56133.829536555211</v>
      </c>
      <c r="ED96" s="602">
        <f t="shared" ca="1" si="94"/>
        <v>50546.562285820124</v>
      </c>
      <c r="EE96" s="602">
        <f t="shared" ca="1" si="95"/>
        <v>52268.899256216449</v>
      </c>
      <c r="EF96" s="602">
        <f t="shared" ca="1" si="96"/>
        <v>52268.899256216449</v>
      </c>
      <c r="EG96" s="602">
        <f t="shared" ca="1" si="97"/>
        <v>54013.130357142247</v>
      </c>
      <c r="EH96" s="602">
        <f t="shared" ca="1" si="98"/>
        <v>54013.130357142247</v>
      </c>
      <c r="EI96" s="602">
        <f t="shared" ca="1" si="99"/>
        <v>55778.34727772788</v>
      </c>
      <c r="EJ96" s="602">
        <f t="shared" ca="1" si="100"/>
        <v>55778.34727772788</v>
      </c>
      <c r="EK96" s="602">
        <f t="shared" ca="1" si="101"/>
        <v>57563.649413299725</v>
      </c>
      <c r="EL96" s="602">
        <f t="shared" ca="1" si="102"/>
        <v>57563.649413299725</v>
      </c>
      <c r="EM96" s="602">
        <f t="shared" ca="1" si="103"/>
        <v>59368.146874517734</v>
      </c>
    </row>
    <row r="97" spans="7:143" s="32" customFormat="1" x14ac:dyDescent="0.2">
      <c r="G97" s="3"/>
      <c r="H97" s="884"/>
      <c r="I97" s="15" t="str">
        <f t="shared" si="173"/>
        <v>Prémium 2, L1 ügyletminősítés esetén</v>
      </c>
      <c r="J97" s="15"/>
      <c r="K97" s="15"/>
      <c r="L97" s="15"/>
      <c r="M97" s="1030" t="s">
        <v>589</v>
      </c>
      <c r="N97" s="1030" t="s">
        <v>589</v>
      </c>
      <c r="O97" s="1031">
        <f t="shared" si="174"/>
        <v>7.1399999999999991E-2</v>
      </c>
      <c r="P97" s="1032">
        <f t="shared" ca="1" si="171"/>
        <v>7.1034114290026595E-2</v>
      </c>
      <c r="Q97" s="1036" t="s">
        <v>1030</v>
      </c>
      <c r="R97" s="1034">
        <f t="shared" ca="1" si="172"/>
        <v>7.7988255693911546E-2</v>
      </c>
      <c r="S97" s="262"/>
      <c r="T97" s="262"/>
      <c r="U97" s="262"/>
      <c r="V97" s="262"/>
      <c r="W97" s="597">
        <f t="shared" si="40"/>
        <v>54</v>
      </c>
      <c r="X97" s="602">
        <f t="shared" ca="1" si="104"/>
        <v>28319.999389992863</v>
      </c>
      <c r="Y97" s="602">
        <f t="shared" ca="1" si="104"/>
        <v>29096.929827342388</v>
      </c>
      <c r="Z97" s="602">
        <f t="shared" ca="1" si="104"/>
        <v>29096.929827342388</v>
      </c>
      <c r="AA97" s="602">
        <f t="shared" ca="1" si="104"/>
        <v>29886.032144715729</v>
      </c>
      <c r="AB97" s="602">
        <f t="shared" ca="1" si="105"/>
        <v>29886.032144715729</v>
      </c>
      <c r="AC97" s="602">
        <f t="shared" ca="1" si="105"/>
        <v>30687.194570042724</v>
      </c>
      <c r="AD97" s="602">
        <f t="shared" ca="1" si="105"/>
        <v>30687.194570042724</v>
      </c>
      <c r="AE97" s="602">
        <f t="shared" ca="1" si="105"/>
        <v>31500.297891766557</v>
      </c>
      <c r="AF97" s="602">
        <f t="shared" ca="1" si="106"/>
        <v>31500.297891766557</v>
      </c>
      <c r="AG97" s="602">
        <f t="shared" ca="1" si="107"/>
        <v>32325.215752307126</v>
      </c>
      <c r="AH97" s="602">
        <f t="shared" ca="1" si="108"/>
        <v>32881.659121055389</v>
      </c>
      <c r="AI97" s="602">
        <f t="shared" ca="1" si="109"/>
        <v>34295.209150044277</v>
      </c>
      <c r="AJ97" s="602">
        <f t="shared" ca="1" si="110"/>
        <v>34295.209150044277</v>
      </c>
      <c r="AK97" s="602">
        <f t="shared" ca="1" si="111"/>
        <v>35740.272825017972</v>
      </c>
      <c r="AL97" s="602">
        <f t="shared" ca="1" si="112"/>
        <v>35740.272825017972</v>
      </c>
      <c r="AM97" s="602">
        <f t="shared" ca="1" si="113"/>
        <v>37216.130731732024</v>
      </c>
      <c r="AN97" s="602">
        <f t="shared" ca="1" si="114"/>
        <v>37216.130731732024</v>
      </c>
      <c r="AO97" s="602">
        <f t="shared" ca="1" si="115"/>
        <v>38722.023692322662</v>
      </c>
      <c r="AP97" s="602">
        <f t="shared" ca="1" si="116"/>
        <v>38722.023692322662</v>
      </c>
      <c r="AQ97" s="602">
        <f t="shared" ca="1" si="117"/>
        <v>40257.15736338999</v>
      </c>
      <c r="AR97" s="602">
        <f t="shared" ca="1" si="118"/>
        <v>35448.772928771345</v>
      </c>
      <c r="AS97" s="602">
        <f t="shared" ca="1" si="119"/>
        <v>36918.531516652984</v>
      </c>
      <c r="AT97" s="602">
        <f t="shared" ca="1" si="120"/>
        <v>36918.531516652984</v>
      </c>
      <c r="AU97" s="602">
        <f t="shared" ca="1" si="121"/>
        <v>38418.479955411574</v>
      </c>
      <c r="AV97" s="602">
        <f t="shared" ca="1" si="122"/>
        <v>38418.479955411574</v>
      </c>
      <c r="AW97" s="602">
        <f t="shared" ca="1" si="123"/>
        <v>39947.830563756834</v>
      </c>
      <c r="AX97" s="602">
        <f t="shared" ca="1" si="124"/>
        <v>39947.830563756834</v>
      </c>
      <c r="AY97" s="602">
        <f t="shared" ca="1" si="125"/>
        <v>41505.764212283277</v>
      </c>
      <c r="AZ97" s="602">
        <f t="shared" ca="1" si="126"/>
        <v>41505.764212283277</v>
      </c>
      <c r="BA97" s="602">
        <f t="shared" ca="1" si="127"/>
        <v>43091.434978125537</v>
      </c>
      <c r="BB97" s="602">
        <f t="shared" ca="1" si="128"/>
        <v>31227.944341051854</v>
      </c>
      <c r="BC97" s="602">
        <f t="shared" ca="1" si="129"/>
        <v>32048.938490341483</v>
      </c>
      <c r="BD97" s="602">
        <f t="shared" ca="1" si="130"/>
        <v>32048.938490341483</v>
      </c>
      <c r="BE97" s="602">
        <f t="shared" ca="1" si="131"/>
        <v>32881.659121055403</v>
      </c>
      <c r="BF97" s="602">
        <f t="shared" ca="1" si="132"/>
        <v>32881.659121055403</v>
      </c>
      <c r="BG97" s="602">
        <f t="shared" ca="1" si="133"/>
        <v>33725.968653348842</v>
      </c>
      <c r="BH97" s="602">
        <f t="shared" ca="1" si="134"/>
        <v>33725.968653348842</v>
      </c>
      <c r="BI97" s="602">
        <f t="shared" ca="1" si="135"/>
        <v>34581.723205375456</v>
      </c>
      <c r="BJ97" s="602">
        <f t="shared" ca="1" si="136"/>
        <v>34581.723205375456</v>
      </c>
      <c r="BK97" s="602">
        <f t="shared" ca="1" si="137"/>
        <v>35448.772928771345</v>
      </c>
      <c r="BL97" s="602">
        <f t="shared" ca="1" si="138"/>
        <v>37965.371706914841</v>
      </c>
      <c r="BM97" s="602">
        <f t="shared" ca="1" si="139"/>
        <v>39485.986332175897</v>
      </c>
      <c r="BN97" s="602">
        <f t="shared" ca="1" si="140"/>
        <v>39485.986332175897</v>
      </c>
      <c r="BO97" s="602">
        <f t="shared" ca="1" si="141"/>
        <v>41035.432761276803</v>
      </c>
      <c r="BP97" s="602">
        <f t="shared" ca="1" si="142"/>
        <v>41035.432761276803</v>
      </c>
      <c r="BQ97" s="602">
        <f t="shared" ca="1" si="143"/>
        <v>42612.87262182722</v>
      </c>
      <c r="BR97" s="602">
        <f t="shared" ca="1" si="144"/>
        <v>42612.87262182722</v>
      </c>
      <c r="BS97" s="602">
        <f t="shared" ca="1" si="145"/>
        <v>44217.443988476909</v>
      </c>
      <c r="BT97" s="602">
        <f t="shared" ca="1" si="146"/>
        <v>44217.443988476909</v>
      </c>
      <c r="BU97" s="602">
        <f t="shared" ca="1" si="147"/>
        <v>45848.26595350603</v>
      </c>
      <c r="BV97" s="602">
        <f t="shared" ca="1" si="148"/>
        <v>40723.276804626068</v>
      </c>
      <c r="BW97" s="602">
        <f t="shared" ca="1" si="149"/>
        <v>42295.186245571516</v>
      </c>
      <c r="BX97" s="602">
        <f t="shared" ca="1" si="150"/>
        <v>42295.186245571516</v>
      </c>
      <c r="BY97" s="602">
        <f t="shared" ca="1" si="151"/>
        <v>43894.401241264459</v>
      </c>
      <c r="BZ97" s="602">
        <f t="shared" ca="1" si="152"/>
        <v>43894.401241264459</v>
      </c>
      <c r="CA97" s="602">
        <f t="shared" ca="1" si="153"/>
        <v>45520.044319311586</v>
      </c>
      <c r="CB97" s="602">
        <f t="shared" ca="1" si="154"/>
        <v>45520.044319311586</v>
      </c>
      <c r="CC97" s="602">
        <f t="shared" ca="1" si="155"/>
        <v>47171.222607457443</v>
      </c>
      <c r="CD97" s="602">
        <f t="shared" ca="1" si="156"/>
        <v>47171.222607457443</v>
      </c>
      <c r="CE97" s="602">
        <f t="shared" ca="1" si="157"/>
        <v>48847.032188247038</v>
      </c>
      <c r="CF97" s="602">
        <f t="shared" ca="1" si="44"/>
        <v>33725.968653348842</v>
      </c>
      <c r="CG97" s="602">
        <f t="shared" ca="1" si="45"/>
        <v>34581.723205375456</v>
      </c>
      <c r="CH97" s="602">
        <f t="shared" ca="1" si="46"/>
        <v>34581.723205375456</v>
      </c>
      <c r="CI97" s="602">
        <f t="shared" ca="1" si="47"/>
        <v>35448.772928771345</v>
      </c>
      <c r="CJ97" s="602">
        <f t="shared" ca="1" si="48"/>
        <v>35448.772928771345</v>
      </c>
      <c r="CK97" s="602">
        <f t="shared" ca="1" si="49"/>
        <v>36326.962352232811</v>
      </c>
      <c r="CL97" s="602">
        <f t="shared" ca="1" si="50"/>
        <v>36326.962352232811</v>
      </c>
      <c r="CM97" s="602">
        <f t="shared" ca="1" si="51"/>
        <v>37216.130731732024</v>
      </c>
      <c r="CN97" s="602">
        <f t="shared" ca="1" si="52"/>
        <v>37216.130731732024</v>
      </c>
      <c r="CO97" s="602">
        <f t="shared" ca="1" si="53"/>
        <v>38116.112405922795</v>
      </c>
      <c r="CP97" s="602">
        <f t="shared" ca="1" si="54"/>
        <v>41820.706884913423</v>
      </c>
      <c r="CQ97" s="602">
        <f t="shared" ca="1" si="55"/>
        <v>43411.82153165857</v>
      </c>
      <c r="CR97" s="602">
        <f t="shared" ca="1" si="56"/>
        <v>43411.82153165857</v>
      </c>
      <c r="CS97" s="602">
        <f t="shared" ca="1" si="57"/>
        <v>45029.629321440458</v>
      </c>
      <c r="CT97" s="602">
        <f t="shared" ca="1" si="58"/>
        <v>45029.629321440458</v>
      </c>
      <c r="CU97" s="602">
        <f t="shared" ca="1" si="59"/>
        <v>46673.241537911395</v>
      </c>
      <c r="CV97" s="602">
        <f t="shared" ca="1" si="60"/>
        <v>46673.241537911395</v>
      </c>
      <c r="CW97" s="602">
        <f t="shared" ca="1" si="61"/>
        <v>48341.757129331025</v>
      </c>
      <c r="CX97" s="602">
        <f t="shared" ca="1" si="62"/>
        <v>48341.757129331025</v>
      </c>
      <c r="CY97" s="602">
        <f t="shared" ca="1" si="63"/>
        <v>50034.266948932476</v>
      </c>
      <c r="CZ97" s="602">
        <f t="shared" ca="1" si="64"/>
        <v>44703.97476535022</v>
      </c>
      <c r="DA97" s="602">
        <f t="shared" ca="1" si="65"/>
        <v>46342.497848049643</v>
      </c>
      <c r="DB97" s="602">
        <f t="shared" ca="1" si="66"/>
        <v>46342.497848049643</v>
      </c>
      <c r="DC97" s="602">
        <f t="shared" ca="1" si="67"/>
        <v>48006.105296803609</v>
      </c>
      <c r="DD97" s="602">
        <f t="shared" ca="1" si="68"/>
        <v>48006.105296803609</v>
      </c>
      <c r="DE97" s="602">
        <f t="shared" ca="1" si="69"/>
        <v>49693.889253268258</v>
      </c>
      <c r="DF97" s="602">
        <f t="shared" ca="1" si="70"/>
        <v>49693.889253268258</v>
      </c>
      <c r="DG97" s="602">
        <f t="shared" ca="1" si="71"/>
        <v>51404.937022019112</v>
      </c>
      <c r="DH97" s="602">
        <f t="shared" ca="1" si="72"/>
        <v>51404.937022019112</v>
      </c>
      <c r="DI97" s="602">
        <f t="shared" ca="1" si="73"/>
        <v>53138.334953305806</v>
      </c>
      <c r="DJ97" s="602">
        <f t="shared" ca="1" si="74"/>
        <v>36918.531516652984</v>
      </c>
      <c r="DK97" s="602">
        <f t="shared" ca="1" si="75"/>
        <v>37814.927454885583</v>
      </c>
      <c r="DL97" s="602">
        <f t="shared" ca="1" si="76"/>
        <v>37814.927454885583</v>
      </c>
      <c r="DM97" s="602">
        <f t="shared" ca="1" si="77"/>
        <v>38722.023692322662</v>
      </c>
      <c r="DN97" s="602">
        <f t="shared" ca="1" si="78"/>
        <v>38722.023692322662</v>
      </c>
      <c r="DO97" s="602">
        <f t="shared" ca="1" si="79"/>
        <v>39639.647171455297</v>
      </c>
      <c r="DP97" s="602">
        <f t="shared" ca="1" si="80"/>
        <v>39639.647171455297</v>
      </c>
      <c r="DQ97" s="602">
        <f t="shared" ca="1" si="81"/>
        <v>40567.620879791648</v>
      </c>
      <c r="DR97" s="602">
        <f t="shared" ca="1" si="82"/>
        <v>40567.620879791648</v>
      </c>
      <c r="DS97" s="602">
        <f t="shared" ca="1" si="83"/>
        <v>41505.764212283284</v>
      </c>
      <c r="DT97" s="602">
        <f t="shared" ca="1" si="84"/>
        <v>47504.443092169378</v>
      </c>
      <c r="DU97" s="602">
        <f t="shared" ca="1" si="85"/>
        <v>49185.069786291635</v>
      </c>
      <c r="DV97" s="602">
        <f t="shared" ca="1" si="86"/>
        <v>49185.069786291635</v>
      </c>
      <c r="DW97" s="602">
        <f t="shared" ca="1" si="87"/>
        <v>50889.234373908213</v>
      </c>
      <c r="DX97" s="602">
        <f t="shared" ca="1" si="88"/>
        <v>50889.234373908213</v>
      </c>
      <c r="DY97" s="602">
        <f t="shared" ca="1" si="89"/>
        <v>52616.023097239588</v>
      </c>
      <c r="DZ97" s="602">
        <f t="shared" ca="1" si="90"/>
        <v>52616.023097239588</v>
      </c>
      <c r="EA97" s="602">
        <f t="shared" ca="1" si="91"/>
        <v>54364.523825868084</v>
      </c>
      <c r="EB97" s="602">
        <f t="shared" ca="1" si="92"/>
        <v>54364.523825868084</v>
      </c>
      <c r="EC97" s="602">
        <f t="shared" ca="1" si="93"/>
        <v>56133.829536555211</v>
      </c>
      <c r="ED97" s="602">
        <f t="shared" ca="1" si="94"/>
        <v>50546.562285820124</v>
      </c>
      <c r="EE97" s="602">
        <f t="shared" ca="1" si="95"/>
        <v>52268.899256216449</v>
      </c>
      <c r="EF97" s="602">
        <f t="shared" ca="1" si="96"/>
        <v>52268.899256216449</v>
      </c>
      <c r="EG97" s="602">
        <f t="shared" ca="1" si="97"/>
        <v>54013.130357142247</v>
      </c>
      <c r="EH97" s="602">
        <f t="shared" ca="1" si="98"/>
        <v>54013.130357142247</v>
      </c>
      <c r="EI97" s="602">
        <f t="shared" ca="1" si="99"/>
        <v>55778.34727772788</v>
      </c>
      <c r="EJ97" s="602">
        <f t="shared" ca="1" si="100"/>
        <v>55778.34727772788</v>
      </c>
      <c r="EK97" s="602">
        <f t="shared" ca="1" si="101"/>
        <v>57563.649413299725</v>
      </c>
      <c r="EL97" s="602">
        <f t="shared" ca="1" si="102"/>
        <v>57563.649413299725</v>
      </c>
      <c r="EM97" s="602">
        <f t="shared" ca="1" si="103"/>
        <v>59368.146874517734</v>
      </c>
    </row>
    <row r="98" spans="7:143" s="32" customFormat="1" x14ac:dyDescent="0.2">
      <c r="G98" s="3"/>
      <c r="H98" s="884"/>
      <c r="I98" s="15" t="str">
        <f t="shared" si="173"/>
        <v>Prémium 2, L2 ügyletminősítés esetén</v>
      </c>
      <c r="J98" s="15"/>
      <c r="K98" s="15"/>
      <c r="L98" s="15"/>
      <c r="M98" s="1030" t="s">
        <v>589</v>
      </c>
      <c r="N98" s="1030" t="s">
        <v>589</v>
      </c>
      <c r="O98" s="1031">
        <f t="shared" si="174"/>
        <v>7.6399999999999996E-2</v>
      </c>
      <c r="P98" s="1032">
        <f t="shared" ca="1" si="171"/>
        <v>7.6455721539407939E-2</v>
      </c>
      <c r="Q98" s="1036" t="s">
        <v>1030</v>
      </c>
      <c r="R98" s="1034">
        <f t="shared" ca="1" si="172"/>
        <v>8.3496411980456209E-2</v>
      </c>
      <c r="S98" s="262"/>
      <c r="T98" s="262"/>
      <c r="U98" s="262"/>
      <c r="V98" s="262"/>
      <c r="W98" s="597">
        <f t="shared" si="40"/>
        <v>55</v>
      </c>
      <c r="X98" s="602">
        <f t="shared" ca="1" si="104"/>
        <v>28319.999389992863</v>
      </c>
      <c r="Y98" s="602">
        <f t="shared" ca="1" si="104"/>
        <v>29096.929827342388</v>
      </c>
      <c r="Z98" s="602">
        <f t="shared" ca="1" si="104"/>
        <v>29096.929827342388</v>
      </c>
      <c r="AA98" s="602">
        <f t="shared" ca="1" si="104"/>
        <v>29886.032144715729</v>
      </c>
      <c r="AB98" s="602">
        <f t="shared" ca="1" si="105"/>
        <v>29886.032144715729</v>
      </c>
      <c r="AC98" s="602">
        <f t="shared" ca="1" si="105"/>
        <v>30687.194570042724</v>
      </c>
      <c r="AD98" s="602">
        <f t="shared" ca="1" si="105"/>
        <v>30687.194570042724</v>
      </c>
      <c r="AE98" s="602">
        <f t="shared" ca="1" si="105"/>
        <v>31500.297891766557</v>
      </c>
      <c r="AF98" s="602">
        <f t="shared" ca="1" si="106"/>
        <v>31500.297891766557</v>
      </c>
      <c r="AG98" s="602">
        <f t="shared" ca="1" si="107"/>
        <v>32325.215752307126</v>
      </c>
      <c r="AH98" s="602">
        <f t="shared" ca="1" si="108"/>
        <v>32881.659121055389</v>
      </c>
      <c r="AI98" s="602">
        <f t="shared" ca="1" si="109"/>
        <v>34295.209150044277</v>
      </c>
      <c r="AJ98" s="602">
        <f t="shared" ca="1" si="110"/>
        <v>34295.209150044277</v>
      </c>
      <c r="AK98" s="602">
        <f t="shared" ca="1" si="111"/>
        <v>35740.272825017972</v>
      </c>
      <c r="AL98" s="602">
        <f t="shared" ca="1" si="112"/>
        <v>35740.272825017972</v>
      </c>
      <c r="AM98" s="602">
        <f t="shared" ca="1" si="113"/>
        <v>37216.130731732024</v>
      </c>
      <c r="AN98" s="602">
        <f t="shared" ca="1" si="114"/>
        <v>37216.130731732024</v>
      </c>
      <c r="AO98" s="602">
        <f t="shared" ca="1" si="115"/>
        <v>38722.023692322662</v>
      </c>
      <c r="AP98" s="602">
        <f t="shared" ca="1" si="116"/>
        <v>38722.023692322662</v>
      </c>
      <c r="AQ98" s="602">
        <f t="shared" ca="1" si="117"/>
        <v>40257.15736338999</v>
      </c>
      <c r="AR98" s="602">
        <f t="shared" ca="1" si="118"/>
        <v>35448.772928771345</v>
      </c>
      <c r="AS98" s="602">
        <f t="shared" ca="1" si="119"/>
        <v>36918.531516652984</v>
      </c>
      <c r="AT98" s="602">
        <f t="shared" ca="1" si="120"/>
        <v>36918.531516652984</v>
      </c>
      <c r="AU98" s="602">
        <f t="shared" ca="1" si="121"/>
        <v>38418.479955411574</v>
      </c>
      <c r="AV98" s="602">
        <f t="shared" ca="1" si="122"/>
        <v>38418.479955411574</v>
      </c>
      <c r="AW98" s="602">
        <f t="shared" ca="1" si="123"/>
        <v>39947.830563756834</v>
      </c>
      <c r="AX98" s="602">
        <f t="shared" ca="1" si="124"/>
        <v>39947.830563756834</v>
      </c>
      <c r="AY98" s="602">
        <f t="shared" ca="1" si="125"/>
        <v>41505.764212283277</v>
      </c>
      <c r="AZ98" s="602">
        <f t="shared" ca="1" si="126"/>
        <v>41505.764212283277</v>
      </c>
      <c r="BA98" s="602">
        <f t="shared" ca="1" si="127"/>
        <v>43091.434978125537</v>
      </c>
      <c r="BB98" s="602">
        <f t="shared" ca="1" si="128"/>
        <v>31227.944341051854</v>
      </c>
      <c r="BC98" s="602">
        <f t="shared" ca="1" si="129"/>
        <v>32048.938490341483</v>
      </c>
      <c r="BD98" s="602">
        <f t="shared" ca="1" si="130"/>
        <v>32048.938490341483</v>
      </c>
      <c r="BE98" s="602">
        <f t="shared" ca="1" si="131"/>
        <v>32881.659121055403</v>
      </c>
      <c r="BF98" s="602">
        <f t="shared" ca="1" si="132"/>
        <v>32881.659121055403</v>
      </c>
      <c r="BG98" s="602">
        <f t="shared" ca="1" si="133"/>
        <v>33725.968653348842</v>
      </c>
      <c r="BH98" s="602">
        <f t="shared" ca="1" si="134"/>
        <v>33725.968653348842</v>
      </c>
      <c r="BI98" s="602">
        <f t="shared" ca="1" si="135"/>
        <v>34581.723205375456</v>
      </c>
      <c r="BJ98" s="602">
        <f t="shared" ca="1" si="136"/>
        <v>34581.723205375456</v>
      </c>
      <c r="BK98" s="602">
        <f t="shared" ca="1" si="137"/>
        <v>35448.772928771345</v>
      </c>
      <c r="BL98" s="602">
        <f t="shared" ca="1" si="138"/>
        <v>37965.371706914841</v>
      </c>
      <c r="BM98" s="602">
        <f t="shared" ca="1" si="139"/>
        <v>39485.986332175897</v>
      </c>
      <c r="BN98" s="602">
        <f t="shared" ca="1" si="140"/>
        <v>39485.986332175897</v>
      </c>
      <c r="BO98" s="602">
        <f t="shared" ca="1" si="141"/>
        <v>41035.432761276803</v>
      </c>
      <c r="BP98" s="602">
        <f t="shared" ca="1" si="142"/>
        <v>41035.432761276803</v>
      </c>
      <c r="BQ98" s="602">
        <f t="shared" ca="1" si="143"/>
        <v>42612.87262182722</v>
      </c>
      <c r="BR98" s="602">
        <f t="shared" ca="1" si="144"/>
        <v>42612.87262182722</v>
      </c>
      <c r="BS98" s="602">
        <f t="shared" ca="1" si="145"/>
        <v>44217.443988476909</v>
      </c>
      <c r="BT98" s="602">
        <f t="shared" ca="1" si="146"/>
        <v>44217.443988476909</v>
      </c>
      <c r="BU98" s="602">
        <f t="shared" ca="1" si="147"/>
        <v>45848.26595350603</v>
      </c>
      <c r="BV98" s="602">
        <f t="shared" ca="1" si="148"/>
        <v>40723.276804626068</v>
      </c>
      <c r="BW98" s="602">
        <f t="shared" ca="1" si="149"/>
        <v>42295.186245571516</v>
      </c>
      <c r="BX98" s="602">
        <f t="shared" ca="1" si="150"/>
        <v>42295.186245571516</v>
      </c>
      <c r="BY98" s="602">
        <f t="shared" ca="1" si="151"/>
        <v>43894.401241264459</v>
      </c>
      <c r="BZ98" s="602">
        <f t="shared" ca="1" si="152"/>
        <v>43894.401241264459</v>
      </c>
      <c r="CA98" s="602">
        <f t="shared" ca="1" si="153"/>
        <v>45520.044319311586</v>
      </c>
      <c r="CB98" s="602">
        <f t="shared" ca="1" si="154"/>
        <v>45520.044319311586</v>
      </c>
      <c r="CC98" s="602">
        <f t="shared" ca="1" si="155"/>
        <v>47171.222607457443</v>
      </c>
      <c r="CD98" s="602">
        <f t="shared" ca="1" si="156"/>
        <v>47171.222607457443</v>
      </c>
      <c r="CE98" s="602">
        <f t="shared" ca="1" si="157"/>
        <v>48847.032188247038</v>
      </c>
      <c r="CF98" s="602">
        <f t="shared" ca="1" si="44"/>
        <v>33725.968653348842</v>
      </c>
      <c r="CG98" s="602">
        <f t="shared" ca="1" si="45"/>
        <v>34581.723205375456</v>
      </c>
      <c r="CH98" s="602">
        <f t="shared" ca="1" si="46"/>
        <v>34581.723205375456</v>
      </c>
      <c r="CI98" s="602">
        <f t="shared" ca="1" si="47"/>
        <v>35448.772928771345</v>
      </c>
      <c r="CJ98" s="602">
        <f t="shared" ca="1" si="48"/>
        <v>35448.772928771345</v>
      </c>
      <c r="CK98" s="602">
        <f t="shared" ca="1" si="49"/>
        <v>36326.962352232811</v>
      </c>
      <c r="CL98" s="602">
        <f t="shared" ca="1" si="50"/>
        <v>36326.962352232811</v>
      </c>
      <c r="CM98" s="602">
        <f t="shared" ca="1" si="51"/>
        <v>37216.130731732024</v>
      </c>
      <c r="CN98" s="602">
        <f t="shared" ca="1" si="52"/>
        <v>37216.130731732024</v>
      </c>
      <c r="CO98" s="602">
        <f t="shared" ca="1" si="53"/>
        <v>38116.112405922795</v>
      </c>
      <c r="CP98" s="602">
        <f t="shared" ca="1" si="54"/>
        <v>41820.706884913423</v>
      </c>
      <c r="CQ98" s="602">
        <f t="shared" ca="1" si="55"/>
        <v>43411.82153165857</v>
      </c>
      <c r="CR98" s="602">
        <f t="shared" ca="1" si="56"/>
        <v>43411.82153165857</v>
      </c>
      <c r="CS98" s="602">
        <f t="shared" ca="1" si="57"/>
        <v>45029.629321440458</v>
      </c>
      <c r="CT98" s="602">
        <f t="shared" ca="1" si="58"/>
        <v>45029.629321440458</v>
      </c>
      <c r="CU98" s="602">
        <f t="shared" ca="1" si="59"/>
        <v>46673.241537911395</v>
      </c>
      <c r="CV98" s="602">
        <f t="shared" ca="1" si="60"/>
        <v>46673.241537911395</v>
      </c>
      <c r="CW98" s="602">
        <f t="shared" ca="1" si="61"/>
        <v>48341.757129331025</v>
      </c>
      <c r="CX98" s="602">
        <f t="shared" ca="1" si="62"/>
        <v>48341.757129331025</v>
      </c>
      <c r="CY98" s="602">
        <f t="shared" ca="1" si="63"/>
        <v>50034.266948932476</v>
      </c>
      <c r="CZ98" s="602">
        <f t="shared" ca="1" si="64"/>
        <v>44703.97476535022</v>
      </c>
      <c r="DA98" s="602">
        <f t="shared" ca="1" si="65"/>
        <v>46342.497848049643</v>
      </c>
      <c r="DB98" s="602">
        <f t="shared" ca="1" si="66"/>
        <v>46342.497848049643</v>
      </c>
      <c r="DC98" s="602">
        <f t="shared" ca="1" si="67"/>
        <v>48006.105296803609</v>
      </c>
      <c r="DD98" s="602">
        <f t="shared" ca="1" si="68"/>
        <v>48006.105296803609</v>
      </c>
      <c r="DE98" s="602">
        <f t="shared" ca="1" si="69"/>
        <v>49693.889253268258</v>
      </c>
      <c r="DF98" s="602">
        <f t="shared" ca="1" si="70"/>
        <v>49693.889253268258</v>
      </c>
      <c r="DG98" s="602">
        <f t="shared" ca="1" si="71"/>
        <v>51404.937022019112</v>
      </c>
      <c r="DH98" s="602">
        <f t="shared" ca="1" si="72"/>
        <v>51404.937022019112</v>
      </c>
      <c r="DI98" s="602">
        <f t="shared" ca="1" si="73"/>
        <v>53138.334953305806</v>
      </c>
      <c r="DJ98" s="602">
        <f t="shared" ca="1" si="74"/>
        <v>36918.531516652984</v>
      </c>
      <c r="DK98" s="602">
        <f t="shared" ca="1" si="75"/>
        <v>37814.927454885583</v>
      </c>
      <c r="DL98" s="602">
        <f t="shared" ca="1" si="76"/>
        <v>37814.927454885583</v>
      </c>
      <c r="DM98" s="602">
        <f t="shared" ca="1" si="77"/>
        <v>38722.023692322662</v>
      </c>
      <c r="DN98" s="602">
        <f t="shared" ca="1" si="78"/>
        <v>38722.023692322662</v>
      </c>
      <c r="DO98" s="602">
        <f t="shared" ca="1" si="79"/>
        <v>39639.647171455297</v>
      </c>
      <c r="DP98" s="602">
        <f t="shared" ca="1" si="80"/>
        <v>39639.647171455297</v>
      </c>
      <c r="DQ98" s="602">
        <f t="shared" ca="1" si="81"/>
        <v>40567.620879791648</v>
      </c>
      <c r="DR98" s="602">
        <f t="shared" ca="1" si="82"/>
        <v>40567.620879791648</v>
      </c>
      <c r="DS98" s="602">
        <f t="shared" ca="1" si="83"/>
        <v>41505.764212283284</v>
      </c>
      <c r="DT98" s="602">
        <f t="shared" ca="1" si="84"/>
        <v>47504.443092169378</v>
      </c>
      <c r="DU98" s="602">
        <f t="shared" ca="1" si="85"/>
        <v>49185.069786291635</v>
      </c>
      <c r="DV98" s="602">
        <f t="shared" ca="1" si="86"/>
        <v>49185.069786291635</v>
      </c>
      <c r="DW98" s="602">
        <f t="shared" ca="1" si="87"/>
        <v>50889.234373908213</v>
      </c>
      <c r="DX98" s="602">
        <f t="shared" ca="1" si="88"/>
        <v>50889.234373908213</v>
      </c>
      <c r="DY98" s="602">
        <f t="shared" ca="1" si="89"/>
        <v>52616.023097239588</v>
      </c>
      <c r="DZ98" s="602">
        <f t="shared" ca="1" si="90"/>
        <v>52616.023097239588</v>
      </c>
      <c r="EA98" s="602">
        <f t="shared" ca="1" si="91"/>
        <v>54364.523825868084</v>
      </c>
      <c r="EB98" s="602">
        <f t="shared" ca="1" si="92"/>
        <v>54364.523825868084</v>
      </c>
      <c r="EC98" s="602">
        <f t="shared" ca="1" si="93"/>
        <v>56133.829536555211</v>
      </c>
      <c r="ED98" s="602">
        <f t="shared" ca="1" si="94"/>
        <v>50546.562285820124</v>
      </c>
      <c r="EE98" s="602">
        <f t="shared" ca="1" si="95"/>
        <v>52268.899256216449</v>
      </c>
      <c r="EF98" s="602">
        <f t="shared" ca="1" si="96"/>
        <v>52268.899256216449</v>
      </c>
      <c r="EG98" s="602">
        <f t="shared" ca="1" si="97"/>
        <v>54013.130357142247</v>
      </c>
      <c r="EH98" s="602">
        <f t="shared" ca="1" si="98"/>
        <v>54013.130357142247</v>
      </c>
      <c r="EI98" s="602">
        <f t="shared" ca="1" si="99"/>
        <v>55778.34727772788</v>
      </c>
      <c r="EJ98" s="602">
        <f t="shared" ca="1" si="100"/>
        <v>55778.34727772788</v>
      </c>
      <c r="EK98" s="602">
        <f t="shared" ca="1" si="101"/>
        <v>57563.649413299725</v>
      </c>
      <c r="EL98" s="602">
        <f t="shared" ca="1" si="102"/>
        <v>57563.649413299725</v>
      </c>
      <c r="EM98" s="602">
        <f t="shared" ca="1" si="103"/>
        <v>59368.146874517734</v>
      </c>
    </row>
    <row r="99" spans="7:143" s="32" customFormat="1" x14ac:dyDescent="0.2">
      <c r="G99" s="3"/>
      <c r="H99" s="884"/>
      <c r="I99" s="15" t="str">
        <f t="shared" si="173"/>
        <v>Kiváló 1, L1 ügyletminősítés esetén</v>
      </c>
      <c r="J99" s="15"/>
      <c r="K99" s="15"/>
      <c r="L99" s="1027">
        <v>7.3999999999999996E-2</v>
      </c>
      <c r="M99" s="1030" t="s">
        <v>589</v>
      </c>
      <c r="N99" s="1030" t="s">
        <v>589</v>
      </c>
      <c r="O99" s="1031">
        <f t="shared" si="174"/>
        <v>7.6399999999999996E-2</v>
      </c>
      <c r="P99" s="1032">
        <f t="shared" ca="1" si="171"/>
        <v>7.6455721539407939E-2</v>
      </c>
      <c r="Q99" s="1036" t="s">
        <v>1030</v>
      </c>
      <c r="R99" s="1034">
        <f t="shared" ca="1" si="172"/>
        <v>8.3496411980456209E-2</v>
      </c>
      <c r="S99" s="262"/>
      <c r="T99" s="262"/>
      <c r="U99" s="262"/>
      <c r="V99" s="262"/>
      <c r="W99" s="597">
        <f t="shared" si="40"/>
        <v>56</v>
      </c>
      <c r="X99" s="602">
        <f t="shared" ca="1" si="104"/>
        <v>28319.999389992863</v>
      </c>
      <c r="Y99" s="602">
        <f t="shared" ca="1" si="104"/>
        <v>29096.929827342388</v>
      </c>
      <c r="Z99" s="602">
        <f t="shared" ca="1" si="104"/>
        <v>29096.929827342388</v>
      </c>
      <c r="AA99" s="602">
        <f t="shared" ca="1" si="104"/>
        <v>29886.032144715729</v>
      </c>
      <c r="AB99" s="602">
        <f t="shared" ca="1" si="105"/>
        <v>29886.032144715729</v>
      </c>
      <c r="AC99" s="602">
        <f t="shared" ca="1" si="105"/>
        <v>30687.194570042724</v>
      </c>
      <c r="AD99" s="602">
        <f t="shared" ca="1" si="105"/>
        <v>30687.194570042724</v>
      </c>
      <c r="AE99" s="602">
        <f t="shared" ca="1" si="105"/>
        <v>31500.297891766557</v>
      </c>
      <c r="AF99" s="602">
        <f t="shared" ca="1" si="106"/>
        <v>31500.297891766557</v>
      </c>
      <c r="AG99" s="602">
        <f t="shared" ca="1" si="107"/>
        <v>32325.215752307126</v>
      </c>
      <c r="AH99" s="602">
        <f t="shared" ca="1" si="108"/>
        <v>32881.659121055389</v>
      </c>
      <c r="AI99" s="602">
        <f t="shared" ca="1" si="109"/>
        <v>34295.209150044277</v>
      </c>
      <c r="AJ99" s="602">
        <f t="shared" ca="1" si="110"/>
        <v>34295.209150044277</v>
      </c>
      <c r="AK99" s="602">
        <f t="shared" ca="1" si="111"/>
        <v>35740.272825017972</v>
      </c>
      <c r="AL99" s="602">
        <f t="shared" ca="1" si="112"/>
        <v>35740.272825017972</v>
      </c>
      <c r="AM99" s="602">
        <f t="shared" ca="1" si="113"/>
        <v>37216.130731732024</v>
      </c>
      <c r="AN99" s="602">
        <f t="shared" ca="1" si="114"/>
        <v>37216.130731732024</v>
      </c>
      <c r="AO99" s="602">
        <f t="shared" ca="1" si="115"/>
        <v>38722.023692322662</v>
      </c>
      <c r="AP99" s="602">
        <f t="shared" ca="1" si="116"/>
        <v>38722.023692322662</v>
      </c>
      <c r="AQ99" s="602">
        <f t="shared" ca="1" si="117"/>
        <v>40257.15736338999</v>
      </c>
      <c r="AR99" s="602">
        <f t="shared" ca="1" si="118"/>
        <v>35448.772928771345</v>
      </c>
      <c r="AS99" s="602">
        <f t="shared" ca="1" si="119"/>
        <v>36918.531516652984</v>
      </c>
      <c r="AT99" s="602">
        <f t="shared" ca="1" si="120"/>
        <v>36918.531516652984</v>
      </c>
      <c r="AU99" s="602">
        <f t="shared" ca="1" si="121"/>
        <v>38418.479955411574</v>
      </c>
      <c r="AV99" s="602">
        <f t="shared" ca="1" si="122"/>
        <v>38418.479955411574</v>
      </c>
      <c r="AW99" s="602">
        <f t="shared" ca="1" si="123"/>
        <v>39947.830563756834</v>
      </c>
      <c r="AX99" s="602">
        <f t="shared" ca="1" si="124"/>
        <v>39947.830563756834</v>
      </c>
      <c r="AY99" s="602">
        <f t="shared" ca="1" si="125"/>
        <v>41505.764212283277</v>
      </c>
      <c r="AZ99" s="602">
        <f t="shared" ca="1" si="126"/>
        <v>41505.764212283277</v>
      </c>
      <c r="BA99" s="602">
        <f t="shared" ca="1" si="127"/>
        <v>43091.434978125537</v>
      </c>
      <c r="BB99" s="602">
        <f t="shared" ca="1" si="128"/>
        <v>31227.944341051854</v>
      </c>
      <c r="BC99" s="602">
        <f t="shared" ca="1" si="129"/>
        <v>32048.938490341483</v>
      </c>
      <c r="BD99" s="602">
        <f t="shared" ca="1" si="130"/>
        <v>32048.938490341483</v>
      </c>
      <c r="BE99" s="602">
        <f t="shared" ca="1" si="131"/>
        <v>32881.659121055403</v>
      </c>
      <c r="BF99" s="602">
        <f t="shared" ca="1" si="132"/>
        <v>32881.659121055403</v>
      </c>
      <c r="BG99" s="602">
        <f t="shared" ca="1" si="133"/>
        <v>33725.968653348842</v>
      </c>
      <c r="BH99" s="602">
        <f t="shared" ca="1" si="134"/>
        <v>33725.968653348842</v>
      </c>
      <c r="BI99" s="602">
        <f t="shared" ca="1" si="135"/>
        <v>34581.723205375456</v>
      </c>
      <c r="BJ99" s="602">
        <f t="shared" ca="1" si="136"/>
        <v>34581.723205375456</v>
      </c>
      <c r="BK99" s="602">
        <f t="shared" ca="1" si="137"/>
        <v>35448.772928771345</v>
      </c>
      <c r="BL99" s="602">
        <f t="shared" ca="1" si="138"/>
        <v>37965.371706914841</v>
      </c>
      <c r="BM99" s="602">
        <f t="shared" ca="1" si="139"/>
        <v>39485.986332175897</v>
      </c>
      <c r="BN99" s="602">
        <f t="shared" ca="1" si="140"/>
        <v>39485.986332175897</v>
      </c>
      <c r="BO99" s="602">
        <f t="shared" ca="1" si="141"/>
        <v>41035.432761276803</v>
      </c>
      <c r="BP99" s="602">
        <f t="shared" ca="1" si="142"/>
        <v>41035.432761276803</v>
      </c>
      <c r="BQ99" s="602">
        <f t="shared" ca="1" si="143"/>
        <v>42612.87262182722</v>
      </c>
      <c r="BR99" s="602">
        <f t="shared" ca="1" si="144"/>
        <v>42612.87262182722</v>
      </c>
      <c r="BS99" s="602">
        <f t="shared" ca="1" si="145"/>
        <v>44217.443988476909</v>
      </c>
      <c r="BT99" s="602">
        <f t="shared" ca="1" si="146"/>
        <v>44217.443988476909</v>
      </c>
      <c r="BU99" s="602">
        <f t="shared" ca="1" si="147"/>
        <v>45848.26595350603</v>
      </c>
      <c r="BV99" s="602">
        <f t="shared" ca="1" si="148"/>
        <v>40723.276804626068</v>
      </c>
      <c r="BW99" s="602">
        <f t="shared" ca="1" si="149"/>
        <v>42295.186245571516</v>
      </c>
      <c r="BX99" s="602">
        <f t="shared" ca="1" si="150"/>
        <v>42295.186245571516</v>
      </c>
      <c r="BY99" s="602">
        <f t="shared" ca="1" si="151"/>
        <v>43894.401241264459</v>
      </c>
      <c r="BZ99" s="602">
        <f t="shared" ca="1" si="152"/>
        <v>43894.401241264459</v>
      </c>
      <c r="CA99" s="602">
        <f t="shared" ca="1" si="153"/>
        <v>45520.044319311586</v>
      </c>
      <c r="CB99" s="602">
        <f t="shared" ca="1" si="154"/>
        <v>45520.044319311586</v>
      </c>
      <c r="CC99" s="602">
        <f t="shared" ca="1" si="155"/>
        <v>47171.222607457443</v>
      </c>
      <c r="CD99" s="602">
        <f t="shared" ca="1" si="156"/>
        <v>47171.222607457443</v>
      </c>
      <c r="CE99" s="602">
        <f t="shared" ca="1" si="157"/>
        <v>48847.032188247038</v>
      </c>
      <c r="CF99" s="602">
        <f t="shared" ca="1" si="44"/>
        <v>33725.968653348842</v>
      </c>
      <c r="CG99" s="602">
        <f t="shared" ca="1" si="45"/>
        <v>34581.723205375456</v>
      </c>
      <c r="CH99" s="602">
        <f t="shared" ca="1" si="46"/>
        <v>34581.723205375456</v>
      </c>
      <c r="CI99" s="602">
        <f t="shared" ca="1" si="47"/>
        <v>35448.772928771345</v>
      </c>
      <c r="CJ99" s="602">
        <f t="shared" ca="1" si="48"/>
        <v>35448.772928771345</v>
      </c>
      <c r="CK99" s="602">
        <f t="shared" ca="1" si="49"/>
        <v>36326.962352232811</v>
      </c>
      <c r="CL99" s="602">
        <f t="shared" ca="1" si="50"/>
        <v>36326.962352232811</v>
      </c>
      <c r="CM99" s="602">
        <f t="shared" ca="1" si="51"/>
        <v>37216.130731732024</v>
      </c>
      <c r="CN99" s="602">
        <f t="shared" ca="1" si="52"/>
        <v>37216.130731732024</v>
      </c>
      <c r="CO99" s="602">
        <f t="shared" ca="1" si="53"/>
        <v>38116.112405922795</v>
      </c>
      <c r="CP99" s="602">
        <f t="shared" ca="1" si="54"/>
        <v>41820.706884913423</v>
      </c>
      <c r="CQ99" s="602">
        <f t="shared" ca="1" si="55"/>
        <v>43411.82153165857</v>
      </c>
      <c r="CR99" s="602">
        <f t="shared" ca="1" si="56"/>
        <v>43411.82153165857</v>
      </c>
      <c r="CS99" s="602">
        <f t="shared" ca="1" si="57"/>
        <v>45029.629321440458</v>
      </c>
      <c r="CT99" s="602">
        <f t="shared" ca="1" si="58"/>
        <v>45029.629321440458</v>
      </c>
      <c r="CU99" s="602">
        <f t="shared" ca="1" si="59"/>
        <v>46673.241537911395</v>
      </c>
      <c r="CV99" s="602">
        <f t="shared" ca="1" si="60"/>
        <v>46673.241537911395</v>
      </c>
      <c r="CW99" s="602">
        <f t="shared" ca="1" si="61"/>
        <v>48341.757129331025</v>
      </c>
      <c r="CX99" s="602">
        <f t="shared" ca="1" si="62"/>
        <v>48341.757129331025</v>
      </c>
      <c r="CY99" s="602">
        <f t="shared" ca="1" si="63"/>
        <v>50034.266948932476</v>
      </c>
      <c r="CZ99" s="602">
        <f t="shared" ca="1" si="64"/>
        <v>44703.97476535022</v>
      </c>
      <c r="DA99" s="602">
        <f t="shared" ca="1" si="65"/>
        <v>46342.497848049643</v>
      </c>
      <c r="DB99" s="602">
        <f t="shared" ca="1" si="66"/>
        <v>46342.497848049643</v>
      </c>
      <c r="DC99" s="602">
        <f t="shared" ca="1" si="67"/>
        <v>48006.105296803609</v>
      </c>
      <c r="DD99" s="602">
        <f t="shared" ca="1" si="68"/>
        <v>48006.105296803609</v>
      </c>
      <c r="DE99" s="602">
        <f t="shared" ca="1" si="69"/>
        <v>49693.889253268258</v>
      </c>
      <c r="DF99" s="602">
        <f t="shared" ca="1" si="70"/>
        <v>49693.889253268258</v>
      </c>
      <c r="DG99" s="602">
        <f t="shared" ca="1" si="71"/>
        <v>51404.937022019112</v>
      </c>
      <c r="DH99" s="602">
        <f t="shared" ca="1" si="72"/>
        <v>51404.937022019112</v>
      </c>
      <c r="DI99" s="602">
        <f t="shared" ca="1" si="73"/>
        <v>53138.334953305806</v>
      </c>
      <c r="DJ99" s="602">
        <f t="shared" ca="1" si="74"/>
        <v>36918.531516652984</v>
      </c>
      <c r="DK99" s="602">
        <f t="shared" ca="1" si="75"/>
        <v>37814.927454885583</v>
      </c>
      <c r="DL99" s="602">
        <f t="shared" ca="1" si="76"/>
        <v>37814.927454885583</v>
      </c>
      <c r="DM99" s="602">
        <f t="shared" ca="1" si="77"/>
        <v>38722.023692322662</v>
      </c>
      <c r="DN99" s="602">
        <f t="shared" ca="1" si="78"/>
        <v>38722.023692322662</v>
      </c>
      <c r="DO99" s="602">
        <f t="shared" ca="1" si="79"/>
        <v>39639.647171455297</v>
      </c>
      <c r="DP99" s="602">
        <f t="shared" ca="1" si="80"/>
        <v>39639.647171455297</v>
      </c>
      <c r="DQ99" s="602">
        <f t="shared" ca="1" si="81"/>
        <v>40567.620879791648</v>
      </c>
      <c r="DR99" s="602">
        <f t="shared" ca="1" si="82"/>
        <v>40567.620879791648</v>
      </c>
      <c r="DS99" s="602">
        <f t="shared" ca="1" si="83"/>
        <v>41505.764212283284</v>
      </c>
      <c r="DT99" s="602">
        <f t="shared" ca="1" si="84"/>
        <v>47504.443092169378</v>
      </c>
      <c r="DU99" s="602">
        <f t="shared" ca="1" si="85"/>
        <v>49185.069786291635</v>
      </c>
      <c r="DV99" s="602">
        <f t="shared" ca="1" si="86"/>
        <v>49185.069786291635</v>
      </c>
      <c r="DW99" s="602">
        <f t="shared" ca="1" si="87"/>
        <v>50889.234373908213</v>
      </c>
      <c r="DX99" s="602">
        <f t="shared" ca="1" si="88"/>
        <v>50889.234373908213</v>
      </c>
      <c r="DY99" s="602">
        <f t="shared" ca="1" si="89"/>
        <v>52616.023097239588</v>
      </c>
      <c r="DZ99" s="602">
        <f t="shared" ca="1" si="90"/>
        <v>52616.023097239588</v>
      </c>
      <c r="EA99" s="602">
        <f t="shared" ca="1" si="91"/>
        <v>54364.523825868084</v>
      </c>
      <c r="EB99" s="602">
        <f t="shared" ca="1" si="92"/>
        <v>54364.523825868084</v>
      </c>
      <c r="EC99" s="602">
        <f t="shared" ca="1" si="93"/>
        <v>56133.829536555211</v>
      </c>
      <c r="ED99" s="602">
        <f t="shared" ca="1" si="94"/>
        <v>50546.562285820124</v>
      </c>
      <c r="EE99" s="602">
        <f t="shared" ca="1" si="95"/>
        <v>52268.899256216449</v>
      </c>
      <c r="EF99" s="602">
        <f t="shared" ca="1" si="96"/>
        <v>52268.899256216449</v>
      </c>
      <c r="EG99" s="602">
        <f t="shared" ca="1" si="97"/>
        <v>54013.130357142247</v>
      </c>
      <c r="EH99" s="602">
        <f t="shared" ca="1" si="98"/>
        <v>54013.130357142247</v>
      </c>
      <c r="EI99" s="602">
        <f t="shared" ca="1" si="99"/>
        <v>55778.34727772788</v>
      </c>
      <c r="EJ99" s="602">
        <f t="shared" ca="1" si="100"/>
        <v>55778.34727772788</v>
      </c>
      <c r="EK99" s="602">
        <f t="shared" ca="1" si="101"/>
        <v>57563.649413299725</v>
      </c>
      <c r="EL99" s="602">
        <f t="shared" ca="1" si="102"/>
        <v>57563.649413299725</v>
      </c>
      <c r="EM99" s="602">
        <f t="shared" ca="1" si="103"/>
        <v>59368.146874517734</v>
      </c>
    </row>
    <row r="100" spans="7:143" s="32" customFormat="1" x14ac:dyDescent="0.2">
      <c r="G100" s="3"/>
      <c r="H100" s="884"/>
      <c r="I100" s="15" t="str">
        <f t="shared" si="173"/>
        <v>Kiváló 1, L2 ügyletminősítés esetén</v>
      </c>
      <c r="J100" s="15"/>
      <c r="K100" s="15"/>
      <c r="L100" s="1027">
        <v>7.3999999999999996E-2</v>
      </c>
      <c r="M100" s="1030" t="s">
        <v>589</v>
      </c>
      <c r="N100" s="1030" t="s">
        <v>589</v>
      </c>
      <c r="O100" s="1031">
        <f t="shared" si="174"/>
        <v>8.14E-2</v>
      </c>
      <c r="P100" s="1032">
        <f t="shared" ca="1" si="171"/>
        <v>8.1902747949086141E-2</v>
      </c>
      <c r="Q100" s="1036" t="s">
        <v>1030</v>
      </c>
      <c r="R100" s="1034">
        <f t="shared" ca="1" si="172"/>
        <v>8.9032009629622211E-2</v>
      </c>
      <c r="S100" s="262"/>
      <c r="T100" s="262"/>
      <c r="U100" s="262"/>
      <c r="V100" s="262"/>
      <c r="W100" s="597">
        <f t="shared" si="40"/>
        <v>57</v>
      </c>
      <c r="X100" s="602">
        <f t="shared" ca="1" si="104"/>
        <v>28319.999389992863</v>
      </c>
      <c r="Y100" s="602">
        <f t="shared" ca="1" si="104"/>
        <v>29096.929827342388</v>
      </c>
      <c r="Z100" s="602">
        <f t="shared" ca="1" si="104"/>
        <v>29096.929827342388</v>
      </c>
      <c r="AA100" s="602">
        <f t="shared" ca="1" si="104"/>
        <v>29886.032144715729</v>
      </c>
      <c r="AB100" s="602">
        <f t="shared" ca="1" si="105"/>
        <v>29886.032144715729</v>
      </c>
      <c r="AC100" s="602">
        <f t="shared" ca="1" si="105"/>
        <v>30687.194570042724</v>
      </c>
      <c r="AD100" s="602">
        <f t="shared" ca="1" si="105"/>
        <v>30687.194570042724</v>
      </c>
      <c r="AE100" s="602">
        <f t="shared" ca="1" si="105"/>
        <v>31500.297891766557</v>
      </c>
      <c r="AF100" s="602">
        <f t="shared" ca="1" si="106"/>
        <v>31500.297891766557</v>
      </c>
      <c r="AG100" s="602">
        <f t="shared" ca="1" si="107"/>
        <v>32325.215752307126</v>
      </c>
      <c r="AH100" s="602">
        <f t="shared" ca="1" si="108"/>
        <v>32881.659121055389</v>
      </c>
      <c r="AI100" s="602">
        <f t="shared" ca="1" si="109"/>
        <v>34295.209150044277</v>
      </c>
      <c r="AJ100" s="602">
        <f t="shared" ca="1" si="110"/>
        <v>34295.209150044277</v>
      </c>
      <c r="AK100" s="602">
        <f t="shared" ca="1" si="111"/>
        <v>35740.272825017972</v>
      </c>
      <c r="AL100" s="602">
        <f t="shared" ca="1" si="112"/>
        <v>35740.272825017972</v>
      </c>
      <c r="AM100" s="602">
        <f t="shared" ca="1" si="113"/>
        <v>37216.130731732024</v>
      </c>
      <c r="AN100" s="602">
        <f t="shared" ca="1" si="114"/>
        <v>37216.130731732024</v>
      </c>
      <c r="AO100" s="602">
        <f t="shared" ca="1" si="115"/>
        <v>38722.023692322662</v>
      </c>
      <c r="AP100" s="602">
        <f t="shared" ca="1" si="116"/>
        <v>38722.023692322662</v>
      </c>
      <c r="AQ100" s="602">
        <f t="shared" ca="1" si="117"/>
        <v>40257.15736338999</v>
      </c>
      <c r="AR100" s="602">
        <f t="shared" ca="1" si="118"/>
        <v>35448.772928771345</v>
      </c>
      <c r="AS100" s="602">
        <f t="shared" ca="1" si="119"/>
        <v>36918.531516652984</v>
      </c>
      <c r="AT100" s="602">
        <f t="shared" ca="1" si="120"/>
        <v>36918.531516652984</v>
      </c>
      <c r="AU100" s="602">
        <f t="shared" ca="1" si="121"/>
        <v>38418.479955411574</v>
      </c>
      <c r="AV100" s="602">
        <f t="shared" ca="1" si="122"/>
        <v>38418.479955411574</v>
      </c>
      <c r="AW100" s="602">
        <f t="shared" ca="1" si="123"/>
        <v>39947.830563756834</v>
      </c>
      <c r="AX100" s="602">
        <f t="shared" ca="1" si="124"/>
        <v>39947.830563756834</v>
      </c>
      <c r="AY100" s="602">
        <f t="shared" ca="1" si="125"/>
        <v>41505.764212283277</v>
      </c>
      <c r="AZ100" s="602">
        <f t="shared" ca="1" si="126"/>
        <v>41505.764212283277</v>
      </c>
      <c r="BA100" s="602">
        <f t="shared" ca="1" si="127"/>
        <v>43091.434978125537</v>
      </c>
      <c r="BB100" s="602">
        <f t="shared" ca="1" si="128"/>
        <v>31227.944341051854</v>
      </c>
      <c r="BC100" s="602">
        <f t="shared" ca="1" si="129"/>
        <v>32048.938490341483</v>
      </c>
      <c r="BD100" s="602">
        <f t="shared" ca="1" si="130"/>
        <v>32048.938490341483</v>
      </c>
      <c r="BE100" s="602">
        <f t="shared" ca="1" si="131"/>
        <v>32881.659121055403</v>
      </c>
      <c r="BF100" s="602">
        <f t="shared" ca="1" si="132"/>
        <v>32881.659121055403</v>
      </c>
      <c r="BG100" s="602">
        <f t="shared" ca="1" si="133"/>
        <v>33725.968653348842</v>
      </c>
      <c r="BH100" s="602">
        <f t="shared" ca="1" si="134"/>
        <v>33725.968653348842</v>
      </c>
      <c r="BI100" s="602">
        <f t="shared" ca="1" si="135"/>
        <v>34581.723205375456</v>
      </c>
      <c r="BJ100" s="602">
        <f t="shared" ca="1" si="136"/>
        <v>34581.723205375456</v>
      </c>
      <c r="BK100" s="602">
        <f t="shared" ca="1" si="137"/>
        <v>35448.772928771345</v>
      </c>
      <c r="BL100" s="602">
        <f t="shared" ca="1" si="138"/>
        <v>37965.371706914841</v>
      </c>
      <c r="BM100" s="602">
        <f t="shared" ca="1" si="139"/>
        <v>39485.986332175897</v>
      </c>
      <c r="BN100" s="602">
        <f t="shared" ca="1" si="140"/>
        <v>39485.986332175897</v>
      </c>
      <c r="BO100" s="602">
        <f t="shared" ca="1" si="141"/>
        <v>41035.432761276803</v>
      </c>
      <c r="BP100" s="602">
        <f t="shared" ca="1" si="142"/>
        <v>41035.432761276803</v>
      </c>
      <c r="BQ100" s="602">
        <f t="shared" ca="1" si="143"/>
        <v>42612.87262182722</v>
      </c>
      <c r="BR100" s="602">
        <f t="shared" ca="1" si="144"/>
        <v>42612.87262182722</v>
      </c>
      <c r="BS100" s="602">
        <f t="shared" ca="1" si="145"/>
        <v>44217.443988476909</v>
      </c>
      <c r="BT100" s="602">
        <f t="shared" ca="1" si="146"/>
        <v>44217.443988476909</v>
      </c>
      <c r="BU100" s="602">
        <f t="shared" ca="1" si="147"/>
        <v>45848.26595350603</v>
      </c>
      <c r="BV100" s="602">
        <f t="shared" ca="1" si="148"/>
        <v>40723.276804626068</v>
      </c>
      <c r="BW100" s="602">
        <f t="shared" ca="1" si="149"/>
        <v>42295.186245571516</v>
      </c>
      <c r="BX100" s="602">
        <f t="shared" ca="1" si="150"/>
        <v>42295.186245571516</v>
      </c>
      <c r="BY100" s="602">
        <f t="shared" ca="1" si="151"/>
        <v>43894.401241264459</v>
      </c>
      <c r="BZ100" s="602">
        <f t="shared" ca="1" si="152"/>
        <v>43894.401241264459</v>
      </c>
      <c r="CA100" s="602">
        <f t="shared" ca="1" si="153"/>
        <v>45520.044319311586</v>
      </c>
      <c r="CB100" s="602">
        <f t="shared" ca="1" si="154"/>
        <v>45520.044319311586</v>
      </c>
      <c r="CC100" s="602">
        <f t="shared" ca="1" si="155"/>
        <v>47171.222607457443</v>
      </c>
      <c r="CD100" s="602">
        <f t="shared" ca="1" si="156"/>
        <v>47171.222607457443</v>
      </c>
      <c r="CE100" s="602">
        <f t="shared" ca="1" si="157"/>
        <v>48847.032188247038</v>
      </c>
      <c r="CF100" s="602">
        <f t="shared" ca="1" si="44"/>
        <v>33725.968653348842</v>
      </c>
      <c r="CG100" s="602">
        <f t="shared" ca="1" si="45"/>
        <v>34581.723205375456</v>
      </c>
      <c r="CH100" s="602">
        <f t="shared" ca="1" si="46"/>
        <v>34581.723205375456</v>
      </c>
      <c r="CI100" s="602">
        <f t="shared" ca="1" si="47"/>
        <v>35448.772928771345</v>
      </c>
      <c r="CJ100" s="602">
        <f t="shared" ca="1" si="48"/>
        <v>35448.772928771345</v>
      </c>
      <c r="CK100" s="602">
        <f t="shared" ca="1" si="49"/>
        <v>36326.962352232811</v>
      </c>
      <c r="CL100" s="602">
        <f t="shared" ca="1" si="50"/>
        <v>36326.962352232811</v>
      </c>
      <c r="CM100" s="602">
        <f t="shared" ca="1" si="51"/>
        <v>37216.130731732024</v>
      </c>
      <c r="CN100" s="602">
        <f t="shared" ca="1" si="52"/>
        <v>37216.130731732024</v>
      </c>
      <c r="CO100" s="602">
        <f t="shared" ca="1" si="53"/>
        <v>38116.112405922795</v>
      </c>
      <c r="CP100" s="602">
        <f t="shared" ca="1" si="54"/>
        <v>41820.706884913423</v>
      </c>
      <c r="CQ100" s="602">
        <f t="shared" ca="1" si="55"/>
        <v>43411.82153165857</v>
      </c>
      <c r="CR100" s="602">
        <f t="shared" ca="1" si="56"/>
        <v>43411.82153165857</v>
      </c>
      <c r="CS100" s="602">
        <f t="shared" ca="1" si="57"/>
        <v>45029.629321440458</v>
      </c>
      <c r="CT100" s="602">
        <f t="shared" ca="1" si="58"/>
        <v>45029.629321440458</v>
      </c>
      <c r="CU100" s="602">
        <f t="shared" ca="1" si="59"/>
        <v>46673.241537911395</v>
      </c>
      <c r="CV100" s="602">
        <f t="shared" ca="1" si="60"/>
        <v>46673.241537911395</v>
      </c>
      <c r="CW100" s="602">
        <f t="shared" ca="1" si="61"/>
        <v>48341.757129331025</v>
      </c>
      <c r="CX100" s="602">
        <f t="shared" ca="1" si="62"/>
        <v>48341.757129331025</v>
      </c>
      <c r="CY100" s="602">
        <f t="shared" ca="1" si="63"/>
        <v>50034.266948932476</v>
      </c>
      <c r="CZ100" s="602">
        <f t="shared" ca="1" si="64"/>
        <v>44703.97476535022</v>
      </c>
      <c r="DA100" s="602">
        <f t="shared" ca="1" si="65"/>
        <v>46342.497848049643</v>
      </c>
      <c r="DB100" s="602">
        <f t="shared" ca="1" si="66"/>
        <v>46342.497848049643</v>
      </c>
      <c r="DC100" s="602">
        <f t="shared" ca="1" si="67"/>
        <v>48006.105296803609</v>
      </c>
      <c r="DD100" s="602">
        <f t="shared" ca="1" si="68"/>
        <v>48006.105296803609</v>
      </c>
      <c r="DE100" s="602">
        <f t="shared" ca="1" si="69"/>
        <v>49693.889253268258</v>
      </c>
      <c r="DF100" s="602">
        <f t="shared" ca="1" si="70"/>
        <v>49693.889253268258</v>
      </c>
      <c r="DG100" s="602">
        <f t="shared" ca="1" si="71"/>
        <v>51404.937022019112</v>
      </c>
      <c r="DH100" s="602">
        <f t="shared" ca="1" si="72"/>
        <v>51404.937022019112</v>
      </c>
      <c r="DI100" s="602">
        <f t="shared" ca="1" si="73"/>
        <v>53138.334953305806</v>
      </c>
      <c r="DJ100" s="602">
        <f t="shared" ca="1" si="74"/>
        <v>36918.531516652984</v>
      </c>
      <c r="DK100" s="602">
        <f t="shared" ca="1" si="75"/>
        <v>37814.927454885583</v>
      </c>
      <c r="DL100" s="602">
        <f t="shared" ca="1" si="76"/>
        <v>37814.927454885583</v>
      </c>
      <c r="DM100" s="602">
        <f t="shared" ca="1" si="77"/>
        <v>38722.023692322662</v>
      </c>
      <c r="DN100" s="602">
        <f t="shared" ca="1" si="78"/>
        <v>38722.023692322662</v>
      </c>
      <c r="DO100" s="602">
        <f t="shared" ca="1" si="79"/>
        <v>39639.647171455297</v>
      </c>
      <c r="DP100" s="602">
        <f t="shared" ca="1" si="80"/>
        <v>39639.647171455297</v>
      </c>
      <c r="DQ100" s="602">
        <f t="shared" ca="1" si="81"/>
        <v>40567.620879791648</v>
      </c>
      <c r="DR100" s="602">
        <f t="shared" ca="1" si="82"/>
        <v>40567.620879791648</v>
      </c>
      <c r="DS100" s="602">
        <f t="shared" ca="1" si="83"/>
        <v>41505.764212283284</v>
      </c>
      <c r="DT100" s="602">
        <f t="shared" ca="1" si="84"/>
        <v>47504.443092169378</v>
      </c>
      <c r="DU100" s="602">
        <f t="shared" ca="1" si="85"/>
        <v>49185.069786291635</v>
      </c>
      <c r="DV100" s="602">
        <f t="shared" ca="1" si="86"/>
        <v>49185.069786291635</v>
      </c>
      <c r="DW100" s="602">
        <f t="shared" ca="1" si="87"/>
        <v>50889.234373908213</v>
      </c>
      <c r="DX100" s="602">
        <f t="shared" ca="1" si="88"/>
        <v>50889.234373908213</v>
      </c>
      <c r="DY100" s="602">
        <f t="shared" ca="1" si="89"/>
        <v>52616.023097239588</v>
      </c>
      <c r="DZ100" s="602">
        <f t="shared" ca="1" si="90"/>
        <v>52616.023097239588</v>
      </c>
      <c r="EA100" s="602">
        <f t="shared" ca="1" si="91"/>
        <v>54364.523825868084</v>
      </c>
      <c r="EB100" s="602">
        <f t="shared" ca="1" si="92"/>
        <v>54364.523825868084</v>
      </c>
      <c r="EC100" s="602">
        <f t="shared" ca="1" si="93"/>
        <v>56133.829536555211</v>
      </c>
      <c r="ED100" s="602">
        <f t="shared" ca="1" si="94"/>
        <v>50546.562285820124</v>
      </c>
      <c r="EE100" s="602">
        <f t="shared" ca="1" si="95"/>
        <v>52268.899256216449</v>
      </c>
      <c r="EF100" s="602">
        <f t="shared" ca="1" si="96"/>
        <v>52268.899256216449</v>
      </c>
      <c r="EG100" s="602">
        <f t="shared" ca="1" si="97"/>
        <v>54013.130357142247</v>
      </c>
      <c r="EH100" s="602">
        <f t="shared" ca="1" si="98"/>
        <v>54013.130357142247</v>
      </c>
      <c r="EI100" s="602">
        <f t="shared" ca="1" si="99"/>
        <v>55778.34727772788</v>
      </c>
      <c r="EJ100" s="602">
        <f t="shared" ca="1" si="100"/>
        <v>55778.34727772788</v>
      </c>
      <c r="EK100" s="602">
        <f t="shared" ca="1" si="101"/>
        <v>57563.649413299725</v>
      </c>
      <c r="EL100" s="602">
        <f t="shared" ca="1" si="102"/>
        <v>57563.649413299725</v>
      </c>
      <c r="EM100" s="602">
        <f t="shared" ca="1" si="103"/>
        <v>59368.146874517734</v>
      </c>
    </row>
    <row r="101" spans="7:143" s="32" customFormat="1" x14ac:dyDescent="0.2">
      <c r="G101" s="3"/>
      <c r="H101" s="884"/>
      <c r="I101" s="15" t="str">
        <f t="shared" si="173"/>
        <v>Kiváló 2, L1 ügyletminősítés esetén</v>
      </c>
      <c r="J101" s="15"/>
      <c r="K101" s="15"/>
      <c r="L101" s="1027">
        <v>7.3999999999999996E-2</v>
      </c>
      <c r="M101" s="1030" t="s">
        <v>589</v>
      </c>
      <c r="N101" s="1030" t="s">
        <v>589</v>
      </c>
      <c r="O101" s="1031">
        <f t="shared" si="174"/>
        <v>8.14E-2</v>
      </c>
      <c r="P101" s="1032">
        <f t="shared" ca="1" si="171"/>
        <v>8.1902747949086141E-2</v>
      </c>
      <c r="Q101" s="1036" t="s">
        <v>1030</v>
      </c>
      <c r="R101" s="1034">
        <f t="shared" ca="1" si="172"/>
        <v>8.9032009629622211E-2</v>
      </c>
      <c r="S101" s="262"/>
      <c r="T101" s="262"/>
      <c r="U101" s="262"/>
      <c r="V101" s="262"/>
      <c r="W101" s="597">
        <f t="shared" si="40"/>
        <v>58</v>
      </c>
      <c r="X101" s="602">
        <f t="shared" ca="1" si="104"/>
        <v>28319.999389992863</v>
      </c>
      <c r="Y101" s="602">
        <f t="shared" ca="1" si="104"/>
        <v>29096.929827342388</v>
      </c>
      <c r="Z101" s="602">
        <f t="shared" ca="1" si="104"/>
        <v>29096.929827342388</v>
      </c>
      <c r="AA101" s="602">
        <f t="shared" ca="1" si="104"/>
        <v>29886.032144715729</v>
      </c>
      <c r="AB101" s="602">
        <f t="shared" ca="1" si="105"/>
        <v>29886.032144715729</v>
      </c>
      <c r="AC101" s="602">
        <f t="shared" ca="1" si="105"/>
        <v>30687.194570042724</v>
      </c>
      <c r="AD101" s="602">
        <f t="shared" ca="1" si="105"/>
        <v>30687.194570042724</v>
      </c>
      <c r="AE101" s="602">
        <f t="shared" ca="1" si="105"/>
        <v>31500.297891766557</v>
      </c>
      <c r="AF101" s="602">
        <f t="shared" ca="1" si="106"/>
        <v>31500.297891766557</v>
      </c>
      <c r="AG101" s="602">
        <f t="shared" ca="1" si="107"/>
        <v>32325.215752307126</v>
      </c>
      <c r="AH101" s="602">
        <f t="shared" ca="1" si="108"/>
        <v>32881.659121055389</v>
      </c>
      <c r="AI101" s="602">
        <f t="shared" ca="1" si="109"/>
        <v>34295.209150044277</v>
      </c>
      <c r="AJ101" s="602">
        <f t="shared" ca="1" si="110"/>
        <v>34295.209150044277</v>
      </c>
      <c r="AK101" s="602">
        <f t="shared" ca="1" si="111"/>
        <v>35740.272825017972</v>
      </c>
      <c r="AL101" s="602">
        <f t="shared" ca="1" si="112"/>
        <v>35740.272825017972</v>
      </c>
      <c r="AM101" s="602">
        <f t="shared" ca="1" si="113"/>
        <v>37216.130731732024</v>
      </c>
      <c r="AN101" s="602">
        <f t="shared" ca="1" si="114"/>
        <v>37216.130731732024</v>
      </c>
      <c r="AO101" s="602">
        <f t="shared" ca="1" si="115"/>
        <v>38722.023692322662</v>
      </c>
      <c r="AP101" s="602">
        <f t="shared" ca="1" si="116"/>
        <v>38722.023692322662</v>
      </c>
      <c r="AQ101" s="602">
        <f t="shared" ca="1" si="117"/>
        <v>40257.15736338999</v>
      </c>
      <c r="AR101" s="602">
        <f t="shared" ca="1" si="118"/>
        <v>35448.772928771345</v>
      </c>
      <c r="AS101" s="602">
        <f t="shared" ca="1" si="119"/>
        <v>36918.531516652984</v>
      </c>
      <c r="AT101" s="602">
        <f t="shared" ca="1" si="120"/>
        <v>36918.531516652984</v>
      </c>
      <c r="AU101" s="602">
        <f t="shared" ca="1" si="121"/>
        <v>38418.479955411574</v>
      </c>
      <c r="AV101" s="602">
        <f t="shared" ca="1" si="122"/>
        <v>38418.479955411574</v>
      </c>
      <c r="AW101" s="602">
        <f t="shared" ca="1" si="123"/>
        <v>39947.830563756834</v>
      </c>
      <c r="AX101" s="602">
        <f t="shared" ca="1" si="124"/>
        <v>39947.830563756834</v>
      </c>
      <c r="AY101" s="602">
        <f t="shared" ca="1" si="125"/>
        <v>41505.764212283277</v>
      </c>
      <c r="AZ101" s="602">
        <f t="shared" ca="1" si="126"/>
        <v>41505.764212283277</v>
      </c>
      <c r="BA101" s="602">
        <f t="shared" ca="1" si="127"/>
        <v>43091.434978125537</v>
      </c>
      <c r="BB101" s="602">
        <f t="shared" ca="1" si="128"/>
        <v>31227.944341051854</v>
      </c>
      <c r="BC101" s="602">
        <f t="shared" ca="1" si="129"/>
        <v>32048.938490341483</v>
      </c>
      <c r="BD101" s="602">
        <f t="shared" ca="1" si="130"/>
        <v>32048.938490341483</v>
      </c>
      <c r="BE101" s="602">
        <f t="shared" ca="1" si="131"/>
        <v>32881.659121055403</v>
      </c>
      <c r="BF101" s="602">
        <f t="shared" ca="1" si="132"/>
        <v>32881.659121055403</v>
      </c>
      <c r="BG101" s="602">
        <f t="shared" ca="1" si="133"/>
        <v>33725.968653348842</v>
      </c>
      <c r="BH101" s="602">
        <f t="shared" ca="1" si="134"/>
        <v>33725.968653348842</v>
      </c>
      <c r="BI101" s="602">
        <f t="shared" ca="1" si="135"/>
        <v>34581.723205375456</v>
      </c>
      <c r="BJ101" s="602">
        <f t="shared" ca="1" si="136"/>
        <v>34581.723205375456</v>
      </c>
      <c r="BK101" s="602">
        <f t="shared" ca="1" si="137"/>
        <v>35448.772928771345</v>
      </c>
      <c r="BL101" s="602">
        <f t="shared" ca="1" si="138"/>
        <v>37965.371706914841</v>
      </c>
      <c r="BM101" s="602">
        <f t="shared" ca="1" si="139"/>
        <v>39485.986332175897</v>
      </c>
      <c r="BN101" s="602">
        <f t="shared" ca="1" si="140"/>
        <v>39485.986332175897</v>
      </c>
      <c r="BO101" s="602">
        <f t="shared" ca="1" si="141"/>
        <v>41035.432761276803</v>
      </c>
      <c r="BP101" s="602">
        <f t="shared" ca="1" si="142"/>
        <v>41035.432761276803</v>
      </c>
      <c r="BQ101" s="602">
        <f t="shared" ca="1" si="143"/>
        <v>42612.87262182722</v>
      </c>
      <c r="BR101" s="602">
        <f t="shared" ca="1" si="144"/>
        <v>42612.87262182722</v>
      </c>
      <c r="BS101" s="602">
        <f t="shared" ca="1" si="145"/>
        <v>44217.443988476909</v>
      </c>
      <c r="BT101" s="602">
        <f t="shared" ca="1" si="146"/>
        <v>44217.443988476909</v>
      </c>
      <c r="BU101" s="602">
        <f t="shared" ca="1" si="147"/>
        <v>45848.26595350603</v>
      </c>
      <c r="BV101" s="602">
        <f t="shared" ca="1" si="148"/>
        <v>40723.276804626068</v>
      </c>
      <c r="BW101" s="602">
        <f t="shared" ca="1" si="149"/>
        <v>42295.186245571516</v>
      </c>
      <c r="BX101" s="602">
        <f t="shared" ca="1" si="150"/>
        <v>42295.186245571516</v>
      </c>
      <c r="BY101" s="602">
        <f t="shared" ca="1" si="151"/>
        <v>43894.401241264459</v>
      </c>
      <c r="BZ101" s="602">
        <f t="shared" ca="1" si="152"/>
        <v>43894.401241264459</v>
      </c>
      <c r="CA101" s="602">
        <f t="shared" ca="1" si="153"/>
        <v>45520.044319311586</v>
      </c>
      <c r="CB101" s="602">
        <f t="shared" ca="1" si="154"/>
        <v>45520.044319311586</v>
      </c>
      <c r="CC101" s="602">
        <f t="shared" ca="1" si="155"/>
        <v>47171.222607457443</v>
      </c>
      <c r="CD101" s="602">
        <f t="shared" ca="1" si="156"/>
        <v>47171.222607457443</v>
      </c>
      <c r="CE101" s="602">
        <f t="shared" ca="1" si="157"/>
        <v>48847.032188247038</v>
      </c>
      <c r="CF101" s="602">
        <f t="shared" ca="1" si="44"/>
        <v>33725.968653348842</v>
      </c>
      <c r="CG101" s="602">
        <f t="shared" ca="1" si="45"/>
        <v>34581.723205375456</v>
      </c>
      <c r="CH101" s="602">
        <f t="shared" ca="1" si="46"/>
        <v>34581.723205375456</v>
      </c>
      <c r="CI101" s="602">
        <f t="shared" ca="1" si="47"/>
        <v>35448.772928771345</v>
      </c>
      <c r="CJ101" s="602">
        <f t="shared" ca="1" si="48"/>
        <v>35448.772928771345</v>
      </c>
      <c r="CK101" s="602">
        <f t="shared" ca="1" si="49"/>
        <v>36326.962352232811</v>
      </c>
      <c r="CL101" s="602">
        <f t="shared" ca="1" si="50"/>
        <v>36326.962352232811</v>
      </c>
      <c r="CM101" s="602">
        <f t="shared" ca="1" si="51"/>
        <v>37216.130731732024</v>
      </c>
      <c r="CN101" s="602">
        <f t="shared" ca="1" si="52"/>
        <v>37216.130731732024</v>
      </c>
      <c r="CO101" s="602">
        <f t="shared" ca="1" si="53"/>
        <v>38116.112405922795</v>
      </c>
      <c r="CP101" s="602">
        <f t="shared" ca="1" si="54"/>
        <v>41820.706884913423</v>
      </c>
      <c r="CQ101" s="602">
        <f t="shared" ca="1" si="55"/>
        <v>43411.82153165857</v>
      </c>
      <c r="CR101" s="602">
        <f t="shared" ca="1" si="56"/>
        <v>43411.82153165857</v>
      </c>
      <c r="CS101" s="602">
        <f t="shared" ca="1" si="57"/>
        <v>45029.629321440458</v>
      </c>
      <c r="CT101" s="602">
        <f t="shared" ca="1" si="58"/>
        <v>45029.629321440458</v>
      </c>
      <c r="CU101" s="602">
        <f t="shared" ca="1" si="59"/>
        <v>46673.241537911395</v>
      </c>
      <c r="CV101" s="602">
        <f t="shared" ca="1" si="60"/>
        <v>46673.241537911395</v>
      </c>
      <c r="CW101" s="602">
        <f t="shared" ca="1" si="61"/>
        <v>48341.757129331025</v>
      </c>
      <c r="CX101" s="602">
        <f t="shared" ca="1" si="62"/>
        <v>48341.757129331025</v>
      </c>
      <c r="CY101" s="602">
        <f t="shared" ca="1" si="63"/>
        <v>50034.266948932476</v>
      </c>
      <c r="CZ101" s="602">
        <f t="shared" ca="1" si="64"/>
        <v>44703.97476535022</v>
      </c>
      <c r="DA101" s="602">
        <f t="shared" ca="1" si="65"/>
        <v>46342.497848049643</v>
      </c>
      <c r="DB101" s="602">
        <f t="shared" ca="1" si="66"/>
        <v>46342.497848049643</v>
      </c>
      <c r="DC101" s="602">
        <f t="shared" ca="1" si="67"/>
        <v>48006.105296803609</v>
      </c>
      <c r="DD101" s="602">
        <f t="shared" ca="1" si="68"/>
        <v>48006.105296803609</v>
      </c>
      <c r="DE101" s="602">
        <f t="shared" ca="1" si="69"/>
        <v>49693.889253268258</v>
      </c>
      <c r="DF101" s="602">
        <f t="shared" ca="1" si="70"/>
        <v>49693.889253268258</v>
      </c>
      <c r="DG101" s="602">
        <f t="shared" ca="1" si="71"/>
        <v>51404.937022019112</v>
      </c>
      <c r="DH101" s="602">
        <f t="shared" ca="1" si="72"/>
        <v>51404.937022019112</v>
      </c>
      <c r="DI101" s="602">
        <f t="shared" ca="1" si="73"/>
        <v>53138.334953305806</v>
      </c>
      <c r="DJ101" s="602">
        <f t="shared" ca="1" si="74"/>
        <v>36918.531516652984</v>
      </c>
      <c r="DK101" s="602">
        <f t="shared" ca="1" si="75"/>
        <v>37814.927454885583</v>
      </c>
      <c r="DL101" s="602">
        <f t="shared" ca="1" si="76"/>
        <v>37814.927454885583</v>
      </c>
      <c r="DM101" s="602">
        <f t="shared" ca="1" si="77"/>
        <v>38722.023692322662</v>
      </c>
      <c r="DN101" s="602">
        <f t="shared" ca="1" si="78"/>
        <v>38722.023692322662</v>
      </c>
      <c r="DO101" s="602">
        <f t="shared" ca="1" si="79"/>
        <v>39639.647171455297</v>
      </c>
      <c r="DP101" s="602">
        <f t="shared" ca="1" si="80"/>
        <v>39639.647171455297</v>
      </c>
      <c r="DQ101" s="602">
        <f t="shared" ca="1" si="81"/>
        <v>40567.620879791648</v>
      </c>
      <c r="DR101" s="602">
        <f t="shared" ca="1" si="82"/>
        <v>40567.620879791648</v>
      </c>
      <c r="DS101" s="602">
        <f t="shared" ca="1" si="83"/>
        <v>41505.764212283284</v>
      </c>
      <c r="DT101" s="602">
        <f t="shared" ca="1" si="84"/>
        <v>47504.443092169378</v>
      </c>
      <c r="DU101" s="602">
        <f t="shared" ca="1" si="85"/>
        <v>49185.069786291635</v>
      </c>
      <c r="DV101" s="602">
        <f t="shared" ca="1" si="86"/>
        <v>49185.069786291635</v>
      </c>
      <c r="DW101" s="602">
        <f t="shared" ca="1" si="87"/>
        <v>50889.234373908213</v>
      </c>
      <c r="DX101" s="602">
        <f t="shared" ca="1" si="88"/>
        <v>50889.234373908213</v>
      </c>
      <c r="DY101" s="602">
        <f t="shared" ca="1" si="89"/>
        <v>52616.023097239588</v>
      </c>
      <c r="DZ101" s="602">
        <f t="shared" ca="1" si="90"/>
        <v>52616.023097239588</v>
      </c>
      <c r="EA101" s="602">
        <f t="shared" ca="1" si="91"/>
        <v>54364.523825868084</v>
      </c>
      <c r="EB101" s="602">
        <f t="shared" ca="1" si="92"/>
        <v>54364.523825868084</v>
      </c>
      <c r="EC101" s="602">
        <f t="shared" ca="1" si="93"/>
        <v>56133.829536555211</v>
      </c>
      <c r="ED101" s="602">
        <f t="shared" ca="1" si="94"/>
        <v>50546.562285820124</v>
      </c>
      <c r="EE101" s="602">
        <f t="shared" ca="1" si="95"/>
        <v>52268.899256216449</v>
      </c>
      <c r="EF101" s="602">
        <f t="shared" ca="1" si="96"/>
        <v>52268.899256216449</v>
      </c>
      <c r="EG101" s="602">
        <f t="shared" ca="1" si="97"/>
        <v>54013.130357142247</v>
      </c>
      <c r="EH101" s="602">
        <f t="shared" ca="1" si="98"/>
        <v>54013.130357142247</v>
      </c>
      <c r="EI101" s="602">
        <f t="shared" ca="1" si="99"/>
        <v>55778.34727772788</v>
      </c>
      <c r="EJ101" s="602">
        <f t="shared" ca="1" si="100"/>
        <v>55778.34727772788</v>
      </c>
      <c r="EK101" s="602">
        <f t="shared" ca="1" si="101"/>
        <v>57563.649413299725</v>
      </c>
      <c r="EL101" s="602">
        <f t="shared" ca="1" si="102"/>
        <v>57563.649413299725</v>
      </c>
      <c r="EM101" s="602">
        <f t="shared" ca="1" si="103"/>
        <v>59368.146874517734</v>
      </c>
    </row>
    <row r="102" spans="7:143" s="32" customFormat="1" x14ac:dyDescent="0.2">
      <c r="G102" s="3"/>
      <c r="H102" s="884"/>
      <c r="I102" s="15" t="str">
        <f t="shared" si="173"/>
        <v>Kiváló 2, L2 ügyletminősítés esetén</v>
      </c>
      <c r="J102" s="15"/>
      <c r="K102" s="15"/>
      <c r="L102" s="1027">
        <v>7.3999999999999996E-2</v>
      </c>
      <c r="M102" s="1030" t="s">
        <v>589</v>
      </c>
      <c r="N102" s="1030" t="s">
        <v>589</v>
      </c>
      <c r="O102" s="1031">
        <f t="shared" si="174"/>
        <v>8.6400000000000005E-2</v>
      </c>
      <c r="P102" s="1032">
        <f t="shared" ca="1" si="171"/>
        <v>8.7375303553819839E-2</v>
      </c>
      <c r="Q102" s="1036" t="s">
        <v>1030</v>
      </c>
      <c r="R102" s="1034">
        <f t="shared" ca="1" si="172"/>
        <v>9.4595181360719094E-2</v>
      </c>
      <c r="S102" s="262"/>
      <c r="T102" s="262"/>
      <c r="U102" s="262"/>
      <c r="V102" s="262"/>
      <c r="W102" s="597">
        <f t="shared" si="40"/>
        <v>59</v>
      </c>
      <c r="X102" s="602">
        <f t="shared" ca="1" si="104"/>
        <v>28319.999389992863</v>
      </c>
      <c r="Y102" s="602">
        <f t="shared" ca="1" si="104"/>
        <v>29096.929827342388</v>
      </c>
      <c r="Z102" s="602">
        <f t="shared" ca="1" si="104"/>
        <v>29096.929827342388</v>
      </c>
      <c r="AA102" s="602">
        <f t="shared" ca="1" si="104"/>
        <v>29886.032144715729</v>
      </c>
      <c r="AB102" s="602">
        <f t="shared" ca="1" si="105"/>
        <v>29886.032144715729</v>
      </c>
      <c r="AC102" s="602">
        <f t="shared" ca="1" si="105"/>
        <v>30687.194570042724</v>
      </c>
      <c r="AD102" s="602">
        <f t="shared" ca="1" si="105"/>
        <v>30687.194570042724</v>
      </c>
      <c r="AE102" s="602">
        <f t="shared" ca="1" si="105"/>
        <v>31500.297891766557</v>
      </c>
      <c r="AF102" s="602">
        <f t="shared" ca="1" si="106"/>
        <v>31500.297891766557</v>
      </c>
      <c r="AG102" s="602">
        <f t="shared" ca="1" si="107"/>
        <v>32325.215752307126</v>
      </c>
      <c r="AH102" s="602">
        <f t="shared" ca="1" si="108"/>
        <v>32881.659121055389</v>
      </c>
      <c r="AI102" s="602">
        <f t="shared" ca="1" si="109"/>
        <v>34295.209150044277</v>
      </c>
      <c r="AJ102" s="602">
        <f t="shared" ca="1" si="110"/>
        <v>34295.209150044277</v>
      </c>
      <c r="AK102" s="602">
        <f t="shared" ca="1" si="111"/>
        <v>35740.272825017972</v>
      </c>
      <c r="AL102" s="602">
        <f t="shared" ca="1" si="112"/>
        <v>35740.272825017972</v>
      </c>
      <c r="AM102" s="602">
        <f t="shared" ca="1" si="113"/>
        <v>37216.130731732024</v>
      </c>
      <c r="AN102" s="602">
        <f t="shared" ca="1" si="114"/>
        <v>37216.130731732024</v>
      </c>
      <c r="AO102" s="602">
        <f t="shared" ca="1" si="115"/>
        <v>38722.023692322662</v>
      </c>
      <c r="AP102" s="602">
        <f t="shared" ca="1" si="116"/>
        <v>38722.023692322662</v>
      </c>
      <c r="AQ102" s="602">
        <f t="shared" ca="1" si="117"/>
        <v>40257.15736338999</v>
      </c>
      <c r="AR102" s="602">
        <f t="shared" ca="1" si="118"/>
        <v>35448.772928771345</v>
      </c>
      <c r="AS102" s="602">
        <f t="shared" ca="1" si="119"/>
        <v>36918.531516652984</v>
      </c>
      <c r="AT102" s="602">
        <f t="shared" ca="1" si="120"/>
        <v>36918.531516652984</v>
      </c>
      <c r="AU102" s="602">
        <f t="shared" ca="1" si="121"/>
        <v>38418.479955411574</v>
      </c>
      <c r="AV102" s="602">
        <f t="shared" ca="1" si="122"/>
        <v>38418.479955411574</v>
      </c>
      <c r="AW102" s="602">
        <f t="shared" ca="1" si="123"/>
        <v>39947.830563756834</v>
      </c>
      <c r="AX102" s="602">
        <f t="shared" ca="1" si="124"/>
        <v>39947.830563756834</v>
      </c>
      <c r="AY102" s="602">
        <f t="shared" ca="1" si="125"/>
        <v>41505.764212283277</v>
      </c>
      <c r="AZ102" s="602">
        <f t="shared" ca="1" si="126"/>
        <v>41505.764212283277</v>
      </c>
      <c r="BA102" s="602">
        <f t="shared" ca="1" si="127"/>
        <v>43091.434978125537</v>
      </c>
      <c r="BB102" s="602">
        <f t="shared" ca="1" si="128"/>
        <v>31227.944341051854</v>
      </c>
      <c r="BC102" s="602">
        <f t="shared" ca="1" si="129"/>
        <v>32048.938490341483</v>
      </c>
      <c r="BD102" s="602">
        <f t="shared" ca="1" si="130"/>
        <v>32048.938490341483</v>
      </c>
      <c r="BE102" s="602">
        <f t="shared" ca="1" si="131"/>
        <v>32881.659121055403</v>
      </c>
      <c r="BF102" s="602">
        <f t="shared" ca="1" si="132"/>
        <v>32881.659121055403</v>
      </c>
      <c r="BG102" s="602">
        <f t="shared" ca="1" si="133"/>
        <v>33725.968653348842</v>
      </c>
      <c r="BH102" s="602">
        <f t="shared" ca="1" si="134"/>
        <v>33725.968653348842</v>
      </c>
      <c r="BI102" s="602">
        <f t="shared" ca="1" si="135"/>
        <v>34581.723205375456</v>
      </c>
      <c r="BJ102" s="602">
        <f t="shared" ca="1" si="136"/>
        <v>34581.723205375456</v>
      </c>
      <c r="BK102" s="602">
        <f t="shared" ca="1" si="137"/>
        <v>35448.772928771345</v>
      </c>
      <c r="BL102" s="602">
        <f t="shared" ca="1" si="138"/>
        <v>37965.371706914841</v>
      </c>
      <c r="BM102" s="602">
        <f t="shared" ca="1" si="139"/>
        <v>39485.986332175897</v>
      </c>
      <c r="BN102" s="602">
        <f t="shared" ca="1" si="140"/>
        <v>39485.986332175897</v>
      </c>
      <c r="BO102" s="602">
        <f t="shared" ca="1" si="141"/>
        <v>41035.432761276803</v>
      </c>
      <c r="BP102" s="602">
        <f t="shared" ca="1" si="142"/>
        <v>41035.432761276803</v>
      </c>
      <c r="BQ102" s="602">
        <f t="shared" ca="1" si="143"/>
        <v>42612.87262182722</v>
      </c>
      <c r="BR102" s="602">
        <f t="shared" ca="1" si="144"/>
        <v>42612.87262182722</v>
      </c>
      <c r="BS102" s="602">
        <f t="shared" ca="1" si="145"/>
        <v>44217.443988476909</v>
      </c>
      <c r="BT102" s="602">
        <f t="shared" ca="1" si="146"/>
        <v>44217.443988476909</v>
      </c>
      <c r="BU102" s="602">
        <f t="shared" ca="1" si="147"/>
        <v>45848.26595350603</v>
      </c>
      <c r="BV102" s="602">
        <f t="shared" ca="1" si="148"/>
        <v>40723.276804626068</v>
      </c>
      <c r="BW102" s="602">
        <f t="shared" ca="1" si="149"/>
        <v>42295.186245571516</v>
      </c>
      <c r="BX102" s="602">
        <f t="shared" ca="1" si="150"/>
        <v>42295.186245571516</v>
      </c>
      <c r="BY102" s="602">
        <f t="shared" ca="1" si="151"/>
        <v>43894.401241264459</v>
      </c>
      <c r="BZ102" s="602">
        <f t="shared" ca="1" si="152"/>
        <v>43894.401241264459</v>
      </c>
      <c r="CA102" s="602">
        <f t="shared" ca="1" si="153"/>
        <v>45520.044319311586</v>
      </c>
      <c r="CB102" s="602">
        <f t="shared" ca="1" si="154"/>
        <v>45520.044319311586</v>
      </c>
      <c r="CC102" s="602">
        <f t="shared" ca="1" si="155"/>
        <v>47171.222607457443</v>
      </c>
      <c r="CD102" s="602">
        <f t="shared" ca="1" si="156"/>
        <v>47171.222607457443</v>
      </c>
      <c r="CE102" s="602">
        <f t="shared" ca="1" si="157"/>
        <v>48847.032188247038</v>
      </c>
      <c r="CF102" s="602">
        <f t="shared" ca="1" si="44"/>
        <v>33725.968653348842</v>
      </c>
      <c r="CG102" s="602">
        <f t="shared" ca="1" si="45"/>
        <v>34581.723205375456</v>
      </c>
      <c r="CH102" s="602">
        <f t="shared" ca="1" si="46"/>
        <v>34581.723205375456</v>
      </c>
      <c r="CI102" s="602">
        <f t="shared" ca="1" si="47"/>
        <v>35448.772928771345</v>
      </c>
      <c r="CJ102" s="602">
        <f t="shared" ca="1" si="48"/>
        <v>35448.772928771345</v>
      </c>
      <c r="CK102" s="602">
        <f t="shared" ca="1" si="49"/>
        <v>36326.962352232811</v>
      </c>
      <c r="CL102" s="602">
        <f t="shared" ca="1" si="50"/>
        <v>36326.962352232811</v>
      </c>
      <c r="CM102" s="602">
        <f t="shared" ca="1" si="51"/>
        <v>37216.130731732024</v>
      </c>
      <c r="CN102" s="602">
        <f t="shared" ca="1" si="52"/>
        <v>37216.130731732024</v>
      </c>
      <c r="CO102" s="602">
        <f t="shared" ca="1" si="53"/>
        <v>38116.112405922795</v>
      </c>
      <c r="CP102" s="602">
        <f t="shared" ca="1" si="54"/>
        <v>41820.706884913423</v>
      </c>
      <c r="CQ102" s="602">
        <f t="shared" ca="1" si="55"/>
        <v>43411.82153165857</v>
      </c>
      <c r="CR102" s="602">
        <f t="shared" ca="1" si="56"/>
        <v>43411.82153165857</v>
      </c>
      <c r="CS102" s="602">
        <f t="shared" ca="1" si="57"/>
        <v>45029.629321440458</v>
      </c>
      <c r="CT102" s="602">
        <f t="shared" ca="1" si="58"/>
        <v>45029.629321440458</v>
      </c>
      <c r="CU102" s="602">
        <f t="shared" ca="1" si="59"/>
        <v>46673.241537911395</v>
      </c>
      <c r="CV102" s="602">
        <f t="shared" ca="1" si="60"/>
        <v>46673.241537911395</v>
      </c>
      <c r="CW102" s="602">
        <f t="shared" ca="1" si="61"/>
        <v>48341.757129331025</v>
      </c>
      <c r="CX102" s="602">
        <f t="shared" ca="1" si="62"/>
        <v>48341.757129331025</v>
      </c>
      <c r="CY102" s="602">
        <f t="shared" ca="1" si="63"/>
        <v>50034.266948932476</v>
      </c>
      <c r="CZ102" s="602">
        <f t="shared" ca="1" si="64"/>
        <v>44703.97476535022</v>
      </c>
      <c r="DA102" s="602">
        <f t="shared" ca="1" si="65"/>
        <v>46342.497848049643</v>
      </c>
      <c r="DB102" s="602">
        <f t="shared" ca="1" si="66"/>
        <v>46342.497848049643</v>
      </c>
      <c r="DC102" s="602">
        <f t="shared" ca="1" si="67"/>
        <v>48006.105296803609</v>
      </c>
      <c r="DD102" s="602">
        <f t="shared" ca="1" si="68"/>
        <v>48006.105296803609</v>
      </c>
      <c r="DE102" s="602">
        <f t="shared" ca="1" si="69"/>
        <v>49693.889253268258</v>
      </c>
      <c r="DF102" s="602">
        <f t="shared" ca="1" si="70"/>
        <v>49693.889253268258</v>
      </c>
      <c r="DG102" s="602">
        <f t="shared" ca="1" si="71"/>
        <v>51404.937022019112</v>
      </c>
      <c r="DH102" s="602">
        <f t="shared" ca="1" si="72"/>
        <v>51404.937022019112</v>
      </c>
      <c r="DI102" s="602">
        <f t="shared" ca="1" si="73"/>
        <v>53138.334953305806</v>
      </c>
      <c r="DJ102" s="602">
        <f t="shared" ca="1" si="74"/>
        <v>36918.531516652984</v>
      </c>
      <c r="DK102" s="602">
        <f t="shared" ca="1" si="75"/>
        <v>37814.927454885583</v>
      </c>
      <c r="DL102" s="602">
        <f t="shared" ca="1" si="76"/>
        <v>37814.927454885583</v>
      </c>
      <c r="DM102" s="602">
        <f t="shared" ca="1" si="77"/>
        <v>38722.023692322662</v>
      </c>
      <c r="DN102" s="602">
        <f t="shared" ca="1" si="78"/>
        <v>38722.023692322662</v>
      </c>
      <c r="DO102" s="602">
        <f t="shared" ca="1" si="79"/>
        <v>39639.647171455297</v>
      </c>
      <c r="DP102" s="602">
        <f t="shared" ca="1" si="80"/>
        <v>39639.647171455297</v>
      </c>
      <c r="DQ102" s="602">
        <f t="shared" ca="1" si="81"/>
        <v>40567.620879791648</v>
      </c>
      <c r="DR102" s="602">
        <f t="shared" ca="1" si="82"/>
        <v>40567.620879791648</v>
      </c>
      <c r="DS102" s="602">
        <f t="shared" ca="1" si="83"/>
        <v>41505.764212283284</v>
      </c>
      <c r="DT102" s="602">
        <f t="shared" ca="1" si="84"/>
        <v>47504.443092169378</v>
      </c>
      <c r="DU102" s="602">
        <f t="shared" ca="1" si="85"/>
        <v>49185.069786291635</v>
      </c>
      <c r="DV102" s="602">
        <f t="shared" ca="1" si="86"/>
        <v>49185.069786291635</v>
      </c>
      <c r="DW102" s="602">
        <f t="shared" ca="1" si="87"/>
        <v>50889.234373908213</v>
      </c>
      <c r="DX102" s="602">
        <f t="shared" ca="1" si="88"/>
        <v>50889.234373908213</v>
      </c>
      <c r="DY102" s="602">
        <f t="shared" ca="1" si="89"/>
        <v>52616.023097239588</v>
      </c>
      <c r="DZ102" s="602">
        <f t="shared" ca="1" si="90"/>
        <v>52616.023097239588</v>
      </c>
      <c r="EA102" s="602">
        <f t="shared" ca="1" si="91"/>
        <v>54364.523825868084</v>
      </c>
      <c r="EB102" s="602">
        <f t="shared" ca="1" si="92"/>
        <v>54364.523825868084</v>
      </c>
      <c r="EC102" s="602">
        <f t="shared" ca="1" si="93"/>
        <v>56133.829536555211</v>
      </c>
      <c r="ED102" s="602">
        <f t="shared" ca="1" si="94"/>
        <v>50546.562285820124</v>
      </c>
      <c r="EE102" s="602">
        <f t="shared" ca="1" si="95"/>
        <v>52268.899256216449</v>
      </c>
      <c r="EF102" s="602">
        <f t="shared" ca="1" si="96"/>
        <v>52268.899256216449</v>
      </c>
      <c r="EG102" s="602">
        <f t="shared" ca="1" si="97"/>
        <v>54013.130357142247</v>
      </c>
      <c r="EH102" s="602">
        <f t="shared" ca="1" si="98"/>
        <v>54013.130357142247</v>
      </c>
      <c r="EI102" s="602">
        <f t="shared" ca="1" si="99"/>
        <v>55778.34727772788</v>
      </c>
      <c r="EJ102" s="602">
        <f t="shared" ca="1" si="100"/>
        <v>55778.34727772788</v>
      </c>
      <c r="EK102" s="602">
        <f t="shared" ca="1" si="101"/>
        <v>57563.649413299725</v>
      </c>
      <c r="EL102" s="602">
        <f t="shared" ca="1" si="102"/>
        <v>57563.649413299725</v>
      </c>
      <c r="EM102" s="602">
        <f t="shared" ca="1" si="103"/>
        <v>59368.146874517734</v>
      </c>
    </row>
    <row r="103" spans="7:143" s="32" customFormat="1" x14ac:dyDescent="0.2">
      <c r="G103" s="28"/>
      <c r="H103" s="28"/>
      <c r="I103" s="15" t="str">
        <f t="shared" si="173"/>
        <v>Jó, L1 ügyletminősítés esetén</v>
      </c>
      <c r="J103" s="372"/>
      <c r="K103" s="372"/>
      <c r="L103" s="372"/>
      <c r="M103" s="1030" t="s">
        <v>589</v>
      </c>
      <c r="N103" s="1030" t="s">
        <v>589</v>
      </c>
      <c r="O103" s="1031">
        <f t="shared" si="174"/>
        <v>8.6400000000000005E-2</v>
      </c>
      <c r="P103" s="1032">
        <f t="shared" ca="1" si="171"/>
        <v>8.7375303553819839E-2</v>
      </c>
      <c r="Q103" s="1036" t="s">
        <v>1030</v>
      </c>
      <c r="R103" s="1034">
        <f t="shared" ca="1" si="172"/>
        <v>9.4595181360719094E-2</v>
      </c>
      <c r="S103" s="262"/>
      <c r="T103" s="262"/>
      <c r="U103" s="262"/>
      <c r="V103" s="262"/>
      <c r="W103" s="597">
        <f t="shared" si="40"/>
        <v>60</v>
      </c>
      <c r="X103" s="602">
        <f t="shared" ca="1" si="104"/>
        <v>28319.999389992863</v>
      </c>
      <c r="Y103" s="602">
        <f t="shared" ca="1" si="104"/>
        <v>29096.929827342388</v>
      </c>
      <c r="Z103" s="602">
        <f t="shared" ca="1" si="104"/>
        <v>29096.929827342388</v>
      </c>
      <c r="AA103" s="602">
        <f t="shared" ca="1" si="104"/>
        <v>29886.032144715729</v>
      </c>
      <c r="AB103" s="602">
        <f t="shared" ca="1" si="105"/>
        <v>29886.032144715729</v>
      </c>
      <c r="AC103" s="602">
        <f t="shared" ca="1" si="105"/>
        <v>30687.194570042724</v>
      </c>
      <c r="AD103" s="602">
        <f t="shared" ca="1" si="105"/>
        <v>30687.194570042724</v>
      </c>
      <c r="AE103" s="602">
        <f t="shared" ca="1" si="105"/>
        <v>31500.297891766557</v>
      </c>
      <c r="AF103" s="602">
        <f t="shared" ca="1" si="106"/>
        <v>31500.297891766557</v>
      </c>
      <c r="AG103" s="602">
        <f t="shared" ca="1" si="107"/>
        <v>32325.215752307126</v>
      </c>
      <c r="AH103" s="602">
        <f t="shared" ca="1" si="108"/>
        <v>32881.659121055389</v>
      </c>
      <c r="AI103" s="602">
        <f t="shared" ca="1" si="109"/>
        <v>34295.209150044277</v>
      </c>
      <c r="AJ103" s="602">
        <f t="shared" ca="1" si="110"/>
        <v>34295.209150044277</v>
      </c>
      <c r="AK103" s="602">
        <f t="shared" ca="1" si="111"/>
        <v>35740.272825017972</v>
      </c>
      <c r="AL103" s="602">
        <f t="shared" ca="1" si="112"/>
        <v>35740.272825017972</v>
      </c>
      <c r="AM103" s="602">
        <f t="shared" ca="1" si="113"/>
        <v>37216.130731732024</v>
      </c>
      <c r="AN103" s="602">
        <f t="shared" ca="1" si="114"/>
        <v>37216.130731732024</v>
      </c>
      <c r="AO103" s="602">
        <f t="shared" ca="1" si="115"/>
        <v>38722.023692322662</v>
      </c>
      <c r="AP103" s="602">
        <f t="shared" ca="1" si="116"/>
        <v>38722.023692322662</v>
      </c>
      <c r="AQ103" s="602">
        <f t="shared" ca="1" si="117"/>
        <v>40257.15736338999</v>
      </c>
      <c r="AR103" s="602">
        <f t="shared" ca="1" si="118"/>
        <v>35448.772928771345</v>
      </c>
      <c r="AS103" s="602">
        <f t="shared" ca="1" si="119"/>
        <v>36918.531516652984</v>
      </c>
      <c r="AT103" s="602">
        <f t="shared" ca="1" si="120"/>
        <v>36918.531516652984</v>
      </c>
      <c r="AU103" s="602">
        <f t="shared" ca="1" si="121"/>
        <v>38418.479955411574</v>
      </c>
      <c r="AV103" s="602">
        <f t="shared" ca="1" si="122"/>
        <v>38418.479955411574</v>
      </c>
      <c r="AW103" s="602">
        <f t="shared" ca="1" si="123"/>
        <v>39947.830563756834</v>
      </c>
      <c r="AX103" s="602">
        <f t="shared" ca="1" si="124"/>
        <v>39947.830563756834</v>
      </c>
      <c r="AY103" s="602">
        <f t="shared" ca="1" si="125"/>
        <v>41505.764212283277</v>
      </c>
      <c r="AZ103" s="602">
        <f t="shared" ca="1" si="126"/>
        <v>41505.764212283277</v>
      </c>
      <c r="BA103" s="602">
        <f t="shared" ca="1" si="127"/>
        <v>43091.434978125537</v>
      </c>
      <c r="BB103" s="602">
        <f t="shared" ca="1" si="128"/>
        <v>31227.944341051854</v>
      </c>
      <c r="BC103" s="602">
        <f t="shared" ca="1" si="129"/>
        <v>32048.938490341483</v>
      </c>
      <c r="BD103" s="602">
        <f t="shared" ca="1" si="130"/>
        <v>32048.938490341483</v>
      </c>
      <c r="BE103" s="602">
        <f t="shared" ca="1" si="131"/>
        <v>32881.659121055403</v>
      </c>
      <c r="BF103" s="602">
        <f t="shared" ca="1" si="132"/>
        <v>32881.659121055403</v>
      </c>
      <c r="BG103" s="602">
        <f t="shared" ca="1" si="133"/>
        <v>33725.968653348842</v>
      </c>
      <c r="BH103" s="602">
        <f t="shared" ca="1" si="134"/>
        <v>33725.968653348842</v>
      </c>
      <c r="BI103" s="602">
        <f t="shared" ca="1" si="135"/>
        <v>34581.723205375456</v>
      </c>
      <c r="BJ103" s="602">
        <f t="shared" ca="1" si="136"/>
        <v>34581.723205375456</v>
      </c>
      <c r="BK103" s="602">
        <f t="shared" ca="1" si="137"/>
        <v>35448.772928771345</v>
      </c>
      <c r="BL103" s="602">
        <f t="shared" ca="1" si="138"/>
        <v>37965.371706914841</v>
      </c>
      <c r="BM103" s="602">
        <f t="shared" ca="1" si="139"/>
        <v>39485.986332175897</v>
      </c>
      <c r="BN103" s="602">
        <f t="shared" ca="1" si="140"/>
        <v>39485.986332175897</v>
      </c>
      <c r="BO103" s="602">
        <f t="shared" ca="1" si="141"/>
        <v>41035.432761276803</v>
      </c>
      <c r="BP103" s="602">
        <f t="shared" ca="1" si="142"/>
        <v>41035.432761276803</v>
      </c>
      <c r="BQ103" s="602">
        <f t="shared" ca="1" si="143"/>
        <v>42612.87262182722</v>
      </c>
      <c r="BR103" s="602">
        <f t="shared" ca="1" si="144"/>
        <v>42612.87262182722</v>
      </c>
      <c r="BS103" s="602">
        <f t="shared" ca="1" si="145"/>
        <v>44217.443988476909</v>
      </c>
      <c r="BT103" s="602">
        <f t="shared" ca="1" si="146"/>
        <v>44217.443988476909</v>
      </c>
      <c r="BU103" s="602">
        <f t="shared" ca="1" si="147"/>
        <v>45848.26595350603</v>
      </c>
      <c r="BV103" s="602">
        <f t="shared" ca="1" si="148"/>
        <v>40723.276804626068</v>
      </c>
      <c r="BW103" s="602">
        <f t="shared" ca="1" si="149"/>
        <v>42295.186245571516</v>
      </c>
      <c r="BX103" s="602">
        <f t="shared" ca="1" si="150"/>
        <v>42295.186245571516</v>
      </c>
      <c r="BY103" s="602">
        <f t="shared" ca="1" si="151"/>
        <v>43894.401241264459</v>
      </c>
      <c r="BZ103" s="602">
        <f t="shared" ca="1" si="152"/>
        <v>43894.401241264459</v>
      </c>
      <c r="CA103" s="602">
        <f t="shared" ca="1" si="153"/>
        <v>45520.044319311586</v>
      </c>
      <c r="CB103" s="602">
        <f t="shared" ca="1" si="154"/>
        <v>45520.044319311586</v>
      </c>
      <c r="CC103" s="602">
        <f t="shared" ca="1" si="155"/>
        <v>47171.222607457443</v>
      </c>
      <c r="CD103" s="602">
        <f t="shared" ca="1" si="156"/>
        <v>47171.222607457443</v>
      </c>
      <c r="CE103" s="602">
        <f t="shared" ca="1" si="157"/>
        <v>48847.032188247038</v>
      </c>
      <c r="CF103" s="602">
        <f t="shared" ca="1" si="44"/>
        <v>33725.968653348842</v>
      </c>
      <c r="CG103" s="602">
        <f t="shared" ca="1" si="45"/>
        <v>34581.723205375456</v>
      </c>
      <c r="CH103" s="602">
        <f t="shared" ca="1" si="46"/>
        <v>34581.723205375456</v>
      </c>
      <c r="CI103" s="602">
        <f t="shared" ca="1" si="47"/>
        <v>35448.772928771345</v>
      </c>
      <c r="CJ103" s="602">
        <f t="shared" ca="1" si="48"/>
        <v>35448.772928771345</v>
      </c>
      <c r="CK103" s="602">
        <f t="shared" ca="1" si="49"/>
        <v>36326.962352232811</v>
      </c>
      <c r="CL103" s="602">
        <f t="shared" ca="1" si="50"/>
        <v>36326.962352232811</v>
      </c>
      <c r="CM103" s="602">
        <f t="shared" ca="1" si="51"/>
        <v>37216.130731732024</v>
      </c>
      <c r="CN103" s="602">
        <f t="shared" ca="1" si="52"/>
        <v>37216.130731732024</v>
      </c>
      <c r="CO103" s="602">
        <f t="shared" ca="1" si="53"/>
        <v>38116.112405922795</v>
      </c>
      <c r="CP103" s="602">
        <f t="shared" ca="1" si="54"/>
        <v>41820.706884913423</v>
      </c>
      <c r="CQ103" s="602">
        <f t="shared" ca="1" si="55"/>
        <v>43411.82153165857</v>
      </c>
      <c r="CR103" s="602">
        <f t="shared" ca="1" si="56"/>
        <v>43411.82153165857</v>
      </c>
      <c r="CS103" s="602">
        <f t="shared" ca="1" si="57"/>
        <v>45029.629321440458</v>
      </c>
      <c r="CT103" s="602">
        <f t="shared" ca="1" si="58"/>
        <v>45029.629321440458</v>
      </c>
      <c r="CU103" s="602">
        <f t="shared" ca="1" si="59"/>
        <v>46673.241537911395</v>
      </c>
      <c r="CV103" s="602">
        <f t="shared" ca="1" si="60"/>
        <v>46673.241537911395</v>
      </c>
      <c r="CW103" s="602">
        <f t="shared" ca="1" si="61"/>
        <v>48341.757129331025</v>
      </c>
      <c r="CX103" s="602">
        <f t="shared" ca="1" si="62"/>
        <v>48341.757129331025</v>
      </c>
      <c r="CY103" s="602">
        <f t="shared" ca="1" si="63"/>
        <v>50034.266948932476</v>
      </c>
      <c r="CZ103" s="602">
        <f t="shared" ca="1" si="64"/>
        <v>44703.97476535022</v>
      </c>
      <c r="DA103" s="602">
        <f t="shared" ca="1" si="65"/>
        <v>46342.497848049643</v>
      </c>
      <c r="DB103" s="602">
        <f t="shared" ca="1" si="66"/>
        <v>46342.497848049643</v>
      </c>
      <c r="DC103" s="602">
        <f t="shared" ca="1" si="67"/>
        <v>48006.105296803609</v>
      </c>
      <c r="DD103" s="602">
        <f t="shared" ca="1" si="68"/>
        <v>48006.105296803609</v>
      </c>
      <c r="DE103" s="602">
        <f t="shared" ca="1" si="69"/>
        <v>49693.889253268258</v>
      </c>
      <c r="DF103" s="602">
        <f t="shared" ca="1" si="70"/>
        <v>49693.889253268258</v>
      </c>
      <c r="DG103" s="602">
        <f t="shared" ca="1" si="71"/>
        <v>51404.937022019112</v>
      </c>
      <c r="DH103" s="602">
        <f t="shared" ca="1" si="72"/>
        <v>51404.937022019112</v>
      </c>
      <c r="DI103" s="602">
        <f t="shared" ca="1" si="73"/>
        <v>53138.334953305806</v>
      </c>
      <c r="DJ103" s="602">
        <f t="shared" ca="1" si="74"/>
        <v>36918.531516652984</v>
      </c>
      <c r="DK103" s="602">
        <f t="shared" ca="1" si="75"/>
        <v>37814.927454885583</v>
      </c>
      <c r="DL103" s="602">
        <f t="shared" ca="1" si="76"/>
        <v>37814.927454885583</v>
      </c>
      <c r="DM103" s="602">
        <f t="shared" ca="1" si="77"/>
        <v>38722.023692322662</v>
      </c>
      <c r="DN103" s="602">
        <f t="shared" ca="1" si="78"/>
        <v>38722.023692322662</v>
      </c>
      <c r="DO103" s="602">
        <f t="shared" ca="1" si="79"/>
        <v>39639.647171455297</v>
      </c>
      <c r="DP103" s="602">
        <f t="shared" ca="1" si="80"/>
        <v>39639.647171455297</v>
      </c>
      <c r="DQ103" s="602">
        <f t="shared" ca="1" si="81"/>
        <v>40567.620879791648</v>
      </c>
      <c r="DR103" s="602">
        <f t="shared" ca="1" si="82"/>
        <v>40567.620879791648</v>
      </c>
      <c r="DS103" s="602">
        <f t="shared" ca="1" si="83"/>
        <v>41505.764212283284</v>
      </c>
      <c r="DT103" s="602">
        <f t="shared" ca="1" si="84"/>
        <v>47504.443092169378</v>
      </c>
      <c r="DU103" s="602">
        <f t="shared" ca="1" si="85"/>
        <v>49185.069786291635</v>
      </c>
      <c r="DV103" s="602">
        <f t="shared" ca="1" si="86"/>
        <v>49185.069786291635</v>
      </c>
      <c r="DW103" s="602">
        <f t="shared" ca="1" si="87"/>
        <v>50889.234373908213</v>
      </c>
      <c r="DX103" s="602">
        <f t="shared" ca="1" si="88"/>
        <v>50889.234373908213</v>
      </c>
      <c r="DY103" s="602">
        <f t="shared" ca="1" si="89"/>
        <v>52616.023097239588</v>
      </c>
      <c r="DZ103" s="602">
        <f t="shared" ca="1" si="90"/>
        <v>52616.023097239588</v>
      </c>
      <c r="EA103" s="602">
        <f t="shared" ca="1" si="91"/>
        <v>54364.523825868084</v>
      </c>
      <c r="EB103" s="602">
        <f t="shared" ca="1" si="92"/>
        <v>54364.523825868084</v>
      </c>
      <c r="EC103" s="602">
        <f t="shared" ca="1" si="93"/>
        <v>56133.829536555211</v>
      </c>
      <c r="ED103" s="602">
        <f t="shared" ca="1" si="94"/>
        <v>50546.562285820124</v>
      </c>
      <c r="EE103" s="602">
        <f t="shared" ca="1" si="95"/>
        <v>52268.899256216449</v>
      </c>
      <c r="EF103" s="602">
        <f t="shared" ca="1" si="96"/>
        <v>52268.899256216449</v>
      </c>
      <c r="EG103" s="602">
        <f t="shared" ca="1" si="97"/>
        <v>54013.130357142247</v>
      </c>
      <c r="EH103" s="602">
        <f t="shared" ca="1" si="98"/>
        <v>54013.130357142247</v>
      </c>
      <c r="EI103" s="602">
        <f t="shared" ca="1" si="99"/>
        <v>55778.34727772788</v>
      </c>
      <c r="EJ103" s="602">
        <f t="shared" ca="1" si="100"/>
        <v>55778.34727772788</v>
      </c>
      <c r="EK103" s="602">
        <f t="shared" ca="1" si="101"/>
        <v>57563.649413299725</v>
      </c>
      <c r="EL103" s="602">
        <f t="shared" ca="1" si="102"/>
        <v>57563.649413299725</v>
      </c>
      <c r="EM103" s="602">
        <f t="shared" ca="1" si="103"/>
        <v>59368.146874517734</v>
      </c>
    </row>
    <row r="104" spans="7:143" s="32" customFormat="1" x14ac:dyDescent="0.2">
      <c r="G104" s="28"/>
      <c r="H104" s="28"/>
      <c r="I104" s="15" t="str">
        <f t="shared" si="173"/>
        <v>Jó, L2 ügyletminősítés esetén</v>
      </c>
      <c r="J104" s="372"/>
      <c r="K104" s="372"/>
      <c r="L104" s="372"/>
      <c r="M104" s="1030" t="s">
        <v>589</v>
      </c>
      <c r="N104" s="1030" t="s">
        <v>589</v>
      </c>
      <c r="O104" s="1031">
        <f t="shared" si="174"/>
        <v>9.1399999999999995E-2</v>
      </c>
      <c r="P104" s="1032">
        <f t="shared" ca="1" si="171"/>
        <v>9.2873498451698566E-2</v>
      </c>
      <c r="Q104" s="1036" t="s">
        <v>1030</v>
      </c>
      <c r="R104" s="1034">
        <f t="shared" ca="1" si="172"/>
        <v>0.10018605820158633</v>
      </c>
      <c r="S104" s="262"/>
      <c r="T104" s="262"/>
      <c r="U104" s="262"/>
      <c r="V104" s="262"/>
      <c r="W104" s="597">
        <f t="shared" si="40"/>
        <v>61</v>
      </c>
      <c r="X104" s="602">
        <f t="shared" ca="1" si="104"/>
        <v>28319.999389992863</v>
      </c>
      <c r="Y104" s="602">
        <f t="shared" ca="1" si="104"/>
        <v>29096.929827342388</v>
      </c>
      <c r="Z104" s="602">
        <f t="shared" ca="1" si="104"/>
        <v>29096.929827342388</v>
      </c>
      <c r="AA104" s="602">
        <f t="shared" ca="1" si="104"/>
        <v>29886.032144715729</v>
      </c>
      <c r="AB104" s="602">
        <f t="shared" ca="1" si="105"/>
        <v>29886.032144715729</v>
      </c>
      <c r="AC104" s="602">
        <f t="shared" ca="1" si="105"/>
        <v>30687.194570042724</v>
      </c>
      <c r="AD104" s="602">
        <f t="shared" ca="1" si="105"/>
        <v>30687.194570042724</v>
      </c>
      <c r="AE104" s="602">
        <f t="shared" ca="1" si="105"/>
        <v>31500.297891766557</v>
      </c>
      <c r="AF104" s="602">
        <f t="shared" ca="1" si="106"/>
        <v>31500.297891766557</v>
      </c>
      <c r="AG104" s="602">
        <f t="shared" ca="1" si="107"/>
        <v>32325.215752307126</v>
      </c>
      <c r="AH104" s="602">
        <f t="shared" ca="1" si="108"/>
        <v>32881.659121055389</v>
      </c>
      <c r="AI104" s="602">
        <f t="shared" ca="1" si="109"/>
        <v>34295.209150044277</v>
      </c>
      <c r="AJ104" s="602">
        <f t="shared" ca="1" si="110"/>
        <v>34295.209150044277</v>
      </c>
      <c r="AK104" s="602">
        <f t="shared" ca="1" si="111"/>
        <v>35740.272825017972</v>
      </c>
      <c r="AL104" s="602">
        <f t="shared" ca="1" si="112"/>
        <v>35740.272825017972</v>
      </c>
      <c r="AM104" s="602">
        <f t="shared" ca="1" si="113"/>
        <v>37216.130731732024</v>
      </c>
      <c r="AN104" s="602">
        <f t="shared" ca="1" si="114"/>
        <v>37216.130731732024</v>
      </c>
      <c r="AO104" s="602">
        <f t="shared" ca="1" si="115"/>
        <v>38722.023692322662</v>
      </c>
      <c r="AP104" s="602">
        <f t="shared" ca="1" si="116"/>
        <v>38722.023692322662</v>
      </c>
      <c r="AQ104" s="602">
        <f t="shared" ca="1" si="117"/>
        <v>40257.15736338999</v>
      </c>
      <c r="AR104" s="602">
        <f t="shared" ca="1" si="118"/>
        <v>35448.772928771345</v>
      </c>
      <c r="AS104" s="602">
        <f t="shared" ca="1" si="119"/>
        <v>36918.531516652984</v>
      </c>
      <c r="AT104" s="602">
        <f t="shared" ca="1" si="120"/>
        <v>36918.531516652984</v>
      </c>
      <c r="AU104" s="602">
        <f t="shared" ca="1" si="121"/>
        <v>38418.479955411574</v>
      </c>
      <c r="AV104" s="602">
        <f t="shared" ca="1" si="122"/>
        <v>38418.479955411574</v>
      </c>
      <c r="AW104" s="602">
        <f t="shared" ca="1" si="123"/>
        <v>39947.830563756834</v>
      </c>
      <c r="AX104" s="602">
        <f t="shared" ca="1" si="124"/>
        <v>39947.830563756834</v>
      </c>
      <c r="AY104" s="602">
        <f t="shared" ca="1" si="125"/>
        <v>41505.764212283277</v>
      </c>
      <c r="AZ104" s="602">
        <f t="shared" ca="1" si="126"/>
        <v>41505.764212283277</v>
      </c>
      <c r="BA104" s="602">
        <f t="shared" ca="1" si="127"/>
        <v>43091.434978125537</v>
      </c>
      <c r="BB104" s="602">
        <f t="shared" ca="1" si="128"/>
        <v>31227.944341051854</v>
      </c>
      <c r="BC104" s="602">
        <f t="shared" ca="1" si="129"/>
        <v>32048.938490341483</v>
      </c>
      <c r="BD104" s="602">
        <f t="shared" ca="1" si="130"/>
        <v>32048.938490341483</v>
      </c>
      <c r="BE104" s="602">
        <f t="shared" ca="1" si="131"/>
        <v>32881.659121055403</v>
      </c>
      <c r="BF104" s="602">
        <f t="shared" ca="1" si="132"/>
        <v>32881.659121055403</v>
      </c>
      <c r="BG104" s="602">
        <f t="shared" ca="1" si="133"/>
        <v>33725.968653348842</v>
      </c>
      <c r="BH104" s="602">
        <f t="shared" ca="1" si="134"/>
        <v>33725.968653348842</v>
      </c>
      <c r="BI104" s="602">
        <f t="shared" ca="1" si="135"/>
        <v>34581.723205375456</v>
      </c>
      <c r="BJ104" s="602">
        <f t="shared" ca="1" si="136"/>
        <v>34581.723205375456</v>
      </c>
      <c r="BK104" s="602">
        <f t="shared" ca="1" si="137"/>
        <v>35448.772928771345</v>
      </c>
      <c r="BL104" s="602">
        <f t="shared" ca="1" si="138"/>
        <v>37965.371706914841</v>
      </c>
      <c r="BM104" s="602">
        <f t="shared" ca="1" si="139"/>
        <v>39485.986332175897</v>
      </c>
      <c r="BN104" s="602">
        <f t="shared" ca="1" si="140"/>
        <v>39485.986332175897</v>
      </c>
      <c r="BO104" s="602">
        <f t="shared" ca="1" si="141"/>
        <v>41035.432761276803</v>
      </c>
      <c r="BP104" s="602">
        <f t="shared" ca="1" si="142"/>
        <v>41035.432761276803</v>
      </c>
      <c r="BQ104" s="602">
        <f t="shared" ca="1" si="143"/>
        <v>42612.87262182722</v>
      </c>
      <c r="BR104" s="602">
        <f t="shared" ca="1" si="144"/>
        <v>42612.87262182722</v>
      </c>
      <c r="BS104" s="602">
        <f t="shared" ca="1" si="145"/>
        <v>44217.443988476909</v>
      </c>
      <c r="BT104" s="602">
        <f t="shared" ca="1" si="146"/>
        <v>44217.443988476909</v>
      </c>
      <c r="BU104" s="602">
        <f t="shared" ca="1" si="147"/>
        <v>45848.26595350603</v>
      </c>
      <c r="BV104" s="602">
        <f t="shared" ca="1" si="148"/>
        <v>40723.276804626068</v>
      </c>
      <c r="BW104" s="602">
        <f t="shared" ca="1" si="149"/>
        <v>42295.186245571516</v>
      </c>
      <c r="BX104" s="602">
        <f t="shared" ca="1" si="150"/>
        <v>42295.186245571516</v>
      </c>
      <c r="BY104" s="602">
        <f t="shared" ca="1" si="151"/>
        <v>43894.401241264459</v>
      </c>
      <c r="BZ104" s="602">
        <f t="shared" ca="1" si="152"/>
        <v>43894.401241264459</v>
      </c>
      <c r="CA104" s="602">
        <f t="shared" ca="1" si="153"/>
        <v>45520.044319311586</v>
      </c>
      <c r="CB104" s="602">
        <f t="shared" ca="1" si="154"/>
        <v>45520.044319311586</v>
      </c>
      <c r="CC104" s="602">
        <f t="shared" ca="1" si="155"/>
        <v>47171.222607457443</v>
      </c>
      <c r="CD104" s="602">
        <f t="shared" ca="1" si="156"/>
        <v>47171.222607457443</v>
      </c>
      <c r="CE104" s="602">
        <f t="shared" ca="1" si="157"/>
        <v>48847.032188247038</v>
      </c>
      <c r="CF104" s="602">
        <f t="shared" ca="1" si="44"/>
        <v>33725.968653348842</v>
      </c>
      <c r="CG104" s="602">
        <f t="shared" ca="1" si="45"/>
        <v>34581.723205375456</v>
      </c>
      <c r="CH104" s="602">
        <f t="shared" ca="1" si="46"/>
        <v>34581.723205375456</v>
      </c>
      <c r="CI104" s="602">
        <f t="shared" ca="1" si="47"/>
        <v>35448.772928771345</v>
      </c>
      <c r="CJ104" s="602">
        <f t="shared" ca="1" si="48"/>
        <v>35448.772928771345</v>
      </c>
      <c r="CK104" s="602">
        <f t="shared" ca="1" si="49"/>
        <v>36326.962352232811</v>
      </c>
      <c r="CL104" s="602">
        <f t="shared" ca="1" si="50"/>
        <v>36326.962352232811</v>
      </c>
      <c r="CM104" s="602">
        <f t="shared" ca="1" si="51"/>
        <v>37216.130731732024</v>
      </c>
      <c r="CN104" s="602">
        <f t="shared" ca="1" si="52"/>
        <v>37216.130731732024</v>
      </c>
      <c r="CO104" s="602">
        <f t="shared" ca="1" si="53"/>
        <v>38116.112405922795</v>
      </c>
      <c r="CP104" s="602">
        <f t="shared" ca="1" si="54"/>
        <v>41820.706884913423</v>
      </c>
      <c r="CQ104" s="602">
        <f t="shared" ca="1" si="55"/>
        <v>43411.82153165857</v>
      </c>
      <c r="CR104" s="602">
        <f t="shared" ca="1" si="56"/>
        <v>43411.82153165857</v>
      </c>
      <c r="CS104" s="602">
        <f t="shared" ca="1" si="57"/>
        <v>45029.629321440458</v>
      </c>
      <c r="CT104" s="602">
        <f t="shared" ca="1" si="58"/>
        <v>45029.629321440458</v>
      </c>
      <c r="CU104" s="602">
        <f t="shared" ca="1" si="59"/>
        <v>46673.241537911395</v>
      </c>
      <c r="CV104" s="602">
        <f t="shared" ca="1" si="60"/>
        <v>46673.241537911395</v>
      </c>
      <c r="CW104" s="602">
        <f t="shared" ca="1" si="61"/>
        <v>48341.757129331025</v>
      </c>
      <c r="CX104" s="602">
        <f t="shared" ca="1" si="62"/>
        <v>48341.757129331025</v>
      </c>
      <c r="CY104" s="602">
        <f t="shared" ca="1" si="63"/>
        <v>50034.266948932476</v>
      </c>
      <c r="CZ104" s="602">
        <f t="shared" ca="1" si="64"/>
        <v>44703.97476535022</v>
      </c>
      <c r="DA104" s="602">
        <f t="shared" ca="1" si="65"/>
        <v>46342.497848049643</v>
      </c>
      <c r="DB104" s="602">
        <f t="shared" ca="1" si="66"/>
        <v>46342.497848049643</v>
      </c>
      <c r="DC104" s="602">
        <f t="shared" ca="1" si="67"/>
        <v>48006.105296803609</v>
      </c>
      <c r="DD104" s="602">
        <f t="shared" ca="1" si="68"/>
        <v>48006.105296803609</v>
      </c>
      <c r="DE104" s="602">
        <f t="shared" ca="1" si="69"/>
        <v>49693.889253268258</v>
      </c>
      <c r="DF104" s="602">
        <f t="shared" ca="1" si="70"/>
        <v>49693.889253268258</v>
      </c>
      <c r="DG104" s="602">
        <f t="shared" ca="1" si="71"/>
        <v>51404.937022019112</v>
      </c>
      <c r="DH104" s="602">
        <f t="shared" ca="1" si="72"/>
        <v>51404.937022019112</v>
      </c>
      <c r="DI104" s="602">
        <f t="shared" ca="1" si="73"/>
        <v>53138.334953305806</v>
      </c>
      <c r="DJ104" s="602">
        <f t="shared" ca="1" si="74"/>
        <v>36918.531516652984</v>
      </c>
      <c r="DK104" s="602">
        <f t="shared" ca="1" si="75"/>
        <v>37814.927454885583</v>
      </c>
      <c r="DL104" s="602">
        <f t="shared" ca="1" si="76"/>
        <v>37814.927454885583</v>
      </c>
      <c r="DM104" s="602">
        <f t="shared" ca="1" si="77"/>
        <v>38722.023692322662</v>
      </c>
      <c r="DN104" s="602">
        <f t="shared" ca="1" si="78"/>
        <v>38722.023692322662</v>
      </c>
      <c r="DO104" s="602">
        <f t="shared" ca="1" si="79"/>
        <v>39639.647171455297</v>
      </c>
      <c r="DP104" s="602">
        <f t="shared" ca="1" si="80"/>
        <v>39639.647171455297</v>
      </c>
      <c r="DQ104" s="602">
        <f t="shared" ca="1" si="81"/>
        <v>40567.620879791648</v>
      </c>
      <c r="DR104" s="602">
        <f t="shared" ca="1" si="82"/>
        <v>40567.620879791648</v>
      </c>
      <c r="DS104" s="602">
        <f t="shared" ca="1" si="83"/>
        <v>41505.764212283284</v>
      </c>
      <c r="DT104" s="602">
        <f t="shared" ca="1" si="84"/>
        <v>47504.443092169378</v>
      </c>
      <c r="DU104" s="602">
        <f t="shared" ca="1" si="85"/>
        <v>49185.069786291635</v>
      </c>
      <c r="DV104" s="602">
        <f t="shared" ca="1" si="86"/>
        <v>49185.069786291635</v>
      </c>
      <c r="DW104" s="602">
        <f t="shared" ca="1" si="87"/>
        <v>50889.234373908213</v>
      </c>
      <c r="DX104" s="602">
        <f t="shared" ca="1" si="88"/>
        <v>50889.234373908213</v>
      </c>
      <c r="DY104" s="602">
        <f t="shared" ca="1" si="89"/>
        <v>52616.023097239588</v>
      </c>
      <c r="DZ104" s="602">
        <f t="shared" ca="1" si="90"/>
        <v>52616.023097239588</v>
      </c>
      <c r="EA104" s="602">
        <f t="shared" ca="1" si="91"/>
        <v>54364.523825868084</v>
      </c>
      <c r="EB104" s="602">
        <f t="shared" ca="1" si="92"/>
        <v>54364.523825868084</v>
      </c>
      <c r="EC104" s="602">
        <f t="shared" ca="1" si="93"/>
        <v>56133.829536555211</v>
      </c>
      <c r="ED104" s="602">
        <f t="shared" ca="1" si="94"/>
        <v>50546.562285820124</v>
      </c>
      <c r="EE104" s="602">
        <f t="shared" ca="1" si="95"/>
        <v>52268.899256216449</v>
      </c>
      <c r="EF104" s="602">
        <f t="shared" ca="1" si="96"/>
        <v>52268.899256216449</v>
      </c>
      <c r="EG104" s="602">
        <f t="shared" ca="1" si="97"/>
        <v>54013.130357142247</v>
      </c>
      <c r="EH104" s="602">
        <f t="shared" ca="1" si="98"/>
        <v>54013.130357142247</v>
      </c>
      <c r="EI104" s="602">
        <f t="shared" ca="1" si="99"/>
        <v>55778.34727772788</v>
      </c>
      <c r="EJ104" s="602">
        <f t="shared" ca="1" si="100"/>
        <v>55778.34727772788</v>
      </c>
      <c r="EK104" s="602">
        <f t="shared" ca="1" si="101"/>
        <v>57563.649413299725</v>
      </c>
      <c r="EL104" s="602">
        <f t="shared" ca="1" si="102"/>
        <v>57563.649413299725</v>
      </c>
      <c r="EM104" s="602">
        <f t="shared" ca="1" si="103"/>
        <v>59368.146874517734</v>
      </c>
    </row>
    <row r="105" spans="7:143" s="32" customFormat="1" x14ac:dyDescent="0.2">
      <c r="G105" s="28"/>
      <c r="H105" s="28"/>
      <c r="I105" s="17"/>
      <c r="J105" s="586"/>
      <c r="K105" s="586"/>
      <c r="L105" s="586"/>
      <c r="M105" s="1020"/>
      <c r="N105" s="1020"/>
      <c r="O105" s="883"/>
      <c r="P105" s="882"/>
      <c r="Q105" s="881"/>
      <c r="R105" s="880"/>
      <c r="S105" s="262"/>
      <c r="T105" s="262"/>
      <c r="U105" s="262"/>
      <c r="V105" s="262"/>
      <c r="W105" s="597">
        <f t="shared" si="40"/>
        <v>62</v>
      </c>
      <c r="X105" s="602">
        <f t="shared" ca="1" si="104"/>
        <v>28319.999389992863</v>
      </c>
      <c r="Y105" s="602">
        <f t="shared" ca="1" si="104"/>
        <v>29096.929827342388</v>
      </c>
      <c r="Z105" s="602">
        <f t="shared" ca="1" si="104"/>
        <v>29096.929827342388</v>
      </c>
      <c r="AA105" s="602">
        <f t="shared" ca="1" si="104"/>
        <v>29886.032144715729</v>
      </c>
      <c r="AB105" s="602">
        <f t="shared" ca="1" si="105"/>
        <v>29886.032144715729</v>
      </c>
      <c r="AC105" s="602">
        <f t="shared" ca="1" si="105"/>
        <v>30687.194570042724</v>
      </c>
      <c r="AD105" s="602">
        <f t="shared" ca="1" si="105"/>
        <v>30687.194570042724</v>
      </c>
      <c r="AE105" s="602">
        <f t="shared" ca="1" si="105"/>
        <v>31500.297891766557</v>
      </c>
      <c r="AF105" s="602">
        <f t="shared" ca="1" si="106"/>
        <v>31500.297891766557</v>
      </c>
      <c r="AG105" s="602">
        <f t="shared" ca="1" si="107"/>
        <v>32325.215752307126</v>
      </c>
      <c r="AH105" s="602">
        <f t="shared" ca="1" si="108"/>
        <v>32881.659121055389</v>
      </c>
      <c r="AI105" s="602">
        <f t="shared" ca="1" si="109"/>
        <v>34295.209150044277</v>
      </c>
      <c r="AJ105" s="602">
        <f t="shared" ca="1" si="110"/>
        <v>34295.209150044277</v>
      </c>
      <c r="AK105" s="602">
        <f t="shared" ca="1" si="111"/>
        <v>35740.272825017972</v>
      </c>
      <c r="AL105" s="602">
        <f t="shared" ca="1" si="112"/>
        <v>35740.272825017972</v>
      </c>
      <c r="AM105" s="602">
        <f t="shared" ca="1" si="113"/>
        <v>37216.130731732024</v>
      </c>
      <c r="AN105" s="602">
        <f t="shared" ca="1" si="114"/>
        <v>37216.130731732024</v>
      </c>
      <c r="AO105" s="602">
        <f t="shared" ca="1" si="115"/>
        <v>38722.023692322662</v>
      </c>
      <c r="AP105" s="602">
        <f t="shared" ca="1" si="116"/>
        <v>38722.023692322662</v>
      </c>
      <c r="AQ105" s="602">
        <f t="shared" ca="1" si="117"/>
        <v>40257.15736338999</v>
      </c>
      <c r="AR105" s="602">
        <f t="shared" ca="1" si="118"/>
        <v>35448.772928771345</v>
      </c>
      <c r="AS105" s="602">
        <f t="shared" ca="1" si="119"/>
        <v>36918.531516652984</v>
      </c>
      <c r="AT105" s="602">
        <f t="shared" ca="1" si="120"/>
        <v>36918.531516652984</v>
      </c>
      <c r="AU105" s="602">
        <f t="shared" ca="1" si="121"/>
        <v>38418.479955411574</v>
      </c>
      <c r="AV105" s="602">
        <f t="shared" ca="1" si="122"/>
        <v>38418.479955411574</v>
      </c>
      <c r="AW105" s="602">
        <f t="shared" ca="1" si="123"/>
        <v>39947.830563756834</v>
      </c>
      <c r="AX105" s="602">
        <f t="shared" ca="1" si="124"/>
        <v>39947.830563756834</v>
      </c>
      <c r="AY105" s="602">
        <f t="shared" ca="1" si="125"/>
        <v>41505.764212283277</v>
      </c>
      <c r="AZ105" s="602">
        <f t="shared" ca="1" si="126"/>
        <v>41505.764212283277</v>
      </c>
      <c r="BA105" s="602">
        <f t="shared" ca="1" si="127"/>
        <v>43091.434978125537</v>
      </c>
      <c r="BB105" s="602">
        <f t="shared" ca="1" si="128"/>
        <v>31227.944341051854</v>
      </c>
      <c r="BC105" s="602">
        <f t="shared" ca="1" si="129"/>
        <v>32048.938490341483</v>
      </c>
      <c r="BD105" s="602">
        <f t="shared" ca="1" si="130"/>
        <v>32048.938490341483</v>
      </c>
      <c r="BE105" s="602">
        <f t="shared" ca="1" si="131"/>
        <v>32881.659121055403</v>
      </c>
      <c r="BF105" s="602">
        <f t="shared" ca="1" si="132"/>
        <v>32881.659121055403</v>
      </c>
      <c r="BG105" s="602">
        <f t="shared" ca="1" si="133"/>
        <v>33725.968653348842</v>
      </c>
      <c r="BH105" s="602">
        <f t="shared" ca="1" si="134"/>
        <v>33725.968653348842</v>
      </c>
      <c r="BI105" s="602">
        <f t="shared" ca="1" si="135"/>
        <v>34581.723205375456</v>
      </c>
      <c r="BJ105" s="602">
        <f t="shared" ca="1" si="136"/>
        <v>34581.723205375456</v>
      </c>
      <c r="BK105" s="602">
        <f t="shared" ca="1" si="137"/>
        <v>35448.772928771345</v>
      </c>
      <c r="BL105" s="602">
        <f t="shared" ca="1" si="138"/>
        <v>37965.371706914841</v>
      </c>
      <c r="BM105" s="602">
        <f t="shared" ca="1" si="139"/>
        <v>39485.986332175897</v>
      </c>
      <c r="BN105" s="602">
        <f t="shared" ca="1" si="140"/>
        <v>39485.986332175897</v>
      </c>
      <c r="BO105" s="602">
        <f t="shared" ca="1" si="141"/>
        <v>41035.432761276803</v>
      </c>
      <c r="BP105" s="602">
        <f t="shared" ca="1" si="142"/>
        <v>41035.432761276803</v>
      </c>
      <c r="BQ105" s="602">
        <f t="shared" ca="1" si="143"/>
        <v>42612.87262182722</v>
      </c>
      <c r="BR105" s="602">
        <f t="shared" ca="1" si="144"/>
        <v>42612.87262182722</v>
      </c>
      <c r="BS105" s="602">
        <f t="shared" ca="1" si="145"/>
        <v>44217.443988476909</v>
      </c>
      <c r="BT105" s="602">
        <f t="shared" ca="1" si="146"/>
        <v>44217.443988476909</v>
      </c>
      <c r="BU105" s="602">
        <f t="shared" ca="1" si="147"/>
        <v>45848.26595350603</v>
      </c>
      <c r="BV105" s="602">
        <f t="shared" ca="1" si="148"/>
        <v>40723.276804626068</v>
      </c>
      <c r="BW105" s="602">
        <f t="shared" ca="1" si="149"/>
        <v>42295.186245571516</v>
      </c>
      <c r="BX105" s="602">
        <f t="shared" ca="1" si="150"/>
        <v>42295.186245571516</v>
      </c>
      <c r="BY105" s="602">
        <f t="shared" ca="1" si="151"/>
        <v>43894.401241264459</v>
      </c>
      <c r="BZ105" s="602">
        <f t="shared" ca="1" si="152"/>
        <v>43894.401241264459</v>
      </c>
      <c r="CA105" s="602">
        <f t="shared" ca="1" si="153"/>
        <v>45520.044319311586</v>
      </c>
      <c r="CB105" s="602">
        <f t="shared" ca="1" si="154"/>
        <v>45520.044319311586</v>
      </c>
      <c r="CC105" s="602">
        <f t="shared" ca="1" si="155"/>
        <v>47171.222607457443</v>
      </c>
      <c r="CD105" s="602">
        <f t="shared" ca="1" si="156"/>
        <v>47171.222607457443</v>
      </c>
      <c r="CE105" s="602">
        <f t="shared" ca="1" si="157"/>
        <v>48847.032188247038</v>
      </c>
      <c r="CF105" s="602">
        <f t="shared" ca="1" si="44"/>
        <v>33725.968653348842</v>
      </c>
      <c r="CG105" s="602">
        <f t="shared" ca="1" si="45"/>
        <v>34581.723205375456</v>
      </c>
      <c r="CH105" s="602">
        <f t="shared" ca="1" si="46"/>
        <v>34581.723205375456</v>
      </c>
      <c r="CI105" s="602">
        <f t="shared" ca="1" si="47"/>
        <v>35448.772928771345</v>
      </c>
      <c r="CJ105" s="602">
        <f t="shared" ca="1" si="48"/>
        <v>35448.772928771345</v>
      </c>
      <c r="CK105" s="602">
        <f t="shared" ca="1" si="49"/>
        <v>36326.962352232811</v>
      </c>
      <c r="CL105" s="602">
        <f t="shared" ca="1" si="50"/>
        <v>36326.962352232811</v>
      </c>
      <c r="CM105" s="602">
        <f t="shared" ca="1" si="51"/>
        <v>37216.130731732024</v>
      </c>
      <c r="CN105" s="602">
        <f t="shared" ca="1" si="52"/>
        <v>37216.130731732024</v>
      </c>
      <c r="CO105" s="602">
        <f t="shared" ca="1" si="53"/>
        <v>38116.112405922795</v>
      </c>
      <c r="CP105" s="602">
        <f t="shared" ca="1" si="54"/>
        <v>41820.706884913423</v>
      </c>
      <c r="CQ105" s="602">
        <f t="shared" ca="1" si="55"/>
        <v>43411.82153165857</v>
      </c>
      <c r="CR105" s="602">
        <f t="shared" ca="1" si="56"/>
        <v>43411.82153165857</v>
      </c>
      <c r="CS105" s="602">
        <f t="shared" ca="1" si="57"/>
        <v>45029.629321440458</v>
      </c>
      <c r="CT105" s="602">
        <f t="shared" ca="1" si="58"/>
        <v>45029.629321440458</v>
      </c>
      <c r="CU105" s="602">
        <f t="shared" ca="1" si="59"/>
        <v>46673.241537911395</v>
      </c>
      <c r="CV105" s="602">
        <f t="shared" ca="1" si="60"/>
        <v>46673.241537911395</v>
      </c>
      <c r="CW105" s="602">
        <f t="shared" ca="1" si="61"/>
        <v>48341.757129331025</v>
      </c>
      <c r="CX105" s="602">
        <f t="shared" ca="1" si="62"/>
        <v>48341.757129331025</v>
      </c>
      <c r="CY105" s="602">
        <f t="shared" ca="1" si="63"/>
        <v>50034.266948932476</v>
      </c>
      <c r="CZ105" s="602">
        <f t="shared" ca="1" si="64"/>
        <v>44703.97476535022</v>
      </c>
      <c r="DA105" s="602">
        <f t="shared" ca="1" si="65"/>
        <v>46342.497848049643</v>
      </c>
      <c r="DB105" s="602">
        <f t="shared" ca="1" si="66"/>
        <v>46342.497848049643</v>
      </c>
      <c r="DC105" s="602">
        <f t="shared" ca="1" si="67"/>
        <v>48006.105296803609</v>
      </c>
      <c r="DD105" s="602">
        <f t="shared" ca="1" si="68"/>
        <v>48006.105296803609</v>
      </c>
      <c r="DE105" s="602">
        <f t="shared" ca="1" si="69"/>
        <v>49693.889253268258</v>
      </c>
      <c r="DF105" s="602">
        <f t="shared" ca="1" si="70"/>
        <v>49693.889253268258</v>
      </c>
      <c r="DG105" s="602">
        <f t="shared" ca="1" si="71"/>
        <v>51404.937022019112</v>
      </c>
      <c r="DH105" s="602">
        <f t="shared" ca="1" si="72"/>
        <v>51404.937022019112</v>
      </c>
      <c r="DI105" s="602">
        <f t="shared" ca="1" si="73"/>
        <v>53138.334953305806</v>
      </c>
      <c r="DJ105" s="602">
        <f t="shared" ca="1" si="74"/>
        <v>36918.531516652984</v>
      </c>
      <c r="DK105" s="602">
        <f t="shared" ca="1" si="75"/>
        <v>37814.927454885583</v>
      </c>
      <c r="DL105" s="602">
        <f t="shared" ca="1" si="76"/>
        <v>37814.927454885583</v>
      </c>
      <c r="DM105" s="602">
        <f t="shared" ca="1" si="77"/>
        <v>38722.023692322662</v>
      </c>
      <c r="DN105" s="602">
        <f t="shared" ca="1" si="78"/>
        <v>38722.023692322662</v>
      </c>
      <c r="DO105" s="602">
        <f t="shared" ca="1" si="79"/>
        <v>39639.647171455297</v>
      </c>
      <c r="DP105" s="602">
        <f t="shared" ca="1" si="80"/>
        <v>39639.647171455297</v>
      </c>
      <c r="DQ105" s="602">
        <f t="shared" ca="1" si="81"/>
        <v>40567.620879791648</v>
      </c>
      <c r="DR105" s="602">
        <f t="shared" ca="1" si="82"/>
        <v>40567.620879791648</v>
      </c>
      <c r="DS105" s="602">
        <f t="shared" ca="1" si="83"/>
        <v>41505.764212283284</v>
      </c>
      <c r="DT105" s="602">
        <f t="shared" ca="1" si="84"/>
        <v>47504.443092169378</v>
      </c>
      <c r="DU105" s="602">
        <f t="shared" ca="1" si="85"/>
        <v>49185.069786291635</v>
      </c>
      <c r="DV105" s="602">
        <f t="shared" ca="1" si="86"/>
        <v>49185.069786291635</v>
      </c>
      <c r="DW105" s="602">
        <f t="shared" ca="1" si="87"/>
        <v>50889.234373908213</v>
      </c>
      <c r="DX105" s="602">
        <f t="shared" ca="1" si="88"/>
        <v>50889.234373908213</v>
      </c>
      <c r="DY105" s="602">
        <f t="shared" ca="1" si="89"/>
        <v>52616.023097239588</v>
      </c>
      <c r="DZ105" s="602">
        <f t="shared" ca="1" si="90"/>
        <v>52616.023097239588</v>
      </c>
      <c r="EA105" s="602">
        <f t="shared" ca="1" si="91"/>
        <v>54364.523825868084</v>
      </c>
      <c r="EB105" s="602">
        <f t="shared" ca="1" si="92"/>
        <v>54364.523825868084</v>
      </c>
      <c r="EC105" s="602">
        <f t="shared" ca="1" si="93"/>
        <v>56133.829536555211</v>
      </c>
      <c r="ED105" s="602">
        <f t="shared" ca="1" si="94"/>
        <v>50546.562285820124</v>
      </c>
      <c r="EE105" s="602">
        <f t="shared" ca="1" si="95"/>
        <v>52268.899256216449</v>
      </c>
      <c r="EF105" s="602">
        <f t="shared" ca="1" si="96"/>
        <v>52268.899256216449</v>
      </c>
      <c r="EG105" s="602">
        <f t="shared" ca="1" si="97"/>
        <v>54013.130357142247</v>
      </c>
      <c r="EH105" s="602">
        <f t="shared" ca="1" si="98"/>
        <v>54013.130357142247</v>
      </c>
      <c r="EI105" s="602">
        <f t="shared" ca="1" si="99"/>
        <v>55778.34727772788</v>
      </c>
      <c r="EJ105" s="602">
        <f t="shared" ca="1" si="100"/>
        <v>55778.34727772788</v>
      </c>
      <c r="EK105" s="602">
        <f t="shared" ca="1" si="101"/>
        <v>57563.649413299725</v>
      </c>
      <c r="EL105" s="602">
        <f t="shared" ca="1" si="102"/>
        <v>57563.649413299725</v>
      </c>
      <c r="EM105" s="602">
        <f t="shared" ca="1" si="103"/>
        <v>59368.146874517734</v>
      </c>
    </row>
    <row r="106" spans="7:143" s="32" customFormat="1" x14ac:dyDescent="0.2">
      <c r="G106" s="3"/>
      <c r="H106" s="585" t="s">
        <v>1141</v>
      </c>
      <c r="I106" s="884"/>
      <c r="J106" s="884"/>
      <c r="K106" s="884"/>
      <c r="L106" s="884"/>
      <c r="M106" s="884"/>
      <c r="N106" s="884"/>
      <c r="O106" s="14"/>
      <c r="P106" s="401"/>
      <c r="Q106" s="871"/>
      <c r="R106" s="884"/>
      <c r="S106" s="262"/>
      <c r="T106" s="262"/>
      <c r="U106" s="262"/>
      <c r="V106" s="262"/>
      <c r="W106" s="597">
        <f t="shared" si="40"/>
        <v>63</v>
      </c>
      <c r="X106" s="602">
        <f t="shared" ca="1" si="104"/>
        <v>28319.999389992863</v>
      </c>
      <c r="Y106" s="602">
        <f t="shared" ca="1" si="104"/>
        <v>29096.929827342388</v>
      </c>
      <c r="Z106" s="602">
        <f t="shared" ca="1" si="104"/>
        <v>29096.929827342388</v>
      </c>
      <c r="AA106" s="602">
        <f t="shared" ca="1" si="104"/>
        <v>29886.032144715729</v>
      </c>
      <c r="AB106" s="602">
        <f t="shared" ca="1" si="105"/>
        <v>29886.032144715729</v>
      </c>
      <c r="AC106" s="602">
        <f t="shared" ca="1" si="105"/>
        <v>30687.194570042724</v>
      </c>
      <c r="AD106" s="602">
        <f t="shared" ca="1" si="105"/>
        <v>30687.194570042724</v>
      </c>
      <c r="AE106" s="602">
        <f t="shared" ca="1" si="105"/>
        <v>31500.297891766557</v>
      </c>
      <c r="AF106" s="602">
        <f t="shared" ca="1" si="106"/>
        <v>31500.297891766557</v>
      </c>
      <c r="AG106" s="602">
        <f t="shared" ca="1" si="107"/>
        <v>32325.215752307126</v>
      </c>
      <c r="AH106" s="602">
        <f t="shared" ca="1" si="108"/>
        <v>32881.659121055389</v>
      </c>
      <c r="AI106" s="602">
        <f t="shared" ca="1" si="109"/>
        <v>34295.209150044277</v>
      </c>
      <c r="AJ106" s="602">
        <f t="shared" ca="1" si="110"/>
        <v>34295.209150044277</v>
      </c>
      <c r="AK106" s="602">
        <f t="shared" ca="1" si="111"/>
        <v>35740.272825017972</v>
      </c>
      <c r="AL106" s="602">
        <f t="shared" ca="1" si="112"/>
        <v>35740.272825017972</v>
      </c>
      <c r="AM106" s="602">
        <f t="shared" ca="1" si="113"/>
        <v>37216.130731732024</v>
      </c>
      <c r="AN106" s="602">
        <f t="shared" ca="1" si="114"/>
        <v>37216.130731732024</v>
      </c>
      <c r="AO106" s="602">
        <f t="shared" ca="1" si="115"/>
        <v>38722.023692322662</v>
      </c>
      <c r="AP106" s="602">
        <f t="shared" ca="1" si="116"/>
        <v>38722.023692322662</v>
      </c>
      <c r="AQ106" s="602">
        <f t="shared" ca="1" si="117"/>
        <v>40257.15736338999</v>
      </c>
      <c r="AR106" s="602">
        <f t="shared" ca="1" si="118"/>
        <v>35448.772928771345</v>
      </c>
      <c r="AS106" s="602">
        <f t="shared" ca="1" si="119"/>
        <v>36918.531516652984</v>
      </c>
      <c r="AT106" s="602">
        <f t="shared" ca="1" si="120"/>
        <v>36918.531516652984</v>
      </c>
      <c r="AU106" s="602">
        <f t="shared" ca="1" si="121"/>
        <v>38418.479955411574</v>
      </c>
      <c r="AV106" s="602">
        <f t="shared" ca="1" si="122"/>
        <v>38418.479955411574</v>
      </c>
      <c r="AW106" s="602">
        <f t="shared" ca="1" si="123"/>
        <v>39947.830563756834</v>
      </c>
      <c r="AX106" s="602">
        <f t="shared" ca="1" si="124"/>
        <v>39947.830563756834</v>
      </c>
      <c r="AY106" s="602">
        <f t="shared" ca="1" si="125"/>
        <v>41505.764212283277</v>
      </c>
      <c r="AZ106" s="602">
        <f t="shared" ca="1" si="126"/>
        <v>41505.764212283277</v>
      </c>
      <c r="BA106" s="602">
        <f t="shared" ca="1" si="127"/>
        <v>43091.434978125537</v>
      </c>
      <c r="BB106" s="602">
        <f t="shared" ca="1" si="128"/>
        <v>31227.944341051854</v>
      </c>
      <c r="BC106" s="602">
        <f t="shared" ca="1" si="129"/>
        <v>32048.938490341483</v>
      </c>
      <c r="BD106" s="602">
        <f t="shared" ca="1" si="130"/>
        <v>32048.938490341483</v>
      </c>
      <c r="BE106" s="602">
        <f t="shared" ca="1" si="131"/>
        <v>32881.659121055403</v>
      </c>
      <c r="BF106" s="602">
        <f t="shared" ca="1" si="132"/>
        <v>32881.659121055403</v>
      </c>
      <c r="BG106" s="602">
        <f t="shared" ca="1" si="133"/>
        <v>33725.968653348842</v>
      </c>
      <c r="BH106" s="602">
        <f t="shared" ca="1" si="134"/>
        <v>33725.968653348842</v>
      </c>
      <c r="BI106" s="602">
        <f t="shared" ca="1" si="135"/>
        <v>34581.723205375456</v>
      </c>
      <c r="BJ106" s="602">
        <f t="shared" ca="1" si="136"/>
        <v>34581.723205375456</v>
      </c>
      <c r="BK106" s="602">
        <f t="shared" ca="1" si="137"/>
        <v>35448.772928771345</v>
      </c>
      <c r="BL106" s="602">
        <f t="shared" ca="1" si="138"/>
        <v>37965.371706914841</v>
      </c>
      <c r="BM106" s="602">
        <f t="shared" ca="1" si="139"/>
        <v>39485.986332175897</v>
      </c>
      <c r="BN106" s="602">
        <f t="shared" ca="1" si="140"/>
        <v>39485.986332175897</v>
      </c>
      <c r="BO106" s="602">
        <f t="shared" ca="1" si="141"/>
        <v>41035.432761276803</v>
      </c>
      <c r="BP106" s="602">
        <f t="shared" ca="1" si="142"/>
        <v>41035.432761276803</v>
      </c>
      <c r="BQ106" s="602">
        <f t="shared" ca="1" si="143"/>
        <v>42612.87262182722</v>
      </c>
      <c r="BR106" s="602">
        <f t="shared" ca="1" si="144"/>
        <v>42612.87262182722</v>
      </c>
      <c r="BS106" s="602">
        <f t="shared" ca="1" si="145"/>
        <v>44217.443988476909</v>
      </c>
      <c r="BT106" s="602">
        <f t="shared" ca="1" si="146"/>
        <v>44217.443988476909</v>
      </c>
      <c r="BU106" s="602">
        <f t="shared" ca="1" si="147"/>
        <v>45848.26595350603</v>
      </c>
      <c r="BV106" s="602">
        <f t="shared" ca="1" si="148"/>
        <v>40723.276804626068</v>
      </c>
      <c r="BW106" s="602">
        <f t="shared" ca="1" si="149"/>
        <v>42295.186245571516</v>
      </c>
      <c r="BX106" s="602">
        <f t="shared" ca="1" si="150"/>
        <v>42295.186245571516</v>
      </c>
      <c r="BY106" s="602">
        <f t="shared" ca="1" si="151"/>
        <v>43894.401241264459</v>
      </c>
      <c r="BZ106" s="602">
        <f t="shared" ca="1" si="152"/>
        <v>43894.401241264459</v>
      </c>
      <c r="CA106" s="602">
        <f t="shared" ca="1" si="153"/>
        <v>45520.044319311586</v>
      </c>
      <c r="CB106" s="602">
        <f t="shared" ca="1" si="154"/>
        <v>45520.044319311586</v>
      </c>
      <c r="CC106" s="602">
        <f t="shared" ca="1" si="155"/>
        <v>47171.222607457443</v>
      </c>
      <c r="CD106" s="602">
        <f t="shared" ca="1" si="156"/>
        <v>47171.222607457443</v>
      </c>
      <c r="CE106" s="602">
        <f t="shared" ca="1" si="157"/>
        <v>48847.032188247038</v>
      </c>
      <c r="CF106" s="602">
        <f t="shared" ca="1" si="44"/>
        <v>33725.968653348842</v>
      </c>
      <c r="CG106" s="602">
        <f t="shared" ca="1" si="45"/>
        <v>34581.723205375456</v>
      </c>
      <c r="CH106" s="602">
        <f t="shared" ca="1" si="46"/>
        <v>34581.723205375456</v>
      </c>
      <c r="CI106" s="602">
        <f t="shared" ca="1" si="47"/>
        <v>35448.772928771345</v>
      </c>
      <c r="CJ106" s="602">
        <f t="shared" ca="1" si="48"/>
        <v>35448.772928771345</v>
      </c>
      <c r="CK106" s="602">
        <f t="shared" ca="1" si="49"/>
        <v>36326.962352232811</v>
      </c>
      <c r="CL106" s="602">
        <f t="shared" ca="1" si="50"/>
        <v>36326.962352232811</v>
      </c>
      <c r="CM106" s="602">
        <f t="shared" ca="1" si="51"/>
        <v>37216.130731732024</v>
      </c>
      <c r="CN106" s="602">
        <f t="shared" ca="1" si="52"/>
        <v>37216.130731732024</v>
      </c>
      <c r="CO106" s="602">
        <f t="shared" ca="1" si="53"/>
        <v>38116.112405922795</v>
      </c>
      <c r="CP106" s="602">
        <f t="shared" ca="1" si="54"/>
        <v>41820.706884913423</v>
      </c>
      <c r="CQ106" s="602">
        <f t="shared" ca="1" si="55"/>
        <v>43411.82153165857</v>
      </c>
      <c r="CR106" s="602">
        <f t="shared" ca="1" si="56"/>
        <v>43411.82153165857</v>
      </c>
      <c r="CS106" s="602">
        <f t="shared" ca="1" si="57"/>
        <v>45029.629321440458</v>
      </c>
      <c r="CT106" s="602">
        <f t="shared" ca="1" si="58"/>
        <v>45029.629321440458</v>
      </c>
      <c r="CU106" s="602">
        <f t="shared" ca="1" si="59"/>
        <v>46673.241537911395</v>
      </c>
      <c r="CV106" s="602">
        <f t="shared" ca="1" si="60"/>
        <v>46673.241537911395</v>
      </c>
      <c r="CW106" s="602">
        <f t="shared" ca="1" si="61"/>
        <v>48341.757129331025</v>
      </c>
      <c r="CX106" s="602">
        <f t="shared" ca="1" si="62"/>
        <v>48341.757129331025</v>
      </c>
      <c r="CY106" s="602">
        <f t="shared" ca="1" si="63"/>
        <v>50034.266948932476</v>
      </c>
      <c r="CZ106" s="602">
        <f t="shared" ca="1" si="64"/>
        <v>44703.97476535022</v>
      </c>
      <c r="DA106" s="602">
        <f t="shared" ca="1" si="65"/>
        <v>46342.497848049643</v>
      </c>
      <c r="DB106" s="602">
        <f t="shared" ca="1" si="66"/>
        <v>46342.497848049643</v>
      </c>
      <c r="DC106" s="602">
        <f t="shared" ca="1" si="67"/>
        <v>48006.105296803609</v>
      </c>
      <c r="DD106" s="602">
        <f t="shared" ca="1" si="68"/>
        <v>48006.105296803609</v>
      </c>
      <c r="DE106" s="602">
        <f t="shared" ca="1" si="69"/>
        <v>49693.889253268258</v>
      </c>
      <c r="DF106" s="602">
        <f t="shared" ca="1" si="70"/>
        <v>49693.889253268258</v>
      </c>
      <c r="DG106" s="602">
        <f t="shared" ca="1" si="71"/>
        <v>51404.937022019112</v>
      </c>
      <c r="DH106" s="602">
        <f t="shared" ca="1" si="72"/>
        <v>51404.937022019112</v>
      </c>
      <c r="DI106" s="602">
        <f t="shared" ca="1" si="73"/>
        <v>53138.334953305806</v>
      </c>
      <c r="DJ106" s="602">
        <f t="shared" ca="1" si="74"/>
        <v>36918.531516652984</v>
      </c>
      <c r="DK106" s="602">
        <f t="shared" ca="1" si="75"/>
        <v>37814.927454885583</v>
      </c>
      <c r="DL106" s="602">
        <f t="shared" ca="1" si="76"/>
        <v>37814.927454885583</v>
      </c>
      <c r="DM106" s="602">
        <f t="shared" ca="1" si="77"/>
        <v>38722.023692322662</v>
      </c>
      <c r="DN106" s="602">
        <f t="shared" ca="1" si="78"/>
        <v>38722.023692322662</v>
      </c>
      <c r="DO106" s="602">
        <f t="shared" ca="1" si="79"/>
        <v>39639.647171455297</v>
      </c>
      <c r="DP106" s="602">
        <f t="shared" ca="1" si="80"/>
        <v>39639.647171455297</v>
      </c>
      <c r="DQ106" s="602">
        <f t="shared" ca="1" si="81"/>
        <v>40567.620879791648</v>
      </c>
      <c r="DR106" s="602">
        <f t="shared" ca="1" si="82"/>
        <v>40567.620879791648</v>
      </c>
      <c r="DS106" s="602">
        <f t="shared" ca="1" si="83"/>
        <v>41505.764212283284</v>
      </c>
      <c r="DT106" s="602">
        <f t="shared" ca="1" si="84"/>
        <v>47504.443092169378</v>
      </c>
      <c r="DU106" s="602">
        <f t="shared" ca="1" si="85"/>
        <v>49185.069786291635</v>
      </c>
      <c r="DV106" s="602">
        <f t="shared" ca="1" si="86"/>
        <v>49185.069786291635</v>
      </c>
      <c r="DW106" s="602">
        <f t="shared" ca="1" si="87"/>
        <v>50889.234373908213</v>
      </c>
      <c r="DX106" s="602">
        <f t="shared" ca="1" si="88"/>
        <v>50889.234373908213</v>
      </c>
      <c r="DY106" s="602">
        <f t="shared" ca="1" si="89"/>
        <v>52616.023097239588</v>
      </c>
      <c r="DZ106" s="602">
        <f t="shared" ca="1" si="90"/>
        <v>52616.023097239588</v>
      </c>
      <c r="EA106" s="602">
        <f t="shared" ca="1" si="91"/>
        <v>54364.523825868084</v>
      </c>
      <c r="EB106" s="602">
        <f t="shared" ca="1" si="92"/>
        <v>54364.523825868084</v>
      </c>
      <c r="EC106" s="602">
        <f t="shared" ca="1" si="93"/>
        <v>56133.829536555211</v>
      </c>
      <c r="ED106" s="602">
        <f t="shared" ca="1" si="94"/>
        <v>50546.562285820124</v>
      </c>
      <c r="EE106" s="602">
        <f t="shared" ca="1" si="95"/>
        <v>52268.899256216449</v>
      </c>
      <c r="EF106" s="602">
        <f t="shared" ca="1" si="96"/>
        <v>52268.899256216449</v>
      </c>
      <c r="EG106" s="602">
        <f t="shared" ca="1" si="97"/>
        <v>54013.130357142247</v>
      </c>
      <c r="EH106" s="602">
        <f t="shared" ca="1" si="98"/>
        <v>54013.130357142247</v>
      </c>
      <c r="EI106" s="602">
        <f t="shared" ca="1" si="99"/>
        <v>55778.34727772788</v>
      </c>
      <c r="EJ106" s="602">
        <f t="shared" ca="1" si="100"/>
        <v>55778.34727772788</v>
      </c>
      <c r="EK106" s="602">
        <f t="shared" ca="1" si="101"/>
        <v>57563.649413299725</v>
      </c>
      <c r="EL106" s="602">
        <f t="shared" ca="1" si="102"/>
        <v>57563.649413299725</v>
      </c>
      <c r="EM106" s="602">
        <f t="shared" ca="1" si="103"/>
        <v>59368.146874517734</v>
      </c>
    </row>
    <row r="107" spans="7:143" s="32" customFormat="1" x14ac:dyDescent="0.2">
      <c r="G107" s="3"/>
      <c r="H107" s="884"/>
      <c r="I107" s="15" t="str">
        <f>I68</f>
        <v>Prémium 1, L1 ügyletminősítés esetén</v>
      </c>
      <c r="J107" s="15"/>
      <c r="K107" s="15"/>
      <c r="L107" s="1027">
        <v>7.3999999999999996E-2</v>
      </c>
      <c r="M107" s="1030" t="s">
        <v>589</v>
      </c>
      <c r="N107" s="1030" t="s">
        <v>589</v>
      </c>
      <c r="O107" s="1031">
        <f>O68+1.75%</f>
        <v>7.5399999999999995E-2</v>
      </c>
      <c r="P107" s="1032">
        <f t="shared" ref="P107:P116" ca="1" si="175">OFFSET($BU$292,,$F45)</f>
        <v>7.9720880045276665E-2</v>
      </c>
      <c r="Q107" s="1036" t="s">
        <v>1030</v>
      </c>
      <c r="R107" s="1034">
        <f t="shared" ref="R107:R116" ca="1" si="176">OFFSET($BU$42,,$F45)</f>
        <v>8.2392589690241325E-2</v>
      </c>
      <c r="S107" s="262"/>
      <c r="T107" s="262"/>
      <c r="U107" s="262"/>
      <c r="V107" s="262"/>
      <c r="W107" s="597">
        <f t="shared" si="40"/>
        <v>64</v>
      </c>
      <c r="X107" s="602">
        <f t="shared" ca="1" si="104"/>
        <v>28319.999389992863</v>
      </c>
      <c r="Y107" s="602">
        <f t="shared" ca="1" si="104"/>
        <v>29096.929827342388</v>
      </c>
      <c r="Z107" s="602">
        <f t="shared" ca="1" si="104"/>
        <v>29096.929827342388</v>
      </c>
      <c r="AA107" s="602">
        <f t="shared" ca="1" si="104"/>
        <v>29886.032144715729</v>
      </c>
      <c r="AB107" s="602">
        <f t="shared" ca="1" si="105"/>
        <v>29886.032144715729</v>
      </c>
      <c r="AC107" s="602">
        <f t="shared" ca="1" si="105"/>
        <v>30687.194570042724</v>
      </c>
      <c r="AD107" s="602">
        <f t="shared" ca="1" si="105"/>
        <v>30687.194570042724</v>
      </c>
      <c r="AE107" s="602">
        <f t="shared" ca="1" si="105"/>
        <v>31500.297891766557</v>
      </c>
      <c r="AF107" s="602">
        <f t="shared" ca="1" si="106"/>
        <v>31500.297891766557</v>
      </c>
      <c r="AG107" s="602">
        <f t="shared" ca="1" si="107"/>
        <v>32325.215752307126</v>
      </c>
      <c r="AH107" s="602">
        <f t="shared" ca="1" si="108"/>
        <v>32881.659121055389</v>
      </c>
      <c r="AI107" s="602">
        <f t="shared" ca="1" si="109"/>
        <v>34295.209150044277</v>
      </c>
      <c r="AJ107" s="602">
        <f t="shared" ca="1" si="110"/>
        <v>34295.209150044277</v>
      </c>
      <c r="AK107" s="602">
        <f t="shared" ca="1" si="111"/>
        <v>35740.272825017972</v>
      </c>
      <c r="AL107" s="602">
        <f t="shared" ca="1" si="112"/>
        <v>35740.272825017972</v>
      </c>
      <c r="AM107" s="602">
        <f t="shared" ca="1" si="113"/>
        <v>37216.130731732024</v>
      </c>
      <c r="AN107" s="602">
        <f t="shared" ca="1" si="114"/>
        <v>37216.130731732024</v>
      </c>
      <c r="AO107" s="602">
        <f t="shared" ca="1" si="115"/>
        <v>38722.023692322662</v>
      </c>
      <c r="AP107" s="602">
        <f t="shared" ca="1" si="116"/>
        <v>38722.023692322662</v>
      </c>
      <c r="AQ107" s="602">
        <f t="shared" ca="1" si="117"/>
        <v>40257.15736338999</v>
      </c>
      <c r="AR107" s="602">
        <f t="shared" ca="1" si="118"/>
        <v>35448.772928771345</v>
      </c>
      <c r="AS107" s="602">
        <f t="shared" ca="1" si="119"/>
        <v>36918.531516652984</v>
      </c>
      <c r="AT107" s="602">
        <f t="shared" ca="1" si="120"/>
        <v>36918.531516652984</v>
      </c>
      <c r="AU107" s="602">
        <f t="shared" ca="1" si="121"/>
        <v>38418.479955411574</v>
      </c>
      <c r="AV107" s="602">
        <f t="shared" ca="1" si="122"/>
        <v>38418.479955411574</v>
      </c>
      <c r="AW107" s="602">
        <f t="shared" ca="1" si="123"/>
        <v>39947.830563756834</v>
      </c>
      <c r="AX107" s="602">
        <f t="shared" ca="1" si="124"/>
        <v>39947.830563756834</v>
      </c>
      <c r="AY107" s="602">
        <f t="shared" ca="1" si="125"/>
        <v>41505.764212283277</v>
      </c>
      <c r="AZ107" s="602">
        <f t="shared" ca="1" si="126"/>
        <v>41505.764212283277</v>
      </c>
      <c r="BA107" s="602">
        <f t="shared" ca="1" si="127"/>
        <v>43091.434978125537</v>
      </c>
      <c r="BB107" s="602">
        <f t="shared" ca="1" si="128"/>
        <v>31227.944341051854</v>
      </c>
      <c r="BC107" s="602">
        <f t="shared" ca="1" si="129"/>
        <v>32048.938490341483</v>
      </c>
      <c r="BD107" s="602">
        <f t="shared" ca="1" si="130"/>
        <v>32048.938490341483</v>
      </c>
      <c r="BE107" s="602">
        <f t="shared" ca="1" si="131"/>
        <v>32881.659121055403</v>
      </c>
      <c r="BF107" s="602">
        <f t="shared" ca="1" si="132"/>
        <v>32881.659121055403</v>
      </c>
      <c r="BG107" s="602">
        <f t="shared" ca="1" si="133"/>
        <v>33725.968653348842</v>
      </c>
      <c r="BH107" s="602">
        <f t="shared" ca="1" si="134"/>
        <v>33725.968653348842</v>
      </c>
      <c r="BI107" s="602">
        <f t="shared" ca="1" si="135"/>
        <v>34581.723205375456</v>
      </c>
      <c r="BJ107" s="602">
        <f t="shared" ca="1" si="136"/>
        <v>34581.723205375456</v>
      </c>
      <c r="BK107" s="602">
        <f t="shared" ca="1" si="137"/>
        <v>35448.772928771345</v>
      </c>
      <c r="BL107" s="602">
        <f t="shared" ca="1" si="138"/>
        <v>37965.371706914841</v>
      </c>
      <c r="BM107" s="602">
        <f t="shared" ca="1" si="139"/>
        <v>39485.986332175897</v>
      </c>
      <c r="BN107" s="602">
        <f t="shared" ca="1" si="140"/>
        <v>39485.986332175897</v>
      </c>
      <c r="BO107" s="602">
        <f t="shared" ca="1" si="141"/>
        <v>41035.432761276803</v>
      </c>
      <c r="BP107" s="602">
        <f t="shared" ca="1" si="142"/>
        <v>41035.432761276803</v>
      </c>
      <c r="BQ107" s="602">
        <f t="shared" ca="1" si="143"/>
        <v>42612.87262182722</v>
      </c>
      <c r="BR107" s="602">
        <f t="shared" ca="1" si="144"/>
        <v>42612.87262182722</v>
      </c>
      <c r="BS107" s="602">
        <f t="shared" ca="1" si="145"/>
        <v>44217.443988476909</v>
      </c>
      <c r="BT107" s="602">
        <f t="shared" ca="1" si="146"/>
        <v>44217.443988476909</v>
      </c>
      <c r="BU107" s="602">
        <f t="shared" ca="1" si="147"/>
        <v>45848.26595350603</v>
      </c>
      <c r="BV107" s="602">
        <f t="shared" ca="1" si="148"/>
        <v>40723.276804626068</v>
      </c>
      <c r="BW107" s="602">
        <f t="shared" ca="1" si="149"/>
        <v>42295.186245571516</v>
      </c>
      <c r="BX107" s="602">
        <f t="shared" ca="1" si="150"/>
        <v>42295.186245571516</v>
      </c>
      <c r="BY107" s="602">
        <f t="shared" ca="1" si="151"/>
        <v>43894.401241264459</v>
      </c>
      <c r="BZ107" s="602">
        <f t="shared" ca="1" si="152"/>
        <v>43894.401241264459</v>
      </c>
      <c r="CA107" s="602">
        <f t="shared" ca="1" si="153"/>
        <v>45520.044319311586</v>
      </c>
      <c r="CB107" s="602">
        <f t="shared" ca="1" si="154"/>
        <v>45520.044319311586</v>
      </c>
      <c r="CC107" s="602">
        <f t="shared" ca="1" si="155"/>
        <v>47171.222607457443</v>
      </c>
      <c r="CD107" s="602">
        <f t="shared" ca="1" si="156"/>
        <v>47171.222607457443</v>
      </c>
      <c r="CE107" s="602">
        <f t="shared" ca="1" si="157"/>
        <v>48847.032188247038</v>
      </c>
      <c r="CF107" s="602">
        <f t="shared" ca="1" si="44"/>
        <v>33725.968653348842</v>
      </c>
      <c r="CG107" s="602">
        <f t="shared" ca="1" si="45"/>
        <v>34581.723205375456</v>
      </c>
      <c r="CH107" s="602">
        <f t="shared" ca="1" si="46"/>
        <v>34581.723205375456</v>
      </c>
      <c r="CI107" s="602">
        <f t="shared" ca="1" si="47"/>
        <v>35448.772928771345</v>
      </c>
      <c r="CJ107" s="602">
        <f t="shared" ca="1" si="48"/>
        <v>35448.772928771345</v>
      </c>
      <c r="CK107" s="602">
        <f t="shared" ca="1" si="49"/>
        <v>36326.962352232811</v>
      </c>
      <c r="CL107" s="602">
        <f t="shared" ca="1" si="50"/>
        <v>36326.962352232811</v>
      </c>
      <c r="CM107" s="602">
        <f t="shared" ca="1" si="51"/>
        <v>37216.130731732024</v>
      </c>
      <c r="CN107" s="602">
        <f t="shared" ca="1" si="52"/>
        <v>37216.130731732024</v>
      </c>
      <c r="CO107" s="602">
        <f t="shared" ca="1" si="53"/>
        <v>38116.112405922795</v>
      </c>
      <c r="CP107" s="602">
        <f t="shared" ca="1" si="54"/>
        <v>41820.706884913423</v>
      </c>
      <c r="CQ107" s="602">
        <f t="shared" ca="1" si="55"/>
        <v>43411.82153165857</v>
      </c>
      <c r="CR107" s="602">
        <f t="shared" ca="1" si="56"/>
        <v>43411.82153165857</v>
      </c>
      <c r="CS107" s="602">
        <f t="shared" ca="1" si="57"/>
        <v>45029.629321440458</v>
      </c>
      <c r="CT107" s="602">
        <f t="shared" ca="1" si="58"/>
        <v>45029.629321440458</v>
      </c>
      <c r="CU107" s="602">
        <f t="shared" ca="1" si="59"/>
        <v>46673.241537911395</v>
      </c>
      <c r="CV107" s="602">
        <f t="shared" ca="1" si="60"/>
        <v>46673.241537911395</v>
      </c>
      <c r="CW107" s="602">
        <f t="shared" ca="1" si="61"/>
        <v>48341.757129331025</v>
      </c>
      <c r="CX107" s="602">
        <f t="shared" ca="1" si="62"/>
        <v>48341.757129331025</v>
      </c>
      <c r="CY107" s="602">
        <f t="shared" ca="1" si="63"/>
        <v>50034.266948932476</v>
      </c>
      <c r="CZ107" s="602">
        <f t="shared" ca="1" si="64"/>
        <v>44703.97476535022</v>
      </c>
      <c r="DA107" s="602">
        <f t="shared" ca="1" si="65"/>
        <v>46342.497848049643</v>
      </c>
      <c r="DB107" s="602">
        <f t="shared" ca="1" si="66"/>
        <v>46342.497848049643</v>
      </c>
      <c r="DC107" s="602">
        <f t="shared" ca="1" si="67"/>
        <v>48006.105296803609</v>
      </c>
      <c r="DD107" s="602">
        <f t="shared" ca="1" si="68"/>
        <v>48006.105296803609</v>
      </c>
      <c r="DE107" s="602">
        <f t="shared" ca="1" si="69"/>
        <v>49693.889253268258</v>
      </c>
      <c r="DF107" s="602">
        <f t="shared" ca="1" si="70"/>
        <v>49693.889253268258</v>
      </c>
      <c r="DG107" s="602">
        <f t="shared" ca="1" si="71"/>
        <v>51404.937022019112</v>
      </c>
      <c r="DH107" s="602">
        <f t="shared" ca="1" si="72"/>
        <v>51404.937022019112</v>
      </c>
      <c r="DI107" s="602">
        <f t="shared" ca="1" si="73"/>
        <v>53138.334953305806</v>
      </c>
      <c r="DJ107" s="602">
        <f t="shared" ca="1" si="74"/>
        <v>36918.531516652984</v>
      </c>
      <c r="DK107" s="602">
        <f t="shared" ca="1" si="75"/>
        <v>37814.927454885583</v>
      </c>
      <c r="DL107" s="602">
        <f t="shared" ca="1" si="76"/>
        <v>37814.927454885583</v>
      </c>
      <c r="DM107" s="602">
        <f t="shared" ca="1" si="77"/>
        <v>38722.023692322662</v>
      </c>
      <c r="DN107" s="602">
        <f t="shared" ca="1" si="78"/>
        <v>38722.023692322662</v>
      </c>
      <c r="DO107" s="602">
        <f t="shared" ca="1" si="79"/>
        <v>39639.647171455297</v>
      </c>
      <c r="DP107" s="602">
        <f t="shared" ca="1" si="80"/>
        <v>39639.647171455297</v>
      </c>
      <c r="DQ107" s="602">
        <f t="shared" ca="1" si="81"/>
        <v>40567.620879791648</v>
      </c>
      <c r="DR107" s="602">
        <f t="shared" ca="1" si="82"/>
        <v>40567.620879791648</v>
      </c>
      <c r="DS107" s="602">
        <f t="shared" ca="1" si="83"/>
        <v>41505.764212283284</v>
      </c>
      <c r="DT107" s="602">
        <f t="shared" ca="1" si="84"/>
        <v>47504.443092169378</v>
      </c>
      <c r="DU107" s="602">
        <f t="shared" ca="1" si="85"/>
        <v>49185.069786291635</v>
      </c>
      <c r="DV107" s="602">
        <f t="shared" ca="1" si="86"/>
        <v>49185.069786291635</v>
      </c>
      <c r="DW107" s="602">
        <f t="shared" ca="1" si="87"/>
        <v>50889.234373908213</v>
      </c>
      <c r="DX107" s="602">
        <f t="shared" ca="1" si="88"/>
        <v>50889.234373908213</v>
      </c>
      <c r="DY107" s="602">
        <f t="shared" ca="1" si="89"/>
        <v>52616.023097239588</v>
      </c>
      <c r="DZ107" s="602">
        <f t="shared" ca="1" si="90"/>
        <v>52616.023097239588</v>
      </c>
      <c r="EA107" s="602">
        <f t="shared" ca="1" si="91"/>
        <v>54364.523825868084</v>
      </c>
      <c r="EB107" s="602">
        <f t="shared" ca="1" si="92"/>
        <v>54364.523825868084</v>
      </c>
      <c r="EC107" s="602">
        <f t="shared" ca="1" si="93"/>
        <v>56133.829536555211</v>
      </c>
      <c r="ED107" s="602">
        <f t="shared" ca="1" si="94"/>
        <v>50546.562285820124</v>
      </c>
      <c r="EE107" s="602">
        <f t="shared" ca="1" si="95"/>
        <v>52268.899256216449</v>
      </c>
      <c r="EF107" s="602">
        <f t="shared" ca="1" si="96"/>
        <v>52268.899256216449</v>
      </c>
      <c r="EG107" s="602">
        <f t="shared" ca="1" si="97"/>
        <v>54013.130357142247</v>
      </c>
      <c r="EH107" s="602">
        <f t="shared" ca="1" si="98"/>
        <v>54013.130357142247</v>
      </c>
      <c r="EI107" s="602">
        <f t="shared" ca="1" si="99"/>
        <v>55778.34727772788</v>
      </c>
      <c r="EJ107" s="602">
        <f t="shared" ca="1" si="100"/>
        <v>55778.34727772788</v>
      </c>
      <c r="EK107" s="602">
        <f t="shared" ca="1" si="101"/>
        <v>57563.649413299725</v>
      </c>
      <c r="EL107" s="602">
        <f t="shared" ca="1" si="102"/>
        <v>57563.649413299725</v>
      </c>
      <c r="EM107" s="602">
        <f t="shared" ca="1" si="103"/>
        <v>59368.146874517734</v>
      </c>
    </row>
    <row r="108" spans="7:143" s="32" customFormat="1" x14ac:dyDescent="0.2">
      <c r="G108" s="3"/>
      <c r="H108" s="884"/>
      <c r="I108" s="15" t="str">
        <f t="shared" ref="I108:I116" si="177">I69</f>
        <v>Prémium 1, L2 ügyletminősítés esetén</v>
      </c>
      <c r="J108" s="15"/>
      <c r="K108" s="15"/>
      <c r="L108" s="15"/>
      <c r="M108" s="1030" t="s">
        <v>589</v>
      </c>
      <c r="N108" s="1030" t="s">
        <v>589</v>
      </c>
      <c r="O108" s="1031">
        <f>O69+1.75%</f>
        <v>8.0399999999999999E-2</v>
      </c>
      <c r="P108" s="1032">
        <f t="shared" ca="1" si="175"/>
        <v>8.5183210763549733E-2</v>
      </c>
      <c r="Q108" s="1036" t="s">
        <v>1030</v>
      </c>
      <c r="R108" s="1034">
        <f t="shared" ca="1" si="176"/>
        <v>8.7922688396267379E-2</v>
      </c>
      <c r="S108" s="262"/>
      <c r="T108" s="262"/>
      <c r="U108" s="262"/>
      <c r="V108" s="262"/>
      <c r="W108" s="597">
        <f t="shared" si="40"/>
        <v>65</v>
      </c>
      <c r="X108" s="602">
        <f t="shared" ca="1" si="104"/>
        <v>28319.999389992863</v>
      </c>
      <c r="Y108" s="602">
        <f t="shared" ca="1" si="104"/>
        <v>29096.929827342388</v>
      </c>
      <c r="Z108" s="602">
        <f t="shared" ca="1" si="104"/>
        <v>29096.929827342388</v>
      </c>
      <c r="AA108" s="602">
        <f t="shared" ca="1" si="104"/>
        <v>29886.032144715729</v>
      </c>
      <c r="AB108" s="602">
        <f t="shared" ca="1" si="105"/>
        <v>29886.032144715729</v>
      </c>
      <c r="AC108" s="602">
        <f t="shared" ca="1" si="105"/>
        <v>30687.194570042724</v>
      </c>
      <c r="AD108" s="602">
        <f t="shared" ca="1" si="105"/>
        <v>30687.194570042724</v>
      </c>
      <c r="AE108" s="602">
        <f t="shared" ca="1" si="105"/>
        <v>31500.297891766557</v>
      </c>
      <c r="AF108" s="602">
        <f t="shared" ca="1" si="106"/>
        <v>31500.297891766557</v>
      </c>
      <c r="AG108" s="602">
        <f t="shared" ca="1" si="107"/>
        <v>32325.215752307126</v>
      </c>
      <c r="AH108" s="602">
        <f t="shared" ca="1" si="108"/>
        <v>32881.659121055389</v>
      </c>
      <c r="AI108" s="602">
        <f t="shared" ca="1" si="109"/>
        <v>34295.209150044277</v>
      </c>
      <c r="AJ108" s="602">
        <f t="shared" ca="1" si="110"/>
        <v>34295.209150044277</v>
      </c>
      <c r="AK108" s="602">
        <f t="shared" ca="1" si="111"/>
        <v>35740.272825017972</v>
      </c>
      <c r="AL108" s="602">
        <f t="shared" ca="1" si="112"/>
        <v>35740.272825017972</v>
      </c>
      <c r="AM108" s="602">
        <f t="shared" ca="1" si="113"/>
        <v>37216.130731732024</v>
      </c>
      <c r="AN108" s="602">
        <f t="shared" ca="1" si="114"/>
        <v>37216.130731732024</v>
      </c>
      <c r="AO108" s="602">
        <f t="shared" ca="1" si="115"/>
        <v>38722.023692322662</v>
      </c>
      <c r="AP108" s="602">
        <f t="shared" ca="1" si="116"/>
        <v>38722.023692322662</v>
      </c>
      <c r="AQ108" s="602">
        <f t="shared" ca="1" si="117"/>
        <v>40257.15736338999</v>
      </c>
      <c r="AR108" s="602">
        <f t="shared" ca="1" si="118"/>
        <v>35448.772928771345</v>
      </c>
      <c r="AS108" s="602">
        <f t="shared" ca="1" si="119"/>
        <v>36918.531516652984</v>
      </c>
      <c r="AT108" s="602">
        <f t="shared" ca="1" si="120"/>
        <v>36918.531516652984</v>
      </c>
      <c r="AU108" s="602">
        <f t="shared" ca="1" si="121"/>
        <v>38418.479955411574</v>
      </c>
      <c r="AV108" s="602">
        <f t="shared" ca="1" si="122"/>
        <v>38418.479955411574</v>
      </c>
      <c r="AW108" s="602">
        <f t="shared" ca="1" si="123"/>
        <v>39947.830563756834</v>
      </c>
      <c r="AX108" s="602">
        <f t="shared" ca="1" si="124"/>
        <v>39947.830563756834</v>
      </c>
      <c r="AY108" s="602">
        <f t="shared" ca="1" si="125"/>
        <v>41505.764212283277</v>
      </c>
      <c r="AZ108" s="602">
        <f t="shared" ca="1" si="126"/>
        <v>41505.764212283277</v>
      </c>
      <c r="BA108" s="602">
        <f t="shared" ca="1" si="127"/>
        <v>43091.434978125537</v>
      </c>
      <c r="BB108" s="602">
        <f t="shared" ca="1" si="128"/>
        <v>31227.944341051854</v>
      </c>
      <c r="BC108" s="602">
        <f t="shared" ca="1" si="129"/>
        <v>32048.938490341483</v>
      </c>
      <c r="BD108" s="602">
        <f t="shared" ca="1" si="130"/>
        <v>32048.938490341483</v>
      </c>
      <c r="BE108" s="602">
        <f t="shared" ca="1" si="131"/>
        <v>32881.659121055403</v>
      </c>
      <c r="BF108" s="602">
        <f t="shared" ca="1" si="132"/>
        <v>32881.659121055403</v>
      </c>
      <c r="BG108" s="602">
        <f t="shared" ca="1" si="133"/>
        <v>33725.968653348842</v>
      </c>
      <c r="BH108" s="602">
        <f t="shared" ca="1" si="134"/>
        <v>33725.968653348842</v>
      </c>
      <c r="BI108" s="602">
        <f t="shared" ca="1" si="135"/>
        <v>34581.723205375456</v>
      </c>
      <c r="BJ108" s="602">
        <f t="shared" ca="1" si="136"/>
        <v>34581.723205375456</v>
      </c>
      <c r="BK108" s="602">
        <f t="shared" ca="1" si="137"/>
        <v>35448.772928771345</v>
      </c>
      <c r="BL108" s="602">
        <f t="shared" ca="1" si="138"/>
        <v>37965.371706914841</v>
      </c>
      <c r="BM108" s="602">
        <f t="shared" ca="1" si="139"/>
        <v>39485.986332175897</v>
      </c>
      <c r="BN108" s="602">
        <f t="shared" ca="1" si="140"/>
        <v>39485.986332175897</v>
      </c>
      <c r="BO108" s="602">
        <f t="shared" ca="1" si="141"/>
        <v>41035.432761276803</v>
      </c>
      <c r="BP108" s="602">
        <f t="shared" ca="1" si="142"/>
        <v>41035.432761276803</v>
      </c>
      <c r="BQ108" s="602">
        <f t="shared" ca="1" si="143"/>
        <v>42612.87262182722</v>
      </c>
      <c r="BR108" s="602">
        <f t="shared" ca="1" si="144"/>
        <v>42612.87262182722</v>
      </c>
      <c r="BS108" s="602">
        <f t="shared" ca="1" si="145"/>
        <v>44217.443988476909</v>
      </c>
      <c r="BT108" s="602">
        <f t="shared" ca="1" si="146"/>
        <v>44217.443988476909</v>
      </c>
      <c r="BU108" s="602">
        <f t="shared" ca="1" si="147"/>
        <v>45848.26595350603</v>
      </c>
      <c r="BV108" s="602">
        <f t="shared" ca="1" si="148"/>
        <v>40723.276804626068</v>
      </c>
      <c r="BW108" s="602">
        <f t="shared" ca="1" si="149"/>
        <v>42295.186245571516</v>
      </c>
      <c r="BX108" s="602">
        <f t="shared" ca="1" si="150"/>
        <v>42295.186245571516</v>
      </c>
      <c r="BY108" s="602">
        <f t="shared" ca="1" si="151"/>
        <v>43894.401241264459</v>
      </c>
      <c r="BZ108" s="602">
        <f t="shared" ca="1" si="152"/>
        <v>43894.401241264459</v>
      </c>
      <c r="CA108" s="602">
        <f t="shared" ca="1" si="153"/>
        <v>45520.044319311586</v>
      </c>
      <c r="CB108" s="602">
        <f t="shared" ca="1" si="154"/>
        <v>45520.044319311586</v>
      </c>
      <c r="CC108" s="602">
        <f t="shared" ca="1" si="155"/>
        <v>47171.222607457443</v>
      </c>
      <c r="CD108" s="602">
        <f t="shared" ca="1" si="156"/>
        <v>47171.222607457443</v>
      </c>
      <c r="CE108" s="602">
        <f t="shared" ca="1" si="157"/>
        <v>48847.032188247038</v>
      </c>
      <c r="CF108" s="602">
        <f t="shared" ca="1" si="44"/>
        <v>33725.968653348842</v>
      </c>
      <c r="CG108" s="602">
        <f t="shared" ca="1" si="45"/>
        <v>34581.723205375456</v>
      </c>
      <c r="CH108" s="602">
        <f t="shared" ca="1" si="46"/>
        <v>34581.723205375456</v>
      </c>
      <c r="CI108" s="602">
        <f t="shared" ca="1" si="47"/>
        <v>35448.772928771345</v>
      </c>
      <c r="CJ108" s="602">
        <f t="shared" ca="1" si="48"/>
        <v>35448.772928771345</v>
      </c>
      <c r="CK108" s="602">
        <f t="shared" ca="1" si="49"/>
        <v>36326.962352232811</v>
      </c>
      <c r="CL108" s="602">
        <f t="shared" ca="1" si="50"/>
        <v>36326.962352232811</v>
      </c>
      <c r="CM108" s="602">
        <f t="shared" ca="1" si="51"/>
        <v>37216.130731732024</v>
      </c>
      <c r="CN108" s="602">
        <f t="shared" ca="1" si="52"/>
        <v>37216.130731732024</v>
      </c>
      <c r="CO108" s="602">
        <f t="shared" ca="1" si="53"/>
        <v>38116.112405922795</v>
      </c>
      <c r="CP108" s="602">
        <f t="shared" ca="1" si="54"/>
        <v>41820.706884913423</v>
      </c>
      <c r="CQ108" s="602">
        <f t="shared" ca="1" si="55"/>
        <v>43411.82153165857</v>
      </c>
      <c r="CR108" s="602">
        <f t="shared" ca="1" si="56"/>
        <v>43411.82153165857</v>
      </c>
      <c r="CS108" s="602">
        <f t="shared" ca="1" si="57"/>
        <v>45029.629321440458</v>
      </c>
      <c r="CT108" s="602">
        <f t="shared" ca="1" si="58"/>
        <v>45029.629321440458</v>
      </c>
      <c r="CU108" s="602">
        <f t="shared" ca="1" si="59"/>
        <v>46673.241537911395</v>
      </c>
      <c r="CV108" s="602">
        <f t="shared" ca="1" si="60"/>
        <v>46673.241537911395</v>
      </c>
      <c r="CW108" s="602">
        <f t="shared" ca="1" si="61"/>
        <v>48341.757129331025</v>
      </c>
      <c r="CX108" s="602">
        <f t="shared" ca="1" si="62"/>
        <v>48341.757129331025</v>
      </c>
      <c r="CY108" s="602">
        <f t="shared" ca="1" si="63"/>
        <v>50034.266948932476</v>
      </c>
      <c r="CZ108" s="602">
        <f t="shared" ca="1" si="64"/>
        <v>44703.97476535022</v>
      </c>
      <c r="DA108" s="602">
        <f t="shared" ca="1" si="65"/>
        <v>46342.497848049643</v>
      </c>
      <c r="DB108" s="602">
        <f t="shared" ca="1" si="66"/>
        <v>46342.497848049643</v>
      </c>
      <c r="DC108" s="602">
        <f t="shared" ca="1" si="67"/>
        <v>48006.105296803609</v>
      </c>
      <c r="DD108" s="602">
        <f t="shared" ca="1" si="68"/>
        <v>48006.105296803609</v>
      </c>
      <c r="DE108" s="602">
        <f t="shared" ca="1" si="69"/>
        <v>49693.889253268258</v>
      </c>
      <c r="DF108" s="602">
        <f t="shared" ca="1" si="70"/>
        <v>49693.889253268258</v>
      </c>
      <c r="DG108" s="602">
        <f t="shared" ca="1" si="71"/>
        <v>51404.937022019112</v>
      </c>
      <c r="DH108" s="602">
        <f t="shared" ca="1" si="72"/>
        <v>51404.937022019112</v>
      </c>
      <c r="DI108" s="602">
        <f t="shared" ca="1" si="73"/>
        <v>53138.334953305806</v>
      </c>
      <c r="DJ108" s="602">
        <f t="shared" ca="1" si="74"/>
        <v>36918.531516652984</v>
      </c>
      <c r="DK108" s="602">
        <f t="shared" ca="1" si="75"/>
        <v>37814.927454885583</v>
      </c>
      <c r="DL108" s="602">
        <f t="shared" ca="1" si="76"/>
        <v>37814.927454885583</v>
      </c>
      <c r="DM108" s="602">
        <f t="shared" ca="1" si="77"/>
        <v>38722.023692322662</v>
      </c>
      <c r="DN108" s="602">
        <f t="shared" ca="1" si="78"/>
        <v>38722.023692322662</v>
      </c>
      <c r="DO108" s="602">
        <f t="shared" ca="1" si="79"/>
        <v>39639.647171455297</v>
      </c>
      <c r="DP108" s="602">
        <f t="shared" ca="1" si="80"/>
        <v>39639.647171455297</v>
      </c>
      <c r="DQ108" s="602">
        <f t="shared" ca="1" si="81"/>
        <v>40567.620879791648</v>
      </c>
      <c r="DR108" s="602">
        <f t="shared" ca="1" si="82"/>
        <v>40567.620879791648</v>
      </c>
      <c r="DS108" s="602">
        <f t="shared" ca="1" si="83"/>
        <v>41505.764212283284</v>
      </c>
      <c r="DT108" s="602">
        <f t="shared" ca="1" si="84"/>
        <v>47504.443092169378</v>
      </c>
      <c r="DU108" s="602">
        <f t="shared" ca="1" si="85"/>
        <v>49185.069786291635</v>
      </c>
      <c r="DV108" s="602">
        <f t="shared" ca="1" si="86"/>
        <v>49185.069786291635</v>
      </c>
      <c r="DW108" s="602">
        <f t="shared" ca="1" si="87"/>
        <v>50889.234373908213</v>
      </c>
      <c r="DX108" s="602">
        <f t="shared" ca="1" si="88"/>
        <v>50889.234373908213</v>
      </c>
      <c r="DY108" s="602">
        <f t="shared" ca="1" si="89"/>
        <v>52616.023097239588</v>
      </c>
      <c r="DZ108" s="602">
        <f t="shared" ca="1" si="90"/>
        <v>52616.023097239588</v>
      </c>
      <c r="EA108" s="602">
        <f t="shared" ca="1" si="91"/>
        <v>54364.523825868084</v>
      </c>
      <c r="EB108" s="602">
        <f t="shared" ca="1" si="92"/>
        <v>54364.523825868084</v>
      </c>
      <c r="EC108" s="602">
        <f t="shared" ca="1" si="93"/>
        <v>56133.829536555211</v>
      </c>
      <c r="ED108" s="602">
        <f t="shared" ca="1" si="94"/>
        <v>50546.562285820124</v>
      </c>
      <c r="EE108" s="602">
        <f t="shared" ca="1" si="95"/>
        <v>52268.899256216449</v>
      </c>
      <c r="EF108" s="602">
        <f t="shared" ca="1" si="96"/>
        <v>52268.899256216449</v>
      </c>
      <c r="EG108" s="602">
        <f t="shared" ca="1" si="97"/>
        <v>54013.130357142247</v>
      </c>
      <c r="EH108" s="602">
        <f t="shared" ca="1" si="98"/>
        <v>54013.130357142247</v>
      </c>
      <c r="EI108" s="602">
        <f t="shared" ca="1" si="99"/>
        <v>55778.34727772788</v>
      </c>
      <c r="EJ108" s="602">
        <f t="shared" ca="1" si="100"/>
        <v>55778.34727772788</v>
      </c>
      <c r="EK108" s="602">
        <f t="shared" ca="1" si="101"/>
        <v>57563.649413299725</v>
      </c>
      <c r="EL108" s="602">
        <f t="shared" ca="1" si="102"/>
        <v>57563.649413299725</v>
      </c>
      <c r="EM108" s="602">
        <f t="shared" ca="1" si="103"/>
        <v>59368.146874517734</v>
      </c>
    </row>
    <row r="109" spans="7:143" s="32" customFormat="1" x14ac:dyDescent="0.2">
      <c r="G109" s="3"/>
      <c r="H109" s="884"/>
      <c r="I109" s="15" t="str">
        <f t="shared" si="177"/>
        <v>Prémium 2, L1 ügyletminősítés esetén</v>
      </c>
      <c r="J109" s="15"/>
      <c r="K109" s="15"/>
      <c r="L109" s="15"/>
      <c r="M109" s="1030" t="s">
        <v>589</v>
      </c>
      <c r="N109" s="1030" t="s">
        <v>589</v>
      </c>
      <c r="O109" s="1031">
        <f t="shared" ref="O109:O116" si="178">O70+1.75%</f>
        <v>8.0399999999999999E-2</v>
      </c>
      <c r="P109" s="1032">
        <f t="shared" ca="1" si="175"/>
        <v>8.5183210763549733E-2</v>
      </c>
      <c r="Q109" s="1036" t="s">
        <v>1030</v>
      </c>
      <c r="R109" s="1034">
        <f t="shared" ca="1" si="176"/>
        <v>8.7922688396267379E-2</v>
      </c>
      <c r="S109" s="262"/>
      <c r="T109" s="262"/>
      <c r="U109" s="262"/>
      <c r="V109" s="262"/>
      <c r="W109" s="597">
        <f t="shared" ref="W109:W172" si="179">W108+1</f>
        <v>66</v>
      </c>
      <c r="X109" s="602">
        <f t="shared" ca="1" si="104"/>
        <v>28319.999389992863</v>
      </c>
      <c r="Y109" s="602">
        <f t="shared" ca="1" si="104"/>
        <v>29096.929827342388</v>
      </c>
      <c r="Z109" s="602">
        <f t="shared" ca="1" si="104"/>
        <v>29096.929827342388</v>
      </c>
      <c r="AA109" s="602">
        <f ca="1">AA108</f>
        <v>29886.032144715729</v>
      </c>
      <c r="AB109" s="602">
        <f t="shared" ca="1" si="105"/>
        <v>29886.032144715729</v>
      </c>
      <c r="AC109" s="602">
        <f t="shared" ca="1" si="105"/>
        <v>30687.194570042724</v>
      </c>
      <c r="AD109" s="602">
        <f t="shared" ca="1" si="105"/>
        <v>30687.194570042724</v>
      </c>
      <c r="AE109" s="602">
        <f t="shared" ref="AE109:AF172" ca="1" si="180">AE108</f>
        <v>31500.297891766557</v>
      </c>
      <c r="AF109" s="602">
        <f t="shared" ca="1" si="106"/>
        <v>31500.297891766557</v>
      </c>
      <c r="AG109" s="602">
        <f t="shared" ca="1" si="107"/>
        <v>32325.215752307126</v>
      </c>
      <c r="AH109" s="602">
        <f t="shared" ca="1" si="108"/>
        <v>32881.659121055389</v>
      </c>
      <c r="AI109" s="602">
        <f t="shared" ca="1" si="109"/>
        <v>34295.209150044277</v>
      </c>
      <c r="AJ109" s="602">
        <f t="shared" ca="1" si="110"/>
        <v>34295.209150044277</v>
      </c>
      <c r="AK109" s="602">
        <f t="shared" ca="1" si="111"/>
        <v>35740.272825017972</v>
      </c>
      <c r="AL109" s="602">
        <f t="shared" ca="1" si="112"/>
        <v>35740.272825017972</v>
      </c>
      <c r="AM109" s="602">
        <f t="shared" ca="1" si="113"/>
        <v>37216.130731732024</v>
      </c>
      <c r="AN109" s="602">
        <f t="shared" ca="1" si="114"/>
        <v>37216.130731732024</v>
      </c>
      <c r="AO109" s="602">
        <f t="shared" ca="1" si="115"/>
        <v>38722.023692322662</v>
      </c>
      <c r="AP109" s="602">
        <f t="shared" ca="1" si="116"/>
        <v>38722.023692322662</v>
      </c>
      <c r="AQ109" s="602">
        <f t="shared" ca="1" si="117"/>
        <v>40257.15736338999</v>
      </c>
      <c r="AR109" s="602">
        <f t="shared" ca="1" si="118"/>
        <v>35448.772928771345</v>
      </c>
      <c r="AS109" s="602">
        <f t="shared" ca="1" si="119"/>
        <v>36918.531516652984</v>
      </c>
      <c r="AT109" s="602">
        <f t="shared" ca="1" si="120"/>
        <v>36918.531516652984</v>
      </c>
      <c r="AU109" s="602">
        <f t="shared" ca="1" si="121"/>
        <v>38418.479955411574</v>
      </c>
      <c r="AV109" s="602">
        <f t="shared" ca="1" si="122"/>
        <v>38418.479955411574</v>
      </c>
      <c r="AW109" s="602">
        <f t="shared" ca="1" si="123"/>
        <v>39947.830563756834</v>
      </c>
      <c r="AX109" s="602">
        <f t="shared" ca="1" si="124"/>
        <v>39947.830563756834</v>
      </c>
      <c r="AY109" s="602">
        <f t="shared" ca="1" si="125"/>
        <v>41505.764212283277</v>
      </c>
      <c r="AZ109" s="602">
        <f t="shared" ca="1" si="126"/>
        <v>41505.764212283277</v>
      </c>
      <c r="BA109" s="602">
        <f t="shared" ca="1" si="127"/>
        <v>43091.434978125537</v>
      </c>
      <c r="BB109" s="602">
        <f t="shared" ca="1" si="128"/>
        <v>31227.944341051854</v>
      </c>
      <c r="BC109" s="602">
        <f t="shared" ca="1" si="129"/>
        <v>32048.938490341483</v>
      </c>
      <c r="BD109" s="602">
        <f t="shared" ca="1" si="130"/>
        <v>32048.938490341483</v>
      </c>
      <c r="BE109" s="602">
        <f t="shared" ca="1" si="131"/>
        <v>32881.659121055403</v>
      </c>
      <c r="BF109" s="602">
        <f t="shared" ca="1" si="132"/>
        <v>32881.659121055403</v>
      </c>
      <c r="BG109" s="602">
        <f t="shared" ca="1" si="133"/>
        <v>33725.968653348842</v>
      </c>
      <c r="BH109" s="602">
        <f t="shared" ca="1" si="134"/>
        <v>33725.968653348842</v>
      </c>
      <c r="BI109" s="602">
        <f t="shared" ca="1" si="135"/>
        <v>34581.723205375456</v>
      </c>
      <c r="BJ109" s="602">
        <f t="shared" ca="1" si="136"/>
        <v>34581.723205375456</v>
      </c>
      <c r="BK109" s="602">
        <f t="shared" ca="1" si="137"/>
        <v>35448.772928771345</v>
      </c>
      <c r="BL109" s="602">
        <f t="shared" ca="1" si="138"/>
        <v>37965.371706914841</v>
      </c>
      <c r="BM109" s="602">
        <f t="shared" ca="1" si="139"/>
        <v>39485.986332175897</v>
      </c>
      <c r="BN109" s="602">
        <f t="shared" ca="1" si="140"/>
        <v>39485.986332175897</v>
      </c>
      <c r="BO109" s="602">
        <f t="shared" ca="1" si="141"/>
        <v>41035.432761276803</v>
      </c>
      <c r="BP109" s="602">
        <f t="shared" ca="1" si="142"/>
        <v>41035.432761276803</v>
      </c>
      <c r="BQ109" s="602">
        <f t="shared" ca="1" si="143"/>
        <v>42612.87262182722</v>
      </c>
      <c r="BR109" s="602">
        <f t="shared" ca="1" si="144"/>
        <v>42612.87262182722</v>
      </c>
      <c r="BS109" s="602">
        <f t="shared" ca="1" si="145"/>
        <v>44217.443988476909</v>
      </c>
      <c r="BT109" s="602">
        <f t="shared" ca="1" si="146"/>
        <v>44217.443988476909</v>
      </c>
      <c r="BU109" s="602">
        <f t="shared" ca="1" si="147"/>
        <v>45848.26595350603</v>
      </c>
      <c r="BV109" s="602">
        <f t="shared" ca="1" si="148"/>
        <v>40723.276804626068</v>
      </c>
      <c r="BW109" s="602">
        <f t="shared" ca="1" si="149"/>
        <v>42295.186245571516</v>
      </c>
      <c r="BX109" s="602">
        <f t="shared" ca="1" si="150"/>
        <v>42295.186245571516</v>
      </c>
      <c r="BY109" s="602">
        <f t="shared" ca="1" si="151"/>
        <v>43894.401241264459</v>
      </c>
      <c r="BZ109" s="602">
        <f t="shared" ca="1" si="152"/>
        <v>43894.401241264459</v>
      </c>
      <c r="CA109" s="602">
        <f t="shared" ca="1" si="153"/>
        <v>45520.044319311586</v>
      </c>
      <c r="CB109" s="602">
        <f t="shared" ca="1" si="154"/>
        <v>45520.044319311586</v>
      </c>
      <c r="CC109" s="602">
        <f t="shared" ca="1" si="155"/>
        <v>47171.222607457443</v>
      </c>
      <c r="CD109" s="602">
        <f t="shared" ca="1" si="156"/>
        <v>47171.222607457443</v>
      </c>
      <c r="CE109" s="602">
        <f t="shared" ca="1" si="157"/>
        <v>48847.032188247038</v>
      </c>
      <c r="CF109" s="602">
        <f t="shared" ref="CF109:CF172" ca="1" si="181">CF108</f>
        <v>33725.968653348842</v>
      </c>
      <c r="CG109" s="602">
        <f t="shared" ref="CG109:CG172" ca="1" si="182">CG108</f>
        <v>34581.723205375456</v>
      </c>
      <c r="CH109" s="602">
        <f t="shared" ref="CH109:CH172" ca="1" si="183">CH108</f>
        <v>34581.723205375456</v>
      </c>
      <c r="CI109" s="602">
        <f t="shared" ref="CI109:CI172" ca="1" si="184">CI108</f>
        <v>35448.772928771345</v>
      </c>
      <c r="CJ109" s="602">
        <f t="shared" ref="CJ109:CJ172" ca="1" si="185">CJ108</f>
        <v>35448.772928771345</v>
      </c>
      <c r="CK109" s="602">
        <f t="shared" ref="CK109:CK172" ca="1" si="186">CK108</f>
        <v>36326.962352232811</v>
      </c>
      <c r="CL109" s="602">
        <f t="shared" ref="CL109:CL172" ca="1" si="187">CL108</f>
        <v>36326.962352232811</v>
      </c>
      <c r="CM109" s="602">
        <f t="shared" ref="CM109:CM172" ca="1" si="188">CM108</f>
        <v>37216.130731732024</v>
      </c>
      <c r="CN109" s="602">
        <f t="shared" ref="CN109:CN172" ca="1" si="189">CN108</f>
        <v>37216.130731732024</v>
      </c>
      <c r="CO109" s="602">
        <f t="shared" ref="CO109:CO172" ca="1" si="190">CO108</f>
        <v>38116.112405922795</v>
      </c>
      <c r="CP109" s="602">
        <f t="shared" ref="CP109:CP172" ca="1" si="191">CP108</f>
        <v>41820.706884913423</v>
      </c>
      <c r="CQ109" s="602">
        <f t="shared" ref="CQ109:CQ172" ca="1" si="192">CQ108</f>
        <v>43411.82153165857</v>
      </c>
      <c r="CR109" s="602">
        <f t="shared" ref="CR109:CR172" ca="1" si="193">CR108</f>
        <v>43411.82153165857</v>
      </c>
      <c r="CS109" s="602">
        <f t="shared" ref="CS109:CS172" ca="1" si="194">CS108</f>
        <v>45029.629321440458</v>
      </c>
      <c r="CT109" s="602">
        <f t="shared" ref="CT109:CT172" ca="1" si="195">CT108</f>
        <v>45029.629321440458</v>
      </c>
      <c r="CU109" s="602">
        <f t="shared" ref="CU109:CU172" ca="1" si="196">CU108</f>
        <v>46673.241537911395</v>
      </c>
      <c r="CV109" s="602">
        <f t="shared" ref="CV109:CV172" ca="1" si="197">CV108</f>
        <v>46673.241537911395</v>
      </c>
      <c r="CW109" s="602">
        <f t="shared" ref="CW109:CW172" ca="1" si="198">CW108</f>
        <v>48341.757129331025</v>
      </c>
      <c r="CX109" s="602">
        <f t="shared" ref="CX109:CX172" ca="1" si="199">CX108</f>
        <v>48341.757129331025</v>
      </c>
      <c r="CY109" s="602">
        <f t="shared" ref="CY109:CY172" ca="1" si="200">CY108</f>
        <v>50034.266948932476</v>
      </c>
      <c r="CZ109" s="602">
        <f t="shared" ref="CZ109:CZ172" ca="1" si="201">CZ108</f>
        <v>44703.97476535022</v>
      </c>
      <c r="DA109" s="602">
        <f t="shared" ref="DA109:DA172" ca="1" si="202">DA108</f>
        <v>46342.497848049643</v>
      </c>
      <c r="DB109" s="602">
        <f t="shared" ref="DB109:DB172" ca="1" si="203">DB108</f>
        <v>46342.497848049643</v>
      </c>
      <c r="DC109" s="602">
        <f t="shared" ref="DC109:DC172" ca="1" si="204">DC108</f>
        <v>48006.105296803609</v>
      </c>
      <c r="DD109" s="602">
        <f t="shared" ref="DD109:DD172" ca="1" si="205">DD108</f>
        <v>48006.105296803609</v>
      </c>
      <c r="DE109" s="602">
        <f t="shared" ref="DE109:DE172" ca="1" si="206">DE108</f>
        <v>49693.889253268258</v>
      </c>
      <c r="DF109" s="602">
        <f t="shared" ref="DF109:DF172" ca="1" si="207">DF108</f>
        <v>49693.889253268258</v>
      </c>
      <c r="DG109" s="602">
        <f t="shared" ref="DG109:DG172" ca="1" si="208">DG108</f>
        <v>51404.937022019112</v>
      </c>
      <c r="DH109" s="602">
        <f t="shared" ref="DH109:DH172" ca="1" si="209">DH108</f>
        <v>51404.937022019112</v>
      </c>
      <c r="DI109" s="602">
        <f t="shared" ref="DI109:DI172" ca="1" si="210">DI108</f>
        <v>53138.334953305806</v>
      </c>
      <c r="DJ109" s="602">
        <f t="shared" ref="DJ109:DJ172" ca="1" si="211">DJ108</f>
        <v>36918.531516652984</v>
      </c>
      <c r="DK109" s="602">
        <f t="shared" ref="DK109:DK172" ca="1" si="212">DK108</f>
        <v>37814.927454885583</v>
      </c>
      <c r="DL109" s="602">
        <f t="shared" ref="DL109:DL172" ca="1" si="213">DL108</f>
        <v>37814.927454885583</v>
      </c>
      <c r="DM109" s="602">
        <f t="shared" ref="DM109:DM172" ca="1" si="214">DM108</f>
        <v>38722.023692322662</v>
      </c>
      <c r="DN109" s="602">
        <f t="shared" ref="DN109:DN172" ca="1" si="215">DN108</f>
        <v>38722.023692322662</v>
      </c>
      <c r="DO109" s="602">
        <f t="shared" ref="DO109:DO172" ca="1" si="216">DO108</f>
        <v>39639.647171455297</v>
      </c>
      <c r="DP109" s="602">
        <f t="shared" ref="DP109:DP172" ca="1" si="217">DP108</f>
        <v>39639.647171455297</v>
      </c>
      <c r="DQ109" s="602">
        <f t="shared" ref="DQ109:DQ172" ca="1" si="218">DQ108</f>
        <v>40567.620879791648</v>
      </c>
      <c r="DR109" s="602">
        <f t="shared" ref="DR109:DR172" ca="1" si="219">DR108</f>
        <v>40567.620879791648</v>
      </c>
      <c r="DS109" s="602">
        <f t="shared" ref="DS109:DS172" ca="1" si="220">DS108</f>
        <v>41505.764212283284</v>
      </c>
      <c r="DT109" s="602">
        <f t="shared" ref="DT109:DT172" ca="1" si="221">DT108</f>
        <v>47504.443092169378</v>
      </c>
      <c r="DU109" s="602">
        <f t="shared" ref="DU109:DU172" ca="1" si="222">DU108</f>
        <v>49185.069786291635</v>
      </c>
      <c r="DV109" s="602">
        <f t="shared" ref="DV109:DV172" ca="1" si="223">DV108</f>
        <v>49185.069786291635</v>
      </c>
      <c r="DW109" s="602">
        <f t="shared" ref="DW109:DW172" ca="1" si="224">DW108</f>
        <v>50889.234373908213</v>
      </c>
      <c r="DX109" s="602">
        <f t="shared" ref="DX109:DX172" ca="1" si="225">DX108</f>
        <v>50889.234373908213</v>
      </c>
      <c r="DY109" s="602">
        <f t="shared" ref="DY109:DY172" ca="1" si="226">DY108</f>
        <v>52616.023097239588</v>
      </c>
      <c r="DZ109" s="602">
        <f t="shared" ref="DZ109:DZ172" ca="1" si="227">DZ108</f>
        <v>52616.023097239588</v>
      </c>
      <c r="EA109" s="602">
        <f t="shared" ref="EA109:EA172" ca="1" si="228">EA108</f>
        <v>54364.523825868084</v>
      </c>
      <c r="EB109" s="602">
        <f t="shared" ref="EB109:EB172" ca="1" si="229">EB108</f>
        <v>54364.523825868084</v>
      </c>
      <c r="EC109" s="602">
        <f t="shared" ref="EC109:EC172" ca="1" si="230">EC108</f>
        <v>56133.829536555211</v>
      </c>
      <c r="ED109" s="602">
        <f t="shared" ref="ED109:ED172" ca="1" si="231">ED108</f>
        <v>50546.562285820124</v>
      </c>
      <c r="EE109" s="602">
        <f t="shared" ref="EE109:EE172" ca="1" si="232">EE108</f>
        <v>52268.899256216449</v>
      </c>
      <c r="EF109" s="602">
        <f t="shared" ref="EF109:EF172" ca="1" si="233">EF108</f>
        <v>52268.899256216449</v>
      </c>
      <c r="EG109" s="602">
        <f t="shared" ref="EG109:EG172" ca="1" si="234">EG108</f>
        <v>54013.130357142247</v>
      </c>
      <c r="EH109" s="602">
        <f t="shared" ref="EH109:EH172" ca="1" si="235">EH108</f>
        <v>54013.130357142247</v>
      </c>
      <c r="EI109" s="602">
        <f t="shared" ref="EI109:EI172" ca="1" si="236">EI108</f>
        <v>55778.34727772788</v>
      </c>
      <c r="EJ109" s="602">
        <f t="shared" ref="EJ109:EJ172" ca="1" si="237">EJ108</f>
        <v>55778.34727772788</v>
      </c>
      <c r="EK109" s="602">
        <f t="shared" ref="EK109:EK172" ca="1" si="238">EK108</f>
        <v>57563.649413299725</v>
      </c>
      <c r="EL109" s="602">
        <f t="shared" ref="EL109:EL172" ca="1" si="239">EL108</f>
        <v>57563.649413299725</v>
      </c>
      <c r="EM109" s="602">
        <f t="shared" ref="EM109:EM172" ca="1" si="240">EM108</f>
        <v>59368.146874517734</v>
      </c>
    </row>
    <row r="110" spans="7:143" s="32" customFormat="1" x14ac:dyDescent="0.2">
      <c r="G110" s="3"/>
      <c r="H110" s="884"/>
      <c r="I110" s="15" t="str">
        <f t="shared" si="177"/>
        <v>Prémium 2, L2 ügyletminősítés esetén</v>
      </c>
      <c r="J110" s="15"/>
      <c r="K110" s="15"/>
      <c r="L110" s="15"/>
      <c r="M110" s="1030" t="s">
        <v>589</v>
      </c>
      <c r="N110" s="1030" t="s">
        <v>589</v>
      </c>
      <c r="O110" s="1031">
        <f t="shared" si="178"/>
        <v>8.5400000000000004E-2</v>
      </c>
      <c r="P110" s="1032">
        <f t="shared" ca="1" si="175"/>
        <v>9.0671136728729174E-2</v>
      </c>
      <c r="Q110" s="1036" t="s">
        <v>1030</v>
      </c>
      <c r="R110" s="1034">
        <f t="shared" ca="1" si="176"/>
        <v>9.3480334773789586E-2</v>
      </c>
      <c r="S110" s="262"/>
      <c r="T110" s="262"/>
      <c r="U110" s="262"/>
      <c r="V110" s="262"/>
      <c r="W110" s="597">
        <f t="shared" si="179"/>
        <v>67</v>
      </c>
      <c r="X110" s="602">
        <f t="shared" ref="X110:AA173" ca="1" si="241">X109</f>
        <v>28319.999389992863</v>
      </c>
      <c r="Y110" s="602">
        <f t="shared" ca="1" si="241"/>
        <v>29096.929827342388</v>
      </c>
      <c r="Z110" s="602">
        <f t="shared" ca="1" si="241"/>
        <v>29096.929827342388</v>
      </c>
      <c r="AA110" s="602">
        <f t="shared" ca="1" si="241"/>
        <v>29886.032144715729</v>
      </c>
      <c r="AB110" s="602">
        <f t="shared" ref="AB110:AF173" ca="1" si="242">AB109</f>
        <v>29886.032144715729</v>
      </c>
      <c r="AC110" s="602">
        <f t="shared" ca="1" si="242"/>
        <v>30687.194570042724</v>
      </c>
      <c r="AD110" s="602">
        <f t="shared" ca="1" si="242"/>
        <v>30687.194570042724</v>
      </c>
      <c r="AE110" s="602">
        <f t="shared" ca="1" si="180"/>
        <v>31500.297891766557</v>
      </c>
      <c r="AF110" s="602">
        <f t="shared" ca="1" si="180"/>
        <v>31500.297891766557</v>
      </c>
      <c r="AG110" s="602">
        <f t="shared" ref="AG110:AG173" ca="1" si="243">AG109</f>
        <v>32325.215752307126</v>
      </c>
      <c r="AH110" s="602">
        <f t="shared" ref="AH110:AH173" ca="1" si="244">AH109</f>
        <v>32881.659121055389</v>
      </c>
      <c r="AI110" s="602">
        <f t="shared" ref="AI110:AI173" ca="1" si="245">AI109</f>
        <v>34295.209150044277</v>
      </c>
      <c r="AJ110" s="602">
        <f t="shared" ref="AJ110:AJ173" ca="1" si="246">AJ109</f>
        <v>34295.209150044277</v>
      </c>
      <c r="AK110" s="602">
        <f t="shared" ref="AK110:AK173" ca="1" si="247">AK109</f>
        <v>35740.272825017972</v>
      </c>
      <c r="AL110" s="602">
        <f t="shared" ref="AL110:AL173" ca="1" si="248">AL109</f>
        <v>35740.272825017972</v>
      </c>
      <c r="AM110" s="602">
        <f t="shared" ref="AM110:AM173" ca="1" si="249">AM109</f>
        <v>37216.130731732024</v>
      </c>
      <c r="AN110" s="602">
        <f t="shared" ref="AN110:AN173" ca="1" si="250">AN109</f>
        <v>37216.130731732024</v>
      </c>
      <c r="AO110" s="602">
        <f t="shared" ref="AO110:AO173" ca="1" si="251">AO109</f>
        <v>38722.023692322662</v>
      </c>
      <c r="AP110" s="602">
        <f t="shared" ref="AP110:AP173" ca="1" si="252">AP109</f>
        <v>38722.023692322662</v>
      </c>
      <c r="AQ110" s="602">
        <f t="shared" ref="AQ110:AQ173" ca="1" si="253">AQ109</f>
        <v>40257.15736338999</v>
      </c>
      <c r="AR110" s="602">
        <f t="shared" ref="AR110:AR173" ca="1" si="254">AR109</f>
        <v>35448.772928771345</v>
      </c>
      <c r="AS110" s="602">
        <f t="shared" ref="AS110:AS173" ca="1" si="255">AS109</f>
        <v>36918.531516652984</v>
      </c>
      <c r="AT110" s="602">
        <f t="shared" ref="AT110:AT173" ca="1" si="256">AT109</f>
        <v>36918.531516652984</v>
      </c>
      <c r="AU110" s="602">
        <f t="shared" ref="AU110:AU173" ca="1" si="257">AU109</f>
        <v>38418.479955411574</v>
      </c>
      <c r="AV110" s="602">
        <f t="shared" ref="AV110:AV173" ca="1" si="258">AV109</f>
        <v>38418.479955411574</v>
      </c>
      <c r="AW110" s="602">
        <f t="shared" ref="AW110:AW173" ca="1" si="259">AW109</f>
        <v>39947.830563756834</v>
      </c>
      <c r="AX110" s="602">
        <f t="shared" ref="AX110:AX173" ca="1" si="260">AX109</f>
        <v>39947.830563756834</v>
      </c>
      <c r="AY110" s="602">
        <f t="shared" ref="AY110:AY173" ca="1" si="261">AY109</f>
        <v>41505.764212283277</v>
      </c>
      <c r="AZ110" s="602">
        <f t="shared" ref="AZ110:AZ173" ca="1" si="262">AZ109</f>
        <v>41505.764212283277</v>
      </c>
      <c r="BA110" s="602">
        <f t="shared" ref="BA110:BA173" ca="1" si="263">BA109</f>
        <v>43091.434978125537</v>
      </c>
      <c r="BB110" s="602">
        <f t="shared" ref="BB110:BB173" ca="1" si="264">BB109</f>
        <v>31227.944341051854</v>
      </c>
      <c r="BC110" s="602">
        <f t="shared" ref="BC110:BC173" ca="1" si="265">BC109</f>
        <v>32048.938490341483</v>
      </c>
      <c r="BD110" s="602">
        <f t="shared" ref="BD110:BD173" ca="1" si="266">BD109</f>
        <v>32048.938490341483</v>
      </c>
      <c r="BE110" s="602">
        <f t="shared" ref="BE110:BE173" ca="1" si="267">BE109</f>
        <v>32881.659121055403</v>
      </c>
      <c r="BF110" s="602">
        <f t="shared" ref="BF110:BF173" ca="1" si="268">BF109</f>
        <v>32881.659121055403</v>
      </c>
      <c r="BG110" s="602">
        <f t="shared" ref="BG110:BG173" ca="1" si="269">BG109</f>
        <v>33725.968653348842</v>
      </c>
      <c r="BH110" s="602">
        <f t="shared" ref="BH110:BH173" ca="1" si="270">BH109</f>
        <v>33725.968653348842</v>
      </c>
      <c r="BI110" s="602">
        <f t="shared" ref="BI110:BI173" ca="1" si="271">BI109</f>
        <v>34581.723205375456</v>
      </c>
      <c r="BJ110" s="602">
        <f t="shared" ref="BJ110:BJ173" ca="1" si="272">BJ109</f>
        <v>34581.723205375456</v>
      </c>
      <c r="BK110" s="602">
        <f t="shared" ref="BK110:BK173" ca="1" si="273">BK109</f>
        <v>35448.772928771345</v>
      </c>
      <c r="BL110" s="602">
        <f t="shared" ref="BL110:BL173" ca="1" si="274">BL109</f>
        <v>37965.371706914841</v>
      </c>
      <c r="BM110" s="602">
        <f t="shared" ref="BM110:BM173" ca="1" si="275">BM109</f>
        <v>39485.986332175897</v>
      </c>
      <c r="BN110" s="602">
        <f t="shared" ref="BN110:BN173" ca="1" si="276">BN109</f>
        <v>39485.986332175897</v>
      </c>
      <c r="BO110" s="602">
        <f t="shared" ref="BO110:BO173" ca="1" si="277">BO109</f>
        <v>41035.432761276803</v>
      </c>
      <c r="BP110" s="602">
        <f t="shared" ref="BP110:BP173" ca="1" si="278">BP109</f>
        <v>41035.432761276803</v>
      </c>
      <c r="BQ110" s="602">
        <f t="shared" ref="BQ110:BQ173" ca="1" si="279">BQ109</f>
        <v>42612.87262182722</v>
      </c>
      <c r="BR110" s="602">
        <f t="shared" ref="BR110:BR173" ca="1" si="280">BR109</f>
        <v>42612.87262182722</v>
      </c>
      <c r="BS110" s="602">
        <f t="shared" ref="BS110:BS173" ca="1" si="281">BS109</f>
        <v>44217.443988476909</v>
      </c>
      <c r="BT110" s="602">
        <f t="shared" ref="BT110:BT173" ca="1" si="282">BT109</f>
        <v>44217.443988476909</v>
      </c>
      <c r="BU110" s="602">
        <f t="shared" ref="BU110:BU173" ca="1" si="283">BU109</f>
        <v>45848.26595350603</v>
      </c>
      <c r="BV110" s="602">
        <f t="shared" ref="BV110:BV173" ca="1" si="284">BV109</f>
        <v>40723.276804626068</v>
      </c>
      <c r="BW110" s="602">
        <f t="shared" ref="BW110:BW173" ca="1" si="285">BW109</f>
        <v>42295.186245571516</v>
      </c>
      <c r="BX110" s="602">
        <f t="shared" ref="BX110:BX173" ca="1" si="286">BX109</f>
        <v>42295.186245571516</v>
      </c>
      <c r="BY110" s="602">
        <f t="shared" ref="BY110:BY173" ca="1" si="287">BY109</f>
        <v>43894.401241264459</v>
      </c>
      <c r="BZ110" s="602">
        <f t="shared" ref="BZ110:BZ173" ca="1" si="288">BZ109</f>
        <v>43894.401241264459</v>
      </c>
      <c r="CA110" s="602">
        <f t="shared" ref="CA110:CA173" ca="1" si="289">CA109</f>
        <v>45520.044319311586</v>
      </c>
      <c r="CB110" s="602">
        <f t="shared" ref="CB110:CB173" ca="1" si="290">CB109</f>
        <v>45520.044319311586</v>
      </c>
      <c r="CC110" s="602">
        <f t="shared" ref="CC110:CC173" ca="1" si="291">CC109</f>
        <v>47171.222607457443</v>
      </c>
      <c r="CD110" s="602">
        <f t="shared" ref="CD110:CD173" ca="1" si="292">CD109</f>
        <v>47171.222607457443</v>
      </c>
      <c r="CE110" s="602">
        <f t="shared" ref="CE110:CE173" ca="1" si="293">CE109</f>
        <v>48847.032188247038</v>
      </c>
      <c r="CF110" s="602">
        <f t="shared" ca="1" si="181"/>
        <v>33725.968653348842</v>
      </c>
      <c r="CG110" s="602">
        <f t="shared" ca="1" si="182"/>
        <v>34581.723205375456</v>
      </c>
      <c r="CH110" s="602">
        <f t="shared" ca="1" si="183"/>
        <v>34581.723205375456</v>
      </c>
      <c r="CI110" s="602">
        <f t="shared" ca="1" si="184"/>
        <v>35448.772928771345</v>
      </c>
      <c r="CJ110" s="602">
        <f t="shared" ca="1" si="185"/>
        <v>35448.772928771345</v>
      </c>
      <c r="CK110" s="602">
        <f t="shared" ca="1" si="186"/>
        <v>36326.962352232811</v>
      </c>
      <c r="CL110" s="602">
        <f t="shared" ca="1" si="187"/>
        <v>36326.962352232811</v>
      </c>
      <c r="CM110" s="602">
        <f t="shared" ca="1" si="188"/>
        <v>37216.130731732024</v>
      </c>
      <c r="CN110" s="602">
        <f t="shared" ca="1" si="189"/>
        <v>37216.130731732024</v>
      </c>
      <c r="CO110" s="602">
        <f t="shared" ca="1" si="190"/>
        <v>38116.112405922795</v>
      </c>
      <c r="CP110" s="602">
        <f t="shared" ca="1" si="191"/>
        <v>41820.706884913423</v>
      </c>
      <c r="CQ110" s="602">
        <f t="shared" ca="1" si="192"/>
        <v>43411.82153165857</v>
      </c>
      <c r="CR110" s="602">
        <f t="shared" ca="1" si="193"/>
        <v>43411.82153165857</v>
      </c>
      <c r="CS110" s="602">
        <f t="shared" ca="1" si="194"/>
        <v>45029.629321440458</v>
      </c>
      <c r="CT110" s="602">
        <f t="shared" ca="1" si="195"/>
        <v>45029.629321440458</v>
      </c>
      <c r="CU110" s="602">
        <f t="shared" ca="1" si="196"/>
        <v>46673.241537911395</v>
      </c>
      <c r="CV110" s="602">
        <f t="shared" ca="1" si="197"/>
        <v>46673.241537911395</v>
      </c>
      <c r="CW110" s="602">
        <f t="shared" ca="1" si="198"/>
        <v>48341.757129331025</v>
      </c>
      <c r="CX110" s="602">
        <f t="shared" ca="1" si="199"/>
        <v>48341.757129331025</v>
      </c>
      <c r="CY110" s="602">
        <f t="shared" ca="1" si="200"/>
        <v>50034.266948932476</v>
      </c>
      <c r="CZ110" s="602">
        <f t="shared" ca="1" si="201"/>
        <v>44703.97476535022</v>
      </c>
      <c r="DA110" s="602">
        <f t="shared" ca="1" si="202"/>
        <v>46342.497848049643</v>
      </c>
      <c r="DB110" s="602">
        <f t="shared" ca="1" si="203"/>
        <v>46342.497848049643</v>
      </c>
      <c r="DC110" s="602">
        <f t="shared" ca="1" si="204"/>
        <v>48006.105296803609</v>
      </c>
      <c r="DD110" s="602">
        <f t="shared" ca="1" si="205"/>
        <v>48006.105296803609</v>
      </c>
      <c r="DE110" s="602">
        <f t="shared" ca="1" si="206"/>
        <v>49693.889253268258</v>
      </c>
      <c r="DF110" s="602">
        <f t="shared" ca="1" si="207"/>
        <v>49693.889253268258</v>
      </c>
      <c r="DG110" s="602">
        <f t="shared" ca="1" si="208"/>
        <v>51404.937022019112</v>
      </c>
      <c r="DH110" s="602">
        <f t="shared" ca="1" si="209"/>
        <v>51404.937022019112</v>
      </c>
      <c r="DI110" s="602">
        <f t="shared" ca="1" si="210"/>
        <v>53138.334953305806</v>
      </c>
      <c r="DJ110" s="602">
        <f t="shared" ca="1" si="211"/>
        <v>36918.531516652984</v>
      </c>
      <c r="DK110" s="602">
        <f t="shared" ca="1" si="212"/>
        <v>37814.927454885583</v>
      </c>
      <c r="DL110" s="602">
        <f t="shared" ca="1" si="213"/>
        <v>37814.927454885583</v>
      </c>
      <c r="DM110" s="602">
        <f t="shared" ca="1" si="214"/>
        <v>38722.023692322662</v>
      </c>
      <c r="DN110" s="602">
        <f t="shared" ca="1" si="215"/>
        <v>38722.023692322662</v>
      </c>
      <c r="DO110" s="602">
        <f t="shared" ca="1" si="216"/>
        <v>39639.647171455297</v>
      </c>
      <c r="DP110" s="602">
        <f t="shared" ca="1" si="217"/>
        <v>39639.647171455297</v>
      </c>
      <c r="DQ110" s="602">
        <f t="shared" ca="1" si="218"/>
        <v>40567.620879791648</v>
      </c>
      <c r="DR110" s="602">
        <f t="shared" ca="1" si="219"/>
        <v>40567.620879791648</v>
      </c>
      <c r="DS110" s="602">
        <f t="shared" ca="1" si="220"/>
        <v>41505.764212283284</v>
      </c>
      <c r="DT110" s="602">
        <f t="shared" ca="1" si="221"/>
        <v>47504.443092169378</v>
      </c>
      <c r="DU110" s="602">
        <f t="shared" ca="1" si="222"/>
        <v>49185.069786291635</v>
      </c>
      <c r="DV110" s="602">
        <f t="shared" ca="1" si="223"/>
        <v>49185.069786291635</v>
      </c>
      <c r="DW110" s="602">
        <f t="shared" ca="1" si="224"/>
        <v>50889.234373908213</v>
      </c>
      <c r="DX110" s="602">
        <f t="shared" ca="1" si="225"/>
        <v>50889.234373908213</v>
      </c>
      <c r="DY110" s="602">
        <f t="shared" ca="1" si="226"/>
        <v>52616.023097239588</v>
      </c>
      <c r="DZ110" s="602">
        <f t="shared" ca="1" si="227"/>
        <v>52616.023097239588</v>
      </c>
      <c r="EA110" s="602">
        <f t="shared" ca="1" si="228"/>
        <v>54364.523825868084</v>
      </c>
      <c r="EB110" s="602">
        <f t="shared" ca="1" si="229"/>
        <v>54364.523825868084</v>
      </c>
      <c r="EC110" s="602">
        <f t="shared" ca="1" si="230"/>
        <v>56133.829536555211</v>
      </c>
      <c r="ED110" s="602">
        <f t="shared" ca="1" si="231"/>
        <v>50546.562285820124</v>
      </c>
      <c r="EE110" s="602">
        <f t="shared" ca="1" si="232"/>
        <v>52268.899256216449</v>
      </c>
      <c r="EF110" s="602">
        <f t="shared" ca="1" si="233"/>
        <v>52268.899256216449</v>
      </c>
      <c r="EG110" s="602">
        <f t="shared" ca="1" si="234"/>
        <v>54013.130357142247</v>
      </c>
      <c r="EH110" s="602">
        <f t="shared" ca="1" si="235"/>
        <v>54013.130357142247</v>
      </c>
      <c r="EI110" s="602">
        <f t="shared" ca="1" si="236"/>
        <v>55778.34727772788</v>
      </c>
      <c r="EJ110" s="602">
        <f t="shared" ca="1" si="237"/>
        <v>55778.34727772788</v>
      </c>
      <c r="EK110" s="602">
        <f t="shared" ca="1" si="238"/>
        <v>57563.649413299725</v>
      </c>
      <c r="EL110" s="602">
        <f t="shared" ca="1" si="239"/>
        <v>57563.649413299725</v>
      </c>
      <c r="EM110" s="602">
        <f t="shared" ca="1" si="240"/>
        <v>59368.146874517734</v>
      </c>
    </row>
    <row r="111" spans="7:143" s="32" customFormat="1" x14ac:dyDescent="0.2">
      <c r="G111" s="3"/>
      <c r="H111" s="884"/>
      <c r="I111" s="15" t="str">
        <f t="shared" si="177"/>
        <v>Kiváló 1, L1 ügyletminősítés esetén</v>
      </c>
      <c r="J111" s="15"/>
      <c r="K111" s="15"/>
      <c r="L111" s="1027">
        <v>7.3999999999999996E-2</v>
      </c>
      <c r="M111" s="1030" t="s">
        <v>589</v>
      </c>
      <c r="N111" s="1030" t="s">
        <v>589</v>
      </c>
      <c r="O111" s="1031">
        <f t="shared" si="178"/>
        <v>8.5400000000000004E-2</v>
      </c>
      <c r="P111" s="1032">
        <f t="shared" ca="1" si="175"/>
        <v>9.0671136728729174E-2</v>
      </c>
      <c r="Q111" s="1036" t="s">
        <v>1030</v>
      </c>
      <c r="R111" s="1034">
        <f t="shared" ca="1" si="176"/>
        <v>9.3480334773789586E-2</v>
      </c>
      <c r="S111" s="262"/>
      <c r="T111" s="262"/>
      <c r="U111" s="262"/>
      <c r="V111" s="262"/>
      <c r="W111" s="597">
        <f t="shared" si="179"/>
        <v>68</v>
      </c>
      <c r="X111" s="602">
        <f t="shared" ca="1" si="241"/>
        <v>28319.999389992863</v>
      </c>
      <c r="Y111" s="602">
        <f t="shared" ca="1" si="241"/>
        <v>29096.929827342388</v>
      </c>
      <c r="Z111" s="602">
        <f t="shared" ca="1" si="241"/>
        <v>29096.929827342388</v>
      </c>
      <c r="AA111" s="602">
        <f t="shared" ca="1" si="241"/>
        <v>29886.032144715729</v>
      </c>
      <c r="AB111" s="602">
        <f t="shared" ca="1" si="242"/>
        <v>29886.032144715729</v>
      </c>
      <c r="AC111" s="602">
        <f t="shared" ca="1" si="242"/>
        <v>30687.194570042724</v>
      </c>
      <c r="AD111" s="602">
        <f t="shared" ca="1" si="242"/>
        <v>30687.194570042724</v>
      </c>
      <c r="AE111" s="602">
        <f t="shared" ca="1" si="180"/>
        <v>31500.297891766557</v>
      </c>
      <c r="AF111" s="602">
        <f t="shared" ca="1" si="180"/>
        <v>31500.297891766557</v>
      </c>
      <c r="AG111" s="602">
        <f t="shared" ca="1" si="243"/>
        <v>32325.215752307126</v>
      </c>
      <c r="AH111" s="602">
        <f t="shared" ca="1" si="244"/>
        <v>32881.659121055389</v>
      </c>
      <c r="AI111" s="602">
        <f t="shared" ca="1" si="245"/>
        <v>34295.209150044277</v>
      </c>
      <c r="AJ111" s="602">
        <f t="shared" ca="1" si="246"/>
        <v>34295.209150044277</v>
      </c>
      <c r="AK111" s="602">
        <f t="shared" ca="1" si="247"/>
        <v>35740.272825017972</v>
      </c>
      <c r="AL111" s="602">
        <f t="shared" ca="1" si="248"/>
        <v>35740.272825017972</v>
      </c>
      <c r="AM111" s="602">
        <f t="shared" ca="1" si="249"/>
        <v>37216.130731732024</v>
      </c>
      <c r="AN111" s="602">
        <f t="shared" ca="1" si="250"/>
        <v>37216.130731732024</v>
      </c>
      <c r="AO111" s="602">
        <f t="shared" ca="1" si="251"/>
        <v>38722.023692322662</v>
      </c>
      <c r="AP111" s="602">
        <f t="shared" ca="1" si="252"/>
        <v>38722.023692322662</v>
      </c>
      <c r="AQ111" s="602">
        <f t="shared" ca="1" si="253"/>
        <v>40257.15736338999</v>
      </c>
      <c r="AR111" s="602">
        <f t="shared" ca="1" si="254"/>
        <v>35448.772928771345</v>
      </c>
      <c r="AS111" s="602">
        <f t="shared" ca="1" si="255"/>
        <v>36918.531516652984</v>
      </c>
      <c r="AT111" s="602">
        <f t="shared" ca="1" si="256"/>
        <v>36918.531516652984</v>
      </c>
      <c r="AU111" s="602">
        <f t="shared" ca="1" si="257"/>
        <v>38418.479955411574</v>
      </c>
      <c r="AV111" s="602">
        <f t="shared" ca="1" si="258"/>
        <v>38418.479955411574</v>
      </c>
      <c r="AW111" s="602">
        <f t="shared" ca="1" si="259"/>
        <v>39947.830563756834</v>
      </c>
      <c r="AX111" s="602">
        <f t="shared" ca="1" si="260"/>
        <v>39947.830563756834</v>
      </c>
      <c r="AY111" s="602">
        <f t="shared" ca="1" si="261"/>
        <v>41505.764212283277</v>
      </c>
      <c r="AZ111" s="602">
        <f t="shared" ca="1" si="262"/>
        <v>41505.764212283277</v>
      </c>
      <c r="BA111" s="602">
        <f t="shared" ca="1" si="263"/>
        <v>43091.434978125537</v>
      </c>
      <c r="BB111" s="602">
        <f t="shared" ca="1" si="264"/>
        <v>31227.944341051854</v>
      </c>
      <c r="BC111" s="602">
        <f t="shared" ca="1" si="265"/>
        <v>32048.938490341483</v>
      </c>
      <c r="BD111" s="602">
        <f t="shared" ca="1" si="266"/>
        <v>32048.938490341483</v>
      </c>
      <c r="BE111" s="602">
        <f t="shared" ca="1" si="267"/>
        <v>32881.659121055403</v>
      </c>
      <c r="BF111" s="602">
        <f t="shared" ca="1" si="268"/>
        <v>32881.659121055403</v>
      </c>
      <c r="BG111" s="602">
        <f t="shared" ca="1" si="269"/>
        <v>33725.968653348842</v>
      </c>
      <c r="BH111" s="602">
        <f t="shared" ca="1" si="270"/>
        <v>33725.968653348842</v>
      </c>
      <c r="BI111" s="602">
        <f t="shared" ca="1" si="271"/>
        <v>34581.723205375456</v>
      </c>
      <c r="BJ111" s="602">
        <f t="shared" ca="1" si="272"/>
        <v>34581.723205375456</v>
      </c>
      <c r="BK111" s="602">
        <f t="shared" ca="1" si="273"/>
        <v>35448.772928771345</v>
      </c>
      <c r="BL111" s="602">
        <f t="shared" ca="1" si="274"/>
        <v>37965.371706914841</v>
      </c>
      <c r="BM111" s="602">
        <f t="shared" ca="1" si="275"/>
        <v>39485.986332175897</v>
      </c>
      <c r="BN111" s="602">
        <f t="shared" ca="1" si="276"/>
        <v>39485.986332175897</v>
      </c>
      <c r="BO111" s="602">
        <f t="shared" ca="1" si="277"/>
        <v>41035.432761276803</v>
      </c>
      <c r="BP111" s="602">
        <f t="shared" ca="1" si="278"/>
        <v>41035.432761276803</v>
      </c>
      <c r="BQ111" s="602">
        <f t="shared" ca="1" si="279"/>
        <v>42612.87262182722</v>
      </c>
      <c r="BR111" s="602">
        <f t="shared" ca="1" si="280"/>
        <v>42612.87262182722</v>
      </c>
      <c r="BS111" s="602">
        <f t="shared" ca="1" si="281"/>
        <v>44217.443988476909</v>
      </c>
      <c r="BT111" s="602">
        <f t="shared" ca="1" si="282"/>
        <v>44217.443988476909</v>
      </c>
      <c r="BU111" s="602">
        <f t="shared" ca="1" si="283"/>
        <v>45848.26595350603</v>
      </c>
      <c r="BV111" s="602">
        <f t="shared" ca="1" si="284"/>
        <v>40723.276804626068</v>
      </c>
      <c r="BW111" s="602">
        <f t="shared" ca="1" si="285"/>
        <v>42295.186245571516</v>
      </c>
      <c r="BX111" s="602">
        <f t="shared" ca="1" si="286"/>
        <v>42295.186245571516</v>
      </c>
      <c r="BY111" s="602">
        <f t="shared" ca="1" si="287"/>
        <v>43894.401241264459</v>
      </c>
      <c r="BZ111" s="602">
        <f t="shared" ca="1" si="288"/>
        <v>43894.401241264459</v>
      </c>
      <c r="CA111" s="602">
        <f t="shared" ca="1" si="289"/>
        <v>45520.044319311586</v>
      </c>
      <c r="CB111" s="602">
        <f t="shared" ca="1" si="290"/>
        <v>45520.044319311586</v>
      </c>
      <c r="CC111" s="602">
        <f t="shared" ca="1" si="291"/>
        <v>47171.222607457443</v>
      </c>
      <c r="CD111" s="602">
        <f t="shared" ca="1" si="292"/>
        <v>47171.222607457443</v>
      </c>
      <c r="CE111" s="602">
        <f t="shared" ca="1" si="293"/>
        <v>48847.032188247038</v>
      </c>
      <c r="CF111" s="602">
        <f t="shared" ca="1" si="181"/>
        <v>33725.968653348842</v>
      </c>
      <c r="CG111" s="602">
        <f t="shared" ca="1" si="182"/>
        <v>34581.723205375456</v>
      </c>
      <c r="CH111" s="602">
        <f t="shared" ca="1" si="183"/>
        <v>34581.723205375456</v>
      </c>
      <c r="CI111" s="602">
        <f t="shared" ca="1" si="184"/>
        <v>35448.772928771345</v>
      </c>
      <c r="CJ111" s="602">
        <f t="shared" ca="1" si="185"/>
        <v>35448.772928771345</v>
      </c>
      <c r="CK111" s="602">
        <f t="shared" ca="1" si="186"/>
        <v>36326.962352232811</v>
      </c>
      <c r="CL111" s="602">
        <f t="shared" ca="1" si="187"/>
        <v>36326.962352232811</v>
      </c>
      <c r="CM111" s="602">
        <f t="shared" ca="1" si="188"/>
        <v>37216.130731732024</v>
      </c>
      <c r="CN111" s="602">
        <f t="shared" ca="1" si="189"/>
        <v>37216.130731732024</v>
      </c>
      <c r="CO111" s="602">
        <f t="shared" ca="1" si="190"/>
        <v>38116.112405922795</v>
      </c>
      <c r="CP111" s="602">
        <f t="shared" ca="1" si="191"/>
        <v>41820.706884913423</v>
      </c>
      <c r="CQ111" s="602">
        <f t="shared" ca="1" si="192"/>
        <v>43411.82153165857</v>
      </c>
      <c r="CR111" s="602">
        <f t="shared" ca="1" si="193"/>
        <v>43411.82153165857</v>
      </c>
      <c r="CS111" s="602">
        <f t="shared" ca="1" si="194"/>
        <v>45029.629321440458</v>
      </c>
      <c r="CT111" s="602">
        <f t="shared" ca="1" si="195"/>
        <v>45029.629321440458</v>
      </c>
      <c r="CU111" s="602">
        <f t="shared" ca="1" si="196"/>
        <v>46673.241537911395</v>
      </c>
      <c r="CV111" s="602">
        <f t="shared" ca="1" si="197"/>
        <v>46673.241537911395</v>
      </c>
      <c r="CW111" s="602">
        <f t="shared" ca="1" si="198"/>
        <v>48341.757129331025</v>
      </c>
      <c r="CX111" s="602">
        <f t="shared" ca="1" si="199"/>
        <v>48341.757129331025</v>
      </c>
      <c r="CY111" s="602">
        <f t="shared" ca="1" si="200"/>
        <v>50034.266948932476</v>
      </c>
      <c r="CZ111" s="602">
        <f t="shared" ca="1" si="201"/>
        <v>44703.97476535022</v>
      </c>
      <c r="DA111" s="602">
        <f t="shared" ca="1" si="202"/>
        <v>46342.497848049643</v>
      </c>
      <c r="DB111" s="602">
        <f t="shared" ca="1" si="203"/>
        <v>46342.497848049643</v>
      </c>
      <c r="DC111" s="602">
        <f t="shared" ca="1" si="204"/>
        <v>48006.105296803609</v>
      </c>
      <c r="DD111" s="602">
        <f t="shared" ca="1" si="205"/>
        <v>48006.105296803609</v>
      </c>
      <c r="DE111" s="602">
        <f t="shared" ca="1" si="206"/>
        <v>49693.889253268258</v>
      </c>
      <c r="DF111" s="602">
        <f t="shared" ca="1" si="207"/>
        <v>49693.889253268258</v>
      </c>
      <c r="DG111" s="602">
        <f t="shared" ca="1" si="208"/>
        <v>51404.937022019112</v>
      </c>
      <c r="DH111" s="602">
        <f t="shared" ca="1" si="209"/>
        <v>51404.937022019112</v>
      </c>
      <c r="DI111" s="602">
        <f t="shared" ca="1" si="210"/>
        <v>53138.334953305806</v>
      </c>
      <c r="DJ111" s="602">
        <f t="shared" ca="1" si="211"/>
        <v>36918.531516652984</v>
      </c>
      <c r="DK111" s="602">
        <f t="shared" ca="1" si="212"/>
        <v>37814.927454885583</v>
      </c>
      <c r="DL111" s="602">
        <f t="shared" ca="1" si="213"/>
        <v>37814.927454885583</v>
      </c>
      <c r="DM111" s="602">
        <f t="shared" ca="1" si="214"/>
        <v>38722.023692322662</v>
      </c>
      <c r="DN111" s="602">
        <f t="shared" ca="1" si="215"/>
        <v>38722.023692322662</v>
      </c>
      <c r="DO111" s="602">
        <f t="shared" ca="1" si="216"/>
        <v>39639.647171455297</v>
      </c>
      <c r="DP111" s="602">
        <f t="shared" ca="1" si="217"/>
        <v>39639.647171455297</v>
      </c>
      <c r="DQ111" s="602">
        <f t="shared" ca="1" si="218"/>
        <v>40567.620879791648</v>
      </c>
      <c r="DR111" s="602">
        <f t="shared" ca="1" si="219"/>
        <v>40567.620879791648</v>
      </c>
      <c r="DS111" s="602">
        <f t="shared" ca="1" si="220"/>
        <v>41505.764212283284</v>
      </c>
      <c r="DT111" s="602">
        <f t="shared" ca="1" si="221"/>
        <v>47504.443092169378</v>
      </c>
      <c r="DU111" s="602">
        <f t="shared" ca="1" si="222"/>
        <v>49185.069786291635</v>
      </c>
      <c r="DV111" s="602">
        <f t="shared" ca="1" si="223"/>
        <v>49185.069786291635</v>
      </c>
      <c r="DW111" s="602">
        <f t="shared" ca="1" si="224"/>
        <v>50889.234373908213</v>
      </c>
      <c r="DX111" s="602">
        <f t="shared" ca="1" si="225"/>
        <v>50889.234373908213</v>
      </c>
      <c r="DY111" s="602">
        <f t="shared" ca="1" si="226"/>
        <v>52616.023097239588</v>
      </c>
      <c r="DZ111" s="602">
        <f t="shared" ca="1" si="227"/>
        <v>52616.023097239588</v>
      </c>
      <c r="EA111" s="602">
        <f t="shared" ca="1" si="228"/>
        <v>54364.523825868084</v>
      </c>
      <c r="EB111" s="602">
        <f t="shared" ca="1" si="229"/>
        <v>54364.523825868084</v>
      </c>
      <c r="EC111" s="602">
        <f t="shared" ca="1" si="230"/>
        <v>56133.829536555211</v>
      </c>
      <c r="ED111" s="602">
        <f t="shared" ca="1" si="231"/>
        <v>50546.562285820124</v>
      </c>
      <c r="EE111" s="602">
        <f t="shared" ca="1" si="232"/>
        <v>52268.899256216449</v>
      </c>
      <c r="EF111" s="602">
        <f t="shared" ca="1" si="233"/>
        <v>52268.899256216449</v>
      </c>
      <c r="EG111" s="602">
        <f t="shared" ca="1" si="234"/>
        <v>54013.130357142247</v>
      </c>
      <c r="EH111" s="602">
        <f t="shared" ca="1" si="235"/>
        <v>54013.130357142247</v>
      </c>
      <c r="EI111" s="602">
        <f t="shared" ca="1" si="236"/>
        <v>55778.34727772788</v>
      </c>
      <c r="EJ111" s="602">
        <f t="shared" ca="1" si="237"/>
        <v>55778.34727772788</v>
      </c>
      <c r="EK111" s="602">
        <f t="shared" ca="1" si="238"/>
        <v>57563.649413299725</v>
      </c>
      <c r="EL111" s="602">
        <f t="shared" ca="1" si="239"/>
        <v>57563.649413299725</v>
      </c>
      <c r="EM111" s="602">
        <f t="shared" ca="1" si="240"/>
        <v>59368.146874517734</v>
      </c>
    </row>
    <row r="112" spans="7:143" s="32" customFormat="1" x14ac:dyDescent="0.2">
      <c r="G112" s="3"/>
      <c r="H112" s="884"/>
      <c r="I112" s="15" t="str">
        <f t="shared" si="177"/>
        <v>Kiváló 1, L2 ügyletminősítés esetén</v>
      </c>
      <c r="J112" s="15"/>
      <c r="K112" s="15"/>
      <c r="L112" s="1027">
        <v>7.3999999999999996E-2</v>
      </c>
      <c r="M112" s="1030" t="s">
        <v>589</v>
      </c>
      <c r="N112" s="1030" t="s">
        <v>589</v>
      </c>
      <c r="O112" s="1031">
        <f t="shared" si="178"/>
        <v>9.0399999999999994E-2</v>
      </c>
      <c r="P112" s="1032">
        <f t="shared" ca="1" si="175"/>
        <v>9.6184768072626659E-2</v>
      </c>
      <c r="Q112" s="1036" t="s">
        <v>1030</v>
      </c>
      <c r="R112" s="1034">
        <f t="shared" ca="1" si="176"/>
        <v>9.9065660193535798E-2</v>
      </c>
      <c r="S112" s="262"/>
      <c r="T112" s="262"/>
      <c r="U112" s="262"/>
      <c r="V112" s="262"/>
      <c r="W112" s="597">
        <f t="shared" si="179"/>
        <v>69</v>
      </c>
      <c r="X112" s="602">
        <f t="shared" ca="1" si="241"/>
        <v>28319.999389992863</v>
      </c>
      <c r="Y112" s="602">
        <f t="shared" ca="1" si="241"/>
        <v>29096.929827342388</v>
      </c>
      <c r="Z112" s="602">
        <f t="shared" ca="1" si="241"/>
        <v>29096.929827342388</v>
      </c>
      <c r="AA112" s="602">
        <f t="shared" ca="1" si="241"/>
        <v>29886.032144715729</v>
      </c>
      <c r="AB112" s="602">
        <f t="shared" ca="1" si="242"/>
        <v>29886.032144715729</v>
      </c>
      <c r="AC112" s="602">
        <f t="shared" ca="1" si="242"/>
        <v>30687.194570042724</v>
      </c>
      <c r="AD112" s="602">
        <f t="shared" ca="1" si="242"/>
        <v>30687.194570042724</v>
      </c>
      <c r="AE112" s="602">
        <f t="shared" ca="1" si="180"/>
        <v>31500.297891766557</v>
      </c>
      <c r="AF112" s="602">
        <f t="shared" ca="1" si="180"/>
        <v>31500.297891766557</v>
      </c>
      <c r="AG112" s="602">
        <f t="shared" ca="1" si="243"/>
        <v>32325.215752307126</v>
      </c>
      <c r="AH112" s="602">
        <f t="shared" ca="1" si="244"/>
        <v>32881.659121055389</v>
      </c>
      <c r="AI112" s="602">
        <f t="shared" ca="1" si="245"/>
        <v>34295.209150044277</v>
      </c>
      <c r="AJ112" s="602">
        <f t="shared" ca="1" si="246"/>
        <v>34295.209150044277</v>
      </c>
      <c r="AK112" s="602">
        <f t="shared" ca="1" si="247"/>
        <v>35740.272825017972</v>
      </c>
      <c r="AL112" s="602">
        <f t="shared" ca="1" si="248"/>
        <v>35740.272825017972</v>
      </c>
      <c r="AM112" s="602">
        <f t="shared" ca="1" si="249"/>
        <v>37216.130731732024</v>
      </c>
      <c r="AN112" s="602">
        <f t="shared" ca="1" si="250"/>
        <v>37216.130731732024</v>
      </c>
      <c r="AO112" s="602">
        <f t="shared" ca="1" si="251"/>
        <v>38722.023692322662</v>
      </c>
      <c r="AP112" s="602">
        <f t="shared" ca="1" si="252"/>
        <v>38722.023692322662</v>
      </c>
      <c r="AQ112" s="602">
        <f t="shared" ca="1" si="253"/>
        <v>40257.15736338999</v>
      </c>
      <c r="AR112" s="602">
        <f t="shared" ca="1" si="254"/>
        <v>35448.772928771345</v>
      </c>
      <c r="AS112" s="602">
        <f t="shared" ca="1" si="255"/>
        <v>36918.531516652984</v>
      </c>
      <c r="AT112" s="602">
        <f t="shared" ca="1" si="256"/>
        <v>36918.531516652984</v>
      </c>
      <c r="AU112" s="602">
        <f t="shared" ca="1" si="257"/>
        <v>38418.479955411574</v>
      </c>
      <c r="AV112" s="602">
        <f t="shared" ca="1" si="258"/>
        <v>38418.479955411574</v>
      </c>
      <c r="AW112" s="602">
        <f t="shared" ca="1" si="259"/>
        <v>39947.830563756834</v>
      </c>
      <c r="AX112" s="602">
        <f t="shared" ca="1" si="260"/>
        <v>39947.830563756834</v>
      </c>
      <c r="AY112" s="602">
        <f t="shared" ca="1" si="261"/>
        <v>41505.764212283277</v>
      </c>
      <c r="AZ112" s="602">
        <f t="shared" ca="1" si="262"/>
        <v>41505.764212283277</v>
      </c>
      <c r="BA112" s="602">
        <f t="shared" ca="1" si="263"/>
        <v>43091.434978125537</v>
      </c>
      <c r="BB112" s="602">
        <f t="shared" ca="1" si="264"/>
        <v>31227.944341051854</v>
      </c>
      <c r="BC112" s="602">
        <f t="shared" ca="1" si="265"/>
        <v>32048.938490341483</v>
      </c>
      <c r="BD112" s="602">
        <f t="shared" ca="1" si="266"/>
        <v>32048.938490341483</v>
      </c>
      <c r="BE112" s="602">
        <f t="shared" ca="1" si="267"/>
        <v>32881.659121055403</v>
      </c>
      <c r="BF112" s="602">
        <f t="shared" ca="1" si="268"/>
        <v>32881.659121055403</v>
      </c>
      <c r="BG112" s="602">
        <f t="shared" ca="1" si="269"/>
        <v>33725.968653348842</v>
      </c>
      <c r="BH112" s="602">
        <f t="shared" ca="1" si="270"/>
        <v>33725.968653348842</v>
      </c>
      <c r="BI112" s="602">
        <f t="shared" ca="1" si="271"/>
        <v>34581.723205375456</v>
      </c>
      <c r="BJ112" s="602">
        <f t="shared" ca="1" si="272"/>
        <v>34581.723205375456</v>
      </c>
      <c r="BK112" s="602">
        <f t="shared" ca="1" si="273"/>
        <v>35448.772928771345</v>
      </c>
      <c r="BL112" s="602">
        <f t="shared" ca="1" si="274"/>
        <v>37965.371706914841</v>
      </c>
      <c r="BM112" s="602">
        <f t="shared" ca="1" si="275"/>
        <v>39485.986332175897</v>
      </c>
      <c r="BN112" s="602">
        <f t="shared" ca="1" si="276"/>
        <v>39485.986332175897</v>
      </c>
      <c r="BO112" s="602">
        <f t="shared" ca="1" si="277"/>
        <v>41035.432761276803</v>
      </c>
      <c r="BP112" s="602">
        <f t="shared" ca="1" si="278"/>
        <v>41035.432761276803</v>
      </c>
      <c r="BQ112" s="602">
        <f t="shared" ca="1" si="279"/>
        <v>42612.87262182722</v>
      </c>
      <c r="BR112" s="602">
        <f t="shared" ca="1" si="280"/>
        <v>42612.87262182722</v>
      </c>
      <c r="BS112" s="602">
        <f t="shared" ca="1" si="281"/>
        <v>44217.443988476909</v>
      </c>
      <c r="BT112" s="602">
        <f t="shared" ca="1" si="282"/>
        <v>44217.443988476909</v>
      </c>
      <c r="BU112" s="602">
        <f t="shared" ca="1" si="283"/>
        <v>45848.26595350603</v>
      </c>
      <c r="BV112" s="602">
        <f t="shared" ca="1" si="284"/>
        <v>40723.276804626068</v>
      </c>
      <c r="BW112" s="602">
        <f t="shared" ca="1" si="285"/>
        <v>42295.186245571516</v>
      </c>
      <c r="BX112" s="602">
        <f t="shared" ca="1" si="286"/>
        <v>42295.186245571516</v>
      </c>
      <c r="BY112" s="602">
        <f t="shared" ca="1" si="287"/>
        <v>43894.401241264459</v>
      </c>
      <c r="BZ112" s="602">
        <f t="shared" ca="1" si="288"/>
        <v>43894.401241264459</v>
      </c>
      <c r="CA112" s="602">
        <f t="shared" ca="1" si="289"/>
        <v>45520.044319311586</v>
      </c>
      <c r="CB112" s="602">
        <f t="shared" ca="1" si="290"/>
        <v>45520.044319311586</v>
      </c>
      <c r="CC112" s="602">
        <f t="shared" ca="1" si="291"/>
        <v>47171.222607457443</v>
      </c>
      <c r="CD112" s="602">
        <f t="shared" ca="1" si="292"/>
        <v>47171.222607457443</v>
      </c>
      <c r="CE112" s="602">
        <f t="shared" ca="1" si="293"/>
        <v>48847.032188247038</v>
      </c>
      <c r="CF112" s="602">
        <f t="shared" ca="1" si="181"/>
        <v>33725.968653348842</v>
      </c>
      <c r="CG112" s="602">
        <f t="shared" ca="1" si="182"/>
        <v>34581.723205375456</v>
      </c>
      <c r="CH112" s="602">
        <f t="shared" ca="1" si="183"/>
        <v>34581.723205375456</v>
      </c>
      <c r="CI112" s="602">
        <f t="shared" ca="1" si="184"/>
        <v>35448.772928771345</v>
      </c>
      <c r="CJ112" s="602">
        <f t="shared" ca="1" si="185"/>
        <v>35448.772928771345</v>
      </c>
      <c r="CK112" s="602">
        <f t="shared" ca="1" si="186"/>
        <v>36326.962352232811</v>
      </c>
      <c r="CL112" s="602">
        <f t="shared" ca="1" si="187"/>
        <v>36326.962352232811</v>
      </c>
      <c r="CM112" s="602">
        <f t="shared" ca="1" si="188"/>
        <v>37216.130731732024</v>
      </c>
      <c r="CN112" s="602">
        <f t="shared" ca="1" si="189"/>
        <v>37216.130731732024</v>
      </c>
      <c r="CO112" s="602">
        <f t="shared" ca="1" si="190"/>
        <v>38116.112405922795</v>
      </c>
      <c r="CP112" s="602">
        <f t="shared" ca="1" si="191"/>
        <v>41820.706884913423</v>
      </c>
      <c r="CQ112" s="602">
        <f t="shared" ca="1" si="192"/>
        <v>43411.82153165857</v>
      </c>
      <c r="CR112" s="602">
        <f t="shared" ca="1" si="193"/>
        <v>43411.82153165857</v>
      </c>
      <c r="CS112" s="602">
        <f t="shared" ca="1" si="194"/>
        <v>45029.629321440458</v>
      </c>
      <c r="CT112" s="602">
        <f t="shared" ca="1" si="195"/>
        <v>45029.629321440458</v>
      </c>
      <c r="CU112" s="602">
        <f t="shared" ca="1" si="196"/>
        <v>46673.241537911395</v>
      </c>
      <c r="CV112" s="602">
        <f t="shared" ca="1" si="197"/>
        <v>46673.241537911395</v>
      </c>
      <c r="CW112" s="602">
        <f t="shared" ca="1" si="198"/>
        <v>48341.757129331025</v>
      </c>
      <c r="CX112" s="602">
        <f t="shared" ca="1" si="199"/>
        <v>48341.757129331025</v>
      </c>
      <c r="CY112" s="602">
        <f t="shared" ca="1" si="200"/>
        <v>50034.266948932476</v>
      </c>
      <c r="CZ112" s="602">
        <f t="shared" ca="1" si="201"/>
        <v>44703.97476535022</v>
      </c>
      <c r="DA112" s="602">
        <f t="shared" ca="1" si="202"/>
        <v>46342.497848049643</v>
      </c>
      <c r="DB112" s="602">
        <f t="shared" ca="1" si="203"/>
        <v>46342.497848049643</v>
      </c>
      <c r="DC112" s="602">
        <f t="shared" ca="1" si="204"/>
        <v>48006.105296803609</v>
      </c>
      <c r="DD112" s="602">
        <f t="shared" ca="1" si="205"/>
        <v>48006.105296803609</v>
      </c>
      <c r="DE112" s="602">
        <f t="shared" ca="1" si="206"/>
        <v>49693.889253268258</v>
      </c>
      <c r="DF112" s="602">
        <f t="shared" ca="1" si="207"/>
        <v>49693.889253268258</v>
      </c>
      <c r="DG112" s="602">
        <f t="shared" ca="1" si="208"/>
        <v>51404.937022019112</v>
      </c>
      <c r="DH112" s="602">
        <f t="shared" ca="1" si="209"/>
        <v>51404.937022019112</v>
      </c>
      <c r="DI112" s="602">
        <f t="shared" ca="1" si="210"/>
        <v>53138.334953305806</v>
      </c>
      <c r="DJ112" s="602">
        <f t="shared" ca="1" si="211"/>
        <v>36918.531516652984</v>
      </c>
      <c r="DK112" s="602">
        <f t="shared" ca="1" si="212"/>
        <v>37814.927454885583</v>
      </c>
      <c r="DL112" s="602">
        <f t="shared" ca="1" si="213"/>
        <v>37814.927454885583</v>
      </c>
      <c r="DM112" s="602">
        <f t="shared" ca="1" si="214"/>
        <v>38722.023692322662</v>
      </c>
      <c r="DN112" s="602">
        <f t="shared" ca="1" si="215"/>
        <v>38722.023692322662</v>
      </c>
      <c r="DO112" s="602">
        <f t="shared" ca="1" si="216"/>
        <v>39639.647171455297</v>
      </c>
      <c r="DP112" s="602">
        <f t="shared" ca="1" si="217"/>
        <v>39639.647171455297</v>
      </c>
      <c r="DQ112" s="602">
        <f t="shared" ca="1" si="218"/>
        <v>40567.620879791648</v>
      </c>
      <c r="DR112" s="602">
        <f t="shared" ca="1" si="219"/>
        <v>40567.620879791648</v>
      </c>
      <c r="DS112" s="602">
        <f t="shared" ca="1" si="220"/>
        <v>41505.764212283284</v>
      </c>
      <c r="DT112" s="602">
        <f t="shared" ca="1" si="221"/>
        <v>47504.443092169378</v>
      </c>
      <c r="DU112" s="602">
        <f t="shared" ca="1" si="222"/>
        <v>49185.069786291635</v>
      </c>
      <c r="DV112" s="602">
        <f t="shared" ca="1" si="223"/>
        <v>49185.069786291635</v>
      </c>
      <c r="DW112" s="602">
        <f t="shared" ca="1" si="224"/>
        <v>50889.234373908213</v>
      </c>
      <c r="DX112" s="602">
        <f t="shared" ca="1" si="225"/>
        <v>50889.234373908213</v>
      </c>
      <c r="DY112" s="602">
        <f t="shared" ca="1" si="226"/>
        <v>52616.023097239588</v>
      </c>
      <c r="DZ112" s="602">
        <f t="shared" ca="1" si="227"/>
        <v>52616.023097239588</v>
      </c>
      <c r="EA112" s="602">
        <f t="shared" ca="1" si="228"/>
        <v>54364.523825868084</v>
      </c>
      <c r="EB112" s="602">
        <f t="shared" ca="1" si="229"/>
        <v>54364.523825868084</v>
      </c>
      <c r="EC112" s="602">
        <f t="shared" ca="1" si="230"/>
        <v>56133.829536555211</v>
      </c>
      <c r="ED112" s="602">
        <f t="shared" ca="1" si="231"/>
        <v>50546.562285820124</v>
      </c>
      <c r="EE112" s="602">
        <f t="shared" ca="1" si="232"/>
        <v>52268.899256216449</v>
      </c>
      <c r="EF112" s="602">
        <f t="shared" ca="1" si="233"/>
        <v>52268.899256216449</v>
      </c>
      <c r="EG112" s="602">
        <f t="shared" ca="1" si="234"/>
        <v>54013.130357142247</v>
      </c>
      <c r="EH112" s="602">
        <f t="shared" ca="1" si="235"/>
        <v>54013.130357142247</v>
      </c>
      <c r="EI112" s="602">
        <f t="shared" ca="1" si="236"/>
        <v>55778.34727772788</v>
      </c>
      <c r="EJ112" s="602">
        <f t="shared" ca="1" si="237"/>
        <v>55778.34727772788</v>
      </c>
      <c r="EK112" s="602">
        <f t="shared" ca="1" si="238"/>
        <v>57563.649413299725</v>
      </c>
      <c r="EL112" s="602">
        <f t="shared" ca="1" si="239"/>
        <v>57563.649413299725</v>
      </c>
      <c r="EM112" s="602">
        <f t="shared" ca="1" si="240"/>
        <v>59368.146874517734</v>
      </c>
    </row>
    <row r="113" spans="1:143" s="32" customFormat="1" x14ac:dyDescent="0.2">
      <c r="G113" s="3"/>
      <c r="H113" s="884"/>
      <c r="I113" s="15" t="str">
        <f t="shared" si="177"/>
        <v>Kiváló 2, L1 ügyletminősítés esetén</v>
      </c>
      <c r="J113" s="15"/>
      <c r="K113" s="15"/>
      <c r="L113" s="1027">
        <v>7.3999999999999996E-2</v>
      </c>
      <c r="M113" s="1030" t="s">
        <v>589</v>
      </c>
      <c r="N113" s="1030" t="s">
        <v>589</v>
      </c>
      <c r="O113" s="1031">
        <f t="shared" si="178"/>
        <v>9.0399999999999994E-2</v>
      </c>
      <c r="P113" s="1032">
        <f t="shared" ca="1" si="175"/>
        <v>9.6184768072626659E-2</v>
      </c>
      <c r="Q113" s="1036" t="s">
        <v>1030</v>
      </c>
      <c r="R113" s="1034">
        <f t="shared" ca="1" si="176"/>
        <v>9.9065660193535798E-2</v>
      </c>
      <c r="S113" s="262"/>
      <c r="T113" s="262"/>
      <c r="U113" s="262"/>
      <c r="V113" s="262"/>
      <c r="W113" s="597">
        <f t="shared" si="179"/>
        <v>70</v>
      </c>
      <c r="X113" s="602">
        <f t="shared" ca="1" si="241"/>
        <v>28319.999389992863</v>
      </c>
      <c r="Y113" s="602">
        <f t="shared" ca="1" si="241"/>
        <v>29096.929827342388</v>
      </c>
      <c r="Z113" s="602">
        <f t="shared" ca="1" si="241"/>
        <v>29096.929827342388</v>
      </c>
      <c r="AA113" s="602">
        <f t="shared" ca="1" si="241"/>
        <v>29886.032144715729</v>
      </c>
      <c r="AB113" s="602">
        <f t="shared" ca="1" si="242"/>
        <v>29886.032144715729</v>
      </c>
      <c r="AC113" s="602">
        <f t="shared" ca="1" si="242"/>
        <v>30687.194570042724</v>
      </c>
      <c r="AD113" s="602">
        <f t="shared" ca="1" si="242"/>
        <v>30687.194570042724</v>
      </c>
      <c r="AE113" s="602">
        <f t="shared" ca="1" si="180"/>
        <v>31500.297891766557</v>
      </c>
      <c r="AF113" s="602">
        <f t="shared" ca="1" si="180"/>
        <v>31500.297891766557</v>
      </c>
      <c r="AG113" s="602">
        <f t="shared" ca="1" si="243"/>
        <v>32325.215752307126</v>
      </c>
      <c r="AH113" s="602">
        <f t="shared" ca="1" si="244"/>
        <v>32881.659121055389</v>
      </c>
      <c r="AI113" s="602">
        <f t="shared" ca="1" si="245"/>
        <v>34295.209150044277</v>
      </c>
      <c r="AJ113" s="602">
        <f t="shared" ca="1" si="246"/>
        <v>34295.209150044277</v>
      </c>
      <c r="AK113" s="602">
        <f t="shared" ca="1" si="247"/>
        <v>35740.272825017972</v>
      </c>
      <c r="AL113" s="602">
        <f t="shared" ca="1" si="248"/>
        <v>35740.272825017972</v>
      </c>
      <c r="AM113" s="602">
        <f t="shared" ca="1" si="249"/>
        <v>37216.130731732024</v>
      </c>
      <c r="AN113" s="602">
        <f t="shared" ca="1" si="250"/>
        <v>37216.130731732024</v>
      </c>
      <c r="AO113" s="602">
        <f t="shared" ca="1" si="251"/>
        <v>38722.023692322662</v>
      </c>
      <c r="AP113" s="602">
        <f t="shared" ca="1" si="252"/>
        <v>38722.023692322662</v>
      </c>
      <c r="AQ113" s="602">
        <f t="shared" ca="1" si="253"/>
        <v>40257.15736338999</v>
      </c>
      <c r="AR113" s="602">
        <f t="shared" ca="1" si="254"/>
        <v>35448.772928771345</v>
      </c>
      <c r="AS113" s="602">
        <f t="shared" ca="1" si="255"/>
        <v>36918.531516652984</v>
      </c>
      <c r="AT113" s="602">
        <f t="shared" ca="1" si="256"/>
        <v>36918.531516652984</v>
      </c>
      <c r="AU113" s="602">
        <f t="shared" ca="1" si="257"/>
        <v>38418.479955411574</v>
      </c>
      <c r="AV113" s="602">
        <f t="shared" ca="1" si="258"/>
        <v>38418.479955411574</v>
      </c>
      <c r="AW113" s="602">
        <f t="shared" ca="1" si="259"/>
        <v>39947.830563756834</v>
      </c>
      <c r="AX113" s="602">
        <f t="shared" ca="1" si="260"/>
        <v>39947.830563756834</v>
      </c>
      <c r="AY113" s="602">
        <f t="shared" ca="1" si="261"/>
        <v>41505.764212283277</v>
      </c>
      <c r="AZ113" s="602">
        <f t="shared" ca="1" si="262"/>
        <v>41505.764212283277</v>
      </c>
      <c r="BA113" s="602">
        <f t="shared" ca="1" si="263"/>
        <v>43091.434978125537</v>
      </c>
      <c r="BB113" s="602">
        <f t="shared" ca="1" si="264"/>
        <v>31227.944341051854</v>
      </c>
      <c r="BC113" s="602">
        <f t="shared" ca="1" si="265"/>
        <v>32048.938490341483</v>
      </c>
      <c r="BD113" s="602">
        <f t="shared" ca="1" si="266"/>
        <v>32048.938490341483</v>
      </c>
      <c r="BE113" s="602">
        <f t="shared" ca="1" si="267"/>
        <v>32881.659121055403</v>
      </c>
      <c r="BF113" s="602">
        <f t="shared" ca="1" si="268"/>
        <v>32881.659121055403</v>
      </c>
      <c r="BG113" s="602">
        <f t="shared" ca="1" si="269"/>
        <v>33725.968653348842</v>
      </c>
      <c r="BH113" s="602">
        <f t="shared" ca="1" si="270"/>
        <v>33725.968653348842</v>
      </c>
      <c r="BI113" s="602">
        <f t="shared" ca="1" si="271"/>
        <v>34581.723205375456</v>
      </c>
      <c r="BJ113" s="602">
        <f t="shared" ca="1" si="272"/>
        <v>34581.723205375456</v>
      </c>
      <c r="BK113" s="602">
        <f t="shared" ca="1" si="273"/>
        <v>35448.772928771345</v>
      </c>
      <c r="BL113" s="602">
        <f t="shared" ca="1" si="274"/>
        <v>37965.371706914841</v>
      </c>
      <c r="BM113" s="602">
        <f t="shared" ca="1" si="275"/>
        <v>39485.986332175897</v>
      </c>
      <c r="BN113" s="602">
        <f t="shared" ca="1" si="276"/>
        <v>39485.986332175897</v>
      </c>
      <c r="BO113" s="602">
        <f t="shared" ca="1" si="277"/>
        <v>41035.432761276803</v>
      </c>
      <c r="BP113" s="602">
        <f t="shared" ca="1" si="278"/>
        <v>41035.432761276803</v>
      </c>
      <c r="BQ113" s="602">
        <f t="shared" ca="1" si="279"/>
        <v>42612.87262182722</v>
      </c>
      <c r="BR113" s="602">
        <f t="shared" ca="1" si="280"/>
        <v>42612.87262182722</v>
      </c>
      <c r="BS113" s="602">
        <f t="shared" ca="1" si="281"/>
        <v>44217.443988476909</v>
      </c>
      <c r="BT113" s="602">
        <f t="shared" ca="1" si="282"/>
        <v>44217.443988476909</v>
      </c>
      <c r="BU113" s="602">
        <f t="shared" ca="1" si="283"/>
        <v>45848.26595350603</v>
      </c>
      <c r="BV113" s="602">
        <f t="shared" ca="1" si="284"/>
        <v>40723.276804626068</v>
      </c>
      <c r="BW113" s="602">
        <f t="shared" ca="1" si="285"/>
        <v>42295.186245571516</v>
      </c>
      <c r="BX113" s="602">
        <f t="shared" ca="1" si="286"/>
        <v>42295.186245571516</v>
      </c>
      <c r="BY113" s="602">
        <f t="shared" ca="1" si="287"/>
        <v>43894.401241264459</v>
      </c>
      <c r="BZ113" s="602">
        <f t="shared" ca="1" si="288"/>
        <v>43894.401241264459</v>
      </c>
      <c r="CA113" s="602">
        <f t="shared" ca="1" si="289"/>
        <v>45520.044319311586</v>
      </c>
      <c r="CB113" s="602">
        <f t="shared" ca="1" si="290"/>
        <v>45520.044319311586</v>
      </c>
      <c r="CC113" s="602">
        <f t="shared" ca="1" si="291"/>
        <v>47171.222607457443</v>
      </c>
      <c r="CD113" s="602">
        <f t="shared" ca="1" si="292"/>
        <v>47171.222607457443</v>
      </c>
      <c r="CE113" s="602">
        <f t="shared" ca="1" si="293"/>
        <v>48847.032188247038</v>
      </c>
      <c r="CF113" s="602">
        <f t="shared" ca="1" si="181"/>
        <v>33725.968653348842</v>
      </c>
      <c r="CG113" s="602">
        <f t="shared" ca="1" si="182"/>
        <v>34581.723205375456</v>
      </c>
      <c r="CH113" s="602">
        <f t="shared" ca="1" si="183"/>
        <v>34581.723205375456</v>
      </c>
      <c r="CI113" s="602">
        <f t="shared" ca="1" si="184"/>
        <v>35448.772928771345</v>
      </c>
      <c r="CJ113" s="602">
        <f t="shared" ca="1" si="185"/>
        <v>35448.772928771345</v>
      </c>
      <c r="CK113" s="602">
        <f t="shared" ca="1" si="186"/>
        <v>36326.962352232811</v>
      </c>
      <c r="CL113" s="602">
        <f t="shared" ca="1" si="187"/>
        <v>36326.962352232811</v>
      </c>
      <c r="CM113" s="602">
        <f t="shared" ca="1" si="188"/>
        <v>37216.130731732024</v>
      </c>
      <c r="CN113" s="602">
        <f t="shared" ca="1" si="189"/>
        <v>37216.130731732024</v>
      </c>
      <c r="CO113" s="602">
        <f t="shared" ca="1" si="190"/>
        <v>38116.112405922795</v>
      </c>
      <c r="CP113" s="602">
        <f t="shared" ca="1" si="191"/>
        <v>41820.706884913423</v>
      </c>
      <c r="CQ113" s="602">
        <f t="shared" ca="1" si="192"/>
        <v>43411.82153165857</v>
      </c>
      <c r="CR113" s="602">
        <f t="shared" ca="1" si="193"/>
        <v>43411.82153165857</v>
      </c>
      <c r="CS113" s="602">
        <f t="shared" ca="1" si="194"/>
        <v>45029.629321440458</v>
      </c>
      <c r="CT113" s="602">
        <f t="shared" ca="1" si="195"/>
        <v>45029.629321440458</v>
      </c>
      <c r="CU113" s="602">
        <f t="shared" ca="1" si="196"/>
        <v>46673.241537911395</v>
      </c>
      <c r="CV113" s="602">
        <f t="shared" ca="1" si="197"/>
        <v>46673.241537911395</v>
      </c>
      <c r="CW113" s="602">
        <f t="shared" ca="1" si="198"/>
        <v>48341.757129331025</v>
      </c>
      <c r="CX113" s="602">
        <f t="shared" ca="1" si="199"/>
        <v>48341.757129331025</v>
      </c>
      <c r="CY113" s="602">
        <f t="shared" ca="1" si="200"/>
        <v>50034.266948932476</v>
      </c>
      <c r="CZ113" s="602">
        <f t="shared" ca="1" si="201"/>
        <v>44703.97476535022</v>
      </c>
      <c r="DA113" s="602">
        <f t="shared" ca="1" si="202"/>
        <v>46342.497848049643</v>
      </c>
      <c r="DB113" s="602">
        <f t="shared" ca="1" si="203"/>
        <v>46342.497848049643</v>
      </c>
      <c r="DC113" s="602">
        <f t="shared" ca="1" si="204"/>
        <v>48006.105296803609</v>
      </c>
      <c r="DD113" s="602">
        <f t="shared" ca="1" si="205"/>
        <v>48006.105296803609</v>
      </c>
      <c r="DE113" s="602">
        <f t="shared" ca="1" si="206"/>
        <v>49693.889253268258</v>
      </c>
      <c r="DF113" s="602">
        <f t="shared" ca="1" si="207"/>
        <v>49693.889253268258</v>
      </c>
      <c r="DG113" s="602">
        <f t="shared" ca="1" si="208"/>
        <v>51404.937022019112</v>
      </c>
      <c r="DH113" s="602">
        <f t="shared" ca="1" si="209"/>
        <v>51404.937022019112</v>
      </c>
      <c r="DI113" s="602">
        <f t="shared" ca="1" si="210"/>
        <v>53138.334953305806</v>
      </c>
      <c r="DJ113" s="602">
        <f t="shared" ca="1" si="211"/>
        <v>36918.531516652984</v>
      </c>
      <c r="DK113" s="602">
        <f t="shared" ca="1" si="212"/>
        <v>37814.927454885583</v>
      </c>
      <c r="DL113" s="602">
        <f t="shared" ca="1" si="213"/>
        <v>37814.927454885583</v>
      </c>
      <c r="DM113" s="602">
        <f t="shared" ca="1" si="214"/>
        <v>38722.023692322662</v>
      </c>
      <c r="DN113" s="602">
        <f t="shared" ca="1" si="215"/>
        <v>38722.023692322662</v>
      </c>
      <c r="DO113" s="602">
        <f t="shared" ca="1" si="216"/>
        <v>39639.647171455297</v>
      </c>
      <c r="DP113" s="602">
        <f t="shared" ca="1" si="217"/>
        <v>39639.647171455297</v>
      </c>
      <c r="DQ113" s="602">
        <f t="shared" ca="1" si="218"/>
        <v>40567.620879791648</v>
      </c>
      <c r="DR113" s="602">
        <f t="shared" ca="1" si="219"/>
        <v>40567.620879791648</v>
      </c>
      <c r="DS113" s="602">
        <f t="shared" ca="1" si="220"/>
        <v>41505.764212283284</v>
      </c>
      <c r="DT113" s="602">
        <f t="shared" ca="1" si="221"/>
        <v>47504.443092169378</v>
      </c>
      <c r="DU113" s="602">
        <f t="shared" ca="1" si="222"/>
        <v>49185.069786291635</v>
      </c>
      <c r="DV113" s="602">
        <f t="shared" ca="1" si="223"/>
        <v>49185.069786291635</v>
      </c>
      <c r="DW113" s="602">
        <f t="shared" ca="1" si="224"/>
        <v>50889.234373908213</v>
      </c>
      <c r="DX113" s="602">
        <f t="shared" ca="1" si="225"/>
        <v>50889.234373908213</v>
      </c>
      <c r="DY113" s="602">
        <f t="shared" ca="1" si="226"/>
        <v>52616.023097239588</v>
      </c>
      <c r="DZ113" s="602">
        <f t="shared" ca="1" si="227"/>
        <v>52616.023097239588</v>
      </c>
      <c r="EA113" s="602">
        <f t="shared" ca="1" si="228"/>
        <v>54364.523825868084</v>
      </c>
      <c r="EB113" s="602">
        <f t="shared" ca="1" si="229"/>
        <v>54364.523825868084</v>
      </c>
      <c r="EC113" s="602">
        <f t="shared" ca="1" si="230"/>
        <v>56133.829536555211</v>
      </c>
      <c r="ED113" s="602">
        <f t="shared" ca="1" si="231"/>
        <v>50546.562285820124</v>
      </c>
      <c r="EE113" s="602">
        <f t="shared" ca="1" si="232"/>
        <v>52268.899256216449</v>
      </c>
      <c r="EF113" s="602">
        <f t="shared" ca="1" si="233"/>
        <v>52268.899256216449</v>
      </c>
      <c r="EG113" s="602">
        <f t="shared" ca="1" si="234"/>
        <v>54013.130357142247</v>
      </c>
      <c r="EH113" s="602">
        <f t="shared" ca="1" si="235"/>
        <v>54013.130357142247</v>
      </c>
      <c r="EI113" s="602">
        <f t="shared" ca="1" si="236"/>
        <v>55778.34727772788</v>
      </c>
      <c r="EJ113" s="602">
        <f t="shared" ca="1" si="237"/>
        <v>55778.34727772788</v>
      </c>
      <c r="EK113" s="602">
        <f t="shared" ca="1" si="238"/>
        <v>57563.649413299725</v>
      </c>
      <c r="EL113" s="602">
        <f t="shared" ca="1" si="239"/>
        <v>57563.649413299725</v>
      </c>
      <c r="EM113" s="602">
        <f t="shared" ca="1" si="240"/>
        <v>59368.146874517734</v>
      </c>
    </row>
    <row r="114" spans="1:143" s="32" customFormat="1" x14ac:dyDescent="0.2">
      <c r="G114" s="3"/>
      <c r="H114" s="884"/>
      <c r="I114" s="15" t="str">
        <f t="shared" si="177"/>
        <v>Kiváló 2, L2 ügyletminősítés esetén</v>
      </c>
      <c r="J114" s="15"/>
      <c r="K114" s="15"/>
      <c r="L114" s="1027">
        <v>7.3999999999999996E-2</v>
      </c>
      <c r="M114" s="1030" t="s">
        <v>589</v>
      </c>
      <c r="N114" s="1030" t="s">
        <v>589</v>
      </c>
      <c r="O114" s="1031">
        <f t="shared" si="178"/>
        <v>9.5399999999999999E-2</v>
      </c>
      <c r="P114" s="1032">
        <f t="shared" ca="1" si="175"/>
        <v>0.10172421497734585</v>
      </c>
      <c r="Q114" s="1036" t="s">
        <v>1030</v>
      </c>
      <c r="R114" s="1034">
        <f t="shared" ca="1" si="176"/>
        <v>0.10467879429151949</v>
      </c>
      <c r="S114" s="262"/>
      <c r="T114" s="262"/>
      <c r="U114" s="262"/>
      <c r="V114" s="262"/>
      <c r="W114" s="597">
        <f t="shared" si="179"/>
        <v>71</v>
      </c>
      <c r="X114" s="602">
        <f t="shared" ca="1" si="241"/>
        <v>28319.999389992863</v>
      </c>
      <c r="Y114" s="602">
        <f t="shared" ca="1" si="241"/>
        <v>29096.929827342388</v>
      </c>
      <c r="Z114" s="602">
        <f t="shared" ca="1" si="241"/>
        <v>29096.929827342388</v>
      </c>
      <c r="AA114" s="602">
        <f t="shared" ca="1" si="241"/>
        <v>29886.032144715729</v>
      </c>
      <c r="AB114" s="602">
        <f t="shared" ca="1" si="242"/>
        <v>29886.032144715729</v>
      </c>
      <c r="AC114" s="602">
        <f t="shared" ca="1" si="242"/>
        <v>30687.194570042724</v>
      </c>
      <c r="AD114" s="602">
        <f t="shared" ca="1" si="242"/>
        <v>30687.194570042724</v>
      </c>
      <c r="AE114" s="602">
        <f t="shared" ca="1" si="180"/>
        <v>31500.297891766557</v>
      </c>
      <c r="AF114" s="602">
        <f t="shared" ca="1" si="180"/>
        <v>31500.297891766557</v>
      </c>
      <c r="AG114" s="602">
        <f t="shared" ca="1" si="243"/>
        <v>32325.215752307126</v>
      </c>
      <c r="AH114" s="602">
        <f t="shared" ca="1" si="244"/>
        <v>32881.659121055389</v>
      </c>
      <c r="AI114" s="602">
        <f t="shared" ca="1" si="245"/>
        <v>34295.209150044277</v>
      </c>
      <c r="AJ114" s="602">
        <f t="shared" ca="1" si="246"/>
        <v>34295.209150044277</v>
      </c>
      <c r="AK114" s="602">
        <f t="shared" ca="1" si="247"/>
        <v>35740.272825017972</v>
      </c>
      <c r="AL114" s="602">
        <f t="shared" ca="1" si="248"/>
        <v>35740.272825017972</v>
      </c>
      <c r="AM114" s="602">
        <f t="shared" ca="1" si="249"/>
        <v>37216.130731732024</v>
      </c>
      <c r="AN114" s="602">
        <f t="shared" ca="1" si="250"/>
        <v>37216.130731732024</v>
      </c>
      <c r="AO114" s="602">
        <f t="shared" ca="1" si="251"/>
        <v>38722.023692322662</v>
      </c>
      <c r="AP114" s="602">
        <f t="shared" ca="1" si="252"/>
        <v>38722.023692322662</v>
      </c>
      <c r="AQ114" s="602">
        <f t="shared" ca="1" si="253"/>
        <v>40257.15736338999</v>
      </c>
      <c r="AR114" s="602">
        <f t="shared" ca="1" si="254"/>
        <v>35448.772928771345</v>
      </c>
      <c r="AS114" s="602">
        <f t="shared" ca="1" si="255"/>
        <v>36918.531516652984</v>
      </c>
      <c r="AT114" s="602">
        <f t="shared" ca="1" si="256"/>
        <v>36918.531516652984</v>
      </c>
      <c r="AU114" s="602">
        <f t="shared" ca="1" si="257"/>
        <v>38418.479955411574</v>
      </c>
      <c r="AV114" s="602">
        <f t="shared" ca="1" si="258"/>
        <v>38418.479955411574</v>
      </c>
      <c r="AW114" s="602">
        <f t="shared" ca="1" si="259"/>
        <v>39947.830563756834</v>
      </c>
      <c r="AX114" s="602">
        <f t="shared" ca="1" si="260"/>
        <v>39947.830563756834</v>
      </c>
      <c r="AY114" s="602">
        <f t="shared" ca="1" si="261"/>
        <v>41505.764212283277</v>
      </c>
      <c r="AZ114" s="602">
        <f t="shared" ca="1" si="262"/>
        <v>41505.764212283277</v>
      </c>
      <c r="BA114" s="602">
        <f t="shared" ca="1" si="263"/>
        <v>43091.434978125537</v>
      </c>
      <c r="BB114" s="602">
        <f t="shared" ca="1" si="264"/>
        <v>31227.944341051854</v>
      </c>
      <c r="BC114" s="602">
        <f t="shared" ca="1" si="265"/>
        <v>32048.938490341483</v>
      </c>
      <c r="BD114" s="602">
        <f t="shared" ca="1" si="266"/>
        <v>32048.938490341483</v>
      </c>
      <c r="BE114" s="602">
        <f t="shared" ca="1" si="267"/>
        <v>32881.659121055403</v>
      </c>
      <c r="BF114" s="602">
        <f t="shared" ca="1" si="268"/>
        <v>32881.659121055403</v>
      </c>
      <c r="BG114" s="602">
        <f t="shared" ca="1" si="269"/>
        <v>33725.968653348842</v>
      </c>
      <c r="BH114" s="602">
        <f t="shared" ca="1" si="270"/>
        <v>33725.968653348842</v>
      </c>
      <c r="BI114" s="602">
        <f t="shared" ca="1" si="271"/>
        <v>34581.723205375456</v>
      </c>
      <c r="BJ114" s="602">
        <f t="shared" ca="1" si="272"/>
        <v>34581.723205375456</v>
      </c>
      <c r="BK114" s="602">
        <f t="shared" ca="1" si="273"/>
        <v>35448.772928771345</v>
      </c>
      <c r="BL114" s="602">
        <f t="shared" ca="1" si="274"/>
        <v>37965.371706914841</v>
      </c>
      <c r="BM114" s="602">
        <f t="shared" ca="1" si="275"/>
        <v>39485.986332175897</v>
      </c>
      <c r="BN114" s="602">
        <f t="shared" ca="1" si="276"/>
        <v>39485.986332175897</v>
      </c>
      <c r="BO114" s="602">
        <f t="shared" ca="1" si="277"/>
        <v>41035.432761276803</v>
      </c>
      <c r="BP114" s="602">
        <f t="shared" ca="1" si="278"/>
        <v>41035.432761276803</v>
      </c>
      <c r="BQ114" s="602">
        <f t="shared" ca="1" si="279"/>
        <v>42612.87262182722</v>
      </c>
      <c r="BR114" s="602">
        <f t="shared" ca="1" si="280"/>
        <v>42612.87262182722</v>
      </c>
      <c r="BS114" s="602">
        <f t="shared" ca="1" si="281"/>
        <v>44217.443988476909</v>
      </c>
      <c r="BT114" s="602">
        <f t="shared" ca="1" si="282"/>
        <v>44217.443988476909</v>
      </c>
      <c r="BU114" s="602">
        <f t="shared" ca="1" si="283"/>
        <v>45848.26595350603</v>
      </c>
      <c r="BV114" s="602">
        <f t="shared" ca="1" si="284"/>
        <v>40723.276804626068</v>
      </c>
      <c r="BW114" s="602">
        <f t="shared" ca="1" si="285"/>
        <v>42295.186245571516</v>
      </c>
      <c r="BX114" s="602">
        <f t="shared" ca="1" si="286"/>
        <v>42295.186245571516</v>
      </c>
      <c r="BY114" s="602">
        <f t="shared" ca="1" si="287"/>
        <v>43894.401241264459</v>
      </c>
      <c r="BZ114" s="602">
        <f t="shared" ca="1" si="288"/>
        <v>43894.401241264459</v>
      </c>
      <c r="CA114" s="602">
        <f t="shared" ca="1" si="289"/>
        <v>45520.044319311586</v>
      </c>
      <c r="CB114" s="602">
        <f t="shared" ca="1" si="290"/>
        <v>45520.044319311586</v>
      </c>
      <c r="CC114" s="602">
        <f t="shared" ca="1" si="291"/>
        <v>47171.222607457443</v>
      </c>
      <c r="CD114" s="602">
        <f t="shared" ca="1" si="292"/>
        <v>47171.222607457443</v>
      </c>
      <c r="CE114" s="602">
        <f t="shared" ca="1" si="293"/>
        <v>48847.032188247038</v>
      </c>
      <c r="CF114" s="602">
        <f t="shared" ca="1" si="181"/>
        <v>33725.968653348842</v>
      </c>
      <c r="CG114" s="602">
        <f t="shared" ca="1" si="182"/>
        <v>34581.723205375456</v>
      </c>
      <c r="CH114" s="602">
        <f t="shared" ca="1" si="183"/>
        <v>34581.723205375456</v>
      </c>
      <c r="CI114" s="602">
        <f t="shared" ca="1" si="184"/>
        <v>35448.772928771345</v>
      </c>
      <c r="CJ114" s="602">
        <f t="shared" ca="1" si="185"/>
        <v>35448.772928771345</v>
      </c>
      <c r="CK114" s="602">
        <f t="shared" ca="1" si="186"/>
        <v>36326.962352232811</v>
      </c>
      <c r="CL114" s="602">
        <f t="shared" ca="1" si="187"/>
        <v>36326.962352232811</v>
      </c>
      <c r="CM114" s="602">
        <f t="shared" ca="1" si="188"/>
        <v>37216.130731732024</v>
      </c>
      <c r="CN114" s="602">
        <f t="shared" ca="1" si="189"/>
        <v>37216.130731732024</v>
      </c>
      <c r="CO114" s="602">
        <f t="shared" ca="1" si="190"/>
        <v>38116.112405922795</v>
      </c>
      <c r="CP114" s="602">
        <f t="shared" ca="1" si="191"/>
        <v>41820.706884913423</v>
      </c>
      <c r="CQ114" s="602">
        <f t="shared" ca="1" si="192"/>
        <v>43411.82153165857</v>
      </c>
      <c r="CR114" s="602">
        <f t="shared" ca="1" si="193"/>
        <v>43411.82153165857</v>
      </c>
      <c r="CS114" s="602">
        <f t="shared" ca="1" si="194"/>
        <v>45029.629321440458</v>
      </c>
      <c r="CT114" s="602">
        <f t="shared" ca="1" si="195"/>
        <v>45029.629321440458</v>
      </c>
      <c r="CU114" s="602">
        <f t="shared" ca="1" si="196"/>
        <v>46673.241537911395</v>
      </c>
      <c r="CV114" s="602">
        <f t="shared" ca="1" si="197"/>
        <v>46673.241537911395</v>
      </c>
      <c r="CW114" s="602">
        <f t="shared" ca="1" si="198"/>
        <v>48341.757129331025</v>
      </c>
      <c r="CX114" s="602">
        <f t="shared" ca="1" si="199"/>
        <v>48341.757129331025</v>
      </c>
      <c r="CY114" s="602">
        <f t="shared" ca="1" si="200"/>
        <v>50034.266948932476</v>
      </c>
      <c r="CZ114" s="602">
        <f t="shared" ca="1" si="201"/>
        <v>44703.97476535022</v>
      </c>
      <c r="DA114" s="602">
        <f t="shared" ca="1" si="202"/>
        <v>46342.497848049643</v>
      </c>
      <c r="DB114" s="602">
        <f t="shared" ca="1" si="203"/>
        <v>46342.497848049643</v>
      </c>
      <c r="DC114" s="602">
        <f t="shared" ca="1" si="204"/>
        <v>48006.105296803609</v>
      </c>
      <c r="DD114" s="602">
        <f t="shared" ca="1" si="205"/>
        <v>48006.105296803609</v>
      </c>
      <c r="DE114" s="602">
        <f t="shared" ca="1" si="206"/>
        <v>49693.889253268258</v>
      </c>
      <c r="DF114" s="602">
        <f t="shared" ca="1" si="207"/>
        <v>49693.889253268258</v>
      </c>
      <c r="DG114" s="602">
        <f t="shared" ca="1" si="208"/>
        <v>51404.937022019112</v>
      </c>
      <c r="DH114" s="602">
        <f t="shared" ca="1" si="209"/>
        <v>51404.937022019112</v>
      </c>
      <c r="DI114" s="602">
        <f t="shared" ca="1" si="210"/>
        <v>53138.334953305806</v>
      </c>
      <c r="DJ114" s="602">
        <f t="shared" ca="1" si="211"/>
        <v>36918.531516652984</v>
      </c>
      <c r="DK114" s="602">
        <f t="shared" ca="1" si="212"/>
        <v>37814.927454885583</v>
      </c>
      <c r="DL114" s="602">
        <f t="shared" ca="1" si="213"/>
        <v>37814.927454885583</v>
      </c>
      <c r="DM114" s="602">
        <f t="shared" ca="1" si="214"/>
        <v>38722.023692322662</v>
      </c>
      <c r="DN114" s="602">
        <f t="shared" ca="1" si="215"/>
        <v>38722.023692322662</v>
      </c>
      <c r="DO114" s="602">
        <f t="shared" ca="1" si="216"/>
        <v>39639.647171455297</v>
      </c>
      <c r="DP114" s="602">
        <f t="shared" ca="1" si="217"/>
        <v>39639.647171455297</v>
      </c>
      <c r="DQ114" s="602">
        <f t="shared" ca="1" si="218"/>
        <v>40567.620879791648</v>
      </c>
      <c r="DR114" s="602">
        <f t="shared" ca="1" si="219"/>
        <v>40567.620879791648</v>
      </c>
      <c r="DS114" s="602">
        <f t="shared" ca="1" si="220"/>
        <v>41505.764212283284</v>
      </c>
      <c r="DT114" s="602">
        <f t="shared" ca="1" si="221"/>
        <v>47504.443092169378</v>
      </c>
      <c r="DU114" s="602">
        <f t="shared" ca="1" si="222"/>
        <v>49185.069786291635</v>
      </c>
      <c r="DV114" s="602">
        <f t="shared" ca="1" si="223"/>
        <v>49185.069786291635</v>
      </c>
      <c r="DW114" s="602">
        <f t="shared" ca="1" si="224"/>
        <v>50889.234373908213</v>
      </c>
      <c r="DX114" s="602">
        <f t="shared" ca="1" si="225"/>
        <v>50889.234373908213</v>
      </c>
      <c r="DY114" s="602">
        <f t="shared" ca="1" si="226"/>
        <v>52616.023097239588</v>
      </c>
      <c r="DZ114" s="602">
        <f t="shared" ca="1" si="227"/>
        <v>52616.023097239588</v>
      </c>
      <c r="EA114" s="602">
        <f t="shared" ca="1" si="228"/>
        <v>54364.523825868084</v>
      </c>
      <c r="EB114" s="602">
        <f t="shared" ca="1" si="229"/>
        <v>54364.523825868084</v>
      </c>
      <c r="EC114" s="602">
        <f t="shared" ca="1" si="230"/>
        <v>56133.829536555211</v>
      </c>
      <c r="ED114" s="602">
        <f t="shared" ca="1" si="231"/>
        <v>50546.562285820124</v>
      </c>
      <c r="EE114" s="602">
        <f t="shared" ca="1" si="232"/>
        <v>52268.899256216449</v>
      </c>
      <c r="EF114" s="602">
        <f t="shared" ca="1" si="233"/>
        <v>52268.899256216449</v>
      </c>
      <c r="EG114" s="602">
        <f t="shared" ca="1" si="234"/>
        <v>54013.130357142247</v>
      </c>
      <c r="EH114" s="602">
        <f t="shared" ca="1" si="235"/>
        <v>54013.130357142247</v>
      </c>
      <c r="EI114" s="602">
        <f t="shared" ca="1" si="236"/>
        <v>55778.34727772788</v>
      </c>
      <c r="EJ114" s="602">
        <f t="shared" ca="1" si="237"/>
        <v>55778.34727772788</v>
      </c>
      <c r="EK114" s="602">
        <f t="shared" ca="1" si="238"/>
        <v>57563.649413299725</v>
      </c>
      <c r="EL114" s="602">
        <f t="shared" ca="1" si="239"/>
        <v>57563.649413299725</v>
      </c>
      <c r="EM114" s="602">
        <f t="shared" ca="1" si="240"/>
        <v>59368.146874517734</v>
      </c>
    </row>
    <row r="115" spans="1:143" s="32" customFormat="1" x14ac:dyDescent="0.2">
      <c r="G115" s="28"/>
      <c r="H115" s="28"/>
      <c r="I115" s="15" t="str">
        <f t="shared" si="177"/>
        <v>Jó, L1 ügyletminősítés esetén</v>
      </c>
      <c r="J115" s="372"/>
      <c r="K115" s="372"/>
      <c r="L115" s="372"/>
      <c r="M115" s="1030" t="s">
        <v>589</v>
      </c>
      <c r="N115" s="1030" t="s">
        <v>589</v>
      </c>
      <c r="O115" s="1031">
        <f t="shared" si="178"/>
        <v>9.5399999999999999E-2</v>
      </c>
      <c r="P115" s="1032">
        <f t="shared" ca="1" si="175"/>
        <v>0.10172421497734585</v>
      </c>
      <c r="Q115" s="1036" t="s">
        <v>1030</v>
      </c>
      <c r="R115" s="1034">
        <f t="shared" ca="1" si="176"/>
        <v>0.10467879429151949</v>
      </c>
      <c r="S115" s="262"/>
      <c r="T115" s="262"/>
      <c r="U115" s="262"/>
      <c r="V115" s="262"/>
      <c r="W115" s="597">
        <f t="shared" si="179"/>
        <v>72</v>
      </c>
      <c r="X115" s="602">
        <f t="shared" ca="1" si="241"/>
        <v>28319.999389992863</v>
      </c>
      <c r="Y115" s="602">
        <f t="shared" ca="1" si="241"/>
        <v>29096.929827342388</v>
      </c>
      <c r="Z115" s="602">
        <f t="shared" ca="1" si="241"/>
        <v>29096.929827342388</v>
      </c>
      <c r="AA115" s="602">
        <f t="shared" ca="1" si="241"/>
        <v>29886.032144715729</v>
      </c>
      <c r="AB115" s="602">
        <f t="shared" ca="1" si="242"/>
        <v>29886.032144715729</v>
      </c>
      <c r="AC115" s="602">
        <f t="shared" ca="1" si="242"/>
        <v>30687.194570042724</v>
      </c>
      <c r="AD115" s="602">
        <f t="shared" ca="1" si="242"/>
        <v>30687.194570042724</v>
      </c>
      <c r="AE115" s="602">
        <f t="shared" ca="1" si="180"/>
        <v>31500.297891766557</v>
      </c>
      <c r="AF115" s="602">
        <f t="shared" ca="1" si="180"/>
        <v>31500.297891766557</v>
      </c>
      <c r="AG115" s="602">
        <f t="shared" ca="1" si="243"/>
        <v>32325.215752307126</v>
      </c>
      <c r="AH115" s="602">
        <f t="shared" ca="1" si="244"/>
        <v>32881.659121055389</v>
      </c>
      <c r="AI115" s="602">
        <f t="shared" ca="1" si="245"/>
        <v>34295.209150044277</v>
      </c>
      <c r="AJ115" s="602">
        <f t="shared" ca="1" si="246"/>
        <v>34295.209150044277</v>
      </c>
      <c r="AK115" s="602">
        <f t="shared" ca="1" si="247"/>
        <v>35740.272825017972</v>
      </c>
      <c r="AL115" s="602">
        <f t="shared" ca="1" si="248"/>
        <v>35740.272825017972</v>
      </c>
      <c r="AM115" s="602">
        <f t="shared" ca="1" si="249"/>
        <v>37216.130731732024</v>
      </c>
      <c r="AN115" s="602">
        <f t="shared" ca="1" si="250"/>
        <v>37216.130731732024</v>
      </c>
      <c r="AO115" s="602">
        <f t="shared" ca="1" si="251"/>
        <v>38722.023692322662</v>
      </c>
      <c r="AP115" s="602">
        <f t="shared" ca="1" si="252"/>
        <v>38722.023692322662</v>
      </c>
      <c r="AQ115" s="602">
        <f t="shared" ca="1" si="253"/>
        <v>40257.15736338999</v>
      </c>
      <c r="AR115" s="602">
        <f t="shared" ca="1" si="254"/>
        <v>35448.772928771345</v>
      </c>
      <c r="AS115" s="602">
        <f t="shared" ca="1" si="255"/>
        <v>36918.531516652984</v>
      </c>
      <c r="AT115" s="602">
        <f t="shared" ca="1" si="256"/>
        <v>36918.531516652984</v>
      </c>
      <c r="AU115" s="602">
        <f t="shared" ca="1" si="257"/>
        <v>38418.479955411574</v>
      </c>
      <c r="AV115" s="602">
        <f t="shared" ca="1" si="258"/>
        <v>38418.479955411574</v>
      </c>
      <c r="AW115" s="602">
        <f t="shared" ca="1" si="259"/>
        <v>39947.830563756834</v>
      </c>
      <c r="AX115" s="602">
        <f t="shared" ca="1" si="260"/>
        <v>39947.830563756834</v>
      </c>
      <c r="AY115" s="602">
        <f t="shared" ca="1" si="261"/>
        <v>41505.764212283277</v>
      </c>
      <c r="AZ115" s="602">
        <f t="shared" ca="1" si="262"/>
        <v>41505.764212283277</v>
      </c>
      <c r="BA115" s="602">
        <f t="shared" ca="1" si="263"/>
        <v>43091.434978125537</v>
      </c>
      <c r="BB115" s="602">
        <f t="shared" ca="1" si="264"/>
        <v>31227.944341051854</v>
      </c>
      <c r="BC115" s="602">
        <f t="shared" ca="1" si="265"/>
        <v>32048.938490341483</v>
      </c>
      <c r="BD115" s="602">
        <f t="shared" ca="1" si="266"/>
        <v>32048.938490341483</v>
      </c>
      <c r="BE115" s="602">
        <f t="shared" ca="1" si="267"/>
        <v>32881.659121055403</v>
      </c>
      <c r="BF115" s="602">
        <f t="shared" ca="1" si="268"/>
        <v>32881.659121055403</v>
      </c>
      <c r="BG115" s="602">
        <f t="shared" ca="1" si="269"/>
        <v>33725.968653348842</v>
      </c>
      <c r="BH115" s="602">
        <f t="shared" ca="1" si="270"/>
        <v>33725.968653348842</v>
      </c>
      <c r="BI115" s="602">
        <f t="shared" ca="1" si="271"/>
        <v>34581.723205375456</v>
      </c>
      <c r="BJ115" s="602">
        <f t="shared" ca="1" si="272"/>
        <v>34581.723205375456</v>
      </c>
      <c r="BK115" s="602">
        <f t="shared" ca="1" si="273"/>
        <v>35448.772928771345</v>
      </c>
      <c r="BL115" s="602">
        <f t="shared" ca="1" si="274"/>
        <v>37965.371706914841</v>
      </c>
      <c r="BM115" s="602">
        <f t="shared" ca="1" si="275"/>
        <v>39485.986332175897</v>
      </c>
      <c r="BN115" s="602">
        <f t="shared" ca="1" si="276"/>
        <v>39485.986332175897</v>
      </c>
      <c r="BO115" s="602">
        <f t="shared" ca="1" si="277"/>
        <v>41035.432761276803</v>
      </c>
      <c r="BP115" s="602">
        <f t="shared" ca="1" si="278"/>
        <v>41035.432761276803</v>
      </c>
      <c r="BQ115" s="602">
        <f t="shared" ca="1" si="279"/>
        <v>42612.87262182722</v>
      </c>
      <c r="BR115" s="602">
        <f t="shared" ca="1" si="280"/>
        <v>42612.87262182722</v>
      </c>
      <c r="BS115" s="602">
        <f t="shared" ca="1" si="281"/>
        <v>44217.443988476909</v>
      </c>
      <c r="BT115" s="602">
        <f t="shared" ca="1" si="282"/>
        <v>44217.443988476909</v>
      </c>
      <c r="BU115" s="602">
        <f t="shared" ca="1" si="283"/>
        <v>45848.26595350603</v>
      </c>
      <c r="BV115" s="602">
        <f t="shared" ca="1" si="284"/>
        <v>40723.276804626068</v>
      </c>
      <c r="BW115" s="602">
        <f t="shared" ca="1" si="285"/>
        <v>42295.186245571516</v>
      </c>
      <c r="BX115" s="602">
        <f t="shared" ca="1" si="286"/>
        <v>42295.186245571516</v>
      </c>
      <c r="BY115" s="602">
        <f t="shared" ca="1" si="287"/>
        <v>43894.401241264459</v>
      </c>
      <c r="BZ115" s="602">
        <f t="shared" ca="1" si="288"/>
        <v>43894.401241264459</v>
      </c>
      <c r="CA115" s="602">
        <f t="shared" ca="1" si="289"/>
        <v>45520.044319311586</v>
      </c>
      <c r="CB115" s="602">
        <f t="shared" ca="1" si="290"/>
        <v>45520.044319311586</v>
      </c>
      <c r="CC115" s="602">
        <f t="shared" ca="1" si="291"/>
        <v>47171.222607457443</v>
      </c>
      <c r="CD115" s="602">
        <f t="shared" ca="1" si="292"/>
        <v>47171.222607457443</v>
      </c>
      <c r="CE115" s="602">
        <f t="shared" ca="1" si="293"/>
        <v>48847.032188247038</v>
      </c>
      <c r="CF115" s="602">
        <f t="shared" ca="1" si="181"/>
        <v>33725.968653348842</v>
      </c>
      <c r="CG115" s="602">
        <f t="shared" ca="1" si="182"/>
        <v>34581.723205375456</v>
      </c>
      <c r="CH115" s="602">
        <f t="shared" ca="1" si="183"/>
        <v>34581.723205375456</v>
      </c>
      <c r="CI115" s="602">
        <f t="shared" ca="1" si="184"/>
        <v>35448.772928771345</v>
      </c>
      <c r="CJ115" s="602">
        <f t="shared" ca="1" si="185"/>
        <v>35448.772928771345</v>
      </c>
      <c r="CK115" s="602">
        <f t="shared" ca="1" si="186"/>
        <v>36326.962352232811</v>
      </c>
      <c r="CL115" s="602">
        <f t="shared" ca="1" si="187"/>
        <v>36326.962352232811</v>
      </c>
      <c r="CM115" s="602">
        <f t="shared" ca="1" si="188"/>
        <v>37216.130731732024</v>
      </c>
      <c r="CN115" s="602">
        <f t="shared" ca="1" si="189"/>
        <v>37216.130731732024</v>
      </c>
      <c r="CO115" s="602">
        <f t="shared" ca="1" si="190"/>
        <v>38116.112405922795</v>
      </c>
      <c r="CP115" s="602">
        <f t="shared" ca="1" si="191"/>
        <v>41820.706884913423</v>
      </c>
      <c r="CQ115" s="602">
        <f t="shared" ca="1" si="192"/>
        <v>43411.82153165857</v>
      </c>
      <c r="CR115" s="602">
        <f t="shared" ca="1" si="193"/>
        <v>43411.82153165857</v>
      </c>
      <c r="CS115" s="602">
        <f t="shared" ca="1" si="194"/>
        <v>45029.629321440458</v>
      </c>
      <c r="CT115" s="602">
        <f t="shared" ca="1" si="195"/>
        <v>45029.629321440458</v>
      </c>
      <c r="CU115" s="602">
        <f t="shared" ca="1" si="196"/>
        <v>46673.241537911395</v>
      </c>
      <c r="CV115" s="602">
        <f t="shared" ca="1" si="197"/>
        <v>46673.241537911395</v>
      </c>
      <c r="CW115" s="602">
        <f t="shared" ca="1" si="198"/>
        <v>48341.757129331025</v>
      </c>
      <c r="CX115" s="602">
        <f t="shared" ca="1" si="199"/>
        <v>48341.757129331025</v>
      </c>
      <c r="CY115" s="602">
        <f t="shared" ca="1" si="200"/>
        <v>50034.266948932476</v>
      </c>
      <c r="CZ115" s="602">
        <f t="shared" ca="1" si="201"/>
        <v>44703.97476535022</v>
      </c>
      <c r="DA115" s="602">
        <f t="shared" ca="1" si="202"/>
        <v>46342.497848049643</v>
      </c>
      <c r="DB115" s="602">
        <f t="shared" ca="1" si="203"/>
        <v>46342.497848049643</v>
      </c>
      <c r="DC115" s="602">
        <f t="shared" ca="1" si="204"/>
        <v>48006.105296803609</v>
      </c>
      <c r="DD115" s="602">
        <f t="shared" ca="1" si="205"/>
        <v>48006.105296803609</v>
      </c>
      <c r="DE115" s="602">
        <f t="shared" ca="1" si="206"/>
        <v>49693.889253268258</v>
      </c>
      <c r="DF115" s="602">
        <f t="shared" ca="1" si="207"/>
        <v>49693.889253268258</v>
      </c>
      <c r="DG115" s="602">
        <f t="shared" ca="1" si="208"/>
        <v>51404.937022019112</v>
      </c>
      <c r="DH115" s="602">
        <f t="shared" ca="1" si="209"/>
        <v>51404.937022019112</v>
      </c>
      <c r="DI115" s="602">
        <f t="shared" ca="1" si="210"/>
        <v>53138.334953305806</v>
      </c>
      <c r="DJ115" s="602">
        <f t="shared" ca="1" si="211"/>
        <v>36918.531516652984</v>
      </c>
      <c r="DK115" s="602">
        <f t="shared" ca="1" si="212"/>
        <v>37814.927454885583</v>
      </c>
      <c r="DL115" s="602">
        <f t="shared" ca="1" si="213"/>
        <v>37814.927454885583</v>
      </c>
      <c r="DM115" s="602">
        <f t="shared" ca="1" si="214"/>
        <v>38722.023692322662</v>
      </c>
      <c r="DN115" s="602">
        <f t="shared" ca="1" si="215"/>
        <v>38722.023692322662</v>
      </c>
      <c r="DO115" s="602">
        <f t="shared" ca="1" si="216"/>
        <v>39639.647171455297</v>
      </c>
      <c r="DP115" s="602">
        <f t="shared" ca="1" si="217"/>
        <v>39639.647171455297</v>
      </c>
      <c r="DQ115" s="602">
        <f t="shared" ca="1" si="218"/>
        <v>40567.620879791648</v>
      </c>
      <c r="DR115" s="602">
        <f t="shared" ca="1" si="219"/>
        <v>40567.620879791648</v>
      </c>
      <c r="DS115" s="602">
        <f t="shared" ca="1" si="220"/>
        <v>41505.764212283284</v>
      </c>
      <c r="DT115" s="602">
        <f t="shared" ca="1" si="221"/>
        <v>47504.443092169378</v>
      </c>
      <c r="DU115" s="602">
        <f t="shared" ca="1" si="222"/>
        <v>49185.069786291635</v>
      </c>
      <c r="DV115" s="602">
        <f t="shared" ca="1" si="223"/>
        <v>49185.069786291635</v>
      </c>
      <c r="DW115" s="602">
        <f t="shared" ca="1" si="224"/>
        <v>50889.234373908213</v>
      </c>
      <c r="DX115" s="602">
        <f t="shared" ca="1" si="225"/>
        <v>50889.234373908213</v>
      </c>
      <c r="DY115" s="602">
        <f t="shared" ca="1" si="226"/>
        <v>52616.023097239588</v>
      </c>
      <c r="DZ115" s="602">
        <f t="shared" ca="1" si="227"/>
        <v>52616.023097239588</v>
      </c>
      <c r="EA115" s="602">
        <f t="shared" ca="1" si="228"/>
        <v>54364.523825868084</v>
      </c>
      <c r="EB115" s="602">
        <f t="shared" ca="1" si="229"/>
        <v>54364.523825868084</v>
      </c>
      <c r="EC115" s="602">
        <f t="shared" ca="1" si="230"/>
        <v>56133.829536555211</v>
      </c>
      <c r="ED115" s="602">
        <f t="shared" ca="1" si="231"/>
        <v>50546.562285820124</v>
      </c>
      <c r="EE115" s="602">
        <f t="shared" ca="1" si="232"/>
        <v>52268.899256216449</v>
      </c>
      <c r="EF115" s="602">
        <f t="shared" ca="1" si="233"/>
        <v>52268.899256216449</v>
      </c>
      <c r="EG115" s="602">
        <f t="shared" ca="1" si="234"/>
        <v>54013.130357142247</v>
      </c>
      <c r="EH115" s="602">
        <f t="shared" ca="1" si="235"/>
        <v>54013.130357142247</v>
      </c>
      <c r="EI115" s="602">
        <f t="shared" ca="1" si="236"/>
        <v>55778.34727772788</v>
      </c>
      <c r="EJ115" s="602">
        <f t="shared" ca="1" si="237"/>
        <v>55778.34727772788</v>
      </c>
      <c r="EK115" s="602">
        <f t="shared" ca="1" si="238"/>
        <v>57563.649413299725</v>
      </c>
      <c r="EL115" s="602">
        <f t="shared" ca="1" si="239"/>
        <v>57563.649413299725</v>
      </c>
      <c r="EM115" s="602">
        <f t="shared" ca="1" si="240"/>
        <v>59368.146874517734</v>
      </c>
    </row>
    <row r="116" spans="1:143" x14ac:dyDescent="0.2">
      <c r="A116" s="32"/>
      <c r="B116" s="32"/>
      <c r="C116" s="32"/>
      <c r="D116" s="32"/>
      <c r="E116" s="32"/>
      <c r="F116" s="32"/>
      <c r="G116" s="28"/>
      <c r="H116" s="28"/>
      <c r="I116" s="15" t="str">
        <f t="shared" si="177"/>
        <v>Jó, L2 ügyletminősítés esetén</v>
      </c>
      <c r="J116" s="372"/>
      <c r="K116" s="372"/>
      <c r="L116" s="372"/>
      <c r="M116" s="1030" t="s">
        <v>589</v>
      </c>
      <c r="N116" s="1030" t="s">
        <v>589</v>
      </c>
      <c r="O116" s="1031">
        <f t="shared" si="178"/>
        <v>0.1004</v>
      </c>
      <c r="P116" s="1032">
        <f t="shared" ca="1" si="175"/>
        <v>0.10728958766951191</v>
      </c>
      <c r="Q116" s="1036" t="s">
        <v>1030</v>
      </c>
      <c r="R116" s="1034">
        <f t="shared" ca="1" si="176"/>
        <v>0.110319864925013</v>
      </c>
      <c r="W116" s="597">
        <f t="shared" si="179"/>
        <v>73</v>
      </c>
      <c r="X116" s="602">
        <f t="shared" ca="1" si="241"/>
        <v>28319.999389992863</v>
      </c>
      <c r="Y116" s="602">
        <f t="shared" ca="1" si="241"/>
        <v>29096.929827342388</v>
      </c>
      <c r="Z116" s="602">
        <f t="shared" ca="1" si="241"/>
        <v>29096.929827342388</v>
      </c>
      <c r="AA116" s="602">
        <f t="shared" ca="1" si="241"/>
        <v>29886.032144715729</v>
      </c>
      <c r="AB116" s="602">
        <f t="shared" ca="1" si="242"/>
        <v>29886.032144715729</v>
      </c>
      <c r="AC116" s="602">
        <f t="shared" ca="1" si="242"/>
        <v>30687.194570042724</v>
      </c>
      <c r="AD116" s="602">
        <f t="shared" ca="1" si="242"/>
        <v>30687.194570042724</v>
      </c>
      <c r="AE116" s="602">
        <f t="shared" ca="1" si="180"/>
        <v>31500.297891766557</v>
      </c>
      <c r="AF116" s="602">
        <f t="shared" ca="1" si="180"/>
        <v>31500.297891766557</v>
      </c>
      <c r="AG116" s="602">
        <f t="shared" ca="1" si="243"/>
        <v>32325.215752307126</v>
      </c>
      <c r="AH116" s="602">
        <f t="shared" ca="1" si="244"/>
        <v>32881.659121055389</v>
      </c>
      <c r="AI116" s="602">
        <f t="shared" ca="1" si="245"/>
        <v>34295.209150044277</v>
      </c>
      <c r="AJ116" s="602">
        <f t="shared" ca="1" si="246"/>
        <v>34295.209150044277</v>
      </c>
      <c r="AK116" s="602">
        <f t="shared" ca="1" si="247"/>
        <v>35740.272825017972</v>
      </c>
      <c r="AL116" s="602">
        <f t="shared" ca="1" si="248"/>
        <v>35740.272825017972</v>
      </c>
      <c r="AM116" s="602">
        <f t="shared" ca="1" si="249"/>
        <v>37216.130731732024</v>
      </c>
      <c r="AN116" s="602">
        <f t="shared" ca="1" si="250"/>
        <v>37216.130731732024</v>
      </c>
      <c r="AO116" s="602">
        <f t="shared" ca="1" si="251"/>
        <v>38722.023692322662</v>
      </c>
      <c r="AP116" s="602">
        <f t="shared" ca="1" si="252"/>
        <v>38722.023692322662</v>
      </c>
      <c r="AQ116" s="602">
        <f t="shared" ca="1" si="253"/>
        <v>40257.15736338999</v>
      </c>
      <c r="AR116" s="602">
        <f t="shared" ca="1" si="254"/>
        <v>35448.772928771345</v>
      </c>
      <c r="AS116" s="602">
        <f t="shared" ca="1" si="255"/>
        <v>36918.531516652984</v>
      </c>
      <c r="AT116" s="602">
        <f t="shared" ca="1" si="256"/>
        <v>36918.531516652984</v>
      </c>
      <c r="AU116" s="602">
        <f t="shared" ca="1" si="257"/>
        <v>38418.479955411574</v>
      </c>
      <c r="AV116" s="602">
        <f t="shared" ca="1" si="258"/>
        <v>38418.479955411574</v>
      </c>
      <c r="AW116" s="602">
        <f t="shared" ca="1" si="259"/>
        <v>39947.830563756834</v>
      </c>
      <c r="AX116" s="602">
        <f t="shared" ca="1" si="260"/>
        <v>39947.830563756834</v>
      </c>
      <c r="AY116" s="602">
        <f t="shared" ca="1" si="261"/>
        <v>41505.764212283277</v>
      </c>
      <c r="AZ116" s="602">
        <f t="shared" ca="1" si="262"/>
        <v>41505.764212283277</v>
      </c>
      <c r="BA116" s="602">
        <f t="shared" ca="1" si="263"/>
        <v>43091.434978125537</v>
      </c>
      <c r="BB116" s="602">
        <f t="shared" ca="1" si="264"/>
        <v>31227.944341051854</v>
      </c>
      <c r="BC116" s="602">
        <f t="shared" ca="1" si="265"/>
        <v>32048.938490341483</v>
      </c>
      <c r="BD116" s="602">
        <f t="shared" ca="1" si="266"/>
        <v>32048.938490341483</v>
      </c>
      <c r="BE116" s="602">
        <f t="shared" ca="1" si="267"/>
        <v>32881.659121055403</v>
      </c>
      <c r="BF116" s="602">
        <f t="shared" ca="1" si="268"/>
        <v>32881.659121055403</v>
      </c>
      <c r="BG116" s="602">
        <f t="shared" ca="1" si="269"/>
        <v>33725.968653348842</v>
      </c>
      <c r="BH116" s="602">
        <f t="shared" ca="1" si="270"/>
        <v>33725.968653348842</v>
      </c>
      <c r="BI116" s="602">
        <f t="shared" ca="1" si="271"/>
        <v>34581.723205375456</v>
      </c>
      <c r="BJ116" s="602">
        <f t="shared" ca="1" si="272"/>
        <v>34581.723205375456</v>
      </c>
      <c r="BK116" s="602">
        <f t="shared" ca="1" si="273"/>
        <v>35448.772928771345</v>
      </c>
      <c r="BL116" s="602">
        <f t="shared" ca="1" si="274"/>
        <v>37965.371706914841</v>
      </c>
      <c r="BM116" s="602">
        <f t="shared" ca="1" si="275"/>
        <v>39485.986332175897</v>
      </c>
      <c r="BN116" s="602">
        <f t="shared" ca="1" si="276"/>
        <v>39485.986332175897</v>
      </c>
      <c r="BO116" s="602">
        <f t="shared" ca="1" si="277"/>
        <v>41035.432761276803</v>
      </c>
      <c r="BP116" s="602">
        <f t="shared" ca="1" si="278"/>
        <v>41035.432761276803</v>
      </c>
      <c r="BQ116" s="602">
        <f t="shared" ca="1" si="279"/>
        <v>42612.87262182722</v>
      </c>
      <c r="BR116" s="602">
        <f t="shared" ca="1" si="280"/>
        <v>42612.87262182722</v>
      </c>
      <c r="BS116" s="602">
        <f t="shared" ca="1" si="281"/>
        <v>44217.443988476909</v>
      </c>
      <c r="BT116" s="602">
        <f t="shared" ca="1" si="282"/>
        <v>44217.443988476909</v>
      </c>
      <c r="BU116" s="602">
        <f t="shared" ca="1" si="283"/>
        <v>45848.26595350603</v>
      </c>
      <c r="BV116" s="602">
        <f t="shared" ca="1" si="284"/>
        <v>40723.276804626068</v>
      </c>
      <c r="BW116" s="602">
        <f t="shared" ca="1" si="285"/>
        <v>42295.186245571516</v>
      </c>
      <c r="BX116" s="602">
        <f t="shared" ca="1" si="286"/>
        <v>42295.186245571516</v>
      </c>
      <c r="BY116" s="602">
        <f t="shared" ca="1" si="287"/>
        <v>43894.401241264459</v>
      </c>
      <c r="BZ116" s="602">
        <f t="shared" ca="1" si="288"/>
        <v>43894.401241264459</v>
      </c>
      <c r="CA116" s="602">
        <f t="shared" ca="1" si="289"/>
        <v>45520.044319311586</v>
      </c>
      <c r="CB116" s="602">
        <f t="shared" ca="1" si="290"/>
        <v>45520.044319311586</v>
      </c>
      <c r="CC116" s="602">
        <f t="shared" ca="1" si="291"/>
        <v>47171.222607457443</v>
      </c>
      <c r="CD116" s="602">
        <f t="shared" ca="1" si="292"/>
        <v>47171.222607457443</v>
      </c>
      <c r="CE116" s="602">
        <f t="shared" ca="1" si="293"/>
        <v>48847.032188247038</v>
      </c>
      <c r="CF116" s="602">
        <f t="shared" ca="1" si="181"/>
        <v>33725.968653348842</v>
      </c>
      <c r="CG116" s="602">
        <f t="shared" ca="1" si="182"/>
        <v>34581.723205375456</v>
      </c>
      <c r="CH116" s="602">
        <f t="shared" ca="1" si="183"/>
        <v>34581.723205375456</v>
      </c>
      <c r="CI116" s="602">
        <f t="shared" ca="1" si="184"/>
        <v>35448.772928771345</v>
      </c>
      <c r="CJ116" s="602">
        <f t="shared" ca="1" si="185"/>
        <v>35448.772928771345</v>
      </c>
      <c r="CK116" s="602">
        <f t="shared" ca="1" si="186"/>
        <v>36326.962352232811</v>
      </c>
      <c r="CL116" s="602">
        <f t="shared" ca="1" si="187"/>
        <v>36326.962352232811</v>
      </c>
      <c r="CM116" s="602">
        <f t="shared" ca="1" si="188"/>
        <v>37216.130731732024</v>
      </c>
      <c r="CN116" s="602">
        <f t="shared" ca="1" si="189"/>
        <v>37216.130731732024</v>
      </c>
      <c r="CO116" s="602">
        <f t="shared" ca="1" si="190"/>
        <v>38116.112405922795</v>
      </c>
      <c r="CP116" s="602">
        <f t="shared" ca="1" si="191"/>
        <v>41820.706884913423</v>
      </c>
      <c r="CQ116" s="602">
        <f t="shared" ca="1" si="192"/>
        <v>43411.82153165857</v>
      </c>
      <c r="CR116" s="602">
        <f t="shared" ca="1" si="193"/>
        <v>43411.82153165857</v>
      </c>
      <c r="CS116" s="602">
        <f t="shared" ca="1" si="194"/>
        <v>45029.629321440458</v>
      </c>
      <c r="CT116" s="602">
        <f t="shared" ca="1" si="195"/>
        <v>45029.629321440458</v>
      </c>
      <c r="CU116" s="602">
        <f t="shared" ca="1" si="196"/>
        <v>46673.241537911395</v>
      </c>
      <c r="CV116" s="602">
        <f t="shared" ca="1" si="197"/>
        <v>46673.241537911395</v>
      </c>
      <c r="CW116" s="602">
        <f t="shared" ca="1" si="198"/>
        <v>48341.757129331025</v>
      </c>
      <c r="CX116" s="602">
        <f t="shared" ca="1" si="199"/>
        <v>48341.757129331025</v>
      </c>
      <c r="CY116" s="602">
        <f t="shared" ca="1" si="200"/>
        <v>50034.266948932476</v>
      </c>
      <c r="CZ116" s="602">
        <f t="shared" ca="1" si="201"/>
        <v>44703.97476535022</v>
      </c>
      <c r="DA116" s="602">
        <f t="shared" ca="1" si="202"/>
        <v>46342.497848049643</v>
      </c>
      <c r="DB116" s="602">
        <f t="shared" ca="1" si="203"/>
        <v>46342.497848049643</v>
      </c>
      <c r="DC116" s="602">
        <f t="shared" ca="1" si="204"/>
        <v>48006.105296803609</v>
      </c>
      <c r="DD116" s="602">
        <f t="shared" ca="1" si="205"/>
        <v>48006.105296803609</v>
      </c>
      <c r="DE116" s="602">
        <f t="shared" ca="1" si="206"/>
        <v>49693.889253268258</v>
      </c>
      <c r="DF116" s="602">
        <f t="shared" ca="1" si="207"/>
        <v>49693.889253268258</v>
      </c>
      <c r="DG116" s="602">
        <f t="shared" ca="1" si="208"/>
        <v>51404.937022019112</v>
      </c>
      <c r="DH116" s="602">
        <f t="shared" ca="1" si="209"/>
        <v>51404.937022019112</v>
      </c>
      <c r="DI116" s="602">
        <f t="shared" ca="1" si="210"/>
        <v>53138.334953305806</v>
      </c>
      <c r="DJ116" s="602">
        <f t="shared" ca="1" si="211"/>
        <v>36918.531516652984</v>
      </c>
      <c r="DK116" s="602">
        <f t="shared" ca="1" si="212"/>
        <v>37814.927454885583</v>
      </c>
      <c r="DL116" s="602">
        <f t="shared" ca="1" si="213"/>
        <v>37814.927454885583</v>
      </c>
      <c r="DM116" s="602">
        <f t="shared" ca="1" si="214"/>
        <v>38722.023692322662</v>
      </c>
      <c r="DN116" s="602">
        <f t="shared" ca="1" si="215"/>
        <v>38722.023692322662</v>
      </c>
      <c r="DO116" s="602">
        <f t="shared" ca="1" si="216"/>
        <v>39639.647171455297</v>
      </c>
      <c r="DP116" s="602">
        <f t="shared" ca="1" si="217"/>
        <v>39639.647171455297</v>
      </c>
      <c r="DQ116" s="602">
        <f t="shared" ca="1" si="218"/>
        <v>40567.620879791648</v>
      </c>
      <c r="DR116" s="602">
        <f t="shared" ca="1" si="219"/>
        <v>40567.620879791648</v>
      </c>
      <c r="DS116" s="602">
        <f t="shared" ca="1" si="220"/>
        <v>41505.764212283284</v>
      </c>
      <c r="DT116" s="602">
        <f t="shared" ca="1" si="221"/>
        <v>47504.443092169378</v>
      </c>
      <c r="DU116" s="602">
        <f t="shared" ca="1" si="222"/>
        <v>49185.069786291635</v>
      </c>
      <c r="DV116" s="602">
        <f t="shared" ca="1" si="223"/>
        <v>49185.069786291635</v>
      </c>
      <c r="DW116" s="602">
        <f t="shared" ca="1" si="224"/>
        <v>50889.234373908213</v>
      </c>
      <c r="DX116" s="602">
        <f t="shared" ca="1" si="225"/>
        <v>50889.234373908213</v>
      </c>
      <c r="DY116" s="602">
        <f t="shared" ca="1" si="226"/>
        <v>52616.023097239588</v>
      </c>
      <c r="DZ116" s="602">
        <f t="shared" ca="1" si="227"/>
        <v>52616.023097239588</v>
      </c>
      <c r="EA116" s="602">
        <f t="shared" ca="1" si="228"/>
        <v>54364.523825868084</v>
      </c>
      <c r="EB116" s="602">
        <f t="shared" ca="1" si="229"/>
        <v>54364.523825868084</v>
      </c>
      <c r="EC116" s="602">
        <f t="shared" ca="1" si="230"/>
        <v>56133.829536555211</v>
      </c>
      <c r="ED116" s="602">
        <f t="shared" ca="1" si="231"/>
        <v>50546.562285820124</v>
      </c>
      <c r="EE116" s="602">
        <f t="shared" ca="1" si="232"/>
        <v>52268.899256216449</v>
      </c>
      <c r="EF116" s="602">
        <f t="shared" ca="1" si="233"/>
        <v>52268.899256216449</v>
      </c>
      <c r="EG116" s="602">
        <f t="shared" ca="1" si="234"/>
        <v>54013.130357142247</v>
      </c>
      <c r="EH116" s="602">
        <f t="shared" ca="1" si="235"/>
        <v>54013.130357142247</v>
      </c>
      <c r="EI116" s="602">
        <f t="shared" ca="1" si="236"/>
        <v>55778.34727772788</v>
      </c>
      <c r="EJ116" s="602">
        <f t="shared" ca="1" si="237"/>
        <v>55778.34727772788</v>
      </c>
      <c r="EK116" s="602">
        <f t="shared" ca="1" si="238"/>
        <v>57563.649413299725</v>
      </c>
      <c r="EL116" s="602">
        <f t="shared" ca="1" si="239"/>
        <v>57563.649413299725</v>
      </c>
      <c r="EM116" s="602">
        <f t="shared" ca="1" si="240"/>
        <v>59368.146874517734</v>
      </c>
    </row>
    <row r="117" spans="1:143" x14ac:dyDescent="0.2">
      <c r="G117" s="17"/>
      <c r="H117" s="17"/>
      <c r="I117" s="17"/>
      <c r="J117" s="17"/>
      <c r="K117" s="17"/>
      <c r="L117" s="17"/>
      <c r="M117" s="17"/>
      <c r="N117" s="17"/>
      <c r="O117" s="18"/>
      <c r="P117" s="18"/>
      <c r="Q117" s="869"/>
      <c r="R117" s="17"/>
      <c r="W117" s="597">
        <f t="shared" si="179"/>
        <v>74</v>
      </c>
      <c r="X117" s="602">
        <f t="shared" ca="1" si="241"/>
        <v>28319.999389992863</v>
      </c>
      <c r="Y117" s="602">
        <f t="shared" ca="1" si="241"/>
        <v>29096.929827342388</v>
      </c>
      <c r="Z117" s="602">
        <f t="shared" ca="1" si="241"/>
        <v>29096.929827342388</v>
      </c>
      <c r="AA117" s="602">
        <f t="shared" ca="1" si="241"/>
        <v>29886.032144715729</v>
      </c>
      <c r="AB117" s="602">
        <f t="shared" ca="1" si="242"/>
        <v>29886.032144715729</v>
      </c>
      <c r="AC117" s="602">
        <f t="shared" ca="1" si="242"/>
        <v>30687.194570042724</v>
      </c>
      <c r="AD117" s="602">
        <f t="shared" ca="1" si="242"/>
        <v>30687.194570042724</v>
      </c>
      <c r="AE117" s="602">
        <f t="shared" ca="1" si="180"/>
        <v>31500.297891766557</v>
      </c>
      <c r="AF117" s="602">
        <f t="shared" ca="1" si="180"/>
        <v>31500.297891766557</v>
      </c>
      <c r="AG117" s="602">
        <f t="shared" ca="1" si="243"/>
        <v>32325.215752307126</v>
      </c>
      <c r="AH117" s="602">
        <f t="shared" ca="1" si="244"/>
        <v>32881.659121055389</v>
      </c>
      <c r="AI117" s="602">
        <f t="shared" ca="1" si="245"/>
        <v>34295.209150044277</v>
      </c>
      <c r="AJ117" s="602">
        <f t="shared" ca="1" si="246"/>
        <v>34295.209150044277</v>
      </c>
      <c r="AK117" s="602">
        <f t="shared" ca="1" si="247"/>
        <v>35740.272825017972</v>
      </c>
      <c r="AL117" s="602">
        <f t="shared" ca="1" si="248"/>
        <v>35740.272825017972</v>
      </c>
      <c r="AM117" s="602">
        <f t="shared" ca="1" si="249"/>
        <v>37216.130731732024</v>
      </c>
      <c r="AN117" s="602">
        <f t="shared" ca="1" si="250"/>
        <v>37216.130731732024</v>
      </c>
      <c r="AO117" s="602">
        <f t="shared" ca="1" si="251"/>
        <v>38722.023692322662</v>
      </c>
      <c r="AP117" s="602">
        <f t="shared" ca="1" si="252"/>
        <v>38722.023692322662</v>
      </c>
      <c r="AQ117" s="602">
        <f t="shared" ca="1" si="253"/>
        <v>40257.15736338999</v>
      </c>
      <c r="AR117" s="602">
        <f t="shared" ca="1" si="254"/>
        <v>35448.772928771345</v>
      </c>
      <c r="AS117" s="602">
        <f t="shared" ca="1" si="255"/>
        <v>36918.531516652984</v>
      </c>
      <c r="AT117" s="602">
        <f t="shared" ca="1" si="256"/>
        <v>36918.531516652984</v>
      </c>
      <c r="AU117" s="602">
        <f t="shared" ca="1" si="257"/>
        <v>38418.479955411574</v>
      </c>
      <c r="AV117" s="602">
        <f t="shared" ca="1" si="258"/>
        <v>38418.479955411574</v>
      </c>
      <c r="AW117" s="602">
        <f t="shared" ca="1" si="259"/>
        <v>39947.830563756834</v>
      </c>
      <c r="AX117" s="602">
        <f t="shared" ca="1" si="260"/>
        <v>39947.830563756834</v>
      </c>
      <c r="AY117" s="602">
        <f t="shared" ca="1" si="261"/>
        <v>41505.764212283277</v>
      </c>
      <c r="AZ117" s="602">
        <f t="shared" ca="1" si="262"/>
        <v>41505.764212283277</v>
      </c>
      <c r="BA117" s="602">
        <f t="shared" ca="1" si="263"/>
        <v>43091.434978125537</v>
      </c>
      <c r="BB117" s="602">
        <f t="shared" ca="1" si="264"/>
        <v>31227.944341051854</v>
      </c>
      <c r="BC117" s="602">
        <f t="shared" ca="1" si="265"/>
        <v>32048.938490341483</v>
      </c>
      <c r="BD117" s="602">
        <f t="shared" ca="1" si="266"/>
        <v>32048.938490341483</v>
      </c>
      <c r="BE117" s="602">
        <f t="shared" ca="1" si="267"/>
        <v>32881.659121055403</v>
      </c>
      <c r="BF117" s="602">
        <f t="shared" ca="1" si="268"/>
        <v>32881.659121055403</v>
      </c>
      <c r="BG117" s="602">
        <f t="shared" ca="1" si="269"/>
        <v>33725.968653348842</v>
      </c>
      <c r="BH117" s="602">
        <f t="shared" ca="1" si="270"/>
        <v>33725.968653348842</v>
      </c>
      <c r="BI117" s="602">
        <f t="shared" ca="1" si="271"/>
        <v>34581.723205375456</v>
      </c>
      <c r="BJ117" s="602">
        <f t="shared" ca="1" si="272"/>
        <v>34581.723205375456</v>
      </c>
      <c r="BK117" s="602">
        <f t="shared" ca="1" si="273"/>
        <v>35448.772928771345</v>
      </c>
      <c r="BL117" s="602">
        <f t="shared" ca="1" si="274"/>
        <v>37965.371706914841</v>
      </c>
      <c r="BM117" s="602">
        <f t="shared" ca="1" si="275"/>
        <v>39485.986332175897</v>
      </c>
      <c r="BN117" s="602">
        <f t="shared" ca="1" si="276"/>
        <v>39485.986332175897</v>
      </c>
      <c r="BO117" s="602">
        <f t="shared" ca="1" si="277"/>
        <v>41035.432761276803</v>
      </c>
      <c r="BP117" s="602">
        <f t="shared" ca="1" si="278"/>
        <v>41035.432761276803</v>
      </c>
      <c r="BQ117" s="602">
        <f t="shared" ca="1" si="279"/>
        <v>42612.87262182722</v>
      </c>
      <c r="BR117" s="602">
        <f t="shared" ca="1" si="280"/>
        <v>42612.87262182722</v>
      </c>
      <c r="BS117" s="602">
        <f t="shared" ca="1" si="281"/>
        <v>44217.443988476909</v>
      </c>
      <c r="BT117" s="602">
        <f t="shared" ca="1" si="282"/>
        <v>44217.443988476909</v>
      </c>
      <c r="BU117" s="602">
        <f t="shared" ca="1" si="283"/>
        <v>45848.26595350603</v>
      </c>
      <c r="BV117" s="602">
        <f t="shared" ca="1" si="284"/>
        <v>40723.276804626068</v>
      </c>
      <c r="BW117" s="602">
        <f t="shared" ca="1" si="285"/>
        <v>42295.186245571516</v>
      </c>
      <c r="BX117" s="602">
        <f t="shared" ca="1" si="286"/>
        <v>42295.186245571516</v>
      </c>
      <c r="BY117" s="602">
        <f t="shared" ca="1" si="287"/>
        <v>43894.401241264459</v>
      </c>
      <c r="BZ117" s="602">
        <f t="shared" ca="1" si="288"/>
        <v>43894.401241264459</v>
      </c>
      <c r="CA117" s="602">
        <f t="shared" ca="1" si="289"/>
        <v>45520.044319311586</v>
      </c>
      <c r="CB117" s="602">
        <f t="shared" ca="1" si="290"/>
        <v>45520.044319311586</v>
      </c>
      <c r="CC117" s="602">
        <f t="shared" ca="1" si="291"/>
        <v>47171.222607457443</v>
      </c>
      <c r="CD117" s="602">
        <f t="shared" ca="1" si="292"/>
        <v>47171.222607457443</v>
      </c>
      <c r="CE117" s="602">
        <f t="shared" ca="1" si="293"/>
        <v>48847.032188247038</v>
      </c>
      <c r="CF117" s="602">
        <f t="shared" ca="1" si="181"/>
        <v>33725.968653348842</v>
      </c>
      <c r="CG117" s="602">
        <f t="shared" ca="1" si="182"/>
        <v>34581.723205375456</v>
      </c>
      <c r="CH117" s="602">
        <f t="shared" ca="1" si="183"/>
        <v>34581.723205375456</v>
      </c>
      <c r="CI117" s="602">
        <f t="shared" ca="1" si="184"/>
        <v>35448.772928771345</v>
      </c>
      <c r="CJ117" s="602">
        <f t="shared" ca="1" si="185"/>
        <v>35448.772928771345</v>
      </c>
      <c r="CK117" s="602">
        <f t="shared" ca="1" si="186"/>
        <v>36326.962352232811</v>
      </c>
      <c r="CL117" s="602">
        <f t="shared" ca="1" si="187"/>
        <v>36326.962352232811</v>
      </c>
      <c r="CM117" s="602">
        <f t="shared" ca="1" si="188"/>
        <v>37216.130731732024</v>
      </c>
      <c r="CN117" s="602">
        <f t="shared" ca="1" si="189"/>
        <v>37216.130731732024</v>
      </c>
      <c r="CO117" s="602">
        <f t="shared" ca="1" si="190"/>
        <v>38116.112405922795</v>
      </c>
      <c r="CP117" s="602">
        <f t="shared" ca="1" si="191"/>
        <v>41820.706884913423</v>
      </c>
      <c r="CQ117" s="602">
        <f t="shared" ca="1" si="192"/>
        <v>43411.82153165857</v>
      </c>
      <c r="CR117" s="602">
        <f t="shared" ca="1" si="193"/>
        <v>43411.82153165857</v>
      </c>
      <c r="CS117" s="602">
        <f t="shared" ca="1" si="194"/>
        <v>45029.629321440458</v>
      </c>
      <c r="CT117" s="602">
        <f t="shared" ca="1" si="195"/>
        <v>45029.629321440458</v>
      </c>
      <c r="CU117" s="602">
        <f t="shared" ca="1" si="196"/>
        <v>46673.241537911395</v>
      </c>
      <c r="CV117" s="602">
        <f t="shared" ca="1" si="197"/>
        <v>46673.241537911395</v>
      </c>
      <c r="CW117" s="602">
        <f t="shared" ca="1" si="198"/>
        <v>48341.757129331025</v>
      </c>
      <c r="CX117" s="602">
        <f t="shared" ca="1" si="199"/>
        <v>48341.757129331025</v>
      </c>
      <c r="CY117" s="602">
        <f t="shared" ca="1" si="200"/>
        <v>50034.266948932476</v>
      </c>
      <c r="CZ117" s="602">
        <f t="shared" ca="1" si="201"/>
        <v>44703.97476535022</v>
      </c>
      <c r="DA117" s="602">
        <f t="shared" ca="1" si="202"/>
        <v>46342.497848049643</v>
      </c>
      <c r="DB117" s="602">
        <f t="shared" ca="1" si="203"/>
        <v>46342.497848049643</v>
      </c>
      <c r="DC117" s="602">
        <f t="shared" ca="1" si="204"/>
        <v>48006.105296803609</v>
      </c>
      <c r="DD117" s="602">
        <f t="shared" ca="1" si="205"/>
        <v>48006.105296803609</v>
      </c>
      <c r="DE117" s="602">
        <f t="shared" ca="1" si="206"/>
        <v>49693.889253268258</v>
      </c>
      <c r="DF117" s="602">
        <f t="shared" ca="1" si="207"/>
        <v>49693.889253268258</v>
      </c>
      <c r="DG117" s="602">
        <f t="shared" ca="1" si="208"/>
        <v>51404.937022019112</v>
      </c>
      <c r="DH117" s="602">
        <f t="shared" ca="1" si="209"/>
        <v>51404.937022019112</v>
      </c>
      <c r="DI117" s="602">
        <f t="shared" ca="1" si="210"/>
        <v>53138.334953305806</v>
      </c>
      <c r="DJ117" s="602">
        <f t="shared" ca="1" si="211"/>
        <v>36918.531516652984</v>
      </c>
      <c r="DK117" s="602">
        <f t="shared" ca="1" si="212"/>
        <v>37814.927454885583</v>
      </c>
      <c r="DL117" s="602">
        <f t="shared" ca="1" si="213"/>
        <v>37814.927454885583</v>
      </c>
      <c r="DM117" s="602">
        <f t="shared" ca="1" si="214"/>
        <v>38722.023692322662</v>
      </c>
      <c r="DN117" s="602">
        <f t="shared" ca="1" si="215"/>
        <v>38722.023692322662</v>
      </c>
      <c r="DO117" s="602">
        <f t="shared" ca="1" si="216"/>
        <v>39639.647171455297</v>
      </c>
      <c r="DP117" s="602">
        <f t="shared" ca="1" si="217"/>
        <v>39639.647171455297</v>
      </c>
      <c r="DQ117" s="602">
        <f t="shared" ca="1" si="218"/>
        <v>40567.620879791648</v>
      </c>
      <c r="DR117" s="602">
        <f t="shared" ca="1" si="219"/>
        <v>40567.620879791648</v>
      </c>
      <c r="DS117" s="602">
        <f t="shared" ca="1" si="220"/>
        <v>41505.764212283284</v>
      </c>
      <c r="DT117" s="602">
        <f t="shared" ca="1" si="221"/>
        <v>47504.443092169378</v>
      </c>
      <c r="DU117" s="602">
        <f t="shared" ca="1" si="222"/>
        <v>49185.069786291635</v>
      </c>
      <c r="DV117" s="602">
        <f t="shared" ca="1" si="223"/>
        <v>49185.069786291635</v>
      </c>
      <c r="DW117" s="602">
        <f t="shared" ca="1" si="224"/>
        <v>50889.234373908213</v>
      </c>
      <c r="DX117" s="602">
        <f t="shared" ca="1" si="225"/>
        <v>50889.234373908213</v>
      </c>
      <c r="DY117" s="602">
        <f t="shared" ca="1" si="226"/>
        <v>52616.023097239588</v>
      </c>
      <c r="DZ117" s="602">
        <f t="shared" ca="1" si="227"/>
        <v>52616.023097239588</v>
      </c>
      <c r="EA117" s="602">
        <f t="shared" ca="1" si="228"/>
        <v>54364.523825868084</v>
      </c>
      <c r="EB117" s="602">
        <f t="shared" ca="1" si="229"/>
        <v>54364.523825868084</v>
      </c>
      <c r="EC117" s="602">
        <f t="shared" ca="1" si="230"/>
        <v>56133.829536555211</v>
      </c>
      <c r="ED117" s="602">
        <f t="shared" ca="1" si="231"/>
        <v>50546.562285820124</v>
      </c>
      <c r="EE117" s="602">
        <f t="shared" ca="1" si="232"/>
        <v>52268.899256216449</v>
      </c>
      <c r="EF117" s="602">
        <f t="shared" ca="1" si="233"/>
        <v>52268.899256216449</v>
      </c>
      <c r="EG117" s="602">
        <f t="shared" ca="1" si="234"/>
        <v>54013.130357142247</v>
      </c>
      <c r="EH117" s="602">
        <f t="shared" ca="1" si="235"/>
        <v>54013.130357142247</v>
      </c>
      <c r="EI117" s="602">
        <f t="shared" ca="1" si="236"/>
        <v>55778.34727772788</v>
      </c>
      <c r="EJ117" s="602">
        <f t="shared" ca="1" si="237"/>
        <v>55778.34727772788</v>
      </c>
      <c r="EK117" s="602">
        <f t="shared" ca="1" si="238"/>
        <v>57563.649413299725</v>
      </c>
      <c r="EL117" s="602">
        <f t="shared" ca="1" si="239"/>
        <v>57563.649413299725</v>
      </c>
      <c r="EM117" s="602">
        <f t="shared" ca="1" si="240"/>
        <v>59368.146874517734</v>
      </c>
    </row>
    <row r="118" spans="1:143" x14ac:dyDescent="0.2">
      <c r="G118" s="17"/>
      <c r="H118" s="1137" t="s">
        <v>1060</v>
      </c>
      <c r="I118" s="1137"/>
      <c r="J118" s="1137"/>
      <c r="K118" s="1137"/>
      <c r="L118" s="1137"/>
      <c r="M118" s="1137"/>
      <c r="N118" s="1137"/>
      <c r="O118" s="1137"/>
      <c r="P118" s="1137"/>
      <c r="Q118" s="1137"/>
      <c r="R118" s="1137"/>
      <c r="W118" s="597">
        <f t="shared" si="179"/>
        <v>75</v>
      </c>
      <c r="X118" s="602">
        <f t="shared" ca="1" si="241"/>
        <v>28319.999389992863</v>
      </c>
      <c r="Y118" s="602">
        <f t="shared" ca="1" si="241"/>
        <v>29096.929827342388</v>
      </c>
      <c r="Z118" s="602">
        <f t="shared" ca="1" si="241"/>
        <v>29096.929827342388</v>
      </c>
      <c r="AA118" s="602">
        <f t="shared" ca="1" si="241"/>
        <v>29886.032144715729</v>
      </c>
      <c r="AB118" s="602">
        <f t="shared" ca="1" si="242"/>
        <v>29886.032144715729</v>
      </c>
      <c r="AC118" s="602">
        <f t="shared" ca="1" si="242"/>
        <v>30687.194570042724</v>
      </c>
      <c r="AD118" s="602">
        <f t="shared" ca="1" si="242"/>
        <v>30687.194570042724</v>
      </c>
      <c r="AE118" s="602">
        <f t="shared" ca="1" si="180"/>
        <v>31500.297891766557</v>
      </c>
      <c r="AF118" s="602">
        <f t="shared" ca="1" si="180"/>
        <v>31500.297891766557</v>
      </c>
      <c r="AG118" s="602">
        <f t="shared" ca="1" si="243"/>
        <v>32325.215752307126</v>
      </c>
      <c r="AH118" s="602">
        <f t="shared" ca="1" si="244"/>
        <v>32881.659121055389</v>
      </c>
      <c r="AI118" s="602">
        <f t="shared" ca="1" si="245"/>
        <v>34295.209150044277</v>
      </c>
      <c r="AJ118" s="602">
        <f t="shared" ca="1" si="246"/>
        <v>34295.209150044277</v>
      </c>
      <c r="AK118" s="602">
        <f t="shared" ca="1" si="247"/>
        <v>35740.272825017972</v>
      </c>
      <c r="AL118" s="602">
        <f t="shared" ca="1" si="248"/>
        <v>35740.272825017972</v>
      </c>
      <c r="AM118" s="602">
        <f t="shared" ca="1" si="249"/>
        <v>37216.130731732024</v>
      </c>
      <c r="AN118" s="602">
        <f t="shared" ca="1" si="250"/>
        <v>37216.130731732024</v>
      </c>
      <c r="AO118" s="602">
        <f t="shared" ca="1" si="251"/>
        <v>38722.023692322662</v>
      </c>
      <c r="AP118" s="602">
        <f t="shared" ca="1" si="252"/>
        <v>38722.023692322662</v>
      </c>
      <c r="AQ118" s="602">
        <f t="shared" ca="1" si="253"/>
        <v>40257.15736338999</v>
      </c>
      <c r="AR118" s="602">
        <f t="shared" ca="1" si="254"/>
        <v>35448.772928771345</v>
      </c>
      <c r="AS118" s="602">
        <f t="shared" ca="1" si="255"/>
        <v>36918.531516652984</v>
      </c>
      <c r="AT118" s="602">
        <f t="shared" ca="1" si="256"/>
        <v>36918.531516652984</v>
      </c>
      <c r="AU118" s="602">
        <f t="shared" ca="1" si="257"/>
        <v>38418.479955411574</v>
      </c>
      <c r="AV118" s="602">
        <f t="shared" ca="1" si="258"/>
        <v>38418.479955411574</v>
      </c>
      <c r="AW118" s="602">
        <f t="shared" ca="1" si="259"/>
        <v>39947.830563756834</v>
      </c>
      <c r="AX118" s="602">
        <f t="shared" ca="1" si="260"/>
        <v>39947.830563756834</v>
      </c>
      <c r="AY118" s="602">
        <f t="shared" ca="1" si="261"/>
        <v>41505.764212283277</v>
      </c>
      <c r="AZ118" s="602">
        <f t="shared" ca="1" si="262"/>
        <v>41505.764212283277</v>
      </c>
      <c r="BA118" s="602">
        <f t="shared" ca="1" si="263"/>
        <v>43091.434978125537</v>
      </c>
      <c r="BB118" s="602">
        <f t="shared" ca="1" si="264"/>
        <v>31227.944341051854</v>
      </c>
      <c r="BC118" s="602">
        <f t="shared" ca="1" si="265"/>
        <v>32048.938490341483</v>
      </c>
      <c r="BD118" s="602">
        <f t="shared" ca="1" si="266"/>
        <v>32048.938490341483</v>
      </c>
      <c r="BE118" s="602">
        <f t="shared" ca="1" si="267"/>
        <v>32881.659121055403</v>
      </c>
      <c r="BF118" s="602">
        <f t="shared" ca="1" si="268"/>
        <v>32881.659121055403</v>
      </c>
      <c r="BG118" s="602">
        <f t="shared" ca="1" si="269"/>
        <v>33725.968653348842</v>
      </c>
      <c r="BH118" s="602">
        <f t="shared" ca="1" si="270"/>
        <v>33725.968653348842</v>
      </c>
      <c r="BI118" s="602">
        <f t="shared" ca="1" si="271"/>
        <v>34581.723205375456</v>
      </c>
      <c r="BJ118" s="602">
        <f t="shared" ca="1" si="272"/>
        <v>34581.723205375456</v>
      </c>
      <c r="BK118" s="602">
        <f t="shared" ca="1" si="273"/>
        <v>35448.772928771345</v>
      </c>
      <c r="BL118" s="602">
        <f t="shared" ca="1" si="274"/>
        <v>37965.371706914841</v>
      </c>
      <c r="BM118" s="602">
        <f t="shared" ca="1" si="275"/>
        <v>39485.986332175897</v>
      </c>
      <c r="BN118" s="602">
        <f t="shared" ca="1" si="276"/>
        <v>39485.986332175897</v>
      </c>
      <c r="BO118" s="602">
        <f t="shared" ca="1" si="277"/>
        <v>41035.432761276803</v>
      </c>
      <c r="BP118" s="602">
        <f t="shared" ca="1" si="278"/>
        <v>41035.432761276803</v>
      </c>
      <c r="BQ118" s="602">
        <f t="shared" ca="1" si="279"/>
        <v>42612.87262182722</v>
      </c>
      <c r="BR118" s="602">
        <f t="shared" ca="1" si="280"/>
        <v>42612.87262182722</v>
      </c>
      <c r="BS118" s="602">
        <f t="shared" ca="1" si="281"/>
        <v>44217.443988476909</v>
      </c>
      <c r="BT118" s="602">
        <f t="shared" ca="1" si="282"/>
        <v>44217.443988476909</v>
      </c>
      <c r="BU118" s="602">
        <f t="shared" ca="1" si="283"/>
        <v>45848.26595350603</v>
      </c>
      <c r="BV118" s="602">
        <f t="shared" ca="1" si="284"/>
        <v>40723.276804626068</v>
      </c>
      <c r="BW118" s="602">
        <f t="shared" ca="1" si="285"/>
        <v>42295.186245571516</v>
      </c>
      <c r="BX118" s="602">
        <f t="shared" ca="1" si="286"/>
        <v>42295.186245571516</v>
      </c>
      <c r="BY118" s="602">
        <f t="shared" ca="1" si="287"/>
        <v>43894.401241264459</v>
      </c>
      <c r="BZ118" s="602">
        <f t="shared" ca="1" si="288"/>
        <v>43894.401241264459</v>
      </c>
      <c r="CA118" s="602">
        <f t="shared" ca="1" si="289"/>
        <v>45520.044319311586</v>
      </c>
      <c r="CB118" s="602">
        <f t="shared" ca="1" si="290"/>
        <v>45520.044319311586</v>
      </c>
      <c r="CC118" s="602">
        <f t="shared" ca="1" si="291"/>
        <v>47171.222607457443</v>
      </c>
      <c r="CD118" s="602">
        <f t="shared" ca="1" si="292"/>
        <v>47171.222607457443</v>
      </c>
      <c r="CE118" s="602">
        <f t="shared" ca="1" si="293"/>
        <v>48847.032188247038</v>
      </c>
      <c r="CF118" s="602">
        <f t="shared" ca="1" si="181"/>
        <v>33725.968653348842</v>
      </c>
      <c r="CG118" s="602">
        <f t="shared" ca="1" si="182"/>
        <v>34581.723205375456</v>
      </c>
      <c r="CH118" s="602">
        <f t="shared" ca="1" si="183"/>
        <v>34581.723205375456</v>
      </c>
      <c r="CI118" s="602">
        <f t="shared" ca="1" si="184"/>
        <v>35448.772928771345</v>
      </c>
      <c r="CJ118" s="602">
        <f t="shared" ca="1" si="185"/>
        <v>35448.772928771345</v>
      </c>
      <c r="CK118" s="602">
        <f t="shared" ca="1" si="186"/>
        <v>36326.962352232811</v>
      </c>
      <c r="CL118" s="602">
        <f t="shared" ca="1" si="187"/>
        <v>36326.962352232811</v>
      </c>
      <c r="CM118" s="602">
        <f t="shared" ca="1" si="188"/>
        <v>37216.130731732024</v>
      </c>
      <c r="CN118" s="602">
        <f t="shared" ca="1" si="189"/>
        <v>37216.130731732024</v>
      </c>
      <c r="CO118" s="602">
        <f t="shared" ca="1" si="190"/>
        <v>38116.112405922795</v>
      </c>
      <c r="CP118" s="602">
        <f t="shared" ca="1" si="191"/>
        <v>41820.706884913423</v>
      </c>
      <c r="CQ118" s="602">
        <f t="shared" ca="1" si="192"/>
        <v>43411.82153165857</v>
      </c>
      <c r="CR118" s="602">
        <f t="shared" ca="1" si="193"/>
        <v>43411.82153165857</v>
      </c>
      <c r="CS118" s="602">
        <f t="shared" ca="1" si="194"/>
        <v>45029.629321440458</v>
      </c>
      <c r="CT118" s="602">
        <f t="shared" ca="1" si="195"/>
        <v>45029.629321440458</v>
      </c>
      <c r="CU118" s="602">
        <f t="shared" ca="1" si="196"/>
        <v>46673.241537911395</v>
      </c>
      <c r="CV118" s="602">
        <f t="shared" ca="1" si="197"/>
        <v>46673.241537911395</v>
      </c>
      <c r="CW118" s="602">
        <f t="shared" ca="1" si="198"/>
        <v>48341.757129331025</v>
      </c>
      <c r="CX118" s="602">
        <f t="shared" ca="1" si="199"/>
        <v>48341.757129331025</v>
      </c>
      <c r="CY118" s="602">
        <f t="shared" ca="1" si="200"/>
        <v>50034.266948932476</v>
      </c>
      <c r="CZ118" s="602">
        <f t="shared" ca="1" si="201"/>
        <v>44703.97476535022</v>
      </c>
      <c r="DA118" s="602">
        <f t="shared" ca="1" si="202"/>
        <v>46342.497848049643</v>
      </c>
      <c r="DB118" s="602">
        <f t="shared" ca="1" si="203"/>
        <v>46342.497848049643</v>
      </c>
      <c r="DC118" s="602">
        <f t="shared" ca="1" si="204"/>
        <v>48006.105296803609</v>
      </c>
      <c r="DD118" s="602">
        <f t="shared" ca="1" si="205"/>
        <v>48006.105296803609</v>
      </c>
      <c r="DE118" s="602">
        <f t="shared" ca="1" si="206"/>
        <v>49693.889253268258</v>
      </c>
      <c r="DF118" s="602">
        <f t="shared" ca="1" si="207"/>
        <v>49693.889253268258</v>
      </c>
      <c r="DG118" s="602">
        <f t="shared" ca="1" si="208"/>
        <v>51404.937022019112</v>
      </c>
      <c r="DH118" s="602">
        <f t="shared" ca="1" si="209"/>
        <v>51404.937022019112</v>
      </c>
      <c r="DI118" s="602">
        <f t="shared" ca="1" si="210"/>
        <v>53138.334953305806</v>
      </c>
      <c r="DJ118" s="602">
        <f t="shared" ca="1" si="211"/>
        <v>36918.531516652984</v>
      </c>
      <c r="DK118" s="602">
        <f t="shared" ca="1" si="212"/>
        <v>37814.927454885583</v>
      </c>
      <c r="DL118" s="602">
        <f t="shared" ca="1" si="213"/>
        <v>37814.927454885583</v>
      </c>
      <c r="DM118" s="602">
        <f t="shared" ca="1" si="214"/>
        <v>38722.023692322662</v>
      </c>
      <c r="DN118" s="602">
        <f t="shared" ca="1" si="215"/>
        <v>38722.023692322662</v>
      </c>
      <c r="DO118" s="602">
        <f t="shared" ca="1" si="216"/>
        <v>39639.647171455297</v>
      </c>
      <c r="DP118" s="602">
        <f t="shared" ca="1" si="217"/>
        <v>39639.647171455297</v>
      </c>
      <c r="DQ118" s="602">
        <f t="shared" ca="1" si="218"/>
        <v>40567.620879791648</v>
      </c>
      <c r="DR118" s="602">
        <f t="shared" ca="1" si="219"/>
        <v>40567.620879791648</v>
      </c>
      <c r="DS118" s="602">
        <f t="shared" ca="1" si="220"/>
        <v>41505.764212283284</v>
      </c>
      <c r="DT118" s="602">
        <f t="shared" ca="1" si="221"/>
        <v>47504.443092169378</v>
      </c>
      <c r="DU118" s="602">
        <f t="shared" ca="1" si="222"/>
        <v>49185.069786291635</v>
      </c>
      <c r="DV118" s="602">
        <f t="shared" ca="1" si="223"/>
        <v>49185.069786291635</v>
      </c>
      <c r="DW118" s="602">
        <f t="shared" ca="1" si="224"/>
        <v>50889.234373908213</v>
      </c>
      <c r="DX118" s="602">
        <f t="shared" ca="1" si="225"/>
        <v>50889.234373908213</v>
      </c>
      <c r="DY118" s="602">
        <f t="shared" ca="1" si="226"/>
        <v>52616.023097239588</v>
      </c>
      <c r="DZ118" s="602">
        <f t="shared" ca="1" si="227"/>
        <v>52616.023097239588</v>
      </c>
      <c r="EA118" s="602">
        <f t="shared" ca="1" si="228"/>
        <v>54364.523825868084</v>
      </c>
      <c r="EB118" s="602">
        <f t="shared" ca="1" si="229"/>
        <v>54364.523825868084</v>
      </c>
      <c r="EC118" s="602">
        <f t="shared" ca="1" si="230"/>
        <v>56133.829536555211</v>
      </c>
      <c r="ED118" s="602">
        <f t="shared" ca="1" si="231"/>
        <v>50546.562285820124</v>
      </c>
      <c r="EE118" s="602">
        <f t="shared" ca="1" si="232"/>
        <v>52268.899256216449</v>
      </c>
      <c r="EF118" s="602">
        <f t="shared" ca="1" si="233"/>
        <v>52268.899256216449</v>
      </c>
      <c r="EG118" s="602">
        <f t="shared" ca="1" si="234"/>
        <v>54013.130357142247</v>
      </c>
      <c r="EH118" s="602">
        <f t="shared" ca="1" si="235"/>
        <v>54013.130357142247</v>
      </c>
      <c r="EI118" s="602">
        <f t="shared" ca="1" si="236"/>
        <v>55778.34727772788</v>
      </c>
      <c r="EJ118" s="602">
        <f t="shared" ca="1" si="237"/>
        <v>55778.34727772788</v>
      </c>
      <c r="EK118" s="602">
        <f t="shared" ca="1" si="238"/>
        <v>57563.649413299725</v>
      </c>
      <c r="EL118" s="602">
        <f t="shared" ca="1" si="239"/>
        <v>57563.649413299725</v>
      </c>
      <c r="EM118" s="602">
        <f t="shared" ca="1" si="240"/>
        <v>59368.146874517734</v>
      </c>
    </row>
    <row r="119" spans="1:143" x14ac:dyDescent="0.2">
      <c r="H119" s="16"/>
      <c r="I119" s="16"/>
      <c r="J119" s="16"/>
      <c r="K119" s="16"/>
      <c r="L119" s="17"/>
      <c r="M119" s="17"/>
      <c r="N119" s="17"/>
      <c r="O119" s="18"/>
      <c r="P119" s="18"/>
      <c r="Q119" s="869"/>
      <c r="R119" s="17"/>
      <c r="W119" s="597">
        <f t="shared" si="179"/>
        <v>76</v>
      </c>
      <c r="X119" s="602">
        <f t="shared" ca="1" si="241"/>
        <v>28319.999389992863</v>
      </c>
      <c r="Y119" s="602">
        <f t="shared" ca="1" si="241"/>
        <v>29096.929827342388</v>
      </c>
      <c r="Z119" s="602">
        <f t="shared" ca="1" si="241"/>
        <v>29096.929827342388</v>
      </c>
      <c r="AA119" s="602">
        <f t="shared" ca="1" si="241"/>
        <v>29886.032144715729</v>
      </c>
      <c r="AB119" s="602">
        <f t="shared" ca="1" si="242"/>
        <v>29886.032144715729</v>
      </c>
      <c r="AC119" s="602">
        <f t="shared" ca="1" si="242"/>
        <v>30687.194570042724</v>
      </c>
      <c r="AD119" s="602">
        <f t="shared" ca="1" si="242"/>
        <v>30687.194570042724</v>
      </c>
      <c r="AE119" s="602">
        <f t="shared" ca="1" si="180"/>
        <v>31500.297891766557</v>
      </c>
      <c r="AF119" s="602">
        <f t="shared" ca="1" si="180"/>
        <v>31500.297891766557</v>
      </c>
      <c r="AG119" s="602">
        <f t="shared" ca="1" si="243"/>
        <v>32325.215752307126</v>
      </c>
      <c r="AH119" s="602">
        <f t="shared" ca="1" si="244"/>
        <v>32881.659121055389</v>
      </c>
      <c r="AI119" s="602">
        <f t="shared" ca="1" si="245"/>
        <v>34295.209150044277</v>
      </c>
      <c r="AJ119" s="602">
        <f t="shared" ca="1" si="246"/>
        <v>34295.209150044277</v>
      </c>
      <c r="AK119" s="602">
        <f t="shared" ca="1" si="247"/>
        <v>35740.272825017972</v>
      </c>
      <c r="AL119" s="602">
        <f t="shared" ca="1" si="248"/>
        <v>35740.272825017972</v>
      </c>
      <c r="AM119" s="602">
        <f t="shared" ca="1" si="249"/>
        <v>37216.130731732024</v>
      </c>
      <c r="AN119" s="602">
        <f t="shared" ca="1" si="250"/>
        <v>37216.130731732024</v>
      </c>
      <c r="AO119" s="602">
        <f t="shared" ca="1" si="251"/>
        <v>38722.023692322662</v>
      </c>
      <c r="AP119" s="602">
        <f t="shared" ca="1" si="252"/>
        <v>38722.023692322662</v>
      </c>
      <c r="AQ119" s="602">
        <f t="shared" ca="1" si="253"/>
        <v>40257.15736338999</v>
      </c>
      <c r="AR119" s="602">
        <f t="shared" ca="1" si="254"/>
        <v>35448.772928771345</v>
      </c>
      <c r="AS119" s="602">
        <f t="shared" ca="1" si="255"/>
        <v>36918.531516652984</v>
      </c>
      <c r="AT119" s="602">
        <f t="shared" ca="1" si="256"/>
        <v>36918.531516652984</v>
      </c>
      <c r="AU119" s="602">
        <f t="shared" ca="1" si="257"/>
        <v>38418.479955411574</v>
      </c>
      <c r="AV119" s="602">
        <f t="shared" ca="1" si="258"/>
        <v>38418.479955411574</v>
      </c>
      <c r="AW119" s="602">
        <f t="shared" ca="1" si="259"/>
        <v>39947.830563756834</v>
      </c>
      <c r="AX119" s="602">
        <f t="shared" ca="1" si="260"/>
        <v>39947.830563756834</v>
      </c>
      <c r="AY119" s="602">
        <f t="shared" ca="1" si="261"/>
        <v>41505.764212283277</v>
      </c>
      <c r="AZ119" s="602">
        <f t="shared" ca="1" si="262"/>
        <v>41505.764212283277</v>
      </c>
      <c r="BA119" s="602">
        <f t="shared" ca="1" si="263"/>
        <v>43091.434978125537</v>
      </c>
      <c r="BB119" s="602">
        <f t="shared" ca="1" si="264"/>
        <v>31227.944341051854</v>
      </c>
      <c r="BC119" s="602">
        <f t="shared" ca="1" si="265"/>
        <v>32048.938490341483</v>
      </c>
      <c r="BD119" s="602">
        <f t="shared" ca="1" si="266"/>
        <v>32048.938490341483</v>
      </c>
      <c r="BE119" s="602">
        <f t="shared" ca="1" si="267"/>
        <v>32881.659121055403</v>
      </c>
      <c r="BF119" s="602">
        <f t="shared" ca="1" si="268"/>
        <v>32881.659121055403</v>
      </c>
      <c r="BG119" s="602">
        <f t="shared" ca="1" si="269"/>
        <v>33725.968653348842</v>
      </c>
      <c r="BH119" s="602">
        <f t="shared" ca="1" si="270"/>
        <v>33725.968653348842</v>
      </c>
      <c r="BI119" s="602">
        <f t="shared" ca="1" si="271"/>
        <v>34581.723205375456</v>
      </c>
      <c r="BJ119" s="602">
        <f t="shared" ca="1" si="272"/>
        <v>34581.723205375456</v>
      </c>
      <c r="BK119" s="602">
        <f t="shared" ca="1" si="273"/>
        <v>35448.772928771345</v>
      </c>
      <c r="BL119" s="602">
        <f t="shared" ca="1" si="274"/>
        <v>37965.371706914841</v>
      </c>
      <c r="BM119" s="602">
        <f t="shared" ca="1" si="275"/>
        <v>39485.986332175897</v>
      </c>
      <c r="BN119" s="602">
        <f t="shared" ca="1" si="276"/>
        <v>39485.986332175897</v>
      </c>
      <c r="BO119" s="602">
        <f t="shared" ca="1" si="277"/>
        <v>41035.432761276803</v>
      </c>
      <c r="BP119" s="602">
        <f t="shared" ca="1" si="278"/>
        <v>41035.432761276803</v>
      </c>
      <c r="BQ119" s="602">
        <f t="shared" ca="1" si="279"/>
        <v>42612.87262182722</v>
      </c>
      <c r="BR119" s="602">
        <f t="shared" ca="1" si="280"/>
        <v>42612.87262182722</v>
      </c>
      <c r="BS119" s="602">
        <f t="shared" ca="1" si="281"/>
        <v>44217.443988476909</v>
      </c>
      <c r="BT119" s="602">
        <f t="shared" ca="1" si="282"/>
        <v>44217.443988476909</v>
      </c>
      <c r="BU119" s="602">
        <f t="shared" ca="1" si="283"/>
        <v>45848.26595350603</v>
      </c>
      <c r="BV119" s="602">
        <f t="shared" ca="1" si="284"/>
        <v>40723.276804626068</v>
      </c>
      <c r="BW119" s="602">
        <f t="shared" ca="1" si="285"/>
        <v>42295.186245571516</v>
      </c>
      <c r="BX119" s="602">
        <f t="shared" ca="1" si="286"/>
        <v>42295.186245571516</v>
      </c>
      <c r="BY119" s="602">
        <f t="shared" ca="1" si="287"/>
        <v>43894.401241264459</v>
      </c>
      <c r="BZ119" s="602">
        <f t="shared" ca="1" si="288"/>
        <v>43894.401241264459</v>
      </c>
      <c r="CA119" s="602">
        <f t="shared" ca="1" si="289"/>
        <v>45520.044319311586</v>
      </c>
      <c r="CB119" s="602">
        <f t="shared" ca="1" si="290"/>
        <v>45520.044319311586</v>
      </c>
      <c r="CC119" s="602">
        <f t="shared" ca="1" si="291"/>
        <v>47171.222607457443</v>
      </c>
      <c r="CD119" s="602">
        <f t="shared" ca="1" si="292"/>
        <v>47171.222607457443</v>
      </c>
      <c r="CE119" s="602">
        <f t="shared" ca="1" si="293"/>
        <v>48847.032188247038</v>
      </c>
      <c r="CF119" s="602">
        <f t="shared" ca="1" si="181"/>
        <v>33725.968653348842</v>
      </c>
      <c r="CG119" s="602">
        <f t="shared" ca="1" si="182"/>
        <v>34581.723205375456</v>
      </c>
      <c r="CH119" s="602">
        <f t="shared" ca="1" si="183"/>
        <v>34581.723205375456</v>
      </c>
      <c r="CI119" s="602">
        <f t="shared" ca="1" si="184"/>
        <v>35448.772928771345</v>
      </c>
      <c r="CJ119" s="602">
        <f t="shared" ca="1" si="185"/>
        <v>35448.772928771345</v>
      </c>
      <c r="CK119" s="602">
        <f t="shared" ca="1" si="186"/>
        <v>36326.962352232811</v>
      </c>
      <c r="CL119" s="602">
        <f t="shared" ca="1" si="187"/>
        <v>36326.962352232811</v>
      </c>
      <c r="CM119" s="602">
        <f t="shared" ca="1" si="188"/>
        <v>37216.130731732024</v>
      </c>
      <c r="CN119" s="602">
        <f t="shared" ca="1" si="189"/>
        <v>37216.130731732024</v>
      </c>
      <c r="CO119" s="602">
        <f t="shared" ca="1" si="190"/>
        <v>38116.112405922795</v>
      </c>
      <c r="CP119" s="602">
        <f t="shared" ca="1" si="191"/>
        <v>41820.706884913423</v>
      </c>
      <c r="CQ119" s="602">
        <f t="shared" ca="1" si="192"/>
        <v>43411.82153165857</v>
      </c>
      <c r="CR119" s="602">
        <f t="shared" ca="1" si="193"/>
        <v>43411.82153165857</v>
      </c>
      <c r="CS119" s="602">
        <f t="shared" ca="1" si="194"/>
        <v>45029.629321440458</v>
      </c>
      <c r="CT119" s="602">
        <f t="shared" ca="1" si="195"/>
        <v>45029.629321440458</v>
      </c>
      <c r="CU119" s="602">
        <f t="shared" ca="1" si="196"/>
        <v>46673.241537911395</v>
      </c>
      <c r="CV119" s="602">
        <f t="shared" ca="1" si="197"/>
        <v>46673.241537911395</v>
      </c>
      <c r="CW119" s="602">
        <f t="shared" ca="1" si="198"/>
        <v>48341.757129331025</v>
      </c>
      <c r="CX119" s="602">
        <f t="shared" ca="1" si="199"/>
        <v>48341.757129331025</v>
      </c>
      <c r="CY119" s="602">
        <f t="shared" ca="1" si="200"/>
        <v>50034.266948932476</v>
      </c>
      <c r="CZ119" s="602">
        <f t="shared" ca="1" si="201"/>
        <v>44703.97476535022</v>
      </c>
      <c r="DA119" s="602">
        <f t="shared" ca="1" si="202"/>
        <v>46342.497848049643</v>
      </c>
      <c r="DB119" s="602">
        <f t="shared" ca="1" si="203"/>
        <v>46342.497848049643</v>
      </c>
      <c r="DC119" s="602">
        <f t="shared" ca="1" si="204"/>
        <v>48006.105296803609</v>
      </c>
      <c r="DD119" s="602">
        <f t="shared" ca="1" si="205"/>
        <v>48006.105296803609</v>
      </c>
      <c r="DE119" s="602">
        <f t="shared" ca="1" si="206"/>
        <v>49693.889253268258</v>
      </c>
      <c r="DF119" s="602">
        <f t="shared" ca="1" si="207"/>
        <v>49693.889253268258</v>
      </c>
      <c r="DG119" s="602">
        <f t="shared" ca="1" si="208"/>
        <v>51404.937022019112</v>
      </c>
      <c r="DH119" s="602">
        <f t="shared" ca="1" si="209"/>
        <v>51404.937022019112</v>
      </c>
      <c r="DI119" s="602">
        <f t="shared" ca="1" si="210"/>
        <v>53138.334953305806</v>
      </c>
      <c r="DJ119" s="602">
        <f t="shared" ca="1" si="211"/>
        <v>36918.531516652984</v>
      </c>
      <c r="DK119" s="602">
        <f t="shared" ca="1" si="212"/>
        <v>37814.927454885583</v>
      </c>
      <c r="DL119" s="602">
        <f t="shared" ca="1" si="213"/>
        <v>37814.927454885583</v>
      </c>
      <c r="DM119" s="602">
        <f t="shared" ca="1" si="214"/>
        <v>38722.023692322662</v>
      </c>
      <c r="DN119" s="602">
        <f t="shared" ca="1" si="215"/>
        <v>38722.023692322662</v>
      </c>
      <c r="DO119" s="602">
        <f t="shared" ca="1" si="216"/>
        <v>39639.647171455297</v>
      </c>
      <c r="DP119" s="602">
        <f t="shared" ca="1" si="217"/>
        <v>39639.647171455297</v>
      </c>
      <c r="DQ119" s="602">
        <f t="shared" ca="1" si="218"/>
        <v>40567.620879791648</v>
      </c>
      <c r="DR119" s="602">
        <f t="shared" ca="1" si="219"/>
        <v>40567.620879791648</v>
      </c>
      <c r="DS119" s="602">
        <f t="shared" ca="1" si="220"/>
        <v>41505.764212283284</v>
      </c>
      <c r="DT119" s="602">
        <f t="shared" ca="1" si="221"/>
        <v>47504.443092169378</v>
      </c>
      <c r="DU119" s="602">
        <f t="shared" ca="1" si="222"/>
        <v>49185.069786291635</v>
      </c>
      <c r="DV119" s="602">
        <f t="shared" ca="1" si="223"/>
        <v>49185.069786291635</v>
      </c>
      <c r="DW119" s="602">
        <f t="shared" ca="1" si="224"/>
        <v>50889.234373908213</v>
      </c>
      <c r="DX119" s="602">
        <f t="shared" ca="1" si="225"/>
        <v>50889.234373908213</v>
      </c>
      <c r="DY119" s="602">
        <f t="shared" ca="1" si="226"/>
        <v>52616.023097239588</v>
      </c>
      <c r="DZ119" s="602">
        <f t="shared" ca="1" si="227"/>
        <v>52616.023097239588</v>
      </c>
      <c r="EA119" s="602">
        <f t="shared" ca="1" si="228"/>
        <v>54364.523825868084</v>
      </c>
      <c r="EB119" s="602">
        <f t="shared" ca="1" si="229"/>
        <v>54364.523825868084</v>
      </c>
      <c r="EC119" s="602">
        <f t="shared" ca="1" si="230"/>
        <v>56133.829536555211</v>
      </c>
      <c r="ED119" s="602">
        <f t="shared" ca="1" si="231"/>
        <v>50546.562285820124</v>
      </c>
      <c r="EE119" s="602">
        <f t="shared" ca="1" si="232"/>
        <v>52268.899256216449</v>
      </c>
      <c r="EF119" s="602">
        <f t="shared" ca="1" si="233"/>
        <v>52268.899256216449</v>
      </c>
      <c r="EG119" s="602">
        <f t="shared" ca="1" si="234"/>
        <v>54013.130357142247</v>
      </c>
      <c r="EH119" s="602">
        <f t="shared" ca="1" si="235"/>
        <v>54013.130357142247</v>
      </c>
      <c r="EI119" s="602">
        <f t="shared" ca="1" si="236"/>
        <v>55778.34727772788</v>
      </c>
      <c r="EJ119" s="602">
        <f t="shared" ca="1" si="237"/>
        <v>55778.34727772788</v>
      </c>
      <c r="EK119" s="602">
        <f t="shared" ca="1" si="238"/>
        <v>57563.649413299725</v>
      </c>
      <c r="EL119" s="602">
        <f t="shared" ca="1" si="239"/>
        <v>57563.649413299725</v>
      </c>
      <c r="EM119" s="602">
        <f t="shared" ca="1" si="240"/>
        <v>59368.146874517734</v>
      </c>
    </row>
    <row r="120" spans="1:143" ht="12.75" customHeight="1" x14ac:dyDescent="0.2">
      <c r="H120" s="1121" t="s">
        <v>781</v>
      </c>
      <c r="I120" s="1106"/>
      <c r="J120" s="1106"/>
      <c r="K120" s="1106"/>
      <c r="L120" s="1119" t="s">
        <v>24</v>
      </c>
      <c r="M120" s="1118" t="s">
        <v>25</v>
      </c>
      <c r="N120" s="1118"/>
      <c r="O120" s="1119" t="s">
        <v>1031</v>
      </c>
      <c r="P120" s="1123" t="s">
        <v>1171</v>
      </c>
      <c r="Q120" s="1125" t="s">
        <v>1143</v>
      </c>
      <c r="R120" s="1134" t="s">
        <v>1172</v>
      </c>
      <c r="W120" s="597">
        <f t="shared" si="179"/>
        <v>77</v>
      </c>
      <c r="X120" s="602">
        <f t="shared" ca="1" si="241"/>
        <v>28319.999389992863</v>
      </c>
      <c r="Y120" s="602">
        <f t="shared" ca="1" si="241"/>
        <v>29096.929827342388</v>
      </c>
      <c r="Z120" s="602">
        <f t="shared" ca="1" si="241"/>
        <v>29096.929827342388</v>
      </c>
      <c r="AA120" s="602">
        <f t="shared" ca="1" si="241"/>
        <v>29886.032144715729</v>
      </c>
      <c r="AB120" s="602">
        <f t="shared" ca="1" si="242"/>
        <v>29886.032144715729</v>
      </c>
      <c r="AC120" s="602">
        <f t="shared" ca="1" si="242"/>
        <v>30687.194570042724</v>
      </c>
      <c r="AD120" s="602">
        <f t="shared" ca="1" si="242"/>
        <v>30687.194570042724</v>
      </c>
      <c r="AE120" s="602">
        <f t="shared" ca="1" si="180"/>
        <v>31500.297891766557</v>
      </c>
      <c r="AF120" s="602">
        <f t="shared" ca="1" si="180"/>
        <v>31500.297891766557</v>
      </c>
      <c r="AG120" s="602">
        <f t="shared" ca="1" si="243"/>
        <v>32325.215752307126</v>
      </c>
      <c r="AH120" s="602">
        <f t="shared" ca="1" si="244"/>
        <v>32881.659121055389</v>
      </c>
      <c r="AI120" s="602">
        <f t="shared" ca="1" si="245"/>
        <v>34295.209150044277</v>
      </c>
      <c r="AJ120" s="602">
        <f t="shared" ca="1" si="246"/>
        <v>34295.209150044277</v>
      </c>
      <c r="AK120" s="602">
        <f t="shared" ca="1" si="247"/>
        <v>35740.272825017972</v>
      </c>
      <c r="AL120" s="602">
        <f t="shared" ca="1" si="248"/>
        <v>35740.272825017972</v>
      </c>
      <c r="AM120" s="602">
        <f t="shared" ca="1" si="249"/>
        <v>37216.130731732024</v>
      </c>
      <c r="AN120" s="602">
        <f t="shared" ca="1" si="250"/>
        <v>37216.130731732024</v>
      </c>
      <c r="AO120" s="602">
        <f t="shared" ca="1" si="251"/>
        <v>38722.023692322662</v>
      </c>
      <c r="AP120" s="602">
        <f t="shared" ca="1" si="252"/>
        <v>38722.023692322662</v>
      </c>
      <c r="AQ120" s="602">
        <f t="shared" ca="1" si="253"/>
        <v>40257.15736338999</v>
      </c>
      <c r="AR120" s="602">
        <f t="shared" ca="1" si="254"/>
        <v>35448.772928771345</v>
      </c>
      <c r="AS120" s="602">
        <f t="shared" ca="1" si="255"/>
        <v>36918.531516652984</v>
      </c>
      <c r="AT120" s="602">
        <f t="shared" ca="1" si="256"/>
        <v>36918.531516652984</v>
      </c>
      <c r="AU120" s="602">
        <f t="shared" ca="1" si="257"/>
        <v>38418.479955411574</v>
      </c>
      <c r="AV120" s="602">
        <f t="shared" ca="1" si="258"/>
        <v>38418.479955411574</v>
      </c>
      <c r="AW120" s="602">
        <f t="shared" ca="1" si="259"/>
        <v>39947.830563756834</v>
      </c>
      <c r="AX120" s="602">
        <f t="shared" ca="1" si="260"/>
        <v>39947.830563756834</v>
      </c>
      <c r="AY120" s="602">
        <f t="shared" ca="1" si="261"/>
        <v>41505.764212283277</v>
      </c>
      <c r="AZ120" s="602">
        <f t="shared" ca="1" si="262"/>
        <v>41505.764212283277</v>
      </c>
      <c r="BA120" s="602">
        <f t="shared" ca="1" si="263"/>
        <v>43091.434978125537</v>
      </c>
      <c r="BB120" s="602">
        <f t="shared" ca="1" si="264"/>
        <v>31227.944341051854</v>
      </c>
      <c r="BC120" s="602">
        <f t="shared" ca="1" si="265"/>
        <v>32048.938490341483</v>
      </c>
      <c r="BD120" s="602">
        <f t="shared" ca="1" si="266"/>
        <v>32048.938490341483</v>
      </c>
      <c r="BE120" s="602">
        <f t="shared" ca="1" si="267"/>
        <v>32881.659121055403</v>
      </c>
      <c r="BF120" s="602">
        <f t="shared" ca="1" si="268"/>
        <v>32881.659121055403</v>
      </c>
      <c r="BG120" s="602">
        <f t="shared" ca="1" si="269"/>
        <v>33725.968653348842</v>
      </c>
      <c r="BH120" s="602">
        <f t="shared" ca="1" si="270"/>
        <v>33725.968653348842</v>
      </c>
      <c r="BI120" s="602">
        <f t="shared" ca="1" si="271"/>
        <v>34581.723205375456</v>
      </c>
      <c r="BJ120" s="602">
        <f t="shared" ca="1" si="272"/>
        <v>34581.723205375456</v>
      </c>
      <c r="BK120" s="602">
        <f t="shared" ca="1" si="273"/>
        <v>35448.772928771345</v>
      </c>
      <c r="BL120" s="602">
        <f t="shared" ca="1" si="274"/>
        <v>37965.371706914841</v>
      </c>
      <c r="BM120" s="602">
        <f t="shared" ca="1" si="275"/>
        <v>39485.986332175897</v>
      </c>
      <c r="BN120" s="602">
        <f t="shared" ca="1" si="276"/>
        <v>39485.986332175897</v>
      </c>
      <c r="BO120" s="602">
        <f t="shared" ca="1" si="277"/>
        <v>41035.432761276803</v>
      </c>
      <c r="BP120" s="602">
        <f t="shared" ca="1" si="278"/>
        <v>41035.432761276803</v>
      </c>
      <c r="BQ120" s="602">
        <f t="shared" ca="1" si="279"/>
        <v>42612.87262182722</v>
      </c>
      <c r="BR120" s="602">
        <f t="shared" ca="1" si="280"/>
        <v>42612.87262182722</v>
      </c>
      <c r="BS120" s="602">
        <f t="shared" ca="1" si="281"/>
        <v>44217.443988476909</v>
      </c>
      <c r="BT120" s="602">
        <f t="shared" ca="1" si="282"/>
        <v>44217.443988476909</v>
      </c>
      <c r="BU120" s="602">
        <f t="shared" ca="1" si="283"/>
        <v>45848.26595350603</v>
      </c>
      <c r="BV120" s="602">
        <f t="shared" ca="1" si="284"/>
        <v>40723.276804626068</v>
      </c>
      <c r="BW120" s="602">
        <f t="shared" ca="1" si="285"/>
        <v>42295.186245571516</v>
      </c>
      <c r="BX120" s="602">
        <f t="shared" ca="1" si="286"/>
        <v>42295.186245571516</v>
      </c>
      <c r="BY120" s="602">
        <f t="shared" ca="1" si="287"/>
        <v>43894.401241264459</v>
      </c>
      <c r="BZ120" s="602">
        <f t="shared" ca="1" si="288"/>
        <v>43894.401241264459</v>
      </c>
      <c r="CA120" s="602">
        <f t="shared" ca="1" si="289"/>
        <v>45520.044319311586</v>
      </c>
      <c r="CB120" s="602">
        <f t="shared" ca="1" si="290"/>
        <v>45520.044319311586</v>
      </c>
      <c r="CC120" s="602">
        <f t="shared" ca="1" si="291"/>
        <v>47171.222607457443</v>
      </c>
      <c r="CD120" s="602">
        <f t="shared" ca="1" si="292"/>
        <v>47171.222607457443</v>
      </c>
      <c r="CE120" s="602">
        <f t="shared" ca="1" si="293"/>
        <v>48847.032188247038</v>
      </c>
      <c r="CF120" s="602">
        <f t="shared" ca="1" si="181"/>
        <v>33725.968653348842</v>
      </c>
      <c r="CG120" s="602">
        <f t="shared" ca="1" si="182"/>
        <v>34581.723205375456</v>
      </c>
      <c r="CH120" s="602">
        <f t="shared" ca="1" si="183"/>
        <v>34581.723205375456</v>
      </c>
      <c r="CI120" s="602">
        <f t="shared" ca="1" si="184"/>
        <v>35448.772928771345</v>
      </c>
      <c r="CJ120" s="602">
        <f t="shared" ca="1" si="185"/>
        <v>35448.772928771345</v>
      </c>
      <c r="CK120" s="602">
        <f t="shared" ca="1" si="186"/>
        <v>36326.962352232811</v>
      </c>
      <c r="CL120" s="602">
        <f t="shared" ca="1" si="187"/>
        <v>36326.962352232811</v>
      </c>
      <c r="CM120" s="602">
        <f t="shared" ca="1" si="188"/>
        <v>37216.130731732024</v>
      </c>
      <c r="CN120" s="602">
        <f t="shared" ca="1" si="189"/>
        <v>37216.130731732024</v>
      </c>
      <c r="CO120" s="602">
        <f t="shared" ca="1" si="190"/>
        <v>38116.112405922795</v>
      </c>
      <c r="CP120" s="602">
        <f t="shared" ca="1" si="191"/>
        <v>41820.706884913423</v>
      </c>
      <c r="CQ120" s="602">
        <f t="shared" ca="1" si="192"/>
        <v>43411.82153165857</v>
      </c>
      <c r="CR120" s="602">
        <f t="shared" ca="1" si="193"/>
        <v>43411.82153165857</v>
      </c>
      <c r="CS120" s="602">
        <f t="shared" ca="1" si="194"/>
        <v>45029.629321440458</v>
      </c>
      <c r="CT120" s="602">
        <f t="shared" ca="1" si="195"/>
        <v>45029.629321440458</v>
      </c>
      <c r="CU120" s="602">
        <f t="shared" ca="1" si="196"/>
        <v>46673.241537911395</v>
      </c>
      <c r="CV120" s="602">
        <f t="shared" ca="1" si="197"/>
        <v>46673.241537911395</v>
      </c>
      <c r="CW120" s="602">
        <f t="shared" ca="1" si="198"/>
        <v>48341.757129331025</v>
      </c>
      <c r="CX120" s="602">
        <f t="shared" ca="1" si="199"/>
        <v>48341.757129331025</v>
      </c>
      <c r="CY120" s="602">
        <f t="shared" ca="1" si="200"/>
        <v>50034.266948932476</v>
      </c>
      <c r="CZ120" s="602">
        <f t="shared" ca="1" si="201"/>
        <v>44703.97476535022</v>
      </c>
      <c r="DA120" s="602">
        <f t="shared" ca="1" si="202"/>
        <v>46342.497848049643</v>
      </c>
      <c r="DB120" s="602">
        <f t="shared" ca="1" si="203"/>
        <v>46342.497848049643</v>
      </c>
      <c r="DC120" s="602">
        <f t="shared" ca="1" si="204"/>
        <v>48006.105296803609</v>
      </c>
      <c r="DD120" s="602">
        <f t="shared" ca="1" si="205"/>
        <v>48006.105296803609</v>
      </c>
      <c r="DE120" s="602">
        <f t="shared" ca="1" si="206"/>
        <v>49693.889253268258</v>
      </c>
      <c r="DF120" s="602">
        <f t="shared" ca="1" si="207"/>
        <v>49693.889253268258</v>
      </c>
      <c r="DG120" s="602">
        <f t="shared" ca="1" si="208"/>
        <v>51404.937022019112</v>
      </c>
      <c r="DH120" s="602">
        <f t="shared" ca="1" si="209"/>
        <v>51404.937022019112</v>
      </c>
      <c r="DI120" s="602">
        <f t="shared" ca="1" si="210"/>
        <v>53138.334953305806</v>
      </c>
      <c r="DJ120" s="602">
        <f t="shared" ca="1" si="211"/>
        <v>36918.531516652984</v>
      </c>
      <c r="DK120" s="602">
        <f t="shared" ca="1" si="212"/>
        <v>37814.927454885583</v>
      </c>
      <c r="DL120" s="602">
        <f t="shared" ca="1" si="213"/>
        <v>37814.927454885583</v>
      </c>
      <c r="DM120" s="602">
        <f t="shared" ca="1" si="214"/>
        <v>38722.023692322662</v>
      </c>
      <c r="DN120" s="602">
        <f t="shared" ca="1" si="215"/>
        <v>38722.023692322662</v>
      </c>
      <c r="DO120" s="602">
        <f t="shared" ca="1" si="216"/>
        <v>39639.647171455297</v>
      </c>
      <c r="DP120" s="602">
        <f t="shared" ca="1" si="217"/>
        <v>39639.647171455297</v>
      </c>
      <c r="DQ120" s="602">
        <f t="shared" ca="1" si="218"/>
        <v>40567.620879791648</v>
      </c>
      <c r="DR120" s="602">
        <f t="shared" ca="1" si="219"/>
        <v>40567.620879791648</v>
      </c>
      <c r="DS120" s="602">
        <f t="shared" ca="1" si="220"/>
        <v>41505.764212283284</v>
      </c>
      <c r="DT120" s="602">
        <f t="shared" ca="1" si="221"/>
        <v>47504.443092169378</v>
      </c>
      <c r="DU120" s="602">
        <f t="shared" ca="1" si="222"/>
        <v>49185.069786291635</v>
      </c>
      <c r="DV120" s="602">
        <f t="shared" ca="1" si="223"/>
        <v>49185.069786291635</v>
      </c>
      <c r="DW120" s="602">
        <f t="shared" ca="1" si="224"/>
        <v>50889.234373908213</v>
      </c>
      <c r="DX120" s="602">
        <f t="shared" ca="1" si="225"/>
        <v>50889.234373908213</v>
      </c>
      <c r="DY120" s="602">
        <f t="shared" ca="1" si="226"/>
        <v>52616.023097239588</v>
      </c>
      <c r="DZ120" s="602">
        <f t="shared" ca="1" si="227"/>
        <v>52616.023097239588</v>
      </c>
      <c r="EA120" s="602">
        <f t="shared" ca="1" si="228"/>
        <v>54364.523825868084</v>
      </c>
      <c r="EB120" s="602">
        <f t="shared" ca="1" si="229"/>
        <v>54364.523825868084</v>
      </c>
      <c r="EC120" s="602">
        <f t="shared" ca="1" si="230"/>
        <v>56133.829536555211</v>
      </c>
      <c r="ED120" s="602">
        <f t="shared" ca="1" si="231"/>
        <v>50546.562285820124</v>
      </c>
      <c r="EE120" s="602">
        <f t="shared" ca="1" si="232"/>
        <v>52268.899256216449</v>
      </c>
      <c r="EF120" s="602">
        <f t="shared" ca="1" si="233"/>
        <v>52268.899256216449</v>
      </c>
      <c r="EG120" s="602">
        <f t="shared" ca="1" si="234"/>
        <v>54013.130357142247</v>
      </c>
      <c r="EH120" s="602">
        <f t="shared" ca="1" si="235"/>
        <v>54013.130357142247</v>
      </c>
      <c r="EI120" s="602">
        <f t="shared" ca="1" si="236"/>
        <v>55778.34727772788</v>
      </c>
      <c r="EJ120" s="602">
        <f t="shared" ca="1" si="237"/>
        <v>55778.34727772788</v>
      </c>
      <c r="EK120" s="602">
        <f t="shared" ca="1" si="238"/>
        <v>57563.649413299725</v>
      </c>
      <c r="EL120" s="602">
        <f t="shared" ca="1" si="239"/>
        <v>57563.649413299725</v>
      </c>
      <c r="EM120" s="602">
        <f t="shared" ca="1" si="240"/>
        <v>59368.146874517734</v>
      </c>
    </row>
    <row r="121" spans="1:143" ht="30.75" customHeight="1" x14ac:dyDescent="0.2">
      <c r="A121" s="34"/>
      <c r="H121" s="1107"/>
      <c r="I121" s="1107"/>
      <c r="J121" s="1107"/>
      <c r="K121" s="1107"/>
      <c r="L121" s="1120"/>
      <c r="M121" s="886" t="s">
        <v>844</v>
      </c>
      <c r="N121" s="22" t="s">
        <v>1173</v>
      </c>
      <c r="O121" s="1120"/>
      <c r="P121" s="1124" t="s">
        <v>28</v>
      </c>
      <c r="Q121" s="1126" t="s">
        <v>28</v>
      </c>
      <c r="R121" s="1135"/>
      <c r="W121" s="597">
        <f t="shared" si="179"/>
        <v>78</v>
      </c>
      <c r="X121" s="602">
        <f t="shared" ca="1" si="241"/>
        <v>28319.999389992863</v>
      </c>
      <c r="Y121" s="602">
        <f t="shared" ca="1" si="241"/>
        <v>29096.929827342388</v>
      </c>
      <c r="Z121" s="602">
        <f t="shared" ca="1" si="241"/>
        <v>29096.929827342388</v>
      </c>
      <c r="AA121" s="602">
        <f t="shared" ca="1" si="241"/>
        <v>29886.032144715729</v>
      </c>
      <c r="AB121" s="602">
        <f t="shared" ca="1" si="242"/>
        <v>29886.032144715729</v>
      </c>
      <c r="AC121" s="602">
        <f t="shared" ca="1" si="242"/>
        <v>30687.194570042724</v>
      </c>
      <c r="AD121" s="602">
        <f t="shared" ca="1" si="242"/>
        <v>30687.194570042724</v>
      </c>
      <c r="AE121" s="602">
        <f t="shared" ca="1" si="180"/>
        <v>31500.297891766557</v>
      </c>
      <c r="AF121" s="602">
        <f t="shared" ca="1" si="180"/>
        <v>31500.297891766557</v>
      </c>
      <c r="AG121" s="602">
        <f t="shared" ca="1" si="243"/>
        <v>32325.215752307126</v>
      </c>
      <c r="AH121" s="602">
        <f t="shared" ca="1" si="244"/>
        <v>32881.659121055389</v>
      </c>
      <c r="AI121" s="602">
        <f t="shared" ca="1" si="245"/>
        <v>34295.209150044277</v>
      </c>
      <c r="AJ121" s="602">
        <f t="shared" ca="1" si="246"/>
        <v>34295.209150044277</v>
      </c>
      <c r="AK121" s="602">
        <f t="shared" ca="1" si="247"/>
        <v>35740.272825017972</v>
      </c>
      <c r="AL121" s="602">
        <f t="shared" ca="1" si="248"/>
        <v>35740.272825017972</v>
      </c>
      <c r="AM121" s="602">
        <f t="shared" ca="1" si="249"/>
        <v>37216.130731732024</v>
      </c>
      <c r="AN121" s="602">
        <f t="shared" ca="1" si="250"/>
        <v>37216.130731732024</v>
      </c>
      <c r="AO121" s="602">
        <f t="shared" ca="1" si="251"/>
        <v>38722.023692322662</v>
      </c>
      <c r="AP121" s="602">
        <f t="shared" ca="1" si="252"/>
        <v>38722.023692322662</v>
      </c>
      <c r="AQ121" s="602">
        <f t="shared" ca="1" si="253"/>
        <v>40257.15736338999</v>
      </c>
      <c r="AR121" s="602">
        <f t="shared" ca="1" si="254"/>
        <v>35448.772928771345</v>
      </c>
      <c r="AS121" s="602">
        <f t="shared" ca="1" si="255"/>
        <v>36918.531516652984</v>
      </c>
      <c r="AT121" s="602">
        <f t="shared" ca="1" si="256"/>
        <v>36918.531516652984</v>
      </c>
      <c r="AU121" s="602">
        <f t="shared" ca="1" si="257"/>
        <v>38418.479955411574</v>
      </c>
      <c r="AV121" s="602">
        <f t="shared" ca="1" si="258"/>
        <v>38418.479955411574</v>
      </c>
      <c r="AW121" s="602">
        <f t="shared" ca="1" si="259"/>
        <v>39947.830563756834</v>
      </c>
      <c r="AX121" s="602">
        <f t="shared" ca="1" si="260"/>
        <v>39947.830563756834</v>
      </c>
      <c r="AY121" s="602">
        <f t="shared" ca="1" si="261"/>
        <v>41505.764212283277</v>
      </c>
      <c r="AZ121" s="602">
        <f t="shared" ca="1" si="262"/>
        <v>41505.764212283277</v>
      </c>
      <c r="BA121" s="602">
        <f t="shared" ca="1" si="263"/>
        <v>43091.434978125537</v>
      </c>
      <c r="BB121" s="602">
        <f t="shared" ca="1" si="264"/>
        <v>31227.944341051854</v>
      </c>
      <c r="BC121" s="602">
        <f t="shared" ca="1" si="265"/>
        <v>32048.938490341483</v>
      </c>
      <c r="BD121" s="602">
        <f t="shared" ca="1" si="266"/>
        <v>32048.938490341483</v>
      </c>
      <c r="BE121" s="602">
        <f t="shared" ca="1" si="267"/>
        <v>32881.659121055403</v>
      </c>
      <c r="BF121" s="602">
        <f t="shared" ca="1" si="268"/>
        <v>32881.659121055403</v>
      </c>
      <c r="BG121" s="602">
        <f t="shared" ca="1" si="269"/>
        <v>33725.968653348842</v>
      </c>
      <c r="BH121" s="602">
        <f t="shared" ca="1" si="270"/>
        <v>33725.968653348842</v>
      </c>
      <c r="BI121" s="602">
        <f t="shared" ca="1" si="271"/>
        <v>34581.723205375456</v>
      </c>
      <c r="BJ121" s="602">
        <f t="shared" ca="1" si="272"/>
        <v>34581.723205375456</v>
      </c>
      <c r="BK121" s="602">
        <f t="shared" ca="1" si="273"/>
        <v>35448.772928771345</v>
      </c>
      <c r="BL121" s="602">
        <f t="shared" ca="1" si="274"/>
        <v>37965.371706914841</v>
      </c>
      <c r="BM121" s="602">
        <f t="shared" ca="1" si="275"/>
        <v>39485.986332175897</v>
      </c>
      <c r="BN121" s="602">
        <f t="shared" ca="1" si="276"/>
        <v>39485.986332175897</v>
      </c>
      <c r="BO121" s="602">
        <f t="shared" ca="1" si="277"/>
        <v>41035.432761276803</v>
      </c>
      <c r="BP121" s="602">
        <f t="shared" ca="1" si="278"/>
        <v>41035.432761276803</v>
      </c>
      <c r="BQ121" s="602">
        <f t="shared" ca="1" si="279"/>
        <v>42612.87262182722</v>
      </c>
      <c r="BR121" s="602">
        <f t="shared" ca="1" si="280"/>
        <v>42612.87262182722</v>
      </c>
      <c r="BS121" s="602">
        <f t="shared" ca="1" si="281"/>
        <v>44217.443988476909</v>
      </c>
      <c r="BT121" s="602">
        <f t="shared" ca="1" si="282"/>
        <v>44217.443988476909</v>
      </c>
      <c r="BU121" s="602">
        <f t="shared" ca="1" si="283"/>
        <v>45848.26595350603</v>
      </c>
      <c r="BV121" s="602">
        <f t="shared" ca="1" si="284"/>
        <v>40723.276804626068</v>
      </c>
      <c r="BW121" s="602">
        <f t="shared" ca="1" si="285"/>
        <v>42295.186245571516</v>
      </c>
      <c r="BX121" s="602">
        <f t="shared" ca="1" si="286"/>
        <v>42295.186245571516</v>
      </c>
      <c r="BY121" s="602">
        <f t="shared" ca="1" si="287"/>
        <v>43894.401241264459</v>
      </c>
      <c r="BZ121" s="602">
        <f t="shared" ca="1" si="288"/>
        <v>43894.401241264459</v>
      </c>
      <c r="CA121" s="602">
        <f t="shared" ca="1" si="289"/>
        <v>45520.044319311586</v>
      </c>
      <c r="CB121" s="602">
        <f t="shared" ca="1" si="290"/>
        <v>45520.044319311586</v>
      </c>
      <c r="CC121" s="602">
        <f t="shared" ca="1" si="291"/>
        <v>47171.222607457443</v>
      </c>
      <c r="CD121" s="602">
        <f t="shared" ca="1" si="292"/>
        <v>47171.222607457443</v>
      </c>
      <c r="CE121" s="602">
        <f t="shared" ca="1" si="293"/>
        <v>48847.032188247038</v>
      </c>
      <c r="CF121" s="602">
        <f t="shared" ca="1" si="181"/>
        <v>33725.968653348842</v>
      </c>
      <c r="CG121" s="602">
        <f t="shared" ca="1" si="182"/>
        <v>34581.723205375456</v>
      </c>
      <c r="CH121" s="602">
        <f t="shared" ca="1" si="183"/>
        <v>34581.723205375456</v>
      </c>
      <c r="CI121" s="602">
        <f t="shared" ca="1" si="184"/>
        <v>35448.772928771345</v>
      </c>
      <c r="CJ121" s="602">
        <f t="shared" ca="1" si="185"/>
        <v>35448.772928771345</v>
      </c>
      <c r="CK121" s="602">
        <f t="shared" ca="1" si="186"/>
        <v>36326.962352232811</v>
      </c>
      <c r="CL121" s="602">
        <f t="shared" ca="1" si="187"/>
        <v>36326.962352232811</v>
      </c>
      <c r="CM121" s="602">
        <f t="shared" ca="1" si="188"/>
        <v>37216.130731732024</v>
      </c>
      <c r="CN121" s="602">
        <f t="shared" ca="1" si="189"/>
        <v>37216.130731732024</v>
      </c>
      <c r="CO121" s="602">
        <f t="shared" ca="1" si="190"/>
        <v>38116.112405922795</v>
      </c>
      <c r="CP121" s="602">
        <f t="shared" ca="1" si="191"/>
        <v>41820.706884913423</v>
      </c>
      <c r="CQ121" s="602">
        <f t="shared" ca="1" si="192"/>
        <v>43411.82153165857</v>
      </c>
      <c r="CR121" s="602">
        <f t="shared" ca="1" si="193"/>
        <v>43411.82153165857</v>
      </c>
      <c r="CS121" s="602">
        <f t="shared" ca="1" si="194"/>
        <v>45029.629321440458</v>
      </c>
      <c r="CT121" s="602">
        <f t="shared" ca="1" si="195"/>
        <v>45029.629321440458</v>
      </c>
      <c r="CU121" s="602">
        <f t="shared" ca="1" si="196"/>
        <v>46673.241537911395</v>
      </c>
      <c r="CV121" s="602">
        <f t="shared" ca="1" si="197"/>
        <v>46673.241537911395</v>
      </c>
      <c r="CW121" s="602">
        <f t="shared" ca="1" si="198"/>
        <v>48341.757129331025</v>
      </c>
      <c r="CX121" s="602">
        <f t="shared" ca="1" si="199"/>
        <v>48341.757129331025</v>
      </c>
      <c r="CY121" s="602">
        <f t="shared" ca="1" si="200"/>
        <v>50034.266948932476</v>
      </c>
      <c r="CZ121" s="602">
        <f t="shared" ca="1" si="201"/>
        <v>44703.97476535022</v>
      </c>
      <c r="DA121" s="602">
        <f t="shared" ca="1" si="202"/>
        <v>46342.497848049643</v>
      </c>
      <c r="DB121" s="602">
        <f t="shared" ca="1" si="203"/>
        <v>46342.497848049643</v>
      </c>
      <c r="DC121" s="602">
        <f t="shared" ca="1" si="204"/>
        <v>48006.105296803609</v>
      </c>
      <c r="DD121" s="602">
        <f t="shared" ca="1" si="205"/>
        <v>48006.105296803609</v>
      </c>
      <c r="DE121" s="602">
        <f t="shared" ca="1" si="206"/>
        <v>49693.889253268258</v>
      </c>
      <c r="DF121" s="602">
        <f t="shared" ca="1" si="207"/>
        <v>49693.889253268258</v>
      </c>
      <c r="DG121" s="602">
        <f t="shared" ca="1" si="208"/>
        <v>51404.937022019112</v>
      </c>
      <c r="DH121" s="602">
        <f t="shared" ca="1" si="209"/>
        <v>51404.937022019112</v>
      </c>
      <c r="DI121" s="602">
        <f t="shared" ca="1" si="210"/>
        <v>53138.334953305806</v>
      </c>
      <c r="DJ121" s="602">
        <f t="shared" ca="1" si="211"/>
        <v>36918.531516652984</v>
      </c>
      <c r="DK121" s="602">
        <f t="shared" ca="1" si="212"/>
        <v>37814.927454885583</v>
      </c>
      <c r="DL121" s="602">
        <f t="shared" ca="1" si="213"/>
        <v>37814.927454885583</v>
      </c>
      <c r="DM121" s="602">
        <f t="shared" ca="1" si="214"/>
        <v>38722.023692322662</v>
      </c>
      <c r="DN121" s="602">
        <f t="shared" ca="1" si="215"/>
        <v>38722.023692322662</v>
      </c>
      <c r="DO121" s="602">
        <f t="shared" ca="1" si="216"/>
        <v>39639.647171455297</v>
      </c>
      <c r="DP121" s="602">
        <f t="shared" ca="1" si="217"/>
        <v>39639.647171455297</v>
      </c>
      <c r="DQ121" s="602">
        <f t="shared" ca="1" si="218"/>
        <v>40567.620879791648</v>
      </c>
      <c r="DR121" s="602">
        <f t="shared" ca="1" si="219"/>
        <v>40567.620879791648</v>
      </c>
      <c r="DS121" s="602">
        <f t="shared" ca="1" si="220"/>
        <v>41505.764212283284</v>
      </c>
      <c r="DT121" s="602">
        <f t="shared" ca="1" si="221"/>
        <v>47504.443092169378</v>
      </c>
      <c r="DU121" s="602">
        <f t="shared" ca="1" si="222"/>
        <v>49185.069786291635</v>
      </c>
      <c r="DV121" s="602">
        <f t="shared" ca="1" si="223"/>
        <v>49185.069786291635</v>
      </c>
      <c r="DW121" s="602">
        <f t="shared" ca="1" si="224"/>
        <v>50889.234373908213</v>
      </c>
      <c r="DX121" s="602">
        <f t="shared" ca="1" si="225"/>
        <v>50889.234373908213</v>
      </c>
      <c r="DY121" s="602">
        <f t="shared" ca="1" si="226"/>
        <v>52616.023097239588</v>
      </c>
      <c r="DZ121" s="602">
        <f t="shared" ca="1" si="227"/>
        <v>52616.023097239588</v>
      </c>
      <c r="EA121" s="602">
        <f t="shared" ca="1" si="228"/>
        <v>54364.523825868084</v>
      </c>
      <c r="EB121" s="602">
        <f t="shared" ca="1" si="229"/>
        <v>54364.523825868084</v>
      </c>
      <c r="EC121" s="602">
        <f t="shared" ca="1" si="230"/>
        <v>56133.829536555211</v>
      </c>
      <c r="ED121" s="602">
        <f t="shared" ca="1" si="231"/>
        <v>50546.562285820124</v>
      </c>
      <c r="EE121" s="602">
        <f t="shared" ca="1" si="232"/>
        <v>52268.899256216449</v>
      </c>
      <c r="EF121" s="602">
        <f t="shared" ca="1" si="233"/>
        <v>52268.899256216449</v>
      </c>
      <c r="EG121" s="602">
        <f t="shared" ca="1" si="234"/>
        <v>54013.130357142247</v>
      </c>
      <c r="EH121" s="602">
        <f t="shared" ca="1" si="235"/>
        <v>54013.130357142247</v>
      </c>
      <c r="EI121" s="602">
        <f t="shared" ca="1" si="236"/>
        <v>55778.34727772788</v>
      </c>
      <c r="EJ121" s="602">
        <f t="shared" ca="1" si="237"/>
        <v>55778.34727772788</v>
      </c>
      <c r="EK121" s="602">
        <f t="shared" ca="1" si="238"/>
        <v>57563.649413299725</v>
      </c>
      <c r="EL121" s="602">
        <f t="shared" ca="1" si="239"/>
        <v>57563.649413299725</v>
      </c>
      <c r="EM121" s="602">
        <f t="shared" ca="1" si="240"/>
        <v>59368.146874517734</v>
      </c>
    </row>
    <row r="122" spans="1:143" ht="14.25" x14ac:dyDescent="0.2">
      <c r="A122" s="35"/>
      <c r="P122" s="401"/>
      <c r="Q122" s="870"/>
      <c r="W122" s="597">
        <f t="shared" si="179"/>
        <v>79</v>
      </c>
      <c r="X122" s="602">
        <f t="shared" ca="1" si="241"/>
        <v>28319.999389992863</v>
      </c>
      <c r="Y122" s="602">
        <f t="shared" ca="1" si="241"/>
        <v>29096.929827342388</v>
      </c>
      <c r="Z122" s="602">
        <f t="shared" ca="1" si="241"/>
        <v>29096.929827342388</v>
      </c>
      <c r="AA122" s="602">
        <f t="shared" ca="1" si="241"/>
        <v>29886.032144715729</v>
      </c>
      <c r="AB122" s="602">
        <f t="shared" ca="1" si="242"/>
        <v>29886.032144715729</v>
      </c>
      <c r="AC122" s="602">
        <f t="shared" ca="1" si="242"/>
        <v>30687.194570042724</v>
      </c>
      <c r="AD122" s="602">
        <f t="shared" ca="1" si="242"/>
        <v>30687.194570042724</v>
      </c>
      <c r="AE122" s="602">
        <f t="shared" ca="1" si="180"/>
        <v>31500.297891766557</v>
      </c>
      <c r="AF122" s="602">
        <f t="shared" ca="1" si="180"/>
        <v>31500.297891766557</v>
      </c>
      <c r="AG122" s="602">
        <f t="shared" ca="1" si="243"/>
        <v>32325.215752307126</v>
      </c>
      <c r="AH122" s="602">
        <f t="shared" ca="1" si="244"/>
        <v>32881.659121055389</v>
      </c>
      <c r="AI122" s="602">
        <f t="shared" ca="1" si="245"/>
        <v>34295.209150044277</v>
      </c>
      <c r="AJ122" s="602">
        <f t="shared" ca="1" si="246"/>
        <v>34295.209150044277</v>
      </c>
      <c r="AK122" s="602">
        <f t="shared" ca="1" si="247"/>
        <v>35740.272825017972</v>
      </c>
      <c r="AL122" s="602">
        <f t="shared" ca="1" si="248"/>
        <v>35740.272825017972</v>
      </c>
      <c r="AM122" s="602">
        <f t="shared" ca="1" si="249"/>
        <v>37216.130731732024</v>
      </c>
      <c r="AN122" s="602">
        <f t="shared" ca="1" si="250"/>
        <v>37216.130731732024</v>
      </c>
      <c r="AO122" s="602">
        <f t="shared" ca="1" si="251"/>
        <v>38722.023692322662</v>
      </c>
      <c r="AP122" s="602">
        <f t="shared" ca="1" si="252"/>
        <v>38722.023692322662</v>
      </c>
      <c r="AQ122" s="602">
        <f t="shared" ca="1" si="253"/>
        <v>40257.15736338999</v>
      </c>
      <c r="AR122" s="602">
        <f t="shared" ca="1" si="254"/>
        <v>35448.772928771345</v>
      </c>
      <c r="AS122" s="602">
        <f t="shared" ca="1" si="255"/>
        <v>36918.531516652984</v>
      </c>
      <c r="AT122" s="602">
        <f t="shared" ca="1" si="256"/>
        <v>36918.531516652984</v>
      </c>
      <c r="AU122" s="602">
        <f t="shared" ca="1" si="257"/>
        <v>38418.479955411574</v>
      </c>
      <c r="AV122" s="602">
        <f t="shared" ca="1" si="258"/>
        <v>38418.479955411574</v>
      </c>
      <c r="AW122" s="602">
        <f t="shared" ca="1" si="259"/>
        <v>39947.830563756834</v>
      </c>
      <c r="AX122" s="602">
        <f t="shared" ca="1" si="260"/>
        <v>39947.830563756834</v>
      </c>
      <c r="AY122" s="602">
        <f t="shared" ca="1" si="261"/>
        <v>41505.764212283277</v>
      </c>
      <c r="AZ122" s="602">
        <f t="shared" ca="1" si="262"/>
        <v>41505.764212283277</v>
      </c>
      <c r="BA122" s="602">
        <f t="shared" ca="1" si="263"/>
        <v>43091.434978125537</v>
      </c>
      <c r="BB122" s="602">
        <f t="shared" ca="1" si="264"/>
        <v>31227.944341051854</v>
      </c>
      <c r="BC122" s="602">
        <f t="shared" ca="1" si="265"/>
        <v>32048.938490341483</v>
      </c>
      <c r="BD122" s="602">
        <f t="shared" ca="1" si="266"/>
        <v>32048.938490341483</v>
      </c>
      <c r="BE122" s="602">
        <f t="shared" ca="1" si="267"/>
        <v>32881.659121055403</v>
      </c>
      <c r="BF122" s="602">
        <f t="shared" ca="1" si="268"/>
        <v>32881.659121055403</v>
      </c>
      <c r="BG122" s="602">
        <f t="shared" ca="1" si="269"/>
        <v>33725.968653348842</v>
      </c>
      <c r="BH122" s="602">
        <f t="shared" ca="1" si="270"/>
        <v>33725.968653348842</v>
      </c>
      <c r="BI122" s="602">
        <f t="shared" ca="1" si="271"/>
        <v>34581.723205375456</v>
      </c>
      <c r="BJ122" s="602">
        <f t="shared" ca="1" si="272"/>
        <v>34581.723205375456</v>
      </c>
      <c r="BK122" s="602">
        <f t="shared" ca="1" si="273"/>
        <v>35448.772928771345</v>
      </c>
      <c r="BL122" s="602">
        <f t="shared" ca="1" si="274"/>
        <v>37965.371706914841</v>
      </c>
      <c r="BM122" s="602">
        <f t="shared" ca="1" si="275"/>
        <v>39485.986332175897</v>
      </c>
      <c r="BN122" s="602">
        <f t="shared" ca="1" si="276"/>
        <v>39485.986332175897</v>
      </c>
      <c r="BO122" s="602">
        <f t="shared" ca="1" si="277"/>
        <v>41035.432761276803</v>
      </c>
      <c r="BP122" s="602">
        <f t="shared" ca="1" si="278"/>
        <v>41035.432761276803</v>
      </c>
      <c r="BQ122" s="602">
        <f t="shared" ca="1" si="279"/>
        <v>42612.87262182722</v>
      </c>
      <c r="BR122" s="602">
        <f t="shared" ca="1" si="280"/>
        <v>42612.87262182722</v>
      </c>
      <c r="BS122" s="602">
        <f t="shared" ca="1" si="281"/>
        <v>44217.443988476909</v>
      </c>
      <c r="BT122" s="602">
        <f t="shared" ca="1" si="282"/>
        <v>44217.443988476909</v>
      </c>
      <c r="BU122" s="602">
        <f t="shared" ca="1" si="283"/>
        <v>45848.26595350603</v>
      </c>
      <c r="BV122" s="602">
        <f t="shared" ca="1" si="284"/>
        <v>40723.276804626068</v>
      </c>
      <c r="BW122" s="602">
        <f t="shared" ca="1" si="285"/>
        <v>42295.186245571516</v>
      </c>
      <c r="BX122" s="602">
        <f t="shared" ca="1" si="286"/>
        <v>42295.186245571516</v>
      </c>
      <c r="BY122" s="602">
        <f t="shared" ca="1" si="287"/>
        <v>43894.401241264459</v>
      </c>
      <c r="BZ122" s="602">
        <f t="shared" ca="1" si="288"/>
        <v>43894.401241264459</v>
      </c>
      <c r="CA122" s="602">
        <f t="shared" ca="1" si="289"/>
        <v>45520.044319311586</v>
      </c>
      <c r="CB122" s="602">
        <f t="shared" ca="1" si="290"/>
        <v>45520.044319311586</v>
      </c>
      <c r="CC122" s="602">
        <f t="shared" ca="1" si="291"/>
        <v>47171.222607457443</v>
      </c>
      <c r="CD122" s="602">
        <f t="shared" ca="1" si="292"/>
        <v>47171.222607457443</v>
      </c>
      <c r="CE122" s="602">
        <f t="shared" ca="1" si="293"/>
        <v>48847.032188247038</v>
      </c>
      <c r="CF122" s="602">
        <f t="shared" ca="1" si="181"/>
        <v>33725.968653348842</v>
      </c>
      <c r="CG122" s="602">
        <f t="shared" ca="1" si="182"/>
        <v>34581.723205375456</v>
      </c>
      <c r="CH122" s="602">
        <f t="shared" ca="1" si="183"/>
        <v>34581.723205375456</v>
      </c>
      <c r="CI122" s="602">
        <f t="shared" ca="1" si="184"/>
        <v>35448.772928771345</v>
      </c>
      <c r="CJ122" s="602">
        <f t="shared" ca="1" si="185"/>
        <v>35448.772928771345</v>
      </c>
      <c r="CK122" s="602">
        <f t="shared" ca="1" si="186"/>
        <v>36326.962352232811</v>
      </c>
      <c r="CL122" s="602">
        <f t="shared" ca="1" si="187"/>
        <v>36326.962352232811</v>
      </c>
      <c r="CM122" s="602">
        <f t="shared" ca="1" si="188"/>
        <v>37216.130731732024</v>
      </c>
      <c r="CN122" s="602">
        <f t="shared" ca="1" si="189"/>
        <v>37216.130731732024</v>
      </c>
      <c r="CO122" s="602">
        <f t="shared" ca="1" si="190"/>
        <v>38116.112405922795</v>
      </c>
      <c r="CP122" s="602">
        <f t="shared" ca="1" si="191"/>
        <v>41820.706884913423</v>
      </c>
      <c r="CQ122" s="602">
        <f t="shared" ca="1" si="192"/>
        <v>43411.82153165857</v>
      </c>
      <c r="CR122" s="602">
        <f t="shared" ca="1" si="193"/>
        <v>43411.82153165857</v>
      </c>
      <c r="CS122" s="602">
        <f t="shared" ca="1" si="194"/>
        <v>45029.629321440458</v>
      </c>
      <c r="CT122" s="602">
        <f t="shared" ca="1" si="195"/>
        <v>45029.629321440458</v>
      </c>
      <c r="CU122" s="602">
        <f t="shared" ca="1" si="196"/>
        <v>46673.241537911395</v>
      </c>
      <c r="CV122" s="602">
        <f t="shared" ca="1" si="197"/>
        <v>46673.241537911395</v>
      </c>
      <c r="CW122" s="602">
        <f t="shared" ca="1" si="198"/>
        <v>48341.757129331025</v>
      </c>
      <c r="CX122" s="602">
        <f t="shared" ca="1" si="199"/>
        <v>48341.757129331025</v>
      </c>
      <c r="CY122" s="602">
        <f t="shared" ca="1" si="200"/>
        <v>50034.266948932476</v>
      </c>
      <c r="CZ122" s="602">
        <f t="shared" ca="1" si="201"/>
        <v>44703.97476535022</v>
      </c>
      <c r="DA122" s="602">
        <f t="shared" ca="1" si="202"/>
        <v>46342.497848049643</v>
      </c>
      <c r="DB122" s="602">
        <f t="shared" ca="1" si="203"/>
        <v>46342.497848049643</v>
      </c>
      <c r="DC122" s="602">
        <f t="shared" ca="1" si="204"/>
        <v>48006.105296803609</v>
      </c>
      <c r="DD122" s="602">
        <f t="shared" ca="1" si="205"/>
        <v>48006.105296803609</v>
      </c>
      <c r="DE122" s="602">
        <f t="shared" ca="1" si="206"/>
        <v>49693.889253268258</v>
      </c>
      <c r="DF122" s="602">
        <f t="shared" ca="1" si="207"/>
        <v>49693.889253268258</v>
      </c>
      <c r="DG122" s="602">
        <f t="shared" ca="1" si="208"/>
        <v>51404.937022019112</v>
      </c>
      <c r="DH122" s="602">
        <f t="shared" ca="1" si="209"/>
        <v>51404.937022019112</v>
      </c>
      <c r="DI122" s="602">
        <f t="shared" ca="1" si="210"/>
        <v>53138.334953305806</v>
      </c>
      <c r="DJ122" s="602">
        <f t="shared" ca="1" si="211"/>
        <v>36918.531516652984</v>
      </c>
      <c r="DK122" s="602">
        <f t="shared" ca="1" si="212"/>
        <v>37814.927454885583</v>
      </c>
      <c r="DL122" s="602">
        <f t="shared" ca="1" si="213"/>
        <v>37814.927454885583</v>
      </c>
      <c r="DM122" s="602">
        <f t="shared" ca="1" si="214"/>
        <v>38722.023692322662</v>
      </c>
      <c r="DN122" s="602">
        <f t="shared" ca="1" si="215"/>
        <v>38722.023692322662</v>
      </c>
      <c r="DO122" s="602">
        <f t="shared" ca="1" si="216"/>
        <v>39639.647171455297</v>
      </c>
      <c r="DP122" s="602">
        <f t="shared" ca="1" si="217"/>
        <v>39639.647171455297</v>
      </c>
      <c r="DQ122" s="602">
        <f t="shared" ca="1" si="218"/>
        <v>40567.620879791648</v>
      </c>
      <c r="DR122" s="602">
        <f t="shared" ca="1" si="219"/>
        <v>40567.620879791648</v>
      </c>
      <c r="DS122" s="602">
        <f t="shared" ca="1" si="220"/>
        <v>41505.764212283284</v>
      </c>
      <c r="DT122" s="602">
        <f t="shared" ca="1" si="221"/>
        <v>47504.443092169378</v>
      </c>
      <c r="DU122" s="602">
        <f t="shared" ca="1" si="222"/>
        <v>49185.069786291635</v>
      </c>
      <c r="DV122" s="602">
        <f t="shared" ca="1" si="223"/>
        <v>49185.069786291635</v>
      </c>
      <c r="DW122" s="602">
        <f t="shared" ca="1" si="224"/>
        <v>50889.234373908213</v>
      </c>
      <c r="DX122" s="602">
        <f t="shared" ca="1" si="225"/>
        <v>50889.234373908213</v>
      </c>
      <c r="DY122" s="602">
        <f t="shared" ca="1" si="226"/>
        <v>52616.023097239588</v>
      </c>
      <c r="DZ122" s="602">
        <f t="shared" ca="1" si="227"/>
        <v>52616.023097239588</v>
      </c>
      <c r="EA122" s="602">
        <f t="shared" ca="1" si="228"/>
        <v>54364.523825868084</v>
      </c>
      <c r="EB122" s="602">
        <f t="shared" ca="1" si="229"/>
        <v>54364.523825868084</v>
      </c>
      <c r="EC122" s="602">
        <f t="shared" ca="1" si="230"/>
        <v>56133.829536555211</v>
      </c>
      <c r="ED122" s="602">
        <f t="shared" ca="1" si="231"/>
        <v>50546.562285820124</v>
      </c>
      <c r="EE122" s="602">
        <f t="shared" ca="1" si="232"/>
        <v>52268.899256216449</v>
      </c>
      <c r="EF122" s="602">
        <f t="shared" ca="1" si="233"/>
        <v>52268.899256216449</v>
      </c>
      <c r="EG122" s="602">
        <f t="shared" ca="1" si="234"/>
        <v>54013.130357142247</v>
      </c>
      <c r="EH122" s="602">
        <f t="shared" ca="1" si="235"/>
        <v>54013.130357142247</v>
      </c>
      <c r="EI122" s="602">
        <f t="shared" ca="1" si="236"/>
        <v>55778.34727772788</v>
      </c>
      <c r="EJ122" s="602">
        <f t="shared" ca="1" si="237"/>
        <v>55778.34727772788</v>
      </c>
      <c r="EK122" s="602">
        <f t="shared" ca="1" si="238"/>
        <v>57563.649413299725</v>
      </c>
      <c r="EL122" s="602">
        <f t="shared" ca="1" si="239"/>
        <v>57563.649413299725</v>
      </c>
      <c r="EM122" s="602">
        <f t="shared" ca="1" si="240"/>
        <v>59368.146874517734</v>
      </c>
    </row>
    <row r="123" spans="1:143" ht="14.25" x14ac:dyDescent="0.2">
      <c r="A123" s="35"/>
      <c r="H123" s="585" t="s">
        <v>1311</v>
      </c>
      <c r="P123" s="401"/>
      <c r="Q123" s="871"/>
      <c r="W123" s="597">
        <f t="shared" si="179"/>
        <v>80</v>
      </c>
      <c r="X123" s="602">
        <f t="shared" ca="1" si="241"/>
        <v>28319.999389992863</v>
      </c>
      <c r="Y123" s="602">
        <f t="shared" ca="1" si="241"/>
        <v>29096.929827342388</v>
      </c>
      <c r="Z123" s="602">
        <f t="shared" ca="1" si="241"/>
        <v>29096.929827342388</v>
      </c>
      <c r="AA123" s="602">
        <f t="shared" ca="1" si="241"/>
        <v>29886.032144715729</v>
      </c>
      <c r="AB123" s="602">
        <f t="shared" ca="1" si="242"/>
        <v>29886.032144715729</v>
      </c>
      <c r="AC123" s="602">
        <f t="shared" ca="1" si="242"/>
        <v>30687.194570042724</v>
      </c>
      <c r="AD123" s="602">
        <f t="shared" ca="1" si="242"/>
        <v>30687.194570042724</v>
      </c>
      <c r="AE123" s="602">
        <f t="shared" ca="1" si="180"/>
        <v>31500.297891766557</v>
      </c>
      <c r="AF123" s="602">
        <f t="shared" ca="1" si="180"/>
        <v>31500.297891766557</v>
      </c>
      <c r="AG123" s="602">
        <f t="shared" ca="1" si="243"/>
        <v>32325.215752307126</v>
      </c>
      <c r="AH123" s="602">
        <f t="shared" ca="1" si="244"/>
        <v>32881.659121055389</v>
      </c>
      <c r="AI123" s="602">
        <f t="shared" ca="1" si="245"/>
        <v>34295.209150044277</v>
      </c>
      <c r="AJ123" s="602">
        <f t="shared" ca="1" si="246"/>
        <v>34295.209150044277</v>
      </c>
      <c r="AK123" s="602">
        <f t="shared" ca="1" si="247"/>
        <v>35740.272825017972</v>
      </c>
      <c r="AL123" s="602">
        <f t="shared" ca="1" si="248"/>
        <v>35740.272825017972</v>
      </c>
      <c r="AM123" s="602">
        <f t="shared" ca="1" si="249"/>
        <v>37216.130731732024</v>
      </c>
      <c r="AN123" s="602">
        <f t="shared" ca="1" si="250"/>
        <v>37216.130731732024</v>
      </c>
      <c r="AO123" s="602">
        <f t="shared" ca="1" si="251"/>
        <v>38722.023692322662</v>
      </c>
      <c r="AP123" s="602">
        <f t="shared" ca="1" si="252"/>
        <v>38722.023692322662</v>
      </c>
      <c r="AQ123" s="602">
        <f t="shared" ca="1" si="253"/>
        <v>40257.15736338999</v>
      </c>
      <c r="AR123" s="602">
        <f t="shared" ca="1" si="254"/>
        <v>35448.772928771345</v>
      </c>
      <c r="AS123" s="602">
        <f t="shared" ca="1" si="255"/>
        <v>36918.531516652984</v>
      </c>
      <c r="AT123" s="602">
        <f t="shared" ca="1" si="256"/>
        <v>36918.531516652984</v>
      </c>
      <c r="AU123" s="602">
        <f t="shared" ca="1" si="257"/>
        <v>38418.479955411574</v>
      </c>
      <c r="AV123" s="602">
        <f t="shared" ca="1" si="258"/>
        <v>38418.479955411574</v>
      </c>
      <c r="AW123" s="602">
        <f t="shared" ca="1" si="259"/>
        <v>39947.830563756834</v>
      </c>
      <c r="AX123" s="602">
        <f t="shared" ca="1" si="260"/>
        <v>39947.830563756834</v>
      </c>
      <c r="AY123" s="602">
        <f t="shared" ca="1" si="261"/>
        <v>41505.764212283277</v>
      </c>
      <c r="AZ123" s="602">
        <f t="shared" ca="1" si="262"/>
        <v>41505.764212283277</v>
      </c>
      <c r="BA123" s="602">
        <f t="shared" ca="1" si="263"/>
        <v>43091.434978125537</v>
      </c>
      <c r="BB123" s="602">
        <f t="shared" ca="1" si="264"/>
        <v>31227.944341051854</v>
      </c>
      <c r="BC123" s="602">
        <f t="shared" ca="1" si="265"/>
        <v>32048.938490341483</v>
      </c>
      <c r="BD123" s="602">
        <f t="shared" ca="1" si="266"/>
        <v>32048.938490341483</v>
      </c>
      <c r="BE123" s="602">
        <f t="shared" ca="1" si="267"/>
        <v>32881.659121055403</v>
      </c>
      <c r="BF123" s="602">
        <f t="shared" ca="1" si="268"/>
        <v>32881.659121055403</v>
      </c>
      <c r="BG123" s="602">
        <f t="shared" ca="1" si="269"/>
        <v>33725.968653348842</v>
      </c>
      <c r="BH123" s="602">
        <f t="shared" ca="1" si="270"/>
        <v>33725.968653348842</v>
      </c>
      <c r="BI123" s="602">
        <f t="shared" ca="1" si="271"/>
        <v>34581.723205375456</v>
      </c>
      <c r="BJ123" s="602">
        <f t="shared" ca="1" si="272"/>
        <v>34581.723205375456</v>
      </c>
      <c r="BK123" s="602">
        <f t="shared" ca="1" si="273"/>
        <v>35448.772928771345</v>
      </c>
      <c r="BL123" s="602">
        <f t="shared" ca="1" si="274"/>
        <v>37965.371706914841</v>
      </c>
      <c r="BM123" s="602">
        <f t="shared" ca="1" si="275"/>
        <v>39485.986332175897</v>
      </c>
      <c r="BN123" s="602">
        <f t="shared" ca="1" si="276"/>
        <v>39485.986332175897</v>
      </c>
      <c r="BO123" s="602">
        <f t="shared" ca="1" si="277"/>
        <v>41035.432761276803</v>
      </c>
      <c r="BP123" s="602">
        <f t="shared" ca="1" si="278"/>
        <v>41035.432761276803</v>
      </c>
      <c r="BQ123" s="602">
        <f t="shared" ca="1" si="279"/>
        <v>42612.87262182722</v>
      </c>
      <c r="BR123" s="602">
        <f t="shared" ca="1" si="280"/>
        <v>42612.87262182722</v>
      </c>
      <c r="BS123" s="602">
        <f t="shared" ca="1" si="281"/>
        <v>44217.443988476909</v>
      </c>
      <c r="BT123" s="602">
        <f t="shared" ca="1" si="282"/>
        <v>44217.443988476909</v>
      </c>
      <c r="BU123" s="602">
        <f t="shared" ca="1" si="283"/>
        <v>45848.26595350603</v>
      </c>
      <c r="BV123" s="602">
        <f t="shared" ca="1" si="284"/>
        <v>40723.276804626068</v>
      </c>
      <c r="BW123" s="602">
        <f t="shared" ca="1" si="285"/>
        <v>42295.186245571516</v>
      </c>
      <c r="BX123" s="602">
        <f t="shared" ca="1" si="286"/>
        <v>42295.186245571516</v>
      </c>
      <c r="BY123" s="602">
        <f t="shared" ca="1" si="287"/>
        <v>43894.401241264459</v>
      </c>
      <c r="BZ123" s="602">
        <f t="shared" ca="1" si="288"/>
        <v>43894.401241264459</v>
      </c>
      <c r="CA123" s="602">
        <f t="shared" ca="1" si="289"/>
        <v>45520.044319311586</v>
      </c>
      <c r="CB123" s="602">
        <f t="shared" ca="1" si="290"/>
        <v>45520.044319311586</v>
      </c>
      <c r="CC123" s="602">
        <f t="shared" ca="1" si="291"/>
        <v>47171.222607457443</v>
      </c>
      <c r="CD123" s="602">
        <f t="shared" ca="1" si="292"/>
        <v>47171.222607457443</v>
      </c>
      <c r="CE123" s="602">
        <f t="shared" ca="1" si="293"/>
        <v>48847.032188247038</v>
      </c>
      <c r="CF123" s="602">
        <f t="shared" ca="1" si="181"/>
        <v>33725.968653348842</v>
      </c>
      <c r="CG123" s="602">
        <f t="shared" ca="1" si="182"/>
        <v>34581.723205375456</v>
      </c>
      <c r="CH123" s="602">
        <f t="shared" ca="1" si="183"/>
        <v>34581.723205375456</v>
      </c>
      <c r="CI123" s="602">
        <f t="shared" ca="1" si="184"/>
        <v>35448.772928771345</v>
      </c>
      <c r="CJ123" s="602">
        <f t="shared" ca="1" si="185"/>
        <v>35448.772928771345</v>
      </c>
      <c r="CK123" s="602">
        <f t="shared" ca="1" si="186"/>
        <v>36326.962352232811</v>
      </c>
      <c r="CL123" s="602">
        <f t="shared" ca="1" si="187"/>
        <v>36326.962352232811</v>
      </c>
      <c r="CM123" s="602">
        <f t="shared" ca="1" si="188"/>
        <v>37216.130731732024</v>
      </c>
      <c r="CN123" s="602">
        <f t="shared" ca="1" si="189"/>
        <v>37216.130731732024</v>
      </c>
      <c r="CO123" s="602">
        <f t="shared" ca="1" si="190"/>
        <v>38116.112405922795</v>
      </c>
      <c r="CP123" s="602">
        <f t="shared" ca="1" si="191"/>
        <v>41820.706884913423</v>
      </c>
      <c r="CQ123" s="602">
        <f t="shared" ca="1" si="192"/>
        <v>43411.82153165857</v>
      </c>
      <c r="CR123" s="602">
        <f t="shared" ca="1" si="193"/>
        <v>43411.82153165857</v>
      </c>
      <c r="CS123" s="602">
        <f t="shared" ca="1" si="194"/>
        <v>45029.629321440458</v>
      </c>
      <c r="CT123" s="602">
        <f t="shared" ca="1" si="195"/>
        <v>45029.629321440458</v>
      </c>
      <c r="CU123" s="602">
        <f t="shared" ca="1" si="196"/>
        <v>46673.241537911395</v>
      </c>
      <c r="CV123" s="602">
        <f t="shared" ca="1" si="197"/>
        <v>46673.241537911395</v>
      </c>
      <c r="CW123" s="602">
        <f t="shared" ca="1" si="198"/>
        <v>48341.757129331025</v>
      </c>
      <c r="CX123" s="602">
        <f t="shared" ca="1" si="199"/>
        <v>48341.757129331025</v>
      </c>
      <c r="CY123" s="602">
        <f t="shared" ca="1" si="200"/>
        <v>50034.266948932476</v>
      </c>
      <c r="CZ123" s="602">
        <f t="shared" ca="1" si="201"/>
        <v>44703.97476535022</v>
      </c>
      <c r="DA123" s="602">
        <f t="shared" ca="1" si="202"/>
        <v>46342.497848049643</v>
      </c>
      <c r="DB123" s="602">
        <f t="shared" ca="1" si="203"/>
        <v>46342.497848049643</v>
      </c>
      <c r="DC123" s="602">
        <f t="shared" ca="1" si="204"/>
        <v>48006.105296803609</v>
      </c>
      <c r="DD123" s="602">
        <f t="shared" ca="1" si="205"/>
        <v>48006.105296803609</v>
      </c>
      <c r="DE123" s="602">
        <f t="shared" ca="1" si="206"/>
        <v>49693.889253268258</v>
      </c>
      <c r="DF123" s="602">
        <f t="shared" ca="1" si="207"/>
        <v>49693.889253268258</v>
      </c>
      <c r="DG123" s="602">
        <f t="shared" ca="1" si="208"/>
        <v>51404.937022019112</v>
      </c>
      <c r="DH123" s="602">
        <f t="shared" ca="1" si="209"/>
        <v>51404.937022019112</v>
      </c>
      <c r="DI123" s="602">
        <f t="shared" ca="1" si="210"/>
        <v>53138.334953305806</v>
      </c>
      <c r="DJ123" s="602">
        <f t="shared" ca="1" si="211"/>
        <v>36918.531516652984</v>
      </c>
      <c r="DK123" s="602">
        <f t="shared" ca="1" si="212"/>
        <v>37814.927454885583</v>
      </c>
      <c r="DL123" s="602">
        <f t="shared" ca="1" si="213"/>
        <v>37814.927454885583</v>
      </c>
      <c r="DM123" s="602">
        <f t="shared" ca="1" si="214"/>
        <v>38722.023692322662</v>
      </c>
      <c r="DN123" s="602">
        <f t="shared" ca="1" si="215"/>
        <v>38722.023692322662</v>
      </c>
      <c r="DO123" s="602">
        <f t="shared" ca="1" si="216"/>
        <v>39639.647171455297</v>
      </c>
      <c r="DP123" s="602">
        <f t="shared" ca="1" si="217"/>
        <v>39639.647171455297</v>
      </c>
      <c r="DQ123" s="602">
        <f t="shared" ca="1" si="218"/>
        <v>40567.620879791648</v>
      </c>
      <c r="DR123" s="602">
        <f t="shared" ca="1" si="219"/>
        <v>40567.620879791648</v>
      </c>
      <c r="DS123" s="602">
        <f t="shared" ca="1" si="220"/>
        <v>41505.764212283284</v>
      </c>
      <c r="DT123" s="602">
        <f t="shared" ca="1" si="221"/>
        <v>47504.443092169378</v>
      </c>
      <c r="DU123" s="602">
        <f t="shared" ca="1" si="222"/>
        <v>49185.069786291635</v>
      </c>
      <c r="DV123" s="602">
        <f t="shared" ca="1" si="223"/>
        <v>49185.069786291635</v>
      </c>
      <c r="DW123" s="602">
        <f t="shared" ca="1" si="224"/>
        <v>50889.234373908213</v>
      </c>
      <c r="DX123" s="602">
        <f t="shared" ca="1" si="225"/>
        <v>50889.234373908213</v>
      </c>
      <c r="DY123" s="602">
        <f t="shared" ca="1" si="226"/>
        <v>52616.023097239588</v>
      </c>
      <c r="DZ123" s="602">
        <f t="shared" ca="1" si="227"/>
        <v>52616.023097239588</v>
      </c>
      <c r="EA123" s="602">
        <f t="shared" ca="1" si="228"/>
        <v>54364.523825868084</v>
      </c>
      <c r="EB123" s="602">
        <f t="shared" ca="1" si="229"/>
        <v>54364.523825868084</v>
      </c>
      <c r="EC123" s="602">
        <f t="shared" ca="1" si="230"/>
        <v>56133.829536555211</v>
      </c>
      <c r="ED123" s="602">
        <f t="shared" ca="1" si="231"/>
        <v>50546.562285820124</v>
      </c>
      <c r="EE123" s="602">
        <f t="shared" ca="1" si="232"/>
        <v>52268.899256216449</v>
      </c>
      <c r="EF123" s="602">
        <f t="shared" ca="1" si="233"/>
        <v>52268.899256216449</v>
      </c>
      <c r="EG123" s="602">
        <f t="shared" ca="1" si="234"/>
        <v>54013.130357142247</v>
      </c>
      <c r="EH123" s="602">
        <f t="shared" ca="1" si="235"/>
        <v>54013.130357142247</v>
      </c>
      <c r="EI123" s="602">
        <f t="shared" ca="1" si="236"/>
        <v>55778.34727772788</v>
      </c>
      <c r="EJ123" s="602">
        <f t="shared" ca="1" si="237"/>
        <v>55778.34727772788</v>
      </c>
      <c r="EK123" s="602">
        <f t="shared" ca="1" si="238"/>
        <v>57563.649413299725</v>
      </c>
      <c r="EL123" s="602">
        <f t="shared" ca="1" si="239"/>
        <v>57563.649413299725</v>
      </c>
      <c r="EM123" s="602">
        <f t="shared" ca="1" si="240"/>
        <v>59368.146874517734</v>
      </c>
    </row>
    <row r="124" spans="1:143" x14ac:dyDescent="0.2">
      <c r="I124" s="15" t="str">
        <f>I44</f>
        <v>Prémium 1, L1 ügyletminősítés esetén</v>
      </c>
      <c r="J124" s="15"/>
      <c r="K124" s="15"/>
      <c r="L124" s="1027">
        <v>7.3999999999999996E-2</v>
      </c>
      <c r="M124" s="371" t="s">
        <v>30</v>
      </c>
      <c r="N124" s="1028">
        <f t="shared" ref="N124:N133" si="294">N44+$E$78</f>
        <v>0.05</v>
      </c>
      <c r="O124" s="1071">
        <f t="shared" ref="O124:O133" si="295">N124+$E$42+$E$43</f>
        <v>5.1900000000000002E-2</v>
      </c>
      <c r="P124" s="1072">
        <f t="shared" ref="P124:P133" ca="1" si="296">OFFSET($CE$292,,$F45)</f>
        <v>5.0130660997135479E-2</v>
      </c>
      <c r="Q124" s="1033">
        <f t="shared" ref="Q124:Q133" ca="1" si="297">OFFSET($CE$542,,$F45)</f>
        <v>5.6405782056753173E-2</v>
      </c>
      <c r="R124" s="1034">
        <f t="shared" ref="R124:R133" ca="1" si="298">OFFSET($CE$42,,$F45)</f>
        <v>5.6766103080489572E-2</v>
      </c>
      <c r="W124" s="597">
        <f t="shared" si="179"/>
        <v>81</v>
      </c>
      <c r="X124" s="602">
        <f t="shared" ca="1" si="241"/>
        <v>28319.999389992863</v>
      </c>
      <c r="Y124" s="602">
        <f t="shared" ca="1" si="241"/>
        <v>29096.929827342388</v>
      </c>
      <c r="Z124" s="602">
        <f t="shared" ca="1" si="241"/>
        <v>29096.929827342388</v>
      </c>
      <c r="AA124" s="602">
        <f t="shared" ca="1" si="241"/>
        <v>29886.032144715729</v>
      </c>
      <c r="AB124" s="602">
        <f t="shared" ca="1" si="242"/>
        <v>29886.032144715729</v>
      </c>
      <c r="AC124" s="602">
        <f t="shared" ca="1" si="242"/>
        <v>30687.194570042724</v>
      </c>
      <c r="AD124" s="602">
        <f t="shared" ca="1" si="242"/>
        <v>30687.194570042724</v>
      </c>
      <c r="AE124" s="602">
        <f t="shared" ca="1" si="180"/>
        <v>31500.297891766557</v>
      </c>
      <c r="AF124" s="602">
        <f t="shared" ca="1" si="180"/>
        <v>31500.297891766557</v>
      </c>
      <c r="AG124" s="602">
        <f t="shared" ca="1" si="243"/>
        <v>32325.215752307126</v>
      </c>
      <c r="AH124" s="602">
        <f t="shared" ca="1" si="244"/>
        <v>32881.659121055389</v>
      </c>
      <c r="AI124" s="602">
        <f t="shared" ca="1" si="245"/>
        <v>34295.209150044277</v>
      </c>
      <c r="AJ124" s="602">
        <f t="shared" ca="1" si="246"/>
        <v>34295.209150044277</v>
      </c>
      <c r="AK124" s="602">
        <f t="shared" ca="1" si="247"/>
        <v>35740.272825017972</v>
      </c>
      <c r="AL124" s="602">
        <f t="shared" ca="1" si="248"/>
        <v>35740.272825017972</v>
      </c>
      <c r="AM124" s="602">
        <f t="shared" ca="1" si="249"/>
        <v>37216.130731732024</v>
      </c>
      <c r="AN124" s="602">
        <f t="shared" ca="1" si="250"/>
        <v>37216.130731732024</v>
      </c>
      <c r="AO124" s="602">
        <f t="shared" ca="1" si="251"/>
        <v>38722.023692322662</v>
      </c>
      <c r="AP124" s="602">
        <f t="shared" ca="1" si="252"/>
        <v>38722.023692322662</v>
      </c>
      <c r="AQ124" s="602">
        <f t="shared" ca="1" si="253"/>
        <v>40257.15736338999</v>
      </c>
      <c r="AR124" s="602">
        <f t="shared" ca="1" si="254"/>
        <v>35448.772928771345</v>
      </c>
      <c r="AS124" s="602">
        <f t="shared" ca="1" si="255"/>
        <v>36918.531516652984</v>
      </c>
      <c r="AT124" s="602">
        <f t="shared" ca="1" si="256"/>
        <v>36918.531516652984</v>
      </c>
      <c r="AU124" s="602">
        <f t="shared" ca="1" si="257"/>
        <v>38418.479955411574</v>
      </c>
      <c r="AV124" s="602">
        <f t="shared" ca="1" si="258"/>
        <v>38418.479955411574</v>
      </c>
      <c r="AW124" s="602">
        <f t="shared" ca="1" si="259"/>
        <v>39947.830563756834</v>
      </c>
      <c r="AX124" s="602">
        <f t="shared" ca="1" si="260"/>
        <v>39947.830563756834</v>
      </c>
      <c r="AY124" s="602">
        <f t="shared" ca="1" si="261"/>
        <v>41505.764212283277</v>
      </c>
      <c r="AZ124" s="602">
        <f t="shared" ca="1" si="262"/>
        <v>41505.764212283277</v>
      </c>
      <c r="BA124" s="602">
        <f t="shared" ca="1" si="263"/>
        <v>43091.434978125537</v>
      </c>
      <c r="BB124" s="602">
        <f t="shared" ca="1" si="264"/>
        <v>31227.944341051854</v>
      </c>
      <c r="BC124" s="602">
        <f t="shared" ca="1" si="265"/>
        <v>32048.938490341483</v>
      </c>
      <c r="BD124" s="602">
        <f t="shared" ca="1" si="266"/>
        <v>32048.938490341483</v>
      </c>
      <c r="BE124" s="602">
        <f t="shared" ca="1" si="267"/>
        <v>32881.659121055403</v>
      </c>
      <c r="BF124" s="602">
        <f t="shared" ca="1" si="268"/>
        <v>32881.659121055403</v>
      </c>
      <c r="BG124" s="602">
        <f t="shared" ca="1" si="269"/>
        <v>33725.968653348842</v>
      </c>
      <c r="BH124" s="602">
        <f t="shared" ca="1" si="270"/>
        <v>33725.968653348842</v>
      </c>
      <c r="BI124" s="602">
        <f t="shared" ca="1" si="271"/>
        <v>34581.723205375456</v>
      </c>
      <c r="BJ124" s="602">
        <f t="shared" ca="1" si="272"/>
        <v>34581.723205375456</v>
      </c>
      <c r="BK124" s="602">
        <f t="shared" ca="1" si="273"/>
        <v>35448.772928771345</v>
      </c>
      <c r="BL124" s="602">
        <f t="shared" ca="1" si="274"/>
        <v>37965.371706914841</v>
      </c>
      <c r="BM124" s="602">
        <f t="shared" ca="1" si="275"/>
        <v>39485.986332175897</v>
      </c>
      <c r="BN124" s="602">
        <f t="shared" ca="1" si="276"/>
        <v>39485.986332175897</v>
      </c>
      <c r="BO124" s="602">
        <f t="shared" ca="1" si="277"/>
        <v>41035.432761276803</v>
      </c>
      <c r="BP124" s="602">
        <f t="shared" ca="1" si="278"/>
        <v>41035.432761276803</v>
      </c>
      <c r="BQ124" s="602">
        <f t="shared" ca="1" si="279"/>
        <v>42612.87262182722</v>
      </c>
      <c r="BR124" s="602">
        <f t="shared" ca="1" si="280"/>
        <v>42612.87262182722</v>
      </c>
      <c r="BS124" s="602">
        <f t="shared" ca="1" si="281"/>
        <v>44217.443988476909</v>
      </c>
      <c r="BT124" s="602">
        <f t="shared" ca="1" si="282"/>
        <v>44217.443988476909</v>
      </c>
      <c r="BU124" s="602">
        <f t="shared" ca="1" si="283"/>
        <v>45848.26595350603</v>
      </c>
      <c r="BV124" s="602">
        <f t="shared" ca="1" si="284"/>
        <v>40723.276804626068</v>
      </c>
      <c r="BW124" s="602">
        <f t="shared" ca="1" si="285"/>
        <v>42295.186245571516</v>
      </c>
      <c r="BX124" s="602">
        <f t="shared" ca="1" si="286"/>
        <v>42295.186245571516</v>
      </c>
      <c r="BY124" s="602">
        <f t="shared" ca="1" si="287"/>
        <v>43894.401241264459</v>
      </c>
      <c r="BZ124" s="602">
        <f t="shared" ca="1" si="288"/>
        <v>43894.401241264459</v>
      </c>
      <c r="CA124" s="602">
        <f t="shared" ca="1" si="289"/>
        <v>45520.044319311586</v>
      </c>
      <c r="CB124" s="602">
        <f t="shared" ca="1" si="290"/>
        <v>45520.044319311586</v>
      </c>
      <c r="CC124" s="602">
        <f t="shared" ca="1" si="291"/>
        <v>47171.222607457443</v>
      </c>
      <c r="CD124" s="602">
        <f t="shared" ca="1" si="292"/>
        <v>47171.222607457443</v>
      </c>
      <c r="CE124" s="602">
        <f t="shared" ca="1" si="293"/>
        <v>48847.032188247038</v>
      </c>
      <c r="CF124" s="602">
        <f t="shared" ca="1" si="181"/>
        <v>33725.968653348842</v>
      </c>
      <c r="CG124" s="602">
        <f t="shared" ca="1" si="182"/>
        <v>34581.723205375456</v>
      </c>
      <c r="CH124" s="602">
        <f t="shared" ca="1" si="183"/>
        <v>34581.723205375456</v>
      </c>
      <c r="CI124" s="602">
        <f t="shared" ca="1" si="184"/>
        <v>35448.772928771345</v>
      </c>
      <c r="CJ124" s="602">
        <f t="shared" ca="1" si="185"/>
        <v>35448.772928771345</v>
      </c>
      <c r="CK124" s="602">
        <f t="shared" ca="1" si="186"/>
        <v>36326.962352232811</v>
      </c>
      <c r="CL124" s="602">
        <f t="shared" ca="1" si="187"/>
        <v>36326.962352232811</v>
      </c>
      <c r="CM124" s="602">
        <f t="shared" ca="1" si="188"/>
        <v>37216.130731732024</v>
      </c>
      <c r="CN124" s="602">
        <f t="shared" ca="1" si="189"/>
        <v>37216.130731732024</v>
      </c>
      <c r="CO124" s="602">
        <f t="shared" ca="1" si="190"/>
        <v>38116.112405922795</v>
      </c>
      <c r="CP124" s="602">
        <f t="shared" ca="1" si="191"/>
        <v>41820.706884913423</v>
      </c>
      <c r="CQ124" s="602">
        <f t="shared" ca="1" si="192"/>
        <v>43411.82153165857</v>
      </c>
      <c r="CR124" s="602">
        <f t="shared" ca="1" si="193"/>
        <v>43411.82153165857</v>
      </c>
      <c r="CS124" s="602">
        <f t="shared" ca="1" si="194"/>
        <v>45029.629321440458</v>
      </c>
      <c r="CT124" s="602">
        <f t="shared" ca="1" si="195"/>
        <v>45029.629321440458</v>
      </c>
      <c r="CU124" s="602">
        <f t="shared" ca="1" si="196"/>
        <v>46673.241537911395</v>
      </c>
      <c r="CV124" s="602">
        <f t="shared" ca="1" si="197"/>
        <v>46673.241537911395</v>
      </c>
      <c r="CW124" s="602">
        <f t="shared" ca="1" si="198"/>
        <v>48341.757129331025</v>
      </c>
      <c r="CX124" s="602">
        <f t="shared" ca="1" si="199"/>
        <v>48341.757129331025</v>
      </c>
      <c r="CY124" s="602">
        <f t="shared" ca="1" si="200"/>
        <v>50034.266948932476</v>
      </c>
      <c r="CZ124" s="602">
        <f t="shared" ca="1" si="201"/>
        <v>44703.97476535022</v>
      </c>
      <c r="DA124" s="602">
        <f t="shared" ca="1" si="202"/>
        <v>46342.497848049643</v>
      </c>
      <c r="DB124" s="602">
        <f t="shared" ca="1" si="203"/>
        <v>46342.497848049643</v>
      </c>
      <c r="DC124" s="602">
        <f t="shared" ca="1" si="204"/>
        <v>48006.105296803609</v>
      </c>
      <c r="DD124" s="602">
        <f t="shared" ca="1" si="205"/>
        <v>48006.105296803609</v>
      </c>
      <c r="DE124" s="602">
        <f t="shared" ca="1" si="206"/>
        <v>49693.889253268258</v>
      </c>
      <c r="DF124" s="602">
        <f t="shared" ca="1" si="207"/>
        <v>49693.889253268258</v>
      </c>
      <c r="DG124" s="602">
        <f t="shared" ca="1" si="208"/>
        <v>51404.937022019112</v>
      </c>
      <c r="DH124" s="602">
        <f t="shared" ca="1" si="209"/>
        <v>51404.937022019112</v>
      </c>
      <c r="DI124" s="602">
        <f t="shared" ca="1" si="210"/>
        <v>53138.334953305806</v>
      </c>
      <c r="DJ124" s="602">
        <f t="shared" ca="1" si="211"/>
        <v>36918.531516652984</v>
      </c>
      <c r="DK124" s="602">
        <f t="shared" ca="1" si="212"/>
        <v>37814.927454885583</v>
      </c>
      <c r="DL124" s="602">
        <f t="shared" ca="1" si="213"/>
        <v>37814.927454885583</v>
      </c>
      <c r="DM124" s="602">
        <f t="shared" ca="1" si="214"/>
        <v>38722.023692322662</v>
      </c>
      <c r="DN124" s="602">
        <f t="shared" ca="1" si="215"/>
        <v>38722.023692322662</v>
      </c>
      <c r="DO124" s="602">
        <f t="shared" ca="1" si="216"/>
        <v>39639.647171455297</v>
      </c>
      <c r="DP124" s="602">
        <f t="shared" ca="1" si="217"/>
        <v>39639.647171455297</v>
      </c>
      <c r="DQ124" s="602">
        <f t="shared" ca="1" si="218"/>
        <v>40567.620879791648</v>
      </c>
      <c r="DR124" s="602">
        <f t="shared" ca="1" si="219"/>
        <v>40567.620879791648</v>
      </c>
      <c r="DS124" s="602">
        <f t="shared" ca="1" si="220"/>
        <v>41505.764212283284</v>
      </c>
      <c r="DT124" s="602">
        <f t="shared" ca="1" si="221"/>
        <v>47504.443092169378</v>
      </c>
      <c r="DU124" s="602">
        <f t="shared" ca="1" si="222"/>
        <v>49185.069786291635</v>
      </c>
      <c r="DV124" s="602">
        <f t="shared" ca="1" si="223"/>
        <v>49185.069786291635</v>
      </c>
      <c r="DW124" s="602">
        <f t="shared" ca="1" si="224"/>
        <v>50889.234373908213</v>
      </c>
      <c r="DX124" s="602">
        <f t="shared" ca="1" si="225"/>
        <v>50889.234373908213</v>
      </c>
      <c r="DY124" s="602">
        <f t="shared" ca="1" si="226"/>
        <v>52616.023097239588</v>
      </c>
      <c r="DZ124" s="602">
        <f t="shared" ca="1" si="227"/>
        <v>52616.023097239588</v>
      </c>
      <c r="EA124" s="602">
        <f t="shared" ca="1" si="228"/>
        <v>54364.523825868084</v>
      </c>
      <c r="EB124" s="602">
        <f t="shared" ca="1" si="229"/>
        <v>54364.523825868084</v>
      </c>
      <c r="EC124" s="602">
        <f t="shared" ca="1" si="230"/>
        <v>56133.829536555211</v>
      </c>
      <c r="ED124" s="602">
        <f t="shared" ca="1" si="231"/>
        <v>50546.562285820124</v>
      </c>
      <c r="EE124" s="602">
        <f t="shared" ca="1" si="232"/>
        <v>52268.899256216449</v>
      </c>
      <c r="EF124" s="602">
        <f t="shared" ca="1" si="233"/>
        <v>52268.899256216449</v>
      </c>
      <c r="EG124" s="602">
        <f t="shared" ca="1" si="234"/>
        <v>54013.130357142247</v>
      </c>
      <c r="EH124" s="602">
        <f t="shared" ca="1" si="235"/>
        <v>54013.130357142247</v>
      </c>
      <c r="EI124" s="602">
        <f t="shared" ca="1" si="236"/>
        <v>55778.34727772788</v>
      </c>
      <c r="EJ124" s="602">
        <f t="shared" ca="1" si="237"/>
        <v>55778.34727772788</v>
      </c>
      <c r="EK124" s="602">
        <f t="shared" ca="1" si="238"/>
        <v>57563.649413299725</v>
      </c>
      <c r="EL124" s="602">
        <f t="shared" ca="1" si="239"/>
        <v>57563.649413299725</v>
      </c>
      <c r="EM124" s="602">
        <f t="shared" ca="1" si="240"/>
        <v>59368.146874517734</v>
      </c>
    </row>
    <row r="125" spans="1:143" x14ac:dyDescent="0.2">
      <c r="I125" s="15" t="str">
        <f t="shared" ref="I125:I133" si="299">I45</f>
        <v>Prémium 1, L2 ügyletminősítés esetén</v>
      </c>
      <c r="J125" s="15"/>
      <c r="K125" s="15"/>
      <c r="L125" s="15"/>
      <c r="M125" s="371" t="s">
        <v>30</v>
      </c>
      <c r="N125" s="1028">
        <f t="shared" si="294"/>
        <v>5.3000000000000005E-2</v>
      </c>
      <c r="O125" s="1071">
        <f t="shared" si="295"/>
        <v>5.4900000000000004E-2</v>
      </c>
      <c r="P125" s="1072">
        <f t="shared" ca="1" si="296"/>
        <v>5.3321781644457555E-2</v>
      </c>
      <c r="Q125" s="1033">
        <f t="shared" ca="1" si="297"/>
        <v>5.9641827865381414E-2</v>
      </c>
      <c r="R125" s="1034">
        <f t="shared" ca="1" si="298"/>
        <v>6.0004341399815919E-2</v>
      </c>
      <c r="W125" s="597">
        <f t="shared" si="179"/>
        <v>82</v>
      </c>
      <c r="X125" s="602">
        <f t="shared" ca="1" si="241"/>
        <v>28319.999389992863</v>
      </c>
      <c r="Y125" s="602">
        <f t="shared" ca="1" si="241"/>
        <v>29096.929827342388</v>
      </c>
      <c r="Z125" s="602">
        <f t="shared" ca="1" si="241"/>
        <v>29096.929827342388</v>
      </c>
      <c r="AA125" s="602">
        <f t="shared" ca="1" si="241"/>
        <v>29886.032144715729</v>
      </c>
      <c r="AB125" s="602">
        <f t="shared" ca="1" si="242"/>
        <v>29886.032144715729</v>
      </c>
      <c r="AC125" s="602">
        <f t="shared" ca="1" si="242"/>
        <v>30687.194570042724</v>
      </c>
      <c r="AD125" s="602">
        <f t="shared" ca="1" si="242"/>
        <v>30687.194570042724</v>
      </c>
      <c r="AE125" s="602">
        <f t="shared" ca="1" si="180"/>
        <v>31500.297891766557</v>
      </c>
      <c r="AF125" s="602">
        <f t="shared" ca="1" si="180"/>
        <v>31500.297891766557</v>
      </c>
      <c r="AG125" s="602">
        <f t="shared" ca="1" si="243"/>
        <v>32325.215752307126</v>
      </c>
      <c r="AH125" s="602">
        <f t="shared" ca="1" si="244"/>
        <v>32881.659121055389</v>
      </c>
      <c r="AI125" s="602">
        <f t="shared" ca="1" si="245"/>
        <v>34295.209150044277</v>
      </c>
      <c r="AJ125" s="602">
        <f t="shared" ca="1" si="246"/>
        <v>34295.209150044277</v>
      </c>
      <c r="AK125" s="602">
        <f t="shared" ca="1" si="247"/>
        <v>35740.272825017972</v>
      </c>
      <c r="AL125" s="602">
        <f t="shared" ca="1" si="248"/>
        <v>35740.272825017972</v>
      </c>
      <c r="AM125" s="602">
        <f t="shared" ca="1" si="249"/>
        <v>37216.130731732024</v>
      </c>
      <c r="AN125" s="602">
        <f t="shared" ca="1" si="250"/>
        <v>37216.130731732024</v>
      </c>
      <c r="AO125" s="602">
        <f t="shared" ca="1" si="251"/>
        <v>38722.023692322662</v>
      </c>
      <c r="AP125" s="602">
        <f t="shared" ca="1" si="252"/>
        <v>38722.023692322662</v>
      </c>
      <c r="AQ125" s="602">
        <f t="shared" ca="1" si="253"/>
        <v>40257.15736338999</v>
      </c>
      <c r="AR125" s="602">
        <f t="shared" ca="1" si="254"/>
        <v>35448.772928771345</v>
      </c>
      <c r="AS125" s="602">
        <f t="shared" ca="1" si="255"/>
        <v>36918.531516652984</v>
      </c>
      <c r="AT125" s="602">
        <f t="shared" ca="1" si="256"/>
        <v>36918.531516652984</v>
      </c>
      <c r="AU125" s="602">
        <f t="shared" ca="1" si="257"/>
        <v>38418.479955411574</v>
      </c>
      <c r="AV125" s="602">
        <f t="shared" ca="1" si="258"/>
        <v>38418.479955411574</v>
      </c>
      <c r="AW125" s="602">
        <f t="shared" ca="1" si="259"/>
        <v>39947.830563756834</v>
      </c>
      <c r="AX125" s="602">
        <f t="shared" ca="1" si="260"/>
        <v>39947.830563756834</v>
      </c>
      <c r="AY125" s="602">
        <f t="shared" ca="1" si="261"/>
        <v>41505.764212283277</v>
      </c>
      <c r="AZ125" s="602">
        <f t="shared" ca="1" si="262"/>
        <v>41505.764212283277</v>
      </c>
      <c r="BA125" s="602">
        <f t="shared" ca="1" si="263"/>
        <v>43091.434978125537</v>
      </c>
      <c r="BB125" s="602">
        <f t="shared" ca="1" si="264"/>
        <v>31227.944341051854</v>
      </c>
      <c r="BC125" s="602">
        <f t="shared" ca="1" si="265"/>
        <v>32048.938490341483</v>
      </c>
      <c r="BD125" s="602">
        <f t="shared" ca="1" si="266"/>
        <v>32048.938490341483</v>
      </c>
      <c r="BE125" s="602">
        <f t="shared" ca="1" si="267"/>
        <v>32881.659121055403</v>
      </c>
      <c r="BF125" s="602">
        <f t="shared" ca="1" si="268"/>
        <v>32881.659121055403</v>
      </c>
      <c r="BG125" s="602">
        <f t="shared" ca="1" si="269"/>
        <v>33725.968653348842</v>
      </c>
      <c r="BH125" s="602">
        <f t="shared" ca="1" si="270"/>
        <v>33725.968653348842</v>
      </c>
      <c r="BI125" s="602">
        <f t="shared" ca="1" si="271"/>
        <v>34581.723205375456</v>
      </c>
      <c r="BJ125" s="602">
        <f t="shared" ca="1" si="272"/>
        <v>34581.723205375456</v>
      </c>
      <c r="BK125" s="602">
        <f t="shared" ca="1" si="273"/>
        <v>35448.772928771345</v>
      </c>
      <c r="BL125" s="602">
        <f t="shared" ca="1" si="274"/>
        <v>37965.371706914841</v>
      </c>
      <c r="BM125" s="602">
        <f t="shared" ca="1" si="275"/>
        <v>39485.986332175897</v>
      </c>
      <c r="BN125" s="602">
        <f t="shared" ca="1" si="276"/>
        <v>39485.986332175897</v>
      </c>
      <c r="BO125" s="602">
        <f t="shared" ca="1" si="277"/>
        <v>41035.432761276803</v>
      </c>
      <c r="BP125" s="602">
        <f t="shared" ca="1" si="278"/>
        <v>41035.432761276803</v>
      </c>
      <c r="BQ125" s="602">
        <f t="shared" ca="1" si="279"/>
        <v>42612.87262182722</v>
      </c>
      <c r="BR125" s="602">
        <f t="shared" ca="1" si="280"/>
        <v>42612.87262182722</v>
      </c>
      <c r="BS125" s="602">
        <f t="shared" ca="1" si="281"/>
        <v>44217.443988476909</v>
      </c>
      <c r="BT125" s="602">
        <f t="shared" ca="1" si="282"/>
        <v>44217.443988476909</v>
      </c>
      <c r="BU125" s="602">
        <f t="shared" ca="1" si="283"/>
        <v>45848.26595350603</v>
      </c>
      <c r="BV125" s="602">
        <f t="shared" ca="1" si="284"/>
        <v>40723.276804626068</v>
      </c>
      <c r="BW125" s="602">
        <f t="shared" ca="1" si="285"/>
        <v>42295.186245571516</v>
      </c>
      <c r="BX125" s="602">
        <f t="shared" ca="1" si="286"/>
        <v>42295.186245571516</v>
      </c>
      <c r="BY125" s="602">
        <f t="shared" ca="1" si="287"/>
        <v>43894.401241264459</v>
      </c>
      <c r="BZ125" s="602">
        <f t="shared" ca="1" si="288"/>
        <v>43894.401241264459</v>
      </c>
      <c r="CA125" s="602">
        <f t="shared" ca="1" si="289"/>
        <v>45520.044319311586</v>
      </c>
      <c r="CB125" s="602">
        <f t="shared" ca="1" si="290"/>
        <v>45520.044319311586</v>
      </c>
      <c r="CC125" s="602">
        <f t="shared" ca="1" si="291"/>
        <v>47171.222607457443</v>
      </c>
      <c r="CD125" s="602">
        <f t="shared" ca="1" si="292"/>
        <v>47171.222607457443</v>
      </c>
      <c r="CE125" s="602">
        <f t="shared" ca="1" si="293"/>
        <v>48847.032188247038</v>
      </c>
      <c r="CF125" s="602">
        <f t="shared" ca="1" si="181"/>
        <v>33725.968653348842</v>
      </c>
      <c r="CG125" s="602">
        <f t="shared" ca="1" si="182"/>
        <v>34581.723205375456</v>
      </c>
      <c r="CH125" s="602">
        <f t="shared" ca="1" si="183"/>
        <v>34581.723205375456</v>
      </c>
      <c r="CI125" s="602">
        <f t="shared" ca="1" si="184"/>
        <v>35448.772928771345</v>
      </c>
      <c r="CJ125" s="602">
        <f t="shared" ca="1" si="185"/>
        <v>35448.772928771345</v>
      </c>
      <c r="CK125" s="602">
        <f t="shared" ca="1" si="186"/>
        <v>36326.962352232811</v>
      </c>
      <c r="CL125" s="602">
        <f t="shared" ca="1" si="187"/>
        <v>36326.962352232811</v>
      </c>
      <c r="CM125" s="602">
        <f t="shared" ca="1" si="188"/>
        <v>37216.130731732024</v>
      </c>
      <c r="CN125" s="602">
        <f t="shared" ca="1" si="189"/>
        <v>37216.130731732024</v>
      </c>
      <c r="CO125" s="602">
        <f t="shared" ca="1" si="190"/>
        <v>38116.112405922795</v>
      </c>
      <c r="CP125" s="602">
        <f t="shared" ca="1" si="191"/>
        <v>41820.706884913423</v>
      </c>
      <c r="CQ125" s="602">
        <f t="shared" ca="1" si="192"/>
        <v>43411.82153165857</v>
      </c>
      <c r="CR125" s="602">
        <f t="shared" ca="1" si="193"/>
        <v>43411.82153165857</v>
      </c>
      <c r="CS125" s="602">
        <f t="shared" ca="1" si="194"/>
        <v>45029.629321440458</v>
      </c>
      <c r="CT125" s="602">
        <f t="shared" ca="1" si="195"/>
        <v>45029.629321440458</v>
      </c>
      <c r="CU125" s="602">
        <f t="shared" ca="1" si="196"/>
        <v>46673.241537911395</v>
      </c>
      <c r="CV125" s="602">
        <f t="shared" ca="1" si="197"/>
        <v>46673.241537911395</v>
      </c>
      <c r="CW125" s="602">
        <f t="shared" ca="1" si="198"/>
        <v>48341.757129331025</v>
      </c>
      <c r="CX125" s="602">
        <f t="shared" ca="1" si="199"/>
        <v>48341.757129331025</v>
      </c>
      <c r="CY125" s="602">
        <f t="shared" ca="1" si="200"/>
        <v>50034.266948932476</v>
      </c>
      <c r="CZ125" s="602">
        <f t="shared" ca="1" si="201"/>
        <v>44703.97476535022</v>
      </c>
      <c r="DA125" s="602">
        <f t="shared" ca="1" si="202"/>
        <v>46342.497848049643</v>
      </c>
      <c r="DB125" s="602">
        <f t="shared" ca="1" si="203"/>
        <v>46342.497848049643</v>
      </c>
      <c r="DC125" s="602">
        <f t="shared" ca="1" si="204"/>
        <v>48006.105296803609</v>
      </c>
      <c r="DD125" s="602">
        <f t="shared" ca="1" si="205"/>
        <v>48006.105296803609</v>
      </c>
      <c r="DE125" s="602">
        <f t="shared" ca="1" si="206"/>
        <v>49693.889253268258</v>
      </c>
      <c r="DF125" s="602">
        <f t="shared" ca="1" si="207"/>
        <v>49693.889253268258</v>
      </c>
      <c r="DG125" s="602">
        <f t="shared" ca="1" si="208"/>
        <v>51404.937022019112</v>
      </c>
      <c r="DH125" s="602">
        <f t="shared" ca="1" si="209"/>
        <v>51404.937022019112</v>
      </c>
      <c r="DI125" s="602">
        <f t="shared" ca="1" si="210"/>
        <v>53138.334953305806</v>
      </c>
      <c r="DJ125" s="602">
        <f t="shared" ca="1" si="211"/>
        <v>36918.531516652984</v>
      </c>
      <c r="DK125" s="602">
        <f t="shared" ca="1" si="212"/>
        <v>37814.927454885583</v>
      </c>
      <c r="DL125" s="602">
        <f t="shared" ca="1" si="213"/>
        <v>37814.927454885583</v>
      </c>
      <c r="DM125" s="602">
        <f t="shared" ca="1" si="214"/>
        <v>38722.023692322662</v>
      </c>
      <c r="DN125" s="602">
        <f t="shared" ca="1" si="215"/>
        <v>38722.023692322662</v>
      </c>
      <c r="DO125" s="602">
        <f t="shared" ca="1" si="216"/>
        <v>39639.647171455297</v>
      </c>
      <c r="DP125" s="602">
        <f t="shared" ca="1" si="217"/>
        <v>39639.647171455297</v>
      </c>
      <c r="DQ125" s="602">
        <f t="shared" ca="1" si="218"/>
        <v>40567.620879791648</v>
      </c>
      <c r="DR125" s="602">
        <f t="shared" ca="1" si="219"/>
        <v>40567.620879791648</v>
      </c>
      <c r="DS125" s="602">
        <f t="shared" ca="1" si="220"/>
        <v>41505.764212283284</v>
      </c>
      <c r="DT125" s="602">
        <f t="shared" ca="1" si="221"/>
        <v>47504.443092169378</v>
      </c>
      <c r="DU125" s="602">
        <f t="shared" ca="1" si="222"/>
        <v>49185.069786291635</v>
      </c>
      <c r="DV125" s="602">
        <f t="shared" ca="1" si="223"/>
        <v>49185.069786291635</v>
      </c>
      <c r="DW125" s="602">
        <f t="shared" ca="1" si="224"/>
        <v>50889.234373908213</v>
      </c>
      <c r="DX125" s="602">
        <f t="shared" ca="1" si="225"/>
        <v>50889.234373908213</v>
      </c>
      <c r="DY125" s="602">
        <f t="shared" ca="1" si="226"/>
        <v>52616.023097239588</v>
      </c>
      <c r="DZ125" s="602">
        <f t="shared" ca="1" si="227"/>
        <v>52616.023097239588</v>
      </c>
      <c r="EA125" s="602">
        <f t="shared" ca="1" si="228"/>
        <v>54364.523825868084</v>
      </c>
      <c r="EB125" s="602">
        <f t="shared" ca="1" si="229"/>
        <v>54364.523825868084</v>
      </c>
      <c r="EC125" s="602">
        <f t="shared" ca="1" si="230"/>
        <v>56133.829536555211</v>
      </c>
      <c r="ED125" s="602">
        <f t="shared" ca="1" si="231"/>
        <v>50546.562285820124</v>
      </c>
      <c r="EE125" s="602">
        <f t="shared" ca="1" si="232"/>
        <v>52268.899256216449</v>
      </c>
      <c r="EF125" s="602">
        <f t="shared" ca="1" si="233"/>
        <v>52268.899256216449</v>
      </c>
      <c r="EG125" s="602">
        <f t="shared" ca="1" si="234"/>
        <v>54013.130357142247</v>
      </c>
      <c r="EH125" s="602">
        <f t="shared" ca="1" si="235"/>
        <v>54013.130357142247</v>
      </c>
      <c r="EI125" s="602">
        <f t="shared" ca="1" si="236"/>
        <v>55778.34727772788</v>
      </c>
      <c r="EJ125" s="602">
        <f t="shared" ca="1" si="237"/>
        <v>55778.34727772788</v>
      </c>
      <c r="EK125" s="602">
        <f t="shared" ca="1" si="238"/>
        <v>57563.649413299725</v>
      </c>
      <c r="EL125" s="602">
        <f t="shared" ca="1" si="239"/>
        <v>57563.649413299725</v>
      </c>
      <c r="EM125" s="602">
        <f t="shared" ca="1" si="240"/>
        <v>59368.146874517734</v>
      </c>
    </row>
    <row r="126" spans="1:143" x14ac:dyDescent="0.2">
      <c r="I126" s="15" t="str">
        <f t="shared" si="299"/>
        <v>Prémium 2, L1 ügyletminősítés esetén</v>
      </c>
      <c r="J126" s="15"/>
      <c r="K126" s="15"/>
      <c r="L126" s="15"/>
      <c r="M126" s="371" t="s">
        <v>30</v>
      </c>
      <c r="N126" s="1028">
        <f t="shared" si="294"/>
        <v>5.3000000000000005E-2</v>
      </c>
      <c r="O126" s="1071">
        <f t="shared" si="295"/>
        <v>5.4900000000000004E-2</v>
      </c>
      <c r="P126" s="1072">
        <f t="shared" ca="1" si="296"/>
        <v>5.3321781644457555E-2</v>
      </c>
      <c r="Q126" s="1033">
        <f t="shared" ca="1" si="297"/>
        <v>5.9641827865381414E-2</v>
      </c>
      <c r="R126" s="1034">
        <f t="shared" ca="1" si="298"/>
        <v>6.0004341399815919E-2</v>
      </c>
      <c r="W126" s="597">
        <f t="shared" si="179"/>
        <v>83</v>
      </c>
      <c r="X126" s="602">
        <f t="shared" ca="1" si="241"/>
        <v>28319.999389992863</v>
      </c>
      <c r="Y126" s="602">
        <f t="shared" ca="1" si="241"/>
        <v>29096.929827342388</v>
      </c>
      <c r="Z126" s="602">
        <f t="shared" ca="1" si="241"/>
        <v>29096.929827342388</v>
      </c>
      <c r="AA126" s="602">
        <f t="shared" ca="1" si="241"/>
        <v>29886.032144715729</v>
      </c>
      <c r="AB126" s="602">
        <f t="shared" ca="1" si="242"/>
        <v>29886.032144715729</v>
      </c>
      <c r="AC126" s="602">
        <f t="shared" ca="1" si="242"/>
        <v>30687.194570042724</v>
      </c>
      <c r="AD126" s="602">
        <f t="shared" ca="1" si="242"/>
        <v>30687.194570042724</v>
      </c>
      <c r="AE126" s="602">
        <f t="shared" ca="1" si="180"/>
        <v>31500.297891766557</v>
      </c>
      <c r="AF126" s="602">
        <f t="shared" ca="1" si="180"/>
        <v>31500.297891766557</v>
      </c>
      <c r="AG126" s="602">
        <f t="shared" ca="1" si="243"/>
        <v>32325.215752307126</v>
      </c>
      <c r="AH126" s="602">
        <f t="shared" ca="1" si="244"/>
        <v>32881.659121055389</v>
      </c>
      <c r="AI126" s="602">
        <f t="shared" ca="1" si="245"/>
        <v>34295.209150044277</v>
      </c>
      <c r="AJ126" s="602">
        <f t="shared" ca="1" si="246"/>
        <v>34295.209150044277</v>
      </c>
      <c r="AK126" s="602">
        <f t="shared" ca="1" si="247"/>
        <v>35740.272825017972</v>
      </c>
      <c r="AL126" s="602">
        <f t="shared" ca="1" si="248"/>
        <v>35740.272825017972</v>
      </c>
      <c r="AM126" s="602">
        <f t="shared" ca="1" si="249"/>
        <v>37216.130731732024</v>
      </c>
      <c r="AN126" s="602">
        <f t="shared" ca="1" si="250"/>
        <v>37216.130731732024</v>
      </c>
      <c r="AO126" s="602">
        <f t="shared" ca="1" si="251"/>
        <v>38722.023692322662</v>
      </c>
      <c r="AP126" s="602">
        <f t="shared" ca="1" si="252"/>
        <v>38722.023692322662</v>
      </c>
      <c r="AQ126" s="602">
        <f t="shared" ca="1" si="253"/>
        <v>40257.15736338999</v>
      </c>
      <c r="AR126" s="602">
        <f t="shared" ca="1" si="254"/>
        <v>35448.772928771345</v>
      </c>
      <c r="AS126" s="602">
        <f t="shared" ca="1" si="255"/>
        <v>36918.531516652984</v>
      </c>
      <c r="AT126" s="602">
        <f t="shared" ca="1" si="256"/>
        <v>36918.531516652984</v>
      </c>
      <c r="AU126" s="602">
        <f t="shared" ca="1" si="257"/>
        <v>38418.479955411574</v>
      </c>
      <c r="AV126" s="602">
        <f t="shared" ca="1" si="258"/>
        <v>38418.479955411574</v>
      </c>
      <c r="AW126" s="602">
        <f t="shared" ca="1" si="259"/>
        <v>39947.830563756834</v>
      </c>
      <c r="AX126" s="602">
        <f t="shared" ca="1" si="260"/>
        <v>39947.830563756834</v>
      </c>
      <c r="AY126" s="602">
        <f t="shared" ca="1" si="261"/>
        <v>41505.764212283277</v>
      </c>
      <c r="AZ126" s="602">
        <f t="shared" ca="1" si="262"/>
        <v>41505.764212283277</v>
      </c>
      <c r="BA126" s="602">
        <f t="shared" ca="1" si="263"/>
        <v>43091.434978125537</v>
      </c>
      <c r="BB126" s="602">
        <f t="shared" ca="1" si="264"/>
        <v>31227.944341051854</v>
      </c>
      <c r="BC126" s="602">
        <f t="shared" ca="1" si="265"/>
        <v>32048.938490341483</v>
      </c>
      <c r="BD126" s="602">
        <f t="shared" ca="1" si="266"/>
        <v>32048.938490341483</v>
      </c>
      <c r="BE126" s="602">
        <f t="shared" ca="1" si="267"/>
        <v>32881.659121055403</v>
      </c>
      <c r="BF126" s="602">
        <f t="shared" ca="1" si="268"/>
        <v>32881.659121055403</v>
      </c>
      <c r="BG126" s="602">
        <f t="shared" ca="1" si="269"/>
        <v>33725.968653348842</v>
      </c>
      <c r="BH126" s="602">
        <f t="shared" ca="1" si="270"/>
        <v>33725.968653348842</v>
      </c>
      <c r="BI126" s="602">
        <f t="shared" ca="1" si="271"/>
        <v>34581.723205375456</v>
      </c>
      <c r="BJ126" s="602">
        <f t="shared" ca="1" si="272"/>
        <v>34581.723205375456</v>
      </c>
      <c r="BK126" s="602">
        <f t="shared" ca="1" si="273"/>
        <v>35448.772928771345</v>
      </c>
      <c r="BL126" s="602">
        <f t="shared" ca="1" si="274"/>
        <v>37965.371706914841</v>
      </c>
      <c r="BM126" s="602">
        <f t="shared" ca="1" si="275"/>
        <v>39485.986332175897</v>
      </c>
      <c r="BN126" s="602">
        <f t="shared" ca="1" si="276"/>
        <v>39485.986332175897</v>
      </c>
      <c r="BO126" s="602">
        <f t="shared" ca="1" si="277"/>
        <v>41035.432761276803</v>
      </c>
      <c r="BP126" s="602">
        <f t="shared" ca="1" si="278"/>
        <v>41035.432761276803</v>
      </c>
      <c r="BQ126" s="602">
        <f t="shared" ca="1" si="279"/>
        <v>42612.87262182722</v>
      </c>
      <c r="BR126" s="602">
        <f t="shared" ca="1" si="280"/>
        <v>42612.87262182722</v>
      </c>
      <c r="BS126" s="602">
        <f t="shared" ca="1" si="281"/>
        <v>44217.443988476909</v>
      </c>
      <c r="BT126" s="602">
        <f t="shared" ca="1" si="282"/>
        <v>44217.443988476909</v>
      </c>
      <c r="BU126" s="602">
        <f t="shared" ca="1" si="283"/>
        <v>45848.26595350603</v>
      </c>
      <c r="BV126" s="602">
        <f t="shared" ca="1" si="284"/>
        <v>40723.276804626068</v>
      </c>
      <c r="BW126" s="602">
        <f t="shared" ca="1" si="285"/>
        <v>42295.186245571516</v>
      </c>
      <c r="BX126" s="602">
        <f t="shared" ca="1" si="286"/>
        <v>42295.186245571516</v>
      </c>
      <c r="BY126" s="602">
        <f t="shared" ca="1" si="287"/>
        <v>43894.401241264459</v>
      </c>
      <c r="BZ126" s="602">
        <f t="shared" ca="1" si="288"/>
        <v>43894.401241264459</v>
      </c>
      <c r="CA126" s="602">
        <f t="shared" ca="1" si="289"/>
        <v>45520.044319311586</v>
      </c>
      <c r="CB126" s="602">
        <f t="shared" ca="1" si="290"/>
        <v>45520.044319311586</v>
      </c>
      <c r="CC126" s="602">
        <f t="shared" ca="1" si="291"/>
        <v>47171.222607457443</v>
      </c>
      <c r="CD126" s="602">
        <f t="shared" ca="1" si="292"/>
        <v>47171.222607457443</v>
      </c>
      <c r="CE126" s="602">
        <f t="shared" ca="1" si="293"/>
        <v>48847.032188247038</v>
      </c>
      <c r="CF126" s="602">
        <f t="shared" ca="1" si="181"/>
        <v>33725.968653348842</v>
      </c>
      <c r="CG126" s="602">
        <f t="shared" ca="1" si="182"/>
        <v>34581.723205375456</v>
      </c>
      <c r="CH126" s="602">
        <f t="shared" ca="1" si="183"/>
        <v>34581.723205375456</v>
      </c>
      <c r="CI126" s="602">
        <f t="shared" ca="1" si="184"/>
        <v>35448.772928771345</v>
      </c>
      <c r="CJ126" s="602">
        <f t="shared" ca="1" si="185"/>
        <v>35448.772928771345</v>
      </c>
      <c r="CK126" s="602">
        <f t="shared" ca="1" si="186"/>
        <v>36326.962352232811</v>
      </c>
      <c r="CL126" s="602">
        <f t="shared" ca="1" si="187"/>
        <v>36326.962352232811</v>
      </c>
      <c r="CM126" s="602">
        <f t="shared" ca="1" si="188"/>
        <v>37216.130731732024</v>
      </c>
      <c r="CN126" s="602">
        <f t="shared" ca="1" si="189"/>
        <v>37216.130731732024</v>
      </c>
      <c r="CO126" s="602">
        <f t="shared" ca="1" si="190"/>
        <v>38116.112405922795</v>
      </c>
      <c r="CP126" s="602">
        <f t="shared" ca="1" si="191"/>
        <v>41820.706884913423</v>
      </c>
      <c r="CQ126" s="602">
        <f t="shared" ca="1" si="192"/>
        <v>43411.82153165857</v>
      </c>
      <c r="CR126" s="602">
        <f t="shared" ca="1" si="193"/>
        <v>43411.82153165857</v>
      </c>
      <c r="CS126" s="602">
        <f t="shared" ca="1" si="194"/>
        <v>45029.629321440458</v>
      </c>
      <c r="CT126" s="602">
        <f t="shared" ca="1" si="195"/>
        <v>45029.629321440458</v>
      </c>
      <c r="CU126" s="602">
        <f t="shared" ca="1" si="196"/>
        <v>46673.241537911395</v>
      </c>
      <c r="CV126" s="602">
        <f t="shared" ca="1" si="197"/>
        <v>46673.241537911395</v>
      </c>
      <c r="CW126" s="602">
        <f t="shared" ca="1" si="198"/>
        <v>48341.757129331025</v>
      </c>
      <c r="CX126" s="602">
        <f t="shared" ca="1" si="199"/>
        <v>48341.757129331025</v>
      </c>
      <c r="CY126" s="602">
        <f t="shared" ca="1" si="200"/>
        <v>50034.266948932476</v>
      </c>
      <c r="CZ126" s="602">
        <f t="shared" ca="1" si="201"/>
        <v>44703.97476535022</v>
      </c>
      <c r="DA126" s="602">
        <f t="shared" ca="1" si="202"/>
        <v>46342.497848049643</v>
      </c>
      <c r="DB126" s="602">
        <f t="shared" ca="1" si="203"/>
        <v>46342.497848049643</v>
      </c>
      <c r="DC126" s="602">
        <f t="shared" ca="1" si="204"/>
        <v>48006.105296803609</v>
      </c>
      <c r="DD126" s="602">
        <f t="shared" ca="1" si="205"/>
        <v>48006.105296803609</v>
      </c>
      <c r="DE126" s="602">
        <f t="shared" ca="1" si="206"/>
        <v>49693.889253268258</v>
      </c>
      <c r="DF126" s="602">
        <f t="shared" ca="1" si="207"/>
        <v>49693.889253268258</v>
      </c>
      <c r="DG126" s="602">
        <f t="shared" ca="1" si="208"/>
        <v>51404.937022019112</v>
      </c>
      <c r="DH126" s="602">
        <f t="shared" ca="1" si="209"/>
        <v>51404.937022019112</v>
      </c>
      <c r="DI126" s="602">
        <f t="shared" ca="1" si="210"/>
        <v>53138.334953305806</v>
      </c>
      <c r="DJ126" s="602">
        <f t="shared" ca="1" si="211"/>
        <v>36918.531516652984</v>
      </c>
      <c r="DK126" s="602">
        <f t="shared" ca="1" si="212"/>
        <v>37814.927454885583</v>
      </c>
      <c r="DL126" s="602">
        <f t="shared" ca="1" si="213"/>
        <v>37814.927454885583</v>
      </c>
      <c r="DM126" s="602">
        <f t="shared" ca="1" si="214"/>
        <v>38722.023692322662</v>
      </c>
      <c r="DN126" s="602">
        <f t="shared" ca="1" si="215"/>
        <v>38722.023692322662</v>
      </c>
      <c r="DO126" s="602">
        <f t="shared" ca="1" si="216"/>
        <v>39639.647171455297</v>
      </c>
      <c r="DP126" s="602">
        <f t="shared" ca="1" si="217"/>
        <v>39639.647171455297</v>
      </c>
      <c r="DQ126" s="602">
        <f t="shared" ca="1" si="218"/>
        <v>40567.620879791648</v>
      </c>
      <c r="DR126" s="602">
        <f t="shared" ca="1" si="219"/>
        <v>40567.620879791648</v>
      </c>
      <c r="DS126" s="602">
        <f t="shared" ca="1" si="220"/>
        <v>41505.764212283284</v>
      </c>
      <c r="DT126" s="602">
        <f t="shared" ca="1" si="221"/>
        <v>47504.443092169378</v>
      </c>
      <c r="DU126" s="602">
        <f t="shared" ca="1" si="222"/>
        <v>49185.069786291635</v>
      </c>
      <c r="DV126" s="602">
        <f t="shared" ca="1" si="223"/>
        <v>49185.069786291635</v>
      </c>
      <c r="DW126" s="602">
        <f t="shared" ca="1" si="224"/>
        <v>50889.234373908213</v>
      </c>
      <c r="DX126" s="602">
        <f t="shared" ca="1" si="225"/>
        <v>50889.234373908213</v>
      </c>
      <c r="DY126" s="602">
        <f t="shared" ca="1" si="226"/>
        <v>52616.023097239588</v>
      </c>
      <c r="DZ126" s="602">
        <f t="shared" ca="1" si="227"/>
        <v>52616.023097239588</v>
      </c>
      <c r="EA126" s="602">
        <f t="shared" ca="1" si="228"/>
        <v>54364.523825868084</v>
      </c>
      <c r="EB126" s="602">
        <f t="shared" ca="1" si="229"/>
        <v>54364.523825868084</v>
      </c>
      <c r="EC126" s="602">
        <f t="shared" ca="1" si="230"/>
        <v>56133.829536555211</v>
      </c>
      <c r="ED126" s="602">
        <f t="shared" ca="1" si="231"/>
        <v>50546.562285820124</v>
      </c>
      <c r="EE126" s="602">
        <f t="shared" ca="1" si="232"/>
        <v>52268.899256216449</v>
      </c>
      <c r="EF126" s="602">
        <f t="shared" ca="1" si="233"/>
        <v>52268.899256216449</v>
      </c>
      <c r="EG126" s="602">
        <f t="shared" ca="1" si="234"/>
        <v>54013.130357142247</v>
      </c>
      <c r="EH126" s="602">
        <f t="shared" ca="1" si="235"/>
        <v>54013.130357142247</v>
      </c>
      <c r="EI126" s="602">
        <f t="shared" ca="1" si="236"/>
        <v>55778.34727772788</v>
      </c>
      <c r="EJ126" s="602">
        <f t="shared" ca="1" si="237"/>
        <v>55778.34727772788</v>
      </c>
      <c r="EK126" s="602">
        <f t="shared" ca="1" si="238"/>
        <v>57563.649413299725</v>
      </c>
      <c r="EL126" s="602">
        <f t="shared" ca="1" si="239"/>
        <v>57563.649413299725</v>
      </c>
      <c r="EM126" s="602">
        <f t="shared" ca="1" si="240"/>
        <v>59368.146874517734</v>
      </c>
    </row>
    <row r="127" spans="1:143" x14ac:dyDescent="0.2">
      <c r="I127" s="15" t="str">
        <f t="shared" si="299"/>
        <v>Prémium 2, L2 ügyletminősítés esetén</v>
      </c>
      <c r="J127" s="15"/>
      <c r="K127" s="15"/>
      <c r="L127" s="15"/>
      <c r="M127" s="371" t="s">
        <v>30</v>
      </c>
      <c r="N127" s="1028">
        <f t="shared" si="294"/>
        <v>5.6000000000000008E-2</v>
      </c>
      <c r="O127" s="1071">
        <f t="shared" si="295"/>
        <v>5.7900000000000007E-2</v>
      </c>
      <c r="P127" s="1072">
        <f t="shared" ca="1" si="296"/>
        <v>5.652188321287932E-2</v>
      </c>
      <c r="Q127" s="1033">
        <f t="shared" ca="1" si="297"/>
        <v>6.2887440692171337E-2</v>
      </c>
      <c r="R127" s="1034">
        <f t="shared" ca="1" si="298"/>
        <v>6.3252246863913619E-2</v>
      </c>
      <c r="W127" s="597">
        <f t="shared" si="179"/>
        <v>84</v>
      </c>
      <c r="X127" s="602">
        <f t="shared" ca="1" si="241"/>
        <v>28319.999389992863</v>
      </c>
      <c r="Y127" s="602">
        <f t="shared" ca="1" si="241"/>
        <v>29096.929827342388</v>
      </c>
      <c r="Z127" s="602">
        <f t="shared" ca="1" si="241"/>
        <v>29096.929827342388</v>
      </c>
      <c r="AA127" s="602">
        <f t="shared" ca="1" si="241"/>
        <v>29886.032144715729</v>
      </c>
      <c r="AB127" s="602">
        <f t="shared" ca="1" si="242"/>
        <v>29886.032144715729</v>
      </c>
      <c r="AC127" s="602">
        <f t="shared" ca="1" si="242"/>
        <v>30687.194570042724</v>
      </c>
      <c r="AD127" s="602">
        <f t="shared" ca="1" si="242"/>
        <v>30687.194570042724</v>
      </c>
      <c r="AE127" s="602">
        <f t="shared" ca="1" si="180"/>
        <v>31500.297891766557</v>
      </c>
      <c r="AF127" s="602">
        <f t="shared" ca="1" si="180"/>
        <v>31500.297891766557</v>
      </c>
      <c r="AG127" s="602">
        <f t="shared" ca="1" si="243"/>
        <v>32325.215752307126</v>
      </c>
      <c r="AH127" s="602">
        <f t="shared" ca="1" si="244"/>
        <v>32881.659121055389</v>
      </c>
      <c r="AI127" s="602">
        <f t="shared" ca="1" si="245"/>
        <v>34295.209150044277</v>
      </c>
      <c r="AJ127" s="602">
        <f t="shared" ca="1" si="246"/>
        <v>34295.209150044277</v>
      </c>
      <c r="AK127" s="602">
        <f t="shared" ca="1" si="247"/>
        <v>35740.272825017972</v>
      </c>
      <c r="AL127" s="602">
        <f t="shared" ca="1" si="248"/>
        <v>35740.272825017972</v>
      </c>
      <c r="AM127" s="602">
        <f t="shared" ca="1" si="249"/>
        <v>37216.130731732024</v>
      </c>
      <c r="AN127" s="602">
        <f t="shared" ca="1" si="250"/>
        <v>37216.130731732024</v>
      </c>
      <c r="AO127" s="602">
        <f t="shared" ca="1" si="251"/>
        <v>38722.023692322662</v>
      </c>
      <c r="AP127" s="602">
        <f t="shared" ca="1" si="252"/>
        <v>38722.023692322662</v>
      </c>
      <c r="AQ127" s="602">
        <f t="shared" ca="1" si="253"/>
        <v>40257.15736338999</v>
      </c>
      <c r="AR127" s="602">
        <f t="shared" ca="1" si="254"/>
        <v>35448.772928771345</v>
      </c>
      <c r="AS127" s="602">
        <f t="shared" ca="1" si="255"/>
        <v>36918.531516652984</v>
      </c>
      <c r="AT127" s="602">
        <f t="shared" ca="1" si="256"/>
        <v>36918.531516652984</v>
      </c>
      <c r="AU127" s="602">
        <f t="shared" ca="1" si="257"/>
        <v>38418.479955411574</v>
      </c>
      <c r="AV127" s="602">
        <f t="shared" ca="1" si="258"/>
        <v>38418.479955411574</v>
      </c>
      <c r="AW127" s="602">
        <f t="shared" ca="1" si="259"/>
        <v>39947.830563756834</v>
      </c>
      <c r="AX127" s="602">
        <f t="shared" ca="1" si="260"/>
        <v>39947.830563756834</v>
      </c>
      <c r="AY127" s="602">
        <f t="shared" ca="1" si="261"/>
        <v>41505.764212283277</v>
      </c>
      <c r="AZ127" s="602">
        <f t="shared" ca="1" si="262"/>
        <v>41505.764212283277</v>
      </c>
      <c r="BA127" s="602">
        <f t="shared" ca="1" si="263"/>
        <v>43091.434978125537</v>
      </c>
      <c r="BB127" s="602">
        <f t="shared" ca="1" si="264"/>
        <v>31227.944341051854</v>
      </c>
      <c r="BC127" s="602">
        <f t="shared" ca="1" si="265"/>
        <v>32048.938490341483</v>
      </c>
      <c r="BD127" s="602">
        <f t="shared" ca="1" si="266"/>
        <v>32048.938490341483</v>
      </c>
      <c r="BE127" s="602">
        <f t="shared" ca="1" si="267"/>
        <v>32881.659121055403</v>
      </c>
      <c r="BF127" s="602">
        <f t="shared" ca="1" si="268"/>
        <v>32881.659121055403</v>
      </c>
      <c r="BG127" s="602">
        <f t="shared" ca="1" si="269"/>
        <v>33725.968653348842</v>
      </c>
      <c r="BH127" s="602">
        <f t="shared" ca="1" si="270"/>
        <v>33725.968653348842</v>
      </c>
      <c r="BI127" s="602">
        <f t="shared" ca="1" si="271"/>
        <v>34581.723205375456</v>
      </c>
      <c r="BJ127" s="602">
        <f t="shared" ca="1" si="272"/>
        <v>34581.723205375456</v>
      </c>
      <c r="BK127" s="602">
        <f t="shared" ca="1" si="273"/>
        <v>35448.772928771345</v>
      </c>
      <c r="BL127" s="602">
        <f t="shared" ca="1" si="274"/>
        <v>37965.371706914841</v>
      </c>
      <c r="BM127" s="602">
        <f t="shared" ca="1" si="275"/>
        <v>39485.986332175897</v>
      </c>
      <c r="BN127" s="602">
        <f t="shared" ca="1" si="276"/>
        <v>39485.986332175897</v>
      </c>
      <c r="BO127" s="602">
        <f t="shared" ca="1" si="277"/>
        <v>41035.432761276803</v>
      </c>
      <c r="BP127" s="602">
        <f t="shared" ca="1" si="278"/>
        <v>41035.432761276803</v>
      </c>
      <c r="BQ127" s="602">
        <f t="shared" ca="1" si="279"/>
        <v>42612.87262182722</v>
      </c>
      <c r="BR127" s="602">
        <f t="shared" ca="1" si="280"/>
        <v>42612.87262182722</v>
      </c>
      <c r="BS127" s="602">
        <f t="shared" ca="1" si="281"/>
        <v>44217.443988476909</v>
      </c>
      <c r="BT127" s="602">
        <f t="shared" ca="1" si="282"/>
        <v>44217.443988476909</v>
      </c>
      <c r="BU127" s="602">
        <f t="shared" ca="1" si="283"/>
        <v>45848.26595350603</v>
      </c>
      <c r="BV127" s="602">
        <f t="shared" ca="1" si="284"/>
        <v>40723.276804626068</v>
      </c>
      <c r="BW127" s="602">
        <f t="shared" ca="1" si="285"/>
        <v>42295.186245571516</v>
      </c>
      <c r="BX127" s="602">
        <f t="shared" ca="1" si="286"/>
        <v>42295.186245571516</v>
      </c>
      <c r="BY127" s="602">
        <f t="shared" ca="1" si="287"/>
        <v>43894.401241264459</v>
      </c>
      <c r="BZ127" s="602">
        <f t="shared" ca="1" si="288"/>
        <v>43894.401241264459</v>
      </c>
      <c r="CA127" s="602">
        <f t="shared" ca="1" si="289"/>
        <v>45520.044319311586</v>
      </c>
      <c r="CB127" s="602">
        <f t="shared" ca="1" si="290"/>
        <v>45520.044319311586</v>
      </c>
      <c r="CC127" s="602">
        <f t="shared" ca="1" si="291"/>
        <v>47171.222607457443</v>
      </c>
      <c r="CD127" s="602">
        <f t="shared" ca="1" si="292"/>
        <v>47171.222607457443</v>
      </c>
      <c r="CE127" s="602">
        <f t="shared" ca="1" si="293"/>
        <v>48847.032188247038</v>
      </c>
      <c r="CF127" s="602">
        <f t="shared" ca="1" si="181"/>
        <v>33725.968653348842</v>
      </c>
      <c r="CG127" s="602">
        <f t="shared" ca="1" si="182"/>
        <v>34581.723205375456</v>
      </c>
      <c r="CH127" s="602">
        <f t="shared" ca="1" si="183"/>
        <v>34581.723205375456</v>
      </c>
      <c r="CI127" s="602">
        <f t="shared" ca="1" si="184"/>
        <v>35448.772928771345</v>
      </c>
      <c r="CJ127" s="602">
        <f t="shared" ca="1" si="185"/>
        <v>35448.772928771345</v>
      </c>
      <c r="CK127" s="602">
        <f t="shared" ca="1" si="186"/>
        <v>36326.962352232811</v>
      </c>
      <c r="CL127" s="602">
        <f t="shared" ca="1" si="187"/>
        <v>36326.962352232811</v>
      </c>
      <c r="CM127" s="602">
        <f t="shared" ca="1" si="188"/>
        <v>37216.130731732024</v>
      </c>
      <c r="CN127" s="602">
        <f t="shared" ca="1" si="189"/>
        <v>37216.130731732024</v>
      </c>
      <c r="CO127" s="602">
        <f t="shared" ca="1" si="190"/>
        <v>38116.112405922795</v>
      </c>
      <c r="CP127" s="602">
        <f t="shared" ca="1" si="191"/>
        <v>41820.706884913423</v>
      </c>
      <c r="CQ127" s="602">
        <f t="shared" ca="1" si="192"/>
        <v>43411.82153165857</v>
      </c>
      <c r="CR127" s="602">
        <f t="shared" ca="1" si="193"/>
        <v>43411.82153165857</v>
      </c>
      <c r="CS127" s="602">
        <f t="shared" ca="1" si="194"/>
        <v>45029.629321440458</v>
      </c>
      <c r="CT127" s="602">
        <f t="shared" ca="1" si="195"/>
        <v>45029.629321440458</v>
      </c>
      <c r="CU127" s="602">
        <f t="shared" ca="1" si="196"/>
        <v>46673.241537911395</v>
      </c>
      <c r="CV127" s="602">
        <f t="shared" ca="1" si="197"/>
        <v>46673.241537911395</v>
      </c>
      <c r="CW127" s="602">
        <f t="shared" ca="1" si="198"/>
        <v>48341.757129331025</v>
      </c>
      <c r="CX127" s="602">
        <f t="shared" ca="1" si="199"/>
        <v>48341.757129331025</v>
      </c>
      <c r="CY127" s="602">
        <f t="shared" ca="1" si="200"/>
        <v>50034.266948932476</v>
      </c>
      <c r="CZ127" s="602">
        <f t="shared" ca="1" si="201"/>
        <v>44703.97476535022</v>
      </c>
      <c r="DA127" s="602">
        <f t="shared" ca="1" si="202"/>
        <v>46342.497848049643</v>
      </c>
      <c r="DB127" s="602">
        <f t="shared" ca="1" si="203"/>
        <v>46342.497848049643</v>
      </c>
      <c r="DC127" s="602">
        <f t="shared" ca="1" si="204"/>
        <v>48006.105296803609</v>
      </c>
      <c r="DD127" s="602">
        <f t="shared" ca="1" si="205"/>
        <v>48006.105296803609</v>
      </c>
      <c r="DE127" s="602">
        <f t="shared" ca="1" si="206"/>
        <v>49693.889253268258</v>
      </c>
      <c r="DF127" s="602">
        <f t="shared" ca="1" si="207"/>
        <v>49693.889253268258</v>
      </c>
      <c r="DG127" s="602">
        <f t="shared" ca="1" si="208"/>
        <v>51404.937022019112</v>
      </c>
      <c r="DH127" s="602">
        <f t="shared" ca="1" si="209"/>
        <v>51404.937022019112</v>
      </c>
      <c r="DI127" s="602">
        <f t="shared" ca="1" si="210"/>
        <v>53138.334953305806</v>
      </c>
      <c r="DJ127" s="602">
        <f t="shared" ca="1" si="211"/>
        <v>36918.531516652984</v>
      </c>
      <c r="DK127" s="602">
        <f t="shared" ca="1" si="212"/>
        <v>37814.927454885583</v>
      </c>
      <c r="DL127" s="602">
        <f t="shared" ca="1" si="213"/>
        <v>37814.927454885583</v>
      </c>
      <c r="DM127" s="602">
        <f t="shared" ca="1" si="214"/>
        <v>38722.023692322662</v>
      </c>
      <c r="DN127" s="602">
        <f t="shared" ca="1" si="215"/>
        <v>38722.023692322662</v>
      </c>
      <c r="DO127" s="602">
        <f t="shared" ca="1" si="216"/>
        <v>39639.647171455297</v>
      </c>
      <c r="DP127" s="602">
        <f t="shared" ca="1" si="217"/>
        <v>39639.647171455297</v>
      </c>
      <c r="DQ127" s="602">
        <f t="shared" ca="1" si="218"/>
        <v>40567.620879791648</v>
      </c>
      <c r="DR127" s="602">
        <f t="shared" ca="1" si="219"/>
        <v>40567.620879791648</v>
      </c>
      <c r="DS127" s="602">
        <f t="shared" ca="1" si="220"/>
        <v>41505.764212283284</v>
      </c>
      <c r="DT127" s="602">
        <f t="shared" ca="1" si="221"/>
        <v>47504.443092169378</v>
      </c>
      <c r="DU127" s="602">
        <f t="shared" ca="1" si="222"/>
        <v>49185.069786291635</v>
      </c>
      <c r="DV127" s="602">
        <f t="shared" ca="1" si="223"/>
        <v>49185.069786291635</v>
      </c>
      <c r="DW127" s="602">
        <f t="shared" ca="1" si="224"/>
        <v>50889.234373908213</v>
      </c>
      <c r="DX127" s="602">
        <f t="shared" ca="1" si="225"/>
        <v>50889.234373908213</v>
      </c>
      <c r="DY127" s="602">
        <f t="shared" ca="1" si="226"/>
        <v>52616.023097239588</v>
      </c>
      <c r="DZ127" s="602">
        <f t="shared" ca="1" si="227"/>
        <v>52616.023097239588</v>
      </c>
      <c r="EA127" s="602">
        <f t="shared" ca="1" si="228"/>
        <v>54364.523825868084</v>
      </c>
      <c r="EB127" s="602">
        <f t="shared" ca="1" si="229"/>
        <v>54364.523825868084</v>
      </c>
      <c r="EC127" s="602">
        <f t="shared" ca="1" si="230"/>
        <v>56133.829536555211</v>
      </c>
      <c r="ED127" s="602">
        <f t="shared" ca="1" si="231"/>
        <v>50546.562285820124</v>
      </c>
      <c r="EE127" s="602">
        <f t="shared" ca="1" si="232"/>
        <v>52268.899256216449</v>
      </c>
      <c r="EF127" s="602">
        <f t="shared" ca="1" si="233"/>
        <v>52268.899256216449</v>
      </c>
      <c r="EG127" s="602">
        <f t="shared" ca="1" si="234"/>
        <v>54013.130357142247</v>
      </c>
      <c r="EH127" s="602">
        <f t="shared" ca="1" si="235"/>
        <v>54013.130357142247</v>
      </c>
      <c r="EI127" s="602">
        <f t="shared" ca="1" si="236"/>
        <v>55778.34727772788</v>
      </c>
      <c r="EJ127" s="602">
        <f t="shared" ca="1" si="237"/>
        <v>55778.34727772788</v>
      </c>
      <c r="EK127" s="602">
        <f t="shared" ca="1" si="238"/>
        <v>57563.649413299725</v>
      </c>
      <c r="EL127" s="602">
        <f t="shared" ca="1" si="239"/>
        <v>57563.649413299725</v>
      </c>
      <c r="EM127" s="602">
        <f t="shared" ca="1" si="240"/>
        <v>59368.146874517734</v>
      </c>
    </row>
    <row r="128" spans="1:143" x14ac:dyDescent="0.2">
      <c r="I128" s="15" t="str">
        <f t="shared" si="299"/>
        <v>Kiváló 1, L1 ügyletminősítés esetén</v>
      </c>
      <c r="J128" s="15"/>
      <c r="K128" s="15"/>
      <c r="L128" s="1027">
        <v>7.3999999999999996E-2</v>
      </c>
      <c r="M128" s="371" t="s">
        <v>30</v>
      </c>
      <c r="N128" s="1028">
        <f t="shared" si="294"/>
        <v>5.6000000000000008E-2</v>
      </c>
      <c r="O128" s="1071">
        <f t="shared" si="295"/>
        <v>5.7900000000000007E-2</v>
      </c>
      <c r="P128" s="1072">
        <f t="shared" ca="1" si="296"/>
        <v>5.652188321287932E-2</v>
      </c>
      <c r="Q128" s="1033">
        <f t="shared" ca="1" si="297"/>
        <v>6.2887440692171337E-2</v>
      </c>
      <c r="R128" s="1034">
        <f t="shared" ca="1" si="298"/>
        <v>6.3252246863913619E-2</v>
      </c>
      <c r="W128" s="597">
        <f t="shared" si="179"/>
        <v>85</v>
      </c>
      <c r="X128" s="602">
        <f t="shared" ca="1" si="241"/>
        <v>28319.999389992863</v>
      </c>
      <c r="Y128" s="602">
        <f t="shared" ca="1" si="241"/>
        <v>29096.929827342388</v>
      </c>
      <c r="Z128" s="602">
        <f t="shared" ca="1" si="241"/>
        <v>29096.929827342388</v>
      </c>
      <c r="AA128" s="602">
        <f t="shared" ca="1" si="241"/>
        <v>29886.032144715729</v>
      </c>
      <c r="AB128" s="602">
        <f t="shared" ca="1" si="242"/>
        <v>29886.032144715729</v>
      </c>
      <c r="AC128" s="602">
        <f t="shared" ca="1" si="242"/>
        <v>30687.194570042724</v>
      </c>
      <c r="AD128" s="602">
        <f t="shared" ca="1" si="242"/>
        <v>30687.194570042724</v>
      </c>
      <c r="AE128" s="602">
        <f t="shared" ca="1" si="180"/>
        <v>31500.297891766557</v>
      </c>
      <c r="AF128" s="602">
        <f t="shared" ca="1" si="180"/>
        <v>31500.297891766557</v>
      </c>
      <c r="AG128" s="602">
        <f t="shared" ca="1" si="243"/>
        <v>32325.215752307126</v>
      </c>
      <c r="AH128" s="602">
        <f t="shared" ca="1" si="244"/>
        <v>32881.659121055389</v>
      </c>
      <c r="AI128" s="602">
        <f t="shared" ca="1" si="245"/>
        <v>34295.209150044277</v>
      </c>
      <c r="AJ128" s="602">
        <f t="shared" ca="1" si="246"/>
        <v>34295.209150044277</v>
      </c>
      <c r="AK128" s="602">
        <f t="shared" ca="1" si="247"/>
        <v>35740.272825017972</v>
      </c>
      <c r="AL128" s="602">
        <f t="shared" ca="1" si="248"/>
        <v>35740.272825017972</v>
      </c>
      <c r="AM128" s="602">
        <f t="shared" ca="1" si="249"/>
        <v>37216.130731732024</v>
      </c>
      <c r="AN128" s="602">
        <f t="shared" ca="1" si="250"/>
        <v>37216.130731732024</v>
      </c>
      <c r="AO128" s="602">
        <f t="shared" ca="1" si="251"/>
        <v>38722.023692322662</v>
      </c>
      <c r="AP128" s="602">
        <f t="shared" ca="1" si="252"/>
        <v>38722.023692322662</v>
      </c>
      <c r="AQ128" s="602">
        <f t="shared" ca="1" si="253"/>
        <v>40257.15736338999</v>
      </c>
      <c r="AR128" s="602">
        <f t="shared" ca="1" si="254"/>
        <v>35448.772928771345</v>
      </c>
      <c r="AS128" s="602">
        <f t="shared" ca="1" si="255"/>
        <v>36918.531516652984</v>
      </c>
      <c r="AT128" s="602">
        <f t="shared" ca="1" si="256"/>
        <v>36918.531516652984</v>
      </c>
      <c r="AU128" s="602">
        <f t="shared" ca="1" si="257"/>
        <v>38418.479955411574</v>
      </c>
      <c r="AV128" s="602">
        <f t="shared" ca="1" si="258"/>
        <v>38418.479955411574</v>
      </c>
      <c r="AW128" s="602">
        <f t="shared" ca="1" si="259"/>
        <v>39947.830563756834</v>
      </c>
      <c r="AX128" s="602">
        <f t="shared" ca="1" si="260"/>
        <v>39947.830563756834</v>
      </c>
      <c r="AY128" s="602">
        <f t="shared" ca="1" si="261"/>
        <v>41505.764212283277</v>
      </c>
      <c r="AZ128" s="602">
        <f t="shared" ca="1" si="262"/>
        <v>41505.764212283277</v>
      </c>
      <c r="BA128" s="602">
        <f t="shared" ca="1" si="263"/>
        <v>43091.434978125537</v>
      </c>
      <c r="BB128" s="602">
        <f t="shared" ca="1" si="264"/>
        <v>31227.944341051854</v>
      </c>
      <c r="BC128" s="602">
        <f t="shared" ca="1" si="265"/>
        <v>32048.938490341483</v>
      </c>
      <c r="BD128" s="602">
        <f t="shared" ca="1" si="266"/>
        <v>32048.938490341483</v>
      </c>
      <c r="BE128" s="602">
        <f t="shared" ca="1" si="267"/>
        <v>32881.659121055403</v>
      </c>
      <c r="BF128" s="602">
        <f t="shared" ca="1" si="268"/>
        <v>32881.659121055403</v>
      </c>
      <c r="BG128" s="602">
        <f t="shared" ca="1" si="269"/>
        <v>33725.968653348842</v>
      </c>
      <c r="BH128" s="602">
        <f t="shared" ca="1" si="270"/>
        <v>33725.968653348842</v>
      </c>
      <c r="BI128" s="602">
        <f t="shared" ca="1" si="271"/>
        <v>34581.723205375456</v>
      </c>
      <c r="BJ128" s="602">
        <f t="shared" ca="1" si="272"/>
        <v>34581.723205375456</v>
      </c>
      <c r="BK128" s="602">
        <f t="shared" ca="1" si="273"/>
        <v>35448.772928771345</v>
      </c>
      <c r="BL128" s="602">
        <f t="shared" ca="1" si="274"/>
        <v>37965.371706914841</v>
      </c>
      <c r="BM128" s="602">
        <f t="shared" ca="1" si="275"/>
        <v>39485.986332175897</v>
      </c>
      <c r="BN128" s="602">
        <f t="shared" ca="1" si="276"/>
        <v>39485.986332175897</v>
      </c>
      <c r="BO128" s="602">
        <f t="shared" ca="1" si="277"/>
        <v>41035.432761276803</v>
      </c>
      <c r="BP128" s="602">
        <f t="shared" ca="1" si="278"/>
        <v>41035.432761276803</v>
      </c>
      <c r="BQ128" s="602">
        <f t="shared" ca="1" si="279"/>
        <v>42612.87262182722</v>
      </c>
      <c r="BR128" s="602">
        <f t="shared" ca="1" si="280"/>
        <v>42612.87262182722</v>
      </c>
      <c r="BS128" s="602">
        <f t="shared" ca="1" si="281"/>
        <v>44217.443988476909</v>
      </c>
      <c r="BT128" s="602">
        <f t="shared" ca="1" si="282"/>
        <v>44217.443988476909</v>
      </c>
      <c r="BU128" s="602">
        <f t="shared" ca="1" si="283"/>
        <v>45848.26595350603</v>
      </c>
      <c r="BV128" s="602">
        <f t="shared" ca="1" si="284"/>
        <v>40723.276804626068</v>
      </c>
      <c r="BW128" s="602">
        <f t="shared" ca="1" si="285"/>
        <v>42295.186245571516</v>
      </c>
      <c r="BX128" s="602">
        <f t="shared" ca="1" si="286"/>
        <v>42295.186245571516</v>
      </c>
      <c r="BY128" s="602">
        <f t="shared" ca="1" si="287"/>
        <v>43894.401241264459</v>
      </c>
      <c r="BZ128" s="602">
        <f t="shared" ca="1" si="288"/>
        <v>43894.401241264459</v>
      </c>
      <c r="CA128" s="602">
        <f t="shared" ca="1" si="289"/>
        <v>45520.044319311586</v>
      </c>
      <c r="CB128" s="602">
        <f t="shared" ca="1" si="290"/>
        <v>45520.044319311586</v>
      </c>
      <c r="CC128" s="602">
        <f t="shared" ca="1" si="291"/>
        <v>47171.222607457443</v>
      </c>
      <c r="CD128" s="602">
        <f t="shared" ca="1" si="292"/>
        <v>47171.222607457443</v>
      </c>
      <c r="CE128" s="602">
        <f t="shared" ca="1" si="293"/>
        <v>48847.032188247038</v>
      </c>
      <c r="CF128" s="602">
        <f t="shared" ca="1" si="181"/>
        <v>33725.968653348842</v>
      </c>
      <c r="CG128" s="602">
        <f t="shared" ca="1" si="182"/>
        <v>34581.723205375456</v>
      </c>
      <c r="CH128" s="602">
        <f t="shared" ca="1" si="183"/>
        <v>34581.723205375456</v>
      </c>
      <c r="CI128" s="602">
        <f t="shared" ca="1" si="184"/>
        <v>35448.772928771345</v>
      </c>
      <c r="CJ128" s="602">
        <f t="shared" ca="1" si="185"/>
        <v>35448.772928771345</v>
      </c>
      <c r="CK128" s="602">
        <f t="shared" ca="1" si="186"/>
        <v>36326.962352232811</v>
      </c>
      <c r="CL128" s="602">
        <f t="shared" ca="1" si="187"/>
        <v>36326.962352232811</v>
      </c>
      <c r="CM128" s="602">
        <f t="shared" ca="1" si="188"/>
        <v>37216.130731732024</v>
      </c>
      <c r="CN128" s="602">
        <f t="shared" ca="1" si="189"/>
        <v>37216.130731732024</v>
      </c>
      <c r="CO128" s="602">
        <f t="shared" ca="1" si="190"/>
        <v>38116.112405922795</v>
      </c>
      <c r="CP128" s="602">
        <f t="shared" ca="1" si="191"/>
        <v>41820.706884913423</v>
      </c>
      <c r="CQ128" s="602">
        <f t="shared" ca="1" si="192"/>
        <v>43411.82153165857</v>
      </c>
      <c r="CR128" s="602">
        <f t="shared" ca="1" si="193"/>
        <v>43411.82153165857</v>
      </c>
      <c r="CS128" s="602">
        <f t="shared" ca="1" si="194"/>
        <v>45029.629321440458</v>
      </c>
      <c r="CT128" s="602">
        <f t="shared" ca="1" si="195"/>
        <v>45029.629321440458</v>
      </c>
      <c r="CU128" s="602">
        <f t="shared" ca="1" si="196"/>
        <v>46673.241537911395</v>
      </c>
      <c r="CV128" s="602">
        <f t="shared" ca="1" si="197"/>
        <v>46673.241537911395</v>
      </c>
      <c r="CW128" s="602">
        <f t="shared" ca="1" si="198"/>
        <v>48341.757129331025</v>
      </c>
      <c r="CX128" s="602">
        <f t="shared" ca="1" si="199"/>
        <v>48341.757129331025</v>
      </c>
      <c r="CY128" s="602">
        <f t="shared" ca="1" si="200"/>
        <v>50034.266948932476</v>
      </c>
      <c r="CZ128" s="602">
        <f t="shared" ca="1" si="201"/>
        <v>44703.97476535022</v>
      </c>
      <c r="DA128" s="602">
        <f t="shared" ca="1" si="202"/>
        <v>46342.497848049643</v>
      </c>
      <c r="DB128" s="602">
        <f t="shared" ca="1" si="203"/>
        <v>46342.497848049643</v>
      </c>
      <c r="DC128" s="602">
        <f t="shared" ca="1" si="204"/>
        <v>48006.105296803609</v>
      </c>
      <c r="DD128" s="602">
        <f t="shared" ca="1" si="205"/>
        <v>48006.105296803609</v>
      </c>
      <c r="DE128" s="602">
        <f t="shared" ca="1" si="206"/>
        <v>49693.889253268258</v>
      </c>
      <c r="DF128" s="602">
        <f t="shared" ca="1" si="207"/>
        <v>49693.889253268258</v>
      </c>
      <c r="DG128" s="602">
        <f t="shared" ca="1" si="208"/>
        <v>51404.937022019112</v>
      </c>
      <c r="DH128" s="602">
        <f t="shared" ca="1" si="209"/>
        <v>51404.937022019112</v>
      </c>
      <c r="DI128" s="602">
        <f t="shared" ca="1" si="210"/>
        <v>53138.334953305806</v>
      </c>
      <c r="DJ128" s="602">
        <f t="shared" ca="1" si="211"/>
        <v>36918.531516652984</v>
      </c>
      <c r="DK128" s="602">
        <f t="shared" ca="1" si="212"/>
        <v>37814.927454885583</v>
      </c>
      <c r="DL128" s="602">
        <f t="shared" ca="1" si="213"/>
        <v>37814.927454885583</v>
      </c>
      <c r="DM128" s="602">
        <f t="shared" ca="1" si="214"/>
        <v>38722.023692322662</v>
      </c>
      <c r="DN128" s="602">
        <f t="shared" ca="1" si="215"/>
        <v>38722.023692322662</v>
      </c>
      <c r="DO128" s="602">
        <f t="shared" ca="1" si="216"/>
        <v>39639.647171455297</v>
      </c>
      <c r="DP128" s="602">
        <f t="shared" ca="1" si="217"/>
        <v>39639.647171455297</v>
      </c>
      <c r="DQ128" s="602">
        <f t="shared" ca="1" si="218"/>
        <v>40567.620879791648</v>
      </c>
      <c r="DR128" s="602">
        <f t="shared" ca="1" si="219"/>
        <v>40567.620879791648</v>
      </c>
      <c r="DS128" s="602">
        <f t="shared" ca="1" si="220"/>
        <v>41505.764212283284</v>
      </c>
      <c r="DT128" s="602">
        <f t="shared" ca="1" si="221"/>
        <v>47504.443092169378</v>
      </c>
      <c r="DU128" s="602">
        <f t="shared" ca="1" si="222"/>
        <v>49185.069786291635</v>
      </c>
      <c r="DV128" s="602">
        <f t="shared" ca="1" si="223"/>
        <v>49185.069786291635</v>
      </c>
      <c r="DW128" s="602">
        <f t="shared" ca="1" si="224"/>
        <v>50889.234373908213</v>
      </c>
      <c r="DX128" s="602">
        <f t="shared" ca="1" si="225"/>
        <v>50889.234373908213</v>
      </c>
      <c r="DY128" s="602">
        <f t="shared" ca="1" si="226"/>
        <v>52616.023097239588</v>
      </c>
      <c r="DZ128" s="602">
        <f t="shared" ca="1" si="227"/>
        <v>52616.023097239588</v>
      </c>
      <c r="EA128" s="602">
        <f t="shared" ca="1" si="228"/>
        <v>54364.523825868084</v>
      </c>
      <c r="EB128" s="602">
        <f t="shared" ca="1" si="229"/>
        <v>54364.523825868084</v>
      </c>
      <c r="EC128" s="602">
        <f t="shared" ca="1" si="230"/>
        <v>56133.829536555211</v>
      </c>
      <c r="ED128" s="602">
        <f t="shared" ca="1" si="231"/>
        <v>50546.562285820124</v>
      </c>
      <c r="EE128" s="602">
        <f t="shared" ca="1" si="232"/>
        <v>52268.899256216449</v>
      </c>
      <c r="EF128" s="602">
        <f t="shared" ca="1" si="233"/>
        <v>52268.899256216449</v>
      </c>
      <c r="EG128" s="602">
        <f t="shared" ca="1" si="234"/>
        <v>54013.130357142247</v>
      </c>
      <c r="EH128" s="602">
        <f t="shared" ca="1" si="235"/>
        <v>54013.130357142247</v>
      </c>
      <c r="EI128" s="602">
        <f t="shared" ca="1" si="236"/>
        <v>55778.34727772788</v>
      </c>
      <c r="EJ128" s="602">
        <f t="shared" ca="1" si="237"/>
        <v>55778.34727772788</v>
      </c>
      <c r="EK128" s="602">
        <f t="shared" ca="1" si="238"/>
        <v>57563.649413299725</v>
      </c>
      <c r="EL128" s="602">
        <f t="shared" ca="1" si="239"/>
        <v>57563.649413299725</v>
      </c>
      <c r="EM128" s="602">
        <f t="shared" ca="1" si="240"/>
        <v>59368.146874517734</v>
      </c>
    </row>
    <row r="129" spans="7:143" x14ac:dyDescent="0.2">
      <c r="I129" s="15" t="str">
        <f t="shared" si="299"/>
        <v>Kiváló 1, L2 ügyletminősítés esetén</v>
      </c>
      <c r="J129" s="15"/>
      <c r="K129" s="15"/>
      <c r="L129" s="1027">
        <v>7.3999999999999996E-2</v>
      </c>
      <c r="M129" s="371" t="s">
        <v>30</v>
      </c>
      <c r="N129" s="1028">
        <f t="shared" si="294"/>
        <v>5.9000000000000011E-2</v>
      </c>
      <c r="O129" s="1071">
        <f t="shared" si="295"/>
        <v>6.090000000000001E-2</v>
      </c>
      <c r="P129" s="1072">
        <f t="shared" ca="1" si="296"/>
        <v>5.9730989376284294E-2</v>
      </c>
      <c r="Q129" s="1033">
        <f t="shared" ca="1" si="297"/>
        <v>6.6142649253566388E-2</v>
      </c>
      <c r="R129" s="1034">
        <f t="shared" ca="1" si="298"/>
        <v>6.6509849585549841E-2</v>
      </c>
      <c r="W129" s="597">
        <f t="shared" si="179"/>
        <v>86</v>
      </c>
      <c r="X129" s="602">
        <f t="shared" ca="1" si="241"/>
        <v>28319.999389992863</v>
      </c>
      <c r="Y129" s="602">
        <f t="shared" ca="1" si="241"/>
        <v>29096.929827342388</v>
      </c>
      <c r="Z129" s="602">
        <f t="shared" ca="1" si="241"/>
        <v>29096.929827342388</v>
      </c>
      <c r="AA129" s="602">
        <f t="shared" ca="1" si="241"/>
        <v>29886.032144715729</v>
      </c>
      <c r="AB129" s="602">
        <f t="shared" ca="1" si="242"/>
        <v>29886.032144715729</v>
      </c>
      <c r="AC129" s="602">
        <f t="shared" ca="1" si="242"/>
        <v>30687.194570042724</v>
      </c>
      <c r="AD129" s="602">
        <f t="shared" ca="1" si="242"/>
        <v>30687.194570042724</v>
      </c>
      <c r="AE129" s="602">
        <f t="shared" ca="1" si="180"/>
        <v>31500.297891766557</v>
      </c>
      <c r="AF129" s="602">
        <f t="shared" ca="1" si="180"/>
        <v>31500.297891766557</v>
      </c>
      <c r="AG129" s="602">
        <f t="shared" ca="1" si="243"/>
        <v>32325.215752307126</v>
      </c>
      <c r="AH129" s="602">
        <f t="shared" ca="1" si="244"/>
        <v>32881.659121055389</v>
      </c>
      <c r="AI129" s="602">
        <f t="shared" ca="1" si="245"/>
        <v>34295.209150044277</v>
      </c>
      <c r="AJ129" s="602">
        <f t="shared" ca="1" si="246"/>
        <v>34295.209150044277</v>
      </c>
      <c r="AK129" s="602">
        <f t="shared" ca="1" si="247"/>
        <v>35740.272825017972</v>
      </c>
      <c r="AL129" s="602">
        <f t="shared" ca="1" si="248"/>
        <v>35740.272825017972</v>
      </c>
      <c r="AM129" s="602">
        <f t="shared" ca="1" si="249"/>
        <v>37216.130731732024</v>
      </c>
      <c r="AN129" s="602">
        <f t="shared" ca="1" si="250"/>
        <v>37216.130731732024</v>
      </c>
      <c r="AO129" s="602">
        <f t="shared" ca="1" si="251"/>
        <v>38722.023692322662</v>
      </c>
      <c r="AP129" s="602">
        <f t="shared" ca="1" si="252"/>
        <v>38722.023692322662</v>
      </c>
      <c r="AQ129" s="602">
        <f t="shared" ca="1" si="253"/>
        <v>40257.15736338999</v>
      </c>
      <c r="AR129" s="602">
        <f t="shared" ca="1" si="254"/>
        <v>35448.772928771345</v>
      </c>
      <c r="AS129" s="602">
        <f t="shared" ca="1" si="255"/>
        <v>36918.531516652984</v>
      </c>
      <c r="AT129" s="602">
        <f t="shared" ca="1" si="256"/>
        <v>36918.531516652984</v>
      </c>
      <c r="AU129" s="602">
        <f t="shared" ca="1" si="257"/>
        <v>38418.479955411574</v>
      </c>
      <c r="AV129" s="602">
        <f t="shared" ca="1" si="258"/>
        <v>38418.479955411574</v>
      </c>
      <c r="AW129" s="602">
        <f t="shared" ca="1" si="259"/>
        <v>39947.830563756834</v>
      </c>
      <c r="AX129" s="602">
        <f t="shared" ca="1" si="260"/>
        <v>39947.830563756834</v>
      </c>
      <c r="AY129" s="602">
        <f t="shared" ca="1" si="261"/>
        <v>41505.764212283277</v>
      </c>
      <c r="AZ129" s="602">
        <f t="shared" ca="1" si="262"/>
        <v>41505.764212283277</v>
      </c>
      <c r="BA129" s="602">
        <f t="shared" ca="1" si="263"/>
        <v>43091.434978125537</v>
      </c>
      <c r="BB129" s="602">
        <f t="shared" ca="1" si="264"/>
        <v>31227.944341051854</v>
      </c>
      <c r="BC129" s="602">
        <f t="shared" ca="1" si="265"/>
        <v>32048.938490341483</v>
      </c>
      <c r="BD129" s="602">
        <f t="shared" ca="1" si="266"/>
        <v>32048.938490341483</v>
      </c>
      <c r="BE129" s="602">
        <f t="shared" ca="1" si="267"/>
        <v>32881.659121055403</v>
      </c>
      <c r="BF129" s="602">
        <f t="shared" ca="1" si="268"/>
        <v>32881.659121055403</v>
      </c>
      <c r="BG129" s="602">
        <f t="shared" ca="1" si="269"/>
        <v>33725.968653348842</v>
      </c>
      <c r="BH129" s="602">
        <f t="shared" ca="1" si="270"/>
        <v>33725.968653348842</v>
      </c>
      <c r="BI129" s="602">
        <f t="shared" ca="1" si="271"/>
        <v>34581.723205375456</v>
      </c>
      <c r="BJ129" s="602">
        <f t="shared" ca="1" si="272"/>
        <v>34581.723205375456</v>
      </c>
      <c r="BK129" s="602">
        <f t="shared" ca="1" si="273"/>
        <v>35448.772928771345</v>
      </c>
      <c r="BL129" s="602">
        <f t="shared" ca="1" si="274"/>
        <v>37965.371706914841</v>
      </c>
      <c r="BM129" s="602">
        <f t="shared" ca="1" si="275"/>
        <v>39485.986332175897</v>
      </c>
      <c r="BN129" s="602">
        <f t="shared" ca="1" si="276"/>
        <v>39485.986332175897</v>
      </c>
      <c r="BO129" s="602">
        <f t="shared" ca="1" si="277"/>
        <v>41035.432761276803</v>
      </c>
      <c r="BP129" s="602">
        <f t="shared" ca="1" si="278"/>
        <v>41035.432761276803</v>
      </c>
      <c r="BQ129" s="602">
        <f t="shared" ca="1" si="279"/>
        <v>42612.87262182722</v>
      </c>
      <c r="BR129" s="602">
        <f t="shared" ca="1" si="280"/>
        <v>42612.87262182722</v>
      </c>
      <c r="BS129" s="602">
        <f t="shared" ca="1" si="281"/>
        <v>44217.443988476909</v>
      </c>
      <c r="BT129" s="602">
        <f t="shared" ca="1" si="282"/>
        <v>44217.443988476909</v>
      </c>
      <c r="BU129" s="602">
        <f t="shared" ca="1" si="283"/>
        <v>45848.26595350603</v>
      </c>
      <c r="BV129" s="602">
        <f t="shared" ca="1" si="284"/>
        <v>40723.276804626068</v>
      </c>
      <c r="BW129" s="602">
        <f t="shared" ca="1" si="285"/>
        <v>42295.186245571516</v>
      </c>
      <c r="BX129" s="602">
        <f t="shared" ca="1" si="286"/>
        <v>42295.186245571516</v>
      </c>
      <c r="BY129" s="602">
        <f t="shared" ca="1" si="287"/>
        <v>43894.401241264459</v>
      </c>
      <c r="BZ129" s="602">
        <f t="shared" ca="1" si="288"/>
        <v>43894.401241264459</v>
      </c>
      <c r="CA129" s="602">
        <f t="shared" ca="1" si="289"/>
        <v>45520.044319311586</v>
      </c>
      <c r="CB129" s="602">
        <f t="shared" ca="1" si="290"/>
        <v>45520.044319311586</v>
      </c>
      <c r="CC129" s="602">
        <f t="shared" ca="1" si="291"/>
        <v>47171.222607457443</v>
      </c>
      <c r="CD129" s="602">
        <f t="shared" ca="1" si="292"/>
        <v>47171.222607457443</v>
      </c>
      <c r="CE129" s="602">
        <f t="shared" ca="1" si="293"/>
        <v>48847.032188247038</v>
      </c>
      <c r="CF129" s="602">
        <f t="shared" ca="1" si="181"/>
        <v>33725.968653348842</v>
      </c>
      <c r="CG129" s="602">
        <f t="shared" ca="1" si="182"/>
        <v>34581.723205375456</v>
      </c>
      <c r="CH129" s="602">
        <f t="shared" ca="1" si="183"/>
        <v>34581.723205375456</v>
      </c>
      <c r="CI129" s="602">
        <f t="shared" ca="1" si="184"/>
        <v>35448.772928771345</v>
      </c>
      <c r="CJ129" s="602">
        <f t="shared" ca="1" si="185"/>
        <v>35448.772928771345</v>
      </c>
      <c r="CK129" s="602">
        <f t="shared" ca="1" si="186"/>
        <v>36326.962352232811</v>
      </c>
      <c r="CL129" s="602">
        <f t="shared" ca="1" si="187"/>
        <v>36326.962352232811</v>
      </c>
      <c r="CM129" s="602">
        <f t="shared" ca="1" si="188"/>
        <v>37216.130731732024</v>
      </c>
      <c r="CN129" s="602">
        <f t="shared" ca="1" si="189"/>
        <v>37216.130731732024</v>
      </c>
      <c r="CO129" s="602">
        <f t="shared" ca="1" si="190"/>
        <v>38116.112405922795</v>
      </c>
      <c r="CP129" s="602">
        <f t="shared" ca="1" si="191"/>
        <v>41820.706884913423</v>
      </c>
      <c r="CQ129" s="602">
        <f t="shared" ca="1" si="192"/>
        <v>43411.82153165857</v>
      </c>
      <c r="CR129" s="602">
        <f t="shared" ca="1" si="193"/>
        <v>43411.82153165857</v>
      </c>
      <c r="CS129" s="602">
        <f t="shared" ca="1" si="194"/>
        <v>45029.629321440458</v>
      </c>
      <c r="CT129" s="602">
        <f t="shared" ca="1" si="195"/>
        <v>45029.629321440458</v>
      </c>
      <c r="CU129" s="602">
        <f t="shared" ca="1" si="196"/>
        <v>46673.241537911395</v>
      </c>
      <c r="CV129" s="602">
        <f t="shared" ca="1" si="197"/>
        <v>46673.241537911395</v>
      </c>
      <c r="CW129" s="602">
        <f t="shared" ca="1" si="198"/>
        <v>48341.757129331025</v>
      </c>
      <c r="CX129" s="602">
        <f t="shared" ca="1" si="199"/>
        <v>48341.757129331025</v>
      </c>
      <c r="CY129" s="602">
        <f t="shared" ca="1" si="200"/>
        <v>50034.266948932476</v>
      </c>
      <c r="CZ129" s="602">
        <f t="shared" ca="1" si="201"/>
        <v>44703.97476535022</v>
      </c>
      <c r="DA129" s="602">
        <f t="shared" ca="1" si="202"/>
        <v>46342.497848049643</v>
      </c>
      <c r="DB129" s="602">
        <f t="shared" ca="1" si="203"/>
        <v>46342.497848049643</v>
      </c>
      <c r="DC129" s="602">
        <f t="shared" ca="1" si="204"/>
        <v>48006.105296803609</v>
      </c>
      <c r="DD129" s="602">
        <f t="shared" ca="1" si="205"/>
        <v>48006.105296803609</v>
      </c>
      <c r="DE129" s="602">
        <f t="shared" ca="1" si="206"/>
        <v>49693.889253268258</v>
      </c>
      <c r="DF129" s="602">
        <f t="shared" ca="1" si="207"/>
        <v>49693.889253268258</v>
      </c>
      <c r="DG129" s="602">
        <f t="shared" ca="1" si="208"/>
        <v>51404.937022019112</v>
      </c>
      <c r="DH129" s="602">
        <f t="shared" ca="1" si="209"/>
        <v>51404.937022019112</v>
      </c>
      <c r="DI129" s="602">
        <f t="shared" ca="1" si="210"/>
        <v>53138.334953305806</v>
      </c>
      <c r="DJ129" s="602">
        <f t="shared" ca="1" si="211"/>
        <v>36918.531516652984</v>
      </c>
      <c r="DK129" s="602">
        <f t="shared" ca="1" si="212"/>
        <v>37814.927454885583</v>
      </c>
      <c r="DL129" s="602">
        <f t="shared" ca="1" si="213"/>
        <v>37814.927454885583</v>
      </c>
      <c r="DM129" s="602">
        <f t="shared" ca="1" si="214"/>
        <v>38722.023692322662</v>
      </c>
      <c r="DN129" s="602">
        <f t="shared" ca="1" si="215"/>
        <v>38722.023692322662</v>
      </c>
      <c r="DO129" s="602">
        <f t="shared" ca="1" si="216"/>
        <v>39639.647171455297</v>
      </c>
      <c r="DP129" s="602">
        <f t="shared" ca="1" si="217"/>
        <v>39639.647171455297</v>
      </c>
      <c r="DQ129" s="602">
        <f t="shared" ca="1" si="218"/>
        <v>40567.620879791648</v>
      </c>
      <c r="DR129" s="602">
        <f t="shared" ca="1" si="219"/>
        <v>40567.620879791648</v>
      </c>
      <c r="DS129" s="602">
        <f t="shared" ca="1" si="220"/>
        <v>41505.764212283284</v>
      </c>
      <c r="DT129" s="602">
        <f t="shared" ca="1" si="221"/>
        <v>47504.443092169378</v>
      </c>
      <c r="DU129" s="602">
        <f t="shared" ca="1" si="222"/>
        <v>49185.069786291635</v>
      </c>
      <c r="DV129" s="602">
        <f t="shared" ca="1" si="223"/>
        <v>49185.069786291635</v>
      </c>
      <c r="DW129" s="602">
        <f t="shared" ca="1" si="224"/>
        <v>50889.234373908213</v>
      </c>
      <c r="DX129" s="602">
        <f t="shared" ca="1" si="225"/>
        <v>50889.234373908213</v>
      </c>
      <c r="DY129" s="602">
        <f t="shared" ca="1" si="226"/>
        <v>52616.023097239588</v>
      </c>
      <c r="DZ129" s="602">
        <f t="shared" ca="1" si="227"/>
        <v>52616.023097239588</v>
      </c>
      <c r="EA129" s="602">
        <f t="shared" ca="1" si="228"/>
        <v>54364.523825868084</v>
      </c>
      <c r="EB129" s="602">
        <f t="shared" ca="1" si="229"/>
        <v>54364.523825868084</v>
      </c>
      <c r="EC129" s="602">
        <f t="shared" ca="1" si="230"/>
        <v>56133.829536555211</v>
      </c>
      <c r="ED129" s="602">
        <f t="shared" ca="1" si="231"/>
        <v>50546.562285820124</v>
      </c>
      <c r="EE129" s="602">
        <f t="shared" ca="1" si="232"/>
        <v>52268.899256216449</v>
      </c>
      <c r="EF129" s="602">
        <f t="shared" ca="1" si="233"/>
        <v>52268.899256216449</v>
      </c>
      <c r="EG129" s="602">
        <f t="shared" ca="1" si="234"/>
        <v>54013.130357142247</v>
      </c>
      <c r="EH129" s="602">
        <f t="shared" ca="1" si="235"/>
        <v>54013.130357142247</v>
      </c>
      <c r="EI129" s="602">
        <f t="shared" ca="1" si="236"/>
        <v>55778.34727772788</v>
      </c>
      <c r="EJ129" s="602">
        <f t="shared" ca="1" si="237"/>
        <v>55778.34727772788</v>
      </c>
      <c r="EK129" s="602">
        <f t="shared" ca="1" si="238"/>
        <v>57563.649413299725</v>
      </c>
      <c r="EL129" s="602">
        <f t="shared" ca="1" si="239"/>
        <v>57563.649413299725</v>
      </c>
      <c r="EM129" s="602">
        <f t="shared" ca="1" si="240"/>
        <v>59368.146874517734</v>
      </c>
    </row>
    <row r="130" spans="7:143" x14ac:dyDescent="0.2">
      <c r="I130" s="15" t="str">
        <f t="shared" si="299"/>
        <v>Kiváló 2, L1 ügyletminősítés esetén</v>
      </c>
      <c r="J130" s="15"/>
      <c r="K130" s="15"/>
      <c r="L130" s="1027">
        <v>7.3999999999999996E-2</v>
      </c>
      <c r="M130" s="371" t="s">
        <v>30</v>
      </c>
      <c r="N130" s="1028">
        <f t="shared" si="294"/>
        <v>5.9000000000000011E-2</v>
      </c>
      <c r="O130" s="1071">
        <f t="shared" si="295"/>
        <v>6.090000000000001E-2</v>
      </c>
      <c r="P130" s="1072">
        <f t="shared" ca="1" si="296"/>
        <v>5.9730989376284294E-2</v>
      </c>
      <c r="Q130" s="1033">
        <f t="shared" ca="1" si="297"/>
        <v>6.6142649253566388E-2</v>
      </c>
      <c r="R130" s="1034">
        <f t="shared" ca="1" si="298"/>
        <v>6.6509849585549841E-2</v>
      </c>
      <c r="W130" s="597">
        <f t="shared" si="179"/>
        <v>87</v>
      </c>
      <c r="X130" s="602">
        <f t="shared" ca="1" si="241"/>
        <v>28319.999389992863</v>
      </c>
      <c r="Y130" s="602">
        <f t="shared" ca="1" si="241"/>
        <v>29096.929827342388</v>
      </c>
      <c r="Z130" s="602">
        <f t="shared" ca="1" si="241"/>
        <v>29096.929827342388</v>
      </c>
      <c r="AA130" s="602">
        <f t="shared" ca="1" si="241"/>
        <v>29886.032144715729</v>
      </c>
      <c r="AB130" s="602">
        <f t="shared" ca="1" si="242"/>
        <v>29886.032144715729</v>
      </c>
      <c r="AC130" s="602">
        <f t="shared" ca="1" si="242"/>
        <v>30687.194570042724</v>
      </c>
      <c r="AD130" s="602">
        <f t="shared" ca="1" si="242"/>
        <v>30687.194570042724</v>
      </c>
      <c r="AE130" s="602">
        <f t="shared" ca="1" si="180"/>
        <v>31500.297891766557</v>
      </c>
      <c r="AF130" s="602">
        <f t="shared" ca="1" si="180"/>
        <v>31500.297891766557</v>
      </c>
      <c r="AG130" s="602">
        <f t="shared" ca="1" si="243"/>
        <v>32325.215752307126</v>
      </c>
      <c r="AH130" s="602">
        <f t="shared" ca="1" si="244"/>
        <v>32881.659121055389</v>
      </c>
      <c r="AI130" s="602">
        <f t="shared" ca="1" si="245"/>
        <v>34295.209150044277</v>
      </c>
      <c r="AJ130" s="602">
        <f t="shared" ca="1" si="246"/>
        <v>34295.209150044277</v>
      </c>
      <c r="AK130" s="602">
        <f t="shared" ca="1" si="247"/>
        <v>35740.272825017972</v>
      </c>
      <c r="AL130" s="602">
        <f t="shared" ca="1" si="248"/>
        <v>35740.272825017972</v>
      </c>
      <c r="AM130" s="602">
        <f t="shared" ca="1" si="249"/>
        <v>37216.130731732024</v>
      </c>
      <c r="AN130" s="602">
        <f t="shared" ca="1" si="250"/>
        <v>37216.130731732024</v>
      </c>
      <c r="AO130" s="602">
        <f t="shared" ca="1" si="251"/>
        <v>38722.023692322662</v>
      </c>
      <c r="AP130" s="602">
        <f t="shared" ca="1" si="252"/>
        <v>38722.023692322662</v>
      </c>
      <c r="AQ130" s="602">
        <f t="shared" ca="1" si="253"/>
        <v>40257.15736338999</v>
      </c>
      <c r="AR130" s="602">
        <f t="shared" ca="1" si="254"/>
        <v>35448.772928771345</v>
      </c>
      <c r="AS130" s="602">
        <f t="shared" ca="1" si="255"/>
        <v>36918.531516652984</v>
      </c>
      <c r="AT130" s="602">
        <f t="shared" ca="1" si="256"/>
        <v>36918.531516652984</v>
      </c>
      <c r="AU130" s="602">
        <f t="shared" ca="1" si="257"/>
        <v>38418.479955411574</v>
      </c>
      <c r="AV130" s="602">
        <f t="shared" ca="1" si="258"/>
        <v>38418.479955411574</v>
      </c>
      <c r="AW130" s="602">
        <f t="shared" ca="1" si="259"/>
        <v>39947.830563756834</v>
      </c>
      <c r="AX130" s="602">
        <f t="shared" ca="1" si="260"/>
        <v>39947.830563756834</v>
      </c>
      <c r="AY130" s="602">
        <f t="shared" ca="1" si="261"/>
        <v>41505.764212283277</v>
      </c>
      <c r="AZ130" s="602">
        <f t="shared" ca="1" si="262"/>
        <v>41505.764212283277</v>
      </c>
      <c r="BA130" s="602">
        <f t="shared" ca="1" si="263"/>
        <v>43091.434978125537</v>
      </c>
      <c r="BB130" s="602">
        <f t="shared" ca="1" si="264"/>
        <v>31227.944341051854</v>
      </c>
      <c r="BC130" s="602">
        <f t="shared" ca="1" si="265"/>
        <v>32048.938490341483</v>
      </c>
      <c r="BD130" s="602">
        <f t="shared" ca="1" si="266"/>
        <v>32048.938490341483</v>
      </c>
      <c r="BE130" s="602">
        <f t="shared" ca="1" si="267"/>
        <v>32881.659121055403</v>
      </c>
      <c r="BF130" s="602">
        <f t="shared" ca="1" si="268"/>
        <v>32881.659121055403</v>
      </c>
      <c r="BG130" s="602">
        <f t="shared" ca="1" si="269"/>
        <v>33725.968653348842</v>
      </c>
      <c r="BH130" s="602">
        <f t="shared" ca="1" si="270"/>
        <v>33725.968653348842</v>
      </c>
      <c r="BI130" s="602">
        <f t="shared" ca="1" si="271"/>
        <v>34581.723205375456</v>
      </c>
      <c r="BJ130" s="602">
        <f t="shared" ca="1" si="272"/>
        <v>34581.723205375456</v>
      </c>
      <c r="BK130" s="602">
        <f t="shared" ca="1" si="273"/>
        <v>35448.772928771345</v>
      </c>
      <c r="BL130" s="602">
        <f t="shared" ca="1" si="274"/>
        <v>37965.371706914841</v>
      </c>
      <c r="BM130" s="602">
        <f t="shared" ca="1" si="275"/>
        <v>39485.986332175897</v>
      </c>
      <c r="BN130" s="602">
        <f t="shared" ca="1" si="276"/>
        <v>39485.986332175897</v>
      </c>
      <c r="BO130" s="602">
        <f t="shared" ca="1" si="277"/>
        <v>41035.432761276803</v>
      </c>
      <c r="BP130" s="602">
        <f t="shared" ca="1" si="278"/>
        <v>41035.432761276803</v>
      </c>
      <c r="BQ130" s="602">
        <f t="shared" ca="1" si="279"/>
        <v>42612.87262182722</v>
      </c>
      <c r="BR130" s="602">
        <f t="shared" ca="1" si="280"/>
        <v>42612.87262182722</v>
      </c>
      <c r="BS130" s="602">
        <f t="shared" ca="1" si="281"/>
        <v>44217.443988476909</v>
      </c>
      <c r="BT130" s="602">
        <f t="shared" ca="1" si="282"/>
        <v>44217.443988476909</v>
      </c>
      <c r="BU130" s="602">
        <f t="shared" ca="1" si="283"/>
        <v>45848.26595350603</v>
      </c>
      <c r="BV130" s="602">
        <f t="shared" ca="1" si="284"/>
        <v>40723.276804626068</v>
      </c>
      <c r="BW130" s="602">
        <f t="shared" ca="1" si="285"/>
        <v>42295.186245571516</v>
      </c>
      <c r="BX130" s="602">
        <f t="shared" ca="1" si="286"/>
        <v>42295.186245571516</v>
      </c>
      <c r="BY130" s="602">
        <f t="shared" ca="1" si="287"/>
        <v>43894.401241264459</v>
      </c>
      <c r="BZ130" s="602">
        <f t="shared" ca="1" si="288"/>
        <v>43894.401241264459</v>
      </c>
      <c r="CA130" s="602">
        <f t="shared" ca="1" si="289"/>
        <v>45520.044319311586</v>
      </c>
      <c r="CB130" s="602">
        <f t="shared" ca="1" si="290"/>
        <v>45520.044319311586</v>
      </c>
      <c r="CC130" s="602">
        <f t="shared" ca="1" si="291"/>
        <v>47171.222607457443</v>
      </c>
      <c r="CD130" s="602">
        <f t="shared" ca="1" si="292"/>
        <v>47171.222607457443</v>
      </c>
      <c r="CE130" s="602">
        <f t="shared" ca="1" si="293"/>
        <v>48847.032188247038</v>
      </c>
      <c r="CF130" s="602">
        <f t="shared" ca="1" si="181"/>
        <v>33725.968653348842</v>
      </c>
      <c r="CG130" s="602">
        <f t="shared" ca="1" si="182"/>
        <v>34581.723205375456</v>
      </c>
      <c r="CH130" s="602">
        <f t="shared" ca="1" si="183"/>
        <v>34581.723205375456</v>
      </c>
      <c r="CI130" s="602">
        <f t="shared" ca="1" si="184"/>
        <v>35448.772928771345</v>
      </c>
      <c r="CJ130" s="602">
        <f t="shared" ca="1" si="185"/>
        <v>35448.772928771345</v>
      </c>
      <c r="CK130" s="602">
        <f t="shared" ca="1" si="186"/>
        <v>36326.962352232811</v>
      </c>
      <c r="CL130" s="602">
        <f t="shared" ca="1" si="187"/>
        <v>36326.962352232811</v>
      </c>
      <c r="CM130" s="602">
        <f t="shared" ca="1" si="188"/>
        <v>37216.130731732024</v>
      </c>
      <c r="CN130" s="602">
        <f t="shared" ca="1" si="189"/>
        <v>37216.130731732024</v>
      </c>
      <c r="CO130" s="602">
        <f t="shared" ca="1" si="190"/>
        <v>38116.112405922795</v>
      </c>
      <c r="CP130" s="602">
        <f t="shared" ca="1" si="191"/>
        <v>41820.706884913423</v>
      </c>
      <c r="CQ130" s="602">
        <f t="shared" ca="1" si="192"/>
        <v>43411.82153165857</v>
      </c>
      <c r="CR130" s="602">
        <f t="shared" ca="1" si="193"/>
        <v>43411.82153165857</v>
      </c>
      <c r="CS130" s="602">
        <f t="shared" ca="1" si="194"/>
        <v>45029.629321440458</v>
      </c>
      <c r="CT130" s="602">
        <f t="shared" ca="1" si="195"/>
        <v>45029.629321440458</v>
      </c>
      <c r="CU130" s="602">
        <f t="shared" ca="1" si="196"/>
        <v>46673.241537911395</v>
      </c>
      <c r="CV130" s="602">
        <f t="shared" ca="1" si="197"/>
        <v>46673.241537911395</v>
      </c>
      <c r="CW130" s="602">
        <f t="shared" ca="1" si="198"/>
        <v>48341.757129331025</v>
      </c>
      <c r="CX130" s="602">
        <f t="shared" ca="1" si="199"/>
        <v>48341.757129331025</v>
      </c>
      <c r="CY130" s="602">
        <f t="shared" ca="1" si="200"/>
        <v>50034.266948932476</v>
      </c>
      <c r="CZ130" s="602">
        <f t="shared" ca="1" si="201"/>
        <v>44703.97476535022</v>
      </c>
      <c r="DA130" s="602">
        <f t="shared" ca="1" si="202"/>
        <v>46342.497848049643</v>
      </c>
      <c r="DB130" s="602">
        <f t="shared" ca="1" si="203"/>
        <v>46342.497848049643</v>
      </c>
      <c r="DC130" s="602">
        <f t="shared" ca="1" si="204"/>
        <v>48006.105296803609</v>
      </c>
      <c r="DD130" s="602">
        <f t="shared" ca="1" si="205"/>
        <v>48006.105296803609</v>
      </c>
      <c r="DE130" s="602">
        <f t="shared" ca="1" si="206"/>
        <v>49693.889253268258</v>
      </c>
      <c r="DF130" s="602">
        <f t="shared" ca="1" si="207"/>
        <v>49693.889253268258</v>
      </c>
      <c r="DG130" s="602">
        <f t="shared" ca="1" si="208"/>
        <v>51404.937022019112</v>
      </c>
      <c r="DH130" s="602">
        <f t="shared" ca="1" si="209"/>
        <v>51404.937022019112</v>
      </c>
      <c r="DI130" s="602">
        <f t="shared" ca="1" si="210"/>
        <v>53138.334953305806</v>
      </c>
      <c r="DJ130" s="602">
        <f t="shared" ca="1" si="211"/>
        <v>36918.531516652984</v>
      </c>
      <c r="DK130" s="602">
        <f t="shared" ca="1" si="212"/>
        <v>37814.927454885583</v>
      </c>
      <c r="DL130" s="602">
        <f t="shared" ca="1" si="213"/>
        <v>37814.927454885583</v>
      </c>
      <c r="DM130" s="602">
        <f t="shared" ca="1" si="214"/>
        <v>38722.023692322662</v>
      </c>
      <c r="DN130" s="602">
        <f t="shared" ca="1" si="215"/>
        <v>38722.023692322662</v>
      </c>
      <c r="DO130" s="602">
        <f t="shared" ca="1" si="216"/>
        <v>39639.647171455297</v>
      </c>
      <c r="DP130" s="602">
        <f t="shared" ca="1" si="217"/>
        <v>39639.647171455297</v>
      </c>
      <c r="DQ130" s="602">
        <f t="shared" ca="1" si="218"/>
        <v>40567.620879791648</v>
      </c>
      <c r="DR130" s="602">
        <f t="shared" ca="1" si="219"/>
        <v>40567.620879791648</v>
      </c>
      <c r="DS130" s="602">
        <f t="shared" ca="1" si="220"/>
        <v>41505.764212283284</v>
      </c>
      <c r="DT130" s="602">
        <f t="shared" ca="1" si="221"/>
        <v>47504.443092169378</v>
      </c>
      <c r="DU130" s="602">
        <f t="shared" ca="1" si="222"/>
        <v>49185.069786291635</v>
      </c>
      <c r="DV130" s="602">
        <f t="shared" ca="1" si="223"/>
        <v>49185.069786291635</v>
      </c>
      <c r="DW130" s="602">
        <f t="shared" ca="1" si="224"/>
        <v>50889.234373908213</v>
      </c>
      <c r="DX130" s="602">
        <f t="shared" ca="1" si="225"/>
        <v>50889.234373908213</v>
      </c>
      <c r="DY130" s="602">
        <f t="shared" ca="1" si="226"/>
        <v>52616.023097239588</v>
      </c>
      <c r="DZ130" s="602">
        <f t="shared" ca="1" si="227"/>
        <v>52616.023097239588</v>
      </c>
      <c r="EA130" s="602">
        <f t="shared" ca="1" si="228"/>
        <v>54364.523825868084</v>
      </c>
      <c r="EB130" s="602">
        <f t="shared" ca="1" si="229"/>
        <v>54364.523825868084</v>
      </c>
      <c r="EC130" s="602">
        <f t="shared" ca="1" si="230"/>
        <v>56133.829536555211</v>
      </c>
      <c r="ED130" s="602">
        <f t="shared" ca="1" si="231"/>
        <v>50546.562285820124</v>
      </c>
      <c r="EE130" s="602">
        <f t="shared" ca="1" si="232"/>
        <v>52268.899256216449</v>
      </c>
      <c r="EF130" s="602">
        <f t="shared" ca="1" si="233"/>
        <v>52268.899256216449</v>
      </c>
      <c r="EG130" s="602">
        <f t="shared" ca="1" si="234"/>
        <v>54013.130357142247</v>
      </c>
      <c r="EH130" s="602">
        <f t="shared" ca="1" si="235"/>
        <v>54013.130357142247</v>
      </c>
      <c r="EI130" s="602">
        <f t="shared" ca="1" si="236"/>
        <v>55778.34727772788</v>
      </c>
      <c r="EJ130" s="602">
        <f t="shared" ca="1" si="237"/>
        <v>55778.34727772788</v>
      </c>
      <c r="EK130" s="602">
        <f t="shared" ca="1" si="238"/>
        <v>57563.649413299725</v>
      </c>
      <c r="EL130" s="602">
        <f t="shared" ca="1" si="239"/>
        <v>57563.649413299725</v>
      </c>
      <c r="EM130" s="602">
        <f t="shared" ca="1" si="240"/>
        <v>59368.146874517734</v>
      </c>
    </row>
    <row r="131" spans="7:143" x14ac:dyDescent="0.2">
      <c r="I131" s="15" t="str">
        <f t="shared" si="299"/>
        <v>Kiváló 2, L2 ügyletminősítés esetén</v>
      </c>
      <c r="J131" s="15"/>
      <c r="K131" s="15"/>
      <c r="L131" s="1027">
        <v>7.3999999999999996E-2</v>
      </c>
      <c r="M131" s="371" t="s">
        <v>30</v>
      </c>
      <c r="N131" s="1028">
        <f t="shared" si="294"/>
        <v>6.2000000000000013E-2</v>
      </c>
      <c r="O131" s="1071">
        <f t="shared" si="295"/>
        <v>6.3900000000000012E-2</v>
      </c>
      <c r="P131" s="1072">
        <f t="shared" ca="1" si="296"/>
        <v>6.2949123824704856E-2</v>
      </c>
      <c r="Q131" s="1033">
        <f t="shared" ca="1" si="297"/>
        <v>6.9407482139787868E-2</v>
      </c>
      <c r="R131" s="1034">
        <f t="shared" ca="1" si="298"/>
        <v>6.9777179507662046E-2</v>
      </c>
      <c r="W131" s="597">
        <f t="shared" si="179"/>
        <v>88</v>
      </c>
      <c r="X131" s="602">
        <f t="shared" ca="1" si="241"/>
        <v>28319.999389992863</v>
      </c>
      <c r="Y131" s="602">
        <f t="shared" ca="1" si="241"/>
        <v>29096.929827342388</v>
      </c>
      <c r="Z131" s="602">
        <f t="shared" ca="1" si="241"/>
        <v>29096.929827342388</v>
      </c>
      <c r="AA131" s="602">
        <f t="shared" ca="1" si="241"/>
        <v>29886.032144715729</v>
      </c>
      <c r="AB131" s="602">
        <f t="shared" ca="1" si="242"/>
        <v>29886.032144715729</v>
      </c>
      <c r="AC131" s="602">
        <f t="shared" ca="1" si="242"/>
        <v>30687.194570042724</v>
      </c>
      <c r="AD131" s="602">
        <f t="shared" ca="1" si="242"/>
        <v>30687.194570042724</v>
      </c>
      <c r="AE131" s="602">
        <f t="shared" ca="1" si="180"/>
        <v>31500.297891766557</v>
      </c>
      <c r="AF131" s="602">
        <f t="shared" ca="1" si="180"/>
        <v>31500.297891766557</v>
      </c>
      <c r="AG131" s="602">
        <f t="shared" ca="1" si="243"/>
        <v>32325.215752307126</v>
      </c>
      <c r="AH131" s="602">
        <f t="shared" ca="1" si="244"/>
        <v>32881.659121055389</v>
      </c>
      <c r="AI131" s="602">
        <f t="shared" ca="1" si="245"/>
        <v>34295.209150044277</v>
      </c>
      <c r="AJ131" s="602">
        <f t="shared" ca="1" si="246"/>
        <v>34295.209150044277</v>
      </c>
      <c r="AK131" s="602">
        <f t="shared" ca="1" si="247"/>
        <v>35740.272825017972</v>
      </c>
      <c r="AL131" s="602">
        <f t="shared" ca="1" si="248"/>
        <v>35740.272825017972</v>
      </c>
      <c r="AM131" s="602">
        <f t="shared" ca="1" si="249"/>
        <v>37216.130731732024</v>
      </c>
      <c r="AN131" s="602">
        <f t="shared" ca="1" si="250"/>
        <v>37216.130731732024</v>
      </c>
      <c r="AO131" s="602">
        <f t="shared" ca="1" si="251"/>
        <v>38722.023692322662</v>
      </c>
      <c r="AP131" s="602">
        <f t="shared" ca="1" si="252"/>
        <v>38722.023692322662</v>
      </c>
      <c r="AQ131" s="602">
        <f t="shared" ca="1" si="253"/>
        <v>40257.15736338999</v>
      </c>
      <c r="AR131" s="602">
        <f t="shared" ca="1" si="254"/>
        <v>35448.772928771345</v>
      </c>
      <c r="AS131" s="602">
        <f t="shared" ca="1" si="255"/>
        <v>36918.531516652984</v>
      </c>
      <c r="AT131" s="602">
        <f t="shared" ca="1" si="256"/>
        <v>36918.531516652984</v>
      </c>
      <c r="AU131" s="602">
        <f t="shared" ca="1" si="257"/>
        <v>38418.479955411574</v>
      </c>
      <c r="AV131" s="602">
        <f t="shared" ca="1" si="258"/>
        <v>38418.479955411574</v>
      </c>
      <c r="AW131" s="602">
        <f t="shared" ca="1" si="259"/>
        <v>39947.830563756834</v>
      </c>
      <c r="AX131" s="602">
        <f t="shared" ca="1" si="260"/>
        <v>39947.830563756834</v>
      </c>
      <c r="AY131" s="602">
        <f t="shared" ca="1" si="261"/>
        <v>41505.764212283277</v>
      </c>
      <c r="AZ131" s="602">
        <f t="shared" ca="1" si="262"/>
        <v>41505.764212283277</v>
      </c>
      <c r="BA131" s="602">
        <f t="shared" ca="1" si="263"/>
        <v>43091.434978125537</v>
      </c>
      <c r="BB131" s="602">
        <f t="shared" ca="1" si="264"/>
        <v>31227.944341051854</v>
      </c>
      <c r="BC131" s="602">
        <f t="shared" ca="1" si="265"/>
        <v>32048.938490341483</v>
      </c>
      <c r="BD131" s="602">
        <f t="shared" ca="1" si="266"/>
        <v>32048.938490341483</v>
      </c>
      <c r="BE131" s="602">
        <f t="shared" ca="1" si="267"/>
        <v>32881.659121055403</v>
      </c>
      <c r="BF131" s="602">
        <f t="shared" ca="1" si="268"/>
        <v>32881.659121055403</v>
      </c>
      <c r="BG131" s="602">
        <f t="shared" ca="1" si="269"/>
        <v>33725.968653348842</v>
      </c>
      <c r="BH131" s="602">
        <f t="shared" ca="1" si="270"/>
        <v>33725.968653348842</v>
      </c>
      <c r="BI131" s="602">
        <f t="shared" ca="1" si="271"/>
        <v>34581.723205375456</v>
      </c>
      <c r="BJ131" s="602">
        <f t="shared" ca="1" si="272"/>
        <v>34581.723205375456</v>
      </c>
      <c r="BK131" s="602">
        <f t="shared" ca="1" si="273"/>
        <v>35448.772928771345</v>
      </c>
      <c r="BL131" s="602">
        <f t="shared" ca="1" si="274"/>
        <v>37965.371706914841</v>
      </c>
      <c r="BM131" s="602">
        <f t="shared" ca="1" si="275"/>
        <v>39485.986332175897</v>
      </c>
      <c r="BN131" s="602">
        <f t="shared" ca="1" si="276"/>
        <v>39485.986332175897</v>
      </c>
      <c r="BO131" s="602">
        <f t="shared" ca="1" si="277"/>
        <v>41035.432761276803</v>
      </c>
      <c r="BP131" s="602">
        <f t="shared" ca="1" si="278"/>
        <v>41035.432761276803</v>
      </c>
      <c r="BQ131" s="602">
        <f t="shared" ca="1" si="279"/>
        <v>42612.87262182722</v>
      </c>
      <c r="BR131" s="602">
        <f t="shared" ca="1" si="280"/>
        <v>42612.87262182722</v>
      </c>
      <c r="BS131" s="602">
        <f t="shared" ca="1" si="281"/>
        <v>44217.443988476909</v>
      </c>
      <c r="BT131" s="602">
        <f t="shared" ca="1" si="282"/>
        <v>44217.443988476909</v>
      </c>
      <c r="BU131" s="602">
        <f t="shared" ca="1" si="283"/>
        <v>45848.26595350603</v>
      </c>
      <c r="BV131" s="602">
        <f t="shared" ca="1" si="284"/>
        <v>40723.276804626068</v>
      </c>
      <c r="BW131" s="602">
        <f t="shared" ca="1" si="285"/>
        <v>42295.186245571516</v>
      </c>
      <c r="BX131" s="602">
        <f t="shared" ca="1" si="286"/>
        <v>42295.186245571516</v>
      </c>
      <c r="BY131" s="602">
        <f t="shared" ca="1" si="287"/>
        <v>43894.401241264459</v>
      </c>
      <c r="BZ131" s="602">
        <f t="shared" ca="1" si="288"/>
        <v>43894.401241264459</v>
      </c>
      <c r="CA131" s="602">
        <f t="shared" ca="1" si="289"/>
        <v>45520.044319311586</v>
      </c>
      <c r="CB131" s="602">
        <f t="shared" ca="1" si="290"/>
        <v>45520.044319311586</v>
      </c>
      <c r="CC131" s="602">
        <f t="shared" ca="1" si="291"/>
        <v>47171.222607457443</v>
      </c>
      <c r="CD131" s="602">
        <f t="shared" ca="1" si="292"/>
        <v>47171.222607457443</v>
      </c>
      <c r="CE131" s="602">
        <f t="shared" ca="1" si="293"/>
        <v>48847.032188247038</v>
      </c>
      <c r="CF131" s="602">
        <f t="shared" ca="1" si="181"/>
        <v>33725.968653348842</v>
      </c>
      <c r="CG131" s="602">
        <f t="shared" ca="1" si="182"/>
        <v>34581.723205375456</v>
      </c>
      <c r="CH131" s="602">
        <f t="shared" ca="1" si="183"/>
        <v>34581.723205375456</v>
      </c>
      <c r="CI131" s="602">
        <f t="shared" ca="1" si="184"/>
        <v>35448.772928771345</v>
      </c>
      <c r="CJ131" s="602">
        <f t="shared" ca="1" si="185"/>
        <v>35448.772928771345</v>
      </c>
      <c r="CK131" s="602">
        <f t="shared" ca="1" si="186"/>
        <v>36326.962352232811</v>
      </c>
      <c r="CL131" s="602">
        <f t="shared" ca="1" si="187"/>
        <v>36326.962352232811</v>
      </c>
      <c r="CM131" s="602">
        <f t="shared" ca="1" si="188"/>
        <v>37216.130731732024</v>
      </c>
      <c r="CN131" s="602">
        <f t="shared" ca="1" si="189"/>
        <v>37216.130731732024</v>
      </c>
      <c r="CO131" s="602">
        <f t="shared" ca="1" si="190"/>
        <v>38116.112405922795</v>
      </c>
      <c r="CP131" s="602">
        <f t="shared" ca="1" si="191"/>
        <v>41820.706884913423</v>
      </c>
      <c r="CQ131" s="602">
        <f t="shared" ca="1" si="192"/>
        <v>43411.82153165857</v>
      </c>
      <c r="CR131" s="602">
        <f t="shared" ca="1" si="193"/>
        <v>43411.82153165857</v>
      </c>
      <c r="CS131" s="602">
        <f t="shared" ca="1" si="194"/>
        <v>45029.629321440458</v>
      </c>
      <c r="CT131" s="602">
        <f t="shared" ca="1" si="195"/>
        <v>45029.629321440458</v>
      </c>
      <c r="CU131" s="602">
        <f t="shared" ca="1" si="196"/>
        <v>46673.241537911395</v>
      </c>
      <c r="CV131" s="602">
        <f t="shared" ca="1" si="197"/>
        <v>46673.241537911395</v>
      </c>
      <c r="CW131" s="602">
        <f t="shared" ca="1" si="198"/>
        <v>48341.757129331025</v>
      </c>
      <c r="CX131" s="602">
        <f t="shared" ca="1" si="199"/>
        <v>48341.757129331025</v>
      </c>
      <c r="CY131" s="602">
        <f t="shared" ca="1" si="200"/>
        <v>50034.266948932476</v>
      </c>
      <c r="CZ131" s="602">
        <f t="shared" ca="1" si="201"/>
        <v>44703.97476535022</v>
      </c>
      <c r="DA131" s="602">
        <f t="shared" ca="1" si="202"/>
        <v>46342.497848049643</v>
      </c>
      <c r="DB131" s="602">
        <f t="shared" ca="1" si="203"/>
        <v>46342.497848049643</v>
      </c>
      <c r="DC131" s="602">
        <f t="shared" ca="1" si="204"/>
        <v>48006.105296803609</v>
      </c>
      <c r="DD131" s="602">
        <f t="shared" ca="1" si="205"/>
        <v>48006.105296803609</v>
      </c>
      <c r="DE131" s="602">
        <f t="shared" ca="1" si="206"/>
        <v>49693.889253268258</v>
      </c>
      <c r="DF131" s="602">
        <f t="shared" ca="1" si="207"/>
        <v>49693.889253268258</v>
      </c>
      <c r="DG131" s="602">
        <f t="shared" ca="1" si="208"/>
        <v>51404.937022019112</v>
      </c>
      <c r="DH131" s="602">
        <f t="shared" ca="1" si="209"/>
        <v>51404.937022019112</v>
      </c>
      <c r="DI131" s="602">
        <f t="shared" ca="1" si="210"/>
        <v>53138.334953305806</v>
      </c>
      <c r="DJ131" s="602">
        <f t="shared" ca="1" si="211"/>
        <v>36918.531516652984</v>
      </c>
      <c r="DK131" s="602">
        <f t="shared" ca="1" si="212"/>
        <v>37814.927454885583</v>
      </c>
      <c r="DL131" s="602">
        <f t="shared" ca="1" si="213"/>
        <v>37814.927454885583</v>
      </c>
      <c r="DM131" s="602">
        <f t="shared" ca="1" si="214"/>
        <v>38722.023692322662</v>
      </c>
      <c r="DN131" s="602">
        <f t="shared" ca="1" si="215"/>
        <v>38722.023692322662</v>
      </c>
      <c r="DO131" s="602">
        <f t="shared" ca="1" si="216"/>
        <v>39639.647171455297</v>
      </c>
      <c r="DP131" s="602">
        <f t="shared" ca="1" si="217"/>
        <v>39639.647171455297</v>
      </c>
      <c r="DQ131" s="602">
        <f t="shared" ca="1" si="218"/>
        <v>40567.620879791648</v>
      </c>
      <c r="DR131" s="602">
        <f t="shared" ca="1" si="219"/>
        <v>40567.620879791648</v>
      </c>
      <c r="DS131" s="602">
        <f t="shared" ca="1" si="220"/>
        <v>41505.764212283284</v>
      </c>
      <c r="DT131" s="602">
        <f t="shared" ca="1" si="221"/>
        <v>47504.443092169378</v>
      </c>
      <c r="DU131" s="602">
        <f t="shared" ca="1" si="222"/>
        <v>49185.069786291635</v>
      </c>
      <c r="DV131" s="602">
        <f t="shared" ca="1" si="223"/>
        <v>49185.069786291635</v>
      </c>
      <c r="DW131" s="602">
        <f t="shared" ca="1" si="224"/>
        <v>50889.234373908213</v>
      </c>
      <c r="DX131" s="602">
        <f t="shared" ca="1" si="225"/>
        <v>50889.234373908213</v>
      </c>
      <c r="DY131" s="602">
        <f t="shared" ca="1" si="226"/>
        <v>52616.023097239588</v>
      </c>
      <c r="DZ131" s="602">
        <f t="shared" ca="1" si="227"/>
        <v>52616.023097239588</v>
      </c>
      <c r="EA131" s="602">
        <f t="shared" ca="1" si="228"/>
        <v>54364.523825868084</v>
      </c>
      <c r="EB131" s="602">
        <f t="shared" ca="1" si="229"/>
        <v>54364.523825868084</v>
      </c>
      <c r="EC131" s="602">
        <f t="shared" ca="1" si="230"/>
        <v>56133.829536555211</v>
      </c>
      <c r="ED131" s="602">
        <f t="shared" ca="1" si="231"/>
        <v>50546.562285820124</v>
      </c>
      <c r="EE131" s="602">
        <f t="shared" ca="1" si="232"/>
        <v>52268.899256216449</v>
      </c>
      <c r="EF131" s="602">
        <f t="shared" ca="1" si="233"/>
        <v>52268.899256216449</v>
      </c>
      <c r="EG131" s="602">
        <f t="shared" ca="1" si="234"/>
        <v>54013.130357142247</v>
      </c>
      <c r="EH131" s="602">
        <f t="shared" ca="1" si="235"/>
        <v>54013.130357142247</v>
      </c>
      <c r="EI131" s="602">
        <f t="shared" ca="1" si="236"/>
        <v>55778.34727772788</v>
      </c>
      <c r="EJ131" s="602">
        <f t="shared" ca="1" si="237"/>
        <v>55778.34727772788</v>
      </c>
      <c r="EK131" s="602">
        <f t="shared" ca="1" si="238"/>
        <v>57563.649413299725</v>
      </c>
      <c r="EL131" s="602">
        <f t="shared" ca="1" si="239"/>
        <v>57563.649413299725</v>
      </c>
      <c r="EM131" s="602">
        <f t="shared" ca="1" si="240"/>
        <v>59368.146874517734</v>
      </c>
    </row>
    <row r="132" spans="7:143" x14ac:dyDescent="0.2">
      <c r="G132" s="28"/>
      <c r="H132" s="28"/>
      <c r="I132" s="15" t="str">
        <f t="shared" si="299"/>
        <v>Jó, L1 ügyletminősítés esetén</v>
      </c>
      <c r="J132" s="372"/>
      <c r="K132" s="372"/>
      <c r="L132" s="372"/>
      <c r="M132" s="371" t="s">
        <v>30</v>
      </c>
      <c r="N132" s="1028">
        <f t="shared" si="294"/>
        <v>6.2000000000000013E-2</v>
      </c>
      <c r="O132" s="1071">
        <f t="shared" si="295"/>
        <v>6.3900000000000012E-2</v>
      </c>
      <c r="P132" s="1072">
        <f t="shared" ca="1" si="296"/>
        <v>6.2949123824704856E-2</v>
      </c>
      <c r="Q132" s="1033">
        <f t="shared" ca="1" si="297"/>
        <v>6.9407482139787868E-2</v>
      </c>
      <c r="R132" s="1034">
        <f t="shared" ca="1" si="298"/>
        <v>6.9777179507662046E-2</v>
      </c>
      <c r="W132" s="597">
        <f t="shared" si="179"/>
        <v>89</v>
      </c>
      <c r="X132" s="602">
        <f t="shared" ca="1" si="241"/>
        <v>28319.999389992863</v>
      </c>
      <c r="Y132" s="602">
        <f t="shared" ca="1" si="241"/>
        <v>29096.929827342388</v>
      </c>
      <c r="Z132" s="602">
        <f t="shared" ca="1" si="241"/>
        <v>29096.929827342388</v>
      </c>
      <c r="AA132" s="602">
        <f t="shared" ca="1" si="241"/>
        <v>29886.032144715729</v>
      </c>
      <c r="AB132" s="602">
        <f t="shared" ca="1" si="242"/>
        <v>29886.032144715729</v>
      </c>
      <c r="AC132" s="602">
        <f t="shared" ca="1" si="242"/>
        <v>30687.194570042724</v>
      </c>
      <c r="AD132" s="602">
        <f t="shared" ca="1" si="242"/>
        <v>30687.194570042724</v>
      </c>
      <c r="AE132" s="602">
        <f t="shared" ca="1" si="180"/>
        <v>31500.297891766557</v>
      </c>
      <c r="AF132" s="602">
        <f t="shared" ca="1" si="180"/>
        <v>31500.297891766557</v>
      </c>
      <c r="AG132" s="602">
        <f t="shared" ca="1" si="243"/>
        <v>32325.215752307126</v>
      </c>
      <c r="AH132" s="602">
        <f t="shared" ca="1" si="244"/>
        <v>32881.659121055389</v>
      </c>
      <c r="AI132" s="602">
        <f t="shared" ca="1" si="245"/>
        <v>34295.209150044277</v>
      </c>
      <c r="AJ132" s="602">
        <f t="shared" ca="1" si="246"/>
        <v>34295.209150044277</v>
      </c>
      <c r="AK132" s="602">
        <f t="shared" ca="1" si="247"/>
        <v>35740.272825017972</v>
      </c>
      <c r="AL132" s="602">
        <f t="shared" ca="1" si="248"/>
        <v>35740.272825017972</v>
      </c>
      <c r="AM132" s="602">
        <f t="shared" ca="1" si="249"/>
        <v>37216.130731732024</v>
      </c>
      <c r="AN132" s="602">
        <f t="shared" ca="1" si="250"/>
        <v>37216.130731732024</v>
      </c>
      <c r="AO132" s="602">
        <f t="shared" ca="1" si="251"/>
        <v>38722.023692322662</v>
      </c>
      <c r="AP132" s="602">
        <f t="shared" ca="1" si="252"/>
        <v>38722.023692322662</v>
      </c>
      <c r="AQ132" s="602">
        <f t="shared" ca="1" si="253"/>
        <v>40257.15736338999</v>
      </c>
      <c r="AR132" s="602">
        <f t="shared" ca="1" si="254"/>
        <v>35448.772928771345</v>
      </c>
      <c r="AS132" s="602">
        <f t="shared" ca="1" si="255"/>
        <v>36918.531516652984</v>
      </c>
      <c r="AT132" s="602">
        <f t="shared" ca="1" si="256"/>
        <v>36918.531516652984</v>
      </c>
      <c r="AU132" s="602">
        <f t="shared" ca="1" si="257"/>
        <v>38418.479955411574</v>
      </c>
      <c r="AV132" s="602">
        <f t="shared" ca="1" si="258"/>
        <v>38418.479955411574</v>
      </c>
      <c r="AW132" s="602">
        <f t="shared" ca="1" si="259"/>
        <v>39947.830563756834</v>
      </c>
      <c r="AX132" s="602">
        <f t="shared" ca="1" si="260"/>
        <v>39947.830563756834</v>
      </c>
      <c r="AY132" s="602">
        <f t="shared" ca="1" si="261"/>
        <v>41505.764212283277</v>
      </c>
      <c r="AZ132" s="602">
        <f t="shared" ca="1" si="262"/>
        <v>41505.764212283277</v>
      </c>
      <c r="BA132" s="602">
        <f t="shared" ca="1" si="263"/>
        <v>43091.434978125537</v>
      </c>
      <c r="BB132" s="602">
        <f t="shared" ca="1" si="264"/>
        <v>31227.944341051854</v>
      </c>
      <c r="BC132" s="602">
        <f t="shared" ca="1" si="265"/>
        <v>32048.938490341483</v>
      </c>
      <c r="BD132" s="602">
        <f t="shared" ca="1" si="266"/>
        <v>32048.938490341483</v>
      </c>
      <c r="BE132" s="602">
        <f t="shared" ca="1" si="267"/>
        <v>32881.659121055403</v>
      </c>
      <c r="BF132" s="602">
        <f t="shared" ca="1" si="268"/>
        <v>32881.659121055403</v>
      </c>
      <c r="BG132" s="602">
        <f t="shared" ca="1" si="269"/>
        <v>33725.968653348842</v>
      </c>
      <c r="BH132" s="602">
        <f t="shared" ca="1" si="270"/>
        <v>33725.968653348842</v>
      </c>
      <c r="BI132" s="602">
        <f t="shared" ca="1" si="271"/>
        <v>34581.723205375456</v>
      </c>
      <c r="BJ132" s="602">
        <f t="shared" ca="1" si="272"/>
        <v>34581.723205375456</v>
      </c>
      <c r="BK132" s="602">
        <f t="shared" ca="1" si="273"/>
        <v>35448.772928771345</v>
      </c>
      <c r="BL132" s="602">
        <f t="shared" ca="1" si="274"/>
        <v>37965.371706914841</v>
      </c>
      <c r="BM132" s="602">
        <f t="shared" ca="1" si="275"/>
        <v>39485.986332175897</v>
      </c>
      <c r="BN132" s="602">
        <f t="shared" ca="1" si="276"/>
        <v>39485.986332175897</v>
      </c>
      <c r="BO132" s="602">
        <f t="shared" ca="1" si="277"/>
        <v>41035.432761276803</v>
      </c>
      <c r="BP132" s="602">
        <f t="shared" ca="1" si="278"/>
        <v>41035.432761276803</v>
      </c>
      <c r="BQ132" s="602">
        <f t="shared" ca="1" si="279"/>
        <v>42612.87262182722</v>
      </c>
      <c r="BR132" s="602">
        <f t="shared" ca="1" si="280"/>
        <v>42612.87262182722</v>
      </c>
      <c r="BS132" s="602">
        <f t="shared" ca="1" si="281"/>
        <v>44217.443988476909</v>
      </c>
      <c r="BT132" s="602">
        <f t="shared" ca="1" si="282"/>
        <v>44217.443988476909</v>
      </c>
      <c r="BU132" s="602">
        <f t="shared" ca="1" si="283"/>
        <v>45848.26595350603</v>
      </c>
      <c r="BV132" s="602">
        <f t="shared" ca="1" si="284"/>
        <v>40723.276804626068</v>
      </c>
      <c r="BW132" s="602">
        <f t="shared" ca="1" si="285"/>
        <v>42295.186245571516</v>
      </c>
      <c r="BX132" s="602">
        <f t="shared" ca="1" si="286"/>
        <v>42295.186245571516</v>
      </c>
      <c r="BY132" s="602">
        <f t="shared" ca="1" si="287"/>
        <v>43894.401241264459</v>
      </c>
      <c r="BZ132" s="602">
        <f t="shared" ca="1" si="288"/>
        <v>43894.401241264459</v>
      </c>
      <c r="CA132" s="602">
        <f t="shared" ca="1" si="289"/>
        <v>45520.044319311586</v>
      </c>
      <c r="CB132" s="602">
        <f t="shared" ca="1" si="290"/>
        <v>45520.044319311586</v>
      </c>
      <c r="CC132" s="602">
        <f t="shared" ca="1" si="291"/>
        <v>47171.222607457443</v>
      </c>
      <c r="CD132" s="602">
        <f t="shared" ca="1" si="292"/>
        <v>47171.222607457443</v>
      </c>
      <c r="CE132" s="602">
        <f t="shared" ca="1" si="293"/>
        <v>48847.032188247038</v>
      </c>
      <c r="CF132" s="602">
        <f t="shared" ca="1" si="181"/>
        <v>33725.968653348842</v>
      </c>
      <c r="CG132" s="602">
        <f t="shared" ca="1" si="182"/>
        <v>34581.723205375456</v>
      </c>
      <c r="CH132" s="602">
        <f t="shared" ca="1" si="183"/>
        <v>34581.723205375456</v>
      </c>
      <c r="CI132" s="602">
        <f t="shared" ca="1" si="184"/>
        <v>35448.772928771345</v>
      </c>
      <c r="CJ132" s="602">
        <f t="shared" ca="1" si="185"/>
        <v>35448.772928771345</v>
      </c>
      <c r="CK132" s="602">
        <f t="shared" ca="1" si="186"/>
        <v>36326.962352232811</v>
      </c>
      <c r="CL132" s="602">
        <f t="shared" ca="1" si="187"/>
        <v>36326.962352232811</v>
      </c>
      <c r="CM132" s="602">
        <f t="shared" ca="1" si="188"/>
        <v>37216.130731732024</v>
      </c>
      <c r="CN132" s="602">
        <f t="shared" ca="1" si="189"/>
        <v>37216.130731732024</v>
      </c>
      <c r="CO132" s="602">
        <f t="shared" ca="1" si="190"/>
        <v>38116.112405922795</v>
      </c>
      <c r="CP132" s="602">
        <f t="shared" ca="1" si="191"/>
        <v>41820.706884913423</v>
      </c>
      <c r="CQ132" s="602">
        <f t="shared" ca="1" si="192"/>
        <v>43411.82153165857</v>
      </c>
      <c r="CR132" s="602">
        <f t="shared" ca="1" si="193"/>
        <v>43411.82153165857</v>
      </c>
      <c r="CS132" s="602">
        <f t="shared" ca="1" si="194"/>
        <v>45029.629321440458</v>
      </c>
      <c r="CT132" s="602">
        <f t="shared" ca="1" si="195"/>
        <v>45029.629321440458</v>
      </c>
      <c r="CU132" s="602">
        <f t="shared" ca="1" si="196"/>
        <v>46673.241537911395</v>
      </c>
      <c r="CV132" s="602">
        <f t="shared" ca="1" si="197"/>
        <v>46673.241537911395</v>
      </c>
      <c r="CW132" s="602">
        <f t="shared" ca="1" si="198"/>
        <v>48341.757129331025</v>
      </c>
      <c r="CX132" s="602">
        <f t="shared" ca="1" si="199"/>
        <v>48341.757129331025</v>
      </c>
      <c r="CY132" s="602">
        <f t="shared" ca="1" si="200"/>
        <v>50034.266948932476</v>
      </c>
      <c r="CZ132" s="602">
        <f t="shared" ca="1" si="201"/>
        <v>44703.97476535022</v>
      </c>
      <c r="DA132" s="602">
        <f t="shared" ca="1" si="202"/>
        <v>46342.497848049643</v>
      </c>
      <c r="DB132" s="602">
        <f t="shared" ca="1" si="203"/>
        <v>46342.497848049643</v>
      </c>
      <c r="DC132" s="602">
        <f t="shared" ca="1" si="204"/>
        <v>48006.105296803609</v>
      </c>
      <c r="DD132" s="602">
        <f t="shared" ca="1" si="205"/>
        <v>48006.105296803609</v>
      </c>
      <c r="DE132" s="602">
        <f t="shared" ca="1" si="206"/>
        <v>49693.889253268258</v>
      </c>
      <c r="DF132" s="602">
        <f t="shared" ca="1" si="207"/>
        <v>49693.889253268258</v>
      </c>
      <c r="DG132" s="602">
        <f t="shared" ca="1" si="208"/>
        <v>51404.937022019112</v>
      </c>
      <c r="DH132" s="602">
        <f t="shared" ca="1" si="209"/>
        <v>51404.937022019112</v>
      </c>
      <c r="DI132" s="602">
        <f t="shared" ca="1" si="210"/>
        <v>53138.334953305806</v>
      </c>
      <c r="DJ132" s="602">
        <f t="shared" ca="1" si="211"/>
        <v>36918.531516652984</v>
      </c>
      <c r="DK132" s="602">
        <f t="shared" ca="1" si="212"/>
        <v>37814.927454885583</v>
      </c>
      <c r="DL132" s="602">
        <f t="shared" ca="1" si="213"/>
        <v>37814.927454885583</v>
      </c>
      <c r="DM132" s="602">
        <f t="shared" ca="1" si="214"/>
        <v>38722.023692322662</v>
      </c>
      <c r="DN132" s="602">
        <f t="shared" ca="1" si="215"/>
        <v>38722.023692322662</v>
      </c>
      <c r="DO132" s="602">
        <f t="shared" ca="1" si="216"/>
        <v>39639.647171455297</v>
      </c>
      <c r="DP132" s="602">
        <f t="shared" ca="1" si="217"/>
        <v>39639.647171455297</v>
      </c>
      <c r="DQ132" s="602">
        <f t="shared" ca="1" si="218"/>
        <v>40567.620879791648</v>
      </c>
      <c r="DR132" s="602">
        <f t="shared" ca="1" si="219"/>
        <v>40567.620879791648</v>
      </c>
      <c r="DS132" s="602">
        <f t="shared" ca="1" si="220"/>
        <v>41505.764212283284</v>
      </c>
      <c r="DT132" s="602">
        <f t="shared" ca="1" si="221"/>
        <v>47504.443092169378</v>
      </c>
      <c r="DU132" s="602">
        <f t="shared" ca="1" si="222"/>
        <v>49185.069786291635</v>
      </c>
      <c r="DV132" s="602">
        <f t="shared" ca="1" si="223"/>
        <v>49185.069786291635</v>
      </c>
      <c r="DW132" s="602">
        <f t="shared" ca="1" si="224"/>
        <v>50889.234373908213</v>
      </c>
      <c r="DX132" s="602">
        <f t="shared" ca="1" si="225"/>
        <v>50889.234373908213</v>
      </c>
      <c r="DY132" s="602">
        <f t="shared" ca="1" si="226"/>
        <v>52616.023097239588</v>
      </c>
      <c r="DZ132" s="602">
        <f t="shared" ca="1" si="227"/>
        <v>52616.023097239588</v>
      </c>
      <c r="EA132" s="602">
        <f t="shared" ca="1" si="228"/>
        <v>54364.523825868084</v>
      </c>
      <c r="EB132" s="602">
        <f t="shared" ca="1" si="229"/>
        <v>54364.523825868084</v>
      </c>
      <c r="EC132" s="602">
        <f t="shared" ca="1" si="230"/>
        <v>56133.829536555211</v>
      </c>
      <c r="ED132" s="602">
        <f t="shared" ca="1" si="231"/>
        <v>50546.562285820124</v>
      </c>
      <c r="EE132" s="602">
        <f t="shared" ca="1" si="232"/>
        <v>52268.899256216449</v>
      </c>
      <c r="EF132" s="602">
        <f t="shared" ca="1" si="233"/>
        <v>52268.899256216449</v>
      </c>
      <c r="EG132" s="602">
        <f t="shared" ca="1" si="234"/>
        <v>54013.130357142247</v>
      </c>
      <c r="EH132" s="602">
        <f t="shared" ca="1" si="235"/>
        <v>54013.130357142247</v>
      </c>
      <c r="EI132" s="602">
        <f t="shared" ca="1" si="236"/>
        <v>55778.34727772788</v>
      </c>
      <c r="EJ132" s="602">
        <f t="shared" ca="1" si="237"/>
        <v>55778.34727772788</v>
      </c>
      <c r="EK132" s="602">
        <f t="shared" ca="1" si="238"/>
        <v>57563.649413299725</v>
      </c>
      <c r="EL132" s="602">
        <f t="shared" ca="1" si="239"/>
        <v>57563.649413299725</v>
      </c>
      <c r="EM132" s="602">
        <f t="shared" ca="1" si="240"/>
        <v>59368.146874517734</v>
      </c>
    </row>
    <row r="133" spans="7:143" x14ac:dyDescent="0.2">
      <c r="G133" s="28"/>
      <c r="H133" s="28"/>
      <c r="I133" s="15" t="str">
        <f t="shared" si="299"/>
        <v>Jó, L2 ügyletminősítés esetén</v>
      </c>
      <c r="J133" s="372"/>
      <c r="K133" s="372"/>
      <c r="L133" s="372"/>
      <c r="M133" s="371" t="s">
        <v>30</v>
      </c>
      <c r="N133" s="1028">
        <f t="shared" si="294"/>
        <v>6.5000000000000016E-2</v>
      </c>
      <c r="O133" s="1071">
        <f t="shared" si="295"/>
        <v>6.6900000000000015E-2</v>
      </c>
      <c r="P133" s="1072">
        <f t="shared" ca="1" si="296"/>
        <v>6.6176310263096783E-2</v>
      </c>
      <c r="Q133" s="1033">
        <f t="shared" ca="1" si="297"/>
        <v>7.2681967808955195E-2</v>
      </c>
      <c r="R133" s="1034">
        <f t="shared" ca="1" si="298"/>
        <v>7.3054266395680356E-2</v>
      </c>
      <c r="W133" s="597">
        <f t="shared" si="179"/>
        <v>90</v>
      </c>
      <c r="X133" s="602">
        <f t="shared" ca="1" si="241"/>
        <v>28319.999389992863</v>
      </c>
      <c r="Y133" s="602">
        <f t="shared" ca="1" si="241"/>
        <v>29096.929827342388</v>
      </c>
      <c r="Z133" s="602">
        <f t="shared" ca="1" si="241"/>
        <v>29096.929827342388</v>
      </c>
      <c r="AA133" s="602">
        <f t="shared" ca="1" si="241"/>
        <v>29886.032144715729</v>
      </c>
      <c r="AB133" s="602">
        <f t="shared" ca="1" si="242"/>
        <v>29886.032144715729</v>
      </c>
      <c r="AC133" s="602">
        <f t="shared" ca="1" si="242"/>
        <v>30687.194570042724</v>
      </c>
      <c r="AD133" s="602">
        <f t="shared" ca="1" si="242"/>
        <v>30687.194570042724</v>
      </c>
      <c r="AE133" s="602">
        <f t="shared" ca="1" si="180"/>
        <v>31500.297891766557</v>
      </c>
      <c r="AF133" s="602">
        <f t="shared" ca="1" si="180"/>
        <v>31500.297891766557</v>
      </c>
      <c r="AG133" s="602">
        <f t="shared" ca="1" si="243"/>
        <v>32325.215752307126</v>
      </c>
      <c r="AH133" s="602">
        <f t="shared" ca="1" si="244"/>
        <v>32881.659121055389</v>
      </c>
      <c r="AI133" s="602">
        <f t="shared" ca="1" si="245"/>
        <v>34295.209150044277</v>
      </c>
      <c r="AJ133" s="602">
        <f t="shared" ca="1" si="246"/>
        <v>34295.209150044277</v>
      </c>
      <c r="AK133" s="602">
        <f t="shared" ca="1" si="247"/>
        <v>35740.272825017972</v>
      </c>
      <c r="AL133" s="602">
        <f t="shared" ca="1" si="248"/>
        <v>35740.272825017972</v>
      </c>
      <c r="AM133" s="602">
        <f t="shared" ca="1" si="249"/>
        <v>37216.130731732024</v>
      </c>
      <c r="AN133" s="602">
        <f t="shared" ca="1" si="250"/>
        <v>37216.130731732024</v>
      </c>
      <c r="AO133" s="602">
        <f t="shared" ca="1" si="251"/>
        <v>38722.023692322662</v>
      </c>
      <c r="AP133" s="602">
        <f t="shared" ca="1" si="252"/>
        <v>38722.023692322662</v>
      </c>
      <c r="AQ133" s="602">
        <f t="shared" ca="1" si="253"/>
        <v>40257.15736338999</v>
      </c>
      <c r="AR133" s="602">
        <f t="shared" ca="1" si="254"/>
        <v>35448.772928771345</v>
      </c>
      <c r="AS133" s="602">
        <f t="shared" ca="1" si="255"/>
        <v>36918.531516652984</v>
      </c>
      <c r="AT133" s="602">
        <f t="shared" ca="1" si="256"/>
        <v>36918.531516652984</v>
      </c>
      <c r="AU133" s="602">
        <f t="shared" ca="1" si="257"/>
        <v>38418.479955411574</v>
      </c>
      <c r="AV133" s="602">
        <f t="shared" ca="1" si="258"/>
        <v>38418.479955411574</v>
      </c>
      <c r="AW133" s="602">
        <f t="shared" ca="1" si="259"/>
        <v>39947.830563756834</v>
      </c>
      <c r="AX133" s="602">
        <f t="shared" ca="1" si="260"/>
        <v>39947.830563756834</v>
      </c>
      <c r="AY133" s="602">
        <f t="shared" ca="1" si="261"/>
        <v>41505.764212283277</v>
      </c>
      <c r="AZ133" s="602">
        <f t="shared" ca="1" si="262"/>
        <v>41505.764212283277</v>
      </c>
      <c r="BA133" s="602">
        <f t="shared" ca="1" si="263"/>
        <v>43091.434978125537</v>
      </c>
      <c r="BB133" s="602">
        <f t="shared" ca="1" si="264"/>
        <v>31227.944341051854</v>
      </c>
      <c r="BC133" s="602">
        <f t="shared" ca="1" si="265"/>
        <v>32048.938490341483</v>
      </c>
      <c r="BD133" s="602">
        <f t="shared" ca="1" si="266"/>
        <v>32048.938490341483</v>
      </c>
      <c r="BE133" s="602">
        <f t="shared" ca="1" si="267"/>
        <v>32881.659121055403</v>
      </c>
      <c r="BF133" s="602">
        <f t="shared" ca="1" si="268"/>
        <v>32881.659121055403</v>
      </c>
      <c r="BG133" s="602">
        <f t="shared" ca="1" si="269"/>
        <v>33725.968653348842</v>
      </c>
      <c r="BH133" s="602">
        <f t="shared" ca="1" si="270"/>
        <v>33725.968653348842</v>
      </c>
      <c r="BI133" s="602">
        <f t="shared" ca="1" si="271"/>
        <v>34581.723205375456</v>
      </c>
      <c r="BJ133" s="602">
        <f t="shared" ca="1" si="272"/>
        <v>34581.723205375456</v>
      </c>
      <c r="BK133" s="602">
        <f t="shared" ca="1" si="273"/>
        <v>35448.772928771345</v>
      </c>
      <c r="BL133" s="602">
        <f t="shared" ca="1" si="274"/>
        <v>37965.371706914841</v>
      </c>
      <c r="BM133" s="602">
        <f t="shared" ca="1" si="275"/>
        <v>39485.986332175897</v>
      </c>
      <c r="BN133" s="602">
        <f t="shared" ca="1" si="276"/>
        <v>39485.986332175897</v>
      </c>
      <c r="BO133" s="602">
        <f t="shared" ca="1" si="277"/>
        <v>41035.432761276803</v>
      </c>
      <c r="BP133" s="602">
        <f t="shared" ca="1" si="278"/>
        <v>41035.432761276803</v>
      </c>
      <c r="BQ133" s="602">
        <f t="shared" ca="1" si="279"/>
        <v>42612.87262182722</v>
      </c>
      <c r="BR133" s="602">
        <f t="shared" ca="1" si="280"/>
        <v>42612.87262182722</v>
      </c>
      <c r="BS133" s="602">
        <f t="shared" ca="1" si="281"/>
        <v>44217.443988476909</v>
      </c>
      <c r="BT133" s="602">
        <f t="shared" ca="1" si="282"/>
        <v>44217.443988476909</v>
      </c>
      <c r="BU133" s="602">
        <f t="shared" ca="1" si="283"/>
        <v>45848.26595350603</v>
      </c>
      <c r="BV133" s="602">
        <f t="shared" ca="1" si="284"/>
        <v>40723.276804626068</v>
      </c>
      <c r="BW133" s="602">
        <f t="shared" ca="1" si="285"/>
        <v>42295.186245571516</v>
      </c>
      <c r="BX133" s="602">
        <f t="shared" ca="1" si="286"/>
        <v>42295.186245571516</v>
      </c>
      <c r="BY133" s="602">
        <f t="shared" ca="1" si="287"/>
        <v>43894.401241264459</v>
      </c>
      <c r="BZ133" s="602">
        <f t="shared" ca="1" si="288"/>
        <v>43894.401241264459</v>
      </c>
      <c r="CA133" s="602">
        <f t="shared" ca="1" si="289"/>
        <v>45520.044319311586</v>
      </c>
      <c r="CB133" s="602">
        <f t="shared" ca="1" si="290"/>
        <v>45520.044319311586</v>
      </c>
      <c r="CC133" s="602">
        <f t="shared" ca="1" si="291"/>
        <v>47171.222607457443</v>
      </c>
      <c r="CD133" s="602">
        <f t="shared" ca="1" si="292"/>
        <v>47171.222607457443</v>
      </c>
      <c r="CE133" s="602">
        <f t="shared" ca="1" si="293"/>
        <v>48847.032188247038</v>
      </c>
      <c r="CF133" s="602">
        <f t="shared" ca="1" si="181"/>
        <v>33725.968653348842</v>
      </c>
      <c r="CG133" s="602">
        <f t="shared" ca="1" si="182"/>
        <v>34581.723205375456</v>
      </c>
      <c r="CH133" s="602">
        <f t="shared" ca="1" si="183"/>
        <v>34581.723205375456</v>
      </c>
      <c r="CI133" s="602">
        <f t="shared" ca="1" si="184"/>
        <v>35448.772928771345</v>
      </c>
      <c r="CJ133" s="602">
        <f t="shared" ca="1" si="185"/>
        <v>35448.772928771345</v>
      </c>
      <c r="CK133" s="602">
        <f t="shared" ca="1" si="186"/>
        <v>36326.962352232811</v>
      </c>
      <c r="CL133" s="602">
        <f t="shared" ca="1" si="187"/>
        <v>36326.962352232811</v>
      </c>
      <c r="CM133" s="602">
        <f t="shared" ca="1" si="188"/>
        <v>37216.130731732024</v>
      </c>
      <c r="CN133" s="602">
        <f t="shared" ca="1" si="189"/>
        <v>37216.130731732024</v>
      </c>
      <c r="CO133" s="602">
        <f t="shared" ca="1" si="190"/>
        <v>38116.112405922795</v>
      </c>
      <c r="CP133" s="602">
        <f t="shared" ca="1" si="191"/>
        <v>41820.706884913423</v>
      </c>
      <c r="CQ133" s="602">
        <f t="shared" ca="1" si="192"/>
        <v>43411.82153165857</v>
      </c>
      <c r="CR133" s="602">
        <f t="shared" ca="1" si="193"/>
        <v>43411.82153165857</v>
      </c>
      <c r="CS133" s="602">
        <f t="shared" ca="1" si="194"/>
        <v>45029.629321440458</v>
      </c>
      <c r="CT133" s="602">
        <f t="shared" ca="1" si="195"/>
        <v>45029.629321440458</v>
      </c>
      <c r="CU133" s="602">
        <f t="shared" ca="1" si="196"/>
        <v>46673.241537911395</v>
      </c>
      <c r="CV133" s="602">
        <f t="shared" ca="1" si="197"/>
        <v>46673.241537911395</v>
      </c>
      <c r="CW133" s="602">
        <f t="shared" ca="1" si="198"/>
        <v>48341.757129331025</v>
      </c>
      <c r="CX133" s="602">
        <f t="shared" ca="1" si="199"/>
        <v>48341.757129331025</v>
      </c>
      <c r="CY133" s="602">
        <f t="shared" ca="1" si="200"/>
        <v>50034.266948932476</v>
      </c>
      <c r="CZ133" s="602">
        <f t="shared" ca="1" si="201"/>
        <v>44703.97476535022</v>
      </c>
      <c r="DA133" s="602">
        <f t="shared" ca="1" si="202"/>
        <v>46342.497848049643</v>
      </c>
      <c r="DB133" s="602">
        <f t="shared" ca="1" si="203"/>
        <v>46342.497848049643</v>
      </c>
      <c r="DC133" s="602">
        <f t="shared" ca="1" si="204"/>
        <v>48006.105296803609</v>
      </c>
      <c r="DD133" s="602">
        <f t="shared" ca="1" si="205"/>
        <v>48006.105296803609</v>
      </c>
      <c r="DE133" s="602">
        <f t="shared" ca="1" si="206"/>
        <v>49693.889253268258</v>
      </c>
      <c r="DF133" s="602">
        <f t="shared" ca="1" si="207"/>
        <v>49693.889253268258</v>
      </c>
      <c r="DG133" s="602">
        <f t="shared" ca="1" si="208"/>
        <v>51404.937022019112</v>
      </c>
      <c r="DH133" s="602">
        <f t="shared" ca="1" si="209"/>
        <v>51404.937022019112</v>
      </c>
      <c r="DI133" s="602">
        <f t="shared" ca="1" si="210"/>
        <v>53138.334953305806</v>
      </c>
      <c r="DJ133" s="602">
        <f t="shared" ca="1" si="211"/>
        <v>36918.531516652984</v>
      </c>
      <c r="DK133" s="602">
        <f t="shared" ca="1" si="212"/>
        <v>37814.927454885583</v>
      </c>
      <c r="DL133" s="602">
        <f t="shared" ca="1" si="213"/>
        <v>37814.927454885583</v>
      </c>
      <c r="DM133" s="602">
        <f t="shared" ca="1" si="214"/>
        <v>38722.023692322662</v>
      </c>
      <c r="DN133" s="602">
        <f t="shared" ca="1" si="215"/>
        <v>38722.023692322662</v>
      </c>
      <c r="DO133" s="602">
        <f t="shared" ca="1" si="216"/>
        <v>39639.647171455297</v>
      </c>
      <c r="DP133" s="602">
        <f t="shared" ca="1" si="217"/>
        <v>39639.647171455297</v>
      </c>
      <c r="DQ133" s="602">
        <f t="shared" ca="1" si="218"/>
        <v>40567.620879791648</v>
      </c>
      <c r="DR133" s="602">
        <f t="shared" ca="1" si="219"/>
        <v>40567.620879791648</v>
      </c>
      <c r="DS133" s="602">
        <f t="shared" ca="1" si="220"/>
        <v>41505.764212283284</v>
      </c>
      <c r="DT133" s="602">
        <f t="shared" ca="1" si="221"/>
        <v>47504.443092169378</v>
      </c>
      <c r="DU133" s="602">
        <f t="shared" ca="1" si="222"/>
        <v>49185.069786291635</v>
      </c>
      <c r="DV133" s="602">
        <f t="shared" ca="1" si="223"/>
        <v>49185.069786291635</v>
      </c>
      <c r="DW133" s="602">
        <f t="shared" ca="1" si="224"/>
        <v>50889.234373908213</v>
      </c>
      <c r="DX133" s="602">
        <f t="shared" ca="1" si="225"/>
        <v>50889.234373908213</v>
      </c>
      <c r="DY133" s="602">
        <f t="shared" ca="1" si="226"/>
        <v>52616.023097239588</v>
      </c>
      <c r="DZ133" s="602">
        <f t="shared" ca="1" si="227"/>
        <v>52616.023097239588</v>
      </c>
      <c r="EA133" s="602">
        <f t="shared" ca="1" si="228"/>
        <v>54364.523825868084</v>
      </c>
      <c r="EB133" s="602">
        <f t="shared" ca="1" si="229"/>
        <v>54364.523825868084</v>
      </c>
      <c r="EC133" s="602">
        <f t="shared" ca="1" si="230"/>
        <v>56133.829536555211</v>
      </c>
      <c r="ED133" s="602">
        <f t="shared" ca="1" si="231"/>
        <v>50546.562285820124</v>
      </c>
      <c r="EE133" s="602">
        <f t="shared" ca="1" si="232"/>
        <v>52268.899256216449</v>
      </c>
      <c r="EF133" s="602">
        <f t="shared" ca="1" si="233"/>
        <v>52268.899256216449</v>
      </c>
      <c r="EG133" s="602">
        <f t="shared" ca="1" si="234"/>
        <v>54013.130357142247</v>
      </c>
      <c r="EH133" s="602">
        <f t="shared" ca="1" si="235"/>
        <v>54013.130357142247</v>
      </c>
      <c r="EI133" s="602">
        <f t="shared" ca="1" si="236"/>
        <v>55778.34727772788</v>
      </c>
      <c r="EJ133" s="602">
        <f t="shared" ca="1" si="237"/>
        <v>55778.34727772788</v>
      </c>
      <c r="EK133" s="602">
        <f t="shared" ca="1" si="238"/>
        <v>57563.649413299725</v>
      </c>
      <c r="EL133" s="602">
        <f t="shared" ca="1" si="239"/>
        <v>57563.649413299725</v>
      </c>
      <c r="EM133" s="602">
        <f t="shared" ca="1" si="240"/>
        <v>59368.146874517734</v>
      </c>
    </row>
    <row r="134" spans="7:143" x14ac:dyDescent="0.2">
      <c r="G134" s="28"/>
      <c r="H134" s="28"/>
      <c r="I134" s="17"/>
      <c r="J134" s="586"/>
      <c r="K134" s="586"/>
      <c r="L134" s="586"/>
      <c r="M134" s="587"/>
      <c r="N134" s="306"/>
      <c r="O134" s="883"/>
      <c r="P134" s="882"/>
      <c r="Q134" s="881"/>
      <c r="R134" s="880"/>
      <c r="W134" s="597">
        <f t="shared" si="179"/>
        <v>91</v>
      </c>
      <c r="X134" s="602">
        <f t="shared" ca="1" si="241"/>
        <v>28319.999389992863</v>
      </c>
      <c r="Y134" s="602">
        <f t="shared" ca="1" si="241"/>
        <v>29096.929827342388</v>
      </c>
      <c r="Z134" s="602">
        <f t="shared" ca="1" si="241"/>
        <v>29096.929827342388</v>
      </c>
      <c r="AA134" s="602">
        <f t="shared" ca="1" si="241"/>
        <v>29886.032144715729</v>
      </c>
      <c r="AB134" s="602">
        <f t="shared" ca="1" si="242"/>
        <v>29886.032144715729</v>
      </c>
      <c r="AC134" s="602">
        <f t="shared" ca="1" si="242"/>
        <v>30687.194570042724</v>
      </c>
      <c r="AD134" s="602">
        <f t="shared" ca="1" si="242"/>
        <v>30687.194570042724</v>
      </c>
      <c r="AE134" s="602">
        <f t="shared" ca="1" si="180"/>
        <v>31500.297891766557</v>
      </c>
      <c r="AF134" s="602">
        <f t="shared" ca="1" si="180"/>
        <v>31500.297891766557</v>
      </c>
      <c r="AG134" s="602">
        <f t="shared" ca="1" si="243"/>
        <v>32325.215752307126</v>
      </c>
      <c r="AH134" s="602">
        <f t="shared" ca="1" si="244"/>
        <v>32881.659121055389</v>
      </c>
      <c r="AI134" s="602">
        <f t="shared" ca="1" si="245"/>
        <v>34295.209150044277</v>
      </c>
      <c r="AJ134" s="602">
        <f t="shared" ca="1" si="246"/>
        <v>34295.209150044277</v>
      </c>
      <c r="AK134" s="602">
        <f t="shared" ca="1" si="247"/>
        <v>35740.272825017972</v>
      </c>
      <c r="AL134" s="602">
        <f t="shared" ca="1" si="248"/>
        <v>35740.272825017972</v>
      </c>
      <c r="AM134" s="602">
        <f t="shared" ca="1" si="249"/>
        <v>37216.130731732024</v>
      </c>
      <c r="AN134" s="602">
        <f t="shared" ca="1" si="250"/>
        <v>37216.130731732024</v>
      </c>
      <c r="AO134" s="602">
        <f t="shared" ca="1" si="251"/>
        <v>38722.023692322662</v>
      </c>
      <c r="AP134" s="602">
        <f t="shared" ca="1" si="252"/>
        <v>38722.023692322662</v>
      </c>
      <c r="AQ134" s="602">
        <f t="shared" ca="1" si="253"/>
        <v>40257.15736338999</v>
      </c>
      <c r="AR134" s="602">
        <f t="shared" ca="1" si="254"/>
        <v>35448.772928771345</v>
      </c>
      <c r="AS134" s="602">
        <f t="shared" ca="1" si="255"/>
        <v>36918.531516652984</v>
      </c>
      <c r="AT134" s="602">
        <f t="shared" ca="1" si="256"/>
        <v>36918.531516652984</v>
      </c>
      <c r="AU134" s="602">
        <f t="shared" ca="1" si="257"/>
        <v>38418.479955411574</v>
      </c>
      <c r="AV134" s="602">
        <f t="shared" ca="1" si="258"/>
        <v>38418.479955411574</v>
      </c>
      <c r="AW134" s="602">
        <f t="shared" ca="1" si="259"/>
        <v>39947.830563756834</v>
      </c>
      <c r="AX134" s="602">
        <f t="shared" ca="1" si="260"/>
        <v>39947.830563756834</v>
      </c>
      <c r="AY134" s="602">
        <f t="shared" ca="1" si="261"/>
        <v>41505.764212283277</v>
      </c>
      <c r="AZ134" s="602">
        <f t="shared" ca="1" si="262"/>
        <v>41505.764212283277</v>
      </c>
      <c r="BA134" s="602">
        <f t="shared" ca="1" si="263"/>
        <v>43091.434978125537</v>
      </c>
      <c r="BB134" s="602">
        <f t="shared" ca="1" si="264"/>
        <v>31227.944341051854</v>
      </c>
      <c r="BC134" s="602">
        <f t="shared" ca="1" si="265"/>
        <v>32048.938490341483</v>
      </c>
      <c r="BD134" s="602">
        <f t="shared" ca="1" si="266"/>
        <v>32048.938490341483</v>
      </c>
      <c r="BE134" s="602">
        <f t="shared" ca="1" si="267"/>
        <v>32881.659121055403</v>
      </c>
      <c r="BF134" s="602">
        <f t="shared" ca="1" si="268"/>
        <v>32881.659121055403</v>
      </c>
      <c r="BG134" s="602">
        <f t="shared" ca="1" si="269"/>
        <v>33725.968653348842</v>
      </c>
      <c r="BH134" s="602">
        <f t="shared" ca="1" si="270"/>
        <v>33725.968653348842</v>
      </c>
      <c r="BI134" s="602">
        <f t="shared" ca="1" si="271"/>
        <v>34581.723205375456</v>
      </c>
      <c r="BJ134" s="602">
        <f t="shared" ca="1" si="272"/>
        <v>34581.723205375456</v>
      </c>
      <c r="BK134" s="602">
        <f t="shared" ca="1" si="273"/>
        <v>35448.772928771345</v>
      </c>
      <c r="BL134" s="602">
        <f t="shared" ca="1" si="274"/>
        <v>37965.371706914841</v>
      </c>
      <c r="BM134" s="602">
        <f t="shared" ca="1" si="275"/>
        <v>39485.986332175897</v>
      </c>
      <c r="BN134" s="602">
        <f t="shared" ca="1" si="276"/>
        <v>39485.986332175897</v>
      </c>
      <c r="BO134" s="602">
        <f t="shared" ca="1" si="277"/>
        <v>41035.432761276803</v>
      </c>
      <c r="BP134" s="602">
        <f t="shared" ca="1" si="278"/>
        <v>41035.432761276803</v>
      </c>
      <c r="BQ134" s="602">
        <f t="shared" ca="1" si="279"/>
        <v>42612.87262182722</v>
      </c>
      <c r="BR134" s="602">
        <f t="shared" ca="1" si="280"/>
        <v>42612.87262182722</v>
      </c>
      <c r="BS134" s="602">
        <f t="shared" ca="1" si="281"/>
        <v>44217.443988476909</v>
      </c>
      <c r="BT134" s="602">
        <f t="shared" ca="1" si="282"/>
        <v>44217.443988476909</v>
      </c>
      <c r="BU134" s="602">
        <f t="shared" ca="1" si="283"/>
        <v>45848.26595350603</v>
      </c>
      <c r="BV134" s="602">
        <f t="shared" ca="1" si="284"/>
        <v>40723.276804626068</v>
      </c>
      <c r="BW134" s="602">
        <f t="shared" ca="1" si="285"/>
        <v>42295.186245571516</v>
      </c>
      <c r="BX134" s="602">
        <f t="shared" ca="1" si="286"/>
        <v>42295.186245571516</v>
      </c>
      <c r="BY134" s="602">
        <f t="shared" ca="1" si="287"/>
        <v>43894.401241264459</v>
      </c>
      <c r="BZ134" s="602">
        <f t="shared" ca="1" si="288"/>
        <v>43894.401241264459</v>
      </c>
      <c r="CA134" s="602">
        <f t="shared" ca="1" si="289"/>
        <v>45520.044319311586</v>
      </c>
      <c r="CB134" s="602">
        <f t="shared" ca="1" si="290"/>
        <v>45520.044319311586</v>
      </c>
      <c r="CC134" s="602">
        <f t="shared" ca="1" si="291"/>
        <v>47171.222607457443</v>
      </c>
      <c r="CD134" s="602">
        <f t="shared" ca="1" si="292"/>
        <v>47171.222607457443</v>
      </c>
      <c r="CE134" s="602">
        <f t="shared" ca="1" si="293"/>
        <v>48847.032188247038</v>
      </c>
      <c r="CF134" s="602">
        <f t="shared" ca="1" si="181"/>
        <v>33725.968653348842</v>
      </c>
      <c r="CG134" s="602">
        <f t="shared" ca="1" si="182"/>
        <v>34581.723205375456</v>
      </c>
      <c r="CH134" s="602">
        <f t="shared" ca="1" si="183"/>
        <v>34581.723205375456</v>
      </c>
      <c r="CI134" s="602">
        <f t="shared" ca="1" si="184"/>
        <v>35448.772928771345</v>
      </c>
      <c r="CJ134" s="602">
        <f t="shared" ca="1" si="185"/>
        <v>35448.772928771345</v>
      </c>
      <c r="CK134" s="602">
        <f t="shared" ca="1" si="186"/>
        <v>36326.962352232811</v>
      </c>
      <c r="CL134" s="602">
        <f t="shared" ca="1" si="187"/>
        <v>36326.962352232811</v>
      </c>
      <c r="CM134" s="602">
        <f t="shared" ca="1" si="188"/>
        <v>37216.130731732024</v>
      </c>
      <c r="CN134" s="602">
        <f t="shared" ca="1" si="189"/>
        <v>37216.130731732024</v>
      </c>
      <c r="CO134" s="602">
        <f t="shared" ca="1" si="190"/>
        <v>38116.112405922795</v>
      </c>
      <c r="CP134" s="602">
        <f t="shared" ca="1" si="191"/>
        <v>41820.706884913423</v>
      </c>
      <c r="CQ134" s="602">
        <f t="shared" ca="1" si="192"/>
        <v>43411.82153165857</v>
      </c>
      <c r="CR134" s="602">
        <f t="shared" ca="1" si="193"/>
        <v>43411.82153165857</v>
      </c>
      <c r="CS134" s="602">
        <f t="shared" ca="1" si="194"/>
        <v>45029.629321440458</v>
      </c>
      <c r="CT134" s="602">
        <f t="shared" ca="1" si="195"/>
        <v>45029.629321440458</v>
      </c>
      <c r="CU134" s="602">
        <f t="shared" ca="1" si="196"/>
        <v>46673.241537911395</v>
      </c>
      <c r="CV134" s="602">
        <f t="shared" ca="1" si="197"/>
        <v>46673.241537911395</v>
      </c>
      <c r="CW134" s="602">
        <f t="shared" ca="1" si="198"/>
        <v>48341.757129331025</v>
      </c>
      <c r="CX134" s="602">
        <f t="shared" ca="1" si="199"/>
        <v>48341.757129331025</v>
      </c>
      <c r="CY134" s="602">
        <f t="shared" ca="1" si="200"/>
        <v>50034.266948932476</v>
      </c>
      <c r="CZ134" s="602">
        <f t="shared" ca="1" si="201"/>
        <v>44703.97476535022</v>
      </c>
      <c r="DA134" s="602">
        <f t="shared" ca="1" si="202"/>
        <v>46342.497848049643</v>
      </c>
      <c r="DB134" s="602">
        <f t="shared" ca="1" si="203"/>
        <v>46342.497848049643</v>
      </c>
      <c r="DC134" s="602">
        <f t="shared" ca="1" si="204"/>
        <v>48006.105296803609</v>
      </c>
      <c r="DD134" s="602">
        <f t="shared" ca="1" si="205"/>
        <v>48006.105296803609</v>
      </c>
      <c r="DE134" s="602">
        <f t="shared" ca="1" si="206"/>
        <v>49693.889253268258</v>
      </c>
      <c r="DF134" s="602">
        <f t="shared" ca="1" si="207"/>
        <v>49693.889253268258</v>
      </c>
      <c r="DG134" s="602">
        <f t="shared" ca="1" si="208"/>
        <v>51404.937022019112</v>
      </c>
      <c r="DH134" s="602">
        <f t="shared" ca="1" si="209"/>
        <v>51404.937022019112</v>
      </c>
      <c r="DI134" s="602">
        <f t="shared" ca="1" si="210"/>
        <v>53138.334953305806</v>
      </c>
      <c r="DJ134" s="602">
        <f t="shared" ca="1" si="211"/>
        <v>36918.531516652984</v>
      </c>
      <c r="DK134" s="602">
        <f t="shared" ca="1" si="212"/>
        <v>37814.927454885583</v>
      </c>
      <c r="DL134" s="602">
        <f t="shared" ca="1" si="213"/>
        <v>37814.927454885583</v>
      </c>
      <c r="DM134" s="602">
        <f t="shared" ca="1" si="214"/>
        <v>38722.023692322662</v>
      </c>
      <c r="DN134" s="602">
        <f t="shared" ca="1" si="215"/>
        <v>38722.023692322662</v>
      </c>
      <c r="DO134" s="602">
        <f t="shared" ca="1" si="216"/>
        <v>39639.647171455297</v>
      </c>
      <c r="DP134" s="602">
        <f t="shared" ca="1" si="217"/>
        <v>39639.647171455297</v>
      </c>
      <c r="DQ134" s="602">
        <f t="shared" ca="1" si="218"/>
        <v>40567.620879791648</v>
      </c>
      <c r="DR134" s="602">
        <f t="shared" ca="1" si="219"/>
        <v>40567.620879791648</v>
      </c>
      <c r="DS134" s="602">
        <f t="shared" ca="1" si="220"/>
        <v>41505.764212283284</v>
      </c>
      <c r="DT134" s="602">
        <f t="shared" ca="1" si="221"/>
        <v>47504.443092169378</v>
      </c>
      <c r="DU134" s="602">
        <f t="shared" ca="1" si="222"/>
        <v>49185.069786291635</v>
      </c>
      <c r="DV134" s="602">
        <f t="shared" ca="1" si="223"/>
        <v>49185.069786291635</v>
      </c>
      <c r="DW134" s="602">
        <f t="shared" ca="1" si="224"/>
        <v>50889.234373908213</v>
      </c>
      <c r="DX134" s="602">
        <f t="shared" ca="1" si="225"/>
        <v>50889.234373908213</v>
      </c>
      <c r="DY134" s="602">
        <f t="shared" ca="1" si="226"/>
        <v>52616.023097239588</v>
      </c>
      <c r="DZ134" s="602">
        <f t="shared" ca="1" si="227"/>
        <v>52616.023097239588</v>
      </c>
      <c r="EA134" s="602">
        <f t="shared" ca="1" si="228"/>
        <v>54364.523825868084</v>
      </c>
      <c r="EB134" s="602">
        <f t="shared" ca="1" si="229"/>
        <v>54364.523825868084</v>
      </c>
      <c r="EC134" s="602">
        <f t="shared" ca="1" si="230"/>
        <v>56133.829536555211</v>
      </c>
      <c r="ED134" s="602">
        <f t="shared" ca="1" si="231"/>
        <v>50546.562285820124</v>
      </c>
      <c r="EE134" s="602">
        <f t="shared" ca="1" si="232"/>
        <v>52268.899256216449</v>
      </c>
      <c r="EF134" s="602">
        <f t="shared" ca="1" si="233"/>
        <v>52268.899256216449</v>
      </c>
      <c r="EG134" s="602">
        <f t="shared" ca="1" si="234"/>
        <v>54013.130357142247</v>
      </c>
      <c r="EH134" s="602">
        <f t="shared" ca="1" si="235"/>
        <v>54013.130357142247</v>
      </c>
      <c r="EI134" s="602">
        <f t="shared" ca="1" si="236"/>
        <v>55778.34727772788</v>
      </c>
      <c r="EJ134" s="602">
        <f t="shared" ca="1" si="237"/>
        <v>55778.34727772788</v>
      </c>
      <c r="EK134" s="602">
        <f t="shared" ca="1" si="238"/>
        <v>57563.649413299725</v>
      </c>
      <c r="EL134" s="602">
        <f t="shared" ca="1" si="239"/>
        <v>57563.649413299725</v>
      </c>
      <c r="EM134" s="602">
        <f t="shared" ca="1" si="240"/>
        <v>59368.146874517734</v>
      </c>
    </row>
    <row r="135" spans="7:143" x14ac:dyDescent="0.2">
      <c r="H135" s="585" t="s">
        <v>1142</v>
      </c>
      <c r="I135" s="884"/>
      <c r="J135" s="884"/>
      <c r="K135" s="884"/>
      <c r="L135" s="884"/>
      <c r="M135" s="884"/>
      <c r="N135" s="884"/>
      <c r="P135" s="401"/>
      <c r="Q135" s="871"/>
      <c r="R135" s="884"/>
      <c r="W135" s="597">
        <f t="shared" si="179"/>
        <v>92</v>
      </c>
      <c r="X135" s="602">
        <f t="shared" ca="1" si="241"/>
        <v>28319.999389992863</v>
      </c>
      <c r="Y135" s="602">
        <f t="shared" ca="1" si="241"/>
        <v>29096.929827342388</v>
      </c>
      <c r="Z135" s="602">
        <f t="shared" ca="1" si="241"/>
        <v>29096.929827342388</v>
      </c>
      <c r="AA135" s="602">
        <f t="shared" ca="1" si="241"/>
        <v>29886.032144715729</v>
      </c>
      <c r="AB135" s="602">
        <f t="shared" ca="1" si="242"/>
        <v>29886.032144715729</v>
      </c>
      <c r="AC135" s="602">
        <f t="shared" ca="1" si="242"/>
        <v>30687.194570042724</v>
      </c>
      <c r="AD135" s="602">
        <f t="shared" ca="1" si="242"/>
        <v>30687.194570042724</v>
      </c>
      <c r="AE135" s="602">
        <f t="shared" ca="1" si="180"/>
        <v>31500.297891766557</v>
      </c>
      <c r="AF135" s="602">
        <f t="shared" ca="1" si="180"/>
        <v>31500.297891766557</v>
      </c>
      <c r="AG135" s="602">
        <f t="shared" ca="1" si="243"/>
        <v>32325.215752307126</v>
      </c>
      <c r="AH135" s="602">
        <f t="shared" ca="1" si="244"/>
        <v>32881.659121055389</v>
      </c>
      <c r="AI135" s="602">
        <f t="shared" ca="1" si="245"/>
        <v>34295.209150044277</v>
      </c>
      <c r="AJ135" s="602">
        <f t="shared" ca="1" si="246"/>
        <v>34295.209150044277</v>
      </c>
      <c r="AK135" s="602">
        <f t="shared" ca="1" si="247"/>
        <v>35740.272825017972</v>
      </c>
      <c r="AL135" s="602">
        <f t="shared" ca="1" si="248"/>
        <v>35740.272825017972</v>
      </c>
      <c r="AM135" s="602">
        <f t="shared" ca="1" si="249"/>
        <v>37216.130731732024</v>
      </c>
      <c r="AN135" s="602">
        <f t="shared" ca="1" si="250"/>
        <v>37216.130731732024</v>
      </c>
      <c r="AO135" s="602">
        <f t="shared" ca="1" si="251"/>
        <v>38722.023692322662</v>
      </c>
      <c r="AP135" s="602">
        <f t="shared" ca="1" si="252"/>
        <v>38722.023692322662</v>
      </c>
      <c r="AQ135" s="602">
        <f t="shared" ca="1" si="253"/>
        <v>40257.15736338999</v>
      </c>
      <c r="AR135" s="602">
        <f t="shared" ca="1" si="254"/>
        <v>35448.772928771345</v>
      </c>
      <c r="AS135" s="602">
        <f t="shared" ca="1" si="255"/>
        <v>36918.531516652984</v>
      </c>
      <c r="AT135" s="602">
        <f t="shared" ca="1" si="256"/>
        <v>36918.531516652984</v>
      </c>
      <c r="AU135" s="602">
        <f t="shared" ca="1" si="257"/>
        <v>38418.479955411574</v>
      </c>
      <c r="AV135" s="602">
        <f t="shared" ca="1" si="258"/>
        <v>38418.479955411574</v>
      </c>
      <c r="AW135" s="602">
        <f t="shared" ca="1" si="259"/>
        <v>39947.830563756834</v>
      </c>
      <c r="AX135" s="602">
        <f t="shared" ca="1" si="260"/>
        <v>39947.830563756834</v>
      </c>
      <c r="AY135" s="602">
        <f t="shared" ca="1" si="261"/>
        <v>41505.764212283277</v>
      </c>
      <c r="AZ135" s="602">
        <f t="shared" ca="1" si="262"/>
        <v>41505.764212283277</v>
      </c>
      <c r="BA135" s="602">
        <f t="shared" ca="1" si="263"/>
        <v>43091.434978125537</v>
      </c>
      <c r="BB135" s="602">
        <f t="shared" ca="1" si="264"/>
        <v>31227.944341051854</v>
      </c>
      <c r="BC135" s="602">
        <f t="shared" ca="1" si="265"/>
        <v>32048.938490341483</v>
      </c>
      <c r="BD135" s="602">
        <f t="shared" ca="1" si="266"/>
        <v>32048.938490341483</v>
      </c>
      <c r="BE135" s="602">
        <f t="shared" ca="1" si="267"/>
        <v>32881.659121055403</v>
      </c>
      <c r="BF135" s="602">
        <f t="shared" ca="1" si="268"/>
        <v>32881.659121055403</v>
      </c>
      <c r="BG135" s="602">
        <f t="shared" ca="1" si="269"/>
        <v>33725.968653348842</v>
      </c>
      <c r="BH135" s="602">
        <f t="shared" ca="1" si="270"/>
        <v>33725.968653348842</v>
      </c>
      <c r="BI135" s="602">
        <f t="shared" ca="1" si="271"/>
        <v>34581.723205375456</v>
      </c>
      <c r="BJ135" s="602">
        <f t="shared" ca="1" si="272"/>
        <v>34581.723205375456</v>
      </c>
      <c r="BK135" s="602">
        <f t="shared" ca="1" si="273"/>
        <v>35448.772928771345</v>
      </c>
      <c r="BL135" s="602">
        <f t="shared" ca="1" si="274"/>
        <v>37965.371706914841</v>
      </c>
      <c r="BM135" s="602">
        <f t="shared" ca="1" si="275"/>
        <v>39485.986332175897</v>
      </c>
      <c r="BN135" s="602">
        <f t="shared" ca="1" si="276"/>
        <v>39485.986332175897</v>
      </c>
      <c r="BO135" s="602">
        <f t="shared" ca="1" si="277"/>
        <v>41035.432761276803</v>
      </c>
      <c r="BP135" s="602">
        <f t="shared" ca="1" si="278"/>
        <v>41035.432761276803</v>
      </c>
      <c r="BQ135" s="602">
        <f t="shared" ca="1" si="279"/>
        <v>42612.87262182722</v>
      </c>
      <c r="BR135" s="602">
        <f t="shared" ca="1" si="280"/>
        <v>42612.87262182722</v>
      </c>
      <c r="BS135" s="602">
        <f t="shared" ca="1" si="281"/>
        <v>44217.443988476909</v>
      </c>
      <c r="BT135" s="602">
        <f t="shared" ca="1" si="282"/>
        <v>44217.443988476909</v>
      </c>
      <c r="BU135" s="602">
        <f t="shared" ca="1" si="283"/>
        <v>45848.26595350603</v>
      </c>
      <c r="BV135" s="602">
        <f t="shared" ca="1" si="284"/>
        <v>40723.276804626068</v>
      </c>
      <c r="BW135" s="602">
        <f t="shared" ca="1" si="285"/>
        <v>42295.186245571516</v>
      </c>
      <c r="BX135" s="602">
        <f t="shared" ca="1" si="286"/>
        <v>42295.186245571516</v>
      </c>
      <c r="BY135" s="602">
        <f t="shared" ca="1" si="287"/>
        <v>43894.401241264459</v>
      </c>
      <c r="BZ135" s="602">
        <f t="shared" ca="1" si="288"/>
        <v>43894.401241264459</v>
      </c>
      <c r="CA135" s="602">
        <f t="shared" ca="1" si="289"/>
        <v>45520.044319311586</v>
      </c>
      <c r="CB135" s="602">
        <f t="shared" ca="1" si="290"/>
        <v>45520.044319311586</v>
      </c>
      <c r="CC135" s="602">
        <f t="shared" ca="1" si="291"/>
        <v>47171.222607457443</v>
      </c>
      <c r="CD135" s="602">
        <f t="shared" ca="1" si="292"/>
        <v>47171.222607457443</v>
      </c>
      <c r="CE135" s="602">
        <f t="shared" ca="1" si="293"/>
        <v>48847.032188247038</v>
      </c>
      <c r="CF135" s="602">
        <f t="shared" ca="1" si="181"/>
        <v>33725.968653348842</v>
      </c>
      <c r="CG135" s="602">
        <f t="shared" ca="1" si="182"/>
        <v>34581.723205375456</v>
      </c>
      <c r="CH135" s="602">
        <f t="shared" ca="1" si="183"/>
        <v>34581.723205375456</v>
      </c>
      <c r="CI135" s="602">
        <f t="shared" ca="1" si="184"/>
        <v>35448.772928771345</v>
      </c>
      <c r="CJ135" s="602">
        <f t="shared" ca="1" si="185"/>
        <v>35448.772928771345</v>
      </c>
      <c r="CK135" s="602">
        <f t="shared" ca="1" si="186"/>
        <v>36326.962352232811</v>
      </c>
      <c r="CL135" s="602">
        <f t="shared" ca="1" si="187"/>
        <v>36326.962352232811</v>
      </c>
      <c r="CM135" s="602">
        <f t="shared" ca="1" si="188"/>
        <v>37216.130731732024</v>
      </c>
      <c r="CN135" s="602">
        <f t="shared" ca="1" si="189"/>
        <v>37216.130731732024</v>
      </c>
      <c r="CO135" s="602">
        <f t="shared" ca="1" si="190"/>
        <v>38116.112405922795</v>
      </c>
      <c r="CP135" s="602">
        <f t="shared" ca="1" si="191"/>
        <v>41820.706884913423</v>
      </c>
      <c r="CQ135" s="602">
        <f t="shared" ca="1" si="192"/>
        <v>43411.82153165857</v>
      </c>
      <c r="CR135" s="602">
        <f t="shared" ca="1" si="193"/>
        <v>43411.82153165857</v>
      </c>
      <c r="CS135" s="602">
        <f t="shared" ca="1" si="194"/>
        <v>45029.629321440458</v>
      </c>
      <c r="CT135" s="602">
        <f t="shared" ca="1" si="195"/>
        <v>45029.629321440458</v>
      </c>
      <c r="CU135" s="602">
        <f t="shared" ca="1" si="196"/>
        <v>46673.241537911395</v>
      </c>
      <c r="CV135" s="602">
        <f t="shared" ca="1" si="197"/>
        <v>46673.241537911395</v>
      </c>
      <c r="CW135" s="602">
        <f t="shared" ca="1" si="198"/>
        <v>48341.757129331025</v>
      </c>
      <c r="CX135" s="602">
        <f t="shared" ca="1" si="199"/>
        <v>48341.757129331025</v>
      </c>
      <c r="CY135" s="602">
        <f t="shared" ca="1" si="200"/>
        <v>50034.266948932476</v>
      </c>
      <c r="CZ135" s="602">
        <f t="shared" ca="1" si="201"/>
        <v>44703.97476535022</v>
      </c>
      <c r="DA135" s="602">
        <f t="shared" ca="1" si="202"/>
        <v>46342.497848049643</v>
      </c>
      <c r="DB135" s="602">
        <f t="shared" ca="1" si="203"/>
        <v>46342.497848049643</v>
      </c>
      <c r="DC135" s="602">
        <f t="shared" ca="1" si="204"/>
        <v>48006.105296803609</v>
      </c>
      <c r="DD135" s="602">
        <f t="shared" ca="1" si="205"/>
        <v>48006.105296803609</v>
      </c>
      <c r="DE135" s="602">
        <f t="shared" ca="1" si="206"/>
        <v>49693.889253268258</v>
      </c>
      <c r="DF135" s="602">
        <f t="shared" ca="1" si="207"/>
        <v>49693.889253268258</v>
      </c>
      <c r="DG135" s="602">
        <f t="shared" ca="1" si="208"/>
        <v>51404.937022019112</v>
      </c>
      <c r="DH135" s="602">
        <f t="shared" ca="1" si="209"/>
        <v>51404.937022019112</v>
      </c>
      <c r="DI135" s="602">
        <f t="shared" ca="1" si="210"/>
        <v>53138.334953305806</v>
      </c>
      <c r="DJ135" s="602">
        <f t="shared" ca="1" si="211"/>
        <v>36918.531516652984</v>
      </c>
      <c r="DK135" s="602">
        <f t="shared" ca="1" si="212"/>
        <v>37814.927454885583</v>
      </c>
      <c r="DL135" s="602">
        <f t="shared" ca="1" si="213"/>
        <v>37814.927454885583</v>
      </c>
      <c r="DM135" s="602">
        <f t="shared" ca="1" si="214"/>
        <v>38722.023692322662</v>
      </c>
      <c r="DN135" s="602">
        <f t="shared" ca="1" si="215"/>
        <v>38722.023692322662</v>
      </c>
      <c r="DO135" s="602">
        <f t="shared" ca="1" si="216"/>
        <v>39639.647171455297</v>
      </c>
      <c r="DP135" s="602">
        <f t="shared" ca="1" si="217"/>
        <v>39639.647171455297</v>
      </c>
      <c r="DQ135" s="602">
        <f t="shared" ca="1" si="218"/>
        <v>40567.620879791648</v>
      </c>
      <c r="DR135" s="602">
        <f t="shared" ca="1" si="219"/>
        <v>40567.620879791648</v>
      </c>
      <c r="DS135" s="602">
        <f t="shared" ca="1" si="220"/>
        <v>41505.764212283284</v>
      </c>
      <c r="DT135" s="602">
        <f t="shared" ca="1" si="221"/>
        <v>47504.443092169378</v>
      </c>
      <c r="DU135" s="602">
        <f t="shared" ca="1" si="222"/>
        <v>49185.069786291635</v>
      </c>
      <c r="DV135" s="602">
        <f t="shared" ca="1" si="223"/>
        <v>49185.069786291635</v>
      </c>
      <c r="DW135" s="602">
        <f t="shared" ca="1" si="224"/>
        <v>50889.234373908213</v>
      </c>
      <c r="DX135" s="602">
        <f t="shared" ca="1" si="225"/>
        <v>50889.234373908213</v>
      </c>
      <c r="DY135" s="602">
        <f t="shared" ca="1" si="226"/>
        <v>52616.023097239588</v>
      </c>
      <c r="DZ135" s="602">
        <f t="shared" ca="1" si="227"/>
        <v>52616.023097239588</v>
      </c>
      <c r="EA135" s="602">
        <f t="shared" ca="1" si="228"/>
        <v>54364.523825868084</v>
      </c>
      <c r="EB135" s="602">
        <f t="shared" ca="1" si="229"/>
        <v>54364.523825868084</v>
      </c>
      <c r="EC135" s="602">
        <f t="shared" ca="1" si="230"/>
        <v>56133.829536555211</v>
      </c>
      <c r="ED135" s="602">
        <f t="shared" ca="1" si="231"/>
        <v>50546.562285820124</v>
      </c>
      <c r="EE135" s="602">
        <f t="shared" ca="1" si="232"/>
        <v>52268.899256216449</v>
      </c>
      <c r="EF135" s="602">
        <f t="shared" ca="1" si="233"/>
        <v>52268.899256216449</v>
      </c>
      <c r="EG135" s="602">
        <f t="shared" ca="1" si="234"/>
        <v>54013.130357142247</v>
      </c>
      <c r="EH135" s="602">
        <f t="shared" ca="1" si="235"/>
        <v>54013.130357142247</v>
      </c>
      <c r="EI135" s="602">
        <f t="shared" ca="1" si="236"/>
        <v>55778.34727772788</v>
      </c>
      <c r="EJ135" s="602">
        <f t="shared" ca="1" si="237"/>
        <v>55778.34727772788</v>
      </c>
      <c r="EK135" s="602">
        <f t="shared" ca="1" si="238"/>
        <v>57563.649413299725</v>
      </c>
      <c r="EL135" s="602">
        <f t="shared" ca="1" si="239"/>
        <v>57563.649413299725</v>
      </c>
      <c r="EM135" s="602">
        <f t="shared" ca="1" si="240"/>
        <v>59368.146874517734</v>
      </c>
    </row>
    <row r="136" spans="7:143" x14ac:dyDescent="0.2">
      <c r="H136" s="884"/>
      <c r="I136" s="15" t="str">
        <f>I56</f>
        <v>Prémium 1, L1 ügyletminősítés esetén</v>
      </c>
      <c r="J136" s="15"/>
      <c r="K136" s="15"/>
      <c r="L136" s="1027">
        <v>7.3999999999999996E-2</v>
      </c>
      <c r="M136" s="1030" t="s">
        <v>589</v>
      </c>
      <c r="N136" s="1030" t="s">
        <v>589</v>
      </c>
      <c r="O136" s="1031">
        <f t="shared" ref="O136:O145" si="300">O56+$E$79</f>
        <v>7.8899999999999998E-2</v>
      </c>
      <c r="P136" s="1032">
        <f t="shared" ref="P136:P145" ca="1" si="301">OFFSET($CO$292,,$F45)</f>
        <v>7.9176050473636295E-2</v>
      </c>
      <c r="Q136" s="1033">
        <f t="shared" ref="Q136:Q145" ca="1" si="302">OFFSET($CO$542,,$F45)</f>
        <v>8.5877002551872472E-2</v>
      </c>
      <c r="R136" s="1034">
        <f t="shared" ref="R136:R145" ca="1" si="303">OFFSET($CO$42,,$F45)</f>
        <v>8.6260772300803534E-2</v>
      </c>
      <c r="W136" s="597">
        <f t="shared" si="179"/>
        <v>93</v>
      </c>
      <c r="X136" s="602">
        <f t="shared" ca="1" si="241"/>
        <v>28319.999389992863</v>
      </c>
      <c r="Y136" s="602">
        <f t="shared" ca="1" si="241"/>
        <v>29096.929827342388</v>
      </c>
      <c r="Z136" s="602">
        <f t="shared" ca="1" si="241"/>
        <v>29096.929827342388</v>
      </c>
      <c r="AA136" s="602">
        <f t="shared" ca="1" si="241"/>
        <v>29886.032144715729</v>
      </c>
      <c r="AB136" s="602">
        <f t="shared" ca="1" si="242"/>
        <v>29886.032144715729</v>
      </c>
      <c r="AC136" s="602">
        <f t="shared" ca="1" si="242"/>
        <v>30687.194570042724</v>
      </c>
      <c r="AD136" s="602">
        <f t="shared" ca="1" si="242"/>
        <v>30687.194570042724</v>
      </c>
      <c r="AE136" s="602">
        <f t="shared" ca="1" si="180"/>
        <v>31500.297891766557</v>
      </c>
      <c r="AF136" s="602">
        <f t="shared" ca="1" si="180"/>
        <v>31500.297891766557</v>
      </c>
      <c r="AG136" s="602">
        <f t="shared" ca="1" si="243"/>
        <v>32325.215752307126</v>
      </c>
      <c r="AH136" s="602">
        <f t="shared" ca="1" si="244"/>
        <v>32881.659121055389</v>
      </c>
      <c r="AI136" s="602">
        <f t="shared" ca="1" si="245"/>
        <v>34295.209150044277</v>
      </c>
      <c r="AJ136" s="602">
        <f t="shared" ca="1" si="246"/>
        <v>34295.209150044277</v>
      </c>
      <c r="AK136" s="602">
        <f t="shared" ca="1" si="247"/>
        <v>35740.272825017972</v>
      </c>
      <c r="AL136" s="602">
        <f t="shared" ca="1" si="248"/>
        <v>35740.272825017972</v>
      </c>
      <c r="AM136" s="602">
        <f t="shared" ca="1" si="249"/>
        <v>37216.130731732024</v>
      </c>
      <c r="AN136" s="602">
        <f t="shared" ca="1" si="250"/>
        <v>37216.130731732024</v>
      </c>
      <c r="AO136" s="602">
        <f t="shared" ca="1" si="251"/>
        <v>38722.023692322662</v>
      </c>
      <c r="AP136" s="602">
        <f t="shared" ca="1" si="252"/>
        <v>38722.023692322662</v>
      </c>
      <c r="AQ136" s="602">
        <f t="shared" ca="1" si="253"/>
        <v>40257.15736338999</v>
      </c>
      <c r="AR136" s="602">
        <f t="shared" ca="1" si="254"/>
        <v>35448.772928771345</v>
      </c>
      <c r="AS136" s="602">
        <f t="shared" ca="1" si="255"/>
        <v>36918.531516652984</v>
      </c>
      <c r="AT136" s="602">
        <f t="shared" ca="1" si="256"/>
        <v>36918.531516652984</v>
      </c>
      <c r="AU136" s="602">
        <f t="shared" ca="1" si="257"/>
        <v>38418.479955411574</v>
      </c>
      <c r="AV136" s="602">
        <f t="shared" ca="1" si="258"/>
        <v>38418.479955411574</v>
      </c>
      <c r="AW136" s="602">
        <f t="shared" ca="1" si="259"/>
        <v>39947.830563756834</v>
      </c>
      <c r="AX136" s="602">
        <f t="shared" ca="1" si="260"/>
        <v>39947.830563756834</v>
      </c>
      <c r="AY136" s="602">
        <f t="shared" ca="1" si="261"/>
        <v>41505.764212283277</v>
      </c>
      <c r="AZ136" s="602">
        <f t="shared" ca="1" si="262"/>
        <v>41505.764212283277</v>
      </c>
      <c r="BA136" s="602">
        <f t="shared" ca="1" si="263"/>
        <v>43091.434978125537</v>
      </c>
      <c r="BB136" s="602">
        <f t="shared" ca="1" si="264"/>
        <v>31227.944341051854</v>
      </c>
      <c r="BC136" s="602">
        <f t="shared" ca="1" si="265"/>
        <v>32048.938490341483</v>
      </c>
      <c r="BD136" s="602">
        <f t="shared" ca="1" si="266"/>
        <v>32048.938490341483</v>
      </c>
      <c r="BE136" s="602">
        <f t="shared" ca="1" si="267"/>
        <v>32881.659121055403</v>
      </c>
      <c r="BF136" s="602">
        <f t="shared" ca="1" si="268"/>
        <v>32881.659121055403</v>
      </c>
      <c r="BG136" s="602">
        <f t="shared" ca="1" si="269"/>
        <v>33725.968653348842</v>
      </c>
      <c r="BH136" s="602">
        <f t="shared" ca="1" si="270"/>
        <v>33725.968653348842</v>
      </c>
      <c r="BI136" s="602">
        <f t="shared" ca="1" si="271"/>
        <v>34581.723205375456</v>
      </c>
      <c r="BJ136" s="602">
        <f t="shared" ca="1" si="272"/>
        <v>34581.723205375456</v>
      </c>
      <c r="BK136" s="602">
        <f t="shared" ca="1" si="273"/>
        <v>35448.772928771345</v>
      </c>
      <c r="BL136" s="602">
        <f t="shared" ca="1" si="274"/>
        <v>37965.371706914841</v>
      </c>
      <c r="BM136" s="602">
        <f t="shared" ca="1" si="275"/>
        <v>39485.986332175897</v>
      </c>
      <c r="BN136" s="602">
        <f t="shared" ca="1" si="276"/>
        <v>39485.986332175897</v>
      </c>
      <c r="BO136" s="602">
        <f t="shared" ca="1" si="277"/>
        <v>41035.432761276803</v>
      </c>
      <c r="BP136" s="602">
        <f t="shared" ca="1" si="278"/>
        <v>41035.432761276803</v>
      </c>
      <c r="BQ136" s="602">
        <f t="shared" ca="1" si="279"/>
        <v>42612.87262182722</v>
      </c>
      <c r="BR136" s="602">
        <f t="shared" ca="1" si="280"/>
        <v>42612.87262182722</v>
      </c>
      <c r="BS136" s="602">
        <f t="shared" ca="1" si="281"/>
        <v>44217.443988476909</v>
      </c>
      <c r="BT136" s="602">
        <f t="shared" ca="1" si="282"/>
        <v>44217.443988476909</v>
      </c>
      <c r="BU136" s="602">
        <f t="shared" ca="1" si="283"/>
        <v>45848.26595350603</v>
      </c>
      <c r="BV136" s="602">
        <f t="shared" ca="1" si="284"/>
        <v>40723.276804626068</v>
      </c>
      <c r="BW136" s="602">
        <f t="shared" ca="1" si="285"/>
        <v>42295.186245571516</v>
      </c>
      <c r="BX136" s="602">
        <f t="shared" ca="1" si="286"/>
        <v>42295.186245571516</v>
      </c>
      <c r="BY136" s="602">
        <f t="shared" ca="1" si="287"/>
        <v>43894.401241264459</v>
      </c>
      <c r="BZ136" s="602">
        <f t="shared" ca="1" si="288"/>
        <v>43894.401241264459</v>
      </c>
      <c r="CA136" s="602">
        <f t="shared" ca="1" si="289"/>
        <v>45520.044319311586</v>
      </c>
      <c r="CB136" s="602">
        <f t="shared" ca="1" si="290"/>
        <v>45520.044319311586</v>
      </c>
      <c r="CC136" s="602">
        <f t="shared" ca="1" si="291"/>
        <v>47171.222607457443</v>
      </c>
      <c r="CD136" s="602">
        <f t="shared" ca="1" si="292"/>
        <v>47171.222607457443</v>
      </c>
      <c r="CE136" s="602">
        <f t="shared" ca="1" si="293"/>
        <v>48847.032188247038</v>
      </c>
      <c r="CF136" s="602">
        <f t="shared" ca="1" si="181"/>
        <v>33725.968653348842</v>
      </c>
      <c r="CG136" s="602">
        <f t="shared" ca="1" si="182"/>
        <v>34581.723205375456</v>
      </c>
      <c r="CH136" s="602">
        <f t="shared" ca="1" si="183"/>
        <v>34581.723205375456</v>
      </c>
      <c r="CI136" s="602">
        <f t="shared" ca="1" si="184"/>
        <v>35448.772928771345</v>
      </c>
      <c r="CJ136" s="602">
        <f t="shared" ca="1" si="185"/>
        <v>35448.772928771345</v>
      </c>
      <c r="CK136" s="602">
        <f t="shared" ca="1" si="186"/>
        <v>36326.962352232811</v>
      </c>
      <c r="CL136" s="602">
        <f t="shared" ca="1" si="187"/>
        <v>36326.962352232811</v>
      </c>
      <c r="CM136" s="602">
        <f t="shared" ca="1" si="188"/>
        <v>37216.130731732024</v>
      </c>
      <c r="CN136" s="602">
        <f t="shared" ca="1" si="189"/>
        <v>37216.130731732024</v>
      </c>
      <c r="CO136" s="602">
        <f t="shared" ca="1" si="190"/>
        <v>38116.112405922795</v>
      </c>
      <c r="CP136" s="602">
        <f t="shared" ca="1" si="191"/>
        <v>41820.706884913423</v>
      </c>
      <c r="CQ136" s="602">
        <f t="shared" ca="1" si="192"/>
        <v>43411.82153165857</v>
      </c>
      <c r="CR136" s="602">
        <f t="shared" ca="1" si="193"/>
        <v>43411.82153165857</v>
      </c>
      <c r="CS136" s="602">
        <f t="shared" ca="1" si="194"/>
        <v>45029.629321440458</v>
      </c>
      <c r="CT136" s="602">
        <f t="shared" ca="1" si="195"/>
        <v>45029.629321440458</v>
      </c>
      <c r="CU136" s="602">
        <f t="shared" ca="1" si="196"/>
        <v>46673.241537911395</v>
      </c>
      <c r="CV136" s="602">
        <f t="shared" ca="1" si="197"/>
        <v>46673.241537911395</v>
      </c>
      <c r="CW136" s="602">
        <f t="shared" ca="1" si="198"/>
        <v>48341.757129331025</v>
      </c>
      <c r="CX136" s="602">
        <f t="shared" ca="1" si="199"/>
        <v>48341.757129331025</v>
      </c>
      <c r="CY136" s="602">
        <f t="shared" ca="1" si="200"/>
        <v>50034.266948932476</v>
      </c>
      <c r="CZ136" s="602">
        <f t="shared" ca="1" si="201"/>
        <v>44703.97476535022</v>
      </c>
      <c r="DA136" s="602">
        <f t="shared" ca="1" si="202"/>
        <v>46342.497848049643</v>
      </c>
      <c r="DB136" s="602">
        <f t="shared" ca="1" si="203"/>
        <v>46342.497848049643</v>
      </c>
      <c r="DC136" s="602">
        <f t="shared" ca="1" si="204"/>
        <v>48006.105296803609</v>
      </c>
      <c r="DD136" s="602">
        <f t="shared" ca="1" si="205"/>
        <v>48006.105296803609</v>
      </c>
      <c r="DE136" s="602">
        <f t="shared" ca="1" si="206"/>
        <v>49693.889253268258</v>
      </c>
      <c r="DF136" s="602">
        <f t="shared" ca="1" si="207"/>
        <v>49693.889253268258</v>
      </c>
      <c r="DG136" s="602">
        <f t="shared" ca="1" si="208"/>
        <v>51404.937022019112</v>
      </c>
      <c r="DH136" s="602">
        <f t="shared" ca="1" si="209"/>
        <v>51404.937022019112</v>
      </c>
      <c r="DI136" s="602">
        <f t="shared" ca="1" si="210"/>
        <v>53138.334953305806</v>
      </c>
      <c r="DJ136" s="602">
        <f t="shared" ca="1" si="211"/>
        <v>36918.531516652984</v>
      </c>
      <c r="DK136" s="602">
        <f t="shared" ca="1" si="212"/>
        <v>37814.927454885583</v>
      </c>
      <c r="DL136" s="602">
        <f t="shared" ca="1" si="213"/>
        <v>37814.927454885583</v>
      </c>
      <c r="DM136" s="602">
        <f t="shared" ca="1" si="214"/>
        <v>38722.023692322662</v>
      </c>
      <c r="DN136" s="602">
        <f t="shared" ca="1" si="215"/>
        <v>38722.023692322662</v>
      </c>
      <c r="DO136" s="602">
        <f t="shared" ca="1" si="216"/>
        <v>39639.647171455297</v>
      </c>
      <c r="DP136" s="602">
        <f t="shared" ca="1" si="217"/>
        <v>39639.647171455297</v>
      </c>
      <c r="DQ136" s="602">
        <f t="shared" ca="1" si="218"/>
        <v>40567.620879791648</v>
      </c>
      <c r="DR136" s="602">
        <f t="shared" ca="1" si="219"/>
        <v>40567.620879791648</v>
      </c>
      <c r="DS136" s="602">
        <f t="shared" ca="1" si="220"/>
        <v>41505.764212283284</v>
      </c>
      <c r="DT136" s="602">
        <f t="shared" ca="1" si="221"/>
        <v>47504.443092169378</v>
      </c>
      <c r="DU136" s="602">
        <f t="shared" ca="1" si="222"/>
        <v>49185.069786291635</v>
      </c>
      <c r="DV136" s="602">
        <f t="shared" ca="1" si="223"/>
        <v>49185.069786291635</v>
      </c>
      <c r="DW136" s="602">
        <f t="shared" ca="1" si="224"/>
        <v>50889.234373908213</v>
      </c>
      <c r="DX136" s="602">
        <f t="shared" ca="1" si="225"/>
        <v>50889.234373908213</v>
      </c>
      <c r="DY136" s="602">
        <f t="shared" ca="1" si="226"/>
        <v>52616.023097239588</v>
      </c>
      <c r="DZ136" s="602">
        <f t="shared" ca="1" si="227"/>
        <v>52616.023097239588</v>
      </c>
      <c r="EA136" s="602">
        <f t="shared" ca="1" si="228"/>
        <v>54364.523825868084</v>
      </c>
      <c r="EB136" s="602">
        <f t="shared" ca="1" si="229"/>
        <v>54364.523825868084</v>
      </c>
      <c r="EC136" s="602">
        <f t="shared" ca="1" si="230"/>
        <v>56133.829536555211</v>
      </c>
      <c r="ED136" s="602">
        <f t="shared" ca="1" si="231"/>
        <v>50546.562285820124</v>
      </c>
      <c r="EE136" s="602">
        <f t="shared" ca="1" si="232"/>
        <v>52268.899256216449</v>
      </c>
      <c r="EF136" s="602">
        <f t="shared" ca="1" si="233"/>
        <v>52268.899256216449</v>
      </c>
      <c r="EG136" s="602">
        <f t="shared" ca="1" si="234"/>
        <v>54013.130357142247</v>
      </c>
      <c r="EH136" s="602">
        <f t="shared" ca="1" si="235"/>
        <v>54013.130357142247</v>
      </c>
      <c r="EI136" s="602">
        <f t="shared" ca="1" si="236"/>
        <v>55778.34727772788</v>
      </c>
      <c r="EJ136" s="602">
        <f t="shared" ca="1" si="237"/>
        <v>55778.34727772788</v>
      </c>
      <c r="EK136" s="602">
        <f t="shared" ca="1" si="238"/>
        <v>57563.649413299725</v>
      </c>
      <c r="EL136" s="602">
        <f t="shared" ca="1" si="239"/>
        <v>57563.649413299725</v>
      </c>
      <c r="EM136" s="602">
        <f t="shared" ca="1" si="240"/>
        <v>59368.146874517734</v>
      </c>
    </row>
    <row r="137" spans="7:143" x14ac:dyDescent="0.2">
      <c r="H137" s="884"/>
      <c r="I137" s="15" t="str">
        <f t="shared" ref="I137:I145" si="304">I57</f>
        <v>Prémium 1, L2 ügyletminősítés esetén</v>
      </c>
      <c r="J137" s="15"/>
      <c r="K137" s="15"/>
      <c r="L137" s="15"/>
      <c r="M137" s="1030" t="s">
        <v>589</v>
      </c>
      <c r="N137" s="1030" t="s">
        <v>589</v>
      </c>
      <c r="O137" s="1031">
        <f t="shared" si="300"/>
        <v>8.3900000000000002E-2</v>
      </c>
      <c r="P137" s="1032">
        <f t="shared" ca="1" si="301"/>
        <v>8.4635827722312929E-2</v>
      </c>
      <c r="Q137" s="1033">
        <f t="shared" ca="1" si="302"/>
        <v>9.14210757753251E-2</v>
      </c>
      <c r="R137" s="1034">
        <f t="shared" ca="1" si="303"/>
        <v>9.1810140505371951E-2</v>
      </c>
      <c r="W137" s="597">
        <f t="shared" si="179"/>
        <v>94</v>
      </c>
      <c r="X137" s="602">
        <f t="shared" ca="1" si="241"/>
        <v>28319.999389992863</v>
      </c>
      <c r="Y137" s="602">
        <f t="shared" ca="1" si="241"/>
        <v>29096.929827342388</v>
      </c>
      <c r="Z137" s="602">
        <f t="shared" ca="1" si="241"/>
        <v>29096.929827342388</v>
      </c>
      <c r="AA137" s="602">
        <f t="shared" ca="1" si="241"/>
        <v>29886.032144715729</v>
      </c>
      <c r="AB137" s="602">
        <f t="shared" ca="1" si="242"/>
        <v>29886.032144715729</v>
      </c>
      <c r="AC137" s="602">
        <f t="shared" ca="1" si="242"/>
        <v>30687.194570042724</v>
      </c>
      <c r="AD137" s="602">
        <f t="shared" ca="1" si="242"/>
        <v>30687.194570042724</v>
      </c>
      <c r="AE137" s="602">
        <f t="shared" ca="1" si="180"/>
        <v>31500.297891766557</v>
      </c>
      <c r="AF137" s="602">
        <f t="shared" ca="1" si="180"/>
        <v>31500.297891766557</v>
      </c>
      <c r="AG137" s="602">
        <f t="shared" ca="1" si="243"/>
        <v>32325.215752307126</v>
      </c>
      <c r="AH137" s="602">
        <f t="shared" ca="1" si="244"/>
        <v>32881.659121055389</v>
      </c>
      <c r="AI137" s="602">
        <f t="shared" ca="1" si="245"/>
        <v>34295.209150044277</v>
      </c>
      <c r="AJ137" s="602">
        <f t="shared" ca="1" si="246"/>
        <v>34295.209150044277</v>
      </c>
      <c r="AK137" s="602">
        <f t="shared" ca="1" si="247"/>
        <v>35740.272825017972</v>
      </c>
      <c r="AL137" s="602">
        <f t="shared" ca="1" si="248"/>
        <v>35740.272825017972</v>
      </c>
      <c r="AM137" s="602">
        <f t="shared" ca="1" si="249"/>
        <v>37216.130731732024</v>
      </c>
      <c r="AN137" s="602">
        <f t="shared" ca="1" si="250"/>
        <v>37216.130731732024</v>
      </c>
      <c r="AO137" s="602">
        <f t="shared" ca="1" si="251"/>
        <v>38722.023692322662</v>
      </c>
      <c r="AP137" s="602">
        <f t="shared" ca="1" si="252"/>
        <v>38722.023692322662</v>
      </c>
      <c r="AQ137" s="602">
        <f t="shared" ca="1" si="253"/>
        <v>40257.15736338999</v>
      </c>
      <c r="AR137" s="602">
        <f t="shared" ca="1" si="254"/>
        <v>35448.772928771345</v>
      </c>
      <c r="AS137" s="602">
        <f t="shared" ca="1" si="255"/>
        <v>36918.531516652984</v>
      </c>
      <c r="AT137" s="602">
        <f t="shared" ca="1" si="256"/>
        <v>36918.531516652984</v>
      </c>
      <c r="AU137" s="602">
        <f t="shared" ca="1" si="257"/>
        <v>38418.479955411574</v>
      </c>
      <c r="AV137" s="602">
        <f t="shared" ca="1" si="258"/>
        <v>38418.479955411574</v>
      </c>
      <c r="AW137" s="602">
        <f t="shared" ca="1" si="259"/>
        <v>39947.830563756834</v>
      </c>
      <c r="AX137" s="602">
        <f t="shared" ca="1" si="260"/>
        <v>39947.830563756834</v>
      </c>
      <c r="AY137" s="602">
        <f t="shared" ca="1" si="261"/>
        <v>41505.764212283277</v>
      </c>
      <c r="AZ137" s="602">
        <f t="shared" ca="1" si="262"/>
        <v>41505.764212283277</v>
      </c>
      <c r="BA137" s="602">
        <f t="shared" ca="1" si="263"/>
        <v>43091.434978125537</v>
      </c>
      <c r="BB137" s="602">
        <f t="shared" ca="1" si="264"/>
        <v>31227.944341051854</v>
      </c>
      <c r="BC137" s="602">
        <f t="shared" ca="1" si="265"/>
        <v>32048.938490341483</v>
      </c>
      <c r="BD137" s="602">
        <f t="shared" ca="1" si="266"/>
        <v>32048.938490341483</v>
      </c>
      <c r="BE137" s="602">
        <f t="shared" ca="1" si="267"/>
        <v>32881.659121055403</v>
      </c>
      <c r="BF137" s="602">
        <f t="shared" ca="1" si="268"/>
        <v>32881.659121055403</v>
      </c>
      <c r="BG137" s="602">
        <f t="shared" ca="1" si="269"/>
        <v>33725.968653348842</v>
      </c>
      <c r="BH137" s="602">
        <f t="shared" ca="1" si="270"/>
        <v>33725.968653348842</v>
      </c>
      <c r="BI137" s="602">
        <f t="shared" ca="1" si="271"/>
        <v>34581.723205375456</v>
      </c>
      <c r="BJ137" s="602">
        <f t="shared" ca="1" si="272"/>
        <v>34581.723205375456</v>
      </c>
      <c r="BK137" s="602">
        <f t="shared" ca="1" si="273"/>
        <v>35448.772928771345</v>
      </c>
      <c r="BL137" s="602">
        <f t="shared" ca="1" si="274"/>
        <v>37965.371706914841</v>
      </c>
      <c r="BM137" s="602">
        <f t="shared" ca="1" si="275"/>
        <v>39485.986332175897</v>
      </c>
      <c r="BN137" s="602">
        <f t="shared" ca="1" si="276"/>
        <v>39485.986332175897</v>
      </c>
      <c r="BO137" s="602">
        <f t="shared" ca="1" si="277"/>
        <v>41035.432761276803</v>
      </c>
      <c r="BP137" s="602">
        <f t="shared" ca="1" si="278"/>
        <v>41035.432761276803</v>
      </c>
      <c r="BQ137" s="602">
        <f t="shared" ca="1" si="279"/>
        <v>42612.87262182722</v>
      </c>
      <c r="BR137" s="602">
        <f t="shared" ca="1" si="280"/>
        <v>42612.87262182722</v>
      </c>
      <c r="BS137" s="602">
        <f t="shared" ca="1" si="281"/>
        <v>44217.443988476909</v>
      </c>
      <c r="BT137" s="602">
        <f t="shared" ca="1" si="282"/>
        <v>44217.443988476909</v>
      </c>
      <c r="BU137" s="602">
        <f t="shared" ca="1" si="283"/>
        <v>45848.26595350603</v>
      </c>
      <c r="BV137" s="602">
        <f t="shared" ca="1" si="284"/>
        <v>40723.276804626068</v>
      </c>
      <c r="BW137" s="602">
        <f t="shared" ca="1" si="285"/>
        <v>42295.186245571516</v>
      </c>
      <c r="BX137" s="602">
        <f t="shared" ca="1" si="286"/>
        <v>42295.186245571516</v>
      </c>
      <c r="BY137" s="602">
        <f t="shared" ca="1" si="287"/>
        <v>43894.401241264459</v>
      </c>
      <c r="BZ137" s="602">
        <f t="shared" ca="1" si="288"/>
        <v>43894.401241264459</v>
      </c>
      <c r="CA137" s="602">
        <f t="shared" ca="1" si="289"/>
        <v>45520.044319311586</v>
      </c>
      <c r="CB137" s="602">
        <f t="shared" ca="1" si="290"/>
        <v>45520.044319311586</v>
      </c>
      <c r="CC137" s="602">
        <f t="shared" ca="1" si="291"/>
        <v>47171.222607457443</v>
      </c>
      <c r="CD137" s="602">
        <f t="shared" ca="1" si="292"/>
        <v>47171.222607457443</v>
      </c>
      <c r="CE137" s="602">
        <f t="shared" ca="1" si="293"/>
        <v>48847.032188247038</v>
      </c>
      <c r="CF137" s="602">
        <f t="shared" ca="1" si="181"/>
        <v>33725.968653348842</v>
      </c>
      <c r="CG137" s="602">
        <f t="shared" ca="1" si="182"/>
        <v>34581.723205375456</v>
      </c>
      <c r="CH137" s="602">
        <f t="shared" ca="1" si="183"/>
        <v>34581.723205375456</v>
      </c>
      <c r="CI137" s="602">
        <f t="shared" ca="1" si="184"/>
        <v>35448.772928771345</v>
      </c>
      <c r="CJ137" s="602">
        <f t="shared" ca="1" si="185"/>
        <v>35448.772928771345</v>
      </c>
      <c r="CK137" s="602">
        <f t="shared" ca="1" si="186"/>
        <v>36326.962352232811</v>
      </c>
      <c r="CL137" s="602">
        <f t="shared" ca="1" si="187"/>
        <v>36326.962352232811</v>
      </c>
      <c r="CM137" s="602">
        <f t="shared" ca="1" si="188"/>
        <v>37216.130731732024</v>
      </c>
      <c r="CN137" s="602">
        <f t="shared" ca="1" si="189"/>
        <v>37216.130731732024</v>
      </c>
      <c r="CO137" s="602">
        <f t="shared" ca="1" si="190"/>
        <v>38116.112405922795</v>
      </c>
      <c r="CP137" s="602">
        <f t="shared" ca="1" si="191"/>
        <v>41820.706884913423</v>
      </c>
      <c r="CQ137" s="602">
        <f t="shared" ca="1" si="192"/>
        <v>43411.82153165857</v>
      </c>
      <c r="CR137" s="602">
        <f t="shared" ca="1" si="193"/>
        <v>43411.82153165857</v>
      </c>
      <c r="CS137" s="602">
        <f t="shared" ca="1" si="194"/>
        <v>45029.629321440458</v>
      </c>
      <c r="CT137" s="602">
        <f t="shared" ca="1" si="195"/>
        <v>45029.629321440458</v>
      </c>
      <c r="CU137" s="602">
        <f t="shared" ca="1" si="196"/>
        <v>46673.241537911395</v>
      </c>
      <c r="CV137" s="602">
        <f t="shared" ca="1" si="197"/>
        <v>46673.241537911395</v>
      </c>
      <c r="CW137" s="602">
        <f t="shared" ca="1" si="198"/>
        <v>48341.757129331025</v>
      </c>
      <c r="CX137" s="602">
        <f t="shared" ca="1" si="199"/>
        <v>48341.757129331025</v>
      </c>
      <c r="CY137" s="602">
        <f t="shared" ca="1" si="200"/>
        <v>50034.266948932476</v>
      </c>
      <c r="CZ137" s="602">
        <f t="shared" ca="1" si="201"/>
        <v>44703.97476535022</v>
      </c>
      <c r="DA137" s="602">
        <f t="shared" ca="1" si="202"/>
        <v>46342.497848049643</v>
      </c>
      <c r="DB137" s="602">
        <f t="shared" ca="1" si="203"/>
        <v>46342.497848049643</v>
      </c>
      <c r="DC137" s="602">
        <f t="shared" ca="1" si="204"/>
        <v>48006.105296803609</v>
      </c>
      <c r="DD137" s="602">
        <f t="shared" ca="1" si="205"/>
        <v>48006.105296803609</v>
      </c>
      <c r="DE137" s="602">
        <f t="shared" ca="1" si="206"/>
        <v>49693.889253268258</v>
      </c>
      <c r="DF137" s="602">
        <f t="shared" ca="1" si="207"/>
        <v>49693.889253268258</v>
      </c>
      <c r="DG137" s="602">
        <f t="shared" ca="1" si="208"/>
        <v>51404.937022019112</v>
      </c>
      <c r="DH137" s="602">
        <f t="shared" ca="1" si="209"/>
        <v>51404.937022019112</v>
      </c>
      <c r="DI137" s="602">
        <f t="shared" ca="1" si="210"/>
        <v>53138.334953305806</v>
      </c>
      <c r="DJ137" s="602">
        <f t="shared" ca="1" si="211"/>
        <v>36918.531516652984</v>
      </c>
      <c r="DK137" s="602">
        <f t="shared" ca="1" si="212"/>
        <v>37814.927454885583</v>
      </c>
      <c r="DL137" s="602">
        <f t="shared" ca="1" si="213"/>
        <v>37814.927454885583</v>
      </c>
      <c r="DM137" s="602">
        <f t="shared" ca="1" si="214"/>
        <v>38722.023692322662</v>
      </c>
      <c r="DN137" s="602">
        <f t="shared" ca="1" si="215"/>
        <v>38722.023692322662</v>
      </c>
      <c r="DO137" s="602">
        <f t="shared" ca="1" si="216"/>
        <v>39639.647171455297</v>
      </c>
      <c r="DP137" s="602">
        <f t="shared" ca="1" si="217"/>
        <v>39639.647171455297</v>
      </c>
      <c r="DQ137" s="602">
        <f t="shared" ca="1" si="218"/>
        <v>40567.620879791648</v>
      </c>
      <c r="DR137" s="602">
        <f t="shared" ca="1" si="219"/>
        <v>40567.620879791648</v>
      </c>
      <c r="DS137" s="602">
        <f t="shared" ca="1" si="220"/>
        <v>41505.764212283284</v>
      </c>
      <c r="DT137" s="602">
        <f t="shared" ca="1" si="221"/>
        <v>47504.443092169378</v>
      </c>
      <c r="DU137" s="602">
        <f t="shared" ca="1" si="222"/>
        <v>49185.069786291635</v>
      </c>
      <c r="DV137" s="602">
        <f t="shared" ca="1" si="223"/>
        <v>49185.069786291635</v>
      </c>
      <c r="DW137" s="602">
        <f t="shared" ca="1" si="224"/>
        <v>50889.234373908213</v>
      </c>
      <c r="DX137" s="602">
        <f t="shared" ca="1" si="225"/>
        <v>50889.234373908213</v>
      </c>
      <c r="DY137" s="602">
        <f t="shared" ca="1" si="226"/>
        <v>52616.023097239588</v>
      </c>
      <c r="DZ137" s="602">
        <f t="shared" ca="1" si="227"/>
        <v>52616.023097239588</v>
      </c>
      <c r="EA137" s="602">
        <f t="shared" ca="1" si="228"/>
        <v>54364.523825868084</v>
      </c>
      <c r="EB137" s="602">
        <f t="shared" ca="1" si="229"/>
        <v>54364.523825868084</v>
      </c>
      <c r="EC137" s="602">
        <f t="shared" ca="1" si="230"/>
        <v>56133.829536555211</v>
      </c>
      <c r="ED137" s="602">
        <f t="shared" ca="1" si="231"/>
        <v>50546.562285820124</v>
      </c>
      <c r="EE137" s="602">
        <f t="shared" ca="1" si="232"/>
        <v>52268.899256216449</v>
      </c>
      <c r="EF137" s="602">
        <f t="shared" ca="1" si="233"/>
        <v>52268.899256216449</v>
      </c>
      <c r="EG137" s="602">
        <f t="shared" ca="1" si="234"/>
        <v>54013.130357142247</v>
      </c>
      <c r="EH137" s="602">
        <f t="shared" ca="1" si="235"/>
        <v>54013.130357142247</v>
      </c>
      <c r="EI137" s="602">
        <f t="shared" ca="1" si="236"/>
        <v>55778.34727772788</v>
      </c>
      <c r="EJ137" s="602">
        <f t="shared" ca="1" si="237"/>
        <v>55778.34727772788</v>
      </c>
      <c r="EK137" s="602">
        <f t="shared" ca="1" si="238"/>
        <v>57563.649413299725</v>
      </c>
      <c r="EL137" s="602">
        <f t="shared" ca="1" si="239"/>
        <v>57563.649413299725</v>
      </c>
      <c r="EM137" s="602">
        <f t="shared" ca="1" si="240"/>
        <v>59368.146874517734</v>
      </c>
    </row>
    <row r="138" spans="7:143" x14ac:dyDescent="0.2">
      <c r="H138" s="884"/>
      <c r="I138" s="15" t="str">
        <f t="shared" si="304"/>
        <v>Prémium 2, L1 ügyletminősítés esetén</v>
      </c>
      <c r="J138" s="15"/>
      <c r="K138" s="15"/>
      <c r="L138" s="15"/>
      <c r="M138" s="1030" t="s">
        <v>589</v>
      </c>
      <c r="N138" s="1030" t="s">
        <v>589</v>
      </c>
      <c r="O138" s="1031">
        <f t="shared" si="300"/>
        <v>8.3900000000000002E-2</v>
      </c>
      <c r="P138" s="1032">
        <f t="shared" ca="1" si="301"/>
        <v>8.4635827722312929E-2</v>
      </c>
      <c r="Q138" s="1033">
        <f t="shared" ca="1" si="302"/>
        <v>9.14210757753251E-2</v>
      </c>
      <c r="R138" s="1034">
        <f t="shared" ca="1" si="303"/>
        <v>9.1810140505371951E-2</v>
      </c>
      <c r="W138" s="597">
        <f t="shared" si="179"/>
        <v>95</v>
      </c>
      <c r="X138" s="602">
        <f t="shared" ca="1" si="241"/>
        <v>28319.999389992863</v>
      </c>
      <c r="Y138" s="602">
        <f t="shared" ca="1" si="241"/>
        <v>29096.929827342388</v>
      </c>
      <c r="Z138" s="602">
        <f t="shared" ca="1" si="241"/>
        <v>29096.929827342388</v>
      </c>
      <c r="AA138" s="602">
        <f t="shared" ca="1" si="241"/>
        <v>29886.032144715729</v>
      </c>
      <c r="AB138" s="602">
        <f t="shared" ca="1" si="242"/>
        <v>29886.032144715729</v>
      </c>
      <c r="AC138" s="602">
        <f t="shared" ca="1" si="242"/>
        <v>30687.194570042724</v>
      </c>
      <c r="AD138" s="602">
        <f t="shared" ca="1" si="242"/>
        <v>30687.194570042724</v>
      </c>
      <c r="AE138" s="602">
        <f t="shared" ca="1" si="180"/>
        <v>31500.297891766557</v>
      </c>
      <c r="AF138" s="602">
        <f t="shared" ca="1" si="180"/>
        <v>31500.297891766557</v>
      </c>
      <c r="AG138" s="602">
        <f t="shared" ca="1" si="243"/>
        <v>32325.215752307126</v>
      </c>
      <c r="AH138" s="602">
        <f t="shared" ca="1" si="244"/>
        <v>32881.659121055389</v>
      </c>
      <c r="AI138" s="602">
        <f t="shared" ca="1" si="245"/>
        <v>34295.209150044277</v>
      </c>
      <c r="AJ138" s="602">
        <f t="shared" ca="1" si="246"/>
        <v>34295.209150044277</v>
      </c>
      <c r="AK138" s="602">
        <f t="shared" ca="1" si="247"/>
        <v>35740.272825017972</v>
      </c>
      <c r="AL138" s="602">
        <f t="shared" ca="1" si="248"/>
        <v>35740.272825017972</v>
      </c>
      <c r="AM138" s="602">
        <f t="shared" ca="1" si="249"/>
        <v>37216.130731732024</v>
      </c>
      <c r="AN138" s="602">
        <f t="shared" ca="1" si="250"/>
        <v>37216.130731732024</v>
      </c>
      <c r="AO138" s="602">
        <f t="shared" ca="1" si="251"/>
        <v>38722.023692322662</v>
      </c>
      <c r="AP138" s="602">
        <f t="shared" ca="1" si="252"/>
        <v>38722.023692322662</v>
      </c>
      <c r="AQ138" s="602">
        <f t="shared" ca="1" si="253"/>
        <v>40257.15736338999</v>
      </c>
      <c r="AR138" s="602">
        <f t="shared" ca="1" si="254"/>
        <v>35448.772928771345</v>
      </c>
      <c r="AS138" s="602">
        <f t="shared" ca="1" si="255"/>
        <v>36918.531516652984</v>
      </c>
      <c r="AT138" s="602">
        <f t="shared" ca="1" si="256"/>
        <v>36918.531516652984</v>
      </c>
      <c r="AU138" s="602">
        <f t="shared" ca="1" si="257"/>
        <v>38418.479955411574</v>
      </c>
      <c r="AV138" s="602">
        <f t="shared" ca="1" si="258"/>
        <v>38418.479955411574</v>
      </c>
      <c r="AW138" s="602">
        <f t="shared" ca="1" si="259"/>
        <v>39947.830563756834</v>
      </c>
      <c r="AX138" s="602">
        <f t="shared" ca="1" si="260"/>
        <v>39947.830563756834</v>
      </c>
      <c r="AY138" s="602">
        <f t="shared" ca="1" si="261"/>
        <v>41505.764212283277</v>
      </c>
      <c r="AZ138" s="602">
        <f t="shared" ca="1" si="262"/>
        <v>41505.764212283277</v>
      </c>
      <c r="BA138" s="602">
        <f t="shared" ca="1" si="263"/>
        <v>43091.434978125537</v>
      </c>
      <c r="BB138" s="602">
        <f t="shared" ca="1" si="264"/>
        <v>31227.944341051854</v>
      </c>
      <c r="BC138" s="602">
        <f t="shared" ca="1" si="265"/>
        <v>32048.938490341483</v>
      </c>
      <c r="BD138" s="602">
        <f t="shared" ca="1" si="266"/>
        <v>32048.938490341483</v>
      </c>
      <c r="BE138" s="602">
        <f t="shared" ca="1" si="267"/>
        <v>32881.659121055403</v>
      </c>
      <c r="BF138" s="602">
        <f t="shared" ca="1" si="268"/>
        <v>32881.659121055403</v>
      </c>
      <c r="BG138" s="602">
        <f t="shared" ca="1" si="269"/>
        <v>33725.968653348842</v>
      </c>
      <c r="BH138" s="602">
        <f t="shared" ca="1" si="270"/>
        <v>33725.968653348842</v>
      </c>
      <c r="BI138" s="602">
        <f t="shared" ca="1" si="271"/>
        <v>34581.723205375456</v>
      </c>
      <c r="BJ138" s="602">
        <f t="shared" ca="1" si="272"/>
        <v>34581.723205375456</v>
      </c>
      <c r="BK138" s="602">
        <f t="shared" ca="1" si="273"/>
        <v>35448.772928771345</v>
      </c>
      <c r="BL138" s="602">
        <f t="shared" ca="1" si="274"/>
        <v>37965.371706914841</v>
      </c>
      <c r="BM138" s="602">
        <f t="shared" ca="1" si="275"/>
        <v>39485.986332175897</v>
      </c>
      <c r="BN138" s="602">
        <f t="shared" ca="1" si="276"/>
        <v>39485.986332175897</v>
      </c>
      <c r="BO138" s="602">
        <f t="shared" ca="1" si="277"/>
        <v>41035.432761276803</v>
      </c>
      <c r="BP138" s="602">
        <f t="shared" ca="1" si="278"/>
        <v>41035.432761276803</v>
      </c>
      <c r="BQ138" s="602">
        <f t="shared" ca="1" si="279"/>
        <v>42612.87262182722</v>
      </c>
      <c r="BR138" s="602">
        <f t="shared" ca="1" si="280"/>
        <v>42612.87262182722</v>
      </c>
      <c r="BS138" s="602">
        <f t="shared" ca="1" si="281"/>
        <v>44217.443988476909</v>
      </c>
      <c r="BT138" s="602">
        <f t="shared" ca="1" si="282"/>
        <v>44217.443988476909</v>
      </c>
      <c r="BU138" s="602">
        <f t="shared" ca="1" si="283"/>
        <v>45848.26595350603</v>
      </c>
      <c r="BV138" s="602">
        <f t="shared" ca="1" si="284"/>
        <v>40723.276804626068</v>
      </c>
      <c r="BW138" s="602">
        <f t="shared" ca="1" si="285"/>
        <v>42295.186245571516</v>
      </c>
      <c r="BX138" s="602">
        <f t="shared" ca="1" si="286"/>
        <v>42295.186245571516</v>
      </c>
      <c r="BY138" s="602">
        <f t="shared" ca="1" si="287"/>
        <v>43894.401241264459</v>
      </c>
      <c r="BZ138" s="602">
        <f t="shared" ca="1" si="288"/>
        <v>43894.401241264459</v>
      </c>
      <c r="CA138" s="602">
        <f t="shared" ca="1" si="289"/>
        <v>45520.044319311586</v>
      </c>
      <c r="CB138" s="602">
        <f t="shared" ca="1" si="290"/>
        <v>45520.044319311586</v>
      </c>
      <c r="CC138" s="602">
        <f t="shared" ca="1" si="291"/>
        <v>47171.222607457443</v>
      </c>
      <c r="CD138" s="602">
        <f t="shared" ca="1" si="292"/>
        <v>47171.222607457443</v>
      </c>
      <c r="CE138" s="602">
        <f t="shared" ca="1" si="293"/>
        <v>48847.032188247038</v>
      </c>
      <c r="CF138" s="602">
        <f t="shared" ca="1" si="181"/>
        <v>33725.968653348842</v>
      </c>
      <c r="CG138" s="602">
        <f t="shared" ca="1" si="182"/>
        <v>34581.723205375456</v>
      </c>
      <c r="CH138" s="602">
        <f t="shared" ca="1" si="183"/>
        <v>34581.723205375456</v>
      </c>
      <c r="CI138" s="602">
        <f t="shared" ca="1" si="184"/>
        <v>35448.772928771345</v>
      </c>
      <c r="CJ138" s="602">
        <f t="shared" ca="1" si="185"/>
        <v>35448.772928771345</v>
      </c>
      <c r="CK138" s="602">
        <f t="shared" ca="1" si="186"/>
        <v>36326.962352232811</v>
      </c>
      <c r="CL138" s="602">
        <f t="shared" ca="1" si="187"/>
        <v>36326.962352232811</v>
      </c>
      <c r="CM138" s="602">
        <f t="shared" ca="1" si="188"/>
        <v>37216.130731732024</v>
      </c>
      <c r="CN138" s="602">
        <f t="shared" ca="1" si="189"/>
        <v>37216.130731732024</v>
      </c>
      <c r="CO138" s="602">
        <f t="shared" ca="1" si="190"/>
        <v>38116.112405922795</v>
      </c>
      <c r="CP138" s="602">
        <f t="shared" ca="1" si="191"/>
        <v>41820.706884913423</v>
      </c>
      <c r="CQ138" s="602">
        <f t="shared" ca="1" si="192"/>
        <v>43411.82153165857</v>
      </c>
      <c r="CR138" s="602">
        <f t="shared" ca="1" si="193"/>
        <v>43411.82153165857</v>
      </c>
      <c r="CS138" s="602">
        <f t="shared" ca="1" si="194"/>
        <v>45029.629321440458</v>
      </c>
      <c r="CT138" s="602">
        <f t="shared" ca="1" si="195"/>
        <v>45029.629321440458</v>
      </c>
      <c r="CU138" s="602">
        <f t="shared" ca="1" si="196"/>
        <v>46673.241537911395</v>
      </c>
      <c r="CV138" s="602">
        <f t="shared" ca="1" si="197"/>
        <v>46673.241537911395</v>
      </c>
      <c r="CW138" s="602">
        <f t="shared" ca="1" si="198"/>
        <v>48341.757129331025</v>
      </c>
      <c r="CX138" s="602">
        <f t="shared" ca="1" si="199"/>
        <v>48341.757129331025</v>
      </c>
      <c r="CY138" s="602">
        <f t="shared" ca="1" si="200"/>
        <v>50034.266948932476</v>
      </c>
      <c r="CZ138" s="602">
        <f t="shared" ca="1" si="201"/>
        <v>44703.97476535022</v>
      </c>
      <c r="DA138" s="602">
        <f t="shared" ca="1" si="202"/>
        <v>46342.497848049643</v>
      </c>
      <c r="DB138" s="602">
        <f t="shared" ca="1" si="203"/>
        <v>46342.497848049643</v>
      </c>
      <c r="DC138" s="602">
        <f t="shared" ca="1" si="204"/>
        <v>48006.105296803609</v>
      </c>
      <c r="DD138" s="602">
        <f t="shared" ca="1" si="205"/>
        <v>48006.105296803609</v>
      </c>
      <c r="DE138" s="602">
        <f t="shared" ca="1" si="206"/>
        <v>49693.889253268258</v>
      </c>
      <c r="DF138" s="602">
        <f t="shared" ca="1" si="207"/>
        <v>49693.889253268258</v>
      </c>
      <c r="DG138" s="602">
        <f t="shared" ca="1" si="208"/>
        <v>51404.937022019112</v>
      </c>
      <c r="DH138" s="602">
        <f t="shared" ca="1" si="209"/>
        <v>51404.937022019112</v>
      </c>
      <c r="DI138" s="602">
        <f t="shared" ca="1" si="210"/>
        <v>53138.334953305806</v>
      </c>
      <c r="DJ138" s="602">
        <f t="shared" ca="1" si="211"/>
        <v>36918.531516652984</v>
      </c>
      <c r="DK138" s="602">
        <f t="shared" ca="1" si="212"/>
        <v>37814.927454885583</v>
      </c>
      <c r="DL138" s="602">
        <f t="shared" ca="1" si="213"/>
        <v>37814.927454885583</v>
      </c>
      <c r="DM138" s="602">
        <f t="shared" ca="1" si="214"/>
        <v>38722.023692322662</v>
      </c>
      <c r="DN138" s="602">
        <f t="shared" ca="1" si="215"/>
        <v>38722.023692322662</v>
      </c>
      <c r="DO138" s="602">
        <f t="shared" ca="1" si="216"/>
        <v>39639.647171455297</v>
      </c>
      <c r="DP138" s="602">
        <f t="shared" ca="1" si="217"/>
        <v>39639.647171455297</v>
      </c>
      <c r="DQ138" s="602">
        <f t="shared" ca="1" si="218"/>
        <v>40567.620879791648</v>
      </c>
      <c r="DR138" s="602">
        <f t="shared" ca="1" si="219"/>
        <v>40567.620879791648</v>
      </c>
      <c r="DS138" s="602">
        <f t="shared" ca="1" si="220"/>
        <v>41505.764212283284</v>
      </c>
      <c r="DT138" s="602">
        <f t="shared" ca="1" si="221"/>
        <v>47504.443092169378</v>
      </c>
      <c r="DU138" s="602">
        <f t="shared" ca="1" si="222"/>
        <v>49185.069786291635</v>
      </c>
      <c r="DV138" s="602">
        <f t="shared" ca="1" si="223"/>
        <v>49185.069786291635</v>
      </c>
      <c r="DW138" s="602">
        <f t="shared" ca="1" si="224"/>
        <v>50889.234373908213</v>
      </c>
      <c r="DX138" s="602">
        <f t="shared" ca="1" si="225"/>
        <v>50889.234373908213</v>
      </c>
      <c r="DY138" s="602">
        <f t="shared" ca="1" si="226"/>
        <v>52616.023097239588</v>
      </c>
      <c r="DZ138" s="602">
        <f t="shared" ca="1" si="227"/>
        <v>52616.023097239588</v>
      </c>
      <c r="EA138" s="602">
        <f t="shared" ca="1" si="228"/>
        <v>54364.523825868084</v>
      </c>
      <c r="EB138" s="602">
        <f t="shared" ca="1" si="229"/>
        <v>54364.523825868084</v>
      </c>
      <c r="EC138" s="602">
        <f t="shared" ca="1" si="230"/>
        <v>56133.829536555211</v>
      </c>
      <c r="ED138" s="602">
        <f t="shared" ca="1" si="231"/>
        <v>50546.562285820124</v>
      </c>
      <c r="EE138" s="602">
        <f t="shared" ca="1" si="232"/>
        <v>52268.899256216449</v>
      </c>
      <c r="EF138" s="602">
        <f t="shared" ca="1" si="233"/>
        <v>52268.899256216449</v>
      </c>
      <c r="EG138" s="602">
        <f t="shared" ca="1" si="234"/>
        <v>54013.130357142247</v>
      </c>
      <c r="EH138" s="602">
        <f t="shared" ca="1" si="235"/>
        <v>54013.130357142247</v>
      </c>
      <c r="EI138" s="602">
        <f t="shared" ca="1" si="236"/>
        <v>55778.34727772788</v>
      </c>
      <c r="EJ138" s="602">
        <f t="shared" ca="1" si="237"/>
        <v>55778.34727772788</v>
      </c>
      <c r="EK138" s="602">
        <f t="shared" ca="1" si="238"/>
        <v>57563.649413299725</v>
      </c>
      <c r="EL138" s="602">
        <f t="shared" ca="1" si="239"/>
        <v>57563.649413299725</v>
      </c>
      <c r="EM138" s="602">
        <f t="shared" ca="1" si="240"/>
        <v>59368.146874517734</v>
      </c>
    </row>
    <row r="139" spans="7:143" x14ac:dyDescent="0.2">
      <c r="H139" s="884"/>
      <c r="I139" s="15" t="str">
        <f t="shared" si="304"/>
        <v>Prémium 2, L2 ügyletminősítés esetén</v>
      </c>
      <c r="J139" s="15"/>
      <c r="K139" s="15"/>
      <c r="L139" s="15"/>
      <c r="M139" s="1030" t="s">
        <v>589</v>
      </c>
      <c r="N139" s="1030" t="s">
        <v>589</v>
      </c>
      <c r="O139" s="1031">
        <f t="shared" si="300"/>
        <v>8.8900000000000007E-2</v>
      </c>
      <c r="P139" s="1032">
        <f t="shared" ca="1" si="301"/>
        <v>9.0121189207760688E-2</v>
      </c>
      <c r="Q139" s="1033">
        <f t="shared" ca="1" si="302"/>
        <v>9.6992478795702608E-2</v>
      </c>
      <c r="R139" s="1034">
        <f t="shared" ca="1" si="303"/>
        <v>9.7387148520784228E-2</v>
      </c>
      <c r="W139" s="597">
        <f t="shared" si="179"/>
        <v>96</v>
      </c>
      <c r="X139" s="602">
        <f t="shared" ca="1" si="241"/>
        <v>28319.999389992863</v>
      </c>
      <c r="Y139" s="602">
        <f t="shared" ca="1" si="241"/>
        <v>29096.929827342388</v>
      </c>
      <c r="Z139" s="602">
        <f t="shared" ca="1" si="241"/>
        <v>29096.929827342388</v>
      </c>
      <c r="AA139" s="602">
        <f t="shared" ca="1" si="241"/>
        <v>29886.032144715729</v>
      </c>
      <c r="AB139" s="602">
        <f t="shared" ca="1" si="242"/>
        <v>29886.032144715729</v>
      </c>
      <c r="AC139" s="602">
        <f t="shared" ca="1" si="242"/>
        <v>30687.194570042724</v>
      </c>
      <c r="AD139" s="602">
        <f t="shared" ca="1" si="242"/>
        <v>30687.194570042724</v>
      </c>
      <c r="AE139" s="602">
        <f t="shared" ca="1" si="180"/>
        <v>31500.297891766557</v>
      </c>
      <c r="AF139" s="602">
        <f t="shared" ca="1" si="180"/>
        <v>31500.297891766557</v>
      </c>
      <c r="AG139" s="602">
        <f t="shared" ca="1" si="243"/>
        <v>32325.215752307126</v>
      </c>
      <c r="AH139" s="602">
        <f t="shared" ca="1" si="244"/>
        <v>32881.659121055389</v>
      </c>
      <c r="AI139" s="602">
        <f t="shared" ca="1" si="245"/>
        <v>34295.209150044277</v>
      </c>
      <c r="AJ139" s="602">
        <f t="shared" ca="1" si="246"/>
        <v>34295.209150044277</v>
      </c>
      <c r="AK139" s="602">
        <f t="shared" ca="1" si="247"/>
        <v>35740.272825017972</v>
      </c>
      <c r="AL139" s="602">
        <f t="shared" ca="1" si="248"/>
        <v>35740.272825017972</v>
      </c>
      <c r="AM139" s="602">
        <f t="shared" ca="1" si="249"/>
        <v>37216.130731732024</v>
      </c>
      <c r="AN139" s="602">
        <f t="shared" ca="1" si="250"/>
        <v>37216.130731732024</v>
      </c>
      <c r="AO139" s="602">
        <f t="shared" ca="1" si="251"/>
        <v>38722.023692322662</v>
      </c>
      <c r="AP139" s="602">
        <f t="shared" ca="1" si="252"/>
        <v>38722.023692322662</v>
      </c>
      <c r="AQ139" s="602">
        <f t="shared" ca="1" si="253"/>
        <v>40257.15736338999</v>
      </c>
      <c r="AR139" s="602">
        <f t="shared" ca="1" si="254"/>
        <v>35448.772928771345</v>
      </c>
      <c r="AS139" s="602">
        <f t="shared" ca="1" si="255"/>
        <v>36918.531516652984</v>
      </c>
      <c r="AT139" s="602">
        <f t="shared" ca="1" si="256"/>
        <v>36918.531516652984</v>
      </c>
      <c r="AU139" s="602">
        <f t="shared" ca="1" si="257"/>
        <v>38418.479955411574</v>
      </c>
      <c r="AV139" s="602">
        <f t="shared" ca="1" si="258"/>
        <v>38418.479955411574</v>
      </c>
      <c r="AW139" s="602">
        <f t="shared" ca="1" si="259"/>
        <v>39947.830563756834</v>
      </c>
      <c r="AX139" s="602">
        <f t="shared" ca="1" si="260"/>
        <v>39947.830563756834</v>
      </c>
      <c r="AY139" s="602">
        <f t="shared" ca="1" si="261"/>
        <v>41505.764212283277</v>
      </c>
      <c r="AZ139" s="602">
        <f t="shared" ca="1" si="262"/>
        <v>41505.764212283277</v>
      </c>
      <c r="BA139" s="602">
        <f t="shared" ca="1" si="263"/>
        <v>43091.434978125537</v>
      </c>
      <c r="BB139" s="602">
        <f t="shared" ca="1" si="264"/>
        <v>31227.944341051854</v>
      </c>
      <c r="BC139" s="602">
        <f t="shared" ca="1" si="265"/>
        <v>32048.938490341483</v>
      </c>
      <c r="BD139" s="602">
        <f t="shared" ca="1" si="266"/>
        <v>32048.938490341483</v>
      </c>
      <c r="BE139" s="602">
        <f t="shared" ca="1" si="267"/>
        <v>32881.659121055403</v>
      </c>
      <c r="BF139" s="602">
        <f t="shared" ca="1" si="268"/>
        <v>32881.659121055403</v>
      </c>
      <c r="BG139" s="602">
        <f t="shared" ca="1" si="269"/>
        <v>33725.968653348842</v>
      </c>
      <c r="BH139" s="602">
        <f t="shared" ca="1" si="270"/>
        <v>33725.968653348842</v>
      </c>
      <c r="BI139" s="602">
        <f t="shared" ca="1" si="271"/>
        <v>34581.723205375456</v>
      </c>
      <c r="BJ139" s="602">
        <f t="shared" ca="1" si="272"/>
        <v>34581.723205375456</v>
      </c>
      <c r="BK139" s="602">
        <f t="shared" ca="1" si="273"/>
        <v>35448.772928771345</v>
      </c>
      <c r="BL139" s="602">
        <f t="shared" ca="1" si="274"/>
        <v>37965.371706914841</v>
      </c>
      <c r="BM139" s="602">
        <f t="shared" ca="1" si="275"/>
        <v>39485.986332175897</v>
      </c>
      <c r="BN139" s="602">
        <f t="shared" ca="1" si="276"/>
        <v>39485.986332175897</v>
      </c>
      <c r="BO139" s="602">
        <f t="shared" ca="1" si="277"/>
        <v>41035.432761276803</v>
      </c>
      <c r="BP139" s="602">
        <f t="shared" ca="1" si="278"/>
        <v>41035.432761276803</v>
      </c>
      <c r="BQ139" s="602">
        <f t="shared" ca="1" si="279"/>
        <v>42612.87262182722</v>
      </c>
      <c r="BR139" s="602">
        <f t="shared" ca="1" si="280"/>
        <v>42612.87262182722</v>
      </c>
      <c r="BS139" s="602">
        <f t="shared" ca="1" si="281"/>
        <v>44217.443988476909</v>
      </c>
      <c r="BT139" s="602">
        <f t="shared" ca="1" si="282"/>
        <v>44217.443988476909</v>
      </c>
      <c r="BU139" s="602">
        <f t="shared" ca="1" si="283"/>
        <v>45848.26595350603</v>
      </c>
      <c r="BV139" s="602">
        <f t="shared" ca="1" si="284"/>
        <v>40723.276804626068</v>
      </c>
      <c r="BW139" s="602">
        <f t="shared" ca="1" si="285"/>
        <v>42295.186245571516</v>
      </c>
      <c r="BX139" s="602">
        <f t="shared" ca="1" si="286"/>
        <v>42295.186245571516</v>
      </c>
      <c r="BY139" s="602">
        <f t="shared" ca="1" si="287"/>
        <v>43894.401241264459</v>
      </c>
      <c r="BZ139" s="602">
        <f t="shared" ca="1" si="288"/>
        <v>43894.401241264459</v>
      </c>
      <c r="CA139" s="602">
        <f t="shared" ca="1" si="289"/>
        <v>45520.044319311586</v>
      </c>
      <c r="CB139" s="602">
        <f t="shared" ca="1" si="290"/>
        <v>45520.044319311586</v>
      </c>
      <c r="CC139" s="602">
        <f t="shared" ca="1" si="291"/>
        <v>47171.222607457443</v>
      </c>
      <c r="CD139" s="602">
        <f t="shared" ca="1" si="292"/>
        <v>47171.222607457443</v>
      </c>
      <c r="CE139" s="602">
        <f t="shared" ca="1" si="293"/>
        <v>48847.032188247038</v>
      </c>
      <c r="CF139" s="602">
        <f t="shared" ca="1" si="181"/>
        <v>33725.968653348842</v>
      </c>
      <c r="CG139" s="602">
        <f t="shared" ca="1" si="182"/>
        <v>34581.723205375456</v>
      </c>
      <c r="CH139" s="602">
        <f t="shared" ca="1" si="183"/>
        <v>34581.723205375456</v>
      </c>
      <c r="CI139" s="602">
        <f t="shared" ca="1" si="184"/>
        <v>35448.772928771345</v>
      </c>
      <c r="CJ139" s="602">
        <f t="shared" ca="1" si="185"/>
        <v>35448.772928771345</v>
      </c>
      <c r="CK139" s="602">
        <f t="shared" ca="1" si="186"/>
        <v>36326.962352232811</v>
      </c>
      <c r="CL139" s="602">
        <f t="shared" ca="1" si="187"/>
        <v>36326.962352232811</v>
      </c>
      <c r="CM139" s="602">
        <f t="shared" ca="1" si="188"/>
        <v>37216.130731732024</v>
      </c>
      <c r="CN139" s="602">
        <f t="shared" ca="1" si="189"/>
        <v>37216.130731732024</v>
      </c>
      <c r="CO139" s="602">
        <f t="shared" ca="1" si="190"/>
        <v>38116.112405922795</v>
      </c>
      <c r="CP139" s="602">
        <f t="shared" ca="1" si="191"/>
        <v>41820.706884913423</v>
      </c>
      <c r="CQ139" s="602">
        <f t="shared" ca="1" si="192"/>
        <v>43411.82153165857</v>
      </c>
      <c r="CR139" s="602">
        <f t="shared" ca="1" si="193"/>
        <v>43411.82153165857</v>
      </c>
      <c r="CS139" s="602">
        <f t="shared" ca="1" si="194"/>
        <v>45029.629321440458</v>
      </c>
      <c r="CT139" s="602">
        <f t="shared" ca="1" si="195"/>
        <v>45029.629321440458</v>
      </c>
      <c r="CU139" s="602">
        <f t="shared" ca="1" si="196"/>
        <v>46673.241537911395</v>
      </c>
      <c r="CV139" s="602">
        <f t="shared" ca="1" si="197"/>
        <v>46673.241537911395</v>
      </c>
      <c r="CW139" s="602">
        <f t="shared" ca="1" si="198"/>
        <v>48341.757129331025</v>
      </c>
      <c r="CX139" s="602">
        <f t="shared" ca="1" si="199"/>
        <v>48341.757129331025</v>
      </c>
      <c r="CY139" s="602">
        <f t="shared" ca="1" si="200"/>
        <v>50034.266948932476</v>
      </c>
      <c r="CZ139" s="602">
        <f t="shared" ca="1" si="201"/>
        <v>44703.97476535022</v>
      </c>
      <c r="DA139" s="602">
        <f t="shared" ca="1" si="202"/>
        <v>46342.497848049643</v>
      </c>
      <c r="DB139" s="602">
        <f t="shared" ca="1" si="203"/>
        <v>46342.497848049643</v>
      </c>
      <c r="DC139" s="602">
        <f t="shared" ca="1" si="204"/>
        <v>48006.105296803609</v>
      </c>
      <c r="DD139" s="602">
        <f t="shared" ca="1" si="205"/>
        <v>48006.105296803609</v>
      </c>
      <c r="DE139" s="602">
        <f t="shared" ca="1" si="206"/>
        <v>49693.889253268258</v>
      </c>
      <c r="DF139" s="602">
        <f t="shared" ca="1" si="207"/>
        <v>49693.889253268258</v>
      </c>
      <c r="DG139" s="602">
        <f t="shared" ca="1" si="208"/>
        <v>51404.937022019112</v>
      </c>
      <c r="DH139" s="602">
        <f t="shared" ca="1" si="209"/>
        <v>51404.937022019112</v>
      </c>
      <c r="DI139" s="602">
        <f t="shared" ca="1" si="210"/>
        <v>53138.334953305806</v>
      </c>
      <c r="DJ139" s="602">
        <f t="shared" ca="1" si="211"/>
        <v>36918.531516652984</v>
      </c>
      <c r="DK139" s="602">
        <f t="shared" ca="1" si="212"/>
        <v>37814.927454885583</v>
      </c>
      <c r="DL139" s="602">
        <f t="shared" ca="1" si="213"/>
        <v>37814.927454885583</v>
      </c>
      <c r="DM139" s="602">
        <f t="shared" ca="1" si="214"/>
        <v>38722.023692322662</v>
      </c>
      <c r="DN139" s="602">
        <f t="shared" ca="1" si="215"/>
        <v>38722.023692322662</v>
      </c>
      <c r="DO139" s="602">
        <f t="shared" ca="1" si="216"/>
        <v>39639.647171455297</v>
      </c>
      <c r="DP139" s="602">
        <f t="shared" ca="1" si="217"/>
        <v>39639.647171455297</v>
      </c>
      <c r="DQ139" s="602">
        <f t="shared" ca="1" si="218"/>
        <v>40567.620879791648</v>
      </c>
      <c r="DR139" s="602">
        <f t="shared" ca="1" si="219"/>
        <v>40567.620879791648</v>
      </c>
      <c r="DS139" s="602">
        <f t="shared" ca="1" si="220"/>
        <v>41505.764212283284</v>
      </c>
      <c r="DT139" s="602">
        <f t="shared" ca="1" si="221"/>
        <v>47504.443092169378</v>
      </c>
      <c r="DU139" s="602">
        <f t="shared" ca="1" si="222"/>
        <v>49185.069786291635</v>
      </c>
      <c r="DV139" s="602">
        <f t="shared" ca="1" si="223"/>
        <v>49185.069786291635</v>
      </c>
      <c r="DW139" s="602">
        <f t="shared" ca="1" si="224"/>
        <v>50889.234373908213</v>
      </c>
      <c r="DX139" s="602">
        <f t="shared" ca="1" si="225"/>
        <v>50889.234373908213</v>
      </c>
      <c r="DY139" s="602">
        <f t="shared" ca="1" si="226"/>
        <v>52616.023097239588</v>
      </c>
      <c r="DZ139" s="602">
        <f t="shared" ca="1" si="227"/>
        <v>52616.023097239588</v>
      </c>
      <c r="EA139" s="602">
        <f t="shared" ca="1" si="228"/>
        <v>54364.523825868084</v>
      </c>
      <c r="EB139" s="602">
        <f t="shared" ca="1" si="229"/>
        <v>54364.523825868084</v>
      </c>
      <c r="EC139" s="602">
        <f t="shared" ca="1" si="230"/>
        <v>56133.829536555211</v>
      </c>
      <c r="ED139" s="602">
        <f t="shared" ca="1" si="231"/>
        <v>50546.562285820124</v>
      </c>
      <c r="EE139" s="602">
        <f t="shared" ca="1" si="232"/>
        <v>52268.899256216449</v>
      </c>
      <c r="EF139" s="602">
        <f t="shared" ca="1" si="233"/>
        <v>52268.899256216449</v>
      </c>
      <c r="EG139" s="602">
        <f t="shared" ca="1" si="234"/>
        <v>54013.130357142247</v>
      </c>
      <c r="EH139" s="602">
        <f t="shared" ca="1" si="235"/>
        <v>54013.130357142247</v>
      </c>
      <c r="EI139" s="602">
        <f t="shared" ca="1" si="236"/>
        <v>55778.34727772788</v>
      </c>
      <c r="EJ139" s="602">
        <f t="shared" ca="1" si="237"/>
        <v>55778.34727772788</v>
      </c>
      <c r="EK139" s="602">
        <f t="shared" ca="1" si="238"/>
        <v>57563.649413299725</v>
      </c>
      <c r="EL139" s="602">
        <f t="shared" ca="1" si="239"/>
        <v>57563.649413299725</v>
      </c>
      <c r="EM139" s="602">
        <f t="shared" ca="1" si="240"/>
        <v>59368.146874517734</v>
      </c>
    </row>
    <row r="140" spans="7:143" x14ac:dyDescent="0.2">
      <c r="H140" s="884"/>
      <c r="I140" s="15" t="str">
        <f t="shared" si="304"/>
        <v>Kiváló 1, L1 ügyletminősítés esetén</v>
      </c>
      <c r="J140" s="15"/>
      <c r="K140" s="15"/>
      <c r="L140" s="1027">
        <v>7.3999999999999996E-2</v>
      </c>
      <c r="M140" s="1030" t="s">
        <v>589</v>
      </c>
      <c r="N140" s="1030" t="s">
        <v>589</v>
      </c>
      <c r="O140" s="1031">
        <f t="shared" si="300"/>
        <v>8.8900000000000007E-2</v>
      </c>
      <c r="P140" s="1032">
        <f t="shared" ca="1" si="301"/>
        <v>9.0121189207760688E-2</v>
      </c>
      <c r="Q140" s="1033">
        <f t="shared" ca="1" si="302"/>
        <v>9.6992478795702608E-2</v>
      </c>
      <c r="R140" s="1034">
        <f t="shared" ca="1" si="303"/>
        <v>9.7387148520784228E-2</v>
      </c>
      <c r="W140" s="597">
        <f t="shared" si="179"/>
        <v>97</v>
      </c>
      <c r="X140" s="602">
        <f t="shared" ca="1" si="241"/>
        <v>28319.999389992863</v>
      </c>
      <c r="Y140" s="602">
        <f t="shared" ca="1" si="241"/>
        <v>29096.929827342388</v>
      </c>
      <c r="Z140" s="602">
        <f t="shared" ca="1" si="241"/>
        <v>29096.929827342388</v>
      </c>
      <c r="AA140" s="602">
        <f t="shared" ca="1" si="241"/>
        <v>29886.032144715729</v>
      </c>
      <c r="AB140" s="602">
        <f t="shared" ca="1" si="242"/>
        <v>29886.032144715729</v>
      </c>
      <c r="AC140" s="602">
        <f t="shared" ca="1" si="242"/>
        <v>30687.194570042724</v>
      </c>
      <c r="AD140" s="602">
        <f t="shared" ca="1" si="242"/>
        <v>30687.194570042724</v>
      </c>
      <c r="AE140" s="602">
        <f t="shared" ca="1" si="180"/>
        <v>31500.297891766557</v>
      </c>
      <c r="AF140" s="602">
        <f t="shared" ca="1" si="180"/>
        <v>31500.297891766557</v>
      </c>
      <c r="AG140" s="602">
        <f t="shared" ca="1" si="243"/>
        <v>32325.215752307126</v>
      </c>
      <c r="AH140" s="602">
        <f t="shared" ca="1" si="244"/>
        <v>32881.659121055389</v>
      </c>
      <c r="AI140" s="602">
        <f t="shared" ca="1" si="245"/>
        <v>34295.209150044277</v>
      </c>
      <c r="AJ140" s="602">
        <f t="shared" ca="1" si="246"/>
        <v>34295.209150044277</v>
      </c>
      <c r="AK140" s="602">
        <f t="shared" ca="1" si="247"/>
        <v>35740.272825017972</v>
      </c>
      <c r="AL140" s="602">
        <f t="shared" ca="1" si="248"/>
        <v>35740.272825017972</v>
      </c>
      <c r="AM140" s="602">
        <f t="shared" ca="1" si="249"/>
        <v>37216.130731732024</v>
      </c>
      <c r="AN140" s="602">
        <f t="shared" ca="1" si="250"/>
        <v>37216.130731732024</v>
      </c>
      <c r="AO140" s="602">
        <f t="shared" ca="1" si="251"/>
        <v>38722.023692322662</v>
      </c>
      <c r="AP140" s="602">
        <f t="shared" ca="1" si="252"/>
        <v>38722.023692322662</v>
      </c>
      <c r="AQ140" s="602">
        <f t="shared" ca="1" si="253"/>
        <v>40257.15736338999</v>
      </c>
      <c r="AR140" s="602">
        <f t="shared" ca="1" si="254"/>
        <v>35448.772928771345</v>
      </c>
      <c r="AS140" s="602">
        <f t="shared" ca="1" si="255"/>
        <v>36918.531516652984</v>
      </c>
      <c r="AT140" s="602">
        <f t="shared" ca="1" si="256"/>
        <v>36918.531516652984</v>
      </c>
      <c r="AU140" s="602">
        <f t="shared" ca="1" si="257"/>
        <v>38418.479955411574</v>
      </c>
      <c r="AV140" s="602">
        <f t="shared" ca="1" si="258"/>
        <v>38418.479955411574</v>
      </c>
      <c r="AW140" s="602">
        <f t="shared" ca="1" si="259"/>
        <v>39947.830563756834</v>
      </c>
      <c r="AX140" s="602">
        <f t="shared" ca="1" si="260"/>
        <v>39947.830563756834</v>
      </c>
      <c r="AY140" s="602">
        <f t="shared" ca="1" si="261"/>
        <v>41505.764212283277</v>
      </c>
      <c r="AZ140" s="602">
        <f t="shared" ca="1" si="262"/>
        <v>41505.764212283277</v>
      </c>
      <c r="BA140" s="602">
        <f t="shared" ca="1" si="263"/>
        <v>43091.434978125537</v>
      </c>
      <c r="BB140" s="602">
        <f t="shared" ca="1" si="264"/>
        <v>31227.944341051854</v>
      </c>
      <c r="BC140" s="602">
        <f t="shared" ca="1" si="265"/>
        <v>32048.938490341483</v>
      </c>
      <c r="BD140" s="602">
        <f t="shared" ca="1" si="266"/>
        <v>32048.938490341483</v>
      </c>
      <c r="BE140" s="602">
        <f t="shared" ca="1" si="267"/>
        <v>32881.659121055403</v>
      </c>
      <c r="BF140" s="602">
        <f t="shared" ca="1" si="268"/>
        <v>32881.659121055403</v>
      </c>
      <c r="BG140" s="602">
        <f t="shared" ca="1" si="269"/>
        <v>33725.968653348842</v>
      </c>
      <c r="BH140" s="602">
        <f t="shared" ca="1" si="270"/>
        <v>33725.968653348842</v>
      </c>
      <c r="BI140" s="602">
        <f t="shared" ca="1" si="271"/>
        <v>34581.723205375456</v>
      </c>
      <c r="BJ140" s="602">
        <f t="shared" ca="1" si="272"/>
        <v>34581.723205375456</v>
      </c>
      <c r="BK140" s="602">
        <f t="shared" ca="1" si="273"/>
        <v>35448.772928771345</v>
      </c>
      <c r="BL140" s="602">
        <f t="shared" ca="1" si="274"/>
        <v>37965.371706914841</v>
      </c>
      <c r="BM140" s="602">
        <f t="shared" ca="1" si="275"/>
        <v>39485.986332175897</v>
      </c>
      <c r="BN140" s="602">
        <f t="shared" ca="1" si="276"/>
        <v>39485.986332175897</v>
      </c>
      <c r="BO140" s="602">
        <f t="shared" ca="1" si="277"/>
        <v>41035.432761276803</v>
      </c>
      <c r="BP140" s="602">
        <f t="shared" ca="1" si="278"/>
        <v>41035.432761276803</v>
      </c>
      <c r="BQ140" s="602">
        <f t="shared" ca="1" si="279"/>
        <v>42612.87262182722</v>
      </c>
      <c r="BR140" s="602">
        <f t="shared" ca="1" si="280"/>
        <v>42612.87262182722</v>
      </c>
      <c r="BS140" s="602">
        <f t="shared" ca="1" si="281"/>
        <v>44217.443988476909</v>
      </c>
      <c r="BT140" s="602">
        <f t="shared" ca="1" si="282"/>
        <v>44217.443988476909</v>
      </c>
      <c r="BU140" s="602">
        <f t="shared" ca="1" si="283"/>
        <v>45848.26595350603</v>
      </c>
      <c r="BV140" s="602">
        <f t="shared" ca="1" si="284"/>
        <v>40723.276804626068</v>
      </c>
      <c r="BW140" s="602">
        <f t="shared" ca="1" si="285"/>
        <v>42295.186245571516</v>
      </c>
      <c r="BX140" s="602">
        <f t="shared" ca="1" si="286"/>
        <v>42295.186245571516</v>
      </c>
      <c r="BY140" s="602">
        <f t="shared" ca="1" si="287"/>
        <v>43894.401241264459</v>
      </c>
      <c r="BZ140" s="602">
        <f t="shared" ca="1" si="288"/>
        <v>43894.401241264459</v>
      </c>
      <c r="CA140" s="602">
        <f t="shared" ca="1" si="289"/>
        <v>45520.044319311586</v>
      </c>
      <c r="CB140" s="602">
        <f t="shared" ca="1" si="290"/>
        <v>45520.044319311586</v>
      </c>
      <c r="CC140" s="602">
        <f t="shared" ca="1" si="291"/>
        <v>47171.222607457443</v>
      </c>
      <c r="CD140" s="602">
        <f t="shared" ca="1" si="292"/>
        <v>47171.222607457443</v>
      </c>
      <c r="CE140" s="602">
        <f t="shared" ca="1" si="293"/>
        <v>48847.032188247038</v>
      </c>
      <c r="CF140" s="602">
        <f t="shared" ca="1" si="181"/>
        <v>33725.968653348842</v>
      </c>
      <c r="CG140" s="602">
        <f t="shared" ca="1" si="182"/>
        <v>34581.723205375456</v>
      </c>
      <c r="CH140" s="602">
        <f t="shared" ca="1" si="183"/>
        <v>34581.723205375456</v>
      </c>
      <c r="CI140" s="602">
        <f t="shared" ca="1" si="184"/>
        <v>35448.772928771345</v>
      </c>
      <c r="CJ140" s="602">
        <f t="shared" ca="1" si="185"/>
        <v>35448.772928771345</v>
      </c>
      <c r="CK140" s="602">
        <f t="shared" ca="1" si="186"/>
        <v>36326.962352232811</v>
      </c>
      <c r="CL140" s="602">
        <f t="shared" ca="1" si="187"/>
        <v>36326.962352232811</v>
      </c>
      <c r="CM140" s="602">
        <f t="shared" ca="1" si="188"/>
        <v>37216.130731732024</v>
      </c>
      <c r="CN140" s="602">
        <f t="shared" ca="1" si="189"/>
        <v>37216.130731732024</v>
      </c>
      <c r="CO140" s="602">
        <f t="shared" ca="1" si="190"/>
        <v>38116.112405922795</v>
      </c>
      <c r="CP140" s="602">
        <f t="shared" ca="1" si="191"/>
        <v>41820.706884913423</v>
      </c>
      <c r="CQ140" s="602">
        <f t="shared" ca="1" si="192"/>
        <v>43411.82153165857</v>
      </c>
      <c r="CR140" s="602">
        <f t="shared" ca="1" si="193"/>
        <v>43411.82153165857</v>
      </c>
      <c r="CS140" s="602">
        <f t="shared" ca="1" si="194"/>
        <v>45029.629321440458</v>
      </c>
      <c r="CT140" s="602">
        <f t="shared" ca="1" si="195"/>
        <v>45029.629321440458</v>
      </c>
      <c r="CU140" s="602">
        <f t="shared" ca="1" si="196"/>
        <v>46673.241537911395</v>
      </c>
      <c r="CV140" s="602">
        <f t="shared" ca="1" si="197"/>
        <v>46673.241537911395</v>
      </c>
      <c r="CW140" s="602">
        <f t="shared" ca="1" si="198"/>
        <v>48341.757129331025</v>
      </c>
      <c r="CX140" s="602">
        <f t="shared" ca="1" si="199"/>
        <v>48341.757129331025</v>
      </c>
      <c r="CY140" s="602">
        <f t="shared" ca="1" si="200"/>
        <v>50034.266948932476</v>
      </c>
      <c r="CZ140" s="602">
        <f t="shared" ca="1" si="201"/>
        <v>44703.97476535022</v>
      </c>
      <c r="DA140" s="602">
        <f t="shared" ca="1" si="202"/>
        <v>46342.497848049643</v>
      </c>
      <c r="DB140" s="602">
        <f t="shared" ca="1" si="203"/>
        <v>46342.497848049643</v>
      </c>
      <c r="DC140" s="602">
        <f t="shared" ca="1" si="204"/>
        <v>48006.105296803609</v>
      </c>
      <c r="DD140" s="602">
        <f t="shared" ca="1" si="205"/>
        <v>48006.105296803609</v>
      </c>
      <c r="DE140" s="602">
        <f t="shared" ca="1" si="206"/>
        <v>49693.889253268258</v>
      </c>
      <c r="DF140" s="602">
        <f t="shared" ca="1" si="207"/>
        <v>49693.889253268258</v>
      </c>
      <c r="DG140" s="602">
        <f t="shared" ca="1" si="208"/>
        <v>51404.937022019112</v>
      </c>
      <c r="DH140" s="602">
        <f t="shared" ca="1" si="209"/>
        <v>51404.937022019112</v>
      </c>
      <c r="DI140" s="602">
        <f t="shared" ca="1" si="210"/>
        <v>53138.334953305806</v>
      </c>
      <c r="DJ140" s="602">
        <f t="shared" ca="1" si="211"/>
        <v>36918.531516652984</v>
      </c>
      <c r="DK140" s="602">
        <f t="shared" ca="1" si="212"/>
        <v>37814.927454885583</v>
      </c>
      <c r="DL140" s="602">
        <f t="shared" ca="1" si="213"/>
        <v>37814.927454885583</v>
      </c>
      <c r="DM140" s="602">
        <f t="shared" ca="1" si="214"/>
        <v>38722.023692322662</v>
      </c>
      <c r="DN140" s="602">
        <f t="shared" ca="1" si="215"/>
        <v>38722.023692322662</v>
      </c>
      <c r="DO140" s="602">
        <f t="shared" ca="1" si="216"/>
        <v>39639.647171455297</v>
      </c>
      <c r="DP140" s="602">
        <f t="shared" ca="1" si="217"/>
        <v>39639.647171455297</v>
      </c>
      <c r="DQ140" s="602">
        <f t="shared" ca="1" si="218"/>
        <v>40567.620879791648</v>
      </c>
      <c r="DR140" s="602">
        <f t="shared" ca="1" si="219"/>
        <v>40567.620879791648</v>
      </c>
      <c r="DS140" s="602">
        <f t="shared" ca="1" si="220"/>
        <v>41505.764212283284</v>
      </c>
      <c r="DT140" s="602">
        <f t="shared" ca="1" si="221"/>
        <v>47504.443092169378</v>
      </c>
      <c r="DU140" s="602">
        <f t="shared" ca="1" si="222"/>
        <v>49185.069786291635</v>
      </c>
      <c r="DV140" s="602">
        <f t="shared" ca="1" si="223"/>
        <v>49185.069786291635</v>
      </c>
      <c r="DW140" s="602">
        <f t="shared" ca="1" si="224"/>
        <v>50889.234373908213</v>
      </c>
      <c r="DX140" s="602">
        <f t="shared" ca="1" si="225"/>
        <v>50889.234373908213</v>
      </c>
      <c r="DY140" s="602">
        <f t="shared" ca="1" si="226"/>
        <v>52616.023097239588</v>
      </c>
      <c r="DZ140" s="602">
        <f t="shared" ca="1" si="227"/>
        <v>52616.023097239588</v>
      </c>
      <c r="EA140" s="602">
        <f t="shared" ca="1" si="228"/>
        <v>54364.523825868084</v>
      </c>
      <c r="EB140" s="602">
        <f t="shared" ca="1" si="229"/>
        <v>54364.523825868084</v>
      </c>
      <c r="EC140" s="602">
        <f t="shared" ca="1" si="230"/>
        <v>56133.829536555211</v>
      </c>
      <c r="ED140" s="602">
        <f t="shared" ca="1" si="231"/>
        <v>50546.562285820124</v>
      </c>
      <c r="EE140" s="602">
        <f t="shared" ca="1" si="232"/>
        <v>52268.899256216449</v>
      </c>
      <c r="EF140" s="602">
        <f t="shared" ca="1" si="233"/>
        <v>52268.899256216449</v>
      </c>
      <c r="EG140" s="602">
        <f t="shared" ca="1" si="234"/>
        <v>54013.130357142247</v>
      </c>
      <c r="EH140" s="602">
        <f t="shared" ca="1" si="235"/>
        <v>54013.130357142247</v>
      </c>
      <c r="EI140" s="602">
        <f t="shared" ca="1" si="236"/>
        <v>55778.34727772788</v>
      </c>
      <c r="EJ140" s="602">
        <f t="shared" ca="1" si="237"/>
        <v>55778.34727772788</v>
      </c>
      <c r="EK140" s="602">
        <f t="shared" ca="1" si="238"/>
        <v>57563.649413299725</v>
      </c>
      <c r="EL140" s="602">
        <f t="shared" ca="1" si="239"/>
        <v>57563.649413299725</v>
      </c>
      <c r="EM140" s="602">
        <f t="shared" ca="1" si="240"/>
        <v>59368.146874517734</v>
      </c>
    </row>
    <row r="141" spans="7:143" x14ac:dyDescent="0.2">
      <c r="H141" s="884"/>
      <c r="I141" s="15" t="str">
        <f t="shared" si="304"/>
        <v>Kiváló 1, L2 ügyletminősítés esetén</v>
      </c>
      <c r="J141" s="15"/>
      <c r="K141" s="15"/>
      <c r="L141" s="1027">
        <v>7.3999999999999996E-2</v>
      </c>
      <c r="M141" s="1030" t="s">
        <v>589</v>
      </c>
      <c r="N141" s="1030" t="s">
        <v>589</v>
      </c>
      <c r="O141" s="1031">
        <f t="shared" si="300"/>
        <v>9.3899999999999997E-2</v>
      </c>
      <c r="P141" s="1032">
        <f t="shared" ca="1" si="301"/>
        <v>9.5632245056365806E-2</v>
      </c>
      <c r="Q141" s="1033">
        <f t="shared" ca="1" si="302"/>
        <v>0.10259133767129902</v>
      </c>
      <c r="R141" s="1034">
        <f t="shared" ca="1" si="303"/>
        <v>0.1029919265086201</v>
      </c>
      <c r="W141" s="597">
        <f t="shared" si="179"/>
        <v>98</v>
      </c>
      <c r="X141" s="602">
        <f t="shared" ca="1" si="241"/>
        <v>28319.999389992863</v>
      </c>
      <c r="Y141" s="602">
        <f t="shared" ca="1" si="241"/>
        <v>29096.929827342388</v>
      </c>
      <c r="Z141" s="602">
        <f t="shared" ca="1" si="241"/>
        <v>29096.929827342388</v>
      </c>
      <c r="AA141" s="602">
        <f t="shared" ca="1" si="241"/>
        <v>29886.032144715729</v>
      </c>
      <c r="AB141" s="602">
        <f t="shared" ca="1" si="242"/>
        <v>29886.032144715729</v>
      </c>
      <c r="AC141" s="602">
        <f t="shared" ca="1" si="242"/>
        <v>30687.194570042724</v>
      </c>
      <c r="AD141" s="602">
        <f t="shared" ca="1" si="242"/>
        <v>30687.194570042724</v>
      </c>
      <c r="AE141" s="602">
        <f t="shared" ca="1" si="180"/>
        <v>31500.297891766557</v>
      </c>
      <c r="AF141" s="602">
        <f t="shared" ca="1" si="180"/>
        <v>31500.297891766557</v>
      </c>
      <c r="AG141" s="602">
        <f t="shared" ca="1" si="243"/>
        <v>32325.215752307126</v>
      </c>
      <c r="AH141" s="602">
        <f t="shared" ca="1" si="244"/>
        <v>32881.659121055389</v>
      </c>
      <c r="AI141" s="602">
        <f t="shared" ca="1" si="245"/>
        <v>34295.209150044277</v>
      </c>
      <c r="AJ141" s="602">
        <f t="shared" ca="1" si="246"/>
        <v>34295.209150044277</v>
      </c>
      <c r="AK141" s="602">
        <f t="shared" ca="1" si="247"/>
        <v>35740.272825017972</v>
      </c>
      <c r="AL141" s="602">
        <f t="shared" ca="1" si="248"/>
        <v>35740.272825017972</v>
      </c>
      <c r="AM141" s="602">
        <f t="shared" ca="1" si="249"/>
        <v>37216.130731732024</v>
      </c>
      <c r="AN141" s="602">
        <f t="shared" ca="1" si="250"/>
        <v>37216.130731732024</v>
      </c>
      <c r="AO141" s="602">
        <f t="shared" ca="1" si="251"/>
        <v>38722.023692322662</v>
      </c>
      <c r="AP141" s="602">
        <f t="shared" ca="1" si="252"/>
        <v>38722.023692322662</v>
      </c>
      <c r="AQ141" s="602">
        <f t="shared" ca="1" si="253"/>
        <v>40257.15736338999</v>
      </c>
      <c r="AR141" s="602">
        <f t="shared" ca="1" si="254"/>
        <v>35448.772928771345</v>
      </c>
      <c r="AS141" s="602">
        <f t="shared" ca="1" si="255"/>
        <v>36918.531516652984</v>
      </c>
      <c r="AT141" s="602">
        <f t="shared" ca="1" si="256"/>
        <v>36918.531516652984</v>
      </c>
      <c r="AU141" s="602">
        <f t="shared" ca="1" si="257"/>
        <v>38418.479955411574</v>
      </c>
      <c r="AV141" s="602">
        <f t="shared" ca="1" si="258"/>
        <v>38418.479955411574</v>
      </c>
      <c r="AW141" s="602">
        <f t="shared" ca="1" si="259"/>
        <v>39947.830563756834</v>
      </c>
      <c r="AX141" s="602">
        <f t="shared" ca="1" si="260"/>
        <v>39947.830563756834</v>
      </c>
      <c r="AY141" s="602">
        <f t="shared" ca="1" si="261"/>
        <v>41505.764212283277</v>
      </c>
      <c r="AZ141" s="602">
        <f t="shared" ca="1" si="262"/>
        <v>41505.764212283277</v>
      </c>
      <c r="BA141" s="602">
        <f t="shared" ca="1" si="263"/>
        <v>43091.434978125537</v>
      </c>
      <c r="BB141" s="602">
        <f t="shared" ca="1" si="264"/>
        <v>31227.944341051854</v>
      </c>
      <c r="BC141" s="602">
        <f t="shared" ca="1" si="265"/>
        <v>32048.938490341483</v>
      </c>
      <c r="BD141" s="602">
        <f t="shared" ca="1" si="266"/>
        <v>32048.938490341483</v>
      </c>
      <c r="BE141" s="602">
        <f t="shared" ca="1" si="267"/>
        <v>32881.659121055403</v>
      </c>
      <c r="BF141" s="602">
        <f t="shared" ca="1" si="268"/>
        <v>32881.659121055403</v>
      </c>
      <c r="BG141" s="602">
        <f t="shared" ca="1" si="269"/>
        <v>33725.968653348842</v>
      </c>
      <c r="BH141" s="602">
        <f t="shared" ca="1" si="270"/>
        <v>33725.968653348842</v>
      </c>
      <c r="BI141" s="602">
        <f t="shared" ca="1" si="271"/>
        <v>34581.723205375456</v>
      </c>
      <c r="BJ141" s="602">
        <f t="shared" ca="1" si="272"/>
        <v>34581.723205375456</v>
      </c>
      <c r="BK141" s="602">
        <f t="shared" ca="1" si="273"/>
        <v>35448.772928771345</v>
      </c>
      <c r="BL141" s="602">
        <f t="shared" ca="1" si="274"/>
        <v>37965.371706914841</v>
      </c>
      <c r="BM141" s="602">
        <f t="shared" ca="1" si="275"/>
        <v>39485.986332175897</v>
      </c>
      <c r="BN141" s="602">
        <f t="shared" ca="1" si="276"/>
        <v>39485.986332175897</v>
      </c>
      <c r="BO141" s="602">
        <f t="shared" ca="1" si="277"/>
        <v>41035.432761276803</v>
      </c>
      <c r="BP141" s="602">
        <f t="shared" ca="1" si="278"/>
        <v>41035.432761276803</v>
      </c>
      <c r="BQ141" s="602">
        <f t="shared" ca="1" si="279"/>
        <v>42612.87262182722</v>
      </c>
      <c r="BR141" s="602">
        <f t="shared" ca="1" si="280"/>
        <v>42612.87262182722</v>
      </c>
      <c r="BS141" s="602">
        <f t="shared" ca="1" si="281"/>
        <v>44217.443988476909</v>
      </c>
      <c r="BT141" s="602">
        <f t="shared" ca="1" si="282"/>
        <v>44217.443988476909</v>
      </c>
      <c r="BU141" s="602">
        <f t="shared" ca="1" si="283"/>
        <v>45848.26595350603</v>
      </c>
      <c r="BV141" s="602">
        <f t="shared" ca="1" si="284"/>
        <v>40723.276804626068</v>
      </c>
      <c r="BW141" s="602">
        <f t="shared" ca="1" si="285"/>
        <v>42295.186245571516</v>
      </c>
      <c r="BX141" s="602">
        <f t="shared" ca="1" si="286"/>
        <v>42295.186245571516</v>
      </c>
      <c r="BY141" s="602">
        <f t="shared" ca="1" si="287"/>
        <v>43894.401241264459</v>
      </c>
      <c r="BZ141" s="602">
        <f t="shared" ca="1" si="288"/>
        <v>43894.401241264459</v>
      </c>
      <c r="CA141" s="602">
        <f t="shared" ca="1" si="289"/>
        <v>45520.044319311586</v>
      </c>
      <c r="CB141" s="602">
        <f t="shared" ca="1" si="290"/>
        <v>45520.044319311586</v>
      </c>
      <c r="CC141" s="602">
        <f t="shared" ca="1" si="291"/>
        <v>47171.222607457443</v>
      </c>
      <c r="CD141" s="602">
        <f t="shared" ca="1" si="292"/>
        <v>47171.222607457443</v>
      </c>
      <c r="CE141" s="602">
        <f t="shared" ca="1" si="293"/>
        <v>48847.032188247038</v>
      </c>
      <c r="CF141" s="602">
        <f t="shared" ca="1" si="181"/>
        <v>33725.968653348842</v>
      </c>
      <c r="CG141" s="602">
        <f t="shared" ca="1" si="182"/>
        <v>34581.723205375456</v>
      </c>
      <c r="CH141" s="602">
        <f t="shared" ca="1" si="183"/>
        <v>34581.723205375456</v>
      </c>
      <c r="CI141" s="602">
        <f t="shared" ca="1" si="184"/>
        <v>35448.772928771345</v>
      </c>
      <c r="CJ141" s="602">
        <f t="shared" ca="1" si="185"/>
        <v>35448.772928771345</v>
      </c>
      <c r="CK141" s="602">
        <f t="shared" ca="1" si="186"/>
        <v>36326.962352232811</v>
      </c>
      <c r="CL141" s="602">
        <f t="shared" ca="1" si="187"/>
        <v>36326.962352232811</v>
      </c>
      <c r="CM141" s="602">
        <f t="shared" ca="1" si="188"/>
        <v>37216.130731732024</v>
      </c>
      <c r="CN141" s="602">
        <f t="shared" ca="1" si="189"/>
        <v>37216.130731732024</v>
      </c>
      <c r="CO141" s="602">
        <f t="shared" ca="1" si="190"/>
        <v>38116.112405922795</v>
      </c>
      <c r="CP141" s="602">
        <f t="shared" ca="1" si="191"/>
        <v>41820.706884913423</v>
      </c>
      <c r="CQ141" s="602">
        <f t="shared" ca="1" si="192"/>
        <v>43411.82153165857</v>
      </c>
      <c r="CR141" s="602">
        <f t="shared" ca="1" si="193"/>
        <v>43411.82153165857</v>
      </c>
      <c r="CS141" s="602">
        <f t="shared" ca="1" si="194"/>
        <v>45029.629321440458</v>
      </c>
      <c r="CT141" s="602">
        <f t="shared" ca="1" si="195"/>
        <v>45029.629321440458</v>
      </c>
      <c r="CU141" s="602">
        <f t="shared" ca="1" si="196"/>
        <v>46673.241537911395</v>
      </c>
      <c r="CV141" s="602">
        <f t="shared" ca="1" si="197"/>
        <v>46673.241537911395</v>
      </c>
      <c r="CW141" s="602">
        <f t="shared" ca="1" si="198"/>
        <v>48341.757129331025</v>
      </c>
      <c r="CX141" s="602">
        <f t="shared" ca="1" si="199"/>
        <v>48341.757129331025</v>
      </c>
      <c r="CY141" s="602">
        <f t="shared" ca="1" si="200"/>
        <v>50034.266948932476</v>
      </c>
      <c r="CZ141" s="602">
        <f t="shared" ca="1" si="201"/>
        <v>44703.97476535022</v>
      </c>
      <c r="DA141" s="602">
        <f t="shared" ca="1" si="202"/>
        <v>46342.497848049643</v>
      </c>
      <c r="DB141" s="602">
        <f t="shared" ca="1" si="203"/>
        <v>46342.497848049643</v>
      </c>
      <c r="DC141" s="602">
        <f t="shared" ca="1" si="204"/>
        <v>48006.105296803609</v>
      </c>
      <c r="DD141" s="602">
        <f t="shared" ca="1" si="205"/>
        <v>48006.105296803609</v>
      </c>
      <c r="DE141" s="602">
        <f t="shared" ca="1" si="206"/>
        <v>49693.889253268258</v>
      </c>
      <c r="DF141" s="602">
        <f t="shared" ca="1" si="207"/>
        <v>49693.889253268258</v>
      </c>
      <c r="DG141" s="602">
        <f t="shared" ca="1" si="208"/>
        <v>51404.937022019112</v>
      </c>
      <c r="DH141" s="602">
        <f t="shared" ca="1" si="209"/>
        <v>51404.937022019112</v>
      </c>
      <c r="DI141" s="602">
        <f t="shared" ca="1" si="210"/>
        <v>53138.334953305806</v>
      </c>
      <c r="DJ141" s="602">
        <f t="shared" ca="1" si="211"/>
        <v>36918.531516652984</v>
      </c>
      <c r="DK141" s="602">
        <f t="shared" ca="1" si="212"/>
        <v>37814.927454885583</v>
      </c>
      <c r="DL141" s="602">
        <f t="shared" ca="1" si="213"/>
        <v>37814.927454885583</v>
      </c>
      <c r="DM141" s="602">
        <f t="shared" ca="1" si="214"/>
        <v>38722.023692322662</v>
      </c>
      <c r="DN141" s="602">
        <f t="shared" ca="1" si="215"/>
        <v>38722.023692322662</v>
      </c>
      <c r="DO141" s="602">
        <f t="shared" ca="1" si="216"/>
        <v>39639.647171455297</v>
      </c>
      <c r="DP141" s="602">
        <f t="shared" ca="1" si="217"/>
        <v>39639.647171455297</v>
      </c>
      <c r="DQ141" s="602">
        <f t="shared" ca="1" si="218"/>
        <v>40567.620879791648</v>
      </c>
      <c r="DR141" s="602">
        <f t="shared" ca="1" si="219"/>
        <v>40567.620879791648</v>
      </c>
      <c r="DS141" s="602">
        <f t="shared" ca="1" si="220"/>
        <v>41505.764212283284</v>
      </c>
      <c r="DT141" s="602">
        <f t="shared" ca="1" si="221"/>
        <v>47504.443092169378</v>
      </c>
      <c r="DU141" s="602">
        <f t="shared" ca="1" si="222"/>
        <v>49185.069786291635</v>
      </c>
      <c r="DV141" s="602">
        <f t="shared" ca="1" si="223"/>
        <v>49185.069786291635</v>
      </c>
      <c r="DW141" s="602">
        <f t="shared" ca="1" si="224"/>
        <v>50889.234373908213</v>
      </c>
      <c r="DX141" s="602">
        <f t="shared" ca="1" si="225"/>
        <v>50889.234373908213</v>
      </c>
      <c r="DY141" s="602">
        <f t="shared" ca="1" si="226"/>
        <v>52616.023097239588</v>
      </c>
      <c r="DZ141" s="602">
        <f t="shared" ca="1" si="227"/>
        <v>52616.023097239588</v>
      </c>
      <c r="EA141" s="602">
        <f t="shared" ca="1" si="228"/>
        <v>54364.523825868084</v>
      </c>
      <c r="EB141" s="602">
        <f t="shared" ca="1" si="229"/>
        <v>54364.523825868084</v>
      </c>
      <c r="EC141" s="602">
        <f t="shared" ca="1" si="230"/>
        <v>56133.829536555211</v>
      </c>
      <c r="ED141" s="602">
        <f t="shared" ca="1" si="231"/>
        <v>50546.562285820124</v>
      </c>
      <c r="EE141" s="602">
        <f t="shared" ca="1" si="232"/>
        <v>52268.899256216449</v>
      </c>
      <c r="EF141" s="602">
        <f t="shared" ca="1" si="233"/>
        <v>52268.899256216449</v>
      </c>
      <c r="EG141" s="602">
        <f t="shared" ca="1" si="234"/>
        <v>54013.130357142247</v>
      </c>
      <c r="EH141" s="602">
        <f t="shared" ca="1" si="235"/>
        <v>54013.130357142247</v>
      </c>
      <c r="EI141" s="602">
        <f t="shared" ca="1" si="236"/>
        <v>55778.34727772788</v>
      </c>
      <c r="EJ141" s="602">
        <f t="shared" ca="1" si="237"/>
        <v>55778.34727772788</v>
      </c>
      <c r="EK141" s="602">
        <f t="shared" ca="1" si="238"/>
        <v>57563.649413299725</v>
      </c>
      <c r="EL141" s="602">
        <f t="shared" ca="1" si="239"/>
        <v>57563.649413299725</v>
      </c>
      <c r="EM141" s="602">
        <f t="shared" ca="1" si="240"/>
        <v>59368.146874517734</v>
      </c>
    </row>
    <row r="142" spans="7:143" x14ac:dyDescent="0.2">
      <c r="H142" s="884"/>
      <c r="I142" s="15" t="str">
        <f t="shared" si="304"/>
        <v>Kiváló 2, L1 ügyletminősítés esetén</v>
      </c>
      <c r="J142" s="15"/>
      <c r="K142" s="15"/>
      <c r="L142" s="1027">
        <v>7.3999999999999996E-2</v>
      </c>
      <c r="M142" s="1030" t="s">
        <v>589</v>
      </c>
      <c r="N142" s="1030" t="s">
        <v>589</v>
      </c>
      <c r="O142" s="1031">
        <f t="shared" si="300"/>
        <v>9.3899999999999997E-2</v>
      </c>
      <c r="P142" s="1032">
        <f t="shared" ca="1" si="301"/>
        <v>9.5632245056365806E-2</v>
      </c>
      <c r="Q142" s="1033">
        <f t="shared" ca="1" si="302"/>
        <v>0.10259133767129902</v>
      </c>
      <c r="R142" s="1034">
        <f t="shared" ca="1" si="303"/>
        <v>0.1029919265086201</v>
      </c>
      <c r="W142" s="597">
        <f t="shared" si="179"/>
        <v>99</v>
      </c>
      <c r="X142" s="602">
        <f t="shared" ca="1" si="241"/>
        <v>28319.999389992863</v>
      </c>
      <c r="Y142" s="602">
        <f t="shared" ca="1" si="241"/>
        <v>29096.929827342388</v>
      </c>
      <c r="Z142" s="602">
        <f t="shared" ca="1" si="241"/>
        <v>29096.929827342388</v>
      </c>
      <c r="AA142" s="602">
        <f t="shared" ca="1" si="241"/>
        <v>29886.032144715729</v>
      </c>
      <c r="AB142" s="602">
        <f t="shared" ca="1" si="242"/>
        <v>29886.032144715729</v>
      </c>
      <c r="AC142" s="602">
        <f t="shared" ca="1" si="242"/>
        <v>30687.194570042724</v>
      </c>
      <c r="AD142" s="602">
        <f t="shared" ca="1" si="242"/>
        <v>30687.194570042724</v>
      </c>
      <c r="AE142" s="602">
        <f t="shared" ca="1" si="180"/>
        <v>31500.297891766557</v>
      </c>
      <c r="AF142" s="602">
        <f t="shared" ca="1" si="180"/>
        <v>31500.297891766557</v>
      </c>
      <c r="AG142" s="602">
        <f t="shared" ca="1" si="243"/>
        <v>32325.215752307126</v>
      </c>
      <c r="AH142" s="602">
        <f t="shared" ca="1" si="244"/>
        <v>32881.659121055389</v>
      </c>
      <c r="AI142" s="602">
        <f t="shared" ca="1" si="245"/>
        <v>34295.209150044277</v>
      </c>
      <c r="AJ142" s="602">
        <f t="shared" ca="1" si="246"/>
        <v>34295.209150044277</v>
      </c>
      <c r="AK142" s="602">
        <f t="shared" ca="1" si="247"/>
        <v>35740.272825017972</v>
      </c>
      <c r="AL142" s="602">
        <f t="shared" ca="1" si="248"/>
        <v>35740.272825017972</v>
      </c>
      <c r="AM142" s="602">
        <f t="shared" ca="1" si="249"/>
        <v>37216.130731732024</v>
      </c>
      <c r="AN142" s="602">
        <f t="shared" ca="1" si="250"/>
        <v>37216.130731732024</v>
      </c>
      <c r="AO142" s="602">
        <f t="shared" ca="1" si="251"/>
        <v>38722.023692322662</v>
      </c>
      <c r="AP142" s="602">
        <f t="shared" ca="1" si="252"/>
        <v>38722.023692322662</v>
      </c>
      <c r="AQ142" s="602">
        <f t="shared" ca="1" si="253"/>
        <v>40257.15736338999</v>
      </c>
      <c r="AR142" s="602">
        <f t="shared" ca="1" si="254"/>
        <v>35448.772928771345</v>
      </c>
      <c r="AS142" s="602">
        <f t="shared" ca="1" si="255"/>
        <v>36918.531516652984</v>
      </c>
      <c r="AT142" s="602">
        <f t="shared" ca="1" si="256"/>
        <v>36918.531516652984</v>
      </c>
      <c r="AU142" s="602">
        <f t="shared" ca="1" si="257"/>
        <v>38418.479955411574</v>
      </c>
      <c r="AV142" s="602">
        <f t="shared" ca="1" si="258"/>
        <v>38418.479955411574</v>
      </c>
      <c r="AW142" s="602">
        <f t="shared" ca="1" si="259"/>
        <v>39947.830563756834</v>
      </c>
      <c r="AX142" s="602">
        <f t="shared" ca="1" si="260"/>
        <v>39947.830563756834</v>
      </c>
      <c r="AY142" s="602">
        <f t="shared" ca="1" si="261"/>
        <v>41505.764212283277</v>
      </c>
      <c r="AZ142" s="602">
        <f t="shared" ca="1" si="262"/>
        <v>41505.764212283277</v>
      </c>
      <c r="BA142" s="602">
        <f t="shared" ca="1" si="263"/>
        <v>43091.434978125537</v>
      </c>
      <c r="BB142" s="602">
        <f t="shared" ca="1" si="264"/>
        <v>31227.944341051854</v>
      </c>
      <c r="BC142" s="602">
        <f t="shared" ca="1" si="265"/>
        <v>32048.938490341483</v>
      </c>
      <c r="BD142" s="602">
        <f t="shared" ca="1" si="266"/>
        <v>32048.938490341483</v>
      </c>
      <c r="BE142" s="602">
        <f t="shared" ca="1" si="267"/>
        <v>32881.659121055403</v>
      </c>
      <c r="BF142" s="602">
        <f t="shared" ca="1" si="268"/>
        <v>32881.659121055403</v>
      </c>
      <c r="BG142" s="602">
        <f t="shared" ca="1" si="269"/>
        <v>33725.968653348842</v>
      </c>
      <c r="BH142" s="602">
        <f t="shared" ca="1" si="270"/>
        <v>33725.968653348842</v>
      </c>
      <c r="BI142" s="602">
        <f t="shared" ca="1" si="271"/>
        <v>34581.723205375456</v>
      </c>
      <c r="BJ142" s="602">
        <f t="shared" ca="1" si="272"/>
        <v>34581.723205375456</v>
      </c>
      <c r="BK142" s="602">
        <f t="shared" ca="1" si="273"/>
        <v>35448.772928771345</v>
      </c>
      <c r="BL142" s="602">
        <f t="shared" ca="1" si="274"/>
        <v>37965.371706914841</v>
      </c>
      <c r="BM142" s="602">
        <f t="shared" ca="1" si="275"/>
        <v>39485.986332175897</v>
      </c>
      <c r="BN142" s="602">
        <f t="shared" ca="1" si="276"/>
        <v>39485.986332175897</v>
      </c>
      <c r="BO142" s="602">
        <f t="shared" ca="1" si="277"/>
        <v>41035.432761276803</v>
      </c>
      <c r="BP142" s="602">
        <f t="shared" ca="1" si="278"/>
        <v>41035.432761276803</v>
      </c>
      <c r="BQ142" s="602">
        <f t="shared" ca="1" si="279"/>
        <v>42612.87262182722</v>
      </c>
      <c r="BR142" s="602">
        <f t="shared" ca="1" si="280"/>
        <v>42612.87262182722</v>
      </c>
      <c r="BS142" s="602">
        <f t="shared" ca="1" si="281"/>
        <v>44217.443988476909</v>
      </c>
      <c r="BT142" s="602">
        <f t="shared" ca="1" si="282"/>
        <v>44217.443988476909</v>
      </c>
      <c r="BU142" s="602">
        <f t="shared" ca="1" si="283"/>
        <v>45848.26595350603</v>
      </c>
      <c r="BV142" s="602">
        <f t="shared" ca="1" si="284"/>
        <v>40723.276804626068</v>
      </c>
      <c r="BW142" s="602">
        <f t="shared" ca="1" si="285"/>
        <v>42295.186245571516</v>
      </c>
      <c r="BX142" s="602">
        <f t="shared" ca="1" si="286"/>
        <v>42295.186245571516</v>
      </c>
      <c r="BY142" s="602">
        <f t="shared" ca="1" si="287"/>
        <v>43894.401241264459</v>
      </c>
      <c r="BZ142" s="602">
        <f t="shared" ca="1" si="288"/>
        <v>43894.401241264459</v>
      </c>
      <c r="CA142" s="602">
        <f t="shared" ca="1" si="289"/>
        <v>45520.044319311586</v>
      </c>
      <c r="CB142" s="602">
        <f t="shared" ca="1" si="290"/>
        <v>45520.044319311586</v>
      </c>
      <c r="CC142" s="602">
        <f t="shared" ca="1" si="291"/>
        <v>47171.222607457443</v>
      </c>
      <c r="CD142" s="602">
        <f t="shared" ca="1" si="292"/>
        <v>47171.222607457443</v>
      </c>
      <c r="CE142" s="602">
        <f t="shared" ca="1" si="293"/>
        <v>48847.032188247038</v>
      </c>
      <c r="CF142" s="602">
        <f t="shared" ca="1" si="181"/>
        <v>33725.968653348842</v>
      </c>
      <c r="CG142" s="602">
        <f t="shared" ca="1" si="182"/>
        <v>34581.723205375456</v>
      </c>
      <c r="CH142" s="602">
        <f t="shared" ca="1" si="183"/>
        <v>34581.723205375456</v>
      </c>
      <c r="CI142" s="602">
        <f t="shared" ca="1" si="184"/>
        <v>35448.772928771345</v>
      </c>
      <c r="CJ142" s="602">
        <f t="shared" ca="1" si="185"/>
        <v>35448.772928771345</v>
      </c>
      <c r="CK142" s="602">
        <f t="shared" ca="1" si="186"/>
        <v>36326.962352232811</v>
      </c>
      <c r="CL142" s="602">
        <f t="shared" ca="1" si="187"/>
        <v>36326.962352232811</v>
      </c>
      <c r="CM142" s="602">
        <f t="shared" ca="1" si="188"/>
        <v>37216.130731732024</v>
      </c>
      <c r="CN142" s="602">
        <f t="shared" ca="1" si="189"/>
        <v>37216.130731732024</v>
      </c>
      <c r="CO142" s="602">
        <f t="shared" ca="1" si="190"/>
        <v>38116.112405922795</v>
      </c>
      <c r="CP142" s="602">
        <f t="shared" ca="1" si="191"/>
        <v>41820.706884913423</v>
      </c>
      <c r="CQ142" s="602">
        <f t="shared" ca="1" si="192"/>
        <v>43411.82153165857</v>
      </c>
      <c r="CR142" s="602">
        <f t="shared" ca="1" si="193"/>
        <v>43411.82153165857</v>
      </c>
      <c r="CS142" s="602">
        <f t="shared" ca="1" si="194"/>
        <v>45029.629321440458</v>
      </c>
      <c r="CT142" s="602">
        <f t="shared" ca="1" si="195"/>
        <v>45029.629321440458</v>
      </c>
      <c r="CU142" s="602">
        <f t="shared" ca="1" si="196"/>
        <v>46673.241537911395</v>
      </c>
      <c r="CV142" s="602">
        <f t="shared" ca="1" si="197"/>
        <v>46673.241537911395</v>
      </c>
      <c r="CW142" s="602">
        <f t="shared" ca="1" si="198"/>
        <v>48341.757129331025</v>
      </c>
      <c r="CX142" s="602">
        <f t="shared" ca="1" si="199"/>
        <v>48341.757129331025</v>
      </c>
      <c r="CY142" s="602">
        <f t="shared" ca="1" si="200"/>
        <v>50034.266948932476</v>
      </c>
      <c r="CZ142" s="602">
        <f t="shared" ca="1" si="201"/>
        <v>44703.97476535022</v>
      </c>
      <c r="DA142" s="602">
        <f t="shared" ca="1" si="202"/>
        <v>46342.497848049643</v>
      </c>
      <c r="DB142" s="602">
        <f t="shared" ca="1" si="203"/>
        <v>46342.497848049643</v>
      </c>
      <c r="DC142" s="602">
        <f t="shared" ca="1" si="204"/>
        <v>48006.105296803609</v>
      </c>
      <c r="DD142" s="602">
        <f t="shared" ca="1" si="205"/>
        <v>48006.105296803609</v>
      </c>
      <c r="DE142" s="602">
        <f t="shared" ca="1" si="206"/>
        <v>49693.889253268258</v>
      </c>
      <c r="DF142" s="602">
        <f t="shared" ca="1" si="207"/>
        <v>49693.889253268258</v>
      </c>
      <c r="DG142" s="602">
        <f t="shared" ca="1" si="208"/>
        <v>51404.937022019112</v>
      </c>
      <c r="DH142" s="602">
        <f t="shared" ca="1" si="209"/>
        <v>51404.937022019112</v>
      </c>
      <c r="DI142" s="602">
        <f t="shared" ca="1" si="210"/>
        <v>53138.334953305806</v>
      </c>
      <c r="DJ142" s="602">
        <f t="shared" ca="1" si="211"/>
        <v>36918.531516652984</v>
      </c>
      <c r="DK142" s="602">
        <f t="shared" ca="1" si="212"/>
        <v>37814.927454885583</v>
      </c>
      <c r="DL142" s="602">
        <f t="shared" ca="1" si="213"/>
        <v>37814.927454885583</v>
      </c>
      <c r="DM142" s="602">
        <f t="shared" ca="1" si="214"/>
        <v>38722.023692322662</v>
      </c>
      <c r="DN142" s="602">
        <f t="shared" ca="1" si="215"/>
        <v>38722.023692322662</v>
      </c>
      <c r="DO142" s="602">
        <f t="shared" ca="1" si="216"/>
        <v>39639.647171455297</v>
      </c>
      <c r="DP142" s="602">
        <f t="shared" ca="1" si="217"/>
        <v>39639.647171455297</v>
      </c>
      <c r="DQ142" s="602">
        <f t="shared" ca="1" si="218"/>
        <v>40567.620879791648</v>
      </c>
      <c r="DR142" s="602">
        <f t="shared" ca="1" si="219"/>
        <v>40567.620879791648</v>
      </c>
      <c r="DS142" s="602">
        <f t="shared" ca="1" si="220"/>
        <v>41505.764212283284</v>
      </c>
      <c r="DT142" s="602">
        <f t="shared" ca="1" si="221"/>
        <v>47504.443092169378</v>
      </c>
      <c r="DU142" s="602">
        <f t="shared" ca="1" si="222"/>
        <v>49185.069786291635</v>
      </c>
      <c r="DV142" s="602">
        <f t="shared" ca="1" si="223"/>
        <v>49185.069786291635</v>
      </c>
      <c r="DW142" s="602">
        <f t="shared" ca="1" si="224"/>
        <v>50889.234373908213</v>
      </c>
      <c r="DX142" s="602">
        <f t="shared" ca="1" si="225"/>
        <v>50889.234373908213</v>
      </c>
      <c r="DY142" s="602">
        <f t="shared" ca="1" si="226"/>
        <v>52616.023097239588</v>
      </c>
      <c r="DZ142" s="602">
        <f t="shared" ca="1" si="227"/>
        <v>52616.023097239588</v>
      </c>
      <c r="EA142" s="602">
        <f t="shared" ca="1" si="228"/>
        <v>54364.523825868084</v>
      </c>
      <c r="EB142" s="602">
        <f t="shared" ca="1" si="229"/>
        <v>54364.523825868084</v>
      </c>
      <c r="EC142" s="602">
        <f t="shared" ca="1" si="230"/>
        <v>56133.829536555211</v>
      </c>
      <c r="ED142" s="602">
        <f t="shared" ca="1" si="231"/>
        <v>50546.562285820124</v>
      </c>
      <c r="EE142" s="602">
        <f t="shared" ca="1" si="232"/>
        <v>52268.899256216449</v>
      </c>
      <c r="EF142" s="602">
        <f t="shared" ca="1" si="233"/>
        <v>52268.899256216449</v>
      </c>
      <c r="EG142" s="602">
        <f t="shared" ca="1" si="234"/>
        <v>54013.130357142247</v>
      </c>
      <c r="EH142" s="602">
        <f t="shared" ca="1" si="235"/>
        <v>54013.130357142247</v>
      </c>
      <c r="EI142" s="602">
        <f t="shared" ca="1" si="236"/>
        <v>55778.34727772788</v>
      </c>
      <c r="EJ142" s="602">
        <f t="shared" ca="1" si="237"/>
        <v>55778.34727772788</v>
      </c>
      <c r="EK142" s="602">
        <f t="shared" ca="1" si="238"/>
        <v>57563.649413299725</v>
      </c>
      <c r="EL142" s="602">
        <f t="shared" ca="1" si="239"/>
        <v>57563.649413299725</v>
      </c>
      <c r="EM142" s="602">
        <f t="shared" ca="1" si="240"/>
        <v>59368.146874517734</v>
      </c>
    </row>
    <row r="143" spans="7:143" x14ac:dyDescent="0.2">
      <c r="H143" s="884"/>
      <c r="I143" s="15" t="str">
        <f t="shared" si="304"/>
        <v>Kiváló 2, L2 ügyletminősítés esetén</v>
      </c>
      <c r="J143" s="15"/>
      <c r="K143" s="15"/>
      <c r="L143" s="1027">
        <v>7.3999999999999996E-2</v>
      </c>
      <c r="M143" s="1030" t="s">
        <v>589</v>
      </c>
      <c r="N143" s="1030" t="s">
        <v>589</v>
      </c>
      <c r="O143" s="1031">
        <f t="shared" si="300"/>
        <v>9.8900000000000002E-2</v>
      </c>
      <c r="P143" s="1032">
        <f t="shared" ca="1" si="301"/>
        <v>0.10116910544550617</v>
      </c>
      <c r="Q143" s="1033">
        <f t="shared" ca="1" si="302"/>
        <v>0.10821777714573999</v>
      </c>
      <c r="R143" s="1034">
        <f t="shared" ca="1" si="303"/>
        <v>0.10862460286370901</v>
      </c>
      <c r="W143" s="597">
        <f t="shared" si="179"/>
        <v>100</v>
      </c>
      <c r="X143" s="602">
        <f t="shared" ca="1" si="241"/>
        <v>28319.999389992863</v>
      </c>
      <c r="Y143" s="602">
        <f t="shared" ca="1" si="241"/>
        <v>29096.929827342388</v>
      </c>
      <c r="Z143" s="602">
        <f t="shared" ca="1" si="241"/>
        <v>29096.929827342388</v>
      </c>
      <c r="AA143" s="602">
        <f t="shared" ca="1" si="241"/>
        <v>29886.032144715729</v>
      </c>
      <c r="AB143" s="602">
        <f t="shared" ca="1" si="242"/>
        <v>29886.032144715729</v>
      </c>
      <c r="AC143" s="602">
        <f t="shared" ca="1" si="242"/>
        <v>30687.194570042724</v>
      </c>
      <c r="AD143" s="602">
        <f t="shared" ca="1" si="242"/>
        <v>30687.194570042724</v>
      </c>
      <c r="AE143" s="602">
        <f t="shared" ca="1" si="180"/>
        <v>31500.297891766557</v>
      </c>
      <c r="AF143" s="602">
        <f t="shared" ca="1" si="180"/>
        <v>31500.297891766557</v>
      </c>
      <c r="AG143" s="602">
        <f t="shared" ca="1" si="243"/>
        <v>32325.215752307126</v>
      </c>
      <c r="AH143" s="602">
        <f t="shared" ca="1" si="244"/>
        <v>32881.659121055389</v>
      </c>
      <c r="AI143" s="602">
        <f t="shared" ca="1" si="245"/>
        <v>34295.209150044277</v>
      </c>
      <c r="AJ143" s="602">
        <f t="shared" ca="1" si="246"/>
        <v>34295.209150044277</v>
      </c>
      <c r="AK143" s="602">
        <f t="shared" ca="1" si="247"/>
        <v>35740.272825017972</v>
      </c>
      <c r="AL143" s="602">
        <f t="shared" ca="1" si="248"/>
        <v>35740.272825017972</v>
      </c>
      <c r="AM143" s="602">
        <f t="shared" ca="1" si="249"/>
        <v>37216.130731732024</v>
      </c>
      <c r="AN143" s="602">
        <f t="shared" ca="1" si="250"/>
        <v>37216.130731732024</v>
      </c>
      <c r="AO143" s="602">
        <f t="shared" ca="1" si="251"/>
        <v>38722.023692322662</v>
      </c>
      <c r="AP143" s="602">
        <f t="shared" ca="1" si="252"/>
        <v>38722.023692322662</v>
      </c>
      <c r="AQ143" s="602">
        <f t="shared" ca="1" si="253"/>
        <v>40257.15736338999</v>
      </c>
      <c r="AR143" s="602">
        <f t="shared" ca="1" si="254"/>
        <v>35448.772928771345</v>
      </c>
      <c r="AS143" s="602">
        <f t="shared" ca="1" si="255"/>
        <v>36918.531516652984</v>
      </c>
      <c r="AT143" s="602">
        <f t="shared" ca="1" si="256"/>
        <v>36918.531516652984</v>
      </c>
      <c r="AU143" s="602">
        <f t="shared" ca="1" si="257"/>
        <v>38418.479955411574</v>
      </c>
      <c r="AV143" s="602">
        <f t="shared" ca="1" si="258"/>
        <v>38418.479955411574</v>
      </c>
      <c r="AW143" s="602">
        <f t="shared" ca="1" si="259"/>
        <v>39947.830563756834</v>
      </c>
      <c r="AX143" s="602">
        <f t="shared" ca="1" si="260"/>
        <v>39947.830563756834</v>
      </c>
      <c r="AY143" s="602">
        <f t="shared" ca="1" si="261"/>
        <v>41505.764212283277</v>
      </c>
      <c r="AZ143" s="602">
        <f t="shared" ca="1" si="262"/>
        <v>41505.764212283277</v>
      </c>
      <c r="BA143" s="602">
        <f t="shared" ca="1" si="263"/>
        <v>43091.434978125537</v>
      </c>
      <c r="BB143" s="602">
        <f t="shared" ca="1" si="264"/>
        <v>31227.944341051854</v>
      </c>
      <c r="BC143" s="602">
        <f t="shared" ca="1" si="265"/>
        <v>32048.938490341483</v>
      </c>
      <c r="BD143" s="602">
        <f t="shared" ca="1" si="266"/>
        <v>32048.938490341483</v>
      </c>
      <c r="BE143" s="602">
        <f t="shared" ca="1" si="267"/>
        <v>32881.659121055403</v>
      </c>
      <c r="BF143" s="602">
        <f t="shared" ca="1" si="268"/>
        <v>32881.659121055403</v>
      </c>
      <c r="BG143" s="602">
        <f t="shared" ca="1" si="269"/>
        <v>33725.968653348842</v>
      </c>
      <c r="BH143" s="602">
        <f t="shared" ca="1" si="270"/>
        <v>33725.968653348842</v>
      </c>
      <c r="BI143" s="602">
        <f t="shared" ca="1" si="271"/>
        <v>34581.723205375456</v>
      </c>
      <c r="BJ143" s="602">
        <f t="shared" ca="1" si="272"/>
        <v>34581.723205375456</v>
      </c>
      <c r="BK143" s="602">
        <f t="shared" ca="1" si="273"/>
        <v>35448.772928771345</v>
      </c>
      <c r="BL143" s="602">
        <f t="shared" ca="1" si="274"/>
        <v>37965.371706914841</v>
      </c>
      <c r="BM143" s="602">
        <f t="shared" ca="1" si="275"/>
        <v>39485.986332175897</v>
      </c>
      <c r="BN143" s="602">
        <f t="shared" ca="1" si="276"/>
        <v>39485.986332175897</v>
      </c>
      <c r="BO143" s="602">
        <f t="shared" ca="1" si="277"/>
        <v>41035.432761276803</v>
      </c>
      <c r="BP143" s="602">
        <f t="shared" ca="1" si="278"/>
        <v>41035.432761276803</v>
      </c>
      <c r="BQ143" s="602">
        <f t="shared" ca="1" si="279"/>
        <v>42612.87262182722</v>
      </c>
      <c r="BR143" s="602">
        <f t="shared" ca="1" si="280"/>
        <v>42612.87262182722</v>
      </c>
      <c r="BS143" s="602">
        <f t="shared" ca="1" si="281"/>
        <v>44217.443988476909</v>
      </c>
      <c r="BT143" s="602">
        <f t="shared" ca="1" si="282"/>
        <v>44217.443988476909</v>
      </c>
      <c r="BU143" s="602">
        <f t="shared" ca="1" si="283"/>
        <v>45848.26595350603</v>
      </c>
      <c r="BV143" s="602">
        <f t="shared" ca="1" si="284"/>
        <v>40723.276804626068</v>
      </c>
      <c r="BW143" s="602">
        <f t="shared" ca="1" si="285"/>
        <v>42295.186245571516</v>
      </c>
      <c r="BX143" s="602">
        <f t="shared" ca="1" si="286"/>
        <v>42295.186245571516</v>
      </c>
      <c r="BY143" s="602">
        <f t="shared" ca="1" si="287"/>
        <v>43894.401241264459</v>
      </c>
      <c r="BZ143" s="602">
        <f t="shared" ca="1" si="288"/>
        <v>43894.401241264459</v>
      </c>
      <c r="CA143" s="602">
        <f t="shared" ca="1" si="289"/>
        <v>45520.044319311586</v>
      </c>
      <c r="CB143" s="602">
        <f t="shared" ca="1" si="290"/>
        <v>45520.044319311586</v>
      </c>
      <c r="CC143" s="602">
        <f t="shared" ca="1" si="291"/>
        <v>47171.222607457443</v>
      </c>
      <c r="CD143" s="602">
        <f t="shared" ca="1" si="292"/>
        <v>47171.222607457443</v>
      </c>
      <c r="CE143" s="602">
        <f t="shared" ca="1" si="293"/>
        <v>48847.032188247038</v>
      </c>
      <c r="CF143" s="602">
        <f t="shared" ca="1" si="181"/>
        <v>33725.968653348842</v>
      </c>
      <c r="CG143" s="602">
        <f t="shared" ca="1" si="182"/>
        <v>34581.723205375456</v>
      </c>
      <c r="CH143" s="602">
        <f t="shared" ca="1" si="183"/>
        <v>34581.723205375456</v>
      </c>
      <c r="CI143" s="602">
        <f t="shared" ca="1" si="184"/>
        <v>35448.772928771345</v>
      </c>
      <c r="CJ143" s="602">
        <f t="shared" ca="1" si="185"/>
        <v>35448.772928771345</v>
      </c>
      <c r="CK143" s="602">
        <f t="shared" ca="1" si="186"/>
        <v>36326.962352232811</v>
      </c>
      <c r="CL143" s="602">
        <f t="shared" ca="1" si="187"/>
        <v>36326.962352232811</v>
      </c>
      <c r="CM143" s="602">
        <f t="shared" ca="1" si="188"/>
        <v>37216.130731732024</v>
      </c>
      <c r="CN143" s="602">
        <f t="shared" ca="1" si="189"/>
        <v>37216.130731732024</v>
      </c>
      <c r="CO143" s="602">
        <f t="shared" ca="1" si="190"/>
        <v>38116.112405922795</v>
      </c>
      <c r="CP143" s="602">
        <f t="shared" ca="1" si="191"/>
        <v>41820.706884913423</v>
      </c>
      <c r="CQ143" s="602">
        <f t="shared" ca="1" si="192"/>
        <v>43411.82153165857</v>
      </c>
      <c r="CR143" s="602">
        <f t="shared" ca="1" si="193"/>
        <v>43411.82153165857</v>
      </c>
      <c r="CS143" s="602">
        <f t="shared" ca="1" si="194"/>
        <v>45029.629321440458</v>
      </c>
      <c r="CT143" s="602">
        <f t="shared" ca="1" si="195"/>
        <v>45029.629321440458</v>
      </c>
      <c r="CU143" s="602">
        <f t="shared" ca="1" si="196"/>
        <v>46673.241537911395</v>
      </c>
      <c r="CV143" s="602">
        <f t="shared" ca="1" si="197"/>
        <v>46673.241537911395</v>
      </c>
      <c r="CW143" s="602">
        <f t="shared" ca="1" si="198"/>
        <v>48341.757129331025</v>
      </c>
      <c r="CX143" s="602">
        <f t="shared" ca="1" si="199"/>
        <v>48341.757129331025</v>
      </c>
      <c r="CY143" s="602">
        <f t="shared" ca="1" si="200"/>
        <v>50034.266948932476</v>
      </c>
      <c r="CZ143" s="602">
        <f t="shared" ca="1" si="201"/>
        <v>44703.97476535022</v>
      </c>
      <c r="DA143" s="602">
        <f t="shared" ca="1" si="202"/>
        <v>46342.497848049643</v>
      </c>
      <c r="DB143" s="602">
        <f t="shared" ca="1" si="203"/>
        <v>46342.497848049643</v>
      </c>
      <c r="DC143" s="602">
        <f t="shared" ca="1" si="204"/>
        <v>48006.105296803609</v>
      </c>
      <c r="DD143" s="602">
        <f t="shared" ca="1" si="205"/>
        <v>48006.105296803609</v>
      </c>
      <c r="DE143" s="602">
        <f t="shared" ca="1" si="206"/>
        <v>49693.889253268258</v>
      </c>
      <c r="DF143" s="602">
        <f t="shared" ca="1" si="207"/>
        <v>49693.889253268258</v>
      </c>
      <c r="DG143" s="602">
        <f t="shared" ca="1" si="208"/>
        <v>51404.937022019112</v>
      </c>
      <c r="DH143" s="602">
        <f t="shared" ca="1" si="209"/>
        <v>51404.937022019112</v>
      </c>
      <c r="DI143" s="602">
        <f t="shared" ca="1" si="210"/>
        <v>53138.334953305806</v>
      </c>
      <c r="DJ143" s="602">
        <f t="shared" ca="1" si="211"/>
        <v>36918.531516652984</v>
      </c>
      <c r="DK143" s="602">
        <f t="shared" ca="1" si="212"/>
        <v>37814.927454885583</v>
      </c>
      <c r="DL143" s="602">
        <f t="shared" ca="1" si="213"/>
        <v>37814.927454885583</v>
      </c>
      <c r="DM143" s="602">
        <f t="shared" ca="1" si="214"/>
        <v>38722.023692322662</v>
      </c>
      <c r="DN143" s="602">
        <f t="shared" ca="1" si="215"/>
        <v>38722.023692322662</v>
      </c>
      <c r="DO143" s="602">
        <f t="shared" ca="1" si="216"/>
        <v>39639.647171455297</v>
      </c>
      <c r="DP143" s="602">
        <f t="shared" ca="1" si="217"/>
        <v>39639.647171455297</v>
      </c>
      <c r="DQ143" s="602">
        <f t="shared" ca="1" si="218"/>
        <v>40567.620879791648</v>
      </c>
      <c r="DR143" s="602">
        <f t="shared" ca="1" si="219"/>
        <v>40567.620879791648</v>
      </c>
      <c r="DS143" s="602">
        <f t="shared" ca="1" si="220"/>
        <v>41505.764212283284</v>
      </c>
      <c r="DT143" s="602">
        <f t="shared" ca="1" si="221"/>
        <v>47504.443092169378</v>
      </c>
      <c r="DU143" s="602">
        <f t="shared" ca="1" si="222"/>
        <v>49185.069786291635</v>
      </c>
      <c r="DV143" s="602">
        <f t="shared" ca="1" si="223"/>
        <v>49185.069786291635</v>
      </c>
      <c r="DW143" s="602">
        <f t="shared" ca="1" si="224"/>
        <v>50889.234373908213</v>
      </c>
      <c r="DX143" s="602">
        <f t="shared" ca="1" si="225"/>
        <v>50889.234373908213</v>
      </c>
      <c r="DY143" s="602">
        <f t="shared" ca="1" si="226"/>
        <v>52616.023097239588</v>
      </c>
      <c r="DZ143" s="602">
        <f t="shared" ca="1" si="227"/>
        <v>52616.023097239588</v>
      </c>
      <c r="EA143" s="602">
        <f t="shared" ca="1" si="228"/>
        <v>54364.523825868084</v>
      </c>
      <c r="EB143" s="602">
        <f t="shared" ca="1" si="229"/>
        <v>54364.523825868084</v>
      </c>
      <c r="EC143" s="602">
        <f t="shared" ca="1" si="230"/>
        <v>56133.829536555211</v>
      </c>
      <c r="ED143" s="602">
        <f t="shared" ca="1" si="231"/>
        <v>50546.562285820124</v>
      </c>
      <c r="EE143" s="602">
        <f t="shared" ca="1" si="232"/>
        <v>52268.899256216449</v>
      </c>
      <c r="EF143" s="602">
        <f t="shared" ca="1" si="233"/>
        <v>52268.899256216449</v>
      </c>
      <c r="EG143" s="602">
        <f t="shared" ca="1" si="234"/>
        <v>54013.130357142247</v>
      </c>
      <c r="EH143" s="602">
        <f t="shared" ca="1" si="235"/>
        <v>54013.130357142247</v>
      </c>
      <c r="EI143" s="602">
        <f t="shared" ca="1" si="236"/>
        <v>55778.34727772788</v>
      </c>
      <c r="EJ143" s="602">
        <f t="shared" ca="1" si="237"/>
        <v>55778.34727772788</v>
      </c>
      <c r="EK143" s="602">
        <f t="shared" ca="1" si="238"/>
        <v>57563.649413299725</v>
      </c>
      <c r="EL143" s="602">
        <f t="shared" ca="1" si="239"/>
        <v>57563.649413299725</v>
      </c>
      <c r="EM143" s="602">
        <f t="shared" ca="1" si="240"/>
        <v>59368.146874517734</v>
      </c>
    </row>
    <row r="144" spans="7:143" x14ac:dyDescent="0.2">
      <c r="G144" s="28"/>
      <c r="H144" s="28"/>
      <c r="I144" s="15" t="str">
        <f t="shared" si="304"/>
        <v>Jó, L1 ügyletminősítés esetén</v>
      </c>
      <c r="J144" s="372"/>
      <c r="K144" s="372"/>
      <c r="L144" s="372"/>
      <c r="M144" s="1030" t="s">
        <v>589</v>
      </c>
      <c r="N144" s="1030" t="s">
        <v>589</v>
      </c>
      <c r="O144" s="1031">
        <f t="shared" si="300"/>
        <v>9.8900000000000002E-2</v>
      </c>
      <c r="P144" s="1032">
        <f t="shared" ca="1" si="301"/>
        <v>0.10116910544550617</v>
      </c>
      <c r="Q144" s="1033">
        <f t="shared" ca="1" si="302"/>
        <v>0.10821777714573999</v>
      </c>
      <c r="R144" s="1034">
        <f t="shared" ca="1" si="303"/>
        <v>0.10862460286370901</v>
      </c>
      <c r="W144" s="597">
        <f t="shared" si="179"/>
        <v>101</v>
      </c>
      <c r="X144" s="602">
        <f t="shared" ca="1" si="241"/>
        <v>28319.999389992863</v>
      </c>
      <c r="Y144" s="602">
        <f t="shared" ca="1" si="241"/>
        <v>29096.929827342388</v>
      </c>
      <c r="Z144" s="602">
        <f t="shared" ca="1" si="241"/>
        <v>29096.929827342388</v>
      </c>
      <c r="AA144" s="602">
        <f t="shared" ca="1" si="241"/>
        <v>29886.032144715729</v>
      </c>
      <c r="AB144" s="602">
        <f t="shared" ca="1" si="242"/>
        <v>29886.032144715729</v>
      </c>
      <c r="AC144" s="602">
        <f t="shared" ca="1" si="242"/>
        <v>30687.194570042724</v>
      </c>
      <c r="AD144" s="602">
        <f t="shared" ca="1" si="242"/>
        <v>30687.194570042724</v>
      </c>
      <c r="AE144" s="602">
        <f t="shared" ca="1" si="180"/>
        <v>31500.297891766557</v>
      </c>
      <c r="AF144" s="602">
        <f t="shared" ca="1" si="180"/>
        <v>31500.297891766557</v>
      </c>
      <c r="AG144" s="602">
        <f t="shared" ca="1" si="243"/>
        <v>32325.215752307126</v>
      </c>
      <c r="AH144" s="602">
        <f t="shared" ca="1" si="244"/>
        <v>32881.659121055389</v>
      </c>
      <c r="AI144" s="602">
        <f t="shared" ca="1" si="245"/>
        <v>34295.209150044277</v>
      </c>
      <c r="AJ144" s="602">
        <f t="shared" ca="1" si="246"/>
        <v>34295.209150044277</v>
      </c>
      <c r="AK144" s="602">
        <f t="shared" ca="1" si="247"/>
        <v>35740.272825017972</v>
      </c>
      <c r="AL144" s="602">
        <f t="shared" ca="1" si="248"/>
        <v>35740.272825017972</v>
      </c>
      <c r="AM144" s="602">
        <f t="shared" ca="1" si="249"/>
        <v>37216.130731732024</v>
      </c>
      <c r="AN144" s="602">
        <f t="shared" ca="1" si="250"/>
        <v>37216.130731732024</v>
      </c>
      <c r="AO144" s="602">
        <f t="shared" ca="1" si="251"/>
        <v>38722.023692322662</v>
      </c>
      <c r="AP144" s="602">
        <f t="shared" ca="1" si="252"/>
        <v>38722.023692322662</v>
      </c>
      <c r="AQ144" s="602">
        <f t="shared" ca="1" si="253"/>
        <v>40257.15736338999</v>
      </c>
      <c r="AR144" s="602">
        <f t="shared" ca="1" si="254"/>
        <v>35448.772928771345</v>
      </c>
      <c r="AS144" s="602">
        <f t="shared" ca="1" si="255"/>
        <v>36918.531516652984</v>
      </c>
      <c r="AT144" s="602">
        <f t="shared" ca="1" si="256"/>
        <v>36918.531516652984</v>
      </c>
      <c r="AU144" s="602">
        <f t="shared" ca="1" si="257"/>
        <v>38418.479955411574</v>
      </c>
      <c r="AV144" s="602">
        <f t="shared" ca="1" si="258"/>
        <v>38418.479955411574</v>
      </c>
      <c r="AW144" s="602">
        <f t="shared" ca="1" si="259"/>
        <v>39947.830563756834</v>
      </c>
      <c r="AX144" s="602">
        <f t="shared" ca="1" si="260"/>
        <v>39947.830563756834</v>
      </c>
      <c r="AY144" s="602">
        <f t="shared" ca="1" si="261"/>
        <v>41505.764212283277</v>
      </c>
      <c r="AZ144" s="602">
        <f t="shared" ca="1" si="262"/>
        <v>41505.764212283277</v>
      </c>
      <c r="BA144" s="602">
        <f t="shared" ca="1" si="263"/>
        <v>43091.434978125537</v>
      </c>
      <c r="BB144" s="602">
        <f t="shared" ca="1" si="264"/>
        <v>31227.944341051854</v>
      </c>
      <c r="BC144" s="602">
        <f t="shared" ca="1" si="265"/>
        <v>32048.938490341483</v>
      </c>
      <c r="BD144" s="602">
        <f t="shared" ca="1" si="266"/>
        <v>32048.938490341483</v>
      </c>
      <c r="BE144" s="602">
        <f t="shared" ca="1" si="267"/>
        <v>32881.659121055403</v>
      </c>
      <c r="BF144" s="602">
        <f t="shared" ca="1" si="268"/>
        <v>32881.659121055403</v>
      </c>
      <c r="BG144" s="602">
        <f t="shared" ca="1" si="269"/>
        <v>33725.968653348842</v>
      </c>
      <c r="BH144" s="602">
        <f t="shared" ca="1" si="270"/>
        <v>33725.968653348842</v>
      </c>
      <c r="BI144" s="602">
        <f t="shared" ca="1" si="271"/>
        <v>34581.723205375456</v>
      </c>
      <c r="BJ144" s="602">
        <f t="shared" ca="1" si="272"/>
        <v>34581.723205375456</v>
      </c>
      <c r="BK144" s="602">
        <f t="shared" ca="1" si="273"/>
        <v>35448.772928771345</v>
      </c>
      <c r="BL144" s="602">
        <f t="shared" ca="1" si="274"/>
        <v>37965.371706914841</v>
      </c>
      <c r="BM144" s="602">
        <f t="shared" ca="1" si="275"/>
        <v>39485.986332175897</v>
      </c>
      <c r="BN144" s="602">
        <f t="shared" ca="1" si="276"/>
        <v>39485.986332175897</v>
      </c>
      <c r="BO144" s="602">
        <f t="shared" ca="1" si="277"/>
        <v>41035.432761276803</v>
      </c>
      <c r="BP144" s="602">
        <f t="shared" ca="1" si="278"/>
        <v>41035.432761276803</v>
      </c>
      <c r="BQ144" s="602">
        <f t="shared" ca="1" si="279"/>
        <v>42612.87262182722</v>
      </c>
      <c r="BR144" s="602">
        <f t="shared" ca="1" si="280"/>
        <v>42612.87262182722</v>
      </c>
      <c r="BS144" s="602">
        <f t="shared" ca="1" si="281"/>
        <v>44217.443988476909</v>
      </c>
      <c r="BT144" s="602">
        <f t="shared" ca="1" si="282"/>
        <v>44217.443988476909</v>
      </c>
      <c r="BU144" s="602">
        <f t="shared" ca="1" si="283"/>
        <v>45848.26595350603</v>
      </c>
      <c r="BV144" s="602">
        <f t="shared" ca="1" si="284"/>
        <v>40723.276804626068</v>
      </c>
      <c r="BW144" s="602">
        <f t="shared" ca="1" si="285"/>
        <v>42295.186245571516</v>
      </c>
      <c r="BX144" s="602">
        <f t="shared" ca="1" si="286"/>
        <v>42295.186245571516</v>
      </c>
      <c r="BY144" s="602">
        <f t="shared" ca="1" si="287"/>
        <v>43894.401241264459</v>
      </c>
      <c r="BZ144" s="602">
        <f t="shared" ca="1" si="288"/>
        <v>43894.401241264459</v>
      </c>
      <c r="CA144" s="602">
        <f t="shared" ca="1" si="289"/>
        <v>45520.044319311586</v>
      </c>
      <c r="CB144" s="602">
        <f t="shared" ca="1" si="290"/>
        <v>45520.044319311586</v>
      </c>
      <c r="CC144" s="602">
        <f t="shared" ca="1" si="291"/>
        <v>47171.222607457443</v>
      </c>
      <c r="CD144" s="602">
        <f t="shared" ca="1" si="292"/>
        <v>47171.222607457443</v>
      </c>
      <c r="CE144" s="602">
        <f t="shared" ca="1" si="293"/>
        <v>48847.032188247038</v>
      </c>
      <c r="CF144" s="602">
        <f t="shared" ca="1" si="181"/>
        <v>33725.968653348842</v>
      </c>
      <c r="CG144" s="602">
        <f t="shared" ca="1" si="182"/>
        <v>34581.723205375456</v>
      </c>
      <c r="CH144" s="602">
        <f t="shared" ca="1" si="183"/>
        <v>34581.723205375456</v>
      </c>
      <c r="CI144" s="602">
        <f t="shared" ca="1" si="184"/>
        <v>35448.772928771345</v>
      </c>
      <c r="CJ144" s="602">
        <f t="shared" ca="1" si="185"/>
        <v>35448.772928771345</v>
      </c>
      <c r="CK144" s="602">
        <f t="shared" ca="1" si="186"/>
        <v>36326.962352232811</v>
      </c>
      <c r="CL144" s="602">
        <f t="shared" ca="1" si="187"/>
        <v>36326.962352232811</v>
      </c>
      <c r="CM144" s="602">
        <f t="shared" ca="1" si="188"/>
        <v>37216.130731732024</v>
      </c>
      <c r="CN144" s="602">
        <f t="shared" ca="1" si="189"/>
        <v>37216.130731732024</v>
      </c>
      <c r="CO144" s="602">
        <f t="shared" ca="1" si="190"/>
        <v>38116.112405922795</v>
      </c>
      <c r="CP144" s="602">
        <f t="shared" ca="1" si="191"/>
        <v>41820.706884913423</v>
      </c>
      <c r="CQ144" s="602">
        <f t="shared" ca="1" si="192"/>
        <v>43411.82153165857</v>
      </c>
      <c r="CR144" s="602">
        <f t="shared" ca="1" si="193"/>
        <v>43411.82153165857</v>
      </c>
      <c r="CS144" s="602">
        <f t="shared" ca="1" si="194"/>
        <v>45029.629321440458</v>
      </c>
      <c r="CT144" s="602">
        <f t="shared" ca="1" si="195"/>
        <v>45029.629321440458</v>
      </c>
      <c r="CU144" s="602">
        <f t="shared" ca="1" si="196"/>
        <v>46673.241537911395</v>
      </c>
      <c r="CV144" s="602">
        <f t="shared" ca="1" si="197"/>
        <v>46673.241537911395</v>
      </c>
      <c r="CW144" s="602">
        <f t="shared" ca="1" si="198"/>
        <v>48341.757129331025</v>
      </c>
      <c r="CX144" s="602">
        <f t="shared" ca="1" si="199"/>
        <v>48341.757129331025</v>
      </c>
      <c r="CY144" s="602">
        <f t="shared" ca="1" si="200"/>
        <v>50034.266948932476</v>
      </c>
      <c r="CZ144" s="602">
        <f t="shared" ca="1" si="201"/>
        <v>44703.97476535022</v>
      </c>
      <c r="DA144" s="602">
        <f t="shared" ca="1" si="202"/>
        <v>46342.497848049643</v>
      </c>
      <c r="DB144" s="602">
        <f t="shared" ca="1" si="203"/>
        <v>46342.497848049643</v>
      </c>
      <c r="DC144" s="602">
        <f t="shared" ca="1" si="204"/>
        <v>48006.105296803609</v>
      </c>
      <c r="DD144" s="602">
        <f t="shared" ca="1" si="205"/>
        <v>48006.105296803609</v>
      </c>
      <c r="DE144" s="602">
        <f t="shared" ca="1" si="206"/>
        <v>49693.889253268258</v>
      </c>
      <c r="DF144" s="602">
        <f t="shared" ca="1" si="207"/>
        <v>49693.889253268258</v>
      </c>
      <c r="DG144" s="602">
        <f t="shared" ca="1" si="208"/>
        <v>51404.937022019112</v>
      </c>
      <c r="DH144" s="602">
        <f t="shared" ca="1" si="209"/>
        <v>51404.937022019112</v>
      </c>
      <c r="DI144" s="602">
        <f t="shared" ca="1" si="210"/>
        <v>53138.334953305806</v>
      </c>
      <c r="DJ144" s="602">
        <f t="shared" ca="1" si="211"/>
        <v>36918.531516652984</v>
      </c>
      <c r="DK144" s="602">
        <f t="shared" ca="1" si="212"/>
        <v>37814.927454885583</v>
      </c>
      <c r="DL144" s="602">
        <f t="shared" ca="1" si="213"/>
        <v>37814.927454885583</v>
      </c>
      <c r="DM144" s="602">
        <f t="shared" ca="1" si="214"/>
        <v>38722.023692322662</v>
      </c>
      <c r="DN144" s="602">
        <f t="shared" ca="1" si="215"/>
        <v>38722.023692322662</v>
      </c>
      <c r="DO144" s="602">
        <f t="shared" ca="1" si="216"/>
        <v>39639.647171455297</v>
      </c>
      <c r="DP144" s="602">
        <f t="shared" ca="1" si="217"/>
        <v>39639.647171455297</v>
      </c>
      <c r="DQ144" s="602">
        <f t="shared" ca="1" si="218"/>
        <v>40567.620879791648</v>
      </c>
      <c r="DR144" s="602">
        <f t="shared" ca="1" si="219"/>
        <v>40567.620879791648</v>
      </c>
      <c r="DS144" s="602">
        <f t="shared" ca="1" si="220"/>
        <v>41505.764212283284</v>
      </c>
      <c r="DT144" s="602">
        <f t="shared" ca="1" si="221"/>
        <v>47504.443092169378</v>
      </c>
      <c r="DU144" s="602">
        <f t="shared" ca="1" si="222"/>
        <v>49185.069786291635</v>
      </c>
      <c r="DV144" s="602">
        <f t="shared" ca="1" si="223"/>
        <v>49185.069786291635</v>
      </c>
      <c r="DW144" s="602">
        <f t="shared" ca="1" si="224"/>
        <v>50889.234373908213</v>
      </c>
      <c r="DX144" s="602">
        <f t="shared" ca="1" si="225"/>
        <v>50889.234373908213</v>
      </c>
      <c r="DY144" s="602">
        <f t="shared" ca="1" si="226"/>
        <v>52616.023097239588</v>
      </c>
      <c r="DZ144" s="602">
        <f t="shared" ca="1" si="227"/>
        <v>52616.023097239588</v>
      </c>
      <c r="EA144" s="602">
        <f t="shared" ca="1" si="228"/>
        <v>54364.523825868084</v>
      </c>
      <c r="EB144" s="602">
        <f t="shared" ca="1" si="229"/>
        <v>54364.523825868084</v>
      </c>
      <c r="EC144" s="602">
        <f t="shared" ca="1" si="230"/>
        <v>56133.829536555211</v>
      </c>
      <c r="ED144" s="602">
        <f t="shared" ca="1" si="231"/>
        <v>50546.562285820124</v>
      </c>
      <c r="EE144" s="602">
        <f t="shared" ca="1" si="232"/>
        <v>52268.899256216449</v>
      </c>
      <c r="EF144" s="602">
        <f t="shared" ca="1" si="233"/>
        <v>52268.899256216449</v>
      </c>
      <c r="EG144" s="602">
        <f t="shared" ca="1" si="234"/>
        <v>54013.130357142247</v>
      </c>
      <c r="EH144" s="602">
        <f t="shared" ca="1" si="235"/>
        <v>54013.130357142247</v>
      </c>
      <c r="EI144" s="602">
        <f t="shared" ca="1" si="236"/>
        <v>55778.34727772788</v>
      </c>
      <c r="EJ144" s="602">
        <f t="shared" ca="1" si="237"/>
        <v>55778.34727772788</v>
      </c>
      <c r="EK144" s="602">
        <f t="shared" ca="1" si="238"/>
        <v>57563.649413299725</v>
      </c>
      <c r="EL144" s="602">
        <f t="shared" ca="1" si="239"/>
        <v>57563.649413299725</v>
      </c>
      <c r="EM144" s="602">
        <f t="shared" ca="1" si="240"/>
        <v>59368.146874517734</v>
      </c>
    </row>
    <row r="145" spans="7:143" x14ac:dyDescent="0.2">
      <c r="G145" s="28"/>
      <c r="H145" s="28"/>
      <c r="I145" s="15" t="str">
        <f t="shared" si="304"/>
        <v>Jó, L2 ügyletminősítés esetén</v>
      </c>
      <c r="J145" s="372"/>
      <c r="K145" s="372"/>
      <c r="L145" s="372"/>
      <c r="M145" s="1030" t="s">
        <v>589</v>
      </c>
      <c r="N145" s="1030" t="s">
        <v>589</v>
      </c>
      <c r="O145" s="1031">
        <f t="shared" si="300"/>
        <v>0.10389999999999999</v>
      </c>
      <c r="P145" s="1032">
        <f t="shared" ca="1" si="301"/>
        <v>0.10673188059754946</v>
      </c>
      <c r="Q145" s="1033">
        <f t="shared" ca="1" si="302"/>
        <v>0.11387192062271989</v>
      </c>
      <c r="R145" s="1034">
        <f t="shared" ca="1" si="303"/>
        <v>0.11428530417816885</v>
      </c>
      <c r="W145" s="597">
        <f t="shared" si="179"/>
        <v>102</v>
      </c>
      <c r="X145" s="602">
        <f t="shared" ca="1" si="241"/>
        <v>28319.999389992863</v>
      </c>
      <c r="Y145" s="602">
        <f t="shared" ca="1" si="241"/>
        <v>29096.929827342388</v>
      </c>
      <c r="Z145" s="602">
        <f t="shared" ca="1" si="241"/>
        <v>29096.929827342388</v>
      </c>
      <c r="AA145" s="602">
        <f t="shared" ca="1" si="241"/>
        <v>29886.032144715729</v>
      </c>
      <c r="AB145" s="602">
        <f t="shared" ca="1" si="242"/>
        <v>29886.032144715729</v>
      </c>
      <c r="AC145" s="602">
        <f t="shared" ca="1" si="242"/>
        <v>30687.194570042724</v>
      </c>
      <c r="AD145" s="602">
        <f t="shared" ca="1" si="242"/>
        <v>30687.194570042724</v>
      </c>
      <c r="AE145" s="602">
        <f t="shared" ca="1" si="180"/>
        <v>31500.297891766557</v>
      </c>
      <c r="AF145" s="602">
        <f t="shared" ca="1" si="180"/>
        <v>31500.297891766557</v>
      </c>
      <c r="AG145" s="602">
        <f t="shared" ca="1" si="243"/>
        <v>32325.215752307126</v>
      </c>
      <c r="AH145" s="602">
        <f t="shared" ca="1" si="244"/>
        <v>32881.659121055389</v>
      </c>
      <c r="AI145" s="602">
        <f t="shared" ca="1" si="245"/>
        <v>34295.209150044277</v>
      </c>
      <c r="AJ145" s="602">
        <f t="shared" ca="1" si="246"/>
        <v>34295.209150044277</v>
      </c>
      <c r="AK145" s="602">
        <f t="shared" ca="1" si="247"/>
        <v>35740.272825017972</v>
      </c>
      <c r="AL145" s="602">
        <f t="shared" ca="1" si="248"/>
        <v>35740.272825017972</v>
      </c>
      <c r="AM145" s="602">
        <f t="shared" ca="1" si="249"/>
        <v>37216.130731732024</v>
      </c>
      <c r="AN145" s="602">
        <f t="shared" ca="1" si="250"/>
        <v>37216.130731732024</v>
      </c>
      <c r="AO145" s="602">
        <f t="shared" ca="1" si="251"/>
        <v>38722.023692322662</v>
      </c>
      <c r="AP145" s="602">
        <f t="shared" ca="1" si="252"/>
        <v>38722.023692322662</v>
      </c>
      <c r="AQ145" s="602">
        <f t="shared" ca="1" si="253"/>
        <v>40257.15736338999</v>
      </c>
      <c r="AR145" s="602">
        <f t="shared" ca="1" si="254"/>
        <v>35448.772928771345</v>
      </c>
      <c r="AS145" s="602">
        <f t="shared" ca="1" si="255"/>
        <v>36918.531516652984</v>
      </c>
      <c r="AT145" s="602">
        <f t="shared" ca="1" si="256"/>
        <v>36918.531516652984</v>
      </c>
      <c r="AU145" s="602">
        <f t="shared" ca="1" si="257"/>
        <v>38418.479955411574</v>
      </c>
      <c r="AV145" s="602">
        <f t="shared" ca="1" si="258"/>
        <v>38418.479955411574</v>
      </c>
      <c r="AW145" s="602">
        <f t="shared" ca="1" si="259"/>
        <v>39947.830563756834</v>
      </c>
      <c r="AX145" s="602">
        <f t="shared" ca="1" si="260"/>
        <v>39947.830563756834</v>
      </c>
      <c r="AY145" s="602">
        <f t="shared" ca="1" si="261"/>
        <v>41505.764212283277</v>
      </c>
      <c r="AZ145" s="602">
        <f t="shared" ca="1" si="262"/>
        <v>41505.764212283277</v>
      </c>
      <c r="BA145" s="602">
        <f t="shared" ca="1" si="263"/>
        <v>43091.434978125537</v>
      </c>
      <c r="BB145" s="602">
        <f t="shared" ca="1" si="264"/>
        <v>31227.944341051854</v>
      </c>
      <c r="BC145" s="602">
        <f t="shared" ca="1" si="265"/>
        <v>32048.938490341483</v>
      </c>
      <c r="BD145" s="602">
        <f t="shared" ca="1" si="266"/>
        <v>32048.938490341483</v>
      </c>
      <c r="BE145" s="602">
        <f t="shared" ca="1" si="267"/>
        <v>32881.659121055403</v>
      </c>
      <c r="BF145" s="602">
        <f t="shared" ca="1" si="268"/>
        <v>32881.659121055403</v>
      </c>
      <c r="BG145" s="602">
        <f t="shared" ca="1" si="269"/>
        <v>33725.968653348842</v>
      </c>
      <c r="BH145" s="602">
        <f t="shared" ca="1" si="270"/>
        <v>33725.968653348842</v>
      </c>
      <c r="BI145" s="602">
        <f t="shared" ca="1" si="271"/>
        <v>34581.723205375456</v>
      </c>
      <c r="BJ145" s="602">
        <f t="shared" ca="1" si="272"/>
        <v>34581.723205375456</v>
      </c>
      <c r="BK145" s="602">
        <f t="shared" ca="1" si="273"/>
        <v>35448.772928771345</v>
      </c>
      <c r="BL145" s="602">
        <f t="shared" ca="1" si="274"/>
        <v>37965.371706914841</v>
      </c>
      <c r="BM145" s="602">
        <f t="shared" ca="1" si="275"/>
        <v>39485.986332175897</v>
      </c>
      <c r="BN145" s="602">
        <f t="shared" ca="1" si="276"/>
        <v>39485.986332175897</v>
      </c>
      <c r="BO145" s="602">
        <f t="shared" ca="1" si="277"/>
        <v>41035.432761276803</v>
      </c>
      <c r="BP145" s="602">
        <f t="shared" ca="1" si="278"/>
        <v>41035.432761276803</v>
      </c>
      <c r="BQ145" s="602">
        <f t="shared" ca="1" si="279"/>
        <v>42612.87262182722</v>
      </c>
      <c r="BR145" s="602">
        <f t="shared" ca="1" si="280"/>
        <v>42612.87262182722</v>
      </c>
      <c r="BS145" s="602">
        <f t="shared" ca="1" si="281"/>
        <v>44217.443988476909</v>
      </c>
      <c r="BT145" s="602">
        <f t="shared" ca="1" si="282"/>
        <v>44217.443988476909</v>
      </c>
      <c r="BU145" s="602">
        <f t="shared" ca="1" si="283"/>
        <v>45848.26595350603</v>
      </c>
      <c r="BV145" s="602">
        <f t="shared" ca="1" si="284"/>
        <v>40723.276804626068</v>
      </c>
      <c r="BW145" s="602">
        <f t="shared" ca="1" si="285"/>
        <v>42295.186245571516</v>
      </c>
      <c r="BX145" s="602">
        <f t="shared" ca="1" si="286"/>
        <v>42295.186245571516</v>
      </c>
      <c r="BY145" s="602">
        <f t="shared" ca="1" si="287"/>
        <v>43894.401241264459</v>
      </c>
      <c r="BZ145" s="602">
        <f t="shared" ca="1" si="288"/>
        <v>43894.401241264459</v>
      </c>
      <c r="CA145" s="602">
        <f t="shared" ca="1" si="289"/>
        <v>45520.044319311586</v>
      </c>
      <c r="CB145" s="602">
        <f t="shared" ca="1" si="290"/>
        <v>45520.044319311586</v>
      </c>
      <c r="CC145" s="602">
        <f t="shared" ca="1" si="291"/>
        <v>47171.222607457443</v>
      </c>
      <c r="CD145" s="602">
        <f t="shared" ca="1" si="292"/>
        <v>47171.222607457443</v>
      </c>
      <c r="CE145" s="602">
        <f t="shared" ca="1" si="293"/>
        <v>48847.032188247038</v>
      </c>
      <c r="CF145" s="602">
        <f t="shared" ca="1" si="181"/>
        <v>33725.968653348842</v>
      </c>
      <c r="CG145" s="602">
        <f t="shared" ca="1" si="182"/>
        <v>34581.723205375456</v>
      </c>
      <c r="CH145" s="602">
        <f t="shared" ca="1" si="183"/>
        <v>34581.723205375456</v>
      </c>
      <c r="CI145" s="602">
        <f t="shared" ca="1" si="184"/>
        <v>35448.772928771345</v>
      </c>
      <c r="CJ145" s="602">
        <f t="shared" ca="1" si="185"/>
        <v>35448.772928771345</v>
      </c>
      <c r="CK145" s="602">
        <f t="shared" ca="1" si="186"/>
        <v>36326.962352232811</v>
      </c>
      <c r="CL145" s="602">
        <f t="shared" ca="1" si="187"/>
        <v>36326.962352232811</v>
      </c>
      <c r="CM145" s="602">
        <f t="shared" ca="1" si="188"/>
        <v>37216.130731732024</v>
      </c>
      <c r="CN145" s="602">
        <f t="shared" ca="1" si="189"/>
        <v>37216.130731732024</v>
      </c>
      <c r="CO145" s="602">
        <f t="shared" ca="1" si="190"/>
        <v>38116.112405922795</v>
      </c>
      <c r="CP145" s="602">
        <f t="shared" ca="1" si="191"/>
        <v>41820.706884913423</v>
      </c>
      <c r="CQ145" s="602">
        <f t="shared" ca="1" si="192"/>
        <v>43411.82153165857</v>
      </c>
      <c r="CR145" s="602">
        <f t="shared" ca="1" si="193"/>
        <v>43411.82153165857</v>
      </c>
      <c r="CS145" s="602">
        <f t="shared" ca="1" si="194"/>
        <v>45029.629321440458</v>
      </c>
      <c r="CT145" s="602">
        <f t="shared" ca="1" si="195"/>
        <v>45029.629321440458</v>
      </c>
      <c r="CU145" s="602">
        <f t="shared" ca="1" si="196"/>
        <v>46673.241537911395</v>
      </c>
      <c r="CV145" s="602">
        <f t="shared" ca="1" si="197"/>
        <v>46673.241537911395</v>
      </c>
      <c r="CW145" s="602">
        <f t="shared" ca="1" si="198"/>
        <v>48341.757129331025</v>
      </c>
      <c r="CX145" s="602">
        <f t="shared" ca="1" si="199"/>
        <v>48341.757129331025</v>
      </c>
      <c r="CY145" s="602">
        <f t="shared" ca="1" si="200"/>
        <v>50034.266948932476</v>
      </c>
      <c r="CZ145" s="602">
        <f t="shared" ca="1" si="201"/>
        <v>44703.97476535022</v>
      </c>
      <c r="DA145" s="602">
        <f t="shared" ca="1" si="202"/>
        <v>46342.497848049643</v>
      </c>
      <c r="DB145" s="602">
        <f t="shared" ca="1" si="203"/>
        <v>46342.497848049643</v>
      </c>
      <c r="DC145" s="602">
        <f t="shared" ca="1" si="204"/>
        <v>48006.105296803609</v>
      </c>
      <c r="DD145" s="602">
        <f t="shared" ca="1" si="205"/>
        <v>48006.105296803609</v>
      </c>
      <c r="DE145" s="602">
        <f t="shared" ca="1" si="206"/>
        <v>49693.889253268258</v>
      </c>
      <c r="DF145" s="602">
        <f t="shared" ca="1" si="207"/>
        <v>49693.889253268258</v>
      </c>
      <c r="DG145" s="602">
        <f t="shared" ca="1" si="208"/>
        <v>51404.937022019112</v>
      </c>
      <c r="DH145" s="602">
        <f t="shared" ca="1" si="209"/>
        <v>51404.937022019112</v>
      </c>
      <c r="DI145" s="602">
        <f t="shared" ca="1" si="210"/>
        <v>53138.334953305806</v>
      </c>
      <c r="DJ145" s="602">
        <f t="shared" ca="1" si="211"/>
        <v>36918.531516652984</v>
      </c>
      <c r="DK145" s="602">
        <f t="shared" ca="1" si="212"/>
        <v>37814.927454885583</v>
      </c>
      <c r="DL145" s="602">
        <f t="shared" ca="1" si="213"/>
        <v>37814.927454885583</v>
      </c>
      <c r="DM145" s="602">
        <f t="shared" ca="1" si="214"/>
        <v>38722.023692322662</v>
      </c>
      <c r="DN145" s="602">
        <f t="shared" ca="1" si="215"/>
        <v>38722.023692322662</v>
      </c>
      <c r="DO145" s="602">
        <f t="shared" ca="1" si="216"/>
        <v>39639.647171455297</v>
      </c>
      <c r="DP145" s="602">
        <f t="shared" ca="1" si="217"/>
        <v>39639.647171455297</v>
      </c>
      <c r="DQ145" s="602">
        <f t="shared" ca="1" si="218"/>
        <v>40567.620879791648</v>
      </c>
      <c r="DR145" s="602">
        <f t="shared" ca="1" si="219"/>
        <v>40567.620879791648</v>
      </c>
      <c r="DS145" s="602">
        <f t="shared" ca="1" si="220"/>
        <v>41505.764212283284</v>
      </c>
      <c r="DT145" s="602">
        <f t="shared" ca="1" si="221"/>
        <v>47504.443092169378</v>
      </c>
      <c r="DU145" s="602">
        <f t="shared" ca="1" si="222"/>
        <v>49185.069786291635</v>
      </c>
      <c r="DV145" s="602">
        <f t="shared" ca="1" si="223"/>
        <v>49185.069786291635</v>
      </c>
      <c r="DW145" s="602">
        <f t="shared" ca="1" si="224"/>
        <v>50889.234373908213</v>
      </c>
      <c r="DX145" s="602">
        <f t="shared" ca="1" si="225"/>
        <v>50889.234373908213</v>
      </c>
      <c r="DY145" s="602">
        <f t="shared" ca="1" si="226"/>
        <v>52616.023097239588</v>
      </c>
      <c r="DZ145" s="602">
        <f t="shared" ca="1" si="227"/>
        <v>52616.023097239588</v>
      </c>
      <c r="EA145" s="602">
        <f t="shared" ca="1" si="228"/>
        <v>54364.523825868084</v>
      </c>
      <c r="EB145" s="602">
        <f t="shared" ca="1" si="229"/>
        <v>54364.523825868084</v>
      </c>
      <c r="EC145" s="602">
        <f t="shared" ca="1" si="230"/>
        <v>56133.829536555211</v>
      </c>
      <c r="ED145" s="602">
        <f t="shared" ca="1" si="231"/>
        <v>50546.562285820124</v>
      </c>
      <c r="EE145" s="602">
        <f t="shared" ca="1" si="232"/>
        <v>52268.899256216449</v>
      </c>
      <c r="EF145" s="602">
        <f t="shared" ca="1" si="233"/>
        <v>52268.899256216449</v>
      </c>
      <c r="EG145" s="602">
        <f t="shared" ca="1" si="234"/>
        <v>54013.130357142247</v>
      </c>
      <c r="EH145" s="602">
        <f t="shared" ca="1" si="235"/>
        <v>54013.130357142247</v>
      </c>
      <c r="EI145" s="602">
        <f t="shared" ca="1" si="236"/>
        <v>55778.34727772788</v>
      </c>
      <c r="EJ145" s="602">
        <f t="shared" ca="1" si="237"/>
        <v>55778.34727772788</v>
      </c>
      <c r="EK145" s="602">
        <f t="shared" ca="1" si="238"/>
        <v>57563.649413299725</v>
      </c>
      <c r="EL145" s="602">
        <f t="shared" ca="1" si="239"/>
        <v>57563.649413299725</v>
      </c>
      <c r="EM145" s="602">
        <f t="shared" ca="1" si="240"/>
        <v>59368.146874517734</v>
      </c>
    </row>
    <row r="146" spans="7:143" x14ac:dyDescent="0.2">
      <c r="G146" s="28"/>
      <c r="H146" s="28"/>
      <c r="I146" s="17"/>
      <c r="J146" s="586"/>
      <c r="K146" s="586"/>
      <c r="L146" s="586"/>
      <c r="M146" s="587"/>
      <c r="N146" s="587"/>
      <c r="O146" s="883"/>
      <c r="P146" s="882"/>
      <c r="Q146" s="881"/>
      <c r="R146" s="880"/>
      <c r="W146" s="597">
        <f t="shared" si="179"/>
        <v>103</v>
      </c>
      <c r="X146" s="602">
        <f t="shared" ca="1" si="241"/>
        <v>28319.999389992863</v>
      </c>
      <c r="Y146" s="602">
        <f t="shared" ca="1" si="241"/>
        <v>29096.929827342388</v>
      </c>
      <c r="Z146" s="602">
        <f t="shared" ca="1" si="241"/>
        <v>29096.929827342388</v>
      </c>
      <c r="AA146" s="602">
        <f t="shared" ca="1" si="241"/>
        <v>29886.032144715729</v>
      </c>
      <c r="AB146" s="602">
        <f t="shared" ca="1" si="242"/>
        <v>29886.032144715729</v>
      </c>
      <c r="AC146" s="602">
        <f t="shared" ca="1" si="242"/>
        <v>30687.194570042724</v>
      </c>
      <c r="AD146" s="602">
        <f t="shared" ca="1" si="242"/>
        <v>30687.194570042724</v>
      </c>
      <c r="AE146" s="602">
        <f t="shared" ca="1" si="180"/>
        <v>31500.297891766557</v>
      </c>
      <c r="AF146" s="602">
        <f t="shared" ca="1" si="180"/>
        <v>31500.297891766557</v>
      </c>
      <c r="AG146" s="602">
        <f t="shared" ca="1" si="243"/>
        <v>32325.215752307126</v>
      </c>
      <c r="AH146" s="602">
        <f t="shared" ca="1" si="244"/>
        <v>32881.659121055389</v>
      </c>
      <c r="AI146" s="602">
        <f t="shared" ca="1" si="245"/>
        <v>34295.209150044277</v>
      </c>
      <c r="AJ146" s="602">
        <f t="shared" ca="1" si="246"/>
        <v>34295.209150044277</v>
      </c>
      <c r="AK146" s="602">
        <f t="shared" ca="1" si="247"/>
        <v>35740.272825017972</v>
      </c>
      <c r="AL146" s="602">
        <f t="shared" ca="1" si="248"/>
        <v>35740.272825017972</v>
      </c>
      <c r="AM146" s="602">
        <f t="shared" ca="1" si="249"/>
        <v>37216.130731732024</v>
      </c>
      <c r="AN146" s="602">
        <f t="shared" ca="1" si="250"/>
        <v>37216.130731732024</v>
      </c>
      <c r="AO146" s="602">
        <f t="shared" ca="1" si="251"/>
        <v>38722.023692322662</v>
      </c>
      <c r="AP146" s="602">
        <f t="shared" ca="1" si="252"/>
        <v>38722.023692322662</v>
      </c>
      <c r="AQ146" s="602">
        <f t="shared" ca="1" si="253"/>
        <v>40257.15736338999</v>
      </c>
      <c r="AR146" s="602">
        <f t="shared" ca="1" si="254"/>
        <v>35448.772928771345</v>
      </c>
      <c r="AS146" s="602">
        <f t="shared" ca="1" si="255"/>
        <v>36918.531516652984</v>
      </c>
      <c r="AT146" s="602">
        <f t="shared" ca="1" si="256"/>
        <v>36918.531516652984</v>
      </c>
      <c r="AU146" s="602">
        <f t="shared" ca="1" si="257"/>
        <v>38418.479955411574</v>
      </c>
      <c r="AV146" s="602">
        <f t="shared" ca="1" si="258"/>
        <v>38418.479955411574</v>
      </c>
      <c r="AW146" s="602">
        <f t="shared" ca="1" si="259"/>
        <v>39947.830563756834</v>
      </c>
      <c r="AX146" s="602">
        <f t="shared" ca="1" si="260"/>
        <v>39947.830563756834</v>
      </c>
      <c r="AY146" s="602">
        <f t="shared" ca="1" si="261"/>
        <v>41505.764212283277</v>
      </c>
      <c r="AZ146" s="602">
        <f t="shared" ca="1" si="262"/>
        <v>41505.764212283277</v>
      </c>
      <c r="BA146" s="602">
        <f t="shared" ca="1" si="263"/>
        <v>43091.434978125537</v>
      </c>
      <c r="BB146" s="602">
        <f t="shared" ca="1" si="264"/>
        <v>31227.944341051854</v>
      </c>
      <c r="BC146" s="602">
        <f t="shared" ca="1" si="265"/>
        <v>32048.938490341483</v>
      </c>
      <c r="BD146" s="602">
        <f t="shared" ca="1" si="266"/>
        <v>32048.938490341483</v>
      </c>
      <c r="BE146" s="602">
        <f t="shared" ca="1" si="267"/>
        <v>32881.659121055403</v>
      </c>
      <c r="BF146" s="602">
        <f t="shared" ca="1" si="268"/>
        <v>32881.659121055403</v>
      </c>
      <c r="BG146" s="602">
        <f t="shared" ca="1" si="269"/>
        <v>33725.968653348842</v>
      </c>
      <c r="BH146" s="602">
        <f t="shared" ca="1" si="270"/>
        <v>33725.968653348842</v>
      </c>
      <c r="BI146" s="602">
        <f t="shared" ca="1" si="271"/>
        <v>34581.723205375456</v>
      </c>
      <c r="BJ146" s="602">
        <f t="shared" ca="1" si="272"/>
        <v>34581.723205375456</v>
      </c>
      <c r="BK146" s="602">
        <f t="shared" ca="1" si="273"/>
        <v>35448.772928771345</v>
      </c>
      <c r="BL146" s="602">
        <f t="shared" ca="1" si="274"/>
        <v>37965.371706914841</v>
      </c>
      <c r="BM146" s="602">
        <f t="shared" ca="1" si="275"/>
        <v>39485.986332175897</v>
      </c>
      <c r="BN146" s="602">
        <f t="shared" ca="1" si="276"/>
        <v>39485.986332175897</v>
      </c>
      <c r="BO146" s="602">
        <f t="shared" ca="1" si="277"/>
        <v>41035.432761276803</v>
      </c>
      <c r="BP146" s="602">
        <f t="shared" ca="1" si="278"/>
        <v>41035.432761276803</v>
      </c>
      <c r="BQ146" s="602">
        <f t="shared" ca="1" si="279"/>
        <v>42612.87262182722</v>
      </c>
      <c r="BR146" s="602">
        <f t="shared" ca="1" si="280"/>
        <v>42612.87262182722</v>
      </c>
      <c r="BS146" s="602">
        <f t="shared" ca="1" si="281"/>
        <v>44217.443988476909</v>
      </c>
      <c r="BT146" s="602">
        <f t="shared" ca="1" si="282"/>
        <v>44217.443988476909</v>
      </c>
      <c r="BU146" s="602">
        <f t="shared" ca="1" si="283"/>
        <v>45848.26595350603</v>
      </c>
      <c r="BV146" s="602">
        <f t="shared" ca="1" si="284"/>
        <v>40723.276804626068</v>
      </c>
      <c r="BW146" s="602">
        <f t="shared" ca="1" si="285"/>
        <v>42295.186245571516</v>
      </c>
      <c r="BX146" s="602">
        <f t="shared" ca="1" si="286"/>
        <v>42295.186245571516</v>
      </c>
      <c r="BY146" s="602">
        <f t="shared" ca="1" si="287"/>
        <v>43894.401241264459</v>
      </c>
      <c r="BZ146" s="602">
        <f t="shared" ca="1" si="288"/>
        <v>43894.401241264459</v>
      </c>
      <c r="CA146" s="602">
        <f t="shared" ca="1" si="289"/>
        <v>45520.044319311586</v>
      </c>
      <c r="CB146" s="602">
        <f t="shared" ca="1" si="290"/>
        <v>45520.044319311586</v>
      </c>
      <c r="CC146" s="602">
        <f t="shared" ca="1" si="291"/>
        <v>47171.222607457443</v>
      </c>
      <c r="CD146" s="602">
        <f t="shared" ca="1" si="292"/>
        <v>47171.222607457443</v>
      </c>
      <c r="CE146" s="602">
        <f t="shared" ca="1" si="293"/>
        <v>48847.032188247038</v>
      </c>
      <c r="CF146" s="602">
        <f t="shared" ca="1" si="181"/>
        <v>33725.968653348842</v>
      </c>
      <c r="CG146" s="602">
        <f t="shared" ca="1" si="182"/>
        <v>34581.723205375456</v>
      </c>
      <c r="CH146" s="602">
        <f t="shared" ca="1" si="183"/>
        <v>34581.723205375456</v>
      </c>
      <c r="CI146" s="602">
        <f t="shared" ca="1" si="184"/>
        <v>35448.772928771345</v>
      </c>
      <c r="CJ146" s="602">
        <f t="shared" ca="1" si="185"/>
        <v>35448.772928771345</v>
      </c>
      <c r="CK146" s="602">
        <f t="shared" ca="1" si="186"/>
        <v>36326.962352232811</v>
      </c>
      <c r="CL146" s="602">
        <f t="shared" ca="1" si="187"/>
        <v>36326.962352232811</v>
      </c>
      <c r="CM146" s="602">
        <f t="shared" ca="1" si="188"/>
        <v>37216.130731732024</v>
      </c>
      <c r="CN146" s="602">
        <f t="shared" ca="1" si="189"/>
        <v>37216.130731732024</v>
      </c>
      <c r="CO146" s="602">
        <f t="shared" ca="1" si="190"/>
        <v>38116.112405922795</v>
      </c>
      <c r="CP146" s="602">
        <f t="shared" ca="1" si="191"/>
        <v>41820.706884913423</v>
      </c>
      <c r="CQ146" s="602">
        <f t="shared" ca="1" si="192"/>
        <v>43411.82153165857</v>
      </c>
      <c r="CR146" s="602">
        <f t="shared" ca="1" si="193"/>
        <v>43411.82153165857</v>
      </c>
      <c r="CS146" s="602">
        <f t="shared" ca="1" si="194"/>
        <v>45029.629321440458</v>
      </c>
      <c r="CT146" s="602">
        <f t="shared" ca="1" si="195"/>
        <v>45029.629321440458</v>
      </c>
      <c r="CU146" s="602">
        <f t="shared" ca="1" si="196"/>
        <v>46673.241537911395</v>
      </c>
      <c r="CV146" s="602">
        <f t="shared" ca="1" si="197"/>
        <v>46673.241537911395</v>
      </c>
      <c r="CW146" s="602">
        <f t="shared" ca="1" si="198"/>
        <v>48341.757129331025</v>
      </c>
      <c r="CX146" s="602">
        <f t="shared" ca="1" si="199"/>
        <v>48341.757129331025</v>
      </c>
      <c r="CY146" s="602">
        <f t="shared" ca="1" si="200"/>
        <v>50034.266948932476</v>
      </c>
      <c r="CZ146" s="602">
        <f t="shared" ca="1" si="201"/>
        <v>44703.97476535022</v>
      </c>
      <c r="DA146" s="602">
        <f t="shared" ca="1" si="202"/>
        <v>46342.497848049643</v>
      </c>
      <c r="DB146" s="602">
        <f t="shared" ca="1" si="203"/>
        <v>46342.497848049643</v>
      </c>
      <c r="DC146" s="602">
        <f t="shared" ca="1" si="204"/>
        <v>48006.105296803609</v>
      </c>
      <c r="DD146" s="602">
        <f t="shared" ca="1" si="205"/>
        <v>48006.105296803609</v>
      </c>
      <c r="DE146" s="602">
        <f t="shared" ca="1" si="206"/>
        <v>49693.889253268258</v>
      </c>
      <c r="DF146" s="602">
        <f t="shared" ca="1" si="207"/>
        <v>49693.889253268258</v>
      </c>
      <c r="DG146" s="602">
        <f t="shared" ca="1" si="208"/>
        <v>51404.937022019112</v>
      </c>
      <c r="DH146" s="602">
        <f t="shared" ca="1" si="209"/>
        <v>51404.937022019112</v>
      </c>
      <c r="DI146" s="602">
        <f t="shared" ca="1" si="210"/>
        <v>53138.334953305806</v>
      </c>
      <c r="DJ146" s="602">
        <f t="shared" ca="1" si="211"/>
        <v>36918.531516652984</v>
      </c>
      <c r="DK146" s="602">
        <f t="shared" ca="1" si="212"/>
        <v>37814.927454885583</v>
      </c>
      <c r="DL146" s="602">
        <f t="shared" ca="1" si="213"/>
        <v>37814.927454885583</v>
      </c>
      <c r="DM146" s="602">
        <f t="shared" ca="1" si="214"/>
        <v>38722.023692322662</v>
      </c>
      <c r="DN146" s="602">
        <f t="shared" ca="1" si="215"/>
        <v>38722.023692322662</v>
      </c>
      <c r="DO146" s="602">
        <f t="shared" ca="1" si="216"/>
        <v>39639.647171455297</v>
      </c>
      <c r="DP146" s="602">
        <f t="shared" ca="1" si="217"/>
        <v>39639.647171455297</v>
      </c>
      <c r="DQ146" s="602">
        <f t="shared" ca="1" si="218"/>
        <v>40567.620879791648</v>
      </c>
      <c r="DR146" s="602">
        <f t="shared" ca="1" si="219"/>
        <v>40567.620879791648</v>
      </c>
      <c r="DS146" s="602">
        <f t="shared" ca="1" si="220"/>
        <v>41505.764212283284</v>
      </c>
      <c r="DT146" s="602">
        <f t="shared" ca="1" si="221"/>
        <v>47504.443092169378</v>
      </c>
      <c r="DU146" s="602">
        <f t="shared" ca="1" si="222"/>
        <v>49185.069786291635</v>
      </c>
      <c r="DV146" s="602">
        <f t="shared" ca="1" si="223"/>
        <v>49185.069786291635</v>
      </c>
      <c r="DW146" s="602">
        <f t="shared" ca="1" si="224"/>
        <v>50889.234373908213</v>
      </c>
      <c r="DX146" s="602">
        <f t="shared" ca="1" si="225"/>
        <v>50889.234373908213</v>
      </c>
      <c r="DY146" s="602">
        <f t="shared" ca="1" si="226"/>
        <v>52616.023097239588</v>
      </c>
      <c r="DZ146" s="602">
        <f t="shared" ca="1" si="227"/>
        <v>52616.023097239588</v>
      </c>
      <c r="EA146" s="602">
        <f t="shared" ca="1" si="228"/>
        <v>54364.523825868084</v>
      </c>
      <c r="EB146" s="602">
        <f t="shared" ca="1" si="229"/>
        <v>54364.523825868084</v>
      </c>
      <c r="EC146" s="602">
        <f t="shared" ca="1" si="230"/>
        <v>56133.829536555211</v>
      </c>
      <c r="ED146" s="602">
        <f t="shared" ca="1" si="231"/>
        <v>50546.562285820124</v>
      </c>
      <c r="EE146" s="602">
        <f t="shared" ca="1" si="232"/>
        <v>52268.899256216449</v>
      </c>
      <c r="EF146" s="602">
        <f t="shared" ca="1" si="233"/>
        <v>52268.899256216449</v>
      </c>
      <c r="EG146" s="602">
        <f t="shared" ca="1" si="234"/>
        <v>54013.130357142247</v>
      </c>
      <c r="EH146" s="602">
        <f t="shared" ca="1" si="235"/>
        <v>54013.130357142247</v>
      </c>
      <c r="EI146" s="602">
        <f t="shared" ca="1" si="236"/>
        <v>55778.34727772788</v>
      </c>
      <c r="EJ146" s="602">
        <f t="shared" ca="1" si="237"/>
        <v>55778.34727772788</v>
      </c>
      <c r="EK146" s="602">
        <f t="shared" ca="1" si="238"/>
        <v>57563.649413299725</v>
      </c>
      <c r="EL146" s="602">
        <f t="shared" ca="1" si="239"/>
        <v>57563.649413299725</v>
      </c>
      <c r="EM146" s="602">
        <f t="shared" ca="1" si="240"/>
        <v>59368.146874517734</v>
      </c>
    </row>
    <row r="147" spans="7:143" x14ac:dyDescent="0.2">
      <c r="H147" s="585" t="s">
        <v>1141</v>
      </c>
      <c r="I147" s="884"/>
      <c r="J147" s="884"/>
      <c r="K147" s="884"/>
      <c r="L147" s="884"/>
      <c r="M147" s="884"/>
      <c r="N147" s="884"/>
      <c r="P147" s="401"/>
      <c r="Q147" s="871"/>
      <c r="R147" s="884"/>
      <c r="W147" s="597">
        <f t="shared" si="179"/>
        <v>104</v>
      </c>
      <c r="X147" s="602">
        <f t="shared" ca="1" si="241"/>
        <v>28319.999389992863</v>
      </c>
      <c r="Y147" s="602">
        <f t="shared" ca="1" si="241"/>
        <v>29096.929827342388</v>
      </c>
      <c r="Z147" s="602">
        <f t="shared" ca="1" si="241"/>
        <v>29096.929827342388</v>
      </c>
      <c r="AA147" s="602">
        <f t="shared" ca="1" si="241"/>
        <v>29886.032144715729</v>
      </c>
      <c r="AB147" s="602">
        <f t="shared" ca="1" si="242"/>
        <v>29886.032144715729</v>
      </c>
      <c r="AC147" s="602">
        <f t="shared" ca="1" si="242"/>
        <v>30687.194570042724</v>
      </c>
      <c r="AD147" s="602">
        <f t="shared" ca="1" si="242"/>
        <v>30687.194570042724</v>
      </c>
      <c r="AE147" s="602">
        <f t="shared" ca="1" si="180"/>
        <v>31500.297891766557</v>
      </c>
      <c r="AF147" s="602">
        <f t="shared" ca="1" si="180"/>
        <v>31500.297891766557</v>
      </c>
      <c r="AG147" s="602">
        <f t="shared" ca="1" si="243"/>
        <v>32325.215752307126</v>
      </c>
      <c r="AH147" s="602">
        <f t="shared" ca="1" si="244"/>
        <v>32881.659121055389</v>
      </c>
      <c r="AI147" s="602">
        <f t="shared" ca="1" si="245"/>
        <v>34295.209150044277</v>
      </c>
      <c r="AJ147" s="602">
        <f t="shared" ca="1" si="246"/>
        <v>34295.209150044277</v>
      </c>
      <c r="AK147" s="602">
        <f t="shared" ca="1" si="247"/>
        <v>35740.272825017972</v>
      </c>
      <c r="AL147" s="602">
        <f t="shared" ca="1" si="248"/>
        <v>35740.272825017972</v>
      </c>
      <c r="AM147" s="602">
        <f t="shared" ca="1" si="249"/>
        <v>37216.130731732024</v>
      </c>
      <c r="AN147" s="602">
        <f t="shared" ca="1" si="250"/>
        <v>37216.130731732024</v>
      </c>
      <c r="AO147" s="602">
        <f t="shared" ca="1" si="251"/>
        <v>38722.023692322662</v>
      </c>
      <c r="AP147" s="602">
        <f t="shared" ca="1" si="252"/>
        <v>38722.023692322662</v>
      </c>
      <c r="AQ147" s="602">
        <f t="shared" ca="1" si="253"/>
        <v>40257.15736338999</v>
      </c>
      <c r="AR147" s="602">
        <f t="shared" ca="1" si="254"/>
        <v>35448.772928771345</v>
      </c>
      <c r="AS147" s="602">
        <f t="shared" ca="1" si="255"/>
        <v>36918.531516652984</v>
      </c>
      <c r="AT147" s="602">
        <f t="shared" ca="1" si="256"/>
        <v>36918.531516652984</v>
      </c>
      <c r="AU147" s="602">
        <f t="shared" ca="1" si="257"/>
        <v>38418.479955411574</v>
      </c>
      <c r="AV147" s="602">
        <f t="shared" ca="1" si="258"/>
        <v>38418.479955411574</v>
      </c>
      <c r="AW147" s="602">
        <f t="shared" ca="1" si="259"/>
        <v>39947.830563756834</v>
      </c>
      <c r="AX147" s="602">
        <f t="shared" ca="1" si="260"/>
        <v>39947.830563756834</v>
      </c>
      <c r="AY147" s="602">
        <f t="shared" ca="1" si="261"/>
        <v>41505.764212283277</v>
      </c>
      <c r="AZ147" s="602">
        <f t="shared" ca="1" si="262"/>
        <v>41505.764212283277</v>
      </c>
      <c r="BA147" s="602">
        <f t="shared" ca="1" si="263"/>
        <v>43091.434978125537</v>
      </c>
      <c r="BB147" s="602">
        <f t="shared" ca="1" si="264"/>
        <v>31227.944341051854</v>
      </c>
      <c r="BC147" s="602">
        <f t="shared" ca="1" si="265"/>
        <v>32048.938490341483</v>
      </c>
      <c r="BD147" s="602">
        <f t="shared" ca="1" si="266"/>
        <v>32048.938490341483</v>
      </c>
      <c r="BE147" s="602">
        <f t="shared" ca="1" si="267"/>
        <v>32881.659121055403</v>
      </c>
      <c r="BF147" s="602">
        <f t="shared" ca="1" si="268"/>
        <v>32881.659121055403</v>
      </c>
      <c r="BG147" s="602">
        <f t="shared" ca="1" si="269"/>
        <v>33725.968653348842</v>
      </c>
      <c r="BH147" s="602">
        <f t="shared" ca="1" si="270"/>
        <v>33725.968653348842</v>
      </c>
      <c r="BI147" s="602">
        <f t="shared" ca="1" si="271"/>
        <v>34581.723205375456</v>
      </c>
      <c r="BJ147" s="602">
        <f t="shared" ca="1" si="272"/>
        <v>34581.723205375456</v>
      </c>
      <c r="BK147" s="602">
        <f t="shared" ca="1" si="273"/>
        <v>35448.772928771345</v>
      </c>
      <c r="BL147" s="602">
        <f t="shared" ca="1" si="274"/>
        <v>37965.371706914841</v>
      </c>
      <c r="BM147" s="602">
        <f t="shared" ca="1" si="275"/>
        <v>39485.986332175897</v>
      </c>
      <c r="BN147" s="602">
        <f t="shared" ca="1" si="276"/>
        <v>39485.986332175897</v>
      </c>
      <c r="BO147" s="602">
        <f t="shared" ca="1" si="277"/>
        <v>41035.432761276803</v>
      </c>
      <c r="BP147" s="602">
        <f t="shared" ca="1" si="278"/>
        <v>41035.432761276803</v>
      </c>
      <c r="BQ147" s="602">
        <f t="shared" ca="1" si="279"/>
        <v>42612.87262182722</v>
      </c>
      <c r="BR147" s="602">
        <f t="shared" ca="1" si="280"/>
        <v>42612.87262182722</v>
      </c>
      <c r="BS147" s="602">
        <f t="shared" ca="1" si="281"/>
        <v>44217.443988476909</v>
      </c>
      <c r="BT147" s="602">
        <f t="shared" ca="1" si="282"/>
        <v>44217.443988476909</v>
      </c>
      <c r="BU147" s="602">
        <f t="shared" ca="1" si="283"/>
        <v>45848.26595350603</v>
      </c>
      <c r="BV147" s="602">
        <f t="shared" ca="1" si="284"/>
        <v>40723.276804626068</v>
      </c>
      <c r="BW147" s="602">
        <f t="shared" ca="1" si="285"/>
        <v>42295.186245571516</v>
      </c>
      <c r="BX147" s="602">
        <f t="shared" ca="1" si="286"/>
        <v>42295.186245571516</v>
      </c>
      <c r="BY147" s="602">
        <f t="shared" ca="1" si="287"/>
        <v>43894.401241264459</v>
      </c>
      <c r="BZ147" s="602">
        <f t="shared" ca="1" si="288"/>
        <v>43894.401241264459</v>
      </c>
      <c r="CA147" s="602">
        <f t="shared" ca="1" si="289"/>
        <v>45520.044319311586</v>
      </c>
      <c r="CB147" s="602">
        <f t="shared" ca="1" si="290"/>
        <v>45520.044319311586</v>
      </c>
      <c r="CC147" s="602">
        <f t="shared" ca="1" si="291"/>
        <v>47171.222607457443</v>
      </c>
      <c r="CD147" s="602">
        <f t="shared" ca="1" si="292"/>
        <v>47171.222607457443</v>
      </c>
      <c r="CE147" s="602">
        <f t="shared" ca="1" si="293"/>
        <v>48847.032188247038</v>
      </c>
      <c r="CF147" s="602">
        <f t="shared" ca="1" si="181"/>
        <v>33725.968653348842</v>
      </c>
      <c r="CG147" s="602">
        <f t="shared" ca="1" si="182"/>
        <v>34581.723205375456</v>
      </c>
      <c r="CH147" s="602">
        <f t="shared" ca="1" si="183"/>
        <v>34581.723205375456</v>
      </c>
      <c r="CI147" s="602">
        <f t="shared" ca="1" si="184"/>
        <v>35448.772928771345</v>
      </c>
      <c r="CJ147" s="602">
        <f t="shared" ca="1" si="185"/>
        <v>35448.772928771345</v>
      </c>
      <c r="CK147" s="602">
        <f t="shared" ca="1" si="186"/>
        <v>36326.962352232811</v>
      </c>
      <c r="CL147" s="602">
        <f t="shared" ca="1" si="187"/>
        <v>36326.962352232811</v>
      </c>
      <c r="CM147" s="602">
        <f t="shared" ca="1" si="188"/>
        <v>37216.130731732024</v>
      </c>
      <c r="CN147" s="602">
        <f t="shared" ca="1" si="189"/>
        <v>37216.130731732024</v>
      </c>
      <c r="CO147" s="602">
        <f t="shared" ca="1" si="190"/>
        <v>38116.112405922795</v>
      </c>
      <c r="CP147" s="602">
        <f t="shared" ca="1" si="191"/>
        <v>41820.706884913423</v>
      </c>
      <c r="CQ147" s="602">
        <f t="shared" ca="1" si="192"/>
        <v>43411.82153165857</v>
      </c>
      <c r="CR147" s="602">
        <f t="shared" ca="1" si="193"/>
        <v>43411.82153165857</v>
      </c>
      <c r="CS147" s="602">
        <f t="shared" ca="1" si="194"/>
        <v>45029.629321440458</v>
      </c>
      <c r="CT147" s="602">
        <f t="shared" ca="1" si="195"/>
        <v>45029.629321440458</v>
      </c>
      <c r="CU147" s="602">
        <f t="shared" ca="1" si="196"/>
        <v>46673.241537911395</v>
      </c>
      <c r="CV147" s="602">
        <f t="shared" ca="1" si="197"/>
        <v>46673.241537911395</v>
      </c>
      <c r="CW147" s="602">
        <f t="shared" ca="1" si="198"/>
        <v>48341.757129331025</v>
      </c>
      <c r="CX147" s="602">
        <f t="shared" ca="1" si="199"/>
        <v>48341.757129331025</v>
      </c>
      <c r="CY147" s="602">
        <f t="shared" ca="1" si="200"/>
        <v>50034.266948932476</v>
      </c>
      <c r="CZ147" s="602">
        <f t="shared" ca="1" si="201"/>
        <v>44703.97476535022</v>
      </c>
      <c r="DA147" s="602">
        <f t="shared" ca="1" si="202"/>
        <v>46342.497848049643</v>
      </c>
      <c r="DB147" s="602">
        <f t="shared" ca="1" si="203"/>
        <v>46342.497848049643</v>
      </c>
      <c r="DC147" s="602">
        <f t="shared" ca="1" si="204"/>
        <v>48006.105296803609</v>
      </c>
      <c r="DD147" s="602">
        <f t="shared" ca="1" si="205"/>
        <v>48006.105296803609</v>
      </c>
      <c r="DE147" s="602">
        <f t="shared" ca="1" si="206"/>
        <v>49693.889253268258</v>
      </c>
      <c r="DF147" s="602">
        <f t="shared" ca="1" si="207"/>
        <v>49693.889253268258</v>
      </c>
      <c r="DG147" s="602">
        <f t="shared" ca="1" si="208"/>
        <v>51404.937022019112</v>
      </c>
      <c r="DH147" s="602">
        <f t="shared" ca="1" si="209"/>
        <v>51404.937022019112</v>
      </c>
      <c r="DI147" s="602">
        <f t="shared" ca="1" si="210"/>
        <v>53138.334953305806</v>
      </c>
      <c r="DJ147" s="602">
        <f t="shared" ca="1" si="211"/>
        <v>36918.531516652984</v>
      </c>
      <c r="DK147" s="602">
        <f t="shared" ca="1" si="212"/>
        <v>37814.927454885583</v>
      </c>
      <c r="DL147" s="602">
        <f t="shared" ca="1" si="213"/>
        <v>37814.927454885583</v>
      </c>
      <c r="DM147" s="602">
        <f t="shared" ca="1" si="214"/>
        <v>38722.023692322662</v>
      </c>
      <c r="DN147" s="602">
        <f t="shared" ca="1" si="215"/>
        <v>38722.023692322662</v>
      </c>
      <c r="DO147" s="602">
        <f t="shared" ca="1" si="216"/>
        <v>39639.647171455297</v>
      </c>
      <c r="DP147" s="602">
        <f t="shared" ca="1" si="217"/>
        <v>39639.647171455297</v>
      </c>
      <c r="DQ147" s="602">
        <f t="shared" ca="1" si="218"/>
        <v>40567.620879791648</v>
      </c>
      <c r="DR147" s="602">
        <f t="shared" ca="1" si="219"/>
        <v>40567.620879791648</v>
      </c>
      <c r="DS147" s="602">
        <f t="shared" ca="1" si="220"/>
        <v>41505.764212283284</v>
      </c>
      <c r="DT147" s="602">
        <f t="shared" ca="1" si="221"/>
        <v>47504.443092169378</v>
      </c>
      <c r="DU147" s="602">
        <f t="shared" ca="1" si="222"/>
        <v>49185.069786291635</v>
      </c>
      <c r="DV147" s="602">
        <f t="shared" ca="1" si="223"/>
        <v>49185.069786291635</v>
      </c>
      <c r="DW147" s="602">
        <f t="shared" ca="1" si="224"/>
        <v>50889.234373908213</v>
      </c>
      <c r="DX147" s="602">
        <f t="shared" ca="1" si="225"/>
        <v>50889.234373908213</v>
      </c>
      <c r="DY147" s="602">
        <f t="shared" ca="1" si="226"/>
        <v>52616.023097239588</v>
      </c>
      <c r="DZ147" s="602">
        <f t="shared" ca="1" si="227"/>
        <v>52616.023097239588</v>
      </c>
      <c r="EA147" s="602">
        <f t="shared" ca="1" si="228"/>
        <v>54364.523825868084</v>
      </c>
      <c r="EB147" s="602">
        <f t="shared" ca="1" si="229"/>
        <v>54364.523825868084</v>
      </c>
      <c r="EC147" s="602">
        <f t="shared" ca="1" si="230"/>
        <v>56133.829536555211</v>
      </c>
      <c r="ED147" s="602">
        <f t="shared" ca="1" si="231"/>
        <v>50546.562285820124</v>
      </c>
      <c r="EE147" s="602">
        <f t="shared" ca="1" si="232"/>
        <v>52268.899256216449</v>
      </c>
      <c r="EF147" s="602">
        <f t="shared" ca="1" si="233"/>
        <v>52268.899256216449</v>
      </c>
      <c r="EG147" s="602">
        <f t="shared" ca="1" si="234"/>
        <v>54013.130357142247</v>
      </c>
      <c r="EH147" s="602">
        <f t="shared" ca="1" si="235"/>
        <v>54013.130357142247</v>
      </c>
      <c r="EI147" s="602">
        <f t="shared" ca="1" si="236"/>
        <v>55778.34727772788</v>
      </c>
      <c r="EJ147" s="602">
        <f t="shared" ca="1" si="237"/>
        <v>55778.34727772788</v>
      </c>
      <c r="EK147" s="602">
        <f t="shared" ca="1" si="238"/>
        <v>57563.649413299725</v>
      </c>
      <c r="EL147" s="602">
        <f t="shared" ca="1" si="239"/>
        <v>57563.649413299725</v>
      </c>
      <c r="EM147" s="602">
        <f t="shared" ca="1" si="240"/>
        <v>59368.146874517734</v>
      </c>
    </row>
    <row r="148" spans="7:143" x14ac:dyDescent="0.2">
      <c r="H148" s="884"/>
      <c r="I148" s="15" t="str">
        <f>I68</f>
        <v>Prémium 1, L1 ügyletminősítés esetén</v>
      </c>
      <c r="J148" s="15"/>
      <c r="K148" s="15"/>
      <c r="L148" s="1027">
        <v>7.3999999999999996E-2</v>
      </c>
      <c r="M148" s="1030" t="s">
        <v>589</v>
      </c>
      <c r="N148" s="1030" t="s">
        <v>589</v>
      </c>
      <c r="O148" s="1031">
        <f>O68+$E$79</f>
        <v>8.7900000000000006E-2</v>
      </c>
      <c r="P148" s="1032">
        <f t="shared" ref="P148:P157" ca="1" si="305">OFFSET($CY$292,,$F45)</f>
        <v>9.3424732343059258E-2</v>
      </c>
      <c r="Q148" s="1033">
        <f t="shared" ref="Q148:Q157" ca="1" si="306">OFFSET($CY$542,,$F45)</f>
        <v>9.5876005738336101E-2</v>
      </c>
      <c r="R148" s="1034">
        <f t="shared" ref="R148:R157" ca="1" si="307">OFFSET($CY$42,,$F45)</f>
        <v>9.6269529459903413E-2</v>
      </c>
      <c r="W148" s="597">
        <f t="shared" si="179"/>
        <v>105</v>
      </c>
      <c r="X148" s="602">
        <f t="shared" ca="1" si="241"/>
        <v>28319.999389992863</v>
      </c>
      <c r="Y148" s="602">
        <f t="shared" ca="1" si="241"/>
        <v>29096.929827342388</v>
      </c>
      <c r="Z148" s="602">
        <f t="shared" ca="1" si="241"/>
        <v>29096.929827342388</v>
      </c>
      <c r="AA148" s="602">
        <f t="shared" ca="1" si="241"/>
        <v>29886.032144715729</v>
      </c>
      <c r="AB148" s="602">
        <f t="shared" ca="1" si="242"/>
        <v>29886.032144715729</v>
      </c>
      <c r="AC148" s="602">
        <f t="shared" ca="1" si="242"/>
        <v>30687.194570042724</v>
      </c>
      <c r="AD148" s="602">
        <f t="shared" ca="1" si="242"/>
        <v>30687.194570042724</v>
      </c>
      <c r="AE148" s="602">
        <f t="shared" ca="1" si="180"/>
        <v>31500.297891766557</v>
      </c>
      <c r="AF148" s="602">
        <f t="shared" ca="1" si="180"/>
        <v>31500.297891766557</v>
      </c>
      <c r="AG148" s="602">
        <f t="shared" ca="1" si="243"/>
        <v>32325.215752307126</v>
      </c>
      <c r="AH148" s="602">
        <f t="shared" ca="1" si="244"/>
        <v>32881.659121055389</v>
      </c>
      <c r="AI148" s="602">
        <f t="shared" ca="1" si="245"/>
        <v>34295.209150044277</v>
      </c>
      <c r="AJ148" s="602">
        <f t="shared" ca="1" si="246"/>
        <v>34295.209150044277</v>
      </c>
      <c r="AK148" s="602">
        <f t="shared" ca="1" si="247"/>
        <v>35740.272825017972</v>
      </c>
      <c r="AL148" s="602">
        <f t="shared" ca="1" si="248"/>
        <v>35740.272825017972</v>
      </c>
      <c r="AM148" s="602">
        <f t="shared" ca="1" si="249"/>
        <v>37216.130731732024</v>
      </c>
      <c r="AN148" s="602">
        <f t="shared" ca="1" si="250"/>
        <v>37216.130731732024</v>
      </c>
      <c r="AO148" s="602">
        <f t="shared" ca="1" si="251"/>
        <v>38722.023692322662</v>
      </c>
      <c r="AP148" s="602">
        <f t="shared" ca="1" si="252"/>
        <v>38722.023692322662</v>
      </c>
      <c r="AQ148" s="602">
        <f t="shared" ca="1" si="253"/>
        <v>40257.15736338999</v>
      </c>
      <c r="AR148" s="602">
        <f t="shared" ca="1" si="254"/>
        <v>35448.772928771345</v>
      </c>
      <c r="AS148" s="602">
        <f t="shared" ca="1" si="255"/>
        <v>36918.531516652984</v>
      </c>
      <c r="AT148" s="602">
        <f t="shared" ca="1" si="256"/>
        <v>36918.531516652984</v>
      </c>
      <c r="AU148" s="602">
        <f t="shared" ca="1" si="257"/>
        <v>38418.479955411574</v>
      </c>
      <c r="AV148" s="602">
        <f t="shared" ca="1" si="258"/>
        <v>38418.479955411574</v>
      </c>
      <c r="AW148" s="602">
        <f t="shared" ca="1" si="259"/>
        <v>39947.830563756834</v>
      </c>
      <c r="AX148" s="602">
        <f t="shared" ca="1" si="260"/>
        <v>39947.830563756834</v>
      </c>
      <c r="AY148" s="602">
        <f t="shared" ca="1" si="261"/>
        <v>41505.764212283277</v>
      </c>
      <c r="AZ148" s="602">
        <f t="shared" ca="1" si="262"/>
        <v>41505.764212283277</v>
      </c>
      <c r="BA148" s="602">
        <f t="shared" ca="1" si="263"/>
        <v>43091.434978125537</v>
      </c>
      <c r="BB148" s="602">
        <f t="shared" ca="1" si="264"/>
        <v>31227.944341051854</v>
      </c>
      <c r="BC148" s="602">
        <f t="shared" ca="1" si="265"/>
        <v>32048.938490341483</v>
      </c>
      <c r="BD148" s="602">
        <f t="shared" ca="1" si="266"/>
        <v>32048.938490341483</v>
      </c>
      <c r="BE148" s="602">
        <f t="shared" ca="1" si="267"/>
        <v>32881.659121055403</v>
      </c>
      <c r="BF148" s="602">
        <f t="shared" ca="1" si="268"/>
        <v>32881.659121055403</v>
      </c>
      <c r="BG148" s="602">
        <f t="shared" ca="1" si="269"/>
        <v>33725.968653348842</v>
      </c>
      <c r="BH148" s="602">
        <f t="shared" ca="1" si="270"/>
        <v>33725.968653348842</v>
      </c>
      <c r="BI148" s="602">
        <f t="shared" ca="1" si="271"/>
        <v>34581.723205375456</v>
      </c>
      <c r="BJ148" s="602">
        <f t="shared" ca="1" si="272"/>
        <v>34581.723205375456</v>
      </c>
      <c r="BK148" s="602">
        <f t="shared" ca="1" si="273"/>
        <v>35448.772928771345</v>
      </c>
      <c r="BL148" s="602">
        <f t="shared" ca="1" si="274"/>
        <v>37965.371706914841</v>
      </c>
      <c r="BM148" s="602">
        <f t="shared" ca="1" si="275"/>
        <v>39485.986332175897</v>
      </c>
      <c r="BN148" s="602">
        <f t="shared" ca="1" si="276"/>
        <v>39485.986332175897</v>
      </c>
      <c r="BO148" s="602">
        <f t="shared" ca="1" si="277"/>
        <v>41035.432761276803</v>
      </c>
      <c r="BP148" s="602">
        <f t="shared" ca="1" si="278"/>
        <v>41035.432761276803</v>
      </c>
      <c r="BQ148" s="602">
        <f t="shared" ca="1" si="279"/>
        <v>42612.87262182722</v>
      </c>
      <c r="BR148" s="602">
        <f t="shared" ca="1" si="280"/>
        <v>42612.87262182722</v>
      </c>
      <c r="BS148" s="602">
        <f t="shared" ca="1" si="281"/>
        <v>44217.443988476909</v>
      </c>
      <c r="BT148" s="602">
        <f t="shared" ca="1" si="282"/>
        <v>44217.443988476909</v>
      </c>
      <c r="BU148" s="602">
        <f t="shared" ca="1" si="283"/>
        <v>45848.26595350603</v>
      </c>
      <c r="BV148" s="602">
        <f t="shared" ca="1" si="284"/>
        <v>40723.276804626068</v>
      </c>
      <c r="BW148" s="602">
        <f t="shared" ca="1" si="285"/>
        <v>42295.186245571516</v>
      </c>
      <c r="BX148" s="602">
        <f t="shared" ca="1" si="286"/>
        <v>42295.186245571516</v>
      </c>
      <c r="BY148" s="602">
        <f t="shared" ca="1" si="287"/>
        <v>43894.401241264459</v>
      </c>
      <c r="BZ148" s="602">
        <f t="shared" ca="1" si="288"/>
        <v>43894.401241264459</v>
      </c>
      <c r="CA148" s="602">
        <f t="shared" ca="1" si="289"/>
        <v>45520.044319311586</v>
      </c>
      <c r="CB148" s="602">
        <f t="shared" ca="1" si="290"/>
        <v>45520.044319311586</v>
      </c>
      <c r="CC148" s="602">
        <f t="shared" ca="1" si="291"/>
        <v>47171.222607457443</v>
      </c>
      <c r="CD148" s="602">
        <f t="shared" ca="1" si="292"/>
        <v>47171.222607457443</v>
      </c>
      <c r="CE148" s="602">
        <f t="shared" ca="1" si="293"/>
        <v>48847.032188247038</v>
      </c>
      <c r="CF148" s="602">
        <f t="shared" ca="1" si="181"/>
        <v>33725.968653348842</v>
      </c>
      <c r="CG148" s="602">
        <f t="shared" ca="1" si="182"/>
        <v>34581.723205375456</v>
      </c>
      <c r="CH148" s="602">
        <f t="shared" ca="1" si="183"/>
        <v>34581.723205375456</v>
      </c>
      <c r="CI148" s="602">
        <f t="shared" ca="1" si="184"/>
        <v>35448.772928771345</v>
      </c>
      <c r="CJ148" s="602">
        <f t="shared" ca="1" si="185"/>
        <v>35448.772928771345</v>
      </c>
      <c r="CK148" s="602">
        <f t="shared" ca="1" si="186"/>
        <v>36326.962352232811</v>
      </c>
      <c r="CL148" s="602">
        <f t="shared" ca="1" si="187"/>
        <v>36326.962352232811</v>
      </c>
      <c r="CM148" s="602">
        <f t="shared" ca="1" si="188"/>
        <v>37216.130731732024</v>
      </c>
      <c r="CN148" s="602">
        <f t="shared" ca="1" si="189"/>
        <v>37216.130731732024</v>
      </c>
      <c r="CO148" s="602">
        <f t="shared" ca="1" si="190"/>
        <v>38116.112405922795</v>
      </c>
      <c r="CP148" s="602">
        <f t="shared" ca="1" si="191"/>
        <v>41820.706884913423</v>
      </c>
      <c r="CQ148" s="602">
        <f t="shared" ca="1" si="192"/>
        <v>43411.82153165857</v>
      </c>
      <c r="CR148" s="602">
        <f t="shared" ca="1" si="193"/>
        <v>43411.82153165857</v>
      </c>
      <c r="CS148" s="602">
        <f t="shared" ca="1" si="194"/>
        <v>45029.629321440458</v>
      </c>
      <c r="CT148" s="602">
        <f t="shared" ca="1" si="195"/>
        <v>45029.629321440458</v>
      </c>
      <c r="CU148" s="602">
        <f t="shared" ca="1" si="196"/>
        <v>46673.241537911395</v>
      </c>
      <c r="CV148" s="602">
        <f t="shared" ca="1" si="197"/>
        <v>46673.241537911395</v>
      </c>
      <c r="CW148" s="602">
        <f t="shared" ca="1" si="198"/>
        <v>48341.757129331025</v>
      </c>
      <c r="CX148" s="602">
        <f t="shared" ca="1" si="199"/>
        <v>48341.757129331025</v>
      </c>
      <c r="CY148" s="602">
        <f t="shared" ca="1" si="200"/>
        <v>50034.266948932476</v>
      </c>
      <c r="CZ148" s="602">
        <f t="shared" ca="1" si="201"/>
        <v>44703.97476535022</v>
      </c>
      <c r="DA148" s="602">
        <f t="shared" ca="1" si="202"/>
        <v>46342.497848049643</v>
      </c>
      <c r="DB148" s="602">
        <f t="shared" ca="1" si="203"/>
        <v>46342.497848049643</v>
      </c>
      <c r="DC148" s="602">
        <f t="shared" ca="1" si="204"/>
        <v>48006.105296803609</v>
      </c>
      <c r="DD148" s="602">
        <f t="shared" ca="1" si="205"/>
        <v>48006.105296803609</v>
      </c>
      <c r="DE148" s="602">
        <f t="shared" ca="1" si="206"/>
        <v>49693.889253268258</v>
      </c>
      <c r="DF148" s="602">
        <f t="shared" ca="1" si="207"/>
        <v>49693.889253268258</v>
      </c>
      <c r="DG148" s="602">
        <f t="shared" ca="1" si="208"/>
        <v>51404.937022019112</v>
      </c>
      <c r="DH148" s="602">
        <f t="shared" ca="1" si="209"/>
        <v>51404.937022019112</v>
      </c>
      <c r="DI148" s="602">
        <f t="shared" ca="1" si="210"/>
        <v>53138.334953305806</v>
      </c>
      <c r="DJ148" s="602">
        <f t="shared" ca="1" si="211"/>
        <v>36918.531516652984</v>
      </c>
      <c r="DK148" s="602">
        <f t="shared" ca="1" si="212"/>
        <v>37814.927454885583</v>
      </c>
      <c r="DL148" s="602">
        <f t="shared" ca="1" si="213"/>
        <v>37814.927454885583</v>
      </c>
      <c r="DM148" s="602">
        <f t="shared" ca="1" si="214"/>
        <v>38722.023692322662</v>
      </c>
      <c r="DN148" s="602">
        <f t="shared" ca="1" si="215"/>
        <v>38722.023692322662</v>
      </c>
      <c r="DO148" s="602">
        <f t="shared" ca="1" si="216"/>
        <v>39639.647171455297</v>
      </c>
      <c r="DP148" s="602">
        <f t="shared" ca="1" si="217"/>
        <v>39639.647171455297</v>
      </c>
      <c r="DQ148" s="602">
        <f t="shared" ca="1" si="218"/>
        <v>40567.620879791648</v>
      </c>
      <c r="DR148" s="602">
        <f t="shared" ca="1" si="219"/>
        <v>40567.620879791648</v>
      </c>
      <c r="DS148" s="602">
        <f t="shared" ca="1" si="220"/>
        <v>41505.764212283284</v>
      </c>
      <c r="DT148" s="602">
        <f t="shared" ca="1" si="221"/>
        <v>47504.443092169378</v>
      </c>
      <c r="DU148" s="602">
        <f t="shared" ca="1" si="222"/>
        <v>49185.069786291635</v>
      </c>
      <c r="DV148" s="602">
        <f t="shared" ca="1" si="223"/>
        <v>49185.069786291635</v>
      </c>
      <c r="DW148" s="602">
        <f t="shared" ca="1" si="224"/>
        <v>50889.234373908213</v>
      </c>
      <c r="DX148" s="602">
        <f t="shared" ca="1" si="225"/>
        <v>50889.234373908213</v>
      </c>
      <c r="DY148" s="602">
        <f t="shared" ca="1" si="226"/>
        <v>52616.023097239588</v>
      </c>
      <c r="DZ148" s="602">
        <f t="shared" ca="1" si="227"/>
        <v>52616.023097239588</v>
      </c>
      <c r="EA148" s="602">
        <f t="shared" ca="1" si="228"/>
        <v>54364.523825868084</v>
      </c>
      <c r="EB148" s="602">
        <f t="shared" ca="1" si="229"/>
        <v>54364.523825868084</v>
      </c>
      <c r="EC148" s="602">
        <f t="shared" ca="1" si="230"/>
        <v>56133.829536555211</v>
      </c>
      <c r="ED148" s="602">
        <f t="shared" ca="1" si="231"/>
        <v>50546.562285820124</v>
      </c>
      <c r="EE148" s="602">
        <f t="shared" ca="1" si="232"/>
        <v>52268.899256216449</v>
      </c>
      <c r="EF148" s="602">
        <f t="shared" ca="1" si="233"/>
        <v>52268.899256216449</v>
      </c>
      <c r="EG148" s="602">
        <f t="shared" ca="1" si="234"/>
        <v>54013.130357142247</v>
      </c>
      <c r="EH148" s="602">
        <f t="shared" ca="1" si="235"/>
        <v>54013.130357142247</v>
      </c>
      <c r="EI148" s="602">
        <f t="shared" ca="1" si="236"/>
        <v>55778.34727772788</v>
      </c>
      <c r="EJ148" s="602">
        <f t="shared" ca="1" si="237"/>
        <v>55778.34727772788</v>
      </c>
      <c r="EK148" s="602">
        <f t="shared" ca="1" si="238"/>
        <v>57563.649413299725</v>
      </c>
      <c r="EL148" s="602">
        <f t="shared" ca="1" si="239"/>
        <v>57563.649413299725</v>
      </c>
      <c r="EM148" s="602">
        <f t="shared" ca="1" si="240"/>
        <v>59368.146874517734</v>
      </c>
    </row>
    <row r="149" spans="7:143" x14ac:dyDescent="0.2">
      <c r="H149" s="884"/>
      <c r="I149" s="15" t="str">
        <f t="shared" ref="I149:I157" si="308">I69</f>
        <v>Prémium 1, L2 ügyletminősítés esetén</v>
      </c>
      <c r="J149" s="15"/>
      <c r="K149" s="15"/>
      <c r="L149" s="15"/>
      <c r="M149" s="1030" t="s">
        <v>589</v>
      </c>
      <c r="N149" s="1030" t="s">
        <v>589</v>
      </c>
      <c r="O149" s="1031">
        <f t="shared" ref="O149:O157" si="309">O69+$E$79</f>
        <v>9.2899999999999996E-2</v>
      </c>
      <c r="P149" s="1032">
        <f t="shared" ca="1" si="305"/>
        <v>9.8951257691707983E-2</v>
      </c>
      <c r="Q149" s="1033">
        <f t="shared" ca="1" si="306"/>
        <v>0.1014693634209054</v>
      </c>
      <c r="R149" s="1034">
        <f t="shared" ca="1" si="307"/>
        <v>0.10186874312454308</v>
      </c>
      <c r="W149" s="597">
        <f t="shared" si="179"/>
        <v>106</v>
      </c>
      <c r="X149" s="602">
        <f t="shared" ca="1" si="241"/>
        <v>28319.999389992863</v>
      </c>
      <c r="Y149" s="602">
        <f t="shared" ca="1" si="241"/>
        <v>29096.929827342388</v>
      </c>
      <c r="Z149" s="602">
        <f t="shared" ca="1" si="241"/>
        <v>29096.929827342388</v>
      </c>
      <c r="AA149" s="602">
        <f t="shared" ca="1" si="241"/>
        <v>29886.032144715729</v>
      </c>
      <c r="AB149" s="602">
        <f t="shared" ca="1" si="242"/>
        <v>29886.032144715729</v>
      </c>
      <c r="AC149" s="602">
        <f t="shared" ca="1" si="242"/>
        <v>30687.194570042724</v>
      </c>
      <c r="AD149" s="602">
        <f t="shared" ca="1" si="242"/>
        <v>30687.194570042724</v>
      </c>
      <c r="AE149" s="602">
        <f t="shared" ca="1" si="180"/>
        <v>31500.297891766557</v>
      </c>
      <c r="AF149" s="602">
        <f t="shared" ca="1" si="180"/>
        <v>31500.297891766557</v>
      </c>
      <c r="AG149" s="602">
        <f t="shared" ca="1" si="243"/>
        <v>32325.215752307126</v>
      </c>
      <c r="AH149" s="602">
        <f t="shared" ca="1" si="244"/>
        <v>32881.659121055389</v>
      </c>
      <c r="AI149" s="602">
        <f t="shared" ca="1" si="245"/>
        <v>34295.209150044277</v>
      </c>
      <c r="AJ149" s="602">
        <f t="shared" ca="1" si="246"/>
        <v>34295.209150044277</v>
      </c>
      <c r="AK149" s="602">
        <f t="shared" ca="1" si="247"/>
        <v>35740.272825017972</v>
      </c>
      <c r="AL149" s="602">
        <f t="shared" ca="1" si="248"/>
        <v>35740.272825017972</v>
      </c>
      <c r="AM149" s="602">
        <f t="shared" ca="1" si="249"/>
        <v>37216.130731732024</v>
      </c>
      <c r="AN149" s="602">
        <f t="shared" ca="1" si="250"/>
        <v>37216.130731732024</v>
      </c>
      <c r="AO149" s="602">
        <f t="shared" ca="1" si="251"/>
        <v>38722.023692322662</v>
      </c>
      <c r="AP149" s="602">
        <f t="shared" ca="1" si="252"/>
        <v>38722.023692322662</v>
      </c>
      <c r="AQ149" s="602">
        <f t="shared" ca="1" si="253"/>
        <v>40257.15736338999</v>
      </c>
      <c r="AR149" s="602">
        <f t="shared" ca="1" si="254"/>
        <v>35448.772928771345</v>
      </c>
      <c r="AS149" s="602">
        <f t="shared" ca="1" si="255"/>
        <v>36918.531516652984</v>
      </c>
      <c r="AT149" s="602">
        <f t="shared" ca="1" si="256"/>
        <v>36918.531516652984</v>
      </c>
      <c r="AU149" s="602">
        <f t="shared" ca="1" si="257"/>
        <v>38418.479955411574</v>
      </c>
      <c r="AV149" s="602">
        <f t="shared" ca="1" si="258"/>
        <v>38418.479955411574</v>
      </c>
      <c r="AW149" s="602">
        <f t="shared" ca="1" si="259"/>
        <v>39947.830563756834</v>
      </c>
      <c r="AX149" s="602">
        <f t="shared" ca="1" si="260"/>
        <v>39947.830563756834</v>
      </c>
      <c r="AY149" s="602">
        <f t="shared" ca="1" si="261"/>
        <v>41505.764212283277</v>
      </c>
      <c r="AZ149" s="602">
        <f t="shared" ca="1" si="262"/>
        <v>41505.764212283277</v>
      </c>
      <c r="BA149" s="602">
        <f t="shared" ca="1" si="263"/>
        <v>43091.434978125537</v>
      </c>
      <c r="BB149" s="602">
        <f t="shared" ca="1" si="264"/>
        <v>31227.944341051854</v>
      </c>
      <c r="BC149" s="602">
        <f t="shared" ca="1" si="265"/>
        <v>32048.938490341483</v>
      </c>
      <c r="BD149" s="602">
        <f t="shared" ca="1" si="266"/>
        <v>32048.938490341483</v>
      </c>
      <c r="BE149" s="602">
        <f t="shared" ca="1" si="267"/>
        <v>32881.659121055403</v>
      </c>
      <c r="BF149" s="602">
        <f t="shared" ca="1" si="268"/>
        <v>32881.659121055403</v>
      </c>
      <c r="BG149" s="602">
        <f t="shared" ca="1" si="269"/>
        <v>33725.968653348842</v>
      </c>
      <c r="BH149" s="602">
        <f t="shared" ca="1" si="270"/>
        <v>33725.968653348842</v>
      </c>
      <c r="BI149" s="602">
        <f t="shared" ca="1" si="271"/>
        <v>34581.723205375456</v>
      </c>
      <c r="BJ149" s="602">
        <f t="shared" ca="1" si="272"/>
        <v>34581.723205375456</v>
      </c>
      <c r="BK149" s="602">
        <f t="shared" ca="1" si="273"/>
        <v>35448.772928771345</v>
      </c>
      <c r="BL149" s="602">
        <f t="shared" ca="1" si="274"/>
        <v>37965.371706914841</v>
      </c>
      <c r="BM149" s="602">
        <f t="shared" ca="1" si="275"/>
        <v>39485.986332175897</v>
      </c>
      <c r="BN149" s="602">
        <f t="shared" ca="1" si="276"/>
        <v>39485.986332175897</v>
      </c>
      <c r="BO149" s="602">
        <f t="shared" ca="1" si="277"/>
        <v>41035.432761276803</v>
      </c>
      <c r="BP149" s="602">
        <f t="shared" ca="1" si="278"/>
        <v>41035.432761276803</v>
      </c>
      <c r="BQ149" s="602">
        <f t="shared" ca="1" si="279"/>
        <v>42612.87262182722</v>
      </c>
      <c r="BR149" s="602">
        <f t="shared" ca="1" si="280"/>
        <v>42612.87262182722</v>
      </c>
      <c r="BS149" s="602">
        <f t="shared" ca="1" si="281"/>
        <v>44217.443988476909</v>
      </c>
      <c r="BT149" s="602">
        <f t="shared" ca="1" si="282"/>
        <v>44217.443988476909</v>
      </c>
      <c r="BU149" s="602">
        <f t="shared" ca="1" si="283"/>
        <v>45848.26595350603</v>
      </c>
      <c r="BV149" s="602">
        <f t="shared" ca="1" si="284"/>
        <v>40723.276804626068</v>
      </c>
      <c r="BW149" s="602">
        <f t="shared" ca="1" si="285"/>
        <v>42295.186245571516</v>
      </c>
      <c r="BX149" s="602">
        <f t="shared" ca="1" si="286"/>
        <v>42295.186245571516</v>
      </c>
      <c r="BY149" s="602">
        <f t="shared" ca="1" si="287"/>
        <v>43894.401241264459</v>
      </c>
      <c r="BZ149" s="602">
        <f t="shared" ca="1" si="288"/>
        <v>43894.401241264459</v>
      </c>
      <c r="CA149" s="602">
        <f t="shared" ca="1" si="289"/>
        <v>45520.044319311586</v>
      </c>
      <c r="CB149" s="602">
        <f t="shared" ca="1" si="290"/>
        <v>45520.044319311586</v>
      </c>
      <c r="CC149" s="602">
        <f t="shared" ca="1" si="291"/>
        <v>47171.222607457443</v>
      </c>
      <c r="CD149" s="602">
        <f t="shared" ca="1" si="292"/>
        <v>47171.222607457443</v>
      </c>
      <c r="CE149" s="602">
        <f t="shared" ca="1" si="293"/>
        <v>48847.032188247038</v>
      </c>
      <c r="CF149" s="602">
        <f t="shared" ca="1" si="181"/>
        <v>33725.968653348842</v>
      </c>
      <c r="CG149" s="602">
        <f t="shared" ca="1" si="182"/>
        <v>34581.723205375456</v>
      </c>
      <c r="CH149" s="602">
        <f t="shared" ca="1" si="183"/>
        <v>34581.723205375456</v>
      </c>
      <c r="CI149" s="602">
        <f t="shared" ca="1" si="184"/>
        <v>35448.772928771345</v>
      </c>
      <c r="CJ149" s="602">
        <f t="shared" ca="1" si="185"/>
        <v>35448.772928771345</v>
      </c>
      <c r="CK149" s="602">
        <f t="shared" ca="1" si="186"/>
        <v>36326.962352232811</v>
      </c>
      <c r="CL149" s="602">
        <f t="shared" ca="1" si="187"/>
        <v>36326.962352232811</v>
      </c>
      <c r="CM149" s="602">
        <f t="shared" ca="1" si="188"/>
        <v>37216.130731732024</v>
      </c>
      <c r="CN149" s="602">
        <f t="shared" ca="1" si="189"/>
        <v>37216.130731732024</v>
      </c>
      <c r="CO149" s="602">
        <f t="shared" ca="1" si="190"/>
        <v>38116.112405922795</v>
      </c>
      <c r="CP149" s="602">
        <f t="shared" ca="1" si="191"/>
        <v>41820.706884913423</v>
      </c>
      <c r="CQ149" s="602">
        <f t="shared" ca="1" si="192"/>
        <v>43411.82153165857</v>
      </c>
      <c r="CR149" s="602">
        <f t="shared" ca="1" si="193"/>
        <v>43411.82153165857</v>
      </c>
      <c r="CS149" s="602">
        <f t="shared" ca="1" si="194"/>
        <v>45029.629321440458</v>
      </c>
      <c r="CT149" s="602">
        <f t="shared" ca="1" si="195"/>
        <v>45029.629321440458</v>
      </c>
      <c r="CU149" s="602">
        <f t="shared" ca="1" si="196"/>
        <v>46673.241537911395</v>
      </c>
      <c r="CV149" s="602">
        <f t="shared" ca="1" si="197"/>
        <v>46673.241537911395</v>
      </c>
      <c r="CW149" s="602">
        <f t="shared" ca="1" si="198"/>
        <v>48341.757129331025</v>
      </c>
      <c r="CX149" s="602">
        <f t="shared" ca="1" si="199"/>
        <v>48341.757129331025</v>
      </c>
      <c r="CY149" s="602">
        <f t="shared" ca="1" si="200"/>
        <v>50034.266948932476</v>
      </c>
      <c r="CZ149" s="602">
        <f t="shared" ca="1" si="201"/>
        <v>44703.97476535022</v>
      </c>
      <c r="DA149" s="602">
        <f t="shared" ca="1" si="202"/>
        <v>46342.497848049643</v>
      </c>
      <c r="DB149" s="602">
        <f t="shared" ca="1" si="203"/>
        <v>46342.497848049643</v>
      </c>
      <c r="DC149" s="602">
        <f t="shared" ca="1" si="204"/>
        <v>48006.105296803609</v>
      </c>
      <c r="DD149" s="602">
        <f t="shared" ca="1" si="205"/>
        <v>48006.105296803609</v>
      </c>
      <c r="DE149" s="602">
        <f t="shared" ca="1" si="206"/>
        <v>49693.889253268258</v>
      </c>
      <c r="DF149" s="602">
        <f t="shared" ca="1" si="207"/>
        <v>49693.889253268258</v>
      </c>
      <c r="DG149" s="602">
        <f t="shared" ca="1" si="208"/>
        <v>51404.937022019112</v>
      </c>
      <c r="DH149" s="602">
        <f t="shared" ca="1" si="209"/>
        <v>51404.937022019112</v>
      </c>
      <c r="DI149" s="602">
        <f t="shared" ca="1" si="210"/>
        <v>53138.334953305806</v>
      </c>
      <c r="DJ149" s="602">
        <f t="shared" ca="1" si="211"/>
        <v>36918.531516652984</v>
      </c>
      <c r="DK149" s="602">
        <f t="shared" ca="1" si="212"/>
        <v>37814.927454885583</v>
      </c>
      <c r="DL149" s="602">
        <f t="shared" ca="1" si="213"/>
        <v>37814.927454885583</v>
      </c>
      <c r="DM149" s="602">
        <f t="shared" ca="1" si="214"/>
        <v>38722.023692322662</v>
      </c>
      <c r="DN149" s="602">
        <f t="shared" ca="1" si="215"/>
        <v>38722.023692322662</v>
      </c>
      <c r="DO149" s="602">
        <f t="shared" ca="1" si="216"/>
        <v>39639.647171455297</v>
      </c>
      <c r="DP149" s="602">
        <f t="shared" ca="1" si="217"/>
        <v>39639.647171455297</v>
      </c>
      <c r="DQ149" s="602">
        <f t="shared" ca="1" si="218"/>
        <v>40567.620879791648</v>
      </c>
      <c r="DR149" s="602">
        <f t="shared" ca="1" si="219"/>
        <v>40567.620879791648</v>
      </c>
      <c r="DS149" s="602">
        <f t="shared" ca="1" si="220"/>
        <v>41505.764212283284</v>
      </c>
      <c r="DT149" s="602">
        <f t="shared" ca="1" si="221"/>
        <v>47504.443092169378</v>
      </c>
      <c r="DU149" s="602">
        <f t="shared" ca="1" si="222"/>
        <v>49185.069786291635</v>
      </c>
      <c r="DV149" s="602">
        <f t="shared" ca="1" si="223"/>
        <v>49185.069786291635</v>
      </c>
      <c r="DW149" s="602">
        <f t="shared" ca="1" si="224"/>
        <v>50889.234373908213</v>
      </c>
      <c r="DX149" s="602">
        <f t="shared" ca="1" si="225"/>
        <v>50889.234373908213</v>
      </c>
      <c r="DY149" s="602">
        <f t="shared" ca="1" si="226"/>
        <v>52616.023097239588</v>
      </c>
      <c r="DZ149" s="602">
        <f t="shared" ca="1" si="227"/>
        <v>52616.023097239588</v>
      </c>
      <c r="EA149" s="602">
        <f t="shared" ca="1" si="228"/>
        <v>54364.523825868084</v>
      </c>
      <c r="EB149" s="602">
        <f t="shared" ca="1" si="229"/>
        <v>54364.523825868084</v>
      </c>
      <c r="EC149" s="602">
        <f t="shared" ca="1" si="230"/>
        <v>56133.829536555211</v>
      </c>
      <c r="ED149" s="602">
        <f t="shared" ca="1" si="231"/>
        <v>50546.562285820124</v>
      </c>
      <c r="EE149" s="602">
        <f t="shared" ca="1" si="232"/>
        <v>52268.899256216449</v>
      </c>
      <c r="EF149" s="602">
        <f t="shared" ca="1" si="233"/>
        <v>52268.899256216449</v>
      </c>
      <c r="EG149" s="602">
        <f t="shared" ca="1" si="234"/>
        <v>54013.130357142247</v>
      </c>
      <c r="EH149" s="602">
        <f t="shared" ca="1" si="235"/>
        <v>54013.130357142247</v>
      </c>
      <c r="EI149" s="602">
        <f t="shared" ca="1" si="236"/>
        <v>55778.34727772788</v>
      </c>
      <c r="EJ149" s="602">
        <f t="shared" ca="1" si="237"/>
        <v>55778.34727772788</v>
      </c>
      <c r="EK149" s="602">
        <f t="shared" ca="1" si="238"/>
        <v>57563.649413299725</v>
      </c>
      <c r="EL149" s="602">
        <f t="shared" ca="1" si="239"/>
        <v>57563.649413299725</v>
      </c>
      <c r="EM149" s="602">
        <f t="shared" ca="1" si="240"/>
        <v>59368.146874517734</v>
      </c>
    </row>
    <row r="150" spans="7:143" x14ac:dyDescent="0.2">
      <c r="H150" s="884"/>
      <c r="I150" s="15" t="str">
        <f t="shared" si="308"/>
        <v>Prémium 2, L1 ügyletminősítés esetén</v>
      </c>
      <c r="J150" s="15"/>
      <c r="K150" s="15"/>
      <c r="L150" s="15"/>
      <c r="M150" s="1030" t="s">
        <v>589</v>
      </c>
      <c r="N150" s="1030" t="s">
        <v>589</v>
      </c>
      <c r="O150" s="1031">
        <f t="shared" si="309"/>
        <v>9.2899999999999996E-2</v>
      </c>
      <c r="P150" s="1032">
        <f t="shared" ca="1" si="305"/>
        <v>9.8951257691707983E-2</v>
      </c>
      <c r="Q150" s="1033">
        <f t="shared" ca="1" si="306"/>
        <v>0.1014693634209054</v>
      </c>
      <c r="R150" s="1034">
        <f t="shared" ca="1" si="307"/>
        <v>0.10186874312454308</v>
      </c>
      <c r="W150" s="597">
        <f t="shared" si="179"/>
        <v>107</v>
      </c>
      <c r="X150" s="602">
        <f t="shared" ca="1" si="241"/>
        <v>28319.999389992863</v>
      </c>
      <c r="Y150" s="602">
        <f t="shared" ca="1" si="241"/>
        <v>29096.929827342388</v>
      </c>
      <c r="Z150" s="602">
        <f t="shared" ca="1" si="241"/>
        <v>29096.929827342388</v>
      </c>
      <c r="AA150" s="602">
        <f t="shared" ca="1" si="241"/>
        <v>29886.032144715729</v>
      </c>
      <c r="AB150" s="602">
        <f t="shared" ca="1" si="242"/>
        <v>29886.032144715729</v>
      </c>
      <c r="AC150" s="602">
        <f t="shared" ca="1" si="242"/>
        <v>30687.194570042724</v>
      </c>
      <c r="AD150" s="602">
        <f t="shared" ca="1" si="242"/>
        <v>30687.194570042724</v>
      </c>
      <c r="AE150" s="602">
        <f t="shared" ca="1" si="180"/>
        <v>31500.297891766557</v>
      </c>
      <c r="AF150" s="602">
        <f t="shared" ca="1" si="180"/>
        <v>31500.297891766557</v>
      </c>
      <c r="AG150" s="602">
        <f t="shared" ca="1" si="243"/>
        <v>32325.215752307126</v>
      </c>
      <c r="AH150" s="602">
        <f t="shared" ca="1" si="244"/>
        <v>32881.659121055389</v>
      </c>
      <c r="AI150" s="602">
        <f t="shared" ca="1" si="245"/>
        <v>34295.209150044277</v>
      </c>
      <c r="AJ150" s="602">
        <f t="shared" ca="1" si="246"/>
        <v>34295.209150044277</v>
      </c>
      <c r="AK150" s="602">
        <f t="shared" ca="1" si="247"/>
        <v>35740.272825017972</v>
      </c>
      <c r="AL150" s="602">
        <f t="shared" ca="1" si="248"/>
        <v>35740.272825017972</v>
      </c>
      <c r="AM150" s="602">
        <f t="shared" ca="1" si="249"/>
        <v>37216.130731732024</v>
      </c>
      <c r="AN150" s="602">
        <f t="shared" ca="1" si="250"/>
        <v>37216.130731732024</v>
      </c>
      <c r="AO150" s="602">
        <f t="shared" ca="1" si="251"/>
        <v>38722.023692322662</v>
      </c>
      <c r="AP150" s="602">
        <f t="shared" ca="1" si="252"/>
        <v>38722.023692322662</v>
      </c>
      <c r="AQ150" s="602">
        <f t="shared" ca="1" si="253"/>
        <v>40257.15736338999</v>
      </c>
      <c r="AR150" s="602">
        <f t="shared" ca="1" si="254"/>
        <v>35448.772928771345</v>
      </c>
      <c r="AS150" s="602">
        <f t="shared" ca="1" si="255"/>
        <v>36918.531516652984</v>
      </c>
      <c r="AT150" s="602">
        <f t="shared" ca="1" si="256"/>
        <v>36918.531516652984</v>
      </c>
      <c r="AU150" s="602">
        <f t="shared" ca="1" si="257"/>
        <v>38418.479955411574</v>
      </c>
      <c r="AV150" s="602">
        <f t="shared" ca="1" si="258"/>
        <v>38418.479955411574</v>
      </c>
      <c r="AW150" s="602">
        <f t="shared" ca="1" si="259"/>
        <v>39947.830563756834</v>
      </c>
      <c r="AX150" s="602">
        <f t="shared" ca="1" si="260"/>
        <v>39947.830563756834</v>
      </c>
      <c r="AY150" s="602">
        <f t="shared" ca="1" si="261"/>
        <v>41505.764212283277</v>
      </c>
      <c r="AZ150" s="602">
        <f t="shared" ca="1" si="262"/>
        <v>41505.764212283277</v>
      </c>
      <c r="BA150" s="602">
        <f t="shared" ca="1" si="263"/>
        <v>43091.434978125537</v>
      </c>
      <c r="BB150" s="602">
        <f t="shared" ca="1" si="264"/>
        <v>31227.944341051854</v>
      </c>
      <c r="BC150" s="602">
        <f t="shared" ca="1" si="265"/>
        <v>32048.938490341483</v>
      </c>
      <c r="BD150" s="602">
        <f t="shared" ca="1" si="266"/>
        <v>32048.938490341483</v>
      </c>
      <c r="BE150" s="602">
        <f t="shared" ca="1" si="267"/>
        <v>32881.659121055403</v>
      </c>
      <c r="BF150" s="602">
        <f t="shared" ca="1" si="268"/>
        <v>32881.659121055403</v>
      </c>
      <c r="BG150" s="602">
        <f t="shared" ca="1" si="269"/>
        <v>33725.968653348842</v>
      </c>
      <c r="BH150" s="602">
        <f t="shared" ca="1" si="270"/>
        <v>33725.968653348842</v>
      </c>
      <c r="BI150" s="602">
        <f t="shared" ca="1" si="271"/>
        <v>34581.723205375456</v>
      </c>
      <c r="BJ150" s="602">
        <f t="shared" ca="1" si="272"/>
        <v>34581.723205375456</v>
      </c>
      <c r="BK150" s="602">
        <f t="shared" ca="1" si="273"/>
        <v>35448.772928771345</v>
      </c>
      <c r="BL150" s="602">
        <f t="shared" ca="1" si="274"/>
        <v>37965.371706914841</v>
      </c>
      <c r="BM150" s="602">
        <f t="shared" ca="1" si="275"/>
        <v>39485.986332175897</v>
      </c>
      <c r="BN150" s="602">
        <f t="shared" ca="1" si="276"/>
        <v>39485.986332175897</v>
      </c>
      <c r="BO150" s="602">
        <f t="shared" ca="1" si="277"/>
        <v>41035.432761276803</v>
      </c>
      <c r="BP150" s="602">
        <f t="shared" ca="1" si="278"/>
        <v>41035.432761276803</v>
      </c>
      <c r="BQ150" s="602">
        <f t="shared" ca="1" si="279"/>
        <v>42612.87262182722</v>
      </c>
      <c r="BR150" s="602">
        <f t="shared" ca="1" si="280"/>
        <v>42612.87262182722</v>
      </c>
      <c r="BS150" s="602">
        <f t="shared" ca="1" si="281"/>
        <v>44217.443988476909</v>
      </c>
      <c r="BT150" s="602">
        <f t="shared" ca="1" si="282"/>
        <v>44217.443988476909</v>
      </c>
      <c r="BU150" s="602">
        <f t="shared" ca="1" si="283"/>
        <v>45848.26595350603</v>
      </c>
      <c r="BV150" s="602">
        <f t="shared" ca="1" si="284"/>
        <v>40723.276804626068</v>
      </c>
      <c r="BW150" s="602">
        <f t="shared" ca="1" si="285"/>
        <v>42295.186245571516</v>
      </c>
      <c r="BX150" s="602">
        <f t="shared" ca="1" si="286"/>
        <v>42295.186245571516</v>
      </c>
      <c r="BY150" s="602">
        <f t="shared" ca="1" si="287"/>
        <v>43894.401241264459</v>
      </c>
      <c r="BZ150" s="602">
        <f t="shared" ca="1" si="288"/>
        <v>43894.401241264459</v>
      </c>
      <c r="CA150" s="602">
        <f t="shared" ca="1" si="289"/>
        <v>45520.044319311586</v>
      </c>
      <c r="CB150" s="602">
        <f t="shared" ca="1" si="290"/>
        <v>45520.044319311586</v>
      </c>
      <c r="CC150" s="602">
        <f t="shared" ca="1" si="291"/>
        <v>47171.222607457443</v>
      </c>
      <c r="CD150" s="602">
        <f t="shared" ca="1" si="292"/>
        <v>47171.222607457443</v>
      </c>
      <c r="CE150" s="602">
        <f t="shared" ca="1" si="293"/>
        <v>48847.032188247038</v>
      </c>
      <c r="CF150" s="602">
        <f t="shared" ca="1" si="181"/>
        <v>33725.968653348842</v>
      </c>
      <c r="CG150" s="602">
        <f t="shared" ca="1" si="182"/>
        <v>34581.723205375456</v>
      </c>
      <c r="CH150" s="602">
        <f t="shared" ca="1" si="183"/>
        <v>34581.723205375456</v>
      </c>
      <c r="CI150" s="602">
        <f t="shared" ca="1" si="184"/>
        <v>35448.772928771345</v>
      </c>
      <c r="CJ150" s="602">
        <f t="shared" ca="1" si="185"/>
        <v>35448.772928771345</v>
      </c>
      <c r="CK150" s="602">
        <f t="shared" ca="1" si="186"/>
        <v>36326.962352232811</v>
      </c>
      <c r="CL150" s="602">
        <f t="shared" ca="1" si="187"/>
        <v>36326.962352232811</v>
      </c>
      <c r="CM150" s="602">
        <f t="shared" ca="1" si="188"/>
        <v>37216.130731732024</v>
      </c>
      <c r="CN150" s="602">
        <f t="shared" ca="1" si="189"/>
        <v>37216.130731732024</v>
      </c>
      <c r="CO150" s="602">
        <f t="shared" ca="1" si="190"/>
        <v>38116.112405922795</v>
      </c>
      <c r="CP150" s="602">
        <f t="shared" ca="1" si="191"/>
        <v>41820.706884913423</v>
      </c>
      <c r="CQ150" s="602">
        <f t="shared" ca="1" si="192"/>
        <v>43411.82153165857</v>
      </c>
      <c r="CR150" s="602">
        <f t="shared" ca="1" si="193"/>
        <v>43411.82153165857</v>
      </c>
      <c r="CS150" s="602">
        <f t="shared" ca="1" si="194"/>
        <v>45029.629321440458</v>
      </c>
      <c r="CT150" s="602">
        <f t="shared" ca="1" si="195"/>
        <v>45029.629321440458</v>
      </c>
      <c r="CU150" s="602">
        <f t="shared" ca="1" si="196"/>
        <v>46673.241537911395</v>
      </c>
      <c r="CV150" s="602">
        <f t="shared" ca="1" si="197"/>
        <v>46673.241537911395</v>
      </c>
      <c r="CW150" s="602">
        <f t="shared" ca="1" si="198"/>
        <v>48341.757129331025</v>
      </c>
      <c r="CX150" s="602">
        <f t="shared" ca="1" si="199"/>
        <v>48341.757129331025</v>
      </c>
      <c r="CY150" s="602">
        <f t="shared" ca="1" si="200"/>
        <v>50034.266948932476</v>
      </c>
      <c r="CZ150" s="602">
        <f t="shared" ca="1" si="201"/>
        <v>44703.97476535022</v>
      </c>
      <c r="DA150" s="602">
        <f t="shared" ca="1" si="202"/>
        <v>46342.497848049643</v>
      </c>
      <c r="DB150" s="602">
        <f t="shared" ca="1" si="203"/>
        <v>46342.497848049643</v>
      </c>
      <c r="DC150" s="602">
        <f t="shared" ca="1" si="204"/>
        <v>48006.105296803609</v>
      </c>
      <c r="DD150" s="602">
        <f t="shared" ca="1" si="205"/>
        <v>48006.105296803609</v>
      </c>
      <c r="DE150" s="602">
        <f t="shared" ca="1" si="206"/>
        <v>49693.889253268258</v>
      </c>
      <c r="DF150" s="602">
        <f t="shared" ca="1" si="207"/>
        <v>49693.889253268258</v>
      </c>
      <c r="DG150" s="602">
        <f t="shared" ca="1" si="208"/>
        <v>51404.937022019112</v>
      </c>
      <c r="DH150" s="602">
        <f t="shared" ca="1" si="209"/>
        <v>51404.937022019112</v>
      </c>
      <c r="DI150" s="602">
        <f t="shared" ca="1" si="210"/>
        <v>53138.334953305806</v>
      </c>
      <c r="DJ150" s="602">
        <f t="shared" ca="1" si="211"/>
        <v>36918.531516652984</v>
      </c>
      <c r="DK150" s="602">
        <f t="shared" ca="1" si="212"/>
        <v>37814.927454885583</v>
      </c>
      <c r="DL150" s="602">
        <f t="shared" ca="1" si="213"/>
        <v>37814.927454885583</v>
      </c>
      <c r="DM150" s="602">
        <f t="shared" ca="1" si="214"/>
        <v>38722.023692322662</v>
      </c>
      <c r="DN150" s="602">
        <f t="shared" ca="1" si="215"/>
        <v>38722.023692322662</v>
      </c>
      <c r="DO150" s="602">
        <f t="shared" ca="1" si="216"/>
        <v>39639.647171455297</v>
      </c>
      <c r="DP150" s="602">
        <f t="shared" ca="1" si="217"/>
        <v>39639.647171455297</v>
      </c>
      <c r="DQ150" s="602">
        <f t="shared" ca="1" si="218"/>
        <v>40567.620879791648</v>
      </c>
      <c r="DR150" s="602">
        <f t="shared" ca="1" si="219"/>
        <v>40567.620879791648</v>
      </c>
      <c r="DS150" s="602">
        <f t="shared" ca="1" si="220"/>
        <v>41505.764212283284</v>
      </c>
      <c r="DT150" s="602">
        <f t="shared" ca="1" si="221"/>
        <v>47504.443092169378</v>
      </c>
      <c r="DU150" s="602">
        <f t="shared" ca="1" si="222"/>
        <v>49185.069786291635</v>
      </c>
      <c r="DV150" s="602">
        <f t="shared" ca="1" si="223"/>
        <v>49185.069786291635</v>
      </c>
      <c r="DW150" s="602">
        <f t="shared" ca="1" si="224"/>
        <v>50889.234373908213</v>
      </c>
      <c r="DX150" s="602">
        <f t="shared" ca="1" si="225"/>
        <v>50889.234373908213</v>
      </c>
      <c r="DY150" s="602">
        <f t="shared" ca="1" si="226"/>
        <v>52616.023097239588</v>
      </c>
      <c r="DZ150" s="602">
        <f t="shared" ca="1" si="227"/>
        <v>52616.023097239588</v>
      </c>
      <c r="EA150" s="602">
        <f t="shared" ca="1" si="228"/>
        <v>54364.523825868084</v>
      </c>
      <c r="EB150" s="602">
        <f t="shared" ca="1" si="229"/>
        <v>54364.523825868084</v>
      </c>
      <c r="EC150" s="602">
        <f t="shared" ca="1" si="230"/>
        <v>56133.829536555211</v>
      </c>
      <c r="ED150" s="602">
        <f t="shared" ca="1" si="231"/>
        <v>50546.562285820124</v>
      </c>
      <c r="EE150" s="602">
        <f t="shared" ca="1" si="232"/>
        <v>52268.899256216449</v>
      </c>
      <c r="EF150" s="602">
        <f t="shared" ca="1" si="233"/>
        <v>52268.899256216449</v>
      </c>
      <c r="EG150" s="602">
        <f t="shared" ca="1" si="234"/>
        <v>54013.130357142247</v>
      </c>
      <c r="EH150" s="602">
        <f t="shared" ca="1" si="235"/>
        <v>54013.130357142247</v>
      </c>
      <c r="EI150" s="602">
        <f t="shared" ca="1" si="236"/>
        <v>55778.34727772788</v>
      </c>
      <c r="EJ150" s="602">
        <f t="shared" ca="1" si="237"/>
        <v>55778.34727772788</v>
      </c>
      <c r="EK150" s="602">
        <f t="shared" ca="1" si="238"/>
        <v>57563.649413299725</v>
      </c>
      <c r="EL150" s="602">
        <f t="shared" ca="1" si="239"/>
        <v>57563.649413299725</v>
      </c>
      <c r="EM150" s="602">
        <f t="shared" ca="1" si="240"/>
        <v>59368.146874517734</v>
      </c>
    </row>
    <row r="151" spans="7:143" x14ac:dyDescent="0.2">
      <c r="H151" s="884"/>
      <c r="I151" s="15" t="str">
        <f t="shared" si="308"/>
        <v>Prémium 2, L2 ügyletminősítés esetén</v>
      </c>
      <c r="J151" s="15"/>
      <c r="K151" s="15"/>
      <c r="L151" s="15"/>
      <c r="M151" s="1030" t="s">
        <v>589</v>
      </c>
      <c r="N151" s="1030" t="s">
        <v>589</v>
      </c>
      <c r="O151" s="1031">
        <f t="shared" si="309"/>
        <v>9.7900000000000001E-2</v>
      </c>
      <c r="P151" s="1032">
        <f t="shared" ca="1" si="305"/>
        <v>0.10450365370921832</v>
      </c>
      <c r="Q151" s="1033">
        <f t="shared" ca="1" si="306"/>
        <v>0.10709027686011408</v>
      </c>
      <c r="R151" s="1034">
        <f t="shared" ca="1" si="307"/>
        <v>0.10749582962069715</v>
      </c>
      <c r="W151" s="597">
        <f t="shared" si="179"/>
        <v>108</v>
      </c>
      <c r="X151" s="602">
        <f t="shared" ca="1" si="241"/>
        <v>28319.999389992863</v>
      </c>
      <c r="Y151" s="602">
        <f t="shared" ca="1" si="241"/>
        <v>29096.929827342388</v>
      </c>
      <c r="Z151" s="602">
        <f t="shared" ca="1" si="241"/>
        <v>29096.929827342388</v>
      </c>
      <c r="AA151" s="602">
        <f t="shared" ca="1" si="241"/>
        <v>29886.032144715729</v>
      </c>
      <c r="AB151" s="602">
        <f t="shared" ca="1" si="242"/>
        <v>29886.032144715729</v>
      </c>
      <c r="AC151" s="602">
        <f t="shared" ca="1" si="242"/>
        <v>30687.194570042724</v>
      </c>
      <c r="AD151" s="602">
        <f t="shared" ca="1" si="242"/>
        <v>30687.194570042724</v>
      </c>
      <c r="AE151" s="602">
        <f t="shared" ca="1" si="180"/>
        <v>31500.297891766557</v>
      </c>
      <c r="AF151" s="602">
        <f t="shared" ca="1" si="180"/>
        <v>31500.297891766557</v>
      </c>
      <c r="AG151" s="602">
        <f t="shared" ca="1" si="243"/>
        <v>32325.215752307126</v>
      </c>
      <c r="AH151" s="602">
        <f t="shared" ca="1" si="244"/>
        <v>32881.659121055389</v>
      </c>
      <c r="AI151" s="602">
        <f t="shared" ca="1" si="245"/>
        <v>34295.209150044277</v>
      </c>
      <c r="AJ151" s="602">
        <f t="shared" ca="1" si="246"/>
        <v>34295.209150044277</v>
      </c>
      <c r="AK151" s="602">
        <f t="shared" ca="1" si="247"/>
        <v>35740.272825017972</v>
      </c>
      <c r="AL151" s="602">
        <f t="shared" ca="1" si="248"/>
        <v>35740.272825017972</v>
      </c>
      <c r="AM151" s="602">
        <f t="shared" ca="1" si="249"/>
        <v>37216.130731732024</v>
      </c>
      <c r="AN151" s="602">
        <f t="shared" ca="1" si="250"/>
        <v>37216.130731732024</v>
      </c>
      <c r="AO151" s="602">
        <f t="shared" ca="1" si="251"/>
        <v>38722.023692322662</v>
      </c>
      <c r="AP151" s="602">
        <f t="shared" ca="1" si="252"/>
        <v>38722.023692322662</v>
      </c>
      <c r="AQ151" s="602">
        <f t="shared" ca="1" si="253"/>
        <v>40257.15736338999</v>
      </c>
      <c r="AR151" s="602">
        <f t="shared" ca="1" si="254"/>
        <v>35448.772928771345</v>
      </c>
      <c r="AS151" s="602">
        <f t="shared" ca="1" si="255"/>
        <v>36918.531516652984</v>
      </c>
      <c r="AT151" s="602">
        <f t="shared" ca="1" si="256"/>
        <v>36918.531516652984</v>
      </c>
      <c r="AU151" s="602">
        <f t="shared" ca="1" si="257"/>
        <v>38418.479955411574</v>
      </c>
      <c r="AV151" s="602">
        <f t="shared" ca="1" si="258"/>
        <v>38418.479955411574</v>
      </c>
      <c r="AW151" s="602">
        <f t="shared" ca="1" si="259"/>
        <v>39947.830563756834</v>
      </c>
      <c r="AX151" s="602">
        <f t="shared" ca="1" si="260"/>
        <v>39947.830563756834</v>
      </c>
      <c r="AY151" s="602">
        <f t="shared" ca="1" si="261"/>
        <v>41505.764212283277</v>
      </c>
      <c r="AZ151" s="602">
        <f t="shared" ca="1" si="262"/>
        <v>41505.764212283277</v>
      </c>
      <c r="BA151" s="602">
        <f t="shared" ca="1" si="263"/>
        <v>43091.434978125537</v>
      </c>
      <c r="BB151" s="602">
        <f t="shared" ca="1" si="264"/>
        <v>31227.944341051854</v>
      </c>
      <c r="BC151" s="602">
        <f t="shared" ca="1" si="265"/>
        <v>32048.938490341483</v>
      </c>
      <c r="BD151" s="602">
        <f t="shared" ca="1" si="266"/>
        <v>32048.938490341483</v>
      </c>
      <c r="BE151" s="602">
        <f t="shared" ca="1" si="267"/>
        <v>32881.659121055403</v>
      </c>
      <c r="BF151" s="602">
        <f t="shared" ca="1" si="268"/>
        <v>32881.659121055403</v>
      </c>
      <c r="BG151" s="602">
        <f t="shared" ca="1" si="269"/>
        <v>33725.968653348842</v>
      </c>
      <c r="BH151" s="602">
        <f t="shared" ca="1" si="270"/>
        <v>33725.968653348842</v>
      </c>
      <c r="BI151" s="602">
        <f t="shared" ca="1" si="271"/>
        <v>34581.723205375456</v>
      </c>
      <c r="BJ151" s="602">
        <f t="shared" ca="1" si="272"/>
        <v>34581.723205375456</v>
      </c>
      <c r="BK151" s="602">
        <f t="shared" ca="1" si="273"/>
        <v>35448.772928771345</v>
      </c>
      <c r="BL151" s="602">
        <f t="shared" ca="1" si="274"/>
        <v>37965.371706914841</v>
      </c>
      <c r="BM151" s="602">
        <f t="shared" ca="1" si="275"/>
        <v>39485.986332175897</v>
      </c>
      <c r="BN151" s="602">
        <f t="shared" ca="1" si="276"/>
        <v>39485.986332175897</v>
      </c>
      <c r="BO151" s="602">
        <f t="shared" ca="1" si="277"/>
        <v>41035.432761276803</v>
      </c>
      <c r="BP151" s="602">
        <f t="shared" ca="1" si="278"/>
        <v>41035.432761276803</v>
      </c>
      <c r="BQ151" s="602">
        <f t="shared" ca="1" si="279"/>
        <v>42612.87262182722</v>
      </c>
      <c r="BR151" s="602">
        <f t="shared" ca="1" si="280"/>
        <v>42612.87262182722</v>
      </c>
      <c r="BS151" s="602">
        <f t="shared" ca="1" si="281"/>
        <v>44217.443988476909</v>
      </c>
      <c r="BT151" s="602">
        <f t="shared" ca="1" si="282"/>
        <v>44217.443988476909</v>
      </c>
      <c r="BU151" s="602">
        <f t="shared" ca="1" si="283"/>
        <v>45848.26595350603</v>
      </c>
      <c r="BV151" s="602">
        <f t="shared" ca="1" si="284"/>
        <v>40723.276804626068</v>
      </c>
      <c r="BW151" s="602">
        <f t="shared" ca="1" si="285"/>
        <v>42295.186245571516</v>
      </c>
      <c r="BX151" s="602">
        <f t="shared" ca="1" si="286"/>
        <v>42295.186245571516</v>
      </c>
      <c r="BY151" s="602">
        <f t="shared" ca="1" si="287"/>
        <v>43894.401241264459</v>
      </c>
      <c r="BZ151" s="602">
        <f t="shared" ca="1" si="288"/>
        <v>43894.401241264459</v>
      </c>
      <c r="CA151" s="602">
        <f t="shared" ca="1" si="289"/>
        <v>45520.044319311586</v>
      </c>
      <c r="CB151" s="602">
        <f t="shared" ca="1" si="290"/>
        <v>45520.044319311586</v>
      </c>
      <c r="CC151" s="602">
        <f t="shared" ca="1" si="291"/>
        <v>47171.222607457443</v>
      </c>
      <c r="CD151" s="602">
        <f t="shared" ca="1" si="292"/>
        <v>47171.222607457443</v>
      </c>
      <c r="CE151" s="602">
        <f t="shared" ca="1" si="293"/>
        <v>48847.032188247038</v>
      </c>
      <c r="CF151" s="602">
        <f t="shared" ca="1" si="181"/>
        <v>33725.968653348842</v>
      </c>
      <c r="CG151" s="602">
        <f t="shared" ca="1" si="182"/>
        <v>34581.723205375456</v>
      </c>
      <c r="CH151" s="602">
        <f t="shared" ca="1" si="183"/>
        <v>34581.723205375456</v>
      </c>
      <c r="CI151" s="602">
        <f t="shared" ca="1" si="184"/>
        <v>35448.772928771345</v>
      </c>
      <c r="CJ151" s="602">
        <f t="shared" ca="1" si="185"/>
        <v>35448.772928771345</v>
      </c>
      <c r="CK151" s="602">
        <f t="shared" ca="1" si="186"/>
        <v>36326.962352232811</v>
      </c>
      <c r="CL151" s="602">
        <f t="shared" ca="1" si="187"/>
        <v>36326.962352232811</v>
      </c>
      <c r="CM151" s="602">
        <f t="shared" ca="1" si="188"/>
        <v>37216.130731732024</v>
      </c>
      <c r="CN151" s="602">
        <f t="shared" ca="1" si="189"/>
        <v>37216.130731732024</v>
      </c>
      <c r="CO151" s="602">
        <f t="shared" ca="1" si="190"/>
        <v>38116.112405922795</v>
      </c>
      <c r="CP151" s="602">
        <f t="shared" ca="1" si="191"/>
        <v>41820.706884913423</v>
      </c>
      <c r="CQ151" s="602">
        <f t="shared" ca="1" si="192"/>
        <v>43411.82153165857</v>
      </c>
      <c r="CR151" s="602">
        <f t="shared" ca="1" si="193"/>
        <v>43411.82153165857</v>
      </c>
      <c r="CS151" s="602">
        <f t="shared" ca="1" si="194"/>
        <v>45029.629321440458</v>
      </c>
      <c r="CT151" s="602">
        <f t="shared" ca="1" si="195"/>
        <v>45029.629321440458</v>
      </c>
      <c r="CU151" s="602">
        <f t="shared" ca="1" si="196"/>
        <v>46673.241537911395</v>
      </c>
      <c r="CV151" s="602">
        <f t="shared" ca="1" si="197"/>
        <v>46673.241537911395</v>
      </c>
      <c r="CW151" s="602">
        <f t="shared" ca="1" si="198"/>
        <v>48341.757129331025</v>
      </c>
      <c r="CX151" s="602">
        <f t="shared" ca="1" si="199"/>
        <v>48341.757129331025</v>
      </c>
      <c r="CY151" s="602">
        <f t="shared" ca="1" si="200"/>
        <v>50034.266948932476</v>
      </c>
      <c r="CZ151" s="602">
        <f t="shared" ca="1" si="201"/>
        <v>44703.97476535022</v>
      </c>
      <c r="DA151" s="602">
        <f t="shared" ca="1" si="202"/>
        <v>46342.497848049643</v>
      </c>
      <c r="DB151" s="602">
        <f t="shared" ca="1" si="203"/>
        <v>46342.497848049643</v>
      </c>
      <c r="DC151" s="602">
        <f t="shared" ca="1" si="204"/>
        <v>48006.105296803609</v>
      </c>
      <c r="DD151" s="602">
        <f t="shared" ca="1" si="205"/>
        <v>48006.105296803609</v>
      </c>
      <c r="DE151" s="602">
        <f t="shared" ca="1" si="206"/>
        <v>49693.889253268258</v>
      </c>
      <c r="DF151" s="602">
        <f t="shared" ca="1" si="207"/>
        <v>49693.889253268258</v>
      </c>
      <c r="DG151" s="602">
        <f t="shared" ca="1" si="208"/>
        <v>51404.937022019112</v>
      </c>
      <c r="DH151" s="602">
        <f t="shared" ca="1" si="209"/>
        <v>51404.937022019112</v>
      </c>
      <c r="DI151" s="602">
        <f t="shared" ca="1" si="210"/>
        <v>53138.334953305806</v>
      </c>
      <c r="DJ151" s="602">
        <f t="shared" ca="1" si="211"/>
        <v>36918.531516652984</v>
      </c>
      <c r="DK151" s="602">
        <f t="shared" ca="1" si="212"/>
        <v>37814.927454885583</v>
      </c>
      <c r="DL151" s="602">
        <f t="shared" ca="1" si="213"/>
        <v>37814.927454885583</v>
      </c>
      <c r="DM151" s="602">
        <f t="shared" ca="1" si="214"/>
        <v>38722.023692322662</v>
      </c>
      <c r="DN151" s="602">
        <f t="shared" ca="1" si="215"/>
        <v>38722.023692322662</v>
      </c>
      <c r="DO151" s="602">
        <f t="shared" ca="1" si="216"/>
        <v>39639.647171455297</v>
      </c>
      <c r="DP151" s="602">
        <f t="shared" ca="1" si="217"/>
        <v>39639.647171455297</v>
      </c>
      <c r="DQ151" s="602">
        <f t="shared" ca="1" si="218"/>
        <v>40567.620879791648</v>
      </c>
      <c r="DR151" s="602">
        <f t="shared" ca="1" si="219"/>
        <v>40567.620879791648</v>
      </c>
      <c r="DS151" s="602">
        <f t="shared" ca="1" si="220"/>
        <v>41505.764212283284</v>
      </c>
      <c r="DT151" s="602">
        <f t="shared" ca="1" si="221"/>
        <v>47504.443092169378</v>
      </c>
      <c r="DU151" s="602">
        <f t="shared" ca="1" si="222"/>
        <v>49185.069786291635</v>
      </c>
      <c r="DV151" s="602">
        <f t="shared" ca="1" si="223"/>
        <v>49185.069786291635</v>
      </c>
      <c r="DW151" s="602">
        <f t="shared" ca="1" si="224"/>
        <v>50889.234373908213</v>
      </c>
      <c r="DX151" s="602">
        <f t="shared" ca="1" si="225"/>
        <v>50889.234373908213</v>
      </c>
      <c r="DY151" s="602">
        <f t="shared" ca="1" si="226"/>
        <v>52616.023097239588</v>
      </c>
      <c r="DZ151" s="602">
        <f t="shared" ca="1" si="227"/>
        <v>52616.023097239588</v>
      </c>
      <c r="EA151" s="602">
        <f t="shared" ca="1" si="228"/>
        <v>54364.523825868084</v>
      </c>
      <c r="EB151" s="602">
        <f t="shared" ca="1" si="229"/>
        <v>54364.523825868084</v>
      </c>
      <c r="EC151" s="602">
        <f t="shared" ca="1" si="230"/>
        <v>56133.829536555211</v>
      </c>
      <c r="ED151" s="602">
        <f t="shared" ca="1" si="231"/>
        <v>50546.562285820124</v>
      </c>
      <c r="EE151" s="602">
        <f t="shared" ca="1" si="232"/>
        <v>52268.899256216449</v>
      </c>
      <c r="EF151" s="602">
        <f t="shared" ca="1" si="233"/>
        <v>52268.899256216449</v>
      </c>
      <c r="EG151" s="602">
        <f t="shared" ca="1" si="234"/>
        <v>54013.130357142247</v>
      </c>
      <c r="EH151" s="602">
        <f t="shared" ca="1" si="235"/>
        <v>54013.130357142247</v>
      </c>
      <c r="EI151" s="602">
        <f t="shared" ca="1" si="236"/>
        <v>55778.34727772788</v>
      </c>
      <c r="EJ151" s="602">
        <f t="shared" ca="1" si="237"/>
        <v>55778.34727772788</v>
      </c>
      <c r="EK151" s="602">
        <f t="shared" ca="1" si="238"/>
        <v>57563.649413299725</v>
      </c>
      <c r="EL151" s="602">
        <f t="shared" ca="1" si="239"/>
        <v>57563.649413299725</v>
      </c>
      <c r="EM151" s="602">
        <f t="shared" ca="1" si="240"/>
        <v>59368.146874517734</v>
      </c>
    </row>
    <row r="152" spans="7:143" x14ac:dyDescent="0.2">
      <c r="H152" s="884"/>
      <c r="I152" s="15" t="str">
        <f t="shared" si="308"/>
        <v>Kiváló 1, L1 ügyletminősítés esetén</v>
      </c>
      <c r="J152" s="15"/>
      <c r="K152" s="15"/>
      <c r="L152" s="1027">
        <v>7.3999999999999996E-2</v>
      </c>
      <c r="M152" s="1030" t="s">
        <v>589</v>
      </c>
      <c r="N152" s="1030" t="s">
        <v>589</v>
      </c>
      <c r="O152" s="1031">
        <f t="shared" si="309"/>
        <v>9.7900000000000001E-2</v>
      </c>
      <c r="P152" s="1032">
        <f t="shared" ca="1" si="305"/>
        <v>0.10450365370921832</v>
      </c>
      <c r="Q152" s="1033">
        <f t="shared" ca="1" si="306"/>
        <v>0.10709027686011408</v>
      </c>
      <c r="R152" s="1034">
        <f t="shared" ca="1" si="307"/>
        <v>0.10749582962069715</v>
      </c>
      <c r="W152" s="597">
        <f t="shared" si="179"/>
        <v>109</v>
      </c>
      <c r="X152" s="602">
        <f t="shared" ca="1" si="241"/>
        <v>28319.999389992863</v>
      </c>
      <c r="Y152" s="602">
        <f t="shared" ca="1" si="241"/>
        <v>29096.929827342388</v>
      </c>
      <c r="Z152" s="602">
        <f t="shared" ca="1" si="241"/>
        <v>29096.929827342388</v>
      </c>
      <c r="AA152" s="602">
        <f t="shared" ca="1" si="241"/>
        <v>29886.032144715729</v>
      </c>
      <c r="AB152" s="602">
        <f t="shared" ca="1" si="242"/>
        <v>29886.032144715729</v>
      </c>
      <c r="AC152" s="602">
        <f t="shared" ca="1" si="242"/>
        <v>30687.194570042724</v>
      </c>
      <c r="AD152" s="602">
        <f t="shared" ca="1" si="242"/>
        <v>30687.194570042724</v>
      </c>
      <c r="AE152" s="602">
        <f t="shared" ca="1" si="180"/>
        <v>31500.297891766557</v>
      </c>
      <c r="AF152" s="602">
        <f t="shared" ca="1" si="180"/>
        <v>31500.297891766557</v>
      </c>
      <c r="AG152" s="602">
        <f t="shared" ca="1" si="243"/>
        <v>32325.215752307126</v>
      </c>
      <c r="AH152" s="602">
        <f t="shared" ca="1" si="244"/>
        <v>32881.659121055389</v>
      </c>
      <c r="AI152" s="602">
        <f t="shared" ca="1" si="245"/>
        <v>34295.209150044277</v>
      </c>
      <c r="AJ152" s="602">
        <f t="shared" ca="1" si="246"/>
        <v>34295.209150044277</v>
      </c>
      <c r="AK152" s="602">
        <f t="shared" ca="1" si="247"/>
        <v>35740.272825017972</v>
      </c>
      <c r="AL152" s="602">
        <f t="shared" ca="1" si="248"/>
        <v>35740.272825017972</v>
      </c>
      <c r="AM152" s="602">
        <f t="shared" ca="1" si="249"/>
        <v>37216.130731732024</v>
      </c>
      <c r="AN152" s="602">
        <f t="shared" ca="1" si="250"/>
        <v>37216.130731732024</v>
      </c>
      <c r="AO152" s="602">
        <f t="shared" ca="1" si="251"/>
        <v>38722.023692322662</v>
      </c>
      <c r="AP152" s="602">
        <f t="shared" ca="1" si="252"/>
        <v>38722.023692322662</v>
      </c>
      <c r="AQ152" s="602">
        <f t="shared" ca="1" si="253"/>
        <v>40257.15736338999</v>
      </c>
      <c r="AR152" s="602">
        <f t="shared" ca="1" si="254"/>
        <v>35448.772928771345</v>
      </c>
      <c r="AS152" s="602">
        <f t="shared" ca="1" si="255"/>
        <v>36918.531516652984</v>
      </c>
      <c r="AT152" s="602">
        <f t="shared" ca="1" si="256"/>
        <v>36918.531516652984</v>
      </c>
      <c r="AU152" s="602">
        <f t="shared" ca="1" si="257"/>
        <v>38418.479955411574</v>
      </c>
      <c r="AV152" s="602">
        <f t="shared" ca="1" si="258"/>
        <v>38418.479955411574</v>
      </c>
      <c r="AW152" s="602">
        <f t="shared" ca="1" si="259"/>
        <v>39947.830563756834</v>
      </c>
      <c r="AX152" s="602">
        <f t="shared" ca="1" si="260"/>
        <v>39947.830563756834</v>
      </c>
      <c r="AY152" s="602">
        <f t="shared" ca="1" si="261"/>
        <v>41505.764212283277</v>
      </c>
      <c r="AZ152" s="602">
        <f t="shared" ca="1" si="262"/>
        <v>41505.764212283277</v>
      </c>
      <c r="BA152" s="602">
        <f t="shared" ca="1" si="263"/>
        <v>43091.434978125537</v>
      </c>
      <c r="BB152" s="602">
        <f t="shared" ca="1" si="264"/>
        <v>31227.944341051854</v>
      </c>
      <c r="BC152" s="602">
        <f t="shared" ca="1" si="265"/>
        <v>32048.938490341483</v>
      </c>
      <c r="BD152" s="602">
        <f t="shared" ca="1" si="266"/>
        <v>32048.938490341483</v>
      </c>
      <c r="BE152" s="602">
        <f t="shared" ca="1" si="267"/>
        <v>32881.659121055403</v>
      </c>
      <c r="BF152" s="602">
        <f t="shared" ca="1" si="268"/>
        <v>32881.659121055403</v>
      </c>
      <c r="BG152" s="602">
        <f t="shared" ca="1" si="269"/>
        <v>33725.968653348842</v>
      </c>
      <c r="BH152" s="602">
        <f t="shared" ca="1" si="270"/>
        <v>33725.968653348842</v>
      </c>
      <c r="BI152" s="602">
        <f t="shared" ca="1" si="271"/>
        <v>34581.723205375456</v>
      </c>
      <c r="BJ152" s="602">
        <f t="shared" ca="1" si="272"/>
        <v>34581.723205375456</v>
      </c>
      <c r="BK152" s="602">
        <f t="shared" ca="1" si="273"/>
        <v>35448.772928771345</v>
      </c>
      <c r="BL152" s="602">
        <f t="shared" ca="1" si="274"/>
        <v>37965.371706914841</v>
      </c>
      <c r="BM152" s="602">
        <f t="shared" ca="1" si="275"/>
        <v>39485.986332175897</v>
      </c>
      <c r="BN152" s="602">
        <f t="shared" ca="1" si="276"/>
        <v>39485.986332175897</v>
      </c>
      <c r="BO152" s="602">
        <f t="shared" ca="1" si="277"/>
        <v>41035.432761276803</v>
      </c>
      <c r="BP152" s="602">
        <f t="shared" ca="1" si="278"/>
        <v>41035.432761276803</v>
      </c>
      <c r="BQ152" s="602">
        <f t="shared" ca="1" si="279"/>
        <v>42612.87262182722</v>
      </c>
      <c r="BR152" s="602">
        <f t="shared" ca="1" si="280"/>
        <v>42612.87262182722</v>
      </c>
      <c r="BS152" s="602">
        <f t="shared" ca="1" si="281"/>
        <v>44217.443988476909</v>
      </c>
      <c r="BT152" s="602">
        <f t="shared" ca="1" si="282"/>
        <v>44217.443988476909</v>
      </c>
      <c r="BU152" s="602">
        <f t="shared" ca="1" si="283"/>
        <v>45848.26595350603</v>
      </c>
      <c r="BV152" s="602">
        <f t="shared" ca="1" si="284"/>
        <v>40723.276804626068</v>
      </c>
      <c r="BW152" s="602">
        <f t="shared" ca="1" si="285"/>
        <v>42295.186245571516</v>
      </c>
      <c r="BX152" s="602">
        <f t="shared" ca="1" si="286"/>
        <v>42295.186245571516</v>
      </c>
      <c r="BY152" s="602">
        <f t="shared" ca="1" si="287"/>
        <v>43894.401241264459</v>
      </c>
      <c r="BZ152" s="602">
        <f t="shared" ca="1" si="288"/>
        <v>43894.401241264459</v>
      </c>
      <c r="CA152" s="602">
        <f t="shared" ca="1" si="289"/>
        <v>45520.044319311586</v>
      </c>
      <c r="CB152" s="602">
        <f t="shared" ca="1" si="290"/>
        <v>45520.044319311586</v>
      </c>
      <c r="CC152" s="602">
        <f t="shared" ca="1" si="291"/>
        <v>47171.222607457443</v>
      </c>
      <c r="CD152" s="602">
        <f t="shared" ca="1" si="292"/>
        <v>47171.222607457443</v>
      </c>
      <c r="CE152" s="602">
        <f t="shared" ca="1" si="293"/>
        <v>48847.032188247038</v>
      </c>
      <c r="CF152" s="602">
        <f t="shared" ca="1" si="181"/>
        <v>33725.968653348842</v>
      </c>
      <c r="CG152" s="602">
        <f t="shared" ca="1" si="182"/>
        <v>34581.723205375456</v>
      </c>
      <c r="CH152" s="602">
        <f t="shared" ca="1" si="183"/>
        <v>34581.723205375456</v>
      </c>
      <c r="CI152" s="602">
        <f t="shared" ca="1" si="184"/>
        <v>35448.772928771345</v>
      </c>
      <c r="CJ152" s="602">
        <f t="shared" ca="1" si="185"/>
        <v>35448.772928771345</v>
      </c>
      <c r="CK152" s="602">
        <f t="shared" ca="1" si="186"/>
        <v>36326.962352232811</v>
      </c>
      <c r="CL152" s="602">
        <f t="shared" ca="1" si="187"/>
        <v>36326.962352232811</v>
      </c>
      <c r="CM152" s="602">
        <f t="shared" ca="1" si="188"/>
        <v>37216.130731732024</v>
      </c>
      <c r="CN152" s="602">
        <f t="shared" ca="1" si="189"/>
        <v>37216.130731732024</v>
      </c>
      <c r="CO152" s="602">
        <f t="shared" ca="1" si="190"/>
        <v>38116.112405922795</v>
      </c>
      <c r="CP152" s="602">
        <f t="shared" ca="1" si="191"/>
        <v>41820.706884913423</v>
      </c>
      <c r="CQ152" s="602">
        <f t="shared" ca="1" si="192"/>
        <v>43411.82153165857</v>
      </c>
      <c r="CR152" s="602">
        <f t="shared" ca="1" si="193"/>
        <v>43411.82153165857</v>
      </c>
      <c r="CS152" s="602">
        <f t="shared" ca="1" si="194"/>
        <v>45029.629321440458</v>
      </c>
      <c r="CT152" s="602">
        <f t="shared" ca="1" si="195"/>
        <v>45029.629321440458</v>
      </c>
      <c r="CU152" s="602">
        <f t="shared" ca="1" si="196"/>
        <v>46673.241537911395</v>
      </c>
      <c r="CV152" s="602">
        <f t="shared" ca="1" si="197"/>
        <v>46673.241537911395</v>
      </c>
      <c r="CW152" s="602">
        <f t="shared" ca="1" si="198"/>
        <v>48341.757129331025</v>
      </c>
      <c r="CX152" s="602">
        <f t="shared" ca="1" si="199"/>
        <v>48341.757129331025</v>
      </c>
      <c r="CY152" s="602">
        <f t="shared" ca="1" si="200"/>
        <v>50034.266948932476</v>
      </c>
      <c r="CZ152" s="602">
        <f t="shared" ca="1" si="201"/>
        <v>44703.97476535022</v>
      </c>
      <c r="DA152" s="602">
        <f t="shared" ca="1" si="202"/>
        <v>46342.497848049643</v>
      </c>
      <c r="DB152" s="602">
        <f t="shared" ca="1" si="203"/>
        <v>46342.497848049643</v>
      </c>
      <c r="DC152" s="602">
        <f t="shared" ca="1" si="204"/>
        <v>48006.105296803609</v>
      </c>
      <c r="DD152" s="602">
        <f t="shared" ca="1" si="205"/>
        <v>48006.105296803609</v>
      </c>
      <c r="DE152" s="602">
        <f t="shared" ca="1" si="206"/>
        <v>49693.889253268258</v>
      </c>
      <c r="DF152" s="602">
        <f t="shared" ca="1" si="207"/>
        <v>49693.889253268258</v>
      </c>
      <c r="DG152" s="602">
        <f t="shared" ca="1" si="208"/>
        <v>51404.937022019112</v>
      </c>
      <c r="DH152" s="602">
        <f t="shared" ca="1" si="209"/>
        <v>51404.937022019112</v>
      </c>
      <c r="DI152" s="602">
        <f t="shared" ca="1" si="210"/>
        <v>53138.334953305806</v>
      </c>
      <c r="DJ152" s="602">
        <f t="shared" ca="1" si="211"/>
        <v>36918.531516652984</v>
      </c>
      <c r="DK152" s="602">
        <f t="shared" ca="1" si="212"/>
        <v>37814.927454885583</v>
      </c>
      <c r="DL152" s="602">
        <f t="shared" ca="1" si="213"/>
        <v>37814.927454885583</v>
      </c>
      <c r="DM152" s="602">
        <f t="shared" ca="1" si="214"/>
        <v>38722.023692322662</v>
      </c>
      <c r="DN152" s="602">
        <f t="shared" ca="1" si="215"/>
        <v>38722.023692322662</v>
      </c>
      <c r="DO152" s="602">
        <f t="shared" ca="1" si="216"/>
        <v>39639.647171455297</v>
      </c>
      <c r="DP152" s="602">
        <f t="shared" ca="1" si="217"/>
        <v>39639.647171455297</v>
      </c>
      <c r="DQ152" s="602">
        <f t="shared" ca="1" si="218"/>
        <v>40567.620879791648</v>
      </c>
      <c r="DR152" s="602">
        <f t="shared" ca="1" si="219"/>
        <v>40567.620879791648</v>
      </c>
      <c r="DS152" s="602">
        <f t="shared" ca="1" si="220"/>
        <v>41505.764212283284</v>
      </c>
      <c r="DT152" s="602">
        <f t="shared" ca="1" si="221"/>
        <v>47504.443092169378</v>
      </c>
      <c r="DU152" s="602">
        <f t="shared" ca="1" si="222"/>
        <v>49185.069786291635</v>
      </c>
      <c r="DV152" s="602">
        <f t="shared" ca="1" si="223"/>
        <v>49185.069786291635</v>
      </c>
      <c r="DW152" s="602">
        <f t="shared" ca="1" si="224"/>
        <v>50889.234373908213</v>
      </c>
      <c r="DX152" s="602">
        <f t="shared" ca="1" si="225"/>
        <v>50889.234373908213</v>
      </c>
      <c r="DY152" s="602">
        <f t="shared" ca="1" si="226"/>
        <v>52616.023097239588</v>
      </c>
      <c r="DZ152" s="602">
        <f t="shared" ca="1" si="227"/>
        <v>52616.023097239588</v>
      </c>
      <c r="EA152" s="602">
        <f t="shared" ca="1" si="228"/>
        <v>54364.523825868084</v>
      </c>
      <c r="EB152" s="602">
        <f t="shared" ca="1" si="229"/>
        <v>54364.523825868084</v>
      </c>
      <c r="EC152" s="602">
        <f t="shared" ca="1" si="230"/>
        <v>56133.829536555211</v>
      </c>
      <c r="ED152" s="602">
        <f t="shared" ca="1" si="231"/>
        <v>50546.562285820124</v>
      </c>
      <c r="EE152" s="602">
        <f t="shared" ca="1" si="232"/>
        <v>52268.899256216449</v>
      </c>
      <c r="EF152" s="602">
        <f t="shared" ca="1" si="233"/>
        <v>52268.899256216449</v>
      </c>
      <c r="EG152" s="602">
        <f t="shared" ca="1" si="234"/>
        <v>54013.130357142247</v>
      </c>
      <c r="EH152" s="602">
        <f t="shared" ca="1" si="235"/>
        <v>54013.130357142247</v>
      </c>
      <c r="EI152" s="602">
        <f t="shared" ca="1" si="236"/>
        <v>55778.34727772788</v>
      </c>
      <c r="EJ152" s="602">
        <f t="shared" ca="1" si="237"/>
        <v>55778.34727772788</v>
      </c>
      <c r="EK152" s="602">
        <f t="shared" ca="1" si="238"/>
        <v>57563.649413299725</v>
      </c>
      <c r="EL152" s="602">
        <f t="shared" ca="1" si="239"/>
        <v>57563.649413299725</v>
      </c>
      <c r="EM152" s="602">
        <f t="shared" ca="1" si="240"/>
        <v>59368.146874517734</v>
      </c>
    </row>
    <row r="153" spans="7:143" x14ac:dyDescent="0.2">
      <c r="H153" s="884"/>
      <c r="I153" s="15" t="str">
        <f t="shared" si="308"/>
        <v>Kiváló 1, L2 ügyletminősítés esetén</v>
      </c>
      <c r="J153" s="15"/>
      <c r="K153" s="15"/>
      <c r="L153" s="1027">
        <v>7.3999999999999996E-2</v>
      </c>
      <c r="M153" s="1030" t="s">
        <v>589</v>
      </c>
      <c r="N153" s="1030" t="s">
        <v>589</v>
      </c>
      <c r="O153" s="1031">
        <f t="shared" si="309"/>
        <v>0.10289999999999999</v>
      </c>
      <c r="P153" s="1032">
        <f t="shared" ca="1" si="305"/>
        <v>0.11008203064285826</v>
      </c>
      <c r="Q153" s="1033">
        <f t="shared" ca="1" si="306"/>
        <v>0.11273886972922309</v>
      </c>
      <c r="R153" s="1034">
        <f t="shared" ca="1" si="307"/>
        <v>0.11315091590335657</v>
      </c>
      <c r="W153" s="597">
        <f t="shared" si="179"/>
        <v>110</v>
      </c>
      <c r="X153" s="602">
        <f t="shared" ca="1" si="241"/>
        <v>28319.999389992863</v>
      </c>
      <c r="Y153" s="602">
        <f t="shared" ca="1" si="241"/>
        <v>29096.929827342388</v>
      </c>
      <c r="Z153" s="602">
        <f t="shared" ca="1" si="241"/>
        <v>29096.929827342388</v>
      </c>
      <c r="AA153" s="602">
        <f t="shared" ca="1" si="241"/>
        <v>29886.032144715729</v>
      </c>
      <c r="AB153" s="602">
        <f t="shared" ca="1" si="242"/>
        <v>29886.032144715729</v>
      </c>
      <c r="AC153" s="602">
        <f t="shared" ca="1" si="242"/>
        <v>30687.194570042724</v>
      </c>
      <c r="AD153" s="602">
        <f t="shared" ca="1" si="242"/>
        <v>30687.194570042724</v>
      </c>
      <c r="AE153" s="602">
        <f t="shared" ca="1" si="180"/>
        <v>31500.297891766557</v>
      </c>
      <c r="AF153" s="602">
        <f t="shared" ca="1" si="180"/>
        <v>31500.297891766557</v>
      </c>
      <c r="AG153" s="602">
        <f t="shared" ca="1" si="243"/>
        <v>32325.215752307126</v>
      </c>
      <c r="AH153" s="602">
        <f t="shared" ca="1" si="244"/>
        <v>32881.659121055389</v>
      </c>
      <c r="AI153" s="602">
        <f t="shared" ca="1" si="245"/>
        <v>34295.209150044277</v>
      </c>
      <c r="AJ153" s="602">
        <f t="shared" ca="1" si="246"/>
        <v>34295.209150044277</v>
      </c>
      <c r="AK153" s="602">
        <f t="shared" ca="1" si="247"/>
        <v>35740.272825017972</v>
      </c>
      <c r="AL153" s="602">
        <f t="shared" ca="1" si="248"/>
        <v>35740.272825017972</v>
      </c>
      <c r="AM153" s="602">
        <f t="shared" ca="1" si="249"/>
        <v>37216.130731732024</v>
      </c>
      <c r="AN153" s="602">
        <f t="shared" ca="1" si="250"/>
        <v>37216.130731732024</v>
      </c>
      <c r="AO153" s="602">
        <f t="shared" ca="1" si="251"/>
        <v>38722.023692322662</v>
      </c>
      <c r="AP153" s="602">
        <f t="shared" ca="1" si="252"/>
        <v>38722.023692322662</v>
      </c>
      <c r="AQ153" s="602">
        <f t="shared" ca="1" si="253"/>
        <v>40257.15736338999</v>
      </c>
      <c r="AR153" s="602">
        <f t="shared" ca="1" si="254"/>
        <v>35448.772928771345</v>
      </c>
      <c r="AS153" s="602">
        <f t="shared" ca="1" si="255"/>
        <v>36918.531516652984</v>
      </c>
      <c r="AT153" s="602">
        <f t="shared" ca="1" si="256"/>
        <v>36918.531516652984</v>
      </c>
      <c r="AU153" s="602">
        <f t="shared" ca="1" si="257"/>
        <v>38418.479955411574</v>
      </c>
      <c r="AV153" s="602">
        <f t="shared" ca="1" si="258"/>
        <v>38418.479955411574</v>
      </c>
      <c r="AW153" s="602">
        <f t="shared" ca="1" si="259"/>
        <v>39947.830563756834</v>
      </c>
      <c r="AX153" s="602">
        <f t="shared" ca="1" si="260"/>
        <v>39947.830563756834</v>
      </c>
      <c r="AY153" s="602">
        <f t="shared" ca="1" si="261"/>
        <v>41505.764212283277</v>
      </c>
      <c r="AZ153" s="602">
        <f t="shared" ca="1" si="262"/>
        <v>41505.764212283277</v>
      </c>
      <c r="BA153" s="602">
        <f t="shared" ca="1" si="263"/>
        <v>43091.434978125537</v>
      </c>
      <c r="BB153" s="602">
        <f t="shared" ca="1" si="264"/>
        <v>31227.944341051854</v>
      </c>
      <c r="BC153" s="602">
        <f t="shared" ca="1" si="265"/>
        <v>32048.938490341483</v>
      </c>
      <c r="BD153" s="602">
        <f t="shared" ca="1" si="266"/>
        <v>32048.938490341483</v>
      </c>
      <c r="BE153" s="602">
        <f t="shared" ca="1" si="267"/>
        <v>32881.659121055403</v>
      </c>
      <c r="BF153" s="602">
        <f t="shared" ca="1" si="268"/>
        <v>32881.659121055403</v>
      </c>
      <c r="BG153" s="602">
        <f t="shared" ca="1" si="269"/>
        <v>33725.968653348842</v>
      </c>
      <c r="BH153" s="602">
        <f t="shared" ca="1" si="270"/>
        <v>33725.968653348842</v>
      </c>
      <c r="BI153" s="602">
        <f t="shared" ca="1" si="271"/>
        <v>34581.723205375456</v>
      </c>
      <c r="BJ153" s="602">
        <f t="shared" ca="1" si="272"/>
        <v>34581.723205375456</v>
      </c>
      <c r="BK153" s="602">
        <f t="shared" ca="1" si="273"/>
        <v>35448.772928771345</v>
      </c>
      <c r="BL153" s="602">
        <f t="shared" ca="1" si="274"/>
        <v>37965.371706914841</v>
      </c>
      <c r="BM153" s="602">
        <f t="shared" ca="1" si="275"/>
        <v>39485.986332175897</v>
      </c>
      <c r="BN153" s="602">
        <f t="shared" ca="1" si="276"/>
        <v>39485.986332175897</v>
      </c>
      <c r="BO153" s="602">
        <f t="shared" ca="1" si="277"/>
        <v>41035.432761276803</v>
      </c>
      <c r="BP153" s="602">
        <f t="shared" ca="1" si="278"/>
        <v>41035.432761276803</v>
      </c>
      <c r="BQ153" s="602">
        <f t="shared" ca="1" si="279"/>
        <v>42612.87262182722</v>
      </c>
      <c r="BR153" s="602">
        <f t="shared" ca="1" si="280"/>
        <v>42612.87262182722</v>
      </c>
      <c r="BS153" s="602">
        <f t="shared" ca="1" si="281"/>
        <v>44217.443988476909</v>
      </c>
      <c r="BT153" s="602">
        <f t="shared" ca="1" si="282"/>
        <v>44217.443988476909</v>
      </c>
      <c r="BU153" s="602">
        <f t="shared" ca="1" si="283"/>
        <v>45848.26595350603</v>
      </c>
      <c r="BV153" s="602">
        <f t="shared" ca="1" si="284"/>
        <v>40723.276804626068</v>
      </c>
      <c r="BW153" s="602">
        <f t="shared" ca="1" si="285"/>
        <v>42295.186245571516</v>
      </c>
      <c r="BX153" s="602">
        <f t="shared" ca="1" si="286"/>
        <v>42295.186245571516</v>
      </c>
      <c r="BY153" s="602">
        <f t="shared" ca="1" si="287"/>
        <v>43894.401241264459</v>
      </c>
      <c r="BZ153" s="602">
        <f t="shared" ca="1" si="288"/>
        <v>43894.401241264459</v>
      </c>
      <c r="CA153" s="602">
        <f t="shared" ca="1" si="289"/>
        <v>45520.044319311586</v>
      </c>
      <c r="CB153" s="602">
        <f t="shared" ca="1" si="290"/>
        <v>45520.044319311586</v>
      </c>
      <c r="CC153" s="602">
        <f t="shared" ca="1" si="291"/>
        <v>47171.222607457443</v>
      </c>
      <c r="CD153" s="602">
        <f t="shared" ca="1" si="292"/>
        <v>47171.222607457443</v>
      </c>
      <c r="CE153" s="602">
        <f t="shared" ca="1" si="293"/>
        <v>48847.032188247038</v>
      </c>
      <c r="CF153" s="602">
        <f t="shared" ca="1" si="181"/>
        <v>33725.968653348842</v>
      </c>
      <c r="CG153" s="602">
        <f t="shared" ca="1" si="182"/>
        <v>34581.723205375456</v>
      </c>
      <c r="CH153" s="602">
        <f t="shared" ca="1" si="183"/>
        <v>34581.723205375456</v>
      </c>
      <c r="CI153" s="602">
        <f t="shared" ca="1" si="184"/>
        <v>35448.772928771345</v>
      </c>
      <c r="CJ153" s="602">
        <f t="shared" ca="1" si="185"/>
        <v>35448.772928771345</v>
      </c>
      <c r="CK153" s="602">
        <f t="shared" ca="1" si="186"/>
        <v>36326.962352232811</v>
      </c>
      <c r="CL153" s="602">
        <f t="shared" ca="1" si="187"/>
        <v>36326.962352232811</v>
      </c>
      <c r="CM153" s="602">
        <f t="shared" ca="1" si="188"/>
        <v>37216.130731732024</v>
      </c>
      <c r="CN153" s="602">
        <f t="shared" ca="1" si="189"/>
        <v>37216.130731732024</v>
      </c>
      <c r="CO153" s="602">
        <f t="shared" ca="1" si="190"/>
        <v>38116.112405922795</v>
      </c>
      <c r="CP153" s="602">
        <f t="shared" ca="1" si="191"/>
        <v>41820.706884913423</v>
      </c>
      <c r="CQ153" s="602">
        <f t="shared" ca="1" si="192"/>
        <v>43411.82153165857</v>
      </c>
      <c r="CR153" s="602">
        <f t="shared" ca="1" si="193"/>
        <v>43411.82153165857</v>
      </c>
      <c r="CS153" s="602">
        <f t="shared" ca="1" si="194"/>
        <v>45029.629321440458</v>
      </c>
      <c r="CT153" s="602">
        <f t="shared" ca="1" si="195"/>
        <v>45029.629321440458</v>
      </c>
      <c r="CU153" s="602">
        <f t="shared" ca="1" si="196"/>
        <v>46673.241537911395</v>
      </c>
      <c r="CV153" s="602">
        <f t="shared" ca="1" si="197"/>
        <v>46673.241537911395</v>
      </c>
      <c r="CW153" s="602">
        <f t="shared" ca="1" si="198"/>
        <v>48341.757129331025</v>
      </c>
      <c r="CX153" s="602">
        <f t="shared" ca="1" si="199"/>
        <v>48341.757129331025</v>
      </c>
      <c r="CY153" s="602">
        <f t="shared" ca="1" si="200"/>
        <v>50034.266948932476</v>
      </c>
      <c r="CZ153" s="602">
        <f t="shared" ca="1" si="201"/>
        <v>44703.97476535022</v>
      </c>
      <c r="DA153" s="602">
        <f t="shared" ca="1" si="202"/>
        <v>46342.497848049643</v>
      </c>
      <c r="DB153" s="602">
        <f t="shared" ca="1" si="203"/>
        <v>46342.497848049643</v>
      </c>
      <c r="DC153" s="602">
        <f t="shared" ca="1" si="204"/>
        <v>48006.105296803609</v>
      </c>
      <c r="DD153" s="602">
        <f t="shared" ca="1" si="205"/>
        <v>48006.105296803609</v>
      </c>
      <c r="DE153" s="602">
        <f t="shared" ca="1" si="206"/>
        <v>49693.889253268258</v>
      </c>
      <c r="DF153" s="602">
        <f t="shared" ca="1" si="207"/>
        <v>49693.889253268258</v>
      </c>
      <c r="DG153" s="602">
        <f t="shared" ca="1" si="208"/>
        <v>51404.937022019112</v>
      </c>
      <c r="DH153" s="602">
        <f t="shared" ca="1" si="209"/>
        <v>51404.937022019112</v>
      </c>
      <c r="DI153" s="602">
        <f t="shared" ca="1" si="210"/>
        <v>53138.334953305806</v>
      </c>
      <c r="DJ153" s="602">
        <f t="shared" ca="1" si="211"/>
        <v>36918.531516652984</v>
      </c>
      <c r="DK153" s="602">
        <f t="shared" ca="1" si="212"/>
        <v>37814.927454885583</v>
      </c>
      <c r="DL153" s="602">
        <f t="shared" ca="1" si="213"/>
        <v>37814.927454885583</v>
      </c>
      <c r="DM153" s="602">
        <f t="shared" ca="1" si="214"/>
        <v>38722.023692322662</v>
      </c>
      <c r="DN153" s="602">
        <f t="shared" ca="1" si="215"/>
        <v>38722.023692322662</v>
      </c>
      <c r="DO153" s="602">
        <f t="shared" ca="1" si="216"/>
        <v>39639.647171455297</v>
      </c>
      <c r="DP153" s="602">
        <f t="shared" ca="1" si="217"/>
        <v>39639.647171455297</v>
      </c>
      <c r="DQ153" s="602">
        <f t="shared" ca="1" si="218"/>
        <v>40567.620879791648</v>
      </c>
      <c r="DR153" s="602">
        <f t="shared" ca="1" si="219"/>
        <v>40567.620879791648</v>
      </c>
      <c r="DS153" s="602">
        <f t="shared" ca="1" si="220"/>
        <v>41505.764212283284</v>
      </c>
      <c r="DT153" s="602">
        <f t="shared" ca="1" si="221"/>
        <v>47504.443092169378</v>
      </c>
      <c r="DU153" s="602">
        <f t="shared" ca="1" si="222"/>
        <v>49185.069786291635</v>
      </c>
      <c r="DV153" s="602">
        <f t="shared" ca="1" si="223"/>
        <v>49185.069786291635</v>
      </c>
      <c r="DW153" s="602">
        <f t="shared" ca="1" si="224"/>
        <v>50889.234373908213</v>
      </c>
      <c r="DX153" s="602">
        <f t="shared" ca="1" si="225"/>
        <v>50889.234373908213</v>
      </c>
      <c r="DY153" s="602">
        <f t="shared" ca="1" si="226"/>
        <v>52616.023097239588</v>
      </c>
      <c r="DZ153" s="602">
        <f t="shared" ca="1" si="227"/>
        <v>52616.023097239588</v>
      </c>
      <c r="EA153" s="602">
        <f t="shared" ca="1" si="228"/>
        <v>54364.523825868084</v>
      </c>
      <c r="EB153" s="602">
        <f t="shared" ca="1" si="229"/>
        <v>54364.523825868084</v>
      </c>
      <c r="EC153" s="602">
        <f t="shared" ca="1" si="230"/>
        <v>56133.829536555211</v>
      </c>
      <c r="ED153" s="602">
        <f t="shared" ca="1" si="231"/>
        <v>50546.562285820124</v>
      </c>
      <c r="EE153" s="602">
        <f t="shared" ca="1" si="232"/>
        <v>52268.899256216449</v>
      </c>
      <c r="EF153" s="602">
        <f t="shared" ca="1" si="233"/>
        <v>52268.899256216449</v>
      </c>
      <c r="EG153" s="602">
        <f t="shared" ca="1" si="234"/>
        <v>54013.130357142247</v>
      </c>
      <c r="EH153" s="602">
        <f t="shared" ca="1" si="235"/>
        <v>54013.130357142247</v>
      </c>
      <c r="EI153" s="602">
        <f t="shared" ca="1" si="236"/>
        <v>55778.34727772788</v>
      </c>
      <c r="EJ153" s="602">
        <f t="shared" ca="1" si="237"/>
        <v>55778.34727772788</v>
      </c>
      <c r="EK153" s="602">
        <f t="shared" ca="1" si="238"/>
        <v>57563.649413299725</v>
      </c>
      <c r="EL153" s="602">
        <f t="shared" ca="1" si="239"/>
        <v>57563.649413299725</v>
      </c>
      <c r="EM153" s="602">
        <f t="shared" ca="1" si="240"/>
        <v>59368.146874517734</v>
      </c>
    </row>
    <row r="154" spans="7:143" x14ac:dyDescent="0.2">
      <c r="H154" s="884"/>
      <c r="I154" s="15" t="str">
        <f t="shared" si="308"/>
        <v>Kiváló 2, L1 ügyletminősítés esetén</v>
      </c>
      <c r="J154" s="15"/>
      <c r="K154" s="15"/>
      <c r="L154" s="1027">
        <v>7.3999999999999996E-2</v>
      </c>
      <c r="M154" s="1030" t="s">
        <v>589</v>
      </c>
      <c r="N154" s="1030" t="s">
        <v>589</v>
      </c>
      <c r="O154" s="1031">
        <f t="shared" si="309"/>
        <v>0.10289999999999999</v>
      </c>
      <c r="P154" s="1032">
        <f t="shared" ca="1" si="305"/>
        <v>0.11008203064285826</v>
      </c>
      <c r="Q154" s="1033">
        <f t="shared" ca="1" si="306"/>
        <v>0.11273886972922309</v>
      </c>
      <c r="R154" s="1034">
        <f t="shared" ca="1" si="307"/>
        <v>0.11315091590335657</v>
      </c>
      <c r="W154" s="597">
        <f t="shared" si="179"/>
        <v>111</v>
      </c>
      <c r="X154" s="602">
        <f t="shared" ca="1" si="241"/>
        <v>28319.999389992863</v>
      </c>
      <c r="Y154" s="602">
        <f t="shared" ca="1" si="241"/>
        <v>29096.929827342388</v>
      </c>
      <c r="Z154" s="602">
        <f t="shared" ca="1" si="241"/>
        <v>29096.929827342388</v>
      </c>
      <c r="AA154" s="602">
        <f t="shared" ca="1" si="241"/>
        <v>29886.032144715729</v>
      </c>
      <c r="AB154" s="602">
        <f t="shared" ca="1" si="242"/>
        <v>29886.032144715729</v>
      </c>
      <c r="AC154" s="602">
        <f t="shared" ca="1" si="242"/>
        <v>30687.194570042724</v>
      </c>
      <c r="AD154" s="602">
        <f t="shared" ca="1" si="242"/>
        <v>30687.194570042724</v>
      </c>
      <c r="AE154" s="602">
        <f t="shared" ca="1" si="180"/>
        <v>31500.297891766557</v>
      </c>
      <c r="AF154" s="602">
        <f t="shared" ca="1" si="180"/>
        <v>31500.297891766557</v>
      </c>
      <c r="AG154" s="602">
        <f t="shared" ca="1" si="243"/>
        <v>32325.215752307126</v>
      </c>
      <c r="AH154" s="602">
        <f t="shared" ca="1" si="244"/>
        <v>32881.659121055389</v>
      </c>
      <c r="AI154" s="602">
        <f t="shared" ca="1" si="245"/>
        <v>34295.209150044277</v>
      </c>
      <c r="AJ154" s="602">
        <f t="shared" ca="1" si="246"/>
        <v>34295.209150044277</v>
      </c>
      <c r="AK154" s="602">
        <f t="shared" ca="1" si="247"/>
        <v>35740.272825017972</v>
      </c>
      <c r="AL154" s="602">
        <f t="shared" ca="1" si="248"/>
        <v>35740.272825017972</v>
      </c>
      <c r="AM154" s="602">
        <f t="shared" ca="1" si="249"/>
        <v>37216.130731732024</v>
      </c>
      <c r="AN154" s="602">
        <f t="shared" ca="1" si="250"/>
        <v>37216.130731732024</v>
      </c>
      <c r="AO154" s="602">
        <f t="shared" ca="1" si="251"/>
        <v>38722.023692322662</v>
      </c>
      <c r="AP154" s="602">
        <f t="shared" ca="1" si="252"/>
        <v>38722.023692322662</v>
      </c>
      <c r="AQ154" s="602">
        <f t="shared" ca="1" si="253"/>
        <v>40257.15736338999</v>
      </c>
      <c r="AR154" s="602">
        <f t="shared" ca="1" si="254"/>
        <v>35448.772928771345</v>
      </c>
      <c r="AS154" s="602">
        <f t="shared" ca="1" si="255"/>
        <v>36918.531516652984</v>
      </c>
      <c r="AT154" s="602">
        <f t="shared" ca="1" si="256"/>
        <v>36918.531516652984</v>
      </c>
      <c r="AU154" s="602">
        <f t="shared" ca="1" si="257"/>
        <v>38418.479955411574</v>
      </c>
      <c r="AV154" s="602">
        <f t="shared" ca="1" si="258"/>
        <v>38418.479955411574</v>
      </c>
      <c r="AW154" s="602">
        <f t="shared" ca="1" si="259"/>
        <v>39947.830563756834</v>
      </c>
      <c r="AX154" s="602">
        <f t="shared" ca="1" si="260"/>
        <v>39947.830563756834</v>
      </c>
      <c r="AY154" s="602">
        <f t="shared" ca="1" si="261"/>
        <v>41505.764212283277</v>
      </c>
      <c r="AZ154" s="602">
        <f t="shared" ca="1" si="262"/>
        <v>41505.764212283277</v>
      </c>
      <c r="BA154" s="602">
        <f t="shared" ca="1" si="263"/>
        <v>43091.434978125537</v>
      </c>
      <c r="BB154" s="602">
        <f t="shared" ca="1" si="264"/>
        <v>31227.944341051854</v>
      </c>
      <c r="BC154" s="602">
        <f t="shared" ca="1" si="265"/>
        <v>32048.938490341483</v>
      </c>
      <c r="BD154" s="602">
        <f t="shared" ca="1" si="266"/>
        <v>32048.938490341483</v>
      </c>
      <c r="BE154" s="602">
        <f t="shared" ca="1" si="267"/>
        <v>32881.659121055403</v>
      </c>
      <c r="BF154" s="602">
        <f t="shared" ca="1" si="268"/>
        <v>32881.659121055403</v>
      </c>
      <c r="BG154" s="602">
        <f t="shared" ca="1" si="269"/>
        <v>33725.968653348842</v>
      </c>
      <c r="BH154" s="602">
        <f t="shared" ca="1" si="270"/>
        <v>33725.968653348842</v>
      </c>
      <c r="BI154" s="602">
        <f t="shared" ca="1" si="271"/>
        <v>34581.723205375456</v>
      </c>
      <c r="BJ154" s="602">
        <f t="shared" ca="1" si="272"/>
        <v>34581.723205375456</v>
      </c>
      <c r="BK154" s="602">
        <f t="shared" ca="1" si="273"/>
        <v>35448.772928771345</v>
      </c>
      <c r="BL154" s="602">
        <f t="shared" ca="1" si="274"/>
        <v>37965.371706914841</v>
      </c>
      <c r="BM154" s="602">
        <f t="shared" ca="1" si="275"/>
        <v>39485.986332175897</v>
      </c>
      <c r="BN154" s="602">
        <f t="shared" ca="1" si="276"/>
        <v>39485.986332175897</v>
      </c>
      <c r="BO154" s="602">
        <f t="shared" ca="1" si="277"/>
        <v>41035.432761276803</v>
      </c>
      <c r="BP154" s="602">
        <f t="shared" ca="1" si="278"/>
        <v>41035.432761276803</v>
      </c>
      <c r="BQ154" s="602">
        <f t="shared" ca="1" si="279"/>
        <v>42612.87262182722</v>
      </c>
      <c r="BR154" s="602">
        <f t="shared" ca="1" si="280"/>
        <v>42612.87262182722</v>
      </c>
      <c r="BS154" s="602">
        <f t="shared" ca="1" si="281"/>
        <v>44217.443988476909</v>
      </c>
      <c r="BT154" s="602">
        <f t="shared" ca="1" si="282"/>
        <v>44217.443988476909</v>
      </c>
      <c r="BU154" s="602">
        <f t="shared" ca="1" si="283"/>
        <v>45848.26595350603</v>
      </c>
      <c r="BV154" s="602">
        <f t="shared" ca="1" si="284"/>
        <v>40723.276804626068</v>
      </c>
      <c r="BW154" s="602">
        <f t="shared" ca="1" si="285"/>
        <v>42295.186245571516</v>
      </c>
      <c r="BX154" s="602">
        <f t="shared" ca="1" si="286"/>
        <v>42295.186245571516</v>
      </c>
      <c r="BY154" s="602">
        <f t="shared" ca="1" si="287"/>
        <v>43894.401241264459</v>
      </c>
      <c r="BZ154" s="602">
        <f t="shared" ca="1" si="288"/>
        <v>43894.401241264459</v>
      </c>
      <c r="CA154" s="602">
        <f t="shared" ca="1" si="289"/>
        <v>45520.044319311586</v>
      </c>
      <c r="CB154" s="602">
        <f t="shared" ca="1" si="290"/>
        <v>45520.044319311586</v>
      </c>
      <c r="CC154" s="602">
        <f t="shared" ca="1" si="291"/>
        <v>47171.222607457443</v>
      </c>
      <c r="CD154" s="602">
        <f t="shared" ca="1" si="292"/>
        <v>47171.222607457443</v>
      </c>
      <c r="CE154" s="602">
        <f t="shared" ca="1" si="293"/>
        <v>48847.032188247038</v>
      </c>
      <c r="CF154" s="602">
        <f t="shared" ca="1" si="181"/>
        <v>33725.968653348842</v>
      </c>
      <c r="CG154" s="602">
        <f t="shared" ca="1" si="182"/>
        <v>34581.723205375456</v>
      </c>
      <c r="CH154" s="602">
        <f t="shared" ca="1" si="183"/>
        <v>34581.723205375456</v>
      </c>
      <c r="CI154" s="602">
        <f t="shared" ca="1" si="184"/>
        <v>35448.772928771345</v>
      </c>
      <c r="CJ154" s="602">
        <f t="shared" ca="1" si="185"/>
        <v>35448.772928771345</v>
      </c>
      <c r="CK154" s="602">
        <f t="shared" ca="1" si="186"/>
        <v>36326.962352232811</v>
      </c>
      <c r="CL154" s="602">
        <f t="shared" ca="1" si="187"/>
        <v>36326.962352232811</v>
      </c>
      <c r="CM154" s="602">
        <f t="shared" ca="1" si="188"/>
        <v>37216.130731732024</v>
      </c>
      <c r="CN154" s="602">
        <f t="shared" ca="1" si="189"/>
        <v>37216.130731732024</v>
      </c>
      <c r="CO154" s="602">
        <f t="shared" ca="1" si="190"/>
        <v>38116.112405922795</v>
      </c>
      <c r="CP154" s="602">
        <f t="shared" ca="1" si="191"/>
        <v>41820.706884913423</v>
      </c>
      <c r="CQ154" s="602">
        <f t="shared" ca="1" si="192"/>
        <v>43411.82153165857</v>
      </c>
      <c r="CR154" s="602">
        <f t="shared" ca="1" si="193"/>
        <v>43411.82153165857</v>
      </c>
      <c r="CS154" s="602">
        <f t="shared" ca="1" si="194"/>
        <v>45029.629321440458</v>
      </c>
      <c r="CT154" s="602">
        <f t="shared" ca="1" si="195"/>
        <v>45029.629321440458</v>
      </c>
      <c r="CU154" s="602">
        <f t="shared" ca="1" si="196"/>
        <v>46673.241537911395</v>
      </c>
      <c r="CV154" s="602">
        <f t="shared" ca="1" si="197"/>
        <v>46673.241537911395</v>
      </c>
      <c r="CW154" s="602">
        <f t="shared" ca="1" si="198"/>
        <v>48341.757129331025</v>
      </c>
      <c r="CX154" s="602">
        <f t="shared" ca="1" si="199"/>
        <v>48341.757129331025</v>
      </c>
      <c r="CY154" s="602">
        <f t="shared" ca="1" si="200"/>
        <v>50034.266948932476</v>
      </c>
      <c r="CZ154" s="602">
        <f t="shared" ca="1" si="201"/>
        <v>44703.97476535022</v>
      </c>
      <c r="DA154" s="602">
        <f t="shared" ca="1" si="202"/>
        <v>46342.497848049643</v>
      </c>
      <c r="DB154" s="602">
        <f t="shared" ca="1" si="203"/>
        <v>46342.497848049643</v>
      </c>
      <c r="DC154" s="602">
        <f t="shared" ca="1" si="204"/>
        <v>48006.105296803609</v>
      </c>
      <c r="DD154" s="602">
        <f t="shared" ca="1" si="205"/>
        <v>48006.105296803609</v>
      </c>
      <c r="DE154" s="602">
        <f t="shared" ca="1" si="206"/>
        <v>49693.889253268258</v>
      </c>
      <c r="DF154" s="602">
        <f t="shared" ca="1" si="207"/>
        <v>49693.889253268258</v>
      </c>
      <c r="DG154" s="602">
        <f t="shared" ca="1" si="208"/>
        <v>51404.937022019112</v>
      </c>
      <c r="DH154" s="602">
        <f t="shared" ca="1" si="209"/>
        <v>51404.937022019112</v>
      </c>
      <c r="DI154" s="602">
        <f t="shared" ca="1" si="210"/>
        <v>53138.334953305806</v>
      </c>
      <c r="DJ154" s="602">
        <f t="shared" ca="1" si="211"/>
        <v>36918.531516652984</v>
      </c>
      <c r="DK154" s="602">
        <f t="shared" ca="1" si="212"/>
        <v>37814.927454885583</v>
      </c>
      <c r="DL154" s="602">
        <f t="shared" ca="1" si="213"/>
        <v>37814.927454885583</v>
      </c>
      <c r="DM154" s="602">
        <f t="shared" ca="1" si="214"/>
        <v>38722.023692322662</v>
      </c>
      <c r="DN154" s="602">
        <f t="shared" ca="1" si="215"/>
        <v>38722.023692322662</v>
      </c>
      <c r="DO154" s="602">
        <f t="shared" ca="1" si="216"/>
        <v>39639.647171455297</v>
      </c>
      <c r="DP154" s="602">
        <f t="shared" ca="1" si="217"/>
        <v>39639.647171455297</v>
      </c>
      <c r="DQ154" s="602">
        <f t="shared" ca="1" si="218"/>
        <v>40567.620879791648</v>
      </c>
      <c r="DR154" s="602">
        <f t="shared" ca="1" si="219"/>
        <v>40567.620879791648</v>
      </c>
      <c r="DS154" s="602">
        <f t="shared" ca="1" si="220"/>
        <v>41505.764212283284</v>
      </c>
      <c r="DT154" s="602">
        <f t="shared" ca="1" si="221"/>
        <v>47504.443092169378</v>
      </c>
      <c r="DU154" s="602">
        <f t="shared" ca="1" si="222"/>
        <v>49185.069786291635</v>
      </c>
      <c r="DV154" s="602">
        <f t="shared" ca="1" si="223"/>
        <v>49185.069786291635</v>
      </c>
      <c r="DW154" s="602">
        <f t="shared" ca="1" si="224"/>
        <v>50889.234373908213</v>
      </c>
      <c r="DX154" s="602">
        <f t="shared" ca="1" si="225"/>
        <v>50889.234373908213</v>
      </c>
      <c r="DY154" s="602">
        <f t="shared" ca="1" si="226"/>
        <v>52616.023097239588</v>
      </c>
      <c r="DZ154" s="602">
        <f t="shared" ca="1" si="227"/>
        <v>52616.023097239588</v>
      </c>
      <c r="EA154" s="602">
        <f t="shared" ca="1" si="228"/>
        <v>54364.523825868084</v>
      </c>
      <c r="EB154" s="602">
        <f t="shared" ca="1" si="229"/>
        <v>54364.523825868084</v>
      </c>
      <c r="EC154" s="602">
        <f t="shared" ca="1" si="230"/>
        <v>56133.829536555211</v>
      </c>
      <c r="ED154" s="602">
        <f t="shared" ca="1" si="231"/>
        <v>50546.562285820124</v>
      </c>
      <c r="EE154" s="602">
        <f t="shared" ca="1" si="232"/>
        <v>52268.899256216449</v>
      </c>
      <c r="EF154" s="602">
        <f t="shared" ca="1" si="233"/>
        <v>52268.899256216449</v>
      </c>
      <c r="EG154" s="602">
        <f t="shared" ca="1" si="234"/>
        <v>54013.130357142247</v>
      </c>
      <c r="EH154" s="602">
        <f t="shared" ca="1" si="235"/>
        <v>54013.130357142247</v>
      </c>
      <c r="EI154" s="602">
        <f t="shared" ca="1" si="236"/>
        <v>55778.34727772788</v>
      </c>
      <c r="EJ154" s="602">
        <f t="shared" ca="1" si="237"/>
        <v>55778.34727772788</v>
      </c>
      <c r="EK154" s="602">
        <f t="shared" ca="1" si="238"/>
        <v>57563.649413299725</v>
      </c>
      <c r="EL154" s="602">
        <f t="shared" ca="1" si="239"/>
        <v>57563.649413299725</v>
      </c>
      <c r="EM154" s="602">
        <f t="shared" ca="1" si="240"/>
        <v>59368.146874517734</v>
      </c>
    </row>
    <row r="155" spans="7:143" x14ac:dyDescent="0.2">
      <c r="H155" s="884"/>
      <c r="I155" s="15" t="str">
        <f t="shared" si="308"/>
        <v>Kiváló 2, L2 ügyletminősítés esetén</v>
      </c>
      <c r="J155" s="15"/>
      <c r="K155" s="15"/>
      <c r="L155" s="1027">
        <v>7.3999999999999996E-2</v>
      </c>
      <c r="M155" s="1030" t="s">
        <v>589</v>
      </c>
      <c r="N155" s="1030" t="s">
        <v>589</v>
      </c>
      <c r="O155" s="1031">
        <f t="shared" si="309"/>
        <v>0.1079</v>
      </c>
      <c r="P155" s="1032">
        <f t="shared" ca="1" si="305"/>
        <v>0.11568649877919568</v>
      </c>
      <c r="Q155" s="1033">
        <f t="shared" ca="1" si="306"/>
        <v>0.11841526434791461</v>
      </c>
      <c r="R155" s="1034">
        <f t="shared" ca="1" si="307"/>
        <v>0.11883412710439423</v>
      </c>
      <c r="W155" s="597">
        <f t="shared" si="179"/>
        <v>112</v>
      </c>
      <c r="X155" s="602">
        <f t="shared" ca="1" si="241"/>
        <v>28319.999389992863</v>
      </c>
      <c r="Y155" s="602">
        <f t="shared" ca="1" si="241"/>
        <v>29096.929827342388</v>
      </c>
      <c r="Z155" s="602">
        <f t="shared" ca="1" si="241"/>
        <v>29096.929827342388</v>
      </c>
      <c r="AA155" s="602">
        <f t="shared" ca="1" si="241"/>
        <v>29886.032144715729</v>
      </c>
      <c r="AB155" s="602">
        <f t="shared" ca="1" si="242"/>
        <v>29886.032144715729</v>
      </c>
      <c r="AC155" s="602">
        <f t="shared" ca="1" si="242"/>
        <v>30687.194570042724</v>
      </c>
      <c r="AD155" s="602">
        <f t="shared" ca="1" si="242"/>
        <v>30687.194570042724</v>
      </c>
      <c r="AE155" s="602">
        <f t="shared" ca="1" si="180"/>
        <v>31500.297891766557</v>
      </c>
      <c r="AF155" s="602">
        <f t="shared" ca="1" si="180"/>
        <v>31500.297891766557</v>
      </c>
      <c r="AG155" s="602">
        <f t="shared" ca="1" si="243"/>
        <v>32325.215752307126</v>
      </c>
      <c r="AH155" s="602">
        <f t="shared" ca="1" si="244"/>
        <v>32881.659121055389</v>
      </c>
      <c r="AI155" s="602">
        <f t="shared" ca="1" si="245"/>
        <v>34295.209150044277</v>
      </c>
      <c r="AJ155" s="602">
        <f t="shared" ca="1" si="246"/>
        <v>34295.209150044277</v>
      </c>
      <c r="AK155" s="602">
        <f t="shared" ca="1" si="247"/>
        <v>35740.272825017972</v>
      </c>
      <c r="AL155" s="602">
        <f t="shared" ca="1" si="248"/>
        <v>35740.272825017972</v>
      </c>
      <c r="AM155" s="602">
        <f t="shared" ca="1" si="249"/>
        <v>37216.130731732024</v>
      </c>
      <c r="AN155" s="602">
        <f t="shared" ca="1" si="250"/>
        <v>37216.130731732024</v>
      </c>
      <c r="AO155" s="602">
        <f t="shared" ca="1" si="251"/>
        <v>38722.023692322662</v>
      </c>
      <c r="AP155" s="602">
        <f t="shared" ca="1" si="252"/>
        <v>38722.023692322662</v>
      </c>
      <c r="AQ155" s="602">
        <f t="shared" ca="1" si="253"/>
        <v>40257.15736338999</v>
      </c>
      <c r="AR155" s="602">
        <f t="shared" ca="1" si="254"/>
        <v>35448.772928771345</v>
      </c>
      <c r="AS155" s="602">
        <f t="shared" ca="1" si="255"/>
        <v>36918.531516652984</v>
      </c>
      <c r="AT155" s="602">
        <f t="shared" ca="1" si="256"/>
        <v>36918.531516652984</v>
      </c>
      <c r="AU155" s="602">
        <f t="shared" ca="1" si="257"/>
        <v>38418.479955411574</v>
      </c>
      <c r="AV155" s="602">
        <f t="shared" ca="1" si="258"/>
        <v>38418.479955411574</v>
      </c>
      <c r="AW155" s="602">
        <f t="shared" ca="1" si="259"/>
        <v>39947.830563756834</v>
      </c>
      <c r="AX155" s="602">
        <f t="shared" ca="1" si="260"/>
        <v>39947.830563756834</v>
      </c>
      <c r="AY155" s="602">
        <f t="shared" ca="1" si="261"/>
        <v>41505.764212283277</v>
      </c>
      <c r="AZ155" s="602">
        <f t="shared" ca="1" si="262"/>
        <v>41505.764212283277</v>
      </c>
      <c r="BA155" s="602">
        <f t="shared" ca="1" si="263"/>
        <v>43091.434978125537</v>
      </c>
      <c r="BB155" s="602">
        <f t="shared" ca="1" si="264"/>
        <v>31227.944341051854</v>
      </c>
      <c r="BC155" s="602">
        <f t="shared" ca="1" si="265"/>
        <v>32048.938490341483</v>
      </c>
      <c r="BD155" s="602">
        <f t="shared" ca="1" si="266"/>
        <v>32048.938490341483</v>
      </c>
      <c r="BE155" s="602">
        <f t="shared" ca="1" si="267"/>
        <v>32881.659121055403</v>
      </c>
      <c r="BF155" s="602">
        <f t="shared" ca="1" si="268"/>
        <v>32881.659121055403</v>
      </c>
      <c r="BG155" s="602">
        <f t="shared" ca="1" si="269"/>
        <v>33725.968653348842</v>
      </c>
      <c r="BH155" s="602">
        <f t="shared" ca="1" si="270"/>
        <v>33725.968653348842</v>
      </c>
      <c r="BI155" s="602">
        <f t="shared" ca="1" si="271"/>
        <v>34581.723205375456</v>
      </c>
      <c r="BJ155" s="602">
        <f t="shared" ca="1" si="272"/>
        <v>34581.723205375456</v>
      </c>
      <c r="BK155" s="602">
        <f t="shared" ca="1" si="273"/>
        <v>35448.772928771345</v>
      </c>
      <c r="BL155" s="602">
        <f t="shared" ca="1" si="274"/>
        <v>37965.371706914841</v>
      </c>
      <c r="BM155" s="602">
        <f t="shared" ca="1" si="275"/>
        <v>39485.986332175897</v>
      </c>
      <c r="BN155" s="602">
        <f t="shared" ca="1" si="276"/>
        <v>39485.986332175897</v>
      </c>
      <c r="BO155" s="602">
        <f t="shared" ca="1" si="277"/>
        <v>41035.432761276803</v>
      </c>
      <c r="BP155" s="602">
        <f t="shared" ca="1" si="278"/>
        <v>41035.432761276803</v>
      </c>
      <c r="BQ155" s="602">
        <f t="shared" ca="1" si="279"/>
        <v>42612.87262182722</v>
      </c>
      <c r="BR155" s="602">
        <f t="shared" ca="1" si="280"/>
        <v>42612.87262182722</v>
      </c>
      <c r="BS155" s="602">
        <f t="shared" ca="1" si="281"/>
        <v>44217.443988476909</v>
      </c>
      <c r="BT155" s="602">
        <f t="shared" ca="1" si="282"/>
        <v>44217.443988476909</v>
      </c>
      <c r="BU155" s="602">
        <f t="shared" ca="1" si="283"/>
        <v>45848.26595350603</v>
      </c>
      <c r="BV155" s="602">
        <f t="shared" ca="1" si="284"/>
        <v>40723.276804626068</v>
      </c>
      <c r="BW155" s="602">
        <f t="shared" ca="1" si="285"/>
        <v>42295.186245571516</v>
      </c>
      <c r="BX155" s="602">
        <f t="shared" ca="1" si="286"/>
        <v>42295.186245571516</v>
      </c>
      <c r="BY155" s="602">
        <f t="shared" ca="1" si="287"/>
        <v>43894.401241264459</v>
      </c>
      <c r="BZ155" s="602">
        <f t="shared" ca="1" si="288"/>
        <v>43894.401241264459</v>
      </c>
      <c r="CA155" s="602">
        <f t="shared" ca="1" si="289"/>
        <v>45520.044319311586</v>
      </c>
      <c r="CB155" s="602">
        <f t="shared" ca="1" si="290"/>
        <v>45520.044319311586</v>
      </c>
      <c r="CC155" s="602">
        <f t="shared" ca="1" si="291"/>
        <v>47171.222607457443</v>
      </c>
      <c r="CD155" s="602">
        <f t="shared" ca="1" si="292"/>
        <v>47171.222607457443</v>
      </c>
      <c r="CE155" s="602">
        <f t="shared" ca="1" si="293"/>
        <v>48847.032188247038</v>
      </c>
      <c r="CF155" s="602">
        <f t="shared" ca="1" si="181"/>
        <v>33725.968653348842</v>
      </c>
      <c r="CG155" s="602">
        <f t="shared" ca="1" si="182"/>
        <v>34581.723205375456</v>
      </c>
      <c r="CH155" s="602">
        <f t="shared" ca="1" si="183"/>
        <v>34581.723205375456</v>
      </c>
      <c r="CI155" s="602">
        <f t="shared" ca="1" si="184"/>
        <v>35448.772928771345</v>
      </c>
      <c r="CJ155" s="602">
        <f t="shared" ca="1" si="185"/>
        <v>35448.772928771345</v>
      </c>
      <c r="CK155" s="602">
        <f t="shared" ca="1" si="186"/>
        <v>36326.962352232811</v>
      </c>
      <c r="CL155" s="602">
        <f t="shared" ca="1" si="187"/>
        <v>36326.962352232811</v>
      </c>
      <c r="CM155" s="602">
        <f t="shared" ca="1" si="188"/>
        <v>37216.130731732024</v>
      </c>
      <c r="CN155" s="602">
        <f t="shared" ca="1" si="189"/>
        <v>37216.130731732024</v>
      </c>
      <c r="CO155" s="602">
        <f t="shared" ca="1" si="190"/>
        <v>38116.112405922795</v>
      </c>
      <c r="CP155" s="602">
        <f t="shared" ca="1" si="191"/>
        <v>41820.706884913423</v>
      </c>
      <c r="CQ155" s="602">
        <f t="shared" ca="1" si="192"/>
        <v>43411.82153165857</v>
      </c>
      <c r="CR155" s="602">
        <f t="shared" ca="1" si="193"/>
        <v>43411.82153165857</v>
      </c>
      <c r="CS155" s="602">
        <f t="shared" ca="1" si="194"/>
        <v>45029.629321440458</v>
      </c>
      <c r="CT155" s="602">
        <f t="shared" ca="1" si="195"/>
        <v>45029.629321440458</v>
      </c>
      <c r="CU155" s="602">
        <f t="shared" ca="1" si="196"/>
        <v>46673.241537911395</v>
      </c>
      <c r="CV155" s="602">
        <f t="shared" ca="1" si="197"/>
        <v>46673.241537911395</v>
      </c>
      <c r="CW155" s="602">
        <f t="shared" ca="1" si="198"/>
        <v>48341.757129331025</v>
      </c>
      <c r="CX155" s="602">
        <f t="shared" ca="1" si="199"/>
        <v>48341.757129331025</v>
      </c>
      <c r="CY155" s="602">
        <f t="shared" ca="1" si="200"/>
        <v>50034.266948932476</v>
      </c>
      <c r="CZ155" s="602">
        <f t="shared" ca="1" si="201"/>
        <v>44703.97476535022</v>
      </c>
      <c r="DA155" s="602">
        <f t="shared" ca="1" si="202"/>
        <v>46342.497848049643</v>
      </c>
      <c r="DB155" s="602">
        <f t="shared" ca="1" si="203"/>
        <v>46342.497848049643</v>
      </c>
      <c r="DC155" s="602">
        <f t="shared" ca="1" si="204"/>
        <v>48006.105296803609</v>
      </c>
      <c r="DD155" s="602">
        <f t="shared" ca="1" si="205"/>
        <v>48006.105296803609</v>
      </c>
      <c r="DE155" s="602">
        <f t="shared" ca="1" si="206"/>
        <v>49693.889253268258</v>
      </c>
      <c r="DF155" s="602">
        <f t="shared" ca="1" si="207"/>
        <v>49693.889253268258</v>
      </c>
      <c r="DG155" s="602">
        <f t="shared" ca="1" si="208"/>
        <v>51404.937022019112</v>
      </c>
      <c r="DH155" s="602">
        <f t="shared" ca="1" si="209"/>
        <v>51404.937022019112</v>
      </c>
      <c r="DI155" s="602">
        <f t="shared" ca="1" si="210"/>
        <v>53138.334953305806</v>
      </c>
      <c r="DJ155" s="602">
        <f t="shared" ca="1" si="211"/>
        <v>36918.531516652984</v>
      </c>
      <c r="DK155" s="602">
        <f t="shared" ca="1" si="212"/>
        <v>37814.927454885583</v>
      </c>
      <c r="DL155" s="602">
        <f t="shared" ca="1" si="213"/>
        <v>37814.927454885583</v>
      </c>
      <c r="DM155" s="602">
        <f t="shared" ca="1" si="214"/>
        <v>38722.023692322662</v>
      </c>
      <c r="DN155" s="602">
        <f t="shared" ca="1" si="215"/>
        <v>38722.023692322662</v>
      </c>
      <c r="DO155" s="602">
        <f t="shared" ca="1" si="216"/>
        <v>39639.647171455297</v>
      </c>
      <c r="DP155" s="602">
        <f t="shared" ca="1" si="217"/>
        <v>39639.647171455297</v>
      </c>
      <c r="DQ155" s="602">
        <f t="shared" ca="1" si="218"/>
        <v>40567.620879791648</v>
      </c>
      <c r="DR155" s="602">
        <f t="shared" ca="1" si="219"/>
        <v>40567.620879791648</v>
      </c>
      <c r="DS155" s="602">
        <f t="shared" ca="1" si="220"/>
        <v>41505.764212283284</v>
      </c>
      <c r="DT155" s="602">
        <f t="shared" ca="1" si="221"/>
        <v>47504.443092169378</v>
      </c>
      <c r="DU155" s="602">
        <f t="shared" ca="1" si="222"/>
        <v>49185.069786291635</v>
      </c>
      <c r="DV155" s="602">
        <f t="shared" ca="1" si="223"/>
        <v>49185.069786291635</v>
      </c>
      <c r="DW155" s="602">
        <f t="shared" ca="1" si="224"/>
        <v>50889.234373908213</v>
      </c>
      <c r="DX155" s="602">
        <f t="shared" ca="1" si="225"/>
        <v>50889.234373908213</v>
      </c>
      <c r="DY155" s="602">
        <f t="shared" ca="1" si="226"/>
        <v>52616.023097239588</v>
      </c>
      <c r="DZ155" s="602">
        <f t="shared" ca="1" si="227"/>
        <v>52616.023097239588</v>
      </c>
      <c r="EA155" s="602">
        <f t="shared" ca="1" si="228"/>
        <v>54364.523825868084</v>
      </c>
      <c r="EB155" s="602">
        <f t="shared" ca="1" si="229"/>
        <v>54364.523825868084</v>
      </c>
      <c r="EC155" s="602">
        <f t="shared" ca="1" si="230"/>
        <v>56133.829536555211</v>
      </c>
      <c r="ED155" s="602">
        <f t="shared" ca="1" si="231"/>
        <v>50546.562285820124</v>
      </c>
      <c r="EE155" s="602">
        <f t="shared" ca="1" si="232"/>
        <v>52268.899256216449</v>
      </c>
      <c r="EF155" s="602">
        <f t="shared" ca="1" si="233"/>
        <v>52268.899256216449</v>
      </c>
      <c r="EG155" s="602">
        <f t="shared" ca="1" si="234"/>
        <v>54013.130357142247</v>
      </c>
      <c r="EH155" s="602">
        <f t="shared" ca="1" si="235"/>
        <v>54013.130357142247</v>
      </c>
      <c r="EI155" s="602">
        <f t="shared" ca="1" si="236"/>
        <v>55778.34727772788</v>
      </c>
      <c r="EJ155" s="602">
        <f t="shared" ca="1" si="237"/>
        <v>55778.34727772788</v>
      </c>
      <c r="EK155" s="602">
        <f t="shared" ca="1" si="238"/>
        <v>57563.649413299725</v>
      </c>
      <c r="EL155" s="602">
        <f t="shared" ca="1" si="239"/>
        <v>57563.649413299725</v>
      </c>
      <c r="EM155" s="602">
        <f t="shared" ca="1" si="240"/>
        <v>59368.146874517734</v>
      </c>
    </row>
    <row r="156" spans="7:143" x14ac:dyDescent="0.2">
      <c r="G156" s="28"/>
      <c r="H156" s="28"/>
      <c r="I156" s="15" t="str">
        <f t="shared" si="308"/>
        <v>Jó, L1 ügyletminősítés esetén</v>
      </c>
      <c r="J156" s="372"/>
      <c r="K156" s="372"/>
      <c r="L156" s="372"/>
      <c r="M156" s="1030" t="s">
        <v>589</v>
      </c>
      <c r="N156" s="1030" t="s">
        <v>589</v>
      </c>
      <c r="O156" s="1031">
        <f t="shared" si="309"/>
        <v>0.1079</v>
      </c>
      <c r="P156" s="1032">
        <f t="shared" ca="1" si="305"/>
        <v>0.11568649877919568</v>
      </c>
      <c r="Q156" s="1033">
        <f t="shared" ca="1" si="306"/>
        <v>0.11841526434791461</v>
      </c>
      <c r="R156" s="1034">
        <f t="shared" ca="1" si="307"/>
        <v>0.11883412710439423</v>
      </c>
      <c r="W156" s="597">
        <f t="shared" si="179"/>
        <v>113</v>
      </c>
      <c r="X156" s="602">
        <f t="shared" ca="1" si="241"/>
        <v>28319.999389992863</v>
      </c>
      <c r="Y156" s="602">
        <f t="shared" ca="1" si="241"/>
        <v>29096.929827342388</v>
      </c>
      <c r="Z156" s="602">
        <f t="shared" ca="1" si="241"/>
        <v>29096.929827342388</v>
      </c>
      <c r="AA156" s="602">
        <f t="shared" ca="1" si="241"/>
        <v>29886.032144715729</v>
      </c>
      <c r="AB156" s="602">
        <f t="shared" ca="1" si="242"/>
        <v>29886.032144715729</v>
      </c>
      <c r="AC156" s="602">
        <f t="shared" ca="1" si="242"/>
        <v>30687.194570042724</v>
      </c>
      <c r="AD156" s="602">
        <f t="shared" ca="1" si="242"/>
        <v>30687.194570042724</v>
      </c>
      <c r="AE156" s="602">
        <f t="shared" ca="1" si="180"/>
        <v>31500.297891766557</v>
      </c>
      <c r="AF156" s="602">
        <f t="shared" ca="1" si="180"/>
        <v>31500.297891766557</v>
      </c>
      <c r="AG156" s="602">
        <f t="shared" ca="1" si="243"/>
        <v>32325.215752307126</v>
      </c>
      <c r="AH156" s="602">
        <f t="shared" ca="1" si="244"/>
        <v>32881.659121055389</v>
      </c>
      <c r="AI156" s="602">
        <f t="shared" ca="1" si="245"/>
        <v>34295.209150044277</v>
      </c>
      <c r="AJ156" s="602">
        <f t="shared" ca="1" si="246"/>
        <v>34295.209150044277</v>
      </c>
      <c r="AK156" s="602">
        <f t="shared" ca="1" si="247"/>
        <v>35740.272825017972</v>
      </c>
      <c r="AL156" s="602">
        <f t="shared" ca="1" si="248"/>
        <v>35740.272825017972</v>
      </c>
      <c r="AM156" s="602">
        <f t="shared" ca="1" si="249"/>
        <v>37216.130731732024</v>
      </c>
      <c r="AN156" s="602">
        <f t="shared" ca="1" si="250"/>
        <v>37216.130731732024</v>
      </c>
      <c r="AO156" s="602">
        <f t="shared" ca="1" si="251"/>
        <v>38722.023692322662</v>
      </c>
      <c r="AP156" s="602">
        <f t="shared" ca="1" si="252"/>
        <v>38722.023692322662</v>
      </c>
      <c r="AQ156" s="602">
        <f t="shared" ca="1" si="253"/>
        <v>40257.15736338999</v>
      </c>
      <c r="AR156" s="602">
        <f t="shared" ca="1" si="254"/>
        <v>35448.772928771345</v>
      </c>
      <c r="AS156" s="602">
        <f t="shared" ca="1" si="255"/>
        <v>36918.531516652984</v>
      </c>
      <c r="AT156" s="602">
        <f t="shared" ca="1" si="256"/>
        <v>36918.531516652984</v>
      </c>
      <c r="AU156" s="602">
        <f t="shared" ca="1" si="257"/>
        <v>38418.479955411574</v>
      </c>
      <c r="AV156" s="602">
        <f t="shared" ca="1" si="258"/>
        <v>38418.479955411574</v>
      </c>
      <c r="AW156" s="602">
        <f t="shared" ca="1" si="259"/>
        <v>39947.830563756834</v>
      </c>
      <c r="AX156" s="602">
        <f t="shared" ca="1" si="260"/>
        <v>39947.830563756834</v>
      </c>
      <c r="AY156" s="602">
        <f t="shared" ca="1" si="261"/>
        <v>41505.764212283277</v>
      </c>
      <c r="AZ156" s="602">
        <f t="shared" ca="1" si="262"/>
        <v>41505.764212283277</v>
      </c>
      <c r="BA156" s="602">
        <f t="shared" ca="1" si="263"/>
        <v>43091.434978125537</v>
      </c>
      <c r="BB156" s="602">
        <f t="shared" ca="1" si="264"/>
        <v>31227.944341051854</v>
      </c>
      <c r="BC156" s="602">
        <f t="shared" ca="1" si="265"/>
        <v>32048.938490341483</v>
      </c>
      <c r="BD156" s="602">
        <f t="shared" ca="1" si="266"/>
        <v>32048.938490341483</v>
      </c>
      <c r="BE156" s="602">
        <f t="shared" ca="1" si="267"/>
        <v>32881.659121055403</v>
      </c>
      <c r="BF156" s="602">
        <f t="shared" ca="1" si="268"/>
        <v>32881.659121055403</v>
      </c>
      <c r="BG156" s="602">
        <f t="shared" ca="1" si="269"/>
        <v>33725.968653348842</v>
      </c>
      <c r="BH156" s="602">
        <f t="shared" ca="1" si="270"/>
        <v>33725.968653348842</v>
      </c>
      <c r="BI156" s="602">
        <f t="shared" ca="1" si="271"/>
        <v>34581.723205375456</v>
      </c>
      <c r="BJ156" s="602">
        <f t="shared" ca="1" si="272"/>
        <v>34581.723205375456</v>
      </c>
      <c r="BK156" s="602">
        <f t="shared" ca="1" si="273"/>
        <v>35448.772928771345</v>
      </c>
      <c r="BL156" s="602">
        <f t="shared" ca="1" si="274"/>
        <v>37965.371706914841</v>
      </c>
      <c r="BM156" s="602">
        <f t="shared" ca="1" si="275"/>
        <v>39485.986332175897</v>
      </c>
      <c r="BN156" s="602">
        <f t="shared" ca="1" si="276"/>
        <v>39485.986332175897</v>
      </c>
      <c r="BO156" s="602">
        <f t="shared" ca="1" si="277"/>
        <v>41035.432761276803</v>
      </c>
      <c r="BP156" s="602">
        <f t="shared" ca="1" si="278"/>
        <v>41035.432761276803</v>
      </c>
      <c r="BQ156" s="602">
        <f t="shared" ca="1" si="279"/>
        <v>42612.87262182722</v>
      </c>
      <c r="BR156" s="602">
        <f t="shared" ca="1" si="280"/>
        <v>42612.87262182722</v>
      </c>
      <c r="BS156" s="602">
        <f t="shared" ca="1" si="281"/>
        <v>44217.443988476909</v>
      </c>
      <c r="BT156" s="602">
        <f t="shared" ca="1" si="282"/>
        <v>44217.443988476909</v>
      </c>
      <c r="BU156" s="602">
        <f t="shared" ca="1" si="283"/>
        <v>45848.26595350603</v>
      </c>
      <c r="BV156" s="602">
        <f t="shared" ca="1" si="284"/>
        <v>40723.276804626068</v>
      </c>
      <c r="BW156" s="602">
        <f t="shared" ca="1" si="285"/>
        <v>42295.186245571516</v>
      </c>
      <c r="BX156" s="602">
        <f t="shared" ca="1" si="286"/>
        <v>42295.186245571516</v>
      </c>
      <c r="BY156" s="602">
        <f t="shared" ca="1" si="287"/>
        <v>43894.401241264459</v>
      </c>
      <c r="BZ156" s="602">
        <f t="shared" ca="1" si="288"/>
        <v>43894.401241264459</v>
      </c>
      <c r="CA156" s="602">
        <f t="shared" ca="1" si="289"/>
        <v>45520.044319311586</v>
      </c>
      <c r="CB156" s="602">
        <f t="shared" ca="1" si="290"/>
        <v>45520.044319311586</v>
      </c>
      <c r="CC156" s="602">
        <f t="shared" ca="1" si="291"/>
        <v>47171.222607457443</v>
      </c>
      <c r="CD156" s="602">
        <f t="shared" ca="1" si="292"/>
        <v>47171.222607457443</v>
      </c>
      <c r="CE156" s="602">
        <f t="shared" ca="1" si="293"/>
        <v>48847.032188247038</v>
      </c>
      <c r="CF156" s="602">
        <f t="shared" ca="1" si="181"/>
        <v>33725.968653348842</v>
      </c>
      <c r="CG156" s="602">
        <f t="shared" ca="1" si="182"/>
        <v>34581.723205375456</v>
      </c>
      <c r="CH156" s="602">
        <f t="shared" ca="1" si="183"/>
        <v>34581.723205375456</v>
      </c>
      <c r="CI156" s="602">
        <f t="shared" ca="1" si="184"/>
        <v>35448.772928771345</v>
      </c>
      <c r="CJ156" s="602">
        <f t="shared" ca="1" si="185"/>
        <v>35448.772928771345</v>
      </c>
      <c r="CK156" s="602">
        <f t="shared" ca="1" si="186"/>
        <v>36326.962352232811</v>
      </c>
      <c r="CL156" s="602">
        <f t="shared" ca="1" si="187"/>
        <v>36326.962352232811</v>
      </c>
      <c r="CM156" s="602">
        <f t="shared" ca="1" si="188"/>
        <v>37216.130731732024</v>
      </c>
      <c r="CN156" s="602">
        <f t="shared" ca="1" si="189"/>
        <v>37216.130731732024</v>
      </c>
      <c r="CO156" s="602">
        <f t="shared" ca="1" si="190"/>
        <v>38116.112405922795</v>
      </c>
      <c r="CP156" s="602">
        <f t="shared" ca="1" si="191"/>
        <v>41820.706884913423</v>
      </c>
      <c r="CQ156" s="602">
        <f t="shared" ca="1" si="192"/>
        <v>43411.82153165857</v>
      </c>
      <c r="CR156" s="602">
        <f t="shared" ca="1" si="193"/>
        <v>43411.82153165857</v>
      </c>
      <c r="CS156" s="602">
        <f t="shared" ca="1" si="194"/>
        <v>45029.629321440458</v>
      </c>
      <c r="CT156" s="602">
        <f t="shared" ca="1" si="195"/>
        <v>45029.629321440458</v>
      </c>
      <c r="CU156" s="602">
        <f t="shared" ca="1" si="196"/>
        <v>46673.241537911395</v>
      </c>
      <c r="CV156" s="602">
        <f t="shared" ca="1" si="197"/>
        <v>46673.241537911395</v>
      </c>
      <c r="CW156" s="602">
        <f t="shared" ca="1" si="198"/>
        <v>48341.757129331025</v>
      </c>
      <c r="CX156" s="602">
        <f t="shared" ca="1" si="199"/>
        <v>48341.757129331025</v>
      </c>
      <c r="CY156" s="602">
        <f t="shared" ca="1" si="200"/>
        <v>50034.266948932476</v>
      </c>
      <c r="CZ156" s="602">
        <f t="shared" ca="1" si="201"/>
        <v>44703.97476535022</v>
      </c>
      <c r="DA156" s="602">
        <f t="shared" ca="1" si="202"/>
        <v>46342.497848049643</v>
      </c>
      <c r="DB156" s="602">
        <f t="shared" ca="1" si="203"/>
        <v>46342.497848049643</v>
      </c>
      <c r="DC156" s="602">
        <f t="shared" ca="1" si="204"/>
        <v>48006.105296803609</v>
      </c>
      <c r="DD156" s="602">
        <f t="shared" ca="1" si="205"/>
        <v>48006.105296803609</v>
      </c>
      <c r="DE156" s="602">
        <f t="shared" ca="1" si="206"/>
        <v>49693.889253268258</v>
      </c>
      <c r="DF156" s="602">
        <f t="shared" ca="1" si="207"/>
        <v>49693.889253268258</v>
      </c>
      <c r="DG156" s="602">
        <f t="shared" ca="1" si="208"/>
        <v>51404.937022019112</v>
      </c>
      <c r="DH156" s="602">
        <f t="shared" ca="1" si="209"/>
        <v>51404.937022019112</v>
      </c>
      <c r="DI156" s="602">
        <f t="shared" ca="1" si="210"/>
        <v>53138.334953305806</v>
      </c>
      <c r="DJ156" s="602">
        <f t="shared" ca="1" si="211"/>
        <v>36918.531516652984</v>
      </c>
      <c r="DK156" s="602">
        <f t="shared" ca="1" si="212"/>
        <v>37814.927454885583</v>
      </c>
      <c r="DL156" s="602">
        <f t="shared" ca="1" si="213"/>
        <v>37814.927454885583</v>
      </c>
      <c r="DM156" s="602">
        <f t="shared" ca="1" si="214"/>
        <v>38722.023692322662</v>
      </c>
      <c r="DN156" s="602">
        <f t="shared" ca="1" si="215"/>
        <v>38722.023692322662</v>
      </c>
      <c r="DO156" s="602">
        <f t="shared" ca="1" si="216"/>
        <v>39639.647171455297</v>
      </c>
      <c r="DP156" s="602">
        <f t="shared" ca="1" si="217"/>
        <v>39639.647171455297</v>
      </c>
      <c r="DQ156" s="602">
        <f t="shared" ca="1" si="218"/>
        <v>40567.620879791648</v>
      </c>
      <c r="DR156" s="602">
        <f t="shared" ca="1" si="219"/>
        <v>40567.620879791648</v>
      </c>
      <c r="DS156" s="602">
        <f t="shared" ca="1" si="220"/>
        <v>41505.764212283284</v>
      </c>
      <c r="DT156" s="602">
        <f t="shared" ca="1" si="221"/>
        <v>47504.443092169378</v>
      </c>
      <c r="DU156" s="602">
        <f t="shared" ca="1" si="222"/>
        <v>49185.069786291635</v>
      </c>
      <c r="DV156" s="602">
        <f t="shared" ca="1" si="223"/>
        <v>49185.069786291635</v>
      </c>
      <c r="DW156" s="602">
        <f t="shared" ca="1" si="224"/>
        <v>50889.234373908213</v>
      </c>
      <c r="DX156" s="602">
        <f t="shared" ca="1" si="225"/>
        <v>50889.234373908213</v>
      </c>
      <c r="DY156" s="602">
        <f t="shared" ca="1" si="226"/>
        <v>52616.023097239588</v>
      </c>
      <c r="DZ156" s="602">
        <f t="shared" ca="1" si="227"/>
        <v>52616.023097239588</v>
      </c>
      <c r="EA156" s="602">
        <f t="shared" ca="1" si="228"/>
        <v>54364.523825868084</v>
      </c>
      <c r="EB156" s="602">
        <f t="shared" ca="1" si="229"/>
        <v>54364.523825868084</v>
      </c>
      <c r="EC156" s="602">
        <f t="shared" ca="1" si="230"/>
        <v>56133.829536555211</v>
      </c>
      <c r="ED156" s="602">
        <f t="shared" ca="1" si="231"/>
        <v>50546.562285820124</v>
      </c>
      <c r="EE156" s="602">
        <f t="shared" ca="1" si="232"/>
        <v>52268.899256216449</v>
      </c>
      <c r="EF156" s="602">
        <f t="shared" ca="1" si="233"/>
        <v>52268.899256216449</v>
      </c>
      <c r="EG156" s="602">
        <f t="shared" ca="1" si="234"/>
        <v>54013.130357142247</v>
      </c>
      <c r="EH156" s="602">
        <f t="shared" ca="1" si="235"/>
        <v>54013.130357142247</v>
      </c>
      <c r="EI156" s="602">
        <f t="shared" ca="1" si="236"/>
        <v>55778.34727772788</v>
      </c>
      <c r="EJ156" s="602">
        <f t="shared" ca="1" si="237"/>
        <v>55778.34727772788</v>
      </c>
      <c r="EK156" s="602">
        <f t="shared" ca="1" si="238"/>
        <v>57563.649413299725</v>
      </c>
      <c r="EL156" s="602">
        <f t="shared" ca="1" si="239"/>
        <v>57563.649413299725</v>
      </c>
      <c r="EM156" s="602">
        <f t="shared" ca="1" si="240"/>
        <v>59368.146874517734</v>
      </c>
    </row>
    <row r="157" spans="7:143" x14ac:dyDescent="0.2">
      <c r="G157" s="28"/>
      <c r="H157" s="28"/>
      <c r="I157" s="15" t="str">
        <f t="shared" si="308"/>
        <v>Jó, L2 ügyletminősítés esetén</v>
      </c>
      <c r="J157" s="372"/>
      <c r="K157" s="372"/>
      <c r="L157" s="372"/>
      <c r="M157" s="1030" t="s">
        <v>589</v>
      </c>
      <c r="N157" s="1030" t="s">
        <v>589</v>
      </c>
      <c r="O157" s="1031">
        <f t="shared" si="309"/>
        <v>0.1129</v>
      </c>
      <c r="P157" s="1032">
        <f t="shared" ca="1" si="305"/>
        <v>0.12131716844305496</v>
      </c>
      <c r="Q157" s="1033">
        <f t="shared" ca="1" si="306"/>
        <v>0.12411958167359205</v>
      </c>
      <c r="R157" s="1034">
        <f t="shared" ca="1" si="307"/>
        <v>0.12454558651781089</v>
      </c>
      <c r="W157" s="597">
        <f t="shared" si="179"/>
        <v>114</v>
      </c>
      <c r="X157" s="602">
        <f t="shared" ca="1" si="241"/>
        <v>28319.999389992863</v>
      </c>
      <c r="Y157" s="602">
        <f t="shared" ca="1" si="241"/>
        <v>29096.929827342388</v>
      </c>
      <c r="Z157" s="602">
        <f t="shared" ca="1" si="241"/>
        <v>29096.929827342388</v>
      </c>
      <c r="AA157" s="602">
        <f t="shared" ca="1" si="241"/>
        <v>29886.032144715729</v>
      </c>
      <c r="AB157" s="602">
        <f t="shared" ca="1" si="242"/>
        <v>29886.032144715729</v>
      </c>
      <c r="AC157" s="602">
        <f t="shared" ca="1" si="242"/>
        <v>30687.194570042724</v>
      </c>
      <c r="AD157" s="602">
        <f t="shared" ca="1" si="242"/>
        <v>30687.194570042724</v>
      </c>
      <c r="AE157" s="602">
        <f t="shared" ca="1" si="180"/>
        <v>31500.297891766557</v>
      </c>
      <c r="AF157" s="602">
        <f t="shared" ca="1" si="180"/>
        <v>31500.297891766557</v>
      </c>
      <c r="AG157" s="602">
        <f t="shared" ca="1" si="243"/>
        <v>32325.215752307126</v>
      </c>
      <c r="AH157" s="602">
        <f t="shared" ca="1" si="244"/>
        <v>32881.659121055389</v>
      </c>
      <c r="AI157" s="602">
        <f t="shared" ca="1" si="245"/>
        <v>34295.209150044277</v>
      </c>
      <c r="AJ157" s="602">
        <f t="shared" ca="1" si="246"/>
        <v>34295.209150044277</v>
      </c>
      <c r="AK157" s="602">
        <f t="shared" ca="1" si="247"/>
        <v>35740.272825017972</v>
      </c>
      <c r="AL157" s="602">
        <f t="shared" ca="1" si="248"/>
        <v>35740.272825017972</v>
      </c>
      <c r="AM157" s="602">
        <f t="shared" ca="1" si="249"/>
        <v>37216.130731732024</v>
      </c>
      <c r="AN157" s="602">
        <f t="shared" ca="1" si="250"/>
        <v>37216.130731732024</v>
      </c>
      <c r="AO157" s="602">
        <f t="shared" ca="1" si="251"/>
        <v>38722.023692322662</v>
      </c>
      <c r="AP157" s="602">
        <f t="shared" ca="1" si="252"/>
        <v>38722.023692322662</v>
      </c>
      <c r="AQ157" s="602">
        <f t="shared" ca="1" si="253"/>
        <v>40257.15736338999</v>
      </c>
      <c r="AR157" s="602">
        <f t="shared" ca="1" si="254"/>
        <v>35448.772928771345</v>
      </c>
      <c r="AS157" s="602">
        <f t="shared" ca="1" si="255"/>
        <v>36918.531516652984</v>
      </c>
      <c r="AT157" s="602">
        <f t="shared" ca="1" si="256"/>
        <v>36918.531516652984</v>
      </c>
      <c r="AU157" s="602">
        <f t="shared" ca="1" si="257"/>
        <v>38418.479955411574</v>
      </c>
      <c r="AV157" s="602">
        <f t="shared" ca="1" si="258"/>
        <v>38418.479955411574</v>
      </c>
      <c r="AW157" s="602">
        <f t="shared" ca="1" si="259"/>
        <v>39947.830563756834</v>
      </c>
      <c r="AX157" s="602">
        <f t="shared" ca="1" si="260"/>
        <v>39947.830563756834</v>
      </c>
      <c r="AY157" s="602">
        <f t="shared" ca="1" si="261"/>
        <v>41505.764212283277</v>
      </c>
      <c r="AZ157" s="602">
        <f t="shared" ca="1" si="262"/>
        <v>41505.764212283277</v>
      </c>
      <c r="BA157" s="602">
        <f t="shared" ca="1" si="263"/>
        <v>43091.434978125537</v>
      </c>
      <c r="BB157" s="602">
        <f t="shared" ca="1" si="264"/>
        <v>31227.944341051854</v>
      </c>
      <c r="BC157" s="602">
        <f t="shared" ca="1" si="265"/>
        <v>32048.938490341483</v>
      </c>
      <c r="BD157" s="602">
        <f t="shared" ca="1" si="266"/>
        <v>32048.938490341483</v>
      </c>
      <c r="BE157" s="602">
        <f t="shared" ca="1" si="267"/>
        <v>32881.659121055403</v>
      </c>
      <c r="BF157" s="602">
        <f t="shared" ca="1" si="268"/>
        <v>32881.659121055403</v>
      </c>
      <c r="BG157" s="602">
        <f t="shared" ca="1" si="269"/>
        <v>33725.968653348842</v>
      </c>
      <c r="BH157" s="602">
        <f t="shared" ca="1" si="270"/>
        <v>33725.968653348842</v>
      </c>
      <c r="BI157" s="602">
        <f t="shared" ca="1" si="271"/>
        <v>34581.723205375456</v>
      </c>
      <c r="BJ157" s="602">
        <f t="shared" ca="1" si="272"/>
        <v>34581.723205375456</v>
      </c>
      <c r="BK157" s="602">
        <f t="shared" ca="1" si="273"/>
        <v>35448.772928771345</v>
      </c>
      <c r="BL157" s="602">
        <f t="shared" ca="1" si="274"/>
        <v>37965.371706914841</v>
      </c>
      <c r="BM157" s="602">
        <f t="shared" ca="1" si="275"/>
        <v>39485.986332175897</v>
      </c>
      <c r="BN157" s="602">
        <f t="shared" ca="1" si="276"/>
        <v>39485.986332175897</v>
      </c>
      <c r="BO157" s="602">
        <f t="shared" ca="1" si="277"/>
        <v>41035.432761276803</v>
      </c>
      <c r="BP157" s="602">
        <f t="shared" ca="1" si="278"/>
        <v>41035.432761276803</v>
      </c>
      <c r="BQ157" s="602">
        <f t="shared" ca="1" si="279"/>
        <v>42612.87262182722</v>
      </c>
      <c r="BR157" s="602">
        <f t="shared" ca="1" si="280"/>
        <v>42612.87262182722</v>
      </c>
      <c r="BS157" s="602">
        <f t="shared" ca="1" si="281"/>
        <v>44217.443988476909</v>
      </c>
      <c r="BT157" s="602">
        <f t="shared" ca="1" si="282"/>
        <v>44217.443988476909</v>
      </c>
      <c r="BU157" s="602">
        <f t="shared" ca="1" si="283"/>
        <v>45848.26595350603</v>
      </c>
      <c r="BV157" s="602">
        <f t="shared" ca="1" si="284"/>
        <v>40723.276804626068</v>
      </c>
      <c r="BW157" s="602">
        <f t="shared" ca="1" si="285"/>
        <v>42295.186245571516</v>
      </c>
      <c r="BX157" s="602">
        <f t="shared" ca="1" si="286"/>
        <v>42295.186245571516</v>
      </c>
      <c r="BY157" s="602">
        <f t="shared" ca="1" si="287"/>
        <v>43894.401241264459</v>
      </c>
      <c r="BZ157" s="602">
        <f t="shared" ca="1" si="288"/>
        <v>43894.401241264459</v>
      </c>
      <c r="CA157" s="602">
        <f t="shared" ca="1" si="289"/>
        <v>45520.044319311586</v>
      </c>
      <c r="CB157" s="602">
        <f t="shared" ca="1" si="290"/>
        <v>45520.044319311586</v>
      </c>
      <c r="CC157" s="602">
        <f t="shared" ca="1" si="291"/>
        <v>47171.222607457443</v>
      </c>
      <c r="CD157" s="602">
        <f t="shared" ca="1" si="292"/>
        <v>47171.222607457443</v>
      </c>
      <c r="CE157" s="602">
        <f t="shared" ca="1" si="293"/>
        <v>48847.032188247038</v>
      </c>
      <c r="CF157" s="602">
        <f t="shared" ca="1" si="181"/>
        <v>33725.968653348842</v>
      </c>
      <c r="CG157" s="602">
        <f t="shared" ca="1" si="182"/>
        <v>34581.723205375456</v>
      </c>
      <c r="CH157" s="602">
        <f t="shared" ca="1" si="183"/>
        <v>34581.723205375456</v>
      </c>
      <c r="CI157" s="602">
        <f t="shared" ca="1" si="184"/>
        <v>35448.772928771345</v>
      </c>
      <c r="CJ157" s="602">
        <f t="shared" ca="1" si="185"/>
        <v>35448.772928771345</v>
      </c>
      <c r="CK157" s="602">
        <f t="shared" ca="1" si="186"/>
        <v>36326.962352232811</v>
      </c>
      <c r="CL157" s="602">
        <f t="shared" ca="1" si="187"/>
        <v>36326.962352232811</v>
      </c>
      <c r="CM157" s="602">
        <f t="shared" ca="1" si="188"/>
        <v>37216.130731732024</v>
      </c>
      <c r="CN157" s="602">
        <f t="shared" ca="1" si="189"/>
        <v>37216.130731732024</v>
      </c>
      <c r="CO157" s="602">
        <f t="shared" ca="1" si="190"/>
        <v>38116.112405922795</v>
      </c>
      <c r="CP157" s="602">
        <f t="shared" ca="1" si="191"/>
        <v>41820.706884913423</v>
      </c>
      <c r="CQ157" s="602">
        <f t="shared" ca="1" si="192"/>
        <v>43411.82153165857</v>
      </c>
      <c r="CR157" s="602">
        <f t="shared" ca="1" si="193"/>
        <v>43411.82153165857</v>
      </c>
      <c r="CS157" s="602">
        <f t="shared" ca="1" si="194"/>
        <v>45029.629321440458</v>
      </c>
      <c r="CT157" s="602">
        <f t="shared" ca="1" si="195"/>
        <v>45029.629321440458</v>
      </c>
      <c r="CU157" s="602">
        <f t="shared" ca="1" si="196"/>
        <v>46673.241537911395</v>
      </c>
      <c r="CV157" s="602">
        <f t="shared" ca="1" si="197"/>
        <v>46673.241537911395</v>
      </c>
      <c r="CW157" s="602">
        <f t="shared" ca="1" si="198"/>
        <v>48341.757129331025</v>
      </c>
      <c r="CX157" s="602">
        <f t="shared" ca="1" si="199"/>
        <v>48341.757129331025</v>
      </c>
      <c r="CY157" s="602">
        <f t="shared" ca="1" si="200"/>
        <v>50034.266948932476</v>
      </c>
      <c r="CZ157" s="602">
        <f t="shared" ca="1" si="201"/>
        <v>44703.97476535022</v>
      </c>
      <c r="DA157" s="602">
        <f t="shared" ca="1" si="202"/>
        <v>46342.497848049643</v>
      </c>
      <c r="DB157" s="602">
        <f t="shared" ca="1" si="203"/>
        <v>46342.497848049643</v>
      </c>
      <c r="DC157" s="602">
        <f t="shared" ca="1" si="204"/>
        <v>48006.105296803609</v>
      </c>
      <c r="DD157" s="602">
        <f t="shared" ca="1" si="205"/>
        <v>48006.105296803609</v>
      </c>
      <c r="DE157" s="602">
        <f t="shared" ca="1" si="206"/>
        <v>49693.889253268258</v>
      </c>
      <c r="DF157" s="602">
        <f t="shared" ca="1" si="207"/>
        <v>49693.889253268258</v>
      </c>
      <c r="DG157" s="602">
        <f t="shared" ca="1" si="208"/>
        <v>51404.937022019112</v>
      </c>
      <c r="DH157" s="602">
        <f t="shared" ca="1" si="209"/>
        <v>51404.937022019112</v>
      </c>
      <c r="DI157" s="602">
        <f t="shared" ca="1" si="210"/>
        <v>53138.334953305806</v>
      </c>
      <c r="DJ157" s="602">
        <f t="shared" ca="1" si="211"/>
        <v>36918.531516652984</v>
      </c>
      <c r="DK157" s="602">
        <f t="shared" ca="1" si="212"/>
        <v>37814.927454885583</v>
      </c>
      <c r="DL157" s="602">
        <f t="shared" ca="1" si="213"/>
        <v>37814.927454885583</v>
      </c>
      <c r="DM157" s="602">
        <f t="shared" ca="1" si="214"/>
        <v>38722.023692322662</v>
      </c>
      <c r="DN157" s="602">
        <f t="shared" ca="1" si="215"/>
        <v>38722.023692322662</v>
      </c>
      <c r="DO157" s="602">
        <f t="shared" ca="1" si="216"/>
        <v>39639.647171455297</v>
      </c>
      <c r="DP157" s="602">
        <f t="shared" ca="1" si="217"/>
        <v>39639.647171455297</v>
      </c>
      <c r="DQ157" s="602">
        <f t="shared" ca="1" si="218"/>
        <v>40567.620879791648</v>
      </c>
      <c r="DR157" s="602">
        <f t="shared" ca="1" si="219"/>
        <v>40567.620879791648</v>
      </c>
      <c r="DS157" s="602">
        <f t="shared" ca="1" si="220"/>
        <v>41505.764212283284</v>
      </c>
      <c r="DT157" s="602">
        <f t="shared" ca="1" si="221"/>
        <v>47504.443092169378</v>
      </c>
      <c r="DU157" s="602">
        <f t="shared" ca="1" si="222"/>
        <v>49185.069786291635</v>
      </c>
      <c r="DV157" s="602">
        <f t="shared" ca="1" si="223"/>
        <v>49185.069786291635</v>
      </c>
      <c r="DW157" s="602">
        <f t="shared" ca="1" si="224"/>
        <v>50889.234373908213</v>
      </c>
      <c r="DX157" s="602">
        <f t="shared" ca="1" si="225"/>
        <v>50889.234373908213</v>
      </c>
      <c r="DY157" s="602">
        <f t="shared" ca="1" si="226"/>
        <v>52616.023097239588</v>
      </c>
      <c r="DZ157" s="602">
        <f t="shared" ca="1" si="227"/>
        <v>52616.023097239588</v>
      </c>
      <c r="EA157" s="602">
        <f t="shared" ca="1" si="228"/>
        <v>54364.523825868084</v>
      </c>
      <c r="EB157" s="602">
        <f t="shared" ca="1" si="229"/>
        <v>54364.523825868084</v>
      </c>
      <c r="EC157" s="602">
        <f t="shared" ca="1" si="230"/>
        <v>56133.829536555211</v>
      </c>
      <c r="ED157" s="602">
        <f t="shared" ca="1" si="231"/>
        <v>50546.562285820124</v>
      </c>
      <c r="EE157" s="602">
        <f t="shared" ca="1" si="232"/>
        <v>52268.899256216449</v>
      </c>
      <c r="EF157" s="602">
        <f t="shared" ca="1" si="233"/>
        <v>52268.899256216449</v>
      </c>
      <c r="EG157" s="602">
        <f t="shared" ca="1" si="234"/>
        <v>54013.130357142247</v>
      </c>
      <c r="EH157" s="602">
        <f t="shared" ca="1" si="235"/>
        <v>54013.130357142247</v>
      </c>
      <c r="EI157" s="602">
        <f t="shared" ca="1" si="236"/>
        <v>55778.34727772788</v>
      </c>
      <c r="EJ157" s="602">
        <f t="shared" ca="1" si="237"/>
        <v>55778.34727772788</v>
      </c>
      <c r="EK157" s="602">
        <f t="shared" ca="1" si="238"/>
        <v>57563.649413299725</v>
      </c>
      <c r="EL157" s="602">
        <f t="shared" ca="1" si="239"/>
        <v>57563.649413299725</v>
      </c>
      <c r="EM157" s="602">
        <f t="shared" ca="1" si="240"/>
        <v>59368.146874517734</v>
      </c>
    </row>
    <row r="158" spans="7:143" x14ac:dyDescent="0.2">
      <c r="O158" s="29"/>
      <c r="P158" s="30"/>
      <c r="Q158" s="872"/>
      <c r="R158" s="31"/>
      <c r="W158" s="597">
        <f t="shared" si="179"/>
        <v>115</v>
      </c>
      <c r="X158" s="602">
        <f t="shared" ca="1" si="241"/>
        <v>28319.999389992863</v>
      </c>
      <c r="Y158" s="602">
        <f t="shared" ca="1" si="241"/>
        <v>29096.929827342388</v>
      </c>
      <c r="Z158" s="602">
        <f t="shared" ca="1" si="241"/>
        <v>29096.929827342388</v>
      </c>
      <c r="AA158" s="602">
        <f t="shared" ca="1" si="241"/>
        <v>29886.032144715729</v>
      </c>
      <c r="AB158" s="602">
        <f t="shared" ca="1" si="242"/>
        <v>29886.032144715729</v>
      </c>
      <c r="AC158" s="602">
        <f t="shared" ca="1" si="242"/>
        <v>30687.194570042724</v>
      </c>
      <c r="AD158" s="602">
        <f t="shared" ca="1" si="242"/>
        <v>30687.194570042724</v>
      </c>
      <c r="AE158" s="602">
        <f t="shared" ca="1" si="180"/>
        <v>31500.297891766557</v>
      </c>
      <c r="AF158" s="602">
        <f t="shared" ca="1" si="180"/>
        <v>31500.297891766557</v>
      </c>
      <c r="AG158" s="602">
        <f t="shared" ca="1" si="243"/>
        <v>32325.215752307126</v>
      </c>
      <c r="AH158" s="602">
        <f t="shared" ca="1" si="244"/>
        <v>32881.659121055389</v>
      </c>
      <c r="AI158" s="602">
        <f t="shared" ca="1" si="245"/>
        <v>34295.209150044277</v>
      </c>
      <c r="AJ158" s="602">
        <f t="shared" ca="1" si="246"/>
        <v>34295.209150044277</v>
      </c>
      <c r="AK158" s="602">
        <f t="shared" ca="1" si="247"/>
        <v>35740.272825017972</v>
      </c>
      <c r="AL158" s="602">
        <f t="shared" ca="1" si="248"/>
        <v>35740.272825017972</v>
      </c>
      <c r="AM158" s="602">
        <f t="shared" ca="1" si="249"/>
        <v>37216.130731732024</v>
      </c>
      <c r="AN158" s="602">
        <f t="shared" ca="1" si="250"/>
        <v>37216.130731732024</v>
      </c>
      <c r="AO158" s="602">
        <f t="shared" ca="1" si="251"/>
        <v>38722.023692322662</v>
      </c>
      <c r="AP158" s="602">
        <f t="shared" ca="1" si="252"/>
        <v>38722.023692322662</v>
      </c>
      <c r="AQ158" s="602">
        <f t="shared" ca="1" si="253"/>
        <v>40257.15736338999</v>
      </c>
      <c r="AR158" s="602">
        <f t="shared" ca="1" si="254"/>
        <v>35448.772928771345</v>
      </c>
      <c r="AS158" s="602">
        <f t="shared" ca="1" si="255"/>
        <v>36918.531516652984</v>
      </c>
      <c r="AT158" s="602">
        <f t="shared" ca="1" si="256"/>
        <v>36918.531516652984</v>
      </c>
      <c r="AU158" s="602">
        <f t="shared" ca="1" si="257"/>
        <v>38418.479955411574</v>
      </c>
      <c r="AV158" s="602">
        <f t="shared" ca="1" si="258"/>
        <v>38418.479955411574</v>
      </c>
      <c r="AW158" s="602">
        <f t="shared" ca="1" si="259"/>
        <v>39947.830563756834</v>
      </c>
      <c r="AX158" s="602">
        <f t="shared" ca="1" si="260"/>
        <v>39947.830563756834</v>
      </c>
      <c r="AY158" s="602">
        <f t="shared" ca="1" si="261"/>
        <v>41505.764212283277</v>
      </c>
      <c r="AZ158" s="602">
        <f t="shared" ca="1" si="262"/>
        <v>41505.764212283277</v>
      </c>
      <c r="BA158" s="602">
        <f t="shared" ca="1" si="263"/>
        <v>43091.434978125537</v>
      </c>
      <c r="BB158" s="602">
        <f t="shared" ca="1" si="264"/>
        <v>31227.944341051854</v>
      </c>
      <c r="BC158" s="602">
        <f t="shared" ca="1" si="265"/>
        <v>32048.938490341483</v>
      </c>
      <c r="BD158" s="602">
        <f t="shared" ca="1" si="266"/>
        <v>32048.938490341483</v>
      </c>
      <c r="BE158" s="602">
        <f t="shared" ca="1" si="267"/>
        <v>32881.659121055403</v>
      </c>
      <c r="BF158" s="602">
        <f t="shared" ca="1" si="268"/>
        <v>32881.659121055403</v>
      </c>
      <c r="BG158" s="602">
        <f t="shared" ca="1" si="269"/>
        <v>33725.968653348842</v>
      </c>
      <c r="BH158" s="602">
        <f t="shared" ca="1" si="270"/>
        <v>33725.968653348842</v>
      </c>
      <c r="BI158" s="602">
        <f t="shared" ca="1" si="271"/>
        <v>34581.723205375456</v>
      </c>
      <c r="BJ158" s="602">
        <f t="shared" ca="1" si="272"/>
        <v>34581.723205375456</v>
      </c>
      <c r="BK158" s="602">
        <f t="shared" ca="1" si="273"/>
        <v>35448.772928771345</v>
      </c>
      <c r="BL158" s="602">
        <f t="shared" ca="1" si="274"/>
        <v>37965.371706914841</v>
      </c>
      <c r="BM158" s="602">
        <f t="shared" ca="1" si="275"/>
        <v>39485.986332175897</v>
      </c>
      <c r="BN158" s="602">
        <f t="shared" ca="1" si="276"/>
        <v>39485.986332175897</v>
      </c>
      <c r="BO158" s="602">
        <f t="shared" ca="1" si="277"/>
        <v>41035.432761276803</v>
      </c>
      <c r="BP158" s="602">
        <f t="shared" ca="1" si="278"/>
        <v>41035.432761276803</v>
      </c>
      <c r="BQ158" s="602">
        <f t="shared" ca="1" si="279"/>
        <v>42612.87262182722</v>
      </c>
      <c r="BR158" s="602">
        <f t="shared" ca="1" si="280"/>
        <v>42612.87262182722</v>
      </c>
      <c r="BS158" s="602">
        <f t="shared" ca="1" si="281"/>
        <v>44217.443988476909</v>
      </c>
      <c r="BT158" s="602">
        <f t="shared" ca="1" si="282"/>
        <v>44217.443988476909</v>
      </c>
      <c r="BU158" s="602">
        <f t="shared" ca="1" si="283"/>
        <v>45848.26595350603</v>
      </c>
      <c r="BV158" s="602">
        <f t="shared" ca="1" si="284"/>
        <v>40723.276804626068</v>
      </c>
      <c r="BW158" s="602">
        <f t="shared" ca="1" si="285"/>
        <v>42295.186245571516</v>
      </c>
      <c r="BX158" s="602">
        <f t="shared" ca="1" si="286"/>
        <v>42295.186245571516</v>
      </c>
      <c r="BY158" s="602">
        <f t="shared" ca="1" si="287"/>
        <v>43894.401241264459</v>
      </c>
      <c r="BZ158" s="602">
        <f t="shared" ca="1" si="288"/>
        <v>43894.401241264459</v>
      </c>
      <c r="CA158" s="602">
        <f t="shared" ca="1" si="289"/>
        <v>45520.044319311586</v>
      </c>
      <c r="CB158" s="602">
        <f t="shared" ca="1" si="290"/>
        <v>45520.044319311586</v>
      </c>
      <c r="CC158" s="602">
        <f t="shared" ca="1" si="291"/>
        <v>47171.222607457443</v>
      </c>
      <c r="CD158" s="602">
        <f t="shared" ca="1" si="292"/>
        <v>47171.222607457443</v>
      </c>
      <c r="CE158" s="602">
        <f t="shared" ca="1" si="293"/>
        <v>48847.032188247038</v>
      </c>
      <c r="CF158" s="602">
        <f t="shared" ca="1" si="181"/>
        <v>33725.968653348842</v>
      </c>
      <c r="CG158" s="602">
        <f t="shared" ca="1" si="182"/>
        <v>34581.723205375456</v>
      </c>
      <c r="CH158" s="602">
        <f t="shared" ca="1" si="183"/>
        <v>34581.723205375456</v>
      </c>
      <c r="CI158" s="602">
        <f t="shared" ca="1" si="184"/>
        <v>35448.772928771345</v>
      </c>
      <c r="CJ158" s="602">
        <f t="shared" ca="1" si="185"/>
        <v>35448.772928771345</v>
      </c>
      <c r="CK158" s="602">
        <f t="shared" ca="1" si="186"/>
        <v>36326.962352232811</v>
      </c>
      <c r="CL158" s="602">
        <f t="shared" ca="1" si="187"/>
        <v>36326.962352232811</v>
      </c>
      <c r="CM158" s="602">
        <f t="shared" ca="1" si="188"/>
        <v>37216.130731732024</v>
      </c>
      <c r="CN158" s="602">
        <f t="shared" ca="1" si="189"/>
        <v>37216.130731732024</v>
      </c>
      <c r="CO158" s="602">
        <f t="shared" ca="1" si="190"/>
        <v>38116.112405922795</v>
      </c>
      <c r="CP158" s="602">
        <f t="shared" ca="1" si="191"/>
        <v>41820.706884913423</v>
      </c>
      <c r="CQ158" s="602">
        <f t="shared" ca="1" si="192"/>
        <v>43411.82153165857</v>
      </c>
      <c r="CR158" s="602">
        <f t="shared" ca="1" si="193"/>
        <v>43411.82153165857</v>
      </c>
      <c r="CS158" s="602">
        <f t="shared" ca="1" si="194"/>
        <v>45029.629321440458</v>
      </c>
      <c r="CT158" s="602">
        <f t="shared" ca="1" si="195"/>
        <v>45029.629321440458</v>
      </c>
      <c r="CU158" s="602">
        <f t="shared" ca="1" si="196"/>
        <v>46673.241537911395</v>
      </c>
      <c r="CV158" s="602">
        <f t="shared" ca="1" si="197"/>
        <v>46673.241537911395</v>
      </c>
      <c r="CW158" s="602">
        <f t="shared" ca="1" si="198"/>
        <v>48341.757129331025</v>
      </c>
      <c r="CX158" s="602">
        <f t="shared" ca="1" si="199"/>
        <v>48341.757129331025</v>
      </c>
      <c r="CY158" s="602">
        <f t="shared" ca="1" si="200"/>
        <v>50034.266948932476</v>
      </c>
      <c r="CZ158" s="602">
        <f t="shared" ca="1" si="201"/>
        <v>44703.97476535022</v>
      </c>
      <c r="DA158" s="602">
        <f t="shared" ca="1" si="202"/>
        <v>46342.497848049643</v>
      </c>
      <c r="DB158" s="602">
        <f t="shared" ca="1" si="203"/>
        <v>46342.497848049643</v>
      </c>
      <c r="DC158" s="602">
        <f t="shared" ca="1" si="204"/>
        <v>48006.105296803609</v>
      </c>
      <c r="DD158" s="602">
        <f t="shared" ca="1" si="205"/>
        <v>48006.105296803609</v>
      </c>
      <c r="DE158" s="602">
        <f t="shared" ca="1" si="206"/>
        <v>49693.889253268258</v>
      </c>
      <c r="DF158" s="602">
        <f t="shared" ca="1" si="207"/>
        <v>49693.889253268258</v>
      </c>
      <c r="DG158" s="602">
        <f t="shared" ca="1" si="208"/>
        <v>51404.937022019112</v>
      </c>
      <c r="DH158" s="602">
        <f t="shared" ca="1" si="209"/>
        <v>51404.937022019112</v>
      </c>
      <c r="DI158" s="602">
        <f t="shared" ca="1" si="210"/>
        <v>53138.334953305806</v>
      </c>
      <c r="DJ158" s="602">
        <f t="shared" ca="1" si="211"/>
        <v>36918.531516652984</v>
      </c>
      <c r="DK158" s="602">
        <f t="shared" ca="1" si="212"/>
        <v>37814.927454885583</v>
      </c>
      <c r="DL158" s="602">
        <f t="shared" ca="1" si="213"/>
        <v>37814.927454885583</v>
      </c>
      <c r="DM158" s="602">
        <f t="shared" ca="1" si="214"/>
        <v>38722.023692322662</v>
      </c>
      <c r="DN158" s="602">
        <f t="shared" ca="1" si="215"/>
        <v>38722.023692322662</v>
      </c>
      <c r="DO158" s="602">
        <f t="shared" ca="1" si="216"/>
        <v>39639.647171455297</v>
      </c>
      <c r="DP158" s="602">
        <f t="shared" ca="1" si="217"/>
        <v>39639.647171455297</v>
      </c>
      <c r="DQ158" s="602">
        <f t="shared" ca="1" si="218"/>
        <v>40567.620879791648</v>
      </c>
      <c r="DR158" s="602">
        <f t="shared" ca="1" si="219"/>
        <v>40567.620879791648</v>
      </c>
      <c r="DS158" s="602">
        <f t="shared" ca="1" si="220"/>
        <v>41505.764212283284</v>
      </c>
      <c r="DT158" s="602">
        <f t="shared" ca="1" si="221"/>
        <v>47504.443092169378</v>
      </c>
      <c r="DU158" s="602">
        <f t="shared" ca="1" si="222"/>
        <v>49185.069786291635</v>
      </c>
      <c r="DV158" s="602">
        <f t="shared" ca="1" si="223"/>
        <v>49185.069786291635</v>
      </c>
      <c r="DW158" s="602">
        <f t="shared" ca="1" si="224"/>
        <v>50889.234373908213</v>
      </c>
      <c r="DX158" s="602">
        <f t="shared" ca="1" si="225"/>
        <v>50889.234373908213</v>
      </c>
      <c r="DY158" s="602">
        <f t="shared" ca="1" si="226"/>
        <v>52616.023097239588</v>
      </c>
      <c r="DZ158" s="602">
        <f t="shared" ca="1" si="227"/>
        <v>52616.023097239588</v>
      </c>
      <c r="EA158" s="602">
        <f t="shared" ca="1" si="228"/>
        <v>54364.523825868084</v>
      </c>
      <c r="EB158" s="602">
        <f t="shared" ca="1" si="229"/>
        <v>54364.523825868084</v>
      </c>
      <c r="EC158" s="602">
        <f t="shared" ca="1" si="230"/>
        <v>56133.829536555211</v>
      </c>
      <c r="ED158" s="602">
        <f t="shared" ca="1" si="231"/>
        <v>50546.562285820124</v>
      </c>
      <c r="EE158" s="602">
        <f t="shared" ca="1" si="232"/>
        <v>52268.899256216449</v>
      </c>
      <c r="EF158" s="602">
        <f t="shared" ca="1" si="233"/>
        <v>52268.899256216449</v>
      </c>
      <c r="EG158" s="602">
        <f t="shared" ca="1" si="234"/>
        <v>54013.130357142247</v>
      </c>
      <c r="EH158" s="602">
        <f t="shared" ca="1" si="235"/>
        <v>54013.130357142247</v>
      </c>
      <c r="EI158" s="602">
        <f t="shared" ca="1" si="236"/>
        <v>55778.34727772788</v>
      </c>
      <c r="EJ158" s="602">
        <f t="shared" ca="1" si="237"/>
        <v>55778.34727772788</v>
      </c>
      <c r="EK158" s="602">
        <f t="shared" ca="1" si="238"/>
        <v>57563.649413299725</v>
      </c>
      <c r="EL158" s="602">
        <f t="shared" ca="1" si="239"/>
        <v>57563.649413299725</v>
      </c>
      <c r="EM158" s="602">
        <f t="shared" ca="1" si="240"/>
        <v>59368.146874517734</v>
      </c>
    </row>
    <row r="159" spans="7:143" ht="12.75" customHeight="1" x14ac:dyDescent="0.2">
      <c r="G159" s="19"/>
      <c r="H159" s="1106" t="s">
        <v>782</v>
      </c>
      <c r="I159" s="1106"/>
      <c r="J159" s="1106"/>
      <c r="K159" s="1106"/>
      <c r="L159" s="1119" t="s">
        <v>43</v>
      </c>
      <c r="M159" s="1118" t="s">
        <v>25</v>
      </c>
      <c r="N159" s="1118"/>
      <c r="O159" s="1119" t="s">
        <v>1031</v>
      </c>
      <c r="P159" s="1123" t="s">
        <v>1171</v>
      </c>
      <c r="Q159" s="1125" t="s">
        <v>1143</v>
      </c>
      <c r="R159" s="1134" t="s">
        <v>1172</v>
      </c>
      <c r="W159" s="597">
        <f t="shared" si="179"/>
        <v>116</v>
      </c>
      <c r="X159" s="602">
        <f t="shared" ca="1" si="241"/>
        <v>28319.999389992863</v>
      </c>
      <c r="Y159" s="602">
        <f t="shared" ca="1" si="241"/>
        <v>29096.929827342388</v>
      </c>
      <c r="Z159" s="602">
        <f t="shared" ca="1" si="241"/>
        <v>29096.929827342388</v>
      </c>
      <c r="AA159" s="602">
        <f t="shared" ca="1" si="241"/>
        <v>29886.032144715729</v>
      </c>
      <c r="AB159" s="602">
        <f t="shared" ca="1" si="242"/>
        <v>29886.032144715729</v>
      </c>
      <c r="AC159" s="602">
        <f t="shared" ca="1" si="242"/>
        <v>30687.194570042724</v>
      </c>
      <c r="AD159" s="602">
        <f t="shared" ca="1" si="242"/>
        <v>30687.194570042724</v>
      </c>
      <c r="AE159" s="602">
        <f t="shared" ca="1" si="180"/>
        <v>31500.297891766557</v>
      </c>
      <c r="AF159" s="602">
        <f t="shared" ca="1" si="180"/>
        <v>31500.297891766557</v>
      </c>
      <c r="AG159" s="602">
        <f t="shared" ca="1" si="243"/>
        <v>32325.215752307126</v>
      </c>
      <c r="AH159" s="602">
        <f t="shared" ca="1" si="244"/>
        <v>32881.659121055389</v>
      </c>
      <c r="AI159" s="602">
        <f t="shared" ca="1" si="245"/>
        <v>34295.209150044277</v>
      </c>
      <c r="AJ159" s="602">
        <f t="shared" ca="1" si="246"/>
        <v>34295.209150044277</v>
      </c>
      <c r="AK159" s="602">
        <f t="shared" ca="1" si="247"/>
        <v>35740.272825017972</v>
      </c>
      <c r="AL159" s="602">
        <f t="shared" ca="1" si="248"/>
        <v>35740.272825017972</v>
      </c>
      <c r="AM159" s="602">
        <f t="shared" ca="1" si="249"/>
        <v>37216.130731732024</v>
      </c>
      <c r="AN159" s="602">
        <f t="shared" ca="1" si="250"/>
        <v>37216.130731732024</v>
      </c>
      <c r="AO159" s="602">
        <f t="shared" ca="1" si="251"/>
        <v>38722.023692322662</v>
      </c>
      <c r="AP159" s="602">
        <f t="shared" ca="1" si="252"/>
        <v>38722.023692322662</v>
      </c>
      <c r="AQ159" s="602">
        <f t="shared" ca="1" si="253"/>
        <v>40257.15736338999</v>
      </c>
      <c r="AR159" s="602">
        <f t="shared" ca="1" si="254"/>
        <v>35448.772928771345</v>
      </c>
      <c r="AS159" s="602">
        <f t="shared" ca="1" si="255"/>
        <v>36918.531516652984</v>
      </c>
      <c r="AT159" s="602">
        <f t="shared" ca="1" si="256"/>
        <v>36918.531516652984</v>
      </c>
      <c r="AU159" s="602">
        <f t="shared" ca="1" si="257"/>
        <v>38418.479955411574</v>
      </c>
      <c r="AV159" s="602">
        <f t="shared" ca="1" si="258"/>
        <v>38418.479955411574</v>
      </c>
      <c r="AW159" s="602">
        <f t="shared" ca="1" si="259"/>
        <v>39947.830563756834</v>
      </c>
      <c r="AX159" s="602">
        <f t="shared" ca="1" si="260"/>
        <v>39947.830563756834</v>
      </c>
      <c r="AY159" s="602">
        <f t="shared" ca="1" si="261"/>
        <v>41505.764212283277</v>
      </c>
      <c r="AZ159" s="602">
        <f t="shared" ca="1" si="262"/>
        <v>41505.764212283277</v>
      </c>
      <c r="BA159" s="602">
        <f t="shared" ca="1" si="263"/>
        <v>43091.434978125537</v>
      </c>
      <c r="BB159" s="602">
        <f t="shared" ca="1" si="264"/>
        <v>31227.944341051854</v>
      </c>
      <c r="BC159" s="602">
        <f t="shared" ca="1" si="265"/>
        <v>32048.938490341483</v>
      </c>
      <c r="BD159" s="602">
        <f t="shared" ca="1" si="266"/>
        <v>32048.938490341483</v>
      </c>
      <c r="BE159" s="602">
        <f t="shared" ca="1" si="267"/>
        <v>32881.659121055403</v>
      </c>
      <c r="BF159" s="602">
        <f t="shared" ca="1" si="268"/>
        <v>32881.659121055403</v>
      </c>
      <c r="BG159" s="602">
        <f t="shared" ca="1" si="269"/>
        <v>33725.968653348842</v>
      </c>
      <c r="BH159" s="602">
        <f t="shared" ca="1" si="270"/>
        <v>33725.968653348842</v>
      </c>
      <c r="BI159" s="602">
        <f t="shared" ca="1" si="271"/>
        <v>34581.723205375456</v>
      </c>
      <c r="BJ159" s="602">
        <f t="shared" ca="1" si="272"/>
        <v>34581.723205375456</v>
      </c>
      <c r="BK159" s="602">
        <f t="shared" ca="1" si="273"/>
        <v>35448.772928771345</v>
      </c>
      <c r="BL159" s="602">
        <f t="shared" ca="1" si="274"/>
        <v>37965.371706914841</v>
      </c>
      <c r="BM159" s="602">
        <f t="shared" ca="1" si="275"/>
        <v>39485.986332175897</v>
      </c>
      <c r="BN159" s="602">
        <f t="shared" ca="1" si="276"/>
        <v>39485.986332175897</v>
      </c>
      <c r="BO159" s="602">
        <f t="shared" ca="1" si="277"/>
        <v>41035.432761276803</v>
      </c>
      <c r="BP159" s="602">
        <f t="shared" ca="1" si="278"/>
        <v>41035.432761276803</v>
      </c>
      <c r="BQ159" s="602">
        <f t="shared" ca="1" si="279"/>
        <v>42612.87262182722</v>
      </c>
      <c r="BR159" s="602">
        <f t="shared" ca="1" si="280"/>
        <v>42612.87262182722</v>
      </c>
      <c r="BS159" s="602">
        <f t="shared" ca="1" si="281"/>
        <v>44217.443988476909</v>
      </c>
      <c r="BT159" s="602">
        <f t="shared" ca="1" si="282"/>
        <v>44217.443988476909</v>
      </c>
      <c r="BU159" s="602">
        <f t="shared" ca="1" si="283"/>
        <v>45848.26595350603</v>
      </c>
      <c r="BV159" s="602">
        <f t="shared" ca="1" si="284"/>
        <v>40723.276804626068</v>
      </c>
      <c r="BW159" s="602">
        <f t="shared" ca="1" si="285"/>
        <v>42295.186245571516</v>
      </c>
      <c r="BX159" s="602">
        <f t="shared" ca="1" si="286"/>
        <v>42295.186245571516</v>
      </c>
      <c r="BY159" s="602">
        <f t="shared" ca="1" si="287"/>
        <v>43894.401241264459</v>
      </c>
      <c r="BZ159" s="602">
        <f t="shared" ca="1" si="288"/>
        <v>43894.401241264459</v>
      </c>
      <c r="CA159" s="602">
        <f t="shared" ca="1" si="289"/>
        <v>45520.044319311586</v>
      </c>
      <c r="CB159" s="602">
        <f t="shared" ca="1" si="290"/>
        <v>45520.044319311586</v>
      </c>
      <c r="CC159" s="602">
        <f t="shared" ca="1" si="291"/>
        <v>47171.222607457443</v>
      </c>
      <c r="CD159" s="602">
        <f t="shared" ca="1" si="292"/>
        <v>47171.222607457443</v>
      </c>
      <c r="CE159" s="602">
        <f t="shared" ca="1" si="293"/>
        <v>48847.032188247038</v>
      </c>
      <c r="CF159" s="602">
        <f t="shared" ca="1" si="181"/>
        <v>33725.968653348842</v>
      </c>
      <c r="CG159" s="602">
        <f t="shared" ca="1" si="182"/>
        <v>34581.723205375456</v>
      </c>
      <c r="CH159" s="602">
        <f t="shared" ca="1" si="183"/>
        <v>34581.723205375456</v>
      </c>
      <c r="CI159" s="602">
        <f t="shared" ca="1" si="184"/>
        <v>35448.772928771345</v>
      </c>
      <c r="CJ159" s="602">
        <f t="shared" ca="1" si="185"/>
        <v>35448.772928771345</v>
      </c>
      <c r="CK159" s="602">
        <f t="shared" ca="1" si="186"/>
        <v>36326.962352232811</v>
      </c>
      <c r="CL159" s="602">
        <f t="shared" ca="1" si="187"/>
        <v>36326.962352232811</v>
      </c>
      <c r="CM159" s="602">
        <f t="shared" ca="1" si="188"/>
        <v>37216.130731732024</v>
      </c>
      <c r="CN159" s="602">
        <f t="shared" ca="1" si="189"/>
        <v>37216.130731732024</v>
      </c>
      <c r="CO159" s="602">
        <f t="shared" ca="1" si="190"/>
        <v>38116.112405922795</v>
      </c>
      <c r="CP159" s="602">
        <f t="shared" ca="1" si="191"/>
        <v>41820.706884913423</v>
      </c>
      <c r="CQ159" s="602">
        <f t="shared" ca="1" si="192"/>
        <v>43411.82153165857</v>
      </c>
      <c r="CR159" s="602">
        <f t="shared" ca="1" si="193"/>
        <v>43411.82153165857</v>
      </c>
      <c r="CS159" s="602">
        <f t="shared" ca="1" si="194"/>
        <v>45029.629321440458</v>
      </c>
      <c r="CT159" s="602">
        <f t="shared" ca="1" si="195"/>
        <v>45029.629321440458</v>
      </c>
      <c r="CU159" s="602">
        <f t="shared" ca="1" si="196"/>
        <v>46673.241537911395</v>
      </c>
      <c r="CV159" s="602">
        <f t="shared" ca="1" si="197"/>
        <v>46673.241537911395</v>
      </c>
      <c r="CW159" s="602">
        <f t="shared" ca="1" si="198"/>
        <v>48341.757129331025</v>
      </c>
      <c r="CX159" s="602">
        <f t="shared" ca="1" si="199"/>
        <v>48341.757129331025</v>
      </c>
      <c r="CY159" s="602">
        <f t="shared" ca="1" si="200"/>
        <v>50034.266948932476</v>
      </c>
      <c r="CZ159" s="602">
        <f t="shared" ca="1" si="201"/>
        <v>44703.97476535022</v>
      </c>
      <c r="DA159" s="602">
        <f t="shared" ca="1" si="202"/>
        <v>46342.497848049643</v>
      </c>
      <c r="DB159" s="602">
        <f t="shared" ca="1" si="203"/>
        <v>46342.497848049643</v>
      </c>
      <c r="DC159" s="602">
        <f t="shared" ca="1" si="204"/>
        <v>48006.105296803609</v>
      </c>
      <c r="DD159" s="602">
        <f t="shared" ca="1" si="205"/>
        <v>48006.105296803609</v>
      </c>
      <c r="DE159" s="602">
        <f t="shared" ca="1" si="206"/>
        <v>49693.889253268258</v>
      </c>
      <c r="DF159" s="602">
        <f t="shared" ca="1" si="207"/>
        <v>49693.889253268258</v>
      </c>
      <c r="DG159" s="602">
        <f t="shared" ca="1" si="208"/>
        <v>51404.937022019112</v>
      </c>
      <c r="DH159" s="602">
        <f t="shared" ca="1" si="209"/>
        <v>51404.937022019112</v>
      </c>
      <c r="DI159" s="602">
        <f t="shared" ca="1" si="210"/>
        <v>53138.334953305806</v>
      </c>
      <c r="DJ159" s="602">
        <f t="shared" ca="1" si="211"/>
        <v>36918.531516652984</v>
      </c>
      <c r="DK159" s="602">
        <f t="shared" ca="1" si="212"/>
        <v>37814.927454885583</v>
      </c>
      <c r="DL159" s="602">
        <f t="shared" ca="1" si="213"/>
        <v>37814.927454885583</v>
      </c>
      <c r="DM159" s="602">
        <f t="shared" ca="1" si="214"/>
        <v>38722.023692322662</v>
      </c>
      <c r="DN159" s="602">
        <f t="shared" ca="1" si="215"/>
        <v>38722.023692322662</v>
      </c>
      <c r="DO159" s="602">
        <f t="shared" ca="1" si="216"/>
        <v>39639.647171455297</v>
      </c>
      <c r="DP159" s="602">
        <f t="shared" ca="1" si="217"/>
        <v>39639.647171455297</v>
      </c>
      <c r="DQ159" s="602">
        <f t="shared" ca="1" si="218"/>
        <v>40567.620879791648</v>
      </c>
      <c r="DR159" s="602">
        <f t="shared" ca="1" si="219"/>
        <v>40567.620879791648</v>
      </c>
      <c r="DS159" s="602">
        <f t="shared" ca="1" si="220"/>
        <v>41505.764212283284</v>
      </c>
      <c r="DT159" s="602">
        <f t="shared" ca="1" si="221"/>
        <v>47504.443092169378</v>
      </c>
      <c r="DU159" s="602">
        <f t="shared" ca="1" si="222"/>
        <v>49185.069786291635</v>
      </c>
      <c r="DV159" s="602">
        <f t="shared" ca="1" si="223"/>
        <v>49185.069786291635</v>
      </c>
      <c r="DW159" s="602">
        <f t="shared" ca="1" si="224"/>
        <v>50889.234373908213</v>
      </c>
      <c r="DX159" s="602">
        <f t="shared" ca="1" si="225"/>
        <v>50889.234373908213</v>
      </c>
      <c r="DY159" s="602">
        <f t="shared" ca="1" si="226"/>
        <v>52616.023097239588</v>
      </c>
      <c r="DZ159" s="602">
        <f t="shared" ca="1" si="227"/>
        <v>52616.023097239588</v>
      </c>
      <c r="EA159" s="602">
        <f t="shared" ca="1" si="228"/>
        <v>54364.523825868084</v>
      </c>
      <c r="EB159" s="602">
        <f t="shared" ca="1" si="229"/>
        <v>54364.523825868084</v>
      </c>
      <c r="EC159" s="602">
        <f t="shared" ca="1" si="230"/>
        <v>56133.829536555211</v>
      </c>
      <c r="ED159" s="602">
        <f t="shared" ca="1" si="231"/>
        <v>50546.562285820124</v>
      </c>
      <c r="EE159" s="602">
        <f t="shared" ca="1" si="232"/>
        <v>52268.899256216449</v>
      </c>
      <c r="EF159" s="602">
        <f t="shared" ca="1" si="233"/>
        <v>52268.899256216449</v>
      </c>
      <c r="EG159" s="602">
        <f t="shared" ca="1" si="234"/>
        <v>54013.130357142247</v>
      </c>
      <c r="EH159" s="602">
        <f t="shared" ca="1" si="235"/>
        <v>54013.130357142247</v>
      </c>
      <c r="EI159" s="602">
        <f t="shared" ca="1" si="236"/>
        <v>55778.34727772788</v>
      </c>
      <c r="EJ159" s="602">
        <f t="shared" ca="1" si="237"/>
        <v>55778.34727772788</v>
      </c>
      <c r="EK159" s="602">
        <f t="shared" ca="1" si="238"/>
        <v>57563.649413299725</v>
      </c>
      <c r="EL159" s="602">
        <f t="shared" ca="1" si="239"/>
        <v>57563.649413299725</v>
      </c>
      <c r="EM159" s="602">
        <f t="shared" ca="1" si="240"/>
        <v>59368.146874517734</v>
      </c>
    </row>
    <row r="160" spans="7:143" ht="30.75" customHeight="1" x14ac:dyDescent="0.2">
      <c r="G160" s="19"/>
      <c r="H160" s="1107"/>
      <c r="I160" s="1107"/>
      <c r="J160" s="1107"/>
      <c r="K160" s="1107"/>
      <c r="L160" s="1120"/>
      <c r="M160" s="21" t="s">
        <v>844</v>
      </c>
      <c r="N160" s="22" t="s">
        <v>1173</v>
      </c>
      <c r="O160" s="1120"/>
      <c r="P160" s="1124" t="s">
        <v>28</v>
      </c>
      <c r="Q160" s="1126" t="s">
        <v>28</v>
      </c>
      <c r="R160" s="1135"/>
      <c r="W160" s="597">
        <f t="shared" si="179"/>
        <v>117</v>
      </c>
      <c r="X160" s="602">
        <f t="shared" ca="1" si="241"/>
        <v>28319.999389992863</v>
      </c>
      <c r="Y160" s="602">
        <f t="shared" ca="1" si="241"/>
        <v>29096.929827342388</v>
      </c>
      <c r="Z160" s="602">
        <f t="shared" ca="1" si="241"/>
        <v>29096.929827342388</v>
      </c>
      <c r="AA160" s="602">
        <f t="shared" ca="1" si="241"/>
        <v>29886.032144715729</v>
      </c>
      <c r="AB160" s="602">
        <f t="shared" ca="1" si="242"/>
        <v>29886.032144715729</v>
      </c>
      <c r="AC160" s="602">
        <f t="shared" ca="1" si="242"/>
        <v>30687.194570042724</v>
      </c>
      <c r="AD160" s="602">
        <f t="shared" ca="1" si="242"/>
        <v>30687.194570042724</v>
      </c>
      <c r="AE160" s="602">
        <f t="shared" ca="1" si="180"/>
        <v>31500.297891766557</v>
      </c>
      <c r="AF160" s="602">
        <f t="shared" ca="1" si="180"/>
        <v>31500.297891766557</v>
      </c>
      <c r="AG160" s="602">
        <f t="shared" ca="1" si="243"/>
        <v>32325.215752307126</v>
      </c>
      <c r="AH160" s="602">
        <f t="shared" ca="1" si="244"/>
        <v>32881.659121055389</v>
      </c>
      <c r="AI160" s="602">
        <f t="shared" ca="1" si="245"/>
        <v>34295.209150044277</v>
      </c>
      <c r="AJ160" s="602">
        <f t="shared" ca="1" si="246"/>
        <v>34295.209150044277</v>
      </c>
      <c r="AK160" s="602">
        <f t="shared" ca="1" si="247"/>
        <v>35740.272825017972</v>
      </c>
      <c r="AL160" s="602">
        <f t="shared" ca="1" si="248"/>
        <v>35740.272825017972</v>
      </c>
      <c r="AM160" s="602">
        <f t="shared" ca="1" si="249"/>
        <v>37216.130731732024</v>
      </c>
      <c r="AN160" s="602">
        <f t="shared" ca="1" si="250"/>
        <v>37216.130731732024</v>
      </c>
      <c r="AO160" s="602">
        <f t="shared" ca="1" si="251"/>
        <v>38722.023692322662</v>
      </c>
      <c r="AP160" s="602">
        <f t="shared" ca="1" si="252"/>
        <v>38722.023692322662</v>
      </c>
      <c r="AQ160" s="602">
        <f t="shared" ca="1" si="253"/>
        <v>40257.15736338999</v>
      </c>
      <c r="AR160" s="602">
        <f t="shared" ca="1" si="254"/>
        <v>35448.772928771345</v>
      </c>
      <c r="AS160" s="602">
        <f t="shared" ca="1" si="255"/>
        <v>36918.531516652984</v>
      </c>
      <c r="AT160" s="602">
        <f t="shared" ca="1" si="256"/>
        <v>36918.531516652984</v>
      </c>
      <c r="AU160" s="602">
        <f t="shared" ca="1" si="257"/>
        <v>38418.479955411574</v>
      </c>
      <c r="AV160" s="602">
        <f t="shared" ca="1" si="258"/>
        <v>38418.479955411574</v>
      </c>
      <c r="AW160" s="602">
        <f t="shared" ca="1" si="259"/>
        <v>39947.830563756834</v>
      </c>
      <c r="AX160" s="602">
        <f t="shared" ca="1" si="260"/>
        <v>39947.830563756834</v>
      </c>
      <c r="AY160" s="602">
        <f t="shared" ca="1" si="261"/>
        <v>41505.764212283277</v>
      </c>
      <c r="AZ160" s="602">
        <f t="shared" ca="1" si="262"/>
        <v>41505.764212283277</v>
      </c>
      <c r="BA160" s="602">
        <f t="shared" ca="1" si="263"/>
        <v>43091.434978125537</v>
      </c>
      <c r="BB160" s="602">
        <f t="shared" ca="1" si="264"/>
        <v>31227.944341051854</v>
      </c>
      <c r="BC160" s="602">
        <f t="shared" ca="1" si="265"/>
        <v>32048.938490341483</v>
      </c>
      <c r="BD160" s="602">
        <f t="shared" ca="1" si="266"/>
        <v>32048.938490341483</v>
      </c>
      <c r="BE160" s="602">
        <f t="shared" ca="1" si="267"/>
        <v>32881.659121055403</v>
      </c>
      <c r="BF160" s="602">
        <f t="shared" ca="1" si="268"/>
        <v>32881.659121055403</v>
      </c>
      <c r="BG160" s="602">
        <f t="shared" ca="1" si="269"/>
        <v>33725.968653348842</v>
      </c>
      <c r="BH160" s="602">
        <f t="shared" ca="1" si="270"/>
        <v>33725.968653348842</v>
      </c>
      <c r="BI160" s="602">
        <f t="shared" ca="1" si="271"/>
        <v>34581.723205375456</v>
      </c>
      <c r="BJ160" s="602">
        <f t="shared" ca="1" si="272"/>
        <v>34581.723205375456</v>
      </c>
      <c r="BK160" s="602">
        <f t="shared" ca="1" si="273"/>
        <v>35448.772928771345</v>
      </c>
      <c r="BL160" s="602">
        <f t="shared" ca="1" si="274"/>
        <v>37965.371706914841</v>
      </c>
      <c r="BM160" s="602">
        <f t="shared" ca="1" si="275"/>
        <v>39485.986332175897</v>
      </c>
      <c r="BN160" s="602">
        <f t="shared" ca="1" si="276"/>
        <v>39485.986332175897</v>
      </c>
      <c r="BO160" s="602">
        <f t="shared" ca="1" si="277"/>
        <v>41035.432761276803</v>
      </c>
      <c r="BP160" s="602">
        <f t="shared" ca="1" si="278"/>
        <v>41035.432761276803</v>
      </c>
      <c r="BQ160" s="602">
        <f t="shared" ca="1" si="279"/>
        <v>42612.87262182722</v>
      </c>
      <c r="BR160" s="602">
        <f t="shared" ca="1" si="280"/>
        <v>42612.87262182722</v>
      </c>
      <c r="BS160" s="602">
        <f t="shared" ca="1" si="281"/>
        <v>44217.443988476909</v>
      </c>
      <c r="BT160" s="602">
        <f t="shared" ca="1" si="282"/>
        <v>44217.443988476909</v>
      </c>
      <c r="BU160" s="602">
        <f t="shared" ca="1" si="283"/>
        <v>45848.26595350603</v>
      </c>
      <c r="BV160" s="602">
        <f t="shared" ca="1" si="284"/>
        <v>40723.276804626068</v>
      </c>
      <c r="BW160" s="602">
        <f t="shared" ca="1" si="285"/>
        <v>42295.186245571516</v>
      </c>
      <c r="BX160" s="602">
        <f t="shared" ca="1" si="286"/>
        <v>42295.186245571516</v>
      </c>
      <c r="BY160" s="602">
        <f t="shared" ca="1" si="287"/>
        <v>43894.401241264459</v>
      </c>
      <c r="BZ160" s="602">
        <f t="shared" ca="1" si="288"/>
        <v>43894.401241264459</v>
      </c>
      <c r="CA160" s="602">
        <f t="shared" ca="1" si="289"/>
        <v>45520.044319311586</v>
      </c>
      <c r="CB160" s="602">
        <f t="shared" ca="1" si="290"/>
        <v>45520.044319311586</v>
      </c>
      <c r="CC160" s="602">
        <f t="shared" ca="1" si="291"/>
        <v>47171.222607457443</v>
      </c>
      <c r="CD160" s="602">
        <f t="shared" ca="1" si="292"/>
        <v>47171.222607457443</v>
      </c>
      <c r="CE160" s="602">
        <f t="shared" ca="1" si="293"/>
        <v>48847.032188247038</v>
      </c>
      <c r="CF160" s="602">
        <f t="shared" ca="1" si="181"/>
        <v>33725.968653348842</v>
      </c>
      <c r="CG160" s="602">
        <f t="shared" ca="1" si="182"/>
        <v>34581.723205375456</v>
      </c>
      <c r="CH160" s="602">
        <f t="shared" ca="1" si="183"/>
        <v>34581.723205375456</v>
      </c>
      <c r="CI160" s="602">
        <f t="shared" ca="1" si="184"/>
        <v>35448.772928771345</v>
      </c>
      <c r="CJ160" s="602">
        <f t="shared" ca="1" si="185"/>
        <v>35448.772928771345</v>
      </c>
      <c r="CK160" s="602">
        <f t="shared" ca="1" si="186"/>
        <v>36326.962352232811</v>
      </c>
      <c r="CL160" s="602">
        <f t="shared" ca="1" si="187"/>
        <v>36326.962352232811</v>
      </c>
      <c r="CM160" s="602">
        <f t="shared" ca="1" si="188"/>
        <v>37216.130731732024</v>
      </c>
      <c r="CN160" s="602">
        <f t="shared" ca="1" si="189"/>
        <v>37216.130731732024</v>
      </c>
      <c r="CO160" s="602">
        <f t="shared" ca="1" si="190"/>
        <v>38116.112405922795</v>
      </c>
      <c r="CP160" s="602">
        <f t="shared" ca="1" si="191"/>
        <v>41820.706884913423</v>
      </c>
      <c r="CQ160" s="602">
        <f t="shared" ca="1" si="192"/>
        <v>43411.82153165857</v>
      </c>
      <c r="CR160" s="602">
        <f t="shared" ca="1" si="193"/>
        <v>43411.82153165857</v>
      </c>
      <c r="CS160" s="602">
        <f t="shared" ca="1" si="194"/>
        <v>45029.629321440458</v>
      </c>
      <c r="CT160" s="602">
        <f t="shared" ca="1" si="195"/>
        <v>45029.629321440458</v>
      </c>
      <c r="CU160" s="602">
        <f t="shared" ca="1" si="196"/>
        <v>46673.241537911395</v>
      </c>
      <c r="CV160" s="602">
        <f t="shared" ca="1" si="197"/>
        <v>46673.241537911395</v>
      </c>
      <c r="CW160" s="602">
        <f t="shared" ca="1" si="198"/>
        <v>48341.757129331025</v>
      </c>
      <c r="CX160" s="602">
        <f t="shared" ca="1" si="199"/>
        <v>48341.757129331025</v>
      </c>
      <c r="CY160" s="602">
        <f t="shared" ca="1" si="200"/>
        <v>50034.266948932476</v>
      </c>
      <c r="CZ160" s="602">
        <f t="shared" ca="1" si="201"/>
        <v>44703.97476535022</v>
      </c>
      <c r="DA160" s="602">
        <f t="shared" ca="1" si="202"/>
        <v>46342.497848049643</v>
      </c>
      <c r="DB160" s="602">
        <f t="shared" ca="1" si="203"/>
        <v>46342.497848049643</v>
      </c>
      <c r="DC160" s="602">
        <f t="shared" ca="1" si="204"/>
        <v>48006.105296803609</v>
      </c>
      <c r="DD160" s="602">
        <f t="shared" ca="1" si="205"/>
        <v>48006.105296803609</v>
      </c>
      <c r="DE160" s="602">
        <f t="shared" ca="1" si="206"/>
        <v>49693.889253268258</v>
      </c>
      <c r="DF160" s="602">
        <f t="shared" ca="1" si="207"/>
        <v>49693.889253268258</v>
      </c>
      <c r="DG160" s="602">
        <f t="shared" ca="1" si="208"/>
        <v>51404.937022019112</v>
      </c>
      <c r="DH160" s="602">
        <f t="shared" ca="1" si="209"/>
        <v>51404.937022019112</v>
      </c>
      <c r="DI160" s="602">
        <f t="shared" ca="1" si="210"/>
        <v>53138.334953305806</v>
      </c>
      <c r="DJ160" s="602">
        <f t="shared" ca="1" si="211"/>
        <v>36918.531516652984</v>
      </c>
      <c r="DK160" s="602">
        <f t="shared" ca="1" si="212"/>
        <v>37814.927454885583</v>
      </c>
      <c r="DL160" s="602">
        <f t="shared" ca="1" si="213"/>
        <v>37814.927454885583</v>
      </c>
      <c r="DM160" s="602">
        <f t="shared" ca="1" si="214"/>
        <v>38722.023692322662</v>
      </c>
      <c r="DN160" s="602">
        <f t="shared" ca="1" si="215"/>
        <v>38722.023692322662</v>
      </c>
      <c r="DO160" s="602">
        <f t="shared" ca="1" si="216"/>
        <v>39639.647171455297</v>
      </c>
      <c r="DP160" s="602">
        <f t="shared" ca="1" si="217"/>
        <v>39639.647171455297</v>
      </c>
      <c r="DQ160" s="602">
        <f t="shared" ca="1" si="218"/>
        <v>40567.620879791648</v>
      </c>
      <c r="DR160" s="602">
        <f t="shared" ca="1" si="219"/>
        <v>40567.620879791648</v>
      </c>
      <c r="DS160" s="602">
        <f t="shared" ca="1" si="220"/>
        <v>41505.764212283284</v>
      </c>
      <c r="DT160" s="602">
        <f t="shared" ca="1" si="221"/>
        <v>47504.443092169378</v>
      </c>
      <c r="DU160" s="602">
        <f t="shared" ca="1" si="222"/>
        <v>49185.069786291635</v>
      </c>
      <c r="DV160" s="602">
        <f t="shared" ca="1" si="223"/>
        <v>49185.069786291635</v>
      </c>
      <c r="DW160" s="602">
        <f t="shared" ca="1" si="224"/>
        <v>50889.234373908213</v>
      </c>
      <c r="DX160" s="602">
        <f t="shared" ca="1" si="225"/>
        <v>50889.234373908213</v>
      </c>
      <c r="DY160" s="602">
        <f t="shared" ca="1" si="226"/>
        <v>52616.023097239588</v>
      </c>
      <c r="DZ160" s="602">
        <f t="shared" ca="1" si="227"/>
        <v>52616.023097239588</v>
      </c>
      <c r="EA160" s="602">
        <f t="shared" ca="1" si="228"/>
        <v>54364.523825868084</v>
      </c>
      <c r="EB160" s="602">
        <f t="shared" ca="1" si="229"/>
        <v>54364.523825868084</v>
      </c>
      <c r="EC160" s="602">
        <f t="shared" ca="1" si="230"/>
        <v>56133.829536555211</v>
      </c>
      <c r="ED160" s="602">
        <f t="shared" ca="1" si="231"/>
        <v>50546.562285820124</v>
      </c>
      <c r="EE160" s="602">
        <f t="shared" ca="1" si="232"/>
        <v>52268.899256216449</v>
      </c>
      <c r="EF160" s="602">
        <f t="shared" ca="1" si="233"/>
        <v>52268.899256216449</v>
      </c>
      <c r="EG160" s="602">
        <f t="shared" ca="1" si="234"/>
        <v>54013.130357142247</v>
      </c>
      <c r="EH160" s="602">
        <f t="shared" ca="1" si="235"/>
        <v>54013.130357142247</v>
      </c>
      <c r="EI160" s="602">
        <f t="shared" ca="1" si="236"/>
        <v>55778.34727772788</v>
      </c>
      <c r="EJ160" s="602">
        <f t="shared" ca="1" si="237"/>
        <v>55778.34727772788</v>
      </c>
      <c r="EK160" s="602">
        <f t="shared" ca="1" si="238"/>
        <v>57563.649413299725</v>
      </c>
      <c r="EL160" s="602">
        <f t="shared" ca="1" si="239"/>
        <v>57563.649413299725</v>
      </c>
      <c r="EM160" s="602">
        <f t="shared" ca="1" si="240"/>
        <v>59368.146874517734</v>
      </c>
    </row>
    <row r="161" spans="7:143" x14ac:dyDescent="0.2">
      <c r="P161" s="401"/>
      <c r="Q161" s="871"/>
      <c r="W161" s="597">
        <f t="shared" si="179"/>
        <v>118</v>
      </c>
      <c r="X161" s="602">
        <f t="shared" ca="1" si="241"/>
        <v>28319.999389992863</v>
      </c>
      <c r="Y161" s="602">
        <f t="shared" ca="1" si="241"/>
        <v>29096.929827342388</v>
      </c>
      <c r="Z161" s="602">
        <f t="shared" ca="1" si="241"/>
        <v>29096.929827342388</v>
      </c>
      <c r="AA161" s="602">
        <f t="shared" ca="1" si="241"/>
        <v>29886.032144715729</v>
      </c>
      <c r="AB161" s="602">
        <f t="shared" ca="1" si="242"/>
        <v>29886.032144715729</v>
      </c>
      <c r="AC161" s="602">
        <f t="shared" ca="1" si="242"/>
        <v>30687.194570042724</v>
      </c>
      <c r="AD161" s="602">
        <f t="shared" ca="1" si="242"/>
        <v>30687.194570042724</v>
      </c>
      <c r="AE161" s="602">
        <f t="shared" ca="1" si="180"/>
        <v>31500.297891766557</v>
      </c>
      <c r="AF161" s="602">
        <f t="shared" ca="1" si="180"/>
        <v>31500.297891766557</v>
      </c>
      <c r="AG161" s="602">
        <f t="shared" ca="1" si="243"/>
        <v>32325.215752307126</v>
      </c>
      <c r="AH161" s="602">
        <f t="shared" ca="1" si="244"/>
        <v>32881.659121055389</v>
      </c>
      <c r="AI161" s="602">
        <f t="shared" ca="1" si="245"/>
        <v>34295.209150044277</v>
      </c>
      <c r="AJ161" s="602">
        <f t="shared" ca="1" si="246"/>
        <v>34295.209150044277</v>
      </c>
      <c r="AK161" s="602">
        <f t="shared" ca="1" si="247"/>
        <v>35740.272825017972</v>
      </c>
      <c r="AL161" s="602">
        <f t="shared" ca="1" si="248"/>
        <v>35740.272825017972</v>
      </c>
      <c r="AM161" s="602">
        <f t="shared" ca="1" si="249"/>
        <v>37216.130731732024</v>
      </c>
      <c r="AN161" s="602">
        <f t="shared" ca="1" si="250"/>
        <v>37216.130731732024</v>
      </c>
      <c r="AO161" s="602">
        <f t="shared" ca="1" si="251"/>
        <v>38722.023692322662</v>
      </c>
      <c r="AP161" s="602">
        <f t="shared" ca="1" si="252"/>
        <v>38722.023692322662</v>
      </c>
      <c r="AQ161" s="602">
        <f t="shared" ca="1" si="253"/>
        <v>40257.15736338999</v>
      </c>
      <c r="AR161" s="602">
        <f t="shared" ca="1" si="254"/>
        <v>35448.772928771345</v>
      </c>
      <c r="AS161" s="602">
        <f t="shared" ca="1" si="255"/>
        <v>36918.531516652984</v>
      </c>
      <c r="AT161" s="602">
        <f t="shared" ca="1" si="256"/>
        <v>36918.531516652984</v>
      </c>
      <c r="AU161" s="602">
        <f t="shared" ca="1" si="257"/>
        <v>38418.479955411574</v>
      </c>
      <c r="AV161" s="602">
        <f t="shared" ca="1" si="258"/>
        <v>38418.479955411574</v>
      </c>
      <c r="AW161" s="602">
        <f t="shared" ca="1" si="259"/>
        <v>39947.830563756834</v>
      </c>
      <c r="AX161" s="602">
        <f t="shared" ca="1" si="260"/>
        <v>39947.830563756834</v>
      </c>
      <c r="AY161" s="602">
        <f t="shared" ca="1" si="261"/>
        <v>41505.764212283277</v>
      </c>
      <c r="AZ161" s="602">
        <f t="shared" ca="1" si="262"/>
        <v>41505.764212283277</v>
      </c>
      <c r="BA161" s="602">
        <f t="shared" ca="1" si="263"/>
        <v>43091.434978125537</v>
      </c>
      <c r="BB161" s="602">
        <f t="shared" ca="1" si="264"/>
        <v>31227.944341051854</v>
      </c>
      <c r="BC161" s="602">
        <f t="shared" ca="1" si="265"/>
        <v>32048.938490341483</v>
      </c>
      <c r="BD161" s="602">
        <f t="shared" ca="1" si="266"/>
        <v>32048.938490341483</v>
      </c>
      <c r="BE161" s="602">
        <f t="shared" ca="1" si="267"/>
        <v>32881.659121055403</v>
      </c>
      <c r="BF161" s="602">
        <f t="shared" ca="1" si="268"/>
        <v>32881.659121055403</v>
      </c>
      <c r="BG161" s="602">
        <f t="shared" ca="1" si="269"/>
        <v>33725.968653348842</v>
      </c>
      <c r="BH161" s="602">
        <f t="shared" ca="1" si="270"/>
        <v>33725.968653348842</v>
      </c>
      <c r="BI161" s="602">
        <f t="shared" ca="1" si="271"/>
        <v>34581.723205375456</v>
      </c>
      <c r="BJ161" s="602">
        <f t="shared" ca="1" si="272"/>
        <v>34581.723205375456</v>
      </c>
      <c r="BK161" s="602">
        <f t="shared" ca="1" si="273"/>
        <v>35448.772928771345</v>
      </c>
      <c r="BL161" s="602">
        <f t="shared" ca="1" si="274"/>
        <v>37965.371706914841</v>
      </c>
      <c r="BM161" s="602">
        <f t="shared" ca="1" si="275"/>
        <v>39485.986332175897</v>
      </c>
      <c r="BN161" s="602">
        <f t="shared" ca="1" si="276"/>
        <v>39485.986332175897</v>
      </c>
      <c r="BO161" s="602">
        <f t="shared" ca="1" si="277"/>
        <v>41035.432761276803</v>
      </c>
      <c r="BP161" s="602">
        <f t="shared" ca="1" si="278"/>
        <v>41035.432761276803</v>
      </c>
      <c r="BQ161" s="602">
        <f t="shared" ca="1" si="279"/>
        <v>42612.87262182722</v>
      </c>
      <c r="BR161" s="602">
        <f t="shared" ca="1" si="280"/>
        <v>42612.87262182722</v>
      </c>
      <c r="BS161" s="602">
        <f t="shared" ca="1" si="281"/>
        <v>44217.443988476909</v>
      </c>
      <c r="BT161" s="602">
        <f t="shared" ca="1" si="282"/>
        <v>44217.443988476909</v>
      </c>
      <c r="BU161" s="602">
        <f t="shared" ca="1" si="283"/>
        <v>45848.26595350603</v>
      </c>
      <c r="BV161" s="602">
        <f t="shared" ca="1" si="284"/>
        <v>40723.276804626068</v>
      </c>
      <c r="BW161" s="602">
        <f t="shared" ca="1" si="285"/>
        <v>42295.186245571516</v>
      </c>
      <c r="BX161" s="602">
        <f t="shared" ca="1" si="286"/>
        <v>42295.186245571516</v>
      </c>
      <c r="BY161" s="602">
        <f t="shared" ca="1" si="287"/>
        <v>43894.401241264459</v>
      </c>
      <c r="BZ161" s="602">
        <f t="shared" ca="1" si="288"/>
        <v>43894.401241264459</v>
      </c>
      <c r="CA161" s="602">
        <f t="shared" ca="1" si="289"/>
        <v>45520.044319311586</v>
      </c>
      <c r="CB161" s="602">
        <f t="shared" ca="1" si="290"/>
        <v>45520.044319311586</v>
      </c>
      <c r="CC161" s="602">
        <f t="shared" ca="1" si="291"/>
        <v>47171.222607457443</v>
      </c>
      <c r="CD161" s="602">
        <f t="shared" ca="1" si="292"/>
        <v>47171.222607457443</v>
      </c>
      <c r="CE161" s="602">
        <f t="shared" ca="1" si="293"/>
        <v>48847.032188247038</v>
      </c>
      <c r="CF161" s="602">
        <f t="shared" ca="1" si="181"/>
        <v>33725.968653348842</v>
      </c>
      <c r="CG161" s="602">
        <f t="shared" ca="1" si="182"/>
        <v>34581.723205375456</v>
      </c>
      <c r="CH161" s="602">
        <f t="shared" ca="1" si="183"/>
        <v>34581.723205375456</v>
      </c>
      <c r="CI161" s="602">
        <f t="shared" ca="1" si="184"/>
        <v>35448.772928771345</v>
      </c>
      <c r="CJ161" s="602">
        <f t="shared" ca="1" si="185"/>
        <v>35448.772928771345</v>
      </c>
      <c r="CK161" s="602">
        <f t="shared" ca="1" si="186"/>
        <v>36326.962352232811</v>
      </c>
      <c r="CL161" s="602">
        <f t="shared" ca="1" si="187"/>
        <v>36326.962352232811</v>
      </c>
      <c r="CM161" s="602">
        <f t="shared" ca="1" si="188"/>
        <v>37216.130731732024</v>
      </c>
      <c r="CN161" s="602">
        <f t="shared" ca="1" si="189"/>
        <v>37216.130731732024</v>
      </c>
      <c r="CO161" s="602">
        <f t="shared" ca="1" si="190"/>
        <v>38116.112405922795</v>
      </c>
      <c r="CP161" s="602">
        <f t="shared" ca="1" si="191"/>
        <v>41820.706884913423</v>
      </c>
      <c r="CQ161" s="602">
        <f t="shared" ca="1" si="192"/>
        <v>43411.82153165857</v>
      </c>
      <c r="CR161" s="602">
        <f t="shared" ca="1" si="193"/>
        <v>43411.82153165857</v>
      </c>
      <c r="CS161" s="602">
        <f t="shared" ca="1" si="194"/>
        <v>45029.629321440458</v>
      </c>
      <c r="CT161" s="602">
        <f t="shared" ca="1" si="195"/>
        <v>45029.629321440458</v>
      </c>
      <c r="CU161" s="602">
        <f t="shared" ca="1" si="196"/>
        <v>46673.241537911395</v>
      </c>
      <c r="CV161" s="602">
        <f t="shared" ca="1" si="197"/>
        <v>46673.241537911395</v>
      </c>
      <c r="CW161" s="602">
        <f t="shared" ca="1" si="198"/>
        <v>48341.757129331025</v>
      </c>
      <c r="CX161" s="602">
        <f t="shared" ca="1" si="199"/>
        <v>48341.757129331025</v>
      </c>
      <c r="CY161" s="602">
        <f t="shared" ca="1" si="200"/>
        <v>50034.266948932476</v>
      </c>
      <c r="CZ161" s="602">
        <f t="shared" ca="1" si="201"/>
        <v>44703.97476535022</v>
      </c>
      <c r="DA161" s="602">
        <f t="shared" ca="1" si="202"/>
        <v>46342.497848049643</v>
      </c>
      <c r="DB161" s="602">
        <f t="shared" ca="1" si="203"/>
        <v>46342.497848049643</v>
      </c>
      <c r="DC161" s="602">
        <f t="shared" ca="1" si="204"/>
        <v>48006.105296803609</v>
      </c>
      <c r="DD161" s="602">
        <f t="shared" ca="1" si="205"/>
        <v>48006.105296803609</v>
      </c>
      <c r="DE161" s="602">
        <f t="shared" ca="1" si="206"/>
        <v>49693.889253268258</v>
      </c>
      <c r="DF161" s="602">
        <f t="shared" ca="1" si="207"/>
        <v>49693.889253268258</v>
      </c>
      <c r="DG161" s="602">
        <f t="shared" ca="1" si="208"/>
        <v>51404.937022019112</v>
      </c>
      <c r="DH161" s="602">
        <f t="shared" ca="1" si="209"/>
        <v>51404.937022019112</v>
      </c>
      <c r="DI161" s="602">
        <f t="shared" ca="1" si="210"/>
        <v>53138.334953305806</v>
      </c>
      <c r="DJ161" s="602">
        <f t="shared" ca="1" si="211"/>
        <v>36918.531516652984</v>
      </c>
      <c r="DK161" s="602">
        <f t="shared" ca="1" si="212"/>
        <v>37814.927454885583</v>
      </c>
      <c r="DL161" s="602">
        <f t="shared" ca="1" si="213"/>
        <v>37814.927454885583</v>
      </c>
      <c r="DM161" s="602">
        <f t="shared" ca="1" si="214"/>
        <v>38722.023692322662</v>
      </c>
      <c r="DN161" s="602">
        <f t="shared" ca="1" si="215"/>
        <v>38722.023692322662</v>
      </c>
      <c r="DO161" s="602">
        <f t="shared" ca="1" si="216"/>
        <v>39639.647171455297</v>
      </c>
      <c r="DP161" s="602">
        <f t="shared" ca="1" si="217"/>
        <v>39639.647171455297</v>
      </c>
      <c r="DQ161" s="602">
        <f t="shared" ca="1" si="218"/>
        <v>40567.620879791648</v>
      </c>
      <c r="DR161" s="602">
        <f t="shared" ca="1" si="219"/>
        <v>40567.620879791648</v>
      </c>
      <c r="DS161" s="602">
        <f t="shared" ca="1" si="220"/>
        <v>41505.764212283284</v>
      </c>
      <c r="DT161" s="602">
        <f t="shared" ca="1" si="221"/>
        <v>47504.443092169378</v>
      </c>
      <c r="DU161" s="602">
        <f t="shared" ca="1" si="222"/>
        <v>49185.069786291635</v>
      </c>
      <c r="DV161" s="602">
        <f t="shared" ca="1" si="223"/>
        <v>49185.069786291635</v>
      </c>
      <c r="DW161" s="602">
        <f t="shared" ca="1" si="224"/>
        <v>50889.234373908213</v>
      </c>
      <c r="DX161" s="602">
        <f t="shared" ca="1" si="225"/>
        <v>50889.234373908213</v>
      </c>
      <c r="DY161" s="602">
        <f t="shared" ca="1" si="226"/>
        <v>52616.023097239588</v>
      </c>
      <c r="DZ161" s="602">
        <f t="shared" ca="1" si="227"/>
        <v>52616.023097239588</v>
      </c>
      <c r="EA161" s="602">
        <f t="shared" ca="1" si="228"/>
        <v>54364.523825868084</v>
      </c>
      <c r="EB161" s="602">
        <f t="shared" ca="1" si="229"/>
        <v>54364.523825868084</v>
      </c>
      <c r="EC161" s="602">
        <f t="shared" ca="1" si="230"/>
        <v>56133.829536555211</v>
      </c>
      <c r="ED161" s="602">
        <f t="shared" ca="1" si="231"/>
        <v>50546.562285820124</v>
      </c>
      <c r="EE161" s="602">
        <f t="shared" ca="1" si="232"/>
        <v>52268.899256216449</v>
      </c>
      <c r="EF161" s="602">
        <f t="shared" ca="1" si="233"/>
        <v>52268.899256216449</v>
      </c>
      <c r="EG161" s="602">
        <f t="shared" ca="1" si="234"/>
        <v>54013.130357142247</v>
      </c>
      <c r="EH161" s="602">
        <f t="shared" ca="1" si="235"/>
        <v>54013.130357142247</v>
      </c>
      <c r="EI161" s="602">
        <f t="shared" ca="1" si="236"/>
        <v>55778.34727772788</v>
      </c>
      <c r="EJ161" s="602">
        <f t="shared" ca="1" si="237"/>
        <v>55778.34727772788</v>
      </c>
      <c r="EK161" s="602">
        <f t="shared" ca="1" si="238"/>
        <v>57563.649413299725</v>
      </c>
      <c r="EL161" s="602">
        <f t="shared" ca="1" si="239"/>
        <v>57563.649413299725</v>
      </c>
      <c r="EM161" s="602">
        <f t="shared" ca="1" si="240"/>
        <v>59368.146874517734</v>
      </c>
    </row>
    <row r="162" spans="7:143" x14ac:dyDescent="0.2">
      <c r="H162" s="585" t="s">
        <v>1311</v>
      </c>
      <c r="P162" s="401"/>
      <c r="Q162" s="871"/>
      <c r="W162" s="597">
        <f t="shared" si="179"/>
        <v>119</v>
      </c>
      <c r="X162" s="602">
        <f t="shared" ca="1" si="241"/>
        <v>28319.999389992863</v>
      </c>
      <c r="Y162" s="602">
        <f t="shared" ca="1" si="241"/>
        <v>29096.929827342388</v>
      </c>
      <c r="Z162" s="602">
        <f t="shared" ca="1" si="241"/>
        <v>29096.929827342388</v>
      </c>
      <c r="AA162" s="602">
        <f t="shared" ca="1" si="241"/>
        <v>29886.032144715729</v>
      </c>
      <c r="AB162" s="602">
        <f t="shared" ca="1" si="242"/>
        <v>29886.032144715729</v>
      </c>
      <c r="AC162" s="602">
        <f t="shared" ca="1" si="242"/>
        <v>30687.194570042724</v>
      </c>
      <c r="AD162" s="602">
        <f t="shared" ca="1" si="242"/>
        <v>30687.194570042724</v>
      </c>
      <c r="AE162" s="602">
        <f t="shared" ca="1" si="180"/>
        <v>31500.297891766557</v>
      </c>
      <c r="AF162" s="602">
        <f t="shared" ca="1" si="180"/>
        <v>31500.297891766557</v>
      </c>
      <c r="AG162" s="602">
        <f t="shared" ca="1" si="243"/>
        <v>32325.215752307126</v>
      </c>
      <c r="AH162" s="602">
        <f t="shared" ca="1" si="244"/>
        <v>32881.659121055389</v>
      </c>
      <c r="AI162" s="602">
        <f t="shared" ca="1" si="245"/>
        <v>34295.209150044277</v>
      </c>
      <c r="AJ162" s="602">
        <f t="shared" ca="1" si="246"/>
        <v>34295.209150044277</v>
      </c>
      <c r="AK162" s="602">
        <f t="shared" ca="1" si="247"/>
        <v>35740.272825017972</v>
      </c>
      <c r="AL162" s="602">
        <f t="shared" ca="1" si="248"/>
        <v>35740.272825017972</v>
      </c>
      <c r="AM162" s="602">
        <f t="shared" ca="1" si="249"/>
        <v>37216.130731732024</v>
      </c>
      <c r="AN162" s="602">
        <f t="shared" ca="1" si="250"/>
        <v>37216.130731732024</v>
      </c>
      <c r="AO162" s="602">
        <f t="shared" ca="1" si="251"/>
        <v>38722.023692322662</v>
      </c>
      <c r="AP162" s="602">
        <f t="shared" ca="1" si="252"/>
        <v>38722.023692322662</v>
      </c>
      <c r="AQ162" s="602">
        <f t="shared" ca="1" si="253"/>
        <v>40257.15736338999</v>
      </c>
      <c r="AR162" s="602">
        <f t="shared" ca="1" si="254"/>
        <v>35448.772928771345</v>
      </c>
      <c r="AS162" s="602">
        <f t="shared" ca="1" si="255"/>
        <v>36918.531516652984</v>
      </c>
      <c r="AT162" s="602">
        <f t="shared" ca="1" si="256"/>
        <v>36918.531516652984</v>
      </c>
      <c r="AU162" s="602">
        <f t="shared" ca="1" si="257"/>
        <v>38418.479955411574</v>
      </c>
      <c r="AV162" s="602">
        <f t="shared" ca="1" si="258"/>
        <v>38418.479955411574</v>
      </c>
      <c r="AW162" s="602">
        <f t="shared" ca="1" si="259"/>
        <v>39947.830563756834</v>
      </c>
      <c r="AX162" s="602">
        <f t="shared" ca="1" si="260"/>
        <v>39947.830563756834</v>
      </c>
      <c r="AY162" s="602">
        <f t="shared" ca="1" si="261"/>
        <v>41505.764212283277</v>
      </c>
      <c r="AZ162" s="602">
        <f t="shared" ca="1" si="262"/>
        <v>41505.764212283277</v>
      </c>
      <c r="BA162" s="602">
        <f t="shared" ca="1" si="263"/>
        <v>43091.434978125537</v>
      </c>
      <c r="BB162" s="602">
        <f t="shared" ca="1" si="264"/>
        <v>31227.944341051854</v>
      </c>
      <c r="BC162" s="602">
        <f t="shared" ca="1" si="265"/>
        <v>32048.938490341483</v>
      </c>
      <c r="BD162" s="602">
        <f t="shared" ca="1" si="266"/>
        <v>32048.938490341483</v>
      </c>
      <c r="BE162" s="602">
        <f t="shared" ca="1" si="267"/>
        <v>32881.659121055403</v>
      </c>
      <c r="BF162" s="602">
        <f t="shared" ca="1" si="268"/>
        <v>32881.659121055403</v>
      </c>
      <c r="BG162" s="602">
        <f t="shared" ca="1" si="269"/>
        <v>33725.968653348842</v>
      </c>
      <c r="BH162" s="602">
        <f t="shared" ca="1" si="270"/>
        <v>33725.968653348842</v>
      </c>
      <c r="BI162" s="602">
        <f t="shared" ca="1" si="271"/>
        <v>34581.723205375456</v>
      </c>
      <c r="BJ162" s="602">
        <f t="shared" ca="1" si="272"/>
        <v>34581.723205375456</v>
      </c>
      <c r="BK162" s="602">
        <f t="shared" ca="1" si="273"/>
        <v>35448.772928771345</v>
      </c>
      <c r="BL162" s="602">
        <f t="shared" ca="1" si="274"/>
        <v>37965.371706914841</v>
      </c>
      <c r="BM162" s="602">
        <f t="shared" ca="1" si="275"/>
        <v>39485.986332175897</v>
      </c>
      <c r="BN162" s="602">
        <f t="shared" ca="1" si="276"/>
        <v>39485.986332175897</v>
      </c>
      <c r="BO162" s="602">
        <f t="shared" ca="1" si="277"/>
        <v>41035.432761276803</v>
      </c>
      <c r="BP162" s="602">
        <f t="shared" ca="1" si="278"/>
        <v>41035.432761276803</v>
      </c>
      <c r="BQ162" s="602">
        <f t="shared" ca="1" si="279"/>
        <v>42612.87262182722</v>
      </c>
      <c r="BR162" s="602">
        <f t="shared" ca="1" si="280"/>
        <v>42612.87262182722</v>
      </c>
      <c r="BS162" s="602">
        <f t="shared" ca="1" si="281"/>
        <v>44217.443988476909</v>
      </c>
      <c r="BT162" s="602">
        <f t="shared" ca="1" si="282"/>
        <v>44217.443988476909</v>
      </c>
      <c r="BU162" s="602">
        <f t="shared" ca="1" si="283"/>
        <v>45848.26595350603</v>
      </c>
      <c r="BV162" s="602">
        <f t="shared" ca="1" si="284"/>
        <v>40723.276804626068</v>
      </c>
      <c r="BW162" s="602">
        <f t="shared" ca="1" si="285"/>
        <v>42295.186245571516</v>
      </c>
      <c r="BX162" s="602">
        <f t="shared" ca="1" si="286"/>
        <v>42295.186245571516</v>
      </c>
      <c r="BY162" s="602">
        <f t="shared" ca="1" si="287"/>
        <v>43894.401241264459</v>
      </c>
      <c r="BZ162" s="602">
        <f t="shared" ca="1" si="288"/>
        <v>43894.401241264459</v>
      </c>
      <c r="CA162" s="602">
        <f t="shared" ca="1" si="289"/>
        <v>45520.044319311586</v>
      </c>
      <c r="CB162" s="602">
        <f t="shared" ca="1" si="290"/>
        <v>45520.044319311586</v>
      </c>
      <c r="CC162" s="602">
        <f t="shared" ca="1" si="291"/>
        <v>47171.222607457443</v>
      </c>
      <c r="CD162" s="602">
        <f t="shared" ca="1" si="292"/>
        <v>47171.222607457443</v>
      </c>
      <c r="CE162" s="602">
        <f t="shared" ca="1" si="293"/>
        <v>48847.032188247038</v>
      </c>
      <c r="CF162" s="602">
        <f t="shared" ca="1" si="181"/>
        <v>33725.968653348842</v>
      </c>
      <c r="CG162" s="602">
        <f t="shared" ca="1" si="182"/>
        <v>34581.723205375456</v>
      </c>
      <c r="CH162" s="602">
        <f t="shared" ca="1" si="183"/>
        <v>34581.723205375456</v>
      </c>
      <c r="CI162" s="602">
        <f t="shared" ca="1" si="184"/>
        <v>35448.772928771345</v>
      </c>
      <c r="CJ162" s="602">
        <f t="shared" ca="1" si="185"/>
        <v>35448.772928771345</v>
      </c>
      <c r="CK162" s="602">
        <f t="shared" ca="1" si="186"/>
        <v>36326.962352232811</v>
      </c>
      <c r="CL162" s="602">
        <f t="shared" ca="1" si="187"/>
        <v>36326.962352232811</v>
      </c>
      <c r="CM162" s="602">
        <f t="shared" ca="1" si="188"/>
        <v>37216.130731732024</v>
      </c>
      <c r="CN162" s="602">
        <f t="shared" ca="1" si="189"/>
        <v>37216.130731732024</v>
      </c>
      <c r="CO162" s="602">
        <f t="shared" ca="1" si="190"/>
        <v>38116.112405922795</v>
      </c>
      <c r="CP162" s="602">
        <f t="shared" ca="1" si="191"/>
        <v>41820.706884913423</v>
      </c>
      <c r="CQ162" s="602">
        <f t="shared" ca="1" si="192"/>
        <v>43411.82153165857</v>
      </c>
      <c r="CR162" s="602">
        <f t="shared" ca="1" si="193"/>
        <v>43411.82153165857</v>
      </c>
      <c r="CS162" s="602">
        <f t="shared" ca="1" si="194"/>
        <v>45029.629321440458</v>
      </c>
      <c r="CT162" s="602">
        <f t="shared" ca="1" si="195"/>
        <v>45029.629321440458</v>
      </c>
      <c r="CU162" s="602">
        <f t="shared" ca="1" si="196"/>
        <v>46673.241537911395</v>
      </c>
      <c r="CV162" s="602">
        <f t="shared" ca="1" si="197"/>
        <v>46673.241537911395</v>
      </c>
      <c r="CW162" s="602">
        <f t="shared" ca="1" si="198"/>
        <v>48341.757129331025</v>
      </c>
      <c r="CX162" s="602">
        <f t="shared" ca="1" si="199"/>
        <v>48341.757129331025</v>
      </c>
      <c r="CY162" s="602">
        <f t="shared" ca="1" si="200"/>
        <v>50034.266948932476</v>
      </c>
      <c r="CZ162" s="602">
        <f t="shared" ca="1" si="201"/>
        <v>44703.97476535022</v>
      </c>
      <c r="DA162" s="602">
        <f t="shared" ca="1" si="202"/>
        <v>46342.497848049643</v>
      </c>
      <c r="DB162" s="602">
        <f t="shared" ca="1" si="203"/>
        <v>46342.497848049643</v>
      </c>
      <c r="DC162" s="602">
        <f t="shared" ca="1" si="204"/>
        <v>48006.105296803609</v>
      </c>
      <c r="DD162" s="602">
        <f t="shared" ca="1" si="205"/>
        <v>48006.105296803609</v>
      </c>
      <c r="DE162" s="602">
        <f t="shared" ca="1" si="206"/>
        <v>49693.889253268258</v>
      </c>
      <c r="DF162" s="602">
        <f t="shared" ca="1" si="207"/>
        <v>49693.889253268258</v>
      </c>
      <c r="DG162" s="602">
        <f t="shared" ca="1" si="208"/>
        <v>51404.937022019112</v>
      </c>
      <c r="DH162" s="602">
        <f t="shared" ca="1" si="209"/>
        <v>51404.937022019112</v>
      </c>
      <c r="DI162" s="602">
        <f t="shared" ca="1" si="210"/>
        <v>53138.334953305806</v>
      </c>
      <c r="DJ162" s="602">
        <f t="shared" ca="1" si="211"/>
        <v>36918.531516652984</v>
      </c>
      <c r="DK162" s="602">
        <f t="shared" ca="1" si="212"/>
        <v>37814.927454885583</v>
      </c>
      <c r="DL162" s="602">
        <f t="shared" ca="1" si="213"/>
        <v>37814.927454885583</v>
      </c>
      <c r="DM162" s="602">
        <f t="shared" ca="1" si="214"/>
        <v>38722.023692322662</v>
      </c>
      <c r="DN162" s="602">
        <f t="shared" ca="1" si="215"/>
        <v>38722.023692322662</v>
      </c>
      <c r="DO162" s="602">
        <f t="shared" ca="1" si="216"/>
        <v>39639.647171455297</v>
      </c>
      <c r="DP162" s="602">
        <f t="shared" ca="1" si="217"/>
        <v>39639.647171455297</v>
      </c>
      <c r="DQ162" s="602">
        <f t="shared" ca="1" si="218"/>
        <v>40567.620879791648</v>
      </c>
      <c r="DR162" s="602">
        <f t="shared" ca="1" si="219"/>
        <v>40567.620879791648</v>
      </c>
      <c r="DS162" s="602">
        <f t="shared" ca="1" si="220"/>
        <v>41505.764212283284</v>
      </c>
      <c r="DT162" s="602">
        <f t="shared" ca="1" si="221"/>
        <v>47504.443092169378</v>
      </c>
      <c r="DU162" s="602">
        <f t="shared" ca="1" si="222"/>
        <v>49185.069786291635</v>
      </c>
      <c r="DV162" s="602">
        <f t="shared" ca="1" si="223"/>
        <v>49185.069786291635</v>
      </c>
      <c r="DW162" s="602">
        <f t="shared" ca="1" si="224"/>
        <v>50889.234373908213</v>
      </c>
      <c r="DX162" s="602">
        <f t="shared" ca="1" si="225"/>
        <v>50889.234373908213</v>
      </c>
      <c r="DY162" s="602">
        <f t="shared" ca="1" si="226"/>
        <v>52616.023097239588</v>
      </c>
      <c r="DZ162" s="602">
        <f t="shared" ca="1" si="227"/>
        <v>52616.023097239588</v>
      </c>
      <c r="EA162" s="602">
        <f t="shared" ca="1" si="228"/>
        <v>54364.523825868084</v>
      </c>
      <c r="EB162" s="602">
        <f t="shared" ca="1" si="229"/>
        <v>54364.523825868084</v>
      </c>
      <c r="EC162" s="602">
        <f t="shared" ca="1" si="230"/>
        <v>56133.829536555211</v>
      </c>
      <c r="ED162" s="602">
        <f t="shared" ca="1" si="231"/>
        <v>50546.562285820124</v>
      </c>
      <c r="EE162" s="602">
        <f t="shared" ca="1" si="232"/>
        <v>52268.899256216449</v>
      </c>
      <c r="EF162" s="602">
        <f t="shared" ca="1" si="233"/>
        <v>52268.899256216449</v>
      </c>
      <c r="EG162" s="602">
        <f t="shared" ca="1" si="234"/>
        <v>54013.130357142247</v>
      </c>
      <c r="EH162" s="602">
        <f t="shared" ca="1" si="235"/>
        <v>54013.130357142247</v>
      </c>
      <c r="EI162" s="602">
        <f t="shared" ca="1" si="236"/>
        <v>55778.34727772788</v>
      </c>
      <c r="EJ162" s="602">
        <f t="shared" ca="1" si="237"/>
        <v>55778.34727772788</v>
      </c>
      <c r="EK162" s="602">
        <f t="shared" ca="1" si="238"/>
        <v>57563.649413299725</v>
      </c>
      <c r="EL162" s="602">
        <f t="shared" ca="1" si="239"/>
        <v>57563.649413299725</v>
      </c>
      <c r="EM162" s="602">
        <f t="shared" ca="1" si="240"/>
        <v>59368.146874517734</v>
      </c>
    </row>
    <row r="163" spans="7:143" x14ac:dyDescent="0.2">
      <c r="I163" s="15" t="str">
        <f>I83</f>
        <v>Prémium 1, L1 ügyletminősítés esetén</v>
      </c>
      <c r="J163" s="15"/>
      <c r="K163" s="15"/>
      <c r="L163" s="15"/>
      <c r="M163" s="371" t="s">
        <v>30</v>
      </c>
      <c r="N163" s="1028">
        <f t="shared" ref="N163:N172" si="310">N83+$E$78</f>
        <v>6.0999999999999999E-2</v>
      </c>
      <c r="O163" s="1071">
        <f t="shared" ref="O163:O172" si="311">N163+$E$42+$E$43</f>
        <v>6.2899999999999998E-2</v>
      </c>
      <c r="P163" s="1035">
        <f t="shared" ref="P163:P172" ca="1" si="312">OFFSET($DI$292,,$F45)</f>
        <v>6.1875407736142307E-2</v>
      </c>
      <c r="Q163" s="1036" t="s">
        <v>1030</v>
      </c>
      <c r="R163" s="1048">
        <f t="shared" ref="R163:R172" ca="1" si="313">OFFSET($DI$42,,$F45)</f>
        <v>6.8686986892464885E-2</v>
      </c>
      <c r="W163" s="597">
        <f t="shared" si="179"/>
        <v>120</v>
      </c>
      <c r="X163" s="602">
        <f t="shared" ca="1" si="241"/>
        <v>28319.999389992863</v>
      </c>
      <c r="Y163" s="602">
        <f t="shared" ca="1" si="241"/>
        <v>29096.929827342388</v>
      </c>
      <c r="Z163" s="602">
        <f t="shared" ca="1" si="241"/>
        <v>29096.929827342388</v>
      </c>
      <c r="AA163" s="602">
        <f t="shared" ca="1" si="241"/>
        <v>29886.032144715729</v>
      </c>
      <c r="AB163" s="602">
        <f t="shared" ca="1" si="242"/>
        <v>29886.032144715729</v>
      </c>
      <c r="AC163" s="602">
        <f t="shared" ca="1" si="242"/>
        <v>30687.194570042724</v>
      </c>
      <c r="AD163" s="602">
        <f t="shared" ca="1" si="242"/>
        <v>30687.194570042724</v>
      </c>
      <c r="AE163" s="602">
        <f t="shared" ca="1" si="180"/>
        <v>31500.297891766557</v>
      </c>
      <c r="AF163" s="602">
        <f t="shared" ca="1" si="180"/>
        <v>31500.297891766557</v>
      </c>
      <c r="AG163" s="602">
        <f t="shared" ca="1" si="243"/>
        <v>32325.215752307126</v>
      </c>
      <c r="AH163" s="602">
        <f t="shared" ca="1" si="244"/>
        <v>32881.659121055389</v>
      </c>
      <c r="AI163" s="602">
        <f t="shared" ca="1" si="245"/>
        <v>34295.209150044277</v>
      </c>
      <c r="AJ163" s="602">
        <f t="shared" ca="1" si="246"/>
        <v>34295.209150044277</v>
      </c>
      <c r="AK163" s="602">
        <f t="shared" ca="1" si="247"/>
        <v>35740.272825017972</v>
      </c>
      <c r="AL163" s="602">
        <f t="shared" ca="1" si="248"/>
        <v>35740.272825017972</v>
      </c>
      <c r="AM163" s="602">
        <f t="shared" ca="1" si="249"/>
        <v>37216.130731732024</v>
      </c>
      <c r="AN163" s="602">
        <f t="shared" ca="1" si="250"/>
        <v>37216.130731732024</v>
      </c>
      <c r="AO163" s="602">
        <f t="shared" ca="1" si="251"/>
        <v>38722.023692322662</v>
      </c>
      <c r="AP163" s="602">
        <f t="shared" ca="1" si="252"/>
        <v>38722.023692322662</v>
      </c>
      <c r="AQ163" s="602">
        <f t="shared" ca="1" si="253"/>
        <v>40257.15736338999</v>
      </c>
      <c r="AR163" s="602">
        <f t="shared" ca="1" si="254"/>
        <v>35448.772928771345</v>
      </c>
      <c r="AS163" s="602">
        <f t="shared" ca="1" si="255"/>
        <v>36918.531516652984</v>
      </c>
      <c r="AT163" s="602">
        <f t="shared" ca="1" si="256"/>
        <v>36918.531516652984</v>
      </c>
      <c r="AU163" s="602">
        <f t="shared" ca="1" si="257"/>
        <v>38418.479955411574</v>
      </c>
      <c r="AV163" s="602">
        <f t="shared" ca="1" si="258"/>
        <v>38418.479955411574</v>
      </c>
      <c r="AW163" s="602">
        <f t="shared" ca="1" si="259"/>
        <v>39947.830563756834</v>
      </c>
      <c r="AX163" s="602">
        <f t="shared" ca="1" si="260"/>
        <v>39947.830563756834</v>
      </c>
      <c r="AY163" s="602">
        <f t="shared" ca="1" si="261"/>
        <v>41505.764212283277</v>
      </c>
      <c r="AZ163" s="602">
        <f t="shared" ca="1" si="262"/>
        <v>41505.764212283277</v>
      </c>
      <c r="BA163" s="602">
        <f t="shared" ca="1" si="263"/>
        <v>43091.434978125537</v>
      </c>
      <c r="BB163" s="602">
        <f t="shared" ca="1" si="264"/>
        <v>31227.944341051854</v>
      </c>
      <c r="BC163" s="602">
        <f t="shared" ca="1" si="265"/>
        <v>32048.938490341483</v>
      </c>
      <c r="BD163" s="602">
        <f t="shared" ca="1" si="266"/>
        <v>32048.938490341483</v>
      </c>
      <c r="BE163" s="602">
        <f t="shared" ca="1" si="267"/>
        <v>32881.659121055403</v>
      </c>
      <c r="BF163" s="602">
        <f t="shared" ca="1" si="268"/>
        <v>32881.659121055403</v>
      </c>
      <c r="BG163" s="602">
        <f t="shared" ca="1" si="269"/>
        <v>33725.968653348842</v>
      </c>
      <c r="BH163" s="602">
        <f t="shared" ca="1" si="270"/>
        <v>33725.968653348842</v>
      </c>
      <c r="BI163" s="602">
        <f t="shared" ca="1" si="271"/>
        <v>34581.723205375456</v>
      </c>
      <c r="BJ163" s="602">
        <f t="shared" ca="1" si="272"/>
        <v>34581.723205375456</v>
      </c>
      <c r="BK163" s="602">
        <f t="shared" ca="1" si="273"/>
        <v>35448.772928771345</v>
      </c>
      <c r="BL163" s="602">
        <f t="shared" ca="1" si="274"/>
        <v>37965.371706914841</v>
      </c>
      <c r="BM163" s="602">
        <f t="shared" ca="1" si="275"/>
        <v>39485.986332175897</v>
      </c>
      <c r="BN163" s="602">
        <f t="shared" ca="1" si="276"/>
        <v>39485.986332175897</v>
      </c>
      <c r="BO163" s="602">
        <f t="shared" ca="1" si="277"/>
        <v>41035.432761276803</v>
      </c>
      <c r="BP163" s="602">
        <f t="shared" ca="1" si="278"/>
        <v>41035.432761276803</v>
      </c>
      <c r="BQ163" s="602">
        <f t="shared" ca="1" si="279"/>
        <v>42612.87262182722</v>
      </c>
      <c r="BR163" s="602">
        <f t="shared" ca="1" si="280"/>
        <v>42612.87262182722</v>
      </c>
      <c r="BS163" s="602">
        <f t="shared" ca="1" si="281"/>
        <v>44217.443988476909</v>
      </c>
      <c r="BT163" s="602">
        <f t="shared" ca="1" si="282"/>
        <v>44217.443988476909</v>
      </c>
      <c r="BU163" s="602">
        <f t="shared" ca="1" si="283"/>
        <v>45848.26595350603</v>
      </c>
      <c r="BV163" s="602">
        <f t="shared" ca="1" si="284"/>
        <v>40723.276804626068</v>
      </c>
      <c r="BW163" s="602">
        <f t="shared" ca="1" si="285"/>
        <v>42295.186245571516</v>
      </c>
      <c r="BX163" s="602">
        <f t="shared" ca="1" si="286"/>
        <v>42295.186245571516</v>
      </c>
      <c r="BY163" s="602">
        <f t="shared" ca="1" si="287"/>
        <v>43894.401241264459</v>
      </c>
      <c r="BZ163" s="602">
        <f t="shared" ca="1" si="288"/>
        <v>43894.401241264459</v>
      </c>
      <c r="CA163" s="602">
        <f t="shared" ca="1" si="289"/>
        <v>45520.044319311586</v>
      </c>
      <c r="CB163" s="602">
        <f t="shared" ca="1" si="290"/>
        <v>45520.044319311586</v>
      </c>
      <c r="CC163" s="602">
        <f t="shared" ca="1" si="291"/>
        <v>47171.222607457443</v>
      </c>
      <c r="CD163" s="602">
        <f t="shared" ca="1" si="292"/>
        <v>47171.222607457443</v>
      </c>
      <c r="CE163" s="602">
        <f t="shared" ca="1" si="293"/>
        <v>48847.032188247038</v>
      </c>
      <c r="CF163" s="602">
        <f t="shared" ca="1" si="181"/>
        <v>33725.968653348842</v>
      </c>
      <c r="CG163" s="602">
        <f t="shared" ca="1" si="182"/>
        <v>34581.723205375456</v>
      </c>
      <c r="CH163" s="602">
        <f t="shared" ca="1" si="183"/>
        <v>34581.723205375456</v>
      </c>
      <c r="CI163" s="602">
        <f t="shared" ca="1" si="184"/>
        <v>35448.772928771345</v>
      </c>
      <c r="CJ163" s="602">
        <f t="shared" ca="1" si="185"/>
        <v>35448.772928771345</v>
      </c>
      <c r="CK163" s="602">
        <f t="shared" ca="1" si="186"/>
        <v>36326.962352232811</v>
      </c>
      <c r="CL163" s="602">
        <f t="shared" ca="1" si="187"/>
        <v>36326.962352232811</v>
      </c>
      <c r="CM163" s="602">
        <f t="shared" ca="1" si="188"/>
        <v>37216.130731732024</v>
      </c>
      <c r="CN163" s="602">
        <f t="shared" ca="1" si="189"/>
        <v>37216.130731732024</v>
      </c>
      <c r="CO163" s="602">
        <f t="shared" ca="1" si="190"/>
        <v>38116.112405922795</v>
      </c>
      <c r="CP163" s="602">
        <f t="shared" ca="1" si="191"/>
        <v>41820.706884913423</v>
      </c>
      <c r="CQ163" s="602">
        <f t="shared" ca="1" si="192"/>
        <v>43411.82153165857</v>
      </c>
      <c r="CR163" s="602">
        <f t="shared" ca="1" si="193"/>
        <v>43411.82153165857</v>
      </c>
      <c r="CS163" s="602">
        <f t="shared" ca="1" si="194"/>
        <v>45029.629321440458</v>
      </c>
      <c r="CT163" s="602">
        <f t="shared" ca="1" si="195"/>
        <v>45029.629321440458</v>
      </c>
      <c r="CU163" s="602">
        <f t="shared" ca="1" si="196"/>
        <v>46673.241537911395</v>
      </c>
      <c r="CV163" s="602">
        <f t="shared" ca="1" si="197"/>
        <v>46673.241537911395</v>
      </c>
      <c r="CW163" s="602">
        <f t="shared" ca="1" si="198"/>
        <v>48341.757129331025</v>
      </c>
      <c r="CX163" s="602">
        <f t="shared" ca="1" si="199"/>
        <v>48341.757129331025</v>
      </c>
      <c r="CY163" s="602">
        <f t="shared" ca="1" si="200"/>
        <v>50034.266948932476</v>
      </c>
      <c r="CZ163" s="602">
        <f t="shared" ca="1" si="201"/>
        <v>44703.97476535022</v>
      </c>
      <c r="DA163" s="602">
        <f t="shared" ca="1" si="202"/>
        <v>46342.497848049643</v>
      </c>
      <c r="DB163" s="602">
        <f t="shared" ca="1" si="203"/>
        <v>46342.497848049643</v>
      </c>
      <c r="DC163" s="602">
        <f t="shared" ca="1" si="204"/>
        <v>48006.105296803609</v>
      </c>
      <c r="DD163" s="602">
        <f t="shared" ca="1" si="205"/>
        <v>48006.105296803609</v>
      </c>
      <c r="DE163" s="602">
        <f t="shared" ca="1" si="206"/>
        <v>49693.889253268258</v>
      </c>
      <c r="DF163" s="602">
        <f t="shared" ca="1" si="207"/>
        <v>49693.889253268258</v>
      </c>
      <c r="DG163" s="602">
        <f t="shared" ca="1" si="208"/>
        <v>51404.937022019112</v>
      </c>
      <c r="DH163" s="602">
        <f t="shared" ca="1" si="209"/>
        <v>51404.937022019112</v>
      </c>
      <c r="DI163" s="602">
        <f t="shared" ca="1" si="210"/>
        <v>53138.334953305806</v>
      </c>
      <c r="DJ163" s="602">
        <f t="shared" ca="1" si="211"/>
        <v>36918.531516652984</v>
      </c>
      <c r="DK163" s="602">
        <f t="shared" ca="1" si="212"/>
        <v>37814.927454885583</v>
      </c>
      <c r="DL163" s="602">
        <f t="shared" ca="1" si="213"/>
        <v>37814.927454885583</v>
      </c>
      <c r="DM163" s="602">
        <f t="shared" ca="1" si="214"/>
        <v>38722.023692322662</v>
      </c>
      <c r="DN163" s="602">
        <f t="shared" ca="1" si="215"/>
        <v>38722.023692322662</v>
      </c>
      <c r="DO163" s="602">
        <f t="shared" ca="1" si="216"/>
        <v>39639.647171455297</v>
      </c>
      <c r="DP163" s="602">
        <f t="shared" ca="1" si="217"/>
        <v>39639.647171455297</v>
      </c>
      <c r="DQ163" s="602">
        <f t="shared" ca="1" si="218"/>
        <v>40567.620879791648</v>
      </c>
      <c r="DR163" s="602">
        <f t="shared" ca="1" si="219"/>
        <v>40567.620879791648</v>
      </c>
      <c r="DS163" s="602">
        <f t="shared" ca="1" si="220"/>
        <v>41505.764212283284</v>
      </c>
      <c r="DT163" s="602">
        <f t="shared" ca="1" si="221"/>
        <v>47504.443092169378</v>
      </c>
      <c r="DU163" s="602">
        <f t="shared" ca="1" si="222"/>
        <v>49185.069786291635</v>
      </c>
      <c r="DV163" s="602">
        <f t="shared" ca="1" si="223"/>
        <v>49185.069786291635</v>
      </c>
      <c r="DW163" s="602">
        <f t="shared" ca="1" si="224"/>
        <v>50889.234373908213</v>
      </c>
      <c r="DX163" s="602">
        <f t="shared" ca="1" si="225"/>
        <v>50889.234373908213</v>
      </c>
      <c r="DY163" s="602">
        <f t="shared" ca="1" si="226"/>
        <v>52616.023097239588</v>
      </c>
      <c r="DZ163" s="602">
        <f t="shared" ca="1" si="227"/>
        <v>52616.023097239588</v>
      </c>
      <c r="EA163" s="602">
        <f t="shared" ca="1" si="228"/>
        <v>54364.523825868084</v>
      </c>
      <c r="EB163" s="602">
        <f t="shared" ca="1" si="229"/>
        <v>54364.523825868084</v>
      </c>
      <c r="EC163" s="602">
        <f t="shared" ca="1" si="230"/>
        <v>56133.829536555211</v>
      </c>
      <c r="ED163" s="602">
        <f t="shared" ca="1" si="231"/>
        <v>50546.562285820124</v>
      </c>
      <c r="EE163" s="602">
        <f t="shared" ca="1" si="232"/>
        <v>52268.899256216449</v>
      </c>
      <c r="EF163" s="602">
        <f t="shared" ca="1" si="233"/>
        <v>52268.899256216449</v>
      </c>
      <c r="EG163" s="602">
        <f t="shared" ca="1" si="234"/>
        <v>54013.130357142247</v>
      </c>
      <c r="EH163" s="602">
        <f t="shared" ca="1" si="235"/>
        <v>54013.130357142247</v>
      </c>
      <c r="EI163" s="602">
        <f t="shared" ca="1" si="236"/>
        <v>55778.34727772788</v>
      </c>
      <c r="EJ163" s="602">
        <f t="shared" ca="1" si="237"/>
        <v>55778.34727772788</v>
      </c>
      <c r="EK163" s="602">
        <f t="shared" ca="1" si="238"/>
        <v>57563.649413299725</v>
      </c>
      <c r="EL163" s="602">
        <f t="shared" ca="1" si="239"/>
        <v>57563.649413299725</v>
      </c>
      <c r="EM163" s="602">
        <f t="shared" ca="1" si="240"/>
        <v>59368.146874517734</v>
      </c>
    </row>
    <row r="164" spans="7:143" x14ac:dyDescent="0.2">
      <c r="I164" s="15" t="str">
        <f t="shared" ref="I164:I172" si="314">I84</f>
        <v>Prémium 1, L2 ügyletminősítés esetén</v>
      </c>
      <c r="J164" s="15"/>
      <c r="K164" s="15"/>
      <c r="L164" s="15"/>
      <c r="M164" s="371" t="s">
        <v>30</v>
      </c>
      <c r="N164" s="1028">
        <f t="shared" si="310"/>
        <v>6.4000000000000001E-2</v>
      </c>
      <c r="O164" s="1071">
        <f t="shared" si="311"/>
        <v>6.59E-2</v>
      </c>
      <c r="P164" s="1035">
        <f t="shared" ca="1" si="312"/>
        <v>6.5099574209785294E-2</v>
      </c>
      <c r="Q164" s="1036" t="s">
        <v>1030</v>
      </c>
      <c r="R164" s="1048">
        <f t="shared" ca="1" si="313"/>
        <v>7.1960818162509321E-2</v>
      </c>
      <c r="W164" s="597">
        <f t="shared" si="179"/>
        <v>121</v>
      </c>
      <c r="X164" s="602">
        <f t="shared" ca="1" si="241"/>
        <v>28319.999389992863</v>
      </c>
      <c r="Y164" s="602">
        <f t="shared" ca="1" si="241"/>
        <v>29096.929827342388</v>
      </c>
      <c r="Z164" s="602">
        <f t="shared" ca="1" si="241"/>
        <v>29096.929827342388</v>
      </c>
      <c r="AA164" s="602">
        <f t="shared" ca="1" si="241"/>
        <v>29886.032144715729</v>
      </c>
      <c r="AB164" s="602">
        <f t="shared" ca="1" si="242"/>
        <v>29886.032144715729</v>
      </c>
      <c r="AC164" s="602">
        <f t="shared" ca="1" si="242"/>
        <v>30687.194570042724</v>
      </c>
      <c r="AD164" s="602">
        <f t="shared" ca="1" si="242"/>
        <v>30687.194570042724</v>
      </c>
      <c r="AE164" s="602">
        <f t="shared" ca="1" si="180"/>
        <v>31500.297891766557</v>
      </c>
      <c r="AF164" s="602">
        <f t="shared" ca="1" si="180"/>
        <v>31500.297891766557</v>
      </c>
      <c r="AG164" s="602">
        <f t="shared" ca="1" si="243"/>
        <v>32325.215752307126</v>
      </c>
      <c r="AH164" s="602">
        <f t="shared" ca="1" si="244"/>
        <v>32881.659121055389</v>
      </c>
      <c r="AI164" s="602">
        <f t="shared" ca="1" si="245"/>
        <v>34295.209150044277</v>
      </c>
      <c r="AJ164" s="602">
        <f t="shared" ca="1" si="246"/>
        <v>34295.209150044277</v>
      </c>
      <c r="AK164" s="602">
        <f t="shared" ca="1" si="247"/>
        <v>35740.272825017972</v>
      </c>
      <c r="AL164" s="602">
        <f t="shared" ca="1" si="248"/>
        <v>35740.272825017972</v>
      </c>
      <c r="AM164" s="602">
        <f t="shared" ca="1" si="249"/>
        <v>37216.130731732024</v>
      </c>
      <c r="AN164" s="602">
        <f t="shared" ca="1" si="250"/>
        <v>37216.130731732024</v>
      </c>
      <c r="AO164" s="602">
        <f t="shared" ca="1" si="251"/>
        <v>38722.023692322662</v>
      </c>
      <c r="AP164" s="602">
        <f t="shared" ca="1" si="252"/>
        <v>38722.023692322662</v>
      </c>
      <c r="AQ164" s="602">
        <f t="shared" ca="1" si="253"/>
        <v>40257.15736338999</v>
      </c>
      <c r="AR164" s="602">
        <f t="shared" ca="1" si="254"/>
        <v>35448.772928771345</v>
      </c>
      <c r="AS164" s="602">
        <f t="shared" ca="1" si="255"/>
        <v>36918.531516652984</v>
      </c>
      <c r="AT164" s="602">
        <f t="shared" ca="1" si="256"/>
        <v>36918.531516652984</v>
      </c>
      <c r="AU164" s="602">
        <f t="shared" ca="1" si="257"/>
        <v>38418.479955411574</v>
      </c>
      <c r="AV164" s="602">
        <f t="shared" ca="1" si="258"/>
        <v>38418.479955411574</v>
      </c>
      <c r="AW164" s="602">
        <f t="shared" ca="1" si="259"/>
        <v>39947.830563756834</v>
      </c>
      <c r="AX164" s="602">
        <f t="shared" ca="1" si="260"/>
        <v>39947.830563756834</v>
      </c>
      <c r="AY164" s="602">
        <f t="shared" ca="1" si="261"/>
        <v>41505.764212283277</v>
      </c>
      <c r="AZ164" s="602">
        <f t="shared" ca="1" si="262"/>
        <v>41505.764212283277</v>
      </c>
      <c r="BA164" s="602">
        <f t="shared" ca="1" si="263"/>
        <v>43091.434978125537</v>
      </c>
      <c r="BB164" s="602">
        <f t="shared" ca="1" si="264"/>
        <v>31227.944341051854</v>
      </c>
      <c r="BC164" s="602">
        <f t="shared" ca="1" si="265"/>
        <v>32048.938490341483</v>
      </c>
      <c r="BD164" s="602">
        <f t="shared" ca="1" si="266"/>
        <v>32048.938490341483</v>
      </c>
      <c r="BE164" s="602">
        <f t="shared" ca="1" si="267"/>
        <v>32881.659121055403</v>
      </c>
      <c r="BF164" s="602">
        <f t="shared" ca="1" si="268"/>
        <v>32881.659121055403</v>
      </c>
      <c r="BG164" s="602">
        <f t="shared" ca="1" si="269"/>
        <v>33725.968653348842</v>
      </c>
      <c r="BH164" s="602">
        <f t="shared" ca="1" si="270"/>
        <v>33725.968653348842</v>
      </c>
      <c r="BI164" s="602">
        <f t="shared" ca="1" si="271"/>
        <v>34581.723205375456</v>
      </c>
      <c r="BJ164" s="602">
        <f t="shared" ca="1" si="272"/>
        <v>34581.723205375456</v>
      </c>
      <c r="BK164" s="602">
        <f t="shared" ca="1" si="273"/>
        <v>35448.772928771345</v>
      </c>
      <c r="BL164" s="602">
        <f t="shared" ca="1" si="274"/>
        <v>37965.371706914841</v>
      </c>
      <c r="BM164" s="602">
        <f t="shared" ca="1" si="275"/>
        <v>39485.986332175897</v>
      </c>
      <c r="BN164" s="602">
        <f t="shared" ca="1" si="276"/>
        <v>39485.986332175897</v>
      </c>
      <c r="BO164" s="602">
        <f t="shared" ca="1" si="277"/>
        <v>41035.432761276803</v>
      </c>
      <c r="BP164" s="602">
        <f t="shared" ca="1" si="278"/>
        <v>41035.432761276803</v>
      </c>
      <c r="BQ164" s="602">
        <f t="shared" ca="1" si="279"/>
        <v>42612.87262182722</v>
      </c>
      <c r="BR164" s="602">
        <f t="shared" ca="1" si="280"/>
        <v>42612.87262182722</v>
      </c>
      <c r="BS164" s="602">
        <f t="shared" ca="1" si="281"/>
        <v>44217.443988476909</v>
      </c>
      <c r="BT164" s="602">
        <f t="shared" ca="1" si="282"/>
        <v>44217.443988476909</v>
      </c>
      <c r="BU164" s="602">
        <f t="shared" ca="1" si="283"/>
        <v>45848.26595350603</v>
      </c>
      <c r="BV164" s="602">
        <f t="shared" ca="1" si="284"/>
        <v>40723.276804626068</v>
      </c>
      <c r="BW164" s="602">
        <f t="shared" ca="1" si="285"/>
        <v>42295.186245571516</v>
      </c>
      <c r="BX164" s="602">
        <f t="shared" ca="1" si="286"/>
        <v>42295.186245571516</v>
      </c>
      <c r="BY164" s="602">
        <f t="shared" ca="1" si="287"/>
        <v>43894.401241264459</v>
      </c>
      <c r="BZ164" s="602">
        <f t="shared" ca="1" si="288"/>
        <v>43894.401241264459</v>
      </c>
      <c r="CA164" s="602">
        <f t="shared" ca="1" si="289"/>
        <v>45520.044319311586</v>
      </c>
      <c r="CB164" s="602">
        <f t="shared" ca="1" si="290"/>
        <v>45520.044319311586</v>
      </c>
      <c r="CC164" s="602">
        <f t="shared" ca="1" si="291"/>
        <v>47171.222607457443</v>
      </c>
      <c r="CD164" s="602">
        <f t="shared" ca="1" si="292"/>
        <v>47171.222607457443</v>
      </c>
      <c r="CE164" s="602">
        <f t="shared" ca="1" si="293"/>
        <v>48847.032188247038</v>
      </c>
      <c r="CF164" s="602">
        <f t="shared" ca="1" si="181"/>
        <v>33725.968653348842</v>
      </c>
      <c r="CG164" s="602">
        <f t="shared" ca="1" si="182"/>
        <v>34581.723205375456</v>
      </c>
      <c r="CH164" s="602">
        <f t="shared" ca="1" si="183"/>
        <v>34581.723205375456</v>
      </c>
      <c r="CI164" s="602">
        <f t="shared" ca="1" si="184"/>
        <v>35448.772928771345</v>
      </c>
      <c r="CJ164" s="602">
        <f t="shared" ca="1" si="185"/>
        <v>35448.772928771345</v>
      </c>
      <c r="CK164" s="602">
        <f t="shared" ca="1" si="186"/>
        <v>36326.962352232811</v>
      </c>
      <c r="CL164" s="602">
        <f t="shared" ca="1" si="187"/>
        <v>36326.962352232811</v>
      </c>
      <c r="CM164" s="602">
        <f t="shared" ca="1" si="188"/>
        <v>37216.130731732024</v>
      </c>
      <c r="CN164" s="602">
        <f t="shared" ca="1" si="189"/>
        <v>37216.130731732024</v>
      </c>
      <c r="CO164" s="602">
        <f t="shared" ca="1" si="190"/>
        <v>38116.112405922795</v>
      </c>
      <c r="CP164" s="602">
        <f t="shared" ca="1" si="191"/>
        <v>41820.706884913423</v>
      </c>
      <c r="CQ164" s="602">
        <f t="shared" ca="1" si="192"/>
        <v>43411.82153165857</v>
      </c>
      <c r="CR164" s="602">
        <f t="shared" ca="1" si="193"/>
        <v>43411.82153165857</v>
      </c>
      <c r="CS164" s="602">
        <f t="shared" ca="1" si="194"/>
        <v>45029.629321440458</v>
      </c>
      <c r="CT164" s="602">
        <f t="shared" ca="1" si="195"/>
        <v>45029.629321440458</v>
      </c>
      <c r="CU164" s="602">
        <f t="shared" ca="1" si="196"/>
        <v>46673.241537911395</v>
      </c>
      <c r="CV164" s="602">
        <f t="shared" ca="1" si="197"/>
        <v>46673.241537911395</v>
      </c>
      <c r="CW164" s="602">
        <f t="shared" ca="1" si="198"/>
        <v>48341.757129331025</v>
      </c>
      <c r="CX164" s="602">
        <f t="shared" ca="1" si="199"/>
        <v>48341.757129331025</v>
      </c>
      <c r="CY164" s="602">
        <f t="shared" ca="1" si="200"/>
        <v>50034.266948932476</v>
      </c>
      <c r="CZ164" s="602">
        <f t="shared" ca="1" si="201"/>
        <v>44703.97476535022</v>
      </c>
      <c r="DA164" s="602">
        <f t="shared" ca="1" si="202"/>
        <v>46342.497848049643</v>
      </c>
      <c r="DB164" s="602">
        <f t="shared" ca="1" si="203"/>
        <v>46342.497848049643</v>
      </c>
      <c r="DC164" s="602">
        <f t="shared" ca="1" si="204"/>
        <v>48006.105296803609</v>
      </c>
      <c r="DD164" s="602">
        <f t="shared" ca="1" si="205"/>
        <v>48006.105296803609</v>
      </c>
      <c r="DE164" s="602">
        <f t="shared" ca="1" si="206"/>
        <v>49693.889253268258</v>
      </c>
      <c r="DF164" s="602">
        <f t="shared" ca="1" si="207"/>
        <v>49693.889253268258</v>
      </c>
      <c r="DG164" s="602">
        <f t="shared" ca="1" si="208"/>
        <v>51404.937022019112</v>
      </c>
      <c r="DH164" s="602">
        <f t="shared" ca="1" si="209"/>
        <v>51404.937022019112</v>
      </c>
      <c r="DI164" s="602">
        <f t="shared" ca="1" si="210"/>
        <v>53138.334953305806</v>
      </c>
      <c r="DJ164" s="602">
        <f t="shared" ca="1" si="211"/>
        <v>36918.531516652984</v>
      </c>
      <c r="DK164" s="602">
        <f t="shared" ca="1" si="212"/>
        <v>37814.927454885583</v>
      </c>
      <c r="DL164" s="602">
        <f t="shared" ca="1" si="213"/>
        <v>37814.927454885583</v>
      </c>
      <c r="DM164" s="602">
        <f t="shared" ca="1" si="214"/>
        <v>38722.023692322662</v>
      </c>
      <c r="DN164" s="602">
        <f t="shared" ca="1" si="215"/>
        <v>38722.023692322662</v>
      </c>
      <c r="DO164" s="602">
        <f t="shared" ca="1" si="216"/>
        <v>39639.647171455297</v>
      </c>
      <c r="DP164" s="602">
        <f t="shared" ca="1" si="217"/>
        <v>39639.647171455297</v>
      </c>
      <c r="DQ164" s="602">
        <f t="shared" ca="1" si="218"/>
        <v>40567.620879791648</v>
      </c>
      <c r="DR164" s="602">
        <f t="shared" ca="1" si="219"/>
        <v>40567.620879791648</v>
      </c>
      <c r="DS164" s="602">
        <f t="shared" ca="1" si="220"/>
        <v>41505.764212283284</v>
      </c>
      <c r="DT164" s="602">
        <f t="shared" ca="1" si="221"/>
        <v>47504.443092169378</v>
      </c>
      <c r="DU164" s="602">
        <f t="shared" ca="1" si="222"/>
        <v>49185.069786291635</v>
      </c>
      <c r="DV164" s="602">
        <f t="shared" ca="1" si="223"/>
        <v>49185.069786291635</v>
      </c>
      <c r="DW164" s="602">
        <f t="shared" ca="1" si="224"/>
        <v>50889.234373908213</v>
      </c>
      <c r="DX164" s="602">
        <f t="shared" ca="1" si="225"/>
        <v>50889.234373908213</v>
      </c>
      <c r="DY164" s="602">
        <f t="shared" ca="1" si="226"/>
        <v>52616.023097239588</v>
      </c>
      <c r="DZ164" s="602">
        <f t="shared" ca="1" si="227"/>
        <v>52616.023097239588</v>
      </c>
      <c r="EA164" s="602">
        <f t="shared" ca="1" si="228"/>
        <v>54364.523825868084</v>
      </c>
      <c r="EB164" s="602">
        <f t="shared" ca="1" si="229"/>
        <v>54364.523825868084</v>
      </c>
      <c r="EC164" s="602">
        <f t="shared" ca="1" si="230"/>
        <v>56133.829536555211</v>
      </c>
      <c r="ED164" s="602">
        <f t="shared" ca="1" si="231"/>
        <v>50546.562285820124</v>
      </c>
      <c r="EE164" s="602">
        <f t="shared" ca="1" si="232"/>
        <v>52268.899256216449</v>
      </c>
      <c r="EF164" s="602">
        <f t="shared" ca="1" si="233"/>
        <v>52268.899256216449</v>
      </c>
      <c r="EG164" s="602">
        <f t="shared" ca="1" si="234"/>
        <v>54013.130357142247</v>
      </c>
      <c r="EH164" s="602">
        <f t="shared" ca="1" si="235"/>
        <v>54013.130357142247</v>
      </c>
      <c r="EI164" s="602">
        <f t="shared" ca="1" si="236"/>
        <v>55778.34727772788</v>
      </c>
      <c r="EJ164" s="602">
        <f t="shared" ca="1" si="237"/>
        <v>55778.34727772788</v>
      </c>
      <c r="EK164" s="602">
        <f t="shared" ca="1" si="238"/>
        <v>57563.649413299725</v>
      </c>
      <c r="EL164" s="602">
        <f t="shared" ca="1" si="239"/>
        <v>57563.649413299725</v>
      </c>
      <c r="EM164" s="602">
        <f t="shared" ca="1" si="240"/>
        <v>59368.146874517734</v>
      </c>
    </row>
    <row r="165" spans="7:143" x14ac:dyDescent="0.2">
      <c r="I165" s="15" t="str">
        <f t="shared" si="314"/>
        <v>Prémium 2, L1 ügyletminősítés esetén</v>
      </c>
      <c r="J165" s="15"/>
      <c r="K165" s="15"/>
      <c r="L165" s="15"/>
      <c r="M165" s="371" t="s">
        <v>30</v>
      </c>
      <c r="N165" s="1028">
        <f t="shared" si="310"/>
        <v>6.4000000000000001E-2</v>
      </c>
      <c r="O165" s="1071">
        <f t="shared" si="311"/>
        <v>6.59E-2</v>
      </c>
      <c r="P165" s="1035">
        <f t="shared" ca="1" si="312"/>
        <v>6.5099574209785294E-2</v>
      </c>
      <c r="Q165" s="1036" t="s">
        <v>1030</v>
      </c>
      <c r="R165" s="1048">
        <f t="shared" ca="1" si="313"/>
        <v>7.1960818162509321E-2</v>
      </c>
      <c r="W165" s="597">
        <f t="shared" si="179"/>
        <v>122</v>
      </c>
      <c r="X165" s="602">
        <f t="shared" ca="1" si="241"/>
        <v>28319.999389992863</v>
      </c>
      <c r="Y165" s="602">
        <f t="shared" ca="1" si="241"/>
        <v>29096.929827342388</v>
      </c>
      <c r="Z165" s="602">
        <f t="shared" ca="1" si="241"/>
        <v>29096.929827342388</v>
      </c>
      <c r="AA165" s="602">
        <f t="shared" ca="1" si="241"/>
        <v>29886.032144715729</v>
      </c>
      <c r="AB165" s="602">
        <f t="shared" ca="1" si="242"/>
        <v>29886.032144715729</v>
      </c>
      <c r="AC165" s="602">
        <f t="shared" ca="1" si="242"/>
        <v>30687.194570042724</v>
      </c>
      <c r="AD165" s="602">
        <f t="shared" ca="1" si="242"/>
        <v>30687.194570042724</v>
      </c>
      <c r="AE165" s="602">
        <f t="shared" ca="1" si="180"/>
        <v>31500.297891766557</v>
      </c>
      <c r="AF165" s="602">
        <f t="shared" ca="1" si="180"/>
        <v>31500.297891766557</v>
      </c>
      <c r="AG165" s="602">
        <f t="shared" ca="1" si="243"/>
        <v>32325.215752307126</v>
      </c>
      <c r="AH165" s="602">
        <f t="shared" ca="1" si="244"/>
        <v>32881.659121055389</v>
      </c>
      <c r="AI165" s="602">
        <f t="shared" ca="1" si="245"/>
        <v>34295.209150044277</v>
      </c>
      <c r="AJ165" s="602">
        <f t="shared" ca="1" si="246"/>
        <v>34295.209150044277</v>
      </c>
      <c r="AK165" s="602">
        <f t="shared" ca="1" si="247"/>
        <v>35740.272825017972</v>
      </c>
      <c r="AL165" s="602">
        <f t="shared" ca="1" si="248"/>
        <v>35740.272825017972</v>
      </c>
      <c r="AM165" s="602">
        <f t="shared" ca="1" si="249"/>
        <v>37216.130731732024</v>
      </c>
      <c r="AN165" s="602">
        <f t="shared" ca="1" si="250"/>
        <v>37216.130731732024</v>
      </c>
      <c r="AO165" s="602">
        <f t="shared" ca="1" si="251"/>
        <v>38722.023692322662</v>
      </c>
      <c r="AP165" s="602">
        <f t="shared" ca="1" si="252"/>
        <v>38722.023692322662</v>
      </c>
      <c r="AQ165" s="602">
        <f t="shared" ca="1" si="253"/>
        <v>40257.15736338999</v>
      </c>
      <c r="AR165" s="602">
        <f t="shared" ca="1" si="254"/>
        <v>35448.772928771345</v>
      </c>
      <c r="AS165" s="602">
        <f t="shared" ca="1" si="255"/>
        <v>36918.531516652984</v>
      </c>
      <c r="AT165" s="602">
        <f t="shared" ca="1" si="256"/>
        <v>36918.531516652984</v>
      </c>
      <c r="AU165" s="602">
        <f t="shared" ca="1" si="257"/>
        <v>38418.479955411574</v>
      </c>
      <c r="AV165" s="602">
        <f t="shared" ca="1" si="258"/>
        <v>38418.479955411574</v>
      </c>
      <c r="AW165" s="602">
        <f t="shared" ca="1" si="259"/>
        <v>39947.830563756834</v>
      </c>
      <c r="AX165" s="602">
        <f t="shared" ca="1" si="260"/>
        <v>39947.830563756834</v>
      </c>
      <c r="AY165" s="602">
        <f t="shared" ca="1" si="261"/>
        <v>41505.764212283277</v>
      </c>
      <c r="AZ165" s="602">
        <f t="shared" ca="1" si="262"/>
        <v>41505.764212283277</v>
      </c>
      <c r="BA165" s="602">
        <f t="shared" ca="1" si="263"/>
        <v>43091.434978125537</v>
      </c>
      <c r="BB165" s="602">
        <f t="shared" ca="1" si="264"/>
        <v>31227.944341051854</v>
      </c>
      <c r="BC165" s="602">
        <f t="shared" ca="1" si="265"/>
        <v>32048.938490341483</v>
      </c>
      <c r="BD165" s="602">
        <f t="shared" ca="1" si="266"/>
        <v>32048.938490341483</v>
      </c>
      <c r="BE165" s="602">
        <f t="shared" ca="1" si="267"/>
        <v>32881.659121055403</v>
      </c>
      <c r="BF165" s="602">
        <f t="shared" ca="1" si="268"/>
        <v>32881.659121055403</v>
      </c>
      <c r="BG165" s="602">
        <f t="shared" ca="1" si="269"/>
        <v>33725.968653348842</v>
      </c>
      <c r="BH165" s="602">
        <f t="shared" ca="1" si="270"/>
        <v>33725.968653348842</v>
      </c>
      <c r="BI165" s="602">
        <f t="shared" ca="1" si="271"/>
        <v>34581.723205375456</v>
      </c>
      <c r="BJ165" s="602">
        <f t="shared" ca="1" si="272"/>
        <v>34581.723205375456</v>
      </c>
      <c r="BK165" s="602">
        <f t="shared" ca="1" si="273"/>
        <v>35448.772928771345</v>
      </c>
      <c r="BL165" s="602">
        <f t="shared" ca="1" si="274"/>
        <v>37965.371706914841</v>
      </c>
      <c r="BM165" s="602">
        <f t="shared" ca="1" si="275"/>
        <v>39485.986332175897</v>
      </c>
      <c r="BN165" s="602">
        <f t="shared" ca="1" si="276"/>
        <v>39485.986332175897</v>
      </c>
      <c r="BO165" s="602">
        <f t="shared" ca="1" si="277"/>
        <v>41035.432761276803</v>
      </c>
      <c r="BP165" s="602">
        <f t="shared" ca="1" si="278"/>
        <v>41035.432761276803</v>
      </c>
      <c r="BQ165" s="602">
        <f t="shared" ca="1" si="279"/>
        <v>42612.87262182722</v>
      </c>
      <c r="BR165" s="602">
        <f t="shared" ca="1" si="280"/>
        <v>42612.87262182722</v>
      </c>
      <c r="BS165" s="602">
        <f t="shared" ca="1" si="281"/>
        <v>44217.443988476909</v>
      </c>
      <c r="BT165" s="602">
        <f t="shared" ca="1" si="282"/>
        <v>44217.443988476909</v>
      </c>
      <c r="BU165" s="602">
        <f t="shared" ca="1" si="283"/>
        <v>45848.26595350603</v>
      </c>
      <c r="BV165" s="602">
        <f t="shared" ca="1" si="284"/>
        <v>40723.276804626068</v>
      </c>
      <c r="BW165" s="602">
        <f t="shared" ca="1" si="285"/>
        <v>42295.186245571516</v>
      </c>
      <c r="BX165" s="602">
        <f t="shared" ca="1" si="286"/>
        <v>42295.186245571516</v>
      </c>
      <c r="BY165" s="602">
        <f t="shared" ca="1" si="287"/>
        <v>43894.401241264459</v>
      </c>
      <c r="BZ165" s="602">
        <f t="shared" ca="1" si="288"/>
        <v>43894.401241264459</v>
      </c>
      <c r="CA165" s="602">
        <f t="shared" ca="1" si="289"/>
        <v>45520.044319311586</v>
      </c>
      <c r="CB165" s="602">
        <f t="shared" ca="1" si="290"/>
        <v>45520.044319311586</v>
      </c>
      <c r="CC165" s="602">
        <f t="shared" ca="1" si="291"/>
        <v>47171.222607457443</v>
      </c>
      <c r="CD165" s="602">
        <f t="shared" ca="1" si="292"/>
        <v>47171.222607457443</v>
      </c>
      <c r="CE165" s="602">
        <f t="shared" ca="1" si="293"/>
        <v>48847.032188247038</v>
      </c>
      <c r="CF165" s="602">
        <f t="shared" ca="1" si="181"/>
        <v>33725.968653348842</v>
      </c>
      <c r="CG165" s="602">
        <f t="shared" ca="1" si="182"/>
        <v>34581.723205375456</v>
      </c>
      <c r="CH165" s="602">
        <f t="shared" ca="1" si="183"/>
        <v>34581.723205375456</v>
      </c>
      <c r="CI165" s="602">
        <f t="shared" ca="1" si="184"/>
        <v>35448.772928771345</v>
      </c>
      <c r="CJ165" s="602">
        <f t="shared" ca="1" si="185"/>
        <v>35448.772928771345</v>
      </c>
      <c r="CK165" s="602">
        <f t="shared" ca="1" si="186"/>
        <v>36326.962352232811</v>
      </c>
      <c r="CL165" s="602">
        <f t="shared" ca="1" si="187"/>
        <v>36326.962352232811</v>
      </c>
      <c r="CM165" s="602">
        <f t="shared" ca="1" si="188"/>
        <v>37216.130731732024</v>
      </c>
      <c r="CN165" s="602">
        <f t="shared" ca="1" si="189"/>
        <v>37216.130731732024</v>
      </c>
      <c r="CO165" s="602">
        <f t="shared" ca="1" si="190"/>
        <v>38116.112405922795</v>
      </c>
      <c r="CP165" s="602">
        <f t="shared" ca="1" si="191"/>
        <v>41820.706884913423</v>
      </c>
      <c r="CQ165" s="602">
        <f t="shared" ca="1" si="192"/>
        <v>43411.82153165857</v>
      </c>
      <c r="CR165" s="602">
        <f t="shared" ca="1" si="193"/>
        <v>43411.82153165857</v>
      </c>
      <c r="CS165" s="602">
        <f t="shared" ca="1" si="194"/>
        <v>45029.629321440458</v>
      </c>
      <c r="CT165" s="602">
        <f t="shared" ca="1" si="195"/>
        <v>45029.629321440458</v>
      </c>
      <c r="CU165" s="602">
        <f t="shared" ca="1" si="196"/>
        <v>46673.241537911395</v>
      </c>
      <c r="CV165" s="602">
        <f t="shared" ca="1" si="197"/>
        <v>46673.241537911395</v>
      </c>
      <c r="CW165" s="602">
        <f t="shared" ca="1" si="198"/>
        <v>48341.757129331025</v>
      </c>
      <c r="CX165" s="602">
        <f t="shared" ca="1" si="199"/>
        <v>48341.757129331025</v>
      </c>
      <c r="CY165" s="602">
        <f t="shared" ca="1" si="200"/>
        <v>50034.266948932476</v>
      </c>
      <c r="CZ165" s="602">
        <f t="shared" ca="1" si="201"/>
        <v>44703.97476535022</v>
      </c>
      <c r="DA165" s="602">
        <f t="shared" ca="1" si="202"/>
        <v>46342.497848049643</v>
      </c>
      <c r="DB165" s="602">
        <f t="shared" ca="1" si="203"/>
        <v>46342.497848049643</v>
      </c>
      <c r="DC165" s="602">
        <f t="shared" ca="1" si="204"/>
        <v>48006.105296803609</v>
      </c>
      <c r="DD165" s="602">
        <f t="shared" ca="1" si="205"/>
        <v>48006.105296803609</v>
      </c>
      <c r="DE165" s="602">
        <f t="shared" ca="1" si="206"/>
        <v>49693.889253268258</v>
      </c>
      <c r="DF165" s="602">
        <f t="shared" ca="1" si="207"/>
        <v>49693.889253268258</v>
      </c>
      <c r="DG165" s="602">
        <f t="shared" ca="1" si="208"/>
        <v>51404.937022019112</v>
      </c>
      <c r="DH165" s="602">
        <f t="shared" ca="1" si="209"/>
        <v>51404.937022019112</v>
      </c>
      <c r="DI165" s="602">
        <f t="shared" ca="1" si="210"/>
        <v>53138.334953305806</v>
      </c>
      <c r="DJ165" s="602">
        <f t="shared" ca="1" si="211"/>
        <v>36918.531516652984</v>
      </c>
      <c r="DK165" s="602">
        <f t="shared" ca="1" si="212"/>
        <v>37814.927454885583</v>
      </c>
      <c r="DL165" s="602">
        <f t="shared" ca="1" si="213"/>
        <v>37814.927454885583</v>
      </c>
      <c r="DM165" s="602">
        <f t="shared" ca="1" si="214"/>
        <v>38722.023692322662</v>
      </c>
      <c r="DN165" s="602">
        <f t="shared" ca="1" si="215"/>
        <v>38722.023692322662</v>
      </c>
      <c r="DO165" s="602">
        <f t="shared" ca="1" si="216"/>
        <v>39639.647171455297</v>
      </c>
      <c r="DP165" s="602">
        <f t="shared" ca="1" si="217"/>
        <v>39639.647171455297</v>
      </c>
      <c r="DQ165" s="602">
        <f t="shared" ca="1" si="218"/>
        <v>40567.620879791648</v>
      </c>
      <c r="DR165" s="602">
        <f t="shared" ca="1" si="219"/>
        <v>40567.620879791648</v>
      </c>
      <c r="DS165" s="602">
        <f t="shared" ca="1" si="220"/>
        <v>41505.764212283284</v>
      </c>
      <c r="DT165" s="602">
        <f t="shared" ca="1" si="221"/>
        <v>47504.443092169378</v>
      </c>
      <c r="DU165" s="602">
        <f t="shared" ca="1" si="222"/>
        <v>49185.069786291635</v>
      </c>
      <c r="DV165" s="602">
        <f t="shared" ca="1" si="223"/>
        <v>49185.069786291635</v>
      </c>
      <c r="DW165" s="602">
        <f t="shared" ca="1" si="224"/>
        <v>50889.234373908213</v>
      </c>
      <c r="DX165" s="602">
        <f t="shared" ca="1" si="225"/>
        <v>50889.234373908213</v>
      </c>
      <c r="DY165" s="602">
        <f t="shared" ca="1" si="226"/>
        <v>52616.023097239588</v>
      </c>
      <c r="DZ165" s="602">
        <f t="shared" ca="1" si="227"/>
        <v>52616.023097239588</v>
      </c>
      <c r="EA165" s="602">
        <f t="shared" ca="1" si="228"/>
        <v>54364.523825868084</v>
      </c>
      <c r="EB165" s="602">
        <f t="shared" ca="1" si="229"/>
        <v>54364.523825868084</v>
      </c>
      <c r="EC165" s="602">
        <f t="shared" ca="1" si="230"/>
        <v>56133.829536555211</v>
      </c>
      <c r="ED165" s="602">
        <f t="shared" ca="1" si="231"/>
        <v>50546.562285820124</v>
      </c>
      <c r="EE165" s="602">
        <f t="shared" ca="1" si="232"/>
        <v>52268.899256216449</v>
      </c>
      <c r="EF165" s="602">
        <f t="shared" ca="1" si="233"/>
        <v>52268.899256216449</v>
      </c>
      <c r="EG165" s="602">
        <f t="shared" ca="1" si="234"/>
        <v>54013.130357142247</v>
      </c>
      <c r="EH165" s="602">
        <f t="shared" ca="1" si="235"/>
        <v>54013.130357142247</v>
      </c>
      <c r="EI165" s="602">
        <f t="shared" ca="1" si="236"/>
        <v>55778.34727772788</v>
      </c>
      <c r="EJ165" s="602">
        <f t="shared" ca="1" si="237"/>
        <v>55778.34727772788</v>
      </c>
      <c r="EK165" s="602">
        <f t="shared" ca="1" si="238"/>
        <v>57563.649413299725</v>
      </c>
      <c r="EL165" s="602">
        <f t="shared" ca="1" si="239"/>
        <v>57563.649413299725</v>
      </c>
      <c r="EM165" s="602">
        <f t="shared" ca="1" si="240"/>
        <v>59368.146874517734</v>
      </c>
    </row>
    <row r="166" spans="7:143" x14ac:dyDescent="0.2">
      <c r="I166" s="15" t="str">
        <f t="shared" si="314"/>
        <v>Prémium 2, L2 ügyletminősítés esetén</v>
      </c>
      <c r="J166" s="15"/>
      <c r="K166" s="15"/>
      <c r="L166" s="15"/>
      <c r="M166" s="371" t="s">
        <v>30</v>
      </c>
      <c r="N166" s="1028">
        <f t="shared" si="310"/>
        <v>6.7000000000000004E-2</v>
      </c>
      <c r="O166" s="1071">
        <f t="shared" si="311"/>
        <v>6.8900000000000003E-2</v>
      </c>
      <c r="P166" s="1035">
        <f t="shared" ca="1" si="312"/>
        <v>6.8332808484417473E-2</v>
      </c>
      <c r="Q166" s="1036" t="s">
        <v>1030</v>
      </c>
      <c r="R166" s="1048">
        <f t="shared" ca="1" si="313"/>
        <v>7.524442613979665E-2</v>
      </c>
      <c r="W166" s="597">
        <f t="shared" si="179"/>
        <v>123</v>
      </c>
      <c r="X166" s="602">
        <f t="shared" ca="1" si="241"/>
        <v>28319.999389992863</v>
      </c>
      <c r="Y166" s="602">
        <f t="shared" ca="1" si="241"/>
        <v>29096.929827342388</v>
      </c>
      <c r="Z166" s="602">
        <f t="shared" ca="1" si="241"/>
        <v>29096.929827342388</v>
      </c>
      <c r="AA166" s="602">
        <f t="shared" ca="1" si="241"/>
        <v>29886.032144715729</v>
      </c>
      <c r="AB166" s="602">
        <f t="shared" ca="1" si="242"/>
        <v>29886.032144715729</v>
      </c>
      <c r="AC166" s="602">
        <f t="shared" ca="1" si="242"/>
        <v>30687.194570042724</v>
      </c>
      <c r="AD166" s="602">
        <f t="shared" ca="1" si="242"/>
        <v>30687.194570042724</v>
      </c>
      <c r="AE166" s="602">
        <f t="shared" ca="1" si="180"/>
        <v>31500.297891766557</v>
      </c>
      <c r="AF166" s="602">
        <f t="shared" ca="1" si="180"/>
        <v>31500.297891766557</v>
      </c>
      <c r="AG166" s="602">
        <f t="shared" ca="1" si="243"/>
        <v>32325.215752307126</v>
      </c>
      <c r="AH166" s="602">
        <f t="shared" ca="1" si="244"/>
        <v>32881.659121055389</v>
      </c>
      <c r="AI166" s="602">
        <f t="shared" ca="1" si="245"/>
        <v>34295.209150044277</v>
      </c>
      <c r="AJ166" s="602">
        <f t="shared" ca="1" si="246"/>
        <v>34295.209150044277</v>
      </c>
      <c r="AK166" s="602">
        <f t="shared" ca="1" si="247"/>
        <v>35740.272825017972</v>
      </c>
      <c r="AL166" s="602">
        <f t="shared" ca="1" si="248"/>
        <v>35740.272825017972</v>
      </c>
      <c r="AM166" s="602">
        <f t="shared" ca="1" si="249"/>
        <v>37216.130731732024</v>
      </c>
      <c r="AN166" s="602">
        <f t="shared" ca="1" si="250"/>
        <v>37216.130731732024</v>
      </c>
      <c r="AO166" s="602">
        <f t="shared" ca="1" si="251"/>
        <v>38722.023692322662</v>
      </c>
      <c r="AP166" s="602">
        <f t="shared" ca="1" si="252"/>
        <v>38722.023692322662</v>
      </c>
      <c r="AQ166" s="602">
        <f t="shared" ca="1" si="253"/>
        <v>40257.15736338999</v>
      </c>
      <c r="AR166" s="602">
        <f t="shared" ca="1" si="254"/>
        <v>35448.772928771345</v>
      </c>
      <c r="AS166" s="602">
        <f t="shared" ca="1" si="255"/>
        <v>36918.531516652984</v>
      </c>
      <c r="AT166" s="602">
        <f t="shared" ca="1" si="256"/>
        <v>36918.531516652984</v>
      </c>
      <c r="AU166" s="602">
        <f t="shared" ca="1" si="257"/>
        <v>38418.479955411574</v>
      </c>
      <c r="AV166" s="602">
        <f t="shared" ca="1" si="258"/>
        <v>38418.479955411574</v>
      </c>
      <c r="AW166" s="602">
        <f t="shared" ca="1" si="259"/>
        <v>39947.830563756834</v>
      </c>
      <c r="AX166" s="602">
        <f t="shared" ca="1" si="260"/>
        <v>39947.830563756834</v>
      </c>
      <c r="AY166" s="602">
        <f t="shared" ca="1" si="261"/>
        <v>41505.764212283277</v>
      </c>
      <c r="AZ166" s="602">
        <f t="shared" ca="1" si="262"/>
        <v>41505.764212283277</v>
      </c>
      <c r="BA166" s="602">
        <f t="shared" ca="1" si="263"/>
        <v>43091.434978125537</v>
      </c>
      <c r="BB166" s="602">
        <f t="shared" ca="1" si="264"/>
        <v>31227.944341051854</v>
      </c>
      <c r="BC166" s="602">
        <f t="shared" ca="1" si="265"/>
        <v>32048.938490341483</v>
      </c>
      <c r="BD166" s="602">
        <f t="shared" ca="1" si="266"/>
        <v>32048.938490341483</v>
      </c>
      <c r="BE166" s="602">
        <f t="shared" ca="1" si="267"/>
        <v>32881.659121055403</v>
      </c>
      <c r="BF166" s="602">
        <f t="shared" ca="1" si="268"/>
        <v>32881.659121055403</v>
      </c>
      <c r="BG166" s="602">
        <f t="shared" ca="1" si="269"/>
        <v>33725.968653348842</v>
      </c>
      <c r="BH166" s="602">
        <f t="shared" ca="1" si="270"/>
        <v>33725.968653348842</v>
      </c>
      <c r="BI166" s="602">
        <f t="shared" ca="1" si="271"/>
        <v>34581.723205375456</v>
      </c>
      <c r="BJ166" s="602">
        <f t="shared" ca="1" si="272"/>
        <v>34581.723205375456</v>
      </c>
      <c r="BK166" s="602">
        <f t="shared" ca="1" si="273"/>
        <v>35448.772928771345</v>
      </c>
      <c r="BL166" s="602">
        <f t="shared" ca="1" si="274"/>
        <v>37965.371706914841</v>
      </c>
      <c r="BM166" s="602">
        <f t="shared" ca="1" si="275"/>
        <v>39485.986332175897</v>
      </c>
      <c r="BN166" s="602">
        <f t="shared" ca="1" si="276"/>
        <v>39485.986332175897</v>
      </c>
      <c r="BO166" s="602">
        <f t="shared" ca="1" si="277"/>
        <v>41035.432761276803</v>
      </c>
      <c r="BP166" s="602">
        <f t="shared" ca="1" si="278"/>
        <v>41035.432761276803</v>
      </c>
      <c r="BQ166" s="602">
        <f t="shared" ca="1" si="279"/>
        <v>42612.87262182722</v>
      </c>
      <c r="BR166" s="602">
        <f t="shared" ca="1" si="280"/>
        <v>42612.87262182722</v>
      </c>
      <c r="BS166" s="602">
        <f t="shared" ca="1" si="281"/>
        <v>44217.443988476909</v>
      </c>
      <c r="BT166" s="602">
        <f t="shared" ca="1" si="282"/>
        <v>44217.443988476909</v>
      </c>
      <c r="BU166" s="602">
        <f t="shared" ca="1" si="283"/>
        <v>45848.26595350603</v>
      </c>
      <c r="BV166" s="602">
        <f t="shared" ca="1" si="284"/>
        <v>40723.276804626068</v>
      </c>
      <c r="BW166" s="602">
        <f t="shared" ca="1" si="285"/>
        <v>42295.186245571516</v>
      </c>
      <c r="BX166" s="602">
        <f t="shared" ca="1" si="286"/>
        <v>42295.186245571516</v>
      </c>
      <c r="BY166" s="602">
        <f t="shared" ca="1" si="287"/>
        <v>43894.401241264459</v>
      </c>
      <c r="BZ166" s="602">
        <f t="shared" ca="1" si="288"/>
        <v>43894.401241264459</v>
      </c>
      <c r="CA166" s="602">
        <f t="shared" ca="1" si="289"/>
        <v>45520.044319311586</v>
      </c>
      <c r="CB166" s="602">
        <f t="shared" ca="1" si="290"/>
        <v>45520.044319311586</v>
      </c>
      <c r="CC166" s="602">
        <f t="shared" ca="1" si="291"/>
        <v>47171.222607457443</v>
      </c>
      <c r="CD166" s="602">
        <f t="shared" ca="1" si="292"/>
        <v>47171.222607457443</v>
      </c>
      <c r="CE166" s="602">
        <f t="shared" ca="1" si="293"/>
        <v>48847.032188247038</v>
      </c>
      <c r="CF166" s="602">
        <f t="shared" ca="1" si="181"/>
        <v>33725.968653348842</v>
      </c>
      <c r="CG166" s="602">
        <f t="shared" ca="1" si="182"/>
        <v>34581.723205375456</v>
      </c>
      <c r="CH166" s="602">
        <f t="shared" ca="1" si="183"/>
        <v>34581.723205375456</v>
      </c>
      <c r="CI166" s="602">
        <f t="shared" ca="1" si="184"/>
        <v>35448.772928771345</v>
      </c>
      <c r="CJ166" s="602">
        <f t="shared" ca="1" si="185"/>
        <v>35448.772928771345</v>
      </c>
      <c r="CK166" s="602">
        <f t="shared" ca="1" si="186"/>
        <v>36326.962352232811</v>
      </c>
      <c r="CL166" s="602">
        <f t="shared" ca="1" si="187"/>
        <v>36326.962352232811</v>
      </c>
      <c r="CM166" s="602">
        <f t="shared" ca="1" si="188"/>
        <v>37216.130731732024</v>
      </c>
      <c r="CN166" s="602">
        <f t="shared" ca="1" si="189"/>
        <v>37216.130731732024</v>
      </c>
      <c r="CO166" s="602">
        <f t="shared" ca="1" si="190"/>
        <v>38116.112405922795</v>
      </c>
      <c r="CP166" s="602">
        <f t="shared" ca="1" si="191"/>
        <v>41820.706884913423</v>
      </c>
      <c r="CQ166" s="602">
        <f t="shared" ca="1" si="192"/>
        <v>43411.82153165857</v>
      </c>
      <c r="CR166" s="602">
        <f t="shared" ca="1" si="193"/>
        <v>43411.82153165857</v>
      </c>
      <c r="CS166" s="602">
        <f t="shared" ca="1" si="194"/>
        <v>45029.629321440458</v>
      </c>
      <c r="CT166" s="602">
        <f t="shared" ca="1" si="195"/>
        <v>45029.629321440458</v>
      </c>
      <c r="CU166" s="602">
        <f t="shared" ca="1" si="196"/>
        <v>46673.241537911395</v>
      </c>
      <c r="CV166" s="602">
        <f t="shared" ca="1" si="197"/>
        <v>46673.241537911395</v>
      </c>
      <c r="CW166" s="602">
        <f t="shared" ca="1" si="198"/>
        <v>48341.757129331025</v>
      </c>
      <c r="CX166" s="602">
        <f t="shared" ca="1" si="199"/>
        <v>48341.757129331025</v>
      </c>
      <c r="CY166" s="602">
        <f t="shared" ca="1" si="200"/>
        <v>50034.266948932476</v>
      </c>
      <c r="CZ166" s="602">
        <f t="shared" ca="1" si="201"/>
        <v>44703.97476535022</v>
      </c>
      <c r="DA166" s="602">
        <f t="shared" ca="1" si="202"/>
        <v>46342.497848049643</v>
      </c>
      <c r="DB166" s="602">
        <f t="shared" ca="1" si="203"/>
        <v>46342.497848049643</v>
      </c>
      <c r="DC166" s="602">
        <f t="shared" ca="1" si="204"/>
        <v>48006.105296803609</v>
      </c>
      <c r="DD166" s="602">
        <f t="shared" ca="1" si="205"/>
        <v>48006.105296803609</v>
      </c>
      <c r="DE166" s="602">
        <f t="shared" ca="1" si="206"/>
        <v>49693.889253268258</v>
      </c>
      <c r="DF166" s="602">
        <f t="shared" ca="1" si="207"/>
        <v>49693.889253268258</v>
      </c>
      <c r="DG166" s="602">
        <f t="shared" ca="1" si="208"/>
        <v>51404.937022019112</v>
      </c>
      <c r="DH166" s="602">
        <f t="shared" ca="1" si="209"/>
        <v>51404.937022019112</v>
      </c>
      <c r="DI166" s="602">
        <f t="shared" ca="1" si="210"/>
        <v>53138.334953305806</v>
      </c>
      <c r="DJ166" s="602">
        <f t="shared" ca="1" si="211"/>
        <v>36918.531516652984</v>
      </c>
      <c r="DK166" s="602">
        <f t="shared" ca="1" si="212"/>
        <v>37814.927454885583</v>
      </c>
      <c r="DL166" s="602">
        <f t="shared" ca="1" si="213"/>
        <v>37814.927454885583</v>
      </c>
      <c r="DM166" s="602">
        <f t="shared" ca="1" si="214"/>
        <v>38722.023692322662</v>
      </c>
      <c r="DN166" s="602">
        <f t="shared" ca="1" si="215"/>
        <v>38722.023692322662</v>
      </c>
      <c r="DO166" s="602">
        <f t="shared" ca="1" si="216"/>
        <v>39639.647171455297</v>
      </c>
      <c r="DP166" s="602">
        <f t="shared" ca="1" si="217"/>
        <v>39639.647171455297</v>
      </c>
      <c r="DQ166" s="602">
        <f t="shared" ca="1" si="218"/>
        <v>40567.620879791648</v>
      </c>
      <c r="DR166" s="602">
        <f t="shared" ca="1" si="219"/>
        <v>40567.620879791648</v>
      </c>
      <c r="DS166" s="602">
        <f t="shared" ca="1" si="220"/>
        <v>41505.764212283284</v>
      </c>
      <c r="DT166" s="602">
        <f t="shared" ca="1" si="221"/>
        <v>47504.443092169378</v>
      </c>
      <c r="DU166" s="602">
        <f t="shared" ca="1" si="222"/>
        <v>49185.069786291635</v>
      </c>
      <c r="DV166" s="602">
        <f t="shared" ca="1" si="223"/>
        <v>49185.069786291635</v>
      </c>
      <c r="DW166" s="602">
        <f t="shared" ca="1" si="224"/>
        <v>50889.234373908213</v>
      </c>
      <c r="DX166" s="602">
        <f t="shared" ca="1" si="225"/>
        <v>50889.234373908213</v>
      </c>
      <c r="DY166" s="602">
        <f t="shared" ca="1" si="226"/>
        <v>52616.023097239588</v>
      </c>
      <c r="DZ166" s="602">
        <f t="shared" ca="1" si="227"/>
        <v>52616.023097239588</v>
      </c>
      <c r="EA166" s="602">
        <f t="shared" ca="1" si="228"/>
        <v>54364.523825868084</v>
      </c>
      <c r="EB166" s="602">
        <f t="shared" ca="1" si="229"/>
        <v>54364.523825868084</v>
      </c>
      <c r="EC166" s="602">
        <f t="shared" ca="1" si="230"/>
        <v>56133.829536555211</v>
      </c>
      <c r="ED166" s="602">
        <f t="shared" ca="1" si="231"/>
        <v>50546.562285820124</v>
      </c>
      <c r="EE166" s="602">
        <f t="shared" ca="1" si="232"/>
        <v>52268.899256216449</v>
      </c>
      <c r="EF166" s="602">
        <f t="shared" ca="1" si="233"/>
        <v>52268.899256216449</v>
      </c>
      <c r="EG166" s="602">
        <f t="shared" ca="1" si="234"/>
        <v>54013.130357142247</v>
      </c>
      <c r="EH166" s="602">
        <f t="shared" ca="1" si="235"/>
        <v>54013.130357142247</v>
      </c>
      <c r="EI166" s="602">
        <f t="shared" ca="1" si="236"/>
        <v>55778.34727772788</v>
      </c>
      <c r="EJ166" s="602">
        <f t="shared" ca="1" si="237"/>
        <v>55778.34727772788</v>
      </c>
      <c r="EK166" s="602">
        <f t="shared" ca="1" si="238"/>
        <v>57563.649413299725</v>
      </c>
      <c r="EL166" s="602">
        <f t="shared" ca="1" si="239"/>
        <v>57563.649413299725</v>
      </c>
      <c r="EM166" s="602">
        <f t="shared" ca="1" si="240"/>
        <v>59368.146874517734</v>
      </c>
    </row>
    <row r="167" spans="7:143" x14ac:dyDescent="0.2">
      <c r="I167" s="15" t="str">
        <f t="shared" si="314"/>
        <v>Kiváló 1, L1 ügyletminősítés esetén</v>
      </c>
      <c r="J167" s="15"/>
      <c r="K167" s="15"/>
      <c r="L167" s="15"/>
      <c r="M167" s="371" t="s">
        <v>30</v>
      </c>
      <c r="N167" s="1028">
        <f t="shared" si="310"/>
        <v>6.7000000000000004E-2</v>
      </c>
      <c r="O167" s="1071">
        <f t="shared" si="311"/>
        <v>6.8900000000000003E-2</v>
      </c>
      <c r="P167" s="1035">
        <f t="shared" ca="1" si="312"/>
        <v>6.8332808484417473E-2</v>
      </c>
      <c r="Q167" s="1036" t="s">
        <v>1030</v>
      </c>
      <c r="R167" s="1048">
        <f t="shared" ca="1" si="313"/>
        <v>7.524442613979665E-2</v>
      </c>
      <c r="W167" s="597">
        <f t="shared" si="179"/>
        <v>124</v>
      </c>
      <c r="X167" s="602">
        <f t="shared" ca="1" si="241"/>
        <v>28319.999389992863</v>
      </c>
      <c r="Y167" s="602">
        <f t="shared" ca="1" si="241"/>
        <v>29096.929827342388</v>
      </c>
      <c r="Z167" s="602">
        <f t="shared" ca="1" si="241"/>
        <v>29096.929827342388</v>
      </c>
      <c r="AA167" s="602">
        <f t="shared" ca="1" si="241"/>
        <v>29886.032144715729</v>
      </c>
      <c r="AB167" s="602">
        <f t="shared" ca="1" si="242"/>
        <v>29886.032144715729</v>
      </c>
      <c r="AC167" s="602">
        <f t="shared" ca="1" si="242"/>
        <v>30687.194570042724</v>
      </c>
      <c r="AD167" s="602">
        <f t="shared" ca="1" si="242"/>
        <v>30687.194570042724</v>
      </c>
      <c r="AE167" s="602">
        <f t="shared" ca="1" si="180"/>
        <v>31500.297891766557</v>
      </c>
      <c r="AF167" s="602">
        <f t="shared" ca="1" si="180"/>
        <v>31500.297891766557</v>
      </c>
      <c r="AG167" s="602">
        <f t="shared" ca="1" si="243"/>
        <v>32325.215752307126</v>
      </c>
      <c r="AH167" s="602">
        <f t="shared" ca="1" si="244"/>
        <v>32881.659121055389</v>
      </c>
      <c r="AI167" s="602">
        <f t="shared" ca="1" si="245"/>
        <v>34295.209150044277</v>
      </c>
      <c r="AJ167" s="602">
        <f t="shared" ca="1" si="246"/>
        <v>34295.209150044277</v>
      </c>
      <c r="AK167" s="602">
        <f t="shared" ca="1" si="247"/>
        <v>35740.272825017972</v>
      </c>
      <c r="AL167" s="602">
        <f t="shared" ca="1" si="248"/>
        <v>35740.272825017972</v>
      </c>
      <c r="AM167" s="602">
        <f t="shared" ca="1" si="249"/>
        <v>37216.130731732024</v>
      </c>
      <c r="AN167" s="602">
        <f t="shared" ca="1" si="250"/>
        <v>37216.130731732024</v>
      </c>
      <c r="AO167" s="602">
        <f t="shared" ca="1" si="251"/>
        <v>38722.023692322662</v>
      </c>
      <c r="AP167" s="602">
        <f t="shared" ca="1" si="252"/>
        <v>38722.023692322662</v>
      </c>
      <c r="AQ167" s="602">
        <f t="shared" ca="1" si="253"/>
        <v>40257.15736338999</v>
      </c>
      <c r="AR167" s="602">
        <f t="shared" ca="1" si="254"/>
        <v>35448.772928771345</v>
      </c>
      <c r="AS167" s="602">
        <f t="shared" ca="1" si="255"/>
        <v>36918.531516652984</v>
      </c>
      <c r="AT167" s="602">
        <f t="shared" ca="1" si="256"/>
        <v>36918.531516652984</v>
      </c>
      <c r="AU167" s="602">
        <f t="shared" ca="1" si="257"/>
        <v>38418.479955411574</v>
      </c>
      <c r="AV167" s="602">
        <f t="shared" ca="1" si="258"/>
        <v>38418.479955411574</v>
      </c>
      <c r="AW167" s="602">
        <f t="shared" ca="1" si="259"/>
        <v>39947.830563756834</v>
      </c>
      <c r="AX167" s="602">
        <f t="shared" ca="1" si="260"/>
        <v>39947.830563756834</v>
      </c>
      <c r="AY167" s="602">
        <f t="shared" ca="1" si="261"/>
        <v>41505.764212283277</v>
      </c>
      <c r="AZ167" s="602">
        <f t="shared" ca="1" si="262"/>
        <v>41505.764212283277</v>
      </c>
      <c r="BA167" s="602">
        <f t="shared" ca="1" si="263"/>
        <v>43091.434978125537</v>
      </c>
      <c r="BB167" s="602">
        <f t="shared" ca="1" si="264"/>
        <v>31227.944341051854</v>
      </c>
      <c r="BC167" s="602">
        <f t="shared" ca="1" si="265"/>
        <v>32048.938490341483</v>
      </c>
      <c r="BD167" s="602">
        <f t="shared" ca="1" si="266"/>
        <v>32048.938490341483</v>
      </c>
      <c r="BE167" s="602">
        <f t="shared" ca="1" si="267"/>
        <v>32881.659121055403</v>
      </c>
      <c r="BF167" s="602">
        <f t="shared" ca="1" si="268"/>
        <v>32881.659121055403</v>
      </c>
      <c r="BG167" s="602">
        <f t="shared" ca="1" si="269"/>
        <v>33725.968653348842</v>
      </c>
      <c r="BH167" s="602">
        <f t="shared" ca="1" si="270"/>
        <v>33725.968653348842</v>
      </c>
      <c r="BI167" s="602">
        <f t="shared" ca="1" si="271"/>
        <v>34581.723205375456</v>
      </c>
      <c r="BJ167" s="602">
        <f t="shared" ca="1" si="272"/>
        <v>34581.723205375456</v>
      </c>
      <c r="BK167" s="602">
        <f t="shared" ca="1" si="273"/>
        <v>35448.772928771345</v>
      </c>
      <c r="BL167" s="602">
        <f t="shared" ca="1" si="274"/>
        <v>37965.371706914841</v>
      </c>
      <c r="BM167" s="602">
        <f t="shared" ca="1" si="275"/>
        <v>39485.986332175897</v>
      </c>
      <c r="BN167" s="602">
        <f t="shared" ca="1" si="276"/>
        <v>39485.986332175897</v>
      </c>
      <c r="BO167" s="602">
        <f t="shared" ca="1" si="277"/>
        <v>41035.432761276803</v>
      </c>
      <c r="BP167" s="602">
        <f t="shared" ca="1" si="278"/>
        <v>41035.432761276803</v>
      </c>
      <c r="BQ167" s="602">
        <f t="shared" ca="1" si="279"/>
        <v>42612.87262182722</v>
      </c>
      <c r="BR167" s="602">
        <f t="shared" ca="1" si="280"/>
        <v>42612.87262182722</v>
      </c>
      <c r="BS167" s="602">
        <f t="shared" ca="1" si="281"/>
        <v>44217.443988476909</v>
      </c>
      <c r="BT167" s="602">
        <f t="shared" ca="1" si="282"/>
        <v>44217.443988476909</v>
      </c>
      <c r="BU167" s="602">
        <f t="shared" ca="1" si="283"/>
        <v>45848.26595350603</v>
      </c>
      <c r="BV167" s="602">
        <f t="shared" ca="1" si="284"/>
        <v>40723.276804626068</v>
      </c>
      <c r="BW167" s="602">
        <f t="shared" ca="1" si="285"/>
        <v>42295.186245571516</v>
      </c>
      <c r="BX167" s="602">
        <f t="shared" ca="1" si="286"/>
        <v>42295.186245571516</v>
      </c>
      <c r="BY167" s="602">
        <f t="shared" ca="1" si="287"/>
        <v>43894.401241264459</v>
      </c>
      <c r="BZ167" s="602">
        <f t="shared" ca="1" si="288"/>
        <v>43894.401241264459</v>
      </c>
      <c r="CA167" s="602">
        <f t="shared" ca="1" si="289"/>
        <v>45520.044319311586</v>
      </c>
      <c r="CB167" s="602">
        <f t="shared" ca="1" si="290"/>
        <v>45520.044319311586</v>
      </c>
      <c r="CC167" s="602">
        <f t="shared" ca="1" si="291"/>
        <v>47171.222607457443</v>
      </c>
      <c r="CD167" s="602">
        <f t="shared" ca="1" si="292"/>
        <v>47171.222607457443</v>
      </c>
      <c r="CE167" s="602">
        <f t="shared" ca="1" si="293"/>
        <v>48847.032188247038</v>
      </c>
      <c r="CF167" s="602">
        <f t="shared" ca="1" si="181"/>
        <v>33725.968653348842</v>
      </c>
      <c r="CG167" s="602">
        <f t="shared" ca="1" si="182"/>
        <v>34581.723205375456</v>
      </c>
      <c r="CH167" s="602">
        <f t="shared" ca="1" si="183"/>
        <v>34581.723205375456</v>
      </c>
      <c r="CI167" s="602">
        <f t="shared" ca="1" si="184"/>
        <v>35448.772928771345</v>
      </c>
      <c r="CJ167" s="602">
        <f t="shared" ca="1" si="185"/>
        <v>35448.772928771345</v>
      </c>
      <c r="CK167" s="602">
        <f t="shared" ca="1" si="186"/>
        <v>36326.962352232811</v>
      </c>
      <c r="CL167" s="602">
        <f t="shared" ca="1" si="187"/>
        <v>36326.962352232811</v>
      </c>
      <c r="CM167" s="602">
        <f t="shared" ca="1" si="188"/>
        <v>37216.130731732024</v>
      </c>
      <c r="CN167" s="602">
        <f t="shared" ca="1" si="189"/>
        <v>37216.130731732024</v>
      </c>
      <c r="CO167" s="602">
        <f t="shared" ca="1" si="190"/>
        <v>38116.112405922795</v>
      </c>
      <c r="CP167" s="602">
        <f t="shared" ca="1" si="191"/>
        <v>41820.706884913423</v>
      </c>
      <c r="CQ167" s="602">
        <f t="shared" ca="1" si="192"/>
        <v>43411.82153165857</v>
      </c>
      <c r="CR167" s="602">
        <f t="shared" ca="1" si="193"/>
        <v>43411.82153165857</v>
      </c>
      <c r="CS167" s="602">
        <f t="shared" ca="1" si="194"/>
        <v>45029.629321440458</v>
      </c>
      <c r="CT167" s="602">
        <f t="shared" ca="1" si="195"/>
        <v>45029.629321440458</v>
      </c>
      <c r="CU167" s="602">
        <f t="shared" ca="1" si="196"/>
        <v>46673.241537911395</v>
      </c>
      <c r="CV167" s="602">
        <f t="shared" ca="1" si="197"/>
        <v>46673.241537911395</v>
      </c>
      <c r="CW167" s="602">
        <f t="shared" ca="1" si="198"/>
        <v>48341.757129331025</v>
      </c>
      <c r="CX167" s="602">
        <f t="shared" ca="1" si="199"/>
        <v>48341.757129331025</v>
      </c>
      <c r="CY167" s="602">
        <f t="shared" ca="1" si="200"/>
        <v>50034.266948932476</v>
      </c>
      <c r="CZ167" s="602">
        <f t="shared" ca="1" si="201"/>
        <v>44703.97476535022</v>
      </c>
      <c r="DA167" s="602">
        <f t="shared" ca="1" si="202"/>
        <v>46342.497848049643</v>
      </c>
      <c r="DB167" s="602">
        <f t="shared" ca="1" si="203"/>
        <v>46342.497848049643</v>
      </c>
      <c r="DC167" s="602">
        <f t="shared" ca="1" si="204"/>
        <v>48006.105296803609</v>
      </c>
      <c r="DD167" s="602">
        <f t="shared" ca="1" si="205"/>
        <v>48006.105296803609</v>
      </c>
      <c r="DE167" s="602">
        <f t="shared" ca="1" si="206"/>
        <v>49693.889253268258</v>
      </c>
      <c r="DF167" s="602">
        <f t="shared" ca="1" si="207"/>
        <v>49693.889253268258</v>
      </c>
      <c r="DG167" s="602">
        <f t="shared" ca="1" si="208"/>
        <v>51404.937022019112</v>
      </c>
      <c r="DH167" s="602">
        <f t="shared" ca="1" si="209"/>
        <v>51404.937022019112</v>
      </c>
      <c r="DI167" s="602">
        <f t="shared" ca="1" si="210"/>
        <v>53138.334953305806</v>
      </c>
      <c r="DJ167" s="602">
        <f t="shared" ca="1" si="211"/>
        <v>36918.531516652984</v>
      </c>
      <c r="DK167" s="602">
        <f t="shared" ca="1" si="212"/>
        <v>37814.927454885583</v>
      </c>
      <c r="DL167" s="602">
        <f t="shared" ca="1" si="213"/>
        <v>37814.927454885583</v>
      </c>
      <c r="DM167" s="602">
        <f t="shared" ca="1" si="214"/>
        <v>38722.023692322662</v>
      </c>
      <c r="DN167" s="602">
        <f t="shared" ca="1" si="215"/>
        <v>38722.023692322662</v>
      </c>
      <c r="DO167" s="602">
        <f t="shared" ca="1" si="216"/>
        <v>39639.647171455297</v>
      </c>
      <c r="DP167" s="602">
        <f t="shared" ca="1" si="217"/>
        <v>39639.647171455297</v>
      </c>
      <c r="DQ167" s="602">
        <f t="shared" ca="1" si="218"/>
        <v>40567.620879791648</v>
      </c>
      <c r="DR167" s="602">
        <f t="shared" ca="1" si="219"/>
        <v>40567.620879791648</v>
      </c>
      <c r="DS167" s="602">
        <f t="shared" ca="1" si="220"/>
        <v>41505.764212283284</v>
      </c>
      <c r="DT167" s="602">
        <f t="shared" ca="1" si="221"/>
        <v>47504.443092169378</v>
      </c>
      <c r="DU167" s="602">
        <f t="shared" ca="1" si="222"/>
        <v>49185.069786291635</v>
      </c>
      <c r="DV167" s="602">
        <f t="shared" ca="1" si="223"/>
        <v>49185.069786291635</v>
      </c>
      <c r="DW167" s="602">
        <f t="shared" ca="1" si="224"/>
        <v>50889.234373908213</v>
      </c>
      <c r="DX167" s="602">
        <f t="shared" ca="1" si="225"/>
        <v>50889.234373908213</v>
      </c>
      <c r="DY167" s="602">
        <f t="shared" ca="1" si="226"/>
        <v>52616.023097239588</v>
      </c>
      <c r="DZ167" s="602">
        <f t="shared" ca="1" si="227"/>
        <v>52616.023097239588</v>
      </c>
      <c r="EA167" s="602">
        <f t="shared" ca="1" si="228"/>
        <v>54364.523825868084</v>
      </c>
      <c r="EB167" s="602">
        <f t="shared" ca="1" si="229"/>
        <v>54364.523825868084</v>
      </c>
      <c r="EC167" s="602">
        <f t="shared" ca="1" si="230"/>
        <v>56133.829536555211</v>
      </c>
      <c r="ED167" s="602">
        <f t="shared" ca="1" si="231"/>
        <v>50546.562285820124</v>
      </c>
      <c r="EE167" s="602">
        <f t="shared" ca="1" si="232"/>
        <v>52268.899256216449</v>
      </c>
      <c r="EF167" s="602">
        <f t="shared" ca="1" si="233"/>
        <v>52268.899256216449</v>
      </c>
      <c r="EG167" s="602">
        <f t="shared" ca="1" si="234"/>
        <v>54013.130357142247</v>
      </c>
      <c r="EH167" s="602">
        <f t="shared" ca="1" si="235"/>
        <v>54013.130357142247</v>
      </c>
      <c r="EI167" s="602">
        <f t="shared" ca="1" si="236"/>
        <v>55778.34727772788</v>
      </c>
      <c r="EJ167" s="602">
        <f t="shared" ca="1" si="237"/>
        <v>55778.34727772788</v>
      </c>
      <c r="EK167" s="602">
        <f t="shared" ca="1" si="238"/>
        <v>57563.649413299725</v>
      </c>
      <c r="EL167" s="602">
        <f t="shared" ca="1" si="239"/>
        <v>57563.649413299725</v>
      </c>
      <c r="EM167" s="602">
        <f t="shared" ca="1" si="240"/>
        <v>59368.146874517734</v>
      </c>
    </row>
    <row r="168" spans="7:143" x14ac:dyDescent="0.2">
      <c r="I168" s="15" t="str">
        <f t="shared" si="314"/>
        <v>Kiváló 1, L2 ügyletminősítés esetén</v>
      </c>
      <c r="J168" s="15"/>
      <c r="K168" s="15"/>
      <c r="L168" s="15"/>
      <c r="M168" s="371" t="s">
        <v>30</v>
      </c>
      <c r="N168" s="1028">
        <f t="shared" si="310"/>
        <v>7.0000000000000007E-2</v>
      </c>
      <c r="O168" s="1071">
        <f t="shared" si="311"/>
        <v>7.1900000000000006E-2</v>
      </c>
      <c r="P168" s="1035">
        <f t="shared" ca="1" si="312"/>
        <v>7.157513428727369E-2</v>
      </c>
      <c r="Q168" s="1036" t="s">
        <v>1030</v>
      </c>
      <c r="R168" s="1048">
        <f t="shared" ca="1" si="313"/>
        <v>7.8537840277702164E-2</v>
      </c>
      <c r="W168" s="597">
        <f t="shared" si="179"/>
        <v>125</v>
      </c>
      <c r="X168" s="602">
        <f t="shared" ca="1" si="241"/>
        <v>28319.999389992863</v>
      </c>
      <c r="Y168" s="602">
        <f t="shared" ca="1" si="241"/>
        <v>29096.929827342388</v>
      </c>
      <c r="Z168" s="602">
        <f t="shared" ca="1" si="241"/>
        <v>29096.929827342388</v>
      </c>
      <c r="AA168" s="602">
        <f t="shared" ca="1" si="241"/>
        <v>29886.032144715729</v>
      </c>
      <c r="AB168" s="602">
        <f t="shared" ca="1" si="242"/>
        <v>29886.032144715729</v>
      </c>
      <c r="AC168" s="602">
        <f t="shared" ca="1" si="242"/>
        <v>30687.194570042724</v>
      </c>
      <c r="AD168" s="602">
        <f t="shared" ca="1" si="242"/>
        <v>30687.194570042724</v>
      </c>
      <c r="AE168" s="602">
        <f t="shared" ca="1" si="180"/>
        <v>31500.297891766557</v>
      </c>
      <c r="AF168" s="602">
        <f t="shared" ca="1" si="180"/>
        <v>31500.297891766557</v>
      </c>
      <c r="AG168" s="602">
        <f t="shared" ca="1" si="243"/>
        <v>32325.215752307126</v>
      </c>
      <c r="AH168" s="602">
        <f t="shared" ca="1" si="244"/>
        <v>32881.659121055389</v>
      </c>
      <c r="AI168" s="602">
        <f t="shared" ca="1" si="245"/>
        <v>34295.209150044277</v>
      </c>
      <c r="AJ168" s="602">
        <f t="shared" ca="1" si="246"/>
        <v>34295.209150044277</v>
      </c>
      <c r="AK168" s="602">
        <f t="shared" ca="1" si="247"/>
        <v>35740.272825017972</v>
      </c>
      <c r="AL168" s="602">
        <f t="shared" ca="1" si="248"/>
        <v>35740.272825017972</v>
      </c>
      <c r="AM168" s="602">
        <f t="shared" ca="1" si="249"/>
        <v>37216.130731732024</v>
      </c>
      <c r="AN168" s="602">
        <f t="shared" ca="1" si="250"/>
        <v>37216.130731732024</v>
      </c>
      <c r="AO168" s="602">
        <f t="shared" ca="1" si="251"/>
        <v>38722.023692322662</v>
      </c>
      <c r="AP168" s="602">
        <f t="shared" ca="1" si="252"/>
        <v>38722.023692322662</v>
      </c>
      <c r="AQ168" s="602">
        <f t="shared" ca="1" si="253"/>
        <v>40257.15736338999</v>
      </c>
      <c r="AR168" s="602">
        <f t="shared" ca="1" si="254"/>
        <v>35448.772928771345</v>
      </c>
      <c r="AS168" s="602">
        <f t="shared" ca="1" si="255"/>
        <v>36918.531516652984</v>
      </c>
      <c r="AT168" s="602">
        <f t="shared" ca="1" si="256"/>
        <v>36918.531516652984</v>
      </c>
      <c r="AU168" s="602">
        <f t="shared" ca="1" si="257"/>
        <v>38418.479955411574</v>
      </c>
      <c r="AV168" s="602">
        <f t="shared" ca="1" si="258"/>
        <v>38418.479955411574</v>
      </c>
      <c r="AW168" s="602">
        <f t="shared" ca="1" si="259"/>
        <v>39947.830563756834</v>
      </c>
      <c r="AX168" s="602">
        <f t="shared" ca="1" si="260"/>
        <v>39947.830563756834</v>
      </c>
      <c r="AY168" s="602">
        <f t="shared" ca="1" si="261"/>
        <v>41505.764212283277</v>
      </c>
      <c r="AZ168" s="602">
        <f t="shared" ca="1" si="262"/>
        <v>41505.764212283277</v>
      </c>
      <c r="BA168" s="602">
        <f t="shared" ca="1" si="263"/>
        <v>43091.434978125537</v>
      </c>
      <c r="BB168" s="602">
        <f t="shared" ca="1" si="264"/>
        <v>31227.944341051854</v>
      </c>
      <c r="BC168" s="602">
        <f t="shared" ca="1" si="265"/>
        <v>32048.938490341483</v>
      </c>
      <c r="BD168" s="602">
        <f t="shared" ca="1" si="266"/>
        <v>32048.938490341483</v>
      </c>
      <c r="BE168" s="602">
        <f t="shared" ca="1" si="267"/>
        <v>32881.659121055403</v>
      </c>
      <c r="BF168" s="602">
        <f t="shared" ca="1" si="268"/>
        <v>32881.659121055403</v>
      </c>
      <c r="BG168" s="602">
        <f t="shared" ca="1" si="269"/>
        <v>33725.968653348842</v>
      </c>
      <c r="BH168" s="602">
        <f t="shared" ca="1" si="270"/>
        <v>33725.968653348842</v>
      </c>
      <c r="BI168" s="602">
        <f t="shared" ca="1" si="271"/>
        <v>34581.723205375456</v>
      </c>
      <c r="BJ168" s="602">
        <f t="shared" ca="1" si="272"/>
        <v>34581.723205375456</v>
      </c>
      <c r="BK168" s="602">
        <f t="shared" ca="1" si="273"/>
        <v>35448.772928771345</v>
      </c>
      <c r="BL168" s="602">
        <f t="shared" ca="1" si="274"/>
        <v>37965.371706914841</v>
      </c>
      <c r="BM168" s="602">
        <f t="shared" ca="1" si="275"/>
        <v>39485.986332175897</v>
      </c>
      <c r="BN168" s="602">
        <f t="shared" ca="1" si="276"/>
        <v>39485.986332175897</v>
      </c>
      <c r="BO168" s="602">
        <f t="shared" ca="1" si="277"/>
        <v>41035.432761276803</v>
      </c>
      <c r="BP168" s="602">
        <f t="shared" ca="1" si="278"/>
        <v>41035.432761276803</v>
      </c>
      <c r="BQ168" s="602">
        <f t="shared" ca="1" si="279"/>
        <v>42612.87262182722</v>
      </c>
      <c r="BR168" s="602">
        <f t="shared" ca="1" si="280"/>
        <v>42612.87262182722</v>
      </c>
      <c r="BS168" s="602">
        <f t="shared" ca="1" si="281"/>
        <v>44217.443988476909</v>
      </c>
      <c r="BT168" s="602">
        <f t="shared" ca="1" si="282"/>
        <v>44217.443988476909</v>
      </c>
      <c r="BU168" s="602">
        <f t="shared" ca="1" si="283"/>
        <v>45848.26595350603</v>
      </c>
      <c r="BV168" s="602">
        <f t="shared" ca="1" si="284"/>
        <v>40723.276804626068</v>
      </c>
      <c r="BW168" s="602">
        <f t="shared" ca="1" si="285"/>
        <v>42295.186245571516</v>
      </c>
      <c r="BX168" s="602">
        <f t="shared" ca="1" si="286"/>
        <v>42295.186245571516</v>
      </c>
      <c r="BY168" s="602">
        <f t="shared" ca="1" si="287"/>
        <v>43894.401241264459</v>
      </c>
      <c r="BZ168" s="602">
        <f t="shared" ca="1" si="288"/>
        <v>43894.401241264459</v>
      </c>
      <c r="CA168" s="602">
        <f t="shared" ca="1" si="289"/>
        <v>45520.044319311586</v>
      </c>
      <c r="CB168" s="602">
        <f t="shared" ca="1" si="290"/>
        <v>45520.044319311586</v>
      </c>
      <c r="CC168" s="602">
        <f t="shared" ca="1" si="291"/>
        <v>47171.222607457443</v>
      </c>
      <c r="CD168" s="602">
        <f t="shared" ca="1" si="292"/>
        <v>47171.222607457443</v>
      </c>
      <c r="CE168" s="602">
        <f t="shared" ca="1" si="293"/>
        <v>48847.032188247038</v>
      </c>
      <c r="CF168" s="602">
        <f t="shared" ca="1" si="181"/>
        <v>33725.968653348842</v>
      </c>
      <c r="CG168" s="602">
        <f t="shared" ca="1" si="182"/>
        <v>34581.723205375456</v>
      </c>
      <c r="CH168" s="602">
        <f t="shared" ca="1" si="183"/>
        <v>34581.723205375456</v>
      </c>
      <c r="CI168" s="602">
        <f t="shared" ca="1" si="184"/>
        <v>35448.772928771345</v>
      </c>
      <c r="CJ168" s="602">
        <f t="shared" ca="1" si="185"/>
        <v>35448.772928771345</v>
      </c>
      <c r="CK168" s="602">
        <f t="shared" ca="1" si="186"/>
        <v>36326.962352232811</v>
      </c>
      <c r="CL168" s="602">
        <f t="shared" ca="1" si="187"/>
        <v>36326.962352232811</v>
      </c>
      <c r="CM168" s="602">
        <f t="shared" ca="1" si="188"/>
        <v>37216.130731732024</v>
      </c>
      <c r="CN168" s="602">
        <f t="shared" ca="1" si="189"/>
        <v>37216.130731732024</v>
      </c>
      <c r="CO168" s="602">
        <f t="shared" ca="1" si="190"/>
        <v>38116.112405922795</v>
      </c>
      <c r="CP168" s="602">
        <f t="shared" ca="1" si="191"/>
        <v>41820.706884913423</v>
      </c>
      <c r="CQ168" s="602">
        <f t="shared" ca="1" si="192"/>
        <v>43411.82153165857</v>
      </c>
      <c r="CR168" s="602">
        <f t="shared" ca="1" si="193"/>
        <v>43411.82153165857</v>
      </c>
      <c r="CS168" s="602">
        <f t="shared" ca="1" si="194"/>
        <v>45029.629321440458</v>
      </c>
      <c r="CT168" s="602">
        <f t="shared" ca="1" si="195"/>
        <v>45029.629321440458</v>
      </c>
      <c r="CU168" s="602">
        <f t="shared" ca="1" si="196"/>
        <v>46673.241537911395</v>
      </c>
      <c r="CV168" s="602">
        <f t="shared" ca="1" si="197"/>
        <v>46673.241537911395</v>
      </c>
      <c r="CW168" s="602">
        <f t="shared" ca="1" si="198"/>
        <v>48341.757129331025</v>
      </c>
      <c r="CX168" s="602">
        <f t="shared" ca="1" si="199"/>
        <v>48341.757129331025</v>
      </c>
      <c r="CY168" s="602">
        <f t="shared" ca="1" si="200"/>
        <v>50034.266948932476</v>
      </c>
      <c r="CZ168" s="602">
        <f t="shared" ca="1" si="201"/>
        <v>44703.97476535022</v>
      </c>
      <c r="DA168" s="602">
        <f t="shared" ca="1" si="202"/>
        <v>46342.497848049643</v>
      </c>
      <c r="DB168" s="602">
        <f t="shared" ca="1" si="203"/>
        <v>46342.497848049643</v>
      </c>
      <c r="DC168" s="602">
        <f t="shared" ca="1" si="204"/>
        <v>48006.105296803609</v>
      </c>
      <c r="DD168" s="602">
        <f t="shared" ca="1" si="205"/>
        <v>48006.105296803609</v>
      </c>
      <c r="DE168" s="602">
        <f t="shared" ca="1" si="206"/>
        <v>49693.889253268258</v>
      </c>
      <c r="DF168" s="602">
        <f t="shared" ca="1" si="207"/>
        <v>49693.889253268258</v>
      </c>
      <c r="DG168" s="602">
        <f t="shared" ca="1" si="208"/>
        <v>51404.937022019112</v>
      </c>
      <c r="DH168" s="602">
        <f t="shared" ca="1" si="209"/>
        <v>51404.937022019112</v>
      </c>
      <c r="DI168" s="602">
        <f t="shared" ca="1" si="210"/>
        <v>53138.334953305806</v>
      </c>
      <c r="DJ168" s="602">
        <f t="shared" ca="1" si="211"/>
        <v>36918.531516652984</v>
      </c>
      <c r="DK168" s="602">
        <f t="shared" ca="1" si="212"/>
        <v>37814.927454885583</v>
      </c>
      <c r="DL168" s="602">
        <f t="shared" ca="1" si="213"/>
        <v>37814.927454885583</v>
      </c>
      <c r="DM168" s="602">
        <f t="shared" ca="1" si="214"/>
        <v>38722.023692322662</v>
      </c>
      <c r="DN168" s="602">
        <f t="shared" ca="1" si="215"/>
        <v>38722.023692322662</v>
      </c>
      <c r="DO168" s="602">
        <f t="shared" ca="1" si="216"/>
        <v>39639.647171455297</v>
      </c>
      <c r="DP168" s="602">
        <f t="shared" ca="1" si="217"/>
        <v>39639.647171455297</v>
      </c>
      <c r="DQ168" s="602">
        <f t="shared" ca="1" si="218"/>
        <v>40567.620879791648</v>
      </c>
      <c r="DR168" s="602">
        <f t="shared" ca="1" si="219"/>
        <v>40567.620879791648</v>
      </c>
      <c r="DS168" s="602">
        <f t="shared" ca="1" si="220"/>
        <v>41505.764212283284</v>
      </c>
      <c r="DT168" s="602">
        <f t="shared" ca="1" si="221"/>
        <v>47504.443092169378</v>
      </c>
      <c r="DU168" s="602">
        <f t="shared" ca="1" si="222"/>
        <v>49185.069786291635</v>
      </c>
      <c r="DV168" s="602">
        <f t="shared" ca="1" si="223"/>
        <v>49185.069786291635</v>
      </c>
      <c r="DW168" s="602">
        <f t="shared" ca="1" si="224"/>
        <v>50889.234373908213</v>
      </c>
      <c r="DX168" s="602">
        <f t="shared" ca="1" si="225"/>
        <v>50889.234373908213</v>
      </c>
      <c r="DY168" s="602">
        <f t="shared" ca="1" si="226"/>
        <v>52616.023097239588</v>
      </c>
      <c r="DZ168" s="602">
        <f t="shared" ca="1" si="227"/>
        <v>52616.023097239588</v>
      </c>
      <c r="EA168" s="602">
        <f t="shared" ca="1" si="228"/>
        <v>54364.523825868084</v>
      </c>
      <c r="EB168" s="602">
        <f t="shared" ca="1" si="229"/>
        <v>54364.523825868084</v>
      </c>
      <c r="EC168" s="602">
        <f t="shared" ca="1" si="230"/>
        <v>56133.829536555211</v>
      </c>
      <c r="ED168" s="602">
        <f t="shared" ca="1" si="231"/>
        <v>50546.562285820124</v>
      </c>
      <c r="EE168" s="602">
        <f t="shared" ca="1" si="232"/>
        <v>52268.899256216449</v>
      </c>
      <c r="EF168" s="602">
        <f t="shared" ca="1" si="233"/>
        <v>52268.899256216449</v>
      </c>
      <c r="EG168" s="602">
        <f t="shared" ca="1" si="234"/>
        <v>54013.130357142247</v>
      </c>
      <c r="EH168" s="602">
        <f t="shared" ca="1" si="235"/>
        <v>54013.130357142247</v>
      </c>
      <c r="EI168" s="602">
        <f t="shared" ca="1" si="236"/>
        <v>55778.34727772788</v>
      </c>
      <c r="EJ168" s="602">
        <f t="shared" ca="1" si="237"/>
        <v>55778.34727772788</v>
      </c>
      <c r="EK168" s="602">
        <f t="shared" ca="1" si="238"/>
        <v>57563.649413299725</v>
      </c>
      <c r="EL168" s="602">
        <f t="shared" ca="1" si="239"/>
        <v>57563.649413299725</v>
      </c>
      <c r="EM168" s="602">
        <f t="shared" ca="1" si="240"/>
        <v>59368.146874517734</v>
      </c>
    </row>
    <row r="169" spans="7:143" x14ac:dyDescent="0.2">
      <c r="I169" s="15" t="str">
        <f t="shared" si="314"/>
        <v>Kiváló 2, L1 ügyletminősítés esetén</v>
      </c>
      <c r="J169" s="15"/>
      <c r="K169" s="15"/>
      <c r="L169" s="15"/>
      <c r="M169" s="371" t="s">
        <v>30</v>
      </c>
      <c r="N169" s="1028">
        <f t="shared" si="310"/>
        <v>7.0000000000000007E-2</v>
      </c>
      <c r="O169" s="1071">
        <f t="shared" si="311"/>
        <v>7.1900000000000006E-2</v>
      </c>
      <c r="P169" s="1035">
        <f t="shared" ca="1" si="312"/>
        <v>7.157513428727369E-2</v>
      </c>
      <c r="Q169" s="1036" t="s">
        <v>1030</v>
      </c>
      <c r="R169" s="1048">
        <f t="shared" ca="1" si="313"/>
        <v>7.8537840277702164E-2</v>
      </c>
      <c r="W169" s="597">
        <f t="shared" si="179"/>
        <v>126</v>
      </c>
      <c r="X169" s="602">
        <f t="shared" ca="1" si="241"/>
        <v>28319.999389992863</v>
      </c>
      <c r="Y169" s="602">
        <f t="shared" ca="1" si="241"/>
        <v>29096.929827342388</v>
      </c>
      <c r="Z169" s="602">
        <f t="shared" ca="1" si="241"/>
        <v>29096.929827342388</v>
      </c>
      <c r="AA169" s="602">
        <f t="shared" ca="1" si="241"/>
        <v>29886.032144715729</v>
      </c>
      <c r="AB169" s="602">
        <f t="shared" ca="1" si="242"/>
        <v>29886.032144715729</v>
      </c>
      <c r="AC169" s="602">
        <f t="shared" ca="1" si="242"/>
        <v>30687.194570042724</v>
      </c>
      <c r="AD169" s="602">
        <f t="shared" ca="1" si="242"/>
        <v>30687.194570042724</v>
      </c>
      <c r="AE169" s="602">
        <f t="shared" ca="1" si="180"/>
        <v>31500.297891766557</v>
      </c>
      <c r="AF169" s="602">
        <f t="shared" ca="1" si="180"/>
        <v>31500.297891766557</v>
      </c>
      <c r="AG169" s="602">
        <f t="shared" ca="1" si="243"/>
        <v>32325.215752307126</v>
      </c>
      <c r="AH169" s="602">
        <f t="shared" ca="1" si="244"/>
        <v>32881.659121055389</v>
      </c>
      <c r="AI169" s="602">
        <f t="shared" ca="1" si="245"/>
        <v>34295.209150044277</v>
      </c>
      <c r="AJ169" s="602">
        <f t="shared" ca="1" si="246"/>
        <v>34295.209150044277</v>
      </c>
      <c r="AK169" s="602">
        <f t="shared" ca="1" si="247"/>
        <v>35740.272825017972</v>
      </c>
      <c r="AL169" s="602">
        <f t="shared" ca="1" si="248"/>
        <v>35740.272825017972</v>
      </c>
      <c r="AM169" s="602">
        <f t="shared" ca="1" si="249"/>
        <v>37216.130731732024</v>
      </c>
      <c r="AN169" s="602">
        <f t="shared" ca="1" si="250"/>
        <v>37216.130731732024</v>
      </c>
      <c r="AO169" s="602">
        <f t="shared" ca="1" si="251"/>
        <v>38722.023692322662</v>
      </c>
      <c r="AP169" s="602">
        <f t="shared" ca="1" si="252"/>
        <v>38722.023692322662</v>
      </c>
      <c r="AQ169" s="602">
        <f t="shared" ca="1" si="253"/>
        <v>40257.15736338999</v>
      </c>
      <c r="AR169" s="602">
        <f t="shared" ca="1" si="254"/>
        <v>35448.772928771345</v>
      </c>
      <c r="AS169" s="602">
        <f t="shared" ca="1" si="255"/>
        <v>36918.531516652984</v>
      </c>
      <c r="AT169" s="602">
        <f t="shared" ca="1" si="256"/>
        <v>36918.531516652984</v>
      </c>
      <c r="AU169" s="602">
        <f t="shared" ca="1" si="257"/>
        <v>38418.479955411574</v>
      </c>
      <c r="AV169" s="602">
        <f t="shared" ca="1" si="258"/>
        <v>38418.479955411574</v>
      </c>
      <c r="AW169" s="602">
        <f t="shared" ca="1" si="259"/>
        <v>39947.830563756834</v>
      </c>
      <c r="AX169" s="602">
        <f t="shared" ca="1" si="260"/>
        <v>39947.830563756834</v>
      </c>
      <c r="AY169" s="602">
        <f t="shared" ca="1" si="261"/>
        <v>41505.764212283277</v>
      </c>
      <c r="AZ169" s="602">
        <f t="shared" ca="1" si="262"/>
        <v>41505.764212283277</v>
      </c>
      <c r="BA169" s="602">
        <f t="shared" ca="1" si="263"/>
        <v>43091.434978125537</v>
      </c>
      <c r="BB169" s="602">
        <f t="shared" ca="1" si="264"/>
        <v>31227.944341051854</v>
      </c>
      <c r="BC169" s="602">
        <f t="shared" ca="1" si="265"/>
        <v>32048.938490341483</v>
      </c>
      <c r="BD169" s="602">
        <f t="shared" ca="1" si="266"/>
        <v>32048.938490341483</v>
      </c>
      <c r="BE169" s="602">
        <f t="shared" ca="1" si="267"/>
        <v>32881.659121055403</v>
      </c>
      <c r="BF169" s="602">
        <f t="shared" ca="1" si="268"/>
        <v>32881.659121055403</v>
      </c>
      <c r="BG169" s="602">
        <f t="shared" ca="1" si="269"/>
        <v>33725.968653348842</v>
      </c>
      <c r="BH169" s="602">
        <f t="shared" ca="1" si="270"/>
        <v>33725.968653348842</v>
      </c>
      <c r="BI169" s="602">
        <f t="shared" ca="1" si="271"/>
        <v>34581.723205375456</v>
      </c>
      <c r="BJ169" s="602">
        <f t="shared" ca="1" si="272"/>
        <v>34581.723205375456</v>
      </c>
      <c r="BK169" s="602">
        <f t="shared" ca="1" si="273"/>
        <v>35448.772928771345</v>
      </c>
      <c r="BL169" s="602">
        <f t="shared" ca="1" si="274"/>
        <v>37965.371706914841</v>
      </c>
      <c r="BM169" s="602">
        <f t="shared" ca="1" si="275"/>
        <v>39485.986332175897</v>
      </c>
      <c r="BN169" s="602">
        <f t="shared" ca="1" si="276"/>
        <v>39485.986332175897</v>
      </c>
      <c r="BO169" s="602">
        <f t="shared" ca="1" si="277"/>
        <v>41035.432761276803</v>
      </c>
      <c r="BP169" s="602">
        <f t="shared" ca="1" si="278"/>
        <v>41035.432761276803</v>
      </c>
      <c r="BQ169" s="602">
        <f t="shared" ca="1" si="279"/>
        <v>42612.87262182722</v>
      </c>
      <c r="BR169" s="602">
        <f t="shared" ca="1" si="280"/>
        <v>42612.87262182722</v>
      </c>
      <c r="BS169" s="602">
        <f t="shared" ca="1" si="281"/>
        <v>44217.443988476909</v>
      </c>
      <c r="BT169" s="602">
        <f t="shared" ca="1" si="282"/>
        <v>44217.443988476909</v>
      </c>
      <c r="BU169" s="602">
        <f t="shared" ca="1" si="283"/>
        <v>45848.26595350603</v>
      </c>
      <c r="BV169" s="602">
        <f t="shared" ca="1" si="284"/>
        <v>40723.276804626068</v>
      </c>
      <c r="BW169" s="602">
        <f t="shared" ca="1" si="285"/>
        <v>42295.186245571516</v>
      </c>
      <c r="BX169" s="602">
        <f t="shared" ca="1" si="286"/>
        <v>42295.186245571516</v>
      </c>
      <c r="BY169" s="602">
        <f t="shared" ca="1" si="287"/>
        <v>43894.401241264459</v>
      </c>
      <c r="BZ169" s="602">
        <f t="shared" ca="1" si="288"/>
        <v>43894.401241264459</v>
      </c>
      <c r="CA169" s="602">
        <f t="shared" ca="1" si="289"/>
        <v>45520.044319311586</v>
      </c>
      <c r="CB169" s="602">
        <f t="shared" ca="1" si="290"/>
        <v>45520.044319311586</v>
      </c>
      <c r="CC169" s="602">
        <f t="shared" ca="1" si="291"/>
        <v>47171.222607457443</v>
      </c>
      <c r="CD169" s="602">
        <f t="shared" ca="1" si="292"/>
        <v>47171.222607457443</v>
      </c>
      <c r="CE169" s="602">
        <f t="shared" ca="1" si="293"/>
        <v>48847.032188247038</v>
      </c>
      <c r="CF169" s="602">
        <f t="shared" ca="1" si="181"/>
        <v>33725.968653348842</v>
      </c>
      <c r="CG169" s="602">
        <f t="shared" ca="1" si="182"/>
        <v>34581.723205375456</v>
      </c>
      <c r="CH169" s="602">
        <f t="shared" ca="1" si="183"/>
        <v>34581.723205375456</v>
      </c>
      <c r="CI169" s="602">
        <f t="shared" ca="1" si="184"/>
        <v>35448.772928771345</v>
      </c>
      <c r="CJ169" s="602">
        <f t="shared" ca="1" si="185"/>
        <v>35448.772928771345</v>
      </c>
      <c r="CK169" s="602">
        <f t="shared" ca="1" si="186"/>
        <v>36326.962352232811</v>
      </c>
      <c r="CL169" s="602">
        <f t="shared" ca="1" si="187"/>
        <v>36326.962352232811</v>
      </c>
      <c r="CM169" s="602">
        <f t="shared" ca="1" si="188"/>
        <v>37216.130731732024</v>
      </c>
      <c r="CN169" s="602">
        <f t="shared" ca="1" si="189"/>
        <v>37216.130731732024</v>
      </c>
      <c r="CO169" s="602">
        <f t="shared" ca="1" si="190"/>
        <v>38116.112405922795</v>
      </c>
      <c r="CP169" s="602">
        <f t="shared" ca="1" si="191"/>
        <v>41820.706884913423</v>
      </c>
      <c r="CQ169" s="602">
        <f t="shared" ca="1" si="192"/>
        <v>43411.82153165857</v>
      </c>
      <c r="CR169" s="602">
        <f t="shared" ca="1" si="193"/>
        <v>43411.82153165857</v>
      </c>
      <c r="CS169" s="602">
        <f t="shared" ca="1" si="194"/>
        <v>45029.629321440458</v>
      </c>
      <c r="CT169" s="602">
        <f t="shared" ca="1" si="195"/>
        <v>45029.629321440458</v>
      </c>
      <c r="CU169" s="602">
        <f t="shared" ca="1" si="196"/>
        <v>46673.241537911395</v>
      </c>
      <c r="CV169" s="602">
        <f t="shared" ca="1" si="197"/>
        <v>46673.241537911395</v>
      </c>
      <c r="CW169" s="602">
        <f t="shared" ca="1" si="198"/>
        <v>48341.757129331025</v>
      </c>
      <c r="CX169" s="602">
        <f t="shared" ca="1" si="199"/>
        <v>48341.757129331025</v>
      </c>
      <c r="CY169" s="602">
        <f t="shared" ca="1" si="200"/>
        <v>50034.266948932476</v>
      </c>
      <c r="CZ169" s="602">
        <f t="shared" ca="1" si="201"/>
        <v>44703.97476535022</v>
      </c>
      <c r="DA169" s="602">
        <f t="shared" ca="1" si="202"/>
        <v>46342.497848049643</v>
      </c>
      <c r="DB169" s="602">
        <f t="shared" ca="1" si="203"/>
        <v>46342.497848049643</v>
      </c>
      <c r="DC169" s="602">
        <f t="shared" ca="1" si="204"/>
        <v>48006.105296803609</v>
      </c>
      <c r="DD169" s="602">
        <f t="shared" ca="1" si="205"/>
        <v>48006.105296803609</v>
      </c>
      <c r="DE169" s="602">
        <f t="shared" ca="1" si="206"/>
        <v>49693.889253268258</v>
      </c>
      <c r="DF169" s="602">
        <f t="shared" ca="1" si="207"/>
        <v>49693.889253268258</v>
      </c>
      <c r="DG169" s="602">
        <f t="shared" ca="1" si="208"/>
        <v>51404.937022019112</v>
      </c>
      <c r="DH169" s="602">
        <f t="shared" ca="1" si="209"/>
        <v>51404.937022019112</v>
      </c>
      <c r="DI169" s="602">
        <f t="shared" ca="1" si="210"/>
        <v>53138.334953305806</v>
      </c>
      <c r="DJ169" s="602">
        <f t="shared" ca="1" si="211"/>
        <v>36918.531516652984</v>
      </c>
      <c r="DK169" s="602">
        <f t="shared" ca="1" si="212"/>
        <v>37814.927454885583</v>
      </c>
      <c r="DL169" s="602">
        <f t="shared" ca="1" si="213"/>
        <v>37814.927454885583</v>
      </c>
      <c r="DM169" s="602">
        <f t="shared" ca="1" si="214"/>
        <v>38722.023692322662</v>
      </c>
      <c r="DN169" s="602">
        <f t="shared" ca="1" si="215"/>
        <v>38722.023692322662</v>
      </c>
      <c r="DO169" s="602">
        <f t="shared" ca="1" si="216"/>
        <v>39639.647171455297</v>
      </c>
      <c r="DP169" s="602">
        <f t="shared" ca="1" si="217"/>
        <v>39639.647171455297</v>
      </c>
      <c r="DQ169" s="602">
        <f t="shared" ca="1" si="218"/>
        <v>40567.620879791648</v>
      </c>
      <c r="DR169" s="602">
        <f t="shared" ca="1" si="219"/>
        <v>40567.620879791648</v>
      </c>
      <c r="DS169" s="602">
        <f t="shared" ca="1" si="220"/>
        <v>41505.764212283284</v>
      </c>
      <c r="DT169" s="602">
        <f t="shared" ca="1" si="221"/>
        <v>47504.443092169378</v>
      </c>
      <c r="DU169" s="602">
        <f t="shared" ca="1" si="222"/>
        <v>49185.069786291635</v>
      </c>
      <c r="DV169" s="602">
        <f t="shared" ca="1" si="223"/>
        <v>49185.069786291635</v>
      </c>
      <c r="DW169" s="602">
        <f t="shared" ca="1" si="224"/>
        <v>50889.234373908213</v>
      </c>
      <c r="DX169" s="602">
        <f t="shared" ca="1" si="225"/>
        <v>50889.234373908213</v>
      </c>
      <c r="DY169" s="602">
        <f t="shared" ca="1" si="226"/>
        <v>52616.023097239588</v>
      </c>
      <c r="DZ169" s="602">
        <f t="shared" ca="1" si="227"/>
        <v>52616.023097239588</v>
      </c>
      <c r="EA169" s="602">
        <f t="shared" ca="1" si="228"/>
        <v>54364.523825868084</v>
      </c>
      <c r="EB169" s="602">
        <f t="shared" ca="1" si="229"/>
        <v>54364.523825868084</v>
      </c>
      <c r="EC169" s="602">
        <f t="shared" ca="1" si="230"/>
        <v>56133.829536555211</v>
      </c>
      <c r="ED169" s="602">
        <f t="shared" ca="1" si="231"/>
        <v>50546.562285820124</v>
      </c>
      <c r="EE169" s="602">
        <f t="shared" ca="1" si="232"/>
        <v>52268.899256216449</v>
      </c>
      <c r="EF169" s="602">
        <f t="shared" ca="1" si="233"/>
        <v>52268.899256216449</v>
      </c>
      <c r="EG169" s="602">
        <f t="shared" ca="1" si="234"/>
        <v>54013.130357142247</v>
      </c>
      <c r="EH169" s="602">
        <f t="shared" ca="1" si="235"/>
        <v>54013.130357142247</v>
      </c>
      <c r="EI169" s="602">
        <f t="shared" ca="1" si="236"/>
        <v>55778.34727772788</v>
      </c>
      <c r="EJ169" s="602">
        <f t="shared" ca="1" si="237"/>
        <v>55778.34727772788</v>
      </c>
      <c r="EK169" s="602">
        <f t="shared" ca="1" si="238"/>
        <v>57563.649413299725</v>
      </c>
      <c r="EL169" s="602">
        <f t="shared" ca="1" si="239"/>
        <v>57563.649413299725</v>
      </c>
      <c r="EM169" s="602">
        <f t="shared" ca="1" si="240"/>
        <v>59368.146874517734</v>
      </c>
    </row>
    <row r="170" spans="7:143" x14ac:dyDescent="0.2">
      <c r="I170" s="15" t="str">
        <f t="shared" si="314"/>
        <v>Kiváló 2, L2 ügyletminősítés esetén</v>
      </c>
      <c r="J170" s="15"/>
      <c r="K170" s="15"/>
      <c r="L170" s="15"/>
      <c r="M170" s="371" t="s">
        <v>30</v>
      </c>
      <c r="N170" s="1028">
        <f t="shared" si="310"/>
        <v>7.3000000000000009E-2</v>
      </c>
      <c r="O170" s="1071">
        <f t="shared" si="311"/>
        <v>7.4900000000000008E-2</v>
      </c>
      <c r="P170" s="1035">
        <f t="shared" ca="1" si="312"/>
        <v>7.4826575357515912E-2</v>
      </c>
      <c r="Q170" s="1036" t="s">
        <v>1030</v>
      </c>
      <c r="R170" s="1048">
        <f t="shared" ca="1" si="313"/>
        <v>8.1841089833349701E-2</v>
      </c>
      <c r="W170" s="597">
        <f t="shared" si="179"/>
        <v>127</v>
      </c>
      <c r="X170" s="602">
        <f t="shared" ca="1" si="241"/>
        <v>28319.999389992863</v>
      </c>
      <c r="Y170" s="602">
        <f t="shared" ca="1" si="241"/>
        <v>29096.929827342388</v>
      </c>
      <c r="Z170" s="602">
        <f t="shared" ca="1" si="241"/>
        <v>29096.929827342388</v>
      </c>
      <c r="AA170" s="602">
        <f t="shared" ca="1" si="241"/>
        <v>29886.032144715729</v>
      </c>
      <c r="AB170" s="602">
        <f t="shared" ca="1" si="242"/>
        <v>29886.032144715729</v>
      </c>
      <c r="AC170" s="602">
        <f t="shared" ca="1" si="242"/>
        <v>30687.194570042724</v>
      </c>
      <c r="AD170" s="602">
        <f t="shared" ca="1" si="242"/>
        <v>30687.194570042724</v>
      </c>
      <c r="AE170" s="602">
        <f t="shared" ca="1" si="180"/>
        <v>31500.297891766557</v>
      </c>
      <c r="AF170" s="602">
        <f t="shared" ca="1" si="180"/>
        <v>31500.297891766557</v>
      </c>
      <c r="AG170" s="602">
        <f t="shared" ca="1" si="243"/>
        <v>32325.215752307126</v>
      </c>
      <c r="AH170" s="602">
        <f t="shared" ca="1" si="244"/>
        <v>32881.659121055389</v>
      </c>
      <c r="AI170" s="602">
        <f t="shared" ca="1" si="245"/>
        <v>34295.209150044277</v>
      </c>
      <c r="AJ170" s="602">
        <f t="shared" ca="1" si="246"/>
        <v>34295.209150044277</v>
      </c>
      <c r="AK170" s="602">
        <f t="shared" ca="1" si="247"/>
        <v>35740.272825017972</v>
      </c>
      <c r="AL170" s="602">
        <f t="shared" ca="1" si="248"/>
        <v>35740.272825017972</v>
      </c>
      <c r="AM170" s="602">
        <f t="shared" ca="1" si="249"/>
        <v>37216.130731732024</v>
      </c>
      <c r="AN170" s="602">
        <f t="shared" ca="1" si="250"/>
        <v>37216.130731732024</v>
      </c>
      <c r="AO170" s="602">
        <f t="shared" ca="1" si="251"/>
        <v>38722.023692322662</v>
      </c>
      <c r="AP170" s="602">
        <f t="shared" ca="1" si="252"/>
        <v>38722.023692322662</v>
      </c>
      <c r="AQ170" s="602">
        <f t="shared" ca="1" si="253"/>
        <v>40257.15736338999</v>
      </c>
      <c r="AR170" s="602">
        <f t="shared" ca="1" si="254"/>
        <v>35448.772928771345</v>
      </c>
      <c r="AS170" s="602">
        <f t="shared" ca="1" si="255"/>
        <v>36918.531516652984</v>
      </c>
      <c r="AT170" s="602">
        <f t="shared" ca="1" si="256"/>
        <v>36918.531516652984</v>
      </c>
      <c r="AU170" s="602">
        <f t="shared" ca="1" si="257"/>
        <v>38418.479955411574</v>
      </c>
      <c r="AV170" s="602">
        <f t="shared" ca="1" si="258"/>
        <v>38418.479955411574</v>
      </c>
      <c r="AW170" s="602">
        <f t="shared" ca="1" si="259"/>
        <v>39947.830563756834</v>
      </c>
      <c r="AX170" s="602">
        <f t="shared" ca="1" si="260"/>
        <v>39947.830563756834</v>
      </c>
      <c r="AY170" s="602">
        <f t="shared" ca="1" si="261"/>
        <v>41505.764212283277</v>
      </c>
      <c r="AZ170" s="602">
        <f t="shared" ca="1" si="262"/>
        <v>41505.764212283277</v>
      </c>
      <c r="BA170" s="602">
        <f t="shared" ca="1" si="263"/>
        <v>43091.434978125537</v>
      </c>
      <c r="BB170" s="602">
        <f t="shared" ca="1" si="264"/>
        <v>31227.944341051854</v>
      </c>
      <c r="BC170" s="602">
        <f t="shared" ca="1" si="265"/>
        <v>32048.938490341483</v>
      </c>
      <c r="BD170" s="602">
        <f t="shared" ca="1" si="266"/>
        <v>32048.938490341483</v>
      </c>
      <c r="BE170" s="602">
        <f t="shared" ca="1" si="267"/>
        <v>32881.659121055403</v>
      </c>
      <c r="BF170" s="602">
        <f t="shared" ca="1" si="268"/>
        <v>32881.659121055403</v>
      </c>
      <c r="BG170" s="602">
        <f t="shared" ca="1" si="269"/>
        <v>33725.968653348842</v>
      </c>
      <c r="BH170" s="602">
        <f t="shared" ca="1" si="270"/>
        <v>33725.968653348842</v>
      </c>
      <c r="BI170" s="602">
        <f t="shared" ca="1" si="271"/>
        <v>34581.723205375456</v>
      </c>
      <c r="BJ170" s="602">
        <f t="shared" ca="1" si="272"/>
        <v>34581.723205375456</v>
      </c>
      <c r="BK170" s="602">
        <f t="shared" ca="1" si="273"/>
        <v>35448.772928771345</v>
      </c>
      <c r="BL170" s="602">
        <f t="shared" ca="1" si="274"/>
        <v>37965.371706914841</v>
      </c>
      <c r="BM170" s="602">
        <f t="shared" ca="1" si="275"/>
        <v>39485.986332175897</v>
      </c>
      <c r="BN170" s="602">
        <f t="shared" ca="1" si="276"/>
        <v>39485.986332175897</v>
      </c>
      <c r="BO170" s="602">
        <f t="shared" ca="1" si="277"/>
        <v>41035.432761276803</v>
      </c>
      <c r="BP170" s="602">
        <f t="shared" ca="1" si="278"/>
        <v>41035.432761276803</v>
      </c>
      <c r="BQ170" s="602">
        <f t="shared" ca="1" si="279"/>
        <v>42612.87262182722</v>
      </c>
      <c r="BR170" s="602">
        <f t="shared" ca="1" si="280"/>
        <v>42612.87262182722</v>
      </c>
      <c r="BS170" s="602">
        <f t="shared" ca="1" si="281"/>
        <v>44217.443988476909</v>
      </c>
      <c r="BT170" s="602">
        <f t="shared" ca="1" si="282"/>
        <v>44217.443988476909</v>
      </c>
      <c r="BU170" s="602">
        <f t="shared" ca="1" si="283"/>
        <v>45848.26595350603</v>
      </c>
      <c r="BV170" s="602">
        <f t="shared" ca="1" si="284"/>
        <v>40723.276804626068</v>
      </c>
      <c r="BW170" s="602">
        <f t="shared" ca="1" si="285"/>
        <v>42295.186245571516</v>
      </c>
      <c r="BX170" s="602">
        <f t="shared" ca="1" si="286"/>
        <v>42295.186245571516</v>
      </c>
      <c r="BY170" s="602">
        <f t="shared" ca="1" si="287"/>
        <v>43894.401241264459</v>
      </c>
      <c r="BZ170" s="602">
        <f t="shared" ca="1" si="288"/>
        <v>43894.401241264459</v>
      </c>
      <c r="CA170" s="602">
        <f t="shared" ca="1" si="289"/>
        <v>45520.044319311586</v>
      </c>
      <c r="CB170" s="602">
        <f t="shared" ca="1" si="290"/>
        <v>45520.044319311586</v>
      </c>
      <c r="CC170" s="602">
        <f t="shared" ca="1" si="291"/>
        <v>47171.222607457443</v>
      </c>
      <c r="CD170" s="602">
        <f t="shared" ca="1" si="292"/>
        <v>47171.222607457443</v>
      </c>
      <c r="CE170" s="602">
        <f t="shared" ca="1" si="293"/>
        <v>48847.032188247038</v>
      </c>
      <c r="CF170" s="602">
        <f t="shared" ca="1" si="181"/>
        <v>33725.968653348842</v>
      </c>
      <c r="CG170" s="602">
        <f t="shared" ca="1" si="182"/>
        <v>34581.723205375456</v>
      </c>
      <c r="CH170" s="602">
        <f t="shared" ca="1" si="183"/>
        <v>34581.723205375456</v>
      </c>
      <c r="CI170" s="602">
        <f t="shared" ca="1" si="184"/>
        <v>35448.772928771345</v>
      </c>
      <c r="CJ170" s="602">
        <f t="shared" ca="1" si="185"/>
        <v>35448.772928771345</v>
      </c>
      <c r="CK170" s="602">
        <f t="shared" ca="1" si="186"/>
        <v>36326.962352232811</v>
      </c>
      <c r="CL170" s="602">
        <f t="shared" ca="1" si="187"/>
        <v>36326.962352232811</v>
      </c>
      <c r="CM170" s="602">
        <f t="shared" ca="1" si="188"/>
        <v>37216.130731732024</v>
      </c>
      <c r="CN170" s="602">
        <f t="shared" ca="1" si="189"/>
        <v>37216.130731732024</v>
      </c>
      <c r="CO170" s="602">
        <f t="shared" ca="1" si="190"/>
        <v>38116.112405922795</v>
      </c>
      <c r="CP170" s="602">
        <f t="shared" ca="1" si="191"/>
        <v>41820.706884913423</v>
      </c>
      <c r="CQ170" s="602">
        <f t="shared" ca="1" si="192"/>
        <v>43411.82153165857</v>
      </c>
      <c r="CR170" s="602">
        <f t="shared" ca="1" si="193"/>
        <v>43411.82153165857</v>
      </c>
      <c r="CS170" s="602">
        <f t="shared" ca="1" si="194"/>
        <v>45029.629321440458</v>
      </c>
      <c r="CT170" s="602">
        <f t="shared" ca="1" si="195"/>
        <v>45029.629321440458</v>
      </c>
      <c r="CU170" s="602">
        <f t="shared" ca="1" si="196"/>
        <v>46673.241537911395</v>
      </c>
      <c r="CV170" s="602">
        <f t="shared" ca="1" si="197"/>
        <v>46673.241537911395</v>
      </c>
      <c r="CW170" s="602">
        <f t="shared" ca="1" si="198"/>
        <v>48341.757129331025</v>
      </c>
      <c r="CX170" s="602">
        <f t="shared" ca="1" si="199"/>
        <v>48341.757129331025</v>
      </c>
      <c r="CY170" s="602">
        <f t="shared" ca="1" si="200"/>
        <v>50034.266948932476</v>
      </c>
      <c r="CZ170" s="602">
        <f t="shared" ca="1" si="201"/>
        <v>44703.97476535022</v>
      </c>
      <c r="DA170" s="602">
        <f t="shared" ca="1" si="202"/>
        <v>46342.497848049643</v>
      </c>
      <c r="DB170" s="602">
        <f t="shared" ca="1" si="203"/>
        <v>46342.497848049643</v>
      </c>
      <c r="DC170" s="602">
        <f t="shared" ca="1" si="204"/>
        <v>48006.105296803609</v>
      </c>
      <c r="DD170" s="602">
        <f t="shared" ca="1" si="205"/>
        <v>48006.105296803609</v>
      </c>
      <c r="DE170" s="602">
        <f t="shared" ca="1" si="206"/>
        <v>49693.889253268258</v>
      </c>
      <c r="DF170" s="602">
        <f t="shared" ca="1" si="207"/>
        <v>49693.889253268258</v>
      </c>
      <c r="DG170" s="602">
        <f t="shared" ca="1" si="208"/>
        <v>51404.937022019112</v>
      </c>
      <c r="DH170" s="602">
        <f t="shared" ca="1" si="209"/>
        <v>51404.937022019112</v>
      </c>
      <c r="DI170" s="602">
        <f t="shared" ca="1" si="210"/>
        <v>53138.334953305806</v>
      </c>
      <c r="DJ170" s="602">
        <f t="shared" ca="1" si="211"/>
        <v>36918.531516652984</v>
      </c>
      <c r="DK170" s="602">
        <f t="shared" ca="1" si="212"/>
        <v>37814.927454885583</v>
      </c>
      <c r="DL170" s="602">
        <f t="shared" ca="1" si="213"/>
        <v>37814.927454885583</v>
      </c>
      <c r="DM170" s="602">
        <f t="shared" ca="1" si="214"/>
        <v>38722.023692322662</v>
      </c>
      <c r="DN170" s="602">
        <f t="shared" ca="1" si="215"/>
        <v>38722.023692322662</v>
      </c>
      <c r="DO170" s="602">
        <f t="shared" ca="1" si="216"/>
        <v>39639.647171455297</v>
      </c>
      <c r="DP170" s="602">
        <f t="shared" ca="1" si="217"/>
        <v>39639.647171455297</v>
      </c>
      <c r="DQ170" s="602">
        <f t="shared" ca="1" si="218"/>
        <v>40567.620879791648</v>
      </c>
      <c r="DR170" s="602">
        <f t="shared" ca="1" si="219"/>
        <v>40567.620879791648</v>
      </c>
      <c r="DS170" s="602">
        <f t="shared" ca="1" si="220"/>
        <v>41505.764212283284</v>
      </c>
      <c r="DT170" s="602">
        <f t="shared" ca="1" si="221"/>
        <v>47504.443092169378</v>
      </c>
      <c r="DU170" s="602">
        <f t="shared" ca="1" si="222"/>
        <v>49185.069786291635</v>
      </c>
      <c r="DV170" s="602">
        <f t="shared" ca="1" si="223"/>
        <v>49185.069786291635</v>
      </c>
      <c r="DW170" s="602">
        <f t="shared" ca="1" si="224"/>
        <v>50889.234373908213</v>
      </c>
      <c r="DX170" s="602">
        <f t="shared" ca="1" si="225"/>
        <v>50889.234373908213</v>
      </c>
      <c r="DY170" s="602">
        <f t="shared" ca="1" si="226"/>
        <v>52616.023097239588</v>
      </c>
      <c r="DZ170" s="602">
        <f t="shared" ca="1" si="227"/>
        <v>52616.023097239588</v>
      </c>
      <c r="EA170" s="602">
        <f t="shared" ca="1" si="228"/>
        <v>54364.523825868084</v>
      </c>
      <c r="EB170" s="602">
        <f t="shared" ca="1" si="229"/>
        <v>54364.523825868084</v>
      </c>
      <c r="EC170" s="602">
        <f t="shared" ca="1" si="230"/>
        <v>56133.829536555211</v>
      </c>
      <c r="ED170" s="602">
        <f t="shared" ca="1" si="231"/>
        <v>50546.562285820124</v>
      </c>
      <c r="EE170" s="602">
        <f t="shared" ca="1" si="232"/>
        <v>52268.899256216449</v>
      </c>
      <c r="EF170" s="602">
        <f t="shared" ca="1" si="233"/>
        <v>52268.899256216449</v>
      </c>
      <c r="EG170" s="602">
        <f t="shared" ca="1" si="234"/>
        <v>54013.130357142247</v>
      </c>
      <c r="EH170" s="602">
        <f t="shared" ca="1" si="235"/>
        <v>54013.130357142247</v>
      </c>
      <c r="EI170" s="602">
        <f t="shared" ca="1" si="236"/>
        <v>55778.34727772788</v>
      </c>
      <c r="EJ170" s="602">
        <f t="shared" ca="1" si="237"/>
        <v>55778.34727772788</v>
      </c>
      <c r="EK170" s="602">
        <f t="shared" ca="1" si="238"/>
        <v>57563.649413299725</v>
      </c>
      <c r="EL170" s="602">
        <f t="shared" ca="1" si="239"/>
        <v>57563.649413299725</v>
      </c>
      <c r="EM170" s="602">
        <f t="shared" ca="1" si="240"/>
        <v>59368.146874517734</v>
      </c>
    </row>
    <row r="171" spans="7:143" x14ac:dyDescent="0.2">
      <c r="G171" s="28"/>
      <c r="H171" s="28"/>
      <c r="I171" s="15" t="str">
        <f t="shared" si="314"/>
        <v>Jó, L1 ügyletminősítés esetén</v>
      </c>
      <c r="J171" s="372"/>
      <c r="K171" s="372"/>
      <c r="L171" s="372"/>
      <c r="M171" s="371" t="s">
        <v>30</v>
      </c>
      <c r="N171" s="1028">
        <f t="shared" si="310"/>
        <v>7.3000000000000009E-2</v>
      </c>
      <c r="O171" s="1071">
        <f t="shared" si="311"/>
        <v>7.4900000000000008E-2</v>
      </c>
      <c r="P171" s="1035">
        <f t="shared" ca="1" si="312"/>
        <v>7.4826575357515912E-2</v>
      </c>
      <c r="Q171" s="1036" t="s">
        <v>1030</v>
      </c>
      <c r="R171" s="1048">
        <f t="shared" ca="1" si="313"/>
        <v>8.1841089833349701E-2</v>
      </c>
      <c r="W171" s="597">
        <f t="shared" si="179"/>
        <v>128</v>
      </c>
      <c r="X171" s="602">
        <f t="shared" ca="1" si="241"/>
        <v>28319.999389992863</v>
      </c>
      <c r="Y171" s="602">
        <f t="shared" ca="1" si="241"/>
        <v>29096.929827342388</v>
      </c>
      <c r="Z171" s="602">
        <f t="shared" ca="1" si="241"/>
        <v>29096.929827342388</v>
      </c>
      <c r="AA171" s="602">
        <f t="shared" ca="1" si="241"/>
        <v>29886.032144715729</v>
      </c>
      <c r="AB171" s="602">
        <f t="shared" ca="1" si="242"/>
        <v>29886.032144715729</v>
      </c>
      <c r="AC171" s="602">
        <f t="shared" ca="1" si="242"/>
        <v>30687.194570042724</v>
      </c>
      <c r="AD171" s="602">
        <f t="shared" ca="1" si="242"/>
        <v>30687.194570042724</v>
      </c>
      <c r="AE171" s="602">
        <f t="shared" ca="1" si="180"/>
        <v>31500.297891766557</v>
      </c>
      <c r="AF171" s="602">
        <f t="shared" ca="1" si="180"/>
        <v>31500.297891766557</v>
      </c>
      <c r="AG171" s="602">
        <f t="shared" ca="1" si="243"/>
        <v>32325.215752307126</v>
      </c>
      <c r="AH171" s="602">
        <f t="shared" ca="1" si="244"/>
        <v>32881.659121055389</v>
      </c>
      <c r="AI171" s="602">
        <f t="shared" ca="1" si="245"/>
        <v>34295.209150044277</v>
      </c>
      <c r="AJ171" s="602">
        <f t="shared" ca="1" si="246"/>
        <v>34295.209150044277</v>
      </c>
      <c r="AK171" s="602">
        <f t="shared" ca="1" si="247"/>
        <v>35740.272825017972</v>
      </c>
      <c r="AL171" s="602">
        <f t="shared" ca="1" si="248"/>
        <v>35740.272825017972</v>
      </c>
      <c r="AM171" s="602">
        <f t="shared" ca="1" si="249"/>
        <v>37216.130731732024</v>
      </c>
      <c r="AN171" s="602">
        <f t="shared" ca="1" si="250"/>
        <v>37216.130731732024</v>
      </c>
      <c r="AO171" s="602">
        <f t="shared" ca="1" si="251"/>
        <v>38722.023692322662</v>
      </c>
      <c r="AP171" s="602">
        <f t="shared" ca="1" si="252"/>
        <v>38722.023692322662</v>
      </c>
      <c r="AQ171" s="602">
        <f t="shared" ca="1" si="253"/>
        <v>40257.15736338999</v>
      </c>
      <c r="AR171" s="602">
        <f t="shared" ca="1" si="254"/>
        <v>35448.772928771345</v>
      </c>
      <c r="AS171" s="602">
        <f t="shared" ca="1" si="255"/>
        <v>36918.531516652984</v>
      </c>
      <c r="AT171" s="602">
        <f t="shared" ca="1" si="256"/>
        <v>36918.531516652984</v>
      </c>
      <c r="AU171" s="602">
        <f t="shared" ca="1" si="257"/>
        <v>38418.479955411574</v>
      </c>
      <c r="AV171" s="602">
        <f t="shared" ca="1" si="258"/>
        <v>38418.479955411574</v>
      </c>
      <c r="AW171" s="602">
        <f t="shared" ca="1" si="259"/>
        <v>39947.830563756834</v>
      </c>
      <c r="AX171" s="602">
        <f t="shared" ca="1" si="260"/>
        <v>39947.830563756834</v>
      </c>
      <c r="AY171" s="602">
        <f t="shared" ca="1" si="261"/>
        <v>41505.764212283277</v>
      </c>
      <c r="AZ171" s="602">
        <f t="shared" ca="1" si="262"/>
        <v>41505.764212283277</v>
      </c>
      <c r="BA171" s="602">
        <f t="shared" ca="1" si="263"/>
        <v>43091.434978125537</v>
      </c>
      <c r="BB171" s="602">
        <f t="shared" ca="1" si="264"/>
        <v>31227.944341051854</v>
      </c>
      <c r="BC171" s="602">
        <f t="shared" ca="1" si="265"/>
        <v>32048.938490341483</v>
      </c>
      <c r="BD171" s="602">
        <f t="shared" ca="1" si="266"/>
        <v>32048.938490341483</v>
      </c>
      <c r="BE171" s="602">
        <f t="shared" ca="1" si="267"/>
        <v>32881.659121055403</v>
      </c>
      <c r="BF171" s="602">
        <f t="shared" ca="1" si="268"/>
        <v>32881.659121055403</v>
      </c>
      <c r="BG171" s="602">
        <f t="shared" ca="1" si="269"/>
        <v>33725.968653348842</v>
      </c>
      <c r="BH171" s="602">
        <f t="shared" ca="1" si="270"/>
        <v>33725.968653348842</v>
      </c>
      <c r="BI171" s="602">
        <f t="shared" ca="1" si="271"/>
        <v>34581.723205375456</v>
      </c>
      <c r="BJ171" s="602">
        <f t="shared" ca="1" si="272"/>
        <v>34581.723205375456</v>
      </c>
      <c r="BK171" s="602">
        <f t="shared" ca="1" si="273"/>
        <v>35448.772928771345</v>
      </c>
      <c r="BL171" s="602">
        <f t="shared" ca="1" si="274"/>
        <v>37965.371706914841</v>
      </c>
      <c r="BM171" s="602">
        <f t="shared" ca="1" si="275"/>
        <v>39485.986332175897</v>
      </c>
      <c r="BN171" s="602">
        <f t="shared" ca="1" si="276"/>
        <v>39485.986332175897</v>
      </c>
      <c r="BO171" s="602">
        <f t="shared" ca="1" si="277"/>
        <v>41035.432761276803</v>
      </c>
      <c r="BP171" s="602">
        <f t="shared" ca="1" si="278"/>
        <v>41035.432761276803</v>
      </c>
      <c r="BQ171" s="602">
        <f t="shared" ca="1" si="279"/>
        <v>42612.87262182722</v>
      </c>
      <c r="BR171" s="602">
        <f t="shared" ca="1" si="280"/>
        <v>42612.87262182722</v>
      </c>
      <c r="BS171" s="602">
        <f t="shared" ca="1" si="281"/>
        <v>44217.443988476909</v>
      </c>
      <c r="BT171" s="602">
        <f t="shared" ca="1" si="282"/>
        <v>44217.443988476909</v>
      </c>
      <c r="BU171" s="602">
        <f t="shared" ca="1" si="283"/>
        <v>45848.26595350603</v>
      </c>
      <c r="BV171" s="602">
        <f t="shared" ca="1" si="284"/>
        <v>40723.276804626068</v>
      </c>
      <c r="BW171" s="602">
        <f t="shared" ca="1" si="285"/>
        <v>42295.186245571516</v>
      </c>
      <c r="BX171" s="602">
        <f t="shared" ca="1" si="286"/>
        <v>42295.186245571516</v>
      </c>
      <c r="BY171" s="602">
        <f t="shared" ca="1" si="287"/>
        <v>43894.401241264459</v>
      </c>
      <c r="BZ171" s="602">
        <f t="shared" ca="1" si="288"/>
        <v>43894.401241264459</v>
      </c>
      <c r="CA171" s="602">
        <f t="shared" ca="1" si="289"/>
        <v>45520.044319311586</v>
      </c>
      <c r="CB171" s="602">
        <f t="shared" ca="1" si="290"/>
        <v>45520.044319311586</v>
      </c>
      <c r="CC171" s="602">
        <f t="shared" ca="1" si="291"/>
        <v>47171.222607457443</v>
      </c>
      <c r="CD171" s="602">
        <f t="shared" ca="1" si="292"/>
        <v>47171.222607457443</v>
      </c>
      <c r="CE171" s="602">
        <f t="shared" ca="1" si="293"/>
        <v>48847.032188247038</v>
      </c>
      <c r="CF171" s="602">
        <f t="shared" ca="1" si="181"/>
        <v>33725.968653348842</v>
      </c>
      <c r="CG171" s="602">
        <f t="shared" ca="1" si="182"/>
        <v>34581.723205375456</v>
      </c>
      <c r="CH171" s="602">
        <f t="shared" ca="1" si="183"/>
        <v>34581.723205375456</v>
      </c>
      <c r="CI171" s="602">
        <f t="shared" ca="1" si="184"/>
        <v>35448.772928771345</v>
      </c>
      <c r="CJ171" s="602">
        <f t="shared" ca="1" si="185"/>
        <v>35448.772928771345</v>
      </c>
      <c r="CK171" s="602">
        <f t="shared" ca="1" si="186"/>
        <v>36326.962352232811</v>
      </c>
      <c r="CL171" s="602">
        <f t="shared" ca="1" si="187"/>
        <v>36326.962352232811</v>
      </c>
      <c r="CM171" s="602">
        <f t="shared" ca="1" si="188"/>
        <v>37216.130731732024</v>
      </c>
      <c r="CN171" s="602">
        <f t="shared" ca="1" si="189"/>
        <v>37216.130731732024</v>
      </c>
      <c r="CO171" s="602">
        <f t="shared" ca="1" si="190"/>
        <v>38116.112405922795</v>
      </c>
      <c r="CP171" s="602">
        <f t="shared" ca="1" si="191"/>
        <v>41820.706884913423</v>
      </c>
      <c r="CQ171" s="602">
        <f t="shared" ca="1" si="192"/>
        <v>43411.82153165857</v>
      </c>
      <c r="CR171" s="602">
        <f t="shared" ca="1" si="193"/>
        <v>43411.82153165857</v>
      </c>
      <c r="CS171" s="602">
        <f t="shared" ca="1" si="194"/>
        <v>45029.629321440458</v>
      </c>
      <c r="CT171" s="602">
        <f t="shared" ca="1" si="195"/>
        <v>45029.629321440458</v>
      </c>
      <c r="CU171" s="602">
        <f t="shared" ca="1" si="196"/>
        <v>46673.241537911395</v>
      </c>
      <c r="CV171" s="602">
        <f t="shared" ca="1" si="197"/>
        <v>46673.241537911395</v>
      </c>
      <c r="CW171" s="602">
        <f t="shared" ca="1" si="198"/>
        <v>48341.757129331025</v>
      </c>
      <c r="CX171" s="602">
        <f t="shared" ca="1" si="199"/>
        <v>48341.757129331025</v>
      </c>
      <c r="CY171" s="602">
        <f t="shared" ca="1" si="200"/>
        <v>50034.266948932476</v>
      </c>
      <c r="CZ171" s="602">
        <f t="shared" ca="1" si="201"/>
        <v>44703.97476535022</v>
      </c>
      <c r="DA171" s="602">
        <f t="shared" ca="1" si="202"/>
        <v>46342.497848049643</v>
      </c>
      <c r="DB171" s="602">
        <f t="shared" ca="1" si="203"/>
        <v>46342.497848049643</v>
      </c>
      <c r="DC171" s="602">
        <f t="shared" ca="1" si="204"/>
        <v>48006.105296803609</v>
      </c>
      <c r="DD171" s="602">
        <f t="shared" ca="1" si="205"/>
        <v>48006.105296803609</v>
      </c>
      <c r="DE171" s="602">
        <f t="shared" ca="1" si="206"/>
        <v>49693.889253268258</v>
      </c>
      <c r="DF171" s="602">
        <f t="shared" ca="1" si="207"/>
        <v>49693.889253268258</v>
      </c>
      <c r="DG171" s="602">
        <f t="shared" ca="1" si="208"/>
        <v>51404.937022019112</v>
      </c>
      <c r="DH171" s="602">
        <f t="shared" ca="1" si="209"/>
        <v>51404.937022019112</v>
      </c>
      <c r="DI171" s="602">
        <f t="shared" ca="1" si="210"/>
        <v>53138.334953305806</v>
      </c>
      <c r="DJ171" s="602">
        <f t="shared" ca="1" si="211"/>
        <v>36918.531516652984</v>
      </c>
      <c r="DK171" s="602">
        <f t="shared" ca="1" si="212"/>
        <v>37814.927454885583</v>
      </c>
      <c r="DL171" s="602">
        <f t="shared" ca="1" si="213"/>
        <v>37814.927454885583</v>
      </c>
      <c r="DM171" s="602">
        <f t="shared" ca="1" si="214"/>
        <v>38722.023692322662</v>
      </c>
      <c r="DN171" s="602">
        <f t="shared" ca="1" si="215"/>
        <v>38722.023692322662</v>
      </c>
      <c r="DO171" s="602">
        <f t="shared" ca="1" si="216"/>
        <v>39639.647171455297</v>
      </c>
      <c r="DP171" s="602">
        <f t="shared" ca="1" si="217"/>
        <v>39639.647171455297</v>
      </c>
      <c r="DQ171" s="602">
        <f t="shared" ca="1" si="218"/>
        <v>40567.620879791648</v>
      </c>
      <c r="DR171" s="602">
        <f t="shared" ca="1" si="219"/>
        <v>40567.620879791648</v>
      </c>
      <c r="DS171" s="602">
        <f t="shared" ca="1" si="220"/>
        <v>41505.764212283284</v>
      </c>
      <c r="DT171" s="602">
        <f t="shared" ca="1" si="221"/>
        <v>47504.443092169378</v>
      </c>
      <c r="DU171" s="602">
        <f t="shared" ca="1" si="222"/>
        <v>49185.069786291635</v>
      </c>
      <c r="DV171" s="602">
        <f t="shared" ca="1" si="223"/>
        <v>49185.069786291635</v>
      </c>
      <c r="DW171" s="602">
        <f t="shared" ca="1" si="224"/>
        <v>50889.234373908213</v>
      </c>
      <c r="DX171" s="602">
        <f t="shared" ca="1" si="225"/>
        <v>50889.234373908213</v>
      </c>
      <c r="DY171" s="602">
        <f t="shared" ca="1" si="226"/>
        <v>52616.023097239588</v>
      </c>
      <c r="DZ171" s="602">
        <f t="shared" ca="1" si="227"/>
        <v>52616.023097239588</v>
      </c>
      <c r="EA171" s="602">
        <f t="shared" ca="1" si="228"/>
        <v>54364.523825868084</v>
      </c>
      <c r="EB171" s="602">
        <f t="shared" ca="1" si="229"/>
        <v>54364.523825868084</v>
      </c>
      <c r="EC171" s="602">
        <f t="shared" ca="1" si="230"/>
        <v>56133.829536555211</v>
      </c>
      <c r="ED171" s="602">
        <f t="shared" ca="1" si="231"/>
        <v>50546.562285820124</v>
      </c>
      <c r="EE171" s="602">
        <f t="shared" ca="1" si="232"/>
        <v>52268.899256216449</v>
      </c>
      <c r="EF171" s="602">
        <f t="shared" ca="1" si="233"/>
        <v>52268.899256216449</v>
      </c>
      <c r="EG171" s="602">
        <f t="shared" ca="1" si="234"/>
        <v>54013.130357142247</v>
      </c>
      <c r="EH171" s="602">
        <f t="shared" ca="1" si="235"/>
        <v>54013.130357142247</v>
      </c>
      <c r="EI171" s="602">
        <f t="shared" ca="1" si="236"/>
        <v>55778.34727772788</v>
      </c>
      <c r="EJ171" s="602">
        <f t="shared" ca="1" si="237"/>
        <v>55778.34727772788</v>
      </c>
      <c r="EK171" s="602">
        <f t="shared" ca="1" si="238"/>
        <v>57563.649413299725</v>
      </c>
      <c r="EL171" s="602">
        <f t="shared" ca="1" si="239"/>
        <v>57563.649413299725</v>
      </c>
      <c r="EM171" s="602">
        <f t="shared" ca="1" si="240"/>
        <v>59368.146874517734</v>
      </c>
    </row>
    <row r="172" spans="7:143" x14ac:dyDescent="0.2">
      <c r="G172" s="28"/>
      <c r="H172" s="28"/>
      <c r="I172" s="15" t="str">
        <f t="shared" si="314"/>
        <v>Jó, L2 ügyletminősítés esetén</v>
      </c>
      <c r="J172" s="372"/>
      <c r="K172" s="372"/>
      <c r="L172" s="372"/>
      <c r="M172" s="371" t="s">
        <v>30</v>
      </c>
      <c r="N172" s="1028">
        <f t="shared" si="310"/>
        <v>7.6000000000000012E-2</v>
      </c>
      <c r="O172" s="1071">
        <f t="shared" si="311"/>
        <v>7.7900000000000011E-2</v>
      </c>
      <c r="P172" s="1035">
        <f t="shared" ca="1" si="312"/>
        <v>7.8087155445223377E-2</v>
      </c>
      <c r="Q172" s="1036" t="s">
        <v>1030</v>
      </c>
      <c r="R172" s="1048">
        <f t="shared" ca="1" si="313"/>
        <v>8.5154203861313338E-2</v>
      </c>
      <c r="W172" s="597">
        <f t="shared" si="179"/>
        <v>129</v>
      </c>
      <c r="X172" s="602">
        <f t="shared" ca="1" si="241"/>
        <v>28319.999389992863</v>
      </c>
      <c r="Y172" s="602">
        <f t="shared" ca="1" si="241"/>
        <v>29096.929827342388</v>
      </c>
      <c r="Z172" s="602">
        <f t="shared" ca="1" si="241"/>
        <v>29096.929827342388</v>
      </c>
      <c r="AA172" s="602">
        <f t="shared" ca="1" si="241"/>
        <v>29886.032144715729</v>
      </c>
      <c r="AB172" s="602">
        <f t="shared" ca="1" si="242"/>
        <v>29886.032144715729</v>
      </c>
      <c r="AC172" s="602">
        <f t="shared" ca="1" si="242"/>
        <v>30687.194570042724</v>
      </c>
      <c r="AD172" s="602">
        <f t="shared" ca="1" si="242"/>
        <v>30687.194570042724</v>
      </c>
      <c r="AE172" s="602">
        <f t="shared" ca="1" si="180"/>
        <v>31500.297891766557</v>
      </c>
      <c r="AF172" s="602">
        <f t="shared" ca="1" si="180"/>
        <v>31500.297891766557</v>
      </c>
      <c r="AG172" s="602">
        <f t="shared" ca="1" si="243"/>
        <v>32325.215752307126</v>
      </c>
      <c r="AH172" s="602">
        <f t="shared" ca="1" si="244"/>
        <v>32881.659121055389</v>
      </c>
      <c r="AI172" s="602">
        <f t="shared" ca="1" si="245"/>
        <v>34295.209150044277</v>
      </c>
      <c r="AJ172" s="602">
        <f t="shared" ca="1" si="246"/>
        <v>34295.209150044277</v>
      </c>
      <c r="AK172" s="602">
        <f t="shared" ca="1" si="247"/>
        <v>35740.272825017972</v>
      </c>
      <c r="AL172" s="602">
        <f t="shared" ca="1" si="248"/>
        <v>35740.272825017972</v>
      </c>
      <c r="AM172" s="602">
        <f t="shared" ca="1" si="249"/>
        <v>37216.130731732024</v>
      </c>
      <c r="AN172" s="602">
        <f t="shared" ca="1" si="250"/>
        <v>37216.130731732024</v>
      </c>
      <c r="AO172" s="602">
        <f t="shared" ca="1" si="251"/>
        <v>38722.023692322662</v>
      </c>
      <c r="AP172" s="602">
        <f t="shared" ca="1" si="252"/>
        <v>38722.023692322662</v>
      </c>
      <c r="AQ172" s="602">
        <f t="shared" ca="1" si="253"/>
        <v>40257.15736338999</v>
      </c>
      <c r="AR172" s="602">
        <f t="shared" ca="1" si="254"/>
        <v>35448.772928771345</v>
      </c>
      <c r="AS172" s="602">
        <f t="shared" ca="1" si="255"/>
        <v>36918.531516652984</v>
      </c>
      <c r="AT172" s="602">
        <f t="shared" ca="1" si="256"/>
        <v>36918.531516652984</v>
      </c>
      <c r="AU172" s="602">
        <f t="shared" ca="1" si="257"/>
        <v>38418.479955411574</v>
      </c>
      <c r="AV172" s="602">
        <f t="shared" ca="1" si="258"/>
        <v>38418.479955411574</v>
      </c>
      <c r="AW172" s="602">
        <f t="shared" ca="1" si="259"/>
        <v>39947.830563756834</v>
      </c>
      <c r="AX172" s="602">
        <f t="shared" ca="1" si="260"/>
        <v>39947.830563756834</v>
      </c>
      <c r="AY172" s="602">
        <f t="shared" ca="1" si="261"/>
        <v>41505.764212283277</v>
      </c>
      <c r="AZ172" s="602">
        <f t="shared" ca="1" si="262"/>
        <v>41505.764212283277</v>
      </c>
      <c r="BA172" s="602">
        <f t="shared" ca="1" si="263"/>
        <v>43091.434978125537</v>
      </c>
      <c r="BB172" s="602">
        <f t="shared" ca="1" si="264"/>
        <v>31227.944341051854</v>
      </c>
      <c r="BC172" s="602">
        <f t="shared" ca="1" si="265"/>
        <v>32048.938490341483</v>
      </c>
      <c r="BD172" s="602">
        <f t="shared" ca="1" si="266"/>
        <v>32048.938490341483</v>
      </c>
      <c r="BE172" s="602">
        <f t="shared" ca="1" si="267"/>
        <v>32881.659121055403</v>
      </c>
      <c r="BF172" s="602">
        <f t="shared" ca="1" si="268"/>
        <v>32881.659121055403</v>
      </c>
      <c r="BG172" s="602">
        <f t="shared" ca="1" si="269"/>
        <v>33725.968653348842</v>
      </c>
      <c r="BH172" s="602">
        <f t="shared" ca="1" si="270"/>
        <v>33725.968653348842</v>
      </c>
      <c r="BI172" s="602">
        <f t="shared" ca="1" si="271"/>
        <v>34581.723205375456</v>
      </c>
      <c r="BJ172" s="602">
        <f t="shared" ca="1" si="272"/>
        <v>34581.723205375456</v>
      </c>
      <c r="BK172" s="602">
        <f t="shared" ca="1" si="273"/>
        <v>35448.772928771345</v>
      </c>
      <c r="BL172" s="602">
        <f t="shared" ca="1" si="274"/>
        <v>37965.371706914841</v>
      </c>
      <c r="BM172" s="602">
        <f t="shared" ca="1" si="275"/>
        <v>39485.986332175897</v>
      </c>
      <c r="BN172" s="602">
        <f t="shared" ca="1" si="276"/>
        <v>39485.986332175897</v>
      </c>
      <c r="BO172" s="602">
        <f t="shared" ca="1" si="277"/>
        <v>41035.432761276803</v>
      </c>
      <c r="BP172" s="602">
        <f t="shared" ca="1" si="278"/>
        <v>41035.432761276803</v>
      </c>
      <c r="BQ172" s="602">
        <f t="shared" ca="1" si="279"/>
        <v>42612.87262182722</v>
      </c>
      <c r="BR172" s="602">
        <f t="shared" ca="1" si="280"/>
        <v>42612.87262182722</v>
      </c>
      <c r="BS172" s="602">
        <f t="shared" ca="1" si="281"/>
        <v>44217.443988476909</v>
      </c>
      <c r="BT172" s="602">
        <f t="shared" ca="1" si="282"/>
        <v>44217.443988476909</v>
      </c>
      <c r="BU172" s="602">
        <f t="shared" ca="1" si="283"/>
        <v>45848.26595350603</v>
      </c>
      <c r="BV172" s="602">
        <f t="shared" ca="1" si="284"/>
        <v>40723.276804626068</v>
      </c>
      <c r="BW172" s="602">
        <f t="shared" ca="1" si="285"/>
        <v>42295.186245571516</v>
      </c>
      <c r="BX172" s="602">
        <f t="shared" ca="1" si="286"/>
        <v>42295.186245571516</v>
      </c>
      <c r="BY172" s="602">
        <f t="shared" ca="1" si="287"/>
        <v>43894.401241264459</v>
      </c>
      <c r="BZ172" s="602">
        <f t="shared" ca="1" si="288"/>
        <v>43894.401241264459</v>
      </c>
      <c r="CA172" s="602">
        <f t="shared" ca="1" si="289"/>
        <v>45520.044319311586</v>
      </c>
      <c r="CB172" s="602">
        <f t="shared" ca="1" si="290"/>
        <v>45520.044319311586</v>
      </c>
      <c r="CC172" s="602">
        <f t="shared" ca="1" si="291"/>
        <v>47171.222607457443</v>
      </c>
      <c r="CD172" s="602">
        <f t="shared" ca="1" si="292"/>
        <v>47171.222607457443</v>
      </c>
      <c r="CE172" s="602">
        <f t="shared" ca="1" si="293"/>
        <v>48847.032188247038</v>
      </c>
      <c r="CF172" s="602">
        <f t="shared" ca="1" si="181"/>
        <v>33725.968653348842</v>
      </c>
      <c r="CG172" s="602">
        <f t="shared" ca="1" si="182"/>
        <v>34581.723205375456</v>
      </c>
      <c r="CH172" s="602">
        <f t="shared" ca="1" si="183"/>
        <v>34581.723205375456</v>
      </c>
      <c r="CI172" s="602">
        <f t="shared" ca="1" si="184"/>
        <v>35448.772928771345</v>
      </c>
      <c r="CJ172" s="602">
        <f t="shared" ca="1" si="185"/>
        <v>35448.772928771345</v>
      </c>
      <c r="CK172" s="602">
        <f t="shared" ca="1" si="186"/>
        <v>36326.962352232811</v>
      </c>
      <c r="CL172" s="602">
        <f t="shared" ca="1" si="187"/>
        <v>36326.962352232811</v>
      </c>
      <c r="CM172" s="602">
        <f t="shared" ca="1" si="188"/>
        <v>37216.130731732024</v>
      </c>
      <c r="CN172" s="602">
        <f t="shared" ca="1" si="189"/>
        <v>37216.130731732024</v>
      </c>
      <c r="CO172" s="602">
        <f t="shared" ca="1" si="190"/>
        <v>38116.112405922795</v>
      </c>
      <c r="CP172" s="602">
        <f t="shared" ca="1" si="191"/>
        <v>41820.706884913423</v>
      </c>
      <c r="CQ172" s="602">
        <f t="shared" ca="1" si="192"/>
        <v>43411.82153165857</v>
      </c>
      <c r="CR172" s="602">
        <f t="shared" ca="1" si="193"/>
        <v>43411.82153165857</v>
      </c>
      <c r="CS172" s="602">
        <f t="shared" ca="1" si="194"/>
        <v>45029.629321440458</v>
      </c>
      <c r="CT172" s="602">
        <f t="shared" ca="1" si="195"/>
        <v>45029.629321440458</v>
      </c>
      <c r="CU172" s="602">
        <f t="shared" ca="1" si="196"/>
        <v>46673.241537911395</v>
      </c>
      <c r="CV172" s="602">
        <f t="shared" ca="1" si="197"/>
        <v>46673.241537911395</v>
      </c>
      <c r="CW172" s="602">
        <f t="shared" ca="1" si="198"/>
        <v>48341.757129331025</v>
      </c>
      <c r="CX172" s="602">
        <f t="shared" ca="1" si="199"/>
        <v>48341.757129331025</v>
      </c>
      <c r="CY172" s="602">
        <f t="shared" ca="1" si="200"/>
        <v>50034.266948932476</v>
      </c>
      <c r="CZ172" s="602">
        <f t="shared" ca="1" si="201"/>
        <v>44703.97476535022</v>
      </c>
      <c r="DA172" s="602">
        <f t="shared" ca="1" si="202"/>
        <v>46342.497848049643</v>
      </c>
      <c r="DB172" s="602">
        <f t="shared" ca="1" si="203"/>
        <v>46342.497848049643</v>
      </c>
      <c r="DC172" s="602">
        <f t="shared" ca="1" si="204"/>
        <v>48006.105296803609</v>
      </c>
      <c r="DD172" s="602">
        <f t="shared" ca="1" si="205"/>
        <v>48006.105296803609</v>
      </c>
      <c r="DE172" s="602">
        <f t="shared" ca="1" si="206"/>
        <v>49693.889253268258</v>
      </c>
      <c r="DF172" s="602">
        <f t="shared" ca="1" si="207"/>
        <v>49693.889253268258</v>
      </c>
      <c r="DG172" s="602">
        <f t="shared" ca="1" si="208"/>
        <v>51404.937022019112</v>
      </c>
      <c r="DH172" s="602">
        <f t="shared" ca="1" si="209"/>
        <v>51404.937022019112</v>
      </c>
      <c r="DI172" s="602">
        <f t="shared" ca="1" si="210"/>
        <v>53138.334953305806</v>
      </c>
      <c r="DJ172" s="602">
        <f t="shared" ca="1" si="211"/>
        <v>36918.531516652984</v>
      </c>
      <c r="DK172" s="602">
        <f t="shared" ca="1" si="212"/>
        <v>37814.927454885583</v>
      </c>
      <c r="DL172" s="602">
        <f t="shared" ca="1" si="213"/>
        <v>37814.927454885583</v>
      </c>
      <c r="DM172" s="602">
        <f t="shared" ca="1" si="214"/>
        <v>38722.023692322662</v>
      </c>
      <c r="DN172" s="602">
        <f t="shared" ca="1" si="215"/>
        <v>38722.023692322662</v>
      </c>
      <c r="DO172" s="602">
        <f t="shared" ca="1" si="216"/>
        <v>39639.647171455297</v>
      </c>
      <c r="DP172" s="602">
        <f t="shared" ca="1" si="217"/>
        <v>39639.647171455297</v>
      </c>
      <c r="DQ172" s="602">
        <f t="shared" ca="1" si="218"/>
        <v>40567.620879791648</v>
      </c>
      <c r="DR172" s="602">
        <f t="shared" ca="1" si="219"/>
        <v>40567.620879791648</v>
      </c>
      <c r="DS172" s="602">
        <f t="shared" ca="1" si="220"/>
        <v>41505.764212283284</v>
      </c>
      <c r="DT172" s="602">
        <f t="shared" ca="1" si="221"/>
        <v>47504.443092169378</v>
      </c>
      <c r="DU172" s="602">
        <f t="shared" ca="1" si="222"/>
        <v>49185.069786291635</v>
      </c>
      <c r="DV172" s="602">
        <f t="shared" ca="1" si="223"/>
        <v>49185.069786291635</v>
      </c>
      <c r="DW172" s="602">
        <f t="shared" ca="1" si="224"/>
        <v>50889.234373908213</v>
      </c>
      <c r="DX172" s="602">
        <f t="shared" ca="1" si="225"/>
        <v>50889.234373908213</v>
      </c>
      <c r="DY172" s="602">
        <f t="shared" ca="1" si="226"/>
        <v>52616.023097239588</v>
      </c>
      <c r="DZ172" s="602">
        <f t="shared" ca="1" si="227"/>
        <v>52616.023097239588</v>
      </c>
      <c r="EA172" s="602">
        <f t="shared" ca="1" si="228"/>
        <v>54364.523825868084</v>
      </c>
      <c r="EB172" s="602">
        <f t="shared" ca="1" si="229"/>
        <v>54364.523825868084</v>
      </c>
      <c r="EC172" s="602">
        <f t="shared" ca="1" si="230"/>
        <v>56133.829536555211</v>
      </c>
      <c r="ED172" s="602">
        <f t="shared" ca="1" si="231"/>
        <v>50546.562285820124</v>
      </c>
      <c r="EE172" s="602">
        <f t="shared" ca="1" si="232"/>
        <v>52268.899256216449</v>
      </c>
      <c r="EF172" s="602">
        <f t="shared" ca="1" si="233"/>
        <v>52268.899256216449</v>
      </c>
      <c r="EG172" s="602">
        <f t="shared" ca="1" si="234"/>
        <v>54013.130357142247</v>
      </c>
      <c r="EH172" s="602">
        <f t="shared" ca="1" si="235"/>
        <v>54013.130357142247</v>
      </c>
      <c r="EI172" s="602">
        <f t="shared" ca="1" si="236"/>
        <v>55778.34727772788</v>
      </c>
      <c r="EJ172" s="602">
        <f t="shared" ca="1" si="237"/>
        <v>55778.34727772788</v>
      </c>
      <c r="EK172" s="602">
        <f t="shared" ca="1" si="238"/>
        <v>57563.649413299725</v>
      </c>
      <c r="EL172" s="602">
        <f t="shared" ca="1" si="239"/>
        <v>57563.649413299725</v>
      </c>
      <c r="EM172" s="602">
        <f t="shared" ca="1" si="240"/>
        <v>59368.146874517734</v>
      </c>
    </row>
    <row r="173" spans="7:143" x14ac:dyDescent="0.2">
      <c r="G173" s="28"/>
      <c r="H173" s="28"/>
      <c r="I173" s="17"/>
      <c r="J173" s="586"/>
      <c r="K173" s="586"/>
      <c r="L173" s="586"/>
      <c r="M173" s="587"/>
      <c r="N173" s="608"/>
      <c r="O173" s="588"/>
      <c r="P173" s="589"/>
      <c r="Q173" s="873"/>
      <c r="R173" s="590"/>
      <c r="W173" s="597">
        <f t="shared" ref="W173:W236" si="315">W172+1</f>
        <v>130</v>
      </c>
      <c r="X173" s="602">
        <f t="shared" ca="1" si="241"/>
        <v>28319.999389992863</v>
      </c>
      <c r="Y173" s="602">
        <f t="shared" ca="1" si="241"/>
        <v>29096.929827342388</v>
      </c>
      <c r="Z173" s="602">
        <f t="shared" ca="1" si="241"/>
        <v>29096.929827342388</v>
      </c>
      <c r="AA173" s="602">
        <f ca="1">AA172</f>
        <v>29886.032144715729</v>
      </c>
      <c r="AB173" s="602">
        <f t="shared" ca="1" si="242"/>
        <v>29886.032144715729</v>
      </c>
      <c r="AC173" s="602">
        <f t="shared" ca="1" si="242"/>
        <v>30687.194570042724</v>
      </c>
      <c r="AD173" s="602">
        <f t="shared" ca="1" si="242"/>
        <v>30687.194570042724</v>
      </c>
      <c r="AE173" s="602">
        <f t="shared" ca="1" si="242"/>
        <v>31500.297891766557</v>
      </c>
      <c r="AF173" s="602">
        <f t="shared" ca="1" si="242"/>
        <v>31500.297891766557</v>
      </c>
      <c r="AG173" s="602">
        <f t="shared" ca="1" si="243"/>
        <v>32325.215752307126</v>
      </c>
      <c r="AH173" s="602">
        <f t="shared" ca="1" si="244"/>
        <v>32881.659121055389</v>
      </c>
      <c r="AI173" s="602">
        <f t="shared" ca="1" si="245"/>
        <v>34295.209150044277</v>
      </c>
      <c r="AJ173" s="602">
        <f t="shared" ca="1" si="246"/>
        <v>34295.209150044277</v>
      </c>
      <c r="AK173" s="602">
        <f t="shared" ca="1" si="247"/>
        <v>35740.272825017972</v>
      </c>
      <c r="AL173" s="602">
        <f t="shared" ca="1" si="248"/>
        <v>35740.272825017972</v>
      </c>
      <c r="AM173" s="602">
        <f t="shared" ca="1" si="249"/>
        <v>37216.130731732024</v>
      </c>
      <c r="AN173" s="602">
        <f t="shared" ca="1" si="250"/>
        <v>37216.130731732024</v>
      </c>
      <c r="AO173" s="602">
        <f t="shared" ca="1" si="251"/>
        <v>38722.023692322662</v>
      </c>
      <c r="AP173" s="602">
        <f t="shared" ca="1" si="252"/>
        <v>38722.023692322662</v>
      </c>
      <c r="AQ173" s="602">
        <f t="shared" ca="1" si="253"/>
        <v>40257.15736338999</v>
      </c>
      <c r="AR173" s="602">
        <f t="shared" ca="1" si="254"/>
        <v>35448.772928771345</v>
      </c>
      <c r="AS173" s="602">
        <f t="shared" ca="1" si="255"/>
        <v>36918.531516652984</v>
      </c>
      <c r="AT173" s="602">
        <f t="shared" ca="1" si="256"/>
        <v>36918.531516652984</v>
      </c>
      <c r="AU173" s="602">
        <f t="shared" ca="1" si="257"/>
        <v>38418.479955411574</v>
      </c>
      <c r="AV173" s="602">
        <f t="shared" ca="1" si="258"/>
        <v>38418.479955411574</v>
      </c>
      <c r="AW173" s="602">
        <f t="shared" ca="1" si="259"/>
        <v>39947.830563756834</v>
      </c>
      <c r="AX173" s="602">
        <f t="shared" ca="1" si="260"/>
        <v>39947.830563756834</v>
      </c>
      <c r="AY173" s="602">
        <f t="shared" ca="1" si="261"/>
        <v>41505.764212283277</v>
      </c>
      <c r="AZ173" s="602">
        <f t="shared" ca="1" si="262"/>
        <v>41505.764212283277</v>
      </c>
      <c r="BA173" s="602">
        <f t="shared" ca="1" si="263"/>
        <v>43091.434978125537</v>
      </c>
      <c r="BB173" s="602">
        <f t="shared" ca="1" si="264"/>
        <v>31227.944341051854</v>
      </c>
      <c r="BC173" s="602">
        <f t="shared" ca="1" si="265"/>
        <v>32048.938490341483</v>
      </c>
      <c r="BD173" s="602">
        <f t="shared" ca="1" si="266"/>
        <v>32048.938490341483</v>
      </c>
      <c r="BE173" s="602">
        <f t="shared" ca="1" si="267"/>
        <v>32881.659121055403</v>
      </c>
      <c r="BF173" s="602">
        <f t="shared" ca="1" si="268"/>
        <v>32881.659121055403</v>
      </c>
      <c r="BG173" s="602">
        <f t="shared" ca="1" si="269"/>
        <v>33725.968653348842</v>
      </c>
      <c r="BH173" s="602">
        <f t="shared" ca="1" si="270"/>
        <v>33725.968653348842</v>
      </c>
      <c r="BI173" s="602">
        <f t="shared" ca="1" si="271"/>
        <v>34581.723205375456</v>
      </c>
      <c r="BJ173" s="602">
        <f t="shared" ca="1" si="272"/>
        <v>34581.723205375456</v>
      </c>
      <c r="BK173" s="602">
        <f t="shared" ca="1" si="273"/>
        <v>35448.772928771345</v>
      </c>
      <c r="BL173" s="602">
        <f t="shared" ca="1" si="274"/>
        <v>37965.371706914841</v>
      </c>
      <c r="BM173" s="602">
        <f t="shared" ca="1" si="275"/>
        <v>39485.986332175897</v>
      </c>
      <c r="BN173" s="602">
        <f t="shared" ca="1" si="276"/>
        <v>39485.986332175897</v>
      </c>
      <c r="BO173" s="602">
        <f t="shared" ca="1" si="277"/>
        <v>41035.432761276803</v>
      </c>
      <c r="BP173" s="602">
        <f t="shared" ca="1" si="278"/>
        <v>41035.432761276803</v>
      </c>
      <c r="BQ173" s="602">
        <f t="shared" ca="1" si="279"/>
        <v>42612.87262182722</v>
      </c>
      <c r="BR173" s="602">
        <f t="shared" ca="1" si="280"/>
        <v>42612.87262182722</v>
      </c>
      <c r="BS173" s="602">
        <f t="shared" ca="1" si="281"/>
        <v>44217.443988476909</v>
      </c>
      <c r="BT173" s="602">
        <f t="shared" ca="1" si="282"/>
        <v>44217.443988476909</v>
      </c>
      <c r="BU173" s="602">
        <f t="shared" ca="1" si="283"/>
        <v>45848.26595350603</v>
      </c>
      <c r="BV173" s="602">
        <f t="shared" ca="1" si="284"/>
        <v>40723.276804626068</v>
      </c>
      <c r="BW173" s="602">
        <f t="shared" ca="1" si="285"/>
        <v>42295.186245571516</v>
      </c>
      <c r="BX173" s="602">
        <f t="shared" ca="1" si="286"/>
        <v>42295.186245571516</v>
      </c>
      <c r="BY173" s="602">
        <f t="shared" ca="1" si="287"/>
        <v>43894.401241264459</v>
      </c>
      <c r="BZ173" s="602">
        <f t="shared" ca="1" si="288"/>
        <v>43894.401241264459</v>
      </c>
      <c r="CA173" s="602">
        <f t="shared" ca="1" si="289"/>
        <v>45520.044319311586</v>
      </c>
      <c r="CB173" s="602">
        <f t="shared" ca="1" si="290"/>
        <v>45520.044319311586</v>
      </c>
      <c r="CC173" s="602">
        <f t="shared" ca="1" si="291"/>
        <v>47171.222607457443</v>
      </c>
      <c r="CD173" s="602">
        <f t="shared" ca="1" si="292"/>
        <v>47171.222607457443</v>
      </c>
      <c r="CE173" s="602">
        <f t="shared" ca="1" si="293"/>
        <v>48847.032188247038</v>
      </c>
      <c r="CF173" s="602">
        <f t="shared" ref="CF173:CF236" ca="1" si="316">CF172</f>
        <v>33725.968653348842</v>
      </c>
      <c r="CG173" s="602">
        <f t="shared" ref="CG173:CG236" ca="1" si="317">CG172</f>
        <v>34581.723205375456</v>
      </c>
      <c r="CH173" s="602">
        <f t="shared" ref="CH173:CH236" ca="1" si="318">CH172</f>
        <v>34581.723205375456</v>
      </c>
      <c r="CI173" s="602">
        <f t="shared" ref="CI173:CI236" ca="1" si="319">CI172</f>
        <v>35448.772928771345</v>
      </c>
      <c r="CJ173" s="602">
        <f t="shared" ref="CJ173:CJ236" ca="1" si="320">CJ172</f>
        <v>35448.772928771345</v>
      </c>
      <c r="CK173" s="602">
        <f t="shared" ref="CK173:CK236" ca="1" si="321">CK172</f>
        <v>36326.962352232811</v>
      </c>
      <c r="CL173" s="602">
        <f t="shared" ref="CL173:CL236" ca="1" si="322">CL172</f>
        <v>36326.962352232811</v>
      </c>
      <c r="CM173" s="602">
        <f t="shared" ref="CM173:CM236" ca="1" si="323">CM172</f>
        <v>37216.130731732024</v>
      </c>
      <c r="CN173" s="602">
        <f t="shared" ref="CN173:CN236" ca="1" si="324">CN172</f>
        <v>37216.130731732024</v>
      </c>
      <c r="CO173" s="602">
        <f t="shared" ref="CO173:CO236" ca="1" si="325">CO172</f>
        <v>38116.112405922795</v>
      </c>
      <c r="CP173" s="602">
        <f t="shared" ref="CP173:CP236" ca="1" si="326">CP172</f>
        <v>41820.706884913423</v>
      </c>
      <c r="CQ173" s="602">
        <f t="shared" ref="CQ173:CQ236" ca="1" si="327">CQ172</f>
        <v>43411.82153165857</v>
      </c>
      <c r="CR173" s="602">
        <f t="shared" ref="CR173:CR236" ca="1" si="328">CR172</f>
        <v>43411.82153165857</v>
      </c>
      <c r="CS173" s="602">
        <f t="shared" ref="CS173:CS236" ca="1" si="329">CS172</f>
        <v>45029.629321440458</v>
      </c>
      <c r="CT173" s="602">
        <f t="shared" ref="CT173:CT236" ca="1" si="330">CT172</f>
        <v>45029.629321440458</v>
      </c>
      <c r="CU173" s="602">
        <f t="shared" ref="CU173:CU236" ca="1" si="331">CU172</f>
        <v>46673.241537911395</v>
      </c>
      <c r="CV173" s="602">
        <f t="shared" ref="CV173:CV236" ca="1" si="332">CV172</f>
        <v>46673.241537911395</v>
      </c>
      <c r="CW173" s="602">
        <f t="shared" ref="CW173:CW236" ca="1" si="333">CW172</f>
        <v>48341.757129331025</v>
      </c>
      <c r="CX173" s="602">
        <f t="shared" ref="CX173:CX236" ca="1" si="334">CX172</f>
        <v>48341.757129331025</v>
      </c>
      <c r="CY173" s="602">
        <f t="shared" ref="CY173:CY236" ca="1" si="335">CY172</f>
        <v>50034.266948932476</v>
      </c>
      <c r="CZ173" s="602">
        <f t="shared" ref="CZ173:CZ236" ca="1" si="336">CZ172</f>
        <v>44703.97476535022</v>
      </c>
      <c r="DA173" s="602">
        <f t="shared" ref="DA173:DA236" ca="1" si="337">DA172</f>
        <v>46342.497848049643</v>
      </c>
      <c r="DB173" s="602">
        <f t="shared" ref="DB173:DB236" ca="1" si="338">DB172</f>
        <v>46342.497848049643</v>
      </c>
      <c r="DC173" s="602">
        <f t="shared" ref="DC173:DC236" ca="1" si="339">DC172</f>
        <v>48006.105296803609</v>
      </c>
      <c r="DD173" s="602">
        <f t="shared" ref="DD173:DD236" ca="1" si="340">DD172</f>
        <v>48006.105296803609</v>
      </c>
      <c r="DE173" s="602">
        <f t="shared" ref="DE173:DE236" ca="1" si="341">DE172</f>
        <v>49693.889253268258</v>
      </c>
      <c r="DF173" s="602">
        <f t="shared" ref="DF173:DF236" ca="1" si="342">DF172</f>
        <v>49693.889253268258</v>
      </c>
      <c r="DG173" s="602">
        <f t="shared" ref="DG173:DG236" ca="1" si="343">DG172</f>
        <v>51404.937022019112</v>
      </c>
      <c r="DH173" s="602">
        <f t="shared" ref="DH173:DH236" ca="1" si="344">DH172</f>
        <v>51404.937022019112</v>
      </c>
      <c r="DI173" s="602">
        <f t="shared" ref="DI173:DI236" ca="1" si="345">DI172</f>
        <v>53138.334953305806</v>
      </c>
      <c r="DJ173" s="602">
        <f t="shared" ref="DJ173:DJ236" ca="1" si="346">DJ172</f>
        <v>36918.531516652984</v>
      </c>
      <c r="DK173" s="602">
        <f t="shared" ref="DK173:DK236" ca="1" si="347">DK172</f>
        <v>37814.927454885583</v>
      </c>
      <c r="DL173" s="602">
        <f t="shared" ref="DL173:DL236" ca="1" si="348">DL172</f>
        <v>37814.927454885583</v>
      </c>
      <c r="DM173" s="602">
        <f t="shared" ref="DM173:DM236" ca="1" si="349">DM172</f>
        <v>38722.023692322662</v>
      </c>
      <c r="DN173" s="602">
        <f t="shared" ref="DN173:DN236" ca="1" si="350">DN172</f>
        <v>38722.023692322662</v>
      </c>
      <c r="DO173" s="602">
        <f t="shared" ref="DO173:DO236" ca="1" si="351">DO172</f>
        <v>39639.647171455297</v>
      </c>
      <c r="DP173" s="602">
        <f t="shared" ref="DP173:DP236" ca="1" si="352">DP172</f>
        <v>39639.647171455297</v>
      </c>
      <c r="DQ173" s="602">
        <f t="shared" ref="DQ173:DQ236" ca="1" si="353">DQ172</f>
        <v>40567.620879791648</v>
      </c>
      <c r="DR173" s="602">
        <f t="shared" ref="DR173:DR236" ca="1" si="354">DR172</f>
        <v>40567.620879791648</v>
      </c>
      <c r="DS173" s="602">
        <f t="shared" ref="DS173:DS236" ca="1" si="355">DS172</f>
        <v>41505.764212283284</v>
      </c>
      <c r="DT173" s="602">
        <f t="shared" ref="DT173:DT236" ca="1" si="356">DT172</f>
        <v>47504.443092169378</v>
      </c>
      <c r="DU173" s="602">
        <f t="shared" ref="DU173:DU236" ca="1" si="357">DU172</f>
        <v>49185.069786291635</v>
      </c>
      <c r="DV173" s="602">
        <f t="shared" ref="DV173:DV236" ca="1" si="358">DV172</f>
        <v>49185.069786291635</v>
      </c>
      <c r="DW173" s="602">
        <f t="shared" ref="DW173:DW236" ca="1" si="359">DW172</f>
        <v>50889.234373908213</v>
      </c>
      <c r="DX173" s="602">
        <f t="shared" ref="DX173:DX236" ca="1" si="360">DX172</f>
        <v>50889.234373908213</v>
      </c>
      <c r="DY173" s="602">
        <f t="shared" ref="DY173:DY236" ca="1" si="361">DY172</f>
        <v>52616.023097239588</v>
      </c>
      <c r="DZ173" s="602">
        <f t="shared" ref="DZ173:DZ236" ca="1" si="362">DZ172</f>
        <v>52616.023097239588</v>
      </c>
      <c r="EA173" s="602">
        <f t="shared" ref="EA173:EA236" ca="1" si="363">EA172</f>
        <v>54364.523825868084</v>
      </c>
      <c r="EB173" s="602">
        <f t="shared" ref="EB173:EB236" ca="1" si="364">EB172</f>
        <v>54364.523825868084</v>
      </c>
      <c r="EC173" s="602">
        <f t="shared" ref="EC173:EC236" ca="1" si="365">EC172</f>
        <v>56133.829536555211</v>
      </c>
      <c r="ED173" s="602">
        <f t="shared" ref="ED173:ED236" ca="1" si="366">ED172</f>
        <v>50546.562285820124</v>
      </c>
      <c r="EE173" s="602">
        <f t="shared" ref="EE173:EE236" ca="1" si="367">EE172</f>
        <v>52268.899256216449</v>
      </c>
      <c r="EF173" s="602">
        <f t="shared" ref="EF173:EF236" ca="1" si="368">EF172</f>
        <v>52268.899256216449</v>
      </c>
      <c r="EG173" s="602">
        <f t="shared" ref="EG173:EG236" ca="1" si="369">EG172</f>
        <v>54013.130357142247</v>
      </c>
      <c r="EH173" s="602">
        <f t="shared" ref="EH173:EH236" ca="1" si="370">EH172</f>
        <v>54013.130357142247</v>
      </c>
      <c r="EI173" s="602">
        <f t="shared" ref="EI173:EI236" ca="1" si="371">EI172</f>
        <v>55778.34727772788</v>
      </c>
      <c r="EJ173" s="602">
        <f t="shared" ref="EJ173:EJ236" ca="1" si="372">EJ172</f>
        <v>55778.34727772788</v>
      </c>
      <c r="EK173" s="602">
        <f t="shared" ref="EK173:EK236" ca="1" si="373">EK172</f>
        <v>57563.649413299725</v>
      </c>
      <c r="EL173" s="602">
        <f t="shared" ref="EL173:EL236" ca="1" si="374">EL172</f>
        <v>57563.649413299725</v>
      </c>
      <c r="EM173" s="602">
        <f t="shared" ref="EM173:EM236" ca="1" si="375">EM172</f>
        <v>59368.146874517734</v>
      </c>
    </row>
    <row r="174" spans="7:143" x14ac:dyDescent="0.2">
      <c r="H174" s="585" t="s">
        <v>1142</v>
      </c>
      <c r="I174" s="884"/>
      <c r="J174" s="884"/>
      <c r="K174" s="884"/>
      <c r="L174" s="884"/>
      <c r="M174" s="884"/>
      <c r="N174" s="884"/>
      <c r="P174" s="401"/>
      <c r="Q174" s="871"/>
      <c r="R174" s="884"/>
      <c r="W174" s="597">
        <f t="shared" si="315"/>
        <v>131</v>
      </c>
      <c r="X174" s="602">
        <f t="shared" ref="X174:AA237" ca="1" si="376">X173</f>
        <v>28319.999389992863</v>
      </c>
      <c r="Y174" s="602">
        <f t="shared" ca="1" si="376"/>
        <v>29096.929827342388</v>
      </c>
      <c r="Z174" s="602">
        <f t="shared" ca="1" si="376"/>
        <v>29096.929827342388</v>
      </c>
      <c r="AA174" s="602">
        <f t="shared" ca="1" si="376"/>
        <v>29886.032144715729</v>
      </c>
      <c r="AB174" s="602">
        <f t="shared" ref="AB174:AE237" ca="1" si="377">AB173</f>
        <v>29886.032144715729</v>
      </c>
      <c r="AC174" s="602">
        <f t="shared" ca="1" si="377"/>
        <v>30687.194570042724</v>
      </c>
      <c r="AD174" s="602">
        <f t="shared" ca="1" si="377"/>
        <v>30687.194570042724</v>
      </c>
      <c r="AE174" s="602">
        <f t="shared" ca="1" si="377"/>
        <v>31500.297891766557</v>
      </c>
      <c r="AF174" s="602">
        <f t="shared" ref="AF174:AF237" ca="1" si="378">AF173</f>
        <v>31500.297891766557</v>
      </c>
      <c r="AG174" s="602">
        <f t="shared" ref="AG174:AG237" ca="1" si="379">AG173</f>
        <v>32325.215752307126</v>
      </c>
      <c r="AH174" s="602">
        <f t="shared" ref="AH174:AH237" ca="1" si="380">AH173</f>
        <v>32881.659121055389</v>
      </c>
      <c r="AI174" s="602">
        <f t="shared" ref="AI174:AI237" ca="1" si="381">AI173</f>
        <v>34295.209150044277</v>
      </c>
      <c r="AJ174" s="602">
        <f t="shared" ref="AJ174:AJ237" ca="1" si="382">AJ173</f>
        <v>34295.209150044277</v>
      </c>
      <c r="AK174" s="602">
        <f t="shared" ref="AK174:AK237" ca="1" si="383">AK173</f>
        <v>35740.272825017972</v>
      </c>
      <c r="AL174" s="602">
        <f t="shared" ref="AL174:AL237" ca="1" si="384">AL173</f>
        <v>35740.272825017972</v>
      </c>
      <c r="AM174" s="602">
        <f t="shared" ref="AM174:AM237" ca="1" si="385">AM173</f>
        <v>37216.130731732024</v>
      </c>
      <c r="AN174" s="602">
        <f t="shared" ref="AN174:AN237" ca="1" si="386">AN173</f>
        <v>37216.130731732024</v>
      </c>
      <c r="AO174" s="602">
        <f t="shared" ref="AO174:AO237" ca="1" si="387">AO173</f>
        <v>38722.023692322662</v>
      </c>
      <c r="AP174" s="602">
        <f t="shared" ref="AP174:AP237" ca="1" si="388">AP173</f>
        <v>38722.023692322662</v>
      </c>
      <c r="AQ174" s="602">
        <f t="shared" ref="AQ174:AQ237" ca="1" si="389">AQ173</f>
        <v>40257.15736338999</v>
      </c>
      <c r="AR174" s="602">
        <f t="shared" ref="AR174:AR237" ca="1" si="390">AR173</f>
        <v>35448.772928771345</v>
      </c>
      <c r="AS174" s="602">
        <f t="shared" ref="AS174:AS237" ca="1" si="391">AS173</f>
        <v>36918.531516652984</v>
      </c>
      <c r="AT174" s="602">
        <f t="shared" ref="AT174:AT237" ca="1" si="392">AT173</f>
        <v>36918.531516652984</v>
      </c>
      <c r="AU174" s="602">
        <f t="shared" ref="AU174:AU237" ca="1" si="393">AU173</f>
        <v>38418.479955411574</v>
      </c>
      <c r="AV174" s="602">
        <f t="shared" ref="AV174:AV237" ca="1" si="394">AV173</f>
        <v>38418.479955411574</v>
      </c>
      <c r="AW174" s="602">
        <f t="shared" ref="AW174:AW237" ca="1" si="395">AW173</f>
        <v>39947.830563756834</v>
      </c>
      <c r="AX174" s="602">
        <f t="shared" ref="AX174:AX237" ca="1" si="396">AX173</f>
        <v>39947.830563756834</v>
      </c>
      <c r="AY174" s="602">
        <f t="shared" ref="AY174:AY237" ca="1" si="397">AY173</f>
        <v>41505.764212283277</v>
      </c>
      <c r="AZ174" s="602">
        <f t="shared" ref="AZ174:AZ237" ca="1" si="398">AZ173</f>
        <v>41505.764212283277</v>
      </c>
      <c r="BA174" s="602">
        <f t="shared" ref="BA174:BA237" ca="1" si="399">BA173</f>
        <v>43091.434978125537</v>
      </c>
      <c r="BB174" s="602">
        <f t="shared" ref="BB174:BB237" ca="1" si="400">BB173</f>
        <v>31227.944341051854</v>
      </c>
      <c r="BC174" s="602">
        <f t="shared" ref="BC174:BC237" ca="1" si="401">BC173</f>
        <v>32048.938490341483</v>
      </c>
      <c r="BD174" s="602">
        <f t="shared" ref="BD174:BD237" ca="1" si="402">BD173</f>
        <v>32048.938490341483</v>
      </c>
      <c r="BE174" s="602">
        <f t="shared" ref="BE174:BE237" ca="1" si="403">BE173</f>
        <v>32881.659121055403</v>
      </c>
      <c r="BF174" s="602">
        <f t="shared" ref="BF174:BF237" ca="1" si="404">BF173</f>
        <v>32881.659121055403</v>
      </c>
      <c r="BG174" s="602">
        <f t="shared" ref="BG174:BG237" ca="1" si="405">BG173</f>
        <v>33725.968653348842</v>
      </c>
      <c r="BH174" s="602">
        <f t="shared" ref="BH174:BH237" ca="1" si="406">BH173</f>
        <v>33725.968653348842</v>
      </c>
      <c r="BI174" s="602">
        <f t="shared" ref="BI174:BI237" ca="1" si="407">BI173</f>
        <v>34581.723205375456</v>
      </c>
      <c r="BJ174" s="602">
        <f t="shared" ref="BJ174:BJ237" ca="1" si="408">BJ173</f>
        <v>34581.723205375456</v>
      </c>
      <c r="BK174" s="602">
        <f t="shared" ref="BK174:BK237" ca="1" si="409">BK173</f>
        <v>35448.772928771345</v>
      </c>
      <c r="BL174" s="602">
        <f t="shared" ref="BL174:BL237" ca="1" si="410">BL173</f>
        <v>37965.371706914841</v>
      </c>
      <c r="BM174" s="602">
        <f t="shared" ref="BM174:BM237" ca="1" si="411">BM173</f>
        <v>39485.986332175897</v>
      </c>
      <c r="BN174" s="602">
        <f t="shared" ref="BN174:BN237" ca="1" si="412">BN173</f>
        <v>39485.986332175897</v>
      </c>
      <c r="BO174" s="602">
        <f t="shared" ref="BO174:BO237" ca="1" si="413">BO173</f>
        <v>41035.432761276803</v>
      </c>
      <c r="BP174" s="602">
        <f t="shared" ref="BP174:BP237" ca="1" si="414">BP173</f>
        <v>41035.432761276803</v>
      </c>
      <c r="BQ174" s="602">
        <f t="shared" ref="BQ174:BQ237" ca="1" si="415">BQ173</f>
        <v>42612.87262182722</v>
      </c>
      <c r="BR174" s="602">
        <f t="shared" ref="BR174:BR237" ca="1" si="416">BR173</f>
        <v>42612.87262182722</v>
      </c>
      <c r="BS174" s="602">
        <f t="shared" ref="BS174:BS237" ca="1" si="417">BS173</f>
        <v>44217.443988476909</v>
      </c>
      <c r="BT174" s="602">
        <f t="shared" ref="BT174:BT237" ca="1" si="418">BT173</f>
        <v>44217.443988476909</v>
      </c>
      <c r="BU174" s="602">
        <f t="shared" ref="BU174:BU237" ca="1" si="419">BU173</f>
        <v>45848.26595350603</v>
      </c>
      <c r="BV174" s="602">
        <f t="shared" ref="BV174:BV237" ca="1" si="420">BV173</f>
        <v>40723.276804626068</v>
      </c>
      <c r="BW174" s="602">
        <f t="shared" ref="BW174:BW237" ca="1" si="421">BW173</f>
        <v>42295.186245571516</v>
      </c>
      <c r="BX174" s="602">
        <f t="shared" ref="BX174:BX237" ca="1" si="422">BX173</f>
        <v>42295.186245571516</v>
      </c>
      <c r="BY174" s="602">
        <f t="shared" ref="BY174:BY237" ca="1" si="423">BY173</f>
        <v>43894.401241264459</v>
      </c>
      <c r="BZ174" s="602">
        <f t="shared" ref="BZ174:BZ237" ca="1" si="424">BZ173</f>
        <v>43894.401241264459</v>
      </c>
      <c r="CA174" s="602">
        <f t="shared" ref="CA174:CA237" ca="1" si="425">CA173</f>
        <v>45520.044319311586</v>
      </c>
      <c r="CB174" s="602">
        <f t="shared" ref="CB174:CB237" ca="1" si="426">CB173</f>
        <v>45520.044319311586</v>
      </c>
      <c r="CC174" s="602">
        <f t="shared" ref="CC174:CC237" ca="1" si="427">CC173</f>
        <v>47171.222607457443</v>
      </c>
      <c r="CD174" s="602">
        <f t="shared" ref="CD174:CD237" ca="1" si="428">CD173</f>
        <v>47171.222607457443</v>
      </c>
      <c r="CE174" s="602">
        <f t="shared" ref="CE174:CE237" ca="1" si="429">CE173</f>
        <v>48847.032188247038</v>
      </c>
      <c r="CF174" s="602">
        <f t="shared" ca="1" si="316"/>
        <v>33725.968653348842</v>
      </c>
      <c r="CG174" s="602">
        <f t="shared" ca="1" si="317"/>
        <v>34581.723205375456</v>
      </c>
      <c r="CH174" s="602">
        <f t="shared" ca="1" si="318"/>
        <v>34581.723205375456</v>
      </c>
      <c r="CI174" s="602">
        <f t="shared" ca="1" si="319"/>
        <v>35448.772928771345</v>
      </c>
      <c r="CJ174" s="602">
        <f t="shared" ca="1" si="320"/>
        <v>35448.772928771345</v>
      </c>
      <c r="CK174" s="602">
        <f t="shared" ca="1" si="321"/>
        <v>36326.962352232811</v>
      </c>
      <c r="CL174" s="602">
        <f t="shared" ca="1" si="322"/>
        <v>36326.962352232811</v>
      </c>
      <c r="CM174" s="602">
        <f t="shared" ca="1" si="323"/>
        <v>37216.130731732024</v>
      </c>
      <c r="CN174" s="602">
        <f t="shared" ca="1" si="324"/>
        <v>37216.130731732024</v>
      </c>
      <c r="CO174" s="602">
        <f t="shared" ca="1" si="325"/>
        <v>38116.112405922795</v>
      </c>
      <c r="CP174" s="602">
        <f t="shared" ca="1" si="326"/>
        <v>41820.706884913423</v>
      </c>
      <c r="CQ174" s="602">
        <f t="shared" ca="1" si="327"/>
        <v>43411.82153165857</v>
      </c>
      <c r="CR174" s="602">
        <f t="shared" ca="1" si="328"/>
        <v>43411.82153165857</v>
      </c>
      <c r="CS174" s="602">
        <f t="shared" ca="1" si="329"/>
        <v>45029.629321440458</v>
      </c>
      <c r="CT174" s="602">
        <f t="shared" ca="1" si="330"/>
        <v>45029.629321440458</v>
      </c>
      <c r="CU174" s="602">
        <f t="shared" ca="1" si="331"/>
        <v>46673.241537911395</v>
      </c>
      <c r="CV174" s="602">
        <f t="shared" ca="1" si="332"/>
        <v>46673.241537911395</v>
      </c>
      <c r="CW174" s="602">
        <f t="shared" ca="1" si="333"/>
        <v>48341.757129331025</v>
      </c>
      <c r="CX174" s="602">
        <f t="shared" ca="1" si="334"/>
        <v>48341.757129331025</v>
      </c>
      <c r="CY174" s="602">
        <f t="shared" ca="1" si="335"/>
        <v>50034.266948932476</v>
      </c>
      <c r="CZ174" s="602">
        <f t="shared" ca="1" si="336"/>
        <v>44703.97476535022</v>
      </c>
      <c r="DA174" s="602">
        <f t="shared" ca="1" si="337"/>
        <v>46342.497848049643</v>
      </c>
      <c r="DB174" s="602">
        <f t="shared" ca="1" si="338"/>
        <v>46342.497848049643</v>
      </c>
      <c r="DC174" s="602">
        <f t="shared" ca="1" si="339"/>
        <v>48006.105296803609</v>
      </c>
      <c r="DD174" s="602">
        <f t="shared" ca="1" si="340"/>
        <v>48006.105296803609</v>
      </c>
      <c r="DE174" s="602">
        <f t="shared" ca="1" si="341"/>
        <v>49693.889253268258</v>
      </c>
      <c r="DF174" s="602">
        <f t="shared" ca="1" si="342"/>
        <v>49693.889253268258</v>
      </c>
      <c r="DG174" s="602">
        <f t="shared" ca="1" si="343"/>
        <v>51404.937022019112</v>
      </c>
      <c r="DH174" s="602">
        <f t="shared" ca="1" si="344"/>
        <v>51404.937022019112</v>
      </c>
      <c r="DI174" s="602">
        <f t="shared" ca="1" si="345"/>
        <v>53138.334953305806</v>
      </c>
      <c r="DJ174" s="602">
        <f t="shared" ca="1" si="346"/>
        <v>36918.531516652984</v>
      </c>
      <c r="DK174" s="602">
        <f t="shared" ca="1" si="347"/>
        <v>37814.927454885583</v>
      </c>
      <c r="DL174" s="602">
        <f t="shared" ca="1" si="348"/>
        <v>37814.927454885583</v>
      </c>
      <c r="DM174" s="602">
        <f t="shared" ca="1" si="349"/>
        <v>38722.023692322662</v>
      </c>
      <c r="DN174" s="602">
        <f t="shared" ca="1" si="350"/>
        <v>38722.023692322662</v>
      </c>
      <c r="DO174" s="602">
        <f t="shared" ca="1" si="351"/>
        <v>39639.647171455297</v>
      </c>
      <c r="DP174" s="602">
        <f t="shared" ca="1" si="352"/>
        <v>39639.647171455297</v>
      </c>
      <c r="DQ174" s="602">
        <f t="shared" ca="1" si="353"/>
        <v>40567.620879791648</v>
      </c>
      <c r="DR174" s="602">
        <f t="shared" ca="1" si="354"/>
        <v>40567.620879791648</v>
      </c>
      <c r="DS174" s="602">
        <f t="shared" ca="1" si="355"/>
        <v>41505.764212283284</v>
      </c>
      <c r="DT174" s="602">
        <f t="shared" ca="1" si="356"/>
        <v>47504.443092169378</v>
      </c>
      <c r="DU174" s="602">
        <f t="shared" ca="1" si="357"/>
        <v>49185.069786291635</v>
      </c>
      <c r="DV174" s="602">
        <f t="shared" ca="1" si="358"/>
        <v>49185.069786291635</v>
      </c>
      <c r="DW174" s="602">
        <f t="shared" ca="1" si="359"/>
        <v>50889.234373908213</v>
      </c>
      <c r="DX174" s="602">
        <f t="shared" ca="1" si="360"/>
        <v>50889.234373908213</v>
      </c>
      <c r="DY174" s="602">
        <f t="shared" ca="1" si="361"/>
        <v>52616.023097239588</v>
      </c>
      <c r="DZ174" s="602">
        <f t="shared" ca="1" si="362"/>
        <v>52616.023097239588</v>
      </c>
      <c r="EA174" s="602">
        <f t="shared" ca="1" si="363"/>
        <v>54364.523825868084</v>
      </c>
      <c r="EB174" s="602">
        <f t="shared" ca="1" si="364"/>
        <v>54364.523825868084</v>
      </c>
      <c r="EC174" s="602">
        <f t="shared" ca="1" si="365"/>
        <v>56133.829536555211</v>
      </c>
      <c r="ED174" s="602">
        <f t="shared" ca="1" si="366"/>
        <v>50546.562285820124</v>
      </c>
      <c r="EE174" s="602">
        <f t="shared" ca="1" si="367"/>
        <v>52268.899256216449</v>
      </c>
      <c r="EF174" s="602">
        <f t="shared" ca="1" si="368"/>
        <v>52268.899256216449</v>
      </c>
      <c r="EG174" s="602">
        <f t="shared" ca="1" si="369"/>
        <v>54013.130357142247</v>
      </c>
      <c r="EH174" s="602">
        <f t="shared" ca="1" si="370"/>
        <v>54013.130357142247</v>
      </c>
      <c r="EI174" s="602">
        <f t="shared" ca="1" si="371"/>
        <v>55778.34727772788</v>
      </c>
      <c r="EJ174" s="602">
        <f t="shared" ca="1" si="372"/>
        <v>55778.34727772788</v>
      </c>
      <c r="EK174" s="602">
        <f t="shared" ca="1" si="373"/>
        <v>57563.649413299725</v>
      </c>
      <c r="EL174" s="602">
        <f t="shared" ca="1" si="374"/>
        <v>57563.649413299725</v>
      </c>
      <c r="EM174" s="602">
        <f t="shared" ca="1" si="375"/>
        <v>59368.146874517734</v>
      </c>
    </row>
    <row r="175" spans="7:143" x14ac:dyDescent="0.2">
      <c r="H175" s="884"/>
      <c r="I175" s="15" t="str">
        <f>I95</f>
        <v>Prémium 1, L1 ügyletminősítés esetén</v>
      </c>
      <c r="J175" s="15"/>
      <c r="K175" s="15"/>
      <c r="L175" s="1027">
        <v>7.3999999999999996E-2</v>
      </c>
      <c r="M175" s="1030" t="s">
        <v>589</v>
      </c>
      <c r="N175" s="1030" t="s">
        <v>589</v>
      </c>
      <c r="O175" s="1031">
        <f>O95+$E$79</f>
        <v>9.64E-2</v>
      </c>
      <c r="P175" s="1032">
        <f t="shared" ref="P175:P184" ca="1" si="430">OFFSET($DS$292,,$F45)</f>
        <v>9.8397442795470358E-2</v>
      </c>
      <c r="Q175" s="1036" t="s">
        <v>1030</v>
      </c>
      <c r="R175" s="1034">
        <f t="shared" ref="R175:R184" ca="1" si="431">OFFSET($DS$42,,$F45)</f>
        <v>0.10580476943565476</v>
      </c>
      <c r="W175" s="597">
        <f t="shared" si="315"/>
        <v>132</v>
      </c>
      <c r="X175" s="602">
        <f t="shared" ca="1" si="376"/>
        <v>28319.999389992863</v>
      </c>
      <c r="Y175" s="602">
        <f t="shared" ca="1" si="376"/>
        <v>29096.929827342388</v>
      </c>
      <c r="Z175" s="602">
        <f t="shared" ca="1" si="376"/>
        <v>29096.929827342388</v>
      </c>
      <c r="AA175" s="602">
        <f t="shared" ca="1" si="376"/>
        <v>29886.032144715729</v>
      </c>
      <c r="AB175" s="602">
        <f t="shared" ca="1" si="377"/>
        <v>29886.032144715729</v>
      </c>
      <c r="AC175" s="602">
        <f t="shared" ca="1" si="377"/>
        <v>30687.194570042724</v>
      </c>
      <c r="AD175" s="602">
        <f t="shared" ca="1" si="377"/>
        <v>30687.194570042724</v>
      </c>
      <c r="AE175" s="602">
        <f t="shared" ca="1" si="377"/>
        <v>31500.297891766557</v>
      </c>
      <c r="AF175" s="602">
        <f t="shared" ca="1" si="378"/>
        <v>31500.297891766557</v>
      </c>
      <c r="AG175" s="602">
        <f t="shared" ca="1" si="379"/>
        <v>32325.215752307126</v>
      </c>
      <c r="AH175" s="602">
        <f t="shared" ca="1" si="380"/>
        <v>32881.659121055389</v>
      </c>
      <c r="AI175" s="602">
        <f t="shared" ca="1" si="381"/>
        <v>34295.209150044277</v>
      </c>
      <c r="AJ175" s="602">
        <f t="shared" ca="1" si="382"/>
        <v>34295.209150044277</v>
      </c>
      <c r="AK175" s="602">
        <f t="shared" ca="1" si="383"/>
        <v>35740.272825017972</v>
      </c>
      <c r="AL175" s="602">
        <f t="shared" ca="1" si="384"/>
        <v>35740.272825017972</v>
      </c>
      <c r="AM175" s="602">
        <f t="shared" ca="1" si="385"/>
        <v>37216.130731732024</v>
      </c>
      <c r="AN175" s="602">
        <f t="shared" ca="1" si="386"/>
        <v>37216.130731732024</v>
      </c>
      <c r="AO175" s="602">
        <f t="shared" ca="1" si="387"/>
        <v>38722.023692322662</v>
      </c>
      <c r="AP175" s="602">
        <f t="shared" ca="1" si="388"/>
        <v>38722.023692322662</v>
      </c>
      <c r="AQ175" s="602">
        <f t="shared" ca="1" si="389"/>
        <v>40257.15736338999</v>
      </c>
      <c r="AR175" s="602">
        <f t="shared" ca="1" si="390"/>
        <v>35448.772928771345</v>
      </c>
      <c r="AS175" s="602">
        <f t="shared" ca="1" si="391"/>
        <v>36918.531516652984</v>
      </c>
      <c r="AT175" s="602">
        <f t="shared" ca="1" si="392"/>
        <v>36918.531516652984</v>
      </c>
      <c r="AU175" s="602">
        <f t="shared" ca="1" si="393"/>
        <v>38418.479955411574</v>
      </c>
      <c r="AV175" s="602">
        <f t="shared" ca="1" si="394"/>
        <v>38418.479955411574</v>
      </c>
      <c r="AW175" s="602">
        <f t="shared" ca="1" si="395"/>
        <v>39947.830563756834</v>
      </c>
      <c r="AX175" s="602">
        <f t="shared" ca="1" si="396"/>
        <v>39947.830563756834</v>
      </c>
      <c r="AY175" s="602">
        <f t="shared" ca="1" si="397"/>
        <v>41505.764212283277</v>
      </c>
      <c r="AZ175" s="602">
        <f t="shared" ca="1" si="398"/>
        <v>41505.764212283277</v>
      </c>
      <c r="BA175" s="602">
        <f t="shared" ca="1" si="399"/>
        <v>43091.434978125537</v>
      </c>
      <c r="BB175" s="602">
        <f t="shared" ca="1" si="400"/>
        <v>31227.944341051854</v>
      </c>
      <c r="BC175" s="602">
        <f t="shared" ca="1" si="401"/>
        <v>32048.938490341483</v>
      </c>
      <c r="BD175" s="602">
        <f t="shared" ca="1" si="402"/>
        <v>32048.938490341483</v>
      </c>
      <c r="BE175" s="602">
        <f t="shared" ca="1" si="403"/>
        <v>32881.659121055403</v>
      </c>
      <c r="BF175" s="602">
        <f t="shared" ca="1" si="404"/>
        <v>32881.659121055403</v>
      </c>
      <c r="BG175" s="602">
        <f t="shared" ca="1" si="405"/>
        <v>33725.968653348842</v>
      </c>
      <c r="BH175" s="602">
        <f t="shared" ca="1" si="406"/>
        <v>33725.968653348842</v>
      </c>
      <c r="BI175" s="602">
        <f t="shared" ca="1" si="407"/>
        <v>34581.723205375456</v>
      </c>
      <c r="BJ175" s="602">
        <f t="shared" ca="1" si="408"/>
        <v>34581.723205375456</v>
      </c>
      <c r="BK175" s="602">
        <f t="shared" ca="1" si="409"/>
        <v>35448.772928771345</v>
      </c>
      <c r="BL175" s="602">
        <f t="shared" ca="1" si="410"/>
        <v>37965.371706914841</v>
      </c>
      <c r="BM175" s="602">
        <f t="shared" ca="1" si="411"/>
        <v>39485.986332175897</v>
      </c>
      <c r="BN175" s="602">
        <f t="shared" ca="1" si="412"/>
        <v>39485.986332175897</v>
      </c>
      <c r="BO175" s="602">
        <f t="shared" ca="1" si="413"/>
        <v>41035.432761276803</v>
      </c>
      <c r="BP175" s="602">
        <f t="shared" ca="1" si="414"/>
        <v>41035.432761276803</v>
      </c>
      <c r="BQ175" s="602">
        <f t="shared" ca="1" si="415"/>
        <v>42612.87262182722</v>
      </c>
      <c r="BR175" s="602">
        <f t="shared" ca="1" si="416"/>
        <v>42612.87262182722</v>
      </c>
      <c r="BS175" s="602">
        <f t="shared" ca="1" si="417"/>
        <v>44217.443988476909</v>
      </c>
      <c r="BT175" s="602">
        <f t="shared" ca="1" si="418"/>
        <v>44217.443988476909</v>
      </c>
      <c r="BU175" s="602">
        <f t="shared" ca="1" si="419"/>
        <v>45848.26595350603</v>
      </c>
      <c r="BV175" s="602">
        <f t="shared" ca="1" si="420"/>
        <v>40723.276804626068</v>
      </c>
      <c r="BW175" s="602">
        <f t="shared" ca="1" si="421"/>
        <v>42295.186245571516</v>
      </c>
      <c r="BX175" s="602">
        <f t="shared" ca="1" si="422"/>
        <v>42295.186245571516</v>
      </c>
      <c r="BY175" s="602">
        <f t="shared" ca="1" si="423"/>
        <v>43894.401241264459</v>
      </c>
      <c r="BZ175" s="602">
        <f t="shared" ca="1" si="424"/>
        <v>43894.401241264459</v>
      </c>
      <c r="CA175" s="602">
        <f t="shared" ca="1" si="425"/>
        <v>45520.044319311586</v>
      </c>
      <c r="CB175" s="602">
        <f t="shared" ca="1" si="426"/>
        <v>45520.044319311586</v>
      </c>
      <c r="CC175" s="602">
        <f t="shared" ca="1" si="427"/>
        <v>47171.222607457443</v>
      </c>
      <c r="CD175" s="602">
        <f t="shared" ca="1" si="428"/>
        <v>47171.222607457443</v>
      </c>
      <c r="CE175" s="602">
        <f t="shared" ca="1" si="429"/>
        <v>48847.032188247038</v>
      </c>
      <c r="CF175" s="602">
        <f t="shared" ca="1" si="316"/>
        <v>33725.968653348842</v>
      </c>
      <c r="CG175" s="602">
        <f t="shared" ca="1" si="317"/>
        <v>34581.723205375456</v>
      </c>
      <c r="CH175" s="602">
        <f t="shared" ca="1" si="318"/>
        <v>34581.723205375456</v>
      </c>
      <c r="CI175" s="602">
        <f t="shared" ca="1" si="319"/>
        <v>35448.772928771345</v>
      </c>
      <c r="CJ175" s="602">
        <f t="shared" ca="1" si="320"/>
        <v>35448.772928771345</v>
      </c>
      <c r="CK175" s="602">
        <f t="shared" ca="1" si="321"/>
        <v>36326.962352232811</v>
      </c>
      <c r="CL175" s="602">
        <f t="shared" ca="1" si="322"/>
        <v>36326.962352232811</v>
      </c>
      <c r="CM175" s="602">
        <f t="shared" ca="1" si="323"/>
        <v>37216.130731732024</v>
      </c>
      <c r="CN175" s="602">
        <f t="shared" ca="1" si="324"/>
        <v>37216.130731732024</v>
      </c>
      <c r="CO175" s="602">
        <f t="shared" ca="1" si="325"/>
        <v>38116.112405922795</v>
      </c>
      <c r="CP175" s="602">
        <f t="shared" ca="1" si="326"/>
        <v>41820.706884913423</v>
      </c>
      <c r="CQ175" s="602">
        <f t="shared" ca="1" si="327"/>
        <v>43411.82153165857</v>
      </c>
      <c r="CR175" s="602">
        <f t="shared" ca="1" si="328"/>
        <v>43411.82153165857</v>
      </c>
      <c r="CS175" s="602">
        <f t="shared" ca="1" si="329"/>
        <v>45029.629321440458</v>
      </c>
      <c r="CT175" s="602">
        <f t="shared" ca="1" si="330"/>
        <v>45029.629321440458</v>
      </c>
      <c r="CU175" s="602">
        <f t="shared" ca="1" si="331"/>
        <v>46673.241537911395</v>
      </c>
      <c r="CV175" s="602">
        <f t="shared" ca="1" si="332"/>
        <v>46673.241537911395</v>
      </c>
      <c r="CW175" s="602">
        <f t="shared" ca="1" si="333"/>
        <v>48341.757129331025</v>
      </c>
      <c r="CX175" s="602">
        <f t="shared" ca="1" si="334"/>
        <v>48341.757129331025</v>
      </c>
      <c r="CY175" s="602">
        <f t="shared" ca="1" si="335"/>
        <v>50034.266948932476</v>
      </c>
      <c r="CZ175" s="602">
        <f t="shared" ca="1" si="336"/>
        <v>44703.97476535022</v>
      </c>
      <c r="DA175" s="602">
        <f t="shared" ca="1" si="337"/>
        <v>46342.497848049643</v>
      </c>
      <c r="DB175" s="602">
        <f t="shared" ca="1" si="338"/>
        <v>46342.497848049643</v>
      </c>
      <c r="DC175" s="602">
        <f t="shared" ca="1" si="339"/>
        <v>48006.105296803609</v>
      </c>
      <c r="DD175" s="602">
        <f t="shared" ca="1" si="340"/>
        <v>48006.105296803609</v>
      </c>
      <c r="DE175" s="602">
        <f t="shared" ca="1" si="341"/>
        <v>49693.889253268258</v>
      </c>
      <c r="DF175" s="602">
        <f t="shared" ca="1" si="342"/>
        <v>49693.889253268258</v>
      </c>
      <c r="DG175" s="602">
        <f t="shared" ca="1" si="343"/>
        <v>51404.937022019112</v>
      </c>
      <c r="DH175" s="602">
        <f t="shared" ca="1" si="344"/>
        <v>51404.937022019112</v>
      </c>
      <c r="DI175" s="602">
        <f t="shared" ca="1" si="345"/>
        <v>53138.334953305806</v>
      </c>
      <c r="DJ175" s="602">
        <f t="shared" ca="1" si="346"/>
        <v>36918.531516652984</v>
      </c>
      <c r="DK175" s="602">
        <f t="shared" ca="1" si="347"/>
        <v>37814.927454885583</v>
      </c>
      <c r="DL175" s="602">
        <f t="shared" ca="1" si="348"/>
        <v>37814.927454885583</v>
      </c>
      <c r="DM175" s="602">
        <f t="shared" ca="1" si="349"/>
        <v>38722.023692322662</v>
      </c>
      <c r="DN175" s="602">
        <f t="shared" ca="1" si="350"/>
        <v>38722.023692322662</v>
      </c>
      <c r="DO175" s="602">
        <f t="shared" ca="1" si="351"/>
        <v>39639.647171455297</v>
      </c>
      <c r="DP175" s="602">
        <f t="shared" ca="1" si="352"/>
        <v>39639.647171455297</v>
      </c>
      <c r="DQ175" s="602">
        <f t="shared" ca="1" si="353"/>
        <v>40567.620879791648</v>
      </c>
      <c r="DR175" s="602">
        <f t="shared" ca="1" si="354"/>
        <v>40567.620879791648</v>
      </c>
      <c r="DS175" s="602">
        <f t="shared" ca="1" si="355"/>
        <v>41505.764212283284</v>
      </c>
      <c r="DT175" s="602">
        <f t="shared" ca="1" si="356"/>
        <v>47504.443092169378</v>
      </c>
      <c r="DU175" s="602">
        <f t="shared" ca="1" si="357"/>
        <v>49185.069786291635</v>
      </c>
      <c r="DV175" s="602">
        <f t="shared" ca="1" si="358"/>
        <v>49185.069786291635</v>
      </c>
      <c r="DW175" s="602">
        <f t="shared" ca="1" si="359"/>
        <v>50889.234373908213</v>
      </c>
      <c r="DX175" s="602">
        <f t="shared" ca="1" si="360"/>
        <v>50889.234373908213</v>
      </c>
      <c r="DY175" s="602">
        <f t="shared" ca="1" si="361"/>
        <v>52616.023097239588</v>
      </c>
      <c r="DZ175" s="602">
        <f t="shared" ca="1" si="362"/>
        <v>52616.023097239588</v>
      </c>
      <c r="EA175" s="602">
        <f t="shared" ca="1" si="363"/>
        <v>54364.523825868084</v>
      </c>
      <c r="EB175" s="602">
        <f t="shared" ca="1" si="364"/>
        <v>54364.523825868084</v>
      </c>
      <c r="EC175" s="602">
        <f t="shared" ca="1" si="365"/>
        <v>56133.829536555211</v>
      </c>
      <c r="ED175" s="602">
        <f t="shared" ca="1" si="366"/>
        <v>50546.562285820124</v>
      </c>
      <c r="EE175" s="602">
        <f t="shared" ca="1" si="367"/>
        <v>52268.899256216449</v>
      </c>
      <c r="EF175" s="602">
        <f t="shared" ca="1" si="368"/>
        <v>52268.899256216449</v>
      </c>
      <c r="EG175" s="602">
        <f t="shared" ca="1" si="369"/>
        <v>54013.130357142247</v>
      </c>
      <c r="EH175" s="602">
        <f t="shared" ca="1" si="370"/>
        <v>54013.130357142247</v>
      </c>
      <c r="EI175" s="602">
        <f t="shared" ca="1" si="371"/>
        <v>55778.34727772788</v>
      </c>
      <c r="EJ175" s="602">
        <f t="shared" ca="1" si="372"/>
        <v>55778.34727772788</v>
      </c>
      <c r="EK175" s="602">
        <f t="shared" ca="1" si="373"/>
        <v>57563.649413299725</v>
      </c>
      <c r="EL175" s="602">
        <f t="shared" ca="1" si="374"/>
        <v>57563.649413299725</v>
      </c>
      <c r="EM175" s="602">
        <f t="shared" ca="1" si="375"/>
        <v>59368.146874517734</v>
      </c>
    </row>
    <row r="176" spans="7:143" x14ac:dyDescent="0.2">
      <c r="H176" s="884"/>
      <c r="I176" s="15" t="str">
        <f t="shared" ref="I176:I184" si="432">I96</f>
        <v>Prémium 1, L2 ügyletminősítés esetén</v>
      </c>
      <c r="J176" s="15"/>
      <c r="K176" s="15"/>
      <c r="L176" s="15"/>
      <c r="M176" s="1030" t="s">
        <v>589</v>
      </c>
      <c r="N176" s="1030" t="s">
        <v>589</v>
      </c>
      <c r="O176" s="1031">
        <f t="shared" ref="O176:O184" si="433">O96+$E$79</f>
        <v>0.10139999999999999</v>
      </c>
      <c r="P176" s="1032">
        <f t="shared" ca="1" si="430"/>
        <v>0.10394724678563727</v>
      </c>
      <c r="Q176" s="1036" t="s">
        <v>1030</v>
      </c>
      <c r="R176" s="1034">
        <f t="shared" ca="1" si="431"/>
        <v>0.11145144256017248</v>
      </c>
      <c r="W176" s="597">
        <f t="shared" si="315"/>
        <v>133</v>
      </c>
      <c r="X176" s="602">
        <f t="shared" ca="1" si="376"/>
        <v>28319.999389992863</v>
      </c>
      <c r="Y176" s="602">
        <f t="shared" ca="1" si="376"/>
        <v>29096.929827342388</v>
      </c>
      <c r="Z176" s="602">
        <f t="shared" ca="1" si="376"/>
        <v>29096.929827342388</v>
      </c>
      <c r="AA176" s="602">
        <f t="shared" ca="1" si="376"/>
        <v>29886.032144715729</v>
      </c>
      <c r="AB176" s="602">
        <f t="shared" ca="1" si="377"/>
        <v>29886.032144715729</v>
      </c>
      <c r="AC176" s="602">
        <f t="shared" ca="1" si="377"/>
        <v>30687.194570042724</v>
      </c>
      <c r="AD176" s="602">
        <f t="shared" ca="1" si="377"/>
        <v>30687.194570042724</v>
      </c>
      <c r="AE176" s="602">
        <f t="shared" ca="1" si="377"/>
        <v>31500.297891766557</v>
      </c>
      <c r="AF176" s="602">
        <f t="shared" ca="1" si="378"/>
        <v>31500.297891766557</v>
      </c>
      <c r="AG176" s="602">
        <f t="shared" ca="1" si="379"/>
        <v>32325.215752307126</v>
      </c>
      <c r="AH176" s="602">
        <f t="shared" ca="1" si="380"/>
        <v>32881.659121055389</v>
      </c>
      <c r="AI176" s="602">
        <f t="shared" ca="1" si="381"/>
        <v>34295.209150044277</v>
      </c>
      <c r="AJ176" s="602">
        <f t="shared" ca="1" si="382"/>
        <v>34295.209150044277</v>
      </c>
      <c r="AK176" s="602">
        <f t="shared" ca="1" si="383"/>
        <v>35740.272825017972</v>
      </c>
      <c r="AL176" s="602">
        <f t="shared" ca="1" si="384"/>
        <v>35740.272825017972</v>
      </c>
      <c r="AM176" s="602">
        <f t="shared" ca="1" si="385"/>
        <v>37216.130731732024</v>
      </c>
      <c r="AN176" s="602">
        <f t="shared" ca="1" si="386"/>
        <v>37216.130731732024</v>
      </c>
      <c r="AO176" s="602">
        <f t="shared" ca="1" si="387"/>
        <v>38722.023692322662</v>
      </c>
      <c r="AP176" s="602">
        <f t="shared" ca="1" si="388"/>
        <v>38722.023692322662</v>
      </c>
      <c r="AQ176" s="602">
        <f t="shared" ca="1" si="389"/>
        <v>40257.15736338999</v>
      </c>
      <c r="AR176" s="602">
        <f t="shared" ca="1" si="390"/>
        <v>35448.772928771345</v>
      </c>
      <c r="AS176" s="602">
        <f t="shared" ca="1" si="391"/>
        <v>36918.531516652984</v>
      </c>
      <c r="AT176" s="602">
        <f t="shared" ca="1" si="392"/>
        <v>36918.531516652984</v>
      </c>
      <c r="AU176" s="602">
        <f t="shared" ca="1" si="393"/>
        <v>38418.479955411574</v>
      </c>
      <c r="AV176" s="602">
        <f t="shared" ca="1" si="394"/>
        <v>38418.479955411574</v>
      </c>
      <c r="AW176" s="602">
        <f t="shared" ca="1" si="395"/>
        <v>39947.830563756834</v>
      </c>
      <c r="AX176" s="602">
        <f t="shared" ca="1" si="396"/>
        <v>39947.830563756834</v>
      </c>
      <c r="AY176" s="602">
        <f t="shared" ca="1" si="397"/>
        <v>41505.764212283277</v>
      </c>
      <c r="AZ176" s="602">
        <f t="shared" ca="1" si="398"/>
        <v>41505.764212283277</v>
      </c>
      <c r="BA176" s="602">
        <f t="shared" ca="1" si="399"/>
        <v>43091.434978125537</v>
      </c>
      <c r="BB176" s="602">
        <f t="shared" ca="1" si="400"/>
        <v>31227.944341051854</v>
      </c>
      <c r="BC176" s="602">
        <f t="shared" ca="1" si="401"/>
        <v>32048.938490341483</v>
      </c>
      <c r="BD176" s="602">
        <f t="shared" ca="1" si="402"/>
        <v>32048.938490341483</v>
      </c>
      <c r="BE176" s="602">
        <f t="shared" ca="1" si="403"/>
        <v>32881.659121055403</v>
      </c>
      <c r="BF176" s="602">
        <f t="shared" ca="1" si="404"/>
        <v>32881.659121055403</v>
      </c>
      <c r="BG176" s="602">
        <f t="shared" ca="1" si="405"/>
        <v>33725.968653348842</v>
      </c>
      <c r="BH176" s="602">
        <f t="shared" ca="1" si="406"/>
        <v>33725.968653348842</v>
      </c>
      <c r="BI176" s="602">
        <f t="shared" ca="1" si="407"/>
        <v>34581.723205375456</v>
      </c>
      <c r="BJ176" s="602">
        <f t="shared" ca="1" si="408"/>
        <v>34581.723205375456</v>
      </c>
      <c r="BK176" s="602">
        <f t="shared" ca="1" si="409"/>
        <v>35448.772928771345</v>
      </c>
      <c r="BL176" s="602">
        <f t="shared" ca="1" si="410"/>
        <v>37965.371706914841</v>
      </c>
      <c r="BM176" s="602">
        <f t="shared" ca="1" si="411"/>
        <v>39485.986332175897</v>
      </c>
      <c r="BN176" s="602">
        <f t="shared" ca="1" si="412"/>
        <v>39485.986332175897</v>
      </c>
      <c r="BO176" s="602">
        <f t="shared" ca="1" si="413"/>
        <v>41035.432761276803</v>
      </c>
      <c r="BP176" s="602">
        <f t="shared" ca="1" si="414"/>
        <v>41035.432761276803</v>
      </c>
      <c r="BQ176" s="602">
        <f t="shared" ca="1" si="415"/>
        <v>42612.87262182722</v>
      </c>
      <c r="BR176" s="602">
        <f t="shared" ca="1" si="416"/>
        <v>42612.87262182722</v>
      </c>
      <c r="BS176" s="602">
        <f t="shared" ca="1" si="417"/>
        <v>44217.443988476909</v>
      </c>
      <c r="BT176" s="602">
        <f t="shared" ca="1" si="418"/>
        <v>44217.443988476909</v>
      </c>
      <c r="BU176" s="602">
        <f t="shared" ca="1" si="419"/>
        <v>45848.26595350603</v>
      </c>
      <c r="BV176" s="602">
        <f t="shared" ca="1" si="420"/>
        <v>40723.276804626068</v>
      </c>
      <c r="BW176" s="602">
        <f t="shared" ca="1" si="421"/>
        <v>42295.186245571516</v>
      </c>
      <c r="BX176" s="602">
        <f t="shared" ca="1" si="422"/>
        <v>42295.186245571516</v>
      </c>
      <c r="BY176" s="602">
        <f t="shared" ca="1" si="423"/>
        <v>43894.401241264459</v>
      </c>
      <c r="BZ176" s="602">
        <f t="shared" ca="1" si="424"/>
        <v>43894.401241264459</v>
      </c>
      <c r="CA176" s="602">
        <f t="shared" ca="1" si="425"/>
        <v>45520.044319311586</v>
      </c>
      <c r="CB176" s="602">
        <f t="shared" ca="1" si="426"/>
        <v>45520.044319311586</v>
      </c>
      <c r="CC176" s="602">
        <f t="shared" ca="1" si="427"/>
        <v>47171.222607457443</v>
      </c>
      <c r="CD176" s="602">
        <f t="shared" ca="1" si="428"/>
        <v>47171.222607457443</v>
      </c>
      <c r="CE176" s="602">
        <f t="shared" ca="1" si="429"/>
        <v>48847.032188247038</v>
      </c>
      <c r="CF176" s="602">
        <f t="shared" ca="1" si="316"/>
        <v>33725.968653348842</v>
      </c>
      <c r="CG176" s="602">
        <f t="shared" ca="1" si="317"/>
        <v>34581.723205375456</v>
      </c>
      <c r="CH176" s="602">
        <f t="shared" ca="1" si="318"/>
        <v>34581.723205375456</v>
      </c>
      <c r="CI176" s="602">
        <f t="shared" ca="1" si="319"/>
        <v>35448.772928771345</v>
      </c>
      <c r="CJ176" s="602">
        <f t="shared" ca="1" si="320"/>
        <v>35448.772928771345</v>
      </c>
      <c r="CK176" s="602">
        <f t="shared" ca="1" si="321"/>
        <v>36326.962352232811</v>
      </c>
      <c r="CL176" s="602">
        <f t="shared" ca="1" si="322"/>
        <v>36326.962352232811</v>
      </c>
      <c r="CM176" s="602">
        <f t="shared" ca="1" si="323"/>
        <v>37216.130731732024</v>
      </c>
      <c r="CN176" s="602">
        <f t="shared" ca="1" si="324"/>
        <v>37216.130731732024</v>
      </c>
      <c r="CO176" s="602">
        <f t="shared" ca="1" si="325"/>
        <v>38116.112405922795</v>
      </c>
      <c r="CP176" s="602">
        <f t="shared" ca="1" si="326"/>
        <v>41820.706884913423</v>
      </c>
      <c r="CQ176" s="602">
        <f t="shared" ca="1" si="327"/>
        <v>43411.82153165857</v>
      </c>
      <c r="CR176" s="602">
        <f t="shared" ca="1" si="328"/>
        <v>43411.82153165857</v>
      </c>
      <c r="CS176" s="602">
        <f t="shared" ca="1" si="329"/>
        <v>45029.629321440458</v>
      </c>
      <c r="CT176" s="602">
        <f t="shared" ca="1" si="330"/>
        <v>45029.629321440458</v>
      </c>
      <c r="CU176" s="602">
        <f t="shared" ca="1" si="331"/>
        <v>46673.241537911395</v>
      </c>
      <c r="CV176" s="602">
        <f t="shared" ca="1" si="332"/>
        <v>46673.241537911395</v>
      </c>
      <c r="CW176" s="602">
        <f t="shared" ca="1" si="333"/>
        <v>48341.757129331025</v>
      </c>
      <c r="CX176" s="602">
        <f t="shared" ca="1" si="334"/>
        <v>48341.757129331025</v>
      </c>
      <c r="CY176" s="602">
        <f t="shared" ca="1" si="335"/>
        <v>50034.266948932476</v>
      </c>
      <c r="CZ176" s="602">
        <f t="shared" ca="1" si="336"/>
        <v>44703.97476535022</v>
      </c>
      <c r="DA176" s="602">
        <f t="shared" ca="1" si="337"/>
        <v>46342.497848049643</v>
      </c>
      <c r="DB176" s="602">
        <f t="shared" ca="1" si="338"/>
        <v>46342.497848049643</v>
      </c>
      <c r="DC176" s="602">
        <f t="shared" ca="1" si="339"/>
        <v>48006.105296803609</v>
      </c>
      <c r="DD176" s="602">
        <f t="shared" ca="1" si="340"/>
        <v>48006.105296803609</v>
      </c>
      <c r="DE176" s="602">
        <f t="shared" ca="1" si="341"/>
        <v>49693.889253268258</v>
      </c>
      <c r="DF176" s="602">
        <f t="shared" ca="1" si="342"/>
        <v>49693.889253268258</v>
      </c>
      <c r="DG176" s="602">
        <f t="shared" ca="1" si="343"/>
        <v>51404.937022019112</v>
      </c>
      <c r="DH176" s="602">
        <f t="shared" ca="1" si="344"/>
        <v>51404.937022019112</v>
      </c>
      <c r="DI176" s="602">
        <f t="shared" ca="1" si="345"/>
        <v>53138.334953305806</v>
      </c>
      <c r="DJ176" s="602">
        <f t="shared" ca="1" si="346"/>
        <v>36918.531516652984</v>
      </c>
      <c r="DK176" s="602">
        <f t="shared" ca="1" si="347"/>
        <v>37814.927454885583</v>
      </c>
      <c r="DL176" s="602">
        <f t="shared" ca="1" si="348"/>
        <v>37814.927454885583</v>
      </c>
      <c r="DM176" s="602">
        <f t="shared" ca="1" si="349"/>
        <v>38722.023692322662</v>
      </c>
      <c r="DN176" s="602">
        <f t="shared" ca="1" si="350"/>
        <v>38722.023692322662</v>
      </c>
      <c r="DO176" s="602">
        <f t="shared" ca="1" si="351"/>
        <v>39639.647171455297</v>
      </c>
      <c r="DP176" s="602">
        <f t="shared" ca="1" si="352"/>
        <v>39639.647171455297</v>
      </c>
      <c r="DQ176" s="602">
        <f t="shared" ca="1" si="353"/>
        <v>40567.620879791648</v>
      </c>
      <c r="DR176" s="602">
        <f t="shared" ca="1" si="354"/>
        <v>40567.620879791648</v>
      </c>
      <c r="DS176" s="602">
        <f t="shared" ca="1" si="355"/>
        <v>41505.764212283284</v>
      </c>
      <c r="DT176" s="602">
        <f t="shared" ca="1" si="356"/>
        <v>47504.443092169378</v>
      </c>
      <c r="DU176" s="602">
        <f t="shared" ca="1" si="357"/>
        <v>49185.069786291635</v>
      </c>
      <c r="DV176" s="602">
        <f t="shared" ca="1" si="358"/>
        <v>49185.069786291635</v>
      </c>
      <c r="DW176" s="602">
        <f t="shared" ca="1" si="359"/>
        <v>50889.234373908213</v>
      </c>
      <c r="DX176" s="602">
        <f t="shared" ca="1" si="360"/>
        <v>50889.234373908213</v>
      </c>
      <c r="DY176" s="602">
        <f t="shared" ca="1" si="361"/>
        <v>52616.023097239588</v>
      </c>
      <c r="DZ176" s="602">
        <f t="shared" ca="1" si="362"/>
        <v>52616.023097239588</v>
      </c>
      <c r="EA176" s="602">
        <f t="shared" ca="1" si="363"/>
        <v>54364.523825868084</v>
      </c>
      <c r="EB176" s="602">
        <f t="shared" ca="1" si="364"/>
        <v>54364.523825868084</v>
      </c>
      <c r="EC176" s="602">
        <f t="shared" ca="1" si="365"/>
        <v>56133.829536555211</v>
      </c>
      <c r="ED176" s="602">
        <f t="shared" ca="1" si="366"/>
        <v>50546.562285820124</v>
      </c>
      <c r="EE176" s="602">
        <f t="shared" ca="1" si="367"/>
        <v>52268.899256216449</v>
      </c>
      <c r="EF176" s="602">
        <f t="shared" ca="1" si="368"/>
        <v>52268.899256216449</v>
      </c>
      <c r="EG176" s="602">
        <f t="shared" ca="1" si="369"/>
        <v>54013.130357142247</v>
      </c>
      <c r="EH176" s="602">
        <f t="shared" ca="1" si="370"/>
        <v>54013.130357142247</v>
      </c>
      <c r="EI176" s="602">
        <f t="shared" ca="1" si="371"/>
        <v>55778.34727772788</v>
      </c>
      <c r="EJ176" s="602">
        <f t="shared" ca="1" si="372"/>
        <v>55778.34727772788</v>
      </c>
      <c r="EK176" s="602">
        <f t="shared" ca="1" si="373"/>
        <v>57563.649413299725</v>
      </c>
      <c r="EL176" s="602">
        <f t="shared" ca="1" si="374"/>
        <v>57563.649413299725</v>
      </c>
      <c r="EM176" s="602">
        <f t="shared" ca="1" si="375"/>
        <v>59368.146874517734</v>
      </c>
    </row>
    <row r="177" spans="7:143" x14ac:dyDescent="0.2">
      <c r="H177" s="884"/>
      <c r="I177" s="15" t="str">
        <f t="shared" si="432"/>
        <v>Prémium 2, L1 ügyletminősítés esetén</v>
      </c>
      <c r="J177" s="15"/>
      <c r="K177" s="15"/>
      <c r="L177" s="15"/>
      <c r="M177" s="1030" t="s">
        <v>589</v>
      </c>
      <c r="N177" s="1030" t="s">
        <v>589</v>
      </c>
      <c r="O177" s="1031">
        <f t="shared" si="433"/>
        <v>0.10139999999999999</v>
      </c>
      <c r="P177" s="1032">
        <f t="shared" ca="1" si="430"/>
        <v>0.10394724678563727</v>
      </c>
      <c r="Q177" s="1036" t="s">
        <v>1030</v>
      </c>
      <c r="R177" s="1034">
        <f t="shared" ca="1" si="431"/>
        <v>0.11145144256017248</v>
      </c>
      <c r="W177" s="597">
        <f t="shared" si="315"/>
        <v>134</v>
      </c>
      <c r="X177" s="602">
        <f t="shared" ca="1" si="376"/>
        <v>28319.999389992863</v>
      </c>
      <c r="Y177" s="602">
        <f t="shared" ca="1" si="376"/>
        <v>29096.929827342388</v>
      </c>
      <c r="Z177" s="602">
        <f t="shared" ca="1" si="376"/>
        <v>29096.929827342388</v>
      </c>
      <c r="AA177" s="602">
        <f t="shared" ca="1" si="376"/>
        <v>29886.032144715729</v>
      </c>
      <c r="AB177" s="602">
        <f t="shared" ca="1" si="377"/>
        <v>29886.032144715729</v>
      </c>
      <c r="AC177" s="602">
        <f t="shared" ca="1" si="377"/>
        <v>30687.194570042724</v>
      </c>
      <c r="AD177" s="602">
        <f t="shared" ca="1" si="377"/>
        <v>30687.194570042724</v>
      </c>
      <c r="AE177" s="602">
        <f t="shared" ca="1" si="377"/>
        <v>31500.297891766557</v>
      </c>
      <c r="AF177" s="602">
        <f t="shared" ca="1" si="378"/>
        <v>31500.297891766557</v>
      </c>
      <c r="AG177" s="602">
        <f t="shared" ca="1" si="379"/>
        <v>32325.215752307126</v>
      </c>
      <c r="AH177" s="602">
        <f t="shared" ca="1" si="380"/>
        <v>32881.659121055389</v>
      </c>
      <c r="AI177" s="602">
        <f t="shared" ca="1" si="381"/>
        <v>34295.209150044277</v>
      </c>
      <c r="AJ177" s="602">
        <f t="shared" ca="1" si="382"/>
        <v>34295.209150044277</v>
      </c>
      <c r="AK177" s="602">
        <f t="shared" ca="1" si="383"/>
        <v>35740.272825017972</v>
      </c>
      <c r="AL177" s="602">
        <f t="shared" ca="1" si="384"/>
        <v>35740.272825017972</v>
      </c>
      <c r="AM177" s="602">
        <f t="shared" ca="1" si="385"/>
        <v>37216.130731732024</v>
      </c>
      <c r="AN177" s="602">
        <f t="shared" ca="1" si="386"/>
        <v>37216.130731732024</v>
      </c>
      <c r="AO177" s="602">
        <f t="shared" ca="1" si="387"/>
        <v>38722.023692322662</v>
      </c>
      <c r="AP177" s="602">
        <f t="shared" ca="1" si="388"/>
        <v>38722.023692322662</v>
      </c>
      <c r="AQ177" s="602">
        <f t="shared" ca="1" si="389"/>
        <v>40257.15736338999</v>
      </c>
      <c r="AR177" s="602">
        <f t="shared" ca="1" si="390"/>
        <v>35448.772928771345</v>
      </c>
      <c r="AS177" s="602">
        <f t="shared" ca="1" si="391"/>
        <v>36918.531516652984</v>
      </c>
      <c r="AT177" s="602">
        <f t="shared" ca="1" si="392"/>
        <v>36918.531516652984</v>
      </c>
      <c r="AU177" s="602">
        <f t="shared" ca="1" si="393"/>
        <v>38418.479955411574</v>
      </c>
      <c r="AV177" s="602">
        <f t="shared" ca="1" si="394"/>
        <v>38418.479955411574</v>
      </c>
      <c r="AW177" s="602">
        <f t="shared" ca="1" si="395"/>
        <v>39947.830563756834</v>
      </c>
      <c r="AX177" s="602">
        <f t="shared" ca="1" si="396"/>
        <v>39947.830563756834</v>
      </c>
      <c r="AY177" s="602">
        <f t="shared" ca="1" si="397"/>
        <v>41505.764212283277</v>
      </c>
      <c r="AZ177" s="602">
        <f t="shared" ca="1" si="398"/>
        <v>41505.764212283277</v>
      </c>
      <c r="BA177" s="602">
        <f t="shared" ca="1" si="399"/>
        <v>43091.434978125537</v>
      </c>
      <c r="BB177" s="602">
        <f t="shared" ca="1" si="400"/>
        <v>31227.944341051854</v>
      </c>
      <c r="BC177" s="602">
        <f t="shared" ca="1" si="401"/>
        <v>32048.938490341483</v>
      </c>
      <c r="BD177" s="602">
        <f t="shared" ca="1" si="402"/>
        <v>32048.938490341483</v>
      </c>
      <c r="BE177" s="602">
        <f t="shared" ca="1" si="403"/>
        <v>32881.659121055403</v>
      </c>
      <c r="BF177" s="602">
        <f t="shared" ca="1" si="404"/>
        <v>32881.659121055403</v>
      </c>
      <c r="BG177" s="602">
        <f t="shared" ca="1" si="405"/>
        <v>33725.968653348842</v>
      </c>
      <c r="BH177" s="602">
        <f t="shared" ca="1" si="406"/>
        <v>33725.968653348842</v>
      </c>
      <c r="BI177" s="602">
        <f t="shared" ca="1" si="407"/>
        <v>34581.723205375456</v>
      </c>
      <c r="BJ177" s="602">
        <f t="shared" ca="1" si="408"/>
        <v>34581.723205375456</v>
      </c>
      <c r="BK177" s="602">
        <f t="shared" ca="1" si="409"/>
        <v>35448.772928771345</v>
      </c>
      <c r="BL177" s="602">
        <f t="shared" ca="1" si="410"/>
        <v>37965.371706914841</v>
      </c>
      <c r="BM177" s="602">
        <f t="shared" ca="1" si="411"/>
        <v>39485.986332175897</v>
      </c>
      <c r="BN177" s="602">
        <f t="shared" ca="1" si="412"/>
        <v>39485.986332175897</v>
      </c>
      <c r="BO177" s="602">
        <f t="shared" ca="1" si="413"/>
        <v>41035.432761276803</v>
      </c>
      <c r="BP177" s="602">
        <f t="shared" ca="1" si="414"/>
        <v>41035.432761276803</v>
      </c>
      <c r="BQ177" s="602">
        <f t="shared" ca="1" si="415"/>
        <v>42612.87262182722</v>
      </c>
      <c r="BR177" s="602">
        <f t="shared" ca="1" si="416"/>
        <v>42612.87262182722</v>
      </c>
      <c r="BS177" s="602">
        <f t="shared" ca="1" si="417"/>
        <v>44217.443988476909</v>
      </c>
      <c r="BT177" s="602">
        <f t="shared" ca="1" si="418"/>
        <v>44217.443988476909</v>
      </c>
      <c r="BU177" s="602">
        <f t="shared" ca="1" si="419"/>
        <v>45848.26595350603</v>
      </c>
      <c r="BV177" s="602">
        <f t="shared" ca="1" si="420"/>
        <v>40723.276804626068</v>
      </c>
      <c r="BW177" s="602">
        <f t="shared" ca="1" si="421"/>
        <v>42295.186245571516</v>
      </c>
      <c r="BX177" s="602">
        <f t="shared" ca="1" si="422"/>
        <v>42295.186245571516</v>
      </c>
      <c r="BY177" s="602">
        <f t="shared" ca="1" si="423"/>
        <v>43894.401241264459</v>
      </c>
      <c r="BZ177" s="602">
        <f t="shared" ca="1" si="424"/>
        <v>43894.401241264459</v>
      </c>
      <c r="CA177" s="602">
        <f t="shared" ca="1" si="425"/>
        <v>45520.044319311586</v>
      </c>
      <c r="CB177" s="602">
        <f t="shared" ca="1" si="426"/>
        <v>45520.044319311586</v>
      </c>
      <c r="CC177" s="602">
        <f t="shared" ca="1" si="427"/>
        <v>47171.222607457443</v>
      </c>
      <c r="CD177" s="602">
        <f t="shared" ca="1" si="428"/>
        <v>47171.222607457443</v>
      </c>
      <c r="CE177" s="602">
        <f t="shared" ca="1" si="429"/>
        <v>48847.032188247038</v>
      </c>
      <c r="CF177" s="602">
        <f t="shared" ca="1" si="316"/>
        <v>33725.968653348842</v>
      </c>
      <c r="CG177" s="602">
        <f t="shared" ca="1" si="317"/>
        <v>34581.723205375456</v>
      </c>
      <c r="CH177" s="602">
        <f t="shared" ca="1" si="318"/>
        <v>34581.723205375456</v>
      </c>
      <c r="CI177" s="602">
        <f t="shared" ca="1" si="319"/>
        <v>35448.772928771345</v>
      </c>
      <c r="CJ177" s="602">
        <f t="shared" ca="1" si="320"/>
        <v>35448.772928771345</v>
      </c>
      <c r="CK177" s="602">
        <f t="shared" ca="1" si="321"/>
        <v>36326.962352232811</v>
      </c>
      <c r="CL177" s="602">
        <f t="shared" ca="1" si="322"/>
        <v>36326.962352232811</v>
      </c>
      <c r="CM177" s="602">
        <f t="shared" ca="1" si="323"/>
        <v>37216.130731732024</v>
      </c>
      <c r="CN177" s="602">
        <f t="shared" ca="1" si="324"/>
        <v>37216.130731732024</v>
      </c>
      <c r="CO177" s="602">
        <f t="shared" ca="1" si="325"/>
        <v>38116.112405922795</v>
      </c>
      <c r="CP177" s="602">
        <f t="shared" ca="1" si="326"/>
        <v>41820.706884913423</v>
      </c>
      <c r="CQ177" s="602">
        <f t="shared" ca="1" si="327"/>
        <v>43411.82153165857</v>
      </c>
      <c r="CR177" s="602">
        <f t="shared" ca="1" si="328"/>
        <v>43411.82153165857</v>
      </c>
      <c r="CS177" s="602">
        <f t="shared" ca="1" si="329"/>
        <v>45029.629321440458</v>
      </c>
      <c r="CT177" s="602">
        <f t="shared" ca="1" si="330"/>
        <v>45029.629321440458</v>
      </c>
      <c r="CU177" s="602">
        <f t="shared" ca="1" si="331"/>
        <v>46673.241537911395</v>
      </c>
      <c r="CV177" s="602">
        <f t="shared" ca="1" si="332"/>
        <v>46673.241537911395</v>
      </c>
      <c r="CW177" s="602">
        <f t="shared" ca="1" si="333"/>
        <v>48341.757129331025</v>
      </c>
      <c r="CX177" s="602">
        <f t="shared" ca="1" si="334"/>
        <v>48341.757129331025</v>
      </c>
      <c r="CY177" s="602">
        <f t="shared" ca="1" si="335"/>
        <v>50034.266948932476</v>
      </c>
      <c r="CZ177" s="602">
        <f t="shared" ca="1" si="336"/>
        <v>44703.97476535022</v>
      </c>
      <c r="DA177" s="602">
        <f t="shared" ca="1" si="337"/>
        <v>46342.497848049643</v>
      </c>
      <c r="DB177" s="602">
        <f t="shared" ca="1" si="338"/>
        <v>46342.497848049643</v>
      </c>
      <c r="DC177" s="602">
        <f t="shared" ca="1" si="339"/>
        <v>48006.105296803609</v>
      </c>
      <c r="DD177" s="602">
        <f t="shared" ca="1" si="340"/>
        <v>48006.105296803609</v>
      </c>
      <c r="DE177" s="602">
        <f t="shared" ca="1" si="341"/>
        <v>49693.889253268258</v>
      </c>
      <c r="DF177" s="602">
        <f t="shared" ca="1" si="342"/>
        <v>49693.889253268258</v>
      </c>
      <c r="DG177" s="602">
        <f t="shared" ca="1" si="343"/>
        <v>51404.937022019112</v>
      </c>
      <c r="DH177" s="602">
        <f t="shared" ca="1" si="344"/>
        <v>51404.937022019112</v>
      </c>
      <c r="DI177" s="602">
        <f t="shared" ca="1" si="345"/>
        <v>53138.334953305806</v>
      </c>
      <c r="DJ177" s="602">
        <f t="shared" ca="1" si="346"/>
        <v>36918.531516652984</v>
      </c>
      <c r="DK177" s="602">
        <f t="shared" ca="1" si="347"/>
        <v>37814.927454885583</v>
      </c>
      <c r="DL177" s="602">
        <f t="shared" ca="1" si="348"/>
        <v>37814.927454885583</v>
      </c>
      <c r="DM177" s="602">
        <f t="shared" ca="1" si="349"/>
        <v>38722.023692322662</v>
      </c>
      <c r="DN177" s="602">
        <f t="shared" ca="1" si="350"/>
        <v>38722.023692322662</v>
      </c>
      <c r="DO177" s="602">
        <f t="shared" ca="1" si="351"/>
        <v>39639.647171455297</v>
      </c>
      <c r="DP177" s="602">
        <f t="shared" ca="1" si="352"/>
        <v>39639.647171455297</v>
      </c>
      <c r="DQ177" s="602">
        <f t="shared" ca="1" si="353"/>
        <v>40567.620879791648</v>
      </c>
      <c r="DR177" s="602">
        <f t="shared" ca="1" si="354"/>
        <v>40567.620879791648</v>
      </c>
      <c r="DS177" s="602">
        <f t="shared" ca="1" si="355"/>
        <v>41505.764212283284</v>
      </c>
      <c r="DT177" s="602">
        <f t="shared" ca="1" si="356"/>
        <v>47504.443092169378</v>
      </c>
      <c r="DU177" s="602">
        <f t="shared" ca="1" si="357"/>
        <v>49185.069786291635</v>
      </c>
      <c r="DV177" s="602">
        <f t="shared" ca="1" si="358"/>
        <v>49185.069786291635</v>
      </c>
      <c r="DW177" s="602">
        <f t="shared" ca="1" si="359"/>
        <v>50889.234373908213</v>
      </c>
      <c r="DX177" s="602">
        <f t="shared" ca="1" si="360"/>
        <v>50889.234373908213</v>
      </c>
      <c r="DY177" s="602">
        <f t="shared" ca="1" si="361"/>
        <v>52616.023097239588</v>
      </c>
      <c r="DZ177" s="602">
        <f t="shared" ca="1" si="362"/>
        <v>52616.023097239588</v>
      </c>
      <c r="EA177" s="602">
        <f t="shared" ca="1" si="363"/>
        <v>54364.523825868084</v>
      </c>
      <c r="EB177" s="602">
        <f t="shared" ca="1" si="364"/>
        <v>54364.523825868084</v>
      </c>
      <c r="EC177" s="602">
        <f t="shared" ca="1" si="365"/>
        <v>56133.829536555211</v>
      </c>
      <c r="ED177" s="602">
        <f t="shared" ca="1" si="366"/>
        <v>50546.562285820124</v>
      </c>
      <c r="EE177" s="602">
        <f t="shared" ca="1" si="367"/>
        <v>52268.899256216449</v>
      </c>
      <c r="EF177" s="602">
        <f t="shared" ca="1" si="368"/>
        <v>52268.899256216449</v>
      </c>
      <c r="EG177" s="602">
        <f t="shared" ca="1" si="369"/>
        <v>54013.130357142247</v>
      </c>
      <c r="EH177" s="602">
        <f t="shared" ca="1" si="370"/>
        <v>54013.130357142247</v>
      </c>
      <c r="EI177" s="602">
        <f t="shared" ca="1" si="371"/>
        <v>55778.34727772788</v>
      </c>
      <c r="EJ177" s="602">
        <f t="shared" ca="1" si="372"/>
        <v>55778.34727772788</v>
      </c>
      <c r="EK177" s="602">
        <f t="shared" ca="1" si="373"/>
        <v>57563.649413299725</v>
      </c>
      <c r="EL177" s="602">
        <f t="shared" ca="1" si="374"/>
        <v>57563.649413299725</v>
      </c>
      <c r="EM177" s="602">
        <f t="shared" ca="1" si="375"/>
        <v>59368.146874517734</v>
      </c>
    </row>
    <row r="178" spans="7:143" x14ac:dyDescent="0.2">
      <c r="H178" s="884"/>
      <c r="I178" s="15" t="str">
        <f t="shared" si="432"/>
        <v>Prémium 2, L2 ügyletminősítés esetén</v>
      </c>
      <c r="J178" s="15"/>
      <c r="K178" s="15"/>
      <c r="L178" s="15"/>
      <c r="M178" s="1030" t="s">
        <v>589</v>
      </c>
      <c r="N178" s="1030" t="s">
        <v>589</v>
      </c>
      <c r="O178" s="1031">
        <f t="shared" si="433"/>
        <v>0.10639999999999999</v>
      </c>
      <c r="P178" s="1032">
        <f t="shared" ca="1" si="430"/>
        <v>0.10952302066539943</v>
      </c>
      <c r="Q178" s="1036" t="s">
        <v>1030</v>
      </c>
      <c r="R178" s="1034">
        <f t="shared" ca="1" si="431"/>
        <v>0.11712620325604428</v>
      </c>
      <c r="W178" s="597">
        <f t="shared" si="315"/>
        <v>135</v>
      </c>
      <c r="X178" s="602">
        <f t="shared" ca="1" si="376"/>
        <v>28319.999389992863</v>
      </c>
      <c r="Y178" s="602">
        <f t="shared" ca="1" si="376"/>
        <v>29096.929827342388</v>
      </c>
      <c r="Z178" s="602">
        <f t="shared" ca="1" si="376"/>
        <v>29096.929827342388</v>
      </c>
      <c r="AA178" s="602">
        <f t="shared" ca="1" si="376"/>
        <v>29886.032144715729</v>
      </c>
      <c r="AB178" s="602">
        <f t="shared" ca="1" si="377"/>
        <v>29886.032144715729</v>
      </c>
      <c r="AC178" s="602">
        <f t="shared" ca="1" si="377"/>
        <v>30687.194570042724</v>
      </c>
      <c r="AD178" s="602">
        <f t="shared" ca="1" si="377"/>
        <v>30687.194570042724</v>
      </c>
      <c r="AE178" s="602">
        <f t="shared" ca="1" si="377"/>
        <v>31500.297891766557</v>
      </c>
      <c r="AF178" s="602">
        <f t="shared" ca="1" si="378"/>
        <v>31500.297891766557</v>
      </c>
      <c r="AG178" s="602">
        <f t="shared" ca="1" si="379"/>
        <v>32325.215752307126</v>
      </c>
      <c r="AH178" s="602">
        <f t="shared" ca="1" si="380"/>
        <v>32881.659121055389</v>
      </c>
      <c r="AI178" s="602">
        <f t="shared" ca="1" si="381"/>
        <v>34295.209150044277</v>
      </c>
      <c r="AJ178" s="602">
        <f t="shared" ca="1" si="382"/>
        <v>34295.209150044277</v>
      </c>
      <c r="AK178" s="602">
        <f t="shared" ca="1" si="383"/>
        <v>35740.272825017972</v>
      </c>
      <c r="AL178" s="602">
        <f t="shared" ca="1" si="384"/>
        <v>35740.272825017972</v>
      </c>
      <c r="AM178" s="602">
        <f t="shared" ca="1" si="385"/>
        <v>37216.130731732024</v>
      </c>
      <c r="AN178" s="602">
        <f t="shared" ca="1" si="386"/>
        <v>37216.130731732024</v>
      </c>
      <c r="AO178" s="602">
        <f t="shared" ca="1" si="387"/>
        <v>38722.023692322662</v>
      </c>
      <c r="AP178" s="602">
        <f t="shared" ca="1" si="388"/>
        <v>38722.023692322662</v>
      </c>
      <c r="AQ178" s="602">
        <f t="shared" ca="1" si="389"/>
        <v>40257.15736338999</v>
      </c>
      <c r="AR178" s="602">
        <f t="shared" ca="1" si="390"/>
        <v>35448.772928771345</v>
      </c>
      <c r="AS178" s="602">
        <f t="shared" ca="1" si="391"/>
        <v>36918.531516652984</v>
      </c>
      <c r="AT178" s="602">
        <f t="shared" ca="1" si="392"/>
        <v>36918.531516652984</v>
      </c>
      <c r="AU178" s="602">
        <f t="shared" ca="1" si="393"/>
        <v>38418.479955411574</v>
      </c>
      <c r="AV178" s="602">
        <f t="shared" ca="1" si="394"/>
        <v>38418.479955411574</v>
      </c>
      <c r="AW178" s="602">
        <f t="shared" ca="1" si="395"/>
        <v>39947.830563756834</v>
      </c>
      <c r="AX178" s="602">
        <f t="shared" ca="1" si="396"/>
        <v>39947.830563756834</v>
      </c>
      <c r="AY178" s="602">
        <f t="shared" ca="1" si="397"/>
        <v>41505.764212283277</v>
      </c>
      <c r="AZ178" s="602">
        <f t="shared" ca="1" si="398"/>
        <v>41505.764212283277</v>
      </c>
      <c r="BA178" s="602">
        <f t="shared" ca="1" si="399"/>
        <v>43091.434978125537</v>
      </c>
      <c r="BB178" s="602">
        <f t="shared" ca="1" si="400"/>
        <v>31227.944341051854</v>
      </c>
      <c r="BC178" s="602">
        <f t="shared" ca="1" si="401"/>
        <v>32048.938490341483</v>
      </c>
      <c r="BD178" s="602">
        <f t="shared" ca="1" si="402"/>
        <v>32048.938490341483</v>
      </c>
      <c r="BE178" s="602">
        <f t="shared" ca="1" si="403"/>
        <v>32881.659121055403</v>
      </c>
      <c r="BF178" s="602">
        <f t="shared" ca="1" si="404"/>
        <v>32881.659121055403</v>
      </c>
      <c r="BG178" s="602">
        <f t="shared" ca="1" si="405"/>
        <v>33725.968653348842</v>
      </c>
      <c r="BH178" s="602">
        <f t="shared" ca="1" si="406"/>
        <v>33725.968653348842</v>
      </c>
      <c r="BI178" s="602">
        <f t="shared" ca="1" si="407"/>
        <v>34581.723205375456</v>
      </c>
      <c r="BJ178" s="602">
        <f t="shared" ca="1" si="408"/>
        <v>34581.723205375456</v>
      </c>
      <c r="BK178" s="602">
        <f t="shared" ca="1" si="409"/>
        <v>35448.772928771345</v>
      </c>
      <c r="BL178" s="602">
        <f t="shared" ca="1" si="410"/>
        <v>37965.371706914841</v>
      </c>
      <c r="BM178" s="602">
        <f t="shared" ca="1" si="411"/>
        <v>39485.986332175897</v>
      </c>
      <c r="BN178" s="602">
        <f t="shared" ca="1" si="412"/>
        <v>39485.986332175897</v>
      </c>
      <c r="BO178" s="602">
        <f t="shared" ca="1" si="413"/>
        <v>41035.432761276803</v>
      </c>
      <c r="BP178" s="602">
        <f t="shared" ca="1" si="414"/>
        <v>41035.432761276803</v>
      </c>
      <c r="BQ178" s="602">
        <f t="shared" ca="1" si="415"/>
        <v>42612.87262182722</v>
      </c>
      <c r="BR178" s="602">
        <f t="shared" ca="1" si="416"/>
        <v>42612.87262182722</v>
      </c>
      <c r="BS178" s="602">
        <f t="shared" ca="1" si="417"/>
        <v>44217.443988476909</v>
      </c>
      <c r="BT178" s="602">
        <f t="shared" ca="1" si="418"/>
        <v>44217.443988476909</v>
      </c>
      <c r="BU178" s="602">
        <f t="shared" ca="1" si="419"/>
        <v>45848.26595350603</v>
      </c>
      <c r="BV178" s="602">
        <f t="shared" ca="1" si="420"/>
        <v>40723.276804626068</v>
      </c>
      <c r="BW178" s="602">
        <f t="shared" ca="1" si="421"/>
        <v>42295.186245571516</v>
      </c>
      <c r="BX178" s="602">
        <f t="shared" ca="1" si="422"/>
        <v>42295.186245571516</v>
      </c>
      <c r="BY178" s="602">
        <f t="shared" ca="1" si="423"/>
        <v>43894.401241264459</v>
      </c>
      <c r="BZ178" s="602">
        <f t="shared" ca="1" si="424"/>
        <v>43894.401241264459</v>
      </c>
      <c r="CA178" s="602">
        <f t="shared" ca="1" si="425"/>
        <v>45520.044319311586</v>
      </c>
      <c r="CB178" s="602">
        <f t="shared" ca="1" si="426"/>
        <v>45520.044319311586</v>
      </c>
      <c r="CC178" s="602">
        <f t="shared" ca="1" si="427"/>
        <v>47171.222607457443</v>
      </c>
      <c r="CD178" s="602">
        <f t="shared" ca="1" si="428"/>
        <v>47171.222607457443</v>
      </c>
      <c r="CE178" s="602">
        <f t="shared" ca="1" si="429"/>
        <v>48847.032188247038</v>
      </c>
      <c r="CF178" s="602">
        <f t="shared" ca="1" si="316"/>
        <v>33725.968653348842</v>
      </c>
      <c r="CG178" s="602">
        <f t="shared" ca="1" si="317"/>
        <v>34581.723205375456</v>
      </c>
      <c r="CH178" s="602">
        <f t="shared" ca="1" si="318"/>
        <v>34581.723205375456</v>
      </c>
      <c r="CI178" s="602">
        <f t="shared" ca="1" si="319"/>
        <v>35448.772928771345</v>
      </c>
      <c r="CJ178" s="602">
        <f t="shared" ca="1" si="320"/>
        <v>35448.772928771345</v>
      </c>
      <c r="CK178" s="602">
        <f t="shared" ca="1" si="321"/>
        <v>36326.962352232811</v>
      </c>
      <c r="CL178" s="602">
        <f t="shared" ca="1" si="322"/>
        <v>36326.962352232811</v>
      </c>
      <c r="CM178" s="602">
        <f t="shared" ca="1" si="323"/>
        <v>37216.130731732024</v>
      </c>
      <c r="CN178" s="602">
        <f t="shared" ca="1" si="324"/>
        <v>37216.130731732024</v>
      </c>
      <c r="CO178" s="602">
        <f t="shared" ca="1" si="325"/>
        <v>38116.112405922795</v>
      </c>
      <c r="CP178" s="602">
        <f t="shared" ca="1" si="326"/>
        <v>41820.706884913423</v>
      </c>
      <c r="CQ178" s="602">
        <f t="shared" ca="1" si="327"/>
        <v>43411.82153165857</v>
      </c>
      <c r="CR178" s="602">
        <f t="shared" ca="1" si="328"/>
        <v>43411.82153165857</v>
      </c>
      <c r="CS178" s="602">
        <f t="shared" ca="1" si="329"/>
        <v>45029.629321440458</v>
      </c>
      <c r="CT178" s="602">
        <f t="shared" ca="1" si="330"/>
        <v>45029.629321440458</v>
      </c>
      <c r="CU178" s="602">
        <f t="shared" ca="1" si="331"/>
        <v>46673.241537911395</v>
      </c>
      <c r="CV178" s="602">
        <f t="shared" ca="1" si="332"/>
        <v>46673.241537911395</v>
      </c>
      <c r="CW178" s="602">
        <f t="shared" ca="1" si="333"/>
        <v>48341.757129331025</v>
      </c>
      <c r="CX178" s="602">
        <f t="shared" ca="1" si="334"/>
        <v>48341.757129331025</v>
      </c>
      <c r="CY178" s="602">
        <f t="shared" ca="1" si="335"/>
        <v>50034.266948932476</v>
      </c>
      <c r="CZ178" s="602">
        <f t="shared" ca="1" si="336"/>
        <v>44703.97476535022</v>
      </c>
      <c r="DA178" s="602">
        <f t="shared" ca="1" si="337"/>
        <v>46342.497848049643</v>
      </c>
      <c r="DB178" s="602">
        <f t="shared" ca="1" si="338"/>
        <v>46342.497848049643</v>
      </c>
      <c r="DC178" s="602">
        <f t="shared" ca="1" si="339"/>
        <v>48006.105296803609</v>
      </c>
      <c r="DD178" s="602">
        <f t="shared" ca="1" si="340"/>
        <v>48006.105296803609</v>
      </c>
      <c r="DE178" s="602">
        <f t="shared" ca="1" si="341"/>
        <v>49693.889253268258</v>
      </c>
      <c r="DF178" s="602">
        <f t="shared" ca="1" si="342"/>
        <v>49693.889253268258</v>
      </c>
      <c r="DG178" s="602">
        <f t="shared" ca="1" si="343"/>
        <v>51404.937022019112</v>
      </c>
      <c r="DH178" s="602">
        <f t="shared" ca="1" si="344"/>
        <v>51404.937022019112</v>
      </c>
      <c r="DI178" s="602">
        <f t="shared" ca="1" si="345"/>
        <v>53138.334953305806</v>
      </c>
      <c r="DJ178" s="602">
        <f t="shared" ca="1" si="346"/>
        <v>36918.531516652984</v>
      </c>
      <c r="DK178" s="602">
        <f t="shared" ca="1" si="347"/>
        <v>37814.927454885583</v>
      </c>
      <c r="DL178" s="602">
        <f t="shared" ca="1" si="348"/>
        <v>37814.927454885583</v>
      </c>
      <c r="DM178" s="602">
        <f t="shared" ca="1" si="349"/>
        <v>38722.023692322662</v>
      </c>
      <c r="DN178" s="602">
        <f t="shared" ca="1" si="350"/>
        <v>38722.023692322662</v>
      </c>
      <c r="DO178" s="602">
        <f t="shared" ca="1" si="351"/>
        <v>39639.647171455297</v>
      </c>
      <c r="DP178" s="602">
        <f t="shared" ca="1" si="352"/>
        <v>39639.647171455297</v>
      </c>
      <c r="DQ178" s="602">
        <f t="shared" ca="1" si="353"/>
        <v>40567.620879791648</v>
      </c>
      <c r="DR178" s="602">
        <f t="shared" ca="1" si="354"/>
        <v>40567.620879791648</v>
      </c>
      <c r="DS178" s="602">
        <f t="shared" ca="1" si="355"/>
        <v>41505.764212283284</v>
      </c>
      <c r="DT178" s="602">
        <f t="shared" ca="1" si="356"/>
        <v>47504.443092169378</v>
      </c>
      <c r="DU178" s="602">
        <f t="shared" ca="1" si="357"/>
        <v>49185.069786291635</v>
      </c>
      <c r="DV178" s="602">
        <f t="shared" ca="1" si="358"/>
        <v>49185.069786291635</v>
      </c>
      <c r="DW178" s="602">
        <f t="shared" ca="1" si="359"/>
        <v>50889.234373908213</v>
      </c>
      <c r="DX178" s="602">
        <f t="shared" ca="1" si="360"/>
        <v>50889.234373908213</v>
      </c>
      <c r="DY178" s="602">
        <f t="shared" ca="1" si="361"/>
        <v>52616.023097239588</v>
      </c>
      <c r="DZ178" s="602">
        <f t="shared" ca="1" si="362"/>
        <v>52616.023097239588</v>
      </c>
      <c r="EA178" s="602">
        <f t="shared" ca="1" si="363"/>
        <v>54364.523825868084</v>
      </c>
      <c r="EB178" s="602">
        <f t="shared" ca="1" si="364"/>
        <v>54364.523825868084</v>
      </c>
      <c r="EC178" s="602">
        <f t="shared" ca="1" si="365"/>
        <v>56133.829536555211</v>
      </c>
      <c r="ED178" s="602">
        <f t="shared" ca="1" si="366"/>
        <v>50546.562285820124</v>
      </c>
      <c r="EE178" s="602">
        <f t="shared" ca="1" si="367"/>
        <v>52268.899256216449</v>
      </c>
      <c r="EF178" s="602">
        <f t="shared" ca="1" si="368"/>
        <v>52268.899256216449</v>
      </c>
      <c r="EG178" s="602">
        <f t="shared" ca="1" si="369"/>
        <v>54013.130357142247</v>
      </c>
      <c r="EH178" s="602">
        <f t="shared" ca="1" si="370"/>
        <v>54013.130357142247</v>
      </c>
      <c r="EI178" s="602">
        <f t="shared" ca="1" si="371"/>
        <v>55778.34727772788</v>
      </c>
      <c r="EJ178" s="602">
        <f t="shared" ca="1" si="372"/>
        <v>55778.34727772788</v>
      </c>
      <c r="EK178" s="602">
        <f t="shared" ca="1" si="373"/>
        <v>57563.649413299725</v>
      </c>
      <c r="EL178" s="602">
        <f t="shared" ca="1" si="374"/>
        <v>57563.649413299725</v>
      </c>
      <c r="EM178" s="602">
        <f t="shared" ca="1" si="375"/>
        <v>59368.146874517734</v>
      </c>
    </row>
    <row r="179" spans="7:143" x14ac:dyDescent="0.2">
      <c r="H179" s="884"/>
      <c r="I179" s="15" t="str">
        <f t="shared" si="432"/>
        <v>Kiváló 1, L1 ügyletminősítés esetén</v>
      </c>
      <c r="J179" s="15"/>
      <c r="K179" s="15"/>
      <c r="L179" s="1027">
        <v>7.3999999999999996E-2</v>
      </c>
      <c r="M179" s="1030" t="s">
        <v>589</v>
      </c>
      <c r="N179" s="1030" t="s">
        <v>589</v>
      </c>
      <c r="O179" s="1031">
        <f t="shared" si="433"/>
        <v>0.10639999999999999</v>
      </c>
      <c r="P179" s="1032">
        <f t="shared" ca="1" si="430"/>
        <v>0.10952302066539943</v>
      </c>
      <c r="Q179" s="1036" t="s">
        <v>1030</v>
      </c>
      <c r="R179" s="1034">
        <f t="shared" ca="1" si="431"/>
        <v>0.11712620325604428</v>
      </c>
      <c r="W179" s="597">
        <f t="shared" si="315"/>
        <v>136</v>
      </c>
      <c r="X179" s="602">
        <f t="shared" ca="1" si="376"/>
        <v>28319.999389992863</v>
      </c>
      <c r="Y179" s="602">
        <f t="shared" ca="1" si="376"/>
        <v>29096.929827342388</v>
      </c>
      <c r="Z179" s="602">
        <f t="shared" ca="1" si="376"/>
        <v>29096.929827342388</v>
      </c>
      <c r="AA179" s="602">
        <f t="shared" ca="1" si="376"/>
        <v>29886.032144715729</v>
      </c>
      <c r="AB179" s="602">
        <f t="shared" ca="1" si="377"/>
        <v>29886.032144715729</v>
      </c>
      <c r="AC179" s="602">
        <f t="shared" ca="1" si="377"/>
        <v>30687.194570042724</v>
      </c>
      <c r="AD179" s="602">
        <f t="shared" ca="1" si="377"/>
        <v>30687.194570042724</v>
      </c>
      <c r="AE179" s="602">
        <f t="shared" ca="1" si="377"/>
        <v>31500.297891766557</v>
      </c>
      <c r="AF179" s="602">
        <f t="shared" ca="1" si="378"/>
        <v>31500.297891766557</v>
      </c>
      <c r="AG179" s="602">
        <f t="shared" ca="1" si="379"/>
        <v>32325.215752307126</v>
      </c>
      <c r="AH179" s="602">
        <f t="shared" ca="1" si="380"/>
        <v>32881.659121055389</v>
      </c>
      <c r="AI179" s="602">
        <f t="shared" ca="1" si="381"/>
        <v>34295.209150044277</v>
      </c>
      <c r="AJ179" s="602">
        <f t="shared" ca="1" si="382"/>
        <v>34295.209150044277</v>
      </c>
      <c r="AK179" s="602">
        <f t="shared" ca="1" si="383"/>
        <v>35740.272825017972</v>
      </c>
      <c r="AL179" s="602">
        <f t="shared" ca="1" si="384"/>
        <v>35740.272825017972</v>
      </c>
      <c r="AM179" s="602">
        <f t="shared" ca="1" si="385"/>
        <v>37216.130731732024</v>
      </c>
      <c r="AN179" s="602">
        <f t="shared" ca="1" si="386"/>
        <v>37216.130731732024</v>
      </c>
      <c r="AO179" s="602">
        <f t="shared" ca="1" si="387"/>
        <v>38722.023692322662</v>
      </c>
      <c r="AP179" s="602">
        <f t="shared" ca="1" si="388"/>
        <v>38722.023692322662</v>
      </c>
      <c r="AQ179" s="602">
        <f t="shared" ca="1" si="389"/>
        <v>40257.15736338999</v>
      </c>
      <c r="AR179" s="602">
        <f t="shared" ca="1" si="390"/>
        <v>35448.772928771345</v>
      </c>
      <c r="AS179" s="602">
        <f t="shared" ca="1" si="391"/>
        <v>36918.531516652984</v>
      </c>
      <c r="AT179" s="602">
        <f t="shared" ca="1" si="392"/>
        <v>36918.531516652984</v>
      </c>
      <c r="AU179" s="602">
        <f t="shared" ca="1" si="393"/>
        <v>38418.479955411574</v>
      </c>
      <c r="AV179" s="602">
        <f t="shared" ca="1" si="394"/>
        <v>38418.479955411574</v>
      </c>
      <c r="AW179" s="602">
        <f t="shared" ca="1" si="395"/>
        <v>39947.830563756834</v>
      </c>
      <c r="AX179" s="602">
        <f t="shared" ca="1" si="396"/>
        <v>39947.830563756834</v>
      </c>
      <c r="AY179" s="602">
        <f t="shared" ca="1" si="397"/>
        <v>41505.764212283277</v>
      </c>
      <c r="AZ179" s="602">
        <f t="shared" ca="1" si="398"/>
        <v>41505.764212283277</v>
      </c>
      <c r="BA179" s="602">
        <f t="shared" ca="1" si="399"/>
        <v>43091.434978125537</v>
      </c>
      <c r="BB179" s="602">
        <f t="shared" ca="1" si="400"/>
        <v>31227.944341051854</v>
      </c>
      <c r="BC179" s="602">
        <f t="shared" ca="1" si="401"/>
        <v>32048.938490341483</v>
      </c>
      <c r="BD179" s="602">
        <f t="shared" ca="1" si="402"/>
        <v>32048.938490341483</v>
      </c>
      <c r="BE179" s="602">
        <f t="shared" ca="1" si="403"/>
        <v>32881.659121055403</v>
      </c>
      <c r="BF179" s="602">
        <f t="shared" ca="1" si="404"/>
        <v>32881.659121055403</v>
      </c>
      <c r="BG179" s="602">
        <f t="shared" ca="1" si="405"/>
        <v>33725.968653348842</v>
      </c>
      <c r="BH179" s="602">
        <f t="shared" ca="1" si="406"/>
        <v>33725.968653348842</v>
      </c>
      <c r="BI179" s="602">
        <f t="shared" ca="1" si="407"/>
        <v>34581.723205375456</v>
      </c>
      <c r="BJ179" s="602">
        <f t="shared" ca="1" si="408"/>
        <v>34581.723205375456</v>
      </c>
      <c r="BK179" s="602">
        <f t="shared" ca="1" si="409"/>
        <v>35448.772928771345</v>
      </c>
      <c r="BL179" s="602">
        <f t="shared" ca="1" si="410"/>
        <v>37965.371706914841</v>
      </c>
      <c r="BM179" s="602">
        <f t="shared" ca="1" si="411"/>
        <v>39485.986332175897</v>
      </c>
      <c r="BN179" s="602">
        <f t="shared" ca="1" si="412"/>
        <v>39485.986332175897</v>
      </c>
      <c r="BO179" s="602">
        <f t="shared" ca="1" si="413"/>
        <v>41035.432761276803</v>
      </c>
      <c r="BP179" s="602">
        <f t="shared" ca="1" si="414"/>
        <v>41035.432761276803</v>
      </c>
      <c r="BQ179" s="602">
        <f t="shared" ca="1" si="415"/>
        <v>42612.87262182722</v>
      </c>
      <c r="BR179" s="602">
        <f t="shared" ca="1" si="416"/>
        <v>42612.87262182722</v>
      </c>
      <c r="BS179" s="602">
        <f t="shared" ca="1" si="417"/>
        <v>44217.443988476909</v>
      </c>
      <c r="BT179" s="602">
        <f t="shared" ca="1" si="418"/>
        <v>44217.443988476909</v>
      </c>
      <c r="BU179" s="602">
        <f t="shared" ca="1" si="419"/>
        <v>45848.26595350603</v>
      </c>
      <c r="BV179" s="602">
        <f t="shared" ca="1" si="420"/>
        <v>40723.276804626068</v>
      </c>
      <c r="BW179" s="602">
        <f t="shared" ca="1" si="421"/>
        <v>42295.186245571516</v>
      </c>
      <c r="BX179" s="602">
        <f t="shared" ca="1" si="422"/>
        <v>42295.186245571516</v>
      </c>
      <c r="BY179" s="602">
        <f t="shared" ca="1" si="423"/>
        <v>43894.401241264459</v>
      </c>
      <c r="BZ179" s="602">
        <f t="shared" ca="1" si="424"/>
        <v>43894.401241264459</v>
      </c>
      <c r="CA179" s="602">
        <f t="shared" ca="1" si="425"/>
        <v>45520.044319311586</v>
      </c>
      <c r="CB179" s="602">
        <f t="shared" ca="1" si="426"/>
        <v>45520.044319311586</v>
      </c>
      <c r="CC179" s="602">
        <f t="shared" ca="1" si="427"/>
        <v>47171.222607457443</v>
      </c>
      <c r="CD179" s="602">
        <f t="shared" ca="1" si="428"/>
        <v>47171.222607457443</v>
      </c>
      <c r="CE179" s="602">
        <f t="shared" ca="1" si="429"/>
        <v>48847.032188247038</v>
      </c>
      <c r="CF179" s="602">
        <f t="shared" ca="1" si="316"/>
        <v>33725.968653348842</v>
      </c>
      <c r="CG179" s="602">
        <f t="shared" ca="1" si="317"/>
        <v>34581.723205375456</v>
      </c>
      <c r="CH179" s="602">
        <f t="shared" ca="1" si="318"/>
        <v>34581.723205375456</v>
      </c>
      <c r="CI179" s="602">
        <f t="shared" ca="1" si="319"/>
        <v>35448.772928771345</v>
      </c>
      <c r="CJ179" s="602">
        <f t="shared" ca="1" si="320"/>
        <v>35448.772928771345</v>
      </c>
      <c r="CK179" s="602">
        <f t="shared" ca="1" si="321"/>
        <v>36326.962352232811</v>
      </c>
      <c r="CL179" s="602">
        <f t="shared" ca="1" si="322"/>
        <v>36326.962352232811</v>
      </c>
      <c r="CM179" s="602">
        <f t="shared" ca="1" si="323"/>
        <v>37216.130731732024</v>
      </c>
      <c r="CN179" s="602">
        <f t="shared" ca="1" si="324"/>
        <v>37216.130731732024</v>
      </c>
      <c r="CO179" s="602">
        <f t="shared" ca="1" si="325"/>
        <v>38116.112405922795</v>
      </c>
      <c r="CP179" s="602">
        <f t="shared" ca="1" si="326"/>
        <v>41820.706884913423</v>
      </c>
      <c r="CQ179" s="602">
        <f t="shared" ca="1" si="327"/>
        <v>43411.82153165857</v>
      </c>
      <c r="CR179" s="602">
        <f t="shared" ca="1" si="328"/>
        <v>43411.82153165857</v>
      </c>
      <c r="CS179" s="602">
        <f t="shared" ca="1" si="329"/>
        <v>45029.629321440458</v>
      </c>
      <c r="CT179" s="602">
        <f t="shared" ca="1" si="330"/>
        <v>45029.629321440458</v>
      </c>
      <c r="CU179" s="602">
        <f t="shared" ca="1" si="331"/>
        <v>46673.241537911395</v>
      </c>
      <c r="CV179" s="602">
        <f t="shared" ca="1" si="332"/>
        <v>46673.241537911395</v>
      </c>
      <c r="CW179" s="602">
        <f t="shared" ca="1" si="333"/>
        <v>48341.757129331025</v>
      </c>
      <c r="CX179" s="602">
        <f t="shared" ca="1" si="334"/>
        <v>48341.757129331025</v>
      </c>
      <c r="CY179" s="602">
        <f t="shared" ca="1" si="335"/>
        <v>50034.266948932476</v>
      </c>
      <c r="CZ179" s="602">
        <f t="shared" ca="1" si="336"/>
        <v>44703.97476535022</v>
      </c>
      <c r="DA179" s="602">
        <f t="shared" ca="1" si="337"/>
        <v>46342.497848049643</v>
      </c>
      <c r="DB179" s="602">
        <f t="shared" ca="1" si="338"/>
        <v>46342.497848049643</v>
      </c>
      <c r="DC179" s="602">
        <f t="shared" ca="1" si="339"/>
        <v>48006.105296803609</v>
      </c>
      <c r="DD179" s="602">
        <f t="shared" ca="1" si="340"/>
        <v>48006.105296803609</v>
      </c>
      <c r="DE179" s="602">
        <f t="shared" ca="1" si="341"/>
        <v>49693.889253268258</v>
      </c>
      <c r="DF179" s="602">
        <f t="shared" ca="1" si="342"/>
        <v>49693.889253268258</v>
      </c>
      <c r="DG179" s="602">
        <f t="shared" ca="1" si="343"/>
        <v>51404.937022019112</v>
      </c>
      <c r="DH179" s="602">
        <f t="shared" ca="1" si="344"/>
        <v>51404.937022019112</v>
      </c>
      <c r="DI179" s="602">
        <f t="shared" ca="1" si="345"/>
        <v>53138.334953305806</v>
      </c>
      <c r="DJ179" s="602">
        <f t="shared" ca="1" si="346"/>
        <v>36918.531516652984</v>
      </c>
      <c r="DK179" s="602">
        <f t="shared" ca="1" si="347"/>
        <v>37814.927454885583</v>
      </c>
      <c r="DL179" s="602">
        <f t="shared" ca="1" si="348"/>
        <v>37814.927454885583</v>
      </c>
      <c r="DM179" s="602">
        <f t="shared" ca="1" si="349"/>
        <v>38722.023692322662</v>
      </c>
      <c r="DN179" s="602">
        <f t="shared" ca="1" si="350"/>
        <v>38722.023692322662</v>
      </c>
      <c r="DO179" s="602">
        <f t="shared" ca="1" si="351"/>
        <v>39639.647171455297</v>
      </c>
      <c r="DP179" s="602">
        <f t="shared" ca="1" si="352"/>
        <v>39639.647171455297</v>
      </c>
      <c r="DQ179" s="602">
        <f t="shared" ca="1" si="353"/>
        <v>40567.620879791648</v>
      </c>
      <c r="DR179" s="602">
        <f t="shared" ca="1" si="354"/>
        <v>40567.620879791648</v>
      </c>
      <c r="DS179" s="602">
        <f t="shared" ca="1" si="355"/>
        <v>41505.764212283284</v>
      </c>
      <c r="DT179" s="602">
        <f t="shared" ca="1" si="356"/>
        <v>47504.443092169378</v>
      </c>
      <c r="DU179" s="602">
        <f t="shared" ca="1" si="357"/>
        <v>49185.069786291635</v>
      </c>
      <c r="DV179" s="602">
        <f t="shared" ca="1" si="358"/>
        <v>49185.069786291635</v>
      </c>
      <c r="DW179" s="602">
        <f t="shared" ca="1" si="359"/>
        <v>50889.234373908213</v>
      </c>
      <c r="DX179" s="602">
        <f t="shared" ca="1" si="360"/>
        <v>50889.234373908213</v>
      </c>
      <c r="DY179" s="602">
        <f t="shared" ca="1" si="361"/>
        <v>52616.023097239588</v>
      </c>
      <c r="DZ179" s="602">
        <f t="shared" ca="1" si="362"/>
        <v>52616.023097239588</v>
      </c>
      <c r="EA179" s="602">
        <f t="shared" ca="1" si="363"/>
        <v>54364.523825868084</v>
      </c>
      <c r="EB179" s="602">
        <f t="shared" ca="1" si="364"/>
        <v>54364.523825868084</v>
      </c>
      <c r="EC179" s="602">
        <f t="shared" ca="1" si="365"/>
        <v>56133.829536555211</v>
      </c>
      <c r="ED179" s="602">
        <f t="shared" ca="1" si="366"/>
        <v>50546.562285820124</v>
      </c>
      <c r="EE179" s="602">
        <f t="shared" ca="1" si="367"/>
        <v>52268.899256216449</v>
      </c>
      <c r="EF179" s="602">
        <f t="shared" ca="1" si="368"/>
        <v>52268.899256216449</v>
      </c>
      <c r="EG179" s="602">
        <f t="shared" ca="1" si="369"/>
        <v>54013.130357142247</v>
      </c>
      <c r="EH179" s="602">
        <f t="shared" ca="1" si="370"/>
        <v>54013.130357142247</v>
      </c>
      <c r="EI179" s="602">
        <f t="shared" ca="1" si="371"/>
        <v>55778.34727772788</v>
      </c>
      <c r="EJ179" s="602">
        <f t="shared" ca="1" si="372"/>
        <v>55778.34727772788</v>
      </c>
      <c r="EK179" s="602">
        <f t="shared" ca="1" si="373"/>
        <v>57563.649413299725</v>
      </c>
      <c r="EL179" s="602">
        <f t="shared" ca="1" si="374"/>
        <v>57563.649413299725</v>
      </c>
      <c r="EM179" s="602">
        <f t="shared" ca="1" si="375"/>
        <v>59368.146874517734</v>
      </c>
    </row>
    <row r="180" spans="7:143" x14ac:dyDescent="0.2">
      <c r="H180" s="884"/>
      <c r="I180" s="15" t="str">
        <f t="shared" si="432"/>
        <v>Kiváló 1, L2 ügyletminősítés esetén</v>
      </c>
      <c r="J180" s="15"/>
      <c r="K180" s="15"/>
      <c r="L180" s="1027">
        <v>7.3999999999999996E-2</v>
      </c>
      <c r="M180" s="1030" t="s">
        <v>589</v>
      </c>
      <c r="N180" s="1030" t="s">
        <v>589</v>
      </c>
      <c r="O180" s="1031">
        <f t="shared" si="433"/>
        <v>0.1114</v>
      </c>
      <c r="P180" s="1032">
        <f t="shared" ca="1" si="430"/>
        <v>0.115124874717484</v>
      </c>
      <c r="Q180" s="1036" t="s">
        <v>1030</v>
      </c>
      <c r="R180" s="1034">
        <f t="shared" ca="1" si="431"/>
        <v>0.12282917536946392</v>
      </c>
      <c r="W180" s="597">
        <f t="shared" si="315"/>
        <v>137</v>
      </c>
      <c r="X180" s="602">
        <f t="shared" ca="1" si="376"/>
        <v>28319.999389992863</v>
      </c>
      <c r="Y180" s="602">
        <f t="shared" ca="1" si="376"/>
        <v>29096.929827342388</v>
      </c>
      <c r="Z180" s="602">
        <f t="shared" ca="1" si="376"/>
        <v>29096.929827342388</v>
      </c>
      <c r="AA180" s="602">
        <f t="shared" ca="1" si="376"/>
        <v>29886.032144715729</v>
      </c>
      <c r="AB180" s="602">
        <f t="shared" ca="1" si="377"/>
        <v>29886.032144715729</v>
      </c>
      <c r="AC180" s="602">
        <f t="shared" ca="1" si="377"/>
        <v>30687.194570042724</v>
      </c>
      <c r="AD180" s="602">
        <f t="shared" ca="1" si="377"/>
        <v>30687.194570042724</v>
      </c>
      <c r="AE180" s="602">
        <f t="shared" ca="1" si="377"/>
        <v>31500.297891766557</v>
      </c>
      <c r="AF180" s="602">
        <f t="shared" ca="1" si="378"/>
        <v>31500.297891766557</v>
      </c>
      <c r="AG180" s="602">
        <f t="shared" ca="1" si="379"/>
        <v>32325.215752307126</v>
      </c>
      <c r="AH180" s="602">
        <f t="shared" ca="1" si="380"/>
        <v>32881.659121055389</v>
      </c>
      <c r="AI180" s="602">
        <f t="shared" ca="1" si="381"/>
        <v>34295.209150044277</v>
      </c>
      <c r="AJ180" s="602">
        <f t="shared" ca="1" si="382"/>
        <v>34295.209150044277</v>
      </c>
      <c r="AK180" s="602">
        <f t="shared" ca="1" si="383"/>
        <v>35740.272825017972</v>
      </c>
      <c r="AL180" s="602">
        <f t="shared" ca="1" si="384"/>
        <v>35740.272825017972</v>
      </c>
      <c r="AM180" s="602">
        <f t="shared" ca="1" si="385"/>
        <v>37216.130731732024</v>
      </c>
      <c r="AN180" s="602">
        <f t="shared" ca="1" si="386"/>
        <v>37216.130731732024</v>
      </c>
      <c r="AO180" s="602">
        <f t="shared" ca="1" si="387"/>
        <v>38722.023692322662</v>
      </c>
      <c r="AP180" s="602">
        <f t="shared" ca="1" si="388"/>
        <v>38722.023692322662</v>
      </c>
      <c r="AQ180" s="602">
        <f t="shared" ca="1" si="389"/>
        <v>40257.15736338999</v>
      </c>
      <c r="AR180" s="602">
        <f t="shared" ca="1" si="390"/>
        <v>35448.772928771345</v>
      </c>
      <c r="AS180" s="602">
        <f t="shared" ca="1" si="391"/>
        <v>36918.531516652984</v>
      </c>
      <c r="AT180" s="602">
        <f t="shared" ca="1" si="392"/>
        <v>36918.531516652984</v>
      </c>
      <c r="AU180" s="602">
        <f t="shared" ca="1" si="393"/>
        <v>38418.479955411574</v>
      </c>
      <c r="AV180" s="602">
        <f t="shared" ca="1" si="394"/>
        <v>38418.479955411574</v>
      </c>
      <c r="AW180" s="602">
        <f t="shared" ca="1" si="395"/>
        <v>39947.830563756834</v>
      </c>
      <c r="AX180" s="602">
        <f t="shared" ca="1" si="396"/>
        <v>39947.830563756834</v>
      </c>
      <c r="AY180" s="602">
        <f t="shared" ca="1" si="397"/>
        <v>41505.764212283277</v>
      </c>
      <c r="AZ180" s="602">
        <f t="shared" ca="1" si="398"/>
        <v>41505.764212283277</v>
      </c>
      <c r="BA180" s="602">
        <f t="shared" ca="1" si="399"/>
        <v>43091.434978125537</v>
      </c>
      <c r="BB180" s="602">
        <f t="shared" ca="1" si="400"/>
        <v>31227.944341051854</v>
      </c>
      <c r="BC180" s="602">
        <f t="shared" ca="1" si="401"/>
        <v>32048.938490341483</v>
      </c>
      <c r="BD180" s="602">
        <f t="shared" ca="1" si="402"/>
        <v>32048.938490341483</v>
      </c>
      <c r="BE180" s="602">
        <f t="shared" ca="1" si="403"/>
        <v>32881.659121055403</v>
      </c>
      <c r="BF180" s="602">
        <f t="shared" ca="1" si="404"/>
        <v>32881.659121055403</v>
      </c>
      <c r="BG180" s="602">
        <f t="shared" ca="1" si="405"/>
        <v>33725.968653348842</v>
      </c>
      <c r="BH180" s="602">
        <f t="shared" ca="1" si="406"/>
        <v>33725.968653348842</v>
      </c>
      <c r="BI180" s="602">
        <f t="shared" ca="1" si="407"/>
        <v>34581.723205375456</v>
      </c>
      <c r="BJ180" s="602">
        <f t="shared" ca="1" si="408"/>
        <v>34581.723205375456</v>
      </c>
      <c r="BK180" s="602">
        <f t="shared" ca="1" si="409"/>
        <v>35448.772928771345</v>
      </c>
      <c r="BL180" s="602">
        <f t="shared" ca="1" si="410"/>
        <v>37965.371706914841</v>
      </c>
      <c r="BM180" s="602">
        <f t="shared" ca="1" si="411"/>
        <v>39485.986332175897</v>
      </c>
      <c r="BN180" s="602">
        <f t="shared" ca="1" si="412"/>
        <v>39485.986332175897</v>
      </c>
      <c r="BO180" s="602">
        <f t="shared" ca="1" si="413"/>
        <v>41035.432761276803</v>
      </c>
      <c r="BP180" s="602">
        <f t="shared" ca="1" si="414"/>
        <v>41035.432761276803</v>
      </c>
      <c r="BQ180" s="602">
        <f t="shared" ca="1" si="415"/>
        <v>42612.87262182722</v>
      </c>
      <c r="BR180" s="602">
        <f t="shared" ca="1" si="416"/>
        <v>42612.87262182722</v>
      </c>
      <c r="BS180" s="602">
        <f t="shared" ca="1" si="417"/>
        <v>44217.443988476909</v>
      </c>
      <c r="BT180" s="602">
        <f t="shared" ca="1" si="418"/>
        <v>44217.443988476909</v>
      </c>
      <c r="BU180" s="602">
        <f t="shared" ca="1" si="419"/>
        <v>45848.26595350603</v>
      </c>
      <c r="BV180" s="602">
        <f t="shared" ca="1" si="420"/>
        <v>40723.276804626068</v>
      </c>
      <c r="BW180" s="602">
        <f t="shared" ca="1" si="421"/>
        <v>42295.186245571516</v>
      </c>
      <c r="BX180" s="602">
        <f t="shared" ca="1" si="422"/>
        <v>42295.186245571516</v>
      </c>
      <c r="BY180" s="602">
        <f t="shared" ca="1" si="423"/>
        <v>43894.401241264459</v>
      </c>
      <c r="BZ180" s="602">
        <f t="shared" ca="1" si="424"/>
        <v>43894.401241264459</v>
      </c>
      <c r="CA180" s="602">
        <f t="shared" ca="1" si="425"/>
        <v>45520.044319311586</v>
      </c>
      <c r="CB180" s="602">
        <f t="shared" ca="1" si="426"/>
        <v>45520.044319311586</v>
      </c>
      <c r="CC180" s="602">
        <f t="shared" ca="1" si="427"/>
        <v>47171.222607457443</v>
      </c>
      <c r="CD180" s="602">
        <f t="shared" ca="1" si="428"/>
        <v>47171.222607457443</v>
      </c>
      <c r="CE180" s="602">
        <f t="shared" ca="1" si="429"/>
        <v>48847.032188247038</v>
      </c>
      <c r="CF180" s="602">
        <f t="shared" ca="1" si="316"/>
        <v>33725.968653348842</v>
      </c>
      <c r="CG180" s="602">
        <f t="shared" ca="1" si="317"/>
        <v>34581.723205375456</v>
      </c>
      <c r="CH180" s="602">
        <f t="shared" ca="1" si="318"/>
        <v>34581.723205375456</v>
      </c>
      <c r="CI180" s="602">
        <f t="shared" ca="1" si="319"/>
        <v>35448.772928771345</v>
      </c>
      <c r="CJ180" s="602">
        <f t="shared" ca="1" si="320"/>
        <v>35448.772928771345</v>
      </c>
      <c r="CK180" s="602">
        <f t="shared" ca="1" si="321"/>
        <v>36326.962352232811</v>
      </c>
      <c r="CL180" s="602">
        <f t="shared" ca="1" si="322"/>
        <v>36326.962352232811</v>
      </c>
      <c r="CM180" s="602">
        <f t="shared" ca="1" si="323"/>
        <v>37216.130731732024</v>
      </c>
      <c r="CN180" s="602">
        <f t="shared" ca="1" si="324"/>
        <v>37216.130731732024</v>
      </c>
      <c r="CO180" s="602">
        <f t="shared" ca="1" si="325"/>
        <v>38116.112405922795</v>
      </c>
      <c r="CP180" s="602">
        <f t="shared" ca="1" si="326"/>
        <v>41820.706884913423</v>
      </c>
      <c r="CQ180" s="602">
        <f t="shared" ca="1" si="327"/>
        <v>43411.82153165857</v>
      </c>
      <c r="CR180" s="602">
        <f t="shared" ca="1" si="328"/>
        <v>43411.82153165857</v>
      </c>
      <c r="CS180" s="602">
        <f t="shared" ca="1" si="329"/>
        <v>45029.629321440458</v>
      </c>
      <c r="CT180" s="602">
        <f t="shared" ca="1" si="330"/>
        <v>45029.629321440458</v>
      </c>
      <c r="CU180" s="602">
        <f t="shared" ca="1" si="331"/>
        <v>46673.241537911395</v>
      </c>
      <c r="CV180" s="602">
        <f t="shared" ca="1" si="332"/>
        <v>46673.241537911395</v>
      </c>
      <c r="CW180" s="602">
        <f t="shared" ca="1" si="333"/>
        <v>48341.757129331025</v>
      </c>
      <c r="CX180" s="602">
        <f t="shared" ca="1" si="334"/>
        <v>48341.757129331025</v>
      </c>
      <c r="CY180" s="602">
        <f t="shared" ca="1" si="335"/>
        <v>50034.266948932476</v>
      </c>
      <c r="CZ180" s="602">
        <f t="shared" ca="1" si="336"/>
        <v>44703.97476535022</v>
      </c>
      <c r="DA180" s="602">
        <f t="shared" ca="1" si="337"/>
        <v>46342.497848049643</v>
      </c>
      <c r="DB180" s="602">
        <f t="shared" ca="1" si="338"/>
        <v>46342.497848049643</v>
      </c>
      <c r="DC180" s="602">
        <f t="shared" ca="1" si="339"/>
        <v>48006.105296803609</v>
      </c>
      <c r="DD180" s="602">
        <f t="shared" ca="1" si="340"/>
        <v>48006.105296803609</v>
      </c>
      <c r="DE180" s="602">
        <f t="shared" ca="1" si="341"/>
        <v>49693.889253268258</v>
      </c>
      <c r="DF180" s="602">
        <f t="shared" ca="1" si="342"/>
        <v>49693.889253268258</v>
      </c>
      <c r="DG180" s="602">
        <f t="shared" ca="1" si="343"/>
        <v>51404.937022019112</v>
      </c>
      <c r="DH180" s="602">
        <f t="shared" ca="1" si="344"/>
        <v>51404.937022019112</v>
      </c>
      <c r="DI180" s="602">
        <f t="shared" ca="1" si="345"/>
        <v>53138.334953305806</v>
      </c>
      <c r="DJ180" s="602">
        <f t="shared" ca="1" si="346"/>
        <v>36918.531516652984</v>
      </c>
      <c r="DK180" s="602">
        <f t="shared" ca="1" si="347"/>
        <v>37814.927454885583</v>
      </c>
      <c r="DL180" s="602">
        <f t="shared" ca="1" si="348"/>
        <v>37814.927454885583</v>
      </c>
      <c r="DM180" s="602">
        <f t="shared" ca="1" si="349"/>
        <v>38722.023692322662</v>
      </c>
      <c r="DN180" s="602">
        <f t="shared" ca="1" si="350"/>
        <v>38722.023692322662</v>
      </c>
      <c r="DO180" s="602">
        <f t="shared" ca="1" si="351"/>
        <v>39639.647171455297</v>
      </c>
      <c r="DP180" s="602">
        <f t="shared" ca="1" si="352"/>
        <v>39639.647171455297</v>
      </c>
      <c r="DQ180" s="602">
        <f t="shared" ca="1" si="353"/>
        <v>40567.620879791648</v>
      </c>
      <c r="DR180" s="602">
        <f t="shared" ca="1" si="354"/>
        <v>40567.620879791648</v>
      </c>
      <c r="DS180" s="602">
        <f t="shared" ca="1" si="355"/>
        <v>41505.764212283284</v>
      </c>
      <c r="DT180" s="602">
        <f t="shared" ca="1" si="356"/>
        <v>47504.443092169378</v>
      </c>
      <c r="DU180" s="602">
        <f t="shared" ca="1" si="357"/>
        <v>49185.069786291635</v>
      </c>
      <c r="DV180" s="602">
        <f t="shared" ca="1" si="358"/>
        <v>49185.069786291635</v>
      </c>
      <c r="DW180" s="602">
        <f t="shared" ca="1" si="359"/>
        <v>50889.234373908213</v>
      </c>
      <c r="DX180" s="602">
        <f t="shared" ca="1" si="360"/>
        <v>50889.234373908213</v>
      </c>
      <c r="DY180" s="602">
        <f t="shared" ca="1" si="361"/>
        <v>52616.023097239588</v>
      </c>
      <c r="DZ180" s="602">
        <f t="shared" ca="1" si="362"/>
        <v>52616.023097239588</v>
      </c>
      <c r="EA180" s="602">
        <f t="shared" ca="1" si="363"/>
        <v>54364.523825868084</v>
      </c>
      <c r="EB180" s="602">
        <f t="shared" ca="1" si="364"/>
        <v>54364.523825868084</v>
      </c>
      <c r="EC180" s="602">
        <f t="shared" ca="1" si="365"/>
        <v>56133.829536555211</v>
      </c>
      <c r="ED180" s="602">
        <f t="shared" ca="1" si="366"/>
        <v>50546.562285820124</v>
      </c>
      <c r="EE180" s="602">
        <f t="shared" ca="1" si="367"/>
        <v>52268.899256216449</v>
      </c>
      <c r="EF180" s="602">
        <f t="shared" ca="1" si="368"/>
        <v>52268.899256216449</v>
      </c>
      <c r="EG180" s="602">
        <f t="shared" ca="1" si="369"/>
        <v>54013.130357142247</v>
      </c>
      <c r="EH180" s="602">
        <f t="shared" ca="1" si="370"/>
        <v>54013.130357142247</v>
      </c>
      <c r="EI180" s="602">
        <f t="shared" ca="1" si="371"/>
        <v>55778.34727772788</v>
      </c>
      <c r="EJ180" s="602">
        <f t="shared" ca="1" si="372"/>
        <v>55778.34727772788</v>
      </c>
      <c r="EK180" s="602">
        <f t="shared" ca="1" si="373"/>
        <v>57563.649413299725</v>
      </c>
      <c r="EL180" s="602">
        <f t="shared" ca="1" si="374"/>
        <v>57563.649413299725</v>
      </c>
      <c r="EM180" s="602">
        <f t="shared" ca="1" si="375"/>
        <v>59368.146874517734</v>
      </c>
    </row>
    <row r="181" spans="7:143" x14ac:dyDescent="0.2">
      <c r="H181" s="884"/>
      <c r="I181" s="15" t="str">
        <f t="shared" si="432"/>
        <v>Kiváló 2, L1 ügyletminősítés esetén</v>
      </c>
      <c r="J181" s="15"/>
      <c r="K181" s="15"/>
      <c r="L181" s="1027">
        <v>7.3999999999999996E-2</v>
      </c>
      <c r="M181" s="1030" t="s">
        <v>589</v>
      </c>
      <c r="N181" s="1030" t="s">
        <v>589</v>
      </c>
      <c r="O181" s="1031">
        <f t="shared" si="433"/>
        <v>0.1114</v>
      </c>
      <c r="P181" s="1032">
        <f t="shared" ca="1" si="430"/>
        <v>0.115124874717484</v>
      </c>
      <c r="Q181" s="1036" t="s">
        <v>1030</v>
      </c>
      <c r="R181" s="1034">
        <f t="shared" ca="1" si="431"/>
        <v>0.12282917536946392</v>
      </c>
      <c r="W181" s="597">
        <f t="shared" si="315"/>
        <v>138</v>
      </c>
      <c r="X181" s="602">
        <f t="shared" ca="1" si="376"/>
        <v>28319.999389992863</v>
      </c>
      <c r="Y181" s="602">
        <f t="shared" ca="1" si="376"/>
        <v>29096.929827342388</v>
      </c>
      <c r="Z181" s="602">
        <f t="shared" ca="1" si="376"/>
        <v>29096.929827342388</v>
      </c>
      <c r="AA181" s="602">
        <f t="shared" ca="1" si="376"/>
        <v>29886.032144715729</v>
      </c>
      <c r="AB181" s="602">
        <f t="shared" ca="1" si="377"/>
        <v>29886.032144715729</v>
      </c>
      <c r="AC181" s="602">
        <f t="shared" ca="1" si="377"/>
        <v>30687.194570042724</v>
      </c>
      <c r="AD181" s="602">
        <f t="shared" ca="1" si="377"/>
        <v>30687.194570042724</v>
      </c>
      <c r="AE181" s="602">
        <f t="shared" ca="1" si="377"/>
        <v>31500.297891766557</v>
      </c>
      <c r="AF181" s="602">
        <f t="shared" ca="1" si="378"/>
        <v>31500.297891766557</v>
      </c>
      <c r="AG181" s="602">
        <f t="shared" ca="1" si="379"/>
        <v>32325.215752307126</v>
      </c>
      <c r="AH181" s="602">
        <f t="shared" ca="1" si="380"/>
        <v>32881.659121055389</v>
      </c>
      <c r="AI181" s="602">
        <f t="shared" ca="1" si="381"/>
        <v>34295.209150044277</v>
      </c>
      <c r="AJ181" s="602">
        <f t="shared" ca="1" si="382"/>
        <v>34295.209150044277</v>
      </c>
      <c r="AK181" s="602">
        <f t="shared" ca="1" si="383"/>
        <v>35740.272825017972</v>
      </c>
      <c r="AL181" s="602">
        <f t="shared" ca="1" si="384"/>
        <v>35740.272825017972</v>
      </c>
      <c r="AM181" s="602">
        <f t="shared" ca="1" si="385"/>
        <v>37216.130731732024</v>
      </c>
      <c r="AN181" s="602">
        <f t="shared" ca="1" si="386"/>
        <v>37216.130731732024</v>
      </c>
      <c r="AO181" s="602">
        <f t="shared" ca="1" si="387"/>
        <v>38722.023692322662</v>
      </c>
      <c r="AP181" s="602">
        <f t="shared" ca="1" si="388"/>
        <v>38722.023692322662</v>
      </c>
      <c r="AQ181" s="602">
        <f t="shared" ca="1" si="389"/>
        <v>40257.15736338999</v>
      </c>
      <c r="AR181" s="602">
        <f t="shared" ca="1" si="390"/>
        <v>35448.772928771345</v>
      </c>
      <c r="AS181" s="602">
        <f t="shared" ca="1" si="391"/>
        <v>36918.531516652984</v>
      </c>
      <c r="AT181" s="602">
        <f t="shared" ca="1" si="392"/>
        <v>36918.531516652984</v>
      </c>
      <c r="AU181" s="602">
        <f t="shared" ca="1" si="393"/>
        <v>38418.479955411574</v>
      </c>
      <c r="AV181" s="602">
        <f t="shared" ca="1" si="394"/>
        <v>38418.479955411574</v>
      </c>
      <c r="AW181" s="602">
        <f t="shared" ca="1" si="395"/>
        <v>39947.830563756834</v>
      </c>
      <c r="AX181" s="602">
        <f t="shared" ca="1" si="396"/>
        <v>39947.830563756834</v>
      </c>
      <c r="AY181" s="602">
        <f t="shared" ca="1" si="397"/>
        <v>41505.764212283277</v>
      </c>
      <c r="AZ181" s="602">
        <f t="shared" ca="1" si="398"/>
        <v>41505.764212283277</v>
      </c>
      <c r="BA181" s="602">
        <f t="shared" ca="1" si="399"/>
        <v>43091.434978125537</v>
      </c>
      <c r="BB181" s="602">
        <f t="shared" ca="1" si="400"/>
        <v>31227.944341051854</v>
      </c>
      <c r="BC181" s="602">
        <f t="shared" ca="1" si="401"/>
        <v>32048.938490341483</v>
      </c>
      <c r="BD181" s="602">
        <f t="shared" ca="1" si="402"/>
        <v>32048.938490341483</v>
      </c>
      <c r="BE181" s="602">
        <f t="shared" ca="1" si="403"/>
        <v>32881.659121055403</v>
      </c>
      <c r="BF181" s="602">
        <f t="shared" ca="1" si="404"/>
        <v>32881.659121055403</v>
      </c>
      <c r="BG181" s="602">
        <f t="shared" ca="1" si="405"/>
        <v>33725.968653348842</v>
      </c>
      <c r="BH181" s="602">
        <f t="shared" ca="1" si="406"/>
        <v>33725.968653348842</v>
      </c>
      <c r="BI181" s="602">
        <f t="shared" ca="1" si="407"/>
        <v>34581.723205375456</v>
      </c>
      <c r="BJ181" s="602">
        <f t="shared" ca="1" si="408"/>
        <v>34581.723205375456</v>
      </c>
      <c r="BK181" s="602">
        <f t="shared" ca="1" si="409"/>
        <v>35448.772928771345</v>
      </c>
      <c r="BL181" s="602">
        <f t="shared" ca="1" si="410"/>
        <v>37965.371706914841</v>
      </c>
      <c r="BM181" s="602">
        <f t="shared" ca="1" si="411"/>
        <v>39485.986332175897</v>
      </c>
      <c r="BN181" s="602">
        <f t="shared" ca="1" si="412"/>
        <v>39485.986332175897</v>
      </c>
      <c r="BO181" s="602">
        <f t="shared" ca="1" si="413"/>
        <v>41035.432761276803</v>
      </c>
      <c r="BP181" s="602">
        <f t="shared" ca="1" si="414"/>
        <v>41035.432761276803</v>
      </c>
      <c r="BQ181" s="602">
        <f t="shared" ca="1" si="415"/>
        <v>42612.87262182722</v>
      </c>
      <c r="BR181" s="602">
        <f t="shared" ca="1" si="416"/>
        <v>42612.87262182722</v>
      </c>
      <c r="BS181" s="602">
        <f t="shared" ca="1" si="417"/>
        <v>44217.443988476909</v>
      </c>
      <c r="BT181" s="602">
        <f t="shared" ca="1" si="418"/>
        <v>44217.443988476909</v>
      </c>
      <c r="BU181" s="602">
        <f t="shared" ca="1" si="419"/>
        <v>45848.26595350603</v>
      </c>
      <c r="BV181" s="602">
        <f t="shared" ca="1" si="420"/>
        <v>40723.276804626068</v>
      </c>
      <c r="BW181" s="602">
        <f t="shared" ca="1" si="421"/>
        <v>42295.186245571516</v>
      </c>
      <c r="BX181" s="602">
        <f t="shared" ca="1" si="422"/>
        <v>42295.186245571516</v>
      </c>
      <c r="BY181" s="602">
        <f t="shared" ca="1" si="423"/>
        <v>43894.401241264459</v>
      </c>
      <c r="BZ181" s="602">
        <f t="shared" ca="1" si="424"/>
        <v>43894.401241264459</v>
      </c>
      <c r="CA181" s="602">
        <f t="shared" ca="1" si="425"/>
        <v>45520.044319311586</v>
      </c>
      <c r="CB181" s="602">
        <f t="shared" ca="1" si="426"/>
        <v>45520.044319311586</v>
      </c>
      <c r="CC181" s="602">
        <f t="shared" ca="1" si="427"/>
        <v>47171.222607457443</v>
      </c>
      <c r="CD181" s="602">
        <f t="shared" ca="1" si="428"/>
        <v>47171.222607457443</v>
      </c>
      <c r="CE181" s="602">
        <f t="shared" ca="1" si="429"/>
        <v>48847.032188247038</v>
      </c>
      <c r="CF181" s="602">
        <f t="shared" ca="1" si="316"/>
        <v>33725.968653348842</v>
      </c>
      <c r="CG181" s="602">
        <f t="shared" ca="1" si="317"/>
        <v>34581.723205375456</v>
      </c>
      <c r="CH181" s="602">
        <f t="shared" ca="1" si="318"/>
        <v>34581.723205375456</v>
      </c>
      <c r="CI181" s="602">
        <f t="shared" ca="1" si="319"/>
        <v>35448.772928771345</v>
      </c>
      <c r="CJ181" s="602">
        <f t="shared" ca="1" si="320"/>
        <v>35448.772928771345</v>
      </c>
      <c r="CK181" s="602">
        <f t="shared" ca="1" si="321"/>
        <v>36326.962352232811</v>
      </c>
      <c r="CL181" s="602">
        <f t="shared" ca="1" si="322"/>
        <v>36326.962352232811</v>
      </c>
      <c r="CM181" s="602">
        <f t="shared" ca="1" si="323"/>
        <v>37216.130731732024</v>
      </c>
      <c r="CN181" s="602">
        <f t="shared" ca="1" si="324"/>
        <v>37216.130731732024</v>
      </c>
      <c r="CO181" s="602">
        <f t="shared" ca="1" si="325"/>
        <v>38116.112405922795</v>
      </c>
      <c r="CP181" s="602">
        <f t="shared" ca="1" si="326"/>
        <v>41820.706884913423</v>
      </c>
      <c r="CQ181" s="602">
        <f t="shared" ca="1" si="327"/>
        <v>43411.82153165857</v>
      </c>
      <c r="CR181" s="602">
        <f t="shared" ca="1" si="328"/>
        <v>43411.82153165857</v>
      </c>
      <c r="CS181" s="602">
        <f t="shared" ca="1" si="329"/>
        <v>45029.629321440458</v>
      </c>
      <c r="CT181" s="602">
        <f t="shared" ca="1" si="330"/>
        <v>45029.629321440458</v>
      </c>
      <c r="CU181" s="602">
        <f t="shared" ca="1" si="331"/>
        <v>46673.241537911395</v>
      </c>
      <c r="CV181" s="602">
        <f t="shared" ca="1" si="332"/>
        <v>46673.241537911395</v>
      </c>
      <c r="CW181" s="602">
        <f t="shared" ca="1" si="333"/>
        <v>48341.757129331025</v>
      </c>
      <c r="CX181" s="602">
        <f t="shared" ca="1" si="334"/>
        <v>48341.757129331025</v>
      </c>
      <c r="CY181" s="602">
        <f t="shared" ca="1" si="335"/>
        <v>50034.266948932476</v>
      </c>
      <c r="CZ181" s="602">
        <f t="shared" ca="1" si="336"/>
        <v>44703.97476535022</v>
      </c>
      <c r="DA181" s="602">
        <f t="shared" ca="1" si="337"/>
        <v>46342.497848049643</v>
      </c>
      <c r="DB181" s="602">
        <f t="shared" ca="1" si="338"/>
        <v>46342.497848049643</v>
      </c>
      <c r="DC181" s="602">
        <f t="shared" ca="1" si="339"/>
        <v>48006.105296803609</v>
      </c>
      <c r="DD181" s="602">
        <f t="shared" ca="1" si="340"/>
        <v>48006.105296803609</v>
      </c>
      <c r="DE181" s="602">
        <f t="shared" ca="1" si="341"/>
        <v>49693.889253268258</v>
      </c>
      <c r="DF181" s="602">
        <f t="shared" ca="1" si="342"/>
        <v>49693.889253268258</v>
      </c>
      <c r="DG181" s="602">
        <f t="shared" ca="1" si="343"/>
        <v>51404.937022019112</v>
      </c>
      <c r="DH181" s="602">
        <f t="shared" ca="1" si="344"/>
        <v>51404.937022019112</v>
      </c>
      <c r="DI181" s="602">
        <f t="shared" ca="1" si="345"/>
        <v>53138.334953305806</v>
      </c>
      <c r="DJ181" s="602">
        <f t="shared" ca="1" si="346"/>
        <v>36918.531516652984</v>
      </c>
      <c r="DK181" s="602">
        <f t="shared" ca="1" si="347"/>
        <v>37814.927454885583</v>
      </c>
      <c r="DL181" s="602">
        <f t="shared" ca="1" si="348"/>
        <v>37814.927454885583</v>
      </c>
      <c r="DM181" s="602">
        <f t="shared" ca="1" si="349"/>
        <v>38722.023692322662</v>
      </c>
      <c r="DN181" s="602">
        <f t="shared" ca="1" si="350"/>
        <v>38722.023692322662</v>
      </c>
      <c r="DO181" s="602">
        <f t="shared" ca="1" si="351"/>
        <v>39639.647171455297</v>
      </c>
      <c r="DP181" s="602">
        <f t="shared" ca="1" si="352"/>
        <v>39639.647171455297</v>
      </c>
      <c r="DQ181" s="602">
        <f t="shared" ca="1" si="353"/>
        <v>40567.620879791648</v>
      </c>
      <c r="DR181" s="602">
        <f t="shared" ca="1" si="354"/>
        <v>40567.620879791648</v>
      </c>
      <c r="DS181" s="602">
        <f t="shared" ca="1" si="355"/>
        <v>41505.764212283284</v>
      </c>
      <c r="DT181" s="602">
        <f t="shared" ca="1" si="356"/>
        <v>47504.443092169378</v>
      </c>
      <c r="DU181" s="602">
        <f t="shared" ca="1" si="357"/>
        <v>49185.069786291635</v>
      </c>
      <c r="DV181" s="602">
        <f t="shared" ca="1" si="358"/>
        <v>49185.069786291635</v>
      </c>
      <c r="DW181" s="602">
        <f t="shared" ca="1" si="359"/>
        <v>50889.234373908213</v>
      </c>
      <c r="DX181" s="602">
        <f t="shared" ca="1" si="360"/>
        <v>50889.234373908213</v>
      </c>
      <c r="DY181" s="602">
        <f t="shared" ca="1" si="361"/>
        <v>52616.023097239588</v>
      </c>
      <c r="DZ181" s="602">
        <f t="shared" ca="1" si="362"/>
        <v>52616.023097239588</v>
      </c>
      <c r="EA181" s="602">
        <f t="shared" ca="1" si="363"/>
        <v>54364.523825868084</v>
      </c>
      <c r="EB181" s="602">
        <f t="shared" ca="1" si="364"/>
        <v>54364.523825868084</v>
      </c>
      <c r="EC181" s="602">
        <f t="shared" ca="1" si="365"/>
        <v>56133.829536555211</v>
      </c>
      <c r="ED181" s="602">
        <f t="shared" ca="1" si="366"/>
        <v>50546.562285820124</v>
      </c>
      <c r="EE181" s="602">
        <f t="shared" ca="1" si="367"/>
        <v>52268.899256216449</v>
      </c>
      <c r="EF181" s="602">
        <f t="shared" ca="1" si="368"/>
        <v>52268.899256216449</v>
      </c>
      <c r="EG181" s="602">
        <f t="shared" ca="1" si="369"/>
        <v>54013.130357142247</v>
      </c>
      <c r="EH181" s="602">
        <f t="shared" ca="1" si="370"/>
        <v>54013.130357142247</v>
      </c>
      <c r="EI181" s="602">
        <f t="shared" ca="1" si="371"/>
        <v>55778.34727772788</v>
      </c>
      <c r="EJ181" s="602">
        <f t="shared" ca="1" si="372"/>
        <v>55778.34727772788</v>
      </c>
      <c r="EK181" s="602">
        <f t="shared" ca="1" si="373"/>
        <v>57563.649413299725</v>
      </c>
      <c r="EL181" s="602">
        <f t="shared" ca="1" si="374"/>
        <v>57563.649413299725</v>
      </c>
      <c r="EM181" s="602">
        <f t="shared" ca="1" si="375"/>
        <v>59368.146874517734</v>
      </c>
    </row>
    <row r="182" spans="7:143" x14ac:dyDescent="0.2">
      <c r="H182" s="884"/>
      <c r="I182" s="15" t="str">
        <f t="shared" si="432"/>
        <v>Kiváló 2, L2 ügyletminősítés esetén</v>
      </c>
      <c r="J182" s="15"/>
      <c r="K182" s="15"/>
      <c r="L182" s="1027">
        <v>7.3999999999999996E-2</v>
      </c>
      <c r="M182" s="1030" t="s">
        <v>589</v>
      </c>
      <c r="N182" s="1030" t="s">
        <v>589</v>
      </c>
      <c r="O182" s="1031">
        <f t="shared" si="433"/>
        <v>0.1164</v>
      </c>
      <c r="P182" s="1032">
        <f t="shared" ca="1" si="430"/>
        <v>0.12075291926287424</v>
      </c>
      <c r="Q182" s="1036" t="s">
        <v>1030</v>
      </c>
      <c r="R182" s="1034">
        <f t="shared" ca="1" si="431"/>
        <v>0.12856048090555716</v>
      </c>
      <c r="W182" s="597">
        <f t="shared" si="315"/>
        <v>139</v>
      </c>
      <c r="X182" s="602">
        <f t="shared" ca="1" si="376"/>
        <v>28319.999389992863</v>
      </c>
      <c r="Y182" s="602">
        <f t="shared" ca="1" si="376"/>
        <v>29096.929827342388</v>
      </c>
      <c r="Z182" s="602">
        <f t="shared" ca="1" si="376"/>
        <v>29096.929827342388</v>
      </c>
      <c r="AA182" s="602">
        <f t="shared" ca="1" si="376"/>
        <v>29886.032144715729</v>
      </c>
      <c r="AB182" s="602">
        <f t="shared" ca="1" si="377"/>
        <v>29886.032144715729</v>
      </c>
      <c r="AC182" s="602">
        <f t="shared" ca="1" si="377"/>
        <v>30687.194570042724</v>
      </c>
      <c r="AD182" s="602">
        <f t="shared" ca="1" si="377"/>
        <v>30687.194570042724</v>
      </c>
      <c r="AE182" s="602">
        <f t="shared" ca="1" si="377"/>
        <v>31500.297891766557</v>
      </c>
      <c r="AF182" s="602">
        <f t="shared" ca="1" si="378"/>
        <v>31500.297891766557</v>
      </c>
      <c r="AG182" s="602">
        <f t="shared" ca="1" si="379"/>
        <v>32325.215752307126</v>
      </c>
      <c r="AH182" s="602">
        <f t="shared" ca="1" si="380"/>
        <v>32881.659121055389</v>
      </c>
      <c r="AI182" s="602">
        <f t="shared" ca="1" si="381"/>
        <v>34295.209150044277</v>
      </c>
      <c r="AJ182" s="602">
        <f t="shared" ca="1" si="382"/>
        <v>34295.209150044277</v>
      </c>
      <c r="AK182" s="602">
        <f t="shared" ca="1" si="383"/>
        <v>35740.272825017972</v>
      </c>
      <c r="AL182" s="602">
        <f t="shared" ca="1" si="384"/>
        <v>35740.272825017972</v>
      </c>
      <c r="AM182" s="602">
        <f t="shared" ca="1" si="385"/>
        <v>37216.130731732024</v>
      </c>
      <c r="AN182" s="602">
        <f t="shared" ca="1" si="386"/>
        <v>37216.130731732024</v>
      </c>
      <c r="AO182" s="602">
        <f t="shared" ca="1" si="387"/>
        <v>38722.023692322662</v>
      </c>
      <c r="AP182" s="602">
        <f t="shared" ca="1" si="388"/>
        <v>38722.023692322662</v>
      </c>
      <c r="AQ182" s="602">
        <f t="shared" ca="1" si="389"/>
        <v>40257.15736338999</v>
      </c>
      <c r="AR182" s="602">
        <f t="shared" ca="1" si="390"/>
        <v>35448.772928771345</v>
      </c>
      <c r="AS182" s="602">
        <f t="shared" ca="1" si="391"/>
        <v>36918.531516652984</v>
      </c>
      <c r="AT182" s="602">
        <f t="shared" ca="1" si="392"/>
        <v>36918.531516652984</v>
      </c>
      <c r="AU182" s="602">
        <f t="shared" ca="1" si="393"/>
        <v>38418.479955411574</v>
      </c>
      <c r="AV182" s="602">
        <f t="shared" ca="1" si="394"/>
        <v>38418.479955411574</v>
      </c>
      <c r="AW182" s="602">
        <f t="shared" ca="1" si="395"/>
        <v>39947.830563756834</v>
      </c>
      <c r="AX182" s="602">
        <f t="shared" ca="1" si="396"/>
        <v>39947.830563756834</v>
      </c>
      <c r="AY182" s="602">
        <f t="shared" ca="1" si="397"/>
        <v>41505.764212283277</v>
      </c>
      <c r="AZ182" s="602">
        <f t="shared" ca="1" si="398"/>
        <v>41505.764212283277</v>
      </c>
      <c r="BA182" s="602">
        <f t="shared" ca="1" si="399"/>
        <v>43091.434978125537</v>
      </c>
      <c r="BB182" s="602">
        <f t="shared" ca="1" si="400"/>
        <v>31227.944341051854</v>
      </c>
      <c r="BC182" s="602">
        <f t="shared" ca="1" si="401"/>
        <v>32048.938490341483</v>
      </c>
      <c r="BD182" s="602">
        <f t="shared" ca="1" si="402"/>
        <v>32048.938490341483</v>
      </c>
      <c r="BE182" s="602">
        <f t="shared" ca="1" si="403"/>
        <v>32881.659121055403</v>
      </c>
      <c r="BF182" s="602">
        <f t="shared" ca="1" si="404"/>
        <v>32881.659121055403</v>
      </c>
      <c r="BG182" s="602">
        <f t="shared" ca="1" si="405"/>
        <v>33725.968653348842</v>
      </c>
      <c r="BH182" s="602">
        <f t="shared" ca="1" si="406"/>
        <v>33725.968653348842</v>
      </c>
      <c r="BI182" s="602">
        <f t="shared" ca="1" si="407"/>
        <v>34581.723205375456</v>
      </c>
      <c r="BJ182" s="602">
        <f t="shared" ca="1" si="408"/>
        <v>34581.723205375456</v>
      </c>
      <c r="BK182" s="602">
        <f t="shared" ca="1" si="409"/>
        <v>35448.772928771345</v>
      </c>
      <c r="BL182" s="602">
        <f t="shared" ca="1" si="410"/>
        <v>37965.371706914841</v>
      </c>
      <c r="BM182" s="602">
        <f t="shared" ca="1" si="411"/>
        <v>39485.986332175897</v>
      </c>
      <c r="BN182" s="602">
        <f t="shared" ca="1" si="412"/>
        <v>39485.986332175897</v>
      </c>
      <c r="BO182" s="602">
        <f t="shared" ca="1" si="413"/>
        <v>41035.432761276803</v>
      </c>
      <c r="BP182" s="602">
        <f t="shared" ca="1" si="414"/>
        <v>41035.432761276803</v>
      </c>
      <c r="BQ182" s="602">
        <f t="shared" ca="1" si="415"/>
        <v>42612.87262182722</v>
      </c>
      <c r="BR182" s="602">
        <f t="shared" ca="1" si="416"/>
        <v>42612.87262182722</v>
      </c>
      <c r="BS182" s="602">
        <f t="shared" ca="1" si="417"/>
        <v>44217.443988476909</v>
      </c>
      <c r="BT182" s="602">
        <f t="shared" ca="1" si="418"/>
        <v>44217.443988476909</v>
      </c>
      <c r="BU182" s="602">
        <f t="shared" ca="1" si="419"/>
        <v>45848.26595350603</v>
      </c>
      <c r="BV182" s="602">
        <f t="shared" ca="1" si="420"/>
        <v>40723.276804626068</v>
      </c>
      <c r="BW182" s="602">
        <f t="shared" ca="1" si="421"/>
        <v>42295.186245571516</v>
      </c>
      <c r="BX182" s="602">
        <f t="shared" ca="1" si="422"/>
        <v>42295.186245571516</v>
      </c>
      <c r="BY182" s="602">
        <f t="shared" ca="1" si="423"/>
        <v>43894.401241264459</v>
      </c>
      <c r="BZ182" s="602">
        <f t="shared" ca="1" si="424"/>
        <v>43894.401241264459</v>
      </c>
      <c r="CA182" s="602">
        <f t="shared" ca="1" si="425"/>
        <v>45520.044319311586</v>
      </c>
      <c r="CB182" s="602">
        <f t="shared" ca="1" si="426"/>
        <v>45520.044319311586</v>
      </c>
      <c r="CC182" s="602">
        <f t="shared" ca="1" si="427"/>
        <v>47171.222607457443</v>
      </c>
      <c r="CD182" s="602">
        <f t="shared" ca="1" si="428"/>
        <v>47171.222607457443</v>
      </c>
      <c r="CE182" s="602">
        <f t="shared" ca="1" si="429"/>
        <v>48847.032188247038</v>
      </c>
      <c r="CF182" s="602">
        <f t="shared" ca="1" si="316"/>
        <v>33725.968653348842</v>
      </c>
      <c r="CG182" s="602">
        <f t="shared" ca="1" si="317"/>
        <v>34581.723205375456</v>
      </c>
      <c r="CH182" s="602">
        <f t="shared" ca="1" si="318"/>
        <v>34581.723205375456</v>
      </c>
      <c r="CI182" s="602">
        <f t="shared" ca="1" si="319"/>
        <v>35448.772928771345</v>
      </c>
      <c r="CJ182" s="602">
        <f t="shared" ca="1" si="320"/>
        <v>35448.772928771345</v>
      </c>
      <c r="CK182" s="602">
        <f t="shared" ca="1" si="321"/>
        <v>36326.962352232811</v>
      </c>
      <c r="CL182" s="602">
        <f t="shared" ca="1" si="322"/>
        <v>36326.962352232811</v>
      </c>
      <c r="CM182" s="602">
        <f t="shared" ca="1" si="323"/>
        <v>37216.130731732024</v>
      </c>
      <c r="CN182" s="602">
        <f t="shared" ca="1" si="324"/>
        <v>37216.130731732024</v>
      </c>
      <c r="CO182" s="602">
        <f t="shared" ca="1" si="325"/>
        <v>38116.112405922795</v>
      </c>
      <c r="CP182" s="602">
        <f t="shared" ca="1" si="326"/>
        <v>41820.706884913423</v>
      </c>
      <c r="CQ182" s="602">
        <f t="shared" ca="1" si="327"/>
        <v>43411.82153165857</v>
      </c>
      <c r="CR182" s="602">
        <f t="shared" ca="1" si="328"/>
        <v>43411.82153165857</v>
      </c>
      <c r="CS182" s="602">
        <f t="shared" ca="1" si="329"/>
        <v>45029.629321440458</v>
      </c>
      <c r="CT182" s="602">
        <f t="shared" ca="1" si="330"/>
        <v>45029.629321440458</v>
      </c>
      <c r="CU182" s="602">
        <f t="shared" ca="1" si="331"/>
        <v>46673.241537911395</v>
      </c>
      <c r="CV182" s="602">
        <f t="shared" ca="1" si="332"/>
        <v>46673.241537911395</v>
      </c>
      <c r="CW182" s="602">
        <f t="shared" ca="1" si="333"/>
        <v>48341.757129331025</v>
      </c>
      <c r="CX182" s="602">
        <f t="shared" ca="1" si="334"/>
        <v>48341.757129331025</v>
      </c>
      <c r="CY182" s="602">
        <f t="shared" ca="1" si="335"/>
        <v>50034.266948932476</v>
      </c>
      <c r="CZ182" s="602">
        <f t="shared" ca="1" si="336"/>
        <v>44703.97476535022</v>
      </c>
      <c r="DA182" s="602">
        <f t="shared" ca="1" si="337"/>
        <v>46342.497848049643</v>
      </c>
      <c r="DB182" s="602">
        <f t="shared" ca="1" si="338"/>
        <v>46342.497848049643</v>
      </c>
      <c r="DC182" s="602">
        <f t="shared" ca="1" si="339"/>
        <v>48006.105296803609</v>
      </c>
      <c r="DD182" s="602">
        <f t="shared" ca="1" si="340"/>
        <v>48006.105296803609</v>
      </c>
      <c r="DE182" s="602">
        <f t="shared" ca="1" si="341"/>
        <v>49693.889253268258</v>
      </c>
      <c r="DF182" s="602">
        <f t="shared" ca="1" si="342"/>
        <v>49693.889253268258</v>
      </c>
      <c r="DG182" s="602">
        <f t="shared" ca="1" si="343"/>
        <v>51404.937022019112</v>
      </c>
      <c r="DH182" s="602">
        <f t="shared" ca="1" si="344"/>
        <v>51404.937022019112</v>
      </c>
      <c r="DI182" s="602">
        <f t="shared" ca="1" si="345"/>
        <v>53138.334953305806</v>
      </c>
      <c r="DJ182" s="602">
        <f t="shared" ca="1" si="346"/>
        <v>36918.531516652984</v>
      </c>
      <c r="DK182" s="602">
        <f t="shared" ca="1" si="347"/>
        <v>37814.927454885583</v>
      </c>
      <c r="DL182" s="602">
        <f t="shared" ca="1" si="348"/>
        <v>37814.927454885583</v>
      </c>
      <c r="DM182" s="602">
        <f t="shared" ca="1" si="349"/>
        <v>38722.023692322662</v>
      </c>
      <c r="DN182" s="602">
        <f t="shared" ca="1" si="350"/>
        <v>38722.023692322662</v>
      </c>
      <c r="DO182" s="602">
        <f t="shared" ca="1" si="351"/>
        <v>39639.647171455297</v>
      </c>
      <c r="DP182" s="602">
        <f t="shared" ca="1" si="352"/>
        <v>39639.647171455297</v>
      </c>
      <c r="DQ182" s="602">
        <f t="shared" ca="1" si="353"/>
        <v>40567.620879791648</v>
      </c>
      <c r="DR182" s="602">
        <f t="shared" ca="1" si="354"/>
        <v>40567.620879791648</v>
      </c>
      <c r="DS182" s="602">
        <f t="shared" ca="1" si="355"/>
        <v>41505.764212283284</v>
      </c>
      <c r="DT182" s="602">
        <f t="shared" ca="1" si="356"/>
        <v>47504.443092169378</v>
      </c>
      <c r="DU182" s="602">
        <f t="shared" ca="1" si="357"/>
        <v>49185.069786291635</v>
      </c>
      <c r="DV182" s="602">
        <f t="shared" ca="1" si="358"/>
        <v>49185.069786291635</v>
      </c>
      <c r="DW182" s="602">
        <f t="shared" ca="1" si="359"/>
        <v>50889.234373908213</v>
      </c>
      <c r="DX182" s="602">
        <f t="shared" ca="1" si="360"/>
        <v>50889.234373908213</v>
      </c>
      <c r="DY182" s="602">
        <f t="shared" ca="1" si="361"/>
        <v>52616.023097239588</v>
      </c>
      <c r="DZ182" s="602">
        <f t="shared" ca="1" si="362"/>
        <v>52616.023097239588</v>
      </c>
      <c r="EA182" s="602">
        <f t="shared" ca="1" si="363"/>
        <v>54364.523825868084</v>
      </c>
      <c r="EB182" s="602">
        <f t="shared" ca="1" si="364"/>
        <v>54364.523825868084</v>
      </c>
      <c r="EC182" s="602">
        <f t="shared" ca="1" si="365"/>
        <v>56133.829536555211</v>
      </c>
      <c r="ED182" s="602">
        <f t="shared" ca="1" si="366"/>
        <v>50546.562285820124</v>
      </c>
      <c r="EE182" s="602">
        <f t="shared" ca="1" si="367"/>
        <v>52268.899256216449</v>
      </c>
      <c r="EF182" s="602">
        <f t="shared" ca="1" si="368"/>
        <v>52268.899256216449</v>
      </c>
      <c r="EG182" s="602">
        <f t="shared" ca="1" si="369"/>
        <v>54013.130357142247</v>
      </c>
      <c r="EH182" s="602">
        <f t="shared" ca="1" si="370"/>
        <v>54013.130357142247</v>
      </c>
      <c r="EI182" s="602">
        <f t="shared" ca="1" si="371"/>
        <v>55778.34727772788</v>
      </c>
      <c r="EJ182" s="602">
        <f t="shared" ca="1" si="372"/>
        <v>55778.34727772788</v>
      </c>
      <c r="EK182" s="602">
        <f t="shared" ca="1" si="373"/>
        <v>57563.649413299725</v>
      </c>
      <c r="EL182" s="602">
        <f t="shared" ca="1" si="374"/>
        <v>57563.649413299725</v>
      </c>
      <c r="EM182" s="602">
        <f t="shared" ca="1" si="375"/>
        <v>59368.146874517734</v>
      </c>
    </row>
    <row r="183" spans="7:143" x14ac:dyDescent="0.2">
      <c r="G183" s="28"/>
      <c r="H183" s="28"/>
      <c r="I183" s="15" t="str">
        <f t="shared" si="432"/>
        <v>Jó, L1 ügyletminősítés esetén</v>
      </c>
      <c r="J183" s="372"/>
      <c r="K183" s="372"/>
      <c r="L183" s="372"/>
      <c r="M183" s="1030" t="s">
        <v>589</v>
      </c>
      <c r="N183" s="1030" t="s">
        <v>589</v>
      </c>
      <c r="O183" s="1031">
        <f t="shared" si="433"/>
        <v>0.1164</v>
      </c>
      <c r="P183" s="1032">
        <f t="shared" ca="1" si="430"/>
        <v>0.12075291926287424</v>
      </c>
      <c r="Q183" s="1036" t="s">
        <v>1030</v>
      </c>
      <c r="R183" s="1034">
        <f t="shared" ca="1" si="431"/>
        <v>0.12856048090555716</v>
      </c>
      <c r="W183" s="597">
        <f t="shared" si="315"/>
        <v>140</v>
      </c>
      <c r="X183" s="602">
        <f t="shared" ca="1" si="376"/>
        <v>28319.999389992863</v>
      </c>
      <c r="Y183" s="602">
        <f t="shared" ca="1" si="376"/>
        <v>29096.929827342388</v>
      </c>
      <c r="Z183" s="602">
        <f t="shared" ca="1" si="376"/>
        <v>29096.929827342388</v>
      </c>
      <c r="AA183" s="602">
        <f t="shared" ca="1" si="376"/>
        <v>29886.032144715729</v>
      </c>
      <c r="AB183" s="602">
        <f t="shared" ca="1" si="377"/>
        <v>29886.032144715729</v>
      </c>
      <c r="AC183" s="602">
        <f t="shared" ca="1" si="377"/>
        <v>30687.194570042724</v>
      </c>
      <c r="AD183" s="602">
        <f t="shared" ca="1" si="377"/>
        <v>30687.194570042724</v>
      </c>
      <c r="AE183" s="602">
        <f t="shared" ca="1" si="377"/>
        <v>31500.297891766557</v>
      </c>
      <c r="AF183" s="602">
        <f t="shared" ca="1" si="378"/>
        <v>31500.297891766557</v>
      </c>
      <c r="AG183" s="602">
        <f t="shared" ca="1" si="379"/>
        <v>32325.215752307126</v>
      </c>
      <c r="AH183" s="602">
        <f t="shared" ca="1" si="380"/>
        <v>32881.659121055389</v>
      </c>
      <c r="AI183" s="602">
        <f t="shared" ca="1" si="381"/>
        <v>34295.209150044277</v>
      </c>
      <c r="AJ183" s="602">
        <f t="shared" ca="1" si="382"/>
        <v>34295.209150044277</v>
      </c>
      <c r="AK183" s="602">
        <f t="shared" ca="1" si="383"/>
        <v>35740.272825017972</v>
      </c>
      <c r="AL183" s="602">
        <f t="shared" ca="1" si="384"/>
        <v>35740.272825017972</v>
      </c>
      <c r="AM183" s="602">
        <f t="shared" ca="1" si="385"/>
        <v>37216.130731732024</v>
      </c>
      <c r="AN183" s="602">
        <f t="shared" ca="1" si="386"/>
        <v>37216.130731732024</v>
      </c>
      <c r="AO183" s="602">
        <f t="shared" ca="1" si="387"/>
        <v>38722.023692322662</v>
      </c>
      <c r="AP183" s="602">
        <f t="shared" ca="1" si="388"/>
        <v>38722.023692322662</v>
      </c>
      <c r="AQ183" s="602">
        <f t="shared" ca="1" si="389"/>
        <v>40257.15736338999</v>
      </c>
      <c r="AR183" s="602">
        <f t="shared" ca="1" si="390"/>
        <v>35448.772928771345</v>
      </c>
      <c r="AS183" s="602">
        <f t="shared" ca="1" si="391"/>
        <v>36918.531516652984</v>
      </c>
      <c r="AT183" s="602">
        <f t="shared" ca="1" si="392"/>
        <v>36918.531516652984</v>
      </c>
      <c r="AU183" s="602">
        <f t="shared" ca="1" si="393"/>
        <v>38418.479955411574</v>
      </c>
      <c r="AV183" s="602">
        <f t="shared" ca="1" si="394"/>
        <v>38418.479955411574</v>
      </c>
      <c r="AW183" s="602">
        <f t="shared" ca="1" si="395"/>
        <v>39947.830563756834</v>
      </c>
      <c r="AX183" s="602">
        <f t="shared" ca="1" si="396"/>
        <v>39947.830563756834</v>
      </c>
      <c r="AY183" s="602">
        <f t="shared" ca="1" si="397"/>
        <v>41505.764212283277</v>
      </c>
      <c r="AZ183" s="602">
        <f t="shared" ca="1" si="398"/>
        <v>41505.764212283277</v>
      </c>
      <c r="BA183" s="602">
        <f t="shared" ca="1" si="399"/>
        <v>43091.434978125537</v>
      </c>
      <c r="BB183" s="602">
        <f t="shared" ca="1" si="400"/>
        <v>31227.944341051854</v>
      </c>
      <c r="BC183" s="602">
        <f t="shared" ca="1" si="401"/>
        <v>32048.938490341483</v>
      </c>
      <c r="BD183" s="602">
        <f t="shared" ca="1" si="402"/>
        <v>32048.938490341483</v>
      </c>
      <c r="BE183" s="602">
        <f t="shared" ca="1" si="403"/>
        <v>32881.659121055403</v>
      </c>
      <c r="BF183" s="602">
        <f t="shared" ca="1" si="404"/>
        <v>32881.659121055403</v>
      </c>
      <c r="BG183" s="602">
        <f t="shared" ca="1" si="405"/>
        <v>33725.968653348842</v>
      </c>
      <c r="BH183" s="602">
        <f t="shared" ca="1" si="406"/>
        <v>33725.968653348842</v>
      </c>
      <c r="BI183" s="602">
        <f t="shared" ca="1" si="407"/>
        <v>34581.723205375456</v>
      </c>
      <c r="BJ183" s="602">
        <f t="shared" ca="1" si="408"/>
        <v>34581.723205375456</v>
      </c>
      <c r="BK183" s="602">
        <f t="shared" ca="1" si="409"/>
        <v>35448.772928771345</v>
      </c>
      <c r="BL183" s="602">
        <f t="shared" ca="1" si="410"/>
        <v>37965.371706914841</v>
      </c>
      <c r="BM183" s="602">
        <f t="shared" ca="1" si="411"/>
        <v>39485.986332175897</v>
      </c>
      <c r="BN183" s="602">
        <f t="shared" ca="1" si="412"/>
        <v>39485.986332175897</v>
      </c>
      <c r="BO183" s="602">
        <f t="shared" ca="1" si="413"/>
        <v>41035.432761276803</v>
      </c>
      <c r="BP183" s="602">
        <f t="shared" ca="1" si="414"/>
        <v>41035.432761276803</v>
      </c>
      <c r="BQ183" s="602">
        <f t="shared" ca="1" si="415"/>
        <v>42612.87262182722</v>
      </c>
      <c r="BR183" s="602">
        <f t="shared" ca="1" si="416"/>
        <v>42612.87262182722</v>
      </c>
      <c r="BS183" s="602">
        <f t="shared" ca="1" si="417"/>
        <v>44217.443988476909</v>
      </c>
      <c r="BT183" s="602">
        <f t="shared" ca="1" si="418"/>
        <v>44217.443988476909</v>
      </c>
      <c r="BU183" s="602">
        <f t="shared" ca="1" si="419"/>
        <v>45848.26595350603</v>
      </c>
      <c r="BV183" s="602">
        <f t="shared" ca="1" si="420"/>
        <v>40723.276804626068</v>
      </c>
      <c r="BW183" s="602">
        <f t="shared" ca="1" si="421"/>
        <v>42295.186245571516</v>
      </c>
      <c r="BX183" s="602">
        <f t="shared" ca="1" si="422"/>
        <v>42295.186245571516</v>
      </c>
      <c r="BY183" s="602">
        <f t="shared" ca="1" si="423"/>
        <v>43894.401241264459</v>
      </c>
      <c r="BZ183" s="602">
        <f t="shared" ca="1" si="424"/>
        <v>43894.401241264459</v>
      </c>
      <c r="CA183" s="602">
        <f t="shared" ca="1" si="425"/>
        <v>45520.044319311586</v>
      </c>
      <c r="CB183" s="602">
        <f t="shared" ca="1" si="426"/>
        <v>45520.044319311586</v>
      </c>
      <c r="CC183" s="602">
        <f t="shared" ca="1" si="427"/>
        <v>47171.222607457443</v>
      </c>
      <c r="CD183" s="602">
        <f t="shared" ca="1" si="428"/>
        <v>47171.222607457443</v>
      </c>
      <c r="CE183" s="602">
        <f t="shared" ca="1" si="429"/>
        <v>48847.032188247038</v>
      </c>
      <c r="CF183" s="602">
        <f t="shared" ca="1" si="316"/>
        <v>33725.968653348842</v>
      </c>
      <c r="CG183" s="602">
        <f t="shared" ca="1" si="317"/>
        <v>34581.723205375456</v>
      </c>
      <c r="CH183" s="602">
        <f t="shared" ca="1" si="318"/>
        <v>34581.723205375456</v>
      </c>
      <c r="CI183" s="602">
        <f t="shared" ca="1" si="319"/>
        <v>35448.772928771345</v>
      </c>
      <c r="CJ183" s="602">
        <f t="shared" ca="1" si="320"/>
        <v>35448.772928771345</v>
      </c>
      <c r="CK183" s="602">
        <f t="shared" ca="1" si="321"/>
        <v>36326.962352232811</v>
      </c>
      <c r="CL183" s="602">
        <f t="shared" ca="1" si="322"/>
        <v>36326.962352232811</v>
      </c>
      <c r="CM183" s="602">
        <f t="shared" ca="1" si="323"/>
        <v>37216.130731732024</v>
      </c>
      <c r="CN183" s="602">
        <f t="shared" ca="1" si="324"/>
        <v>37216.130731732024</v>
      </c>
      <c r="CO183" s="602">
        <f t="shared" ca="1" si="325"/>
        <v>38116.112405922795</v>
      </c>
      <c r="CP183" s="602">
        <f t="shared" ca="1" si="326"/>
        <v>41820.706884913423</v>
      </c>
      <c r="CQ183" s="602">
        <f t="shared" ca="1" si="327"/>
        <v>43411.82153165857</v>
      </c>
      <c r="CR183" s="602">
        <f t="shared" ca="1" si="328"/>
        <v>43411.82153165857</v>
      </c>
      <c r="CS183" s="602">
        <f t="shared" ca="1" si="329"/>
        <v>45029.629321440458</v>
      </c>
      <c r="CT183" s="602">
        <f t="shared" ca="1" si="330"/>
        <v>45029.629321440458</v>
      </c>
      <c r="CU183" s="602">
        <f t="shared" ca="1" si="331"/>
        <v>46673.241537911395</v>
      </c>
      <c r="CV183" s="602">
        <f t="shared" ca="1" si="332"/>
        <v>46673.241537911395</v>
      </c>
      <c r="CW183" s="602">
        <f t="shared" ca="1" si="333"/>
        <v>48341.757129331025</v>
      </c>
      <c r="CX183" s="602">
        <f t="shared" ca="1" si="334"/>
        <v>48341.757129331025</v>
      </c>
      <c r="CY183" s="602">
        <f t="shared" ca="1" si="335"/>
        <v>50034.266948932476</v>
      </c>
      <c r="CZ183" s="602">
        <f t="shared" ca="1" si="336"/>
        <v>44703.97476535022</v>
      </c>
      <c r="DA183" s="602">
        <f t="shared" ca="1" si="337"/>
        <v>46342.497848049643</v>
      </c>
      <c r="DB183" s="602">
        <f t="shared" ca="1" si="338"/>
        <v>46342.497848049643</v>
      </c>
      <c r="DC183" s="602">
        <f t="shared" ca="1" si="339"/>
        <v>48006.105296803609</v>
      </c>
      <c r="DD183" s="602">
        <f t="shared" ca="1" si="340"/>
        <v>48006.105296803609</v>
      </c>
      <c r="DE183" s="602">
        <f t="shared" ca="1" si="341"/>
        <v>49693.889253268258</v>
      </c>
      <c r="DF183" s="602">
        <f t="shared" ca="1" si="342"/>
        <v>49693.889253268258</v>
      </c>
      <c r="DG183" s="602">
        <f t="shared" ca="1" si="343"/>
        <v>51404.937022019112</v>
      </c>
      <c r="DH183" s="602">
        <f t="shared" ca="1" si="344"/>
        <v>51404.937022019112</v>
      </c>
      <c r="DI183" s="602">
        <f t="shared" ca="1" si="345"/>
        <v>53138.334953305806</v>
      </c>
      <c r="DJ183" s="602">
        <f t="shared" ca="1" si="346"/>
        <v>36918.531516652984</v>
      </c>
      <c r="DK183" s="602">
        <f t="shared" ca="1" si="347"/>
        <v>37814.927454885583</v>
      </c>
      <c r="DL183" s="602">
        <f t="shared" ca="1" si="348"/>
        <v>37814.927454885583</v>
      </c>
      <c r="DM183" s="602">
        <f t="shared" ca="1" si="349"/>
        <v>38722.023692322662</v>
      </c>
      <c r="DN183" s="602">
        <f t="shared" ca="1" si="350"/>
        <v>38722.023692322662</v>
      </c>
      <c r="DO183" s="602">
        <f t="shared" ca="1" si="351"/>
        <v>39639.647171455297</v>
      </c>
      <c r="DP183" s="602">
        <f t="shared" ca="1" si="352"/>
        <v>39639.647171455297</v>
      </c>
      <c r="DQ183" s="602">
        <f t="shared" ca="1" si="353"/>
        <v>40567.620879791648</v>
      </c>
      <c r="DR183" s="602">
        <f t="shared" ca="1" si="354"/>
        <v>40567.620879791648</v>
      </c>
      <c r="DS183" s="602">
        <f t="shared" ca="1" si="355"/>
        <v>41505.764212283284</v>
      </c>
      <c r="DT183" s="602">
        <f t="shared" ca="1" si="356"/>
        <v>47504.443092169378</v>
      </c>
      <c r="DU183" s="602">
        <f t="shared" ca="1" si="357"/>
        <v>49185.069786291635</v>
      </c>
      <c r="DV183" s="602">
        <f t="shared" ca="1" si="358"/>
        <v>49185.069786291635</v>
      </c>
      <c r="DW183" s="602">
        <f t="shared" ca="1" si="359"/>
        <v>50889.234373908213</v>
      </c>
      <c r="DX183" s="602">
        <f t="shared" ca="1" si="360"/>
        <v>50889.234373908213</v>
      </c>
      <c r="DY183" s="602">
        <f t="shared" ca="1" si="361"/>
        <v>52616.023097239588</v>
      </c>
      <c r="DZ183" s="602">
        <f t="shared" ca="1" si="362"/>
        <v>52616.023097239588</v>
      </c>
      <c r="EA183" s="602">
        <f t="shared" ca="1" si="363"/>
        <v>54364.523825868084</v>
      </c>
      <c r="EB183" s="602">
        <f t="shared" ca="1" si="364"/>
        <v>54364.523825868084</v>
      </c>
      <c r="EC183" s="602">
        <f t="shared" ca="1" si="365"/>
        <v>56133.829536555211</v>
      </c>
      <c r="ED183" s="602">
        <f t="shared" ca="1" si="366"/>
        <v>50546.562285820124</v>
      </c>
      <c r="EE183" s="602">
        <f t="shared" ca="1" si="367"/>
        <v>52268.899256216449</v>
      </c>
      <c r="EF183" s="602">
        <f t="shared" ca="1" si="368"/>
        <v>52268.899256216449</v>
      </c>
      <c r="EG183" s="602">
        <f t="shared" ca="1" si="369"/>
        <v>54013.130357142247</v>
      </c>
      <c r="EH183" s="602">
        <f t="shared" ca="1" si="370"/>
        <v>54013.130357142247</v>
      </c>
      <c r="EI183" s="602">
        <f t="shared" ca="1" si="371"/>
        <v>55778.34727772788</v>
      </c>
      <c r="EJ183" s="602">
        <f t="shared" ca="1" si="372"/>
        <v>55778.34727772788</v>
      </c>
      <c r="EK183" s="602">
        <f t="shared" ca="1" si="373"/>
        <v>57563.649413299725</v>
      </c>
      <c r="EL183" s="602">
        <f t="shared" ca="1" si="374"/>
        <v>57563.649413299725</v>
      </c>
      <c r="EM183" s="602">
        <f t="shared" ca="1" si="375"/>
        <v>59368.146874517734</v>
      </c>
    </row>
    <row r="184" spans="7:143" x14ac:dyDescent="0.2">
      <c r="G184" s="28"/>
      <c r="H184" s="28"/>
      <c r="I184" s="15" t="str">
        <f t="shared" si="432"/>
        <v>Jó, L2 ügyletminősítés esetén</v>
      </c>
      <c r="J184" s="372"/>
      <c r="K184" s="372"/>
      <c r="L184" s="372"/>
      <c r="M184" s="1030" t="s">
        <v>589</v>
      </c>
      <c r="N184" s="1030" t="s">
        <v>589</v>
      </c>
      <c r="O184" s="1031">
        <f t="shared" si="433"/>
        <v>0.12139999999999999</v>
      </c>
      <c r="P184" s="1032">
        <f t="shared" ca="1" si="430"/>
        <v>0.12640726466151486</v>
      </c>
      <c r="Q184" s="1036" t="s">
        <v>1030</v>
      </c>
      <c r="R184" s="1034">
        <f t="shared" ca="1" si="431"/>
        <v>0.13432024003395449</v>
      </c>
      <c r="W184" s="597">
        <f t="shared" si="315"/>
        <v>141</v>
      </c>
      <c r="X184" s="602">
        <f t="shared" ca="1" si="376"/>
        <v>28319.999389992863</v>
      </c>
      <c r="Y184" s="602">
        <f t="shared" ca="1" si="376"/>
        <v>29096.929827342388</v>
      </c>
      <c r="Z184" s="602">
        <f t="shared" ca="1" si="376"/>
        <v>29096.929827342388</v>
      </c>
      <c r="AA184" s="602">
        <f t="shared" ca="1" si="376"/>
        <v>29886.032144715729</v>
      </c>
      <c r="AB184" s="602">
        <f t="shared" ca="1" si="377"/>
        <v>29886.032144715729</v>
      </c>
      <c r="AC184" s="602">
        <f t="shared" ca="1" si="377"/>
        <v>30687.194570042724</v>
      </c>
      <c r="AD184" s="602">
        <f t="shared" ca="1" si="377"/>
        <v>30687.194570042724</v>
      </c>
      <c r="AE184" s="602">
        <f t="shared" ca="1" si="377"/>
        <v>31500.297891766557</v>
      </c>
      <c r="AF184" s="602">
        <f t="shared" ca="1" si="378"/>
        <v>31500.297891766557</v>
      </c>
      <c r="AG184" s="602">
        <f t="shared" ca="1" si="379"/>
        <v>32325.215752307126</v>
      </c>
      <c r="AH184" s="602">
        <f t="shared" ca="1" si="380"/>
        <v>32881.659121055389</v>
      </c>
      <c r="AI184" s="602">
        <f t="shared" ca="1" si="381"/>
        <v>34295.209150044277</v>
      </c>
      <c r="AJ184" s="602">
        <f t="shared" ca="1" si="382"/>
        <v>34295.209150044277</v>
      </c>
      <c r="AK184" s="602">
        <f t="shared" ca="1" si="383"/>
        <v>35740.272825017972</v>
      </c>
      <c r="AL184" s="602">
        <f t="shared" ca="1" si="384"/>
        <v>35740.272825017972</v>
      </c>
      <c r="AM184" s="602">
        <f t="shared" ca="1" si="385"/>
        <v>37216.130731732024</v>
      </c>
      <c r="AN184" s="602">
        <f t="shared" ca="1" si="386"/>
        <v>37216.130731732024</v>
      </c>
      <c r="AO184" s="602">
        <f t="shared" ca="1" si="387"/>
        <v>38722.023692322662</v>
      </c>
      <c r="AP184" s="602">
        <f t="shared" ca="1" si="388"/>
        <v>38722.023692322662</v>
      </c>
      <c r="AQ184" s="602">
        <f t="shared" ca="1" si="389"/>
        <v>40257.15736338999</v>
      </c>
      <c r="AR184" s="602">
        <f t="shared" ca="1" si="390"/>
        <v>35448.772928771345</v>
      </c>
      <c r="AS184" s="602">
        <f t="shared" ca="1" si="391"/>
        <v>36918.531516652984</v>
      </c>
      <c r="AT184" s="602">
        <f t="shared" ca="1" si="392"/>
        <v>36918.531516652984</v>
      </c>
      <c r="AU184" s="602">
        <f t="shared" ca="1" si="393"/>
        <v>38418.479955411574</v>
      </c>
      <c r="AV184" s="602">
        <f t="shared" ca="1" si="394"/>
        <v>38418.479955411574</v>
      </c>
      <c r="AW184" s="602">
        <f t="shared" ca="1" si="395"/>
        <v>39947.830563756834</v>
      </c>
      <c r="AX184" s="602">
        <f t="shared" ca="1" si="396"/>
        <v>39947.830563756834</v>
      </c>
      <c r="AY184" s="602">
        <f t="shared" ca="1" si="397"/>
        <v>41505.764212283277</v>
      </c>
      <c r="AZ184" s="602">
        <f t="shared" ca="1" si="398"/>
        <v>41505.764212283277</v>
      </c>
      <c r="BA184" s="602">
        <f t="shared" ca="1" si="399"/>
        <v>43091.434978125537</v>
      </c>
      <c r="BB184" s="602">
        <f t="shared" ca="1" si="400"/>
        <v>31227.944341051854</v>
      </c>
      <c r="BC184" s="602">
        <f t="shared" ca="1" si="401"/>
        <v>32048.938490341483</v>
      </c>
      <c r="BD184" s="602">
        <f t="shared" ca="1" si="402"/>
        <v>32048.938490341483</v>
      </c>
      <c r="BE184" s="602">
        <f t="shared" ca="1" si="403"/>
        <v>32881.659121055403</v>
      </c>
      <c r="BF184" s="602">
        <f t="shared" ca="1" si="404"/>
        <v>32881.659121055403</v>
      </c>
      <c r="BG184" s="602">
        <f t="shared" ca="1" si="405"/>
        <v>33725.968653348842</v>
      </c>
      <c r="BH184" s="602">
        <f t="shared" ca="1" si="406"/>
        <v>33725.968653348842</v>
      </c>
      <c r="BI184" s="602">
        <f t="shared" ca="1" si="407"/>
        <v>34581.723205375456</v>
      </c>
      <c r="BJ184" s="602">
        <f t="shared" ca="1" si="408"/>
        <v>34581.723205375456</v>
      </c>
      <c r="BK184" s="602">
        <f t="shared" ca="1" si="409"/>
        <v>35448.772928771345</v>
      </c>
      <c r="BL184" s="602">
        <f t="shared" ca="1" si="410"/>
        <v>37965.371706914841</v>
      </c>
      <c r="BM184" s="602">
        <f t="shared" ca="1" si="411"/>
        <v>39485.986332175897</v>
      </c>
      <c r="BN184" s="602">
        <f t="shared" ca="1" si="412"/>
        <v>39485.986332175897</v>
      </c>
      <c r="BO184" s="602">
        <f t="shared" ca="1" si="413"/>
        <v>41035.432761276803</v>
      </c>
      <c r="BP184" s="602">
        <f t="shared" ca="1" si="414"/>
        <v>41035.432761276803</v>
      </c>
      <c r="BQ184" s="602">
        <f t="shared" ca="1" si="415"/>
        <v>42612.87262182722</v>
      </c>
      <c r="BR184" s="602">
        <f t="shared" ca="1" si="416"/>
        <v>42612.87262182722</v>
      </c>
      <c r="BS184" s="602">
        <f t="shared" ca="1" si="417"/>
        <v>44217.443988476909</v>
      </c>
      <c r="BT184" s="602">
        <f t="shared" ca="1" si="418"/>
        <v>44217.443988476909</v>
      </c>
      <c r="BU184" s="602">
        <f t="shared" ca="1" si="419"/>
        <v>45848.26595350603</v>
      </c>
      <c r="BV184" s="602">
        <f t="shared" ca="1" si="420"/>
        <v>40723.276804626068</v>
      </c>
      <c r="BW184" s="602">
        <f t="shared" ca="1" si="421"/>
        <v>42295.186245571516</v>
      </c>
      <c r="BX184" s="602">
        <f t="shared" ca="1" si="422"/>
        <v>42295.186245571516</v>
      </c>
      <c r="BY184" s="602">
        <f t="shared" ca="1" si="423"/>
        <v>43894.401241264459</v>
      </c>
      <c r="BZ184" s="602">
        <f t="shared" ca="1" si="424"/>
        <v>43894.401241264459</v>
      </c>
      <c r="CA184" s="602">
        <f t="shared" ca="1" si="425"/>
        <v>45520.044319311586</v>
      </c>
      <c r="CB184" s="602">
        <f t="shared" ca="1" si="426"/>
        <v>45520.044319311586</v>
      </c>
      <c r="CC184" s="602">
        <f t="shared" ca="1" si="427"/>
        <v>47171.222607457443</v>
      </c>
      <c r="CD184" s="602">
        <f t="shared" ca="1" si="428"/>
        <v>47171.222607457443</v>
      </c>
      <c r="CE184" s="602">
        <f t="shared" ca="1" si="429"/>
        <v>48847.032188247038</v>
      </c>
      <c r="CF184" s="602">
        <f t="shared" ca="1" si="316"/>
        <v>33725.968653348842</v>
      </c>
      <c r="CG184" s="602">
        <f t="shared" ca="1" si="317"/>
        <v>34581.723205375456</v>
      </c>
      <c r="CH184" s="602">
        <f t="shared" ca="1" si="318"/>
        <v>34581.723205375456</v>
      </c>
      <c r="CI184" s="602">
        <f t="shared" ca="1" si="319"/>
        <v>35448.772928771345</v>
      </c>
      <c r="CJ184" s="602">
        <f t="shared" ca="1" si="320"/>
        <v>35448.772928771345</v>
      </c>
      <c r="CK184" s="602">
        <f t="shared" ca="1" si="321"/>
        <v>36326.962352232811</v>
      </c>
      <c r="CL184" s="602">
        <f t="shared" ca="1" si="322"/>
        <v>36326.962352232811</v>
      </c>
      <c r="CM184" s="602">
        <f t="shared" ca="1" si="323"/>
        <v>37216.130731732024</v>
      </c>
      <c r="CN184" s="602">
        <f t="shared" ca="1" si="324"/>
        <v>37216.130731732024</v>
      </c>
      <c r="CO184" s="602">
        <f t="shared" ca="1" si="325"/>
        <v>38116.112405922795</v>
      </c>
      <c r="CP184" s="602">
        <f t="shared" ca="1" si="326"/>
        <v>41820.706884913423</v>
      </c>
      <c r="CQ184" s="602">
        <f t="shared" ca="1" si="327"/>
        <v>43411.82153165857</v>
      </c>
      <c r="CR184" s="602">
        <f t="shared" ca="1" si="328"/>
        <v>43411.82153165857</v>
      </c>
      <c r="CS184" s="602">
        <f t="shared" ca="1" si="329"/>
        <v>45029.629321440458</v>
      </c>
      <c r="CT184" s="602">
        <f t="shared" ca="1" si="330"/>
        <v>45029.629321440458</v>
      </c>
      <c r="CU184" s="602">
        <f t="shared" ca="1" si="331"/>
        <v>46673.241537911395</v>
      </c>
      <c r="CV184" s="602">
        <f t="shared" ca="1" si="332"/>
        <v>46673.241537911395</v>
      </c>
      <c r="CW184" s="602">
        <f t="shared" ca="1" si="333"/>
        <v>48341.757129331025</v>
      </c>
      <c r="CX184" s="602">
        <f t="shared" ca="1" si="334"/>
        <v>48341.757129331025</v>
      </c>
      <c r="CY184" s="602">
        <f t="shared" ca="1" si="335"/>
        <v>50034.266948932476</v>
      </c>
      <c r="CZ184" s="602">
        <f t="shared" ca="1" si="336"/>
        <v>44703.97476535022</v>
      </c>
      <c r="DA184" s="602">
        <f t="shared" ca="1" si="337"/>
        <v>46342.497848049643</v>
      </c>
      <c r="DB184" s="602">
        <f t="shared" ca="1" si="338"/>
        <v>46342.497848049643</v>
      </c>
      <c r="DC184" s="602">
        <f t="shared" ca="1" si="339"/>
        <v>48006.105296803609</v>
      </c>
      <c r="DD184" s="602">
        <f t="shared" ca="1" si="340"/>
        <v>48006.105296803609</v>
      </c>
      <c r="DE184" s="602">
        <f t="shared" ca="1" si="341"/>
        <v>49693.889253268258</v>
      </c>
      <c r="DF184" s="602">
        <f t="shared" ca="1" si="342"/>
        <v>49693.889253268258</v>
      </c>
      <c r="DG184" s="602">
        <f t="shared" ca="1" si="343"/>
        <v>51404.937022019112</v>
      </c>
      <c r="DH184" s="602">
        <f t="shared" ca="1" si="344"/>
        <v>51404.937022019112</v>
      </c>
      <c r="DI184" s="602">
        <f t="shared" ca="1" si="345"/>
        <v>53138.334953305806</v>
      </c>
      <c r="DJ184" s="602">
        <f t="shared" ca="1" si="346"/>
        <v>36918.531516652984</v>
      </c>
      <c r="DK184" s="602">
        <f t="shared" ca="1" si="347"/>
        <v>37814.927454885583</v>
      </c>
      <c r="DL184" s="602">
        <f t="shared" ca="1" si="348"/>
        <v>37814.927454885583</v>
      </c>
      <c r="DM184" s="602">
        <f t="shared" ca="1" si="349"/>
        <v>38722.023692322662</v>
      </c>
      <c r="DN184" s="602">
        <f t="shared" ca="1" si="350"/>
        <v>38722.023692322662</v>
      </c>
      <c r="DO184" s="602">
        <f t="shared" ca="1" si="351"/>
        <v>39639.647171455297</v>
      </c>
      <c r="DP184" s="602">
        <f t="shared" ca="1" si="352"/>
        <v>39639.647171455297</v>
      </c>
      <c r="DQ184" s="602">
        <f t="shared" ca="1" si="353"/>
        <v>40567.620879791648</v>
      </c>
      <c r="DR184" s="602">
        <f t="shared" ca="1" si="354"/>
        <v>40567.620879791648</v>
      </c>
      <c r="DS184" s="602">
        <f t="shared" ca="1" si="355"/>
        <v>41505.764212283284</v>
      </c>
      <c r="DT184" s="602">
        <f t="shared" ca="1" si="356"/>
        <v>47504.443092169378</v>
      </c>
      <c r="DU184" s="602">
        <f t="shared" ca="1" si="357"/>
        <v>49185.069786291635</v>
      </c>
      <c r="DV184" s="602">
        <f t="shared" ca="1" si="358"/>
        <v>49185.069786291635</v>
      </c>
      <c r="DW184" s="602">
        <f t="shared" ca="1" si="359"/>
        <v>50889.234373908213</v>
      </c>
      <c r="DX184" s="602">
        <f t="shared" ca="1" si="360"/>
        <v>50889.234373908213</v>
      </c>
      <c r="DY184" s="602">
        <f t="shared" ca="1" si="361"/>
        <v>52616.023097239588</v>
      </c>
      <c r="DZ184" s="602">
        <f t="shared" ca="1" si="362"/>
        <v>52616.023097239588</v>
      </c>
      <c r="EA184" s="602">
        <f t="shared" ca="1" si="363"/>
        <v>54364.523825868084</v>
      </c>
      <c r="EB184" s="602">
        <f t="shared" ca="1" si="364"/>
        <v>54364.523825868084</v>
      </c>
      <c r="EC184" s="602">
        <f t="shared" ca="1" si="365"/>
        <v>56133.829536555211</v>
      </c>
      <c r="ED184" s="602">
        <f t="shared" ca="1" si="366"/>
        <v>50546.562285820124</v>
      </c>
      <c r="EE184" s="602">
        <f t="shared" ca="1" si="367"/>
        <v>52268.899256216449</v>
      </c>
      <c r="EF184" s="602">
        <f t="shared" ca="1" si="368"/>
        <v>52268.899256216449</v>
      </c>
      <c r="EG184" s="602">
        <f t="shared" ca="1" si="369"/>
        <v>54013.130357142247</v>
      </c>
      <c r="EH184" s="602">
        <f t="shared" ca="1" si="370"/>
        <v>54013.130357142247</v>
      </c>
      <c r="EI184" s="602">
        <f t="shared" ca="1" si="371"/>
        <v>55778.34727772788</v>
      </c>
      <c r="EJ184" s="602">
        <f t="shared" ca="1" si="372"/>
        <v>55778.34727772788</v>
      </c>
      <c r="EK184" s="602">
        <f t="shared" ca="1" si="373"/>
        <v>57563.649413299725</v>
      </c>
      <c r="EL184" s="602">
        <f t="shared" ca="1" si="374"/>
        <v>57563.649413299725</v>
      </c>
      <c r="EM184" s="602">
        <f t="shared" ca="1" si="375"/>
        <v>59368.146874517734</v>
      </c>
    </row>
    <row r="185" spans="7:143" x14ac:dyDescent="0.2">
      <c r="G185" s="28"/>
      <c r="H185" s="28"/>
      <c r="I185" s="17"/>
      <c r="J185" s="586"/>
      <c r="K185" s="586"/>
      <c r="L185" s="586"/>
      <c r="M185" s="1020"/>
      <c r="N185" s="1020"/>
      <c r="O185" s="883"/>
      <c r="P185" s="882"/>
      <c r="Q185" s="881"/>
      <c r="R185" s="880"/>
      <c r="W185" s="597">
        <f t="shared" si="315"/>
        <v>142</v>
      </c>
      <c r="X185" s="602">
        <f t="shared" ca="1" si="376"/>
        <v>28319.999389992863</v>
      </c>
      <c r="Y185" s="602">
        <f t="shared" ca="1" si="376"/>
        <v>29096.929827342388</v>
      </c>
      <c r="Z185" s="602">
        <f t="shared" ca="1" si="376"/>
        <v>29096.929827342388</v>
      </c>
      <c r="AA185" s="602">
        <f t="shared" ca="1" si="376"/>
        <v>29886.032144715729</v>
      </c>
      <c r="AB185" s="602">
        <f t="shared" ca="1" si="377"/>
        <v>29886.032144715729</v>
      </c>
      <c r="AC185" s="602">
        <f t="shared" ca="1" si="377"/>
        <v>30687.194570042724</v>
      </c>
      <c r="AD185" s="602">
        <f t="shared" ca="1" si="377"/>
        <v>30687.194570042724</v>
      </c>
      <c r="AE185" s="602">
        <f t="shared" ca="1" si="377"/>
        <v>31500.297891766557</v>
      </c>
      <c r="AF185" s="602">
        <f t="shared" ca="1" si="378"/>
        <v>31500.297891766557</v>
      </c>
      <c r="AG185" s="602">
        <f t="shared" ca="1" si="379"/>
        <v>32325.215752307126</v>
      </c>
      <c r="AH185" s="602">
        <f t="shared" ca="1" si="380"/>
        <v>32881.659121055389</v>
      </c>
      <c r="AI185" s="602">
        <f t="shared" ca="1" si="381"/>
        <v>34295.209150044277</v>
      </c>
      <c r="AJ185" s="602">
        <f t="shared" ca="1" si="382"/>
        <v>34295.209150044277</v>
      </c>
      <c r="AK185" s="602">
        <f t="shared" ca="1" si="383"/>
        <v>35740.272825017972</v>
      </c>
      <c r="AL185" s="602">
        <f t="shared" ca="1" si="384"/>
        <v>35740.272825017972</v>
      </c>
      <c r="AM185" s="602">
        <f t="shared" ca="1" si="385"/>
        <v>37216.130731732024</v>
      </c>
      <c r="AN185" s="602">
        <f t="shared" ca="1" si="386"/>
        <v>37216.130731732024</v>
      </c>
      <c r="AO185" s="602">
        <f t="shared" ca="1" si="387"/>
        <v>38722.023692322662</v>
      </c>
      <c r="AP185" s="602">
        <f t="shared" ca="1" si="388"/>
        <v>38722.023692322662</v>
      </c>
      <c r="AQ185" s="602">
        <f t="shared" ca="1" si="389"/>
        <v>40257.15736338999</v>
      </c>
      <c r="AR185" s="602">
        <f t="shared" ca="1" si="390"/>
        <v>35448.772928771345</v>
      </c>
      <c r="AS185" s="602">
        <f t="shared" ca="1" si="391"/>
        <v>36918.531516652984</v>
      </c>
      <c r="AT185" s="602">
        <f t="shared" ca="1" si="392"/>
        <v>36918.531516652984</v>
      </c>
      <c r="AU185" s="602">
        <f t="shared" ca="1" si="393"/>
        <v>38418.479955411574</v>
      </c>
      <c r="AV185" s="602">
        <f t="shared" ca="1" si="394"/>
        <v>38418.479955411574</v>
      </c>
      <c r="AW185" s="602">
        <f t="shared" ca="1" si="395"/>
        <v>39947.830563756834</v>
      </c>
      <c r="AX185" s="602">
        <f t="shared" ca="1" si="396"/>
        <v>39947.830563756834</v>
      </c>
      <c r="AY185" s="602">
        <f t="shared" ca="1" si="397"/>
        <v>41505.764212283277</v>
      </c>
      <c r="AZ185" s="602">
        <f t="shared" ca="1" si="398"/>
        <v>41505.764212283277</v>
      </c>
      <c r="BA185" s="602">
        <f t="shared" ca="1" si="399"/>
        <v>43091.434978125537</v>
      </c>
      <c r="BB185" s="602">
        <f t="shared" ca="1" si="400"/>
        <v>31227.944341051854</v>
      </c>
      <c r="BC185" s="602">
        <f t="shared" ca="1" si="401"/>
        <v>32048.938490341483</v>
      </c>
      <c r="BD185" s="602">
        <f t="shared" ca="1" si="402"/>
        <v>32048.938490341483</v>
      </c>
      <c r="BE185" s="602">
        <f t="shared" ca="1" si="403"/>
        <v>32881.659121055403</v>
      </c>
      <c r="BF185" s="602">
        <f t="shared" ca="1" si="404"/>
        <v>32881.659121055403</v>
      </c>
      <c r="BG185" s="602">
        <f t="shared" ca="1" si="405"/>
        <v>33725.968653348842</v>
      </c>
      <c r="BH185" s="602">
        <f t="shared" ca="1" si="406"/>
        <v>33725.968653348842</v>
      </c>
      <c r="BI185" s="602">
        <f t="shared" ca="1" si="407"/>
        <v>34581.723205375456</v>
      </c>
      <c r="BJ185" s="602">
        <f t="shared" ca="1" si="408"/>
        <v>34581.723205375456</v>
      </c>
      <c r="BK185" s="602">
        <f t="shared" ca="1" si="409"/>
        <v>35448.772928771345</v>
      </c>
      <c r="BL185" s="602">
        <f t="shared" ca="1" si="410"/>
        <v>37965.371706914841</v>
      </c>
      <c r="BM185" s="602">
        <f t="shared" ca="1" si="411"/>
        <v>39485.986332175897</v>
      </c>
      <c r="BN185" s="602">
        <f t="shared" ca="1" si="412"/>
        <v>39485.986332175897</v>
      </c>
      <c r="BO185" s="602">
        <f t="shared" ca="1" si="413"/>
        <v>41035.432761276803</v>
      </c>
      <c r="BP185" s="602">
        <f t="shared" ca="1" si="414"/>
        <v>41035.432761276803</v>
      </c>
      <c r="BQ185" s="602">
        <f t="shared" ca="1" si="415"/>
        <v>42612.87262182722</v>
      </c>
      <c r="BR185" s="602">
        <f t="shared" ca="1" si="416"/>
        <v>42612.87262182722</v>
      </c>
      <c r="BS185" s="602">
        <f t="shared" ca="1" si="417"/>
        <v>44217.443988476909</v>
      </c>
      <c r="BT185" s="602">
        <f t="shared" ca="1" si="418"/>
        <v>44217.443988476909</v>
      </c>
      <c r="BU185" s="602">
        <f t="shared" ca="1" si="419"/>
        <v>45848.26595350603</v>
      </c>
      <c r="BV185" s="602">
        <f t="shared" ca="1" si="420"/>
        <v>40723.276804626068</v>
      </c>
      <c r="BW185" s="602">
        <f t="shared" ca="1" si="421"/>
        <v>42295.186245571516</v>
      </c>
      <c r="BX185" s="602">
        <f t="shared" ca="1" si="422"/>
        <v>42295.186245571516</v>
      </c>
      <c r="BY185" s="602">
        <f t="shared" ca="1" si="423"/>
        <v>43894.401241264459</v>
      </c>
      <c r="BZ185" s="602">
        <f t="shared" ca="1" si="424"/>
        <v>43894.401241264459</v>
      </c>
      <c r="CA185" s="602">
        <f t="shared" ca="1" si="425"/>
        <v>45520.044319311586</v>
      </c>
      <c r="CB185" s="602">
        <f t="shared" ca="1" si="426"/>
        <v>45520.044319311586</v>
      </c>
      <c r="CC185" s="602">
        <f t="shared" ca="1" si="427"/>
        <v>47171.222607457443</v>
      </c>
      <c r="CD185" s="602">
        <f t="shared" ca="1" si="428"/>
        <v>47171.222607457443</v>
      </c>
      <c r="CE185" s="602">
        <f t="shared" ca="1" si="429"/>
        <v>48847.032188247038</v>
      </c>
      <c r="CF185" s="602">
        <f t="shared" ca="1" si="316"/>
        <v>33725.968653348842</v>
      </c>
      <c r="CG185" s="602">
        <f t="shared" ca="1" si="317"/>
        <v>34581.723205375456</v>
      </c>
      <c r="CH185" s="602">
        <f t="shared" ca="1" si="318"/>
        <v>34581.723205375456</v>
      </c>
      <c r="CI185" s="602">
        <f t="shared" ca="1" si="319"/>
        <v>35448.772928771345</v>
      </c>
      <c r="CJ185" s="602">
        <f t="shared" ca="1" si="320"/>
        <v>35448.772928771345</v>
      </c>
      <c r="CK185" s="602">
        <f t="shared" ca="1" si="321"/>
        <v>36326.962352232811</v>
      </c>
      <c r="CL185" s="602">
        <f t="shared" ca="1" si="322"/>
        <v>36326.962352232811</v>
      </c>
      <c r="CM185" s="602">
        <f t="shared" ca="1" si="323"/>
        <v>37216.130731732024</v>
      </c>
      <c r="CN185" s="602">
        <f t="shared" ca="1" si="324"/>
        <v>37216.130731732024</v>
      </c>
      <c r="CO185" s="602">
        <f t="shared" ca="1" si="325"/>
        <v>38116.112405922795</v>
      </c>
      <c r="CP185" s="602">
        <f t="shared" ca="1" si="326"/>
        <v>41820.706884913423</v>
      </c>
      <c r="CQ185" s="602">
        <f t="shared" ca="1" si="327"/>
        <v>43411.82153165857</v>
      </c>
      <c r="CR185" s="602">
        <f t="shared" ca="1" si="328"/>
        <v>43411.82153165857</v>
      </c>
      <c r="CS185" s="602">
        <f t="shared" ca="1" si="329"/>
        <v>45029.629321440458</v>
      </c>
      <c r="CT185" s="602">
        <f t="shared" ca="1" si="330"/>
        <v>45029.629321440458</v>
      </c>
      <c r="CU185" s="602">
        <f t="shared" ca="1" si="331"/>
        <v>46673.241537911395</v>
      </c>
      <c r="CV185" s="602">
        <f t="shared" ca="1" si="332"/>
        <v>46673.241537911395</v>
      </c>
      <c r="CW185" s="602">
        <f t="shared" ca="1" si="333"/>
        <v>48341.757129331025</v>
      </c>
      <c r="CX185" s="602">
        <f t="shared" ca="1" si="334"/>
        <v>48341.757129331025</v>
      </c>
      <c r="CY185" s="602">
        <f t="shared" ca="1" si="335"/>
        <v>50034.266948932476</v>
      </c>
      <c r="CZ185" s="602">
        <f t="shared" ca="1" si="336"/>
        <v>44703.97476535022</v>
      </c>
      <c r="DA185" s="602">
        <f t="shared" ca="1" si="337"/>
        <v>46342.497848049643</v>
      </c>
      <c r="DB185" s="602">
        <f t="shared" ca="1" si="338"/>
        <v>46342.497848049643</v>
      </c>
      <c r="DC185" s="602">
        <f t="shared" ca="1" si="339"/>
        <v>48006.105296803609</v>
      </c>
      <c r="DD185" s="602">
        <f t="shared" ca="1" si="340"/>
        <v>48006.105296803609</v>
      </c>
      <c r="DE185" s="602">
        <f t="shared" ca="1" si="341"/>
        <v>49693.889253268258</v>
      </c>
      <c r="DF185" s="602">
        <f t="shared" ca="1" si="342"/>
        <v>49693.889253268258</v>
      </c>
      <c r="DG185" s="602">
        <f t="shared" ca="1" si="343"/>
        <v>51404.937022019112</v>
      </c>
      <c r="DH185" s="602">
        <f t="shared" ca="1" si="344"/>
        <v>51404.937022019112</v>
      </c>
      <c r="DI185" s="602">
        <f t="shared" ca="1" si="345"/>
        <v>53138.334953305806</v>
      </c>
      <c r="DJ185" s="602">
        <f t="shared" ca="1" si="346"/>
        <v>36918.531516652984</v>
      </c>
      <c r="DK185" s="602">
        <f t="shared" ca="1" si="347"/>
        <v>37814.927454885583</v>
      </c>
      <c r="DL185" s="602">
        <f t="shared" ca="1" si="348"/>
        <v>37814.927454885583</v>
      </c>
      <c r="DM185" s="602">
        <f t="shared" ca="1" si="349"/>
        <v>38722.023692322662</v>
      </c>
      <c r="DN185" s="602">
        <f t="shared" ca="1" si="350"/>
        <v>38722.023692322662</v>
      </c>
      <c r="DO185" s="602">
        <f t="shared" ca="1" si="351"/>
        <v>39639.647171455297</v>
      </c>
      <c r="DP185" s="602">
        <f t="shared" ca="1" si="352"/>
        <v>39639.647171455297</v>
      </c>
      <c r="DQ185" s="602">
        <f t="shared" ca="1" si="353"/>
        <v>40567.620879791648</v>
      </c>
      <c r="DR185" s="602">
        <f t="shared" ca="1" si="354"/>
        <v>40567.620879791648</v>
      </c>
      <c r="DS185" s="602">
        <f t="shared" ca="1" si="355"/>
        <v>41505.764212283284</v>
      </c>
      <c r="DT185" s="602">
        <f t="shared" ca="1" si="356"/>
        <v>47504.443092169378</v>
      </c>
      <c r="DU185" s="602">
        <f t="shared" ca="1" si="357"/>
        <v>49185.069786291635</v>
      </c>
      <c r="DV185" s="602">
        <f t="shared" ca="1" si="358"/>
        <v>49185.069786291635</v>
      </c>
      <c r="DW185" s="602">
        <f t="shared" ca="1" si="359"/>
        <v>50889.234373908213</v>
      </c>
      <c r="DX185" s="602">
        <f t="shared" ca="1" si="360"/>
        <v>50889.234373908213</v>
      </c>
      <c r="DY185" s="602">
        <f t="shared" ca="1" si="361"/>
        <v>52616.023097239588</v>
      </c>
      <c r="DZ185" s="602">
        <f t="shared" ca="1" si="362"/>
        <v>52616.023097239588</v>
      </c>
      <c r="EA185" s="602">
        <f t="shared" ca="1" si="363"/>
        <v>54364.523825868084</v>
      </c>
      <c r="EB185" s="602">
        <f t="shared" ca="1" si="364"/>
        <v>54364.523825868084</v>
      </c>
      <c r="EC185" s="602">
        <f t="shared" ca="1" si="365"/>
        <v>56133.829536555211</v>
      </c>
      <c r="ED185" s="602">
        <f t="shared" ca="1" si="366"/>
        <v>50546.562285820124</v>
      </c>
      <c r="EE185" s="602">
        <f t="shared" ca="1" si="367"/>
        <v>52268.899256216449</v>
      </c>
      <c r="EF185" s="602">
        <f t="shared" ca="1" si="368"/>
        <v>52268.899256216449</v>
      </c>
      <c r="EG185" s="602">
        <f t="shared" ca="1" si="369"/>
        <v>54013.130357142247</v>
      </c>
      <c r="EH185" s="602">
        <f t="shared" ca="1" si="370"/>
        <v>54013.130357142247</v>
      </c>
      <c r="EI185" s="602">
        <f t="shared" ca="1" si="371"/>
        <v>55778.34727772788</v>
      </c>
      <c r="EJ185" s="602">
        <f t="shared" ca="1" si="372"/>
        <v>55778.34727772788</v>
      </c>
      <c r="EK185" s="602">
        <f t="shared" ca="1" si="373"/>
        <v>57563.649413299725</v>
      </c>
      <c r="EL185" s="602">
        <f t="shared" ca="1" si="374"/>
        <v>57563.649413299725</v>
      </c>
      <c r="EM185" s="602">
        <f t="shared" ca="1" si="375"/>
        <v>59368.146874517734</v>
      </c>
    </row>
    <row r="186" spans="7:143" x14ac:dyDescent="0.2">
      <c r="H186" s="585" t="s">
        <v>1141</v>
      </c>
      <c r="I186" s="884"/>
      <c r="J186" s="884"/>
      <c r="K186" s="884"/>
      <c r="L186" s="884"/>
      <c r="M186" s="884"/>
      <c r="N186" s="884"/>
      <c r="P186" s="401"/>
      <c r="Q186" s="871"/>
      <c r="R186" s="884"/>
      <c r="W186" s="597">
        <f t="shared" si="315"/>
        <v>143</v>
      </c>
      <c r="X186" s="602">
        <f t="shared" ca="1" si="376"/>
        <v>28319.999389992863</v>
      </c>
      <c r="Y186" s="602">
        <f t="shared" ca="1" si="376"/>
        <v>29096.929827342388</v>
      </c>
      <c r="Z186" s="602">
        <f t="shared" ca="1" si="376"/>
        <v>29096.929827342388</v>
      </c>
      <c r="AA186" s="602">
        <f t="shared" ca="1" si="376"/>
        <v>29886.032144715729</v>
      </c>
      <c r="AB186" s="602">
        <f t="shared" ca="1" si="377"/>
        <v>29886.032144715729</v>
      </c>
      <c r="AC186" s="602">
        <f t="shared" ca="1" si="377"/>
        <v>30687.194570042724</v>
      </c>
      <c r="AD186" s="602">
        <f t="shared" ca="1" si="377"/>
        <v>30687.194570042724</v>
      </c>
      <c r="AE186" s="602">
        <f t="shared" ca="1" si="377"/>
        <v>31500.297891766557</v>
      </c>
      <c r="AF186" s="602">
        <f t="shared" ca="1" si="378"/>
        <v>31500.297891766557</v>
      </c>
      <c r="AG186" s="602">
        <f t="shared" ca="1" si="379"/>
        <v>32325.215752307126</v>
      </c>
      <c r="AH186" s="602">
        <f t="shared" ca="1" si="380"/>
        <v>32881.659121055389</v>
      </c>
      <c r="AI186" s="602">
        <f t="shared" ca="1" si="381"/>
        <v>34295.209150044277</v>
      </c>
      <c r="AJ186" s="602">
        <f t="shared" ca="1" si="382"/>
        <v>34295.209150044277</v>
      </c>
      <c r="AK186" s="602">
        <f t="shared" ca="1" si="383"/>
        <v>35740.272825017972</v>
      </c>
      <c r="AL186" s="602">
        <f t="shared" ca="1" si="384"/>
        <v>35740.272825017972</v>
      </c>
      <c r="AM186" s="602">
        <f t="shared" ca="1" si="385"/>
        <v>37216.130731732024</v>
      </c>
      <c r="AN186" s="602">
        <f t="shared" ca="1" si="386"/>
        <v>37216.130731732024</v>
      </c>
      <c r="AO186" s="602">
        <f t="shared" ca="1" si="387"/>
        <v>38722.023692322662</v>
      </c>
      <c r="AP186" s="602">
        <f t="shared" ca="1" si="388"/>
        <v>38722.023692322662</v>
      </c>
      <c r="AQ186" s="602">
        <f t="shared" ca="1" si="389"/>
        <v>40257.15736338999</v>
      </c>
      <c r="AR186" s="602">
        <f t="shared" ca="1" si="390"/>
        <v>35448.772928771345</v>
      </c>
      <c r="AS186" s="602">
        <f t="shared" ca="1" si="391"/>
        <v>36918.531516652984</v>
      </c>
      <c r="AT186" s="602">
        <f t="shared" ca="1" si="392"/>
        <v>36918.531516652984</v>
      </c>
      <c r="AU186" s="602">
        <f t="shared" ca="1" si="393"/>
        <v>38418.479955411574</v>
      </c>
      <c r="AV186" s="602">
        <f t="shared" ca="1" si="394"/>
        <v>38418.479955411574</v>
      </c>
      <c r="AW186" s="602">
        <f t="shared" ca="1" si="395"/>
        <v>39947.830563756834</v>
      </c>
      <c r="AX186" s="602">
        <f t="shared" ca="1" si="396"/>
        <v>39947.830563756834</v>
      </c>
      <c r="AY186" s="602">
        <f t="shared" ca="1" si="397"/>
        <v>41505.764212283277</v>
      </c>
      <c r="AZ186" s="602">
        <f t="shared" ca="1" si="398"/>
        <v>41505.764212283277</v>
      </c>
      <c r="BA186" s="602">
        <f t="shared" ca="1" si="399"/>
        <v>43091.434978125537</v>
      </c>
      <c r="BB186" s="602">
        <f t="shared" ca="1" si="400"/>
        <v>31227.944341051854</v>
      </c>
      <c r="BC186" s="602">
        <f t="shared" ca="1" si="401"/>
        <v>32048.938490341483</v>
      </c>
      <c r="BD186" s="602">
        <f t="shared" ca="1" si="402"/>
        <v>32048.938490341483</v>
      </c>
      <c r="BE186" s="602">
        <f t="shared" ca="1" si="403"/>
        <v>32881.659121055403</v>
      </c>
      <c r="BF186" s="602">
        <f t="shared" ca="1" si="404"/>
        <v>32881.659121055403</v>
      </c>
      <c r="BG186" s="602">
        <f t="shared" ca="1" si="405"/>
        <v>33725.968653348842</v>
      </c>
      <c r="BH186" s="602">
        <f t="shared" ca="1" si="406"/>
        <v>33725.968653348842</v>
      </c>
      <c r="BI186" s="602">
        <f t="shared" ca="1" si="407"/>
        <v>34581.723205375456</v>
      </c>
      <c r="BJ186" s="602">
        <f t="shared" ca="1" si="408"/>
        <v>34581.723205375456</v>
      </c>
      <c r="BK186" s="602">
        <f t="shared" ca="1" si="409"/>
        <v>35448.772928771345</v>
      </c>
      <c r="BL186" s="602">
        <f t="shared" ca="1" si="410"/>
        <v>37965.371706914841</v>
      </c>
      <c r="BM186" s="602">
        <f t="shared" ca="1" si="411"/>
        <v>39485.986332175897</v>
      </c>
      <c r="BN186" s="602">
        <f t="shared" ca="1" si="412"/>
        <v>39485.986332175897</v>
      </c>
      <c r="BO186" s="602">
        <f t="shared" ca="1" si="413"/>
        <v>41035.432761276803</v>
      </c>
      <c r="BP186" s="602">
        <f t="shared" ca="1" si="414"/>
        <v>41035.432761276803</v>
      </c>
      <c r="BQ186" s="602">
        <f t="shared" ca="1" si="415"/>
        <v>42612.87262182722</v>
      </c>
      <c r="BR186" s="602">
        <f t="shared" ca="1" si="416"/>
        <v>42612.87262182722</v>
      </c>
      <c r="BS186" s="602">
        <f t="shared" ca="1" si="417"/>
        <v>44217.443988476909</v>
      </c>
      <c r="BT186" s="602">
        <f t="shared" ca="1" si="418"/>
        <v>44217.443988476909</v>
      </c>
      <c r="BU186" s="602">
        <f t="shared" ca="1" si="419"/>
        <v>45848.26595350603</v>
      </c>
      <c r="BV186" s="602">
        <f t="shared" ca="1" si="420"/>
        <v>40723.276804626068</v>
      </c>
      <c r="BW186" s="602">
        <f t="shared" ca="1" si="421"/>
        <v>42295.186245571516</v>
      </c>
      <c r="BX186" s="602">
        <f t="shared" ca="1" si="422"/>
        <v>42295.186245571516</v>
      </c>
      <c r="BY186" s="602">
        <f t="shared" ca="1" si="423"/>
        <v>43894.401241264459</v>
      </c>
      <c r="BZ186" s="602">
        <f t="shared" ca="1" si="424"/>
        <v>43894.401241264459</v>
      </c>
      <c r="CA186" s="602">
        <f t="shared" ca="1" si="425"/>
        <v>45520.044319311586</v>
      </c>
      <c r="CB186" s="602">
        <f t="shared" ca="1" si="426"/>
        <v>45520.044319311586</v>
      </c>
      <c r="CC186" s="602">
        <f t="shared" ca="1" si="427"/>
        <v>47171.222607457443</v>
      </c>
      <c r="CD186" s="602">
        <f t="shared" ca="1" si="428"/>
        <v>47171.222607457443</v>
      </c>
      <c r="CE186" s="602">
        <f t="shared" ca="1" si="429"/>
        <v>48847.032188247038</v>
      </c>
      <c r="CF186" s="602">
        <f t="shared" ca="1" si="316"/>
        <v>33725.968653348842</v>
      </c>
      <c r="CG186" s="602">
        <f t="shared" ca="1" si="317"/>
        <v>34581.723205375456</v>
      </c>
      <c r="CH186" s="602">
        <f t="shared" ca="1" si="318"/>
        <v>34581.723205375456</v>
      </c>
      <c r="CI186" s="602">
        <f t="shared" ca="1" si="319"/>
        <v>35448.772928771345</v>
      </c>
      <c r="CJ186" s="602">
        <f t="shared" ca="1" si="320"/>
        <v>35448.772928771345</v>
      </c>
      <c r="CK186" s="602">
        <f t="shared" ca="1" si="321"/>
        <v>36326.962352232811</v>
      </c>
      <c r="CL186" s="602">
        <f t="shared" ca="1" si="322"/>
        <v>36326.962352232811</v>
      </c>
      <c r="CM186" s="602">
        <f t="shared" ca="1" si="323"/>
        <v>37216.130731732024</v>
      </c>
      <c r="CN186" s="602">
        <f t="shared" ca="1" si="324"/>
        <v>37216.130731732024</v>
      </c>
      <c r="CO186" s="602">
        <f t="shared" ca="1" si="325"/>
        <v>38116.112405922795</v>
      </c>
      <c r="CP186" s="602">
        <f t="shared" ca="1" si="326"/>
        <v>41820.706884913423</v>
      </c>
      <c r="CQ186" s="602">
        <f t="shared" ca="1" si="327"/>
        <v>43411.82153165857</v>
      </c>
      <c r="CR186" s="602">
        <f t="shared" ca="1" si="328"/>
        <v>43411.82153165857</v>
      </c>
      <c r="CS186" s="602">
        <f t="shared" ca="1" si="329"/>
        <v>45029.629321440458</v>
      </c>
      <c r="CT186" s="602">
        <f t="shared" ca="1" si="330"/>
        <v>45029.629321440458</v>
      </c>
      <c r="CU186" s="602">
        <f t="shared" ca="1" si="331"/>
        <v>46673.241537911395</v>
      </c>
      <c r="CV186" s="602">
        <f t="shared" ca="1" si="332"/>
        <v>46673.241537911395</v>
      </c>
      <c r="CW186" s="602">
        <f t="shared" ca="1" si="333"/>
        <v>48341.757129331025</v>
      </c>
      <c r="CX186" s="602">
        <f t="shared" ca="1" si="334"/>
        <v>48341.757129331025</v>
      </c>
      <c r="CY186" s="602">
        <f t="shared" ca="1" si="335"/>
        <v>50034.266948932476</v>
      </c>
      <c r="CZ186" s="602">
        <f t="shared" ca="1" si="336"/>
        <v>44703.97476535022</v>
      </c>
      <c r="DA186" s="602">
        <f t="shared" ca="1" si="337"/>
        <v>46342.497848049643</v>
      </c>
      <c r="DB186" s="602">
        <f t="shared" ca="1" si="338"/>
        <v>46342.497848049643</v>
      </c>
      <c r="DC186" s="602">
        <f t="shared" ca="1" si="339"/>
        <v>48006.105296803609</v>
      </c>
      <c r="DD186" s="602">
        <f t="shared" ca="1" si="340"/>
        <v>48006.105296803609</v>
      </c>
      <c r="DE186" s="602">
        <f t="shared" ca="1" si="341"/>
        <v>49693.889253268258</v>
      </c>
      <c r="DF186" s="602">
        <f t="shared" ca="1" si="342"/>
        <v>49693.889253268258</v>
      </c>
      <c r="DG186" s="602">
        <f t="shared" ca="1" si="343"/>
        <v>51404.937022019112</v>
      </c>
      <c r="DH186" s="602">
        <f t="shared" ca="1" si="344"/>
        <v>51404.937022019112</v>
      </c>
      <c r="DI186" s="602">
        <f t="shared" ca="1" si="345"/>
        <v>53138.334953305806</v>
      </c>
      <c r="DJ186" s="602">
        <f t="shared" ca="1" si="346"/>
        <v>36918.531516652984</v>
      </c>
      <c r="DK186" s="602">
        <f t="shared" ca="1" si="347"/>
        <v>37814.927454885583</v>
      </c>
      <c r="DL186" s="602">
        <f t="shared" ca="1" si="348"/>
        <v>37814.927454885583</v>
      </c>
      <c r="DM186" s="602">
        <f t="shared" ca="1" si="349"/>
        <v>38722.023692322662</v>
      </c>
      <c r="DN186" s="602">
        <f t="shared" ca="1" si="350"/>
        <v>38722.023692322662</v>
      </c>
      <c r="DO186" s="602">
        <f t="shared" ca="1" si="351"/>
        <v>39639.647171455297</v>
      </c>
      <c r="DP186" s="602">
        <f t="shared" ca="1" si="352"/>
        <v>39639.647171455297</v>
      </c>
      <c r="DQ186" s="602">
        <f t="shared" ca="1" si="353"/>
        <v>40567.620879791648</v>
      </c>
      <c r="DR186" s="602">
        <f t="shared" ca="1" si="354"/>
        <v>40567.620879791648</v>
      </c>
      <c r="DS186" s="602">
        <f t="shared" ca="1" si="355"/>
        <v>41505.764212283284</v>
      </c>
      <c r="DT186" s="602">
        <f t="shared" ca="1" si="356"/>
        <v>47504.443092169378</v>
      </c>
      <c r="DU186" s="602">
        <f t="shared" ca="1" si="357"/>
        <v>49185.069786291635</v>
      </c>
      <c r="DV186" s="602">
        <f t="shared" ca="1" si="358"/>
        <v>49185.069786291635</v>
      </c>
      <c r="DW186" s="602">
        <f t="shared" ca="1" si="359"/>
        <v>50889.234373908213</v>
      </c>
      <c r="DX186" s="602">
        <f t="shared" ca="1" si="360"/>
        <v>50889.234373908213</v>
      </c>
      <c r="DY186" s="602">
        <f t="shared" ca="1" si="361"/>
        <v>52616.023097239588</v>
      </c>
      <c r="DZ186" s="602">
        <f t="shared" ca="1" si="362"/>
        <v>52616.023097239588</v>
      </c>
      <c r="EA186" s="602">
        <f t="shared" ca="1" si="363"/>
        <v>54364.523825868084</v>
      </c>
      <c r="EB186" s="602">
        <f t="shared" ca="1" si="364"/>
        <v>54364.523825868084</v>
      </c>
      <c r="EC186" s="602">
        <f t="shared" ca="1" si="365"/>
        <v>56133.829536555211</v>
      </c>
      <c r="ED186" s="602">
        <f t="shared" ca="1" si="366"/>
        <v>50546.562285820124</v>
      </c>
      <c r="EE186" s="602">
        <f t="shared" ca="1" si="367"/>
        <v>52268.899256216449</v>
      </c>
      <c r="EF186" s="602">
        <f t="shared" ca="1" si="368"/>
        <v>52268.899256216449</v>
      </c>
      <c r="EG186" s="602">
        <f t="shared" ca="1" si="369"/>
        <v>54013.130357142247</v>
      </c>
      <c r="EH186" s="602">
        <f t="shared" ca="1" si="370"/>
        <v>54013.130357142247</v>
      </c>
      <c r="EI186" s="602">
        <f t="shared" ca="1" si="371"/>
        <v>55778.34727772788</v>
      </c>
      <c r="EJ186" s="602">
        <f t="shared" ca="1" si="372"/>
        <v>55778.34727772788</v>
      </c>
      <c r="EK186" s="602">
        <f t="shared" ca="1" si="373"/>
        <v>57563.649413299725</v>
      </c>
      <c r="EL186" s="602">
        <f t="shared" ca="1" si="374"/>
        <v>57563.649413299725</v>
      </c>
      <c r="EM186" s="602">
        <f t="shared" ca="1" si="375"/>
        <v>59368.146874517734</v>
      </c>
    </row>
    <row r="187" spans="7:143" x14ac:dyDescent="0.2">
      <c r="H187" s="884"/>
      <c r="I187" s="15" t="str">
        <f>I107</f>
        <v>Prémium 1, L1 ügyletminősítés esetén</v>
      </c>
      <c r="J187" s="15"/>
      <c r="K187" s="15"/>
      <c r="L187" s="1027">
        <v>7.3999999999999996E-2</v>
      </c>
      <c r="M187" s="1030" t="s">
        <v>589</v>
      </c>
      <c r="N187" s="1030" t="s">
        <v>589</v>
      </c>
      <c r="O187" s="1031">
        <f>O107+$E$79</f>
        <v>0.10539999999999999</v>
      </c>
      <c r="P187" s="1032">
        <f t="shared" ref="P187:P196" ca="1" si="434">OFFSET($EC$292,,$F45)</f>
        <v>0.11288099641628468</v>
      </c>
      <c r="Q187" s="1036" t="s">
        <v>1030</v>
      </c>
      <c r="R187" s="1034">
        <f t="shared" ref="R187:R196" ca="1" si="435">OFFSET($EC$42,,$F45)</f>
        <v>0.11598899814003505</v>
      </c>
      <c r="W187" s="597">
        <f t="shared" si="315"/>
        <v>144</v>
      </c>
      <c r="X187" s="602">
        <f t="shared" ca="1" si="376"/>
        <v>28319.999389992863</v>
      </c>
      <c r="Y187" s="602">
        <f t="shared" ca="1" si="376"/>
        <v>29096.929827342388</v>
      </c>
      <c r="Z187" s="602">
        <f t="shared" ca="1" si="376"/>
        <v>29096.929827342388</v>
      </c>
      <c r="AA187" s="602">
        <f t="shared" ca="1" si="376"/>
        <v>29886.032144715729</v>
      </c>
      <c r="AB187" s="602">
        <f t="shared" ca="1" si="377"/>
        <v>29886.032144715729</v>
      </c>
      <c r="AC187" s="602">
        <f t="shared" ca="1" si="377"/>
        <v>30687.194570042724</v>
      </c>
      <c r="AD187" s="602">
        <f t="shared" ca="1" si="377"/>
        <v>30687.194570042724</v>
      </c>
      <c r="AE187" s="602">
        <f t="shared" ca="1" si="377"/>
        <v>31500.297891766557</v>
      </c>
      <c r="AF187" s="602">
        <f t="shared" ca="1" si="378"/>
        <v>31500.297891766557</v>
      </c>
      <c r="AG187" s="602">
        <f t="shared" ca="1" si="379"/>
        <v>32325.215752307126</v>
      </c>
      <c r="AH187" s="602">
        <f t="shared" ca="1" si="380"/>
        <v>32881.659121055389</v>
      </c>
      <c r="AI187" s="602">
        <f t="shared" ca="1" si="381"/>
        <v>34295.209150044277</v>
      </c>
      <c r="AJ187" s="602">
        <f t="shared" ca="1" si="382"/>
        <v>34295.209150044277</v>
      </c>
      <c r="AK187" s="602">
        <f t="shared" ca="1" si="383"/>
        <v>35740.272825017972</v>
      </c>
      <c r="AL187" s="602">
        <f t="shared" ca="1" si="384"/>
        <v>35740.272825017972</v>
      </c>
      <c r="AM187" s="602">
        <f t="shared" ca="1" si="385"/>
        <v>37216.130731732024</v>
      </c>
      <c r="AN187" s="602">
        <f t="shared" ca="1" si="386"/>
        <v>37216.130731732024</v>
      </c>
      <c r="AO187" s="602">
        <f t="shared" ca="1" si="387"/>
        <v>38722.023692322662</v>
      </c>
      <c r="AP187" s="602">
        <f t="shared" ca="1" si="388"/>
        <v>38722.023692322662</v>
      </c>
      <c r="AQ187" s="602">
        <f t="shared" ca="1" si="389"/>
        <v>40257.15736338999</v>
      </c>
      <c r="AR187" s="602">
        <f t="shared" ca="1" si="390"/>
        <v>35448.772928771345</v>
      </c>
      <c r="AS187" s="602">
        <f t="shared" ca="1" si="391"/>
        <v>36918.531516652984</v>
      </c>
      <c r="AT187" s="602">
        <f t="shared" ca="1" si="392"/>
        <v>36918.531516652984</v>
      </c>
      <c r="AU187" s="602">
        <f t="shared" ca="1" si="393"/>
        <v>38418.479955411574</v>
      </c>
      <c r="AV187" s="602">
        <f t="shared" ca="1" si="394"/>
        <v>38418.479955411574</v>
      </c>
      <c r="AW187" s="602">
        <f t="shared" ca="1" si="395"/>
        <v>39947.830563756834</v>
      </c>
      <c r="AX187" s="602">
        <f t="shared" ca="1" si="396"/>
        <v>39947.830563756834</v>
      </c>
      <c r="AY187" s="602">
        <f t="shared" ca="1" si="397"/>
        <v>41505.764212283277</v>
      </c>
      <c r="AZ187" s="602">
        <f t="shared" ca="1" si="398"/>
        <v>41505.764212283277</v>
      </c>
      <c r="BA187" s="602">
        <f t="shared" ca="1" si="399"/>
        <v>43091.434978125537</v>
      </c>
      <c r="BB187" s="602">
        <f t="shared" ca="1" si="400"/>
        <v>31227.944341051854</v>
      </c>
      <c r="BC187" s="602">
        <f t="shared" ca="1" si="401"/>
        <v>32048.938490341483</v>
      </c>
      <c r="BD187" s="602">
        <f t="shared" ca="1" si="402"/>
        <v>32048.938490341483</v>
      </c>
      <c r="BE187" s="602">
        <f t="shared" ca="1" si="403"/>
        <v>32881.659121055403</v>
      </c>
      <c r="BF187" s="602">
        <f t="shared" ca="1" si="404"/>
        <v>32881.659121055403</v>
      </c>
      <c r="BG187" s="602">
        <f t="shared" ca="1" si="405"/>
        <v>33725.968653348842</v>
      </c>
      <c r="BH187" s="602">
        <f t="shared" ca="1" si="406"/>
        <v>33725.968653348842</v>
      </c>
      <c r="BI187" s="602">
        <f t="shared" ca="1" si="407"/>
        <v>34581.723205375456</v>
      </c>
      <c r="BJ187" s="602">
        <f t="shared" ca="1" si="408"/>
        <v>34581.723205375456</v>
      </c>
      <c r="BK187" s="602">
        <f t="shared" ca="1" si="409"/>
        <v>35448.772928771345</v>
      </c>
      <c r="BL187" s="602">
        <f t="shared" ca="1" si="410"/>
        <v>37965.371706914841</v>
      </c>
      <c r="BM187" s="602">
        <f t="shared" ca="1" si="411"/>
        <v>39485.986332175897</v>
      </c>
      <c r="BN187" s="602">
        <f t="shared" ca="1" si="412"/>
        <v>39485.986332175897</v>
      </c>
      <c r="BO187" s="602">
        <f t="shared" ca="1" si="413"/>
        <v>41035.432761276803</v>
      </c>
      <c r="BP187" s="602">
        <f t="shared" ca="1" si="414"/>
        <v>41035.432761276803</v>
      </c>
      <c r="BQ187" s="602">
        <f t="shared" ca="1" si="415"/>
        <v>42612.87262182722</v>
      </c>
      <c r="BR187" s="602">
        <f t="shared" ca="1" si="416"/>
        <v>42612.87262182722</v>
      </c>
      <c r="BS187" s="602">
        <f t="shared" ca="1" si="417"/>
        <v>44217.443988476909</v>
      </c>
      <c r="BT187" s="602">
        <f t="shared" ca="1" si="418"/>
        <v>44217.443988476909</v>
      </c>
      <c r="BU187" s="602">
        <f t="shared" ca="1" si="419"/>
        <v>45848.26595350603</v>
      </c>
      <c r="BV187" s="602">
        <f t="shared" ca="1" si="420"/>
        <v>40723.276804626068</v>
      </c>
      <c r="BW187" s="602">
        <f t="shared" ca="1" si="421"/>
        <v>42295.186245571516</v>
      </c>
      <c r="BX187" s="602">
        <f t="shared" ca="1" si="422"/>
        <v>42295.186245571516</v>
      </c>
      <c r="BY187" s="602">
        <f t="shared" ca="1" si="423"/>
        <v>43894.401241264459</v>
      </c>
      <c r="BZ187" s="602">
        <f t="shared" ca="1" si="424"/>
        <v>43894.401241264459</v>
      </c>
      <c r="CA187" s="602">
        <f t="shared" ca="1" si="425"/>
        <v>45520.044319311586</v>
      </c>
      <c r="CB187" s="602">
        <f t="shared" ca="1" si="426"/>
        <v>45520.044319311586</v>
      </c>
      <c r="CC187" s="602">
        <f t="shared" ca="1" si="427"/>
        <v>47171.222607457443</v>
      </c>
      <c r="CD187" s="602">
        <f t="shared" ca="1" si="428"/>
        <v>47171.222607457443</v>
      </c>
      <c r="CE187" s="602">
        <f t="shared" ca="1" si="429"/>
        <v>48847.032188247038</v>
      </c>
      <c r="CF187" s="602">
        <f t="shared" ca="1" si="316"/>
        <v>33725.968653348842</v>
      </c>
      <c r="CG187" s="602">
        <f t="shared" ca="1" si="317"/>
        <v>34581.723205375456</v>
      </c>
      <c r="CH187" s="602">
        <f t="shared" ca="1" si="318"/>
        <v>34581.723205375456</v>
      </c>
      <c r="CI187" s="602">
        <f t="shared" ca="1" si="319"/>
        <v>35448.772928771345</v>
      </c>
      <c r="CJ187" s="602">
        <f t="shared" ca="1" si="320"/>
        <v>35448.772928771345</v>
      </c>
      <c r="CK187" s="602">
        <f t="shared" ca="1" si="321"/>
        <v>36326.962352232811</v>
      </c>
      <c r="CL187" s="602">
        <f t="shared" ca="1" si="322"/>
        <v>36326.962352232811</v>
      </c>
      <c r="CM187" s="602">
        <f t="shared" ca="1" si="323"/>
        <v>37216.130731732024</v>
      </c>
      <c r="CN187" s="602">
        <f t="shared" ca="1" si="324"/>
        <v>37216.130731732024</v>
      </c>
      <c r="CO187" s="602">
        <f t="shared" ca="1" si="325"/>
        <v>38116.112405922795</v>
      </c>
      <c r="CP187" s="602">
        <f t="shared" ca="1" si="326"/>
        <v>41820.706884913423</v>
      </c>
      <c r="CQ187" s="602">
        <f t="shared" ca="1" si="327"/>
        <v>43411.82153165857</v>
      </c>
      <c r="CR187" s="602">
        <f t="shared" ca="1" si="328"/>
        <v>43411.82153165857</v>
      </c>
      <c r="CS187" s="602">
        <f t="shared" ca="1" si="329"/>
        <v>45029.629321440458</v>
      </c>
      <c r="CT187" s="602">
        <f t="shared" ca="1" si="330"/>
        <v>45029.629321440458</v>
      </c>
      <c r="CU187" s="602">
        <f t="shared" ca="1" si="331"/>
        <v>46673.241537911395</v>
      </c>
      <c r="CV187" s="602">
        <f t="shared" ca="1" si="332"/>
        <v>46673.241537911395</v>
      </c>
      <c r="CW187" s="602">
        <f t="shared" ca="1" si="333"/>
        <v>48341.757129331025</v>
      </c>
      <c r="CX187" s="602">
        <f t="shared" ca="1" si="334"/>
        <v>48341.757129331025</v>
      </c>
      <c r="CY187" s="602">
        <f t="shared" ca="1" si="335"/>
        <v>50034.266948932476</v>
      </c>
      <c r="CZ187" s="602">
        <f t="shared" ca="1" si="336"/>
        <v>44703.97476535022</v>
      </c>
      <c r="DA187" s="602">
        <f t="shared" ca="1" si="337"/>
        <v>46342.497848049643</v>
      </c>
      <c r="DB187" s="602">
        <f t="shared" ca="1" si="338"/>
        <v>46342.497848049643</v>
      </c>
      <c r="DC187" s="602">
        <f t="shared" ca="1" si="339"/>
        <v>48006.105296803609</v>
      </c>
      <c r="DD187" s="602">
        <f t="shared" ca="1" si="340"/>
        <v>48006.105296803609</v>
      </c>
      <c r="DE187" s="602">
        <f t="shared" ca="1" si="341"/>
        <v>49693.889253268258</v>
      </c>
      <c r="DF187" s="602">
        <f t="shared" ca="1" si="342"/>
        <v>49693.889253268258</v>
      </c>
      <c r="DG187" s="602">
        <f t="shared" ca="1" si="343"/>
        <v>51404.937022019112</v>
      </c>
      <c r="DH187" s="602">
        <f t="shared" ca="1" si="344"/>
        <v>51404.937022019112</v>
      </c>
      <c r="DI187" s="602">
        <f t="shared" ca="1" si="345"/>
        <v>53138.334953305806</v>
      </c>
      <c r="DJ187" s="602">
        <f t="shared" ca="1" si="346"/>
        <v>36918.531516652984</v>
      </c>
      <c r="DK187" s="602">
        <f t="shared" ca="1" si="347"/>
        <v>37814.927454885583</v>
      </c>
      <c r="DL187" s="602">
        <f t="shared" ca="1" si="348"/>
        <v>37814.927454885583</v>
      </c>
      <c r="DM187" s="602">
        <f t="shared" ca="1" si="349"/>
        <v>38722.023692322662</v>
      </c>
      <c r="DN187" s="602">
        <f t="shared" ca="1" si="350"/>
        <v>38722.023692322662</v>
      </c>
      <c r="DO187" s="602">
        <f t="shared" ca="1" si="351"/>
        <v>39639.647171455297</v>
      </c>
      <c r="DP187" s="602">
        <f t="shared" ca="1" si="352"/>
        <v>39639.647171455297</v>
      </c>
      <c r="DQ187" s="602">
        <f t="shared" ca="1" si="353"/>
        <v>40567.620879791648</v>
      </c>
      <c r="DR187" s="602">
        <f t="shared" ca="1" si="354"/>
        <v>40567.620879791648</v>
      </c>
      <c r="DS187" s="602">
        <f t="shared" ca="1" si="355"/>
        <v>41505.764212283284</v>
      </c>
      <c r="DT187" s="602">
        <f t="shared" ca="1" si="356"/>
        <v>47504.443092169378</v>
      </c>
      <c r="DU187" s="602">
        <f t="shared" ca="1" si="357"/>
        <v>49185.069786291635</v>
      </c>
      <c r="DV187" s="602">
        <f t="shared" ca="1" si="358"/>
        <v>49185.069786291635</v>
      </c>
      <c r="DW187" s="602">
        <f t="shared" ca="1" si="359"/>
        <v>50889.234373908213</v>
      </c>
      <c r="DX187" s="602">
        <f t="shared" ca="1" si="360"/>
        <v>50889.234373908213</v>
      </c>
      <c r="DY187" s="602">
        <f t="shared" ca="1" si="361"/>
        <v>52616.023097239588</v>
      </c>
      <c r="DZ187" s="602">
        <f t="shared" ca="1" si="362"/>
        <v>52616.023097239588</v>
      </c>
      <c r="EA187" s="602">
        <f t="shared" ca="1" si="363"/>
        <v>54364.523825868084</v>
      </c>
      <c r="EB187" s="602">
        <f t="shared" ca="1" si="364"/>
        <v>54364.523825868084</v>
      </c>
      <c r="EC187" s="602">
        <f t="shared" ca="1" si="365"/>
        <v>56133.829536555211</v>
      </c>
      <c r="ED187" s="602">
        <f t="shared" ca="1" si="366"/>
        <v>50546.562285820124</v>
      </c>
      <c r="EE187" s="602">
        <f t="shared" ca="1" si="367"/>
        <v>52268.899256216449</v>
      </c>
      <c r="EF187" s="602">
        <f t="shared" ca="1" si="368"/>
        <v>52268.899256216449</v>
      </c>
      <c r="EG187" s="602">
        <f t="shared" ca="1" si="369"/>
        <v>54013.130357142247</v>
      </c>
      <c r="EH187" s="602">
        <f t="shared" ca="1" si="370"/>
        <v>54013.130357142247</v>
      </c>
      <c r="EI187" s="602">
        <f t="shared" ca="1" si="371"/>
        <v>55778.34727772788</v>
      </c>
      <c r="EJ187" s="602">
        <f t="shared" ca="1" si="372"/>
        <v>55778.34727772788</v>
      </c>
      <c r="EK187" s="602">
        <f t="shared" ca="1" si="373"/>
        <v>57563.649413299725</v>
      </c>
      <c r="EL187" s="602">
        <f t="shared" ca="1" si="374"/>
        <v>57563.649413299725</v>
      </c>
      <c r="EM187" s="602">
        <f t="shared" ca="1" si="375"/>
        <v>59368.146874517734</v>
      </c>
    </row>
    <row r="188" spans="7:143" x14ac:dyDescent="0.2">
      <c r="H188" s="884"/>
      <c r="I188" s="15" t="str">
        <f t="shared" ref="I188:I196" si="436">I108</f>
        <v>Prémium 1, L2 ügyletminősítés esetén</v>
      </c>
      <c r="J188" s="15"/>
      <c r="K188" s="15"/>
      <c r="L188" s="15"/>
      <c r="M188" s="1030" t="s">
        <v>589</v>
      </c>
      <c r="N188" s="1030" t="s">
        <v>589</v>
      </c>
      <c r="O188" s="1031">
        <f t="shared" ref="O188:O196" si="437">O108+$E$79</f>
        <v>0.1104</v>
      </c>
      <c r="P188" s="1032">
        <f t="shared" ca="1" si="434"/>
        <v>0.11849855152337874</v>
      </c>
      <c r="Q188" s="1036" t="s">
        <v>1030</v>
      </c>
      <c r="R188" s="1034">
        <f t="shared" ca="1" si="435"/>
        <v>0.12168631815062825</v>
      </c>
      <c r="W188" s="597">
        <f t="shared" si="315"/>
        <v>145</v>
      </c>
      <c r="X188" s="602">
        <f t="shared" ca="1" si="376"/>
        <v>28319.999389992863</v>
      </c>
      <c r="Y188" s="602">
        <f t="shared" ca="1" si="376"/>
        <v>29096.929827342388</v>
      </c>
      <c r="Z188" s="602">
        <f t="shared" ca="1" si="376"/>
        <v>29096.929827342388</v>
      </c>
      <c r="AA188" s="602">
        <f t="shared" ca="1" si="376"/>
        <v>29886.032144715729</v>
      </c>
      <c r="AB188" s="602">
        <f t="shared" ca="1" si="377"/>
        <v>29886.032144715729</v>
      </c>
      <c r="AC188" s="602">
        <f t="shared" ca="1" si="377"/>
        <v>30687.194570042724</v>
      </c>
      <c r="AD188" s="602">
        <f t="shared" ca="1" si="377"/>
        <v>30687.194570042724</v>
      </c>
      <c r="AE188" s="602">
        <f t="shared" ca="1" si="377"/>
        <v>31500.297891766557</v>
      </c>
      <c r="AF188" s="602">
        <f t="shared" ca="1" si="378"/>
        <v>31500.297891766557</v>
      </c>
      <c r="AG188" s="602">
        <f t="shared" ca="1" si="379"/>
        <v>32325.215752307126</v>
      </c>
      <c r="AH188" s="602">
        <f t="shared" ca="1" si="380"/>
        <v>32881.659121055389</v>
      </c>
      <c r="AI188" s="602">
        <f t="shared" ca="1" si="381"/>
        <v>34295.209150044277</v>
      </c>
      <c r="AJ188" s="602">
        <f t="shared" ca="1" si="382"/>
        <v>34295.209150044277</v>
      </c>
      <c r="AK188" s="602">
        <f t="shared" ca="1" si="383"/>
        <v>35740.272825017972</v>
      </c>
      <c r="AL188" s="602">
        <f t="shared" ca="1" si="384"/>
        <v>35740.272825017972</v>
      </c>
      <c r="AM188" s="602">
        <f t="shared" ca="1" si="385"/>
        <v>37216.130731732024</v>
      </c>
      <c r="AN188" s="602">
        <f t="shared" ca="1" si="386"/>
        <v>37216.130731732024</v>
      </c>
      <c r="AO188" s="602">
        <f t="shared" ca="1" si="387"/>
        <v>38722.023692322662</v>
      </c>
      <c r="AP188" s="602">
        <f t="shared" ca="1" si="388"/>
        <v>38722.023692322662</v>
      </c>
      <c r="AQ188" s="602">
        <f t="shared" ca="1" si="389"/>
        <v>40257.15736338999</v>
      </c>
      <c r="AR188" s="602">
        <f t="shared" ca="1" si="390"/>
        <v>35448.772928771345</v>
      </c>
      <c r="AS188" s="602">
        <f t="shared" ca="1" si="391"/>
        <v>36918.531516652984</v>
      </c>
      <c r="AT188" s="602">
        <f t="shared" ca="1" si="392"/>
        <v>36918.531516652984</v>
      </c>
      <c r="AU188" s="602">
        <f t="shared" ca="1" si="393"/>
        <v>38418.479955411574</v>
      </c>
      <c r="AV188" s="602">
        <f t="shared" ca="1" si="394"/>
        <v>38418.479955411574</v>
      </c>
      <c r="AW188" s="602">
        <f t="shared" ca="1" si="395"/>
        <v>39947.830563756834</v>
      </c>
      <c r="AX188" s="602">
        <f t="shared" ca="1" si="396"/>
        <v>39947.830563756834</v>
      </c>
      <c r="AY188" s="602">
        <f t="shared" ca="1" si="397"/>
        <v>41505.764212283277</v>
      </c>
      <c r="AZ188" s="602">
        <f t="shared" ca="1" si="398"/>
        <v>41505.764212283277</v>
      </c>
      <c r="BA188" s="602">
        <f t="shared" ca="1" si="399"/>
        <v>43091.434978125537</v>
      </c>
      <c r="BB188" s="602">
        <f t="shared" ca="1" si="400"/>
        <v>31227.944341051854</v>
      </c>
      <c r="BC188" s="602">
        <f t="shared" ca="1" si="401"/>
        <v>32048.938490341483</v>
      </c>
      <c r="BD188" s="602">
        <f t="shared" ca="1" si="402"/>
        <v>32048.938490341483</v>
      </c>
      <c r="BE188" s="602">
        <f t="shared" ca="1" si="403"/>
        <v>32881.659121055403</v>
      </c>
      <c r="BF188" s="602">
        <f t="shared" ca="1" si="404"/>
        <v>32881.659121055403</v>
      </c>
      <c r="BG188" s="602">
        <f t="shared" ca="1" si="405"/>
        <v>33725.968653348842</v>
      </c>
      <c r="BH188" s="602">
        <f t="shared" ca="1" si="406"/>
        <v>33725.968653348842</v>
      </c>
      <c r="BI188" s="602">
        <f t="shared" ca="1" si="407"/>
        <v>34581.723205375456</v>
      </c>
      <c r="BJ188" s="602">
        <f t="shared" ca="1" si="408"/>
        <v>34581.723205375456</v>
      </c>
      <c r="BK188" s="602">
        <f t="shared" ca="1" si="409"/>
        <v>35448.772928771345</v>
      </c>
      <c r="BL188" s="602">
        <f t="shared" ca="1" si="410"/>
        <v>37965.371706914841</v>
      </c>
      <c r="BM188" s="602">
        <f t="shared" ca="1" si="411"/>
        <v>39485.986332175897</v>
      </c>
      <c r="BN188" s="602">
        <f t="shared" ca="1" si="412"/>
        <v>39485.986332175897</v>
      </c>
      <c r="BO188" s="602">
        <f t="shared" ca="1" si="413"/>
        <v>41035.432761276803</v>
      </c>
      <c r="BP188" s="602">
        <f t="shared" ca="1" si="414"/>
        <v>41035.432761276803</v>
      </c>
      <c r="BQ188" s="602">
        <f t="shared" ca="1" si="415"/>
        <v>42612.87262182722</v>
      </c>
      <c r="BR188" s="602">
        <f t="shared" ca="1" si="416"/>
        <v>42612.87262182722</v>
      </c>
      <c r="BS188" s="602">
        <f t="shared" ca="1" si="417"/>
        <v>44217.443988476909</v>
      </c>
      <c r="BT188" s="602">
        <f t="shared" ca="1" si="418"/>
        <v>44217.443988476909</v>
      </c>
      <c r="BU188" s="602">
        <f t="shared" ca="1" si="419"/>
        <v>45848.26595350603</v>
      </c>
      <c r="BV188" s="602">
        <f t="shared" ca="1" si="420"/>
        <v>40723.276804626068</v>
      </c>
      <c r="BW188" s="602">
        <f t="shared" ca="1" si="421"/>
        <v>42295.186245571516</v>
      </c>
      <c r="BX188" s="602">
        <f t="shared" ca="1" si="422"/>
        <v>42295.186245571516</v>
      </c>
      <c r="BY188" s="602">
        <f t="shared" ca="1" si="423"/>
        <v>43894.401241264459</v>
      </c>
      <c r="BZ188" s="602">
        <f t="shared" ca="1" si="424"/>
        <v>43894.401241264459</v>
      </c>
      <c r="CA188" s="602">
        <f t="shared" ca="1" si="425"/>
        <v>45520.044319311586</v>
      </c>
      <c r="CB188" s="602">
        <f t="shared" ca="1" si="426"/>
        <v>45520.044319311586</v>
      </c>
      <c r="CC188" s="602">
        <f t="shared" ca="1" si="427"/>
        <v>47171.222607457443</v>
      </c>
      <c r="CD188" s="602">
        <f t="shared" ca="1" si="428"/>
        <v>47171.222607457443</v>
      </c>
      <c r="CE188" s="602">
        <f t="shared" ca="1" si="429"/>
        <v>48847.032188247038</v>
      </c>
      <c r="CF188" s="602">
        <f t="shared" ca="1" si="316"/>
        <v>33725.968653348842</v>
      </c>
      <c r="CG188" s="602">
        <f t="shared" ca="1" si="317"/>
        <v>34581.723205375456</v>
      </c>
      <c r="CH188" s="602">
        <f t="shared" ca="1" si="318"/>
        <v>34581.723205375456</v>
      </c>
      <c r="CI188" s="602">
        <f t="shared" ca="1" si="319"/>
        <v>35448.772928771345</v>
      </c>
      <c r="CJ188" s="602">
        <f t="shared" ca="1" si="320"/>
        <v>35448.772928771345</v>
      </c>
      <c r="CK188" s="602">
        <f t="shared" ca="1" si="321"/>
        <v>36326.962352232811</v>
      </c>
      <c r="CL188" s="602">
        <f t="shared" ca="1" si="322"/>
        <v>36326.962352232811</v>
      </c>
      <c r="CM188" s="602">
        <f t="shared" ca="1" si="323"/>
        <v>37216.130731732024</v>
      </c>
      <c r="CN188" s="602">
        <f t="shared" ca="1" si="324"/>
        <v>37216.130731732024</v>
      </c>
      <c r="CO188" s="602">
        <f t="shared" ca="1" si="325"/>
        <v>38116.112405922795</v>
      </c>
      <c r="CP188" s="602">
        <f t="shared" ca="1" si="326"/>
        <v>41820.706884913423</v>
      </c>
      <c r="CQ188" s="602">
        <f t="shared" ca="1" si="327"/>
        <v>43411.82153165857</v>
      </c>
      <c r="CR188" s="602">
        <f t="shared" ca="1" si="328"/>
        <v>43411.82153165857</v>
      </c>
      <c r="CS188" s="602">
        <f t="shared" ca="1" si="329"/>
        <v>45029.629321440458</v>
      </c>
      <c r="CT188" s="602">
        <f t="shared" ca="1" si="330"/>
        <v>45029.629321440458</v>
      </c>
      <c r="CU188" s="602">
        <f t="shared" ca="1" si="331"/>
        <v>46673.241537911395</v>
      </c>
      <c r="CV188" s="602">
        <f t="shared" ca="1" si="332"/>
        <v>46673.241537911395</v>
      </c>
      <c r="CW188" s="602">
        <f t="shared" ca="1" si="333"/>
        <v>48341.757129331025</v>
      </c>
      <c r="CX188" s="602">
        <f t="shared" ca="1" si="334"/>
        <v>48341.757129331025</v>
      </c>
      <c r="CY188" s="602">
        <f t="shared" ca="1" si="335"/>
        <v>50034.266948932476</v>
      </c>
      <c r="CZ188" s="602">
        <f t="shared" ca="1" si="336"/>
        <v>44703.97476535022</v>
      </c>
      <c r="DA188" s="602">
        <f t="shared" ca="1" si="337"/>
        <v>46342.497848049643</v>
      </c>
      <c r="DB188" s="602">
        <f t="shared" ca="1" si="338"/>
        <v>46342.497848049643</v>
      </c>
      <c r="DC188" s="602">
        <f t="shared" ca="1" si="339"/>
        <v>48006.105296803609</v>
      </c>
      <c r="DD188" s="602">
        <f t="shared" ca="1" si="340"/>
        <v>48006.105296803609</v>
      </c>
      <c r="DE188" s="602">
        <f t="shared" ca="1" si="341"/>
        <v>49693.889253268258</v>
      </c>
      <c r="DF188" s="602">
        <f t="shared" ca="1" si="342"/>
        <v>49693.889253268258</v>
      </c>
      <c r="DG188" s="602">
        <f t="shared" ca="1" si="343"/>
        <v>51404.937022019112</v>
      </c>
      <c r="DH188" s="602">
        <f t="shared" ca="1" si="344"/>
        <v>51404.937022019112</v>
      </c>
      <c r="DI188" s="602">
        <f t="shared" ca="1" si="345"/>
        <v>53138.334953305806</v>
      </c>
      <c r="DJ188" s="602">
        <f t="shared" ca="1" si="346"/>
        <v>36918.531516652984</v>
      </c>
      <c r="DK188" s="602">
        <f t="shared" ca="1" si="347"/>
        <v>37814.927454885583</v>
      </c>
      <c r="DL188" s="602">
        <f t="shared" ca="1" si="348"/>
        <v>37814.927454885583</v>
      </c>
      <c r="DM188" s="602">
        <f t="shared" ca="1" si="349"/>
        <v>38722.023692322662</v>
      </c>
      <c r="DN188" s="602">
        <f t="shared" ca="1" si="350"/>
        <v>38722.023692322662</v>
      </c>
      <c r="DO188" s="602">
        <f t="shared" ca="1" si="351"/>
        <v>39639.647171455297</v>
      </c>
      <c r="DP188" s="602">
        <f t="shared" ca="1" si="352"/>
        <v>39639.647171455297</v>
      </c>
      <c r="DQ188" s="602">
        <f t="shared" ca="1" si="353"/>
        <v>40567.620879791648</v>
      </c>
      <c r="DR188" s="602">
        <f t="shared" ca="1" si="354"/>
        <v>40567.620879791648</v>
      </c>
      <c r="DS188" s="602">
        <f t="shared" ca="1" si="355"/>
        <v>41505.764212283284</v>
      </c>
      <c r="DT188" s="602">
        <f t="shared" ca="1" si="356"/>
        <v>47504.443092169378</v>
      </c>
      <c r="DU188" s="602">
        <f t="shared" ca="1" si="357"/>
        <v>49185.069786291635</v>
      </c>
      <c r="DV188" s="602">
        <f t="shared" ca="1" si="358"/>
        <v>49185.069786291635</v>
      </c>
      <c r="DW188" s="602">
        <f t="shared" ca="1" si="359"/>
        <v>50889.234373908213</v>
      </c>
      <c r="DX188" s="602">
        <f t="shared" ca="1" si="360"/>
        <v>50889.234373908213</v>
      </c>
      <c r="DY188" s="602">
        <f t="shared" ca="1" si="361"/>
        <v>52616.023097239588</v>
      </c>
      <c r="DZ188" s="602">
        <f t="shared" ca="1" si="362"/>
        <v>52616.023097239588</v>
      </c>
      <c r="EA188" s="602">
        <f t="shared" ca="1" si="363"/>
        <v>54364.523825868084</v>
      </c>
      <c r="EB188" s="602">
        <f t="shared" ca="1" si="364"/>
        <v>54364.523825868084</v>
      </c>
      <c r="EC188" s="602">
        <f t="shared" ca="1" si="365"/>
        <v>56133.829536555211</v>
      </c>
      <c r="ED188" s="602">
        <f t="shared" ca="1" si="366"/>
        <v>50546.562285820124</v>
      </c>
      <c r="EE188" s="602">
        <f t="shared" ca="1" si="367"/>
        <v>52268.899256216449</v>
      </c>
      <c r="EF188" s="602">
        <f t="shared" ca="1" si="368"/>
        <v>52268.899256216449</v>
      </c>
      <c r="EG188" s="602">
        <f t="shared" ca="1" si="369"/>
        <v>54013.130357142247</v>
      </c>
      <c r="EH188" s="602">
        <f t="shared" ca="1" si="370"/>
        <v>54013.130357142247</v>
      </c>
      <c r="EI188" s="602">
        <f t="shared" ca="1" si="371"/>
        <v>55778.34727772788</v>
      </c>
      <c r="EJ188" s="602">
        <f t="shared" ca="1" si="372"/>
        <v>55778.34727772788</v>
      </c>
      <c r="EK188" s="602">
        <f t="shared" ca="1" si="373"/>
        <v>57563.649413299725</v>
      </c>
      <c r="EL188" s="602">
        <f t="shared" ca="1" si="374"/>
        <v>57563.649413299725</v>
      </c>
      <c r="EM188" s="602">
        <f t="shared" ca="1" si="375"/>
        <v>59368.146874517734</v>
      </c>
    </row>
    <row r="189" spans="7:143" x14ac:dyDescent="0.2">
      <c r="H189" s="884"/>
      <c r="I189" s="15" t="str">
        <f t="shared" si="436"/>
        <v>Prémium 2, L1 ügyletminősítés esetén</v>
      </c>
      <c r="J189" s="15"/>
      <c r="K189" s="15"/>
      <c r="L189" s="15"/>
      <c r="M189" s="1030" t="s">
        <v>589</v>
      </c>
      <c r="N189" s="1030" t="s">
        <v>589</v>
      </c>
      <c r="O189" s="1031">
        <f t="shared" si="437"/>
        <v>0.1104</v>
      </c>
      <c r="P189" s="1032">
        <f t="shared" ca="1" si="434"/>
        <v>0.11849855152337874</v>
      </c>
      <c r="Q189" s="1036" t="s">
        <v>1030</v>
      </c>
      <c r="R189" s="1034">
        <f t="shared" ca="1" si="435"/>
        <v>0.12168631815062825</v>
      </c>
      <c r="W189" s="597">
        <f t="shared" si="315"/>
        <v>146</v>
      </c>
      <c r="X189" s="602">
        <f t="shared" ca="1" si="376"/>
        <v>28319.999389992863</v>
      </c>
      <c r="Y189" s="602">
        <f t="shared" ca="1" si="376"/>
        <v>29096.929827342388</v>
      </c>
      <c r="Z189" s="602">
        <f t="shared" ca="1" si="376"/>
        <v>29096.929827342388</v>
      </c>
      <c r="AA189" s="602">
        <f t="shared" ca="1" si="376"/>
        <v>29886.032144715729</v>
      </c>
      <c r="AB189" s="602">
        <f t="shared" ca="1" si="377"/>
        <v>29886.032144715729</v>
      </c>
      <c r="AC189" s="602">
        <f t="shared" ca="1" si="377"/>
        <v>30687.194570042724</v>
      </c>
      <c r="AD189" s="602">
        <f t="shared" ca="1" si="377"/>
        <v>30687.194570042724</v>
      </c>
      <c r="AE189" s="602">
        <f t="shared" ca="1" si="377"/>
        <v>31500.297891766557</v>
      </c>
      <c r="AF189" s="602">
        <f t="shared" ca="1" si="378"/>
        <v>31500.297891766557</v>
      </c>
      <c r="AG189" s="602">
        <f t="shared" ca="1" si="379"/>
        <v>32325.215752307126</v>
      </c>
      <c r="AH189" s="602">
        <f t="shared" ca="1" si="380"/>
        <v>32881.659121055389</v>
      </c>
      <c r="AI189" s="602">
        <f t="shared" ca="1" si="381"/>
        <v>34295.209150044277</v>
      </c>
      <c r="AJ189" s="602">
        <f t="shared" ca="1" si="382"/>
        <v>34295.209150044277</v>
      </c>
      <c r="AK189" s="602">
        <f t="shared" ca="1" si="383"/>
        <v>35740.272825017972</v>
      </c>
      <c r="AL189" s="602">
        <f t="shared" ca="1" si="384"/>
        <v>35740.272825017972</v>
      </c>
      <c r="AM189" s="602">
        <f t="shared" ca="1" si="385"/>
        <v>37216.130731732024</v>
      </c>
      <c r="AN189" s="602">
        <f t="shared" ca="1" si="386"/>
        <v>37216.130731732024</v>
      </c>
      <c r="AO189" s="602">
        <f t="shared" ca="1" si="387"/>
        <v>38722.023692322662</v>
      </c>
      <c r="AP189" s="602">
        <f t="shared" ca="1" si="388"/>
        <v>38722.023692322662</v>
      </c>
      <c r="AQ189" s="602">
        <f t="shared" ca="1" si="389"/>
        <v>40257.15736338999</v>
      </c>
      <c r="AR189" s="602">
        <f t="shared" ca="1" si="390"/>
        <v>35448.772928771345</v>
      </c>
      <c r="AS189" s="602">
        <f t="shared" ca="1" si="391"/>
        <v>36918.531516652984</v>
      </c>
      <c r="AT189" s="602">
        <f t="shared" ca="1" si="392"/>
        <v>36918.531516652984</v>
      </c>
      <c r="AU189" s="602">
        <f t="shared" ca="1" si="393"/>
        <v>38418.479955411574</v>
      </c>
      <c r="AV189" s="602">
        <f t="shared" ca="1" si="394"/>
        <v>38418.479955411574</v>
      </c>
      <c r="AW189" s="602">
        <f t="shared" ca="1" si="395"/>
        <v>39947.830563756834</v>
      </c>
      <c r="AX189" s="602">
        <f t="shared" ca="1" si="396"/>
        <v>39947.830563756834</v>
      </c>
      <c r="AY189" s="602">
        <f t="shared" ca="1" si="397"/>
        <v>41505.764212283277</v>
      </c>
      <c r="AZ189" s="602">
        <f t="shared" ca="1" si="398"/>
        <v>41505.764212283277</v>
      </c>
      <c r="BA189" s="602">
        <f t="shared" ca="1" si="399"/>
        <v>43091.434978125537</v>
      </c>
      <c r="BB189" s="602">
        <f t="shared" ca="1" si="400"/>
        <v>31227.944341051854</v>
      </c>
      <c r="BC189" s="602">
        <f t="shared" ca="1" si="401"/>
        <v>32048.938490341483</v>
      </c>
      <c r="BD189" s="602">
        <f t="shared" ca="1" si="402"/>
        <v>32048.938490341483</v>
      </c>
      <c r="BE189" s="602">
        <f t="shared" ca="1" si="403"/>
        <v>32881.659121055403</v>
      </c>
      <c r="BF189" s="602">
        <f t="shared" ca="1" si="404"/>
        <v>32881.659121055403</v>
      </c>
      <c r="BG189" s="602">
        <f t="shared" ca="1" si="405"/>
        <v>33725.968653348842</v>
      </c>
      <c r="BH189" s="602">
        <f t="shared" ca="1" si="406"/>
        <v>33725.968653348842</v>
      </c>
      <c r="BI189" s="602">
        <f t="shared" ca="1" si="407"/>
        <v>34581.723205375456</v>
      </c>
      <c r="BJ189" s="602">
        <f t="shared" ca="1" si="408"/>
        <v>34581.723205375456</v>
      </c>
      <c r="BK189" s="602">
        <f t="shared" ca="1" si="409"/>
        <v>35448.772928771345</v>
      </c>
      <c r="BL189" s="602">
        <f t="shared" ca="1" si="410"/>
        <v>37965.371706914841</v>
      </c>
      <c r="BM189" s="602">
        <f t="shared" ca="1" si="411"/>
        <v>39485.986332175897</v>
      </c>
      <c r="BN189" s="602">
        <f t="shared" ca="1" si="412"/>
        <v>39485.986332175897</v>
      </c>
      <c r="BO189" s="602">
        <f t="shared" ca="1" si="413"/>
        <v>41035.432761276803</v>
      </c>
      <c r="BP189" s="602">
        <f t="shared" ca="1" si="414"/>
        <v>41035.432761276803</v>
      </c>
      <c r="BQ189" s="602">
        <f t="shared" ca="1" si="415"/>
        <v>42612.87262182722</v>
      </c>
      <c r="BR189" s="602">
        <f t="shared" ca="1" si="416"/>
        <v>42612.87262182722</v>
      </c>
      <c r="BS189" s="602">
        <f t="shared" ca="1" si="417"/>
        <v>44217.443988476909</v>
      </c>
      <c r="BT189" s="602">
        <f t="shared" ca="1" si="418"/>
        <v>44217.443988476909</v>
      </c>
      <c r="BU189" s="602">
        <f t="shared" ca="1" si="419"/>
        <v>45848.26595350603</v>
      </c>
      <c r="BV189" s="602">
        <f t="shared" ca="1" si="420"/>
        <v>40723.276804626068</v>
      </c>
      <c r="BW189" s="602">
        <f t="shared" ca="1" si="421"/>
        <v>42295.186245571516</v>
      </c>
      <c r="BX189" s="602">
        <f t="shared" ca="1" si="422"/>
        <v>42295.186245571516</v>
      </c>
      <c r="BY189" s="602">
        <f t="shared" ca="1" si="423"/>
        <v>43894.401241264459</v>
      </c>
      <c r="BZ189" s="602">
        <f t="shared" ca="1" si="424"/>
        <v>43894.401241264459</v>
      </c>
      <c r="CA189" s="602">
        <f t="shared" ca="1" si="425"/>
        <v>45520.044319311586</v>
      </c>
      <c r="CB189" s="602">
        <f t="shared" ca="1" si="426"/>
        <v>45520.044319311586</v>
      </c>
      <c r="CC189" s="602">
        <f t="shared" ca="1" si="427"/>
        <v>47171.222607457443</v>
      </c>
      <c r="CD189" s="602">
        <f t="shared" ca="1" si="428"/>
        <v>47171.222607457443</v>
      </c>
      <c r="CE189" s="602">
        <f t="shared" ca="1" si="429"/>
        <v>48847.032188247038</v>
      </c>
      <c r="CF189" s="602">
        <f t="shared" ca="1" si="316"/>
        <v>33725.968653348842</v>
      </c>
      <c r="CG189" s="602">
        <f t="shared" ca="1" si="317"/>
        <v>34581.723205375456</v>
      </c>
      <c r="CH189" s="602">
        <f t="shared" ca="1" si="318"/>
        <v>34581.723205375456</v>
      </c>
      <c r="CI189" s="602">
        <f t="shared" ca="1" si="319"/>
        <v>35448.772928771345</v>
      </c>
      <c r="CJ189" s="602">
        <f t="shared" ca="1" si="320"/>
        <v>35448.772928771345</v>
      </c>
      <c r="CK189" s="602">
        <f t="shared" ca="1" si="321"/>
        <v>36326.962352232811</v>
      </c>
      <c r="CL189" s="602">
        <f t="shared" ca="1" si="322"/>
        <v>36326.962352232811</v>
      </c>
      <c r="CM189" s="602">
        <f t="shared" ca="1" si="323"/>
        <v>37216.130731732024</v>
      </c>
      <c r="CN189" s="602">
        <f t="shared" ca="1" si="324"/>
        <v>37216.130731732024</v>
      </c>
      <c r="CO189" s="602">
        <f t="shared" ca="1" si="325"/>
        <v>38116.112405922795</v>
      </c>
      <c r="CP189" s="602">
        <f t="shared" ca="1" si="326"/>
        <v>41820.706884913423</v>
      </c>
      <c r="CQ189" s="602">
        <f t="shared" ca="1" si="327"/>
        <v>43411.82153165857</v>
      </c>
      <c r="CR189" s="602">
        <f t="shared" ca="1" si="328"/>
        <v>43411.82153165857</v>
      </c>
      <c r="CS189" s="602">
        <f t="shared" ca="1" si="329"/>
        <v>45029.629321440458</v>
      </c>
      <c r="CT189" s="602">
        <f t="shared" ca="1" si="330"/>
        <v>45029.629321440458</v>
      </c>
      <c r="CU189" s="602">
        <f t="shared" ca="1" si="331"/>
        <v>46673.241537911395</v>
      </c>
      <c r="CV189" s="602">
        <f t="shared" ca="1" si="332"/>
        <v>46673.241537911395</v>
      </c>
      <c r="CW189" s="602">
        <f t="shared" ca="1" si="333"/>
        <v>48341.757129331025</v>
      </c>
      <c r="CX189" s="602">
        <f t="shared" ca="1" si="334"/>
        <v>48341.757129331025</v>
      </c>
      <c r="CY189" s="602">
        <f t="shared" ca="1" si="335"/>
        <v>50034.266948932476</v>
      </c>
      <c r="CZ189" s="602">
        <f t="shared" ca="1" si="336"/>
        <v>44703.97476535022</v>
      </c>
      <c r="DA189" s="602">
        <f t="shared" ca="1" si="337"/>
        <v>46342.497848049643</v>
      </c>
      <c r="DB189" s="602">
        <f t="shared" ca="1" si="338"/>
        <v>46342.497848049643</v>
      </c>
      <c r="DC189" s="602">
        <f t="shared" ca="1" si="339"/>
        <v>48006.105296803609</v>
      </c>
      <c r="DD189" s="602">
        <f t="shared" ca="1" si="340"/>
        <v>48006.105296803609</v>
      </c>
      <c r="DE189" s="602">
        <f t="shared" ca="1" si="341"/>
        <v>49693.889253268258</v>
      </c>
      <c r="DF189" s="602">
        <f t="shared" ca="1" si="342"/>
        <v>49693.889253268258</v>
      </c>
      <c r="DG189" s="602">
        <f t="shared" ca="1" si="343"/>
        <v>51404.937022019112</v>
      </c>
      <c r="DH189" s="602">
        <f t="shared" ca="1" si="344"/>
        <v>51404.937022019112</v>
      </c>
      <c r="DI189" s="602">
        <f t="shared" ca="1" si="345"/>
        <v>53138.334953305806</v>
      </c>
      <c r="DJ189" s="602">
        <f t="shared" ca="1" si="346"/>
        <v>36918.531516652984</v>
      </c>
      <c r="DK189" s="602">
        <f t="shared" ca="1" si="347"/>
        <v>37814.927454885583</v>
      </c>
      <c r="DL189" s="602">
        <f t="shared" ca="1" si="348"/>
        <v>37814.927454885583</v>
      </c>
      <c r="DM189" s="602">
        <f t="shared" ca="1" si="349"/>
        <v>38722.023692322662</v>
      </c>
      <c r="DN189" s="602">
        <f t="shared" ca="1" si="350"/>
        <v>38722.023692322662</v>
      </c>
      <c r="DO189" s="602">
        <f t="shared" ca="1" si="351"/>
        <v>39639.647171455297</v>
      </c>
      <c r="DP189" s="602">
        <f t="shared" ca="1" si="352"/>
        <v>39639.647171455297</v>
      </c>
      <c r="DQ189" s="602">
        <f t="shared" ca="1" si="353"/>
        <v>40567.620879791648</v>
      </c>
      <c r="DR189" s="602">
        <f t="shared" ca="1" si="354"/>
        <v>40567.620879791648</v>
      </c>
      <c r="DS189" s="602">
        <f t="shared" ca="1" si="355"/>
        <v>41505.764212283284</v>
      </c>
      <c r="DT189" s="602">
        <f t="shared" ca="1" si="356"/>
        <v>47504.443092169378</v>
      </c>
      <c r="DU189" s="602">
        <f t="shared" ca="1" si="357"/>
        <v>49185.069786291635</v>
      </c>
      <c r="DV189" s="602">
        <f t="shared" ca="1" si="358"/>
        <v>49185.069786291635</v>
      </c>
      <c r="DW189" s="602">
        <f t="shared" ca="1" si="359"/>
        <v>50889.234373908213</v>
      </c>
      <c r="DX189" s="602">
        <f t="shared" ca="1" si="360"/>
        <v>50889.234373908213</v>
      </c>
      <c r="DY189" s="602">
        <f t="shared" ca="1" si="361"/>
        <v>52616.023097239588</v>
      </c>
      <c r="DZ189" s="602">
        <f t="shared" ca="1" si="362"/>
        <v>52616.023097239588</v>
      </c>
      <c r="EA189" s="602">
        <f t="shared" ca="1" si="363"/>
        <v>54364.523825868084</v>
      </c>
      <c r="EB189" s="602">
        <f t="shared" ca="1" si="364"/>
        <v>54364.523825868084</v>
      </c>
      <c r="EC189" s="602">
        <f t="shared" ca="1" si="365"/>
        <v>56133.829536555211</v>
      </c>
      <c r="ED189" s="602">
        <f t="shared" ca="1" si="366"/>
        <v>50546.562285820124</v>
      </c>
      <c r="EE189" s="602">
        <f t="shared" ca="1" si="367"/>
        <v>52268.899256216449</v>
      </c>
      <c r="EF189" s="602">
        <f t="shared" ca="1" si="368"/>
        <v>52268.899256216449</v>
      </c>
      <c r="EG189" s="602">
        <f t="shared" ca="1" si="369"/>
        <v>54013.130357142247</v>
      </c>
      <c r="EH189" s="602">
        <f t="shared" ca="1" si="370"/>
        <v>54013.130357142247</v>
      </c>
      <c r="EI189" s="602">
        <f t="shared" ca="1" si="371"/>
        <v>55778.34727772788</v>
      </c>
      <c r="EJ189" s="602">
        <f t="shared" ca="1" si="372"/>
        <v>55778.34727772788</v>
      </c>
      <c r="EK189" s="602">
        <f t="shared" ca="1" si="373"/>
        <v>57563.649413299725</v>
      </c>
      <c r="EL189" s="602">
        <f t="shared" ca="1" si="374"/>
        <v>57563.649413299725</v>
      </c>
      <c r="EM189" s="602">
        <f t="shared" ca="1" si="375"/>
        <v>59368.146874517734</v>
      </c>
    </row>
    <row r="190" spans="7:143" x14ac:dyDescent="0.2">
      <c r="H190" s="884"/>
      <c r="I190" s="15" t="str">
        <f t="shared" si="436"/>
        <v>Prémium 2, L2 ügyletminősítés esetén</v>
      </c>
      <c r="J190" s="15"/>
      <c r="K190" s="15"/>
      <c r="L190" s="15"/>
      <c r="M190" s="1030" t="s">
        <v>589</v>
      </c>
      <c r="N190" s="1030" t="s">
        <v>589</v>
      </c>
      <c r="O190" s="1031">
        <f t="shared" si="437"/>
        <v>0.1154</v>
      </c>
      <c r="P190" s="1032">
        <f t="shared" ca="1" si="434"/>
        <v>0.12414236333494766</v>
      </c>
      <c r="Q190" s="1036" t="s">
        <v>1030</v>
      </c>
      <c r="R190" s="1034">
        <f t="shared" ca="1" si="435"/>
        <v>0.12741194733005634</v>
      </c>
      <c r="W190" s="597">
        <f t="shared" si="315"/>
        <v>147</v>
      </c>
      <c r="X190" s="602">
        <f t="shared" ca="1" si="376"/>
        <v>28319.999389992863</v>
      </c>
      <c r="Y190" s="602">
        <f t="shared" ca="1" si="376"/>
        <v>29096.929827342388</v>
      </c>
      <c r="Z190" s="602">
        <f t="shared" ca="1" si="376"/>
        <v>29096.929827342388</v>
      </c>
      <c r="AA190" s="602">
        <f t="shared" ca="1" si="376"/>
        <v>29886.032144715729</v>
      </c>
      <c r="AB190" s="602">
        <f t="shared" ca="1" si="377"/>
        <v>29886.032144715729</v>
      </c>
      <c r="AC190" s="602">
        <f t="shared" ca="1" si="377"/>
        <v>30687.194570042724</v>
      </c>
      <c r="AD190" s="602">
        <f t="shared" ca="1" si="377"/>
        <v>30687.194570042724</v>
      </c>
      <c r="AE190" s="602">
        <f t="shared" ca="1" si="377"/>
        <v>31500.297891766557</v>
      </c>
      <c r="AF190" s="602">
        <f t="shared" ca="1" si="378"/>
        <v>31500.297891766557</v>
      </c>
      <c r="AG190" s="602">
        <f t="shared" ca="1" si="379"/>
        <v>32325.215752307126</v>
      </c>
      <c r="AH190" s="602">
        <f t="shared" ca="1" si="380"/>
        <v>32881.659121055389</v>
      </c>
      <c r="AI190" s="602">
        <f t="shared" ca="1" si="381"/>
        <v>34295.209150044277</v>
      </c>
      <c r="AJ190" s="602">
        <f t="shared" ca="1" si="382"/>
        <v>34295.209150044277</v>
      </c>
      <c r="AK190" s="602">
        <f t="shared" ca="1" si="383"/>
        <v>35740.272825017972</v>
      </c>
      <c r="AL190" s="602">
        <f t="shared" ca="1" si="384"/>
        <v>35740.272825017972</v>
      </c>
      <c r="AM190" s="602">
        <f t="shared" ca="1" si="385"/>
        <v>37216.130731732024</v>
      </c>
      <c r="AN190" s="602">
        <f t="shared" ca="1" si="386"/>
        <v>37216.130731732024</v>
      </c>
      <c r="AO190" s="602">
        <f t="shared" ca="1" si="387"/>
        <v>38722.023692322662</v>
      </c>
      <c r="AP190" s="602">
        <f t="shared" ca="1" si="388"/>
        <v>38722.023692322662</v>
      </c>
      <c r="AQ190" s="602">
        <f t="shared" ca="1" si="389"/>
        <v>40257.15736338999</v>
      </c>
      <c r="AR190" s="602">
        <f t="shared" ca="1" si="390"/>
        <v>35448.772928771345</v>
      </c>
      <c r="AS190" s="602">
        <f t="shared" ca="1" si="391"/>
        <v>36918.531516652984</v>
      </c>
      <c r="AT190" s="602">
        <f t="shared" ca="1" si="392"/>
        <v>36918.531516652984</v>
      </c>
      <c r="AU190" s="602">
        <f t="shared" ca="1" si="393"/>
        <v>38418.479955411574</v>
      </c>
      <c r="AV190" s="602">
        <f t="shared" ca="1" si="394"/>
        <v>38418.479955411574</v>
      </c>
      <c r="AW190" s="602">
        <f t="shared" ca="1" si="395"/>
        <v>39947.830563756834</v>
      </c>
      <c r="AX190" s="602">
        <f t="shared" ca="1" si="396"/>
        <v>39947.830563756834</v>
      </c>
      <c r="AY190" s="602">
        <f t="shared" ca="1" si="397"/>
        <v>41505.764212283277</v>
      </c>
      <c r="AZ190" s="602">
        <f t="shared" ca="1" si="398"/>
        <v>41505.764212283277</v>
      </c>
      <c r="BA190" s="602">
        <f t="shared" ca="1" si="399"/>
        <v>43091.434978125537</v>
      </c>
      <c r="BB190" s="602">
        <f t="shared" ca="1" si="400"/>
        <v>31227.944341051854</v>
      </c>
      <c r="BC190" s="602">
        <f t="shared" ca="1" si="401"/>
        <v>32048.938490341483</v>
      </c>
      <c r="BD190" s="602">
        <f t="shared" ca="1" si="402"/>
        <v>32048.938490341483</v>
      </c>
      <c r="BE190" s="602">
        <f t="shared" ca="1" si="403"/>
        <v>32881.659121055403</v>
      </c>
      <c r="BF190" s="602">
        <f t="shared" ca="1" si="404"/>
        <v>32881.659121055403</v>
      </c>
      <c r="BG190" s="602">
        <f t="shared" ca="1" si="405"/>
        <v>33725.968653348842</v>
      </c>
      <c r="BH190" s="602">
        <f t="shared" ca="1" si="406"/>
        <v>33725.968653348842</v>
      </c>
      <c r="BI190" s="602">
        <f t="shared" ca="1" si="407"/>
        <v>34581.723205375456</v>
      </c>
      <c r="BJ190" s="602">
        <f t="shared" ca="1" si="408"/>
        <v>34581.723205375456</v>
      </c>
      <c r="BK190" s="602">
        <f t="shared" ca="1" si="409"/>
        <v>35448.772928771345</v>
      </c>
      <c r="BL190" s="602">
        <f t="shared" ca="1" si="410"/>
        <v>37965.371706914841</v>
      </c>
      <c r="BM190" s="602">
        <f t="shared" ca="1" si="411"/>
        <v>39485.986332175897</v>
      </c>
      <c r="BN190" s="602">
        <f t="shared" ca="1" si="412"/>
        <v>39485.986332175897</v>
      </c>
      <c r="BO190" s="602">
        <f t="shared" ca="1" si="413"/>
        <v>41035.432761276803</v>
      </c>
      <c r="BP190" s="602">
        <f t="shared" ca="1" si="414"/>
        <v>41035.432761276803</v>
      </c>
      <c r="BQ190" s="602">
        <f t="shared" ca="1" si="415"/>
        <v>42612.87262182722</v>
      </c>
      <c r="BR190" s="602">
        <f t="shared" ca="1" si="416"/>
        <v>42612.87262182722</v>
      </c>
      <c r="BS190" s="602">
        <f t="shared" ca="1" si="417"/>
        <v>44217.443988476909</v>
      </c>
      <c r="BT190" s="602">
        <f t="shared" ca="1" si="418"/>
        <v>44217.443988476909</v>
      </c>
      <c r="BU190" s="602">
        <f t="shared" ca="1" si="419"/>
        <v>45848.26595350603</v>
      </c>
      <c r="BV190" s="602">
        <f t="shared" ca="1" si="420"/>
        <v>40723.276804626068</v>
      </c>
      <c r="BW190" s="602">
        <f t="shared" ca="1" si="421"/>
        <v>42295.186245571516</v>
      </c>
      <c r="BX190" s="602">
        <f t="shared" ca="1" si="422"/>
        <v>42295.186245571516</v>
      </c>
      <c r="BY190" s="602">
        <f t="shared" ca="1" si="423"/>
        <v>43894.401241264459</v>
      </c>
      <c r="BZ190" s="602">
        <f t="shared" ca="1" si="424"/>
        <v>43894.401241264459</v>
      </c>
      <c r="CA190" s="602">
        <f t="shared" ca="1" si="425"/>
        <v>45520.044319311586</v>
      </c>
      <c r="CB190" s="602">
        <f t="shared" ca="1" si="426"/>
        <v>45520.044319311586</v>
      </c>
      <c r="CC190" s="602">
        <f t="shared" ca="1" si="427"/>
        <v>47171.222607457443</v>
      </c>
      <c r="CD190" s="602">
        <f t="shared" ca="1" si="428"/>
        <v>47171.222607457443</v>
      </c>
      <c r="CE190" s="602">
        <f t="shared" ca="1" si="429"/>
        <v>48847.032188247038</v>
      </c>
      <c r="CF190" s="602">
        <f t="shared" ca="1" si="316"/>
        <v>33725.968653348842</v>
      </c>
      <c r="CG190" s="602">
        <f t="shared" ca="1" si="317"/>
        <v>34581.723205375456</v>
      </c>
      <c r="CH190" s="602">
        <f t="shared" ca="1" si="318"/>
        <v>34581.723205375456</v>
      </c>
      <c r="CI190" s="602">
        <f t="shared" ca="1" si="319"/>
        <v>35448.772928771345</v>
      </c>
      <c r="CJ190" s="602">
        <f t="shared" ca="1" si="320"/>
        <v>35448.772928771345</v>
      </c>
      <c r="CK190" s="602">
        <f t="shared" ca="1" si="321"/>
        <v>36326.962352232811</v>
      </c>
      <c r="CL190" s="602">
        <f t="shared" ca="1" si="322"/>
        <v>36326.962352232811</v>
      </c>
      <c r="CM190" s="602">
        <f t="shared" ca="1" si="323"/>
        <v>37216.130731732024</v>
      </c>
      <c r="CN190" s="602">
        <f t="shared" ca="1" si="324"/>
        <v>37216.130731732024</v>
      </c>
      <c r="CO190" s="602">
        <f t="shared" ca="1" si="325"/>
        <v>38116.112405922795</v>
      </c>
      <c r="CP190" s="602">
        <f t="shared" ca="1" si="326"/>
        <v>41820.706884913423</v>
      </c>
      <c r="CQ190" s="602">
        <f t="shared" ca="1" si="327"/>
        <v>43411.82153165857</v>
      </c>
      <c r="CR190" s="602">
        <f t="shared" ca="1" si="328"/>
        <v>43411.82153165857</v>
      </c>
      <c r="CS190" s="602">
        <f t="shared" ca="1" si="329"/>
        <v>45029.629321440458</v>
      </c>
      <c r="CT190" s="602">
        <f t="shared" ca="1" si="330"/>
        <v>45029.629321440458</v>
      </c>
      <c r="CU190" s="602">
        <f t="shared" ca="1" si="331"/>
        <v>46673.241537911395</v>
      </c>
      <c r="CV190" s="602">
        <f t="shared" ca="1" si="332"/>
        <v>46673.241537911395</v>
      </c>
      <c r="CW190" s="602">
        <f t="shared" ca="1" si="333"/>
        <v>48341.757129331025</v>
      </c>
      <c r="CX190" s="602">
        <f t="shared" ca="1" si="334"/>
        <v>48341.757129331025</v>
      </c>
      <c r="CY190" s="602">
        <f t="shared" ca="1" si="335"/>
        <v>50034.266948932476</v>
      </c>
      <c r="CZ190" s="602">
        <f t="shared" ca="1" si="336"/>
        <v>44703.97476535022</v>
      </c>
      <c r="DA190" s="602">
        <f t="shared" ca="1" si="337"/>
        <v>46342.497848049643</v>
      </c>
      <c r="DB190" s="602">
        <f t="shared" ca="1" si="338"/>
        <v>46342.497848049643</v>
      </c>
      <c r="DC190" s="602">
        <f t="shared" ca="1" si="339"/>
        <v>48006.105296803609</v>
      </c>
      <c r="DD190" s="602">
        <f t="shared" ca="1" si="340"/>
        <v>48006.105296803609</v>
      </c>
      <c r="DE190" s="602">
        <f t="shared" ca="1" si="341"/>
        <v>49693.889253268258</v>
      </c>
      <c r="DF190" s="602">
        <f t="shared" ca="1" si="342"/>
        <v>49693.889253268258</v>
      </c>
      <c r="DG190" s="602">
        <f t="shared" ca="1" si="343"/>
        <v>51404.937022019112</v>
      </c>
      <c r="DH190" s="602">
        <f t="shared" ca="1" si="344"/>
        <v>51404.937022019112</v>
      </c>
      <c r="DI190" s="602">
        <f t="shared" ca="1" si="345"/>
        <v>53138.334953305806</v>
      </c>
      <c r="DJ190" s="602">
        <f t="shared" ca="1" si="346"/>
        <v>36918.531516652984</v>
      </c>
      <c r="DK190" s="602">
        <f t="shared" ca="1" si="347"/>
        <v>37814.927454885583</v>
      </c>
      <c r="DL190" s="602">
        <f t="shared" ca="1" si="348"/>
        <v>37814.927454885583</v>
      </c>
      <c r="DM190" s="602">
        <f t="shared" ca="1" si="349"/>
        <v>38722.023692322662</v>
      </c>
      <c r="DN190" s="602">
        <f t="shared" ca="1" si="350"/>
        <v>38722.023692322662</v>
      </c>
      <c r="DO190" s="602">
        <f t="shared" ca="1" si="351"/>
        <v>39639.647171455297</v>
      </c>
      <c r="DP190" s="602">
        <f t="shared" ca="1" si="352"/>
        <v>39639.647171455297</v>
      </c>
      <c r="DQ190" s="602">
        <f t="shared" ca="1" si="353"/>
        <v>40567.620879791648</v>
      </c>
      <c r="DR190" s="602">
        <f t="shared" ca="1" si="354"/>
        <v>40567.620879791648</v>
      </c>
      <c r="DS190" s="602">
        <f t="shared" ca="1" si="355"/>
        <v>41505.764212283284</v>
      </c>
      <c r="DT190" s="602">
        <f t="shared" ca="1" si="356"/>
        <v>47504.443092169378</v>
      </c>
      <c r="DU190" s="602">
        <f t="shared" ca="1" si="357"/>
        <v>49185.069786291635</v>
      </c>
      <c r="DV190" s="602">
        <f t="shared" ca="1" si="358"/>
        <v>49185.069786291635</v>
      </c>
      <c r="DW190" s="602">
        <f t="shared" ca="1" si="359"/>
        <v>50889.234373908213</v>
      </c>
      <c r="DX190" s="602">
        <f t="shared" ca="1" si="360"/>
        <v>50889.234373908213</v>
      </c>
      <c r="DY190" s="602">
        <f t="shared" ca="1" si="361"/>
        <v>52616.023097239588</v>
      </c>
      <c r="DZ190" s="602">
        <f t="shared" ca="1" si="362"/>
        <v>52616.023097239588</v>
      </c>
      <c r="EA190" s="602">
        <f t="shared" ca="1" si="363"/>
        <v>54364.523825868084</v>
      </c>
      <c r="EB190" s="602">
        <f t="shared" ca="1" si="364"/>
        <v>54364.523825868084</v>
      </c>
      <c r="EC190" s="602">
        <f t="shared" ca="1" si="365"/>
        <v>56133.829536555211</v>
      </c>
      <c r="ED190" s="602">
        <f t="shared" ca="1" si="366"/>
        <v>50546.562285820124</v>
      </c>
      <c r="EE190" s="602">
        <f t="shared" ca="1" si="367"/>
        <v>52268.899256216449</v>
      </c>
      <c r="EF190" s="602">
        <f t="shared" ca="1" si="368"/>
        <v>52268.899256216449</v>
      </c>
      <c r="EG190" s="602">
        <f t="shared" ca="1" si="369"/>
        <v>54013.130357142247</v>
      </c>
      <c r="EH190" s="602">
        <f t="shared" ca="1" si="370"/>
        <v>54013.130357142247</v>
      </c>
      <c r="EI190" s="602">
        <f t="shared" ca="1" si="371"/>
        <v>55778.34727772788</v>
      </c>
      <c r="EJ190" s="602">
        <f t="shared" ca="1" si="372"/>
        <v>55778.34727772788</v>
      </c>
      <c r="EK190" s="602">
        <f t="shared" ca="1" si="373"/>
        <v>57563.649413299725</v>
      </c>
      <c r="EL190" s="602">
        <f t="shared" ca="1" si="374"/>
        <v>57563.649413299725</v>
      </c>
      <c r="EM190" s="602">
        <f t="shared" ca="1" si="375"/>
        <v>59368.146874517734</v>
      </c>
    </row>
    <row r="191" spans="7:143" x14ac:dyDescent="0.2">
      <c r="H191" s="884"/>
      <c r="I191" s="15" t="str">
        <f t="shared" si="436"/>
        <v>Kiváló 1, L1 ügyletminősítés esetén</v>
      </c>
      <c r="J191" s="15"/>
      <c r="K191" s="15"/>
      <c r="L191" s="1027">
        <v>7.3999999999999996E-2</v>
      </c>
      <c r="M191" s="1030" t="s">
        <v>589</v>
      </c>
      <c r="N191" s="1030" t="s">
        <v>589</v>
      </c>
      <c r="O191" s="1031">
        <f t="shared" si="437"/>
        <v>0.1154</v>
      </c>
      <c r="P191" s="1032">
        <f t="shared" ca="1" si="434"/>
        <v>0.12414236333494766</v>
      </c>
      <c r="Q191" s="1036" t="s">
        <v>1030</v>
      </c>
      <c r="R191" s="1034">
        <f t="shared" ca="1" si="435"/>
        <v>0.12741194733005634</v>
      </c>
      <c r="W191" s="597">
        <f t="shared" si="315"/>
        <v>148</v>
      </c>
      <c r="X191" s="602">
        <f t="shared" ca="1" si="376"/>
        <v>28319.999389992863</v>
      </c>
      <c r="Y191" s="602">
        <f t="shared" ca="1" si="376"/>
        <v>29096.929827342388</v>
      </c>
      <c r="Z191" s="602">
        <f t="shared" ca="1" si="376"/>
        <v>29096.929827342388</v>
      </c>
      <c r="AA191" s="602">
        <f t="shared" ca="1" si="376"/>
        <v>29886.032144715729</v>
      </c>
      <c r="AB191" s="602">
        <f t="shared" ca="1" si="377"/>
        <v>29886.032144715729</v>
      </c>
      <c r="AC191" s="602">
        <f t="shared" ca="1" si="377"/>
        <v>30687.194570042724</v>
      </c>
      <c r="AD191" s="602">
        <f t="shared" ca="1" si="377"/>
        <v>30687.194570042724</v>
      </c>
      <c r="AE191" s="602">
        <f t="shared" ca="1" si="377"/>
        <v>31500.297891766557</v>
      </c>
      <c r="AF191" s="602">
        <f t="shared" ca="1" si="378"/>
        <v>31500.297891766557</v>
      </c>
      <c r="AG191" s="602">
        <f t="shared" ca="1" si="379"/>
        <v>32325.215752307126</v>
      </c>
      <c r="AH191" s="602">
        <f t="shared" ca="1" si="380"/>
        <v>32881.659121055389</v>
      </c>
      <c r="AI191" s="602">
        <f t="shared" ca="1" si="381"/>
        <v>34295.209150044277</v>
      </c>
      <c r="AJ191" s="602">
        <f t="shared" ca="1" si="382"/>
        <v>34295.209150044277</v>
      </c>
      <c r="AK191" s="602">
        <f t="shared" ca="1" si="383"/>
        <v>35740.272825017972</v>
      </c>
      <c r="AL191" s="602">
        <f t="shared" ca="1" si="384"/>
        <v>35740.272825017972</v>
      </c>
      <c r="AM191" s="602">
        <f t="shared" ca="1" si="385"/>
        <v>37216.130731732024</v>
      </c>
      <c r="AN191" s="602">
        <f t="shared" ca="1" si="386"/>
        <v>37216.130731732024</v>
      </c>
      <c r="AO191" s="602">
        <f t="shared" ca="1" si="387"/>
        <v>38722.023692322662</v>
      </c>
      <c r="AP191" s="602">
        <f t="shared" ca="1" si="388"/>
        <v>38722.023692322662</v>
      </c>
      <c r="AQ191" s="602">
        <f t="shared" ca="1" si="389"/>
        <v>40257.15736338999</v>
      </c>
      <c r="AR191" s="602">
        <f t="shared" ca="1" si="390"/>
        <v>35448.772928771345</v>
      </c>
      <c r="AS191" s="602">
        <f t="shared" ca="1" si="391"/>
        <v>36918.531516652984</v>
      </c>
      <c r="AT191" s="602">
        <f t="shared" ca="1" si="392"/>
        <v>36918.531516652984</v>
      </c>
      <c r="AU191" s="602">
        <f t="shared" ca="1" si="393"/>
        <v>38418.479955411574</v>
      </c>
      <c r="AV191" s="602">
        <f t="shared" ca="1" si="394"/>
        <v>38418.479955411574</v>
      </c>
      <c r="AW191" s="602">
        <f t="shared" ca="1" si="395"/>
        <v>39947.830563756834</v>
      </c>
      <c r="AX191" s="602">
        <f t="shared" ca="1" si="396"/>
        <v>39947.830563756834</v>
      </c>
      <c r="AY191" s="602">
        <f t="shared" ca="1" si="397"/>
        <v>41505.764212283277</v>
      </c>
      <c r="AZ191" s="602">
        <f t="shared" ca="1" si="398"/>
        <v>41505.764212283277</v>
      </c>
      <c r="BA191" s="602">
        <f t="shared" ca="1" si="399"/>
        <v>43091.434978125537</v>
      </c>
      <c r="BB191" s="602">
        <f t="shared" ca="1" si="400"/>
        <v>31227.944341051854</v>
      </c>
      <c r="BC191" s="602">
        <f t="shared" ca="1" si="401"/>
        <v>32048.938490341483</v>
      </c>
      <c r="BD191" s="602">
        <f t="shared" ca="1" si="402"/>
        <v>32048.938490341483</v>
      </c>
      <c r="BE191" s="602">
        <f t="shared" ca="1" si="403"/>
        <v>32881.659121055403</v>
      </c>
      <c r="BF191" s="602">
        <f t="shared" ca="1" si="404"/>
        <v>32881.659121055403</v>
      </c>
      <c r="BG191" s="602">
        <f t="shared" ca="1" si="405"/>
        <v>33725.968653348842</v>
      </c>
      <c r="BH191" s="602">
        <f t="shared" ca="1" si="406"/>
        <v>33725.968653348842</v>
      </c>
      <c r="BI191" s="602">
        <f t="shared" ca="1" si="407"/>
        <v>34581.723205375456</v>
      </c>
      <c r="BJ191" s="602">
        <f t="shared" ca="1" si="408"/>
        <v>34581.723205375456</v>
      </c>
      <c r="BK191" s="602">
        <f t="shared" ca="1" si="409"/>
        <v>35448.772928771345</v>
      </c>
      <c r="BL191" s="602">
        <f t="shared" ca="1" si="410"/>
        <v>37965.371706914841</v>
      </c>
      <c r="BM191" s="602">
        <f t="shared" ca="1" si="411"/>
        <v>39485.986332175897</v>
      </c>
      <c r="BN191" s="602">
        <f t="shared" ca="1" si="412"/>
        <v>39485.986332175897</v>
      </c>
      <c r="BO191" s="602">
        <f t="shared" ca="1" si="413"/>
        <v>41035.432761276803</v>
      </c>
      <c r="BP191" s="602">
        <f t="shared" ca="1" si="414"/>
        <v>41035.432761276803</v>
      </c>
      <c r="BQ191" s="602">
        <f t="shared" ca="1" si="415"/>
        <v>42612.87262182722</v>
      </c>
      <c r="BR191" s="602">
        <f t="shared" ca="1" si="416"/>
        <v>42612.87262182722</v>
      </c>
      <c r="BS191" s="602">
        <f t="shared" ca="1" si="417"/>
        <v>44217.443988476909</v>
      </c>
      <c r="BT191" s="602">
        <f t="shared" ca="1" si="418"/>
        <v>44217.443988476909</v>
      </c>
      <c r="BU191" s="602">
        <f t="shared" ca="1" si="419"/>
        <v>45848.26595350603</v>
      </c>
      <c r="BV191" s="602">
        <f t="shared" ca="1" si="420"/>
        <v>40723.276804626068</v>
      </c>
      <c r="BW191" s="602">
        <f t="shared" ca="1" si="421"/>
        <v>42295.186245571516</v>
      </c>
      <c r="BX191" s="602">
        <f t="shared" ca="1" si="422"/>
        <v>42295.186245571516</v>
      </c>
      <c r="BY191" s="602">
        <f t="shared" ca="1" si="423"/>
        <v>43894.401241264459</v>
      </c>
      <c r="BZ191" s="602">
        <f t="shared" ca="1" si="424"/>
        <v>43894.401241264459</v>
      </c>
      <c r="CA191" s="602">
        <f t="shared" ca="1" si="425"/>
        <v>45520.044319311586</v>
      </c>
      <c r="CB191" s="602">
        <f t="shared" ca="1" si="426"/>
        <v>45520.044319311586</v>
      </c>
      <c r="CC191" s="602">
        <f t="shared" ca="1" si="427"/>
        <v>47171.222607457443</v>
      </c>
      <c r="CD191" s="602">
        <f t="shared" ca="1" si="428"/>
        <v>47171.222607457443</v>
      </c>
      <c r="CE191" s="602">
        <f t="shared" ca="1" si="429"/>
        <v>48847.032188247038</v>
      </c>
      <c r="CF191" s="602">
        <f t="shared" ca="1" si="316"/>
        <v>33725.968653348842</v>
      </c>
      <c r="CG191" s="602">
        <f t="shared" ca="1" si="317"/>
        <v>34581.723205375456</v>
      </c>
      <c r="CH191" s="602">
        <f t="shared" ca="1" si="318"/>
        <v>34581.723205375456</v>
      </c>
      <c r="CI191" s="602">
        <f t="shared" ca="1" si="319"/>
        <v>35448.772928771345</v>
      </c>
      <c r="CJ191" s="602">
        <f t="shared" ca="1" si="320"/>
        <v>35448.772928771345</v>
      </c>
      <c r="CK191" s="602">
        <f t="shared" ca="1" si="321"/>
        <v>36326.962352232811</v>
      </c>
      <c r="CL191" s="602">
        <f t="shared" ca="1" si="322"/>
        <v>36326.962352232811</v>
      </c>
      <c r="CM191" s="602">
        <f t="shared" ca="1" si="323"/>
        <v>37216.130731732024</v>
      </c>
      <c r="CN191" s="602">
        <f t="shared" ca="1" si="324"/>
        <v>37216.130731732024</v>
      </c>
      <c r="CO191" s="602">
        <f t="shared" ca="1" si="325"/>
        <v>38116.112405922795</v>
      </c>
      <c r="CP191" s="602">
        <f t="shared" ca="1" si="326"/>
        <v>41820.706884913423</v>
      </c>
      <c r="CQ191" s="602">
        <f t="shared" ca="1" si="327"/>
        <v>43411.82153165857</v>
      </c>
      <c r="CR191" s="602">
        <f t="shared" ca="1" si="328"/>
        <v>43411.82153165857</v>
      </c>
      <c r="CS191" s="602">
        <f t="shared" ca="1" si="329"/>
        <v>45029.629321440458</v>
      </c>
      <c r="CT191" s="602">
        <f t="shared" ca="1" si="330"/>
        <v>45029.629321440458</v>
      </c>
      <c r="CU191" s="602">
        <f t="shared" ca="1" si="331"/>
        <v>46673.241537911395</v>
      </c>
      <c r="CV191" s="602">
        <f t="shared" ca="1" si="332"/>
        <v>46673.241537911395</v>
      </c>
      <c r="CW191" s="602">
        <f t="shared" ca="1" si="333"/>
        <v>48341.757129331025</v>
      </c>
      <c r="CX191" s="602">
        <f t="shared" ca="1" si="334"/>
        <v>48341.757129331025</v>
      </c>
      <c r="CY191" s="602">
        <f t="shared" ca="1" si="335"/>
        <v>50034.266948932476</v>
      </c>
      <c r="CZ191" s="602">
        <f t="shared" ca="1" si="336"/>
        <v>44703.97476535022</v>
      </c>
      <c r="DA191" s="602">
        <f t="shared" ca="1" si="337"/>
        <v>46342.497848049643</v>
      </c>
      <c r="DB191" s="602">
        <f t="shared" ca="1" si="338"/>
        <v>46342.497848049643</v>
      </c>
      <c r="DC191" s="602">
        <f t="shared" ca="1" si="339"/>
        <v>48006.105296803609</v>
      </c>
      <c r="DD191" s="602">
        <f t="shared" ca="1" si="340"/>
        <v>48006.105296803609</v>
      </c>
      <c r="DE191" s="602">
        <f t="shared" ca="1" si="341"/>
        <v>49693.889253268258</v>
      </c>
      <c r="DF191" s="602">
        <f t="shared" ca="1" si="342"/>
        <v>49693.889253268258</v>
      </c>
      <c r="DG191" s="602">
        <f t="shared" ca="1" si="343"/>
        <v>51404.937022019112</v>
      </c>
      <c r="DH191" s="602">
        <f t="shared" ca="1" si="344"/>
        <v>51404.937022019112</v>
      </c>
      <c r="DI191" s="602">
        <f t="shared" ca="1" si="345"/>
        <v>53138.334953305806</v>
      </c>
      <c r="DJ191" s="602">
        <f t="shared" ca="1" si="346"/>
        <v>36918.531516652984</v>
      </c>
      <c r="DK191" s="602">
        <f t="shared" ca="1" si="347"/>
        <v>37814.927454885583</v>
      </c>
      <c r="DL191" s="602">
        <f t="shared" ca="1" si="348"/>
        <v>37814.927454885583</v>
      </c>
      <c r="DM191" s="602">
        <f t="shared" ca="1" si="349"/>
        <v>38722.023692322662</v>
      </c>
      <c r="DN191" s="602">
        <f t="shared" ca="1" si="350"/>
        <v>38722.023692322662</v>
      </c>
      <c r="DO191" s="602">
        <f t="shared" ca="1" si="351"/>
        <v>39639.647171455297</v>
      </c>
      <c r="DP191" s="602">
        <f t="shared" ca="1" si="352"/>
        <v>39639.647171455297</v>
      </c>
      <c r="DQ191" s="602">
        <f t="shared" ca="1" si="353"/>
        <v>40567.620879791648</v>
      </c>
      <c r="DR191" s="602">
        <f t="shared" ca="1" si="354"/>
        <v>40567.620879791648</v>
      </c>
      <c r="DS191" s="602">
        <f t="shared" ca="1" si="355"/>
        <v>41505.764212283284</v>
      </c>
      <c r="DT191" s="602">
        <f t="shared" ca="1" si="356"/>
        <v>47504.443092169378</v>
      </c>
      <c r="DU191" s="602">
        <f t="shared" ca="1" si="357"/>
        <v>49185.069786291635</v>
      </c>
      <c r="DV191" s="602">
        <f t="shared" ca="1" si="358"/>
        <v>49185.069786291635</v>
      </c>
      <c r="DW191" s="602">
        <f t="shared" ca="1" si="359"/>
        <v>50889.234373908213</v>
      </c>
      <c r="DX191" s="602">
        <f t="shared" ca="1" si="360"/>
        <v>50889.234373908213</v>
      </c>
      <c r="DY191" s="602">
        <f t="shared" ca="1" si="361"/>
        <v>52616.023097239588</v>
      </c>
      <c r="DZ191" s="602">
        <f t="shared" ca="1" si="362"/>
        <v>52616.023097239588</v>
      </c>
      <c r="EA191" s="602">
        <f t="shared" ca="1" si="363"/>
        <v>54364.523825868084</v>
      </c>
      <c r="EB191" s="602">
        <f t="shared" ca="1" si="364"/>
        <v>54364.523825868084</v>
      </c>
      <c r="EC191" s="602">
        <f t="shared" ca="1" si="365"/>
        <v>56133.829536555211</v>
      </c>
      <c r="ED191" s="602">
        <f t="shared" ca="1" si="366"/>
        <v>50546.562285820124</v>
      </c>
      <c r="EE191" s="602">
        <f t="shared" ca="1" si="367"/>
        <v>52268.899256216449</v>
      </c>
      <c r="EF191" s="602">
        <f t="shared" ca="1" si="368"/>
        <v>52268.899256216449</v>
      </c>
      <c r="EG191" s="602">
        <f t="shared" ca="1" si="369"/>
        <v>54013.130357142247</v>
      </c>
      <c r="EH191" s="602">
        <f t="shared" ca="1" si="370"/>
        <v>54013.130357142247</v>
      </c>
      <c r="EI191" s="602">
        <f t="shared" ca="1" si="371"/>
        <v>55778.34727772788</v>
      </c>
      <c r="EJ191" s="602">
        <f t="shared" ca="1" si="372"/>
        <v>55778.34727772788</v>
      </c>
      <c r="EK191" s="602">
        <f t="shared" ca="1" si="373"/>
        <v>57563.649413299725</v>
      </c>
      <c r="EL191" s="602">
        <f t="shared" ca="1" si="374"/>
        <v>57563.649413299725</v>
      </c>
      <c r="EM191" s="602">
        <f t="shared" ca="1" si="375"/>
        <v>59368.146874517734</v>
      </c>
    </row>
    <row r="192" spans="7:143" x14ac:dyDescent="0.2">
      <c r="H192" s="884"/>
      <c r="I192" s="15" t="str">
        <f t="shared" si="436"/>
        <v>Kiváló 1, L2 ügyletminősítés esetén</v>
      </c>
      <c r="J192" s="15"/>
      <c r="K192" s="15"/>
      <c r="L192" s="1027">
        <v>7.3999999999999996E-2</v>
      </c>
      <c r="M192" s="1030" t="s">
        <v>589</v>
      </c>
      <c r="N192" s="1030" t="s">
        <v>589</v>
      </c>
      <c r="O192" s="1031">
        <f t="shared" si="437"/>
        <v>0.12039999999999999</v>
      </c>
      <c r="P192" s="1032">
        <f t="shared" ca="1" si="434"/>
        <v>0.1298125422354377</v>
      </c>
      <c r="Q192" s="1036" t="s">
        <v>1030</v>
      </c>
      <c r="R192" s="1034">
        <f t="shared" ca="1" si="435"/>
        <v>0.13316600621403296</v>
      </c>
      <c r="W192" s="597">
        <f t="shared" si="315"/>
        <v>149</v>
      </c>
      <c r="X192" s="602">
        <f t="shared" ca="1" si="376"/>
        <v>28319.999389992863</v>
      </c>
      <c r="Y192" s="602">
        <f t="shared" ca="1" si="376"/>
        <v>29096.929827342388</v>
      </c>
      <c r="Z192" s="602">
        <f t="shared" ca="1" si="376"/>
        <v>29096.929827342388</v>
      </c>
      <c r="AA192" s="602">
        <f t="shared" ca="1" si="376"/>
        <v>29886.032144715729</v>
      </c>
      <c r="AB192" s="602">
        <f t="shared" ca="1" si="377"/>
        <v>29886.032144715729</v>
      </c>
      <c r="AC192" s="602">
        <f t="shared" ca="1" si="377"/>
        <v>30687.194570042724</v>
      </c>
      <c r="AD192" s="602">
        <f t="shared" ca="1" si="377"/>
        <v>30687.194570042724</v>
      </c>
      <c r="AE192" s="602">
        <f t="shared" ca="1" si="377"/>
        <v>31500.297891766557</v>
      </c>
      <c r="AF192" s="602">
        <f t="shared" ca="1" si="378"/>
        <v>31500.297891766557</v>
      </c>
      <c r="AG192" s="602">
        <f t="shared" ca="1" si="379"/>
        <v>32325.215752307126</v>
      </c>
      <c r="AH192" s="602">
        <f t="shared" ca="1" si="380"/>
        <v>32881.659121055389</v>
      </c>
      <c r="AI192" s="602">
        <f t="shared" ca="1" si="381"/>
        <v>34295.209150044277</v>
      </c>
      <c r="AJ192" s="602">
        <f t="shared" ca="1" si="382"/>
        <v>34295.209150044277</v>
      </c>
      <c r="AK192" s="602">
        <f t="shared" ca="1" si="383"/>
        <v>35740.272825017972</v>
      </c>
      <c r="AL192" s="602">
        <f t="shared" ca="1" si="384"/>
        <v>35740.272825017972</v>
      </c>
      <c r="AM192" s="602">
        <f t="shared" ca="1" si="385"/>
        <v>37216.130731732024</v>
      </c>
      <c r="AN192" s="602">
        <f t="shared" ca="1" si="386"/>
        <v>37216.130731732024</v>
      </c>
      <c r="AO192" s="602">
        <f t="shared" ca="1" si="387"/>
        <v>38722.023692322662</v>
      </c>
      <c r="AP192" s="602">
        <f t="shared" ca="1" si="388"/>
        <v>38722.023692322662</v>
      </c>
      <c r="AQ192" s="602">
        <f t="shared" ca="1" si="389"/>
        <v>40257.15736338999</v>
      </c>
      <c r="AR192" s="602">
        <f t="shared" ca="1" si="390"/>
        <v>35448.772928771345</v>
      </c>
      <c r="AS192" s="602">
        <f t="shared" ca="1" si="391"/>
        <v>36918.531516652984</v>
      </c>
      <c r="AT192" s="602">
        <f t="shared" ca="1" si="392"/>
        <v>36918.531516652984</v>
      </c>
      <c r="AU192" s="602">
        <f t="shared" ca="1" si="393"/>
        <v>38418.479955411574</v>
      </c>
      <c r="AV192" s="602">
        <f t="shared" ca="1" si="394"/>
        <v>38418.479955411574</v>
      </c>
      <c r="AW192" s="602">
        <f t="shared" ca="1" si="395"/>
        <v>39947.830563756834</v>
      </c>
      <c r="AX192" s="602">
        <f t="shared" ca="1" si="396"/>
        <v>39947.830563756834</v>
      </c>
      <c r="AY192" s="602">
        <f t="shared" ca="1" si="397"/>
        <v>41505.764212283277</v>
      </c>
      <c r="AZ192" s="602">
        <f t="shared" ca="1" si="398"/>
        <v>41505.764212283277</v>
      </c>
      <c r="BA192" s="602">
        <f t="shared" ca="1" si="399"/>
        <v>43091.434978125537</v>
      </c>
      <c r="BB192" s="602">
        <f t="shared" ca="1" si="400"/>
        <v>31227.944341051854</v>
      </c>
      <c r="BC192" s="602">
        <f t="shared" ca="1" si="401"/>
        <v>32048.938490341483</v>
      </c>
      <c r="BD192" s="602">
        <f t="shared" ca="1" si="402"/>
        <v>32048.938490341483</v>
      </c>
      <c r="BE192" s="602">
        <f t="shared" ca="1" si="403"/>
        <v>32881.659121055403</v>
      </c>
      <c r="BF192" s="602">
        <f t="shared" ca="1" si="404"/>
        <v>32881.659121055403</v>
      </c>
      <c r="BG192" s="602">
        <f t="shared" ca="1" si="405"/>
        <v>33725.968653348842</v>
      </c>
      <c r="BH192" s="602">
        <f t="shared" ca="1" si="406"/>
        <v>33725.968653348842</v>
      </c>
      <c r="BI192" s="602">
        <f t="shared" ca="1" si="407"/>
        <v>34581.723205375456</v>
      </c>
      <c r="BJ192" s="602">
        <f t="shared" ca="1" si="408"/>
        <v>34581.723205375456</v>
      </c>
      <c r="BK192" s="602">
        <f t="shared" ca="1" si="409"/>
        <v>35448.772928771345</v>
      </c>
      <c r="BL192" s="602">
        <f t="shared" ca="1" si="410"/>
        <v>37965.371706914841</v>
      </c>
      <c r="BM192" s="602">
        <f t="shared" ca="1" si="411"/>
        <v>39485.986332175897</v>
      </c>
      <c r="BN192" s="602">
        <f t="shared" ca="1" si="412"/>
        <v>39485.986332175897</v>
      </c>
      <c r="BO192" s="602">
        <f t="shared" ca="1" si="413"/>
        <v>41035.432761276803</v>
      </c>
      <c r="BP192" s="602">
        <f t="shared" ca="1" si="414"/>
        <v>41035.432761276803</v>
      </c>
      <c r="BQ192" s="602">
        <f t="shared" ca="1" si="415"/>
        <v>42612.87262182722</v>
      </c>
      <c r="BR192" s="602">
        <f t="shared" ca="1" si="416"/>
        <v>42612.87262182722</v>
      </c>
      <c r="BS192" s="602">
        <f t="shared" ca="1" si="417"/>
        <v>44217.443988476909</v>
      </c>
      <c r="BT192" s="602">
        <f t="shared" ca="1" si="418"/>
        <v>44217.443988476909</v>
      </c>
      <c r="BU192" s="602">
        <f t="shared" ca="1" si="419"/>
        <v>45848.26595350603</v>
      </c>
      <c r="BV192" s="602">
        <f t="shared" ca="1" si="420"/>
        <v>40723.276804626068</v>
      </c>
      <c r="BW192" s="602">
        <f t="shared" ca="1" si="421"/>
        <v>42295.186245571516</v>
      </c>
      <c r="BX192" s="602">
        <f t="shared" ca="1" si="422"/>
        <v>42295.186245571516</v>
      </c>
      <c r="BY192" s="602">
        <f t="shared" ca="1" si="423"/>
        <v>43894.401241264459</v>
      </c>
      <c r="BZ192" s="602">
        <f t="shared" ca="1" si="424"/>
        <v>43894.401241264459</v>
      </c>
      <c r="CA192" s="602">
        <f t="shared" ca="1" si="425"/>
        <v>45520.044319311586</v>
      </c>
      <c r="CB192" s="602">
        <f t="shared" ca="1" si="426"/>
        <v>45520.044319311586</v>
      </c>
      <c r="CC192" s="602">
        <f t="shared" ca="1" si="427"/>
        <v>47171.222607457443</v>
      </c>
      <c r="CD192" s="602">
        <f t="shared" ca="1" si="428"/>
        <v>47171.222607457443</v>
      </c>
      <c r="CE192" s="602">
        <f t="shared" ca="1" si="429"/>
        <v>48847.032188247038</v>
      </c>
      <c r="CF192" s="602">
        <f t="shared" ca="1" si="316"/>
        <v>33725.968653348842</v>
      </c>
      <c r="CG192" s="602">
        <f t="shared" ca="1" si="317"/>
        <v>34581.723205375456</v>
      </c>
      <c r="CH192" s="602">
        <f t="shared" ca="1" si="318"/>
        <v>34581.723205375456</v>
      </c>
      <c r="CI192" s="602">
        <f t="shared" ca="1" si="319"/>
        <v>35448.772928771345</v>
      </c>
      <c r="CJ192" s="602">
        <f t="shared" ca="1" si="320"/>
        <v>35448.772928771345</v>
      </c>
      <c r="CK192" s="602">
        <f t="shared" ca="1" si="321"/>
        <v>36326.962352232811</v>
      </c>
      <c r="CL192" s="602">
        <f t="shared" ca="1" si="322"/>
        <v>36326.962352232811</v>
      </c>
      <c r="CM192" s="602">
        <f t="shared" ca="1" si="323"/>
        <v>37216.130731732024</v>
      </c>
      <c r="CN192" s="602">
        <f t="shared" ca="1" si="324"/>
        <v>37216.130731732024</v>
      </c>
      <c r="CO192" s="602">
        <f t="shared" ca="1" si="325"/>
        <v>38116.112405922795</v>
      </c>
      <c r="CP192" s="602">
        <f t="shared" ca="1" si="326"/>
        <v>41820.706884913423</v>
      </c>
      <c r="CQ192" s="602">
        <f t="shared" ca="1" si="327"/>
        <v>43411.82153165857</v>
      </c>
      <c r="CR192" s="602">
        <f t="shared" ca="1" si="328"/>
        <v>43411.82153165857</v>
      </c>
      <c r="CS192" s="602">
        <f t="shared" ca="1" si="329"/>
        <v>45029.629321440458</v>
      </c>
      <c r="CT192" s="602">
        <f t="shared" ca="1" si="330"/>
        <v>45029.629321440458</v>
      </c>
      <c r="CU192" s="602">
        <f t="shared" ca="1" si="331"/>
        <v>46673.241537911395</v>
      </c>
      <c r="CV192" s="602">
        <f t="shared" ca="1" si="332"/>
        <v>46673.241537911395</v>
      </c>
      <c r="CW192" s="602">
        <f t="shared" ca="1" si="333"/>
        <v>48341.757129331025</v>
      </c>
      <c r="CX192" s="602">
        <f t="shared" ca="1" si="334"/>
        <v>48341.757129331025</v>
      </c>
      <c r="CY192" s="602">
        <f t="shared" ca="1" si="335"/>
        <v>50034.266948932476</v>
      </c>
      <c r="CZ192" s="602">
        <f t="shared" ca="1" si="336"/>
        <v>44703.97476535022</v>
      </c>
      <c r="DA192" s="602">
        <f t="shared" ca="1" si="337"/>
        <v>46342.497848049643</v>
      </c>
      <c r="DB192" s="602">
        <f t="shared" ca="1" si="338"/>
        <v>46342.497848049643</v>
      </c>
      <c r="DC192" s="602">
        <f t="shared" ca="1" si="339"/>
        <v>48006.105296803609</v>
      </c>
      <c r="DD192" s="602">
        <f t="shared" ca="1" si="340"/>
        <v>48006.105296803609</v>
      </c>
      <c r="DE192" s="602">
        <f t="shared" ca="1" si="341"/>
        <v>49693.889253268258</v>
      </c>
      <c r="DF192" s="602">
        <f t="shared" ca="1" si="342"/>
        <v>49693.889253268258</v>
      </c>
      <c r="DG192" s="602">
        <f t="shared" ca="1" si="343"/>
        <v>51404.937022019112</v>
      </c>
      <c r="DH192" s="602">
        <f t="shared" ca="1" si="344"/>
        <v>51404.937022019112</v>
      </c>
      <c r="DI192" s="602">
        <f t="shared" ca="1" si="345"/>
        <v>53138.334953305806</v>
      </c>
      <c r="DJ192" s="602">
        <f t="shared" ca="1" si="346"/>
        <v>36918.531516652984</v>
      </c>
      <c r="DK192" s="602">
        <f t="shared" ca="1" si="347"/>
        <v>37814.927454885583</v>
      </c>
      <c r="DL192" s="602">
        <f t="shared" ca="1" si="348"/>
        <v>37814.927454885583</v>
      </c>
      <c r="DM192" s="602">
        <f t="shared" ca="1" si="349"/>
        <v>38722.023692322662</v>
      </c>
      <c r="DN192" s="602">
        <f t="shared" ca="1" si="350"/>
        <v>38722.023692322662</v>
      </c>
      <c r="DO192" s="602">
        <f t="shared" ca="1" si="351"/>
        <v>39639.647171455297</v>
      </c>
      <c r="DP192" s="602">
        <f t="shared" ca="1" si="352"/>
        <v>39639.647171455297</v>
      </c>
      <c r="DQ192" s="602">
        <f t="shared" ca="1" si="353"/>
        <v>40567.620879791648</v>
      </c>
      <c r="DR192" s="602">
        <f t="shared" ca="1" si="354"/>
        <v>40567.620879791648</v>
      </c>
      <c r="DS192" s="602">
        <f t="shared" ca="1" si="355"/>
        <v>41505.764212283284</v>
      </c>
      <c r="DT192" s="602">
        <f t="shared" ca="1" si="356"/>
        <v>47504.443092169378</v>
      </c>
      <c r="DU192" s="602">
        <f t="shared" ca="1" si="357"/>
        <v>49185.069786291635</v>
      </c>
      <c r="DV192" s="602">
        <f t="shared" ca="1" si="358"/>
        <v>49185.069786291635</v>
      </c>
      <c r="DW192" s="602">
        <f t="shared" ca="1" si="359"/>
        <v>50889.234373908213</v>
      </c>
      <c r="DX192" s="602">
        <f t="shared" ca="1" si="360"/>
        <v>50889.234373908213</v>
      </c>
      <c r="DY192" s="602">
        <f t="shared" ca="1" si="361"/>
        <v>52616.023097239588</v>
      </c>
      <c r="DZ192" s="602">
        <f t="shared" ca="1" si="362"/>
        <v>52616.023097239588</v>
      </c>
      <c r="EA192" s="602">
        <f t="shared" ca="1" si="363"/>
        <v>54364.523825868084</v>
      </c>
      <c r="EB192" s="602">
        <f t="shared" ca="1" si="364"/>
        <v>54364.523825868084</v>
      </c>
      <c r="EC192" s="602">
        <f t="shared" ca="1" si="365"/>
        <v>56133.829536555211</v>
      </c>
      <c r="ED192" s="602">
        <f t="shared" ca="1" si="366"/>
        <v>50546.562285820124</v>
      </c>
      <c r="EE192" s="602">
        <f t="shared" ca="1" si="367"/>
        <v>52268.899256216449</v>
      </c>
      <c r="EF192" s="602">
        <f t="shared" ca="1" si="368"/>
        <v>52268.899256216449</v>
      </c>
      <c r="EG192" s="602">
        <f t="shared" ca="1" si="369"/>
        <v>54013.130357142247</v>
      </c>
      <c r="EH192" s="602">
        <f t="shared" ca="1" si="370"/>
        <v>54013.130357142247</v>
      </c>
      <c r="EI192" s="602">
        <f t="shared" ca="1" si="371"/>
        <v>55778.34727772788</v>
      </c>
      <c r="EJ192" s="602">
        <f t="shared" ca="1" si="372"/>
        <v>55778.34727772788</v>
      </c>
      <c r="EK192" s="602">
        <f t="shared" ca="1" si="373"/>
        <v>57563.649413299725</v>
      </c>
      <c r="EL192" s="602">
        <f t="shared" ca="1" si="374"/>
        <v>57563.649413299725</v>
      </c>
      <c r="EM192" s="602">
        <f t="shared" ca="1" si="375"/>
        <v>59368.146874517734</v>
      </c>
    </row>
    <row r="193" spans="7:143" x14ac:dyDescent="0.2">
      <c r="H193" s="884"/>
      <c r="I193" s="15" t="str">
        <f t="shared" si="436"/>
        <v>Kiváló 2, L1 ügyletminősítés esetén</v>
      </c>
      <c r="J193" s="15"/>
      <c r="K193" s="15"/>
      <c r="L193" s="1027">
        <v>7.3999999999999996E-2</v>
      </c>
      <c r="M193" s="1030" t="s">
        <v>589</v>
      </c>
      <c r="N193" s="1030" t="s">
        <v>589</v>
      </c>
      <c r="O193" s="1031">
        <f t="shared" si="437"/>
        <v>0.12039999999999999</v>
      </c>
      <c r="P193" s="1032">
        <f t="shared" ca="1" si="434"/>
        <v>0.1298125422354377</v>
      </c>
      <c r="Q193" s="1036" t="s">
        <v>1030</v>
      </c>
      <c r="R193" s="1034">
        <f t="shared" ca="1" si="435"/>
        <v>0.13316600621403296</v>
      </c>
      <c r="W193" s="597">
        <f t="shared" si="315"/>
        <v>150</v>
      </c>
      <c r="X193" s="602">
        <f t="shared" ca="1" si="376"/>
        <v>28319.999389992863</v>
      </c>
      <c r="Y193" s="602">
        <f t="shared" ca="1" si="376"/>
        <v>29096.929827342388</v>
      </c>
      <c r="Z193" s="602">
        <f t="shared" ca="1" si="376"/>
        <v>29096.929827342388</v>
      </c>
      <c r="AA193" s="602">
        <f t="shared" ca="1" si="376"/>
        <v>29886.032144715729</v>
      </c>
      <c r="AB193" s="602">
        <f t="shared" ca="1" si="377"/>
        <v>29886.032144715729</v>
      </c>
      <c r="AC193" s="602">
        <f t="shared" ca="1" si="377"/>
        <v>30687.194570042724</v>
      </c>
      <c r="AD193" s="602">
        <f t="shared" ca="1" si="377"/>
        <v>30687.194570042724</v>
      </c>
      <c r="AE193" s="602">
        <f t="shared" ca="1" si="377"/>
        <v>31500.297891766557</v>
      </c>
      <c r="AF193" s="602">
        <f t="shared" ca="1" si="378"/>
        <v>31500.297891766557</v>
      </c>
      <c r="AG193" s="602">
        <f t="shared" ca="1" si="379"/>
        <v>32325.215752307126</v>
      </c>
      <c r="AH193" s="602">
        <f t="shared" ca="1" si="380"/>
        <v>32881.659121055389</v>
      </c>
      <c r="AI193" s="602">
        <f t="shared" ca="1" si="381"/>
        <v>34295.209150044277</v>
      </c>
      <c r="AJ193" s="602">
        <f t="shared" ca="1" si="382"/>
        <v>34295.209150044277</v>
      </c>
      <c r="AK193" s="602">
        <f t="shared" ca="1" si="383"/>
        <v>35740.272825017972</v>
      </c>
      <c r="AL193" s="602">
        <f t="shared" ca="1" si="384"/>
        <v>35740.272825017972</v>
      </c>
      <c r="AM193" s="602">
        <f t="shared" ca="1" si="385"/>
        <v>37216.130731732024</v>
      </c>
      <c r="AN193" s="602">
        <f t="shared" ca="1" si="386"/>
        <v>37216.130731732024</v>
      </c>
      <c r="AO193" s="602">
        <f t="shared" ca="1" si="387"/>
        <v>38722.023692322662</v>
      </c>
      <c r="AP193" s="602">
        <f t="shared" ca="1" si="388"/>
        <v>38722.023692322662</v>
      </c>
      <c r="AQ193" s="602">
        <f t="shared" ca="1" si="389"/>
        <v>40257.15736338999</v>
      </c>
      <c r="AR193" s="602">
        <f t="shared" ca="1" si="390"/>
        <v>35448.772928771345</v>
      </c>
      <c r="AS193" s="602">
        <f t="shared" ca="1" si="391"/>
        <v>36918.531516652984</v>
      </c>
      <c r="AT193" s="602">
        <f t="shared" ca="1" si="392"/>
        <v>36918.531516652984</v>
      </c>
      <c r="AU193" s="602">
        <f t="shared" ca="1" si="393"/>
        <v>38418.479955411574</v>
      </c>
      <c r="AV193" s="602">
        <f t="shared" ca="1" si="394"/>
        <v>38418.479955411574</v>
      </c>
      <c r="AW193" s="602">
        <f t="shared" ca="1" si="395"/>
        <v>39947.830563756834</v>
      </c>
      <c r="AX193" s="602">
        <f t="shared" ca="1" si="396"/>
        <v>39947.830563756834</v>
      </c>
      <c r="AY193" s="602">
        <f t="shared" ca="1" si="397"/>
        <v>41505.764212283277</v>
      </c>
      <c r="AZ193" s="602">
        <f t="shared" ca="1" si="398"/>
        <v>41505.764212283277</v>
      </c>
      <c r="BA193" s="602">
        <f t="shared" ca="1" si="399"/>
        <v>43091.434978125537</v>
      </c>
      <c r="BB193" s="602">
        <f t="shared" ca="1" si="400"/>
        <v>31227.944341051854</v>
      </c>
      <c r="BC193" s="602">
        <f t="shared" ca="1" si="401"/>
        <v>32048.938490341483</v>
      </c>
      <c r="BD193" s="602">
        <f t="shared" ca="1" si="402"/>
        <v>32048.938490341483</v>
      </c>
      <c r="BE193" s="602">
        <f t="shared" ca="1" si="403"/>
        <v>32881.659121055403</v>
      </c>
      <c r="BF193" s="602">
        <f t="shared" ca="1" si="404"/>
        <v>32881.659121055403</v>
      </c>
      <c r="BG193" s="602">
        <f t="shared" ca="1" si="405"/>
        <v>33725.968653348842</v>
      </c>
      <c r="BH193" s="602">
        <f t="shared" ca="1" si="406"/>
        <v>33725.968653348842</v>
      </c>
      <c r="BI193" s="602">
        <f t="shared" ca="1" si="407"/>
        <v>34581.723205375456</v>
      </c>
      <c r="BJ193" s="602">
        <f t="shared" ca="1" si="408"/>
        <v>34581.723205375456</v>
      </c>
      <c r="BK193" s="602">
        <f t="shared" ca="1" si="409"/>
        <v>35448.772928771345</v>
      </c>
      <c r="BL193" s="602">
        <f t="shared" ca="1" si="410"/>
        <v>37965.371706914841</v>
      </c>
      <c r="BM193" s="602">
        <f t="shared" ca="1" si="411"/>
        <v>39485.986332175897</v>
      </c>
      <c r="BN193" s="602">
        <f t="shared" ca="1" si="412"/>
        <v>39485.986332175897</v>
      </c>
      <c r="BO193" s="602">
        <f t="shared" ca="1" si="413"/>
        <v>41035.432761276803</v>
      </c>
      <c r="BP193" s="602">
        <f t="shared" ca="1" si="414"/>
        <v>41035.432761276803</v>
      </c>
      <c r="BQ193" s="602">
        <f t="shared" ca="1" si="415"/>
        <v>42612.87262182722</v>
      </c>
      <c r="BR193" s="602">
        <f t="shared" ca="1" si="416"/>
        <v>42612.87262182722</v>
      </c>
      <c r="BS193" s="602">
        <f t="shared" ca="1" si="417"/>
        <v>44217.443988476909</v>
      </c>
      <c r="BT193" s="602">
        <f t="shared" ca="1" si="418"/>
        <v>44217.443988476909</v>
      </c>
      <c r="BU193" s="602">
        <f t="shared" ca="1" si="419"/>
        <v>45848.26595350603</v>
      </c>
      <c r="BV193" s="602">
        <f t="shared" ca="1" si="420"/>
        <v>40723.276804626068</v>
      </c>
      <c r="BW193" s="602">
        <f t="shared" ca="1" si="421"/>
        <v>42295.186245571516</v>
      </c>
      <c r="BX193" s="602">
        <f t="shared" ca="1" si="422"/>
        <v>42295.186245571516</v>
      </c>
      <c r="BY193" s="602">
        <f t="shared" ca="1" si="423"/>
        <v>43894.401241264459</v>
      </c>
      <c r="BZ193" s="602">
        <f t="shared" ca="1" si="424"/>
        <v>43894.401241264459</v>
      </c>
      <c r="CA193" s="602">
        <f t="shared" ca="1" si="425"/>
        <v>45520.044319311586</v>
      </c>
      <c r="CB193" s="602">
        <f t="shared" ca="1" si="426"/>
        <v>45520.044319311586</v>
      </c>
      <c r="CC193" s="602">
        <f t="shared" ca="1" si="427"/>
        <v>47171.222607457443</v>
      </c>
      <c r="CD193" s="602">
        <f t="shared" ca="1" si="428"/>
        <v>47171.222607457443</v>
      </c>
      <c r="CE193" s="602">
        <f t="shared" ca="1" si="429"/>
        <v>48847.032188247038</v>
      </c>
      <c r="CF193" s="602">
        <f t="shared" ca="1" si="316"/>
        <v>33725.968653348842</v>
      </c>
      <c r="CG193" s="602">
        <f t="shared" ca="1" si="317"/>
        <v>34581.723205375456</v>
      </c>
      <c r="CH193" s="602">
        <f t="shared" ca="1" si="318"/>
        <v>34581.723205375456</v>
      </c>
      <c r="CI193" s="602">
        <f t="shared" ca="1" si="319"/>
        <v>35448.772928771345</v>
      </c>
      <c r="CJ193" s="602">
        <f t="shared" ca="1" si="320"/>
        <v>35448.772928771345</v>
      </c>
      <c r="CK193" s="602">
        <f t="shared" ca="1" si="321"/>
        <v>36326.962352232811</v>
      </c>
      <c r="CL193" s="602">
        <f t="shared" ca="1" si="322"/>
        <v>36326.962352232811</v>
      </c>
      <c r="CM193" s="602">
        <f t="shared" ca="1" si="323"/>
        <v>37216.130731732024</v>
      </c>
      <c r="CN193" s="602">
        <f t="shared" ca="1" si="324"/>
        <v>37216.130731732024</v>
      </c>
      <c r="CO193" s="602">
        <f t="shared" ca="1" si="325"/>
        <v>38116.112405922795</v>
      </c>
      <c r="CP193" s="602">
        <f t="shared" ca="1" si="326"/>
        <v>41820.706884913423</v>
      </c>
      <c r="CQ193" s="602">
        <f t="shared" ca="1" si="327"/>
        <v>43411.82153165857</v>
      </c>
      <c r="CR193" s="602">
        <f t="shared" ca="1" si="328"/>
        <v>43411.82153165857</v>
      </c>
      <c r="CS193" s="602">
        <f t="shared" ca="1" si="329"/>
        <v>45029.629321440458</v>
      </c>
      <c r="CT193" s="602">
        <f t="shared" ca="1" si="330"/>
        <v>45029.629321440458</v>
      </c>
      <c r="CU193" s="602">
        <f t="shared" ca="1" si="331"/>
        <v>46673.241537911395</v>
      </c>
      <c r="CV193" s="602">
        <f t="shared" ca="1" si="332"/>
        <v>46673.241537911395</v>
      </c>
      <c r="CW193" s="602">
        <f t="shared" ca="1" si="333"/>
        <v>48341.757129331025</v>
      </c>
      <c r="CX193" s="602">
        <f t="shared" ca="1" si="334"/>
        <v>48341.757129331025</v>
      </c>
      <c r="CY193" s="602">
        <f t="shared" ca="1" si="335"/>
        <v>50034.266948932476</v>
      </c>
      <c r="CZ193" s="602">
        <f t="shared" ca="1" si="336"/>
        <v>44703.97476535022</v>
      </c>
      <c r="DA193" s="602">
        <f t="shared" ca="1" si="337"/>
        <v>46342.497848049643</v>
      </c>
      <c r="DB193" s="602">
        <f t="shared" ca="1" si="338"/>
        <v>46342.497848049643</v>
      </c>
      <c r="DC193" s="602">
        <f t="shared" ca="1" si="339"/>
        <v>48006.105296803609</v>
      </c>
      <c r="DD193" s="602">
        <f t="shared" ca="1" si="340"/>
        <v>48006.105296803609</v>
      </c>
      <c r="DE193" s="602">
        <f t="shared" ca="1" si="341"/>
        <v>49693.889253268258</v>
      </c>
      <c r="DF193" s="602">
        <f t="shared" ca="1" si="342"/>
        <v>49693.889253268258</v>
      </c>
      <c r="DG193" s="602">
        <f t="shared" ca="1" si="343"/>
        <v>51404.937022019112</v>
      </c>
      <c r="DH193" s="602">
        <f t="shared" ca="1" si="344"/>
        <v>51404.937022019112</v>
      </c>
      <c r="DI193" s="602">
        <f t="shared" ca="1" si="345"/>
        <v>53138.334953305806</v>
      </c>
      <c r="DJ193" s="602">
        <f t="shared" ca="1" si="346"/>
        <v>36918.531516652984</v>
      </c>
      <c r="DK193" s="602">
        <f t="shared" ca="1" si="347"/>
        <v>37814.927454885583</v>
      </c>
      <c r="DL193" s="602">
        <f t="shared" ca="1" si="348"/>
        <v>37814.927454885583</v>
      </c>
      <c r="DM193" s="602">
        <f t="shared" ca="1" si="349"/>
        <v>38722.023692322662</v>
      </c>
      <c r="DN193" s="602">
        <f t="shared" ca="1" si="350"/>
        <v>38722.023692322662</v>
      </c>
      <c r="DO193" s="602">
        <f t="shared" ca="1" si="351"/>
        <v>39639.647171455297</v>
      </c>
      <c r="DP193" s="602">
        <f t="shared" ca="1" si="352"/>
        <v>39639.647171455297</v>
      </c>
      <c r="DQ193" s="602">
        <f t="shared" ca="1" si="353"/>
        <v>40567.620879791648</v>
      </c>
      <c r="DR193" s="602">
        <f t="shared" ca="1" si="354"/>
        <v>40567.620879791648</v>
      </c>
      <c r="DS193" s="602">
        <f t="shared" ca="1" si="355"/>
        <v>41505.764212283284</v>
      </c>
      <c r="DT193" s="602">
        <f t="shared" ca="1" si="356"/>
        <v>47504.443092169378</v>
      </c>
      <c r="DU193" s="602">
        <f t="shared" ca="1" si="357"/>
        <v>49185.069786291635</v>
      </c>
      <c r="DV193" s="602">
        <f t="shared" ca="1" si="358"/>
        <v>49185.069786291635</v>
      </c>
      <c r="DW193" s="602">
        <f t="shared" ca="1" si="359"/>
        <v>50889.234373908213</v>
      </c>
      <c r="DX193" s="602">
        <f t="shared" ca="1" si="360"/>
        <v>50889.234373908213</v>
      </c>
      <c r="DY193" s="602">
        <f t="shared" ca="1" si="361"/>
        <v>52616.023097239588</v>
      </c>
      <c r="DZ193" s="602">
        <f t="shared" ca="1" si="362"/>
        <v>52616.023097239588</v>
      </c>
      <c r="EA193" s="602">
        <f t="shared" ca="1" si="363"/>
        <v>54364.523825868084</v>
      </c>
      <c r="EB193" s="602">
        <f t="shared" ca="1" si="364"/>
        <v>54364.523825868084</v>
      </c>
      <c r="EC193" s="602">
        <f t="shared" ca="1" si="365"/>
        <v>56133.829536555211</v>
      </c>
      <c r="ED193" s="602">
        <f t="shared" ca="1" si="366"/>
        <v>50546.562285820124</v>
      </c>
      <c r="EE193" s="602">
        <f t="shared" ca="1" si="367"/>
        <v>52268.899256216449</v>
      </c>
      <c r="EF193" s="602">
        <f t="shared" ca="1" si="368"/>
        <v>52268.899256216449</v>
      </c>
      <c r="EG193" s="602">
        <f t="shared" ca="1" si="369"/>
        <v>54013.130357142247</v>
      </c>
      <c r="EH193" s="602">
        <f t="shared" ca="1" si="370"/>
        <v>54013.130357142247</v>
      </c>
      <c r="EI193" s="602">
        <f t="shared" ca="1" si="371"/>
        <v>55778.34727772788</v>
      </c>
      <c r="EJ193" s="602">
        <f t="shared" ca="1" si="372"/>
        <v>55778.34727772788</v>
      </c>
      <c r="EK193" s="602">
        <f t="shared" ca="1" si="373"/>
        <v>57563.649413299725</v>
      </c>
      <c r="EL193" s="602">
        <f t="shared" ca="1" si="374"/>
        <v>57563.649413299725</v>
      </c>
      <c r="EM193" s="602">
        <f t="shared" ca="1" si="375"/>
        <v>59368.146874517734</v>
      </c>
    </row>
    <row r="194" spans="7:143" x14ac:dyDescent="0.2">
      <c r="H194" s="884"/>
      <c r="I194" s="15" t="str">
        <f t="shared" si="436"/>
        <v>Kiváló 2, L2 ügyletminősítés esetén</v>
      </c>
      <c r="J194" s="15"/>
      <c r="K194" s="15"/>
      <c r="L194" s="1027">
        <v>7.3999999999999996E-2</v>
      </c>
      <c r="M194" s="1030" t="s">
        <v>589</v>
      </c>
      <c r="N194" s="1030" t="s">
        <v>589</v>
      </c>
      <c r="O194" s="1031">
        <f t="shared" si="437"/>
        <v>0.12540000000000001</v>
      </c>
      <c r="P194" s="1032">
        <f t="shared" ca="1" si="434"/>
        <v>0.13550919865335431</v>
      </c>
      <c r="Q194" s="1036" t="s">
        <v>1030</v>
      </c>
      <c r="R194" s="1034">
        <f t="shared" ca="1" si="435"/>
        <v>0.13894861351579579</v>
      </c>
      <c r="W194" s="597">
        <f t="shared" si="315"/>
        <v>151</v>
      </c>
      <c r="X194" s="602">
        <f t="shared" ca="1" si="376"/>
        <v>28319.999389992863</v>
      </c>
      <c r="Y194" s="602">
        <f t="shared" ca="1" si="376"/>
        <v>29096.929827342388</v>
      </c>
      <c r="Z194" s="602">
        <f t="shared" ca="1" si="376"/>
        <v>29096.929827342388</v>
      </c>
      <c r="AA194" s="602">
        <f t="shared" ca="1" si="376"/>
        <v>29886.032144715729</v>
      </c>
      <c r="AB194" s="602">
        <f t="shared" ca="1" si="377"/>
        <v>29886.032144715729</v>
      </c>
      <c r="AC194" s="602">
        <f t="shared" ca="1" si="377"/>
        <v>30687.194570042724</v>
      </c>
      <c r="AD194" s="602">
        <f t="shared" ca="1" si="377"/>
        <v>30687.194570042724</v>
      </c>
      <c r="AE194" s="602">
        <f t="shared" ca="1" si="377"/>
        <v>31500.297891766557</v>
      </c>
      <c r="AF194" s="602">
        <f t="shared" ca="1" si="378"/>
        <v>31500.297891766557</v>
      </c>
      <c r="AG194" s="602">
        <f t="shared" ca="1" si="379"/>
        <v>32325.215752307126</v>
      </c>
      <c r="AH194" s="602">
        <f t="shared" ca="1" si="380"/>
        <v>32881.659121055389</v>
      </c>
      <c r="AI194" s="602">
        <f t="shared" ca="1" si="381"/>
        <v>34295.209150044277</v>
      </c>
      <c r="AJ194" s="602">
        <f t="shared" ca="1" si="382"/>
        <v>34295.209150044277</v>
      </c>
      <c r="AK194" s="602">
        <f t="shared" ca="1" si="383"/>
        <v>35740.272825017972</v>
      </c>
      <c r="AL194" s="602">
        <f t="shared" ca="1" si="384"/>
        <v>35740.272825017972</v>
      </c>
      <c r="AM194" s="602">
        <f t="shared" ca="1" si="385"/>
        <v>37216.130731732024</v>
      </c>
      <c r="AN194" s="602">
        <f t="shared" ca="1" si="386"/>
        <v>37216.130731732024</v>
      </c>
      <c r="AO194" s="602">
        <f t="shared" ca="1" si="387"/>
        <v>38722.023692322662</v>
      </c>
      <c r="AP194" s="602">
        <f t="shared" ca="1" si="388"/>
        <v>38722.023692322662</v>
      </c>
      <c r="AQ194" s="602">
        <f t="shared" ca="1" si="389"/>
        <v>40257.15736338999</v>
      </c>
      <c r="AR194" s="602">
        <f t="shared" ca="1" si="390"/>
        <v>35448.772928771345</v>
      </c>
      <c r="AS194" s="602">
        <f t="shared" ca="1" si="391"/>
        <v>36918.531516652984</v>
      </c>
      <c r="AT194" s="602">
        <f t="shared" ca="1" si="392"/>
        <v>36918.531516652984</v>
      </c>
      <c r="AU194" s="602">
        <f t="shared" ca="1" si="393"/>
        <v>38418.479955411574</v>
      </c>
      <c r="AV194" s="602">
        <f t="shared" ca="1" si="394"/>
        <v>38418.479955411574</v>
      </c>
      <c r="AW194" s="602">
        <f t="shared" ca="1" si="395"/>
        <v>39947.830563756834</v>
      </c>
      <c r="AX194" s="602">
        <f t="shared" ca="1" si="396"/>
        <v>39947.830563756834</v>
      </c>
      <c r="AY194" s="602">
        <f t="shared" ca="1" si="397"/>
        <v>41505.764212283277</v>
      </c>
      <c r="AZ194" s="602">
        <f t="shared" ca="1" si="398"/>
        <v>41505.764212283277</v>
      </c>
      <c r="BA194" s="602">
        <f t="shared" ca="1" si="399"/>
        <v>43091.434978125537</v>
      </c>
      <c r="BB194" s="602">
        <f t="shared" ca="1" si="400"/>
        <v>31227.944341051854</v>
      </c>
      <c r="BC194" s="602">
        <f t="shared" ca="1" si="401"/>
        <v>32048.938490341483</v>
      </c>
      <c r="BD194" s="602">
        <f t="shared" ca="1" si="402"/>
        <v>32048.938490341483</v>
      </c>
      <c r="BE194" s="602">
        <f t="shared" ca="1" si="403"/>
        <v>32881.659121055403</v>
      </c>
      <c r="BF194" s="602">
        <f t="shared" ca="1" si="404"/>
        <v>32881.659121055403</v>
      </c>
      <c r="BG194" s="602">
        <f t="shared" ca="1" si="405"/>
        <v>33725.968653348842</v>
      </c>
      <c r="BH194" s="602">
        <f t="shared" ca="1" si="406"/>
        <v>33725.968653348842</v>
      </c>
      <c r="BI194" s="602">
        <f t="shared" ca="1" si="407"/>
        <v>34581.723205375456</v>
      </c>
      <c r="BJ194" s="602">
        <f t="shared" ca="1" si="408"/>
        <v>34581.723205375456</v>
      </c>
      <c r="BK194" s="602">
        <f t="shared" ca="1" si="409"/>
        <v>35448.772928771345</v>
      </c>
      <c r="BL194" s="602">
        <f t="shared" ca="1" si="410"/>
        <v>37965.371706914841</v>
      </c>
      <c r="BM194" s="602">
        <f t="shared" ca="1" si="411"/>
        <v>39485.986332175897</v>
      </c>
      <c r="BN194" s="602">
        <f t="shared" ca="1" si="412"/>
        <v>39485.986332175897</v>
      </c>
      <c r="BO194" s="602">
        <f t="shared" ca="1" si="413"/>
        <v>41035.432761276803</v>
      </c>
      <c r="BP194" s="602">
        <f t="shared" ca="1" si="414"/>
        <v>41035.432761276803</v>
      </c>
      <c r="BQ194" s="602">
        <f t="shared" ca="1" si="415"/>
        <v>42612.87262182722</v>
      </c>
      <c r="BR194" s="602">
        <f t="shared" ca="1" si="416"/>
        <v>42612.87262182722</v>
      </c>
      <c r="BS194" s="602">
        <f t="shared" ca="1" si="417"/>
        <v>44217.443988476909</v>
      </c>
      <c r="BT194" s="602">
        <f t="shared" ca="1" si="418"/>
        <v>44217.443988476909</v>
      </c>
      <c r="BU194" s="602">
        <f t="shared" ca="1" si="419"/>
        <v>45848.26595350603</v>
      </c>
      <c r="BV194" s="602">
        <f t="shared" ca="1" si="420"/>
        <v>40723.276804626068</v>
      </c>
      <c r="BW194" s="602">
        <f t="shared" ca="1" si="421"/>
        <v>42295.186245571516</v>
      </c>
      <c r="BX194" s="602">
        <f t="shared" ca="1" si="422"/>
        <v>42295.186245571516</v>
      </c>
      <c r="BY194" s="602">
        <f t="shared" ca="1" si="423"/>
        <v>43894.401241264459</v>
      </c>
      <c r="BZ194" s="602">
        <f t="shared" ca="1" si="424"/>
        <v>43894.401241264459</v>
      </c>
      <c r="CA194" s="602">
        <f t="shared" ca="1" si="425"/>
        <v>45520.044319311586</v>
      </c>
      <c r="CB194" s="602">
        <f t="shared" ca="1" si="426"/>
        <v>45520.044319311586</v>
      </c>
      <c r="CC194" s="602">
        <f t="shared" ca="1" si="427"/>
        <v>47171.222607457443</v>
      </c>
      <c r="CD194" s="602">
        <f t="shared" ca="1" si="428"/>
        <v>47171.222607457443</v>
      </c>
      <c r="CE194" s="602">
        <f t="shared" ca="1" si="429"/>
        <v>48847.032188247038</v>
      </c>
      <c r="CF194" s="602">
        <f t="shared" ca="1" si="316"/>
        <v>33725.968653348842</v>
      </c>
      <c r="CG194" s="602">
        <f t="shared" ca="1" si="317"/>
        <v>34581.723205375456</v>
      </c>
      <c r="CH194" s="602">
        <f t="shared" ca="1" si="318"/>
        <v>34581.723205375456</v>
      </c>
      <c r="CI194" s="602">
        <f t="shared" ca="1" si="319"/>
        <v>35448.772928771345</v>
      </c>
      <c r="CJ194" s="602">
        <f t="shared" ca="1" si="320"/>
        <v>35448.772928771345</v>
      </c>
      <c r="CK194" s="602">
        <f t="shared" ca="1" si="321"/>
        <v>36326.962352232811</v>
      </c>
      <c r="CL194" s="602">
        <f t="shared" ca="1" si="322"/>
        <v>36326.962352232811</v>
      </c>
      <c r="CM194" s="602">
        <f t="shared" ca="1" si="323"/>
        <v>37216.130731732024</v>
      </c>
      <c r="CN194" s="602">
        <f t="shared" ca="1" si="324"/>
        <v>37216.130731732024</v>
      </c>
      <c r="CO194" s="602">
        <f t="shared" ca="1" si="325"/>
        <v>38116.112405922795</v>
      </c>
      <c r="CP194" s="602">
        <f t="shared" ca="1" si="326"/>
        <v>41820.706884913423</v>
      </c>
      <c r="CQ194" s="602">
        <f t="shared" ca="1" si="327"/>
        <v>43411.82153165857</v>
      </c>
      <c r="CR194" s="602">
        <f t="shared" ca="1" si="328"/>
        <v>43411.82153165857</v>
      </c>
      <c r="CS194" s="602">
        <f t="shared" ca="1" si="329"/>
        <v>45029.629321440458</v>
      </c>
      <c r="CT194" s="602">
        <f t="shared" ca="1" si="330"/>
        <v>45029.629321440458</v>
      </c>
      <c r="CU194" s="602">
        <f t="shared" ca="1" si="331"/>
        <v>46673.241537911395</v>
      </c>
      <c r="CV194" s="602">
        <f t="shared" ca="1" si="332"/>
        <v>46673.241537911395</v>
      </c>
      <c r="CW194" s="602">
        <f t="shared" ca="1" si="333"/>
        <v>48341.757129331025</v>
      </c>
      <c r="CX194" s="602">
        <f t="shared" ca="1" si="334"/>
        <v>48341.757129331025</v>
      </c>
      <c r="CY194" s="602">
        <f t="shared" ca="1" si="335"/>
        <v>50034.266948932476</v>
      </c>
      <c r="CZ194" s="602">
        <f t="shared" ca="1" si="336"/>
        <v>44703.97476535022</v>
      </c>
      <c r="DA194" s="602">
        <f t="shared" ca="1" si="337"/>
        <v>46342.497848049643</v>
      </c>
      <c r="DB194" s="602">
        <f t="shared" ca="1" si="338"/>
        <v>46342.497848049643</v>
      </c>
      <c r="DC194" s="602">
        <f t="shared" ca="1" si="339"/>
        <v>48006.105296803609</v>
      </c>
      <c r="DD194" s="602">
        <f t="shared" ca="1" si="340"/>
        <v>48006.105296803609</v>
      </c>
      <c r="DE194" s="602">
        <f t="shared" ca="1" si="341"/>
        <v>49693.889253268258</v>
      </c>
      <c r="DF194" s="602">
        <f t="shared" ca="1" si="342"/>
        <v>49693.889253268258</v>
      </c>
      <c r="DG194" s="602">
        <f t="shared" ca="1" si="343"/>
        <v>51404.937022019112</v>
      </c>
      <c r="DH194" s="602">
        <f t="shared" ca="1" si="344"/>
        <v>51404.937022019112</v>
      </c>
      <c r="DI194" s="602">
        <f t="shared" ca="1" si="345"/>
        <v>53138.334953305806</v>
      </c>
      <c r="DJ194" s="602">
        <f t="shared" ca="1" si="346"/>
        <v>36918.531516652984</v>
      </c>
      <c r="DK194" s="602">
        <f t="shared" ca="1" si="347"/>
        <v>37814.927454885583</v>
      </c>
      <c r="DL194" s="602">
        <f t="shared" ca="1" si="348"/>
        <v>37814.927454885583</v>
      </c>
      <c r="DM194" s="602">
        <f t="shared" ca="1" si="349"/>
        <v>38722.023692322662</v>
      </c>
      <c r="DN194" s="602">
        <f t="shared" ca="1" si="350"/>
        <v>38722.023692322662</v>
      </c>
      <c r="DO194" s="602">
        <f t="shared" ca="1" si="351"/>
        <v>39639.647171455297</v>
      </c>
      <c r="DP194" s="602">
        <f t="shared" ca="1" si="352"/>
        <v>39639.647171455297</v>
      </c>
      <c r="DQ194" s="602">
        <f t="shared" ca="1" si="353"/>
        <v>40567.620879791648</v>
      </c>
      <c r="DR194" s="602">
        <f t="shared" ca="1" si="354"/>
        <v>40567.620879791648</v>
      </c>
      <c r="DS194" s="602">
        <f t="shared" ca="1" si="355"/>
        <v>41505.764212283284</v>
      </c>
      <c r="DT194" s="602">
        <f t="shared" ca="1" si="356"/>
        <v>47504.443092169378</v>
      </c>
      <c r="DU194" s="602">
        <f t="shared" ca="1" si="357"/>
        <v>49185.069786291635</v>
      </c>
      <c r="DV194" s="602">
        <f t="shared" ca="1" si="358"/>
        <v>49185.069786291635</v>
      </c>
      <c r="DW194" s="602">
        <f t="shared" ca="1" si="359"/>
        <v>50889.234373908213</v>
      </c>
      <c r="DX194" s="602">
        <f t="shared" ca="1" si="360"/>
        <v>50889.234373908213</v>
      </c>
      <c r="DY194" s="602">
        <f t="shared" ca="1" si="361"/>
        <v>52616.023097239588</v>
      </c>
      <c r="DZ194" s="602">
        <f t="shared" ca="1" si="362"/>
        <v>52616.023097239588</v>
      </c>
      <c r="EA194" s="602">
        <f t="shared" ca="1" si="363"/>
        <v>54364.523825868084</v>
      </c>
      <c r="EB194" s="602">
        <f t="shared" ca="1" si="364"/>
        <v>54364.523825868084</v>
      </c>
      <c r="EC194" s="602">
        <f t="shared" ca="1" si="365"/>
        <v>56133.829536555211</v>
      </c>
      <c r="ED194" s="602">
        <f t="shared" ca="1" si="366"/>
        <v>50546.562285820124</v>
      </c>
      <c r="EE194" s="602">
        <f t="shared" ca="1" si="367"/>
        <v>52268.899256216449</v>
      </c>
      <c r="EF194" s="602">
        <f t="shared" ca="1" si="368"/>
        <v>52268.899256216449</v>
      </c>
      <c r="EG194" s="602">
        <f t="shared" ca="1" si="369"/>
        <v>54013.130357142247</v>
      </c>
      <c r="EH194" s="602">
        <f t="shared" ca="1" si="370"/>
        <v>54013.130357142247</v>
      </c>
      <c r="EI194" s="602">
        <f t="shared" ca="1" si="371"/>
        <v>55778.34727772788</v>
      </c>
      <c r="EJ194" s="602">
        <f t="shared" ca="1" si="372"/>
        <v>55778.34727772788</v>
      </c>
      <c r="EK194" s="602">
        <f t="shared" ca="1" si="373"/>
        <v>57563.649413299725</v>
      </c>
      <c r="EL194" s="602">
        <f t="shared" ca="1" si="374"/>
        <v>57563.649413299725</v>
      </c>
      <c r="EM194" s="602">
        <f t="shared" ca="1" si="375"/>
        <v>59368.146874517734</v>
      </c>
    </row>
    <row r="195" spans="7:143" x14ac:dyDescent="0.2">
      <c r="G195" s="28"/>
      <c r="H195" s="28"/>
      <c r="I195" s="15" t="str">
        <f t="shared" si="436"/>
        <v>Jó, L1 ügyletminősítés esetén</v>
      </c>
      <c r="J195" s="372"/>
      <c r="K195" s="372"/>
      <c r="L195" s="372"/>
      <c r="M195" s="1030" t="s">
        <v>589</v>
      </c>
      <c r="N195" s="1030" t="s">
        <v>589</v>
      </c>
      <c r="O195" s="1031">
        <f t="shared" si="437"/>
        <v>0.12540000000000001</v>
      </c>
      <c r="P195" s="1032">
        <f t="shared" ca="1" si="434"/>
        <v>0.13550919865335431</v>
      </c>
      <c r="Q195" s="1036" t="s">
        <v>1030</v>
      </c>
      <c r="R195" s="1034">
        <f t="shared" ca="1" si="435"/>
        <v>0.13894861351579579</v>
      </c>
      <c r="W195" s="597">
        <f t="shared" si="315"/>
        <v>152</v>
      </c>
      <c r="X195" s="602">
        <f t="shared" ca="1" si="376"/>
        <v>28319.999389992863</v>
      </c>
      <c r="Y195" s="602">
        <f t="shared" ca="1" si="376"/>
        <v>29096.929827342388</v>
      </c>
      <c r="Z195" s="602">
        <f t="shared" ca="1" si="376"/>
        <v>29096.929827342388</v>
      </c>
      <c r="AA195" s="602">
        <f t="shared" ca="1" si="376"/>
        <v>29886.032144715729</v>
      </c>
      <c r="AB195" s="602">
        <f t="shared" ca="1" si="377"/>
        <v>29886.032144715729</v>
      </c>
      <c r="AC195" s="602">
        <f t="shared" ca="1" si="377"/>
        <v>30687.194570042724</v>
      </c>
      <c r="AD195" s="602">
        <f t="shared" ca="1" si="377"/>
        <v>30687.194570042724</v>
      </c>
      <c r="AE195" s="602">
        <f t="shared" ca="1" si="377"/>
        <v>31500.297891766557</v>
      </c>
      <c r="AF195" s="602">
        <f t="shared" ca="1" si="378"/>
        <v>31500.297891766557</v>
      </c>
      <c r="AG195" s="602">
        <f t="shared" ca="1" si="379"/>
        <v>32325.215752307126</v>
      </c>
      <c r="AH195" s="602">
        <f t="shared" ca="1" si="380"/>
        <v>32881.659121055389</v>
      </c>
      <c r="AI195" s="602">
        <f t="shared" ca="1" si="381"/>
        <v>34295.209150044277</v>
      </c>
      <c r="AJ195" s="602">
        <f t="shared" ca="1" si="382"/>
        <v>34295.209150044277</v>
      </c>
      <c r="AK195" s="602">
        <f t="shared" ca="1" si="383"/>
        <v>35740.272825017972</v>
      </c>
      <c r="AL195" s="602">
        <f t="shared" ca="1" si="384"/>
        <v>35740.272825017972</v>
      </c>
      <c r="AM195" s="602">
        <f t="shared" ca="1" si="385"/>
        <v>37216.130731732024</v>
      </c>
      <c r="AN195" s="602">
        <f t="shared" ca="1" si="386"/>
        <v>37216.130731732024</v>
      </c>
      <c r="AO195" s="602">
        <f t="shared" ca="1" si="387"/>
        <v>38722.023692322662</v>
      </c>
      <c r="AP195" s="602">
        <f t="shared" ca="1" si="388"/>
        <v>38722.023692322662</v>
      </c>
      <c r="AQ195" s="602">
        <f t="shared" ca="1" si="389"/>
        <v>40257.15736338999</v>
      </c>
      <c r="AR195" s="602">
        <f t="shared" ca="1" si="390"/>
        <v>35448.772928771345</v>
      </c>
      <c r="AS195" s="602">
        <f t="shared" ca="1" si="391"/>
        <v>36918.531516652984</v>
      </c>
      <c r="AT195" s="602">
        <f t="shared" ca="1" si="392"/>
        <v>36918.531516652984</v>
      </c>
      <c r="AU195" s="602">
        <f t="shared" ca="1" si="393"/>
        <v>38418.479955411574</v>
      </c>
      <c r="AV195" s="602">
        <f t="shared" ca="1" si="394"/>
        <v>38418.479955411574</v>
      </c>
      <c r="AW195" s="602">
        <f t="shared" ca="1" si="395"/>
        <v>39947.830563756834</v>
      </c>
      <c r="AX195" s="602">
        <f t="shared" ca="1" si="396"/>
        <v>39947.830563756834</v>
      </c>
      <c r="AY195" s="602">
        <f t="shared" ca="1" si="397"/>
        <v>41505.764212283277</v>
      </c>
      <c r="AZ195" s="602">
        <f t="shared" ca="1" si="398"/>
        <v>41505.764212283277</v>
      </c>
      <c r="BA195" s="602">
        <f t="shared" ca="1" si="399"/>
        <v>43091.434978125537</v>
      </c>
      <c r="BB195" s="602">
        <f t="shared" ca="1" si="400"/>
        <v>31227.944341051854</v>
      </c>
      <c r="BC195" s="602">
        <f t="shared" ca="1" si="401"/>
        <v>32048.938490341483</v>
      </c>
      <c r="BD195" s="602">
        <f t="shared" ca="1" si="402"/>
        <v>32048.938490341483</v>
      </c>
      <c r="BE195" s="602">
        <f t="shared" ca="1" si="403"/>
        <v>32881.659121055403</v>
      </c>
      <c r="BF195" s="602">
        <f t="shared" ca="1" si="404"/>
        <v>32881.659121055403</v>
      </c>
      <c r="BG195" s="602">
        <f t="shared" ca="1" si="405"/>
        <v>33725.968653348842</v>
      </c>
      <c r="BH195" s="602">
        <f t="shared" ca="1" si="406"/>
        <v>33725.968653348842</v>
      </c>
      <c r="BI195" s="602">
        <f t="shared" ca="1" si="407"/>
        <v>34581.723205375456</v>
      </c>
      <c r="BJ195" s="602">
        <f t="shared" ca="1" si="408"/>
        <v>34581.723205375456</v>
      </c>
      <c r="BK195" s="602">
        <f t="shared" ca="1" si="409"/>
        <v>35448.772928771345</v>
      </c>
      <c r="BL195" s="602">
        <f t="shared" ca="1" si="410"/>
        <v>37965.371706914841</v>
      </c>
      <c r="BM195" s="602">
        <f t="shared" ca="1" si="411"/>
        <v>39485.986332175897</v>
      </c>
      <c r="BN195" s="602">
        <f t="shared" ca="1" si="412"/>
        <v>39485.986332175897</v>
      </c>
      <c r="BO195" s="602">
        <f t="shared" ca="1" si="413"/>
        <v>41035.432761276803</v>
      </c>
      <c r="BP195" s="602">
        <f t="shared" ca="1" si="414"/>
        <v>41035.432761276803</v>
      </c>
      <c r="BQ195" s="602">
        <f t="shared" ca="1" si="415"/>
        <v>42612.87262182722</v>
      </c>
      <c r="BR195" s="602">
        <f t="shared" ca="1" si="416"/>
        <v>42612.87262182722</v>
      </c>
      <c r="BS195" s="602">
        <f t="shared" ca="1" si="417"/>
        <v>44217.443988476909</v>
      </c>
      <c r="BT195" s="602">
        <f t="shared" ca="1" si="418"/>
        <v>44217.443988476909</v>
      </c>
      <c r="BU195" s="602">
        <f t="shared" ca="1" si="419"/>
        <v>45848.26595350603</v>
      </c>
      <c r="BV195" s="602">
        <f t="shared" ca="1" si="420"/>
        <v>40723.276804626068</v>
      </c>
      <c r="BW195" s="602">
        <f t="shared" ca="1" si="421"/>
        <v>42295.186245571516</v>
      </c>
      <c r="BX195" s="602">
        <f t="shared" ca="1" si="422"/>
        <v>42295.186245571516</v>
      </c>
      <c r="BY195" s="602">
        <f t="shared" ca="1" si="423"/>
        <v>43894.401241264459</v>
      </c>
      <c r="BZ195" s="602">
        <f t="shared" ca="1" si="424"/>
        <v>43894.401241264459</v>
      </c>
      <c r="CA195" s="602">
        <f t="shared" ca="1" si="425"/>
        <v>45520.044319311586</v>
      </c>
      <c r="CB195" s="602">
        <f t="shared" ca="1" si="426"/>
        <v>45520.044319311586</v>
      </c>
      <c r="CC195" s="602">
        <f t="shared" ca="1" si="427"/>
        <v>47171.222607457443</v>
      </c>
      <c r="CD195" s="602">
        <f t="shared" ca="1" si="428"/>
        <v>47171.222607457443</v>
      </c>
      <c r="CE195" s="602">
        <f t="shared" ca="1" si="429"/>
        <v>48847.032188247038</v>
      </c>
      <c r="CF195" s="602">
        <f t="shared" ca="1" si="316"/>
        <v>33725.968653348842</v>
      </c>
      <c r="CG195" s="602">
        <f t="shared" ca="1" si="317"/>
        <v>34581.723205375456</v>
      </c>
      <c r="CH195" s="602">
        <f t="shared" ca="1" si="318"/>
        <v>34581.723205375456</v>
      </c>
      <c r="CI195" s="602">
        <f t="shared" ca="1" si="319"/>
        <v>35448.772928771345</v>
      </c>
      <c r="CJ195" s="602">
        <f t="shared" ca="1" si="320"/>
        <v>35448.772928771345</v>
      </c>
      <c r="CK195" s="602">
        <f t="shared" ca="1" si="321"/>
        <v>36326.962352232811</v>
      </c>
      <c r="CL195" s="602">
        <f t="shared" ca="1" si="322"/>
        <v>36326.962352232811</v>
      </c>
      <c r="CM195" s="602">
        <f t="shared" ca="1" si="323"/>
        <v>37216.130731732024</v>
      </c>
      <c r="CN195" s="602">
        <f t="shared" ca="1" si="324"/>
        <v>37216.130731732024</v>
      </c>
      <c r="CO195" s="602">
        <f t="shared" ca="1" si="325"/>
        <v>38116.112405922795</v>
      </c>
      <c r="CP195" s="602">
        <f t="shared" ca="1" si="326"/>
        <v>41820.706884913423</v>
      </c>
      <c r="CQ195" s="602">
        <f t="shared" ca="1" si="327"/>
        <v>43411.82153165857</v>
      </c>
      <c r="CR195" s="602">
        <f t="shared" ca="1" si="328"/>
        <v>43411.82153165857</v>
      </c>
      <c r="CS195" s="602">
        <f t="shared" ca="1" si="329"/>
        <v>45029.629321440458</v>
      </c>
      <c r="CT195" s="602">
        <f t="shared" ca="1" si="330"/>
        <v>45029.629321440458</v>
      </c>
      <c r="CU195" s="602">
        <f t="shared" ca="1" si="331"/>
        <v>46673.241537911395</v>
      </c>
      <c r="CV195" s="602">
        <f t="shared" ca="1" si="332"/>
        <v>46673.241537911395</v>
      </c>
      <c r="CW195" s="602">
        <f t="shared" ca="1" si="333"/>
        <v>48341.757129331025</v>
      </c>
      <c r="CX195" s="602">
        <f t="shared" ca="1" si="334"/>
        <v>48341.757129331025</v>
      </c>
      <c r="CY195" s="602">
        <f t="shared" ca="1" si="335"/>
        <v>50034.266948932476</v>
      </c>
      <c r="CZ195" s="602">
        <f t="shared" ca="1" si="336"/>
        <v>44703.97476535022</v>
      </c>
      <c r="DA195" s="602">
        <f t="shared" ca="1" si="337"/>
        <v>46342.497848049643</v>
      </c>
      <c r="DB195" s="602">
        <f t="shared" ca="1" si="338"/>
        <v>46342.497848049643</v>
      </c>
      <c r="DC195" s="602">
        <f t="shared" ca="1" si="339"/>
        <v>48006.105296803609</v>
      </c>
      <c r="DD195" s="602">
        <f t="shared" ca="1" si="340"/>
        <v>48006.105296803609</v>
      </c>
      <c r="DE195" s="602">
        <f t="shared" ca="1" si="341"/>
        <v>49693.889253268258</v>
      </c>
      <c r="DF195" s="602">
        <f t="shared" ca="1" si="342"/>
        <v>49693.889253268258</v>
      </c>
      <c r="DG195" s="602">
        <f t="shared" ca="1" si="343"/>
        <v>51404.937022019112</v>
      </c>
      <c r="DH195" s="602">
        <f t="shared" ca="1" si="344"/>
        <v>51404.937022019112</v>
      </c>
      <c r="DI195" s="602">
        <f t="shared" ca="1" si="345"/>
        <v>53138.334953305806</v>
      </c>
      <c r="DJ195" s="602">
        <f t="shared" ca="1" si="346"/>
        <v>36918.531516652984</v>
      </c>
      <c r="DK195" s="602">
        <f t="shared" ca="1" si="347"/>
        <v>37814.927454885583</v>
      </c>
      <c r="DL195" s="602">
        <f t="shared" ca="1" si="348"/>
        <v>37814.927454885583</v>
      </c>
      <c r="DM195" s="602">
        <f t="shared" ca="1" si="349"/>
        <v>38722.023692322662</v>
      </c>
      <c r="DN195" s="602">
        <f t="shared" ca="1" si="350"/>
        <v>38722.023692322662</v>
      </c>
      <c r="DO195" s="602">
        <f t="shared" ca="1" si="351"/>
        <v>39639.647171455297</v>
      </c>
      <c r="DP195" s="602">
        <f t="shared" ca="1" si="352"/>
        <v>39639.647171455297</v>
      </c>
      <c r="DQ195" s="602">
        <f t="shared" ca="1" si="353"/>
        <v>40567.620879791648</v>
      </c>
      <c r="DR195" s="602">
        <f t="shared" ca="1" si="354"/>
        <v>40567.620879791648</v>
      </c>
      <c r="DS195" s="602">
        <f t="shared" ca="1" si="355"/>
        <v>41505.764212283284</v>
      </c>
      <c r="DT195" s="602">
        <f t="shared" ca="1" si="356"/>
        <v>47504.443092169378</v>
      </c>
      <c r="DU195" s="602">
        <f t="shared" ca="1" si="357"/>
        <v>49185.069786291635</v>
      </c>
      <c r="DV195" s="602">
        <f t="shared" ca="1" si="358"/>
        <v>49185.069786291635</v>
      </c>
      <c r="DW195" s="602">
        <f t="shared" ca="1" si="359"/>
        <v>50889.234373908213</v>
      </c>
      <c r="DX195" s="602">
        <f t="shared" ca="1" si="360"/>
        <v>50889.234373908213</v>
      </c>
      <c r="DY195" s="602">
        <f t="shared" ca="1" si="361"/>
        <v>52616.023097239588</v>
      </c>
      <c r="DZ195" s="602">
        <f t="shared" ca="1" si="362"/>
        <v>52616.023097239588</v>
      </c>
      <c r="EA195" s="602">
        <f t="shared" ca="1" si="363"/>
        <v>54364.523825868084</v>
      </c>
      <c r="EB195" s="602">
        <f t="shared" ca="1" si="364"/>
        <v>54364.523825868084</v>
      </c>
      <c r="EC195" s="602">
        <f t="shared" ca="1" si="365"/>
        <v>56133.829536555211</v>
      </c>
      <c r="ED195" s="602">
        <f t="shared" ca="1" si="366"/>
        <v>50546.562285820124</v>
      </c>
      <c r="EE195" s="602">
        <f t="shared" ca="1" si="367"/>
        <v>52268.899256216449</v>
      </c>
      <c r="EF195" s="602">
        <f t="shared" ca="1" si="368"/>
        <v>52268.899256216449</v>
      </c>
      <c r="EG195" s="602">
        <f t="shared" ca="1" si="369"/>
        <v>54013.130357142247</v>
      </c>
      <c r="EH195" s="602">
        <f t="shared" ca="1" si="370"/>
        <v>54013.130357142247</v>
      </c>
      <c r="EI195" s="602">
        <f t="shared" ca="1" si="371"/>
        <v>55778.34727772788</v>
      </c>
      <c r="EJ195" s="602">
        <f t="shared" ca="1" si="372"/>
        <v>55778.34727772788</v>
      </c>
      <c r="EK195" s="602">
        <f t="shared" ca="1" si="373"/>
        <v>57563.649413299725</v>
      </c>
      <c r="EL195" s="602">
        <f t="shared" ca="1" si="374"/>
        <v>57563.649413299725</v>
      </c>
      <c r="EM195" s="602">
        <f t="shared" ca="1" si="375"/>
        <v>59368.146874517734</v>
      </c>
    </row>
    <row r="196" spans="7:143" x14ac:dyDescent="0.2">
      <c r="G196" s="28"/>
      <c r="H196" s="28"/>
      <c r="I196" s="15" t="str">
        <f t="shared" si="436"/>
        <v>Jó, L2 ügyletminősítés esetén</v>
      </c>
      <c r="J196" s="372"/>
      <c r="K196" s="372"/>
      <c r="L196" s="372"/>
      <c r="M196" s="1030" t="s">
        <v>589</v>
      </c>
      <c r="N196" s="1030" t="s">
        <v>589</v>
      </c>
      <c r="O196" s="1031">
        <f t="shared" si="437"/>
        <v>0.13040000000000002</v>
      </c>
      <c r="P196" s="1032">
        <f t="shared" ca="1" si="434"/>
        <v>0.14123244306689764</v>
      </c>
      <c r="Q196" s="1036" t="s">
        <v>1030</v>
      </c>
      <c r="R196" s="1034">
        <f t="shared" ca="1" si="435"/>
        <v>0.14475988615290092</v>
      </c>
      <c r="W196" s="597">
        <f t="shared" si="315"/>
        <v>153</v>
      </c>
      <c r="X196" s="602">
        <f t="shared" ca="1" si="376"/>
        <v>28319.999389992863</v>
      </c>
      <c r="Y196" s="602">
        <f t="shared" ca="1" si="376"/>
        <v>29096.929827342388</v>
      </c>
      <c r="Z196" s="602">
        <f t="shared" ca="1" si="376"/>
        <v>29096.929827342388</v>
      </c>
      <c r="AA196" s="602">
        <f t="shared" ca="1" si="376"/>
        <v>29886.032144715729</v>
      </c>
      <c r="AB196" s="602">
        <f t="shared" ca="1" si="377"/>
        <v>29886.032144715729</v>
      </c>
      <c r="AC196" s="602">
        <f t="shared" ca="1" si="377"/>
        <v>30687.194570042724</v>
      </c>
      <c r="AD196" s="602">
        <f t="shared" ca="1" si="377"/>
        <v>30687.194570042724</v>
      </c>
      <c r="AE196" s="602">
        <f t="shared" ca="1" si="377"/>
        <v>31500.297891766557</v>
      </c>
      <c r="AF196" s="602">
        <f t="shared" ca="1" si="378"/>
        <v>31500.297891766557</v>
      </c>
      <c r="AG196" s="602">
        <f t="shared" ca="1" si="379"/>
        <v>32325.215752307126</v>
      </c>
      <c r="AH196" s="602">
        <f t="shared" ca="1" si="380"/>
        <v>32881.659121055389</v>
      </c>
      <c r="AI196" s="602">
        <f t="shared" ca="1" si="381"/>
        <v>34295.209150044277</v>
      </c>
      <c r="AJ196" s="602">
        <f t="shared" ca="1" si="382"/>
        <v>34295.209150044277</v>
      </c>
      <c r="AK196" s="602">
        <f t="shared" ca="1" si="383"/>
        <v>35740.272825017972</v>
      </c>
      <c r="AL196" s="602">
        <f t="shared" ca="1" si="384"/>
        <v>35740.272825017972</v>
      </c>
      <c r="AM196" s="602">
        <f t="shared" ca="1" si="385"/>
        <v>37216.130731732024</v>
      </c>
      <c r="AN196" s="602">
        <f t="shared" ca="1" si="386"/>
        <v>37216.130731732024</v>
      </c>
      <c r="AO196" s="602">
        <f t="shared" ca="1" si="387"/>
        <v>38722.023692322662</v>
      </c>
      <c r="AP196" s="602">
        <f t="shared" ca="1" si="388"/>
        <v>38722.023692322662</v>
      </c>
      <c r="AQ196" s="602">
        <f t="shared" ca="1" si="389"/>
        <v>40257.15736338999</v>
      </c>
      <c r="AR196" s="602">
        <f t="shared" ca="1" si="390"/>
        <v>35448.772928771345</v>
      </c>
      <c r="AS196" s="602">
        <f t="shared" ca="1" si="391"/>
        <v>36918.531516652984</v>
      </c>
      <c r="AT196" s="602">
        <f t="shared" ca="1" si="392"/>
        <v>36918.531516652984</v>
      </c>
      <c r="AU196" s="602">
        <f t="shared" ca="1" si="393"/>
        <v>38418.479955411574</v>
      </c>
      <c r="AV196" s="602">
        <f t="shared" ca="1" si="394"/>
        <v>38418.479955411574</v>
      </c>
      <c r="AW196" s="602">
        <f t="shared" ca="1" si="395"/>
        <v>39947.830563756834</v>
      </c>
      <c r="AX196" s="602">
        <f t="shared" ca="1" si="396"/>
        <v>39947.830563756834</v>
      </c>
      <c r="AY196" s="602">
        <f t="shared" ca="1" si="397"/>
        <v>41505.764212283277</v>
      </c>
      <c r="AZ196" s="602">
        <f t="shared" ca="1" si="398"/>
        <v>41505.764212283277</v>
      </c>
      <c r="BA196" s="602">
        <f t="shared" ca="1" si="399"/>
        <v>43091.434978125537</v>
      </c>
      <c r="BB196" s="602">
        <f t="shared" ca="1" si="400"/>
        <v>31227.944341051854</v>
      </c>
      <c r="BC196" s="602">
        <f t="shared" ca="1" si="401"/>
        <v>32048.938490341483</v>
      </c>
      <c r="BD196" s="602">
        <f t="shared" ca="1" si="402"/>
        <v>32048.938490341483</v>
      </c>
      <c r="BE196" s="602">
        <f t="shared" ca="1" si="403"/>
        <v>32881.659121055403</v>
      </c>
      <c r="BF196" s="602">
        <f t="shared" ca="1" si="404"/>
        <v>32881.659121055403</v>
      </c>
      <c r="BG196" s="602">
        <f t="shared" ca="1" si="405"/>
        <v>33725.968653348842</v>
      </c>
      <c r="BH196" s="602">
        <f t="shared" ca="1" si="406"/>
        <v>33725.968653348842</v>
      </c>
      <c r="BI196" s="602">
        <f t="shared" ca="1" si="407"/>
        <v>34581.723205375456</v>
      </c>
      <c r="BJ196" s="602">
        <f t="shared" ca="1" si="408"/>
        <v>34581.723205375456</v>
      </c>
      <c r="BK196" s="602">
        <f t="shared" ca="1" si="409"/>
        <v>35448.772928771345</v>
      </c>
      <c r="BL196" s="602">
        <f t="shared" ca="1" si="410"/>
        <v>37965.371706914841</v>
      </c>
      <c r="BM196" s="602">
        <f t="shared" ca="1" si="411"/>
        <v>39485.986332175897</v>
      </c>
      <c r="BN196" s="602">
        <f t="shared" ca="1" si="412"/>
        <v>39485.986332175897</v>
      </c>
      <c r="BO196" s="602">
        <f t="shared" ca="1" si="413"/>
        <v>41035.432761276803</v>
      </c>
      <c r="BP196" s="602">
        <f t="shared" ca="1" si="414"/>
        <v>41035.432761276803</v>
      </c>
      <c r="BQ196" s="602">
        <f t="shared" ca="1" si="415"/>
        <v>42612.87262182722</v>
      </c>
      <c r="BR196" s="602">
        <f t="shared" ca="1" si="416"/>
        <v>42612.87262182722</v>
      </c>
      <c r="BS196" s="602">
        <f t="shared" ca="1" si="417"/>
        <v>44217.443988476909</v>
      </c>
      <c r="BT196" s="602">
        <f t="shared" ca="1" si="418"/>
        <v>44217.443988476909</v>
      </c>
      <c r="BU196" s="602">
        <f t="shared" ca="1" si="419"/>
        <v>45848.26595350603</v>
      </c>
      <c r="BV196" s="602">
        <f t="shared" ca="1" si="420"/>
        <v>40723.276804626068</v>
      </c>
      <c r="BW196" s="602">
        <f t="shared" ca="1" si="421"/>
        <v>42295.186245571516</v>
      </c>
      <c r="BX196" s="602">
        <f t="shared" ca="1" si="422"/>
        <v>42295.186245571516</v>
      </c>
      <c r="BY196" s="602">
        <f t="shared" ca="1" si="423"/>
        <v>43894.401241264459</v>
      </c>
      <c r="BZ196" s="602">
        <f t="shared" ca="1" si="424"/>
        <v>43894.401241264459</v>
      </c>
      <c r="CA196" s="602">
        <f t="shared" ca="1" si="425"/>
        <v>45520.044319311586</v>
      </c>
      <c r="CB196" s="602">
        <f t="shared" ca="1" si="426"/>
        <v>45520.044319311586</v>
      </c>
      <c r="CC196" s="602">
        <f t="shared" ca="1" si="427"/>
        <v>47171.222607457443</v>
      </c>
      <c r="CD196" s="602">
        <f t="shared" ca="1" si="428"/>
        <v>47171.222607457443</v>
      </c>
      <c r="CE196" s="602">
        <f t="shared" ca="1" si="429"/>
        <v>48847.032188247038</v>
      </c>
      <c r="CF196" s="602">
        <f t="shared" ca="1" si="316"/>
        <v>33725.968653348842</v>
      </c>
      <c r="CG196" s="602">
        <f t="shared" ca="1" si="317"/>
        <v>34581.723205375456</v>
      </c>
      <c r="CH196" s="602">
        <f t="shared" ca="1" si="318"/>
        <v>34581.723205375456</v>
      </c>
      <c r="CI196" s="602">
        <f t="shared" ca="1" si="319"/>
        <v>35448.772928771345</v>
      </c>
      <c r="CJ196" s="602">
        <f t="shared" ca="1" si="320"/>
        <v>35448.772928771345</v>
      </c>
      <c r="CK196" s="602">
        <f t="shared" ca="1" si="321"/>
        <v>36326.962352232811</v>
      </c>
      <c r="CL196" s="602">
        <f t="shared" ca="1" si="322"/>
        <v>36326.962352232811</v>
      </c>
      <c r="CM196" s="602">
        <f t="shared" ca="1" si="323"/>
        <v>37216.130731732024</v>
      </c>
      <c r="CN196" s="602">
        <f t="shared" ca="1" si="324"/>
        <v>37216.130731732024</v>
      </c>
      <c r="CO196" s="602">
        <f t="shared" ca="1" si="325"/>
        <v>38116.112405922795</v>
      </c>
      <c r="CP196" s="602">
        <f t="shared" ca="1" si="326"/>
        <v>41820.706884913423</v>
      </c>
      <c r="CQ196" s="602">
        <f t="shared" ca="1" si="327"/>
        <v>43411.82153165857</v>
      </c>
      <c r="CR196" s="602">
        <f t="shared" ca="1" si="328"/>
        <v>43411.82153165857</v>
      </c>
      <c r="CS196" s="602">
        <f t="shared" ca="1" si="329"/>
        <v>45029.629321440458</v>
      </c>
      <c r="CT196" s="602">
        <f t="shared" ca="1" si="330"/>
        <v>45029.629321440458</v>
      </c>
      <c r="CU196" s="602">
        <f t="shared" ca="1" si="331"/>
        <v>46673.241537911395</v>
      </c>
      <c r="CV196" s="602">
        <f t="shared" ca="1" si="332"/>
        <v>46673.241537911395</v>
      </c>
      <c r="CW196" s="602">
        <f t="shared" ca="1" si="333"/>
        <v>48341.757129331025</v>
      </c>
      <c r="CX196" s="602">
        <f t="shared" ca="1" si="334"/>
        <v>48341.757129331025</v>
      </c>
      <c r="CY196" s="602">
        <f t="shared" ca="1" si="335"/>
        <v>50034.266948932476</v>
      </c>
      <c r="CZ196" s="602">
        <f t="shared" ca="1" si="336"/>
        <v>44703.97476535022</v>
      </c>
      <c r="DA196" s="602">
        <f t="shared" ca="1" si="337"/>
        <v>46342.497848049643</v>
      </c>
      <c r="DB196" s="602">
        <f t="shared" ca="1" si="338"/>
        <v>46342.497848049643</v>
      </c>
      <c r="DC196" s="602">
        <f t="shared" ca="1" si="339"/>
        <v>48006.105296803609</v>
      </c>
      <c r="DD196" s="602">
        <f t="shared" ca="1" si="340"/>
        <v>48006.105296803609</v>
      </c>
      <c r="DE196" s="602">
        <f t="shared" ca="1" si="341"/>
        <v>49693.889253268258</v>
      </c>
      <c r="DF196" s="602">
        <f t="shared" ca="1" si="342"/>
        <v>49693.889253268258</v>
      </c>
      <c r="DG196" s="602">
        <f t="shared" ca="1" si="343"/>
        <v>51404.937022019112</v>
      </c>
      <c r="DH196" s="602">
        <f t="shared" ca="1" si="344"/>
        <v>51404.937022019112</v>
      </c>
      <c r="DI196" s="602">
        <f t="shared" ca="1" si="345"/>
        <v>53138.334953305806</v>
      </c>
      <c r="DJ196" s="602">
        <f t="shared" ca="1" si="346"/>
        <v>36918.531516652984</v>
      </c>
      <c r="DK196" s="602">
        <f t="shared" ca="1" si="347"/>
        <v>37814.927454885583</v>
      </c>
      <c r="DL196" s="602">
        <f t="shared" ca="1" si="348"/>
        <v>37814.927454885583</v>
      </c>
      <c r="DM196" s="602">
        <f t="shared" ca="1" si="349"/>
        <v>38722.023692322662</v>
      </c>
      <c r="DN196" s="602">
        <f t="shared" ca="1" si="350"/>
        <v>38722.023692322662</v>
      </c>
      <c r="DO196" s="602">
        <f t="shared" ca="1" si="351"/>
        <v>39639.647171455297</v>
      </c>
      <c r="DP196" s="602">
        <f t="shared" ca="1" si="352"/>
        <v>39639.647171455297</v>
      </c>
      <c r="DQ196" s="602">
        <f t="shared" ca="1" si="353"/>
        <v>40567.620879791648</v>
      </c>
      <c r="DR196" s="602">
        <f t="shared" ca="1" si="354"/>
        <v>40567.620879791648</v>
      </c>
      <c r="DS196" s="602">
        <f t="shared" ca="1" si="355"/>
        <v>41505.764212283284</v>
      </c>
      <c r="DT196" s="602">
        <f t="shared" ca="1" si="356"/>
        <v>47504.443092169378</v>
      </c>
      <c r="DU196" s="602">
        <f t="shared" ca="1" si="357"/>
        <v>49185.069786291635</v>
      </c>
      <c r="DV196" s="602">
        <f t="shared" ca="1" si="358"/>
        <v>49185.069786291635</v>
      </c>
      <c r="DW196" s="602">
        <f t="shared" ca="1" si="359"/>
        <v>50889.234373908213</v>
      </c>
      <c r="DX196" s="602">
        <f t="shared" ca="1" si="360"/>
        <v>50889.234373908213</v>
      </c>
      <c r="DY196" s="602">
        <f t="shared" ca="1" si="361"/>
        <v>52616.023097239588</v>
      </c>
      <c r="DZ196" s="602">
        <f t="shared" ca="1" si="362"/>
        <v>52616.023097239588</v>
      </c>
      <c r="EA196" s="602">
        <f t="shared" ca="1" si="363"/>
        <v>54364.523825868084</v>
      </c>
      <c r="EB196" s="602">
        <f t="shared" ca="1" si="364"/>
        <v>54364.523825868084</v>
      </c>
      <c r="EC196" s="602">
        <f t="shared" ca="1" si="365"/>
        <v>56133.829536555211</v>
      </c>
      <c r="ED196" s="602">
        <f t="shared" ca="1" si="366"/>
        <v>50546.562285820124</v>
      </c>
      <c r="EE196" s="602">
        <f t="shared" ca="1" si="367"/>
        <v>52268.899256216449</v>
      </c>
      <c r="EF196" s="602">
        <f t="shared" ca="1" si="368"/>
        <v>52268.899256216449</v>
      </c>
      <c r="EG196" s="602">
        <f t="shared" ca="1" si="369"/>
        <v>54013.130357142247</v>
      </c>
      <c r="EH196" s="602">
        <f t="shared" ca="1" si="370"/>
        <v>54013.130357142247</v>
      </c>
      <c r="EI196" s="602">
        <f t="shared" ca="1" si="371"/>
        <v>55778.34727772788</v>
      </c>
      <c r="EJ196" s="602">
        <f t="shared" ca="1" si="372"/>
        <v>55778.34727772788</v>
      </c>
      <c r="EK196" s="602">
        <f t="shared" ca="1" si="373"/>
        <v>57563.649413299725</v>
      </c>
      <c r="EL196" s="602">
        <f t="shared" ca="1" si="374"/>
        <v>57563.649413299725</v>
      </c>
      <c r="EM196" s="602">
        <f t="shared" ca="1" si="375"/>
        <v>59368.146874517734</v>
      </c>
    </row>
    <row r="197" spans="7:143" x14ac:dyDescent="0.2">
      <c r="H197" s="17"/>
      <c r="I197" s="17"/>
      <c r="J197" s="17"/>
      <c r="K197" s="17"/>
      <c r="L197" s="17"/>
      <c r="M197" s="17"/>
      <c r="N197" s="306"/>
      <c r="O197" s="563"/>
      <c r="P197" s="563"/>
      <c r="Q197" s="874"/>
      <c r="R197" s="564"/>
      <c r="W197" s="597">
        <f t="shared" si="315"/>
        <v>154</v>
      </c>
      <c r="X197" s="602">
        <f t="shared" ca="1" si="376"/>
        <v>28319.999389992863</v>
      </c>
      <c r="Y197" s="602">
        <f t="shared" ca="1" si="376"/>
        <v>29096.929827342388</v>
      </c>
      <c r="Z197" s="602">
        <f t="shared" ca="1" si="376"/>
        <v>29096.929827342388</v>
      </c>
      <c r="AA197" s="602">
        <f t="shared" ca="1" si="376"/>
        <v>29886.032144715729</v>
      </c>
      <c r="AB197" s="602">
        <f t="shared" ca="1" si="377"/>
        <v>29886.032144715729</v>
      </c>
      <c r="AC197" s="602">
        <f t="shared" ca="1" si="377"/>
        <v>30687.194570042724</v>
      </c>
      <c r="AD197" s="602">
        <f t="shared" ca="1" si="377"/>
        <v>30687.194570042724</v>
      </c>
      <c r="AE197" s="602">
        <f t="shared" ca="1" si="377"/>
        <v>31500.297891766557</v>
      </c>
      <c r="AF197" s="602">
        <f t="shared" ca="1" si="378"/>
        <v>31500.297891766557</v>
      </c>
      <c r="AG197" s="602">
        <f t="shared" ca="1" si="379"/>
        <v>32325.215752307126</v>
      </c>
      <c r="AH197" s="602">
        <f t="shared" ca="1" si="380"/>
        <v>32881.659121055389</v>
      </c>
      <c r="AI197" s="602">
        <f t="shared" ca="1" si="381"/>
        <v>34295.209150044277</v>
      </c>
      <c r="AJ197" s="602">
        <f t="shared" ca="1" si="382"/>
        <v>34295.209150044277</v>
      </c>
      <c r="AK197" s="602">
        <f t="shared" ca="1" si="383"/>
        <v>35740.272825017972</v>
      </c>
      <c r="AL197" s="602">
        <f t="shared" ca="1" si="384"/>
        <v>35740.272825017972</v>
      </c>
      <c r="AM197" s="602">
        <f t="shared" ca="1" si="385"/>
        <v>37216.130731732024</v>
      </c>
      <c r="AN197" s="602">
        <f t="shared" ca="1" si="386"/>
        <v>37216.130731732024</v>
      </c>
      <c r="AO197" s="602">
        <f t="shared" ca="1" si="387"/>
        <v>38722.023692322662</v>
      </c>
      <c r="AP197" s="602">
        <f t="shared" ca="1" si="388"/>
        <v>38722.023692322662</v>
      </c>
      <c r="AQ197" s="602">
        <f t="shared" ca="1" si="389"/>
        <v>40257.15736338999</v>
      </c>
      <c r="AR197" s="602">
        <f t="shared" ca="1" si="390"/>
        <v>35448.772928771345</v>
      </c>
      <c r="AS197" s="602">
        <f t="shared" ca="1" si="391"/>
        <v>36918.531516652984</v>
      </c>
      <c r="AT197" s="602">
        <f t="shared" ca="1" si="392"/>
        <v>36918.531516652984</v>
      </c>
      <c r="AU197" s="602">
        <f t="shared" ca="1" si="393"/>
        <v>38418.479955411574</v>
      </c>
      <c r="AV197" s="602">
        <f t="shared" ca="1" si="394"/>
        <v>38418.479955411574</v>
      </c>
      <c r="AW197" s="602">
        <f t="shared" ca="1" si="395"/>
        <v>39947.830563756834</v>
      </c>
      <c r="AX197" s="602">
        <f t="shared" ca="1" si="396"/>
        <v>39947.830563756834</v>
      </c>
      <c r="AY197" s="602">
        <f t="shared" ca="1" si="397"/>
        <v>41505.764212283277</v>
      </c>
      <c r="AZ197" s="602">
        <f t="shared" ca="1" si="398"/>
        <v>41505.764212283277</v>
      </c>
      <c r="BA197" s="602">
        <f t="shared" ca="1" si="399"/>
        <v>43091.434978125537</v>
      </c>
      <c r="BB197" s="602">
        <f t="shared" ca="1" si="400"/>
        <v>31227.944341051854</v>
      </c>
      <c r="BC197" s="602">
        <f t="shared" ca="1" si="401"/>
        <v>32048.938490341483</v>
      </c>
      <c r="BD197" s="602">
        <f t="shared" ca="1" si="402"/>
        <v>32048.938490341483</v>
      </c>
      <c r="BE197" s="602">
        <f t="shared" ca="1" si="403"/>
        <v>32881.659121055403</v>
      </c>
      <c r="BF197" s="602">
        <f t="shared" ca="1" si="404"/>
        <v>32881.659121055403</v>
      </c>
      <c r="BG197" s="602">
        <f t="shared" ca="1" si="405"/>
        <v>33725.968653348842</v>
      </c>
      <c r="BH197" s="602">
        <f t="shared" ca="1" si="406"/>
        <v>33725.968653348842</v>
      </c>
      <c r="BI197" s="602">
        <f t="shared" ca="1" si="407"/>
        <v>34581.723205375456</v>
      </c>
      <c r="BJ197" s="602">
        <f t="shared" ca="1" si="408"/>
        <v>34581.723205375456</v>
      </c>
      <c r="BK197" s="602">
        <f t="shared" ca="1" si="409"/>
        <v>35448.772928771345</v>
      </c>
      <c r="BL197" s="602">
        <f t="shared" ca="1" si="410"/>
        <v>37965.371706914841</v>
      </c>
      <c r="BM197" s="602">
        <f t="shared" ca="1" si="411"/>
        <v>39485.986332175897</v>
      </c>
      <c r="BN197" s="602">
        <f t="shared" ca="1" si="412"/>
        <v>39485.986332175897</v>
      </c>
      <c r="BO197" s="602">
        <f t="shared" ca="1" si="413"/>
        <v>41035.432761276803</v>
      </c>
      <c r="BP197" s="602">
        <f t="shared" ca="1" si="414"/>
        <v>41035.432761276803</v>
      </c>
      <c r="BQ197" s="602">
        <f t="shared" ca="1" si="415"/>
        <v>42612.87262182722</v>
      </c>
      <c r="BR197" s="602">
        <f t="shared" ca="1" si="416"/>
        <v>42612.87262182722</v>
      </c>
      <c r="BS197" s="602">
        <f t="shared" ca="1" si="417"/>
        <v>44217.443988476909</v>
      </c>
      <c r="BT197" s="602">
        <f t="shared" ca="1" si="418"/>
        <v>44217.443988476909</v>
      </c>
      <c r="BU197" s="602">
        <f t="shared" ca="1" si="419"/>
        <v>45848.26595350603</v>
      </c>
      <c r="BV197" s="602">
        <f t="shared" ca="1" si="420"/>
        <v>40723.276804626068</v>
      </c>
      <c r="BW197" s="602">
        <f t="shared" ca="1" si="421"/>
        <v>42295.186245571516</v>
      </c>
      <c r="BX197" s="602">
        <f t="shared" ca="1" si="422"/>
        <v>42295.186245571516</v>
      </c>
      <c r="BY197" s="602">
        <f t="shared" ca="1" si="423"/>
        <v>43894.401241264459</v>
      </c>
      <c r="BZ197" s="602">
        <f t="shared" ca="1" si="424"/>
        <v>43894.401241264459</v>
      </c>
      <c r="CA197" s="602">
        <f t="shared" ca="1" si="425"/>
        <v>45520.044319311586</v>
      </c>
      <c r="CB197" s="602">
        <f t="shared" ca="1" si="426"/>
        <v>45520.044319311586</v>
      </c>
      <c r="CC197" s="602">
        <f t="shared" ca="1" si="427"/>
        <v>47171.222607457443</v>
      </c>
      <c r="CD197" s="602">
        <f t="shared" ca="1" si="428"/>
        <v>47171.222607457443</v>
      </c>
      <c r="CE197" s="602">
        <f t="shared" ca="1" si="429"/>
        <v>48847.032188247038</v>
      </c>
      <c r="CF197" s="602">
        <f t="shared" ca="1" si="316"/>
        <v>33725.968653348842</v>
      </c>
      <c r="CG197" s="602">
        <f t="shared" ca="1" si="317"/>
        <v>34581.723205375456</v>
      </c>
      <c r="CH197" s="602">
        <f t="shared" ca="1" si="318"/>
        <v>34581.723205375456</v>
      </c>
      <c r="CI197" s="602">
        <f t="shared" ca="1" si="319"/>
        <v>35448.772928771345</v>
      </c>
      <c r="CJ197" s="602">
        <f t="shared" ca="1" si="320"/>
        <v>35448.772928771345</v>
      </c>
      <c r="CK197" s="602">
        <f t="shared" ca="1" si="321"/>
        <v>36326.962352232811</v>
      </c>
      <c r="CL197" s="602">
        <f t="shared" ca="1" si="322"/>
        <v>36326.962352232811</v>
      </c>
      <c r="CM197" s="602">
        <f t="shared" ca="1" si="323"/>
        <v>37216.130731732024</v>
      </c>
      <c r="CN197" s="602">
        <f t="shared" ca="1" si="324"/>
        <v>37216.130731732024</v>
      </c>
      <c r="CO197" s="602">
        <f t="shared" ca="1" si="325"/>
        <v>38116.112405922795</v>
      </c>
      <c r="CP197" s="602">
        <f t="shared" ca="1" si="326"/>
        <v>41820.706884913423</v>
      </c>
      <c r="CQ197" s="602">
        <f t="shared" ca="1" si="327"/>
        <v>43411.82153165857</v>
      </c>
      <c r="CR197" s="602">
        <f t="shared" ca="1" si="328"/>
        <v>43411.82153165857</v>
      </c>
      <c r="CS197" s="602">
        <f t="shared" ca="1" si="329"/>
        <v>45029.629321440458</v>
      </c>
      <c r="CT197" s="602">
        <f t="shared" ca="1" si="330"/>
        <v>45029.629321440458</v>
      </c>
      <c r="CU197" s="602">
        <f t="shared" ca="1" si="331"/>
        <v>46673.241537911395</v>
      </c>
      <c r="CV197" s="602">
        <f t="shared" ca="1" si="332"/>
        <v>46673.241537911395</v>
      </c>
      <c r="CW197" s="602">
        <f t="shared" ca="1" si="333"/>
        <v>48341.757129331025</v>
      </c>
      <c r="CX197" s="602">
        <f t="shared" ca="1" si="334"/>
        <v>48341.757129331025</v>
      </c>
      <c r="CY197" s="602">
        <f t="shared" ca="1" si="335"/>
        <v>50034.266948932476</v>
      </c>
      <c r="CZ197" s="602">
        <f t="shared" ca="1" si="336"/>
        <v>44703.97476535022</v>
      </c>
      <c r="DA197" s="602">
        <f t="shared" ca="1" si="337"/>
        <v>46342.497848049643</v>
      </c>
      <c r="DB197" s="602">
        <f t="shared" ca="1" si="338"/>
        <v>46342.497848049643</v>
      </c>
      <c r="DC197" s="602">
        <f t="shared" ca="1" si="339"/>
        <v>48006.105296803609</v>
      </c>
      <c r="DD197" s="602">
        <f t="shared" ca="1" si="340"/>
        <v>48006.105296803609</v>
      </c>
      <c r="DE197" s="602">
        <f t="shared" ca="1" si="341"/>
        <v>49693.889253268258</v>
      </c>
      <c r="DF197" s="602">
        <f t="shared" ca="1" si="342"/>
        <v>49693.889253268258</v>
      </c>
      <c r="DG197" s="602">
        <f t="shared" ca="1" si="343"/>
        <v>51404.937022019112</v>
      </c>
      <c r="DH197" s="602">
        <f t="shared" ca="1" si="344"/>
        <v>51404.937022019112</v>
      </c>
      <c r="DI197" s="602">
        <f t="shared" ca="1" si="345"/>
        <v>53138.334953305806</v>
      </c>
      <c r="DJ197" s="602">
        <f t="shared" ca="1" si="346"/>
        <v>36918.531516652984</v>
      </c>
      <c r="DK197" s="602">
        <f t="shared" ca="1" si="347"/>
        <v>37814.927454885583</v>
      </c>
      <c r="DL197" s="602">
        <f t="shared" ca="1" si="348"/>
        <v>37814.927454885583</v>
      </c>
      <c r="DM197" s="602">
        <f t="shared" ca="1" si="349"/>
        <v>38722.023692322662</v>
      </c>
      <c r="DN197" s="602">
        <f t="shared" ca="1" si="350"/>
        <v>38722.023692322662</v>
      </c>
      <c r="DO197" s="602">
        <f t="shared" ca="1" si="351"/>
        <v>39639.647171455297</v>
      </c>
      <c r="DP197" s="602">
        <f t="shared" ca="1" si="352"/>
        <v>39639.647171455297</v>
      </c>
      <c r="DQ197" s="602">
        <f t="shared" ca="1" si="353"/>
        <v>40567.620879791648</v>
      </c>
      <c r="DR197" s="602">
        <f t="shared" ca="1" si="354"/>
        <v>40567.620879791648</v>
      </c>
      <c r="DS197" s="602">
        <f t="shared" ca="1" si="355"/>
        <v>41505.764212283284</v>
      </c>
      <c r="DT197" s="602">
        <f t="shared" ca="1" si="356"/>
        <v>47504.443092169378</v>
      </c>
      <c r="DU197" s="602">
        <f t="shared" ca="1" si="357"/>
        <v>49185.069786291635</v>
      </c>
      <c r="DV197" s="602">
        <f t="shared" ca="1" si="358"/>
        <v>49185.069786291635</v>
      </c>
      <c r="DW197" s="602">
        <f t="shared" ca="1" si="359"/>
        <v>50889.234373908213</v>
      </c>
      <c r="DX197" s="602">
        <f t="shared" ca="1" si="360"/>
        <v>50889.234373908213</v>
      </c>
      <c r="DY197" s="602">
        <f t="shared" ca="1" si="361"/>
        <v>52616.023097239588</v>
      </c>
      <c r="DZ197" s="602">
        <f t="shared" ca="1" si="362"/>
        <v>52616.023097239588</v>
      </c>
      <c r="EA197" s="602">
        <f t="shared" ca="1" si="363"/>
        <v>54364.523825868084</v>
      </c>
      <c r="EB197" s="602">
        <f t="shared" ca="1" si="364"/>
        <v>54364.523825868084</v>
      </c>
      <c r="EC197" s="602">
        <f t="shared" ca="1" si="365"/>
        <v>56133.829536555211</v>
      </c>
      <c r="ED197" s="602">
        <f t="shared" ca="1" si="366"/>
        <v>50546.562285820124</v>
      </c>
      <c r="EE197" s="602">
        <f t="shared" ca="1" si="367"/>
        <v>52268.899256216449</v>
      </c>
      <c r="EF197" s="602">
        <f t="shared" ca="1" si="368"/>
        <v>52268.899256216449</v>
      </c>
      <c r="EG197" s="602">
        <f t="shared" ca="1" si="369"/>
        <v>54013.130357142247</v>
      </c>
      <c r="EH197" s="602">
        <f t="shared" ca="1" si="370"/>
        <v>54013.130357142247</v>
      </c>
      <c r="EI197" s="602">
        <f t="shared" ca="1" si="371"/>
        <v>55778.34727772788</v>
      </c>
      <c r="EJ197" s="602">
        <f t="shared" ca="1" si="372"/>
        <v>55778.34727772788</v>
      </c>
      <c r="EK197" s="602">
        <f t="shared" ca="1" si="373"/>
        <v>57563.649413299725</v>
      </c>
      <c r="EL197" s="602">
        <f t="shared" ca="1" si="374"/>
        <v>57563.649413299725</v>
      </c>
      <c r="EM197" s="602">
        <f t="shared" ca="1" si="375"/>
        <v>59368.146874517734</v>
      </c>
    </row>
    <row r="198" spans="7:143" ht="23.25" customHeight="1" x14ac:dyDescent="0.2">
      <c r="H198" s="1136" t="s">
        <v>1147</v>
      </c>
      <c r="I198" s="1136"/>
      <c r="J198" s="1136"/>
      <c r="K198" s="1136"/>
      <c r="L198" s="1136"/>
      <c r="M198" s="1136"/>
      <c r="N198" s="1136"/>
      <c r="O198" s="1136"/>
      <c r="P198" s="1136"/>
      <c r="Q198" s="1136"/>
      <c r="R198" s="1136"/>
      <c r="S198" s="1136"/>
      <c r="W198" s="597">
        <f t="shared" si="315"/>
        <v>155</v>
      </c>
      <c r="X198" s="602">
        <f t="shared" ca="1" si="376"/>
        <v>28319.999389992863</v>
      </c>
      <c r="Y198" s="602">
        <f t="shared" ca="1" si="376"/>
        <v>29096.929827342388</v>
      </c>
      <c r="Z198" s="602">
        <f t="shared" ca="1" si="376"/>
        <v>29096.929827342388</v>
      </c>
      <c r="AA198" s="602">
        <f t="shared" ca="1" si="376"/>
        <v>29886.032144715729</v>
      </c>
      <c r="AB198" s="602">
        <f t="shared" ca="1" si="377"/>
        <v>29886.032144715729</v>
      </c>
      <c r="AC198" s="602">
        <f t="shared" ca="1" si="377"/>
        <v>30687.194570042724</v>
      </c>
      <c r="AD198" s="602">
        <f t="shared" ca="1" si="377"/>
        <v>30687.194570042724</v>
      </c>
      <c r="AE198" s="602">
        <f t="shared" ca="1" si="377"/>
        <v>31500.297891766557</v>
      </c>
      <c r="AF198" s="602">
        <f t="shared" ca="1" si="378"/>
        <v>31500.297891766557</v>
      </c>
      <c r="AG198" s="602">
        <f t="shared" ca="1" si="379"/>
        <v>32325.215752307126</v>
      </c>
      <c r="AH198" s="602">
        <f t="shared" ca="1" si="380"/>
        <v>32881.659121055389</v>
      </c>
      <c r="AI198" s="602">
        <f t="shared" ca="1" si="381"/>
        <v>34295.209150044277</v>
      </c>
      <c r="AJ198" s="602">
        <f t="shared" ca="1" si="382"/>
        <v>34295.209150044277</v>
      </c>
      <c r="AK198" s="602">
        <f t="shared" ca="1" si="383"/>
        <v>35740.272825017972</v>
      </c>
      <c r="AL198" s="602">
        <f t="shared" ca="1" si="384"/>
        <v>35740.272825017972</v>
      </c>
      <c r="AM198" s="602">
        <f t="shared" ca="1" si="385"/>
        <v>37216.130731732024</v>
      </c>
      <c r="AN198" s="602">
        <f t="shared" ca="1" si="386"/>
        <v>37216.130731732024</v>
      </c>
      <c r="AO198" s="602">
        <f t="shared" ca="1" si="387"/>
        <v>38722.023692322662</v>
      </c>
      <c r="AP198" s="602">
        <f t="shared" ca="1" si="388"/>
        <v>38722.023692322662</v>
      </c>
      <c r="AQ198" s="602">
        <f t="shared" ca="1" si="389"/>
        <v>40257.15736338999</v>
      </c>
      <c r="AR198" s="602">
        <f t="shared" ca="1" si="390"/>
        <v>35448.772928771345</v>
      </c>
      <c r="AS198" s="602">
        <f t="shared" ca="1" si="391"/>
        <v>36918.531516652984</v>
      </c>
      <c r="AT198" s="602">
        <f t="shared" ca="1" si="392"/>
        <v>36918.531516652984</v>
      </c>
      <c r="AU198" s="602">
        <f t="shared" ca="1" si="393"/>
        <v>38418.479955411574</v>
      </c>
      <c r="AV198" s="602">
        <f t="shared" ca="1" si="394"/>
        <v>38418.479955411574</v>
      </c>
      <c r="AW198" s="602">
        <f t="shared" ca="1" si="395"/>
        <v>39947.830563756834</v>
      </c>
      <c r="AX198" s="602">
        <f t="shared" ca="1" si="396"/>
        <v>39947.830563756834</v>
      </c>
      <c r="AY198" s="602">
        <f t="shared" ca="1" si="397"/>
        <v>41505.764212283277</v>
      </c>
      <c r="AZ198" s="602">
        <f t="shared" ca="1" si="398"/>
        <v>41505.764212283277</v>
      </c>
      <c r="BA198" s="602">
        <f t="shared" ca="1" si="399"/>
        <v>43091.434978125537</v>
      </c>
      <c r="BB198" s="602">
        <f t="shared" ca="1" si="400"/>
        <v>31227.944341051854</v>
      </c>
      <c r="BC198" s="602">
        <f t="shared" ca="1" si="401"/>
        <v>32048.938490341483</v>
      </c>
      <c r="BD198" s="602">
        <f t="shared" ca="1" si="402"/>
        <v>32048.938490341483</v>
      </c>
      <c r="BE198" s="602">
        <f t="shared" ca="1" si="403"/>
        <v>32881.659121055403</v>
      </c>
      <c r="BF198" s="602">
        <f t="shared" ca="1" si="404"/>
        <v>32881.659121055403</v>
      </c>
      <c r="BG198" s="602">
        <f t="shared" ca="1" si="405"/>
        <v>33725.968653348842</v>
      </c>
      <c r="BH198" s="602">
        <f t="shared" ca="1" si="406"/>
        <v>33725.968653348842</v>
      </c>
      <c r="BI198" s="602">
        <f t="shared" ca="1" si="407"/>
        <v>34581.723205375456</v>
      </c>
      <c r="BJ198" s="602">
        <f t="shared" ca="1" si="408"/>
        <v>34581.723205375456</v>
      </c>
      <c r="BK198" s="602">
        <f t="shared" ca="1" si="409"/>
        <v>35448.772928771345</v>
      </c>
      <c r="BL198" s="602">
        <f t="shared" ca="1" si="410"/>
        <v>37965.371706914841</v>
      </c>
      <c r="BM198" s="602">
        <f t="shared" ca="1" si="411"/>
        <v>39485.986332175897</v>
      </c>
      <c r="BN198" s="602">
        <f t="shared" ca="1" si="412"/>
        <v>39485.986332175897</v>
      </c>
      <c r="BO198" s="602">
        <f t="shared" ca="1" si="413"/>
        <v>41035.432761276803</v>
      </c>
      <c r="BP198" s="602">
        <f t="shared" ca="1" si="414"/>
        <v>41035.432761276803</v>
      </c>
      <c r="BQ198" s="602">
        <f t="shared" ca="1" si="415"/>
        <v>42612.87262182722</v>
      </c>
      <c r="BR198" s="602">
        <f t="shared" ca="1" si="416"/>
        <v>42612.87262182722</v>
      </c>
      <c r="BS198" s="602">
        <f t="shared" ca="1" si="417"/>
        <v>44217.443988476909</v>
      </c>
      <c r="BT198" s="602">
        <f t="shared" ca="1" si="418"/>
        <v>44217.443988476909</v>
      </c>
      <c r="BU198" s="602">
        <f t="shared" ca="1" si="419"/>
        <v>45848.26595350603</v>
      </c>
      <c r="BV198" s="602">
        <f t="shared" ca="1" si="420"/>
        <v>40723.276804626068</v>
      </c>
      <c r="BW198" s="602">
        <f t="shared" ca="1" si="421"/>
        <v>42295.186245571516</v>
      </c>
      <c r="BX198" s="602">
        <f t="shared" ca="1" si="422"/>
        <v>42295.186245571516</v>
      </c>
      <c r="BY198" s="602">
        <f t="shared" ca="1" si="423"/>
        <v>43894.401241264459</v>
      </c>
      <c r="BZ198" s="602">
        <f t="shared" ca="1" si="424"/>
        <v>43894.401241264459</v>
      </c>
      <c r="CA198" s="602">
        <f t="shared" ca="1" si="425"/>
        <v>45520.044319311586</v>
      </c>
      <c r="CB198" s="602">
        <f t="shared" ca="1" si="426"/>
        <v>45520.044319311586</v>
      </c>
      <c r="CC198" s="602">
        <f t="shared" ca="1" si="427"/>
        <v>47171.222607457443</v>
      </c>
      <c r="CD198" s="602">
        <f t="shared" ca="1" si="428"/>
        <v>47171.222607457443</v>
      </c>
      <c r="CE198" s="602">
        <f t="shared" ca="1" si="429"/>
        <v>48847.032188247038</v>
      </c>
      <c r="CF198" s="602">
        <f t="shared" ca="1" si="316"/>
        <v>33725.968653348842</v>
      </c>
      <c r="CG198" s="602">
        <f t="shared" ca="1" si="317"/>
        <v>34581.723205375456</v>
      </c>
      <c r="CH198" s="602">
        <f t="shared" ca="1" si="318"/>
        <v>34581.723205375456</v>
      </c>
      <c r="CI198" s="602">
        <f t="shared" ca="1" si="319"/>
        <v>35448.772928771345</v>
      </c>
      <c r="CJ198" s="602">
        <f t="shared" ca="1" si="320"/>
        <v>35448.772928771345</v>
      </c>
      <c r="CK198" s="602">
        <f t="shared" ca="1" si="321"/>
        <v>36326.962352232811</v>
      </c>
      <c r="CL198" s="602">
        <f t="shared" ca="1" si="322"/>
        <v>36326.962352232811</v>
      </c>
      <c r="CM198" s="602">
        <f t="shared" ca="1" si="323"/>
        <v>37216.130731732024</v>
      </c>
      <c r="CN198" s="602">
        <f t="shared" ca="1" si="324"/>
        <v>37216.130731732024</v>
      </c>
      <c r="CO198" s="602">
        <f t="shared" ca="1" si="325"/>
        <v>38116.112405922795</v>
      </c>
      <c r="CP198" s="602">
        <f t="shared" ca="1" si="326"/>
        <v>41820.706884913423</v>
      </c>
      <c r="CQ198" s="602">
        <f t="shared" ca="1" si="327"/>
        <v>43411.82153165857</v>
      </c>
      <c r="CR198" s="602">
        <f t="shared" ca="1" si="328"/>
        <v>43411.82153165857</v>
      </c>
      <c r="CS198" s="602">
        <f t="shared" ca="1" si="329"/>
        <v>45029.629321440458</v>
      </c>
      <c r="CT198" s="602">
        <f t="shared" ca="1" si="330"/>
        <v>45029.629321440458</v>
      </c>
      <c r="CU198" s="602">
        <f t="shared" ca="1" si="331"/>
        <v>46673.241537911395</v>
      </c>
      <c r="CV198" s="602">
        <f t="shared" ca="1" si="332"/>
        <v>46673.241537911395</v>
      </c>
      <c r="CW198" s="602">
        <f t="shared" ca="1" si="333"/>
        <v>48341.757129331025</v>
      </c>
      <c r="CX198" s="602">
        <f t="shared" ca="1" si="334"/>
        <v>48341.757129331025</v>
      </c>
      <c r="CY198" s="602">
        <f t="shared" ca="1" si="335"/>
        <v>50034.266948932476</v>
      </c>
      <c r="CZ198" s="602">
        <f t="shared" ca="1" si="336"/>
        <v>44703.97476535022</v>
      </c>
      <c r="DA198" s="602">
        <f t="shared" ca="1" si="337"/>
        <v>46342.497848049643</v>
      </c>
      <c r="DB198" s="602">
        <f t="shared" ca="1" si="338"/>
        <v>46342.497848049643</v>
      </c>
      <c r="DC198" s="602">
        <f t="shared" ca="1" si="339"/>
        <v>48006.105296803609</v>
      </c>
      <c r="DD198" s="602">
        <f t="shared" ca="1" si="340"/>
        <v>48006.105296803609</v>
      </c>
      <c r="DE198" s="602">
        <f t="shared" ca="1" si="341"/>
        <v>49693.889253268258</v>
      </c>
      <c r="DF198" s="602">
        <f t="shared" ca="1" si="342"/>
        <v>49693.889253268258</v>
      </c>
      <c r="DG198" s="602">
        <f t="shared" ca="1" si="343"/>
        <v>51404.937022019112</v>
      </c>
      <c r="DH198" s="602">
        <f t="shared" ca="1" si="344"/>
        <v>51404.937022019112</v>
      </c>
      <c r="DI198" s="602">
        <f t="shared" ca="1" si="345"/>
        <v>53138.334953305806</v>
      </c>
      <c r="DJ198" s="602">
        <f t="shared" ca="1" si="346"/>
        <v>36918.531516652984</v>
      </c>
      <c r="DK198" s="602">
        <f t="shared" ca="1" si="347"/>
        <v>37814.927454885583</v>
      </c>
      <c r="DL198" s="602">
        <f t="shared" ca="1" si="348"/>
        <v>37814.927454885583</v>
      </c>
      <c r="DM198" s="602">
        <f t="shared" ca="1" si="349"/>
        <v>38722.023692322662</v>
      </c>
      <c r="DN198" s="602">
        <f t="shared" ca="1" si="350"/>
        <v>38722.023692322662</v>
      </c>
      <c r="DO198" s="602">
        <f t="shared" ca="1" si="351"/>
        <v>39639.647171455297</v>
      </c>
      <c r="DP198" s="602">
        <f t="shared" ca="1" si="352"/>
        <v>39639.647171455297</v>
      </c>
      <c r="DQ198" s="602">
        <f t="shared" ca="1" si="353"/>
        <v>40567.620879791648</v>
      </c>
      <c r="DR198" s="602">
        <f t="shared" ca="1" si="354"/>
        <v>40567.620879791648</v>
      </c>
      <c r="DS198" s="602">
        <f t="shared" ca="1" si="355"/>
        <v>41505.764212283284</v>
      </c>
      <c r="DT198" s="602">
        <f t="shared" ca="1" si="356"/>
        <v>47504.443092169378</v>
      </c>
      <c r="DU198" s="602">
        <f t="shared" ca="1" si="357"/>
        <v>49185.069786291635</v>
      </c>
      <c r="DV198" s="602">
        <f t="shared" ca="1" si="358"/>
        <v>49185.069786291635</v>
      </c>
      <c r="DW198" s="602">
        <f t="shared" ca="1" si="359"/>
        <v>50889.234373908213</v>
      </c>
      <c r="DX198" s="602">
        <f t="shared" ca="1" si="360"/>
        <v>50889.234373908213</v>
      </c>
      <c r="DY198" s="602">
        <f t="shared" ca="1" si="361"/>
        <v>52616.023097239588</v>
      </c>
      <c r="DZ198" s="602">
        <f t="shared" ca="1" si="362"/>
        <v>52616.023097239588</v>
      </c>
      <c r="EA198" s="602">
        <f t="shared" ca="1" si="363"/>
        <v>54364.523825868084</v>
      </c>
      <c r="EB198" s="602">
        <f t="shared" ca="1" si="364"/>
        <v>54364.523825868084</v>
      </c>
      <c r="EC198" s="602">
        <f t="shared" ca="1" si="365"/>
        <v>56133.829536555211</v>
      </c>
      <c r="ED198" s="602">
        <f t="shared" ca="1" si="366"/>
        <v>50546.562285820124</v>
      </c>
      <c r="EE198" s="602">
        <f t="shared" ca="1" si="367"/>
        <v>52268.899256216449</v>
      </c>
      <c r="EF198" s="602">
        <f t="shared" ca="1" si="368"/>
        <v>52268.899256216449</v>
      </c>
      <c r="EG198" s="602">
        <f t="shared" ca="1" si="369"/>
        <v>54013.130357142247</v>
      </c>
      <c r="EH198" s="602">
        <f t="shared" ca="1" si="370"/>
        <v>54013.130357142247</v>
      </c>
      <c r="EI198" s="602">
        <f t="shared" ca="1" si="371"/>
        <v>55778.34727772788</v>
      </c>
      <c r="EJ198" s="602">
        <f t="shared" ca="1" si="372"/>
        <v>55778.34727772788</v>
      </c>
      <c r="EK198" s="602">
        <f t="shared" ca="1" si="373"/>
        <v>57563.649413299725</v>
      </c>
      <c r="EL198" s="602">
        <f t="shared" ca="1" si="374"/>
        <v>57563.649413299725</v>
      </c>
      <c r="EM198" s="602">
        <f t="shared" ca="1" si="375"/>
        <v>59368.146874517734</v>
      </c>
    </row>
    <row r="199" spans="7:143" x14ac:dyDescent="0.2">
      <c r="G199" s="593"/>
      <c r="H199" s="884"/>
      <c r="I199" s="884"/>
      <c r="J199" s="884"/>
      <c r="K199" s="884"/>
      <c r="L199" s="884"/>
      <c r="M199" s="884"/>
      <c r="N199" s="884"/>
      <c r="R199" s="884"/>
      <c r="W199" s="597">
        <f t="shared" si="315"/>
        <v>156</v>
      </c>
      <c r="X199" s="602">
        <f t="shared" ca="1" si="376"/>
        <v>28319.999389992863</v>
      </c>
      <c r="Y199" s="602">
        <f t="shared" ca="1" si="376"/>
        <v>29096.929827342388</v>
      </c>
      <c r="Z199" s="602">
        <f t="shared" ca="1" si="376"/>
        <v>29096.929827342388</v>
      </c>
      <c r="AA199" s="602">
        <f t="shared" ca="1" si="376"/>
        <v>29886.032144715729</v>
      </c>
      <c r="AB199" s="602">
        <f t="shared" ca="1" si="377"/>
        <v>29886.032144715729</v>
      </c>
      <c r="AC199" s="602">
        <f t="shared" ca="1" si="377"/>
        <v>30687.194570042724</v>
      </c>
      <c r="AD199" s="602">
        <f t="shared" ca="1" si="377"/>
        <v>30687.194570042724</v>
      </c>
      <c r="AE199" s="602">
        <f t="shared" ca="1" si="377"/>
        <v>31500.297891766557</v>
      </c>
      <c r="AF199" s="602">
        <f t="shared" ca="1" si="378"/>
        <v>31500.297891766557</v>
      </c>
      <c r="AG199" s="602">
        <f t="shared" ca="1" si="379"/>
        <v>32325.215752307126</v>
      </c>
      <c r="AH199" s="602">
        <f t="shared" ca="1" si="380"/>
        <v>32881.659121055389</v>
      </c>
      <c r="AI199" s="602">
        <f t="shared" ca="1" si="381"/>
        <v>34295.209150044277</v>
      </c>
      <c r="AJ199" s="602">
        <f t="shared" ca="1" si="382"/>
        <v>34295.209150044277</v>
      </c>
      <c r="AK199" s="602">
        <f t="shared" ca="1" si="383"/>
        <v>35740.272825017972</v>
      </c>
      <c r="AL199" s="602">
        <f t="shared" ca="1" si="384"/>
        <v>35740.272825017972</v>
      </c>
      <c r="AM199" s="602">
        <f t="shared" ca="1" si="385"/>
        <v>37216.130731732024</v>
      </c>
      <c r="AN199" s="602">
        <f t="shared" ca="1" si="386"/>
        <v>37216.130731732024</v>
      </c>
      <c r="AO199" s="602">
        <f t="shared" ca="1" si="387"/>
        <v>38722.023692322662</v>
      </c>
      <c r="AP199" s="602">
        <f t="shared" ca="1" si="388"/>
        <v>38722.023692322662</v>
      </c>
      <c r="AQ199" s="602">
        <f t="shared" ca="1" si="389"/>
        <v>40257.15736338999</v>
      </c>
      <c r="AR199" s="602">
        <f t="shared" ca="1" si="390"/>
        <v>35448.772928771345</v>
      </c>
      <c r="AS199" s="602">
        <f t="shared" ca="1" si="391"/>
        <v>36918.531516652984</v>
      </c>
      <c r="AT199" s="602">
        <f t="shared" ca="1" si="392"/>
        <v>36918.531516652984</v>
      </c>
      <c r="AU199" s="602">
        <f t="shared" ca="1" si="393"/>
        <v>38418.479955411574</v>
      </c>
      <c r="AV199" s="602">
        <f t="shared" ca="1" si="394"/>
        <v>38418.479955411574</v>
      </c>
      <c r="AW199" s="602">
        <f t="shared" ca="1" si="395"/>
        <v>39947.830563756834</v>
      </c>
      <c r="AX199" s="602">
        <f t="shared" ca="1" si="396"/>
        <v>39947.830563756834</v>
      </c>
      <c r="AY199" s="602">
        <f t="shared" ca="1" si="397"/>
        <v>41505.764212283277</v>
      </c>
      <c r="AZ199" s="602">
        <f t="shared" ca="1" si="398"/>
        <v>41505.764212283277</v>
      </c>
      <c r="BA199" s="602">
        <f t="shared" ca="1" si="399"/>
        <v>43091.434978125537</v>
      </c>
      <c r="BB199" s="602">
        <f t="shared" ca="1" si="400"/>
        <v>31227.944341051854</v>
      </c>
      <c r="BC199" s="602">
        <f t="shared" ca="1" si="401"/>
        <v>32048.938490341483</v>
      </c>
      <c r="BD199" s="602">
        <f t="shared" ca="1" si="402"/>
        <v>32048.938490341483</v>
      </c>
      <c r="BE199" s="602">
        <f t="shared" ca="1" si="403"/>
        <v>32881.659121055403</v>
      </c>
      <c r="BF199" s="602">
        <f t="shared" ca="1" si="404"/>
        <v>32881.659121055403</v>
      </c>
      <c r="BG199" s="602">
        <f t="shared" ca="1" si="405"/>
        <v>33725.968653348842</v>
      </c>
      <c r="BH199" s="602">
        <f t="shared" ca="1" si="406"/>
        <v>33725.968653348842</v>
      </c>
      <c r="BI199" s="602">
        <f t="shared" ca="1" si="407"/>
        <v>34581.723205375456</v>
      </c>
      <c r="BJ199" s="602">
        <f t="shared" ca="1" si="408"/>
        <v>34581.723205375456</v>
      </c>
      <c r="BK199" s="602">
        <f t="shared" ca="1" si="409"/>
        <v>35448.772928771345</v>
      </c>
      <c r="BL199" s="602">
        <f t="shared" ca="1" si="410"/>
        <v>37965.371706914841</v>
      </c>
      <c r="BM199" s="602">
        <f t="shared" ca="1" si="411"/>
        <v>39485.986332175897</v>
      </c>
      <c r="BN199" s="602">
        <f t="shared" ca="1" si="412"/>
        <v>39485.986332175897</v>
      </c>
      <c r="BO199" s="602">
        <f t="shared" ca="1" si="413"/>
        <v>41035.432761276803</v>
      </c>
      <c r="BP199" s="602">
        <f t="shared" ca="1" si="414"/>
        <v>41035.432761276803</v>
      </c>
      <c r="BQ199" s="602">
        <f t="shared" ca="1" si="415"/>
        <v>42612.87262182722</v>
      </c>
      <c r="BR199" s="602">
        <f t="shared" ca="1" si="416"/>
        <v>42612.87262182722</v>
      </c>
      <c r="BS199" s="602">
        <f t="shared" ca="1" si="417"/>
        <v>44217.443988476909</v>
      </c>
      <c r="BT199" s="602">
        <f t="shared" ca="1" si="418"/>
        <v>44217.443988476909</v>
      </c>
      <c r="BU199" s="602">
        <f t="shared" ca="1" si="419"/>
        <v>45848.26595350603</v>
      </c>
      <c r="BV199" s="602">
        <f t="shared" ca="1" si="420"/>
        <v>40723.276804626068</v>
      </c>
      <c r="BW199" s="602">
        <f t="shared" ca="1" si="421"/>
        <v>42295.186245571516</v>
      </c>
      <c r="BX199" s="602">
        <f t="shared" ca="1" si="422"/>
        <v>42295.186245571516</v>
      </c>
      <c r="BY199" s="602">
        <f t="shared" ca="1" si="423"/>
        <v>43894.401241264459</v>
      </c>
      <c r="BZ199" s="602">
        <f t="shared" ca="1" si="424"/>
        <v>43894.401241264459</v>
      </c>
      <c r="CA199" s="602">
        <f t="shared" ca="1" si="425"/>
        <v>45520.044319311586</v>
      </c>
      <c r="CB199" s="602">
        <f t="shared" ca="1" si="426"/>
        <v>45520.044319311586</v>
      </c>
      <c r="CC199" s="602">
        <f t="shared" ca="1" si="427"/>
        <v>47171.222607457443</v>
      </c>
      <c r="CD199" s="602">
        <f t="shared" ca="1" si="428"/>
        <v>47171.222607457443</v>
      </c>
      <c r="CE199" s="602">
        <f t="shared" ca="1" si="429"/>
        <v>48847.032188247038</v>
      </c>
      <c r="CF199" s="602">
        <f t="shared" ca="1" si="316"/>
        <v>33725.968653348842</v>
      </c>
      <c r="CG199" s="602">
        <f t="shared" ca="1" si="317"/>
        <v>34581.723205375456</v>
      </c>
      <c r="CH199" s="602">
        <f t="shared" ca="1" si="318"/>
        <v>34581.723205375456</v>
      </c>
      <c r="CI199" s="602">
        <f t="shared" ca="1" si="319"/>
        <v>35448.772928771345</v>
      </c>
      <c r="CJ199" s="602">
        <f t="shared" ca="1" si="320"/>
        <v>35448.772928771345</v>
      </c>
      <c r="CK199" s="602">
        <f t="shared" ca="1" si="321"/>
        <v>36326.962352232811</v>
      </c>
      <c r="CL199" s="602">
        <f t="shared" ca="1" si="322"/>
        <v>36326.962352232811</v>
      </c>
      <c r="CM199" s="602">
        <f t="shared" ca="1" si="323"/>
        <v>37216.130731732024</v>
      </c>
      <c r="CN199" s="602">
        <f t="shared" ca="1" si="324"/>
        <v>37216.130731732024</v>
      </c>
      <c r="CO199" s="602">
        <f t="shared" ca="1" si="325"/>
        <v>38116.112405922795</v>
      </c>
      <c r="CP199" s="602">
        <f t="shared" ca="1" si="326"/>
        <v>41820.706884913423</v>
      </c>
      <c r="CQ199" s="602">
        <f t="shared" ca="1" si="327"/>
        <v>43411.82153165857</v>
      </c>
      <c r="CR199" s="602">
        <f t="shared" ca="1" si="328"/>
        <v>43411.82153165857</v>
      </c>
      <c r="CS199" s="602">
        <f t="shared" ca="1" si="329"/>
        <v>45029.629321440458</v>
      </c>
      <c r="CT199" s="602">
        <f t="shared" ca="1" si="330"/>
        <v>45029.629321440458</v>
      </c>
      <c r="CU199" s="602">
        <f t="shared" ca="1" si="331"/>
        <v>46673.241537911395</v>
      </c>
      <c r="CV199" s="602">
        <f t="shared" ca="1" si="332"/>
        <v>46673.241537911395</v>
      </c>
      <c r="CW199" s="602">
        <f t="shared" ca="1" si="333"/>
        <v>48341.757129331025</v>
      </c>
      <c r="CX199" s="602">
        <f t="shared" ca="1" si="334"/>
        <v>48341.757129331025</v>
      </c>
      <c r="CY199" s="602">
        <f t="shared" ca="1" si="335"/>
        <v>50034.266948932476</v>
      </c>
      <c r="CZ199" s="602">
        <f t="shared" ca="1" si="336"/>
        <v>44703.97476535022</v>
      </c>
      <c r="DA199" s="602">
        <f t="shared" ca="1" si="337"/>
        <v>46342.497848049643</v>
      </c>
      <c r="DB199" s="602">
        <f t="shared" ca="1" si="338"/>
        <v>46342.497848049643</v>
      </c>
      <c r="DC199" s="602">
        <f t="shared" ca="1" si="339"/>
        <v>48006.105296803609</v>
      </c>
      <c r="DD199" s="602">
        <f t="shared" ca="1" si="340"/>
        <v>48006.105296803609</v>
      </c>
      <c r="DE199" s="602">
        <f t="shared" ca="1" si="341"/>
        <v>49693.889253268258</v>
      </c>
      <c r="DF199" s="602">
        <f t="shared" ca="1" si="342"/>
        <v>49693.889253268258</v>
      </c>
      <c r="DG199" s="602">
        <f t="shared" ca="1" si="343"/>
        <v>51404.937022019112</v>
      </c>
      <c r="DH199" s="602">
        <f t="shared" ca="1" si="344"/>
        <v>51404.937022019112</v>
      </c>
      <c r="DI199" s="602">
        <f t="shared" ca="1" si="345"/>
        <v>53138.334953305806</v>
      </c>
      <c r="DJ199" s="602">
        <f t="shared" ca="1" si="346"/>
        <v>36918.531516652984</v>
      </c>
      <c r="DK199" s="602">
        <f t="shared" ca="1" si="347"/>
        <v>37814.927454885583</v>
      </c>
      <c r="DL199" s="602">
        <f t="shared" ca="1" si="348"/>
        <v>37814.927454885583</v>
      </c>
      <c r="DM199" s="602">
        <f t="shared" ca="1" si="349"/>
        <v>38722.023692322662</v>
      </c>
      <c r="DN199" s="602">
        <f t="shared" ca="1" si="350"/>
        <v>38722.023692322662</v>
      </c>
      <c r="DO199" s="602">
        <f t="shared" ca="1" si="351"/>
        <v>39639.647171455297</v>
      </c>
      <c r="DP199" s="602">
        <f t="shared" ca="1" si="352"/>
        <v>39639.647171455297</v>
      </c>
      <c r="DQ199" s="602">
        <f t="shared" ca="1" si="353"/>
        <v>40567.620879791648</v>
      </c>
      <c r="DR199" s="602">
        <f t="shared" ca="1" si="354"/>
        <v>40567.620879791648</v>
      </c>
      <c r="DS199" s="602">
        <f t="shared" ca="1" si="355"/>
        <v>41505.764212283284</v>
      </c>
      <c r="DT199" s="602">
        <f t="shared" ca="1" si="356"/>
        <v>47504.443092169378</v>
      </c>
      <c r="DU199" s="602">
        <f t="shared" ca="1" si="357"/>
        <v>49185.069786291635</v>
      </c>
      <c r="DV199" s="602">
        <f t="shared" ca="1" si="358"/>
        <v>49185.069786291635</v>
      </c>
      <c r="DW199" s="602">
        <f t="shared" ca="1" si="359"/>
        <v>50889.234373908213</v>
      </c>
      <c r="DX199" s="602">
        <f t="shared" ca="1" si="360"/>
        <v>50889.234373908213</v>
      </c>
      <c r="DY199" s="602">
        <f t="shared" ca="1" si="361"/>
        <v>52616.023097239588</v>
      </c>
      <c r="DZ199" s="602">
        <f t="shared" ca="1" si="362"/>
        <v>52616.023097239588</v>
      </c>
      <c r="EA199" s="602">
        <f t="shared" ca="1" si="363"/>
        <v>54364.523825868084</v>
      </c>
      <c r="EB199" s="602">
        <f t="shared" ca="1" si="364"/>
        <v>54364.523825868084</v>
      </c>
      <c r="EC199" s="602">
        <f t="shared" ca="1" si="365"/>
        <v>56133.829536555211</v>
      </c>
      <c r="ED199" s="602">
        <f t="shared" ca="1" si="366"/>
        <v>50546.562285820124</v>
      </c>
      <c r="EE199" s="602">
        <f t="shared" ca="1" si="367"/>
        <v>52268.899256216449</v>
      </c>
      <c r="EF199" s="602">
        <f t="shared" ca="1" si="368"/>
        <v>52268.899256216449</v>
      </c>
      <c r="EG199" s="602">
        <f t="shared" ca="1" si="369"/>
        <v>54013.130357142247</v>
      </c>
      <c r="EH199" s="602">
        <f t="shared" ca="1" si="370"/>
        <v>54013.130357142247</v>
      </c>
      <c r="EI199" s="602">
        <f t="shared" ca="1" si="371"/>
        <v>55778.34727772788</v>
      </c>
      <c r="EJ199" s="602">
        <f t="shared" ca="1" si="372"/>
        <v>55778.34727772788</v>
      </c>
      <c r="EK199" s="602">
        <f t="shared" ca="1" si="373"/>
        <v>57563.649413299725</v>
      </c>
      <c r="EL199" s="602">
        <f t="shared" ca="1" si="374"/>
        <v>57563.649413299725</v>
      </c>
      <c r="EM199" s="602">
        <f t="shared" ca="1" si="375"/>
        <v>59368.146874517734</v>
      </c>
    </row>
    <row r="200" spans="7:143" s="593" customFormat="1" x14ac:dyDescent="0.2">
      <c r="H200" s="1021" t="s">
        <v>529</v>
      </c>
      <c r="I200" s="1022"/>
      <c r="J200" s="1022"/>
      <c r="K200" s="1023"/>
      <c r="L200" s="1024"/>
      <c r="M200" s="1111" t="s">
        <v>781</v>
      </c>
      <c r="N200" s="1111"/>
      <c r="O200" s="1111"/>
      <c r="P200" s="1111" t="s">
        <v>1156</v>
      </c>
      <c r="Q200" s="1111"/>
      <c r="R200" s="1111"/>
      <c r="S200" s="1111"/>
      <c r="T200" s="594"/>
      <c r="U200" s="594"/>
      <c r="V200" s="594"/>
      <c r="W200" s="597">
        <f t="shared" si="315"/>
        <v>157</v>
      </c>
      <c r="X200" s="602">
        <f t="shared" ca="1" si="376"/>
        <v>28319.999389992863</v>
      </c>
      <c r="Y200" s="602">
        <f t="shared" ca="1" si="376"/>
        <v>29096.929827342388</v>
      </c>
      <c r="Z200" s="602">
        <f t="shared" ca="1" si="376"/>
        <v>29096.929827342388</v>
      </c>
      <c r="AA200" s="602">
        <f t="shared" ca="1" si="376"/>
        <v>29886.032144715729</v>
      </c>
      <c r="AB200" s="602">
        <f t="shared" ca="1" si="377"/>
        <v>29886.032144715729</v>
      </c>
      <c r="AC200" s="602">
        <f t="shared" ca="1" si="377"/>
        <v>30687.194570042724</v>
      </c>
      <c r="AD200" s="602">
        <f t="shared" ca="1" si="377"/>
        <v>30687.194570042724</v>
      </c>
      <c r="AE200" s="602">
        <f t="shared" ca="1" si="377"/>
        <v>31500.297891766557</v>
      </c>
      <c r="AF200" s="602">
        <f t="shared" ca="1" si="378"/>
        <v>31500.297891766557</v>
      </c>
      <c r="AG200" s="602">
        <f t="shared" ca="1" si="379"/>
        <v>32325.215752307126</v>
      </c>
      <c r="AH200" s="602">
        <f t="shared" ca="1" si="380"/>
        <v>32881.659121055389</v>
      </c>
      <c r="AI200" s="602">
        <f t="shared" ca="1" si="381"/>
        <v>34295.209150044277</v>
      </c>
      <c r="AJ200" s="602">
        <f t="shared" ca="1" si="382"/>
        <v>34295.209150044277</v>
      </c>
      <c r="AK200" s="602">
        <f t="shared" ca="1" si="383"/>
        <v>35740.272825017972</v>
      </c>
      <c r="AL200" s="602">
        <f t="shared" ca="1" si="384"/>
        <v>35740.272825017972</v>
      </c>
      <c r="AM200" s="602">
        <f t="shared" ca="1" si="385"/>
        <v>37216.130731732024</v>
      </c>
      <c r="AN200" s="602">
        <f t="shared" ca="1" si="386"/>
        <v>37216.130731732024</v>
      </c>
      <c r="AO200" s="602">
        <f t="shared" ca="1" si="387"/>
        <v>38722.023692322662</v>
      </c>
      <c r="AP200" s="602">
        <f t="shared" ca="1" si="388"/>
        <v>38722.023692322662</v>
      </c>
      <c r="AQ200" s="602">
        <f t="shared" ca="1" si="389"/>
        <v>40257.15736338999</v>
      </c>
      <c r="AR200" s="602">
        <f t="shared" ca="1" si="390"/>
        <v>35448.772928771345</v>
      </c>
      <c r="AS200" s="602">
        <f t="shared" ca="1" si="391"/>
        <v>36918.531516652984</v>
      </c>
      <c r="AT200" s="602">
        <f t="shared" ca="1" si="392"/>
        <v>36918.531516652984</v>
      </c>
      <c r="AU200" s="602">
        <f t="shared" ca="1" si="393"/>
        <v>38418.479955411574</v>
      </c>
      <c r="AV200" s="602">
        <f t="shared" ca="1" si="394"/>
        <v>38418.479955411574</v>
      </c>
      <c r="AW200" s="602">
        <f t="shared" ca="1" si="395"/>
        <v>39947.830563756834</v>
      </c>
      <c r="AX200" s="602">
        <f t="shared" ca="1" si="396"/>
        <v>39947.830563756834</v>
      </c>
      <c r="AY200" s="602">
        <f t="shared" ca="1" si="397"/>
        <v>41505.764212283277</v>
      </c>
      <c r="AZ200" s="602">
        <f t="shared" ca="1" si="398"/>
        <v>41505.764212283277</v>
      </c>
      <c r="BA200" s="602">
        <f t="shared" ca="1" si="399"/>
        <v>43091.434978125537</v>
      </c>
      <c r="BB200" s="602">
        <f t="shared" ca="1" si="400"/>
        <v>31227.944341051854</v>
      </c>
      <c r="BC200" s="602">
        <f t="shared" ca="1" si="401"/>
        <v>32048.938490341483</v>
      </c>
      <c r="BD200" s="602">
        <f t="shared" ca="1" si="402"/>
        <v>32048.938490341483</v>
      </c>
      <c r="BE200" s="602">
        <f t="shared" ca="1" si="403"/>
        <v>32881.659121055403</v>
      </c>
      <c r="BF200" s="602">
        <f t="shared" ca="1" si="404"/>
        <v>32881.659121055403</v>
      </c>
      <c r="BG200" s="602">
        <f t="shared" ca="1" si="405"/>
        <v>33725.968653348842</v>
      </c>
      <c r="BH200" s="602">
        <f t="shared" ca="1" si="406"/>
        <v>33725.968653348842</v>
      </c>
      <c r="BI200" s="602">
        <f t="shared" ca="1" si="407"/>
        <v>34581.723205375456</v>
      </c>
      <c r="BJ200" s="602">
        <f t="shared" ca="1" si="408"/>
        <v>34581.723205375456</v>
      </c>
      <c r="BK200" s="602">
        <f t="shared" ca="1" si="409"/>
        <v>35448.772928771345</v>
      </c>
      <c r="BL200" s="602">
        <f t="shared" ca="1" si="410"/>
        <v>37965.371706914841</v>
      </c>
      <c r="BM200" s="602">
        <f t="shared" ca="1" si="411"/>
        <v>39485.986332175897</v>
      </c>
      <c r="BN200" s="602">
        <f t="shared" ca="1" si="412"/>
        <v>39485.986332175897</v>
      </c>
      <c r="BO200" s="602">
        <f t="shared" ca="1" si="413"/>
        <v>41035.432761276803</v>
      </c>
      <c r="BP200" s="602">
        <f t="shared" ca="1" si="414"/>
        <v>41035.432761276803</v>
      </c>
      <c r="BQ200" s="602">
        <f t="shared" ca="1" si="415"/>
        <v>42612.87262182722</v>
      </c>
      <c r="BR200" s="602">
        <f t="shared" ca="1" si="416"/>
        <v>42612.87262182722</v>
      </c>
      <c r="BS200" s="602">
        <f t="shared" ca="1" si="417"/>
        <v>44217.443988476909</v>
      </c>
      <c r="BT200" s="602">
        <f t="shared" ca="1" si="418"/>
        <v>44217.443988476909</v>
      </c>
      <c r="BU200" s="602">
        <f t="shared" ca="1" si="419"/>
        <v>45848.26595350603</v>
      </c>
      <c r="BV200" s="602">
        <f t="shared" ca="1" si="420"/>
        <v>40723.276804626068</v>
      </c>
      <c r="BW200" s="602">
        <f t="shared" ca="1" si="421"/>
        <v>42295.186245571516</v>
      </c>
      <c r="BX200" s="602">
        <f t="shared" ca="1" si="422"/>
        <v>42295.186245571516</v>
      </c>
      <c r="BY200" s="602">
        <f t="shared" ca="1" si="423"/>
        <v>43894.401241264459</v>
      </c>
      <c r="BZ200" s="602">
        <f t="shared" ca="1" si="424"/>
        <v>43894.401241264459</v>
      </c>
      <c r="CA200" s="602">
        <f t="shared" ca="1" si="425"/>
        <v>45520.044319311586</v>
      </c>
      <c r="CB200" s="602">
        <f t="shared" ca="1" si="426"/>
        <v>45520.044319311586</v>
      </c>
      <c r="CC200" s="602">
        <f t="shared" ca="1" si="427"/>
        <v>47171.222607457443</v>
      </c>
      <c r="CD200" s="602">
        <f t="shared" ca="1" si="428"/>
        <v>47171.222607457443</v>
      </c>
      <c r="CE200" s="602">
        <f t="shared" ca="1" si="429"/>
        <v>48847.032188247038</v>
      </c>
      <c r="CF200" s="602">
        <f t="shared" ca="1" si="316"/>
        <v>33725.968653348842</v>
      </c>
      <c r="CG200" s="602">
        <f t="shared" ca="1" si="317"/>
        <v>34581.723205375456</v>
      </c>
      <c r="CH200" s="602">
        <f t="shared" ca="1" si="318"/>
        <v>34581.723205375456</v>
      </c>
      <c r="CI200" s="602">
        <f t="shared" ca="1" si="319"/>
        <v>35448.772928771345</v>
      </c>
      <c r="CJ200" s="602">
        <f t="shared" ca="1" si="320"/>
        <v>35448.772928771345</v>
      </c>
      <c r="CK200" s="602">
        <f t="shared" ca="1" si="321"/>
        <v>36326.962352232811</v>
      </c>
      <c r="CL200" s="602">
        <f t="shared" ca="1" si="322"/>
        <v>36326.962352232811</v>
      </c>
      <c r="CM200" s="602">
        <f t="shared" ca="1" si="323"/>
        <v>37216.130731732024</v>
      </c>
      <c r="CN200" s="602">
        <f t="shared" ca="1" si="324"/>
        <v>37216.130731732024</v>
      </c>
      <c r="CO200" s="602">
        <f t="shared" ca="1" si="325"/>
        <v>38116.112405922795</v>
      </c>
      <c r="CP200" s="602">
        <f t="shared" ca="1" si="326"/>
        <v>41820.706884913423</v>
      </c>
      <c r="CQ200" s="602">
        <f t="shared" ca="1" si="327"/>
        <v>43411.82153165857</v>
      </c>
      <c r="CR200" s="602">
        <f t="shared" ca="1" si="328"/>
        <v>43411.82153165857</v>
      </c>
      <c r="CS200" s="602">
        <f t="shared" ca="1" si="329"/>
        <v>45029.629321440458</v>
      </c>
      <c r="CT200" s="602">
        <f t="shared" ca="1" si="330"/>
        <v>45029.629321440458</v>
      </c>
      <c r="CU200" s="602">
        <f t="shared" ca="1" si="331"/>
        <v>46673.241537911395</v>
      </c>
      <c r="CV200" s="602">
        <f t="shared" ca="1" si="332"/>
        <v>46673.241537911395</v>
      </c>
      <c r="CW200" s="602">
        <f t="shared" ca="1" si="333"/>
        <v>48341.757129331025</v>
      </c>
      <c r="CX200" s="602">
        <f t="shared" ca="1" si="334"/>
        <v>48341.757129331025</v>
      </c>
      <c r="CY200" s="602">
        <f t="shared" ca="1" si="335"/>
        <v>50034.266948932476</v>
      </c>
      <c r="CZ200" s="602">
        <f t="shared" ca="1" si="336"/>
        <v>44703.97476535022</v>
      </c>
      <c r="DA200" s="602">
        <f t="shared" ca="1" si="337"/>
        <v>46342.497848049643</v>
      </c>
      <c r="DB200" s="602">
        <f t="shared" ca="1" si="338"/>
        <v>46342.497848049643</v>
      </c>
      <c r="DC200" s="602">
        <f t="shared" ca="1" si="339"/>
        <v>48006.105296803609</v>
      </c>
      <c r="DD200" s="602">
        <f t="shared" ca="1" si="340"/>
        <v>48006.105296803609</v>
      </c>
      <c r="DE200" s="602">
        <f t="shared" ca="1" si="341"/>
        <v>49693.889253268258</v>
      </c>
      <c r="DF200" s="602">
        <f t="shared" ca="1" si="342"/>
        <v>49693.889253268258</v>
      </c>
      <c r="DG200" s="602">
        <f t="shared" ca="1" si="343"/>
        <v>51404.937022019112</v>
      </c>
      <c r="DH200" s="602">
        <f t="shared" ca="1" si="344"/>
        <v>51404.937022019112</v>
      </c>
      <c r="DI200" s="602">
        <f t="shared" ca="1" si="345"/>
        <v>53138.334953305806</v>
      </c>
      <c r="DJ200" s="602">
        <f t="shared" ca="1" si="346"/>
        <v>36918.531516652984</v>
      </c>
      <c r="DK200" s="602">
        <f t="shared" ca="1" si="347"/>
        <v>37814.927454885583</v>
      </c>
      <c r="DL200" s="602">
        <f t="shared" ca="1" si="348"/>
        <v>37814.927454885583</v>
      </c>
      <c r="DM200" s="602">
        <f t="shared" ca="1" si="349"/>
        <v>38722.023692322662</v>
      </c>
      <c r="DN200" s="602">
        <f t="shared" ca="1" si="350"/>
        <v>38722.023692322662</v>
      </c>
      <c r="DO200" s="602">
        <f t="shared" ca="1" si="351"/>
        <v>39639.647171455297</v>
      </c>
      <c r="DP200" s="602">
        <f t="shared" ca="1" si="352"/>
        <v>39639.647171455297</v>
      </c>
      <c r="DQ200" s="602">
        <f t="shared" ca="1" si="353"/>
        <v>40567.620879791648</v>
      </c>
      <c r="DR200" s="602">
        <f t="shared" ca="1" si="354"/>
        <v>40567.620879791648</v>
      </c>
      <c r="DS200" s="602">
        <f t="shared" ca="1" si="355"/>
        <v>41505.764212283284</v>
      </c>
      <c r="DT200" s="602">
        <f t="shared" ca="1" si="356"/>
        <v>47504.443092169378</v>
      </c>
      <c r="DU200" s="602">
        <f t="shared" ca="1" si="357"/>
        <v>49185.069786291635</v>
      </c>
      <c r="DV200" s="602">
        <f t="shared" ca="1" si="358"/>
        <v>49185.069786291635</v>
      </c>
      <c r="DW200" s="602">
        <f t="shared" ca="1" si="359"/>
        <v>50889.234373908213</v>
      </c>
      <c r="DX200" s="602">
        <f t="shared" ca="1" si="360"/>
        <v>50889.234373908213</v>
      </c>
      <c r="DY200" s="602">
        <f t="shared" ca="1" si="361"/>
        <v>52616.023097239588</v>
      </c>
      <c r="DZ200" s="602">
        <f t="shared" ca="1" si="362"/>
        <v>52616.023097239588</v>
      </c>
      <c r="EA200" s="602">
        <f t="shared" ca="1" si="363"/>
        <v>54364.523825868084</v>
      </c>
      <c r="EB200" s="602">
        <f t="shared" ca="1" si="364"/>
        <v>54364.523825868084</v>
      </c>
      <c r="EC200" s="602">
        <f t="shared" ca="1" si="365"/>
        <v>56133.829536555211</v>
      </c>
      <c r="ED200" s="602">
        <f t="shared" ca="1" si="366"/>
        <v>50546.562285820124</v>
      </c>
      <c r="EE200" s="602">
        <f t="shared" ca="1" si="367"/>
        <v>52268.899256216449</v>
      </c>
      <c r="EF200" s="602">
        <f t="shared" ca="1" si="368"/>
        <v>52268.899256216449</v>
      </c>
      <c r="EG200" s="602">
        <f t="shared" ca="1" si="369"/>
        <v>54013.130357142247</v>
      </c>
      <c r="EH200" s="602">
        <f t="shared" ca="1" si="370"/>
        <v>54013.130357142247</v>
      </c>
      <c r="EI200" s="602">
        <f t="shared" ca="1" si="371"/>
        <v>55778.34727772788</v>
      </c>
      <c r="EJ200" s="602">
        <f t="shared" ca="1" si="372"/>
        <v>55778.34727772788</v>
      </c>
      <c r="EK200" s="602">
        <f t="shared" ca="1" si="373"/>
        <v>57563.649413299725</v>
      </c>
      <c r="EL200" s="602">
        <f t="shared" ca="1" si="374"/>
        <v>57563.649413299725</v>
      </c>
      <c r="EM200" s="602">
        <f t="shared" ca="1" si="375"/>
        <v>59368.146874517734</v>
      </c>
    </row>
    <row r="201" spans="7:143" s="593" customFormat="1" x14ac:dyDescent="0.2">
      <c r="H201" s="1021" t="s">
        <v>1148</v>
      </c>
      <c r="I201" s="1022"/>
      <c r="J201" s="1022"/>
      <c r="K201" s="1023"/>
      <c r="L201" s="1024"/>
      <c r="M201" s="1109" t="s">
        <v>1157</v>
      </c>
      <c r="N201" s="1109"/>
      <c r="O201" s="1109"/>
      <c r="P201" s="1109"/>
      <c r="Q201" s="1109"/>
      <c r="R201" s="1109"/>
      <c r="S201" s="1109"/>
      <c r="T201" s="594"/>
      <c r="U201" s="594"/>
      <c r="V201" s="594"/>
      <c r="W201" s="597">
        <f t="shared" si="315"/>
        <v>158</v>
      </c>
      <c r="X201" s="602">
        <f t="shared" ca="1" si="376"/>
        <v>28319.999389992863</v>
      </c>
      <c r="Y201" s="602">
        <f t="shared" ca="1" si="376"/>
        <v>29096.929827342388</v>
      </c>
      <c r="Z201" s="602">
        <f t="shared" ca="1" si="376"/>
        <v>29096.929827342388</v>
      </c>
      <c r="AA201" s="602">
        <f t="shared" ca="1" si="376"/>
        <v>29886.032144715729</v>
      </c>
      <c r="AB201" s="602">
        <f t="shared" ca="1" si="377"/>
        <v>29886.032144715729</v>
      </c>
      <c r="AC201" s="602">
        <f t="shared" ca="1" si="377"/>
        <v>30687.194570042724</v>
      </c>
      <c r="AD201" s="602">
        <f t="shared" ca="1" si="377"/>
        <v>30687.194570042724</v>
      </c>
      <c r="AE201" s="602">
        <f t="shared" ca="1" si="377"/>
        <v>31500.297891766557</v>
      </c>
      <c r="AF201" s="602">
        <f t="shared" ca="1" si="378"/>
        <v>31500.297891766557</v>
      </c>
      <c r="AG201" s="602">
        <f t="shared" ca="1" si="379"/>
        <v>32325.215752307126</v>
      </c>
      <c r="AH201" s="602">
        <f t="shared" ca="1" si="380"/>
        <v>32881.659121055389</v>
      </c>
      <c r="AI201" s="602">
        <f t="shared" ca="1" si="381"/>
        <v>34295.209150044277</v>
      </c>
      <c r="AJ201" s="602">
        <f t="shared" ca="1" si="382"/>
        <v>34295.209150044277</v>
      </c>
      <c r="AK201" s="602">
        <f t="shared" ca="1" si="383"/>
        <v>35740.272825017972</v>
      </c>
      <c r="AL201" s="602">
        <f t="shared" ca="1" si="384"/>
        <v>35740.272825017972</v>
      </c>
      <c r="AM201" s="602">
        <f t="shared" ca="1" si="385"/>
        <v>37216.130731732024</v>
      </c>
      <c r="AN201" s="602">
        <f t="shared" ca="1" si="386"/>
        <v>37216.130731732024</v>
      </c>
      <c r="AO201" s="602">
        <f t="shared" ca="1" si="387"/>
        <v>38722.023692322662</v>
      </c>
      <c r="AP201" s="602">
        <f t="shared" ca="1" si="388"/>
        <v>38722.023692322662</v>
      </c>
      <c r="AQ201" s="602">
        <f t="shared" ca="1" si="389"/>
        <v>40257.15736338999</v>
      </c>
      <c r="AR201" s="602">
        <f t="shared" ca="1" si="390"/>
        <v>35448.772928771345</v>
      </c>
      <c r="AS201" s="602">
        <f t="shared" ca="1" si="391"/>
        <v>36918.531516652984</v>
      </c>
      <c r="AT201" s="602">
        <f t="shared" ca="1" si="392"/>
        <v>36918.531516652984</v>
      </c>
      <c r="AU201" s="602">
        <f t="shared" ca="1" si="393"/>
        <v>38418.479955411574</v>
      </c>
      <c r="AV201" s="602">
        <f t="shared" ca="1" si="394"/>
        <v>38418.479955411574</v>
      </c>
      <c r="AW201" s="602">
        <f t="shared" ca="1" si="395"/>
        <v>39947.830563756834</v>
      </c>
      <c r="AX201" s="602">
        <f t="shared" ca="1" si="396"/>
        <v>39947.830563756834</v>
      </c>
      <c r="AY201" s="602">
        <f t="shared" ca="1" si="397"/>
        <v>41505.764212283277</v>
      </c>
      <c r="AZ201" s="602">
        <f t="shared" ca="1" si="398"/>
        <v>41505.764212283277</v>
      </c>
      <c r="BA201" s="602">
        <f t="shared" ca="1" si="399"/>
        <v>43091.434978125537</v>
      </c>
      <c r="BB201" s="602">
        <f t="shared" ca="1" si="400"/>
        <v>31227.944341051854</v>
      </c>
      <c r="BC201" s="602">
        <f t="shared" ca="1" si="401"/>
        <v>32048.938490341483</v>
      </c>
      <c r="BD201" s="602">
        <f t="shared" ca="1" si="402"/>
        <v>32048.938490341483</v>
      </c>
      <c r="BE201" s="602">
        <f t="shared" ca="1" si="403"/>
        <v>32881.659121055403</v>
      </c>
      <c r="BF201" s="602">
        <f t="shared" ca="1" si="404"/>
        <v>32881.659121055403</v>
      </c>
      <c r="BG201" s="602">
        <f t="shared" ca="1" si="405"/>
        <v>33725.968653348842</v>
      </c>
      <c r="BH201" s="602">
        <f t="shared" ca="1" si="406"/>
        <v>33725.968653348842</v>
      </c>
      <c r="BI201" s="602">
        <f t="shared" ca="1" si="407"/>
        <v>34581.723205375456</v>
      </c>
      <c r="BJ201" s="602">
        <f t="shared" ca="1" si="408"/>
        <v>34581.723205375456</v>
      </c>
      <c r="BK201" s="602">
        <f t="shared" ca="1" si="409"/>
        <v>35448.772928771345</v>
      </c>
      <c r="BL201" s="602">
        <f t="shared" ca="1" si="410"/>
        <v>37965.371706914841</v>
      </c>
      <c r="BM201" s="602">
        <f t="shared" ca="1" si="411"/>
        <v>39485.986332175897</v>
      </c>
      <c r="BN201" s="602">
        <f t="shared" ca="1" si="412"/>
        <v>39485.986332175897</v>
      </c>
      <c r="BO201" s="602">
        <f t="shared" ca="1" si="413"/>
        <v>41035.432761276803</v>
      </c>
      <c r="BP201" s="602">
        <f t="shared" ca="1" si="414"/>
        <v>41035.432761276803</v>
      </c>
      <c r="BQ201" s="602">
        <f t="shared" ca="1" si="415"/>
        <v>42612.87262182722</v>
      </c>
      <c r="BR201" s="602">
        <f t="shared" ca="1" si="416"/>
        <v>42612.87262182722</v>
      </c>
      <c r="BS201" s="602">
        <f t="shared" ca="1" si="417"/>
        <v>44217.443988476909</v>
      </c>
      <c r="BT201" s="602">
        <f t="shared" ca="1" si="418"/>
        <v>44217.443988476909</v>
      </c>
      <c r="BU201" s="602">
        <f t="shared" ca="1" si="419"/>
        <v>45848.26595350603</v>
      </c>
      <c r="BV201" s="602">
        <f t="shared" ca="1" si="420"/>
        <v>40723.276804626068</v>
      </c>
      <c r="BW201" s="602">
        <f t="shared" ca="1" si="421"/>
        <v>42295.186245571516</v>
      </c>
      <c r="BX201" s="602">
        <f t="shared" ca="1" si="422"/>
        <v>42295.186245571516</v>
      </c>
      <c r="BY201" s="602">
        <f t="shared" ca="1" si="423"/>
        <v>43894.401241264459</v>
      </c>
      <c r="BZ201" s="602">
        <f t="shared" ca="1" si="424"/>
        <v>43894.401241264459</v>
      </c>
      <c r="CA201" s="602">
        <f t="shared" ca="1" si="425"/>
        <v>45520.044319311586</v>
      </c>
      <c r="CB201" s="602">
        <f t="shared" ca="1" si="426"/>
        <v>45520.044319311586</v>
      </c>
      <c r="CC201" s="602">
        <f t="shared" ca="1" si="427"/>
        <v>47171.222607457443</v>
      </c>
      <c r="CD201" s="602">
        <f t="shared" ca="1" si="428"/>
        <v>47171.222607457443</v>
      </c>
      <c r="CE201" s="602">
        <f t="shared" ca="1" si="429"/>
        <v>48847.032188247038</v>
      </c>
      <c r="CF201" s="602">
        <f t="shared" ca="1" si="316"/>
        <v>33725.968653348842</v>
      </c>
      <c r="CG201" s="602">
        <f t="shared" ca="1" si="317"/>
        <v>34581.723205375456</v>
      </c>
      <c r="CH201" s="602">
        <f t="shared" ca="1" si="318"/>
        <v>34581.723205375456</v>
      </c>
      <c r="CI201" s="602">
        <f t="shared" ca="1" si="319"/>
        <v>35448.772928771345</v>
      </c>
      <c r="CJ201" s="602">
        <f t="shared" ca="1" si="320"/>
        <v>35448.772928771345</v>
      </c>
      <c r="CK201" s="602">
        <f t="shared" ca="1" si="321"/>
        <v>36326.962352232811</v>
      </c>
      <c r="CL201" s="602">
        <f t="shared" ca="1" si="322"/>
        <v>36326.962352232811</v>
      </c>
      <c r="CM201" s="602">
        <f t="shared" ca="1" si="323"/>
        <v>37216.130731732024</v>
      </c>
      <c r="CN201" s="602">
        <f t="shared" ca="1" si="324"/>
        <v>37216.130731732024</v>
      </c>
      <c r="CO201" s="602">
        <f t="shared" ca="1" si="325"/>
        <v>38116.112405922795</v>
      </c>
      <c r="CP201" s="602">
        <f t="shared" ca="1" si="326"/>
        <v>41820.706884913423</v>
      </c>
      <c r="CQ201" s="602">
        <f t="shared" ca="1" si="327"/>
        <v>43411.82153165857</v>
      </c>
      <c r="CR201" s="602">
        <f t="shared" ca="1" si="328"/>
        <v>43411.82153165857</v>
      </c>
      <c r="CS201" s="602">
        <f t="shared" ca="1" si="329"/>
        <v>45029.629321440458</v>
      </c>
      <c r="CT201" s="602">
        <f t="shared" ca="1" si="330"/>
        <v>45029.629321440458</v>
      </c>
      <c r="CU201" s="602">
        <f t="shared" ca="1" si="331"/>
        <v>46673.241537911395</v>
      </c>
      <c r="CV201" s="602">
        <f t="shared" ca="1" si="332"/>
        <v>46673.241537911395</v>
      </c>
      <c r="CW201" s="602">
        <f t="shared" ca="1" si="333"/>
        <v>48341.757129331025</v>
      </c>
      <c r="CX201" s="602">
        <f t="shared" ca="1" si="334"/>
        <v>48341.757129331025</v>
      </c>
      <c r="CY201" s="602">
        <f t="shared" ca="1" si="335"/>
        <v>50034.266948932476</v>
      </c>
      <c r="CZ201" s="602">
        <f t="shared" ca="1" si="336"/>
        <v>44703.97476535022</v>
      </c>
      <c r="DA201" s="602">
        <f t="shared" ca="1" si="337"/>
        <v>46342.497848049643</v>
      </c>
      <c r="DB201" s="602">
        <f t="shared" ca="1" si="338"/>
        <v>46342.497848049643</v>
      </c>
      <c r="DC201" s="602">
        <f t="shared" ca="1" si="339"/>
        <v>48006.105296803609</v>
      </c>
      <c r="DD201" s="602">
        <f t="shared" ca="1" si="340"/>
        <v>48006.105296803609</v>
      </c>
      <c r="DE201" s="602">
        <f t="shared" ca="1" si="341"/>
        <v>49693.889253268258</v>
      </c>
      <c r="DF201" s="602">
        <f t="shared" ca="1" si="342"/>
        <v>49693.889253268258</v>
      </c>
      <c r="DG201" s="602">
        <f t="shared" ca="1" si="343"/>
        <v>51404.937022019112</v>
      </c>
      <c r="DH201" s="602">
        <f t="shared" ca="1" si="344"/>
        <v>51404.937022019112</v>
      </c>
      <c r="DI201" s="602">
        <f t="shared" ca="1" si="345"/>
        <v>53138.334953305806</v>
      </c>
      <c r="DJ201" s="602">
        <f t="shared" ca="1" si="346"/>
        <v>36918.531516652984</v>
      </c>
      <c r="DK201" s="602">
        <f t="shared" ca="1" si="347"/>
        <v>37814.927454885583</v>
      </c>
      <c r="DL201" s="602">
        <f t="shared" ca="1" si="348"/>
        <v>37814.927454885583</v>
      </c>
      <c r="DM201" s="602">
        <f t="shared" ca="1" si="349"/>
        <v>38722.023692322662</v>
      </c>
      <c r="DN201" s="602">
        <f t="shared" ca="1" si="350"/>
        <v>38722.023692322662</v>
      </c>
      <c r="DO201" s="602">
        <f t="shared" ca="1" si="351"/>
        <v>39639.647171455297</v>
      </c>
      <c r="DP201" s="602">
        <f t="shared" ca="1" si="352"/>
        <v>39639.647171455297</v>
      </c>
      <c r="DQ201" s="602">
        <f t="shared" ca="1" si="353"/>
        <v>40567.620879791648</v>
      </c>
      <c r="DR201" s="602">
        <f t="shared" ca="1" si="354"/>
        <v>40567.620879791648</v>
      </c>
      <c r="DS201" s="602">
        <f t="shared" ca="1" si="355"/>
        <v>41505.764212283284</v>
      </c>
      <c r="DT201" s="602">
        <f t="shared" ca="1" si="356"/>
        <v>47504.443092169378</v>
      </c>
      <c r="DU201" s="602">
        <f t="shared" ca="1" si="357"/>
        <v>49185.069786291635</v>
      </c>
      <c r="DV201" s="602">
        <f t="shared" ca="1" si="358"/>
        <v>49185.069786291635</v>
      </c>
      <c r="DW201" s="602">
        <f t="shared" ca="1" si="359"/>
        <v>50889.234373908213</v>
      </c>
      <c r="DX201" s="602">
        <f t="shared" ca="1" si="360"/>
        <v>50889.234373908213</v>
      </c>
      <c r="DY201" s="602">
        <f t="shared" ca="1" si="361"/>
        <v>52616.023097239588</v>
      </c>
      <c r="DZ201" s="602">
        <f t="shared" ca="1" si="362"/>
        <v>52616.023097239588</v>
      </c>
      <c r="EA201" s="602">
        <f t="shared" ca="1" si="363"/>
        <v>54364.523825868084</v>
      </c>
      <c r="EB201" s="602">
        <f t="shared" ca="1" si="364"/>
        <v>54364.523825868084</v>
      </c>
      <c r="EC201" s="602">
        <f t="shared" ca="1" si="365"/>
        <v>56133.829536555211</v>
      </c>
      <c r="ED201" s="602">
        <f t="shared" ca="1" si="366"/>
        <v>50546.562285820124</v>
      </c>
      <c r="EE201" s="602">
        <f t="shared" ca="1" si="367"/>
        <v>52268.899256216449</v>
      </c>
      <c r="EF201" s="602">
        <f t="shared" ca="1" si="368"/>
        <v>52268.899256216449</v>
      </c>
      <c r="EG201" s="602">
        <f t="shared" ca="1" si="369"/>
        <v>54013.130357142247</v>
      </c>
      <c r="EH201" s="602">
        <f t="shared" ca="1" si="370"/>
        <v>54013.130357142247</v>
      </c>
      <c r="EI201" s="602">
        <f t="shared" ca="1" si="371"/>
        <v>55778.34727772788</v>
      </c>
      <c r="EJ201" s="602">
        <f t="shared" ca="1" si="372"/>
        <v>55778.34727772788</v>
      </c>
      <c r="EK201" s="602">
        <f t="shared" ca="1" si="373"/>
        <v>57563.649413299725</v>
      </c>
      <c r="EL201" s="602">
        <f t="shared" ca="1" si="374"/>
        <v>57563.649413299725</v>
      </c>
      <c r="EM201" s="602">
        <f t="shared" ca="1" si="375"/>
        <v>59368.146874517734</v>
      </c>
    </row>
    <row r="202" spans="7:143" s="593" customFormat="1" ht="12.75" customHeight="1" x14ac:dyDescent="0.2">
      <c r="H202" s="1021" t="s">
        <v>1149</v>
      </c>
      <c r="I202" s="1022"/>
      <c r="J202" s="1022"/>
      <c r="K202" s="1023"/>
      <c r="L202" s="1024"/>
      <c r="M202" s="1109" t="s">
        <v>1158</v>
      </c>
      <c r="N202" s="1109"/>
      <c r="O202" s="1109"/>
      <c r="P202" s="1109"/>
      <c r="Q202" s="1109"/>
      <c r="R202" s="1109"/>
      <c r="S202" s="1109"/>
      <c r="T202" s="594"/>
      <c r="U202" s="594"/>
      <c r="V202" s="594"/>
      <c r="W202" s="597">
        <f t="shared" si="315"/>
        <v>159</v>
      </c>
      <c r="X202" s="602">
        <f t="shared" ca="1" si="376"/>
        <v>28319.999389992863</v>
      </c>
      <c r="Y202" s="602">
        <f t="shared" ca="1" si="376"/>
        <v>29096.929827342388</v>
      </c>
      <c r="Z202" s="602">
        <f t="shared" ca="1" si="376"/>
        <v>29096.929827342388</v>
      </c>
      <c r="AA202" s="602">
        <f t="shared" ca="1" si="376"/>
        <v>29886.032144715729</v>
      </c>
      <c r="AB202" s="602">
        <f t="shared" ca="1" si="377"/>
        <v>29886.032144715729</v>
      </c>
      <c r="AC202" s="602">
        <f t="shared" ca="1" si="377"/>
        <v>30687.194570042724</v>
      </c>
      <c r="AD202" s="602">
        <f t="shared" ca="1" si="377"/>
        <v>30687.194570042724</v>
      </c>
      <c r="AE202" s="602">
        <f t="shared" ca="1" si="377"/>
        <v>31500.297891766557</v>
      </c>
      <c r="AF202" s="602">
        <f t="shared" ca="1" si="378"/>
        <v>31500.297891766557</v>
      </c>
      <c r="AG202" s="602">
        <f t="shared" ca="1" si="379"/>
        <v>32325.215752307126</v>
      </c>
      <c r="AH202" s="602">
        <f t="shared" ca="1" si="380"/>
        <v>32881.659121055389</v>
      </c>
      <c r="AI202" s="602">
        <f t="shared" ca="1" si="381"/>
        <v>34295.209150044277</v>
      </c>
      <c r="AJ202" s="602">
        <f t="shared" ca="1" si="382"/>
        <v>34295.209150044277</v>
      </c>
      <c r="AK202" s="602">
        <f t="shared" ca="1" si="383"/>
        <v>35740.272825017972</v>
      </c>
      <c r="AL202" s="602">
        <f t="shared" ca="1" si="384"/>
        <v>35740.272825017972</v>
      </c>
      <c r="AM202" s="602">
        <f t="shared" ca="1" si="385"/>
        <v>37216.130731732024</v>
      </c>
      <c r="AN202" s="602">
        <f t="shared" ca="1" si="386"/>
        <v>37216.130731732024</v>
      </c>
      <c r="AO202" s="602">
        <f t="shared" ca="1" si="387"/>
        <v>38722.023692322662</v>
      </c>
      <c r="AP202" s="602">
        <f t="shared" ca="1" si="388"/>
        <v>38722.023692322662</v>
      </c>
      <c r="AQ202" s="602">
        <f t="shared" ca="1" si="389"/>
        <v>40257.15736338999</v>
      </c>
      <c r="AR202" s="602">
        <f t="shared" ca="1" si="390"/>
        <v>35448.772928771345</v>
      </c>
      <c r="AS202" s="602">
        <f t="shared" ca="1" si="391"/>
        <v>36918.531516652984</v>
      </c>
      <c r="AT202" s="602">
        <f t="shared" ca="1" si="392"/>
        <v>36918.531516652984</v>
      </c>
      <c r="AU202" s="602">
        <f t="shared" ca="1" si="393"/>
        <v>38418.479955411574</v>
      </c>
      <c r="AV202" s="602">
        <f t="shared" ca="1" si="394"/>
        <v>38418.479955411574</v>
      </c>
      <c r="AW202" s="602">
        <f t="shared" ca="1" si="395"/>
        <v>39947.830563756834</v>
      </c>
      <c r="AX202" s="602">
        <f t="shared" ca="1" si="396"/>
        <v>39947.830563756834</v>
      </c>
      <c r="AY202" s="602">
        <f t="shared" ca="1" si="397"/>
        <v>41505.764212283277</v>
      </c>
      <c r="AZ202" s="602">
        <f t="shared" ca="1" si="398"/>
        <v>41505.764212283277</v>
      </c>
      <c r="BA202" s="602">
        <f t="shared" ca="1" si="399"/>
        <v>43091.434978125537</v>
      </c>
      <c r="BB202" s="602">
        <f t="shared" ca="1" si="400"/>
        <v>31227.944341051854</v>
      </c>
      <c r="BC202" s="602">
        <f t="shared" ca="1" si="401"/>
        <v>32048.938490341483</v>
      </c>
      <c r="BD202" s="602">
        <f t="shared" ca="1" si="402"/>
        <v>32048.938490341483</v>
      </c>
      <c r="BE202" s="602">
        <f t="shared" ca="1" si="403"/>
        <v>32881.659121055403</v>
      </c>
      <c r="BF202" s="602">
        <f t="shared" ca="1" si="404"/>
        <v>32881.659121055403</v>
      </c>
      <c r="BG202" s="602">
        <f t="shared" ca="1" si="405"/>
        <v>33725.968653348842</v>
      </c>
      <c r="BH202" s="602">
        <f t="shared" ca="1" si="406"/>
        <v>33725.968653348842</v>
      </c>
      <c r="BI202" s="602">
        <f t="shared" ca="1" si="407"/>
        <v>34581.723205375456</v>
      </c>
      <c r="BJ202" s="602">
        <f t="shared" ca="1" si="408"/>
        <v>34581.723205375456</v>
      </c>
      <c r="BK202" s="602">
        <f t="shared" ca="1" si="409"/>
        <v>35448.772928771345</v>
      </c>
      <c r="BL202" s="602">
        <f t="shared" ca="1" si="410"/>
        <v>37965.371706914841</v>
      </c>
      <c r="BM202" s="602">
        <f t="shared" ca="1" si="411"/>
        <v>39485.986332175897</v>
      </c>
      <c r="BN202" s="602">
        <f t="shared" ca="1" si="412"/>
        <v>39485.986332175897</v>
      </c>
      <c r="BO202" s="602">
        <f t="shared" ca="1" si="413"/>
        <v>41035.432761276803</v>
      </c>
      <c r="BP202" s="602">
        <f t="shared" ca="1" si="414"/>
        <v>41035.432761276803</v>
      </c>
      <c r="BQ202" s="602">
        <f t="shared" ca="1" si="415"/>
        <v>42612.87262182722</v>
      </c>
      <c r="BR202" s="602">
        <f t="shared" ca="1" si="416"/>
        <v>42612.87262182722</v>
      </c>
      <c r="BS202" s="602">
        <f t="shared" ca="1" si="417"/>
        <v>44217.443988476909</v>
      </c>
      <c r="BT202" s="602">
        <f t="shared" ca="1" si="418"/>
        <v>44217.443988476909</v>
      </c>
      <c r="BU202" s="602">
        <f t="shared" ca="1" si="419"/>
        <v>45848.26595350603</v>
      </c>
      <c r="BV202" s="602">
        <f t="shared" ca="1" si="420"/>
        <v>40723.276804626068</v>
      </c>
      <c r="BW202" s="602">
        <f t="shared" ca="1" si="421"/>
        <v>42295.186245571516</v>
      </c>
      <c r="BX202" s="602">
        <f t="shared" ca="1" si="422"/>
        <v>42295.186245571516</v>
      </c>
      <c r="BY202" s="602">
        <f t="shared" ca="1" si="423"/>
        <v>43894.401241264459</v>
      </c>
      <c r="BZ202" s="602">
        <f t="shared" ca="1" si="424"/>
        <v>43894.401241264459</v>
      </c>
      <c r="CA202" s="602">
        <f t="shared" ca="1" si="425"/>
        <v>45520.044319311586</v>
      </c>
      <c r="CB202" s="602">
        <f t="shared" ca="1" si="426"/>
        <v>45520.044319311586</v>
      </c>
      <c r="CC202" s="602">
        <f t="shared" ca="1" si="427"/>
        <v>47171.222607457443</v>
      </c>
      <c r="CD202" s="602">
        <f t="shared" ca="1" si="428"/>
        <v>47171.222607457443</v>
      </c>
      <c r="CE202" s="602">
        <f t="shared" ca="1" si="429"/>
        <v>48847.032188247038</v>
      </c>
      <c r="CF202" s="602">
        <f t="shared" ca="1" si="316"/>
        <v>33725.968653348842</v>
      </c>
      <c r="CG202" s="602">
        <f t="shared" ca="1" si="317"/>
        <v>34581.723205375456</v>
      </c>
      <c r="CH202" s="602">
        <f t="shared" ca="1" si="318"/>
        <v>34581.723205375456</v>
      </c>
      <c r="CI202" s="602">
        <f t="shared" ca="1" si="319"/>
        <v>35448.772928771345</v>
      </c>
      <c r="CJ202" s="602">
        <f t="shared" ca="1" si="320"/>
        <v>35448.772928771345</v>
      </c>
      <c r="CK202" s="602">
        <f t="shared" ca="1" si="321"/>
        <v>36326.962352232811</v>
      </c>
      <c r="CL202" s="602">
        <f t="shared" ca="1" si="322"/>
        <v>36326.962352232811</v>
      </c>
      <c r="CM202" s="602">
        <f t="shared" ca="1" si="323"/>
        <v>37216.130731732024</v>
      </c>
      <c r="CN202" s="602">
        <f t="shared" ca="1" si="324"/>
        <v>37216.130731732024</v>
      </c>
      <c r="CO202" s="602">
        <f t="shared" ca="1" si="325"/>
        <v>38116.112405922795</v>
      </c>
      <c r="CP202" s="602">
        <f t="shared" ca="1" si="326"/>
        <v>41820.706884913423</v>
      </c>
      <c r="CQ202" s="602">
        <f t="shared" ca="1" si="327"/>
        <v>43411.82153165857</v>
      </c>
      <c r="CR202" s="602">
        <f t="shared" ca="1" si="328"/>
        <v>43411.82153165857</v>
      </c>
      <c r="CS202" s="602">
        <f t="shared" ca="1" si="329"/>
        <v>45029.629321440458</v>
      </c>
      <c r="CT202" s="602">
        <f t="shared" ca="1" si="330"/>
        <v>45029.629321440458</v>
      </c>
      <c r="CU202" s="602">
        <f t="shared" ca="1" si="331"/>
        <v>46673.241537911395</v>
      </c>
      <c r="CV202" s="602">
        <f t="shared" ca="1" si="332"/>
        <v>46673.241537911395</v>
      </c>
      <c r="CW202" s="602">
        <f t="shared" ca="1" si="333"/>
        <v>48341.757129331025</v>
      </c>
      <c r="CX202" s="602">
        <f t="shared" ca="1" si="334"/>
        <v>48341.757129331025</v>
      </c>
      <c r="CY202" s="602">
        <f t="shared" ca="1" si="335"/>
        <v>50034.266948932476</v>
      </c>
      <c r="CZ202" s="602">
        <f t="shared" ca="1" si="336"/>
        <v>44703.97476535022</v>
      </c>
      <c r="DA202" s="602">
        <f t="shared" ca="1" si="337"/>
        <v>46342.497848049643</v>
      </c>
      <c r="DB202" s="602">
        <f t="shared" ca="1" si="338"/>
        <v>46342.497848049643</v>
      </c>
      <c r="DC202" s="602">
        <f t="shared" ca="1" si="339"/>
        <v>48006.105296803609</v>
      </c>
      <c r="DD202" s="602">
        <f t="shared" ca="1" si="340"/>
        <v>48006.105296803609</v>
      </c>
      <c r="DE202" s="602">
        <f t="shared" ca="1" si="341"/>
        <v>49693.889253268258</v>
      </c>
      <c r="DF202" s="602">
        <f t="shared" ca="1" si="342"/>
        <v>49693.889253268258</v>
      </c>
      <c r="DG202" s="602">
        <f t="shared" ca="1" si="343"/>
        <v>51404.937022019112</v>
      </c>
      <c r="DH202" s="602">
        <f t="shared" ca="1" si="344"/>
        <v>51404.937022019112</v>
      </c>
      <c r="DI202" s="602">
        <f t="shared" ca="1" si="345"/>
        <v>53138.334953305806</v>
      </c>
      <c r="DJ202" s="602">
        <f t="shared" ca="1" si="346"/>
        <v>36918.531516652984</v>
      </c>
      <c r="DK202" s="602">
        <f t="shared" ca="1" si="347"/>
        <v>37814.927454885583</v>
      </c>
      <c r="DL202" s="602">
        <f t="shared" ca="1" si="348"/>
        <v>37814.927454885583</v>
      </c>
      <c r="DM202" s="602">
        <f t="shared" ca="1" si="349"/>
        <v>38722.023692322662</v>
      </c>
      <c r="DN202" s="602">
        <f t="shared" ca="1" si="350"/>
        <v>38722.023692322662</v>
      </c>
      <c r="DO202" s="602">
        <f t="shared" ca="1" si="351"/>
        <v>39639.647171455297</v>
      </c>
      <c r="DP202" s="602">
        <f t="shared" ca="1" si="352"/>
        <v>39639.647171455297</v>
      </c>
      <c r="DQ202" s="602">
        <f t="shared" ca="1" si="353"/>
        <v>40567.620879791648</v>
      </c>
      <c r="DR202" s="602">
        <f t="shared" ca="1" si="354"/>
        <v>40567.620879791648</v>
      </c>
      <c r="DS202" s="602">
        <f t="shared" ca="1" si="355"/>
        <v>41505.764212283284</v>
      </c>
      <c r="DT202" s="602">
        <f t="shared" ca="1" si="356"/>
        <v>47504.443092169378</v>
      </c>
      <c r="DU202" s="602">
        <f t="shared" ca="1" si="357"/>
        <v>49185.069786291635</v>
      </c>
      <c r="DV202" s="602">
        <f t="shared" ca="1" si="358"/>
        <v>49185.069786291635</v>
      </c>
      <c r="DW202" s="602">
        <f t="shared" ca="1" si="359"/>
        <v>50889.234373908213</v>
      </c>
      <c r="DX202" s="602">
        <f t="shared" ca="1" si="360"/>
        <v>50889.234373908213</v>
      </c>
      <c r="DY202" s="602">
        <f t="shared" ca="1" si="361"/>
        <v>52616.023097239588</v>
      </c>
      <c r="DZ202" s="602">
        <f t="shared" ca="1" si="362"/>
        <v>52616.023097239588</v>
      </c>
      <c r="EA202" s="602">
        <f t="shared" ca="1" si="363"/>
        <v>54364.523825868084</v>
      </c>
      <c r="EB202" s="602">
        <f t="shared" ca="1" si="364"/>
        <v>54364.523825868084</v>
      </c>
      <c r="EC202" s="602">
        <f t="shared" ca="1" si="365"/>
        <v>56133.829536555211</v>
      </c>
      <c r="ED202" s="602">
        <f t="shared" ca="1" si="366"/>
        <v>50546.562285820124</v>
      </c>
      <c r="EE202" s="602">
        <f t="shared" ca="1" si="367"/>
        <v>52268.899256216449</v>
      </c>
      <c r="EF202" s="602">
        <f t="shared" ca="1" si="368"/>
        <v>52268.899256216449</v>
      </c>
      <c r="EG202" s="602">
        <f t="shared" ca="1" si="369"/>
        <v>54013.130357142247</v>
      </c>
      <c r="EH202" s="602">
        <f t="shared" ca="1" si="370"/>
        <v>54013.130357142247</v>
      </c>
      <c r="EI202" s="602">
        <f t="shared" ca="1" si="371"/>
        <v>55778.34727772788</v>
      </c>
      <c r="EJ202" s="602">
        <f t="shared" ca="1" si="372"/>
        <v>55778.34727772788</v>
      </c>
      <c r="EK202" s="602">
        <f t="shared" ca="1" si="373"/>
        <v>57563.649413299725</v>
      </c>
      <c r="EL202" s="602">
        <f t="shared" ca="1" si="374"/>
        <v>57563.649413299725</v>
      </c>
      <c r="EM202" s="602">
        <f t="shared" ca="1" si="375"/>
        <v>59368.146874517734</v>
      </c>
    </row>
    <row r="203" spans="7:143" s="593" customFormat="1" x14ac:dyDescent="0.2">
      <c r="H203" s="1021" t="s">
        <v>20</v>
      </c>
      <c r="I203" s="1022"/>
      <c r="J203" s="1022"/>
      <c r="K203" s="1023"/>
      <c r="L203" s="1024"/>
      <c r="M203" s="1025" t="s">
        <v>730</v>
      </c>
      <c r="N203" s="1025" t="s">
        <v>1159</v>
      </c>
      <c r="O203" s="1025" t="s">
        <v>1160</v>
      </c>
      <c r="P203" s="1025" t="s">
        <v>730</v>
      </c>
      <c r="Q203" s="1011"/>
      <c r="R203" s="1025" t="s">
        <v>1159</v>
      </c>
      <c r="S203" s="1025" t="s">
        <v>1160</v>
      </c>
      <c r="T203" s="594"/>
      <c r="U203" s="594"/>
      <c r="V203" s="594"/>
      <c r="W203" s="597">
        <f t="shared" si="315"/>
        <v>160</v>
      </c>
      <c r="X203" s="602">
        <f t="shared" ca="1" si="376"/>
        <v>28319.999389992863</v>
      </c>
      <c r="Y203" s="602">
        <f t="shared" ca="1" si="376"/>
        <v>29096.929827342388</v>
      </c>
      <c r="Z203" s="602">
        <f t="shared" ca="1" si="376"/>
        <v>29096.929827342388</v>
      </c>
      <c r="AA203" s="602">
        <f t="shared" ca="1" si="376"/>
        <v>29886.032144715729</v>
      </c>
      <c r="AB203" s="602">
        <f t="shared" ca="1" si="377"/>
        <v>29886.032144715729</v>
      </c>
      <c r="AC203" s="602">
        <f t="shared" ca="1" si="377"/>
        <v>30687.194570042724</v>
      </c>
      <c r="AD203" s="602">
        <f t="shared" ca="1" si="377"/>
        <v>30687.194570042724</v>
      </c>
      <c r="AE203" s="602">
        <f t="shared" ca="1" si="377"/>
        <v>31500.297891766557</v>
      </c>
      <c r="AF203" s="602">
        <f t="shared" ca="1" si="378"/>
        <v>31500.297891766557</v>
      </c>
      <c r="AG203" s="602">
        <f t="shared" ca="1" si="379"/>
        <v>32325.215752307126</v>
      </c>
      <c r="AH203" s="602">
        <f t="shared" ca="1" si="380"/>
        <v>32881.659121055389</v>
      </c>
      <c r="AI203" s="602">
        <f t="shared" ca="1" si="381"/>
        <v>34295.209150044277</v>
      </c>
      <c r="AJ203" s="602">
        <f t="shared" ca="1" si="382"/>
        <v>34295.209150044277</v>
      </c>
      <c r="AK203" s="602">
        <f t="shared" ca="1" si="383"/>
        <v>35740.272825017972</v>
      </c>
      <c r="AL203" s="602">
        <f t="shared" ca="1" si="384"/>
        <v>35740.272825017972</v>
      </c>
      <c r="AM203" s="602">
        <f t="shared" ca="1" si="385"/>
        <v>37216.130731732024</v>
      </c>
      <c r="AN203" s="602">
        <f t="shared" ca="1" si="386"/>
        <v>37216.130731732024</v>
      </c>
      <c r="AO203" s="602">
        <f t="shared" ca="1" si="387"/>
        <v>38722.023692322662</v>
      </c>
      <c r="AP203" s="602">
        <f t="shared" ca="1" si="388"/>
        <v>38722.023692322662</v>
      </c>
      <c r="AQ203" s="602">
        <f t="shared" ca="1" si="389"/>
        <v>40257.15736338999</v>
      </c>
      <c r="AR203" s="602">
        <f t="shared" ca="1" si="390"/>
        <v>35448.772928771345</v>
      </c>
      <c r="AS203" s="602">
        <f t="shared" ca="1" si="391"/>
        <v>36918.531516652984</v>
      </c>
      <c r="AT203" s="602">
        <f t="shared" ca="1" si="392"/>
        <v>36918.531516652984</v>
      </c>
      <c r="AU203" s="602">
        <f t="shared" ca="1" si="393"/>
        <v>38418.479955411574</v>
      </c>
      <c r="AV203" s="602">
        <f t="shared" ca="1" si="394"/>
        <v>38418.479955411574</v>
      </c>
      <c r="AW203" s="602">
        <f t="shared" ca="1" si="395"/>
        <v>39947.830563756834</v>
      </c>
      <c r="AX203" s="602">
        <f t="shared" ca="1" si="396"/>
        <v>39947.830563756834</v>
      </c>
      <c r="AY203" s="602">
        <f t="shared" ca="1" si="397"/>
        <v>41505.764212283277</v>
      </c>
      <c r="AZ203" s="602">
        <f t="shared" ca="1" si="398"/>
        <v>41505.764212283277</v>
      </c>
      <c r="BA203" s="602">
        <f t="shared" ca="1" si="399"/>
        <v>43091.434978125537</v>
      </c>
      <c r="BB203" s="602">
        <f t="shared" ca="1" si="400"/>
        <v>31227.944341051854</v>
      </c>
      <c r="BC203" s="602">
        <f t="shared" ca="1" si="401"/>
        <v>32048.938490341483</v>
      </c>
      <c r="BD203" s="602">
        <f t="shared" ca="1" si="402"/>
        <v>32048.938490341483</v>
      </c>
      <c r="BE203" s="602">
        <f t="shared" ca="1" si="403"/>
        <v>32881.659121055403</v>
      </c>
      <c r="BF203" s="602">
        <f t="shared" ca="1" si="404"/>
        <v>32881.659121055403</v>
      </c>
      <c r="BG203" s="602">
        <f t="shared" ca="1" si="405"/>
        <v>33725.968653348842</v>
      </c>
      <c r="BH203" s="602">
        <f t="shared" ca="1" si="406"/>
        <v>33725.968653348842</v>
      </c>
      <c r="BI203" s="602">
        <f t="shared" ca="1" si="407"/>
        <v>34581.723205375456</v>
      </c>
      <c r="BJ203" s="602">
        <f t="shared" ca="1" si="408"/>
        <v>34581.723205375456</v>
      </c>
      <c r="BK203" s="602">
        <f t="shared" ca="1" si="409"/>
        <v>35448.772928771345</v>
      </c>
      <c r="BL203" s="602">
        <f t="shared" ca="1" si="410"/>
        <v>37965.371706914841</v>
      </c>
      <c r="BM203" s="602">
        <f t="shared" ca="1" si="411"/>
        <v>39485.986332175897</v>
      </c>
      <c r="BN203" s="602">
        <f t="shared" ca="1" si="412"/>
        <v>39485.986332175897</v>
      </c>
      <c r="BO203" s="602">
        <f t="shared" ca="1" si="413"/>
        <v>41035.432761276803</v>
      </c>
      <c r="BP203" s="602">
        <f t="shared" ca="1" si="414"/>
        <v>41035.432761276803</v>
      </c>
      <c r="BQ203" s="602">
        <f t="shared" ca="1" si="415"/>
        <v>42612.87262182722</v>
      </c>
      <c r="BR203" s="602">
        <f t="shared" ca="1" si="416"/>
        <v>42612.87262182722</v>
      </c>
      <c r="BS203" s="602">
        <f t="shared" ca="1" si="417"/>
        <v>44217.443988476909</v>
      </c>
      <c r="BT203" s="602">
        <f t="shared" ca="1" si="418"/>
        <v>44217.443988476909</v>
      </c>
      <c r="BU203" s="602">
        <f t="shared" ca="1" si="419"/>
        <v>45848.26595350603</v>
      </c>
      <c r="BV203" s="602">
        <f t="shared" ca="1" si="420"/>
        <v>40723.276804626068</v>
      </c>
      <c r="BW203" s="602">
        <f t="shared" ca="1" si="421"/>
        <v>42295.186245571516</v>
      </c>
      <c r="BX203" s="602">
        <f t="shared" ca="1" si="422"/>
        <v>42295.186245571516</v>
      </c>
      <c r="BY203" s="602">
        <f t="shared" ca="1" si="423"/>
        <v>43894.401241264459</v>
      </c>
      <c r="BZ203" s="602">
        <f t="shared" ca="1" si="424"/>
        <v>43894.401241264459</v>
      </c>
      <c r="CA203" s="602">
        <f t="shared" ca="1" si="425"/>
        <v>45520.044319311586</v>
      </c>
      <c r="CB203" s="602">
        <f t="shared" ca="1" si="426"/>
        <v>45520.044319311586</v>
      </c>
      <c r="CC203" s="602">
        <f t="shared" ca="1" si="427"/>
        <v>47171.222607457443</v>
      </c>
      <c r="CD203" s="602">
        <f t="shared" ca="1" si="428"/>
        <v>47171.222607457443</v>
      </c>
      <c r="CE203" s="602">
        <f t="shared" ca="1" si="429"/>
        <v>48847.032188247038</v>
      </c>
      <c r="CF203" s="602">
        <f t="shared" ca="1" si="316"/>
        <v>33725.968653348842</v>
      </c>
      <c r="CG203" s="602">
        <f t="shared" ca="1" si="317"/>
        <v>34581.723205375456</v>
      </c>
      <c r="CH203" s="602">
        <f t="shared" ca="1" si="318"/>
        <v>34581.723205375456</v>
      </c>
      <c r="CI203" s="602">
        <f t="shared" ca="1" si="319"/>
        <v>35448.772928771345</v>
      </c>
      <c r="CJ203" s="602">
        <f t="shared" ca="1" si="320"/>
        <v>35448.772928771345</v>
      </c>
      <c r="CK203" s="602">
        <f t="shared" ca="1" si="321"/>
        <v>36326.962352232811</v>
      </c>
      <c r="CL203" s="602">
        <f t="shared" ca="1" si="322"/>
        <v>36326.962352232811</v>
      </c>
      <c r="CM203" s="602">
        <f t="shared" ca="1" si="323"/>
        <v>37216.130731732024</v>
      </c>
      <c r="CN203" s="602">
        <f t="shared" ca="1" si="324"/>
        <v>37216.130731732024</v>
      </c>
      <c r="CO203" s="602">
        <f t="shared" ca="1" si="325"/>
        <v>38116.112405922795</v>
      </c>
      <c r="CP203" s="602">
        <f t="shared" ca="1" si="326"/>
        <v>41820.706884913423</v>
      </c>
      <c r="CQ203" s="602">
        <f t="shared" ca="1" si="327"/>
        <v>43411.82153165857</v>
      </c>
      <c r="CR203" s="602">
        <f t="shared" ca="1" si="328"/>
        <v>43411.82153165857</v>
      </c>
      <c r="CS203" s="602">
        <f t="shared" ca="1" si="329"/>
        <v>45029.629321440458</v>
      </c>
      <c r="CT203" s="602">
        <f t="shared" ca="1" si="330"/>
        <v>45029.629321440458</v>
      </c>
      <c r="CU203" s="602">
        <f t="shared" ca="1" si="331"/>
        <v>46673.241537911395</v>
      </c>
      <c r="CV203" s="602">
        <f t="shared" ca="1" si="332"/>
        <v>46673.241537911395</v>
      </c>
      <c r="CW203" s="602">
        <f t="shared" ca="1" si="333"/>
        <v>48341.757129331025</v>
      </c>
      <c r="CX203" s="602">
        <f t="shared" ca="1" si="334"/>
        <v>48341.757129331025</v>
      </c>
      <c r="CY203" s="602">
        <f t="shared" ca="1" si="335"/>
        <v>50034.266948932476</v>
      </c>
      <c r="CZ203" s="602">
        <f t="shared" ca="1" si="336"/>
        <v>44703.97476535022</v>
      </c>
      <c r="DA203" s="602">
        <f t="shared" ca="1" si="337"/>
        <v>46342.497848049643</v>
      </c>
      <c r="DB203" s="602">
        <f t="shared" ca="1" si="338"/>
        <v>46342.497848049643</v>
      </c>
      <c r="DC203" s="602">
        <f t="shared" ca="1" si="339"/>
        <v>48006.105296803609</v>
      </c>
      <c r="DD203" s="602">
        <f t="shared" ca="1" si="340"/>
        <v>48006.105296803609</v>
      </c>
      <c r="DE203" s="602">
        <f t="shared" ca="1" si="341"/>
        <v>49693.889253268258</v>
      </c>
      <c r="DF203" s="602">
        <f t="shared" ca="1" si="342"/>
        <v>49693.889253268258</v>
      </c>
      <c r="DG203" s="602">
        <f t="shared" ca="1" si="343"/>
        <v>51404.937022019112</v>
      </c>
      <c r="DH203" s="602">
        <f t="shared" ca="1" si="344"/>
        <v>51404.937022019112</v>
      </c>
      <c r="DI203" s="602">
        <f t="shared" ca="1" si="345"/>
        <v>53138.334953305806</v>
      </c>
      <c r="DJ203" s="602">
        <f t="shared" ca="1" si="346"/>
        <v>36918.531516652984</v>
      </c>
      <c r="DK203" s="602">
        <f t="shared" ca="1" si="347"/>
        <v>37814.927454885583</v>
      </c>
      <c r="DL203" s="602">
        <f t="shared" ca="1" si="348"/>
        <v>37814.927454885583</v>
      </c>
      <c r="DM203" s="602">
        <f t="shared" ca="1" si="349"/>
        <v>38722.023692322662</v>
      </c>
      <c r="DN203" s="602">
        <f t="shared" ca="1" si="350"/>
        <v>38722.023692322662</v>
      </c>
      <c r="DO203" s="602">
        <f t="shared" ca="1" si="351"/>
        <v>39639.647171455297</v>
      </c>
      <c r="DP203" s="602">
        <f t="shared" ca="1" si="352"/>
        <v>39639.647171455297</v>
      </c>
      <c r="DQ203" s="602">
        <f t="shared" ca="1" si="353"/>
        <v>40567.620879791648</v>
      </c>
      <c r="DR203" s="602">
        <f t="shared" ca="1" si="354"/>
        <v>40567.620879791648</v>
      </c>
      <c r="DS203" s="602">
        <f t="shared" ca="1" si="355"/>
        <v>41505.764212283284</v>
      </c>
      <c r="DT203" s="602">
        <f t="shared" ca="1" si="356"/>
        <v>47504.443092169378</v>
      </c>
      <c r="DU203" s="602">
        <f t="shared" ca="1" si="357"/>
        <v>49185.069786291635</v>
      </c>
      <c r="DV203" s="602">
        <f t="shared" ca="1" si="358"/>
        <v>49185.069786291635</v>
      </c>
      <c r="DW203" s="602">
        <f t="shared" ca="1" si="359"/>
        <v>50889.234373908213</v>
      </c>
      <c r="DX203" s="602">
        <f t="shared" ca="1" si="360"/>
        <v>50889.234373908213</v>
      </c>
      <c r="DY203" s="602">
        <f t="shared" ca="1" si="361"/>
        <v>52616.023097239588</v>
      </c>
      <c r="DZ203" s="602">
        <f t="shared" ca="1" si="362"/>
        <v>52616.023097239588</v>
      </c>
      <c r="EA203" s="602">
        <f t="shared" ca="1" si="363"/>
        <v>54364.523825868084</v>
      </c>
      <c r="EB203" s="602">
        <f t="shared" ca="1" si="364"/>
        <v>54364.523825868084</v>
      </c>
      <c r="EC203" s="602">
        <f t="shared" ca="1" si="365"/>
        <v>56133.829536555211</v>
      </c>
      <c r="ED203" s="602">
        <f t="shared" ca="1" si="366"/>
        <v>50546.562285820124</v>
      </c>
      <c r="EE203" s="602">
        <f t="shared" ca="1" si="367"/>
        <v>52268.899256216449</v>
      </c>
      <c r="EF203" s="602">
        <f t="shared" ca="1" si="368"/>
        <v>52268.899256216449</v>
      </c>
      <c r="EG203" s="602">
        <f t="shared" ca="1" si="369"/>
        <v>54013.130357142247</v>
      </c>
      <c r="EH203" s="602">
        <f t="shared" ca="1" si="370"/>
        <v>54013.130357142247</v>
      </c>
      <c r="EI203" s="602">
        <f t="shared" ca="1" si="371"/>
        <v>55778.34727772788</v>
      </c>
      <c r="EJ203" s="602">
        <f t="shared" ca="1" si="372"/>
        <v>55778.34727772788</v>
      </c>
      <c r="EK203" s="602">
        <f t="shared" ca="1" si="373"/>
        <v>57563.649413299725</v>
      </c>
      <c r="EL203" s="602">
        <f t="shared" ca="1" si="374"/>
        <v>57563.649413299725</v>
      </c>
      <c r="EM203" s="602">
        <f t="shared" ca="1" si="375"/>
        <v>59368.146874517734</v>
      </c>
    </row>
    <row r="204" spans="7:143" s="593" customFormat="1" ht="12.75" customHeight="1" x14ac:dyDescent="0.2">
      <c r="H204" s="1021" t="s">
        <v>21</v>
      </c>
      <c r="I204" s="1022"/>
      <c r="J204" s="1022"/>
      <c r="K204" s="1023"/>
      <c r="L204" s="1024"/>
      <c r="M204" s="1109" t="s">
        <v>1161</v>
      </c>
      <c r="N204" s="1109"/>
      <c r="O204" s="1109"/>
      <c r="P204" s="1109"/>
      <c r="Q204" s="1109"/>
      <c r="R204" s="1109"/>
      <c r="S204" s="1109"/>
      <c r="T204" s="594"/>
      <c r="U204" s="594"/>
      <c r="V204" s="594"/>
      <c r="W204" s="597">
        <f t="shared" si="315"/>
        <v>161</v>
      </c>
      <c r="X204" s="602">
        <f t="shared" ca="1" si="376"/>
        <v>28319.999389992863</v>
      </c>
      <c r="Y204" s="602">
        <f t="shared" ca="1" si="376"/>
        <v>29096.929827342388</v>
      </c>
      <c r="Z204" s="602">
        <f t="shared" ca="1" si="376"/>
        <v>29096.929827342388</v>
      </c>
      <c r="AA204" s="602">
        <f t="shared" ca="1" si="376"/>
        <v>29886.032144715729</v>
      </c>
      <c r="AB204" s="602">
        <f t="shared" ca="1" si="377"/>
        <v>29886.032144715729</v>
      </c>
      <c r="AC204" s="602">
        <f t="shared" ca="1" si="377"/>
        <v>30687.194570042724</v>
      </c>
      <c r="AD204" s="602">
        <f t="shared" ca="1" si="377"/>
        <v>30687.194570042724</v>
      </c>
      <c r="AE204" s="602">
        <f t="shared" ca="1" si="377"/>
        <v>31500.297891766557</v>
      </c>
      <c r="AF204" s="602">
        <f t="shared" ca="1" si="378"/>
        <v>31500.297891766557</v>
      </c>
      <c r="AG204" s="602">
        <f t="shared" ca="1" si="379"/>
        <v>32325.215752307126</v>
      </c>
      <c r="AH204" s="602">
        <f t="shared" ca="1" si="380"/>
        <v>32881.659121055389</v>
      </c>
      <c r="AI204" s="602">
        <f t="shared" ca="1" si="381"/>
        <v>34295.209150044277</v>
      </c>
      <c r="AJ204" s="602">
        <f t="shared" ca="1" si="382"/>
        <v>34295.209150044277</v>
      </c>
      <c r="AK204" s="602">
        <f t="shared" ca="1" si="383"/>
        <v>35740.272825017972</v>
      </c>
      <c r="AL204" s="602">
        <f t="shared" ca="1" si="384"/>
        <v>35740.272825017972</v>
      </c>
      <c r="AM204" s="602">
        <f t="shared" ca="1" si="385"/>
        <v>37216.130731732024</v>
      </c>
      <c r="AN204" s="602">
        <f t="shared" ca="1" si="386"/>
        <v>37216.130731732024</v>
      </c>
      <c r="AO204" s="602">
        <f t="shared" ca="1" si="387"/>
        <v>38722.023692322662</v>
      </c>
      <c r="AP204" s="602">
        <f t="shared" ca="1" si="388"/>
        <v>38722.023692322662</v>
      </c>
      <c r="AQ204" s="602">
        <f t="shared" ca="1" si="389"/>
        <v>40257.15736338999</v>
      </c>
      <c r="AR204" s="602">
        <f t="shared" ca="1" si="390"/>
        <v>35448.772928771345</v>
      </c>
      <c r="AS204" s="602">
        <f t="shared" ca="1" si="391"/>
        <v>36918.531516652984</v>
      </c>
      <c r="AT204" s="602">
        <f t="shared" ca="1" si="392"/>
        <v>36918.531516652984</v>
      </c>
      <c r="AU204" s="602">
        <f t="shared" ca="1" si="393"/>
        <v>38418.479955411574</v>
      </c>
      <c r="AV204" s="602">
        <f t="shared" ca="1" si="394"/>
        <v>38418.479955411574</v>
      </c>
      <c r="AW204" s="602">
        <f t="shared" ca="1" si="395"/>
        <v>39947.830563756834</v>
      </c>
      <c r="AX204" s="602">
        <f t="shared" ca="1" si="396"/>
        <v>39947.830563756834</v>
      </c>
      <c r="AY204" s="602">
        <f t="shared" ca="1" si="397"/>
        <v>41505.764212283277</v>
      </c>
      <c r="AZ204" s="602">
        <f t="shared" ca="1" si="398"/>
        <v>41505.764212283277</v>
      </c>
      <c r="BA204" s="602">
        <f t="shared" ca="1" si="399"/>
        <v>43091.434978125537</v>
      </c>
      <c r="BB204" s="602">
        <f t="shared" ca="1" si="400"/>
        <v>31227.944341051854</v>
      </c>
      <c r="BC204" s="602">
        <f t="shared" ca="1" si="401"/>
        <v>32048.938490341483</v>
      </c>
      <c r="BD204" s="602">
        <f t="shared" ca="1" si="402"/>
        <v>32048.938490341483</v>
      </c>
      <c r="BE204" s="602">
        <f t="shared" ca="1" si="403"/>
        <v>32881.659121055403</v>
      </c>
      <c r="BF204" s="602">
        <f t="shared" ca="1" si="404"/>
        <v>32881.659121055403</v>
      </c>
      <c r="BG204" s="602">
        <f t="shared" ca="1" si="405"/>
        <v>33725.968653348842</v>
      </c>
      <c r="BH204" s="602">
        <f t="shared" ca="1" si="406"/>
        <v>33725.968653348842</v>
      </c>
      <c r="BI204" s="602">
        <f t="shared" ca="1" si="407"/>
        <v>34581.723205375456</v>
      </c>
      <c r="BJ204" s="602">
        <f t="shared" ca="1" si="408"/>
        <v>34581.723205375456</v>
      </c>
      <c r="BK204" s="602">
        <f t="shared" ca="1" si="409"/>
        <v>35448.772928771345</v>
      </c>
      <c r="BL204" s="602">
        <f t="shared" ca="1" si="410"/>
        <v>37965.371706914841</v>
      </c>
      <c r="BM204" s="602">
        <f t="shared" ca="1" si="411"/>
        <v>39485.986332175897</v>
      </c>
      <c r="BN204" s="602">
        <f t="shared" ca="1" si="412"/>
        <v>39485.986332175897</v>
      </c>
      <c r="BO204" s="602">
        <f t="shared" ca="1" si="413"/>
        <v>41035.432761276803</v>
      </c>
      <c r="BP204" s="602">
        <f t="shared" ca="1" si="414"/>
        <v>41035.432761276803</v>
      </c>
      <c r="BQ204" s="602">
        <f t="shared" ca="1" si="415"/>
        <v>42612.87262182722</v>
      </c>
      <c r="BR204" s="602">
        <f t="shared" ca="1" si="416"/>
        <v>42612.87262182722</v>
      </c>
      <c r="BS204" s="602">
        <f t="shared" ca="1" si="417"/>
        <v>44217.443988476909</v>
      </c>
      <c r="BT204" s="602">
        <f t="shared" ca="1" si="418"/>
        <v>44217.443988476909</v>
      </c>
      <c r="BU204" s="602">
        <f t="shared" ca="1" si="419"/>
        <v>45848.26595350603</v>
      </c>
      <c r="BV204" s="602">
        <f t="shared" ca="1" si="420"/>
        <v>40723.276804626068</v>
      </c>
      <c r="BW204" s="602">
        <f t="shared" ca="1" si="421"/>
        <v>42295.186245571516</v>
      </c>
      <c r="BX204" s="602">
        <f t="shared" ca="1" si="422"/>
        <v>42295.186245571516</v>
      </c>
      <c r="BY204" s="602">
        <f t="shared" ca="1" si="423"/>
        <v>43894.401241264459</v>
      </c>
      <c r="BZ204" s="602">
        <f t="shared" ca="1" si="424"/>
        <v>43894.401241264459</v>
      </c>
      <c r="CA204" s="602">
        <f t="shared" ca="1" si="425"/>
        <v>45520.044319311586</v>
      </c>
      <c r="CB204" s="602">
        <f t="shared" ca="1" si="426"/>
        <v>45520.044319311586</v>
      </c>
      <c r="CC204" s="602">
        <f t="shared" ca="1" si="427"/>
        <v>47171.222607457443</v>
      </c>
      <c r="CD204" s="602">
        <f t="shared" ca="1" si="428"/>
        <v>47171.222607457443</v>
      </c>
      <c r="CE204" s="602">
        <f t="shared" ca="1" si="429"/>
        <v>48847.032188247038</v>
      </c>
      <c r="CF204" s="602">
        <f t="shared" ca="1" si="316"/>
        <v>33725.968653348842</v>
      </c>
      <c r="CG204" s="602">
        <f t="shared" ca="1" si="317"/>
        <v>34581.723205375456</v>
      </c>
      <c r="CH204" s="602">
        <f t="shared" ca="1" si="318"/>
        <v>34581.723205375456</v>
      </c>
      <c r="CI204" s="602">
        <f t="shared" ca="1" si="319"/>
        <v>35448.772928771345</v>
      </c>
      <c r="CJ204" s="602">
        <f t="shared" ca="1" si="320"/>
        <v>35448.772928771345</v>
      </c>
      <c r="CK204" s="602">
        <f t="shared" ca="1" si="321"/>
        <v>36326.962352232811</v>
      </c>
      <c r="CL204" s="602">
        <f t="shared" ca="1" si="322"/>
        <v>36326.962352232811</v>
      </c>
      <c r="CM204" s="602">
        <f t="shared" ca="1" si="323"/>
        <v>37216.130731732024</v>
      </c>
      <c r="CN204" s="602">
        <f t="shared" ca="1" si="324"/>
        <v>37216.130731732024</v>
      </c>
      <c r="CO204" s="602">
        <f t="shared" ca="1" si="325"/>
        <v>38116.112405922795</v>
      </c>
      <c r="CP204" s="602">
        <f t="shared" ca="1" si="326"/>
        <v>41820.706884913423</v>
      </c>
      <c r="CQ204" s="602">
        <f t="shared" ca="1" si="327"/>
        <v>43411.82153165857</v>
      </c>
      <c r="CR204" s="602">
        <f t="shared" ca="1" si="328"/>
        <v>43411.82153165857</v>
      </c>
      <c r="CS204" s="602">
        <f t="shared" ca="1" si="329"/>
        <v>45029.629321440458</v>
      </c>
      <c r="CT204" s="602">
        <f t="shared" ca="1" si="330"/>
        <v>45029.629321440458</v>
      </c>
      <c r="CU204" s="602">
        <f t="shared" ca="1" si="331"/>
        <v>46673.241537911395</v>
      </c>
      <c r="CV204" s="602">
        <f t="shared" ca="1" si="332"/>
        <v>46673.241537911395</v>
      </c>
      <c r="CW204" s="602">
        <f t="shared" ca="1" si="333"/>
        <v>48341.757129331025</v>
      </c>
      <c r="CX204" s="602">
        <f t="shared" ca="1" si="334"/>
        <v>48341.757129331025</v>
      </c>
      <c r="CY204" s="602">
        <f t="shared" ca="1" si="335"/>
        <v>50034.266948932476</v>
      </c>
      <c r="CZ204" s="602">
        <f t="shared" ca="1" si="336"/>
        <v>44703.97476535022</v>
      </c>
      <c r="DA204" s="602">
        <f t="shared" ca="1" si="337"/>
        <v>46342.497848049643</v>
      </c>
      <c r="DB204" s="602">
        <f t="shared" ca="1" si="338"/>
        <v>46342.497848049643</v>
      </c>
      <c r="DC204" s="602">
        <f t="shared" ca="1" si="339"/>
        <v>48006.105296803609</v>
      </c>
      <c r="DD204" s="602">
        <f t="shared" ca="1" si="340"/>
        <v>48006.105296803609</v>
      </c>
      <c r="DE204" s="602">
        <f t="shared" ca="1" si="341"/>
        <v>49693.889253268258</v>
      </c>
      <c r="DF204" s="602">
        <f t="shared" ca="1" si="342"/>
        <v>49693.889253268258</v>
      </c>
      <c r="DG204" s="602">
        <f t="shared" ca="1" si="343"/>
        <v>51404.937022019112</v>
      </c>
      <c r="DH204" s="602">
        <f t="shared" ca="1" si="344"/>
        <v>51404.937022019112</v>
      </c>
      <c r="DI204" s="602">
        <f t="shared" ca="1" si="345"/>
        <v>53138.334953305806</v>
      </c>
      <c r="DJ204" s="602">
        <f t="shared" ca="1" si="346"/>
        <v>36918.531516652984</v>
      </c>
      <c r="DK204" s="602">
        <f t="shared" ca="1" si="347"/>
        <v>37814.927454885583</v>
      </c>
      <c r="DL204" s="602">
        <f t="shared" ca="1" si="348"/>
        <v>37814.927454885583</v>
      </c>
      <c r="DM204" s="602">
        <f t="shared" ca="1" si="349"/>
        <v>38722.023692322662</v>
      </c>
      <c r="DN204" s="602">
        <f t="shared" ca="1" si="350"/>
        <v>38722.023692322662</v>
      </c>
      <c r="DO204" s="602">
        <f t="shared" ca="1" si="351"/>
        <v>39639.647171455297</v>
      </c>
      <c r="DP204" s="602">
        <f t="shared" ca="1" si="352"/>
        <v>39639.647171455297</v>
      </c>
      <c r="DQ204" s="602">
        <f t="shared" ca="1" si="353"/>
        <v>40567.620879791648</v>
      </c>
      <c r="DR204" s="602">
        <f t="shared" ca="1" si="354"/>
        <v>40567.620879791648</v>
      </c>
      <c r="DS204" s="602">
        <f t="shared" ca="1" si="355"/>
        <v>41505.764212283284</v>
      </c>
      <c r="DT204" s="602">
        <f t="shared" ca="1" si="356"/>
        <v>47504.443092169378</v>
      </c>
      <c r="DU204" s="602">
        <f t="shared" ca="1" si="357"/>
        <v>49185.069786291635</v>
      </c>
      <c r="DV204" s="602">
        <f t="shared" ca="1" si="358"/>
        <v>49185.069786291635</v>
      </c>
      <c r="DW204" s="602">
        <f t="shared" ca="1" si="359"/>
        <v>50889.234373908213</v>
      </c>
      <c r="DX204" s="602">
        <f t="shared" ca="1" si="360"/>
        <v>50889.234373908213</v>
      </c>
      <c r="DY204" s="602">
        <f t="shared" ca="1" si="361"/>
        <v>52616.023097239588</v>
      </c>
      <c r="DZ204" s="602">
        <f t="shared" ca="1" si="362"/>
        <v>52616.023097239588</v>
      </c>
      <c r="EA204" s="602">
        <f t="shared" ca="1" si="363"/>
        <v>54364.523825868084</v>
      </c>
      <c r="EB204" s="602">
        <f t="shared" ca="1" si="364"/>
        <v>54364.523825868084</v>
      </c>
      <c r="EC204" s="602">
        <f t="shared" ca="1" si="365"/>
        <v>56133.829536555211</v>
      </c>
      <c r="ED204" s="602">
        <f t="shared" ca="1" si="366"/>
        <v>50546.562285820124</v>
      </c>
      <c r="EE204" s="602">
        <f t="shared" ca="1" si="367"/>
        <v>52268.899256216449</v>
      </c>
      <c r="EF204" s="602">
        <f t="shared" ca="1" si="368"/>
        <v>52268.899256216449</v>
      </c>
      <c r="EG204" s="602">
        <f t="shared" ca="1" si="369"/>
        <v>54013.130357142247</v>
      </c>
      <c r="EH204" s="602">
        <f t="shared" ca="1" si="370"/>
        <v>54013.130357142247</v>
      </c>
      <c r="EI204" s="602">
        <f t="shared" ca="1" si="371"/>
        <v>55778.34727772788</v>
      </c>
      <c r="EJ204" s="602">
        <f t="shared" ca="1" si="372"/>
        <v>55778.34727772788</v>
      </c>
      <c r="EK204" s="602">
        <f t="shared" ca="1" si="373"/>
        <v>57563.649413299725</v>
      </c>
      <c r="EL204" s="602">
        <f t="shared" ca="1" si="374"/>
        <v>57563.649413299725</v>
      </c>
      <c r="EM204" s="602">
        <f t="shared" ca="1" si="375"/>
        <v>59368.146874517734</v>
      </c>
    </row>
    <row r="205" spans="7:143" s="593" customFormat="1" x14ac:dyDescent="0.2">
      <c r="H205" s="1021" t="s">
        <v>1150</v>
      </c>
      <c r="I205" s="1022"/>
      <c r="J205" s="1022"/>
      <c r="K205" s="1023"/>
      <c r="L205" s="1024"/>
      <c r="M205" s="1110">
        <v>5000000</v>
      </c>
      <c r="N205" s="1110"/>
      <c r="O205" s="1110"/>
      <c r="P205" s="1110"/>
      <c r="Q205" s="1110"/>
      <c r="R205" s="1110"/>
      <c r="S205" s="1110"/>
      <c r="T205" s="594"/>
      <c r="U205" s="594"/>
      <c r="V205" s="594"/>
      <c r="W205" s="597">
        <f t="shared" si="315"/>
        <v>162</v>
      </c>
      <c r="X205" s="602">
        <f t="shared" ca="1" si="376"/>
        <v>28319.999389992863</v>
      </c>
      <c r="Y205" s="602">
        <f t="shared" ca="1" si="376"/>
        <v>29096.929827342388</v>
      </c>
      <c r="Z205" s="602">
        <f t="shared" ca="1" si="376"/>
        <v>29096.929827342388</v>
      </c>
      <c r="AA205" s="602">
        <f t="shared" ca="1" si="376"/>
        <v>29886.032144715729</v>
      </c>
      <c r="AB205" s="602">
        <f t="shared" ca="1" si="377"/>
        <v>29886.032144715729</v>
      </c>
      <c r="AC205" s="602">
        <f t="shared" ca="1" si="377"/>
        <v>30687.194570042724</v>
      </c>
      <c r="AD205" s="602">
        <f t="shared" ca="1" si="377"/>
        <v>30687.194570042724</v>
      </c>
      <c r="AE205" s="602">
        <f t="shared" ca="1" si="377"/>
        <v>31500.297891766557</v>
      </c>
      <c r="AF205" s="602">
        <f t="shared" ca="1" si="378"/>
        <v>31500.297891766557</v>
      </c>
      <c r="AG205" s="602">
        <f t="shared" ca="1" si="379"/>
        <v>32325.215752307126</v>
      </c>
      <c r="AH205" s="602">
        <f t="shared" ca="1" si="380"/>
        <v>32881.659121055389</v>
      </c>
      <c r="AI205" s="602">
        <f t="shared" ca="1" si="381"/>
        <v>34295.209150044277</v>
      </c>
      <c r="AJ205" s="602">
        <f t="shared" ca="1" si="382"/>
        <v>34295.209150044277</v>
      </c>
      <c r="AK205" s="602">
        <f t="shared" ca="1" si="383"/>
        <v>35740.272825017972</v>
      </c>
      <c r="AL205" s="602">
        <f t="shared" ca="1" si="384"/>
        <v>35740.272825017972</v>
      </c>
      <c r="AM205" s="602">
        <f t="shared" ca="1" si="385"/>
        <v>37216.130731732024</v>
      </c>
      <c r="AN205" s="602">
        <f t="shared" ca="1" si="386"/>
        <v>37216.130731732024</v>
      </c>
      <c r="AO205" s="602">
        <f t="shared" ca="1" si="387"/>
        <v>38722.023692322662</v>
      </c>
      <c r="AP205" s="602">
        <f t="shared" ca="1" si="388"/>
        <v>38722.023692322662</v>
      </c>
      <c r="AQ205" s="602">
        <f t="shared" ca="1" si="389"/>
        <v>40257.15736338999</v>
      </c>
      <c r="AR205" s="602">
        <f t="shared" ca="1" si="390"/>
        <v>35448.772928771345</v>
      </c>
      <c r="AS205" s="602">
        <f t="shared" ca="1" si="391"/>
        <v>36918.531516652984</v>
      </c>
      <c r="AT205" s="602">
        <f t="shared" ca="1" si="392"/>
        <v>36918.531516652984</v>
      </c>
      <c r="AU205" s="602">
        <f t="shared" ca="1" si="393"/>
        <v>38418.479955411574</v>
      </c>
      <c r="AV205" s="602">
        <f t="shared" ca="1" si="394"/>
        <v>38418.479955411574</v>
      </c>
      <c r="AW205" s="602">
        <f t="shared" ca="1" si="395"/>
        <v>39947.830563756834</v>
      </c>
      <c r="AX205" s="602">
        <f t="shared" ca="1" si="396"/>
        <v>39947.830563756834</v>
      </c>
      <c r="AY205" s="602">
        <f t="shared" ca="1" si="397"/>
        <v>41505.764212283277</v>
      </c>
      <c r="AZ205" s="602">
        <f t="shared" ca="1" si="398"/>
        <v>41505.764212283277</v>
      </c>
      <c r="BA205" s="602">
        <f t="shared" ca="1" si="399"/>
        <v>43091.434978125537</v>
      </c>
      <c r="BB205" s="602">
        <f t="shared" ca="1" si="400"/>
        <v>31227.944341051854</v>
      </c>
      <c r="BC205" s="602">
        <f t="shared" ca="1" si="401"/>
        <v>32048.938490341483</v>
      </c>
      <c r="BD205" s="602">
        <f t="shared" ca="1" si="402"/>
        <v>32048.938490341483</v>
      </c>
      <c r="BE205" s="602">
        <f t="shared" ca="1" si="403"/>
        <v>32881.659121055403</v>
      </c>
      <c r="BF205" s="602">
        <f t="shared" ca="1" si="404"/>
        <v>32881.659121055403</v>
      </c>
      <c r="BG205" s="602">
        <f t="shared" ca="1" si="405"/>
        <v>33725.968653348842</v>
      </c>
      <c r="BH205" s="602">
        <f t="shared" ca="1" si="406"/>
        <v>33725.968653348842</v>
      </c>
      <c r="BI205" s="602">
        <f t="shared" ca="1" si="407"/>
        <v>34581.723205375456</v>
      </c>
      <c r="BJ205" s="602">
        <f t="shared" ca="1" si="408"/>
        <v>34581.723205375456</v>
      </c>
      <c r="BK205" s="602">
        <f t="shared" ca="1" si="409"/>
        <v>35448.772928771345</v>
      </c>
      <c r="BL205" s="602">
        <f t="shared" ca="1" si="410"/>
        <v>37965.371706914841</v>
      </c>
      <c r="BM205" s="602">
        <f t="shared" ca="1" si="411"/>
        <v>39485.986332175897</v>
      </c>
      <c r="BN205" s="602">
        <f t="shared" ca="1" si="412"/>
        <v>39485.986332175897</v>
      </c>
      <c r="BO205" s="602">
        <f t="shared" ca="1" si="413"/>
        <v>41035.432761276803</v>
      </c>
      <c r="BP205" s="602">
        <f t="shared" ca="1" si="414"/>
        <v>41035.432761276803</v>
      </c>
      <c r="BQ205" s="602">
        <f t="shared" ca="1" si="415"/>
        <v>42612.87262182722</v>
      </c>
      <c r="BR205" s="602">
        <f t="shared" ca="1" si="416"/>
        <v>42612.87262182722</v>
      </c>
      <c r="BS205" s="602">
        <f t="shared" ca="1" si="417"/>
        <v>44217.443988476909</v>
      </c>
      <c r="BT205" s="602">
        <f t="shared" ca="1" si="418"/>
        <v>44217.443988476909</v>
      </c>
      <c r="BU205" s="602">
        <f t="shared" ca="1" si="419"/>
        <v>45848.26595350603</v>
      </c>
      <c r="BV205" s="602">
        <f t="shared" ca="1" si="420"/>
        <v>40723.276804626068</v>
      </c>
      <c r="BW205" s="602">
        <f t="shared" ca="1" si="421"/>
        <v>42295.186245571516</v>
      </c>
      <c r="BX205" s="602">
        <f t="shared" ca="1" si="422"/>
        <v>42295.186245571516</v>
      </c>
      <c r="BY205" s="602">
        <f t="shared" ca="1" si="423"/>
        <v>43894.401241264459</v>
      </c>
      <c r="BZ205" s="602">
        <f t="shared" ca="1" si="424"/>
        <v>43894.401241264459</v>
      </c>
      <c r="CA205" s="602">
        <f t="shared" ca="1" si="425"/>
        <v>45520.044319311586</v>
      </c>
      <c r="CB205" s="602">
        <f t="shared" ca="1" si="426"/>
        <v>45520.044319311586</v>
      </c>
      <c r="CC205" s="602">
        <f t="shared" ca="1" si="427"/>
        <v>47171.222607457443</v>
      </c>
      <c r="CD205" s="602">
        <f t="shared" ca="1" si="428"/>
        <v>47171.222607457443</v>
      </c>
      <c r="CE205" s="602">
        <f t="shared" ca="1" si="429"/>
        <v>48847.032188247038</v>
      </c>
      <c r="CF205" s="602">
        <f t="shared" ca="1" si="316"/>
        <v>33725.968653348842</v>
      </c>
      <c r="CG205" s="602">
        <f t="shared" ca="1" si="317"/>
        <v>34581.723205375456</v>
      </c>
      <c r="CH205" s="602">
        <f t="shared" ca="1" si="318"/>
        <v>34581.723205375456</v>
      </c>
      <c r="CI205" s="602">
        <f t="shared" ca="1" si="319"/>
        <v>35448.772928771345</v>
      </c>
      <c r="CJ205" s="602">
        <f t="shared" ca="1" si="320"/>
        <v>35448.772928771345</v>
      </c>
      <c r="CK205" s="602">
        <f t="shared" ca="1" si="321"/>
        <v>36326.962352232811</v>
      </c>
      <c r="CL205" s="602">
        <f t="shared" ca="1" si="322"/>
        <v>36326.962352232811</v>
      </c>
      <c r="CM205" s="602">
        <f t="shared" ca="1" si="323"/>
        <v>37216.130731732024</v>
      </c>
      <c r="CN205" s="602">
        <f t="shared" ca="1" si="324"/>
        <v>37216.130731732024</v>
      </c>
      <c r="CO205" s="602">
        <f t="shared" ca="1" si="325"/>
        <v>38116.112405922795</v>
      </c>
      <c r="CP205" s="602">
        <f t="shared" ca="1" si="326"/>
        <v>41820.706884913423</v>
      </c>
      <c r="CQ205" s="602">
        <f t="shared" ca="1" si="327"/>
        <v>43411.82153165857</v>
      </c>
      <c r="CR205" s="602">
        <f t="shared" ca="1" si="328"/>
        <v>43411.82153165857</v>
      </c>
      <c r="CS205" s="602">
        <f t="shared" ca="1" si="329"/>
        <v>45029.629321440458</v>
      </c>
      <c r="CT205" s="602">
        <f t="shared" ca="1" si="330"/>
        <v>45029.629321440458</v>
      </c>
      <c r="CU205" s="602">
        <f t="shared" ca="1" si="331"/>
        <v>46673.241537911395</v>
      </c>
      <c r="CV205" s="602">
        <f t="shared" ca="1" si="332"/>
        <v>46673.241537911395</v>
      </c>
      <c r="CW205" s="602">
        <f t="shared" ca="1" si="333"/>
        <v>48341.757129331025</v>
      </c>
      <c r="CX205" s="602">
        <f t="shared" ca="1" si="334"/>
        <v>48341.757129331025</v>
      </c>
      <c r="CY205" s="602">
        <f t="shared" ca="1" si="335"/>
        <v>50034.266948932476</v>
      </c>
      <c r="CZ205" s="602">
        <f t="shared" ca="1" si="336"/>
        <v>44703.97476535022</v>
      </c>
      <c r="DA205" s="602">
        <f t="shared" ca="1" si="337"/>
        <v>46342.497848049643</v>
      </c>
      <c r="DB205" s="602">
        <f t="shared" ca="1" si="338"/>
        <v>46342.497848049643</v>
      </c>
      <c r="DC205" s="602">
        <f t="shared" ca="1" si="339"/>
        <v>48006.105296803609</v>
      </c>
      <c r="DD205" s="602">
        <f t="shared" ca="1" si="340"/>
        <v>48006.105296803609</v>
      </c>
      <c r="DE205" s="602">
        <f t="shared" ca="1" si="341"/>
        <v>49693.889253268258</v>
      </c>
      <c r="DF205" s="602">
        <f t="shared" ca="1" si="342"/>
        <v>49693.889253268258</v>
      </c>
      <c r="DG205" s="602">
        <f t="shared" ca="1" si="343"/>
        <v>51404.937022019112</v>
      </c>
      <c r="DH205" s="602">
        <f t="shared" ca="1" si="344"/>
        <v>51404.937022019112</v>
      </c>
      <c r="DI205" s="602">
        <f t="shared" ca="1" si="345"/>
        <v>53138.334953305806</v>
      </c>
      <c r="DJ205" s="602">
        <f t="shared" ca="1" si="346"/>
        <v>36918.531516652984</v>
      </c>
      <c r="DK205" s="602">
        <f t="shared" ca="1" si="347"/>
        <v>37814.927454885583</v>
      </c>
      <c r="DL205" s="602">
        <f t="shared" ca="1" si="348"/>
        <v>37814.927454885583</v>
      </c>
      <c r="DM205" s="602">
        <f t="shared" ca="1" si="349"/>
        <v>38722.023692322662</v>
      </c>
      <c r="DN205" s="602">
        <f t="shared" ca="1" si="350"/>
        <v>38722.023692322662</v>
      </c>
      <c r="DO205" s="602">
        <f t="shared" ca="1" si="351"/>
        <v>39639.647171455297</v>
      </c>
      <c r="DP205" s="602">
        <f t="shared" ca="1" si="352"/>
        <v>39639.647171455297</v>
      </c>
      <c r="DQ205" s="602">
        <f t="shared" ca="1" si="353"/>
        <v>40567.620879791648</v>
      </c>
      <c r="DR205" s="602">
        <f t="shared" ca="1" si="354"/>
        <v>40567.620879791648</v>
      </c>
      <c r="DS205" s="602">
        <f t="shared" ca="1" si="355"/>
        <v>41505.764212283284</v>
      </c>
      <c r="DT205" s="602">
        <f t="shared" ca="1" si="356"/>
        <v>47504.443092169378</v>
      </c>
      <c r="DU205" s="602">
        <f t="shared" ca="1" si="357"/>
        <v>49185.069786291635</v>
      </c>
      <c r="DV205" s="602">
        <f t="shared" ca="1" si="358"/>
        <v>49185.069786291635</v>
      </c>
      <c r="DW205" s="602">
        <f t="shared" ca="1" si="359"/>
        <v>50889.234373908213</v>
      </c>
      <c r="DX205" s="602">
        <f t="shared" ca="1" si="360"/>
        <v>50889.234373908213</v>
      </c>
      <c r="DY205" s="602">
        <f t="shared" ca="1" si="361"/>
        <v>52616.023097239588</v>
      </c>
      <c r="DZ205" s="602">
        <f t="shared" ca="1" si="362"/>
        <v>52616.023097239588</v>
      </c>
      <c r="EA205" s="602">
        <f t="shared" ca="1" si="363"/>
        <v>54364.523825868084</v>
      </c>
      <c r="EB205" s="602">
        <f t="shared" ca="1" si="364"/>
        <v>54364.523825868084</v>
      </c>
      <c r="EC205" s="602">
        <f t="shared" ca="1" si="365"/>
        <v>56133.829536555211</v>
      </c>
      <c r="ED205" s="602">
        <f t="shared" ca="1" si="366"/>
        <v>50546.562285820124</v>
      </c>
      <c r="EE205" s="602">
        <f t="shared" ca="1" si="367"/>
        <v>52268.899256216449</v>
      </c>
      <c r="EF205" s="602">
        <f t="shared" ca="1" si="368"/>
        <v>52268.899256216449</v>
      </c>
      <c r="EG205" s="602">
        <f t="shared" ca="1" si="369"/>
        <v>54013.130357142247</v>
      </c>
      <c r="EH205" s="602">
        <f t="shared" ca="1" si="370"/>
        <v>54013.130357142247</v>
      </c>
      <c r="EI205" s="602">
        <f t="shared" ca="1" si="371"/>
        <v>55778.34727772788</v>
      </c>
      <c r="EJ205" s="602">
        <f t="shared" ca="1" si="372"/>
        <v>55778.34727772788</v>
      </c>
      <c r="EK205" s="602">
        <f t="shared" ca="1" si="373"/>
        <v>57563.649413299725</v>
      </c>
      <c r="EL205" s="602">
        <f t="shared" ca="1" si="374"/>
        <v>57563.649413299725</v>
      </c>
      <c r="EM205" s="602">
        <f t="shared" ca="1" si="375"/>
        <v>59368.146874517734</v>
      </c>
    </row>
    <row r="206" spans="7:143" s="593" customFormat="1" x14ac:dyDescent="0.2">
      <c r="H206" s="1021" t="s">
        <v>12</v>
      </c>
      <c r="I206" s="1022"/>
      <c r="J206" s="1022"/>
      <c r="K206" s="1023"/>
      <c r="L206" s="1024"/>
      <c r="M206" s="1111" t="s">
        <v>1163</v>
      </c>
      <c r="N206" s="1111"/>
      <c r="O206" s="1111"/>
      <c r="P206" s="1111"/>
      <c r="Q206" s="1111"/>
      <c r="R206" s="1111"/>
      <c r="S206" s="1111"/>
      <c r="T206" s="594"/>
      <c r="U206" s="594"/>
      <c r="V206" s="594"/>
      <c r="W206" s="597">
        <f t="shared" si="315"/>
        <v>163</v>
      </c>
      <c r="X206" s="602">
        <f t="shared" ca="1" si="376"/>
        <v>28319.999389992863</v>
      </c>
      <c r="Y206" s="602">
        <f t="shared" ca="1" si="376"/>
        <v>29096.929827342388</v>
      </c>
      <c r="Z206" s="602">
        <f t="shared" ca="1" si="376"/>
        <v>29096.929827342388</v>
      </c>
      <c r="AA206" s="602">
        <f t="shared" ca="1" si="376"/>
        <v>29886.032144715729</v>
      </c>
      <c r="AB206" s="602">
        <f t="shared" ca="1" si="377"/>
        <v>29886.032144715729</v>
      </c>
      <c r="AC206" s="602">
        <f t="shared" ca="1" si="377"/>
        <v>30687.194570042724</v>
      </c>
      <c r="AD206" s="602">
        <f t="shared" ca="1" si="377"/>
        <v>30687.194570042724</v>
      </c>
      <c r="AE206" s="602">
        <f t="shared" ca="1" si="377"/>
        <v>31500.297891766557</v>
      </c>
      <c r="AF206" s="602">
        <f t="shared" ca="1" si="378"/>
        <v>31500.297891766557</v>
      </c>
      <c r="AG206" s="602">
        <f t="shared" ca="1" si="379"/>
        <v>32325.215752307126</v>
      </c>
      <c r="AH206" s="602">
        <f t="shared" ca="1" si="380"/>
        <v>32881.659121055389</v>
      </c>
      <c r="AI206" s="602">
        <f t="shared" ca="1" si="381"/>
        <v>34295.209150044277</v>
      </c>
      <c r="AJ206" s="602">
        <f t="shared" ca="1" si="382"/>
        <v>34295.209150044277</v>
      </c>
      <c r="AK206" s="602">
        <f t="shared" ca="1" si="383"/>
        <v>35740.272825017972</v>
      </c>
      <c r="AL206" s="602">
        <f t="shared" ca="1" si="384"/>
        <v>35740.272825017972</v>
      </c>
      <c r="AM206" s="602">
        <f t="shared" ca="1" si="385"/>
        <v>37216.130731732024</v>
      </c>
      <c r="AN206" s="602">
        <f t="shared" ca="1" si="386"/>
        <v>37216.130731732024</v>
      </c>
      <c r="AO206" s="602">
        <f t="shared" ca="1" si="387"/>
        <v>38722.023692322662</v>
      </c>
      <c r="AP206" s="602">
        <f t="shared" ca="1" si="388"/>
        <v>38722.023692322662</v>
      </c>
      <c r="AQ206" s="602">
        <f t="shared" ca="1" si="389"/>
        <v>40257.15736338999</v>
      </c>
      <c r="AR206" s="602">
        <f t="shared" ca="1" si="390"/>
        <v>35448.772928771345</v>
      </c>
      <c r="AS206" s="602">
        <f t="shared" ca="1" si="391"/>
        <v>36918.531516652984</v>
      </c>
      <c r="AT206" s="602">
        <f t="shared" ca="1" si="392"/>
        <v>36918.531516652984</v>
      </c>
      <c r="AU206" s="602">
        <f t="shared" ca="1" si="393"/>
        <v>38418.479955411574</v>
      </c>
      <c r="AV206" s="602">
        <f t="shared" ca="1" si="394"/>
        <v>38418.479955411574</v>
      </c>
      <c r="AW206" s="602">
        <f t="shared" ca="1" si="395"/>
        <v>39947.830563756834</v>
      </c>
      <c r="AX206" s="602">
        <f t="shared" ca="1" si="396"/>
        <v>39947.830563756834</v>
      </c>
      <c r="AY206" s="602">
        <f t="shared" ca="1" si="397"/>
        <v>41505.764212283277</v>
      </c>
      <c r="AZ206" s="602">
        <f t="shared" ca="1" si="398"/>
        <v>41505.764212283277</v>
      </c>
      <c r="BA206" s="602">
        <f t="shared" ca="1" si="399"/>
        <v>43091.434978125537</v>
      </c>
      <c r="BB206" s="602">
        <f t="shared" ca="1" si="400"/>
        <v>31227.944341051854</v>
      </c>
      <c r="BC206" s="602">
        <f t="shared" ca="1" si="401"/>
        <v>32048.938490341483</v>
      </c>
      <c r="BD206" s="602">
        <f t="shared" ca="1" si="402"/>
        <v>32048.938490341483</v>
      </c>
      <c r="BE206" s="602">
        <f t="shared" ca="1" si="403"/>
        <v>32881.659121055403</v>
      </c>
      <c r="BF206" s="602">
        <f t="shared" ca="1" si="404"/>
        <v>32881.659121055403</v>
      </c>
      <c r="BG206" s="602">
        <f t="shared" ca="1" si="405"/>
        <v>33725.968653348842</v>
      </c>
      <c r="BH206" s="602">
        <f t="shared" ca="1" si="406"/>
        <v>33725.968653348842</v>
      </c>
      <c r="BI206" s="602">
        <f t="shared" ca="1" si="407"/>
        <v>34581.723205375456</v>
      </c>
      <c r="BJ206" s="602">
        <f t="shared" ca="1" si="408"/>
        <v>34581.723205375456</v>
      </c>
      <c r="BK206" s="602">
        <f t="shared" ca="1" si="409"/>
        <v>35448.772928771345</v>
      </c>
      <c r="BL206" s="602">
        <f t="shared" ca="1" si="410"/>
        <v>37965.371706914841</v>
      </c>
      <c r="BM206" s="602">
        <f t="shared" ca="1" si="411"/>
        <v>39485.986332175897</v>
      </c>
      <c r="BN206" s="602">
        <f t="shared" ca="1" si="412"/>
        <v>39485.986332175897</v>
      </c>
      <c r="BO206" s="602">
        <f t="shared" ca="1" si="413"/>
        <v>41035.432761276803</v>
      </c>
      <c r="BP206" s="602">
        <f t="shared" ca="1" si="414"/>
        <v>41035.432761276803</v>
      </c>
      <c r="BQ206" s="602">
        <f t="shared" ca="1" si="415"/>
        <v>42612.87262182722</v>
      </c>
      <c r="BR206" s="602">
        <f t="shared" ca="1" si="416"/>
        <v>42612.87262182722</v>
      </c>
      <c r="BS206" s="602">
        <f t="shared" ca="1" si="417"/>
        <v>44217.443988476909</v>
      </c>
      <c r="BT206" s="602">
        <f t="shared" ca="1" si="418"/>
        <v>44217.443988476909</v>
      </c>
      <c r="BU206" s="602">
        <f t="shared" ca="1" si="419"/>
        <v>45848.26595350603</v>
      </c>
      <c r="BV206" s="602">
        <f t="shared" ca="1" si="420"/>
        <v>40723.276804626068</v>
      </c>
      <c r="BW206" s="602">
        <f t="shared" ca="1" si="421"/>
        <v>42295.186245571516</v>
      </c>
      <c r="BX206" s="602">
        <f t="shared" ca="1" si="422"/>
        <v>42295.186245571516</v>
      </c>
      <c r="BY206" s="602">
        <f t="shared" ca="1" si="423"/>
        <v>43894.401241264459</v>
      </c>
      <c r="BZ206" s="602">
        <f t="shared" ca="1" si="424"/>
        <v>43894.401241264459</v>
      </c>
      <c r="CA206" s="602">
        <f t="shared" ca="1" si="425"/>
        <v>45520.044319311586</v>
      </c>
      <c r="CB206" s="602">
        <f t="shared" ca="1" si="426"/>
        <v>45520.044319311586</v>
      </c>
      <c r="CC206" s="602">
        <f t="shared" ca="1" si="427"/>
        <v>47171.222607457443</v>
      </c>
      <c r="CD206" s="602">
        <f t="shared" ca="1" si="428"/>
        <v>47171.222607457443</v>
      </c>
      <c r="CE206" s="602">
        <f t="shared" ca="1" si="429"/>
        <v>48847.032188247038</v>
      </c>
      <c r="CF206" s="602">
        <f t="shared" ca="1" si="316"/>
        <v>33725.968653348842</v>
      </c>
      <c r="CG206" s="602">
        <f t="shared" ca="1" si="317"/>
        <v>34581.723205375456</v>
      </c>
      <c r="CH206" s="602">
        <f t="shared" ca="1" si="318"/>
        <v>34581.723205375456</v>
      </c>
      <c r="CI206" s="602">
        <f t="shared" ca="1" si="319"/>
        <v>35448.772928771345</v>
      </c>
      <c r="CJ206" s="602">
        <f t="shared" ca="1" si="320"/>
        <v>35448.772928771345</v>
      </c>
      <c r="CK206" s="602">
        <f t="shared" ca="1" si="321"/>
        <v>36326.962352232811</v>
      </c>
      <c r="CL206" s="602">
        <f t="shared" ca="1" si="322"/>
        <v>36326.962352232811</v>
      </c>
      <c r="CM206" s="602">
        <f t="shared" ca="1" si="323"/>
        <v>37216.130731732024</v>
      </c>
      <c r="CN206" s="602">
        <f t="shared" ca="1" si="324"/>
        <v>37216.130731732024</v>
      </c>
      <c r="CO206" s="602">
        <f t="shared" ca="1" si="325"/>
        <v>38116.112405922795</v>
      </c>
      <c r="CP206" s="602">
        <f t="shared" ca="1" si="326"/>
        <v>41820.706884913423</v>
      </c>
      <c r="CQ206" s="602">
        <f t="shared" ca="1" si="327"/>
        <v>43411.82153165857</v>
      </c>
      <c r="CR206" s="602">
        <f t="shared" ca="1" si="328"/>
        <v>43411.82153165857</v>
      </c>
      <c r="CS206" s="602">
        <f t="shared" ca="1" si="329"/>
        <v>45029.629321440458</v>
      </c>
      <c r="CT206" s="602">
        <f t="shared" ca="1" si="330"/>
        <v>45029.629321440458</v>
      </c>
      <c r="CU206" s="602">
        <f t="shared" ca="1" si="331"/>
        <v>46673.241537911395</v>
      </c>
      <c r="CV206" s="602">
        <f t="shared" ca="1" si="332"/>
        <v>46673.241537911395</v>
      </c>
      <c r="CW206" s="602">
        <f t="shared" ca="1" si="333"/>
        <v>48341.757129331025</v>
      </c>
      <c r="CX206" s="602">
        <f t="shared" ca="1" si="334"/>
        <v>48341.757129331025</v>
      </c>
      <c r="CY206" s="602">
        <f t="shared" ca="1" si="335"/>
        <v>50034.266948932476</v>
      </c>
      <c r="CZ206" s="602">
        <f t="shared" ca="1" si="336"/>
        <v>44703.97476535022</v>
      </c>
      <c r="DA206" s="602">
        <f t="shared" ca="1" si="337"/>
        <v>46342.497848049643</v>
      </c>
      <c r="DB206" s="602">
        <f t="shared" ca="1" si="338"/>
        <v>46342.497848049643</v>
      </c>
      <c r="DC206" s="602">
        <f t="shared" ca="1" si="339"/>
        <v>48006.105296803609</v>
      </c>
      <c r="DD206" s="602">
        <f t="shared" ca="1" si="340"/>
        <v>48006.105296803609</v>
      </c>
      <c r="DE206" s="602">
        <f t="shared" ca="1" si="341"/>
        <v>49693.889253268258</v>
      </c>
      <c r="DF206" s="602">
        <f t="shared" ca="1" si="342"/>
        <v>49693.889253268258</v>
      </c>
      <c r="DG206" s="602">
        <f t="shared" ca="1" si="343"/>
        <v>51404.937022019112</v>
      </c>
      <c r="DH206" s="602">
        <f t="shared" ca="1" si="344"/>
        <v>51404.937022019112</v>
      </c>
      <c r="DI206" s="602">
        <f t="shared" ca="1" si="345"/>
        <v>53138.334953305806</v>
      </c>
      <c r="DJ206" s="602">
        <f t="shared" ca="1" si="346"/>
        <v>36918.531516652984</v>
      </c>
      <c r="DK206" s="602">
        <f t="shared" ca="1" si="347"/>
        <v>37814.927454885583</v>
      </c>
      <c r="DL206" s="602">
        <f t="shared" ca="1" si="348"/>
        <v>37814.927454885583</v>
      </c>
      <c r="DM206" s="602">
        <f t="shared" ca="1" si="349"/>
        <v>38722.023692322662</v>
      </c>
      <c r="DN206" s="602">
        <f t="shared" ca="1" si="350"/>
        <v>38722.023692322662</v>
      </c>
      <c r="DO206" s="602">
        <f t="shared" ca="1" si="351"/>
        <v>39639.647171455297</v>
      </c>
      <c r="DP206" s="602">
        <f t="shared" ca="1" si="352"/>
        <v>39639.647171455297</v>
      </c>
      <c r="DQ206" s="602">
        <f t="shared" ca="1" si="353"/>
        <v>40567.620879791648</v>
      </c>
      <c r="DR206" s="602">
        <f t="shared" ca="1" si="354"/>
        <v>40567.620879791648</v>
      </c>
      <c r="DS206" s="602">
        <f t="shared" ca="1" si="355"/>
        <v>41505.764212283284</v>
      </c>
      <c r="DT206" s="602">
        <f t="shared" ca="1" si="356"/>
        <v>47504.443092169378</v>
      </c>
      <c r="DU206" s="602">
        <f t="shared" ca="1" si="357"/>
        <v>49185.069786291635</v>
      </c>
      <c r="DV206" s="602">
        <f t="shared" ca="1" si="358"/>
        <v>49185.069786291635</v>
      </c>
      <c r="DW206" s="602">
        <f t="shared" ca="1" si="359"/>
        <v>50889.234373908213</v>
      </c>
      <c r="DX206" s="602">
        <f t="shared" ca="1" si="360"/>
        <v>50889.234373908213</v>
      </c>
      <c r="DY206" s="602">
        <f t="shared" ca="1" si="361"/>
        <v>52616.023097239588</v>
      </c>
      <c r="DZ206" s="602">
        <f t="shared" ca="1" si="362"/>
        <v>52616.023097239588</v>
      </c>
      <c r="EA206" s="602">
        <f t="shared" ca="1" si="363"/>
        <v>54364.523825868084</v>
      </c>
      <c r="EB206" s="602">
        <f t="shared" ca="1" si="364"/>
        <v>54364.523825868084</v>
      </c>
      <c r="EC206" s="602">
        <f t="shared" ca="1" si="365"/>
        <v>56133.829536555211</v>
      </c>
      <c r="ED206" s="602">
        <f t="shared" ca="1" si="366"/>
        <v>50546.562285820124</v>
      </c>
      <c r="EE206" s="602">
        <f t="shared" ca="1" si="367"/>
        <v>52268.899256216449</v>
      </c>
      <c r="EF206" s="602">
        <f t="shared" ca="1" si="368"/>
        <v>52268.899256216449</v>
      </c>
      <c r="EG206" s="602">
        <f t="shared" ca="1" si="369"/>
        <v>54013.130357142247</v>
      </c>
      <c r="EH206" s="602">
        <f t="shared" ca="1" si="370"/>
        <v>54013.130357142247</v>
      </c>
      <c r="EI206" s="602">
        <f t="shared" ca="1" si="371"/>
        <v>55778.34727772788</v>
      </c>
      <c r="EJ206" s="602">
        <f t="shared" ca="1" si="372"/>
        <v>55778.34727772788</v>
      </c>
      <c r="EK206" s="602">
        <f t="shared" ca="1" si="373"/>
        <v>57563.649413299725</v>
      </c>
      <c r="EL206" s="602">
        <f t="shared" ca="1" si="374"/>
        <v>57563.649413299725</v>
      </c>
      <c r="EM206" s="602">
        <f t="shared" ca="1" si="375"/>
        <v>59368.146874517734</v>
      </c>
    </row>
    <row r="207" spans="7:143" s="593" customFormat="1" ht="26.25" customHeight="1" x14ac:dyDescent="0.2">
      <c r="H207" s="1021" t="s">
        <v>1151</v>
      </c>
      <c r="I207" s="1022"/>
      <c r="J207" s="1022"/>
      <c r="K207" s="1023"/>
      <c r="L207" s="1024"/>
      <c r="M207" s="1127" t="s">
        <v>1300</v>
      </c>
      <c r="N207" s="1128"/>
      <c r="O207" s="1128"/>
      <c r="P207" s="1128"/>
      <c r="Q207" s="1128"/>
      <c r="R207" s="1128"/>
      <c r="S207" s="1129"/>
      <c r="T207" s="594"/>
      <c r="U207" s="594"/>
      <c r="V207" s="594"/>
      <c r="W207" s="597">
        <f t="shared" si="315"/>
        <v>164</v>
      </c>
      <c r="X207" s="602">
        <f t="shared" ca="1" si="376"/>
        <v>28319.999389992863</v>
      </c>
      <c r="Y207" s="602">
        <f t="shared" ca="1" si="376"/>
        <v>29096.929827342388</v>
      </c>
      <c r="Z207" s="602">
        <f t="shared" ca="1" si="376"/>
        <v>29096.929827342388</v>
      </c>
      <c r="AA207" s="602">
        <f t="shared" ca="1" si="376"/>
        <v>29886.032144715729</v>
      </c>
      <c r="AB207" s="602">
        <f t="shared" ca="1" si="377"/>
        <v>29886.032144715729</v>
      </c>
      <c r="AC207" s="602">
        <f t="shared" ca="1" si="377"/>
        <v>30687.194570042724</v>
      </c>
      <c r="AD207" s="602">
        <f t="shared" ca="1" si="377"/>
        <v>30687.194570042724</v>
      </c>
      <c r="AE207" s="602">
        <f t="shared" ca="1" si="377"/>
        <v>31500.297891766557</v>
      </c>
      <c r="AF207" s="602">
        <f t="shared" ca="1" si="378"/>
        <v>31500.297891766557</v>
      </c>
      <c r="AG207" s="602">
        <f t="shared" ca="1" si="379"/>
        <v>32325.215752307126</v>
      </c>
      <c r="AH207" s="602">
        <f t="shared" ca="1" si="380"/>
        <v>32881.659121055389</v>
      </c>
      <c r="AI207" s="602">
        <f t="shared" ca="1" si="381"/>
        <v>34295.209150044277</v>
      </c>
      <c r="AJ207" s="602">
        <f t="shared" ca="1" si="382"/>
        <v>34295.209150044277</v>
      </c>
      <c r="AK207" s="602">
        <f t="shared" ca="1" si="383"/>
        <v>35740.272825017972</v>
      </c>
      <c r="AL207" s="602">
        <f t="shared" ca="1" si="384"/>
        <v>35740.272825017972</v>
      </c>
      <c r="AM207" s="602">
        <f t="shared" ca="1" si="385"/>
        <v>37216.130731732024</v>
      </c>
      <c r="AN207" s="602">
        <f t="shared" ca="1" si="386"/>
        <v>37216.130731732024</v>
      </c>
      <c r="AO207" s="602">
        <f t="shared" ca="1" si="387"/>
        <v>38722.023692322662</v>
      </c>
      <c r="AP207" s="602">
        <f t="shared" ca="1" si="388"/>
        <v>38722.023692322662</v>
      </c>
      <c r="AQ207" s="602">
        <f t="shared" ca="1" si="389"/>
        <v>40257.15736338999</v>
      </c>
      <c r="AR207" s="602">
        <f t="shared" ca="1" si="390"/>
        <v>35448.772928771345</v>
      </c>
      <c r="AS207" s="602">
        <f t="shared" ca="1" si="391"/>
        <v>36918.531516652984</v>
      </c>
      <c r="AT207" s="602">
        <f t="shared" ca="1" si="392"/>
        <v>36918.531516652984</v>
      </c>
      <c r="AU207" s="602">
        <f t="shared" ca="1" si="393"/>
        <v>38418.479955411574</v>
      </c>
      <c r="AV207" s="602">
        <f t="shared" ca="1" si="394"/>
        <v>38418.479955411574</v>
      </c>
      <c r="AW207" s="602">
        <f t="shared" ca="1" si="395"/>
        <v>39947.830563756834</v>
      </c>
      <c r="AX207" s="602">
        <f t="shared" ca="1" si="396"/>
        <v>39947.830563756834</v>
      </c>
      <c r="AY207" s="602">
        <f t="shared" ca="1" si="397"/>
        <v>41505.764212283277</v>
      </c>
      <c r="AZ207" s="602">
        <f t="shared" ca="1" si="398"/>
        <v>41505.764212283277</v>
      </c>
      <c r="BA207" s="602">
        <f t="shared" ca="1" si="399"/>
        <v>43091.434978125537</v>
      </c>
      <c r="BB207" s="602">
        <f t="shared" ca="1" si="400"/>
        <v>31227.944341051854</v>
      </c>
      <c r="BC207" s="602">
        <f t="shared" ca="1" si="401"/>
        <v>32048.938490341483</v>
      </c>
      <c r="BD207" s="602">
        <f t="shared" ca="1" si="402"/>
        <v>32048.938490341483</v>
      </c>
      <c r="BE207" s="602">
        <f t="shared" ca="1" si="403"/>
        <v>32881.659121055403</v>
      </c>
      <c r="BF207" s="602">
        <f t="shared" ca="1" si="404"/>
        <v>32881.659121055403</v>
      </c>
      <c r="BG207" s="602">
        <f t="shared" ca="1" si="405"/>
        <v>33725.968653348842</v>
      </c>
      <c r="BH207" s="602">
        <f t="shared" ca="1" si="406"/>
        <v>33725.968653348842</v>
      </c>
      <c r="BI207" s="602">
        <f t="shared" ca="1" si="407"/>
        <v>34581.723205375456</v>
      </c>
      <c r="BJ207" s="602">
        <f t="shared" ca="1" si="408"/>
        <v>34581.723205375456</v>
      </c>
      <c r="BK207" s="602">
        <f t="shared" ca="1" si="409"/>
        <v>35448.772928771345</v>
      </c>
      <c r="BL207" s="602">
        <f t="shared" ca="1" si="410"/>
        <v>37965.371706914841</v>
      </c>
      <c r="BM207" s="602">
        <f t="shared" ca="1" si="411"/>
        <v>39485.986332175897</v>
      </c>
      <c r="BN207" s="602">
        <f t="shared" ca="1" si="412"/>
        <v>39485.986332175897</v>
      </c>
      <c r="BO207" s="602">
        <f t="shared" ca="1" si="413"/>
        <v>41035.432761276803</v>
      </c>
      <c r="BP207" s="602">
        <f t="shared" ca="1" si="414"/>
        <v>41035.432761276803</v>
      </c>
      <c r="BQ207" s="602">
        <f t="shared" ca="1" si="415"/>
        <v>42612.87262182722</v>
      </c>
      <c r="BR207" s="602">
        <f t="shared" ca="1" si="416"/>
        <v>42612.87262182722</v>
      </c>
      <c r="BS207" s="602">
        <f t="shared" ca="1" si="417"/>
        <v>44217.443988476909</v>
      </c>
      <c r="BT207" s="602">
        <f t="shared" ca="1" si="418"/>
        <v>44217.443988476909</v>
      </c>
      <c r="BU207" s="602">
        <f t="shared" ca="1" si="419"/>
        <v>45848.26595350603</v>
      </c>
      <c r="BV207" s="602">
        <f t="shared" ca="1" si="420"/>
        <v>40723.276804626068</v>
      </c>
      <c r="BW207" s="602">
        <f t="shared" ca="1" si="421"/>
        <v>42295.186245571516</v>
      </c>
      <c r="BX207" s="602">
        <f t="shared" ca="1" si="422"/>
        <v>42295.186245571516</v>
      </c>
      <c r="BY207" s="602">
        <f t="shared" ca="1" si="423"/>
        <v>43894.401241264459</v>
      </c>
      <c r="BZ207" s="602">
        <f t="shared" ca="1" si="424"/>
        <v>43894.401241264459</v>
      </c>
      <c r="CA207" s="602">
        <f t="shared" ca="1" si="425"/>
        <v>45520.044319311586</v>
      </c>
      <c r="CB207" s="602">
        <f t="shared" ca="1" si="426"/>
        <v>45520.044319311586</v>
      </c>
      <c r="CC207" s="602">
        <f t="shared" ca="1" si="427"/>
        <v>47171.222607457443</v>
      </c>
      <c r="CD207" s="602">
        <f t="shared" ca="1" si="428"/>
        <v>47171.222607457443</v>
      </c>
      <c r="CE207" s="602">
        <f t="shared" ca="1" si="429"/>
        <v>48847.032188247038</v>
      </c>
      <c r="CF207" s="602">
        <f t="shared" ca="1" si="316"/>
        <v>33725.968653348842</v>
      </c>
      <c r="CG207" s="602">
        <f t="shared" ca="1" si="317"/>
        <v>34581.723205375456</v>
      </c>
      <c r="CH207" s="602">
        <f t="shared" ca="1" si="318"/>
        <v>34581.723205375456</v>
      </c>
      <c r="CI207" s="602">
        <f t="shared" ca="1" si="319"/>
        <v>35448.772928771345</v>
      </c>
      <c r="CJ207" s="602">
        <f t="shared" ca="1" si="320"/>
        <v>35448.772928771345</v>
      </c>
      <c r="CK207" s="602">
        <f t="shared" ca="1" si="321"/>
        <v>36326.962352232811</v>
      </c>
      <c r="CL207" s="602">
        <f t="shared" ca="1" si="322"/>
        <v>36326.962352232811</v>
      </c>
      <c r="CM207" s="602">
        <f t="shared" ca="1" si="323"/>
        <v>37216.130731732024</v>
      </c>
      <c r="CN207" s="602">
        <f t="shared" ca="1" si="324"/>
        <v>37216.130731732024</v>
      </c>
      <c r="CO207" s="602">
        <f t="shared" ca="1" si="325"/>
        <v>38116.112405922795</v>
      </c>
      <c r="CP207" s="602">
        <f t="shared" ca="1" si="326"/>
        <v>41820.706884913423</v>
      </c>
      <c r="CQ207" s="602">
        <f t="shared" ca="1" si="327"/>
        <v>43411.82153165857</v>
      </c>
      <c r="CR207" s="602">
        <f t="shared" ca="1" si="328"/>
        <v>43411.82153165857</v>
      </c>
      <c r="CS207" s="602">
        <f t="shared" ca="1" si="329"/>
        <v>45029.629321440458</v>
      </c>
      <c r="CT207" s="602">
        <f t="shared" ca="1" si="330"/>
        <v>45029.629321440458</v>
      </c>
      <c r="CU207" s="602">
        <f t="shared" ca="1" si="331"/>
        <v>46673.241537911395</v>
      </c>
      <c r="CV207" s="602">
        <f t="shared" ca="1" si="332"/>
        <v>46673.241537911395</v>
      </c>
      <c r="CW207" s="602">
        <f t="shared" ca="1" si="333"/>
        <v>48341.757129331025</v>
      </c>
      <c r="CX207" s="602">
        <f t="shared" ca="1" si="334"/>
        <v>48341.757129331025</v>
      </c>
      <c r="CY207" s="602">
        <f t="shared" ca="1" si="335"/>
        <v>50034.266948932476</v>
      </c>
      <c r="CZ207" s="602">
        <f t="shared" ca="1" si="336"/>
        <v>44703.97476535022</v>
      </c>
      <c r="DA207" s="602">
        <f t="shared" ca="1" si="337"/>
        <v>46342.497848049643</v>
      </c>
      <c r="DB207" s="602">
        <f t="shared" ca="1" si="338"/>
        <v>46342.497848049643</v>
      </c>
      <c r="DC207" s="602">
        <f t="shared" ca="1" si="339"/>
        <v>48006.105296803609</v>
      </c>
      <c r="DD207" s="602">
        <f t="shared" ca="1" si="340"/>
        <v>48006.105296803609</v>
      </c>
      <c r="DE207" s="602">
        <f t="shared" ca="1" si="341"/>
        <v>49693.889253268258</v>
      </c>
      <c r="DF207" s="602">
        <f t="shared" ca="1" si="342"/>
        <v>49693.889253268258</v>
      </c>
      <c r="DG207" s="602">
        <f t="shared" ca="1" si="343"/>
        <v>51404.937022019112</v>
      </c>
      <c r="DH207" s="602">
        <f t="shared" ca="1" si="344"/>
        <v>51404.937022019112</v>
      </c>
      <c r="DI207" s="602">
        <f t="shared" ca="1" si="345"/>
        <v>53138.334953305806</v>
      </c>
      <c r="DJ207" s="602">
        <f t="shared" ca="1" si="346"/>
        <v>36918.531516652984</v>
      </c>
      <c r="DK207" s="602">
        <f t="shared" ca="1" si="347"/>
        <v>37814.927454885583</v>
      </c>
      <c r="DL207" s="602">
        <f t="shared" ca="1" si="348"/>
        <v>37814.927454885583</v>
      </c>
      <c r="DM207" s="602">
        <f t="shared" ca="1" si="349"/>
        <v>38722.023692322662</v>
      </c>
      <c r="DN207" s="602">
        <f t="shared" ca="1" si="350"/>
        <v>38722.023692322662</v>
      </c>
      <c r="DO207" s="602">
        <f t="shared" ca="1" si="351"/>
        <v>39639.647171455297</v>
      </c>
      <c r="DP207" s="602">
        <f t="shared" ca="1" si="352"/>
        <v>39639.647171455297</v>
      </c>
      <c r="DQ207" s="602">
        <f t="shared" ca="1" si="353"/>
        <v>40567.620879791648</v>
      </c>
      <c r="DR207" s="602">
        <f t="shared" ca="1" si="354"/>
        <v>40567.620879791648</v>
      </c>
      <c r="DS207" s="602">
        <f t="shared" ca="1" si="355"/>
        <v>41505.764212283284</v>
      </c>
      <c r="DT207" s="602">
        <f t="shared" ca="1" si="356"/>
        <v>47504.443092169378</v>
      </c>
      <c r="DU207" s="602">
        <f t="shared" ca="1" si="357"/>
        <v>49185.069786291635</v>
      </c>
      <c r="DV207" s="602">
        <f t="shared" ca="1" si="358"/>
        <v>49185.069786291635</v>
      </c>
      <c r="DW207" s="602">
        <f t="shared" ca="1" si="359"/>
        <v>50889.234373908213</v>
      </c>
      <c r="DX207" s="602">
        <f t="shared" ca="1" si="360"/>
        <v>50889.234373908213</v>
      </c>
      <c r="DY207" s="602">
        <f t="shared" ca="1" si="361"/>
        <v>52616.023097239588</v>
      </c>
      <c r="DZ207" s="602">
        <f t="shared" ca="1" si="362"/>
        <v>52616.023097239588</v>
      </c>
      <c r="EA207" s="602">
        <f t="shared" ca="1" si="363"/>
        <v>54364.523825868084</v>
      </c>
      <c r="EB207" s="602">
        <f t="shared" ca="1" si="364"/>
        <v>54364.523825868084</v>
      </c>
      <c r="EC207" s="602">
        <f t="shared" ca="1" si="365"/>
        <v>56133.829536555211</v>
      </c>
      <c r="ED207" s="602">
        <f t="shared" ca="1" si="366"/>
        <v>50546.562285820124</v>
      </c>
      <c r="EE207" s="602">
        <f t="shared" ca="1" si="367"/>
        <v>52268.899256216449</v>
      </c>
      <c r="EF207" s="602">
        <f t="shared" ca="1" si="368"/>
        <v>52268.899256216449</v>
      </c>
      <c r="EG207" s="602">
        <f t="shared" ca="1" si="369"/>
        <v>54013.130357142247</v>
      </c>
      <c r="EH207" s="602">
        <f t="shared" ca="1" si="370"/>
        <v>54013.130357142247</v>
      </c>
      <c r="EI207" s="602">
        <f t="shared" ca="1" si="371"/>
        <v>55778.34727772788</v>
      </c>
      <c r="EJ207" s="602">
        <f t="shared" ca="1" si="372"/>
        <v>55778.34727772788</v>
      </c>
      <c r="EK207" s="602">
        <f t="shared" ca="1" si="373"/>
        <v>57563.649413299725</v>
      </c>
      <c r="EL207" s="602">
        <f t="shared" ca="1" si="374"/>
        <v>57563.649413299725</v>
      </c>
      <c r="EM207" s="602">
        <f t="shared" ca="1" si="375"/>
        <v>59368.146874517734</v>
      </c>
    </row>
    <row r="208" spans="7:143" s="593" customFormat="1" x14ac:dyDescent="0.2">
      <c r="H208" s="1021" t="s">
        <v>770</v>
      </c>
      <c r="I208" s="1022"/>
      <c r="J208" s="1022"/>
      <c r="K208" s="1023"/>
      <c r="L208" s="1024"/>
      <c r="M208" s="1073">
        <f ca="1">+AB40+E44</f>
        <v>3.39E-2</v>
      </c>
      <c r="N208" s="1067">
        <f ca="1">+AL40+E44</f>
        <v>5.4900000000000004E-2</v>
      </c>
      <c r="O208" s="1067">
        <f ca="1">+AV40</f>
        <v>6.7900000000000002E-2</v>
      </c>
      <c r="P208" s="1073">
        <f ca="1">+BF40+E44</f>
        <v>4.4900000000000009E-2</v>
      </c>
      <c r="Q208" s="1011"/>
      <c r="R208" s="1067">
        <f ca="1">+BP40+E44</f>
        <v>7.2399999999999992E-2</v>
      </c>
      <c r="S208" s="1067">
        <f ca="1">+BZ40</f>
        <v>8.5400000000000004E-2</v>
      </c>
      <c r="T208" s="594"/>
      <c r="U208" s="594"/>
      <c r="V208" s="594"/>
      <c r="W208" s="597">
        <f t="shared" si="315"/>
        <v>165</v>
      </c>
      <c r="X208" s="602">
        <f t="shared" ca="1" si="376"/>
        <v>28319.999389992863</v>
      </c>
      <c r="Y208" s="602">
        <f t="shared" ca="1" si="376"/>
        <v>29096.929827342388</v>
      </c>
      <c r="Z208" s="602">
        <f t="shared" ca="1" si="376"/>
        <v>29096.929827342388</v>
      </c>
      <c r="AA208" s="602">
        <f t="shared" ca="1" si="376"/>
        <v>29886.032144715729</v>
      </c>
      <c r="AB208" s="602">
        <f t="shared" ca="1" si="377"/>
        <v>29886.032144715729</v>
      </c>
      <c r="AC208" s="602">
        <f t="shared" ca="1" si="377"/>
        <v>30687.194570042724</v>
      </c>
      <c r="AD208" s="602">
        <f t="shared" ca="1" si="377"/>
        <v>30687.194570042724</v>
      </c>
      <c r="AE208" s="602">
        <f t="shared" ca="1" si="377"/>
        <v>31500.297891766557</v>
      </c>
      <c r="AF208" s="602">
        <f t="shared" ca="1" si="378"/>
        <v>31500.297891766557</v>
      </c>
      <c r="AG208" s="602">
        <f t="shared" ca="1" si="379"/>
        <v>32325.215752307126</v>
      </c>
      <c r="AH208" s="602">
        <f t="shared" ca="1" si="380"/>
        <v>32881.659121055389</v>
      </c>
      <c r="AI208" s="602">
        <f t="shared" ca="1" si="381"/>
        <v>34295.209150044277</v>
      </c>
      <c r="AJ208" s="602">
        <f t="shared" ca="1" si="382"/>
        <v>34295.209150044277</v>
      </c>
      <c r="AK208" s="602">
        <f t="shared" ca="1" si="383"/>
        <v>35740.272825017972</v>
      </c>
      <c r="AL208" s="602">
        <f t="shared" ca="1" si="384"/>
        <v>35740.272825017972</v>
      </c>
      <c r="AM208" s="602">
        <f t="shared" ca="1" si="385"/>
        <v>37216.130731732024</v>
      </c>
      <c r="AN208" s="602">
        <f t="shared" ca="1" si="386"/>
        <v>37216.130731732024</v>
      </c>
      <c r="AO208" s="602">
        <f t="shared" ca="1" si="387"/>
        <v>38722.023692322662</v>
      </c>
      <c r="AP208" s="602">
        <f t="shared" ca="1" si="388"/>
        <v>38722.023692322662</v>
      </c>
      <c r="AQ208" s="602">
        <f t="shared" ca="1" si="389"/>
        <v>40257.15736338999</v>
      </c>
      <c r="AR208" s="602">
        <f t="shared" ca="1" si="390"/>
        <v>35448.772928771345</v>
      </c>
      <c r="AS208" s="602">
        <f t="shared" ca="1" si="391"/>
        <v>36918.531516652984</v>
      </c>
      <c r="AT208" s="602">
        <f t="shared" ca="1" si="392"/>
        <v>36918.531516652984</v>
      </c>
      <c r="AU208" s="602">
        <f t="shared" ca="1" si="393"/>
        <v>38418.479955411574</v>
      </c>
      <c r="AV208" s="602">
        <f t="shared" ca="1" si="394"/>
        <v>38418.479955411574</v>
      </c>
      <c r="AW208" s="602">
        <f t="shared" ca="1" si="395"/>
        <v>39947.830563756834</v>
      </c>
      <c r="AX208" s="602">
        <f t="shared" ca="1" si="396"/>
        <v>39947.830563756834</v>
      </c>
      <c r="AY208" s="602">
        <f t="shared" ca="1" si="397"/>
        <v>41505.764212283277</v>
      </c>
      <c r="AZ208" s="602">
        <f t="shared" ca="1" si="398"/>
        <v>41505.764212283277</v>
      </c>
      <c r="BA208" s="602">
        <f t="shared" ca="1" si="399"/>
        <v>43091.434978125537</v>
      </c>
      <c r="BB208" s="602">
        <f t="shared" ca="1" si="400"/>
        <v>31227.944341051854</v>
      </c>
      <c r="BC208" s="602">
        <f t="shared" ca="1" si="401"/>
        <v>32048.938490341483</v>
      </c>
      <c r="BD208" s="602">
        <f t="shared" ca="1" si="402"/>
        <v>32048.938490341483</v>
      </c>
      <c r="BE208" s="602">
        <f t="shared" ca="1" si="403"/>
        <v>32881.659121055403</v>
      </c>
      <c r="BF208" s="602">
        <f t="shared" ca="1" si="404"/>
        <v>32881.659121055403</v>
      </c>
      <c r="BG208" s="602">
        <f t="shared" ca="1" si="405"/>
        <v>33725.968653348842</v>
      </c>
      <c r="BH208" s="602">
        <f t="shared" ca="1" si="406"/>
        <v>33725.968653348842</v>
      </c>
      <c r="BI208" s="602">
        <f t="shared" ca="1" si="407"/>
        <v>34581.723205375456</v>
      </c>
      <c r="BJ208" s="602">
        <f t="shared" ca="1" si="408"/>
        <v>34581.723205375456</v>
      </c>
      <c r="BK208" s="602">
        <f t="shared" ca="1" si="409"/>
        <v>35448.772928771345</v>
      </c>
      <c r="BL208" s="602">
        <f t="shared" ca="1" si="410"/>
        <v>37965.371706914841</v>
      </c>
      <c r="BM208" s="602">
        <f t="shared" ca="1" si="411"/>
        <v>39485.986332175897</v>
      </c>
      <c r="BN208" s="602">
        <f t="shared" ca="1" si="412"/>
        <v>39485.986332175897</v>
      </c>
      <c r="BO208" s="602">
        <f t="shared" ca="1" si="413"/>
        <v>41035.432761276803</v>
      </c>
      <c r="BP208" s="602">
        <f t="shared" ca="1" si="414"/>
        <v>41035.432761276803</v>
      </c>
      <c r="BQ208" s="602">
        <f t="shared" ca="1" si="415"/>
        <v>42612.87262182722</v>
      </c>
      <c r="BR208" s="602">
        <f t="shared" ca="1" si="416"/>
        <v>42612.87262182722</v>
      </c>
      <c r="BS208" s="602">
        <f t="shared" ca="1" si="417"/>
        <v>44217.443988476909</v>
      </c>
      <c r="BT208" s="602">
        <f t="shared" ca="1" si="418"/>
        <v>44217.443988476909</v>
      </c>
      <c r="BU208" s="602">
        <f t="shared" ca="1" si="419"/>
        <v>45848.26595350603</v>
      </c>
      <c r="BV208" s="602">
        <f t="shared" ca="1" si="420"/>
        <v>40723.276804626068</v>
      </c>
      <c r="BW208" s="602">
        <f t="shared" ca="1" si="421"/>
        <v>42295.186245571516</v>
      </c>
      <c r="BX208" s="602">
        <f t="shared" ca="1" si="422"/>
        <v>42295.186245571516</v>
      </c>
      <c r="BY208" s="602">
        <f t="shared" ca="1" si="423"/>
        <v>43894.401241264459</v>
      </c>
      <c r="BZ208" s="602">
        <f t="shared" ca="1" si="424"/>
        <v>43894.401241264459</v>
      </c>
      <c r="CA208" s="602">
        <f t="shared" ca="1" si="425"/>
        <v>45520.044319311586</v>
      </c>
      <c r="CB208" s="602">
        <f t="shared" ca="1" si="426"/>
        <v>45520.044319311586</v>
      </c>
      <c r="CC208" s="602">
        <f t="shared" ca="1" si="427"/>
        <v>47171.222607457443</v>
      </c>
      <c r="CD208" s="602">
        <f t="shared" ca="1" si="428"/>
        <v>47171.222607457443</v>
      </c>
      <c r="CE208" s="602">
        <f t="shared" ca="1" si="429"/>
        <v>48847.032188247038</v>
      </c>
      <c r="CF208" s="602">
        <f t="shared" ca="1" si="316"/>
        <v>33725.968653348842</v>
      </c>
      <c r="CG208" s="602">
        <f t="shared" ca="1" si="317"/>
        <v>34581.723205375456</v>
      </c>
      <c r="CH208" s="602">
        <f t="shared" ca="1" si="318"/>
        <v>34581.723205375456</v>
      </c>
      <c r="CI208" s="602">
        <f t="shared" ca="1" si="319"/>
        <v>35448.772928771345</v>
      </c>
      <c r="CJ208" s="602">
        <f t="shared" ca="1" si="320"/>
        <v>35448.772928771345</v>
      </c>
      <c r="CK208" s="602">
        <f t="shared" ca="1" si="321"/>
        <v>36326.962352232811</v>
      </c>
      <c r="CL208" s="602">
        <f t="shared" ca="1" si="322"/>
        <v>36326.962352232811</v>
      </c>
      <c r="CM208" s="602">
        <f t="shared" ca="1" si="323"/>
        <v>37216.130731732024</v>
      </c>
      <c r="CN208" s="602">
        <f t="shared" ca="1" si="324"/>
        <v>37216.130731732024</v>
      </c>
      <c r="CO208" s="602">
        <f t="shared" ca="1" si="325"/>
        <v>38116.112405922795</v>
      </c>
      <c r="CP208" s="602">
        <f t="shared" ca="1" si="326"/>
        <v>41820.706884913423</v>
      </c>
      <c r="CQ208" s="602">
        <f t="shared" ca="1" si="327"/>
        <v>43411.82153165857</v>
      </c>
      <c r="CR208" s="602">
        <f t="shared" ca="1" si="328"/>
        <v>43411.82153165857</v>
      </c>
      <c r="CS208" s="602">
        <f t="shared" ca="1" si="329"/>
        <v>45029.629321440458</v>
      </c>
      <c r="CT208" s="602">
        <f t="shared" ca="1" si="330"/>
        <v>45029.629321440458</v>
      </c>
      <c r="CU208" s="602">
        <f t="shared" ca="1" si="331"/>
        <v>46673.241537911395</v>
      </c>
      <c r="CV208" s="602">
        <f t="shared" ca="1" si="332"/>
        <v>46673.241537911395</v>
      </c>
      <c r="CW208" s="602">
        <f t="shared" ca="1" si="333"/>
        <v>48341.757129331025</v>
      </c>
      <c r="CX208" s="602">
        <f t="shared" ca="1" si="334"/>
        <v>48341.757129331025</v>
      </c>
      <c r="CY208" s="602">
        <f t="shared" ca="1" si="335"/>
        <v>50034.266948932476</v>
      </c>
      <c r="CZ208" s="602">
        <f t="shared" ca="1" si="336"/>
        <v>44703.97476535022</v>
      </c>
      <c r="DA208" s="602">
        <f t="shared" ca="1" si="337"/>
        <v>46342.497848049643</v>
      </c>
      <c r="DB208" s="602">
        <f t="shared" ca="1" si="338"/>
        <v>46342.497848049643</v>
      </c>
      <c r="DC208" s="602">
        <f t="shared" ca="1" si="339"/>
        <v>48006.105296803609</v>
      </c>
      <c r="DD208" s="602">
        <f t="shared" ca="1" si="340"/>
        <v>48006.105296803609</v>
      </c>
      <c r="DE208" s="602">
        <f t="shared" ca="1" si="341"/>
        <v>49693.889253268258</v>
      </c>
      <c r="DF208" s="602">
        <f t="shared" ca="1" si="342"/>
        <v>49693.889253268258</v>
      </c>
      <c r="DG208" s="602">
        <f t="shared" ca="1" si="343"/>
        <v>51404.937022019112</v>
      </c>
      <c r="DH208" s="602">
        <f t="shared" ca="1" si="344"/>
        <v>51404.937022019112</v>
      </c>
      <c r="DI208" s="602">
        <f t="shared" ca="1" si="345"/>
        <v>53138.334953305806</v>
      </c>
      <c r="DJ208" s="602">
        <f t="shared" ca="1" si="346"/>
        <v>36918.531516652984</v>
      </c>
      <c r="DK208" s="602">
        <f t="shared" ca="1" si="347"/>
        <v>37814.927454885583</v>
      </c>
      <c r="DL208" s="602">
        <f t="shared" ca="1" si="348"/>
        <v>37814.927454885583</v>
      </c>
      <c r="DM208" s="602">
        <f t="shared" ca="1" si="349"/>
        <v>38722.023692322662</v>
      </c>
      <c r="DN208" s="602">
        <f t="shared" ca="1" si="350"/>
        <v>38722.023692322662</v>
      </c>
      <c r="DO208" s="602">
        <f t="shared" ca="1" si="351"/>
        <v>39639.647171455297</v>
      </c>
      <c r="DP208" s="602">
        <f t="shared" ca="1" si="352"/>
        <v>39639.647171455297</v>
      </c>
      <c r="DQ208" s="602">
        <f t="shared" ca="1" si="353"/>
        <v>40567.620879791648</v>
      </c>
      <c r="DR208" s="602">
        <f t="shared" ca="1" si="354"/>
        <v>40567.620879791648</v>
      </c>
      <c r="DS208" s="602">
        <f t="shared" ca="1" si="355"/>
        <v>41505.764212283284</v>
      </c>
      <c r="DT208" s="602">
        <f t="shared" ca="1" si="356"/>
        <v>47504.443092169378</v>
      </c>
      <c r="DU208" s="602">
        <f t="shared" ca="1" si="357"/>
        <v>49185.069786291635</v>
      </c>
      <c r="DV208" s="602">
        <f t="shared" ca="1" si="358"/>
        <v>49185.069786291635</v>
      </c>
      <c r="DW208" s="602">
        <f t="shared" ca="1" si="359"/>
        <v>50889.234373908213</v>
      </c>
      <c r="DX208" s="602">
        <f t="shared" ca="1" si="360"/>
        <v>50889.234373908213</v>
      </c>
      <c r="DY208" s="602">
        <f t="shared" ca="1" si="361"/>
        <v>52616.023097239588</v>
      </c>
      <c r="DZ208" s="602">
        <f t="shared" ca="1" si="362"/>
        <v>52616.023097239588</v>
      </c>
      <c r="EA208" s="602">
        <f t="shared" ca="1" si="363"/>
        <v>54364.523825868084</v>
      </c>
      <c r="EB208" s="602">
        <f t="shared" ca="1" si="364"/>
        <v>54364.523825868084</v>
      </c>
      <c r="EC208" s="602">
        <f t="shared" ca="1" si="365"/>
        <v>56133.829536555211</v>
      </c>
      <c r="ED208" s="602">
        <f t="shared" ca="1" si="366"/>
        <v>50546.562285820124</v>
      </c>
      <c r="EE208" s="602">
        <f t="shared" ca="1" si="367"/>
        <v>52268.899256216449</v>
      </c>
      <c r="EF208" s="602">
        <f t="shared" ca="1" si="368"/>
        <v>52268.899256216449</v>
      </c>
      <c r="EG208" s="602">
        <f t="shared" ca="1" si="369"/>
        <v>54013.130357142247</v>
      </c>
      <c r="EH208" s="602">
        <f t="shared" ca="1" si="370"/>
        <v>54013.130357142247</v>
      </c>
      <c r="EI208" s="602">
        <f t="shared" ca="1" si="371"/>
        <v>55778.34727772788</v>
      </c>
      <c r="EJ208" s="602">
        <f t="shared" ca="1" si="372"/>
        <v>55778.34727772788</v>
      </c>
      <c r="EK208" s="602">
        <f t="shared" ca="1" si="373"/>
        <v>57563.649413299725</v>
      </c>
      <c r="EL208" s="602">
        <f t="shared" ca="1" si="374"/>
        <v>57563.649413299725</v>
      </c>
      <c r="EM208" s="602">
        <f t="shared" ca="1" si="375"/>
        <v>59368.146874517734</v>
      </c>
    </row>
    <row r="209" spans="7:143" s="593" customFormat="1" x14ac:dyDescent="0.2">
      <c r="H209" s="1021" t="s">
        <v>1152</v>
      </c>
      <c r="I209" s="1022"/>
      <c r="J209" s="1022"/>
      <c r="K209" s="1023"/>
      <c r="L209" s="1024"/>
      <c r="M209" s="1074">
        <f ca="1">+AB294</f>
        <v>28836.595283912593</v>
      </c>
      <c r="N209" s="1068">
        <f ca="1">+AL294</f>
        <v>34581.723205375456</v>
      </c>
      <c r="O209" s="1068">
        <f ca="1">+AV294</f>
        <v>38418.479955411574</v>
      </c>
      <c r="P209" s="1074">
        <f ca="1">+BF294</f>
        <v>31773.96422531897</v>
      </c>
      <c r="Q209" s="1011"/>
      <c r="R209" s="1068">
        <f ca="1">+BP294</f>
        <v>39793.595525186211</v>
      </c>
      <c r="S209" s="1068">
        <f ca="1">+BZ294</f>
        <v>43894.401241264459</v>
      </c>
      <c r="T209" s="594"/>
      <c r="U209" s="594"/>
      <c r="V209" s="594"/>
      <c r="W209" s="597">
        <f t="shared" si="315"/>
        <v>166</v>
      </c>
      <c r="X209" s="602">
        <f t="shared" ca="1" si="376"/>
        <v>28319.999389992863</v>
      </c>
      <c r="Y209" s="602">
        <f t="shared" ca="1" si="376"/>
        <v>29096.929827342388</v>
      </c>
      <c r="Z209" s="602">
        <f t="shared" ca="1" si="376"/>
        <v>29096.929827342388</v>
      </c>
      <c r="AA209" s="602">
        <f t="shared" ca="1" si="376"/>
        <v>29886.032144715729</v>
      </c>
      <c r="AB209" s="602">
        <f t="shared" ca="1" si="377"/>
        <v>29886.032144715729</v>
      </c>
      <c r="AC209" s="602">
        <f t="shared" ca="1" si="377"/>
        <v>30687.194570042724</v>
      </c>
      <c r="AD209" s="602">
        <f t="shared" ca="1" si="377"/>
        <v>30687.194570042724</v>
      </c>
      <c r="AE209" s="602">
        <f t="shared" ca="1" si="377"/>
        <v>31500.297891766557</v>
      </c>
      <c r="AF209" s="602">
        <f t="shared" ca="1" si="378"/>
        <v>31500.297891766557</v>
      </c>
      <c r="AG209" s="602">
        <f t="shared" ca="1" si="379"/>
        <v>32325.215752307126</v>
      </c>
      <c r="AH209" s="602">
        <f t="shared" ca="1" si="380"/>
        <v>32881.659121055389</v>
      </c>
      <c r="AI209" s="602">
        <f t="shared" ca="1" si="381"/>
        <v>34295.209150044277</v>
      </c>
      <c r="AJ209" s="602">
        <f t="shared" ca="1" si="382"/>
        <v>34295.209150044277</v>
      </c>
      <c r="AK209" s="602">
        <f t="shared" ca="1" si="383"/>
        <v>35740.272825017972</v>
      </c>
      <c r="AL209" s="602">
        <f t="shared" ca="1" si="384"/>
        <v>35740.272825017972</v>
      </c>
      <c r="AM209" s="602">
        <f t="shared" ca="1" si="385"/>
        <v>37216.130731732024</v>
      </c>
      <c r="AN209" s="602">
        <f t="shared" ca="1" si="386"/>
        <v>37216.130731732024</v>
      </c>
      <c r="AO209" s="602">
        <f t="shared" ca="1" si="387"/>
        <v>38722.023692322662</v>
      </c>
      <c r="AP209" s="602">
        <f t="shared" ca="1" si="388"/>
        <v>38722.023692322662</v>
      </c>
      <c r="AQ209" s="602">
        <f t="shared" ca="1" si="389"/>
        <v>40257.15736338999</v>
      </c>
      <c r="AR209" s="602">
        <f t="shared" ca="1" si="390"/>
        <v>35448.772928771345</v>
      </c>
      <c r="AS209" s="602">
        <f t="shared" ca="1" si="391"/>
        <v>36918.531516652984</v>
      </c>
      <c r="AT209" s="602">
        <f t="shared" ca="1" si="392"/>
        <v>36918.531516652984</v>
      </c>
      <c r="AU209" s="602">
        <f t="shared" ca="1" si="393"/>
        <v>38418.479955411574</v>
      </c>
      <c r="AV209" s="602">
        <f t="shared" ca="1" si="394"/>
        <v>38418.479955411574</v>
      </c>
      <c r="AW209" s="602">
        <f t="shared" ca="1" si="395"/>
        <v>39947.830563756834</v>
      </c>
      <c r="AX209" s="602">
        <f t="shared" ca="1" si="396"/>
        <v>39947.830563756834</v>
      </c>
      <c r="AY209" s="602">
        <f t="shared" ca="1" si="397"/>
        <v>41505.764212283277</v>
      </c>
      <c r="AZ209" s="602">
        <f t="shared" ca="1" si="398"/>
        <v>41505.764212283277</v>
      </c>
      <c r="BA209" s="602">
        <f t="shared" ca="1" si="399"/>
        <v>43091.434978125537</v>
      </c>
      <c r="BB209" s="602">
        <f t="shared" ca="1" si="400"/>
        <v>31227.944341051854</v>
      </c>
      <c r="BC209" s="602">
        <f t="shared" ca="1" si="401"/>
        <v>32048.938490341483</v>
      </c>
      <c r="BD209" s="602">
        <f t="shared" ca="1" si="402"/>
        <v>32048.938490341483</v>
      </c>
      <c r="BE209" s="602">
        <f t="shared" ca="1" si="403"/>
        <v>32881.659121055403</v>
      </c>
      <c r="BF209" s="602">
        <f t="shared" ca="1" si="404"/>
        <v>32881.659121055403</v>
      </c>
      <c r="BG209" s="602">
        <f t="shared" ca="1" si="405"/>
        <v>33725.968653348842</v>
      </c>
      <c r="BH209" s="602">
        <f t="shared" ca="1" si="406"/>
        <v>33725.968653348842</v>
      </c>
      <c r="BI209" s="602">
        <f t="shared" ca="1" si="407"/>
        <v>34581.723205375456</v>
      </c>
      <c r="BJ209" s="602">
        <f t="shared" ca="1" si="408"/>
        <v>34581.723205375456</v>
      </c>
      <c r="BK209" s="602">
        <f t="shared" ca="1" si="409"/>
        <v>35448.772928771345</v>
      </c>
      <c r="BL209" s="602">
        <f t="shared" ca="1" si="410"/>
        <v>37965.371706914841</v>
      </c>
      <c r="BM209" s="602">
        <f t="shared" ca="1" si="411"/>
        <v>39485.986332175897</v>
      </c>
      <c r="BN209" s="602">
        <f t="shared" ca="1" si="412"/>
        <v>39485.986332175897</v>
      </c>
      <c r="BO209" s="602">
        <f t="shared" ca="1" si="413"/>
        <v>41035.432761276803</v>
      </c>
      <c r="BP209" s="602">
        <f t="shared" ca="1" si="414"/>
        <v>41035.432761276803</v>
      </c>
      <c r="BQ209" s="602">
        <f t="shared" ca="1" si="415"/>
        <v>42612.87262182722</v>
      </c>
      <c r="BR209" s="602">
        <f t="shared" ca="1" si="416"/>
        <v>42612.87262182722</v>
      </c>
      <c r="BS209" s="602">
        <f t="shared" ca="1" si="417"/>
        <v>44217.443988476909</v>
      </c>
      <c r="BT209" s="602">
        <f t="shared" ca="1" si="418"/>
        <v>44217.443988476909</v>
      </c>
      <c r="BU209" s="602">
        <f t="shared" ca="1" si="419"/>
        <v>45848.26595350603</v>
      </c>
      <c r="BV209" s="602">
        <f t="shared" ca="1" si="420"/>
        <v>40723.276804626068</v>
      </c>
      <c r="BW209" s="602">
        <f t="shared" ca="1" si="421"/>
        <v>42295.186245571516</v>
      </c>
      <c r="BX209" s="602">
        <f t="shared" ca="1" si="422"/>
        <v>42295.186245571516</v>
      </c>
      <c r="BY209" s="602">
        <f t="shared" ca="1" si="423"/>
        <v>43894.401241264459</v>
      </c>
      <c r="BZ209" s="602">
        <f t="shared" ca="1" si="424"/>
        <v>43894.401241264459</v>
      </c>
      <c r="CA209" s="602">
        <f t="shared" ca="1" si="425"/>
        <v>45520.044319311586</v>
      </c>
      <c r="CB209" s="602">
        <f t="shared" ca="1" si="426"/>
        <v>45520.044319311586</v>
      </c>
      <c r="CC209" s="602">
        <f t="shared" ca="1" si="427"/>
        <v>47171.222607457443</v>
      </c>
      <c r="CD209" s="602">
        <f t="shared" ca="1" si="428"/>
        <v>47171.222607457443</v>
      </c>
      <c r="CE209" s="602">
        <f t="shared" ca="1" si="429"/>
        <v>48847.032188247038</v>
      </c>
      <c r="CF209" s="602">
        <f t="shared" ca="1" si="316"/>
        <v>33725.968653348842</v>
      </c>
      <c r="CG209" s="602">
        <f t="shared" ca="1" si="317"/>
        <v>34581.723205375456</v>
      </c>
      <c r="CH209" s="602">
        <f t="shared" ca="1" si="318"/>
        <v>34581.723205375456</v>
      </c>
      <c r="CI209" s="602">
        <f t="shared" ca="1" si="319"/>
        <v>35448.772928771345</v>
      </c>
      <c r="CJ209" s="602">
        <f t="shared" ca="1" si="320"/>
        <v>35448.772928771345</v>
      </c>
      <c r="CK209" s="602">
        <f t="shared" ca="1" si="321"/>
        <v>36326.962352232811</v>
      </c>
      <c r="CL209" s="602">
        <f t="shared" ca="1" si="322"/>
        <v>36326.962352232811</v>
      </c>
      <c r="CM209" s="602">
        <f t="shared" ca="1" si="323"/>
        <v>37216.130731732024</v>
      </c>
      <c r="CN209" s="602">
        <f t="shared" ca="1" si="324"/>
        <v>37216.130731732024</v>
      </c>
      <c r="CO209" s="602">
        <f t="shared" ca="1" si="325"/>
        <v>38116.112405922795</v>
      </c>
      <c r="CP209" s="602">
        <f t="shared" ca="1" si="326"/>
        <v>41820.706884913423</v>
      </c>
      <c r="CQ209" s="602">
        <f t="shared" ca="1" si="327"/>
        <v>43411.82153165857</v>
      </c>
      <c r="CR209" s="602">
        <f t="shared" ca="1" si="328"/>
        <v>43411.82153165857</v>
      </c>
      <c r="CS209" s="602">
        <f t="shared" ca="1" si="329"/>
        <v>45029.629321440458</v>
      </c>
      <c r="CT209" s="602">
        <f t="shared" ca="1" si="330"/>
        <v>45029.629321440458</v>
      </c>
      <c r="CU209" s="602">
        <f t="shared" ca="1" si="331"/>
        <v>46673.241537911395</v>
      </c>
      <c r="CV209" s="602">
        <f t="shared" ca="1" si="332"/>
        <v>46673.241537911395</v>
      </c>
      <c r="CW209" s="602">
        <f t="shared" ca="1" si="333"/>
        <v>48341.757129331025</v>
      </c>
      <c r="CX209" s="602">
        <f t="shared" ca="1" si="334"/>
        <v>48341.757129331025</v>
      </c>
      <c r="CY209" s="602">
        <f t="shared" ca="1" si="335"/>
        <v>50034.266948932476</v>
      </c>
      <c r="CZ209" s="602">
        <f t="shared" ca="1" si="336"/>
        <v>44703.97476535022</v>
      </c>
      <c r="DA209" s="602">
        <f t="shared" ca="1" si="337"/>
        <v>46342.497848049643</v>
      </c>
      <c r="DB209" s="602">
        <f t="shared" ca="1" si="338"/>
        <v>46342.497848049643</v>
      </c>
      <c r="DC209" s="602">
        <f t="shared" ca="1" si="339"/>
        <v>48006.105296803609</v>
      </c>
      <c r="DD209" s="602">
        <f t="shared" ca="1" si="340"/>
        <v>48006.105296803609</v>
      </c>
      <c r="DE209" s="602">
        <f t="shared" ca="1" si="341"/>
        <v>49693.889253268258</v>
      </c>
      <c r="DF209" s="602">
        <f t="shared" ca="1" si="342"/>
        <v>49693.889253268258</v>
      </c>
      <c r="DG209" s="602">
        <f t="shared" ca="1" si="343"/>
        <v>51404.937022019112</v>
      </c>
      <c r="DH209" s="602">
        <f t="shared" ca="1" si="344"/>
        <v>51404.937022019112</v>
      </c>
      <c r="DI209" s="602">
        <f t="shared" ca="1" si="345"/>
        <v>53138.334953305806</v>
      </c>
      <c r="DJ209" s="602">
        <f t="shared" ca="1" si="346"/>
        <v>36918.531516652984</v>
      </c>
      <c r="DK209" s="602">
        <f t="shared" ca="1" si="347"/>
        <v>37814.927454885583</v>
      </c>
      <c r="DL209" s="602">
        <f t="shared" ca="1" si="348"/>
        <v>37814.927454885583</v>
      </c>
      <c r="DM209" s="602">
        <f t="shared" ca="1" si="349"/>
        <v>38722.023692322662</v>
      </c>
      <c r="DN209" s="602">
        <f t="shared" ca="1" si="350"/>
        <v>38722.023692322662</v>
      </c>
      <c r="DO209" s="602">
        <f t="shared" ca="1" si="351"/>
        <v>39639.647171455297</v>
      </c>
      <c r="DP209" s="602">
        <f t="shared" ca="1" si="352"/>
        <v>39639.647171455297</v>
      </c>
      <c r="DQ209" s="602">
        <f t="shared" ca="1" si="353"/>
        <v>40567.620879791648</v>
      </c>
      <c r="DR209" s="602">
        <f t="shared" ca="1" si="354"/>
        <v>40567.620879791648</v>
      </c>
      <c r="DS209" s="602">
        <f t="shared" ca="1" si="355"/>
        <v>41505.764212283284</v>
      </c>
      <c r="DT209" s="602">
        <f t="shared" ca="1" si="356"/>
        <v>47504.443092169378</v>
      </c>
      <c r="DU209" s="602">
        <f t="shared" ca="1" si="357"/>
        <v>49185.069786291635</v>
      </c>
      <c r="DV209" s="602">
        <f t="shared" ca="1" si="358"/>
        <v>49185.069786291635</v>
      </c>
      <c r="DW209" s="602">
        <f t="shared" ca="1" si="359"/>
        <v>50889.234373908213</v>
      </c>
      <c r="DX209" s="602">
        <f t="shared" ca="1" si="360"/>
        <v>50889.234373908213</v>
      </c>
      <c r="DY209" s="602">
        <f t="shared" ca="1" si="361"/>
        <v>52616.023097239588</v>
      </c>
      <c r="DZ209" s="602">
        <f t="shared" ca="1" si="362"/>
        <v>52616.023097239588</v>
      </c>
      <c r="EA209" s="602">
        <f t="shared" ca="1" si="363"/>
        <v>54364.523825868084</v>
      </c>
      <c r="EB209" s="602">
        <f t="shared" ca="1" si="364"/>
        <v>54364.523825868084</v>
      </c>
      <c r="EC209" s="602">
        <f t="shared" ca="1" si="365"/>
        <v>56133.829536555211</v>
      </c>
      <c r="ED209" s="602">
        <f t="shared" ca="1" si="366"/>
        <v>50546.562285820124</v>
      </c>
      <c r="EE209" s="602">
        <f t="shared" ca="1" si="367"/>
        <v>52268.899256216449</v>
      </c>
      <c r="EF209" s="602">
        <f t="shared" ca="1" si="368"/>
        <v>52268.899256216449</v>
      </c>
      <c r="EG209" s="602">
        <f t="shared" ca="1" si="369"/>
        <v>54013.130357142247</v>
      </c>
      <c r="EH209" s="602">
        <f t="shared" ca="1" si="370"/>
        <v>54013.130357142247</v>
      </c>
      <c r="EI209" s="602">
        <f t="shared" ca="1" si="371"/>
        <v>55778.34727772788</v>
      </c>
      <c r="EJ209" s="602">
        <f t="shared" ca="1" si="372"/>
        <v>55778.34727772788</v>
      </c>
      <c r="EK209" s="602">
        <f t="shared" ca="1" si="373"/>
        <v>57563.649413299725</v>
      </c>
      <c r="EL209" s="602">
        <f t="shared" ca="1" si="374"/>
        <v>57563.649413299725</v>
      </c>
      <c r="EM209" s="602">
        <f t="shared" ca="1" si="375"/>
        <v>59368.146874517734</v>
      </c>
    </row>
    <row r="210" spans="7:143" s="593" customFormat="1" x14ac:dyDescent="0.2">
      <c r="G210" s="595"/>
      <c r="H210" s="1021" t="s">
        <v>1153</v>
      </c>
      <c r="I210" s="1022"/>
      <c r="J210" s="1022"/>
      <c r="K210" s="1023"/>
      <c r="L210" s="1024"/>
      <c r="M210" s="1074">
        <f ca="1">5000000+M211</f>
        <v>6939632.8681390071</v>
      </c>
      <c r="N210" s="1068">
        <f ca="1">5000000+N211</f>
        <v>8318463.5692901164</v>
      </c>
      <c r="O210" s="1068">
        <f ca="1">5000000+O211</f>
        <v>9239285.1892987657</v>
      </c>
      <c r="P210" s="1074">
        <f ca="1">5000000+P211</f>
        <v>7644601.4140765416</v>
      </c>
      <c r="Q210" s="1011"/>
      <c r="R210" s="1068">
        <f ca="1">5000000+R211</f>
        <v>9569312.9260446839</v>
      </c>
      <c r="S210" s="1068">
        <f ca="1">5000000+S211</f>
        <v>10553506.297903452</v>
      </c>
      <c r="T210" s="594"/>
      <c r="U210" s="594"/>
      <c r="V210" s="594"/>
      <c r="W210" s="597">
        <f t="shared" si="315"/>
        <v>167</v>
      </c>
      <c r="X210" s="602">
        <f t="shared" ca="1" si="376"/>
        <v>28319.999389992863</v>
      </c>
      <c r="Y210" s="602">
        <f t="shared" ca="1" si="376"/>
        <v>29096.929827342388</v>
      </c>
      <c r="Z210" s="602">
        <f t="shared" ca="1" si="376"/>
        <v>29096.929827342388</v>
      </c>
      <c r="AA210" s="602">
        <f t="shared" ca="1" si="376"/>
        <v>29886.032144715729</v>
      </c>
      <c r="AB210" s="602">
        <f t="shared" ca="1" si="377"/>
        <v>29886.032144715729</v>
      </c>
      <c r="AC210" s="602">
        <f t="shared" ca="1" si="377"/>
        <v>30687.194570042724</v>
      </c>
      <c r="AD210" s="602">
        <f t="shared" ca="1" si="377"/>
        <v>30687.194570042724</v>
      </c>
      <c r="AE210" s="602">
        <f t="shared" ca="1" si="377"/>
        <v>31500.297891766557</v>
      </c>
      <c r="AF210" s="602">
        <f t="shared" ca="1" si="378"/>
        <v>31500.297891766557</v>
      </c>
      <c r="AG210" s="602">
        <f t="shared" ca="1" si="379"/>
        <v>32325.215752307126</v>
      </c>
      <c r="AH210" s="602">
        <f t="shared" ca="1" si="380"/>
        <v>32881.659121055389</v>
      </c>
      <c r="AI210" s="602">
        <f t="shared" ca="1" si="381"/>
        <v>34295.209150044277</v>
      </c>
      <c r="AJ210" s="602">
        <f t="shared" ca="1" si="382"/>
        <v>34295.209150044277</v>
      </c>
      <c r="AK210" s="602">
        <f t="shared" ca="1" si="383"/>
        <v>35740.272825017972</v>
      </c>
      <c r="AL210" s="602">
        <f t="shared" ca="1" si="384"/>
        <v>35740.272825017972</v>
      </c>
      <c r="AM210" s="602">
        <f t="shared" ca="1" si="385"/>
        <v>37216.130731732024</v>
      </c>
      <c r="AN210" s="602">
        <f t="shared" ca="1" si="386"/>
        <v>37216.130731732024</v>
      </c>
      <c r="AO210" s="602">
        <f t="shared" ca="1" si="387"/>
        <v>38722.023692322662</v>
      </c>
      <c r="AP210" s="602">
        <f t="shared" ca="1" si="388"/>
        <v>38722.023692322662</v>
      </c>
      <c r="AQ210" s="602">
        <f t="shared" ca="1" si="389"/>
        <v>40257.15736338999</v>
      </c>
      <c r="AR210" s="602">
        <f t="shared" ca="1" si="390"/>
        <v>35448.772928771345</v>
      </c>
      <c r="AS210" s="602">
        <f t="shared" ca="1" si="391"/>
        <v>36918.531516652984</v>
      </c>
      <c r="AT210" s="602">
        <f t="shared" ca="1" si="392"/>
        <v>36918.531516652984</v>
      </c>
      <c r="AU210" s="602">
        <f t="shared" ca="1" si="393"/>
        <v>38418.479955411574</v>
      </c>
      <c r="AV210" s="602">
        <f t="shared" ca="1" si="394"/>
        <v>38418.479955411574</v>
      </c>
      <c r="AW210" s="602">
        <f t="shared" ca="1" si="395"/>
        <v>39947.830563756834</v>
      </c>
      <c r="AX210" s="602">
        <f t="shared" ca="1" si="396"/>
        <v>39947.830563756834</v>
      </c>
      <c r="AY210" s="602">
        <f t="shared" ca="1" si="397"/>
        <v>41505.764212283277</v>
      </c>
      <c r="AZ210" s="602">
        <f t="shared" ca="1" si="398"/>
        <v>41505.764212283277</v>
      </c>
      <c r="BA210" s="602">
        <f t="shared" ca="1" si="399"/>
        <v>43091.434978125537</v>
      </c>
      <c r="BB210" s="602">
        <f t="shared" ca="1" si="400"/>
        <v>31227.944341051854</v>
      </c>
      <c r="BC210" s="602">
        <f t="shared" ca="1" si="401"/>
        <v>32048.938490341483</v>
      </c>
      <c r="BD210" s="602">
        <f t="shared" ca="1" si="402"/>
        <v>32048.938490341483</v>
      </c>
      <c r="BE210" s="602">
        <f t="shared" ca="1" si="403"/>
        <v>32881.659121055403</v>
      </c>
      <c r="BF210" s="602">
        <f t="shared" ca="1" si="404"/>
        <v>32881.659121055403</v>
      </c>
      <c r="BG210" s="602">
        <f t="shared" ca="1" si="405"/>
        <v>33725.968653348842</v>
      </c>
      <c r="BH210" s="602">
        <f t="shared" ca="1" si="406"/>
        <v>33725.968653348842</v>
      </c>
      <c r="BI210" s="602">
        <f t="shared" ca="1" si="407"/>
        <v>34581.723205375456</v>
      </c>
      <c r="BJ210" s="602">
        <f t="shared" ca="1" si="408"/>
        <v>34581.723205375456</v>
      </c>
      <c r="BK210" s="602">
        <f t="shared" ca="1" si="409"/>
        <v>35448.772928771345</v>
      </c>
      <c r="BL210" s="602">
        <f t="shared" ca="1" si="410"/>
        <v>37965.371706914841</v>
      </c>
      <c r="BM210" s="602">
        <f t="shared" ca="1" si="411"/>
        <v>39485.986332175897</v>
      </c>
      <c r="BN210" s="602">
        <f t="shared" ca="1" si="412"/>
        <v>39485.986332175897</v>
      </c>
      <c r="BO210" s="602">
        <f t="shared" ca="1" si="413"/>
        <v>41035.432761276803</v>
      </c>
      <c r="BP210" s="602">
        <f t="shared" ca="1" si="414"/>
        <v>41035.432761276803</v>
      </c>
      <c r="BQ210" s="602">
        <f t="shared" ca="1" si="415"/>
        <v>42612.87262182722</v>
      </c>
      <c r="BR210" s="602">
        <f t="shared" ca="1" si="416"/>
        <v>42612.87262182722</v>
      </c>
      <c r="BS210" s="602">
        <f t="shared" ca="1" si="417"/>
        <v>44217.443988476909</v>
      </c>
      <c r="BT210" s="602">
        <f t="shared" ca="1" si="418"/>
        <v>44217.443988476909</v>
      </c>
      <c r="BU210" s="602">
        <f t="shared" ca="1" si="419"/>
        <v>45848.26595350603</v>
      </c>
      <c r="BV210" s="602">
        <f t="shared" ca="1" si="420"/>
        <v>40723.276804626068</v>
      </c>
      <c r="BW210" s="602">
        <f t="shared" ca="1" si="421"/>
        <v>42295.186245571516</v>
      </c>
      <c r="BX210" s="602">
        <f t="shared" ca="1" si="422"/>
        <v>42295.186245571516</v>
      </c>
      <c r="BY210" s="602">
        <f t="shared" ca="1" si="423"/>
        <v>43894.401241264459</v>
      </c>
      <c r="BZ210" s="602">
        <f t="shared" ca="1" si="424"/>
        <v>43894.401241264459</v>
      </c>
      <c r="CA210" s="602">
        <f t="shared" ca="1" si="425"/>
        <v>45520.044319311586</v>
      </c>
      <c r="CB210" s="602">
        <f t="shared" ca="1" si="426"/>
        <v>45520.044319311586</v>
      </c>
      <c r="CC210" s="602">
        <f t="shared" ca="1" si="427"/>
        <v>47171.222607457443</v>
      </c>
      <c r="CD210" s="602">
        <f t="shared" ca="1" si="428"/>
        <v>47171.222607457443</v>
      </c>
      <c r="CE210" s="602">
        <f t="shared" ca="1" si="429"/>
        <v>48847.032188247038</v>
      </c>
      <c r="CF210" s="602">
        <f t="shared" ca="1" si="316"/>
        <v>33725.968653348842</v>
      </c>
      <c r="CG210" s="602">
        <f t="shared" ca="1" si="317"/>
        <v>34581.723205375456</v>
      </c>
      <c r="CH210" s="602">
        <f t="shared" ca="1" si="318"/>
        <v>34581.723205375456</v>
      </c>
      <c r="CI210" s="602">
        <f t="shared" ca="1" si="319"/>
        <v>35448.772928771345</v>
      </c>
      <c r="CJ210" s="602">
        <f t="shared" ca="1" si="320"/>
        <v>35448.772928771345</v>
      </c>
      <c r="CK210" s="602">
        <f t="shared" ca="1" si="321"/>
        <v>36326.962352232811</v>
      </c>
      <c r="CL210" s="602">
        <f t="shared" ca="1" si="322"/>
        <v>36326.962352232811</v>
      </c>
      <c r="CM210" s="602">
        <f t="shared" ca="1" si="323"/>
        <v>37216.130731732024</v>
      </c>
      <c r="CN210" s="602">
        <f t="shared" ca="1" si="324"/>
        <v>37216.130731732024</v>
      </c>
      <c r="CO210" s="602">
        <f t="shared" ca="1" si="325"/>
        <v>38116.112405922795</v>
      </c>
      <c r="CP210" s="602">
        <f t="shared" ca="1" si="326"/>
        <v>41820.706884913423</v>
      </c>
      <c r="CQ210" s="602">
        <f t="shared" ca="1" si="327"/>
        <v>43411.82153165857</v>
      </c>
      <c r="CR210" s="602">
        <f t="shared" ca="1" si="328"/>
        <v>43411.82153165857</v>
      </c>
      <c r="CS210" s="602">
        <f t="shared" ca="1" si="329"/>
        <v>45029.629321440458</v>
      </c>
      <c r="CT210" s="602">
        <f t="shared" ca="1" si="330"/>
        <v>45029.629321440458</v>
      </c>
      <c r="CU210" s="602">
        <f t="shared" ca="1" si="331"/>
        <v>46673.241537911395</v>
      </c>
      <c r="CV210" s="602">
        <f t="shared" ca="1" si="332"/>
        <v>46673.241537911395</v>
      </c>
      <c r="CW210" s="602">
        <f t="shared" ca="1" si="333"/>
        <v>48341.757129331025</v>
      </c>
      <c r="CX210" s="602">
        <f t="shared" ca="1" si="334"/>
        <v>48341.757129331025</v>
      </c>
      <c r="CY210" s="602">
        <f t="shared" ca="1" si="335"/>
        <v>50034.266948932476</v>
      </c>
      <c r="CZ210" s="602">
        <f t="shared" ca="1" si="336"/>
        <v>44703.97476535022</v>
      </c>
      <c r="DA210" s="602">
        <f t="shared" ca="1" si="337"/>
        <v>46342.497848049643</v>
      </c>
      <c r="DB210" s="602">
        <f t="shared" ca="1" si="338"/>
        <v>46342.497848049643</v>
      </c>
      <c r="DC210" s="602">
        <f t="shared" ca="1" si="339"/>
        <v>48006.105296803609</v>
      </c>
      <c r="DD210" s="602">
        <f t="shared" ca="1" si="340"/>
        <v>48006.105296803609</v>
      </c>
      <c r="DE210" s="602">
        <f t="shared" ca="1" si="341"/>
        <v>49693.889253268258</v>
      </c>
      <c r="DF210" s="602">
        <f t="shared" ca="1" si="342"/>
        <v>49693.889253268258</v>
      </c>
      <c r="DG210" s="602">
        <f t="shared" ca="1" si="343"/>
        <v>51404.937022019112</v>
      </c>
      <c r="DH210" s="602">
        <f t="shared" ca="1" si="344"/>
        <v>51404.937022019112</v>
      </c>
      <c r="DI210" s="602">
        <f t="shared" ca="1" si="345"/>
        <v>53138.334953305806</v>
      </c>
      <c r="DJ210" s="602">
        <f t="shared" ca="1" si="346"/>
        <v>36918.531516652984</v>
      </c>
      <c r="DK210" s="602">
        <f t="shared" ca="1" si="347"/>
        <v>37814.927454885583</v>
      </c>
      <c r="DL210" s="602">
        <f t="shared" ca="1" si="348"/>
        <v>37814.927454885583</v>
      </c>
      <c r="DM210" s="602">
        <f t="shared" ca="1" si="349"/>
        <v>38722.023692322662</v>
      </c>
      <c r="DN210" s="602">
        <f t="shared" ca="1" si="350"/>
        <v>38722.023692322662</v>
      </c>
      <c r="DO210" s="602">
        <f t="shared" ca="1" si="351"/>
        <v>39639.647171455297</v>
      </c>
      <c r="DP210" s="602">
        <f t="shared" ca="1" si="352"/>
        <v>39639.647171455297</v>
      </c>
      <c r="DQ210" s="602">
        <f t="shared" ca="1" si="353"/>
        <v>40567.620879791648</v>
      </c>
      <c r="DR210" s="602">
        <f t="shared" ca="1" si="354"/>
        <v>40567.620879791648</v>
      </c>
      <c r="DS210" s="602">
        <f t="shared" ca="1" si="355"/>
        <v>41505.764212283284</v>
      </c>
      <c r="DT210" s="602">
        <f t="shared" ca="1" si="356"/>
        <v>47504.443092169378</v>
      </c>
      <c r="DU210" s="602">
        <f t="shared" ca="1" si="357"/>
        <v>49185.069786291635</v>
      </c>
      <c r="DV210" s="602">
        <f t="shared" ca="1" si="358"/>
        <v>49185.069786291635</v>
      </c>
      <c r="DW210" s="602">
        <f t="shared" ca="1" si="359"/>
        <v>50889.234373908213</v>
      </c>
      <c r="DX210" s="602">
        <f t="shared" ca="1" si="360"/>
        <v>50889.234373908213</v>
      </c>
      <c r="DY210" s="602">
        <f t="shared" ca="1" si="361"/>
        <v>52616.023097239588</v>
      </c>
      <c r="DZ210" s="602">
        <f t="shared" ca="1" si="362"/>
        <v>52616.023097239588</v>
      </c>
      <c r="EA210" s="602">
        <f t="shared" ca="1" si="363"/>
        <v>54364.523825868084</v>
      </c>
      <c r="EB210" s="602">
        <f t="shared" ca="1" si="364"/>
        <v>54364.523825868084</v>
      </c>
      <c r="EC210" s="602">
        <f t="shared" ca="1" si="365"/>
        <v>56133.829536555211</v>
      </c>
      <c r="ED210" s="602">
        <f t="shared" ca="1" si="366"/>
        <v>50546.562285820124</v>
      </c>
      <c r="EE210" s="602">
        <f t="shared" ca="1" si="367"/>
        <v>52268.899256216449</v>
      </c>
      <c r="EF210" s="602">
        <f t="shared" ca="1" si="368"/>
        <v>52268.899256216449</v>
      </c>
      <c r="EG210" s="602">
        <f t="shared" ca="1" si="369"/>
        <v>54013.130357142247</v>
      </c>
      <c r="EH210" s="602">
        <f t="shared" ca="1" si="370"/>
        <v>54013.130357142247</v>
      </c>
      <c r="EI210" s="602">
        <f t="shared" ca="1" si="371"/>
        <v>55778.34727772788</v>
      </c>
      <c r="EJ210" s="602">
        <f t="shared" ca="1" si="372"/>
        <v>55778.34727772788</v>
      </c>
      <c r="EK210" s="602">
        <f t="shared" ca="1" si="373"/>
        <v>57563.649413299725</v>
      </c>
      <c r="EL210" s="602">
        <f t="shared" ca="1" si="374"/>
        <v>57563.649413299725</v>
      </c>
      <c r="EM210" s="602">
        <f t="shared" ca="1" si="375"/>
        <v>59368.146874517734</v>
      </c>
    </row>
    <row r="211" spans="7:143" s="593" customFormat="1" x14ac:dyDescent="0.2">
      <c r="H211" s="1021" t="s">
        <v>1154</v>
      </c>
      <c r="I211" s="1022"/>
      <c r="J211" s="1022"/>
      <c r="K211" s="1023"/>
      <c r="L211" s="1024"/>
      <c r="M211" s="1074">
        <f ca="1">+SUM(AB293:AB533)</f>
        <v>1939632.8681390069</v>
      </c>
      <c r="N211" s="1068">
        <f ca="1">+SUM(AL293:AL533)</f>
        <v>3318463.569290116</v>
      </c>
      <c r="O211" s="1068">
        <f ca="1">+SUM(AV293:AV533)</f>
        <v>4239285.1892987657</v>
      </c>
      <c r="P211" s="1074">
        <f ca="1">+SUM(BF293:BF533)</f>
        <v>2644601.4140765416</v>
      </c>
      <c r="Q211" s="1011"/>
      <c r="R211" s="1068">
        <f ca="1">+SUM(BP293:BP533)</f>
        <v>4569312.9260446839</v>
      </c>
      <c r="S211" s="1068">
        <f ca="1">+SUM(BZ293:BZ533)</f>
        <v>5553506.2979034511</v>
      </c>
      <c r="T211" s="594"/>
      <c r="U211" s="594"/>
      <c r="V211" s="594"/>
      <c r="W211" s="597">
        <f t="shared" si="315"/>
        <v>168</v>
      </c>
      <c r="X211" s="602">
        <f t="shared" ca="1" si="376"/>
        <v>28319.999389992863</v>
      </c>
      <c r="Y211" s="602">
        <f t="shared" ca="1" si="376"/>
        <v>29096.929827342388</v>
      </c>
      <c r="Z211" s="602">
        <f t="shared" ca="1" si="376"/>
        <v>29096.929827342388</v>
      </c>
      <c r="AA211" s="602">
        <f t="shared" ca="1" si="376"/>
        <v>29886.032144715729</v>
      </c>
      <c r="AB211" s="602">
        <f t="shared" ca="1" si="377"/>
        <v>29886.032144715729</v>
      </c>
      <c r="AC211" s="602">
        <f t="shared" ca="1" si="377"/>
        <v>30687.194570042724</v>
      </c>
      <c r="AD211" s="602">
        <f t="shared" ca="1" si="377"/>
        <v>30687.194570042724</v>
      </c>
      <c r="AE211" s="602">
        <f t="shared" ca="1" si="377"/>
        <v>31500.297891766557</v>
      </c>
      <c r="AF211" s="602">
        <f t="shared" ca="1" si="378"/>
        <v>31500.297891766557</v>
      </c>
      <c r="AG211" s="602">
        <f t="shared" ca="1" si="379"/>
        <v>32325.215752307126</v>
      </c>
      <c r="AH211" s="602">
        <f t="shared" ca="1" si="380"/>
        <v>32881.659121055389</v>
      </c>
      <c r="AI211" s="602">
        <f t="shared" ca="1" si="381"/>
        <v>34295.209150044277</v>
      </c>
      <c r="AJ211" s="602">
        <f t="shared" ca="1" si="382"/>
        <v>34295.209150044277</v>
      </c>
      <c r="AK211" s="602">
        <f t="shared" ca="1" si="383"/>
        <v>35740.272825017972</v>
      </c>
      <c r="AL211" s="602">
        <f t="shared" ca="1" si="384"/>
        <v>35740.272825017972</v>
      </c>
      <c r="AM211" s="602">
        <f t="shared" ca="1" si="385"/>
        <v>37216.130731732024</v>
      </c>
      <c r="AN211" s="602">
        <f t="shared" ca="1" si="386"/>
        <v>37216.130731732024</v>
      </c>
      <c r="AO211" s="602">
        <f t="shared" ca="1" si="387"/>
        <v>38722.023692322662</v>
      </c>
      <c r="AP211" s="602">
        <f t="shared" ca="1" si="388"/>
        <v>38722.023692322662</v>
      </c>
      <c r="AQ211" s="602">
        <f t="shared" ca="1" si="389"/>
        <v>40257.15736338999</v>
      </c>
      <c r="AR211" s="602">
        <f t="shared" ca="1" si="390"/>
        <v>35448.772928771345</v>
      </c>
      <c r="AS211" s="602">
        <f t="shared" ca="1" si="391"/>
        <v>36918.531516652984</v>
      </c>
      <c r="AT211" s="602">
        <f t="shared" ca="1" si="392"/>
        <v>36918.531516652984</v>
      </c>
      <c r="AU211" s="602">
        <f t="shared" ca="1" si="393"/>
        <v>38418.479955411574</v>
      </c>
      <c r="AV211" s="602">
        <f t="shared" ca="1" si="394"/>
        <v>38418.479955411574</v>
      </c>
      <c r="AW211" s="602">
        <f t="shared" ca="1" si="395"/>
        <v>39947.830563756834</v>
      </c>
      <c r="AX211" s="602">
        <f t="shared" ca="1" si="396"/>
        <v>39947.830563756834</v>
      </c>
      <c r="AY211" s="602">
        <f t="shared" ca="1" si="397"/>
        <v>41505.764212283277</v>
      </c>
      <c r="AZ211" s="602">
        <f t="shared" ca="1" si="398"/>
        <v>41505.764212283277</v>
      </c>
      <c r="BA211" s="602">
        <f t="shared" ca="1" si="399"/>
        <v>43091.434978125537</v>
      </c>
      <c r="BB211" s="602">
        <f t="shared" ca="1" si="400"/>
        <v>31227.944341051854</v>
      </c>
      <c r="BC211" s="602">
        <f t="shared" ca="1" si="401"/>
        <v>32048.938490341483</v>
      </c>
      <c r="BD211" s="602">
        <f t="shared" ca="1" si="402"/>
        <v>32048.938490341483</v>
      </c>
      <c r="BE211" s="602">
        <f t="shared" ca="1" si="403"/>
        <v>32881.659121055403</v>
      </c>
      <c r="BF211" s="602">
        <f t="shared" ca="1" si="404"/>
        <v>32881.659121055403</v>
      </c>
      <c r="BG211" s="602">
        <f t="shared" ca="1" si="405"/>
        <v>33725.968653348842</v>
      </c>
      <c r="BH211" s="602">
        <f t="shared" ca="1" si="406"/>
        <v>33725.968653348842</v>
      </c>
      <c r="BI211" s="602">
        <f t="shared" ca="1" si="407"/>
        <v>34581.723205375456</v>
      </c>
      <c r="BJ211" s="602">
        <f t="shared" ca="1" si="408"/>
        <v>34581.723205375456</v>
      </c>
      <c r="BK211" s="602">
        <f t="shared" ca="1" si="409"/>
        <v>35448.772928771345</v>
      </c>
      <c r="BL211" s="602">
        <f t="shared" ca="1" si="410"/>
        <v>37965.371706914841</v>
      </c>
      <c r="BM211" s="602">
        <f t="shared" ca="1" si="411"/>
        <v>39485.986332175897</v>
      </c>
      <c r="BN211" s="602">
        <f t="shared" ca="1" si="412"/>
        <v>39485.986332175897</v>
      </c>
      <c r="BO211" s="602">
        <f t="shared" ca="1" si="413"/>
        <v>41035.432761276803</v>
      </c>
      <c r="BP211" s="602">
        <f t="shared" ca="1" si="414"/>
        <v>41035.432761276803</v>
      </c>
      <c r="BQ211" s="602">
        <f t="shared" ca="1" si="415"/>
        <v>42612.87262182722</v>
      </c>
      <c r="BR211" s="602">
        <f t="shared" ca="1" si="416"/>
        <v>42612.87262182722</v>
      </c>
      <c r="BS211" s="602">
        <f t="shared" ca="1" si="417"/>
        <v>44217.443988476909</v>
      </c>
      <c r="BT211" s="602">
        <f t="shared" ca="1" si="418"/>
        <v>44217.443988476909</v>
      </c>
      <c r="BU211" s="602">
        <f t="shared" ca="1" si="419"/>
        <v>45848.26595350603</v>
      </c>
      <c r="BV211" s="602">
        <f t="shared" ca="1" si="420"/>
        <v>40723.276804626068</v>
      </c>
      <c r="BW211" s="602">
        <f t="shared" ca="1" si="421"/>
        <v>42295.186245571516</v>
      </c>
      <c r="BX211" s="602">
        <f t="shared" ca="1" si="422"/>
        <v>42295.186245571516</v>
      </c>
      <c r="BY211" s="602">
        <f t="shared" ca="1" si="423"/>
        <v>43894.401241264459</v>
      </c>
      <c r="BZ211" s="602">
        <f t="shared" ca="1" si="424"/>
        <v>43894.401241264459</v>
      </c>
      <c r="CA211" s="602">
        <f t="shared" ca="1" si="425"/>
        <v>45520.044319311586</v>
      </c>
      <c r="CB211" s="602">
        <f t="shared" ca="1" si="426"/>
        <v>45520.044319311586</v>
      </c>
      <c r="CC211" s="602">
        <f t="shared" ca="1" si="427"/>
        <v>47171.222607457443</v>
      </c>
      <c r="CD211" s="602">
        <f t="shared" ca="1" si="428"/>
        <v>47171.222607457443</v>
      </c>
      <c r="CE211" s="602">
        <f t="shared" ca="1" si="429"/>
        <v>48847.032188247038</v>
      </c>
      <c r="CF211" s="602">
        <f t="shared" ca="1" si="316"/>
        <v>33725.968653348842</v>
      </c>
      <c r="CG211" s="602">
        <f t="shared" ca="1" si="317"/>
        <v>34581.723205375456</v>
      </c>
      <c r="CH211" s="602">
        <f t="shared" ca="1" si="318"/>
        <v>34581.723205375456</v>
      </c>
      <c r="CI211" s="602">
        <f t="shared" ca="1" si="319"/>
        <v>35448.772928771345</v>
      </c>
      <c r="CJ211" s="602">
        <f t="shared" ca="1" si="320"/>
        <v>35448.772928771345</v>
      </c>
      <c r="CK211" s="602">
        <f t="shared" ca="1" si="321"/>
        <v>36326.962352232811</v>
      </c>
      <c r="CL211" s="602">
        <f t="shared" ca="1" si="322"/>
        <v>36326.962352232811</v>
      </c>
      <c r="CM211" s="602">
        <f t="shared" ca="1" si="323"/>
        <v>37216.130731732024</v>
      </c>
      <c r="CN211" s="602">
        <f t="shared" ca="1" si="324"/>
        <v>37216.130731732024</v>
      </c>
      <c r="CO211" s="602">
        <f t="shared" ca="1" si="325"/>
        <v>38116.112405922795</v>
      </c>
      <c r="CP211" s="602">
        <f t="shared" ca="1" si="326"/>
        <v>41820.706884913423</v>
      </c>
      <c r="CQ211" s="602">
        <f t="shared" ca="1" si="327"/>
        <v>43411.82153165857</v>
      </c>
      <c r="CR211" s="602">
        <f t="shared" ca="1" si="328"/>
        <v>43411.82153165857</v>
      </c>
      <c r="CS211" s="602">
        <f t="shared" ca="1" si="329"/>
        <v>45029.629321440458</v>
      </c>
      <c r="CT211" s="602">
        <f t="shared" ca="1" si="330"/>
        <v>45029.629321440458</v>
      </c>
      <c r="CU211" s="602">
        <f t="shared" ca="1" si="331"/>
        <v>46673.241537911395</v>
      </c>
      <c r="CV211" s="602">
        <f t="shared" ca="1" si="332"/>
        <v>46673.241537911395</v>
      </c>
      <c r="CW211" s="602">
        <f t="shared" ca="1" si="333"/>
        <v>48341.757129331025</v>
      </c>
      <c r="CX211" s="602">
        <f t="shared" ca="1" si="334"/>
        <v>48341.757129331025</v>
      </c>
      <c r="CY211" s="602">
        <f t="shared" ca="1" si="335"/>
        <v>50034.266948932476</v>
      </c>
      <c r="CZ211" s="602">
        <f t="shared" ca="1" si="336"/>
        <v>44703.97476535022</v>
      </c>
      <c r="DA211" s="602">
        <f t="shared" ca="1" si="337"/>
        <v>46342.497848049643</v>
      </c>
      <c r="DB211" s="602">
        <f t="shared" ca="1" si="338"/>
        <v>46342.497848049643</v>
      </c>
      <c r="DC211" s="602">
        <f t="shared" ca="1" si="339"/>
        <v>48006.105296803609</v>
      </c>
      <c r="DD211" s="602">
        <f t="shared" ca="1" si="340"/>
        <v>48006.105296803609</v>
      </c>
      <c r="DE211" s="602">
        <f t="shared" ca="1" si="341"/>
        <v>49693.889253268258</v>
      </c>
      <c r="DF211" s="602">
        <f t="shared" ca="1" si="342"/>
        <v>49693.889253268258</v>
      </c>
      <c r="DG211" s="602">
        <f t="shared" ca="1" si="343"/>
        <v>51404.937022019112</v>
      </c>
      <c r="DH211" s="602">
        <f t="shared" ca="1" si="344"/>
        <v>51404.937022019112</v>
      </c>
      <c r="DI211" s="602">
        <f t="shared" ca="1" si="345"/>
        <v>53138.334953305806</v>
      </c>
      <c r="DJ211" s="602">
        <f t="shared" ca="1" si="346"/>
        <v>36918.531516652984</v>
      </c>
      <c r="DK211" s="602">
        <f t="shared" ca="1" si="347"/>
        <v>37814.927454885583</v>
      </c>
      <c r="DL211" s="602">
        <f t="shared" ca="1" si="348"/>
        <v>37814.927454885583</v>
      </c>
      <c r="DM211" s="602">
        <f t="shared" ca="1" si="349"/>
        <v>38722.023692322662</v>
      </c>
      <c r="DN211" s="602">
        <f t="shared" ca="1" si="350"/>
        <v>38722.023692322662</v>
      </c>
      <c r="DO211" s="602">
        <f t="shared" ca="1" si="351"/>
        <v>39639.647171455297</v>
      </c>
      <c r="DP211" s="602">
        <f t="shared" ca="1" si="352"/>
        <v>39639.647171455297</v>
      </c>
      <c r="DQ211" s="602">
        <f t="shared" ca="1" si="353"/>
        <v>40567.620879791648</v>
      </c>
      <c r="DR211" s="602">
        <f t="shared" ca="1" si="354"/>
        <v>40567.620879791648</v>
      </c>
      <c r="DS211" s="602">
        <f t="shared" ca="1" si="355"/>
        <v>41505.764212283284</v>
      </c>
      <c r="DT211" s="602">
        <f t="shared" ca="1" si="356"/>
        <v>47504.443092169378</v>
      </c>
      <c r="DU211" s="602">
        <f t="shared" ca="1" si="357"/>
        <v>49185.069786291635</v>
      </c>
      <c r="DV211" s="602">
        <f t="shared" ca="1" si="358"/>
        <v>49185.069786291635</v>
      </c>
      <c r="DW211" s="602">
        <f t="shared" ca="1" si="359"/>
        <v>50889.234373908213</v>
      </c>
      <c r="DX211" s="602">
        <f t="shared" ca="1" si="360"/>
        <v>50889.234373908213</v>
      </c>
      <c r="DY211" s="602">
        <f t="shared" ca="1" si="361"/>
        <v>52616.023097239588</v>
      </c>
      <c r="DZ211" s="602">
        <f t="shared" ca="1" si="362"/>
        <v>52616.023097239588</v>
      </c>
      <c r="EA211" s="602">
        <f t="shared" ca="1" si="363"/>
        <v>54364.523825868084</v>
      </c>
      <c r="EB211" s="602">
        <f t="shared" ca="1" si="364"/>
        <v>54364.523825868084</v>
      </c>
      <c r="EC211" s="602">
        <f t="shared" ca="1" si="365"/>
        <v>56133.829536555211</v>
      </c>
      <c r="ED211" s="602">
        <f t="shared" ca="1" si="366"/>
        <v>50546.562285820124</v>
      </c>
      <c r="EE211" s="602">
        <f t="shared" ca="1" si="367"/>
        <v>52268.899256216449</v>
      </c>
      <c r="EF211" s="602">
        <f t="shared" ca="1" si="368"/>
        <v>52268.899256216449</v>
      </c>
      <c r="EG211" s="602">
        <f t="shared" ca="1" si="369"/>
        <v>54013.130357142247</v>
      </c>
      <c r="EH211" s="602">
        <f t="shared" ca="1" si="370"/>
        <v>54013.130357142247</v>
      </c>
      <c r="EI211" s="602">
        <f t="shared" ca="1" si="371"/>
        <v>55778.34727772788</v>
      </c>
      <c r="EJ211" s="602">
        <f t="shared" ca="1" si="372"/>
        <v>55778.34727772788</v>
      </c>
      <c r="EK211" s="602">
        <f t="shared" ca="1" si="373"/>
        <v>57563.649413299725</v>
      </c>
      <c r="EL211" s="602">
        <f t="shared" ca="1" si="374"/>
        <v>57563.649413299725</v>
      </c>
      <c r="EM211" s="602">
        <f t="shared" ca="1" si="375"/>
        <v>59368.146874517734</v>
      </c>
    </row>
    <row r="212" spans="7:143" s="593" customFormat="1" x14ac:dyDescent="0.2">
      <c r="H212" s="1021" t="s">
        <v>1155</v>
      </c>
      <c r="I212" s="1022"/>
      <c r="J212" s="1022"/>
      <c r="K212" s="1023"/>
      <c r="L212" s="1024"/>
      <c r="M212" s="1111" t="s">
        <v>1162</v>
      </c>
      <c r="N212" s="1111"/>
      <c r="O212" s="1111"/>
      <c r="P212" s="1111"/>
      <c r="Q212" s="1111"/>
      <c r="R212" s="1111"/>
      <c r="S212" s="1069"/>
      <c r="T212" s="594"/>
      <c r="U212" s="594"/>
      <c r="V212" s="594"/>
      <c r="W212" s="597">
        <f t="shared" si="315"/>
        <v>169</v>
      </c>
      <c r="X212" s="602">
        <f t="shared" ca="1" si="376"/>
        <v>28319.999389992863</v>
      </c>
      <c r="Y212" s="602">
        <f t="shared" ca="1" si="376"/>
        <v>29096.929827342388</v>
      </c>
      <c r="Z212" s="602">
        <f t="shared" ca="1" si="376"/>
        <v>29096.929827342388</v>
      </c>
      <c r="AA212" s="602">
        <f t="shared" ca="1" si="376"/>
        <v>29886.032144715729</v>
      </c>
      <c r="AB212" s="602">
        <f t="shared" ca="1" si="377"/>
        <v>29886.032144715729</v>
      </c>
      <c r="AC212" s="602">
        <f t="shared" ca="1" si="377"/>
        <v>30687.194570042724</v>
      </c>
      <c r="AD212" s="602">
        <f t="shared" ca="1" si="377"/>
        <v>30687.194570042724</v>
      </c>
      <c r="AE212" s="602">
        <f t="shared" ca="1" si="377"/>
        <v>31500.297891766557</v>
      </c>
      <c r="AF212" s="602">
        <f t="shared" ca="1" si="378"/>
        <v>31500.297891766557</v>
      </c>
      <c r="AG212" s="602">
        <f t="shared" ca="1" si="379"/>
        <v>32325.215752307126</v>
      </c>
      <c r="AH212" s="602">
        <f t="shared" ca="1" si="380"/>
        <v>32881.659121055389</v>
      </c>
      <c r="AI212" s="602">
        <f t="shared" ca="1" si="381"/>
        <v>34295.209150044277</v>
      </c>
      <c r="AJ212" s="602">
        <f t="shared" ca="1" si="382"/>
        <v>34295.209150044277</v>
      </c>
      <c r="AK212" s="602">
        <f t="shared" ca="1" si="383"/>
        <v>35740.272825017972</v>
      </c>
      <c r="AL212" s="602">
        <f t="shared" ca="1" si="384"/>
        <v>35740.272825017972</v>
      </c>
      <c r="AM212" s="602">
        <f t="shared" ca="1" si="385"/>
        <v>37216.130731732024</v>
      </c>
      <c r="AN212" s="602">
        <f t="shared" ca="1" si="386"/>
        <v>37216.130731732024</v>
      </c>
      <c r="AO212" s="602">
        <f t="shared" ca="1" si="387"/>
        <v>38722.023692322662</v>
      </c>
      <c r="AP212" s="602">
        <f t="shared" ca="1" si="388"/>
        <v>38722.023692322662</v>
      </c>
      <c r="AQ212" s="602">
        <f t="shared" ca="1" si="389"/>
        <v>40257.15736338999</v>
      </c>
      <c r="AR212" s="602">
        <f t="shared" ca="1" si="390"/>
        <v>35448.772928771345</v>
      </c>
      <c r="AS212" s="602">
        <f t="shared" ca="1" si="391"/>
        <v>36918.531516652984</v>
      </c>
      <c r="AT212" s="602">
        <f t="shared" ca="1" si="392"/>
        <v>36918.531516652984</v>
      </c>
      <c r="AU212" s="602">
        <f t="shared" ca="1" si="393"/>
        <v>38418.479955411574</v>
      </c>
      <c r="AV212" s="602">
        <f t="shared" ca="1" si="394"/>
        <v>38418.479955411574</v>
      </c>
      <c r="AW212" s="602">
        <f t="shared" ca="1" si="395"/>
        <v>39947.830563756834</v>
      </c>
      <c r="AX212" s="602">
        <f t="shared" ca="1" si="396"/>
        <v>39947.830563756834</v>
      </c>
      <c r="AY212" s="602">
        <f t="shared" ca="1" si="397"/>
        <v>41505.764212283277</v>
      </c>
      <c r="AZ212" s="602">
        <f t="shared" ca="1" si="398"/>
        <v>41505.764212283277</v>
      </c>
      <c r="BA212" s="602">
        <f t="shared" ca="1" si="399"/>
        <v>43091.434978125537</v>
      </c>
      <c r="BB212" s="602">
        <f t="shared" ca="1" si="400"/>
        <v>31227.944341051854</v>
      </c>
      <c r="BC212" s="602">
        <f t="shared" ca="1" si="401"/>
        <v>32048.938490341483</v>
      </c>
      <c r="BD212" s="602">
        <f t="shared" ca="1" si="402"/>
        <v>32048.938490341483</v>
      </c>
      <c r="BE212" s="602">
        <f t="shared" ca="1" si="403"/>
        <v>32881.659121055403</v>
      </c>
      <c r="BF212" s="602">
        <f t="shared" ca="1" si="404"/>
        <v>32881.659121055403</v>
      </c>
      <c r="BG212" s="602">
        <f t="shared" ca="1" si="405"/>
        <v>33725.968653348842</v>
      </c>
      <c r="BH212" s="602">
        <f t="shared" ca="1" si="406"/>
        <v>33725.968653348842</v>
      </c>
      <c r="BI212" s="602">
        <f t="shared" ca="1" si="407"/>
        <v>34581.723205375456</v>
      </c>
      <c r="BJ212" s="602">
        <f t="shared" ca="1" si="408"/>
        <v>34581.723205375456</v>
      </c>
      <c r="BK212" s="602">
        <f t="shared" ca="1" si="409"/>
        <v>35448.772928771345</v>
      </c>
      <c r="BL212" s="602">
        <f t="shared" ca="1" si="410"/>
        <v>37965.371706914841</v>
      </c>
      <c r="BM212" s="602">
        <f t="shared" ca="1" si="411"/>
        <v>39485.986332175897</v>
      </c>
      <c r="BN212" s="602">
        <f t="shared" ca="1" si="412"/>
        <v>39485.986332175897</v>
      </c>
      <c r="BO212" s="602">
        <f t="shared" ca="1" si="413"/>
        <v>41035.432761276803</v>
      </c>
      <c r="BP212" s="602">
        <f t="shared" ca="1" si="414"/>
        <v>41035.432761276803</v>
      </c>
      <c r="BQ212" s="602">
        <f t="shared" ca="1" si="415"/>
        <v>42612.87262182722</v>
      </c>
      <c r="BR212" s="602">
        <f t="shared" ca="1" si="416"/>
        <v>42612.87262182722</v>
      </c>
      <c r="BS212" s="602">
        <f t="shared" ca="1" si="417"/>
        <v>44217.443988476909</v>
      </c>
      <c r="BT212" s="602">
        <f t="shared" ca="1" si="418"/>
        <v>44217.443988476909</v>
      </c>
      <c r="BU212" s="602">
        <f t="shared" ca="1" si="419"/>
        <v>45848.26595350603</v>
      </c>
      <c r="BV212" s="602">
        <f t="shared" ca="1" si="420"/>
        <v>40723.276804626068</v>
      </c>
      <c r="BW212" s="602">
        <f t="shared" ca="1" si="421"/>
        <v>42295.186245571516</v>
      </c>
      <c r="BX212" s="602">
        <f t="shared" ca="1" si="422"/>
        <v>42295.186245571516</v>
      </c>
      <c r="BY212" s="602">
        <f t="shared" ca="1" si="423"/>
        <v>43894.401241264459</v>
      </c>
      <c r="BZ212" s="602">
        <f t="shared" ca="1" si="424"/>
        <v>43894.401241264459</v>
      </c>
      <c r="CA212" s="602">
        <f t="shared" ca="1" si="425"/>
        <v>45520.044319311586</v>
      </c>
      <c r="CB212" s="602">
        <f t="shared" ca="1" si="426"/>
        <v>45520.044319311586</v>
      </c>
      <c r="CC212" s="602">
        <f t="shared" ca="1" si="427"/>
        <v>47171.222607457443</v>
      </c>
      <c r="CD212" s="602">
        <f t="shared" ca="1" si="428"/>
        <v>47171.222607457443</v>
      </c>
      <c r="CE212" s="602">
        <f t="shared" ca="1" si="429"/>
        <v>48847.032188247038</v>
      </c>
      <c r="CF212" s="602">
        <f t="shared" ca="1" si="316"/>
        <v>33725.968653348842</v>
      </c>
      <c r="CG212" s="602">
        <f t="shared" ca="1" si="317"/>
        <v>34581.723205375456</v>
      </c>
      <c r="CH212" s="602">
        <f t="shared" ca="1" si="318"/>
        <v>34581.723205375456</v>
      </c>
      <c r="CI212" s="602">
        <f t="shared" ca="1" si="319"/>
        <v>35448.772928771345</v>
      </c>
      <c r="CJ212" s="602">
        <f t="shared" ca="1" si="320"/>
        <v>35448.772928771345</v>
      </c>
      <c r="CK212" s="602">
        <f t="shared" ca="1" si="321"/>
        <v>36326.962352232811</v>
      </c>
      <c r="CL212" s="602">
        <f t="shared" ca="1" si="322"/>
        <v>36326.962352232811</v>
      </c>
      <c r="CM212" s="602">
        <f t="shared" ca="1" si="323"/>
        <v>37216.130731732024</v>
      </c>
      <c r="CN212" s="602">
        <f t="shared" ca="1" si="324"/>
        <v>37216.130731732024</v>
      </c>
      <c r="CO212" s="602">
        <f t="shared" ca="1" si="325"/>
        <v>38116.112405922795</v>
      </c>
      <c r="CP212" s="602">
        <f t="shared" ca="1" si="326"/>
        <v>41820.706884913423</v>
      </c>
      <c r="CQ212" s="602">
        <f t="shared" ca="1" si="327"/>
        <v>43411.82153165857</v>
      </c>
      <c r="CR212" s="602">
        <f t="shared" ca="1" si="328"/>
        <v>43411.82153165857</v>
      </c>
      <c r="CS212" s="602">
        <f t="shared" ca="1" si="329"/>
        <v>45029.629321440458</v>
      </c>
      <c r="CT212" s="602">
        <f t="shared" ca="1" si="330"/>
        <v>45029.629321440458</v>
      </c>
      <c r="CU212" s="602">
        <f t="shared" ca="1" si="331"/>
        <v>46673.241537911395</v>
      </c>
      <c r="CV212" s="602">
        <f t="shared" ca="1" si="332"/>
        <v>46673.241537911395</v>
      </c>
      <c r="CW212" s="602">
        <f t="shared" ca="1" si="333"/>
        <v>48341.757129331025</v>
      </c>
      <c r="CX212" s="602">
        <f t="shared" ca="1" si="334"/>
        <v>48341.757129331025</v>
      </c>
      <c r="CY212" s="602">
        <f t="shared" ca="1" si="335"/>
        <v>50034.266948932476</v>
      </c>
      <c r="CZ212" s="602">
        <f t="shared" ca="1" si="336"/>
        <v>44703.97476535022</v>
      </c>
      <c r="DA212" s="602">
        <f t="shared" ca="1" si="337"/>
        <v>46342.497848049643</v>
      </c>
      <c r="DB212" s="602">
        <f t="shared" ca="1" si="338"/>
        <v>46342.497848049643</v>
      </c>
      <c r="DC212" s="602">
        <f t="shared" ca="1" si="339"/>
        <v>48006.105296803609</v>
      </c>
      <c r="DD212" s="602">
        <f t="shared" ca="1" si="340"/>
        <v>48006.105296803609</v>
      </c>
      <c r="DE212" s="602">
        <f t="shared" ca="1" si="341"/>
        <v>49693.889253268258</v>
      </c>
      <c r="DF212" s="602">
        <f t="shared" ca="1" si="342"/>
        <v>49693.889253268258</v>
      </c>
      <c r="DG212" s="602">
        <f t="shared" ca="1" si="343"/>
        <v>51404.937022019112</v>
      </c>
      <c r="DH212" s="602">
        <f t="shared" ca="1" si="344"/>
        <v>51404.937022019112</v>
      </c>
      <c r="DI212" s="602">
        <f t="shared" ca="1" si="345"/>
        <v>53138.334953305806</v>
      </c>
      <c r="DJ212" s="602">
        <f t="shared" ca="1" si="346"/>
        <v>36918.531516652984</v>
      </c>
      <c r="DK212" s="602">
        <f t="shared" ca="1" si="347"/>
        <v>37814.927454885583</v>
      </c>
      <c r="DL212" s="602">
        <f t="shared" ca="1" si="348"/>
        <v>37814.927454885583</v>
      </c>
      <c r="DM212" s="602">
        <f t="shared" ca="1" si="349"/>
        <v>38722.023692322662</v>
      </c>
      <c r="DN212" s="602">
        <f t="shared" ca="1" si="350"/>
        <v>38722.023692322662</v>
      </c>
      <c r="DO212" s="602">
        <f t="shared" ca="1" si="351"/>
        <v>39639.647171455297</v>
      </c>
      <c r="DP212" s="602">
        <f t="shared" ca="1" si="352"/>
        <v>39639.647171455297</v>
      </c>
      <c r="DQ212" s="602">
        <f t="shared" ca="1" si="353"/>
        <v>40567.620879791648</v>
      </c>
      <c r="DR212" s="602">
        <f t="shared" ca="1" si="354"/>
        <v>40567.620879791648</v>
      </c>
      <c r="DS212" s="602">
        <f t="shared" ca="1" si="355"/>
        <v>41505.764212283284</v>
      </c>
      <c r="DT212" s="602">
        <f t="shared" ca="1" si="356"/>
        <v>47504.443092169378</v>
      </c>
      <c r="DU212" s="602">
        <f t="shared" ca="1" si="357"/>
        <v>49185.069786291635</v>
      </c>
      <c r="DV212" s="602">
        <f t="shared" ca="1" si="358"/>
        <v>49185.069786291635</v>
      </c>
      <c r="DW212" s="602">
        <f t="shared" ca="1" si="359"/>
        <v>50889.234373908213</v>
      </c>
      <c r="DX212" s="602">
        <f t="shared" ca="1" si="360"/>
        <v>50889.234373908213</v>
      </c>
      <c r="DY212" s="602">
        <f t="shared" ca="1" si="361"/>
        <v>52616.023097239588</v>
      </c>
      <c r="DZ212" s="602">
        <f t="shared" ca="1" si="362"/>
        <v>52616.023097239588</v>
      </c>
      <c r="EA212" s="602">
        <f t="shared" ca="1" si="363"/>
        <v>54364.523825868084</v>
      </c>
      <c r="EB212" s="602">
        <f t="shared" ca="1" si="364"/>
        <v>54364.523825868084</v>
      </c>
      <c r="EC212" s="602">
        <f t="shared" ca="1" si="365"/>
        <v>56133.829536555211</v>
      </c>
      <c r="ED212" s="602">
        <f t="shared" ca="1" si="366"/>
        <v>50546.562285820124</v>
      </c>
      <c r="EE212" s="602">
        <f t="shared" ca="1" si="367"/>
        <v>52268.899256216449</v>
      </c>
      <c r="EF212" s="602">
        <f t="shared" ca="1" si="368"/>
        <v>52268.899256216449</v>
      </c>
      <c r="EG212" s="602">
        <f t="shared" ca="1" si="369"/>
        <v>54013.130357142247</v>
      </c>
      <c r="EH212" s="602">
        <f t="shared" ca="1" si="370"/>
        <v>54013.130357142247</v>
      </c>
      <c r="EI212" s="602">
        <f t="shared" ca="1" si="371"/>
        <v>55778.34727772788</v>
      </c>
      <c r="EJ212" s="602">
        <f t="shared" ca="1" si="372"/>
        <v>55778.34727772788</v>
      </c>
      <c r="EK212" s="602">
        <f t="shared" ca="1" si="373"/>
        <v>57563.649413299725</v>
      </c>
      <c r="EL212" s="602">
        <f t="shared" ca="1" si="374"/>
        <v>57563.649413299725</v>
      </c>
      <c r="EM212" s="602">
        <f t="shared" ca="1" si="375"/>
        <v>59368.146874517734</v>
      </c>
    </row>
    <row r="213" spans="7:143" s="593" customFormat="1" ht="14.25" x14ac:dyDescent="0.2">
      <c r="H213" s="1021" t="s">
        <v>1273</v>
      </c>
      <c r="I213" s="15"/>
      <c r="J213" s="15"/>
      <c r="K213" s="1026"/>
      <c r="L213" s="27"/>
      <c r="M213" s="1075">
        <f ca="1">+AB292</f>
        <v>3.5356817811919905E-2</v>
      </c>
      <c r="N213" s="1070">
        <f ca="1">+AL292</f>
        <v>5.7590583587238786E-2</v>
      </c>
      <c r="O213" s="1070">
        <f ca="1">+AV292</f>
        <v>7.157513428727369E-2</v>
      </c>
      <c r="P213" s="1075">
        <f ca="1">+BF292</f>
        <v>4.6948497614460738E-2</v>
      </c>
      <c r="Q213" s="1011"/>
      <c r="R213" s="1070">
        <f ca="1">+BP292</f>
        <v>7.6455721539407939E-2</v>
      </c>
      <c r="S213" s="1070">
        <f ca="1">+BZ292</f>
        <v>9.0671136728729174E-2</v>
      </c>
      <c r="T213" s="594"/>
      <c r="U213" s="594"/>
      <c r="V213" s="594"/>
      <c r="W213" s="597">
        <f t="shared" si="315"/>
        <v>170</v>
      </c>
      <c r="X213" s="602">
        <f t="shared" ca="1" si="376"/>
        <v>28319.999389992863</v>
      </c>
      <c r="Y213" s="602">
        <f t="shared" ca="1" si="376"/>
        <v>29096.929827342388</v>
      </c>
      <c r="Z213" s="602">
        <f t="shared" ca="1" si="376"/>
        <v>29096.929827342388</v>
      </c>
      <c r="AA213" s="602">
        <f t="shared" ca="1" si="376"/>
        <v>29886.032144715729</v>
      </c>
      <c r="AB213" s="602">
        <f t="shared" ca="1" si="377"/>
        <v>29886.032144715729</v>
      </c>
      <c r="AC213" s="602">
        <f t="shared" ca="1" si="377"/>
        <v>30687.194570042724</v>
      </c>
      <c r="AD213" s="602">
        <f t="shared" ca="1" si="377"/>
        <v>30687.194570042724</v>
      </c>
      <c r="AE213" s="602">
        <f t="shared" ca="1" si="377"/>
        <v>31500.297891766557</v>
      </c>
      <c r="AF213" s="602">
        <f t="shared" ca="1" si="378"/>
        <v>31500.297891766557</v>
      </c>
      <c r="AG213" s="602">
        <f t="shared" ca="1" si="379"/>
        <v>32325.215752307126</v>
      </c>
      <c r="AH213" s="602">
        <f t="shared" ca="1" si="380"/>
        <v>32881.659121055389</v>
      </c>
      <c r="AI213" s="602">
        <f t="shared" ca="1" si="381"/>
        <v>34295.209150044277</v>
      </c>
      <c r="AJ213" s="602">
        <f t="shared" ca="1" si="382"/>
        <v>34295.209150044277</v>
      </c>
      <c r="AK213" s="602">
        <f t="shared" ca="1" si="383"/>
        <v>35740.272825017972</v>
      </c>
      <c r="AL213" s="602">
        <f t="shared" ca="1" si="384"/>
        <v>35740.272825017972</v>
      </c>
      <c r="AM213" s="602">
        <f t="shared" ca="1" si="385"/>
        <v>37216.130731732024</v>
      </c>
      <c r="AN213" s="602">
        <f t="shared" ca="1" si="386"/>
        <v>37216.130731732024</v>
      </c>
      <c r="AO213" s="602">
        <f t="shared" ca="1" si="387"/>
        <v>38722.023692322662</v>
      </c>
      <c r="AP213" s="602">
        <f t="shared" ca="1" si="388"/>
        <v>38722.023692322662</v>
      </c>
      <c r="AQ213" s="602">
        <f t="shared" ca="1" si="389"/>
        <v>40257.15736338999</v>
      </c>
      <c r="AR213" s="602">
        <f t="shared" ca="1" si="390"/>
        <v>35448.772928771345</v>
      </c>
      <c r="AS213" s="602">
        <f t="shared" ca="1" si="391"/>
        <v>36918.531516652984</v>
      </c>
      <c r="AT213" s="602">
        <f t="shared" ca="1" si="392"/>
        <v>36918.531516652984</v>
      </c>
      <c r="AU213" s="602">
        <f t="shared" ca="1" si="393"/>
        <v>38418.479955411574</v>
      </c>
      <c r="AV213" s="602">
        <f t="shared" ca="1" si="394"/>
        <v>38418.479955411574</v>
      </c>
      <c r="AW213" s="602">
        <f t="shared" ca="1" si="395"/>
        <v>39947.830563756834</v>
      </c>
      <c r="AX213" s="602">
        <f t="shared" ca="1" si="396"/>
        <v>39947.830563756834</v>
      </c>
      <c r="AY213" s="602">
        <f t="shared" ca="1" si="397"/>
        <v>41505.764212283277</v>
      </c>
      <c r="AZ213" s="602">
        <f t="shared" ca="1" si="398"/>
        <v>41505.764212283277</v>
      </c>
      <c r="BA213" s="602">
        <f t="shared" ca="1" si="399"/>
        <v>43091.434978125537</v>
      </c>
      <c r="BB213" s="602">
        <f t="shared" ca="1" si="400"/>
        <v>31227.944341051854</v>
      </c>
      <c r="BC213" s="602">
        <f t="shared" ca="1" si="401"/>
        <v>32048.938490341483</v>
      </c>
      <c r="BD213" s="602">
        <f t="shared" ca="1" si="402"/>
        <v>32048.938490341483</v>
      </c>
      <c r="BE213" s="602">
        <f t="shared" ca="1" si="403"/>
        <v>32881.659121055403</v>
      </c>
      <c r="BF213" s="602">
        <f t="shared" ca="1" si="404"/>
        <v>32881.659121055403</v>
      </c>
      <c r="BG213" s="602">
        <f t="shared" ca="1" si="405"/>
        <v>33725.968653348842</v>
      </c>
      <c r="BH213" s="602">
        <f t="shared" ca="1" si="406"/>
        <v>33725.968653348842</v>
      </c>
      <c r="BI213" s="602">
        <f t="shared" ca="1" si="407"/>
        <v>34581.723205375456</v>
      </c>
      <c r="BJ213" s="602">
        <f t="shared" ca="1" si="408"/>
        <v>34581.723205375456</v>
      </c>
      <c r="BK213" s="602">
        <f t="shared" ca="1" si="409"/>
        <v>35448.772928771345</v>
      </c>
      <c r="BL213" s="602">
        <f t="shared" ca="1" si="410"/>
        <v>37965.371706914841</v>
      </c>
      <c r="BM213" s="602">
        <f t="shared" ca="1" si="411"/>
        <v>39485.986332175897</v>
      </c>
      <c r="BN213" s="602">
        <f t="shared" ca="1" si="412"/>
        <v>39485.986332175897</v>
      </c>
      <c r="BO213" s="602">
        <f t="shared" ca="1" si="413"/>
        <v>41035.432761276803</v>
      </c>
      <c r="BP213" s="602">
        <f t="shared" ca="1" si="414"/>
        <v>41035.432761276803</v>
      </c>
      <c r="BQ213" s="602">
        <f t="shared" ca="1" si="415"/>
        <v>42612.87262182722</v>
      </c>
      <c r="BR213" s="602">
        <f t="shared" ca="1" si="416"/>
        <v>42612.87262182722</v>
      </c>
      <c r="BS213" s="602">
        <f t="shared" ca="1" si="417"/>
        <v>44217.443988476909</v>
      </c>
      <c r="BT213" s="602">
        <f t="shared" ca="1" si="418"/>
        <v>44217.443988476909</v>
      </c>
      <c r="BU213" s="602">
        <f t="shared" ca="1" si="419"/>
        <v>45848.26595350603</v>
      </c>
      <c r="BV213" s="602">
        <f t="shared" ca="1" si="420"/>
        <v>40723.276804626068</v>
      </c>
      <c r="BW213" s="602">
        <f t="shared" ca="1" si="421"/>
        <v>42295.186245571516</v>
      </c>
      <c r="BX213" s="602">
        <f t="shared" ca="1" si="422"/>
        <v>42295.186245571516</v>
      </c>
      <c r="BY213" s="602">
        <f t="shared" ca="1" si="423"/>
        <v>43894.401241264459</v>
      </c>
      <c r="BZ213" s="602">
        <f t="shared" ca="1" si="424"/>
        <v>43894.401241264459</v>
      </c>
      <c r="CA213" s="602">
        <f t="shared" ca="1" si="425"/>
        <v>45520.044319311586</v>
      </c>
      <c r="CB213" s="602">
        <f t="shared" ca="1" si="426"/>
        <v>45520.044319311586</v>
      </c>
      <c r="CC213" s="602">
        <f t="shared" ca="1" si="427"/>
        <v>47171.222607457443</v>
      </c>
      <c r="CD213" s="602">
        <f t="shared" ca="1" si="428"/>
        <v>47171.222607457443</v>
      </c>
      <c r="CE213" s="602">
        <f t="shared" ca="1" si="429"/>
        <v>48847.032188247038</v>
      </c>
      <c r="CF213" s="602">
        <f t="shared" ca="1" si="316"/>
        <v>33725.968653348842</v>
      </c>
      <c r="CG213" s="602">
        <f t="shared" ca="1" si="317"/>
        <v>34581.723205375456</v>
      </c>
      <c r="CH213" s="602">
        <f t="shared" ca="1" si="318"/>
        <v>34581.723205375456</v>
      </c>
      <c r="CI213" s="602">
        <f t="shared" ca="1" si="319"/>
        <v>35448.772928771345</v>
      </c>
      <c r="CJ213" s="602">
        <f t="shared" ca="1" si="320"/>
        <v>35448.772928771345</v>
      </c>
      <c r="CK213" s="602">
        <f t="shared" ca="1" si="321"/>
        <v>36326.962352232811</v>
      </c>
      <c r="CL213" s="602">
        <f t="shared" ca="1" si="322"/>
        <v>36326.962352232811</v>
      </c>
      <c r="CM213" s="602">
        <f t="shared" ca="1" si="323"/>
        <v>37216.130731732024</v>
      </c>
      <c r="CN213" s="602">
        <f t="shared" ca="1" si="324"/>
        <v>37216.130731732024</v>
      </c>
      <c r="CO213" s="602">
        <f t="shared" ca="1" si="325"/>
        <v>38116.112405922795</v>
      </c>
      <c r="CP213" s="602">
        <f t="shared" ca="1" si="326"/>
        <v>41820.706884913423</v>
      </c>
      <c r="CQ213" s="602">
        <f t="shared" ca="1" si="327"/>
        <v>43411.82153165857</v>
      </c>
      <c r="CR213" s="602">
        <f t="shared" ca="1" si="328"/>
        <v>43411.82153165857</v>
      </c>
      <c r="CS213" s="602">
        <f t="shared" ca="1" si="329"/>
        <v>45029.629321440458</v>
      </c>
      <c r="CT213" s="602">
        <f t="shared" ca="1" si="330"/>
        <v>45029.629321440458</v>
      </c>
      <c r="CU213" s="602">
        <f t="shared" ca="1" si="331"/>
        <v>46673.241537911395</v>
      </c>
      <c r="CV213" s="602">
        <f t="shared" ca="1" si="332"/>
        <v>46673.241537911395</v>
      </c>
      <c r="CW213" s="602">
        <f t="shared" ca="1" si="333"/>
        <v>48341.757129331025</v>
      </c>
      <c r="CX213" s="602">
        <f t="shared" ca="1" si="334"/>
        <v>48341.757129331025</v>
      </c>
      <c r="CY213" s="602">
        <f t="shared" ca="1" si="335"/>
        <v>50034.266948932476</v>
      </c>
      <c r="CZ213" s="602">
        <f t="shared" ca="1" si="336"/>
        <v>44703.97476535022</v>
      </c>
      <c r="DA213" s="602">
        <f t="shared" ca="1" si="337"/>
        <v>46342.497848049643</v>
      </c>
      <c r="DB213" s="602">
        <f t="shared" ca="1" si="338"/>
        <v>46342.497848049643</v>
      </c>
      <c r="DC213" s="602">
        <f t="shared" ca="1" si="339"/>
        <v>48006.105296803609</v>
      </c>
      <c r="DD213" s="602">
        <f t="shared" ca="1" si="340"/>
        <v>48006.105296803609</v>
      </c>
      <c r="DE213" s="602">
        <f t="shared" ca="1" si="341"/>
        <v>49693.889253268258</v>
      </c>
      <c r="DF213" s="602">
        <f t="shared" ca="1" si="342"/>
        <v>49693.889253268258</v>
      </c>
      <c r="DG213" s="602">
        <f t="shared" ca="1" si="343"/>
        <v>51404.937022019112</v>
      </c>
      <c r="DH213" s="602">
        <f t="shared" ca="1" si="344"/>
        <v>51404.937022019112</v>
      </c>
      <c r="DI213" s="602">
        <f t="shared" ca="1" si="345"/>
        <v>53138.334953305806</v>
      </c>
      <c r="DJ213" s="602">
        <f t="shared" ca="1" si="346"/>
        <v>36918.531516652984</v>
      </c>
      <c r="DK213" s="602">
        <f t="shared" ca="1" si="347"/>
        <v>37814.927454885583</v>
      </c>
      <c r="DL213" s="602">
        <f t="shared" ca="1" si="348"/>
        <v>37814.927454885583</v>
      </c>
      <c r="DM213" s="602">
        <f t="shared" ca="1" si="349"/>
        <v>38722.023692322662</v>
      </c>
      <c r="DN213" s="602">
        <f t="shared" ca="1" si="350"/>
        <v>38722.023692322662</v>
      </c>
      <c r="DO213" s="602">
        <f t="shared" ca="1" si="351"/>
        <v>39639.647171455297</v>
      </c>
      <c r="DP213" s="602">
        <f t="shared" ca="1" si="352"/>
        <v>39639.647171455297</v>
      </c>
      <c r="DQ213" s="602">
        <f t="shared" ca="1" si="353"/>
        <v>40567.620879791648</v>
      </c>
      <c r="DR213" s="602">
        <f t="shared" ca="1" si="354"/>
        <v>40567.620879791648</v>
      </c>
      <c r="DS213" s="602">
        <f t="shared" ca="1" si="355"/>
        <v>41505.764212283284</v>
      </c>
      <c r="DT213" s="602">
        <f t="shared" ca="1" si="356"/>
        <v>47504.443092169378</v>
      </c>
      <c r="DU213" s="602">
        <f t="shared" ca="1" si="357"/>
        <v>49185.069786291635</v>
      </c>
      <c r="DV213" s="602">
        <f t="shared" ca="1" si="358"/>
        <v>49185.069786291635</v>
      </c>
      <c r="DW213" s="602">
        <f t="shared" ca="1" si="359"/>
        <v>50889.234373908213</v>
      </c>
      <c r="DX213" s="602">
        <f t="shared" ca="1" si="360"/>
        <v>50889.234373908213</v>
      </c>
      <c r="DY213" s="602">
        <f t="shared" ca="1" si="361"/>
        <v>52616.023097239588</v>
      </c>
      <c r="DZ213" s="602">
        <f t="shared" ca="1" si="362"/>
        <v>52616.023097239588</v>
      </c>
      <c r="EA213" s="602">
        <f t="shared" ca="1" si="363"/>
        <v>54364.523825868084</v>
      </c>
      <c r="EB213" s="602">
        <f t="shared" ca="1" si="364"/>
        <v>54364.523825868084</v>
      </c>
      <c r="EC213" s="602">
        <f t="shared" ca="1" si="365"/>
        <v>56133.829536555211</v>
      </c>
      <c r="ED213" s="602">
        <f t="shared" ca="1" si="366"/>
        <v>50546.562285820124</v>
      </c>
      <c r="EE213" s="602">
        <f t="shared" ca="1" si="367"/>
        <v>52268.899256216449</v>
      </c>
      <c r="EF213" s="602">
        <f t="shared" ca="1" si="368"/>
        <v>52268.899256216449</v>
      </c>
      <c r="EG213" s="602">
        <f t="shared" ca="1" si="369"/>
        <v>54013.130357142247</v>
      </c>
      <c r="EH213" s="602">
        <f t="shared" ca="1" si="370"/>
        <v>54013.130357142247</v>
      </c>
      <c r="EI213" s="602">
        <f t="shared" ca="1" si="371"/>
        <v>55778.34727772788</v>
      </c>
      <c r="EJ213" s="602">
        <f t="shared" ca="1" si="372"/>
        <v>55778.34727772788</v>
      </c>
      <c r="EK213" s="602">
        <f t="shared" ca="1" si="373"/>
        <v>57563.649413299725</v>
      </c>
      <c r="EL213" s="602">
        <f t="shared" ca="1" si="374"/>
        <v>57563.649413299725</v>
      </c>
      <c r="EM213" s="602">
        <f t="shared" ca="1" si="375"/>
        <v>59368.146874517734</v>
      </c>
    </row>
    <row r="214" spans="7:143" s="593" customFormat="1" ht="3.75" customHeight="1" x14ac:dyDescent="0.2">
      <c r="H214" s="884"/>
      <c r="I214" s="884"/>
      <c r="J214" s="884"/>
      <c r="K214" s="884"/>
      <c r="L214" s="884"/>
      <c r="M214" s="884"/>
      <c r="N214" s="884"/>
      <c r="O214" s="884"/>
      <c r="P214" s="884"/>
      <c r="Q214" s="884"/>
      <c r="R214" s="884"/>
      <c r="S214" s="594"/>
      <c r="T214" s="594"/>
      <c r="U214" s="594"/>
      <c r="V214" s="594"/>
      <c r="W214" s="597">
        <f t="shared" si="315"/>
        <v>171</v>
      </c>
      <c r="X214" s="602">
        <f t="shared" ca="1" si="376"/>
        <v>28319.999389992863</v>
      </c>
      <c r="Y214" s="602">
        <f t="shared" ca="1" si="376"/>
        <v>29096.929827342388</v>
      </c>
      <c r="Z214" s="602">
        <f t="shared" ca="1" si="376"/>
        <v>29096.929827342388</v>
      </c>
      <c r="AA214" s="602">
        <f t="shared" ca="1" si="376"/>
        <v>29886.032144715729</v>
      </c>
      <c r="AB214" s="602">
        <f t="shared" ca="1" si="377"/>
        <v>29886.032144715729</v>
      </c>
      <c r="AC214" s="602">
        <f t="shared" ca="1" si="377"/>
        <v>30687.194570042724</v>
      </c>
      <c r="AD214" s="602">
        <f t="shared" ca="1" si="377"/>
        <v>30687.194570042724</v>
      </c>
      <c r="AE214" s="602">
        <f t="shared" ca="1" si="377"/>
        <v>31500.297891766557</v>
      </c>
      <c r="AF214" s="602">
        <f t="shared" ca="1" si="378"/>
        <v>31500.297891766557</v>
      </c>
      <c r="AG214" s="602">
        <f t="shared" ca="1" si="379"/>
        <v>32325.215752307126</v>
      </c>
      <c r="AH214" s="602">
        <f t="shared" ca="1" si="380"/>
        <v>32881.659121055389</v>
      </c>
      <c r="AI214" s="602">
        <f t="shared" ca="1" si="381"/>
        <v>34295.209150044277</v>
      </c>
      <c r="AJ214" s="602">
        <f t="shared" ca="1" si="382"/>
        <v>34295.209150044277</v>
      </c>
      <c r="AK214" s="602">
        <f t="shared" ca="1" si="383"/>
        <v>35740.272825017972</v>
      </c>
      <c r="AL214" s="602">
        <f t="shared" ca="1" si="384"/>
        <v>35740.272825017972</v>
      </c>
      <c r="AM214" s="602">
        <f t="shared" ca="1" si="385"/>
        <v>37216.130731732024</v>
      </c>
      <c r="AN214" s="602">
        <f t="shared" ca="1" si="386"/>
        <v>37216.130731732024</v>
      </c>
      <c r="AO214" s="602">
        <f t="shared" ca="1" si="387"/>
        <v>38722.023692322662</v>
      </c>
      <c r="AP214" s="602">
        <f t="shared" ca="1" si="388"/>
        <v>38722.023692322662</v>
      </c>
      <c r="AQ214" s="602">
        <f t="shared" ca="1" si="389"/>
        <v>40257.15736338999</v>
      </c>
      <c r="AR214" s="602">
        <f t="shared" ca="1" si="390"/>
        <v>35448.772928771345</v>
      </c>
      <c r="AS214" s="602">
        <f t="shared" ca="1" si="391"/>
        <v>36918.531516652984</v>
      </c>
      <c r="AT214" s="602">
        <f t="shared" ca="1" si="392"/>
        <v>36918.531516652984</v>
      </c>
      <c r="AU214" s="602">
        <f t="shared" ca="1" si="393"/>
        <v>38418.479955411574</v>
      </c>
      <c r="AV214" s="602">
        <f t="shared" ca="1" si="394"/>
        <v>38418.479955411574</v>
      </c>
      <c r="AW214" s="602">
        <f t="shared" ca="1" si="395"/>
        <v>39947.830563756834</v>
      </c>
      <c r="AX214" s="602">
        <f t="shared" ca="1" si="396"/>
        <v>39947.830563756834</v>
      </c>
      <c r="AY214" s="602">
        <f t="shared" ca="1" si="397"/>
        <v>41505.764212283277</v>
      </c>
      <c r="AZ214" s="602">
        <f t="shared" ca="1" si="398"/>
        <v>41505.764212283277</v>
      </c>
      <c r="BA214" s="602">
        <f t="shared" ca="1" si="399"/>
        <v>43091.434978125537</v>
      </c>
      <c r="BB214" s="602">
        <f t="shared" ca="1" si="400"/>
        <v>31227.944341051854</v>
      </c>
      <c r="BC214" s="602">
        <f t="shared" ca="1" si="401"/>
        <v>32048.938490341483</v>
      </c>
      <c r="BD214" s="602">
        <f t="shared" ca="1" si="402"/>
        <v>32048.938490341483</v>
      </c>
      <c r="BE214" s="602">
        <f t="shared" ca="1" si="403"/>
        <v>32881.659121055403</v>
      </c>
      <c r="BF214" s="602">
        <f t="shared" ca="1" si="404"/>
        <v>32881.659121055403</v>
      </c>
      <c r="BG214" s="602">
        <f t="shared" ca="1" si="405"/>
        <v>33725.968653348842</v>
      </c>
      <c r="BH214" s="602">
        <f t="shared" ca="1" si="406"/>
        <v>33725.968653348842</v>
      </c>
      <c r="BI214" s="602">
        <f t="shared" ca="1" si="407"/>
        <v>34581.723205375456</v>
      </c>
      <c r="BJ214" s="602">
        <f t="shared" ca="1" si="408"/>
        <v>34581.723205375456</v>
      </c>
      <c r="BK214" s="602">
        <f t="shared" ca="1" si="409"/>
        <v>35448.772928771345</v>
      </c>
      <c r="BL214" s="602">
        <f t="shared" ca="1" si="410"/>
        <v>37965.371706914841</v>
      </c>
      <c r="BM214" s="602">
        <f t="shared" ca="1" si="411"/>
        <v>39485.986332175897</v>
      </c>
      <c r="BN214" s="602">
        <f t="shared" ca="1" si="412"/>
        <v>39485.986332175897</v>
      </c>
      <c r="BO214" s="602">
        <f t="shared" ca="1" si="413"/>
        <v>41035.432761276803</v>
      </c>
      <c r="BP214" s="602">
        <f t="shared" ca="1" si="414"/>
        <v>41035.432761276803</v>
      </c>
      <c r="BQ214" s="602">
        <f t="shared" ca="1" si="415"/>
        <v>42612.87262182722</v>
      </c>
      <c r="BR214" s="602">
        <f t="shared" ca="1" si="416"/>
        <v>42612.87262182722</v>
      </c>
      <c r="BS214" s="602">
        <f t="shared" ca="1" si="417"/>
        <v>44217.443988476909</v>
      </c>
      <c r="BT214" s="602">
        <f t="shared" ca="1" si="418"/>
        <v>44217.443988476909</v>
      </c>
      <c r="BU214" s="602">
        <f t="shared" ca="1" si="419"/>
        <v>45848.26595350603</v>
      </c>
      <c r="BV214" s="602">
        <f t="shared" ca="1" si="420"/>
        <v>40723.276804626068</v>
      </c>
      <c r="BW214" s="602">
        <f t="shared" ca="1" si="421"/>
        <v>42295.186245571516</v>
      </c>
      <c r="BX214" s="602">
        <f t="shared" ca="1" si="422"/>
        <v>42295.186245571516</v>
      </c>
      <c r="BY214" s="602">
        <f t="shared" ca="1" si="423"/>
        <v>43894.401241264459</v>
      </c>
      <c r="BZ214" s="602">
        <f t="shared" ca="1" si="424"/>
        <v>43894.401241264459</v>
      </c>
      <c r="CA214" s="602">
        <f t="shared" ca="1" si="425"/>
        <v>45520.044319311586</v>
      </c>
      <c r="CB214" s="602">
        <f t="shared" ca="1" si="426"/>
        <v>45520.044319311586</v>
      </c>
      <c r="CC214" s="602">
        <f t="shared" ca="1" si="427"/>
        <v>47171.222607457443</v>
      </c>
      <c r="CD214" s="602">
        <f t="shared" ca="1" si="428"/>
        <v>47171.222607457443</v>
      </c>
      <c r="CE214" s="602">
        <f t="shared" ca="1" si="429"/>
        <v>48847.032188247038</v>
      </c>
      <c r="CF214" s="602">
        <f t="shared" ca="1" si="316"/>
        <v>33725.968653348842</v>
      </c>
      <c r="CG214" s="602">
        <f t="shared" ca="1" si="317"/>
        <v>34581.723205375456</v>
      </c>
      <c r="CH214" s="602">
        <f t="shared" ca="1" si="318"/>
        <v>34581.723205375456</v>
      </c>
      <c r="CI214" s="602">
        <f t="shared" ca="1" si="319"/>
        <v>35448.772928771345</v>
      </c>
      <c r="CJ214" s="602">
        <f t="shared" ca="1" si="320"/>
        <v>35448.772928771345</v>
      </c>
      <c r="CK214" s="602">
        <f t="shared" ca="1" si="321"/>
        <v>36326.962352232811</v>
      </c>
      <c r="CL214" s="602">
        <f t="shared" ca="1" si="322"/>
        <v>36326.962352232811</v>
      </c>
      <c r="CM214" s="602">
        <f t="shared" ca="1" si="323"/>
        <v>37216.130731732024</v>
      </c>
      <c r="CN214" s="602">
        <f t="shared" ca="1" si="324"/>
        <v>37216.130731732024</v>
      </c>
      <c r="CO214" s="602">
        <f t="shared" ca="1" si="325"/>
        <v>38116.112405922795</v>
      </c>
      <c r="CP214" s="602">
        <f t="shared" ca="1" si="326"/>
        <v>41820.706884913423</v>
      </c>
      <c r="CQ214" s="602">
        <f t="shared" ca="1" si="327"/>
        <v>43411.82153165857</v>
      </c>
      <c r="CR214" s="602">
        <f t="shared" ca="1" si="328"/>
        <v>43411.82153165857</v>
      </c>
      <c r="CS214" s="602">
        <f t="shared" ca="1" si="329"/>
        <v>45029.629321440458</v>
      </c>
      <c r="CT214" s="602">
        <f t="shared" ca="1" si="330"/>
        <v>45029.629321440458</v>
      </c>
      <c r="CU214" s="602">
        <f t="shared" ca="1" si="331"/>
        <v>46673.241537911395</v>
      </c>
      <c r="CV214" s="602">
        <f t="shared" ca="1" si="332"/>
        <v>46673.241537911395</v>
      </c>
      <c r="CW214" s="602">
        <f t="shared" ca="1" si="333"/>
        <v>48341.757129331025</v>
      </c>
      <c r="CX214" s="602">
        <f t="shared" ca="1" si="334"/>
        <v>48341.757129331025</v>
      </c>
      <c r="CY214" s="602">
        <f t="shared" ca="1" si="335"/>
        <v>50034.266948932476</v>
      </c>
      <c r="CZ214" s="602">
        <f t="shared" ca="1" si="336"/>
        <v>44703.97476535022</v>
      </c>
      <c r="DA214" s="602">
        <f t="shared" ca="1" si="337"/>
        <v>46342.497848049643</v>
      </c>
      <c r="DB214" s="602">
        <f t="shared" ca="1" si="338"/>
        <v>46342.497848049643</v>
      </c>
      <c r="DC214" s="602">
        <f t="shared" ca="1" si="339"/>
        <v>48006.105296803609</v>
      </c>
      <c r="DD214" s="602">
        <f t="shared" ca="1" si="340"/>
        <v>48006.105296803609</v>
      </c>
      <c r="DE214" s="602">
        <f t="shared" ca="1" si="341"/>
        <v>49693.889253268258</v>
      </c>
      <c r="DF214" s="602">
        <f t="shared" ca="1" si="342"/>
        <v>49693.889253268258</v>
      </c>
      <c r="DG214" s="602">
        <f t="shared" ca="1" si="343"/>
        <v>51404.937022019112</v>
      </c>
      <c r="DH214" s="602">
        <f t="shared" ca="1" si="344"/>
        <v>51404.937022019112</v>
      </c>
      <c r="DI214" s="602">
        <f t="shared" ca="1" si="345"/>
        <v>53138.334953305806</v>
      </c>
      <c r="DJ214" s="602">
        <f t="shared" ca="1" si="346"/>
        <v>36918.531516652984</v>
      </c>
      <c r="DK214" s="602">
        <f t="shared" ca="1" si="347"/>
        <v>37814.927454885583</v>
      </c>
      <c r="DL214" s="602">
        <f t="shared" ca="1" si="348"/>
        <v>37814.927454885583</v>
      </c>
      <c r="DM214" s="602">
        <f t="shared" ca="1" si="349"/>
        <v>38722.023692322662</v>
      </c>
      <c r="DN214" s="602">
        <f t="shared" ca="1" si="350"/>
        <v>38722.023692322662</v>
      </c>
      <c r="DO214" s="602">
        <f t="shared" ca="1" si="351"/>
        <v>39639.647171455297</v>
      </c>
      <c r="DP214" s="602">
        <f t="shared" ca="1" si="352"/>
        <v>39639.647171455297</v>
      </c>
      <c r="DQ214" s="602">
        <f t="shared" ca="1" si="353"/>
        <v>40567.620879791648</v>
      </c>
      <c r="DR214" s="602">
        <f t="shared" ca="1" si="354"/>
        <v>40567.620879791648</v>
      </c>
      <c r="DS214" s="602">
        <f t="shared" ca="1" si="355"/>
        <v>41505.764212283284</v>
      </c>
      <c r="DT214" s="602">
        <f t="shared" ca="1" si="356"/>
        <v>47504.443092169378</v>
      </c>
      <c r="DU214" s="602">
        <f t="shared" ca="1" si="357"/>
        <v>49185.069786291635</v>
      </c>
      <c r="DV214" s="602">
        <f t="shared" ca="1" si="358"/>
        <v>49185.069786291635</v>
      </c>
      <c r="DW214" s="602">
        <f t="shared" ca="1" si="359"/>
        <v>50889.234373908213</v>
      </c>
      <c r="DX214" s="602">
        <f t="shared" ca="1" si="360"/>
        <v>50889.234373908213</v>
      </c>
      <c r="DY214" s="602">
        <f t="shared" ca="1" si="361"/>
        <v>52616.023097239588</v>
      </c>
      <c r="DZ214" s="602">
        <f t="shared" ca="1" si="362"/>
        <v>52616.023097239588</v>
      </c>
      <c r="EA214" s="602">
        <f t="shared" ca="1" si="363"/>
        <v>54364.523825868084</v>
      </c>
      <c r="EB214" s="602">
        <f t="shared" ca="1" si="364"/>
        <v>54364.523825868084</v>
      </c>
      <c r="EC214" s="602">
        <f t="shared" ca="1" si="365"/>
        <v>56133.829536555211</v>
      </c>
      <c r="ED214" s="602">
        <f t="shared" ca="1" si="366"/>
        <v>50546.562285820124</v>
      </c>
      <c r="EE214" s="602">
        <f t="shared" ca="1" si="367"/>
        <v>52268.899256216449</v>
      </c>
      <c r="EF214" s="602">
        <f t="shared" ca="1" si="368"/>
        <v>52268.899256216449</v>
      </c>
      <c r="EG214" s="602">
        <f t="shared" ca="1" si="369"/>
        <v>54013.130357142247</v>
      </c>
      <c r="EH214" s="602">
        <f t="shared" ca="1" si="370"/>
        <v>54013.130357142247</v>
      </c>
      <c r="EI214" s="602">
        <f t="shared" ca="1" si="371"/>
        <v>55778.34727772788</v>
      </c>
      <c r="EJ214" s="602">
        <f t="shared" ca="1" si="372"/>
        <v>55778.34727772788</v>
      </c>
      <c r="EK214" s="602">
        <f t="shared" ca="1" si="373"/>
        <v>57563.649413299725</v>
      </c>
      <c r="EL214" s="602">
        <f t="shared" ca="1" si="374"/>
        <v>57563.649413299725</v>
      </c>
      <c r="EM214" s="602">
        <f t="shared" ca="1" si="375"/>
        <v>59368.146874517734</v>
      </c>
    </row>
    <row r="215" spans="7:143" s="593" customFormat="1" ht="3.75" customHeight="1" x14ac:dyDescent="0.2">
      <c r="H215" s="884"/>
      <c r="I215" s="884"/>
      <c r="J215" s="884"/>
      <c r="K215" s="884"/>
      <c r="L215" s="884"/>
      <c r="M215" s="884"/>
      <c r="N215" s="884"/>
      <c r="O215" s="884"/>
      <c r="P215" s="884"/>
      <c r="Q215" s="884"/>
      <c r="R215" s="884"/>
      <c r="S215" s="594"/>
      <c r="T215" s="594"/>
      <c r="U215" s="594"/>
      <c r="V215" s="594"/>
      <c r="W215" s="597">
        <f t="shared" si="315"/>
        <v>172</v>
      </c>
      <c r="X215" s="602">
        <f t="shared" ca="1" si="376"/>
        <v>28319.999389992863</v>
      </c>
      <c r="Y215" s="602">
        <f t="shared" ca="1" si="376"/>
        <v>29096.929827342388</v>
      </c>
      <c r="Z215" s="602">
        <f t="shared" ca="1" si="376"/>
        <v>29096.929827342388</v>
      </c>
      <c r="AA215" s="602">
        <f t="shared" ca="1" si="376"/>
        <v>29886.032144715729</v>
      </c>
      <c r="AB215" s="602">
        <f t="shared" ca="1" si="377"/>
        <v>29886.032144715729</v>
      </c>
      <c r="AC215" s="602">
        <f t="shared" ca="1" si="377"/>
        <v>30687.194570042724</v>
      </c>
      <c r="AD215" s="602">
        <f t="shared" ca="1" si="377"/>
        <v>30687.194570042724</v>
      </c>
      <c r="AE215" s="602">
        <f t="shared" ca="1" si="377"/>
        <v>31500.297891766557</v>
      </c>
      <c r="AF215" s="602">
        <f t="shared" ca="1" si="378"/>
        <v>31500.297891766557</v>
      </c>
      <c r="AG215" s="602">
        <f t="shared" ca="1" si="379"/>
        <v>32325.215752307126</v>
      </c>
      <c r="AH215" s="602">
        <f t="shared" ca="1" si="380"/>
        <v>32881.659121055389</v>
      </c>
      <c r="AI215" s="602">
        <f t="shared" ca="1" si="381"/>
        <v>34295.209150044277</v>
      </c>
      <c r="AJ215" s="602">
        <f t="shared" ca="1" si="382"/>
        <v>34295.209150044277</v>
      </c>
      <c r="AK215" s="602">
        <f t="shared" ca="1" si="383"/>
        <v>35740.272825017972</v>
      </c>
      <c r="AL215" s="602">
        <f t="shared" ca="1" si="384"/>
        <v>35740.272825017972</v>
      </c>
      <c r="AM215" s="602">
        <f t="shared" ca="1" si="385"/>
        <v>37216.130731732024</v>
      </c>
      <c r="AN215" s="602">
        <f t="shared" ca="1" si="386"/>
        <v>37216.130731732024</v>
      </c>
      <c r="AO215" s="602">
        <f t="shared" ca="1" si="387"/>
        <v>38722.023692322662</v>
      </c>
      <c r="AP215" s="602">
        <f t="shared" ca="1" si="388"/>
        <v>38722.023692322662</v>
      </c>
      <c r="AQ215" s="602">
        <f t="shared" ca="1" si="389"/>
        <v>40257.15736338999</v>
      </c>
      <c r="AR215" s="602">
        <f t="shared" ca="1" si="390"/>
        <v>35448.772928771345</v>
      </c>
      <c r="AS215" s="602">
        <f t="shared" ca="1" si="391"/>
        <v>36918.531516652984</v>
      </c>
      <c r="AT215" s="602">
        <f t="shared" ca="1" si="392"/>
        <v>36918.531516652984</v>
      </c>
      <c r="AU215" s="602">
        <f t="shared" ca="1" si="393"/>
        <v>38418.479955411574</v>
      </c>
      <c r="AV215" s="602">
        <f t="shared" ca="1" si="394"/>
        <v>38418.479955411574</v>
      </c>
      <c r="AW215" s="602">
        <f t="shared" ca="1" si="395"/>
        <v>39947.830563756834</v>
      </c>
      <c r="AX215" s="602">
        <f t="shared" ca="1" si="396"/>
        <v>39947.830563756834</v>
      </c>
      <c r="AY215" s="602">
        <f t="shared" ca="1" si="397"/>
        <v>41505.764212283277</v>
      </c>
      <c r="AZ215" s="602">
        <f t="shared" ca="1" si="398"/>
        <v>41505.764212283277</v>
      </c>
      <c r="BA215" s="602">
        <f t="shared" ca="1" si="399"/>
        <v>43091.434978125537</v>
      </c>
      <c r="BB215" s="602">
        <f t="shared" ca="1" si="400"/>
        <v>31227.944341051854</v>
      </c>
      <c r="BC215" s="602">
        <f t="shared" ca="1" si="401"/>
        <v>32048.938490341483</v>
      </c>
      <c r="BD215" s="602">
        <f t="shared" ca="1" si="402"/>
        <v>32048.938490341483</v>
      </c>
      <c r="BE215" s="602">
        <f t="shared" ca="1" si="403"/>
        <v>32881.659121055403</v>
      </c>
      <c r="BF215" s="602">
        <f t="shared" ca="1" si="404"/>
        <v>32881.659121055403</v>
      </c>
      <c r="BG215" s="602">
        <f t="shared" ca="1" si="405"/>
        <v>33725.968653348842</v>
      </c>
      <c r="BH215" s="602">
        <f t="shared" ca="1" si="406"/>
        <v>33725.968653348842</v>
      </c>
      <c r="BI215" s="602">
        <f t="shared" ca="1" si="407"/>
        <v>34581.723205375456</v>
      </c>
      <c r="BJ215" s="602">
        <f t="shared" ca="1" si="408"/>
        <v>34581.723205375456</v>
      </c>
      <c r="BK215" s="602">
        <f t="shared" ca="1" si="409"/>
        <v>35448.772928771345</v>
      </c>
      <c r="BL215" s="602">
        <f t="shared" ca="1" si="410"/>
        <v>37965.371706914841</v>
      </c>
      <c r="BM215" s="602">
        <f t="shared" ca="1" si="411"/>
        <v>39485.986332175897</v>
      </c>
      <c r="BN215" s="602">
        <f t="shared" ca="1" si="412"/>
        <v>39485.986332175897</v>
      </c>
      <c r="BO215" s="602">
        <f t="shared" ca="1" si="413"/>
        <v>41035.432761276803</v>
      </c>
      <c r="BP215" s="602">
        <f t="shared" ca="1" si="414"/>
        <v>41035.432761276803</v>
      </c>
      <c r="BQ215" s="602">
        <f t="shared" ca="1" si="415"/>
        <v>42612.87262182722</v>
      </c>
      <c r="BR215" s="602">
        <f t="shared" ca="1" si="416"/>
        <v>42612.87262182722</v>
      </c>
      <c r="BS215" s="602">
        <f t="shared" ca="1" si="417"/>
        <v>44217.443988476909</v>
      </c>
      <c r="BT215" s="602">
        <f t="shared" ca="1" si="418"/>
        <v>44217.443988476909</v>
      </c>
      <c r="BU215" s="602">
        <f t="shared" ca="1" si="419"/>
        <v>45848.26595350603</v>
      </c>
      <c r="BV215" s="602">
        <f t="shared" ca="1" si="420"/>
        <v>40723.276804626068</v>
      </c>
      <c r="BW215" s="602">
        <f t="shared" ca="1" si="421"/>
        <v>42295.186245571516</v>
      </c>
      <c r="BX215" s="602">
        <f t="shared" ca="1" si="422"/>
        <v>42295.186245571516</v>
      </c>
      <c r="BY215" s="602">
        <f t="shared" ca="1" si="423"/>
        <v>43894.401241264459</v>
      </c>
      <c r="BZ215" s="602">
        <f t="shared" ca="1" si="424"/>
        <v>43894.401241264459</v>
      </c>
      <c r="CA215" s="602">
        <f t="shared" ca="1" si="425"/>
        <v>45520.044319311586</v>
      </c>
      <c r="CB215" s="602">
        <f t="shared" ca="1" si="426"/>
        <v>45520.044319311586</v>
      </c>
      <c r="CC215" s="602">
        <f t="shared" ca="1" si="427"/>
        <v>47171.222607457443</v>
      </c>
      <c r="CD215" s="602">
        <f t="shared" ca="1" si="428"/>
        <v>47171.222607457443</v>
      </c>
      <c r="CE215" s="602">
        <f t="shared" ca="1" si="429"/>
        <v>48847.032188247038</v>
      </c>
      <c r="CF215" s="602">
        <f t="shared" ca="1" si="316"/>
        <v>33725.968653348842</v>
      </c>
      <c r="CG215" s="602">
        <f t="shared" ca="1" si="317"/>
        <v>34581.723205375456</v>
      </c>
      <c r="CH215" s="602">
        <f t="shared" ca="1" si="318"/>
        <v>34581.723205375456</v>
      </c>
      <c r="CI215" s="602">
        <f t="shared" ca="1" si="319"/>
        <v>35448.772928771345</v>
      </c>
      <c r="CJ215" s="602">
        <f t="shared" ca="1" si="320"/>
        <v>35448.772928771345</v>
      </c>
      <c r="CK215" s="602">
        <f t="shared" ca="1" si="321"/>
        <v>36326.962352232811</v>
      </c>
      <c r="CL215" s="602">
        <f t="shared" ca="1" si="322"/>
        <v>36326.962352232811</v>
      </c>
      <c r="CM215" s="602">
        <f t="shared" ca="1" si="323"/>
        <v>37216.130731732024</v>
      </c>
      <c r="CN215" s="602">
        <f t="shared" ca="1" si="324"/>
        <v>37216.130731732024</v>
      </c>
      <c r="CO215" s="602">
        <f t="shared" ca="1" si="325"/>
        <v>38116.112405922795</v>
      </c>
      <c r="CP215" s="602">
        <f t="shared" ca="1" si="326"/>
        <v>41820.706884913423</v>
      </c>
      <c r="CQ215" s="602">
        <f t="shared" ca="1" si="327"/>
        <v>43411.82153165857</v>
      </c>
      <c r="CR215" s="602">
        <f t="shared" ca="1" si="328"/>
        <v>43411.82153165857</v>
      </c>
      <c r="CS215" s="602">
        <f t="shared" ca="1" si="329"/>
        <v>45029.629321440458</v>
      </c>
      <c r="CT215" s="602">
        <f t="shared" ca="1" si="330"/>
        <v>45029.629321440458</v>
      </c>
      <c r="CU215" s="602">
        <f t="shared" ca="1" si="331"/>
        <v>46673.241537911395</v>
      </c>
      <c r="CV215" s="602">
        <f t="shared" ca="1" si="332"/>
        <v>46673.241537911395</v>
      </c>
      <c r="CW215" s="602">
        <f t="shared" ca="1" si="333"/>
        <v>48341.757129331025</v>
      </c>
      <c r="CX215" s="602">
        <f t="shared" ca="1" si="334"/>
        <v>48341.757129331025</v>
      </c>
      <c r="CY215" s="602">
        <f t="shared" ca="1" si="335"/>
        <v>50034.266948932476</v>
      </c>
      <c r="CZ215" s="602">
        <f t="shared" ca="1" si="336"/>
        <v>44703.97476535022</v>
      </c>
      <c r="DA215" s="602">
        <f t="shared" ca="1" si="337"/>
        <v>46342.497848049643</v>
      </c>
      <c r="DB215" s="602">
        <f t="shared" ca="1" si="338"/>
        <v>46342.497848049643</v>
      </c>
      <c r="DC215" s="602">
        <f t="shared" ca="1" si="339"/>
        <v>48006.105296803609</v>
      </c>
      <c r="DD215" s="602">
        <f t="shared" ca="1" si="340"/>
        <v>48006.105296803609</v>
      </c>
      <c r="DE215" s="602">
        <f t="shared" ca="1" si="341"/>
        <v>49693.889253268258</v>
      </c>
      <c r="DF215" s="602">
        <f t="shared" ca="1" si="342"/>
        <v>49693.889253268258</v>
      </c>
      <c r="DG215" s="602">
        <f t="shared" ca="1" si="343"/>
        <v>51404.937022019112</v>
      </c>
      <c r="DH215" s="602">
        <f t="shared" ca="1" si="344"/>
        <v>51404.937022019112</v>
      </c>
      <c r="DI215" s="602">
        <f t="shared" ca="1" si="345"/>
        <v>53138.334953305806</v>
      </c>
      <c r="DJ215" s="602">
        <f t="shared" ca="1" si="346"/>
        <v>36918.531516652984</v>
      </c>
      <c r="DK215" s="602">
        <f t="shared" ca="1" si="347"/>
        <v>37814.927454885583</v>
      </c>
      <c r="DL215" s="602">
        <f t="shared" ca="1" si="348"/>
        <v>37814.927454885583</v>
      </c>
      <c r="DM215" s="602">
        <f t="shared" ca="1" si="349"/>
        <v>38722.023692322662</v>
      </c>
      <c r="DN215" s="602">
        <f t="shared" ca="1" si="350"/>
        <v>38722.023692322662</v>
      </c>
      <c r="DO215" s="602">
        <f t="shared" ca="1" si="351"/>
        <v>39639.647171455297</v>
      </c>
      <c r="DP215" s="602">
        <f t="shared" ca="1" si="352"/>
        <v>39639.647171455297</v>
      </c>
      <c r="DQ215" s="602">
        <f t="shared" ca="1" si="353"/>
        <v>40567.620879791648</v>
      </c>
      <c r="DR215" s="602">
        <f t="shared" ca="1" si="354"/>
        <v>40567.620879791648</v>
      </c>
      <c r="DS215" s="602">
        <f t="shared" ca="1" si="355"/>
        <v>41505.764212283284</v>
      </c>
      <c r="DT215" s="602">
        <f t="shared" ca="1" si="356"/>
        <v>47504.443092169378</v>
      </c>
      <c r="DU215" s="602">
        <f t="shared" ca="1" si="357"/>
        <v>49185.069786291635</v>
      </c>
      <c r="DV215" s="602">
        <f t="shared" ca="1" si="358"/>
        <v>49185.069786291635</v>
      </c>
      <c r="DW215" s="602">
        <f t="shared" ca="1" si="359"/>
        <v>50889.234373908213</v>
      </c>
      <c r="DX215" s="602">
        <f t="shared" ca="1" si="360"/>
        <v>50889.234373908213</v>
      </c>
      <c r="DY215" s="602">
        <f t="shared" ca="1" si="361"/>
        <v>52616.023097239588</v>
      </c>
      <c r="DZ215" s="602">
        <f t="shared" ca="1" si="362"/>
        <v>52616.023097239588</v>
      </c>
      <c r="EA215" s="602">
        <f t="shared" ca="1" si="363"/>
        <v>54364.523825868084</v>
      </c>
      <c r="EB215" s="602">
        <f t="shared" ca="1" si="364"/>
        <v>54364.523825868084</v>
      </c>
      <c r="EC215" s="602">
        <f t="shared" ca="1" si="365"/>
        <v>56133.829536555211</v>
      </c>
      <c r="ED215" s="602">
        <f t="shared" ca="1" si="366"/>
        <v>50546.562285820124</v>
      </c>
      <c r="EE215" s="602">
        <f t="shared" ca="1" si="367"/>
        <v>52268.899256216449</v>
      </c>
      <c r="EF215" s="602">
        <f t="shared" ca="1" si="368"/>
        <v>52268.899256216449</v>
      </c>
      <c r="EG215" s="602">
        <f t="shared" ca="1" si="369"/>
        <v>54013.130357142247</v>
      </c>
      <c r="EH215" s="602">
        <f t="shared" ca="1" si="370"/>
        <v>54013.130357142247</v>
      </c>
      <c r="EI215" s="602">
        <f t="shared" ca="1" si="371"/>
        <v>55778.34727772788</v>
      </c>
      <c r="EJ215" s="602">
        <f t="shared" ca="1" si="372"/>
        <v>55778.34727772788</v>
      </c>
      <c r="EK215" s="602">
        <f t="shared" ca="1" si="373"/>
        <v>57563.649413299725</v>
      </c>
      <c r="EL215" s="602">
        <f t="shared" ca="1" si="374"/>
        <v>57563.649413299725</v>
      </c>
      <c r="EM215" s="602">
        <f t="shared" ca="1" si="375"/>
        <v>59368.146874517734</v>
      </c>
    </row>
    <row r="216" spans="7:143" s="593" customFormat="1" ht="3.75" customHeight="1" x14ac:dyDescent="0.2">
      <c r="H216" s="884"/>
      <c r="I216" s="884"/>
      <c r="J216" s="884"/>
      <c r="K216" s="884"/>
      <c r="L216" s="884"/>
      <c r="M216" s="884"/>
      <c r="N216" s="884"/>
      <c r="O216" s="884"/>
      <c r="P216" s="884"/>
      <c r="Q216" s="884"/>
      <c r="R216" s="884"/>
      <c r="S216" s="594"/>
      <c r="T216" s="594"/>
      <c r="U216" s="594"/>
      <c r="V216" s="594"/>
      <c r="W216" s="597">
        <f t="shared" si="315"/>
        <v>173</v>
      </c>
      <c r="X216" s="602">
        <f t="shared" ca="1" si="376"/>
        <v>28319.999389992863</v>
      </c>
      <c r="Y216" s="602">
        <f t="shared" ca="1" si="376"/>
        <v>29096.929827342388</v>
      </c>
      <c r="Z216" s="602">
        <f t="shared" ca="1" si="376"/>
        <v>29096.929827342388</v>
      </c>
      <c r="AA216" s="602">
        <f t="shared" ca="1" si="376"/>
        <v>29886.032144715729</v>
      </c>
      <c r="AB216" s="602">
        <f t="shared" ca="1" si="377"/>
        <v>29886.032144715729</v>
      </c>
      <c r="AC216" s="602">
        <f t="shared" ca="1" si="377"/>
        <v>30687.194570042724</v>
      </c>
      <c r="AD216" s="602">
        <f t="shared" ca="1" si="377"/>
        <v>30687.194570042724</v>
      </c>
      <c r="AE216" s="602">
        <f t="shared" ca="1" si="377"/>
        <v>31500.297891766557</v>
      </c>
      <c r="AF216" s="602">
        <f t="shared" ca="1" si="378"/>
        <v>31500.297891766557</v>
      </c>
      <c r="AG216" s="602">
        <f t="shared" ca="1" si="379"/>
        <v>32325.215752307126</v>
      </c>
      <c r="AH216" s="602">
        <f t="shared" ca="1" si="380"/>
        <v>32881.659121055389</v>
      </c>
      <c r="AI216" s="602">
        <f t="shared" ca="1" si="381"/>
        <v>34295.209150044277</v>
      </c>
      <c r="AJ216" s="602">
        <f t="shared" ca="1" si="382"/>
        <v>34295.209150044277</v>
      </c>
      <c r="AK216" s="602">
        <f t="shared" ca="1" si="383"/>
        <v>35740.272825017972</v>
      </c>
      <c r="AL216" s="602">
        <f t="shared" ca="1" si="384"/>
        <v>35740.272825017972</v>
      </c>
      <c r="AM216" s="602">
        <f t="shared" ca="1" si="385"/>
        <v>37216.130731732024</v>
      </c>
      <c r="AN216" s="602">
        <f t="shared" ca="1" si="386"/>
        <v>37216.130731732024</v>
      </c>
      <c r="AO216" s="602">
        <f t="shared" ca="1" si="387"/>
        <v>38722.023692322662</v>
      </c>
      <c r="AP216" s="602">
        <f t="shared" ca="1" si="388"/>
        <v>38722.023692322662</v>
      </c>
      <c r="AQ216" s="602">
        <f t="shared" ca="1" si="389"/>
        <v>40257.15736338999</v>
      </c>
      <c r="AR216" s="602">
        <f t="shared" ca="1" si="390"/>
        <v>35448.772928771345</v>
      </c>
      <c r="AS216" s="602">
        <f t="shared" ca="1" si="391"/>
        <v>36918.531516652984</v>
      </c>
      <c r="AT216" s="602">
        <f t="shared" ca="1" si="392"/>
        <v>36918.531516652984</v>
      </c>
      <c r="AU216" s="602">
        <f t="shared" ca="1" si="393"/>
        <v>38418.479955411574</v>
      </c>
      <c r="AV216" s="602">
        <f t="shared" ca="1" si="394"/>
        <v>38418.479955411574</v>
      </c>
      <c r="AW216" s="602">
        <f t="shared" ca="1" si="395"/>
        <v>39947.830563756834</v>
      </c>
      <c r="AX216" s="602">
        <f t="shared" ca="1" si="396"/>
        <v>39947.830563756834</v>
      </c>
      <c r="AY216" s="602">
        <f t="shared" ca="1" si="397"/>
        <v>41505.764212283277</v>
      </c>
      <c r="AZ216" s="602">
        <f t="shared" ca="1" si="398"/>
        <v>41505.764212283277</v>
      </c>
      <c r="BA216" s="602">
        <f t="shared" ca="1" si="399"/>
        <v>43091.434978125537</v>
      </c>
      <c r="BB216" s="602">
        <f t="shared" ca="1" si="400"/>
        <v>31227.944341051854</v>
      </c>
      <c r="BC216" s="602">
        <f t="shared" ca="1" si="401"/>
        <v>32048.938490341483</v>
      </c>
      <c r="BD216" s="602">
        <f t="shared" ca="1" si="402"/>
        <v>32048.938490341483</v>
      </c>
      <c r="BE216" s="602">
        <f t="shared" ca="1" si="403"/>
        <v>32881.659121055403</v>
      </c>
      <c r="BF216" s="602">
        <f t="shared" ca="1" si="404"/>
        <v>32881.659121055403</v>
      </c>
      <c r="BG216" s="602">
        <f t="shared" ca="1" si="405"/>
        <v>33725.968653348842</v>
      </c>
      <c r="BH216" s="602">
        <f t="shared" ca="1" si="406"/>
        <v>33725.968653348842</v>
      </c>
      <c r="BI216" s="602">
        <f t="shared" ca="1" si="407"/>
        <v>34581.723205375456</v>
      </c>
      <c r="BJ216" s="602">
        <f t="shared" ca="1" si="408"/>
        <v>34581.723205375456</v>
      </c>
      <c r="BK216" s="602">
        <f t="shared" ca="1" si="409"/>
        <v>35448.772928771345</v>
      </c>
      <c r="BL216" s="602">
        <f t="shared" ca="1" si="410"/>
        <v>37965.371706914841</v>
      </c>
      <c r="BM216" s="602">
        <f t="shared" ca="1" si="411"/>
        <v>39485.986332175897</v>
      </c>
      <c r="BN216" s="602">
        <f t="shared" ca="1" si="412"/>
        <v>39485.986332175897</v>
      </c>
      <c r="BO216" s="602">
        <f t="shared" ca="1" si="413"/>
        <v>41035.432761276803</v>
      </c>
      <c r="BP216" s="602">
        <f t="shared" ca="1" si="414"/>
        <v>41035.432761276803</v>
      </c>
      <c r="BQ216" s="602">
        <f t="shared" ca="1" si="415"/>
        <v>42612.87262182722</v>
      </c>
      <c r="BR216" s="602">
        <f t="shared" ca="1" si="416"/>
        <v>42612.87262182722</v>
      </c>
      <c r="BS216" s="602">
        <f t="shared" ca="1" si="417"/>
        <v>44217.443988476909</v>
      </c>
      <c r="BT216" s="602">
        <f t="shared" ca="1" si="418"/>
        <v>44217.443988476909</v>
      </c>
      <c r="BU216" s="602">
        <f t="shared" ca="1" si="419"/>
        <v>45848.26595350603</v>
      </c>
      <c r="BV216" s="602">
        <f t="shared" ca="1" si="420"/>
        <v>40723.276804626068</v>
      </c>
      <c r="BW216" s="602">
        <f t="shared" ca="1" si="421"/>
        <v>42295.186245571516</v>
      </c>
      <c r="BX216" s="602">
        <f t="shared" ca="1" si="422"/>
        <v>42295.186245571516</v>
      </c>
      <c r="BY216" s="602">
        <f t="shared" ca="1" si="423"/>
        <v>43894.401241264459</v>
      </c>
      <c r="BZ216" s="602">
        <f t="shared" ca="1" si="424"/>
        <v>43894.401241264459</v>
      </c>
      <c r="CA216" s="602">
        <f t="shared" ca="1" si="425"/>
        <v>45520.044319311586</v>
      </c>
      <c r="CB216" s="602">
        <f t="shared" ca="1" si="426"/>
        <v>45520.044319311586</v>
      </c>
      <c r="CC216" s="602">
        <f t="shared" ca="1" si="427"/>
        <v>47171.222607457443</v>
      </c>
      <c r="CD216" s="602">
        <f t="shared" ca="1" si="428"/>
        <v>47171.222607457443</v>
      </c>
      <c r="CE216" s="602">
        <f t="shared" ca="1" si="429"/>
        <v>48847.032188247038</v>
      </c>
      <c r="CF216" s="602">
        <f t="shared" ca="1" si="316"/>
        <v>33725.968653348842</v>
      </c>
      <c r="CG216" s="602">
        <f t="shared" ca="1" si="317"/>
        <v>34581.723205375456</v>
      </c>
      <c r="CH216" s="602">
        <f t="shared" ca="1" si="318"/>
        <v>34581.723205375456</v>
      </c>
      <c r="CI216" s="602">
        <f t="shared" ca="1" si="319"/>
        <v>35448.772928771345</v>
      </c>
      <c r="CJ216" s="602">
        <f t="shared" ca="1" si="320"/>
        <v>35448.772928771345</v>
      </c>
      <c r="CK216" s="602">
        <f t="shared" ca="1" si="321"/>
        <v>36326.962352232811</v>
      </c>
      <c r="CL216" s="602">
        <f t="shared" ca="1" si="322"/>
        <v>36326.962352232811</v>
      </c>
      <c r="CM216" s="602">
        <f t="shared" ca="1" si="323"/>
        <v>37216.130731732024</v>
      </c>
      <c r="CN216" s="602">
        <f t="shared" ca="1" si="324"/>
        <v>37216.130731732024</v>
      </c>
      <c r="CO216" s="602">
        <f t="shared" ca="1" si="325"/>
        <v>38116.112405922795</v>
      </c>
      <c r="CP216" s="602">
        <f t="shared" ca="1" si="326"/>
        <v>41820.706884913423</v>
      </c>
      <c r="CQ216" s="602">
        <f t="shared" ca="1" si="327"/>
        <v>43411.82153165857</v>
      </c>
      <c r="CR216" s="602">
        <f t="shared" ca="1" si="328"/>
        <v>43411.82153165857</v>
      </c>
      <c r="CS216" s="602">
        <f t="shared" ca="1" si="329"/>
        <v>45029.629321440458</v>
      </c>
      <c r="CT216" s="602">
        <f t="shared" ca="1" si="330"/>
        <v>45029.629321440458</v>
      </c>
      <c r="CU216" s="602">
        <f t="shared" ca="1" si="331"/>
        <v>46673.241537911395</v>
      </c>
      <c r="CV216" s="602">
        <f t="shared" ca="1" si="332"/>
        <v>46673.241537911395</v>
      </c>
      <c r="CW216" s="602">
        <f t="shared" ca="1" si="333"/>
        <v>48341.757129331025</v>
      </c>
      <c r="CX216" s="602">
        <f t="shared" ca="1" si="334"/>
        <v>48341.757129331025</v>
      </c>
      <c r="CY216" s="602">
        <f t="shared" ca="1" si="335"/>
        <v>50034.266948932476</v>
      </c>
      <c r="CZ216" s="602">
        <f t="shared" ca="1" si="336"/>
        <v>44703.97476535022</v>
      </c>
      <c r="DA216" s="602">
        <f t="shared" ca="1" si="337"/>
        <v>46342.497848049643</v>
      </c>
      <c r="DB216" s="602">
        <f t="shared" ca="1" si="338"/>
        <v>46342.497848049643</v>
      </c>
      <c r="DC216" s="602">
        <f t="shared" ca="1" si="339"/>
        <v>48006.105296803609</v>
      </c>
      <c r="DD216" s="602">
        <f t="shared" ca="1" si="340"/>
        <v>48006.105296803609</v>
      </c>
      <c r="DE216" s="602">
        <f t="shared" ca="1" si="341"/>
        <v>49693.889253268258</v>
      </c>
      <c r="DF216" s="602">
        <f t="shared" ca="1" si="342"/>
        <v>49693.889253268258</v>
      </c>
      <c r="DG216" s="602">
        <f t="shared" ca="1" si="343"/>
        <v>51404.937022019112</v>
      </c>
      <c r="DH216" s="602">
        <f t="shared" ca="1" si="344"/>
        <v>51404.937022019112</v>
      </c>
      <c r="DI216" s="602">
        <f t="shared" ca="1" si="345"/>
        <v>53138.334953305806</v>
      </c>
      <c r="DJ216" s="602">
        <f t="shared" ca="1" si="346"/>
        <v>36918.531516652984</v>
      </c>
      <c r="DK216" s="602">
        <f t="shared" ca="1" si="347"/>
        <v>37814.927454885583</v>
      </c>
      <c r="DL216" s="602">
        <f t="shared" ca="1" si="348"/>
        <v>37814.927454885583</v>
      </c>
      <c r="DM216" s="602">
        <f t="shared" ca="1" si="349"/>
        <v>38722.023692322662</v>
      </c>
      <c r="DN216" s="602">
        <f t="shared" ca="1" si="350"/>
        <v>38722.023692322662</v>
      </c>
      <c r="DO216" s="602">
        <f t="shared" ca="1" si="351"/>
        <v>39639.647171455297</v>
      </c>
      <c r="DP216" s="602">
        <f t="shared" ca="1" si="352"/>
        <v>39639.647171455297</v>
      </c>
      <c r="DQ216" s="602">
        <f t="shared" ca="1" si="353"/>
        <v>40567.620879791648</v>
      </c>
      <c r="DR216" s="602">
        <f t="shared" ca="1" si="354"/>
        <v>40567.620879791648</v>
      </c>
      <c r="DS216" s="602">
        <f t="shared" ca="1" si="355"/>
        <v>41505.764212283284</v>
      </c>
      <c r="DT216" s="602">
        <f t="shared" ca="1" si="356"/>
        <v>47504.443092169378</v>
      </c>
      <c r="DU216" s="602">
        <f t="shared" ca="1" si="357"/>
        <v>49185.069786291635</v>
      </c>
      <c r="DV216" s="602">
        <f t="shared" ca="1" si="358"/>
        <v>49185.069786291635</v>
      </c>
      <c r="DW216" s="602">
        <f t="shared" ca="1" si="359"/>
        <v>50889.234373908213</v>
      </c>
      <c r="DX216" s="602">
        <f t="shared" ca="1" si="360"/>
        <v>50889.234373908213</v>
      </c>
      <c r="DY216" s="602">
        <f t="shared" ca="1" si="361"/>
        <v>52616.023097239588</v>
      </c>
      <c r="DZ216" s="602">
        <f t="shared" ca="1" si="362"/>
        <v>52616.023097239588</v>
      </c>
      <c r="EA216" s="602">
        <f t="shared" ca="1" si="363"/>
        <v>54364.523825868084</v>
      </c>
      <c r="EB216" s="602">
        <f t="shared" ca="1" si="364"/>
        <v>54364.523825868084</v>
      </c>
      <c r="EC216" s="602">
        <f t="shared" ca="1" si="365"/>
        <v>56133.829536555211</v>
      </c>
      <c r="ED216" s="602">
        <f t="shared" ca="1" si="366"/>
        <v>50546.562285820124</v>
      </c>
      <c r="EE216" s="602">
        <f t="shared" ca="1" si="367"/>
        <v>52268.899256216449</v>
      </c>
      <c r="EF216" s="602">
        <f t="shared" ca="1" si="368"/>
        <v>52268.899256216449</v>
      </c>
      <c r="EG216" s="602">
        <f t="shared" ca="1" si="369"/>
        <v>54013.130357142247</v>
      </c>
      <c r="EH216" s="602">
        <f t="shared" ca="1" si="370"/>
        <v>54013.130357142247</v>
      </c>
      <c r="EI216" s="602">
        <f t="shared" ca="1" si="371"/>
        <v>55778.34727772788</v>
      </c>
      <c r="EJ216" s="602">
        <f t="shared" ca="1" si="372"/>
        <v>55778.34727772788</v>
      </c>
      <c r="EK216" s="602">
        <f t="shared" ca="1" si="373"/>
        <v>57563.649413299725</v>
      </c>
      <c r="EL216" s="602">
        <f t="shared" ca="1" si="374"/>
        <v>57563.649413299725</v>
      </c>
      <c r="EM216" s="602">
        <f t="shared" ca="1" si="375"/>
        <v>59368.146874517734</v>
      </c>
    </row>
    <row r="217" spans="7:143" s="593" customFormat="1" ht="3.75" customHeight="1" x14ac:dyDescent="0.2">
      <c r="H217" s="884"/>
      <c r="I217" s="884"/>
      <c r="J217" s="884"/>
      <c r="K217" s="884"/>
      <c r="L217" s="884"/>
      <c r="M217" s="884"/>
      <c r="N217" s="884"/>
      <c r="O217" s="884"/>
      <c r="P217" s="884"/>
      <c r="Q217" s="884"/>
      <c r="R217" s="884"/>
      <c r="S217" s="594"/>
      <c r="T217" s="594"/>
      <c r="U217" s="594"/>
      <c r="V217" s="594"/>
      <c r="W217" s="597">
        <f t="shared" si="315"/>
        <v>174</v>
      </c>
      <c r="X217" s="602">
        <f t="shared" ca="1" si="376"/>
        <v>28319.999389992863</v>
      </c>
      <c r="Y217" s="602">
        <f t="shared" ca="1" si="376"/>
        <v>29096.929827342388</v>
      </c>
      <c r="Z217" s="602">
        <f t="shared" ca="1" si="376"/>
        <v>29096.929827342388</v>
      </c>
      <c r="AA217" s="602">
        <f t="shared" ca="1" si="376"/>
        <v>29886.032144715729</v>
      </c>
      <c r="AB217" s="602">
        <f t="shared" ca="1" si="377"/>
        <v>29886.032144715729</v>
      </c>
      <c r="AC217" s="602">
        <f t="shared" ca="1" si="377"/>
        <v>30687.194570042724</v>
      </c>
      <c r="AD217" s="602">
        <f t="shared" ca="1" si="377"/>
        <v>30687.194570042724</v>
      </c>
      <c r="AE217" s="602">
        <f t="shared" ca="1" si="377"/>
        <v>31500.297891766557</v>
      </c>
      <c r="AF217" s="602">
        <f t="shared" ca="1" si="378"/>
        <v>31500.297891766557</v>
      </c>
      <c r="AG217" s="602">
        <f t="shared" ca="1" si="379"/>
        <v>32325.215752307126</v>
      </c>
      <c r="AH217" s="602">
        <f t="shared" ca="1" si="380"/>
        <v>32881.659121055389</v>
      </c>
      <c r="AI217" s="602">
        <f t="shared" ca="1" si="381"/>
        <v>34295.209150044277</v>
      </c>
      <c r="AJ217" s="602">
        <f t="shared" ca="1" si="382"/>
        <v>34295.209150044277</v>
      </c>
      <c r="AK217" s="602">
        <f t="shared" ca="1" si="383"/>
        <v>35740.272825017972</v>
      </c>
      <c r="AL217" s="602">
        <f t="shared" ca="1" si="384"/>
        <v>35740.272825017972</v>
      </c>
      <c r="AM217" s="602">
        <f t="shared" ca="1" si="385"/>
        <v>37216.130731732024</v>
      </c>
      <c r="AN217" s="602">
        <f t="shared" ca="1" si="386"/>
        <v>37216.130731732024</v>
      </c>
      <c r="AO217" s="602">
        <f t="shared" ca="1" si="387"/>
        <v>38722.023692322662</v>
      </c>
      <c r="AP217" s="602">
        <f t="shared" ca="1" si="388"/>
        <v>38722.023692322662</v>
      </c>
      <c r="AQ217" s="602">
        <f t="shared" ca="1" si="389"/>
        <v>40257.15736338999</v>
      </c>
      <c r="AR217" s="602">
        <f t="shared" ca="1" si="390"/>
        <v>35448.772928771345</v>
      </c>
      <c r="AS217" s="602">
        <f t="shared" ca="1" si="391"/>
        <v>36918.531516652984</v>
      </c>
      <c r="AT217" s="602">
        <f t="shared" ca="1" si="392"/>
        <v>36918.531516652984</v>
      </c>
      <c r="AU217" s="602">
        <f t="shared" ca="1" si="393"/>
        <v>38418.479955411574</v>
      </c>
      <c r="AV217" s="602">
        <f t="shared" ca="1" si="394"/>
        <v>38418.479955411574</v>
      </c>
      <c r="AW217" s="602">
        <f t="shared" ca="1" si="395"/>
        <v>39947.830563756834</v>
      </c>
      <c r="AX217" s="602">
        <f t="shared" ca="1" si="396"/>
        <v>39947.830563756834</v>
      </c>
      <c r="AY217" s="602">
        <f t="shared" ca="1" si="397"/>
        <v>41505.764212283277</v>
      </c>
      <c r="AZ217" s="602">
        <f t="shared" ca="1" si="398"/>
        <v>41505.764212283277</v>
      </c>
      <c r="BA217" s="602">
        <f t="shared" ca="1" si="399"/>
        <v>43091.434978125537</v>
      </c>
      <c r="BB217" s="602">
        <f t="shared" ca="1" si="400"/>
        <v>31227.944341051854</v>
      </c>
      <c r="BC217" s="602">
        <f t="shared" ca="1" si="401"/>
        <v>32048.938490341483</v>
      </c>
      <c r="BD217" s="602">
        <f t="shared" ca="1" si="402"/>
        <v>32048.938490341483</v>
      </c>
      <c r="BE217" s="602">
        <f t="shared" ca="1" si="403"/>
        <v>32881.659121055403</v>
      </c>
      <c r="BF217" s="602">
        <f t="shared" ca="1" si="404"/>
        <v>32881.659121055403</v>
      </c>
      <c r="BG217" s="602">
        <f t="shared" ca="1" si="405"/>
        <v>33725.968653348842</v>
      </c>
      <c r="BH217" s="602">
        <f t="shared" ca="1" si="406"/>
        <v>33725.968653348842</v>
      </c>
      <c r="BI217" s="602">
        <f t="shared" ca="1" si="407"/>
        <v>34581.723205375456</v>
      </c>
      <c r="BJ217" s="602">
        <f t="shared" ca="1" si="408"/>
        <v>34581.723205375456</v>
      </c>
      <c r="BK217" s="602">
        <f t="shared" ca="1" si="409"/>
        <v>35448.772928771345</v>
      </c>
      <c r="BL217" s="602">
        <f t="shared" ca="1" si="410"/>
        <v>37965.371706914841</v>
      </c>
      <c r="BM217" s="602">
        <f t="shared" ca="1" si="411"/>
        <v>39485.986332175897</v>
      </c>
      <c r="BN217" s="602">
        <f t="shared" ca="1" si="412"/>
        <v>39485.986332175897</v>
      </c>
      <c r="BO217" s="602">
        <f t="shared" ca="1" si="413"/>
        <v>41035.432761276803</v>
      </c>
      <c r="BP217" s="602">
        <f t="shared" ca="1" si="414"/>
        <v>41035.432761276803</v>
      </c>
      <c r="BQ217" s="602">
        <f t="shared" ca="1" si="415"/>
        <v>42612.87262182722</v>
      </c>
      <c r="BR217" s="602">
        <f t="shared" ca="1" si="416"/>
        <v>42612.87262182722</v>
      </c>
      <c r="BS217" s="602">
        <f t="shared" ca="1" si="417"/>
        <v>44217.443988476909</v>
      </c>
      <c r="BT217" s="602">
        <f t="shared" ca="1" si="418"/>
        <v>44217.443988476909</v>
      </c>
      <c r="BU217" s="602">
        <f t="shared" ca="1" si="419"/>
        <v>45848.26595350603</v>
      </c>
      <c r="BV217" s="602">
        <f t="shared" ca="1" si="420"/>
        <v>40723.276804626068</v>
      </c>
      <c r="BW217" s="602">
        <f t="shared" ca="1" si="421"/>
        <v>42295.186245571516</v>
      </c>
      <c r="BX217" s="602">
        <f t="shared" ca="1" si="422"/>
        <v>42295.186245571516</v>
      </c>
      <c r="BY217" s="602">
        <f t="shared" ca="1" si="423"/>
        <v>43894.401241264459</v>
      </c>
      <c r="BZ217" s="602">
        <f t="shared" ca="1" si="424"/>
        <v>43894.401241264459</v>
      </c>
      <c r="CA217" s="602">
        <f t="shared" ca="1" si="425"/>
        <v>45520.044319311586</v>
      </c>
      <c r="CB217" s="602">
        <f t="shared" ca="1" si="426"/>
        <v>45520.044319311586</v>
      </c>
      <c r="CC217" s="602">
        <f t="shared" ca="1" si="427"/>
        <v>47171.222607457443</v>
      </c>
      <c r="CD217" s="602">
        <f t="shared" ca="1" si="428"/>
        <v>47171.222607457443</v>
      </c>
      <c r="CE217" s="602">
        <f t="shared" ca="1" si="429"/>
        <v>48847.032188247038</v>
      </c>
      <c r="CF217" s="602">
        <f t="shared" ca="1" si="316"/>
        <v>33725.968653348842</v>
      </c>
      <c r="CG217" s="602">
        <f t="shared" ca="1" si="317"/>
        <v>34581.723205375456</v>
      </c>
      <c r="CH217" s="602">
        <f t="shared" ca="1" si="318"/>
        <v>34581.723205375456</v>
      </c>
      <c r="CI217" s="602">
        <f t="shared" ca="1" si="319"/>
        <v>35448.772928771345</v>
      </c>
      <c r="CJ217" s="602">
        <f t="shared" ca="1" si="320"/>
        <v>35448.772928771345</v>
      </c>
      <c r="CK217" s="602">
        <f t="shared" ca="1" si="321"/>
        <v>36326.962352232811</v>
      </c>
      <c r="CL217" s="602">
        <f t="shared" ca="1" si="322"/>
        <v>36326.962352232811</v>
      </c>
      <c r="CM217" s="602">
        <f t="shared" ca="1" si="323"/>
        <v>37216.130731732024</v>
      </c>
      <c r="CN217" s="602">
        <f t="shared" ca="1" si="324"/>
        <v>37216.130731732024</v>
      </c>
      <c r="CO217" s="602">
        <f t="shared" ca="1" si="325"/>
        <v>38116.112405922795</v>
      </c>
      <c r="CP217" s="602">
        <f t="shared" ca="1" si="326"/>
        <v>41820.706884913423</v>
      </c>
      <c r="CQ217" s="602">
        <f t="shared" ca="1" si="327"/>
        <v>43411.82153165857</v>
      </c>
      <c r="CR217" s="602">
        <f t="shared" ca="1" si="328"/>
        <v>43411.82153165857</v>
      </c>
      <c r="CS217" s="602">
        <f t="shared" ca="1" si="329"/>
        <v>45029.629321440458</v>
      </c>
      <c r="CT217" s="602">
        <f t="shared" ca="1" si="330"/>
        <v>45029.629321440458</v>
      </c>
      <c r="CU217" s="602">
        <f t="shared" ca="1" si="331"/>
        <v>46673.241537911395</v>
      </c>
      <c r="CV217" s="602">
        <f t="shared" ca="1" si="332"/>
        <v>46673.241537911395</v>
      </c>
      <c r="CW217" s="602">
        <f t="shared" ca="1" si="333"/>
        <v>48341.757129331025</v>
      </c>
      <c r="CX217" s="602">
        <f t="shared" ca="1" si="334"/>
        <v>48341.757129331025</v>
      </c>
      <c r="CY217" s="602">
        <f t="shared" ca="1" si="335"/>
        <v>50034.266948932476</v>
      </c>
      <c r="CZ217" s="602">
        <f t="shared" ca="1" si="336"/>
        <v>44703.97476535022</v>
      </c>
      <c r="DA217" s="602">
        <f t="shared" ca="1" si="337"/>
        <v>46342.497848049643</v>
      </c>
      <c r="DB217" s="602">
        <f t="shared" ca="1" si="338"/>
        <v>46342.497848049643</v>
      </c>
      <c r="DC217" s="602">
        <f t="shared" ca="1" si="339"/>
        <v>48006.105296803609</v>
      </c>
      <c r="DD217" s="602">
        <f t="shared" ca="1" si="340"/>
        <v>48006.105296803609</v>
      </c>
      <c r="DE217" s="602">
        <f t="shared" ca="1" si="341"/>
        <v>49693.889253268258</v>
      </c>
      <c r="DF217" s="602">
        <f t="shared" ca="1" si="342"/>
        <v>49693.889253268258</v>
      </c>
      <c r="DG217" s="602">
        <f t="shared" ca="1" si="343"/>
        <v>51404.937022019112</v>
      </c>
      <c r="DH217" s="602">
        <f t="shared" ca="1" si="344"/>
        <v>51404.937022019112</v>
      </c>
      <c r="DI217" s="602">
        <f t="shared" ca="1" si="345"/>
        <v>53138.334953305806</v>
      </c>
      <c r="DJ217" s="602">
        <f t="shared" ca="1" si="346"/>
        <v>36918.531516652984</v>
      </c>
      <c r="DK217" s="602">
        <f t="shared" ca="1" si="347"/>
        <v>37814.927454885583</v>
      </c>
      <c r="DL217" s="602">
        <f t="shared" ca="1" si="348"/>
        <v>37814.927454885583</v>
      </c>
      <c r="DM217" s="602">
        <f t="shared" ca="1" si="349"/>
        <v>38722.023692322662</v>
      </c>
      <c r="DN217" s="602">
        <f t="shared" ca="1" si="350"/>
        <v>38722.023692322662</v>
      </c>
      <c r="DO217" s="602">
        <f t="shared" ca="1" si="351"/>
        <v>39639.647171455297</v>
      </c>
      <c r="DP217" s="602">
        <f t="shared" ca="1" si="352"/>
        <v>39639.647171455297</v>
      </c>
      <c r="DQ217" s="602">
        <f t="shared" ca="1" si="353"/>
        <v>40567.620879791648</v>
      </c>
      <c r="DR217" s="602">
        <f t="shared" ca="1" si="354"/>
        <v>40567.620879791648</v>
      </c>
      <c r="DS217" s="602">
        <f t="shared" ca="1" si="355"/>
        <v>41505.764212283284</v>
      </c>
      <c r="DT217" s="602">
        <f t="shared" ca="1" si="356"/>
        <v>47504.443092169378</v>
      </c>
      <c r="DU217" s="602">
        <f t="shared" ca="1" si="357"/>
        <v>49185.069786291635</v>
      </c>
      <c r="DV217" s="602">
        <f t="shared" ca="1" si="358"/>
        <v>49185.069786291635</v>
      </c>
      <c r="DW217" s="602">
        <f t="shared" ca="1" si="359"/>
        <v>50889.234373908213</v>
      </c>
      <c r="DX217" s="602">
        <f t="shared" ca="1" si="360"/>
        <v>50889.234373908213</v>
      </c>
      <c r="DY217" s="602">
        <f t="shared" ca="1" si="361"/>
        <v>52616.023097239588</v>
      </c>
      <c r="DZ217" s="602">
        <f t="shared" ca="1" si="362"/>
        <v>52616.023097239588</v>
      </c>
      <c r="EA217" s="602">
        <f t="shared" ca="1" si="363"/>
        <v>54364.523825868084</v>
      </c>
      <c r="EB217" s="602">
        <f t="shared" ca="1" si="364"/>
        <v>54364.523825868084</v>
      </c>
      <c r="EC217" s="602">
        <f t="shared" ca="1" si="365"/>
        <v>56133.829536555211</v>
      </c>
      <c r="ED217" s="602">
        <f t="shared" ca="1" si="366"/>
        <v>50546.562285820124</v>
      </c>
      <c r="EE217" s="602">
        <f t="shared" ca="1" si="367"/>
        <v>52268.899256216449</v>
      </c>
      <c r="EF217" s="602">
        <f t="shared" ca="1" si="368"/>
        <v>52268.899256216449</v>
      </c>
      <c r="EG217" s="602">
        <f t="shared" ca="1" si="369"/>
        <v>54013.130357142247</v>
      </c>
      <c r="EH217" s="602">
        <f t="shared" ca="1" si="370"/>
        <v>54013.130357142247</v>
      </c>
      <c r="EI217" s="602">
        <f t="shared" ca="1" si="371"/>
        <v>55778.34727772788</v>
      </c>
      <c r="EJ217" s="602">
        <f t="shared" ca="1" si="372"/>
        <v>55778.34727772788</v>
      </c>
      <c r="EK217" s="602">
        <f t="shared" ca="1" si="373"/>
        <v>57563.649413299725</v>
      </c>
      <c r="EL217" s="602">
        <f t="shared" ca="1" si="374"/>
        <v>57563.649413299725</v>
      </c>
      <c r="EM217" s="602">
        <f t="shared" ca="1" si="375"/>
        <v>59368.146874517734</v>
      </c>
    </row>
    <row r="218" spans="7:143" s="593" customFormat="1" ht="3.75" customHeight="1" x14ac:dyDescent="0.2">
      <c r="H218" s="879"/>
      <c r="I218" s="1105"/>
      <c r="J218" s="1105"/>
      <c r="K218" s="1105"/>
      <c r="L218" s="1105"/>
      <c r="M218" s="1105"/>
      <c r="N218" s="1105"/>
      <c r="O218" s="1105"/>
      <c r="P218" s="1105"/>
      <c r="Q218" s="1105"/>
      <c r="R218" s="1105"/>
      <c r="S218" s="594"/>
      <c r="T218" s="594"/>
      <c r="U218" s="594"/>
      <c r="V218" s="594"/>
      <c r="W218" s="597">
        <f t="shared" si="315"/>
        <v>175</v>
      </c>
      <c r="X218" s="602">
        <f t="shared" ca="1" si="376"/>
        <v>28319.999389992863</v>
      </c>
      <c r="Y218" s="602">
        <f t="shared" ca="1" si="376"/>
        <v>29096.929827342388</v>
      </c>
      <c r="Z218" s="602">
        <f t="shared" ca="1" si="376"/>
        <v>29096.929827342388</v>
      </c>
      <c r="AA218" s="602">
        <f t="shared" ca="1" si="376"/>
        <v>29886.032144715729</v>
      </c>
      <c r="AB218" s="602">
        <f t="shared" ca="1" si="377"/>
        <v>29886.032144715729</v>
      </c>
      <c r="AC218" s="602">
        <f t="shared" ca="1" si="377"/>
        <v>30687.194570042724</v>
      </c>
      <c r="AD218" s="602">
        <f t="shared" ca="1" si="377"/>
        <v>30687.194570042724</v>
      </c>
      <c r="AE218" s="602">
        <f t="shared" ca="1" si="377"/>
        <v>31500.297891766557</v>
      </c>
      <c r="AF218" s="602">
        <f t="shared" ca="1" si="378"/>
        <v>31500.297891766557</v>
      </c>
      <c r="AG218" s="602">
        <f t="shared" ca="1" si="379"/>
        <v>32325.215752307126</v>
      </c>
      <c r="AH218" s="602">
        <f t="shared" ca="1" si="380"/>
        <v>32881.659121055389</v>
      </c>
      <c r="AI218" s="602">
        <f t="shared" ca="1" si="381"/>
        <v>34295.209150044277</v>
      </c>
      <c r="AJ218" s="602">
        <f t="shared" ca="1" si="382"/>
        <v>34295.209150044277</v>
      </c>
      <c r="AK218" s="602">
        <f t="shared" ca="1" si="383"/>
        <v>35740.272825017972</v>
      </c>
      <c r="AL218" s="602">
        <f t="shared" ca="1" si="384"/>
        <v>35740.272825017972</v>
      </c>
      <c r="AM218" s="602">
        <f t="shared" ca="1" si="385"/>
        <v>37216.130731732024</v>
      </c>
      <c r="AN218" s="602">
        <f t="shared" ca="1" si="386"/>
        <v>37216.130731732024</v>
      </c>
      <c r="AO218" s="602">
        <f t="shared" ca="1" si="387"/>
        <v>38722.023692322662</v>
      </c>
      <c r="AP218" s="602">
        <f t="shared" ca="1" si="388"/>
        <v>38722.023692322662</v>
      </c>
      <c r="AQ218" s="602">
        <f t="shared" ca="1" si="389"/>
        <v>40257.15736338999</v>
      </c>
      <c r="AR218" s="602">
        <f t="shared" ca="1" si="390"/>
        <v>35448.772928771345</v>
      </c>
      <c r="AS218" s="602">
        <f t="shared" ca="1" si="391"/>
        <v>36918.531516652984</v>
      </c>
      <c r="AT218" s="602">
        <f t="shared" ca="1" si="392"/>
        <v>36918.531516652984</v>
      </c>
      <c r="AU218" s="602">
        <f t="shared" ca="1" si="393"/>
        <v>38418.479955411574</v>
      </c>
      <c r="AV218" s="602">
        <f t="shared" ca="1" si="394"/>
        <v>38418.479955411574</v>
      </c>
      <c r="AW218" s="602">
        <f t="shared" ca="1" si="395"/>
        <v>39947.830563756834</v>
      </c>
      <c r="AX218" s="602">
        <f t="shared" ca="1" si="396"/>
        <v>39947.830563756834</v>
      </c>
      <c r="AY218" s="602">
        <f t="shared" ca="1" si="397"/>
        <v>41505.764212283277</v>
      </c>
      <c r="AZ218" s="602">
        <f t="shared" ca="1" si="398"/>
        <v>41505.764212283277</v>
      </c>
      <c r="BA218" s="602">
        <f t="shared" ca="1" si="399"/>
        <v>43091.434978125537</v>
      </c>
      <c r="BB218" s="602">
        <f t="shared" ca="1" si="400"/>
        <v>31227.944341051854</v>
      </c>
      <c r="BC218" s="602">
        <f t="shared" ca="1" si="401"/>
        <v>32048.938490341483</v>
      </c>
      <c r="BD218" s="602">
        <f t="shared" ca="1" si="402"/>
        <v>32048.938490341483</v>
      </c>
      <c r="BE218" s="602">
        <f t="shared" ca="1" si="403"/>
        <v>32881.659121055403</v>
      </c>
      <c r="BF218" s="602">
        <f t="shared" ca="1" si="404"/>
        <v>32881.659121055403</v>
      </c>
      <c r="BG218" s="602">
        <f t="shared" ca="1" si="405"/>
        <v>33725.968653348842</v>
      </c>
      <c r="BH218" s="602">
        <f t="shared" ca="1" si="406"/>
        <v>33725.968653348842</v>
      </c>
      <c r="BI218" s="602">
        <f t="shared" ca="1" si="407"/>
        <v>34581.723205375456</v>
      </c>
      <c r="BJ218" s="602">
        <f t="shared" ca="1" si="408"/>
        <v>34581.723205375456</v>
      </c>
      <c r="BK218" s="602">
        <f t="shared" ca="1" si="409"/>
        <v>35448.772928771345</v>
      </c>
      <c r="BL218" s="602">
        <f t="shared" ca="1" si="410"/>
        <v>37965.371706914841</v>
      </c>
      <c r="BM218" s="602">
        <f t="shared" ca="1" si="411"/>
        <v>39485.986332175897</v>
      </c>
      <c r="BN218" s="602">
        <f t="shared" ca="1" si="412"/>
        <v>39485.986332175897</v>
      </c>
      <c r="BO218" s="602">
        <f t="shared" ca="1" si="413"/>
        <v>41035.432761276803</v>
      </c>
      <c r="BP218" s="602">
        <f t="shared" ca="1" si="414"/>
        <v>41035.432761276803</v>
      </c>
      <c r="BQ218" s="602">
        <f t="shared" ca="1" si="415"/>
        <v>42612.87262182722</v>
      </c>
      <c r="BR218" s="602">
        <f t="shared" ca="1" si="416"/>
        <v>42612.87262182722</v>
      </c>
      <c r="BS218" s="602">
        <f t="shared" ca="1" si="417"/>
        <v>44217.443988476909</v>
      </c>
      <c r="BT218" s="602">
        <f t="shared" ca="1" si="418"/>
        <v>44217.443988476909</v>
      </c>
      <c r="BU218" s="602">
        <f t="shared" ca="1" si="419"/>
        <v>45848.26595350603</v>
      </c>
      <c r="BV218" s="602">
        <f t="shared" ca="1" si="420"/>
        <v>40723.276804626068</v>
      </c>
      <c r="BW218" s="602">
        <f t="shared" ca="1" si="421"/>
        <v>42295.186245571516</v>
      </c>
      <c r="BX218" s="602">
        <f t="shared" ca="1" si="422"/>
        <v>42295.186245571516</v>
      </c>
      <c r="BY218" s="602">
        <f t="shared" ca="1" si="423"/>
        <v>43894.401241264459</v>
      </c>
      <c r="BZ218" s="602">
        <f t="shared" ca="1" si="424"/>
        <v>43894.401241264459</v>
      </c>
      <c r="CA218" s="602">
        <f t="shared" ca="1" si="425"/>
        <v>45520.044319311586</v>
      </c>
      <c r="CB218" s="602">
        <f t="shared" ca="1" si="426"/>
        <v>45520.044319311586</v>
      </c>
      <c r="CC218" s="602">
        <f t="shared" ca="1" si="427"/>
        <v>47171.222607457443</v>
      </c>
      <c r="CD218" s="602">
        <f t="shared" ca="1" si="428"/>
        <v>47171.222607457443</v>
      </c>
      <c r="CE218" s="602">
        <f t="shared" ca="1" si="429"/>
        <v>48847.032188247038</v>
      </c>
      <c r="CF218" s="602">
        <f t="shared" ca="1" si="316"/>
        <v>33725.968653348842</v>
      </c>
      <c r="CG218" s="602">
        <f t="shared" ca="1" si="317"/>
        <v>34581.723205375456</v>
      </c>
      <c r="CH218" s="602">
        <f t="shared" ca="1" si="318"/>
        <v>34581.723205375456</v>
      </c>
      <c r="CI218" s="602">
        <f t="shared" ca="1" si="319"/>
        <v>35448.772928771345</v>
      </c>
      <c r="CJ218" s="602">
        <f t="shared" ca="1" si="320"/>
        <v>35448.772928771345</v>
      </c>
      <c r="CK218" s="602">
        <f t="shared" ca="1" si="321"/>
        <v>36326.962352232811</v>
      </c>
      <c r="CL218" s="602">
        <f t="shared" ca="1" si="322"/>
        <v>36326.962352232811</v>
      </c>
      <c r="CM218" s="602">
        <f t="shared" ca="1" si="323"/>
        <v>37216.130731732024</v>
      </c>
      <c r="CN218" s="602">
        <f t="shared" ca="1" si="324"/>
        <v>37216.130731732024</v>
      </c>
      <c r="CO218" s="602">
        <f t="shared" ca="1" si="325"/>
        <v>38116.112405922795</v>
      </c>
      <c r="CP218" s="602">
        <f t="shared" ca="1" si="326"/>
        <v>41820.706884913423</v>
      </c>
      <c r="CQ218" s="602">
        <f t="shared" ca="1" si="327"/>
        <v>43411.82153165857</v>
      </c>
      <c r="CR218" s="602">
        <f t="shared" ca="1" si="328"/>
        <v>43411.82153165857</v>
      </c>
      <c r="CS218" s="602">
        <f t="shared" ca="1" si="329"/>
        <v>45029.629321440458</v>
      </c>
      <c r="CT218" s="602">
        <f t="shared" ca="1" si="330"/>
        <v>45029.629321440458</v>
      </c>
      <c r="CU218" s="602">
        <f t="shared" ca="1" si="331"/>
        <v>46673.241537911395</v>
      </c>
      <c r="CV218" s="602">
        <f t="shared" ca="1" si="332"/>
        <v>46673.241537911395</v>
      </c>
      <c r="CW218" s="602">
        <f t="shared" ca="1" si="333"/>
        <v>48341.757129331025</v>
      </c>
      <c r="CX218" s="602">
        <f t="shared" ca="1" si="334"/>
        <v>48341.757129331025</v>
      </c>
      <c r="CY218" s="602">
        <f t="shared" ca="1" si="335"/>
        <v>50034.266948932476</v>
      </c>
      <c r="CZ218" s="602">
        <f t="shared" ca="1" si="336"/>
        <v>44703.97476535022</v>
      </c>
      <c r="DA218" s="602">
        <f t="shared" ca="1" si="337"/>
        <v>46342.497848049643</v>
      </c>
      <c r="DB218" s="602">
        <f t="shared" ca="1" si="338"/>
        <v>46342.497848049643</v>
      </c>
      <c r="DC218" s="602">
        <f t="shared" ca="1" si="339"/>
        <v>48006.105296803609</v>
      </c>
      <c r="DD218" s="602">
        <f t="shared" ca="1" si="340"/>
        <v>48006.105296803609</v>
      </c>
      <c r="DE218" s="602">
        <f t="shared" ca="1" si="341"/>
        <v>49693.889253268258</v>
      </c>
      <c r="DF218" s="602">
        <f t="shared" ca="1" si="342"/>
        <v>49693.889253268258</v>
      </c>
      <c r="DG218" s="602">
        <f t="shared" ca="1" si="343"/>
        <v>51404.937022019112</v>
      </c>
      <c r="DH218" s="602">
        <f t="shared" ca="1" si="344"/>
        <v>51404.937022019112</v>
      </c>
      <c r="DI218" s="602">
        <f t="shared" ca="1" si="345"/>
        <v>53138.334953305806</v>
      </c>
      <c r="DJ218" s="602">
        <f t="shared" ca="1" si="346"/>
        <v>36918.531516652984</v>
      </c>
      <c r="DK218" s="602">
        <f t="shared" ca="1" si="347"/>
        <v>37814.927454885583</v>
      </c>
      <c r="DL218" s="602">
        <f t="shared" ca="1" si="348"/>
        <v>37814.927454885583</v>
      </c>
      <c r="DM218" s="602">
        <f t="shared" ca="1" si="349"/>
        <v>38722.023692322662</v>
      </c>
      <c r="DN218" s="602">
        <f t="shared" ca="1" si="350"/>
        <v>38722.023692322662</v>
      </c>
      <c r="DO218" s="602">
        <f t="shared" ca="1" si="351"/>
        <v>39639.647171455297</v>
      </c>
      <c r="DP218" s="602">
        <f t="shared" ca="1" si="352"/>
        <v>39639.647171455297</v>
      </c>
      <c r="DQ218" s="602">
        <f t="shared" ca="1" si="353"/>
        <v>40567.620879791648</v>
      </c>
      <c r="DR218" s="602">
        <f t="shared" ca="1" si="354"/>
        <v>40567.620879791648</v>
      </c>
      <c r="DS218" s="602">
        <f t="shared" ca="1" si="355"/>
        <v>41505.764212283284</v>
      </c>
      <c r="DT218" s="602">
        <f t="shared" ca="1" si="356"/>
        <v>47504.443092169378</v>
      </c>
      <c r="DU218" s="602">
        <f t="shared" ca="1" si="357"/>
        <v>49185.069786291635</v>
      </c>
      <c r="DV218" s="602">
        <f t="shared" ca="1" si="358"/>
        <v>49185.069786291635</v>
      </c>
      <c r="DW218" s="602">
        <f t="shared" ca="1" si="359"/>
        <v>50889.234373908213</v>
      </c>
      <c r="DX218" s="602">
        <f t="shared" ca="1" si="360"/>
        <v>50889.234373908213</v>
      </c>
      <c r="DY218" s="602">
        <f t="shared" ca="1" si="361"/>
        <v>52616.023097239588</v>
      </c>
      <c r="DZ218" s="602">
        <f t="shared" ca="1" si="362"/>
        <v>52616.023097239588</v>
      </c>
      <c r="EA218" s="602">
        <f t="shared" ca="1" si="363"/>
        <v>54364.523825868084</v>
      </c>
      <c r="EB218" s="602">
        <f t="shared" ca="1" si="364"/>
        <v>54364.523825868084</v>
      </c>
      <c r="EC218" s="602">
        <f t="shared" ca="1" si="365"/>
        <v>56133.829536555211</v>
      </c>
      <c r="ED218" s="602">
        <f t="shared" ca="1" si="366"/>
        <v>50546.562285820124</v>
      </c>
      <c r="EE218" s="602">
        <f t="shared" ca="1" si="367"/>
        <v>52268.899256216449</v>
      </c>
      <c r="EF218" s="602">
        <f t="shared" ca="1" si="368"/>
        <v>52268.899256216449</v>
      </c>
      <c r="EG218" s="602">
        <f t="shared" ca="1" si="369"/>
        <v>54013.130357142247</v>
      </c>
      <c r="EH218" s="602">
        <f t="shared" ca="1" si="370"/>
        <v>54013.130357142247</v>
      </c>
      <c r="EI218" s="602">
        <f t="shared" ca="1" si="371"/>
        <v>55778.34727772788</v>
      </c>
      <c r="EJ218" s="602">
        <f t="shared" ca="1" si="372"/>
        <v>55778.34727772788</v>
      </c>
      <c r="EK218" s="602">
        <f t="shared" ca="1" si="373"/>
        <v>57563.649413299725</v>
      </c>
      <c r="EL218" s="602">
        <f t="shared" ca="1" si="374"/>
        <v>57563.649413299725</v>
      </c>
      <c r="EM218" s="602">
        <f t="shared" ca="1" si="375"/>
        <v>59368.146874517734</v>
      </c>
    </row>
    <row r="219" spans="7:143" x14ac:dyDescent="0.2">
      <c r="H219" s="592" t="s">
        <v>44</v>
      </c>
      <c r="I219" s="1114" t="s">
        <v>45</v>
      </c>
      <c r="J219" s="1114"/>
      <c r="K219" s="1114"/>
      <c r="L219" s="1114"/>
      <c r="M219" s="1114"/>
      <c r="N219" s="1114"/>
      <c r="O219" s="1114"/>
      <c r="P219" s="1114"/>
      <c r="Q219" s="1114"/>
      <c r="R219" s="1114"/>
      <c r="W219" s="597">
        <f t="shared" si="315"/>
        <v>176</v>
      </c>
      <c r="X219" s="602">
        <f t="shared" ca="1" si="376"/>
        <v>28319.999389992863</v>
      </c>
      <c r="Y219" s="602">
        <f t="shared" ca="1" si="376"/>
        <v>29096.929827342388</v>
      </c>
      <c r="Z219" s="602">
        <f t="shared" ca="1" si="376"/>
        <v>29096.929827342388</v>
      </c>
      <c r="AA219" s="602">
        <f t="shared" ca="1" si="376"/>
        <v>29886.032144715729</v>
      </c>
      <c r="AB219" s="602">
        <f t="shared" ca="1" si="377"/>
        <v>29886.032144715729</v>
      </c>
      <c r="AC219" s="602">
        <f t="shared" ca="1" si="377"/>
        <v>30687.194570042724</v>
      </c>
      <c r="AD219" s="602">
        <f t="shared" ca="1" si="377"/>
        <v>30687.194570042724</v>
      </c>
      <c r="AE219" s="602">
        <f t="shared" ca="1" si="377"/>
        <v>31500.297891766557</v>
      </c>
      <c r="AF219" s="602">
        <f t="shared" ca="1" si="378"/>
        <v>31500.297891766557</v>
      </c>
      <c r="AG219" s="602">
        <f t="shared" ca="1" si="379"/>
        <v>32325.215752307126</v>
      </c>
      <c r="AH219" s="602">
        <f t="shared" ca="1" si="380"/>
        <v>32881.659121055389</v>
      </c>
      <c r="AI219" s="602">
        <f t="shared" ca="1" si="381"/>
        <v>34295.209150044277</v>
      </c>
      <c r="AJ219" s="602">
        <f t="shared" ca="1" si="382"/>
        <v>34295.209150044277</v>
      </c>
      <c r="AK219" s="602">
        <f t="shared" ca="1" si="383"/>
        <v>35740.272825017972</v>
      </c>
      <c r="AL219" s="602">
        <f t="shared" ca="1" si="384"/>
        <v>35740.272825017972</v>
      </c>
      <c r="AM219" s="602">
        <f t="shared" ca="1" si="385"/>
        <v>37216.130731732024</v>
      </c>
      <c r="AN219" s="602">
        <f t="shared" ca="1" si="386"/>
        <v>37216.130731732024</v>
      </c>
      <c r="AO219" s="602">
        <f t="shared" ca="1" si="387"/>
        <v>38722.023692322662</v>
      </c>
      <c r="AP219" s="602">
        <f t="shared" ca="1" si="388"/>
        <v>38722.023692322662</v>
      </c>
      <c r="AQ219" s="602">
        <f t="shared" ca="1" si="389"/>
        <v>40257.15736338999</v>
      </c>
      <c r="AR219" s="602">
        <f t="shared" ca="1" si="390"/>
        <v>35448.772928771345</v>
      </c>
      <c r="AS219" s="602">
        <f t="shared" ca="1" si="391"/>
        <v>36918.531516652984</v>
      </c>
      <c r="AT219" s="602">
        <f t="shared" ca="1" si="392"/>
        <v>36918.531516652984</v>
      </c>
      <c r="AU219" s="602">
        <f t="shared" ca="1" si="393"/>
        <v>38418.479955411574</v>
      </c>
      <c r="AV219" s="602">
        <f t="shared" ca="1" si="394"/>
        <v>38418.479955411574</v>
      </c>
      <c r="AW219" s="602">
        <f t="shared" ca="1" si="395"/>
        <v>39947.830563756834</v>
      </c>
      <c r="AX219" s="602">
        <f t="shared" ca="1" si="396"/>
        <v>39947.830563756834</v>
      </c>
      <c r="AY219" s="602">
        <f t="shared" ca="1" si="397"/>
        <v>41505.764212283277</v>
      </c>
      <c r="AZ219" s="602">
        <f t="shared" ca="1" si="398"/>
        <v>41505.764212283277</v>
      </c>
      <c r="BA219" s="602">
        <f t="shared" ca="1" si="399"/>
        <v>43091.434978125537</v>
      </c>
      <c r="BB219" s="602">
        <f t="shared" ca="1" si="400"/>
        <v>31227.944341051854</v>
      </c>
      <c r="BC219" s="602">
        <f t="shared" ca="1" si="401"/>
        <v>32048.938490341483</v>
      </c>
      <c r="BD219" s="602">
        <f t="shared" ca="1" si="402"/>
        <v>32048.938490341483</v>
      </c>
      <c r="BE219" s="602">
        <f t="shared" ca="1" si="403"/>
        <v>32881.659121055403</v>
      </c>
      <c r="BF219" s="602">
        <f t="shared" ca="1" si="404"/>
        <v>32881.659121055403</v>
      </c>
      <c r="BG219" s="602">
        <f t="shared" ca="1" si="405"/>
        <v>33725.968653348842</v>
      </c>
      <c r="BH219" s="602">
        <f t="shared" ca="1" si="406"/>
        <v>33725.968653348842</v>
      </c>
      <c r="BI219" s="602">
        <f t="shared" ca="1" si="407"/>
        <v>34581.723205375456</v>
      </c>
      <c r="BJ219" s="602">
        <f t="shared" ca="1" si="408"/>
        <v>34581.723205375456</v>
      </c>
      <c r="BK219" s="602">
        <f t="shared" ca="1" si="409"/>
        <v>35448.772928771345</v>
      </c>
      <c r="BL219" s="602">
        <f t="shared" ca="1" si="410"/>
        <v>37965.371706914841</v>
      </c>
      <c r="BM219" s="602">
        <f t="shared" ca="1" si="411"/>
        <v>39485.986332175897</v>
      </c>
      <c r="BN219" s="602">
        <f t="shared" ca="1" si="412"/>
        <v>39485.986332175897</v>
      </c>
      <c r="BO219" s="602">
        <f t="shared" ca="1" si="413"/>
        <v>41035.432761276803</v>
      </c>
      <c r="BP219" s="602">
        <f t="shared" ca="1" si="414"/>
        <v>41035.432761276803</v>
      </c>
      <c r="BQ219" s="602">
        <f t="shared" ca="1" si="415"/>
        <v>42612.87262182722</v>
      </c>
      <c r="BR219" s="602">
        <f t="shared" ca="1" si="416"/>
        <v>42612.87262182722</v>
      </c>
      <c r="BS219" s="602">
        <f t="shared" ca="1" si="417"/>
        <v>44217.443988476909</v>
      </c>
      <c r="BT219" s="602">
        <f t="shared" ca="1" si="418"/>
        <v>44217.443988476909</v>
      </c>
      <c r="BU219" s="602">
        <f t="shared" ca="1" si="419"/>
        <v>45848.26595350603</v>
      </c>
      <c r="BV219" s="602">
        <f t="shared" ca="1" si="420"/>
        <v>40723.276804626068</v>
      </c>
      <c r="BW219" s="602">
        <f t="shared" ca="1" si="421"/>
        <v>42295.186245571516</v>
      </c>
      <c r="BX219" s="602">
        <f t="shared" ca="1" si="422"/>
        <v>42295.186245571516</v>
      </c>
      <c r="BY219" s="602">
        <f t="shared" ca="1" si="423"/>
        <v>43894.401241264459</v>
      </c>
      <c r="BZ219" s="602">
        <f t="shared" ca="1" si="424"/>
        <v>43894.401241264459</v>
      </c>
      <c r="CA219" s="602">
        <f t="shared" ca="1" si="425"/>
        <v>45520.044319311586</v>
      </c>
      <c r="CB219" s="602">
        <f t="shared" ca="1" si="426"/>
        <v>45520.044319311586</v>
      </c>
      <c r="CC219" s="602">
        <f t="shared" ca="1" si="427"/>
        <v>47171.222607457443</v>
      </c>
      <c r="CD219" s="602">
        <f t="shared" ca="1" si="428"/>
        <v>47171.222607457443</v>
      </c>
      <c r="CE219" s="602">
        <f t="shared" ca="1" si="429"/>
        <v>48847.032188247038</v>
      </c>
      <c r="CF219" s="602">
        <f t="shared" ca="1" si="316"/>
        <v>33725.968653348842</v>
      </c>
      <c r="CG219" s="602">
        <f t="shared" ca="1" si="317"/>
        <v>34581.723205375456</v>
      </c>
      <c r="CH219" s="602">
        <f t="shared" ca="1" si="318"/>
        <v>34581.723205375456</v>
      </c>
      <c r="CI219" s="602">
        <f t="shared" ca="1" si="319"/>
        <v>35448.772928771345</v>
      </c>
      <c r="CJ219" s="602">
        <f t="shared" ca="1" si="320"/>
        <v>35448.772928771345</v>
      </c>
      <c r="CK219" s="602">
        <f t="shared" ca="1" si="321"/>
        <v>36326.962352232811</v>
      </c>
      <c r="CL219" s="602">
        <f t="shared" ca="1" si="322"/>
        <v>36326.962352232811</v>
      </c>
      <c r="CM219" s="602">
        <f t="shared" ca="1" si="323"/>
        <v>37216.130731732024</v>
      </c>
      <c r="CN219" s="602">
        <f t="shared" ca="1" si="324"/>
        <v>37216.130731732024</v>
      </c>
      <c r="CO219" s="602">
        <f t="shared" ca="1" si="325"/>
        <v>38116.112405922795</v>
      </c>
      <c r="CP219" s="602">
        <f t="shared" ca="1" si="326"/>
        <v>41820.706884913423</v>
      </c>
      <c r="CQ219" s="602">
        <f t="shared" ca="1" si="327"/>
        <v>43411.82153165857</v>
      </c>
      <c r="CR219" s="602">
        <f t="shared" ca="1" si="328"/>
        <v>43411.82153165857</v>
      </c>
      <c r="CS219" s="602">
        <f t="shared" ca="1" si="329"/>
        <v>45029.629321440458</v>
      </c>
      <c r="CT219" s="602">
        <f t="shared" ca="1" si="330"/>
        <v>45029.629321440458</v>
      </c>
      <c r="CU219" s="602">
        <f t="shared" ca="1" si="331"/>
        <v>46673.241537911395</v>
      </c>
      <c r="CV219" s="602">
        <f t="shared" ca="1" si="332"/>
        <v>46673.241537911395</v>
      </c>
      <c r="CW219" s="602">
        <f t="shared" ca="1" si="333"/>
        <v>48341.757129331025</v>
      </c>
      <c r="CX219" s="602">
        <f t="shared" ca="1" si="334"/>
        <v>48341.757129331025</v>
      </c>
      <c r="CY219" s="602">
        <f t="shared" ca="1" si="335"/>
        <v>50034.266948932476</v>
      </c>
      <c r="CZ219" s="602">
        <f t="shared" ca="1" si="336"/>
        <v>44703.97476535022</v>
      </c>
      <c r="DA219" s="602">
        <f t="shared" ca="1" si="337"/>
        <v>46342.497848049643</v>
      </c>
      <c r="DB219" s="602">
        <f t="shared" ca="1" si="338"/>
        <v>46342.497848049643</v>
      </c>
      <c r="DC219" s="602">
        <f t="shared" ca="1" si="339"/>
        <v>48006.105296803609</v>
      </c>
      <c r="DD219" s="602">
        <f t="shared" ca="1" si="340"/>
        <v>48006.105296803609</v>
      </c>
      <c r="DE219" s="602">
        <f t="shared" ca="1" si="341"/>
        <v>49693.889253268258</v>
      </c>
      <c r="DF219" s="602">
        <f t="shared" ca="1" si="342"/>
        <v>49693.889253268258</v>
      </c>
      <c r="DG219" s="602">
        <f t="shared" ca="1" si="343"/>
        <v>51404.937022019112</v>
      </c>
      <c r="DH219" s="602">
        <f t="shared" ca="1" si="344"/>
        <v>51404.937022019112</v>
      </c>
      <c r="DI219" s="602">
        <f t="shared" ca="1" si="345"/>
        <v>53138.334953305806</v>
      </c>
      <c r="DJ219" s="602">
        <f t="shared" ca="1" si="346"/>
        <v>36918.531516652984</v>
      </c>
      <c r="DK219" s="602">
        <f t="shared" ca="1" si="347"/>
        <v>37814.927454885583</v>
      </c>
      <c r="DL219" s="602">
        <f t="shared" ca="1" si="348"/>
        <v>37814.927454885583</v>
      </c>
      <c r="DM219" s="602">
        <f t="shared" ca="1" si="349"/>
        <v>38722.023692322662</v>
      </c>
      <c r="DN219" s="602">
        <f t="shared" ca="1" si="350"/>
        <v>38722.023692322662</v>
      </c>
      <c r="DO219" s="602">
        <f t="shared" ca="1" si="351"/>
        <v>39639.647171455297</v>
      </c>
      <c r="DP219" s="602">
        <f t="shared" ca="1" si="352"/>
        <v>39639.647171455297</v>
      </c>
      <c r="DQ219" s="602">
        <f t="shared" ca="1" si="353"/>
        <v>40567.620879791648</v>
      </c>
      <c r="DR219" s="602">
        <f t="shared" ca="1" si="354"/>
        <v>40567.620879791648</v>
      </c>
      <c r="DS219" s="602">
        <f t="shared" ca="1" si="355"/>
        <v>41505.764212283284</v>
      </c>
      <c r="DT219" s="602">
        <f t="shared" ca="1" si="356"/>
        <v>47504.443092169378</v>
      </c>
      <c r="DU219" s="602">
        <f t="shared" ca="1" si="357"/>
        <v>49185.069786291635</v>
      </c>
      <c r="DV219" s="602">
        <f t="shared" ca="1" si="358"/>
        <v>49185.069786291635</v>
      </c>
      <c r="DW219" s="602">
        <f t="shared" ca="1" si="359"/>
        <v>50889.234373908213</v>
      </c>
      <c r="DX219" s="602">
        <f t="shared" ca="1" si="360"/>
        <v>50889.234373908213</v>
      </c>
      <c r="DY219" s="602">
        <f t="shared" ca="1" si="361"/>
        <v>52616.023097239588</v>
      </c>
      <c r="DZ219" s="602">
        <f t="shared" ca="1" si="362"/>
        <v>52616.023097239588</v>
      </c>
      <c r="EA219" s="602">
        <f t="shared" ca="1" si="363"/>
        <v>54364.523825868084</v>
      </c>
      <c r="EB219" s="602">
        <f t="shared" ca="1" si="364"/>
        <v>54364.523825868084</v>
      </c>
      <c r="EC219" s="602">
        <f t="shared" ca="1" si="365"/>
        <v>56133.829536555211</v>
      </c>
      <c r="ED219" s="602">
        <f t="shared" ca="1" si="366"/>
        <v>50546.562285820124</v>
      </c>
      <c r="EE219" s="602">
        <f t="shared" ca="1" si="367"/>
        <v>52268.899256216449</v>
      </c>
      <c r="EF219" s="602">
        <f t="shared" ca="1" si="368"/>
        <v>52268.899256216449</v>
      </c>
      <c r="EG219" s="602">
        <f t="shared" ca="1" si="369"/>
        <v>54013.130357142247</v>
      </c>
      <c r="EH219" s="602">
        <f t="shared" ca="1" si="370"/>
        <v>54013.130357142247</v>
      </c>
      <c r="EI219" s="602">
        <f t="shared" ca="1" si="371"/>
        <v>55778.34727772788</v>
      </c>
      <c r="EJ219" s="602">
        <f t="shared" ca="1" si="372"/>
        <v>55778.34727772788</v>
      </c>
      <c r="EK219" s="602">
        <f t="shared" ca="1" si="373"/>
        <v>57563.649413299725</v>
      </c>
      <c r="EL219" s="602">
        <f t="shared" ca="1" si="374"/>
        <v>57563.649413299725</v>
      </c>
      <c r="EM219" s="602">
        <f t="shared" ca="1" si="375"/>
        <v>59368.146874517734</v>
      </c>
    </row>
    <row r="220" spans="7:143" x14ac:dyDescent="0.2">
      <c r="H220" s="592" t="s">
        <v>46</v>
      </c>
      <c r="I220" s="1114" t="s">
        <v>47</v>
      </c>
      <c r="J220" s="1114"/>
      <c r="K220" s="1114"/>
      <c r="L220" s="1114"/>
      <c r="M220" s="1114"/>
      <c r="N220" s="1114"/>
      <c r="O220" s="1114"/>
      <c r="P220" s="1114"/>
      <c r="Q220" s="1114"/>
      <c r="R220" s="1114"/>
      <c r="W220" s="597">
        <f t="shared" si="315"/>
        <v>177</v>
      </c>
      <c r="X220" s="602">
        <f t="shared" ca="1" si="376"/>
        <v>28319.999389992863</v>
      </c>
      <c r="Y220" s="602">
        <f t="shared" ca="1" si="376"/>
        <v>29096.929827342388</v>
      </c>
      <c r="Z220" s="602">
        <f t="shared" ca="1" si="376"/>
        <v>29096.929827342388</v>
      </c>
      <c r="AA220" s="602">
        <f t="shared" ca="1" si="376"/>
        <v>29886.032144715729</v>
      </c>
      <c r="AB220" s="602">
        <f t="shared" ca="1" si="377"/>
        <v>29886.032144715729</v>
      </c>
      <c r="AC220" s="602">
        <f t="shared" ca="1" si="377"/>
        <v>30687.194570042724</v>
      </c>
      <c r="AD220" s="602">
        <f t="shared" ca="1" si="377"/>
        <v>30687.194570042724</v>
      </c>
      <c r="AE220" s="602">
        <f t="shared" ca="1" si="377"/>
        <v>31500.297891766557</v>
      </c>
      <c r="AF220" s="602">
        <f t="shared" ca="1" si="378"/>
        <v>31500.297891766557</v>
      </c>
      <c r="AG220" s="602">
        <f t="shared" ca="1" si="379"/>
        <v>32325.215752307126</v>
      </c>
      <c r="AH220" s="602">
        <f t="shared" ca="1" si="380"/>
        <v>32881.659121055389</v>
      </c>
      <c r="AI220" s="602">
        <f t="shared" ca="1" si="381"/>
        <v>34295.209150044277</v>
      </c>
      <c r="AJ220" s="602">
        <f t="shared" ca="1" si="382"/>
        <v>34295.209150044277</v>
      </c>
      <c r="AK220" s="602">
        <f t="shared" ca="1" si="383"/>
        <v>35740.272825017972</v>
      </c>
      <c r="AL220" s="602">
        <f t="shared" ca="1" si="384"/>
        <v>35740.272825017972</v>
      </c>
      <c r="AM220" s="602">
        <f t="shared" ca="1" si="385"/>
        <v>37216.130731732024</v>
      </c>
      <c r="AN220" s="602">
        <f t="shared" ca="1" si="386"/>
        <v>37216.130731732024</v>
      </c>
      <c r="AO220" s="602">
        <f t="shared" ca="1" si="387"/>
        <v>38722.023692322662</v>
      </c>
      <c r="AP220" s="602">
        <f t="shared" ca="1" si="388"/>
        <v>38722.023692322662</v>
      </c>
      <c r="AQ220" s="602">
        <f t="shared" ca="1" si="389"/>
        <v>40257.15736338999</v>
      </c>
      <c r="AR220" s="602">
        <f t="shared" ca="1" si="390"/>
        <v>35448.772928771345</v>
      </c>
      <c r="AS220" s="602">
        <f t="shared" ca="1" si="391"/>
        <v>36918.531516652984</v>
      </c>
      <c r="AT220" s="602">
        <f t="shared" ca="1" si="392"/>
        <v>36918.531516652984</v>
      </c>
      <c r="AU220" s="602">
        <f t="shared" ca="1" si="393"/>
        <v>38418.479955411574</v>
      </c>
      <c r="AV220" s="602">
        <f t="shared" ca="1" si="394"/>
        <v>38418.479955411574</v>
      </c>
      <c r="AW220" s="602">
        <f t="shared" ca="1" si="395"/>
        <v>39947.830563756834</v>
      </c>
      <c r="AX220" s="602">
        <f t="shared" ca="1" si="396"/>
        <v>39947.830563756834</v>
      </c>
      <c r="AY220" s="602">
        <f t="shared" ca="1" si="397"/>
        <v>41505.764212283277</v>
      </c>
      <c r="AZ220" s="602">
        <f t="shared" ca="1" si="398"/>
        <v>41505.764212283277</v>
      </c>
      <c r="BA220" s="602">
        <f t="shared" ca="1" si="399"/>
        <v>43091.434978125537</v>
      </c>
      <c r="BB220" s="602">
        <f t="shared" ca="1" si="400"/>
        <v>31227.944341051854</v>
      </c>
      <c r="BC220" s="602">
        <f t="shared" ca="1" si="401"/>
        <v>32048.938490341483</v>
      </c>
      <c r="BD220" s="602">
        <f t="shared" ca="1" si="402"/>
        <v>32048.938490341483</v>
      </c>
      <c r="BE220" s="602">
        <f t="shared" ca="1" si="403"/>
        <v>32881.659121055403</v>
      </c>
      <c r="BF220" s="602">
        <f t="shared" ca="1" si="404"/>
        <v>32881.659121055403</v>
      </c>
      <c r="BG220" s="602">
        <f t="shared" ca="1" si="405"/>
        <v>33725.968653348842</v>
      </c>
      <c r="BH220" s="602">
        <f t="shared" ca="1" si="406"/>
        <v>33725.968653348842</v>
      </c>
      <c r="BI220" s="602">
        <f t="shared" ca="1" si="407"/>
        <v>34581.723205375456</v>
      </c>
      <c r="BJ220" s="602">
        <f t="shared" ca="1" si="408"/>
        <v>34581.723205375456</v>
      </c>
      <c r="BK220" s="602">
        <f t="shared" ca="1" si="409"/>
        <v>35448.772928771345</v>
      </c>
      <c r="BL220" s="602">
        <f t="shared" ca="1" si="410"/>
        <v>37965.371706914841</v>
      </c>
      <c r="BM220" s="602">
        <f t="shared" ca="1" si="411"/>
        <v>39485.986332175897</v>
      </c>
      <c r="BN220" s="602">
        <f t="shared" ca="1" si="412"/>
        <v>39485.986332175897</v>
      </c>
      <c r="BO220" s="602">
        <f t="shared" ca="1" si="413"/>
        <v>41035.432761276803</v>
      </c>
      <c r="BP220" s="602">
        <f t="shared" ca="1" si="414"/>
        <v>41035.432761276803</v>
      </c>
      <c r="BQ220" s="602">
        <f t="shared" ca="1" si="415"/>
        <v>42612.87262182722</v>
      </c>
      <c r="BR220" s="602">
        <f t="shared" ca="1" si="416"/>
        <v>42612.87262182722</v>
      </c>
      <c r="BS220" s="602">
        <f t="shared" ca="1" si="417"/>
        <v>44217.443988476909</v>
      </c>
      <c r="BT220" s="602">
        <f t="shared" ca="1" si="418"/>
        <v>44217.443988476909</v>
      </c>
      <c r="BU220" s="602">
        <f t="shared" ca="1" si="419"/>
        <v>45848.26595350603</v>
      </c>
      <c r="BV220" s="602">
        <f t="shared" ca="1" si="420"/>
        <v>40723.276804626068</v>
      </c>
      <c r="BW220" s="602">
        <f t="shared" ca="1" si="421"/>
        <v>42295.186245571516</v>
      </c>
      <c r="BX220" s="602">
        <f t="shared" ca="1" si="422"/>
        <v>42295.186245571516</v>
      </c>
      <c r="BY220" s="602">
        <f t="shared" ca="1" si="423"/>
        <v>43894.401241264459</v>
      </c>
      <c r="BZ220" s="602">
        <f t="shared" ca="1" si="424"/>
        <v>43894.401241264459</v>
      </c>
      <c r="CA220" s="602">
        <f t="shared" ca="1" si="425"/>
        <v>45520.044319311586</v>
      </c>
      <c r="CB220" s="602">
        <f t="shared" ca="1" si="426"/>
        <v>45520.044319311586</v>
      </c>
      <c r="CC220" s="602">
        <f t="shared" ca="1" si="427"/>
        <v>47171.222607457443</v>
      </c>
      <c r="CD220" s="602">
        <f t="shared" ca="1" si="428"/>
        <v>47171.222607457443</v>
      </c>
      <c r="CE220" s="602">
        <f t="shared" ca="1" si="429"/>
        <v>48847.032188247038</v>
      </c>
      <c r="CF220" s="602">
        <f t="shared" ca="1" si="316"/>
        <v>33725.968653348842</v>
      </c>
      <c r="CG220" s="602">
        <f t="shared" ca="1" si="317"/>
        <v>34581.723205375456</v>
      </c>
      <c r="CH220" s="602">
        <f t="shared" ca="1" si="318"/>
        <v>34581.723205375456</v>
      </c>
      <c r="CI220" s="602">
        <f t="shared" ca="1" si="319"/>
        <v>35448.772928771345</v>
      </c>
      <c r="CJ220" s="602">
        <f t="shared" ca="1" si="320"/>
        <v>35448.772928771345</v>
      </c>
      <c r="CK220" s="602">
        <f t="shared" ca="1" si="321"/>
        <v>36326.962352232811</v>
      </c>
      <c r="CL220" s="602">
        <f t="shared" ca="1" si="322"/>
        <v>36326.962352232811</v>
      </c>
      <c r="CM220" s="602">
        <f t="shared" ca="1" si="323"/>
        <v>37216.130731732024</v>
      </c>
      <c r="CN220" s="602">
        <f t="shared" ca="1" si="324"/>
        <v>37216.130731732024</v>
      </c>
      <c r="CO220" s="602">
        <f t="shared" ca="1" si="325"/>
        <v>38116.112405922795</v>
      </c>
      <c r="CP220" s="602">
        <f t="shared" ca="1" si="326"/>
        <v>41820.706884913423</v>
      </c>
      <c r="CQ220" s="602">
        <f t="shared" ca="1" si="327"/>
        <v>43411.82153165857</v>
      </c>
      <c r="CR220" s="602">
        <f t="shared" ca="1" si="328"/>
        <v>43411.82153165857</v>
      </c>
      <c r="CS220" s="602">
        <f t="shared" ca="1" si="329"/>
        <v>45029.629321440458</v>
      </c>
      <c r="CT220" s="602">
        <f t="shared" ca="1" si="330"/>
        <v>45029.629321440458</v>
      </c>
      <c r="CU220" s="602">
        <f t="shared" ca="1" si="331"/>
        <v>46673.241537911395</v>
      </c>
      <c r="CV220" s="602">
        <f t="shared" ca="1" si="332"/>
        <v>46673.241537911395</v>
      </c>
      <c r="CW220" s="602">
        <f t="shared" ca="1" si="333"/>
        <v>48341.757129331025</v>
      </c>
      <c r="CX220" s="602">
        <f t="shared" ca="1" si="334"/>
        <v>48341.757129331025</v>
      </c>
      <c r="CY220" s="602">
        <f t="shared" ca="1" si="335"/>
        <v>50034.266948932476</v>
      </c>
      <c r="CZ220" s="602">
        <f t="shared" ca="1" si="336"/>
        <v>44703.97476535022</v>
      </c>
      <c r="DA220" s="602">
        <f t="shared" ca="1" si="337"/>
        <v>46342.497848049643</v>
      </c>
      <c r="DB220" s="602">
        <f t="shared" ca="1" si="338"/>
        <v>46342.497848049643</v>
      </c>
      <c r="DC220" s="602">
        <f t="shared" ca="1" si="339"/>
        <v>48006.105296803609</v>
      </c>
      <c r="DD220" s="602">
        <f t="shared" ca="1" si="340"/>
        <v>48006.105296803609</v>
      </c>
      <c r="DE220" s="602">
        <f t="shared" ca="1" si="341"/>
        <v>49693.889253268258</v>
      </c>
      <c r="DF220" s="602">
        <f t="shared" ca="1" si="342"/>
        <v>49693.889253268258</v>
      </c>
      <c r="DG220" s="602">
        <f t="shared" ca="1" si="343"/>
        <v>51404.937022019112</v>
      </c>
      <c r="DH220" s="602">
        <f t="shared" ca="1" si="344"/>
        <v>51404.937022019112</v>
      </c>
      <c r="DI220" s="602">
        <f t="shared" ca="1" si="345"/>
        <v>53138.334953305806</v>
      </c>
      <c r="DJ220" s="602">
        <f t="shared" ca="1" si="346"/>
        <v>36918.531516652984</v>
      </c>
      <c r="DK220" s="602">
        <f t="shared" ca="1" si="347"/>
        <v>37814.927454885583</v>
      </c>
      <c r="DL220" s="602">
        <f t="shared" ca="1" si="348"/>
        <v>37814.927454885583</v>
      </c>
      <c r="DM220" s="602">
        <f t="shared" ca="1" si="349"/>
        <v>38722.023692322662</v>
      </c>
      <c r="DN220" s="602">
        <f t="shared" ca="1" si="350"/>
        <v>38722.023692322662</v>
      </c>
      <c r="DO220" s="602">
        <f t="shared" ca="1" si="351"/>
        <v>39639.647171455297</v>
      </c>
      <c r="DP220" s="602">
        <f t="shared" ca="1" si="352"/>
        <v>39639.647171455297</v>
      </c>
      <c r="DQ220" s="602">
        <f t="shared" ca="1" si="353"/>
        <v>40567.620879791648</v>
      </c>
      <c r="DR220" s="602">
        <f t="shared" ca="1" si="354"/>
        <v>40567.620879791648</v>
      </c>
      <c r="DS220" s="602">
        <f t="shared" ca="1" si="355"/>
        <v>41505.764212283284</v>
      </c>
      <c r="DT220" s="602">
        <f t="shared" ca="1" si="356"/>
        <v>47504.443092169378</v>
      </c>
      <c r="DU220" s="602">
        <f t="shared" ca="1" si="357"/>
        <v>49185.069786291635</v>
      </c>
      <c r="DV220" s="602">
        <f t="shared" ca="1" si="358"/>
        <v>49185.069786291635</v>
      </c>
      <c r="DW220" s="602">
        <f t="shared" ca="1" si="359"/>
        <v>50889.234373908213</v>
      </c>
      <c r="DX220" s="602">
        <f t="shared" ca="1" si="360"/>
        <v>50889.234373908213</v>
      </c>
      <c r="DY220" s="602">
        <f t="shared" ca="1" si="361"/>
        <v>52616.023097239588</v>
      </c>
      <c r="DZ220" s="602">
        <f t="shared" ca="1" si="362"/>
        <v>52616.023097239588</v>
      </c>
      <c r="EA220" s="602">
        <f t="shared" ca="1" si="363"/>
        <v>54364.523825868084</v>
      </c>
      <c r="EB220" s="602">
        <f t="shared" ca="1" si="364"/>
        <v>54364.523825868084</v>
      </c>
      <c r="EC220" s="602">
        <f t="shared" ca="1" si="365"/>
        <v>56133.829536555211</v>
      </c>
      <c r="ED220" s="602">
        <f t="shared" ca="1" si="366"/>
        <v>50546.562285820124</v>
      </c>
      <c r="EE220" s="602">
        <f t="shared" ca="1" si="367"/>
        <v>52268.899256216449</v>
      </c>
      <c r="EF220" s="602">
        <f t="shared" ca="1" si="368"/>
        <v>52268.899256216449</v>
      </c>
      <c r="EG220" s="602">
        <f t="shared" ca="1" si="369"/>
        <v>54013.130357142247</v>
      </c>
      <c r="EH220" s="602">
        <f t="shared" ca="1" si="370"/>
        <v>54013.130357142247</v>
      </c>
      <c r="EI220" s="602">
        <f t="shared" ca="1" si="371"/>
        <v>55778.34727772788</v>
      </c>
      <c r="EJ220" s="602">
        <f t="shared" ca="1" si="372"/>
        <v>55778.34727772788</v>
      </c>
      <c r="EK220" s="602">
        <f t="shared" ca="1" si="373"/>
        <v>57563.649413299725</v>
      </c>
      <c r="EL220" s="602">
        <f t="shared" ca="1" si="374"/>
        <v>57563.649413299725</v>
      </c>
      <c r="EM220" s="602">
        <f t="shared" ca="1" si="375"/>
        <v>59368.146874517734</v>
      </c>
    </row>
    <row r="221" spans="7:143" x14ac:dyDescent="0.2">
      <c r="H221" s="592" t="s">
        <v>48</v>
      </c>
      <c r="I221" s="1114" t="s">
        <v>49</v>
      </c>
      <c r="J221" s="1114"/>
      <c r="K221" s="1114"/>
      <c r="L221" s="1114"/>
      <c r="M221" s="1114"/>
      <c r="N221" s="1114"/>
      <c r="O221" s="1114"/>
      <c r="P221" s="1114"/>
      <c r="Q221" s="1114"/>
      <c r="R221" s="1114"/>
      <c r="W221" s="597">
        <f t="shared" si="315"/>
        <v>178</v>
      </c>
      <c r="X221" s="602">
        <f t="shared" ca="1" si="376"/>
        <v>28319.999389992863</v>
      </c>
      <c r="Y221" s="602">
        <f t="shared" ca="1" si="376"/>
        <v>29096.929827342388</v>
      </c>
      <c r="Z221" s="602">
        <f t="shared" ca="1" si="376"/>
        <v>29096.929827342388</v>
      </c>
      <c r="AA221" s="602">
        <f t="shared" ca="1" si="376"/>
        <v>29886.032144715729</v>
      </c>
      <c r="AB221" s="602">
        <f t="shared" ca="1" si="377"/>
        <v>29886.032144715729</v>
      </c>
      <c r="AC221" s="602">
        <f t="shared" ca="1" si="377"/>
        <v>30687.194570042724</v>
      </c>
      <c r="AD221" s="602">
        <f t="shared" ca="1" si="377"/>
        <v>30687.194570042724</v>
      </c>
      <c r="AE221" s="602">
        <f t="shared" ca="1" si="377"/>
        <v>31500.297891766557</v>
      </c>
      <c r="AF221" s="602">
        <f t="shared" ca="1" si="378"/>
        <v>31500.297891766557</v>
      </c>
      <c r="AG221" s="602">
        <f t="shared" ca="1" si="379"/>
        <v>32325.215752307126</v>
      </c>
      <c r="AH221" s="602">
        <f t="shared" ca="1" si="380"/>
        <v>32881.659121055389</v>
      </c>
      <c r="AI221" s="602">
        <f t="shared" ca="1" si="381"/>
        <v>34295.209150044277</v>
      </c>
      <c r="AJ221" s="602">
        <f t="shared" ca="1" si="382"/>
        <v>34295.209150044277</v>
      </c>
      <c r="AK221" s="602">
        <f t="shared" ca="1" si="383"/>
        <v>35740.272825017972</v>
      </c>
      <c r="AL221" s="602">
        <f t="shared" ca="1" si="384"/>
        <v>35740.272825017972</v>
      </c>
      <c r="AM221" s="602">
        <f t="shared" ca="1" si="385"/>
        <v>37216.130731732024</v>
      </c>
      <c r="AN221" s="602">
        <f t="shared" ca="1" si="386"/>
        <v>37216.130731732024</v>
      </c>
      <c r="AO221" s="602">
        <f t="shared" ca="1" si="387"/>
        <v>38722.023692322662</v>
      </c>
      <c r="AP221" s="602">
        <f t="shared" ca="1" si="388"/>
        <v>38722.023692322662</v>
      </c>
      <c r="AQ221" s="602">
        <f t="shared" ca="1" si="389"/>
        <v>40257.15736338999</v>
      </c>
      <c r="AR221" s="602">
        <f t="shared" ca="1" si="390"/>
        <v>35448.772928771345</v>
      </c>
      <c r="AS221" s="602">
        <f t="shared" ca="1" si="391"/>
        <v>36918.531516652984</v>
      </c>
      <c r="AT221" s="602">
        <f t="shared" ca="1" si="392"/>
        <v>36918.531516652984</v>
      </c>
      <c r="AU221" s="602">
        <f t="shared" ca="1" si="393"/>
        <v>38418.479955411574</v>
      </c>
      <c r="AV221" s="602">
        <f t="shared" ca="1" si="394"/>
        <v>38418.479955411574</v>
      </c>
      <c r="AW221" s="602">
        <f t="shared" ca="1" si="395"/>
        <v>39947.830563756834</v>
      </c>
      <c r="AX221" s="602">
        <f t="shared" ca="1" si="396"/>
        <v>39947.830563756834</v>
      </c>
      <c r="AY221" s="602">
        <f t="shared" ca="1" si="397"/>
        <v>41505.764212283277</v>
      </c>
      <c r="AZ221" s="602">
        <f t="shared" ca="1" si="398"/>
        <v>41505.764212283277</v>
      </c>
      <c r="BA221" s="602">
        <f t="shared" ca="1" si="399"/>
        <v>43091.434978125537</v>
      </c>
      <c r="BB221" s="602">
        <f t="shared" ca="1" si="400"/>
        <v>31227.944341051854</v>
      </c>
      <c r="BC221" s="602">
        <f t="shared" ca="1" si="401"/>
        <v>32048.938490341483</v>
      </c>
      <c r="BD221" s="602">
        <f t="shared" ca="1" si="402"/>
        <v>32048.938490341483</v>
      </c>
      <c r="BE221" s="602">
        <f t="shared" ca="1" si="403"/>
        <v>32881.659121055403</v>
      </c>
      <c r="BF221" s="602">
        <f t="shared" ca="1" si="404"/>
        <v>32881.659121055403</v>
      </c>
      <c r="BG221" s="602">
        <f t="shared" ca="1" si="405"/>
        <v>33725.968653348842</v>
      </c>
      <c r="BH221" s="602">
        <f t="shared" ca="1" si="406"/>
        <v>33725.968653348842</v>
      </c>
      <c r="BI221" s="602">
        <f t="shared" ca="1" si="407"/>
        <v>34581.723205375456</v>
      </c>
      <c r="BJ221" s="602">
        <f t="shared" ca="1" si="408"/>
        <v>34581.723205375456</v>
      </c>
      <c r="BK221" s="602">
        <f t="shared" ca="1" si="409"/>
        <v>35448.772928771345</v>
      </c>
      <c r="BL221" s="602">
        <f t="shared" ca="1" si="410"/>
        <v>37965.371706914841</v>
      </c>
      <c r="BM221" s="602">
        <f t="shared" ca="1" si="411"/>
        <v>39485.986332175897</v>
      </c>
      <c r="BN221" s="602">
        <f t="shared" ca="1" si="412"/>
        <v>39485.986332175897</v>
      </c>
      <c r="BO221" s="602">
        <f t="shared" ca="1" si="413"/>
        <v>41035.432761276803</v>
      </c>
      <c r="BP221" s="602">
        <f t="shared" ca="1" si="414"/>
        <v>41035.432761276803</v>
      </c>
      <c r="BQ221" s="602">
        <f t="shared" ca="1" si="415"/>
        <v>42612.87262182722</v>
      </c>
      <c r="BR221" s="602">
        <f t="shared" ca="1" si="416"/>
        <v>42612.87262182722</v>
      </c>
      <c r="BS221" s="602">
        <f t="shared" ca="1" si="417"/>
        <v>44217.443988476909</v>
      </c>
      <c r="BT221" s="602">
        <f t="shared" ca="1" si="418"/>
        <v>44217.443988476909</v>
      </c>
      <c r="BU221" s="602">
        <f t="shared" ca="1" si="419"/>
        <v>45848.26595350603</v>
      </c>
      <c r="BV221" s="602">
        <f t="shared" ca="1" si="420"/>
        <v>40723.276804626068</v>
      </c>
      <c r="BW221" s="602">
        <f t="shared" ca="1" si="421"/>
        <v>42295.186245571516</v>
      </c>
      <c r="BX221" s="602">
        <f t="shared" ca="1" si="422"/>
        <v>42295.186245571516</v>
      </c>
      <c r="BY221" s="602">
        <f t="shared" ca="1" si="423"/>
        <v>43894.401241264459</v>
      </c>
      <c r="BZ221" s="602">
        <f t="shared" ca="1" si="424"/>
        <v>43894.401241264459</v>
      </c>
      <c r="CA221" s="602">
        <f t="shared" ca="1" si="425"/>
        <v>45520.044319311586</v>
      </c>
      <c r="CB221" s="602">
        <f t="shared" ca="1" si="426"/>
        <v>45520.044319311586</v>
      </c>
      <c r="CC221" s="602">
        <f t="shared" ca="1" si="427"/>
        <v>47171.222607457443</v>
      </c>
      <c r="CD221" s="602">
        <f t="shared" ca="1" si="428"/>
        <v>47171.222607457443</v>
      </c>
      <c r="CE221" s="602">
        <f t="shared" ca="1" si="429"/>
        <v>48847.032188247038</v>
      </c>
      <c r="CF221" s="602">
        <f t="shared" ca="1" si="316"/>
        <v>33725.968653348842</v>
      </c>
      <c r="CG221" s="602">
        <f t="shared" ca="1" si="317"/>
        <v>34581.723205375456</v>
      </c>
      <c r="CH221" s="602">
        <f t="shared" ca="1" si="318"/>
        <v>34581.723205375456</v>
      </c>
      <c r="CI221" s="602">
        <f t="shared" ca="1" si="319"/>
        <v>35448.772928771345</v>
      </c>
      <c r="CJ221" s="602">
        <f t="shared" ca="1" si="320"/>
        <v>35448.772928771345</v>
      </c>
      <c r="CK221" s="602">
        <f t="shared" ca="1" si="321"/>
        <v>36326.962352232811</v>
      </c>
      <c r="CL221" s="602">
        <f t="shared" ca="1" si="322"/>
        <v>36326.962352232811</v>
      </c>
      <c r="CM221" s="602">
        <f t="shared" ca="1" si="323"/>
        <v>37216.130731732024</v>
      </c>
      <c r="CN221" s="602">
        <f t="shared" ca="1" si="324"/>
        <v>37216.130731732024</v>
      </c>
      <c r="CO221" s="602">
        <f t="shared" ca="1" si="325"/>
        <v>38116.112405922795</v>
      </c>
      <c r="CP221" s="602">
        <f t="shared" ca="1" si="326"/>
        <v>41820.706884913423</v>
      </c>
      <c r="CQ221" s="602">
        <f t="shared" ca="1" si="327"/>
        <v>43411.82153165857</v>
      </c>
      <c r="CR221" s="602">
        <f t="shared" ca="1" si="328"/>
        <v>43411.82153165857</v>
      </c>
      <c r="CS221" s="602">
        <f t="shared" ca="1" si="329"/>
        <v>45029.629321440458</v>
      </c>
      <c r="CT221" s="602">
        <f t="shared" ca="1" si="330"/>
        <v>45029.629321440458</v>
      </c>
      <c r="CU221" s="602">
        <f t="shared" ca="1" si="331"/>
        <v>46673.241537911395</v>
      </c>
      <c r="CV221" s="602">
        <f t="shared" ca="1" si="332"/>
        <v>46673.241537911395</v>
      </c>
      <c r="CW221" s="602">
        <f t="shared" ca="1" si="333"/>
        <v>48341.757129331025</v>
      </c>
      <c r="CX221" s="602">
        <f t="shared" ca="1" si="334"/>
        <v>48341.757129331025</v>
      </c>
      <c r="CY221" s="602">
        <f t="shared" ca="1" si="335"/>
        <v>50034.266948932476</v>
      </c>
      <c r="CZ221" s="602">
        <f t="shared" ca="1" si="336"/>
        <v>44703.97476535022</v>
      </c>
      <c r="DA221" s="602">
        <f t="shared" ca="1" si="337"/>
        <v>46342.497848049643</v>
      </c>
      <c r="DB221" s="602">
        <f t="shared" ca="1" si="338"/>
        <v>46342.497848049643</v>
      </c>
      <c r="DC221" s="602">
        <f t="shared" ca="1" si="339"/>
        <v>48006.105296803609</v>
      </c>
      <c r="DD221" s="602">
        <f t="shared" ca="1" si="340"/>
        <v>48006.105296803609</v>
      </c>
      <c r="DE221" s="602">
        <f t="shared" ca="1" si="341"/>
        <v>49693.889253268258</v>
      </c>
      <c r="DF221" s="602">
        <f t="shared" ca="1" si="342"/>
        <v>49693.889253268258</v>
      </c>
      <c r="DG221" s="602">
        <f t="shared" ca="1" si="343"/>
        <v>51404.937022019112</v>
      </c>
      <c r="DH221" s="602">
        <f t="shared" ca="1" si="344"/>
        <v>51404.937022019112</v>
      </c>
      <c r="DI221" s="602">
        <f t="shared" ca="1" si="345"/>
        <v>53138.334953305806</v>
      </c>
      <c r="DJ221" s="602">
        <f t="shared" ca="1" si="346"/>
        <v>36918.531516652984</v>
      </c>
      <c r="DK221" s="602">
        <f t="shared" ca="1" si="347"/>
        <v>37814.927454885583</v>
      </c>
      <c r="DL221" s="602">
        <f t="shared" ca="1" si="348"/>
        <v>37814.927454885583</v>
      </c>
      <c r="DM221" s="602">
        <f t="shared" ca="1" si="349"/>
        <v>38722.023692322662</v>
      </c>
      <c r="DN221" s="602">
        <f t="shared" ca="1" si="350"/>
        <v>38722.023692322662</v>
      </c>
      <c r="DO221" s="602">
        <f t="shared" ca="1" si="351"/>
        <v>39639.647171455297</v>
      </c>
      <c r="DP221" s="602">
        <f t="shared" ca="1" si="352"/>
        <v>39639.647171455297</v>
      </c>
      <c r="DQ221" s="602">
        <f t="shared" ca="1" si="353"/>
        <v>40567.620879791648</v>
      </c>
      <c r="DR221" s="602">
        <f t="shared" ca="1" si="354"/>
        <v>40567.620879791648</v>
      </c>
      <c r="DS221" s="602">
        <f t="shared" ca="1" si="355"/>
        <v>41505.764212283284</v>
      </c>
      <c r="DT221" s="602">
        <f t="shared" ca="1" si="356"/>
        <v>47504.443092169378</v>
      </c>
      <c r="DU221" s="602">
        <f t="shared" ca="1" si="357"/>
        <v>49185.069786291635</v>
      </c>
      <c r="DV221" s="602">
        <f t="shared" ca="1" si="358"/>
        <v>49185.069786291635</v>
      </c>
      <c r="DW221" s="602">
        <f t="shared" ca="1" si="359"/>
        <v>50889.234373908213</v>
      </c>
      <c r="DX221" s="602">
        <f t="shared" ca="1" si="360"/>
        <v>50889.234373908213</v>
      </c>
      <c r="DY221" s="602">
        <f t="shared" ca="1" si="361"/>
        <v>52616.023097239588</v>
      </c>
      <c r="DZ221" s="602">
        <f t="shared" ca="1" si="362"/>
        <v>52616.023097239588</v>
      </c>
      <c r="EA221" s="602">
        <f t="shared" ca="1" si="363"/>
        <v>54364.523825868084</v>
      </c>
      <c r="EB221" s="602">
        <f t="shared" ca="1" si="364"/>
        <v>54364.523825868084</v>
      </c>
      <c r="EC221" s="602">
        <f t="shared" ca="1" si="365"/>
        <v>56133.829536555211</v>
      </c>
      <c r="ED221" s="602">
        <f t="shared" ca="1" si="366"/>
        <v>50546.562285820124</v>
      </c>
      <c r="EE221" s="602">
        <f t="shared" ca="1" si="367"/>
        <v>52268.899256216449</v>
      </c>
      <c r="EF221" s="602">
        <f t="shared" ca="1" si="368"/>
        <v>52268.899256216449</v>
      </c>
      <c r="EG221" s="602">
        <f t="shared" ca="1" si="369"/>
        <v>54013.130357142247</v>
      </c>
      <c r="EH221" s="602">
        <f t="shared" ca="1" si="370"/>
        <v>54013.130357142247</v>
      </c>
      <c r="EI221" s="602">
        <f t="shared" ca="1" si="371"/>
        <v>55778.34727772788</v>
      </c>
      <c r="EJ221" s="602">
        <f t="shared" ca="1" si="372"/>
        <v>55778.34727772788</v>
      </c>
      <c r="EK221" s="602">
        <f t="shared" ca="1" si="373"/>
        <v>57563.649413299725</v>
      </c>
      <c r="EL221" s="602">
        <f t="shared" ca="1" si="374"/>
        <v>57563.649413299725</v>
      </c>
      <c r="EM221" s="602">
        <f t="shared" ca="1" si="375"/>
        <v>59368.146874517734</v>
      </c>
    </row>
    <row r="222" spans="7:143" ht="29.25" customHeight="1" x14ac:dyDescent="0.2">
      <c r="H222" s="592" t="s">
        <v>50</v>
      </c>
      <c r="I222" s="1114" t="s">
        <v>51</v>
      </c>
      <c r="J222" s="1114"/>
      <c r="K222" s="1114"/>
      <c r="L222" s="1114"/>
      <c r="M222" s="1114"/>
      <c r="N222" s="1114"/>
      <c r="O222" s="1114"/>
      <c r="P222" s="1114"/>
      <c r="Q222" s="1114"/>
      <c r="R222" s="1114"/>
      <c r="W222" s="597">
        <f t="shared" si="315"/>
        <v>179</v>
      </c>
      <c r="X222" s="602">
        <f t="shared" ca="1" si="376"/>
        <v>28319.999389992863</v>
      </c>
      <c r="Y222" s="602">
        <f t="shared" ca="1" si="376"/>
        <v>29096.929827342388</v>
      </c>
      <c r="Z222" s="602">
        <f t="shared" ca="1" si="376"/>
        <v>29096.929827342388</v>
      </c>
      <c r="AA222" s="602">
        <f t="shared" ca="1" si="376"/>
        <v>29886.032144715729</v>
      </c>
      <c r="AB222" s="602">
        <f t="shared" ca="1" si="377"/>
        <v>29886.032144715729</v>
      </c>
      <c r="AC222" s="602">
        <f t="shared" ca="1" si="377"/>
        <v>30687.194570042724</v>
      </c>
      <c r="AD222" s="602">
        <f t="shared" ca="1" si="377"/>
        <v>30687.194570042724</v>
      </c>
      <c r="AE222" s="602">
        <f t="shared" ca="1" si="377"/>
        <v>31500.297891766557</v>
      </c>
      <c r="AF222" s="602">
        <f t="shared" ca="1" si="378"/>
        <v>31500.297891766557</v>
      </c>
      <c r="AG222" s="602">
        <f t="shared" ca="1" si="379"/>
        <v>32325.215752307126</v>
      </c>
      <c r="AH222" s="602">
        <f t="shared" ca="1" si="380"/>
        <v>32881.659121055389</v>
      </c>
      <c r="AI222" s="602">
        <f t="shared" ca="1" si="381"/>
        <v>34295.209150044277</v>
      </c>
      <c r="AJ222" s="602">
        <f t="shared" ca="1" si="382"/>
        <v>34295.209150044277</v>
      </c>
      <c r="AK222" s="602">
        <f t="shared" ca="1" si="383"/>
        <v>35740.272825017972</v>
      </c>
      <c r="AL222" s="602">
        <f t="shared" ca="1" si="384"/>
        <v>35740.272825017972</v>
      </c>
      <c r="AM222" s="602">
        <f t="shared" ca="1" si="385"/>
        <v>37216.130731732024</v>
      </c>
      <c r="AN222" s="602">
        <f t="shared" ca="1" si="386"/>
        <v>37216.130731732024</v>
      </c>
      <c r="AO222" s="602">
        <f t="shared" ca="1" si="387"/>
        <v>38722.023692322662</v>
      </c>
      <c r="AP222" s="602">
        <f t="shared" ca="1" si="388"/>
        <v>38722.023692322662</v>
      </c>
      <c r="AQ222" s="602">
        <f t="shared" ca="1" si="389"/>
        <v>40257.15736338999</v>
      </c>
      <c r="AR222" s="602">
        <f t="shared" ca="1" si="390"/>
        <v>35448.772928771345</v>
      </c>
      <c r="AS222" s="602">
        <f t="shared" ca="1" si="391"/>
        <v>36918.531516652984</v>
      </c>
      <c r="AT222" s="602">
        <f t="shared" ca="1" si="392"/>
        <v>36918.531516652984</v>
      </c>
      <c r="AU222" s="602">
        <f t="shared" ca="1" si="393"/>
        <v>38418.479955411574</v>
      </c>
      <c r="AV222" s="602">
        <f t="shared" ca="1" si="394"/>
        <v>38418.479955411574</v>
      </c>
      <c r="AW222" s="602">
        <f t="shared" ca="1" si="395"/>
        <v>39947.830563756834</v>
      </c>
      <c r="AX222" s="602">
        <f t="shared" ca="1" si="396"/>
        <v>39947.830563756834</v>
      </c>
      <c r="AY222" s="602">
        <f t="shared" ca="1" si="397"/>
        <v>41505.764212283277</v>
      </c>
      <c r="AZ222" s="602">
        <f t="shared" ca="1" si="398"/>
        <v>41505.764212283277</v>
      </c>
      <c r="BA222" s="602">
        <f t="shared" ca="1" si="399"/>
        <v>43091.434978125537</v>
      </c>
      <c r="BB222" s="602">
        <f t="shared" ca="1" si="400"/>
        <v>31227.944341051854</v>
      </c>
      <c r="BC222" s="602">
        <f t="shared" ca="1" si="401"/>
        <v>32048.938490341483</v>
      </c>
      <c r="BD222" s="602">
        <f t="shared" ca="1" si="402"/>
        <v>32048.938490341483</v>
      </c>
      <c r="BE222" s="602">
        <f t="shared" ca="1" si="403"/>
        <v>32881.659121055403</v>
      </c>
      <c r="BF222" s="602">
        <f t="shared" ca="1" si="404"/>
        <v>32881.659121055403</v>
      </c>
      <c r="BG222" s="602">
        <f t="shared" ca="1" si="405"/>
        <v>33725.968653348842</v>
      </c>
      <c r="BH222" s="602">
        <f t="shared" ca="1" si="406"/>
        <v>33725.968653348842</v>
      </c>
      <c r="BI222" s="602">
        <f t="shared" ca="1" si="407"/>
        <v>34581.723205375456</v>
      </c>
      <c r="BJ222" s="602">
        <f t="shared" ca="1" si="408"/>
        <v>34581.723205375456</v>
      </c>
      <c r="BK222" s="602">
        <f t="shared" ca="1" si="409"/>
        <v>35448.772928771345</v>
      </c>
      <c r="BL222" s="602">
        <f t="shared" ca="1" si="410"/>
        <v>37965.371706914841</v>
      </c>
      <c r="BM222" s="602">
        <f t="shared" ca="1" si="411"/>
        <v>39485.986332175897</v>
      </c>
      <c r="BN222" s="602">
        <f t="shared" ca="1" si="412"/>
        <v>39485.986332175897</v>
      </c>
      <c r="BO222" s="602">
        <f t="shared" ca="1" si="413"/>
        <v>41035.432761276803</v>
      </c>
      <c r="BP222" s="602">
        <f t="shared" ca="1" si="414"/>
        <v>41035.432761276803</v>
      </c>
      <c r="BQ222" s="602">
        <f t="shared" ca="1" si="415"/>
        <v>42612.87262182722</v>
      </c>
      <c r="BR222" s="602">
        <f t="shared" ca="1" si="416"/>
        <v>42612.87262182722</v>
      </c>
      <c r="BS222" s="602">
        <f t="shared" ca="1" si="417"/>
        <v>44217.443988476909</v>
      </c>
      <c r="BT222" s="602">
        <f t="shared" ca="1" si="418"/>
        <v>44217.443988476909</v>
      </c>
      <c r="BU222" s="602">
        <f t="shared" ca="1" si="419"/>
        <v>45848.26595350603</v>
      </c>
      <c r="BV222" s="602">
        <f t="shared" ca="1" si="420"/>
        <v>40723.276804626068</v>
      </c>
      <c r="BW222" s="602">
        <f t="shared" ca="1" si="421"/>
        <v>42295.186245571516</v>
      </c>
      <c r="BX222" s="602">
        <f t="shared" ca="1" si="422"/>
        <v>42295.186245571516</v>
      </c>
      <c r="BY222" s="602">
        <f t="shared" ca="1" si="423"/>
        <v>43894.401241264459</v>
      </c>
      <c r="BZ222" s="602">
        <f t="shared" ca="1" si="424"/>
        <v>43894.401241264459</v>
      </c>
      <c r="CA222" s="602">
        <f t="shared" ca="1" si="425"/>
        <v>45520.044319311586</v>
      </c>
      <c r="CB222" s="602">
        <f t="shared" ca="1" si="426"/>
        <v>45520.044319311586</v>
      </c>
      <c r="CC222" s="602">
        <f t="shared" ca="1" si="427"/>
        <v>47171.222607457443</v>
      </c>
      <c r="CD222" s="602">
        <f t="shared" ca="1" si="428"/>
        <v>47171.222607457443</v>
      </c>
      <c r="CE222" s="602">
        <f t="shared" ca="1" si="429"/>
        <v>48847.032188247038</v>
      </c>
      <c r="CF222" s="602">
        <f t="shared" ca="1" si="316"/>
        <v>33725.968653348842</v>
      </c>
      <c r="CG222" s="602">
        <f t="shared" ca="1" si="317"/>
        <v>34581.723205375456</v>
      </c>
      <c r="CH222" s="602">
        <f t="shared" ca="1" si="318"/>
        <v>34581.723205375456</v>
      </c>
      <c r="CI222" s="602">
        <f t="shared" ca="1" si="319"/>
        <v>35448.772928771345</v>
      </c>
      <c r="CJ222" s="602">
        <f t="shared" ca="1" si="320"/>
        <v>35448.772928771345</v>
      </c>
      <c r="CK222" s="602">
        <f t="shared" ca="1" si="321"/>
        <v>36326.962352232811</v>
      </c>
      <c r="CL222" s="602">
        <f t="shared" ca="1" si="322"/>
        <v>36326.962352232811</v>
      </c>
      <c r="CM222" s="602">
        <f t="shared" ca="1" si="323"/>
        <v>37216.130731732024</v>
      </c>
      <c r="CN222" s="602">
        <f t="shared" ca="1" si="324"/>
        <v>37216.130731732024</v>
      </c>
      <c r="CO222" s="602">
        <f t="shared" ca="1" si="325"/>
        <v>38116.112405922795</v>
      </c>
      <c r="CP222" s="602">
        <f t="shared" ca="1" si="326"/>
        <v>41820.706884913423</v>
      </c>
      <c r="CQ222" s="602">
        <f t="shared" ca="1" si="327"/>
        <v>43411.82153165857</v>
      </c>
      <c r="CR222" s="602">
        <f t="shared" ca="1" si="328"/>
        <v>43411.82153165857</v>
      </c>
      <c r="CS222" s="602">
        <f t="shared" ca="1" si="329"/>
        <v>45029.629321440458</v>
      </c>
      <c r="CT222" s="602">
        <f t="shared" ca="1" si="330"/>
        <v>45029.629321440458</v>
      </c>
      <c r="CU222" s="602">
        <f t="shared" ca="1" si="331"/>
        <v>46673.241537911395</v>
      </c>
      <c r="CV222" s="602">
        <f t="shared" ca="1" si="332"/>
        <v>46673.241537911395</v>
      </c>
      <c r="CW222" s="602">
        <f t="shared" ca="1" si="333"/>
        <v>48341.757129331025</v>
      </c>
      <c r="CX222" s="602">
        <f t="shared" ca="1" si="334"/>
        <v>48341.757129331025</v>
      </c>
      <c r="CY222" s="602">
        <f t="shared" ca="1" si="335"/>
        <v>50034.266948932476</v>
      </c>
      <c r="CZ222" s="602">
        <f t="shared" ca="1" si="336"/>
        <v>44703.97476535022</v>
      </c>
      <c r="DA222" s="602">
        <f t="shared" ca="1" si="337"/>
        <v>46342.497848049643</v>
      </c>
      <c r="DB222" s="602">
        <f t="shared" ca="1" si="338"/>
        <v>46342.497848049643</v>
      </c>
      <c r="DC222" s="602">
        <f t="shared" ca="1" si="339"/>
        <v>48006.105296803609</v>
      </c>
      <c r="DD222" s="602">
        <f t="shared" ca="1" si="340"/>
        <v>48006.105296803609</v>
      </c>
      <c r="DE222" s="602">
        <f t="shared" ca="1" si="341"/>
        <v>49693.889253268258</v>
      </c>
      <c r="DF222" s="602">
        <f t="shared" ca="1" si="342"/>
        <v>49693.889253268258</v>
      </c>
      <c r="DG222" s="602">
        <f t="shared" ca="1" si="343"/>
        <v>51404.937022019112</v>
      </c>
      <c r="DH222" s="602">
        <f t="shared" ca="1" si="344"/>
        <v>51404.937022019112</v>
      </c>
      <c r="DI222" s="602">
        <f t="shared" ca="1" si="345"/>
        <v>53138.334953305806</v>
      </c>
      <c r="DJ222" s="602">
        <f t="shared" ca="1" si="346"/>
        <v>36918.531516652984</v>
      </c>
      <c r="DK222" s="602">
        <f t="shared" ca="1" si="347"/>
        <v>37814.927454885583</v>
      </c>
      <c r="DL222" s="602">
        <f t="shared" ca="1" si="348"/>
        <v>37814.927454885583</v>
      </c>
      <c r="DM222" s="602">
        <f t="shared" ca="1" si="349"/>
        <v>38722.023692322662</v>
      </c>
      <c r="DN222" s="602">
        <f t="shared" ca="1" si="350"/>
        <v>38722.023692322662</v>
      </c>
      <c r="DO222" s="602">
        <f t="shared" ca="1" si="351"/>
        <v>39639.647171455297</v>
      </c>
      <c r="DP222" s="602">
        <f t="shared" ca="1" si="352"/>
        <v>39639.647171455297</v>
      </c>
      <c r="DQ222" s="602">
        <f t="shared" ca="1" si="353"/>
        <v>40567.620879791648</v>
      </c>
      <c r="DR222" s="602">
        <f t="shared" ca="1" si="354"/>
        <v>40567.620879791648</v>
      </c>
      <c r="DS222" s="602">
        <f t="shared" ca="1" si="355"/>
        <v>41505.764212283284</v>
      </c>
      <c r="DT222" s="602">
        <f t="shared" ca="1" si="356"/>
        <v>47504.443092169378</v>
      </c>
      <c r="DU222" s="602">
        <f t="shared" ca="1" si="357"/>
        <v>49185.069786291635</v>
      </c>
      <c r="DV222" s="602">
        <f t="shared" ca="1" si="358"/>
        <v>49185.069786291635</v>
      </c>
      <c r="DW222" s="602">
        <f t="shared" ca="1" si="359"/>
        <v>50889.234373908213</v>
      </c>
      <c r="DX222" s="602">
        <f t="shared" ca="1" si="360"/>
        <v>50889.234373908213</v>
      </c>
      <c r="DY222" s="602">
        <f t="shared" ca="1" si="361"/>
        <v>52616.023097239588</v>
      </c>
      <c r="DZ222" s="602">
        <f t="shared" ca="1" si="362"/>
        <v>52616.023097239588</v>
      </c>
      <c r="EA222" s="602">
        <f t="shared" ca="1" si="363"/>
        <v>54364.523825868084</v>
      </c>
      <c r="EB222" s="602">
        <f t="shared" ca="1" si="364"/>
        <v>54364.523825868084</v>
      </c>
      <c r="EC222" s="602">
        <f t="shared" ca="1" si="365"/>
        <v>56133.829536555211</v>
      </c>
      <c r="ED222" s="602">
        <f t="shared" ca="1" si="366"/>
        <v>50546.562285820124</v>
      </c>
      <c r="EE222" s="602">
        <f t="shared" ca="1" si="367"/>
        <v>52268.899256216449</v>
      </c>
      <c r="EF222" s="602">
        <f t="shared" ca="1" si="368"/>
        <v>52268.899256216449</v>
      </c>
      <c r="EG222" s="602">
        <f t="shared" ca="1" si="369"/>
        <v>54013.130357142247</v>
      </c>
      <c r="EH222" s="602">
        <f t="shared" ca="1" si="370"/>
        <v>54013.130357142247</v>
      </c>
      <c r="EI222" s="602">
        <f t="shared" ca="1" si="371"/>
        <v>55778.34727772788</v>
      </c>
      <c r="EJ222" s="602">
        <f t="shared" ca="1" si="372"/>
        <v>55778.34727772788</v>
      </c>
      <c r="EK222" s="602">
        <f t="shared" ca="1" si="373"/>
        <v>57563.649413299725</v>
      </c>
      <c r="EL222" s="602">
        <f t="shared" ca="1" si="374"/>
        <v>57563.649413299725</v>
      </c>
      <c r="EM222" s="602">
        <f t="shared" ca="1" si="375"/>
        <v>59368.146874517734</v>
      </c>
    </row>
    <row r="223" spans="7:143" ht="81" customHeight="1" x14ac:dyDescent="0.2">
      <c r="H223" s="592" t="s">
        <v>52</v>
      </c>
      <c r="I223" s="1114" t="s">
        <v>1145</v>
      </c>
      <c r="J223" s="1114"/>
      <c r="K223" s="1114"/>
      <c r="L223" s="1114"/>
      <c r="M223" s="1114"/>
      <c r="N223" s="1114"/>
      <c r="O223" s="1114"/>
      <c r="P223" s="1114"/>
      <c r="Q223" s="1114"/>
      <c r="R223" s="1114"/>
      <c r="W223" s="597">
        <f t="shared" si="315"/>
        <v>180</v>
      </c>
      <c r="X223" s="602">
        <f t="shared" ca="1" si="376"/>
        <v>28319.999389992863</v>
      </c>
      <c r="Y223" s="602">
        <f t="shared" ca="1" si="376"/>
        <v>29096.929827342388</v>
      </c>
      <c r="Z223" s="602">
        <f t="shared" ca="1" si="376"/>
        <v>29096.929827342388</v>
      </c>
      <c r="AA223" s="602">
        <f t="shared" ca="1" si="376"/>
        <v>29886.032144715729</v>
      </c>
      <c r="AB223" s="602">
        <f t="shared" ca="1" si="377"/>
        <v>29886.032144715729</v>
      </c>
      <c r="AC223" s="602">
        <f t="shared" ca="1" si="377"/>
        <v>30687.194570042724</v>
      </c>
      <c r="AD223" s="602">
        <f t="shared" ca="1" si="377"/>
        <v>30687.194570042724</v>
      </c>
      <c r="AE223" s="602">
        <f t="shared" ca="1" si="377"/>
        <v>31500.297891766557</v>
      </c>
      <c r="AF223" s="602">
        <f t="shared" ca="1" si="378"/>
        <v>31500.297891766557</v>
      </c>
      <c r="AG223" s="602">
        <f t="shared" ca="1" si="379"/>
        <v>32325.215752307126</v>
      </c>
      <c r="AH223" s="602">
        <f t="shared" ca="1" si="380"/>
        <v>32881.659121055389</v>
      </c>
      <c r="AI223" s="602">
        <f t="shared" ca="1" si="381"/>
        <v>34295.209150044277</v>
      </c>
      <c r="AJ223" s="602">
        <f t="shared" ca="1" si="382"/>
        <v>34295.209150044277</v>
      </c>
      <c r="AK223" s="602">
        <f t="shared" ca="1" si="383"/>
        <v>35740.272825017972</v>
      </c>
      <c r="AL223" s="602">
        <f t="shared" ca="1" si="384"/>
        <v>35740.272825017972</v>
      </c>
      <c r="AM223" s="602">
        <f t="shared" ca="1" si="385"/>
        <v>37216.130731732024</v>
      </c>
      <c r="AN223" s="602">
        <f t="shared" ca="1" si="386"/>
        <v>37216.130731732024</v>
      </c>
      <c r="AO223" s="602">
        <f t="shared" ca="1" si="387"/>
        <v>38722.023692322662</v>
      </c>
      <c r="AP223" s="602">
        <f t="shared" ca="1" si="388"/>
        <v>38722.023692322662</v>
      </c>
      <c r="AQ223" s="602">
        <f t="shared" ca="1" si="389"/>
        <v>40257.15736338999</v>
      </c>
      <c r="AR223" s="602">
        <f t="shared" ca="1" si="390"/>
        <v>35448.772928771345</v>
      </c>
      <c r="AS223" s="602">
        <f t="shared" ca="1" si="391"/>
        <v>36918.531516652984</v>
      </c>
      <c r="AT223" s="602">
        <f t="shared" ca="1" si="392"/>
        <v>36918.531516652984</v>
      </c>
      <c r="AU223" s="602">
        <f t="shared" ca="1" si="393"/>
        <v>38418.479955411574</v>
      </c>
      <c r="AV223" s="602">
        <f t="shared" ca="1" si="394"/>
        <v>38418.479955411574</v>
      </c>
      <c r="AW223" s="602">
        <f t="shared" ca="1" si="395"/>
        <v>39947.830563756834</v>
      </c>
      <c r="AX223" s="602">
        <f t="shared" ca="1" si="396"/>
        <v>39947.830563756834</v>
      </c>
      <c r="AY223" s="602">
        <f t="shared" ca="1" si="397"/>
        <v>41505.764212283277</v>
      </c>
      <c r="AZ223" s="602">
        <f t="shared" ca="1" si="398"/>
        <v>41505.764212283277</v>
      </c>
      <c r="BA223" s="602">
        <f t="shared" ca="1" si="399"/>
        <v>43091.434978125537</v>
      </c>
      <c r="BB223" s="602">
        <f t="shared" ca="1" si="400"/>
        <v>31227.944341051854</v>
      </c>
      <c r="BC223" s="602">
        <f t="shared" ca="1" si="401"/>
        <v>32048.938490341483</v>
      </c>
      <c r="BD223" s="602">
        <f t="shared" ca="1" si="402"/>
        <v>32048.938490341483</v>
      </c>
      <c r="BE223" s="602">
        <f t="shared" ca="1" si="403"/>
        <v>32881.659121055403</v>
      </c>
      <c r="BF223" s="602">
        <f t="shared" ca="1" si="404"/>
        <v>32881.659121055403</v>
      </c>
      <c r="BG223" s="602">
        <f t="shared" ca="1" si="405"/>
        <v>33725.968653348842</v>
      </c>
      <c r="BH223" s="602">
        <f t="shared" ca="1" si="406"/>
        <v>33725.968653348842</v>
      </c>
      <c r="BI223" s="602">
        <f t="shared" ca="1" si="407"/>
        <v>34581.723205375456</v>
      </c>
      <c r="BJ223" s="602">
        <f t="shared" ca="1" si="408"/>
        <v>34581.723205375456</v>
      </c>
      <c r="BK223" s="602">
        <f t="shared" ca="1" si="409"/>
        <v>35448.772928771345</v>
      </c>
      <c r="BL223" s="602">
        <f t="shared" ca="1" si="410"/>
        <v>37965.371706914841</v>
      </c>
      <c r="BM223" s="602">
        <f t="shared" ca="1" si="411"/>
        <v>39485.986332175897</v>
      </c>
      <c r="BN223" s="602">
        <f t="shared" ca="1" si="412"/>
        <v>39485.986332175897</v>
      </c>
      <c r="BO223" s="602">
        <f t="shared" ca="1" si="413"/>
        <v>41035.432761276803</v>
      </c>
      <c r="BP223" s="602">
        <f t="shared" ca="1" si="414"/>
        <v>41035.432761276803</v>
      </c>
      <c r="BQ223" s="602">
        <f t="shared" ca="1" si="415"/>
        <v>42612.87262182722</v>
      </c>
      <c r="BR223" s="602">
        <f t="shared" ca="1" si="416"/>
        <v>42612.87262182722</v>
      </c>
      <c r="BS223" s="602">
        <f t="shared" ca="1" si="417"/>
        <v>44217.443988476909</v>
      </c>
      <c r="BT223" s="602">
        <f t="shared" ca="1" si="418"/>
        <v>44217.443988476909</v>
      </c>
      <c r="BU223" s="602">
        <f t="shared" ca="1" si="419"/>
        <v>45848.26595350603</v>
      </c>
      <c r="BV223" s="602">
        <f t="shared" ca="1" si="420"/>
        <v>40723.276804626068</v>
      </c>
      <c r="BW223" s="602">
        <f t="shared" ca="1" si="421"/>
        <v>42295.186245571516</v>
      </c>
      <c r="BX223" s="602">
        <f t="shared" ca="1" si="422"/>
        <v>42295.186245571516</v>
      </c>
      <c r="BY223" s="602">
        <f t="shared" ca="1" si="423"/>
        <v>43894.401241264459</v>
      </c>
      <c r="BZ223" s="602">
        <f t="shared" ca="1" si="424"/>
        <v>43894.401241264459</v>
      </c>
      <c r="CA223" s="602">
        <f t="shared" ca="1" si="425"/>
        <v>45520.044319311586</v>
      </c>
      <c r="CB223" s="602">
        <f t="shared" ca="1" si="426"/>
        <v>45520.044319311586</v>
      </c>
      <c r="CC223" s="602">
        <f t="shared" ca="1" si="427"/>
        <v>47171.222607457443</v>
      </c>
      <c r="CD223" s="602">
        <f t="shared" ca="1" si="428"/>
        <v>47171.222607457443</v>
      </c>
      <c r="CE223" s="602">
        <f t="shared" ca="1" si="429"/>
        <v>48847.032188247038</v>
      </c>
      <c r="CF223" s="602">
        <f t="shared" ca="1" si="316"/>
        <v>33725.968653348842</v>
      </c>
      <c r="CG223" s="602">
        <f t="shared" ca="1" si="317"/>
        <v>34581.723205375456</v>
      </c>
      <c r="CH223" s="602">
        <f t="shared" ca="1" si="318"/>
        <v>34581.723205375456</v>
      </c>
      <c r="CI223" s="602">
        <f t="shared" ca="1" si="319"/>
        <v>35448.772928771345</v>
      </c>
      <c r="CJ223" s="602">
        <f t="shared" ca="1" si="320"/>
        <v>35448.772928771345</v>
      </c>
      <c r="CK223" s="602">
        <f t="shared" ca="1" si="321"/>
        <v>36326.962352232811</v>
      </c>
      <c r="CL223" s="602">
        <f t="shared" ca="1" si="322"/>
        <v>36326.962352232811</v>
      </c>
      <c r="CM223" s="602">
        <f t="shared" ca="1" si="323"/>
        <v>37216.130731732024</v>
      </c>
      <c r="CN223" s="602">
        <f t="shared" ca="1" si="324"/>
        <v>37216.130731732024</v>
      </c>
      <c r="CO223" s="602">
        <f t="shared" ca="1" si="325"/>
        <v>38116.112405922795</v>
      </c>
      <c r="CP223" s="602">
        <f t="shared" ca="1" si="326"/>
        <v>41820.706884913423</v>
      </c>
      <c r="CQ223" s="602">
        <f t="shared" ca="1" si="327"/>
        <v>43411.82153165857</v>
      </c>
      <c r="CR223" s="602">
        <f t="shared" ca="1" si="328"/>
        <v>43411.82153165857</v>
      </c>
      <c r="CS223" s="602">
        <f t="shared" ca="1" si="329"/>
        <v>45029.629321440458</v>
      </c>
      <c r="CT223" s="602">
        <f t="shared" ca="1" si="330"/>
        <v>45029.629321440458</v>
      </c>
      <c r="CU223" s="602">
        <f t="shared" ca="1" si="331"/>
        <v>46673.241537911395</v>
      </c>
      <c r="CV223" s="602">
        <f t="shared" ca="1" si="332"/>
        <v>46673.241537911395</v>
      </c>
      <c r="CW223" s="602">
        <f t="shared" ca="1" si="333"/>
        <v>48341.757129331025</v>
      </c>
      <c r="CX223" s="602">
        <f t="shared" ca="1" si="334"/>
        <v>48341.757129331025</v>
      </c>
      <c r="CY223" s="602">
        <f t="shared" ca="1" si="335"/>
        <v>50034.266948932476</v>
      </c>
      <c r="CZ223" s="602">
        <f t="shared" ca="1" si="336"/>
        <v>44703.97476535022</v>
      </c>
      <c r="DA223" s="602">
        <f t="shared" ca="1" si="337"/>
        <v>46342.497848049643</v>
      </c>
      <c r="DB223" s="602">
        <f t="shared" ca="1" si="338"/>
        <v>46342.497848049643</v>
      </c>
      <c r="DC223" s="602">
        <f t="shared" ca="1" si="339"/>
        <v>48006.105296803609</v>
      </c>
      <c r="DD223" s="602">
        <f t="shared" ca="1" si="340"/>
        <v>48006.105296803609</v>
      </c>
      <c r="DE223" s="602">
        <f t="shared" ca="1" si="341"/>
        <v>49693.889253268258</v>
      </c>
      <c r="DF223" s="602">
        <f t="shared" ca="1" si="342"/>
        <v>49693.889253268258</v>
      </c>
      <c r="DG223" s="602">
        <f t="shared" ca="1" si="343"/>
        <v>51404.937022019112</v>
      </c>
      <c r="DH223" s="602">
        <f t="shared" ca="1" si="344"/>
        <v>51404.937022019112</v>
      </c>
      <c r="DI223" s="602">
        <f t="shared" ca="1" si="345"/>
        <v>53138.334953305806</v>
      </c>
      <c r="DJ223" s="602">
        <f t="shared" ca="1" si="346"/>
        <v>36918.531516652984</v>
      </c>
      <c r="DK223" s="602">
        <f t="shared" ca="1" si="347"/>
        <v>37814.927454885583</v>
      </c>
      <c r="DL223" s="602">
        <f t="shared" ca="1" si="348"/>
        <v>37814.927454885583</v>
      </c>
      <c r="DM223" s="602">
        <f t="shared" ca="1" si="349"/>
        <v>38722.023692322662</v>
      </c>
      <c r="DN223" s="602">
        <f t="shared" ca="1" si="350"/>
        <v>38722.023692322662</v>
      </c>
      <c r="DO223" s="602">
        <f t="shared" ca="1" si="351"/>
        <v>39639.647171455297</v>
      </c>
      <c r="DP223" s="602">
        <f t="shared" ca="1" si="352"/>
        <v>39639.647171455297</v>
      </c>
      <c r="DQ223" s="602">
        <f t="shared" ca="1" si="353"/>
        <v>40567.620879791648</v>
      </c>
      <c r="DR223" s="602">
        <f t="shared" ca="1" si="354"/>
        <v>40567.620879791648</v>
      </c>
      <c r="DS223" s="602">
        <f t="shared" ca="1" si="355"/>
        <v>41505.764212283284</v>
      </c>
      <c r="DT223" s="602">
        <f t="shared" ca="1" si="356"/>
        <v>47504.443092169378</v>
      </c>
      <c r="DU223" s="602">
        <f t="shared" ca="1" si="357"/>
        <v>49185.069786291635</v>
      </c>
      <c r="DV223" s="602">
        <f t="shared" ca="1" si="358"/>
        <v>49185.069786291635</v>
      </c>
      <c r="DW223" s="602">
        <f t="shared" ca="1" si="359"/>
        <v>50889.234373908213</v>
      </c>
      <c r="DX223" s="602">
        <f t="shared" ca="1" si="360"/>
        <v>50889.234373908213</v>
      </c>
      <c r="DY223" s="602">
        <f t="shared" ca="1" si="361"/>
        <v>52616.023097239588</v>
      </c>
      <c r="DZ223" s="602">
        <f t="shared" ca="1" si="362"/>
        <v>52616.023097239588</v>
      </c>
      <c r="EA223" s="602">
        <f t="shared" ca="1" si="363"/>
        <v>54364.523825868084</v>
      </c>
      <c r="EB223" s="602">
        <f t="shared" ca="1" si="364"/>
        <v>54364.523825868084</v>
      </c>
      <c r="EC223" s="602">
        <f t="shared" ca="1" si="365"/>
        <v>56133.829536555211</v>
      </c>
      <c r="ED223" s="602">
        <f t="shared" ca="1" si="366"/>
        <v>50546.562285820124</v>
      </c>
      <c r="EE223" s="602">
        <f t="shared" ca="1" si="367"/>
        <v>52268.899256216449</v>
      </c>
      <c r="EF223" s="602">
        <f t="shared" ca="1" si="368"/>
        <v>52268.899256216449</v>
      </c>
      <c r="EG223" s="602">
        <f t="shared" ca="1" si="369"/>
        <v>54013.130357142247</v>
      </c>
      <c r="EH223" s="602">
        <f t="shared" ca="1" si="370"/>
        <v>54013.130357142247</v>
      </c>
      <c r="EI223" s="602">
        <f t="shared" ca="1" si="371"/>
        <v>55778.34727772788</v>
      </c>
      <c r="EJ223" s="602">
        <f t="shared" ca="1" si="372"/>
        <v>55778.34727772788</v>
      </c>
      <c r="EK223" s="602">
        <f t="shared" ca="1" si="373"/>
        <v>57563.649413299725</v>
      </c>
      <c r="EL223" s="602">
        <f t="shared" ca="1" si="374"/>
        <v>57563.649413299725</v>
      </c>
      <c r="EM223" s="602">
        <f t="shared" ca="1" si="375"/>
        <v>59368.146874517734</v>
      </c>
    </row>
    <row r="224" spans="7:143" ht="45" customHeight="1" x14ac:dyDescent="0.2">
      <c r="H224" s="592" t="s">
        <v>53</v>
      </c>
      <c r="I224" s="1114" t="s">
        <v>848</v>
      </c>
      <c r="J224" s="1114"/>
      <c r="K224" s="1114"/>
      <c r="L224" s="1114"/>
      <c r="M224" s="1114"/>
      <c r="N224" s="1114"/>
      <c r="O224" s="1114"/>
      <c r="P224" s="1114"/>
      <c r="Q224" s="1114"/>
      <c r="R224" s="1114"/>
      <c r="W224" s="597">
        <f t="shared" si="315"/>
        <v>181</v>
      </c>
      <c r="X224" s="602">
        <f t="shared" ca="1" si="376"/>
        <v>28319.999389992863</v>
      </c>
      <c r="Y224" s="602">
        <f t="shared" ca="1" si="376"/>
        <v>29096.929827342388</v>
      </c>
      <c r="Z224" s="602">
        <f t="shared" ca="1" si="376"/>
        <v>29096.929827342388</v>
      </c>
      <c r="AA224" s="602">
        <f t="shared" ca="1" si="376"/>
        <v>29886.032144715729</v>
      </c>
      <c r="AB224" s="602">
        <f t="shared" ca="1" si="377"/>
        <v>29886.032144715729</v>
      </c>
      <c r="AC224" s="602">
        <f t="shared" ca="1" si="377"/>
        <v>30687.194570042724</v>
      </c>
      <c r="AD224" s="602">
        <f t="shared" ca="1" si="377"/>
        <v>30687.194570042724</v>
      </c>
      <c r="AE224" s="602">
        <f t="shared" ca="1" si="377"/>
        <v>31500.297891766557</v>
      </c>
      <c r="AF224" s="602">
        <f t="shared" ca="1" si="378"/>
        <v>31500.297891766557</v>
      </c>
      <c r="AG224" s="602">
        <f t="shared" ca="1" si="379"/>
        <v>32325.215752307126</v>
      </c>
      <c r="AH224" s="602">
        <f t="shared" ca="1" si="380"/>
        <v>32881.659121055389</v>
      </c>
      <c r="AI224" s="602">
        <f t="shared" ca="1" si="381"/>
        <v>34295.209150044277</v>
      </c>
      <c r="AJ224" s="602">
        <f t="shared" ca="1" si="382"/>
        <v>34295.209150044277</v>
      </c>
      <c r="AK224" s="602">
        <f t="shared" ca="1" si="383"/>
        <v>35740.272825017972</v>
      </c>
      <c r="AL224" s="602">
        <f t="shared" ca="1" si="384"/>
        <v>35740.272825017972</v>
      </c>
      <c r="AM224" s="602">
        <f t="shared" ca="1" si="385"/>
        <v>37216.130731732024</v>
      </c>
      <c r="AN224" s="602">
        <f t="shared" ca="1" si="386"/>
        <v>37216.130731732024</v>
      </c>
      <c r="AO224" s="602">
        <f t="shared" ca="1" si="387"/>
        <v>38722.023692322662</v>
      </c>
      <c r="AP224" s="602">
        <f t="shared" ca="1" si="388"/>
        <v>38722.023692322662</v>
      </c>
      <c r="AQ224" s="602">
        <f t="shared" ca="1" si="389"/>
        <v>40257.15736338999</v>
      </c>
      <c r="AR224" s="602">
        <f t="shared" ca="1" si="390"/>
        <v>35448.772928771345</v>
      </c>
      <c r="AS224" s="602">
        <f t="shared" ca="1" si="391"/>
        <v>36918.531516652984</v>
      </c>
      <c r="AT224" s="602">
        <f t="shared" ca="1" si="392"/>
        <v>36918.531516652984</v>
      </c>
      <c r="AU224" s="602">
        <f t="shared" ca="1" si="393"/>
        <v>38418.479955411574</v>
      </c>
      <c r="AV224" s="602">
        <f t="shared" ca="1" si="394"/>
        <v>38418.479955411574</v>
      </c>
      <c r="AW224" s="602">
        <f t="shared" ca="1" si="395"/>
        <v>39947.830563756834</v>
      </c>
      <c r="AX224" s="602">
        <f t="shared" ca="1" si="396"/>
        <v>39947.830563756834</v>
      </c>
      <c r="AY224" s="602">
        <f t="shared" ca="1" si="397"/>
        <v>41505.764212283277</v>
      </c>
      <c r="AZ224" s="602">
        <f t="shared" ca="1" si="398"/>
        <v>41505.764212283277</v>
      </c>
      <c r="BA224" s="602">
        <f t="shared" ca="1" si="399"/>
        <v>43091.434978125537</v>
      </c>
      <c r="BB224" s="602">
        <f t="shared" ca="1" si="400"/>
        <v>31227.944341051854</v>
      </c>
      <c r="BC224" s="602">
        <f t="shared" ca="1" si="401"/>
        <v>32048.938490341483</v>
      </c>
      <c r="BD224" s="602">
        <f t="shared" ca="1" si="402"/>
        <v>32048.938490341483</v>
      </c>
      <c r="BE224" s="602">
        <f t="shared" ca="1" si="403"/>
        <v>32881.659121055403</v>
      </c>
      <c r="BF224" s="602">
        <f t="shared" ca="1" si="404"/>
        <v>32881.659121055403</v>
      </c>
      <c r="BG224" s="602">
        <f t="shared" ca="1" si="405"/>
        <v>33725.968653348842</v>
      </c>
      <c r="BH224" s="602">
        <f t="shared" ca="1" si="406"/>
        <v>33725.968653348842</v>
      </c>
      <c r="BI224" s="602">
        <f t="shared" ca="1" si="407"/>
        <v>34581.723205375456</v>
      </c>
      <c r="BJ224" s="602">
        <f t="shared" ca="1" si="408"/>
        <v>34581.723205375456</v>
      </c>
      <c r="BK224" s="602">
        <f t="shared" ca="1" si="409"/>
        <v>35448.772928771345</v>
      </c>
      <c r="BL224" s="602">
        <f t="shared" ca="1" si="410"/>
        <v>37965.371706914841</v>
      </c>
      <c r="BM224" s="602">
        <f t="shared" ca="1" si="411"/>
        <v>39485.986332175897</v>
      </c>
      <c r="BN224" s="602">
        <f t="shared" ca="1" si="412"/>
        <v>39485.986332175897</v>
      </c>
      <c r="BO224" s="602">
        <f t="shared" ca="1" si="413"/>
        <v>41035.432761276803</v>
      </c>
      <c r="BP224" s="602">
        <f t="shared" ca="1" si="414"/>
        <v>41035.432761276803</v>
      </c>
      <c r="BQ224" s="602">
        <f t="shared" ca="1" si="415"/>
        <v>42612.87262182722</v>
      </c>
      <c r="BR224" s="602">
        <f t="shared" ca="1" si="416"/>
        <v>42612.87262182722</v>
      </c>
      <c r="BS224" s="602">
        <f t="shared" ca="1" si="417"/>
        <v>44217.443988476909</v>
      </c>
      <c r="BT224" s="602">
        <f t="shared" ca="1" si="418"/>
        <v>44217.443988476909</v>
      </c>
      <c r="BU224" s="602">
        <f t="shared" ca="1" si="419"/>
        <v>45848.26595350603</v>
      </c>
      <c r="BV224" s="602">
        <f t="shared" ca="1" si="420"/>
        <v>40723.276804626068</v>
      </c>
      <c r="BW224" s="602">
        <f t="shared" ca="1" si="421"/>
        <v>42295.186245571516</v>
      </c>
      <c r="BX224" s="602">
        <f t="shared" ca="1" si="422"/>
        <v>42295.186245571516</v>
      </c>
      <c r="BY224" s="602">
        <f t="shared" ca="1" si="423"/>
        <v>43894.401241264459</v>
      </c>
      <c r="BZ224" s="602">
        <f t="shared" ca="1" si="424"/>
        <v>43894.401241264459</v>
      </c>
      <c r="CA224" s="602">
        <f t="shared" ca="1" si="425"/>
        <v>45520.044319311586</v>
      </c>
      <c r="CB224" s="602">
        <f t="shared" ca="1" si="426"/>
        <v>45520.044319311586</v>
      </c>
      <c r="CC224" s="602">
        <f t="shared" ca="1" si="427"/>
        <v>47171.222607457443</v>
      </c>
      <c r="CD224" s="602">
        <f t="shared" ca="1" si="428"/>
        <v>47171.222607457443</v>
      </c>
      <c r="CE224" s="602">
        <f t="shared" ca="1" si="429"/>
        <v>48847.032188247038</v>
      </c>
      <c r="CF224" s="602">
        <f t="shared" ca="1" si="316"/>
        <v>33725.968653348842</v>
      </c>
      <c r="CG224" s="602">
        <f t="shared" ca="1" si="317"/>
        <v>34581.723205375456</v>
      </c>
      <c r="CH224" s="602">
        <f t="shared" ca="1" si="318"/>
        <v>34581.723205375456</v>
      </c>
      <c r="CI224" s="602">
        <f t="shared" ca="1" si="319"/>
        <v>35448.772928771345</v>
      </c>
      <c r="CJ224" s="602">
        <f t="shared" ca="1" si="320"/>
        <v>35448.772928771345</v>
      </c>
      <c r="CK224" s="602">
        <f t="shared" ca="1" si="321"/>
        <v>36326.962352232811</v>
      </c>
      <c r="CL224" s="602">
        <f t="shared" ca="1" si="322"/>
        <v>36326.962352232811</v>
      </c>
      <c r="CM224" s="602">
        <f t="shared" ca="1" si="323"/>
        <v>37216.130731732024</v>
      </c>
      <c r="CN224" s="602">
        <f t="shared" ca="1" si="324"/>
        <v>37216.130731732024</v>
      </c>
      <c r="CO224" s="602">
        <f t="shared" ca="1" si="325"/>
        <v>38116.112405922795</v>
      </c>
      <c r="CP224" s="602">
        <f t="shared" ca="1" si="326"/>
        <v>41820.706884913423</v>
      </c>
      <c r="CQ224" s="602">
        <f t="shared" ca="1" si="327"/>
        <v>43411.82153165857</v>
      </c>
      <c r="CR224" s="602">
        <f t="shared" ca="1" si="328"/>
        <v>43411.82153165857</v>
      </c>
      <c r="CS224" s="602">
        <f t="shared" ca="1" si="329"/>
        <v>45029.629321440458</v>
      </c>
      <c r="CT224" s="602">
        <f t="shared" ca="1" si="330"/>
        <v>45029.629321440458</v>
      </c>
      <c r="CU224" s="602">
        <f t="shared" ca="1" si="331"/>
        <v>46673.241537911395</v>
      </c>
      <c r="CV224" s="602">
        <f t="shared" ca="1" si="332"/>
        <v>46673.241537911395</v>
      </c>
      <c r="CW224" s="602">
        <f t="shared" ca="1" si="333"/>
        <v>48341.757129331025</v>
      </c>
      <c r="CX224" s="602">
        <f t="shared" ca="1" si="334"/>
        <v>48341.757129331025</v>
      </c>
      <c r="CY224" s="602">
        <f t="shared" ca="1" si="335"/>
        <v>50034.266948932476</v>
      </c>
      <c r="CZ224" s="602">
        <f t="shared" ca="1" si="336"/>
        <v>44703.97476535022</v>
      </c>
      <c r="DA224" s="602">
        <f t="shared" ca="1" si="337"/>
        <v>46342.497848049643</v>
      </c>
      <c r="DB224" s="602">
        <f t="shared" ca="1" si="338"/>
        <v>46342.497848049643</v>
      </c>
      <c r="DC224" s="602">
        <f t="shared" ca="1" si="339"/>
        <v>48006.105296803609</v>
      </c>
      <c r="DD224" s="602">
        <f t="shared" ca="1" si="340"/>
        <v>48006.105296803609</v>
      </c>
      <c r="DE224" s="602">
        <f t="shared" ca="1" si="341"/>
        <v>49693.889253268258</v>
      </c>
      <c r="DF224" s="602">
        <f t="shared" ca="1" si="342"/>
        <v>49693.889253268258</v>
      </c>
      <c r="DG224" s="602">
        <f t="shared" ca="1" si="343"/>
        <v>51404.937022019112</v>
      </c>
      <c r="DH224" s="602">
        <f t="shared" ca="1" si="344"/>
        <v>51404.937022019112</v>
      </c>
      <c r="DI224" s="602">
        <f t="shared" ca="1" si="345"/>
        <v>53138.334953305806</v>
      </c>
      <c r="DJ224" s="602">
        <f t="shared" ca="1" si="346"/>
        <v>36918.531516652984</v>
      </c>
      <c r="DK224" s="602">
        <f t="shared" ca="1" si="347"/>
        <v>37814.927454885583</v>
      </c>
      <c r="DL224" s="602">
        <f t="shared" ca="1" si="348"/>
        <v>37814.927454885583</v>
      </c>
      <c r="DM224" s="602">
        <f t="shared" ca="1" si="349"/>
        <v>38722.023692322662</v>
      </c>
      <c r="DN224" s="602">
        <f t="shared" ca="1" si="350"/>
        <v>38722.023692322662</v>
      </c>
      <c r="DO224" s="602">
        <f t="shared" ca="1" si="351"/>
        <v>39639.647171455297</v>
      </c>
      <c r="DP224" s="602">
        <f t="shared" ca="1" si="352"/>
        <v>39639.647171455297</v>
      </c>
      <c r="DQ224" s="602">
        <f t="shared" ca="1" si="353"/>
        <v>40567.620879791648</v>
      </c>
      <c r="DR224" s="602">
        <f t="shared" ca="1" si="354"/>
        <v>40567.620879791648</v>
      </c>
      <c r="DS224" s="602">
        <f t="shared" ca="1" si="355"/>
        <v>41505.764212283284</v>
      </c>
      <c r="DT224" s="602">
        <f t="shared" ca="1" si="356"/>
        <v>47504.443092169378</v>
      </c>
      <c r="DU224" s="602">
        <f t="shared" ca="1" si="357"/>
        <v>49185.069786291635</v>
      </c>
      <c r="DV224" s="602">
        <f t="shared" ca="1" si="358"/>
        <v>49185.069786291635</v>
      </c>
      <c r="DW224" s="602">
        <f t="shared" ca="1" si="359"/>
        <v>50889.234373908213</v>
      </c>
      <c r="DX224" s="602">
        <f t="shared" ca="1" si="360"/>
        <v>50889.234373908213</v>
      </c>
      <c r="DY224" s="602">
        <f t="shared" ca="1" si="361"/>
        <v>52616.023097239588</v>
      </c>
      <c r="DZ224" s="602">
        <f t="shared" ca="1" si="362"/>
        <v>52616.023097239588</v>
      </c>
      <c r="EA224" s="602">
        <f t="shared" ca="1" si="363"/>
        <v>54364.523825868084</v>
      </c>
      <c r="EB224" s="602">
        <f t="shared" ca="1" si="364"/>
        <v>54364.523825868084</v>
      </c>
      <c r="EC224" s="602">
        <f t="shared" ca="1" si="365"/>
        <v>56133.829536555211</v>
      </c>
      <c r="ED224" s="602">
        <f t="shared" ca="1" si="366"/>
        <v>50546.562285820124</v>
      </c>
      <c r="EE224" s="602">
        <f t="shared" ca="1" si="367"/>
        <v>52268.899256216449</v>
      </c>
      <c r="EF224" s="602">
        <f t="shared" ca="1" si="368"/>
        <v>52268.899256216449</v>
      </c>
      <c r="EG224" s="602">
        <f t="shared" ca="1" si="369"/>
        <v>54013.130357142247</v>
      </c>
      <c r="EH224" s="602">
        <f t="shared" ca="1" si="370"/>
        <v>54013.130357142247</v>
      </c>
      <c r="EI224" s="602">
        <f t="shared" ca="1" si="371"/>
        <v>55778.34727772788</v>
      </c>
      <c r="EJ224" s="602">
        <f t="shared" ca="1" si="372"/>
        <v>55778.34727772788</v>
      </c>
      <c r="EK224" s="602">
        <f t="shared" ca="1" si="373"/>
        <v>57563.649413299725</v>
      </c>
      <c r="EL224" s="602">
        <f t="shared" ca="1" si="374"/>
        <v>57563.649413299725</v>
      </c>
      <c r="EM224" s="602">
        <f t="shared" ca="1" si="375"/>
        <v>59368.146874517734</v>
      </c>
    </row>
    <row r="225" spans="8:143" ht="54" customHeight="1" x14ac:dyDescent="0.2">
      <c r="H225" s="592" t="s">
        <v>54</v>
      </c>
      <c r="I225" s="1114" t="s">
        <v>902</v>
      </c>
      <c r="J225" s="1114"/>
      <c r="K225" s="1114"/>
      <c r="L225" s="1114"/>
      <c r="M225" s="1114"/>
      <c r="N225" s="1114"/>
      <c r="O225" s="1114"/>
      <c r="P225" s="1114"/>
      <c r="Q225" s="1114"/>
      <c r="R225" s="1114"/>
      <c r="W225" s="597">
        <f t="shared" si="315"/>
        <v>182</v>
      </c>
      <c r="X225" s="602">
        <f t="shared" ca="1" si="376"/>
        <v>28319.999389992863</v>
      </c>
      <c r="Y225" s="602">
        <f t="shared" ca="1" si="376"/>
        <v>29096.929827342388</v>
      </c>
      <c r="Z225" s="602">
        <f t="shared" ca="1" si="376"/>
        <v>29096.929827342388</v>
      </c>
      <c r="AA225" s="602">
        <f t="shared" ca="1" si="376"/>
        <v>29886.032144715729</v>
      </c>
      <c r="AB225" s="602">
        <f t="shared" ca="1" si="377"/>
        <v>29886.032144715729</v>
      </c>
      <c r="AC225" s="602">
        <f t="shared" ca="1" si="377"/>
        <v>30687.194570042724</v>
      </c>
      <c r="AD225" s="602">
        <f t="shared" ca="1" si="377"/>
        <v>30687.194570042724</v>
      </c>
      <c r="AE225" s="602">
        <f t="shared" ca="1" si="377"/>
        <v>31500.297891766557</v>
      </c>
      <c r="AF225" s="602">
        <f t="shared" ca="1" si="378"/>
        <v>31500.297891766557</v>
      </c>
      <c r="AG225" s="602">
        <f t="shared" ca="1" si="379"/>
        <v>32325.215752307126</v>
      </c>
      <c r="AH225" s="602">
        <f t="shared" ca="1" si="380"/>
        <v>32881.659121055389</v>
      </c>
      <c r="AI225" s="602">
        <f t="shared" ca="1" si="381"/>
        <v>34295.209150044277</v>
      </c>
      <c r="AJ225" s="602">
        <f t="shared" ca="1" si="382"/>
        <v>34295.209150044277</v>
      </c>
      <c r="AK225" s="602">
        <f t="shared" ca="1" si="383"/>
        <v>35740.272825017972</v>
      </c>
      <c r="AL225" s="602">
        <f t="shared" ca="1" si="384"/>
        <v>35740.272825017972</v>
      </c>
      <c r="AM225" s="602">
        <f t="shared" ca="1" si="385"/>
        <v>37216.130731732024</v>
      </c>
      <c r="AN225" s="602">
        <f t="shared" ca="1" si="386"/>
        <v>37216.130731732024</v>
      </c>
      <c r="AO225" s="602">
        <f t="shared" ca="1" si="387"/>
        <v>38722.023692322662</v>
      </c>
      <c r="AP225" s="602">
        <f t="shared" ca="1" si="388"/>
        <v>38722.023692322662</v>
      </c>
      <c r="AQ225" s="602">
        <f t="shared" ca="1" si="389"/>
        <v>40257.15736338999</v>
      </c>
      <c r="AR225" s="602">
        <f t="shared" ca="1" si="390"/>
        <v>35448.772928771345</v>
      </c>
      <c r="AS225" s="602">
        <f t="shared" ca="1" si="391"/>
        <v>36918.531516652984</v>
      </c>
      <c r="AT225" s="602">
        <f t="shared" ca="1" si="392"/>
        <v>36918.531516652984</v>
      </c>
      <c r="AU225" s="602">
        <f t="shared" ca="1" si="393"/>
        <v>38418.479955411574</v>
      </c>
      <c r="AV225" s="602">
        <f t="shared" ca="1" si="394"/>
        <v>38418.479955411574</v>
      </c>
      <c r="AW225" s="602">
        <f t="shared" ca="1" si="395"/>
        <v>39947.830563756834</v>
      </c>
      <c r="AX225" s="602">
        <f t="shared" ca="1" si="396"/>
        <v>39947.830563756834</v>
      </c>
      <c r="AY225" s="602">
        <f t="shared" ca="1" si="397"/>
        <v>41505.764212283277</v>
      </c>
      <c r="AZ225" s="602">
        <f t="shared" ca="1" si="398"/>
        <v>41505.764212283277</v>
      </c>
      <c r="BA225" s="602">
        <f t="shared" ca="1" si="399"/>
        <v>43091.434978125537</v>
      </c>
      <c r="BB225" s="602">
        <f t="shared" ca="1" si="400"/>
        <v>31227.944341051854</v>
      </c>
      <c r="BC225" s="602">
        <f t="shared" ca="1" si="401"/>
        <v>32048.938490341483</v>
      </c>
      <c r="BD225" s="602">
        <f t="shared" ca="1" si="402"/>
        <v>32048.938490341483</v>
      </c>
      <c r="BE225" s="602">
        <f t="shared" ca="1" si="403"/>
        <v>32881.659121055403</v>
      </c>
      <c r="BF225" s="602">
        <f t="shared" ca="1" si="404"/>
        <v>32881.659121055403</v>
      </c>
      <c r="BG225" s="602">
        <f t="shared" ca="1" si="405"/>
        <v>33725.968653348842</v>
      </c>
      <c r="BH225" s="602">
        <f t="shared" ca="1" si="406"/>
        <v>33725.968653348842</v>
      </c>
      <c r="BI225" s="602">
        <f t="shared" ca="1" si="407"/>
        <v>34581.723205375456</v>
      </c>
      <c r="BJ225" s="602">
        <f t="shared" ca="1" si="408"/>
        <v>34581.723205375456</v>
      </c>
      <c r="BK225" s="602">
        <f t="shared" ca="1" si="409"/>
        <v>35448.772928771345</v>
      </c>
      <c r="BL225" s="602">
        <f t="shared" ca="1" si="410"/>
        <v>37965.371706914841</v>
      </c>
      <c r="BM225" s="602">
        <f t="shared" ca="1" si="411"/>
        <v>39485.986332175897</v>
      </c>
      <c r="BN225" s="602">
        <f t="shared" ca="1" si="412"/>
        <v>39485.986332175897</v>
      </c>
      <c r="BO225" s="602">
        <f t="shared" ca="1" si="413"/>
        <v>41035.432761276803</v>
      </c>
      <c r="BP225" s="602">
        <f t="shared" ca="1" si="414"/>
        <v>41035.432761276803</v>
      </c>
      <c r="BQ225" s="602">
        <f t="shared" ca="1" si="415"/>
        <v>42612.87262182722</v>
      </c>
      <c r="BR225" s="602">
        <f t="shared" ca="1" si="416"/>
        <v>42612.87262182722</v>
      </c>
      <c r="BS225" s="602">
        <f t="shared" ca="1" si="417"/>
        <v>44217.443988476909</v>
      </c>
      <c r="BT225" s="602">
        <f t="shared" ca="1" si="418"/>
        <v>44217.443988476909</v>
      </c>
      <c r="BU225" s="602">
        <f t="shared" ca="1" si="419"/>
        <v>45848.26595350603</v>
      </c>
      <c r="BV225" s="602">
        <f t="shared" ca="1" si="420"/>
        <v>40723.276804626068</v>
      </c>
      <c r="BW225" s="602">
        <f t="shared" ca="1" si="421"/>
        <v>42295.186245571516</v>
      </c>
      <c r="BX225" s="602">
        <f t="shared" ca="1" si="422"/>
        <v>42295.186245571516</v>
      </c>
      <c r="BY225" s="602">
        <f t="shared" ca="1" si="423"/>
        <v>43894.401241264459</v>
      </c>
      <c r="BZ225" s="602">
        <f t="shared" ca="1" si="424"/>
        <v>43894.401241264459</v>
      </c>
      <c r="CA225" s="602">
        <f t="shared" ca="1" si="425"/>
        <v>45520.044319311586</v>
      </c>
      <c r="CB225" s="602">
        <f t="shared" ca="1" si="426"/>
        <v>45520.044319311586</v>
      </c>
      <c r="CC225" s="602">
        <f t="shared" ca="1" si="427"/>
        <v>47171.222607457443</v>
      </c>
      <c r="CD225" s="602">
        <f t="shared" ca="1" si="428"/>
        <v>47171.222607457443</v>
      </c>
      <c r="CE225" s="602">
        <f t="shared" ca="1" si="429"/>
        <v>48847.032188247038</v>
      </c>
      <c r="CF225" s="602">
        <f t="shared" ca="1" si="316"/>
        <v>33725.968653348842</v>
      </c>
      <c r="CG225" s="602">
        <f t="shared" ca="1" si="317"/>
        <v>34581.723205375456</v>
      </c>
      <c r="CH225" s="602">
        <f t="shared" ca="1" si="318"/>
        <v>34581.723205375456</v>
      </c>
      <c r="CI225" s="602">
        <f t="shared" ca="1" si="319"/>
        <v>35448.772928771345</v>
      </c>
      <c r="CJ225" s="602">
        <f t="shared" ca="1" si="320"/>
        <v>35448.772928771345</v>
      </c>
      <c r="CK225" s="602">
        <f t="shared" ca="1" si="321"/>
        <v>36326.962352232811</v>
      </c>
      <c r="CL225" s="602">
        <f t="shared" ca="1" si="322"/>
        <v>36326.962352232811</v>
      </c>
      <c r="CM225" s="602">
        <f t="shared" ca="1" si="323"/>
        <v>37216.130731732024</v>
      </c>
      <c r="CN225" s="602">
        <f t="shared" ca="1" si="324"/>
        <v>37216.130731732024</v>
      </c>
      <c r="CO225" s="602">
        <f t="shared" ca="1" si="325"/>
        <v>38116.112405922795</v>
      </c>
      <c r="CP225" s="602">
        <f t="shared" ca="1" si="326"/>
        <v>41820.706884913423</v>
      </c>
      <c r="CQ225" s="602">
        <f t="shared" ca="1" si="327"/>
        <v>43411.82153165857</v>
      </c>
      <c r="CR225" s="602">
        <f t="shared" ca="1" si="328"/>
        <v>43411.82153165857</v>
      </c>
      <c r="CS225" s="602">
        <f t="shared" ca="1" si="329"/>
        <v>45029.629321440458</v>
      </c>
      <c r="CT225" s="602">
        <f t="shared" ca="1" si="330"/>
        <v>45029.629321440458</v>
      </c>
      <c r="CU225" s="602">
        <f t="shared" ca="1" si="331"/>
        <v>46673.241537911395</v>
      </c>
      <c r="CV225" s="602">
        <f t="shared" ca="1" si="332"/>
        <v>46673.241537911395</v>
      </c>
      <c r="CW225" s="602">
        <f t="shared" ca="1" si="333"/>
        <v>48341.757129331025</v>
      </c>
      <c r="CX225" s="602">
        <f t="shared" ca="1" si="334"/>
        <v>48341.757129331025</v>
      </c>
      <c r="CY225" s="602">
        <f t="shared" ca="1" si="335"/>
        <v>50034.266948932476</v>
      </c>
      <c r="CZ225" s="602">
        <f t="shared" ca="1" si="336"/>
        <v>44703.97476535022</v>
      </c>
      <c r="DA225" s="602">
        <f t="shared" ca="1" si="337"/>
        <v>46342.497848049643</v>
      </c>
      <c r="DB225" s="602">
        <f t="shared" ca="1" si="338"/>
        <v>46342.497848049643</v>
      </c>
      <c r="DC225" s="602">
        <f t="shared" ca="1" si="339"/>
        <v>48006.105296803609</v>
      </c>
      <c r="DD225" s="602">
        <f t="shared" ca="1" si="340"/>
        <v>48006.105296803609</v>
      </c>
      <c r="DE225" s="602">
        <f t="shared" ca="1" si="341"/>
        <v>49693.889253268258</v>
      </c>
      <c r="DF225" s="602">
        <f t="shared" ca="1" si="342"/>
        <v>49693.889253268258</v>
      </c>
      <c r="DG225" s="602">
        <f t="shared" ca="1" si="343"/>
        <v>51404.937022019112</v>
      </c>
      <c r="DH225" s="602">
        <f t="shared" ca="1" si="344"/>
        <v>51404.937022019112</v>
      </c>
      <c r="DI225" s="602">
        <f t="shared" ca="1" si="345"/>
        <v>53138.334953305806</v>
      </c>
      <c r="DJ225" s="602">
        <f t="shared" ca="1" si="346"/>
        <v>36918.531516652984</v>
      </c>
      <c r="DK225" s="602">
        <f t="shared" ca="1" si="347"/>
        <v>37814.927454885583</v>
      </c>
      <c r="DL225" s="602">
        <f t="shared" ca="1" si="348"/>
        <v>37814.927454885583</v>
      </c>
      <c r="DM225" s="602">
        <f t="shared" ca="1" si="349"/>
        <v>38722.023692322662</v>
      </c>
      <c r="DN225" s="602">
        <f t="shared" ca="1" si="350"/>
        <v>38722.023692322662</v>
      </c>
      <c r="DO225" s="602">
        <f t="shared" ca="1" si="351"/>
        <v>39639.647171455297</v>
      </c>
      <c r="DP225" s="602">
        <f t="shared" ca="1" si="352"/>
        <v>39639.647171455297</v>
      </c>
      <c r="DQ225" s="602">
        <f t="shared" ca="1" si="353"/>
        <v>40567.620879791648</v>
      </c>
      <c r="DR225" s="602">
        <f t="shared" ca="1" si="354"/>
        <v>40567.620879791648</v>
      </c>
      <c r="DS225" s="602">
        <f t="shared" ca="1" si="355"/>
        <v>41505.764212283284</v>
      </c>
      <c r="DT225" s="602">
        <f t="shared" ca="1" si="356"/>
        <v>47504.443092169378</v>
      </c>
      <c r="DU225" s="602">
        <f t="shared" ca="1" si="357"/>
        <v>49185.069786291635</v>
      </c>
      <c r="DV225" s="602">
        <f t="shared" ca="1" si="358"/>
        <v>49185.069786291635</v>
      </c>
      <c r="DW225" s="602">
        <f t="shared" ca="1" si="359"/>
        <v>50889.234373908213</v>
      </c>
      <c r="DX225" s="602">
        <f t="shared" ca="1" si="360"/>
        <v>50889.234373908213</v>
      </c>
      <c r="DY225" s="602">
        <f t="shared" ca="1" si="361"/>
        <v>52616.023097239588</v>
      </c>
      <c r="DZ225" s="602">
        <f t="shared" ca="1" si="362"/>
        <v>52616.023097239588</v>
      </c>
      <c r="EA225" s="602">
        <f t="shared" ca="1" si="363"/>
        <v>54364.523825868084</v>
      </c>
      <c r="EB225" s="602">
        <f t="shared" ca="1" si="364"/>
        <v>54364.523825868084</v>
      </c>
      <c r="EC225" s="602">
        <f t="shared" ca="1" si="365"/>
        <v>56133.829536555211</v>
      </c>
      <c r="ED225" s="602">
        <f t="shared" ca="1" si="366"/>
        <v>50546.562285820124</v>
      </c>
      <c r="EE225" s="602">
        <f t="shared" ca="1" si="367"/>
        <v>52268.899256216449</v>
      </c>
      <c r="EF225" s="602">
        <f t="shared" ca="1" si="368"/>
        <v>52268.899256216449</v>
      </c>
      <c r="EG225" s="602">
        <f t="shared" ca="1" si="369"/>
        <v>54013.130357142247</v>
      </c>
      <c r="EH225" s="602">
        <f t="shared" ca="1" si="370"/>
        <v>54013.130357142247</v>
      </c>
      <c r="EI225" s="602">
        <f t="shared" ca="1" si="371"/>
        <v>55778.34727772788</v>
      </c>
      <c r="EJ225" s="602">
        <f t="shared" ca="1" si="372"/>
        <v>55778.34727772788</v>
      </c>
      <c r="EK225" s="602">
        <f t="shared" ca="1" si="373"/>
        <v>57563.649413299725</v>
      </c>
      <c r="EL225" s="602">
        <f t="shared" ca="1" si="374"/>
        <v>57563.649413299725</v>
      </c>
      <c r="EM225" s="602">
        <f t="shared" ca="1" si="375"/>
        <v>59368.146874517734</v>
      </c>
    </row>
    <row r="226" spans="8:143" ht="45" customHeight="1" x14ac:dyDescent="0.2">
      <c r="H226" s="592" t="s">
        <v>55</v>
      </c>
      <c r="I226" s="1117" t="s">
        <v>736</v>
      </c>
      <c r="J226" s="1117"/>
      <c r="K226" s="1117"/>
      <c r="L226" s="1117"/>
      <c r="M226" s="1117"/>
      <c r="N226" s="1117"/>
      <c r="O226" s="1117"/>
      <c r="P226" s="1117"/>
      <c r="Q226" s="1117"/>
      <c r="R226" s="1117"/>
      <c r="W226" s="597">
        <f t="shared" si="315"/>
        <v>183</v>
      </c>
      <c r="X226" s="602">
        <f t="shared" ca="1" si="376"/>
        <v>28319.999389992863</v>
      </c>
      <c r="Y226" s="602">
        <f t="shared" ca="1" si="376"/>
        <v>29096.929827342388</v>
      </c>
      <c r="Z226" s="602">
        <f t="shared" ca="1" si="376"/>
        <v>29096.929827342388</v>
      </c>
      <c r="AA226" s="602">
        <f t="shared" ca="1" si="376"/>
        <v>29886.032144715729</v>
      </c>
      <c r="AB226" s="602">
        <f t="shared" ca="1" si="377"/>
        <v>29886.032144715729</v>
      </c>
      <c r="AC226" s="602">
        <f t="shared" ca="1" si="377"/>
        <v>30687.194570042724</v>
      </c>
      <c r="AD226" s="602">
        <f t="shared" ca="1" si="377"/>
        <v>30687.194570042724</v>
      </c>
      <c r="AE226" s="602">
        <f t="shared" ca="1" si="377"/>
        <v>31500.297891766557</v>
      </c>
      <c r="AF226" s="602">
        <f t="shared" ca="1" si="378"/>
        <v>31500.297891766557</v>
      </c>
      <c r="AG226" s="602">
        <f t="shared" ca="1" si="379"/>
        <v>32325.215752307126</v>
      </c>
      <c r="AH226" s="602">
        <f t="shared" ca="1" si="380"/>
        <v>32881.659121055389</v>
      </c>
      <c r="AI226" s="602">
        <f t="shared" ca="1" si="381"/>
        <v>34295.209150044277</v>
      </c>
      <c r="AJ226" s="602">
        <f t="shared" ca="1" si="382"/>
        <v>34295.209150044277</v>
      </c>
      <c r="AK226" s="602">
        <f t="shared" ca="1" si="383"/>
        <v>35740.272825017972</v>
      </c>
      <c r="AL226" s="602">
        <f t="shared" ca="1" si="384"/>
        <v>35740.272825017972</v>
      </c>
      <c r="AM226" s="602">
        <f t="shared" ca="1" si="385"/>
        <v>37216.130731732024</v>
      </c>
      <c r="AN226" s="602">
        <f t="shared" ca="1" si="386"/>
        <v>37216.130731732024</v>
      </c>
      <c r="AO226" s="602">
        <f t="shared" ca="1" si="387"/>
        <v>38722.023692322662</v>
      </c>
      <c r="AP226" s="602">
        <f t="shared" ca="1" si="388"/>
        <v>38722.023692322662</v>
      </c>
      <c r="AQ226" s="602">
        <f t="shared" ca="1" si="389"/>
        <v>40257.15736338999</v>
      </c>
      <c r="AR226" s="602">
        <f t="shared" ca="1" si="390"/>
        <v>35448.772928771345</v>
      </c>
      <c r="AS226" s="602">
        <f t="shared" ca="1" si="391"/>
        <v>36918.531516652984</v>
      </c>
      <c r="AT226" s="602">
        <f t="shared" ca="1" si="392"/>
        <v>36918.531516652984</v>
      </c>
      <c r="AU226" s="602">
        <f t="shared" ca="1" si="393"/>
        <v>38418.479955411574</v>
      </c>
      <c r="AV226" s="602">
        <f t="shared" ca="1" si="394"/>
        <v>38418.479955411574</v>
      </c>
      <c r="AW226" s="602">
        <f t="shared" ca="1" si="395"/>
        <v>39947.830563756834</v>
      </c>
      <c r="AX226" s="602">
        <f t="shared" ca="1" si="396"/>
        <v>39947.830563756834</v>
      </c>
      <c r="AY226" s="602">
        <f t="shared" ca="1" si="397"/>
        <v>41505.764212283277</v>
      </c>
      <c r="AZ226" s="602">
        <f t="shared" ca="1" si="398"/>
        <v>41505.764212283277</v>
      </c>
      <c r="BA226" s="602">
        <f t="shared" ca="1" si="399"/>
        <v>43091.434978125537</v>
      </c>
      <c r="BB226" s="602">
        <f t="shared" ca="1" si="400"/>
        <v>31227.944341051854</v>
      </c>
      <c r="BC226" s="602">
        <f t="shared" ca="1" si="401"/>
        <v>32048.938490341483</v>
      </c>
      <c r="BD226" s="602">
        <f t="shared" ca="1" si="402"/>
        <v>32048.938490341483</v>
      </c>
      <c r="BE226" s="602">
        <f t="shared" ca="1" si="403"/>
        <v>32881.659121055403</v>
      </c>
      <c r="BF226" s="602">
        <f t="shared" ca="1" si="404"/>
        <v>32881.659121055403</v>
      </c>
      <c r="BG226" s="602">
        <f t="shared" ca="1" si="405"/>
        <v>33725.968653348842</v>
      </c>
      <c r="BH226" s="602">
        <f t="shared" ca="1" si="406"/>
        <v>33725.968653348842</v>
      </c>
      <c r="BI226" s="602">
        <f t="shared" ca="1" si="407"/>
        <v>34581.723205375456</v>
      </c>
      <c r="BJ226" s="602">
        <f t="shared" ca="1" si="408"/>
        <v>34581.723205375456</v>
      </c>
      <c r="BK226" s="602">
        <f t="shared" ca="1" si="409"/>
        <v>35448.772928771345</v>
      </c>
      <c r="BL226" s="602">
        <f t="shared" ca="1" si="410"/>
        <v>37965.371706914841</v>
      </c>
      <c r="BM226" s="602">
        <f t="shared" ca="1" si="411"/>
        <v>39485.986332175897</v>
      </c>
      <c r="BN226" s="602">
        <f t="shared" ca="1" si="412"/>
        <v>39485.986332175897</v>
      </c>
      <c r="BO226" s="602">
        <f t="shared" ca="1" si="413"/>
        <v>41035.432761276803</v>
      </c>
      <c r="BP226" s="602">
        <f t="shared" ca="1" si="414"/>
        <v>41035.432761276803</v>
      </c>
      <c r="BQ226" s="602">
        <f t="shared" ca="1" si="415"/>
        <v>42612.87262182722</v>
      </c>
      <c r="BR226" s="602">
        <f t="shared" ca="1" si="416"/>
        <v>42612.87262182722</v>
      </c>
      <c r="BS226" s="602">
        <f t="shared" ca="1" si="417"/>
        <v>44217.443988476909</v>
      </c>
      <c r="BT226" s="602">
        <f t="shared" ca="1" si="418"/>
        <v>44217.443988476909</v>
      </c>
      <c r="BU226" s="602">
        <f t="shared" ca="1" si="419"/>
        <v>45848.26595350603</v>
      </c>
      <c r="BV226" s="602">
        <f t="shared" ca="1" si="420"/>
        <v>40723.276804626068</v>
      </c>
      <c r="BW226" s="602">
        <f t="shared" ca="1" si="421"/>
        <v>42295.186245571516</v>
      </c>
      <c r="BX226" s="602">
        <f t="shared" ca="1" si="422"/>
        <v>42295.186245571516</v>
      </c>
      <c r="BY226" s="602">
        <f t="shared" ca="1" si="423"/>
        <v>43894.401241264459</v>
      </c>
      <c r="BZ226" s="602">
        <f t="shared" ca="1" si="424"/>
        <v>43894.401241264459</v>
      </c>
      <c r="CA226" s="602">
        <f t="shared" ca="1" si="425"/>
        <v>45520.044319311586</v>
      </c>
      <c r="CB226" s="602">
        <f t="shared" ca="1" si="426"/>
        <v>45520.044319311586</v>
      </c>
      <c r="CC226" s="602">
        <f t="shared" ca="1" si="427"/>
        <v>47171.222607457443</v>
      </c>
      <c r="CD226" s="602">
        <f t="shared" ca="1" si="428"/>
        <v>47171.222607457443</v>
      </c>
      <c r="CE226" s="602">
        <f t="shared" ca="1" si="429"/>
        <v>48847.032188247038</v>
      </c>
      <c r="CF226" s="602">
        <f t="shared" ca="1" si="316"/>
        <v>33725.968653348842</v>
      </c>
      <c r="CG226" s="602">
        <f t="shared" ca="1" si="317"/>
        <v>34581.723205375456</v>
      </c>
      <c r="CH226" s="602">
        <f t="shared" ca="1" si="318"/>
        <v>34581.723205375456</v>
      </c>
      <c r="CI226" s="602">
        <f t="shared" ca="1" si="319"/>
        <v>35448.772928771345</v>
      </c>
      <c r="CJ226" s="602">
        <f t="shared" ca="1" si="320"/>
        <v>35448.772928771345</v>
      </c>
      <c r="CK226" s="602">
        <f t="shared" ca="1" si="321"/>
        <v>36326.962352232811</v>
      </c>
      <c r="CL226" s="602">
        <f t="shared" ca="1" si="322"/>
        <v>36326.962352232811</v>
      </c>
      <c r="CM226" s="602">
        <f t="shared" ca="1" si="323"/>
        <v>37216.130731732024</v>
      </c>
      <c r="CN226" s="602">
        <f t="shared" ca="1" si="324"/>
        <v>37216.130731732024</v>
      </c>
      <c r="CO226" s="602">
        <f t="shared" ca="1" si="325"/>
        <v>38116.112405922795</v>
      </c>
      <c r="CP226" s="602">
        <f t="shared" ca="1" si="326"/>
        <v>41820.706884913423</v>
      </c>
      <c r="CQ226" s="602">
        <f t="shared" ca="1" si="327"/>
        <v>43411.82153165857</v>
      </c>
      <c r="CR226" s="602">
        <f t="shared" ca="1" si="328"/>
        <v>43411.82153165857</v>
      </c>
      <c r="CS226" s="602">
        <f t="shared" ca="1" si="329"/>
        <v>45029.629321440458</v>
      </c>
      <c r="CT226" s="602">
        <f t="shared" ca="1" si="330"/>
        <v>45029.629321440458</v>
      </c>
      <c r="CU226" s="602">
        <f t="shared" ca="1" si="331"/>
        <v>46673.241537911395</v>
      </c>
      <c r="CV226" s="602">
        <f t="shared" ca="1" si="332"/>
        <v>46673.241537911395</v>
      </c>
      <c r="CW226" s="602">
        <f t="shared" ca="1" si="333"/>
        <v>48341.757129331025</v>
      </c>
      <c r="CX226" s="602">
        <f t="shared" ca="1" si="334"/>
        <v>48341.757129331025</v>
      </c>
      <c r="CY226" s="602">
        <f t="shared" ca="1" si="335"/>
        <v>50034.266948932476</v>
      </c>
      <c r="CZ226" s="602">
        <f t="shared" ca="1" si="336"/>
        <v>44703.97476535022</v>
      </c>
      <c r="DA226" s="602">
        <f t="shared" ca="1" si="337"/>
        <v>46342.497848049643</v>
      </c>
      <c r="DB226" s="602">
        <f t="shared" ca="1" si="338"/>
        <v>46342.497848049643</v>
      </c>
      <c r="DC226" s="602">
        <f t="shared" ca="1" si="339"/>
        <v>48006.105296803609</v>
      </c>
      <c r="DD226" s="602">
        <f t="shared" ca="1" si="340"/>
        <v>48006.105296803609</v>
      </c>
      <c r="DE226" s="602">
        <f t="shared" ca="1" si="341"/>
        <v>49693.889253268258</v>
      </c>
      <c r="DF226" s="602">
        <f t="shared" ca="1" si="342"/>
        <v>49693.889253268258</v>
      </c>
      <c r="DG226" s="602">
        <f t="shared" ca="1" si="343"/>
        <v>51404.937022019112</v>
      </c>
      <c r="DH226" s="602">
        <f t="shared" ca="1" si="344"/>
        <v>51404.937022019112</v>
      </c>
      <c r="DI226" s="602">
        <f t="shared" ca="1" si="345"/>
        <v>53138.334953305806</v>
      </c>
      <c r="DJ226" s="602">
        <f t="shared" ca="1" si="346"/>
        <v>36918.531516652984</v>
      </c>
      <c r="DK226" s="602">
        <f t="shared" ca="1" si="347"/>
        <v>37814.927454885583</v>
      </c>
      <c r="DL226" s="602">
        <f t="shared" ca="1" si="348"/>
        <v>37814.927454885583</v>
      </c>
      <c r="DM226" s="602">
        <f t="shared" ca="1" si="349"/>
        <v>38722.023692322662</v>
      </c>
      <c r="DN226" s="602">
        <f t="shared" ca="1" si="350"/>
        <v>38722.023692322662</v>
      </c>
      <c r="DO226" s="602">
        <f t="shared" ca="1" si="351"/>
        <v>39639.647171455297</v>
      </c>
      <c r="DP226" s="602">
        <f t="shared" ca="1" si="352"/>
        <v>39639.647171455297</v>
      </c>
      <c r="DQ226" s="602">
        <f t="shared" ca="1" si="353"/>
        <v>40567.620879791648</v>
      </c>
      <c r="DR226" s="602">
        <f t="shared" ca="1" si="354"/>
        <v>40567.620879791648</v>
      </c>
      <c r="DS226" s="602">
        <f t="shared" ca="1" si="355"/>
        <v>41505.764212283284</v>
      </c>
      <c r="DT226" s="602">
        <f t="shared" ca="1" si="356"/>
        <v>47504.443092169378</v>
      </c>
      <c r="DU226" s="602">
        <f t="shared" ca="1" si="357"/>
        <v>49185.069786291635</v>
      </c>
      <c r="DV226" s="602">
        <f t="shared" ca="1" si="358"/>
        <v>49185.069786291635</v>
      </c>
      <c r="DW226" s="602">
        <f t="shared" ca="1" si="359"/>
        <v>50889.234373908213</v>
      </c>
      <c r="DX226" s="602">
        <f t="shared" ca="1" si="360"/>
        <v>50889.234373908213</v>
      </c>
      <c r="DY226" s="602">
        <f t="shared" ca="1" si="361"/>
        <v>52616.023097239588</v>
      </c>
      <c r="DZ226" s="602">
        <f t="shared" ca="1" si="362"/>
        <v>52616.023097239588</v>
      </c>
      <c r="EA226" s="602">
        <f t="shared" ca="1" si="363"/>
        <v>54364.523825868084</v>
      </c>
      <c r="EB226" s="602">
        <f t="shared" ca="1" si="364"/>
        <v>54364.523825868084</v>
      </c>
      <c r="EC226" s="602">
        <f t="shared" ca="1" si="365"/>
        <v>56133.829536555211</v>
      </c>
      <c r="ED226" s="602">
        <f t="shared" ca="1" si="366"/>
        <v>50546.562285820124</v>
      </c>
      <c r="EE226" s="602">
        <f t="shared" ca="1" si="367"/>
        <v>52268.899256216449</v>
      </c>
      <c r="EF226" s="602">
        <f t="shared" ca="1" si="368"/>
        <v>52268.899256216449</v>
      </c>
      <c r="EG226" s="602">
        <f t="shared" ca="1" si="369"/>
        <v>54013.130357142247</v>
      </c>
      <c r="EH226" s="602">
        <f t="shared" ca="1" si="370"/>
        <v>54013.130357142247</v>
      </c>
      <c r="EI226" s="602">
        <f t="shared" ca="1" si="371"/>
        <v>55778.34727772788</v>
      </c>
      <c r="EJ226" s="602">
        <f t="shared" ca="1" si="372"/>
        <v>55778.34727772788</v>
      </c>
      <c r="EK226" s="602">
        <f t="shared" ca="1" si="373"/>
        <v>57563.649413299725</v>
      </c>
      <c r="EL226" s="602">
        <f t="shared" ca="1" si="374"/>
        <v>57563.649413299725</v>
      </c>
      <c r="EM226" s="602">
        <f t="shared" ca="1" si="375"/>
        <v>59368.146874517734</v>
      </c>
    </row>
    <row r="227" spans="8:143" ht="66.75" customHeight="1" x14ac:dyDescent="0.2">
      <c r="H227" s="592" t="s">
        <v>56</v>
      </c>
      <c r="I227" s="1117" t="s">
        <v>1301</v>
      </c>
      <c r="J227" s="1117"/>
      <c r="K227" s="1117"/>
      <c r="L227" s="1117"/>
      <c r="M227" s="1117"/>
      <c r="N227" s="1117"/>
      <c r="O227" s="1117"/>
      <c r="P227" s="1117"/>
      <c r="Q227" s="1117"/>
      <c r="R227" s="1117"/>
      <c r="W227" s="597">
        <f t="shared" si="315"/>
        <v>184</v>
      </c>
      <c r="X227" s="602">
        <f t="shared" ca="1" si="376"/>
        <v>28319.999389992863</v>
      </c>
      <c r="Y227" s="602">
        <f t="shared" ca="1" si="376"/>
        <v>29096.929827342388</v>
      </c>
      <c r="Z227" s="602">
        <f t="shared" ca="1" si="376"/>
        <v>29096.929827342388</v>
      </c>
      <c r="AA227" s="602">
        <f t="shared" ca="1" si="376"/>
        <v>29886.032144715729</v>
      </c>
      <c r="AB227" s="602">
        <f t="shared" ca="1" si="377"/>
        <v>29886.032144715729</v>
      </c>
      <c r="AC227" s="602">
        <f t="shared" ca="1" si="377"/>
        <v>30687.194570042724</v>
      </c>
      <c r="AD227" s="602">
        <f t="shared" ca="1" si="377"/>
        <v>30687.194570042724</v>
      </c>
      <c r="AE227" s="602">
        <f t="shared" ca="1" si="377"/>
        <v>31500.297891766557</v>
      </c>
      <c r="AF227" s="602">
        <f t="shared" ca="1" si="378"/>
        <v>31500.297891766557</v>
      </c>
      <c r="AG227" s="602">
        <f t="shared" ca="1" si="379"/>
        <v>32325.215752307126</v>
      </c>
      <c r="AH227" s="602">
        <f t="shared" ca="1" si="380"/>
        <v>32881.659121055389</v>
      </c>
      <c r="AI227" s="602">
        <f t="shared" ca="1" si="381"/>
        <v>34295.209150044277</v>
      </c>
      <c r="AJ227" s="602">
        <f t="shared" ca="1" si="382"/>
        <v>34295.209150044277</v>
      </c>
      <c r="AK227" s="602">
        <f t="shared" ca="1" si="383"/>
        <v>35740.272825017972</v>
      </c>
      <c r="AL227" s="602">
        <f t="shared" ca="1" si="384"/>
        <v>35740.272825017972</v>
      </c>
      <c r="AM227" s="602">
        <f t="shared" ca="1" si="385"/>
        <v>37216.130731732024</v>
      </c>
      <c r="AN227" s="602">
        <f t="shared" ca="1" si="386"/>
        <v>37216.130731732024</v>
      </c>
      <c r="AO227" s="602">
        <f t="shared" ca="1" si="387"/>
        <v>38722.023692322662</v>
      </c>
      <c r="AP227" s="602">
        <f t="shared" ca="1" si="388"/>
        <v>38722.023692322662</v>
      </c>
      <c r="AQ227" s="602">
        <f t="shared" ca="1" si="389"/>
        <v>40257.15736338999</v>
      </c>
      <c r="AR227" s="602">
        <f t="shared" ca="1" si="390"/>
        <v>35448.772928771345</v>
      </c>
      <c r="AS227" s="602">
        <f t="shared" ca="1" si="391"/>
        <v>36918.531516652984</v>
      </c>
      <c r="AT227" s="602">
        <f t="shared" ca="1" si="392"/>
        <v>36918.531516652984</v>
      </c>
      <c r="AU227" s="602">
        <f t="shared" ca="1" si="393"/>
        <v>38418.479955411574</v>
      </c>
      <c r="AV227" s="602">
        <f t="shared" ca="1" si="394"/>
        <v>38418.479955411574</v>
      </c>
      <c r="AW227" s="602">
        <f t="shared" ca="1" si="395"/>
        <v>39947.830563756834</v>
      </c>
      <c r="AX227" s="602">
        <f t="shared" ca="1" si="396"/>
        <v>39947.830563756834</v>
      </c>
      <c r="AY227" s="602">
        <f t="shared" ca="1" si="397"/>
        <v>41505.764212283277</v>
      </c>
      <c r="AZ227" s="602">
        <f t="shared" ca="1" si="398"/>
        <v>41505.764212283277</v>
      </c>
      <c r="BA227" s="602">
        <f t="shared" ca="1" si="399"/>
        <v>43091.434978125537</v>
      </c>
      <c r="BB227" s="602">
        <f t="shared" ca="1" si="400"/>
        <v>31227.944341051854</v>
      </c>
      <c r="BC227" s="602">
        <f t="shared" ca="1" si="401"/>
        <v>32048.938490341483</v>
      </c>
      <c r="BD227" s="602">
        <f t="shared" ca="1" si="402"/>
        <v>32048.938490341483</v>
      </c>
      <c r="BE227" s="602">
        <f t="shared" ca="1" si="403"/>
        <v>32881.659121055403</v>
      </c>
      <c r="BF227" s="602">
        <f t="shared" ca="1" si="404"/>
        <v>32881.659121055403</v>
      </c>
      <c r="BG227" s="602">
        <f t="shared" ca="1" si="405"/>
        <v>33725.968653348842</v>
      </c>
      <c r="BH227" s="602">
        <f t="shared" ca="1" si="406"/>
        <v>33725.968653348842</v>
      </c>
      <c r="BI227" s="602">
        <f t="shared" ca="1" si="407"/>
        <v>34581.723205375456</v>
      </c>
      <c r="BJ227" s="602">
        <f t="shared" ca="1" si="408"/>
        <v>34581.723205375456</v>
      </c>
      <c r="BK227" s="602">
        <f t="shared" ca="1" si="409"/>
        <v>35448.772928771345</v>
      </c>
      <c r="BL227" s="602">
        <f t="shared" ca="1" si="410"/>
        <v>37965.371706914841</v>
      </c>
      <c r="BM227" s="602">
        <f t="shared" ca="1" si="411"/>
        <v>39485.986332175897</v>
      </c>
      <c r="BN227" s="602">
        <f t="shared" ca="1" si="412"/>
        <v>39485.986332175897</v>
      </c>
      <c r="BO227" s="602">
        <f t="shared" ca="1" si="413"/>
        <v>41035.432761276803</v>
      </c>
      <c r="BP227" s="602">
        <f t="shared" ca="1" si="414"/>
        <v>41035.432761276803</v>
      </c>
      <c r="BQ227" s="602">
        <f t="shared" ca="1" si="415"/>
        <v>42612.87262182722</v>
      </c>
      <c r="BR227" s="602">
        <f t="shared" ca="1" si="416"/>
        <v>42612.87262182722</v>
      </c>
      <c r="BS227" s="602">
        <f t="shared" ca="1" si="417"/>
        <v>44217.443988476909</v>
      </c>
      <c r="BT227" s="602">
        <f t="shared" ca="1" si="418"/>
        <v>44217.443988476909</v>
      </c>
      <c r="BU227" s="602">
        <f t="shared" ca="1" si="419"/>
        <v>45848.26595350603</v>
      </c>
      <c r="BV227" s="602">
        <f t="shared" ca="1" si="420"/>
        <v>40723.276804626068</v>
      </c>
      <c r="BW227" s="602">
        <f t="shared" ca="1" si="421"/>
        <v>42295.186245571516</v>
      </c>
      <c r="BX227" s="602">
        <f t="shared" ca="1" si="422"/>
        <v>42295.186245571516</v>
      </c>
      <c r="BY227" s="602">
        <f t="shared" ca="1" si="423"/>
        <v>43894.401241264459</v>
      </c>
      <c r="BZ227" s="602">
        <f t="shared" ca="1" si="424"/>
        <v>43894.401241264459</v>
      </c>
      <c r="CA227" s="602">
        <f t="shared" ca="1" si="425"/>
        <v>45520.044319311586</v>
      </c>
      <c r="CB227" s="602">
        <f t="shared" ca="1" si="426"/>
        <v>45520.044319311586</v>
      </c>
      <c r="CC227" s="602">
        <f t="shared" ca="1" si="427"/>
        <v>47171.222607457443</v>
      </c>
      <c r="CD227" s="602">
        <f t="shared" ca="1" si="428"/>
        <v>47171.222607457443</v>
      </c>
      <c r="CE227" s="602">
        <f t="shared" ca="1" si="429"/>
        <v>48847.032188247038</v>
      </c>
      <c r="CF227" s="602">
        <f t="shared" ca="1" si="316"/>
        <v>33725.968653348842</v>
      </c>
      <c r="CG227" s="602">
        <f t="shared" ca="1" si="317"/>
        <v>34581.723205375456</v>
      </c>
      <c r="CH227" s="602">
        <f t="shared" ca="1" si="318"/>
        <v>34581.723205375456</v>
      </c>
      <c r="CI227" s="602">
        <f t="shared" ca="1" si="319"/>
        <v>35448.772928771345</v>
      </c>
      <c r="CJ227" s="602">
        <f t="shared" ca="1" si="320"/>
        <v>35448.772928771345</v>
      </c>
      <c r="CK227" s="602">
        <f t="shared" ca="1" si="321"/>
        <v>36326.962352232811</v>
      </c>
      <c r="CL227" s="602">
        <f t="shared" ca="1" si="322"/>
        <v>36326.962352232811</v>
      </c>
      <c r="CM227" s="602">
        <f t="shared" ca="1" si="323"/>
        <v>37216.130731732024</v>
      </c>
      <c r="CN227" s="602">
        <f t="shared" ca="1" si="324"/>
        <v>37216.130731732024</v>
      </c>
      <c r="CO227" s="602">
        <f t="shared" ca="1" si="325"/>
        <v>38116.112405922795</v>
      </c>
      <c r="CP227" s="602">
        <f t="shared" ca="1" si="326"/>
        <v>41820.706884913423</v>
      </c>
      <c r="CQ227" s="602">
        <f t="shared" ca="1" si="327"/>
        <v>43411.82153165857</v>
      </c>
      <c r="CR227" s="602">
        <f t="shared" ca="1" si="328"/>
        <v>43411.82153165857</v>
      </c>
      <c r="CS227" s="602">
        <f t="shared" ca="1" si="329"/>
        <v>45029.629321440458</v>
      </c>
      <c r="CT227" s="602">
        <f t="shared" ca="1" si="330"/>
        <v>45029.629321440458</v>
      </c>
      <c r="CU227" s="602">
        <f t="shared" ca="1" si="331"/>
        <v>46673.241537911395</v>
      </c>
      <c r="CV227" s="602">
        <f t="shared" ca="1" si="332"/>
        <v>46673.241537911395</v>
      </c>
      <c r="CW227" s="602">
        <f t="shared" ca="1" si="333"/>
        <v>48341.757129331025</v>
      </c>
      <c r="CX227" s="602">
        <f t="shared" ca="1" si="334"/>
        <v>48341.757129331025</v>
      </c>
      <c r="CY227" s="602">
        <f t="shared" ca="1" si="335"/>
        <v>50034.266948932476</v>
      </c>
      <c r="CZ227" s="602">
        <f t="shared" ca="1" si="336"/>
        <v>44703.97476535022</v>
      </c>
      <c r="DA227" s="602">
        <f t="shared" ca="1" si="337"/>
        <v>46342.497848049643</v>
      </c>
      <c r="DB227" s="602">
        <f t="shared" ca="1" si="338"/>
        <v>46342.497848049643</v>
      </c>
      <c r="DC227" s="602">
        <f t="shared" ca="1" si="339"/>
        <v>48006.105296803609</v>
      </c>
      <c r="DD227" s="602">
        <f t="shared" ca="1" si="340"/>
        <v>48006.105296803609</v>
      </c>
      <c r="DE227" s="602">
        <f t="shared" ca="1" si="341"/>
        <v>49693.889253268258</v>
      </c>
      <c r="DF227" s="602">
        <f t="shared" ca="1" si="342"/>
        <v>49693.889253268258</v>
      </c>
      <c r="DG227" s="602">
        <f t="shared" ca="1" si="343"/>
        <v>51404.937022019112</v>
      </c>
      <c r="DH227" s="602">
        <f t="shared" ca="1" si="344"/>
        <v>51404.937022019112</v>
      </c>
      <c r="DI227" s="602">
        <f t="shared" ca="1" si="345"/>
        <v>53138.334953305806</v>
      </c>
      <c r="DJ227" s="602">
        <f t="shared" ca="1" si="346"/>
        <v>36918.531516652984</v>
      </c>
      <c r="DK227" s="602">
        <f t="shared" ca="1" si="347"/>
        <v>37814.927454885583</v>
      </c>
      <c r="DL227" s="602">
        <f t="shared" ca="1" si="348"/>
        <v>37814.927454885583</v>
      </c>
      <c r="DM227" s="602">
        <f t="shared" ca="1" si="349"/>
        <v>38722.023692322662</v>
      </c>
      <c r="DN227" s="602">
        <f t="shared" ca="1" si="350"/>
        <v>38722.023692322662</v>
      </c>
      <c r="DO227" s="602">
        <f t="shared" ca="1" si="351"/>
        <v>39639.647171455297</v>
      </c>
      <c r="DP227" s="602">
        <f t="shared" ca="1" si="352"/>
        <v>39639.647171455297</v>
      </c>
      <c r="DQ227" s="602">
        <f t="shared" ca="1" si="353"/>
        <v>40567.620879791648</v>
      </c>
      <c r="DR227" s="602">
        <f t="shared" ca="1" si="354"/>
        <v>40567.620879791648</v>
      </c>
      <c r="DS227" s="602">
        <f t="shared" ca="1" si="355"/>
        <v>41505.764212283284</v>
      </c>
      <c r="DT227" s="602">
        <f t="shared" ca="1" si="356"/>
        <v>47504.443092169378</v>
      </c>
      <c r="DU227" s="602">
        <f t="shared" ca="1" si="357"/>
        <v>49185.069786291635</v>
      </c>
      <c r="DV227" s="602">
        <f t="shared" ca="1" si="358"/>
        <v>49185.069786291635</v>
      </c>
      <c r="DW227" s="602">
        <f t="shared" ca="1" si="359"/>
        <v>50889.234373908213</v>
      </c>
      <c r="DX227" s="602">
        <f t="shared" ca="1" si="360"/>
        <v>50889.234373908213</v>
      </c>
      <c r="DY227" s="602">
        <f t="shared" ca="1" si="361"/>
        <v>52616.023097239588</v>
      </c>
      <c r="DZ227" s="602">
        <f t="shared" ca="1" si="362"/>
        <v>52616.023097239588</v>
      </c>
      <c r="EA227" s="602">
        <f t="shared" ca="1" si="363"/>
        <v>54364.523825868084</v>
      </c>
      <c r="EB227" s="602">
        <f t="shared" ca="1" si="364"/>
        <v>54364.523825868084</v>
      </c>
      <c r="EC227" s="602">
        <f t="shared" ca="1" si="365"/>
        <v>56133.829536555211</v>
      </c>
      <c r="ED227" s="602">
        <f t="shared" ca="1" si="366"/>
        <v>50546.562285820124</v>
      </c>
      <c r="EE227" s="602">
        <f t="shared" ca="1" si="367"/>
        <v>52268.899256216449</v>
      </c>
      <c r="EF227" s="602">
        <f t="shared" ca="1" si="368"/>
        <v>52268.899256216449</v>
      </c>
      <c r="EG227" s="602">
        <f t="shared" ca="1" si="369"/>
        <v>54013.130357142247</v>
      </c>
      <c r="EH227" s="602">
        <f t="shared" ca="1" si="370"/>
        <v>54013.130357142247</v>
      </c>
      <c r="EI227" s="602">
        <f t="shared" ca="1" si="371"/>
        <v>55778.34727772788</v>
      </c>
      <c r="EJ227" s="602">
        <f t="shared" ca="1" si="372"/>
        <v>55778.34727772788</v>
      </c>
      <c r="EK227" s="602">
        <f t="shared" ca="1" si="373"/>
        <v>57563.649413299725</v>
      </c>
      <c r="EL227" s="602">
        <f t="shared" ca="1" si="374"/>
        <v>57563.649413299725</v>
      </c>
      <c r="EM227" s="602">
        <f t="shared" ca="1" si="375"/>
        <v>59368.146874517734</v>
      </c>
    </row>
    <row r="228" spans="8:143" x14ac:dyDescent="0.2">
      <c r="H228" s="592" t="s">
        <v>57</v>
      </c>
      <c r="I228" s="1117" t="s">
        <v>726</v>
      </c>
      <c r="J228" s="1117"/>
      <c r="K228" s="1117"/>
      <c r="L228" s="1117"/>
      <c r="M228" s="1117"/>
      <c r="N228" s="1117"/>
      <c r="O228" s="1117"/>
      <c r="P228" s="1117"/>
      <c r="Q228" s="1117"/>
      <c r="R228" s="1117"/>
      <c r="W228" s="597">
        <f t="shared" si="315"/>
        <v>185</v>
      </c>
      <c r="X228" s="602">
        <f t="shared" ca="1" si="376"/>
        <v>28319.999389992863</v>
      </c>
      <c r="Y228" s="602">
        <f t="shared" ca="1" si="376"/>
        <v>29096.929827342388</v>
      </c>
      <c r="Z228" s="602">
        <f t="shared" ca="1" si="376"/>
        <v>29096.929827342388</v>
      </c>
      <c r="AA228" s="602">
        <f t="shared" ca="1" si="376"/>
        <v>29886.032144715729</v>
      </c>
      <c r="AB228" s="602">
        <f t="shared" ca="1" si="377"/>
        <v>29886.032144715729</v>
      </c>
      <c r="AC228" s="602">
        <f t="shared" ca="1" si="377"/>
        <v>30687.194570042724</v>
      </c>
      <c r="AD228" s="602">
        <f t="shared" ca="1" si="377"/>
        <v>30687.194570042724</v>
      </c>
      <c r="AE228" s="602">
        <f t="shared" ca="1" si="377"/>
        <v>31500.297891766557</v>
      </c>
      <c r="AF228" s="602">
        <f t="shared" ca="1" si="378"/>
        <v>31500.297891766557</v>
      </c>
      <c r="AG228" s="602">
        <f t="shared" ca="1" si="379"/>
        <v>32325.215752307126</v>
      </c>
      <c r="AH228" s="602">
        <f t="shared" ca="1" si="380"/>
        <v>32881.659121055389</v>
      </c>
      <c r="AI228" s="602">
        <f t="shared" ca="1" si="381"/>
        <v>34295.209150044277</v>
      </c>
      <c r="AJ228" s="602">
        <f t="shared" ca="1" si="382"/>
        <v>34295.209150044277</v>
      </c>
      <c r="AK228" s="602">
        <f t="shared" ca="1" si="383"/>
        <v>35740.272825017972</v>
      </c>
      <c r="AL228" s="602">
        <f t="shared" ca="1" si="384"/>
        <v>35740.272825017972</v>
      </c>
      <c r="AM228" s="602">
        <f t="shared" ca="1" si="385"/>
        <v>37216.130731732024</v>
      </c>
      <c r="AN228" s="602">
        <f t="shared" ca="1" si="386"/>
        <v>37216.130731732024</v>
      </c>
      <c r="AO228" s="602">
        <f t="shared" ca="1" si="387"/>
        <v>38722.023692322662</v>
      </c>
      <c r="AP228" s="602">
        <f t="shared" ca="1" si="388"/>
        <v>38722.023692322662</v>
      </c>
      <c r="AQ228" s="602">
        <f t="shared" ca="1" si="389"/>
        <v>40257.15736338999</v>
      </c>
      <c r="AR228" s="602">
        <f t="shared" ca="1" si="390"/>
        <v>35448.772928771345</v>
      </c>
      <c r="AS228" s="602">
        <f t="shared" ca="1" si="391"/>
        <v>36918.531516652984</v>
      </c>
      <c r="AT228" s="602">
        <f t="shared" ca="1" si="392"/>
        <v>36918.531516652984</v>
      </c>
      <c r="AU228" s="602">
        <f t="shared" ca="1" si="393"/>
        <v>38418.479955411574</v>
      </c>
      <c r="AV228" s="602">
        <f t="shared" ca="1" si="394"/>
        <v>38418.479955411574</v>
      </c>
      <c r="AW228" s="602">
        <f t="shared" ca="1" si="395"/>
        <v>39947.830563756834</v>
      </c>
      <c r="AX228" s="602">
        <f t="shared" ca="1" si="396"/>
        <v>39947.830563756834</v>
      </c>
      <c r="AY228" s="602">
        <f t="shared" ca="1" si="397"/>
        <v>41505.764212283277</v>
      </c>
      <c r="AZ228" s="602">
        <f t="shared" ca="1" si="398"/>
        <v>41505.764212283277</v>
      </c>
      <c r="BA228" s="602">
        <f t="shared" ca="1" si="399"/>
        <v>43091.434978125537</v>
      </c>
      <c r="BB228" s="602">
        <f t="shared" ca="1" si="400"/>
        <v>31227.944341051854</v>
      </c>
      <c r="BC228" s="602">
        <f t="shared" ca="1" si="401"/>
        <v>32048.938490341483</v>
      </c>
      <c r="BD228" s="602">
        <f t="shared" ca="1" si="402"/>
        <v>32048.938490341483</v>
      </c>
      <c r="BE228" s="602">
        <f t="shared" ca="1" si="403"/>
        <v>32881.659121055403</v>
      </c>
      <c r="BF228" s="602">
        <f t="shared" ca="1" si="404"/>
        <v>32881.659121055403</v>
      </c>
      <c r="BG228" s="602">
        <f t="shared" ca="1" si="405"/>
        <v>33725.968653348842</v>
      </c>
      <c r="BH228" s="602">
        <f t="shared" ca="1" si="406"/>
        <v>33725.968653348842</v>
      </c>
      <c r="BI228" s="602">
        <f t="shared" ca="1" si="407"/>
        <v>34581.723205375456</v>
      </c>
      <c r="BJ228" s="602">
        <f t="shared" ca="1" si="408"/>
        <v>34581.723205375456</v>
      </c>
      <c r="BK228" s="602">
        <f t="shared" ca="1" si="409"/>
        <v>35448.772928771345</v>
      </c>
      <c r="BL228" s="602">
        <f t="shared" ca="1" si="410"/>
        <v>37965.371706914841</v>
      </c>
      <c r="BM228" s="602">
        <f t="shared" ca="1" si="411"/>
        <v>39485.986332175897</v>
      </c>
      <c r="BN228" s="602">
        <f t="shared" ca="1" si="412"/>
        <v>39485.986332175897</v>
      </c>
      <c r="BO228" s="602">
        <f t="shared" ca="1" si="413"/>
        <v>41035.432761276803</v>
      </c>
      <c r="BP228" s="602">
        <f t="shared" ca="1" si="414"/>
        <v>41035.432761276803</v>
      </c>
      <c r="BQ228" s="602">
        <f t="shared" ca="1" si="415"/>
        <v>42612.87262182722</v>
      </c>
      <c r="BR228" s="602">
        <f t="shared" ca="1" si="416"/>
        <v>42612.87262182722</v>
      </c>
      <c r="BS228" s="602">
        <f t="shared" ca="1" si="417"/>
        <v>44217.443988476909</v>
      </c>
      <c r="BT228" s="602">
        <f t="shared" ca="1" si="418"/>
        <v>44217.443988476909</v>
      </c>
      <c r="BU228" s="602">
        <f t="shared" ca="1" si="419"/>
        <v>45848.26595350603</v>
      </c>
      <c r="BV228" s="602">
        <f t="shared" ca="1" si="420"/>
        <v>40723.276804626068</v>
      </c>
      <c r="BW228" s="602">
        <f t="shared" ca="1" si="421"/>
        <v>42295.186245571516</v>
      </c>
      <c r="BX228" s="602">
        <f t="shared" ca="1" si="422"/>
        <v>42295.186245571516</v>
      </c>
      <c r="BY228" s="602">
        <f t="shared" ca="1" si="423"/>
        <v>43894.401241264459</v>
      </c>
      <c r="BZ228" s="602">
        <f t="shared" ca="1" si="424"/>
        <v>43894.401241264459</v>
      </c>
      <c r="CA228" s="602">
        <f t="shared" ca="1" si="425"/>
        <v>45520.044319311586</v>
      </c>
      <c r="CB228" s="602">
        <f t="shared" ca="1" si="426"/>
        <v>45520.044319311586</v>
      </c>
      <c r="CC228" s="602">
        <f t="shared" ca="1" si="427"/>
        <v>47171.222607457443</v>
      </c>
      <c r="CD228" s="602">
        <f t="shared" ca="1" si="428"/>
        <v>47171.222607457443</v>
      </c>
      <c r="CE228" s="602">
        <f t="shared" ca="1" si="429"/>
        <v>48847.032188247038</v>
      </c>
      <c r="CF228" s="602">
        <f t="shared" ca="1" si="316"/>
        <v>33725.968653348842</v>
      </c>
      <c r="CG228" s="602">
        <f t="shared" ca="1" si="317"/>
        <v>34581.723205375456</v>
      </c>
      <c r="CH228" s="602">
        <f t="shared" ca="1" si="318"/>
        <v>34581.723205375456</v>
      </c>
      <c r="CI228" s="602">
        <f t="shared" ca="1" si="319"/>
        <v>35448.772928771345</v>
      </c>
      <c r="CJ228" s="602">
        <f t="shared" ca="1" si="320"/>
        <v>35448.772928771345</v>
      </c>
      <c r="CK228" s="602">
        <f t="shared" ca="1" si="321"/>
        <v>36326.962352232811</v>
      </c>
      <c r="CL228" s="602">
        <f t="shared" ca="1" si="322"/>
        <v>36326.962352232811</v>
      </c>
      <c r="CM228" s="602">
        <f t="shared" ca="1" si="323"/>
        <v>37216.130731732024</v>
      </c>
      <c r="CN228" s="602">
        <f t="shared" ca="1" si="324"/>
        <v>37216.130731732024</v>
      </c>
      <c r="CO228" s="602">
        <f t="shared" ca="1" si="325"/>
        <v>38116.112405922795</v>
      </c>
      <c r="CP228" s="602">
        <f t="shared" ca="1" si="326"/>
        <v>41820.706884913423</v>
      </c>
      <c r="CQ228" s="602">
        <f t="shared" ca="1" si="327"/>
        <v>43411.82153165857</v>
      </c>
      <c r="CR228" s="602">
        <f t="shared" ca="1" si="328"/>
        <v>43411.82153165857</v>
      </c>
      <c r="CS228" s="602">
        <f t="shared" ca="1" si="329"/>
        <v>45029.629321440458</v>
      </c>
      <c r="CT228" s="602">
        <f t="shared" ca="1" si="330"/>
        <v>45029.629321440458</v>
      </c>
      <c r="CU228" s="602">
        <f t="shared" ca="1" si="331"/>
        <v>46673.241537911395</v>
      </c>
      <c r="CV228" s="602">
        <f t="shared" ca="1" si="332"/>
        <v>46673.241537911395</v>
      </c>
      <c r="CW228" s="602">
        <f t="shared" ca="1" si="333"/>
        <v>48341.757129331025</v>
      </c>
      <c r="CX228" s="602">
        <f t="shared" ca="1" si="334"/>
        <v>48341.757129331025</v>
      </c>
      <c r="CY228" s="602">
        <f t="shared" ca="1" si="335"/>
        <v>50034.266948932476</v>
      </c>
      <c r="CZ228" s="602">
        <f t="shared" ca="1" si="336"/>
        <v>44703.97476535022</v>
      </c>
      <c r="DA228" s="602">
        <f t="shared" ca="1" si="337"/>
        <v>46342.497848049643</v>
      </c>
      <c r="DB228" s="602">
        <f t="shared" ca="1" si="338"/>
        <v>46342.497848049643</v>
      </c>
      <c r="DC228" s="602">
        <f t="shared" ca="1" si="339"/>
        <v>48006.105296803609</v>
      </c>
      <c r="DD228" s="602">
        <f t="shared" ca="1" si="340"/>
        <v>48006.105296803609</v>
      </c>
      <c r="DE228" s="602">
        <f t="shared" ca="1" si="341"/>
        <v>49693.889253268258</v>
      </c>
      <c r="DF228" s="602">
        <f t="shared" ca="1" si="342"/>
        <v>49693.889253268258</v>
      </c>
      <c r="DG228" s="602">
        <f t="shared" ca="1" si="343"/>
        <v>51404.937022019112</v>
      </c>
      <c r="DH228" s="602">
        <f t="shared" ca="1" si="344"/>
        <v>51404.937022019112</v>
      </c>
      <c r="DI228" s="602">
        <f t="shared" ca="1" si="345"/>
        <v>53138.334953305806</v>
      </c>
      <c r="DJ228" s="602">
        <f t="shared" ca="1" si="346"/>
        <v>36918.531516652984</v>
      </c>
      <c r="DK228" s="602">
        <f t="shared" ca="1" si="347"/>
        <v>37814.927454885583</v>
      </c>
      <c r="DL228" s="602">
        <f t="shared" ca="1" si="348"/>
        <v>37814.927454885583</v>
      </c>
      <c r="DM228" s="602">
        <f t="shared" ca="1" si="349"/>
        <v>38722.023692322662</v>
      </c>
      <c r="DN228" s="602">
        <f t="shared" ca="1" si="350"/>
        <v>38722.023692322662</v>
      </c>
      <c r="DO228" s="602">
        <f t="shared" ca="1" si="351"/>
        <v>39639.647171455297</v>
      </c>
      <c r="DP228" s="602">
        <f t="shared" ca="1" si="352"/>
        <v>39639.647171455297</v>
      </c>
      <c r="DQ228" s="602">
        <f t="shared" ca="1" si="353"/>
        <v>40567.620879791648</v>
      </c>
      <c r="DR228" s="602">
        <f t="shared" ca="1" si="354"/>
        <v>40567.620879791648</v>
      </c>
      <c r="DS228" s="602">
        <f t="shared" ca="1" si="355"/>
        <v>41505.764212283284</v>
      </c>
      <c r="DT228" s="602">
        <f t="shared" ca="1" si="356"/>
        <v>47504.443092169378</v>
      </c>
      <c r="DU228" s="602">
        <f t="shared" ca="1" si="357"/>
        <v>49185.069786291635</v>
      </c>
      <c r="DV228" s="602">
        <f t="shared" ca="1" si="358"/>
        <v>49185.069786291635</v>
      </c>
      <c r="DW228" s="602">
        <f t="shared" ca="1" si="359"/>
        <v>50889.234373908213</v>
      </c>
      <c r="DX228" s="602">
        <f t="shared" ca="1" si="360"/>
        <v>50889.234373908213</v>
      </c>
      <c r="DY228" s="602">
        <f t="shared" ca="1" si="361"/>
        <v>52616.023097239588</v>
      </c>
      <c r="DZ228" s="602">
        <f t="shared" ca="1" si="362"/>
        <v>52616.023097239588</v>
      </c>
      <c r="EA228" s="602">
        <f t="shared" ca="1" si="363"/>
        <v>54364.523825868084</v>
      </c>
      <c r="EB228" s="602">
        <f t="shared" ca="1" si="364"/>
        <v>54364.523825868084</v>
      </c>
      <c r="EC228" s="602">
        <f t="shared" ca="1" si="365"/>
        <v>56133.829536555211</v>
      </c>
      <c r="ED228" s="602">
        <f t="shared" ca="1" si="366"/>
        <v>50546.562285820124</v>
      </c>
      <c r="EE228" s="602">
        <f t="shared" ca="1" si="367"/>
        <v>52268.899256216449</v>
      </c>
      <c r="EF228" s="602">
        <f t="shared" ca="1" si="368"/>
        <v>52268.899256216449</v>
      </c>
      <c r="EG228" s="602">
        <f t="shared" ca="1" si="369"/>
        <v>54013.130357142247</v>
      </c>
      <c r="EH228" s="602">
        <f t="shared" ca="1" si="370"/>
        <v>54013.130357142247</v>
      </c>
      <c r="EI228" s="602">
        <f t="shared" ca="1" si="371"/>
        <v>55778.34727772788</v>
      </c>
      <c r="EJ228" s="602">
        <f t="shared" ca="1" si="372"/>
        <v>55778.34727772788</v>
      </c>
      <c r="EK228" s="602">
        <f t="shared" ca="1" si="373"/>
        <v>57563.649413299725</v>
      </c>
      <c r="EL228" s="602">
        <f t="shared" ca="1" si="374"/>
        <v>57563.649413299725</v>
      </c>
      <c r="EM228" s="602">
        <f t="shared" ca="1" si="375"/>
        <v>59368.146874517734</v>
      </c>
    </row>
    <row r="229" spans="8:143" ht="96.75" customHeight="1" x14ac:dyDescent="0.2">
      <c r="H229" s="592" t="s">
        <v>58</v>
      </c>
      <c r="I229" s="1117" t="s">
        <v>771</v>
      </c>
      <c r="J229" s="1117"/>
      <c r="K229" s="1117"/>
      <c r="L229" s="1117"/>
      <c r="M229" s="1117"/>
      <c r="N229" s="1117"/>
      <c r="O229" s="1117"/>
      <c r="P229" s="1117"/>
      <c r="Q229" s="1117"/>
      <c r="R229" s="1117"/>
      <c r="W229" s="597">
        <f t="shared" si="315"/>
        <v>186</v>
      </c>
      <c r="X229" s="602">
        <f t="shared" ca="1" si="376"/>
        <v>28319.999389992863</v>
      </c>
      <c r="Y229" s="602">
        <f t="shared" ca="1" si="376"/>
        <v>29096.929827342388</v>
      </c>
      <c r="Z229" s="602">
        <f t="shared" ca="1" si="376"/>
        <v>29096.929827342388</v>
      </c>
      <c r="AA229" s="602">
        <f t="shared" ca="1" si="376"/>
        <v>29886.032144715729</v>
      </c>
      <c r="AB229" s="602">
        <f t="shared" ca="1" si="377"/>
        <v>29886.032144715729</v>
      </c>
      <c r="AC229" s="602">
        <f t="shared" ca="1" si="377"/>
        <v>30687.194570042724</v>
      </c>
      <c r="AD229" s="602">
        <f t="shared" ca="1" si="377"/>
        <v>30687.194570042724</v>
      </c>
      <c r="AE229" s="602">
        <f t="shared" ca="1" si="377"/>
        <v>31500.297891766557</v>
      </c>
      <c r="AF229" s="602">
        <f t="shared" ca="1" si="378"/>
        <v>31500.297891766557</v>
      </c>
      <c r="AG229" s="602">
        <f t="shared" ca="1" si="379"/>
        <v>32325.215752307126</v>
      </c>
      <c r="AH229" s="602">
        <f t="shared" ca="1" si="380"/>
        <v>32881.659121055389</v>
      </c>
      <c r="AI229" s="602">
        <f t="shared" ca="1" si="381"/>
        <v>34295.209150044277</v>
      </c>
      <c r="AJ229" s="602">
        <f t="shared" ca="1" si="382"/>
        <v>34295.209150044277</v>
      </c>
      <c r="AK229" s="602">
        <f t="shared" ca="1" si="383"/>
        <v>35740.272825017972</v>
      </c>
      <c r="AL229" s="602">
        <f t="shared" ca="1" si="384"/>
        <v>35740.272825017972</v>
      </c>
      <c r="AM229" s="602">
        <f t="shared" ca="1" si="385"/>
        <v>37216.130731732024</v>
      </c>
      <c r="AN229" s="602">
        <f t="shared" ca="1" si="386"/>
        <v>37216.130731732024</v>
      </c>
      <c r="AO229" s="602">
        <f t="shared" ca="1" si="387"/>
        <v>38722.023692322662</v>
      </c>
      <c r="AP229" s="602">
        <f t="shared" ca="1" si="388"/>
        <v>38722.023692322662</v>
      </c>
      <c r="AQ229" s="602">
        <f t="shared" ca="1" si="389"/>
        <v>40257.15736338999</v>
      </c>
      <c r="AR229" s="602">
        <f t="shared" ca="1" si="390"/>
        <v>35448.772928771345</v>
      </c>
      <c r="AS229" s="602">
        <f t="shared" ca="1" si="391"/>
        <v>36918.531516652984</v>
      </c>
      <c r="AT229" s="602">
        <f t="shared" ca="1" si="392"/>
        <v>36918.531516652984</v>
      </c>
      <c r="AU229" s="602">
        <f t="shared" ca="1" si="393"/>
        <v>38418.479955411574</v>
      </c>
      <c r="AV229" s="602">
        <f t="shared" ca="1" si="394"/>
        <v>38418.479955411574</v>
      </c>
      <c r="AW229" s="602">
        <f t="shared" ca="1" si="395"/>
        <v>39947.830563756834</v>
      </c>
      <c r="AX229" s="602">
        <f t="shared" ca="1" si="396"/>
        <v>39947.830563756834</v>
      </c>
      <c r="AY229" s="602">
        <f t="shared" ca="1" si="397"/>
        <v>41505.764212283277</v>
      </c>
      <c r="AZ229" s="602">
        <f t="shared" ca="1" si="398"/>
        <v>41505.764212283277</v>
      </c>
      <c r="BA229" s="602">
        <f t="shared" ca="1" si="399"/>
        <v>43091.434978125537</v>
      </c>
      <c r="BB229" s="602">
        <f t="shared" ca="1" si="400"/>
        <v>31227.944341051854</v>
      </c>
      <c r="BC229" s="602">
        <f t="shared" ca="1" si="401"/>
        <v>32048.938490341483</v>
      </c>
      <c r="BD229" s="602">
        <f t="shared" ca="1" si="402"/>
        <v>32048.938490341483</v>
      </c>
      <c r="BE229" s="602">
        <f t="shared" ca="1" si="403"/>
        <v>32881.659121055403</v>
      </c>
      <c r="BF229" s="602">
        <f t="shared" ca="1" si="404"/>
        <v>32881.659121055403</v>
      </c>
      <c r="BG229" s="602">
        <f t="shared" ca="1" si="405"/>
        <v>33725.968653348842</v>
      </c>
      <c r="BH229" s="602">
        <f t="shared" ca="1" si="406"/>
        <v>33725.968653348842</v>
      </c>
      <c r="BI229" s="602">
        <f t="shared" ca="1" si="407"/>
        <v>34581.723205375456</v>
      </c>
      <c r="BJ229" s="602">
        <f t="shared" ca="1" si="408"/>
        <v>34581.723205375456</v>
      </c>
      <c r="BK229" s="602">
        <f t="shared" ca="1" si="409"/>
        <v>35448.772928771345</v>
      </c>
      <c r="BL229" s="602">
        <f t="shared" ca="1" si="410"/>
        <v>37965.371706914841</v>
      </c>
      <c r="BM229" s="602">
        <f t="shared" ca="1" si="411"/>
        <v>39485.986332175897</v>
      </c>
      <c r="BN229" s="602">
        <f t="shared" ca="1" si="412"/>
        <v>39485.986332175897</v>
      </c>
      <c r="BO229" s="602">
        <f t="shared" ca="1" si="413"/>
        <v>41035.432761276803</v>
      </c>
      <c r="BP229" s="602">
        <f t="shared" ca="1" si="414"/>
        <v>41035.432761276803</v>
      </c>
      <c r="BQ229" s="602">
        <f t="shared" ca="1" si="415"/>
        <v>42612.87262182722</v>
      </c>
      <c r="BR229" s="602">
        <f t="shared" ca="1" si="416"/>
        <v>42612.87262182722</v>
      </c>
      <c r="BS229" s="602">
        <f t="shared" ca="1" si="417"/>
        <v>44217.443988476909</v>
      </c>
      <c r="BT229" s="602">
        <f t="shared" ca="1" si="418"/>
        <v>44217.443988476909</v>
      </c>
      <c r="BU229" s="602">
        <f t="shared" ca="1" si="419"/>
        <v>45848.26595350603</v>
      </c>
      <c r="BV229" s="602">
        <f t="shared" ca="1" si="420"/>
        <v>40723.276804626068</v>
      </c>
      <c r="BW229" s="602">
        <f t="shared" ca="1" si="421"/>
        <v>42295.186245571516</v>
      </c>
      <c r="BX229" s="602">
        <f t="shared" ca="1" si="422"/>
        <v>42295.186245571516</v>
      </c>
      <c r="BY229" s="602">
        <f t="shared" ca="1" si="423"/>
        <v>43894.401241264459</v>
      </c>
      <c r="BZ229" s="602">
        <f t="shared" ca="1" si="424"/>
        <v>43894.401241264459</v>
      </c>
      <c r="CA229" s="602">
        <f t="shared" ca="1" si="425"/>
        <v>45520.044319311586</v>
      </c>
      <c r="CB229" s="602">
        <f t="shared" ca="1" si="426"/>
        <v>45520.044319311586</v>
      </c>
      <c r="CC229" s="602">
        <f t="shared" ca="1" si="427"/>
        <v>47171.222607457443</v>
      </c>
      <c r="CD229" s="602">
        <f t="shared" ca="1" si="428"/>
        <v>47171.222607457443</v>
      </c>
      <c r="CE229" s="602">
        <f t="shared" ca="1" si="429"/>
        <v>48847.032188247038</v>
      </c>
      <c r="CF229" s="602">
        <f t="shared" ca="1" si="316"/>
        <v>33725.968653348842</v>
      </c>
      <c r="CG229" s="602">
        <f t="shared" ca="1" si="317"/>
        <v>34581.723205375456</v>
      </c>
      <c r="CH229" s="602">
        <f t="shared" ca="1" si="318"/>
        <v>34581.723205375456</v>
      </c>
      <c r="CI229" s="602">
        <f t="shared" ca="1" si="319"/>
        <v>35448.772928771345</v>
      </c>
      <c r="CJ229" s="602">
        <f t="shared" ca="1" si="320"/>
        <v>35448.772928771345</v>
      </c>
      <c r="CK229" s="602">
        <f t="shared" ca="1" si="321"/>
        <v>36326.962352232811</v>
      </c>
      <c r="CL229" s="602">
        <f t="shared" ca="1" si="322"/>
        <v>36326.962352232811</v>
      </c>
      <c r="CM229" s="602">
        <f t="shared" ca="1" si="323"/>
        <v>37216.130731732024</v>
      </c>
      <c r="CN229" s="602">
        <f t="shared" ca="1" si="324"/>
        <v>37216.130731732024</v>
      </c>
      <c r="CO229" s="602">
        <f t="shared" ca="1" si="325"/>
        <v>38116.112405922795</v>
      </c>
      <c r="CP229" s="602">
        <f t="shared" ca="1" si="326"/>
        <v>41820.706884913423</v>
      </c>
      <c r="CQ229" s="602">
        <f t="shared" ca="1" si="327"/>
        <v>43411.82153165857</v>
      </c>
      <c r="CR229" s="602">
        <f t="shared" ca="1" si="328"/>
        <v>43411.82153165857</v>
      </c>
      <c r="CS229" s="602">
        <f t="shared" ca="1" si="329"/>
        <v>45029.629321440458</v>
      </c>
      <c r="CT229" s="602">
        <f t="shared" ca="1" si="330"/>
        <v>45029.629321440458</v>
      </c>
      <c r="CU229" s="602">
        <f t="shared" ca="1" si="331"/>
        <v>46673.241537911395</v>
      </c>
      <c r="CV229" s="602">
        <f t="shared" ca="1" si="332"/>
        <v>46673.241537911395</v>
      </c>
      <c r="CW229" s="602">
        <f t="shared" ca="1" si="333"/>
        <v>48341.757129331025</v>
      </c>
      <c r="CX229" s="602">
        <f t="shared" ca="1" si="334"/>
        <v>48341.757129331025</v>
      </c>
      <c r="CY229" s="602">
        <f t="shared" ca="1" si="335"/>
        <v>50034.266948932476</v>
      </c>
      <c r="CZ229" s="602">
        <f t="shared" ca="1" si="336"/>
        <v>44703.97476535022</v>
      </c>
      <c r="DA229" s="602">
        <f t="shared" ca="1" si="337"/>
        <v>46342.497848049643</v>
      </c>
      <c r="DB229" s="602">
        <f t="shared" ca="1" si="338"/>
        <v>46342.497848049643</v>
      </c>
      <c r="DC229" s="602">
        <f t="shared" ca="1" si="339"/>
        <v>48006.105296803609</v>
      </c>
      <c r="DD229" s="602">
        <f t="shared" ca="1" si="340"/>
        <v>48006.105296803609</v>
      </c>
      <c r="DE229" s="602">
        <f t="shared" ca="1" si="341"/>
        <v>49693.889253268258</v>
      </c>
      <c r="DF229" s="602">
        <f t="shared" ca="1" si="342"/>
        <v>49693.889253268258</v>
      </c>
      <c r="DG229" s="602">
        <f t="shared" ca="1" si="343"/>
        <v>51404.937022019112</v>
      </c>
      <c r="DH229" s="602">
        <f t="shared" ca="1" si="344"/>
        <v>51404.937022019112</v>
      </c>
      <c r="DI229" s="602">
        <f t="shared" ca="1" si="345"/>
        <v>53138.334953305806</v>
      </c>
      <c r="DJ229" s="602">
        <f t="shared" ca="1" si="346"/>
        <v>36918.531516652984</v>
      </c>
      <c r="DK229" s="602">
        <f t="shared" ca="1" si="347"/>
        <v>37814.927454885583</v>
      </c>
      <c r="DL229" s="602">
        <f t="shared" ca="1" si="348"/>
        <v>37814.927454885583</v>
      </c>
      <c r="DM229" s="602">
        <f t="shared" ca="1" si="349"/>
        <v>38722.023692322662</v>
      </c>
      <c r="DN229" s="602">
        <f t="shared" ca="1" si="350"/>
        <v>38722.023692322662</v>
      </c>
      <c r="DO229" s="602">
        <f t="shared" ca="1" si="351"/>
        <v>39639.647171455297</v>
      </c>
      <c r="DP229" s="602">
        <f t="shared" ca="1" si="352"/>
        <v>39639.647171455297</v>
      </c>
      <c r="DQ229" s="602">
        <f t="shared" ca="1" si="353"/>
        <v>40567.620879791648</v>
      </c>
      <c r="DR229" s="602">
        <f t="shared" ca="1" si="354"/>
        <v>40567.620879791648</v>
      </c>
      <c r="DS229" s="602">
        <f t="shared" ca="1" si="355"/>
        <v>41505.764212283284</v>
      </c>
      <c r="DT229" s="602">
        <f t="shared" ca="1" si="356"/>
        <v>47504.443092169378</v>
      </c>
      <c r="DU229" s="602">
        <f t="shared" ca="1" si="357"/>
        <v>49185.069786291635</v>
      </c>
      <c r="DV229" s="602">
        <f t="shared" ca="1" si="358"/>
        <v>49185.069786291635</v>
      </c>
      <c r="DW229" s="602">
        <f t="shared" ca="1" si="359"/>
        <v>50889.234373908213</v>
      </c>
      <c r="DX229" s="602">
        <f t="shared" ca="1" si="360"/>
        <v>50889.234373908213</v>
      </c>
      <c r="DY229" s="602">
        <f t="shared" ca="1" si="361"/>
        <v>52616.023097239588</v>
      </c>
      <c r="DZ229" s="602">
        <f t="shared" ca="1" si="362"/>
        <v>52616.023097239588</v>
      </c>
      <c r="EA229" s="602">
        <f t="shared" ca="1" si="363"/>
        <v>54364.523825868084</v>
      </c>
      <c r="EB229" s="602">
        <f t="shared" ca="1" si="364"/>
        <v>54364.523825868084</v>
      </c>
      <c r="EC229" s="602">
        <f t="shared" ca="1" si="365"/>
        <v>56133.829536555211</v>
      </c>
      <c r="ED229" s="602">
        <f t="shared" ca="1" si="366"/>
        <v>50546.562285820124</v>
      </c>
      <c r="EE229" s="602">
        <f t="shared" ca="1" si="367"/>
        <v>52268.899256216449</v>
      </c>
      <c r="EF229" s="602">
        <f t="shared" ca="1" si="368"/>
        <v>52268.899256216449</v>
      </c>
      <c r="EG229" s="602">
        <f t="shared" ca="1" si="369"/>
        <v>54013.130357142247</v>
      </c>
      <c r="EH229" s="602">
        <f t="shared" ca="1" si="370"/>
        <v>54013.130357142247</v>
      </c>
      <c r="EI229" s="602">
        <f t="shared" ca="1" si="371"/>
        <v>55778.34727772788</v>
      </c>
      <c r="EJ229" s="602">
        <f t="shared" ca="1" si="372"/>
        <v>55778.34727772788</v>
      </c>
      <c r="EK229" s="602">
        <f t="shared" ca="1" si="373"/>
        <v>57563.649413299725</v>
      </c>
      <c r="EL229" s="602">
        <f t="shared" ca="1" si="374"/>
        <v>57563.649413299725</v>
      </c>
      <c r="EM229" s="602">
        <f t="shared" ca="1" si="375"/>
        <v>59368.146874517734</v>
      </c>
    </row>
    <row r="230" spans="8:143" x14ac:dyDescent="0.2">
      <c r="H230" s="592" t="s">
        <v>59</v>
      </c>
      <c r="I230" s="1117" t="s">
        <v>1304</v>
      </c>
      <c r="J230" s="1117"/>
      <c r="K230" s="1117"/>
      <c r="L230" s="1117"/>
      <c r="M230" s="1117"/>
      <c r="N230" s="1117"/>
      <c r="O230" s="1117"/>
      <c r="P230" s="1117"/>
      <c r="Q230" s="1117"/>
      <c r="R230" s="1117"/>
      <c r="W230" s="597">
        <f t="shared" si="315"/>
        <v>187</v>
      </c>
      <c r="X230" s="602">
        <f t="shared" ca="1" si="376"/>
        <v>28319.999389992863</v>
      </c>
      <c r="Y230" s="602">
        <f t="shared" ca="1" si="376"/>
        <v>29096.929827342388</v>
      </c>
      <c r="Z230" s="602">
        <f t="shared" ca="1" si="376"/>
        <v>29096.929827342388</v>
      </c>
      <c r="AA230" s="602">
        <f t="shared" ca="1" si="376"/>
        <v>29886.032144715729</v>
      </c>
      <c r="AB230" s="602">
        <f t="shared" ca="1" si="377"/>
        <v>29886.032144715729</v>
      </c>
      <c r="AC230" s="602">
        <f t="shared" ca="1" si="377"/>
        <v>30687.194570042724</v>
      </c>
      <c r="AD230" s="602">
        <f t="shared" ca="1" si="377"/>
        <v>30687.194570042724</v>
      </c>
      <c r="AE230" s="602">
        <f t="shared" ca="1" si="377"/>
        <v>31500.297891766557</v>
      </c>
      <c r="AF230" s="602">
        <f t="shared" ca="1" si="378"/>
        <v>31500.297891766557</v>
      </c>
      <c r="AG230" s="602">
        <f t="shared" ca="1" si="379"/>
        <v>32325.215752307126</v>
      </c>
      <c r="AH230" s="602">
        <f t="shared" ca="1" si="380"/>
        <v>32881.659121055389</v>
      </c>
      <c r="AI230" s="602">
        <f t="shared" ca="1" si="381"/>
        <v>34295.209150044277</v>
      </c>
      <c r="AJ230" s="602">
        <f t="shared" ca="1" si="382"/>
        <v>34295.209150044277</v>
      </c>
      <c r="AK230" s="602">
        <f t="shared" ca="1" si="383"/>
        <v>35740.272825017972</v>
      </c>
      <c r="AL230" s="602">
        <f t="shared" ca="1" si="384"/>
        <v>35740.272825017972</v>
      </c>
      <c r="AM230" s="602">
        <f t="shared" ca="1" si="385"/>
        <v>37216.130731732024</v>
      </c>
      <c r="AN230" s="602">
        <f t="shared" ca="1" si="386"/>
        <v>37216.130731732024</v>
      </c>
      <c r="AO230" s="602">
        <f t="shared" ca="1" si="387"/>
        <v>38722.023692322662</v>
      </c>
      <c r="AP230" s="602">
        <f t="shared" ca="1" si="388"/>
        <v>38722.023692322662</v>
      </c>
      <c r="AQ230" s="602">
        <f t="shared" ca="1" si="389"/>
        <v>40257.15736338999</v>
      </c>
      <c r="AR230" s="602">
        <f t="shared" ca="1" si="390"/>
        <v>35448.772928771345</v>
      </c>
      <c r="AS230" s="602">
        <f t="shared" ca="1" si="391"/>
        <v>36918.531516652984</v>
      </c>
      <c r="AT230" s="602">
        <f t="shared" ca="1" si="392"/>
        <v>36918.531516652984</v>
      </c>
      <c r="AU230" s="602">
        <f t="shared" ca="1" si="393"/>
        <v>38418.479955411574</v>
      </c>
      <c r="AV230" s="602">
        <f t="shared" ca="1" si="394"/>
        <v>38418.479955411574</v>
      </c>
      <c r="AW230" s="602">
        <f t="shared" ca="1" si="395"/>
        <v>39947.830563756834</v>
      </c>
      <c r="AX230" s="602">
        <f t="shared" ca="1" si="396"/>
        <v>39947.830563756834</v>
      </c>
      <c r="AY230" s="602">
        <f t="shared" ca="1" si="397"/>
        <v>41505.764212283277</v>
      </c>
      <c r="AZ230" s="602">
        <f t="shared" ca="1" si="398"/>
        <v>41505.764212283277</v>
      </c>
      <c r="BA230" s="602">
        <f t="shared" ca="1" si="399"/>
        <v>43091.434978125537</v>
      </c>
      <c r="BB230" s="602">
        <f t="shared" ca="1" si="400"/>
        <v>31227.944341051854</v>
      </c>
      <c r="BC230" s="602">
        <f t="shared" ca="1" si="401"/>
        <v>32048.938490341483</v>
      </c>
      <c r="BD230" s="602">
        <f t="shared" ca="1" si="402"/>
        <v>32048.938490341483</v>
      </c>
      <c r="BE230" s="602">
        <f t="shared" ca="1" si="403"/>
        <v>32881.659121055403</v>
      </c>
      <c r="BF230" s="602">
        <f t="shared" ca="1" si="404"/>
        <v>32881.659121055403</v>
      </c>
      <c r="BG230" s="602">
        <f t="shared" ca="1" si="405"/>
        <v>33725.968653348842</v>
      </c>
      <c r="BH230" s="602">
        <f t="shared" ca="1" si="406"/>
        <v>33725.968653348842</v>
      </c>
      <c r="BI230" s="602">
        <f t="shared" ca="1" si="407"/>
        <v>34581.723205375456</v>
      </c>
      <c r="BJ230" s="602">
        <f t="shared" ca="1" si="408"/>
        <v>34581.723205375456</v>
      </c>
      <c r="BK230" s="602">
        <f t="shared" ca="1" si="409"/>
        <v>35448.772928771345</v>
      </c>
      <c r="BL230" s="602">
        <f t="shared" ca="1" si="410"/>
        <v>37965.371706914841</v>
      </c>
      <c r="BM230" s="602">
        <f t="shared" ca="1" si="411"/>
        <v>39485.986332175897</v>
      </c>
      <c r="BN230" s="602">
        <f t="shared" ca="1" si="412"/>
        <v>39485.986332175897</v>
      </c>
      <c r="BO230" s="602">
        <f t="shared" ca="1" si="413"/>
        <v>41035.432761276803</v>
      </c>
      <c r="BP230" s="602">
        <f t="shared" ca="1" si="414"/>
        <v>41035.432761276803</v>
      </c>
      <c r="BQ230" s="602">
        <f t="shared" ca="1" si="415"/>
        <v>42612.87262182722</v>
      </c>
      <c r="BR230" s="602">
        <f t="shared" ca="1" si="416"/>
        <v>42612.87262182722</v>
      </c>
      <c r="BS230" s="602">
        <f t="shared" ca="1" si="417"/>
        <v>44217.443988476909</v>
      </c>
      <c r="BT230" s="602">
        <f t="shared" ca="1" si="418"/>
        <v>44217.443988476909</v>
      </c>
      <c r="BU230" s="602">
        <f t="shared" ca="1" si="419"/>
        <v>45848.26595350603</v>
      </c>
      <c r="BV230" s="602">
        <f t="shared" ca="1" si="420"/>
        <v>40723.276804626068</v>
      </c>
      <c r="BW230" s="602">
        <f t="shared" ca="1" si="421"/>
        <v>42295.186245571516</v>
      </c>
      <c r="BX230" s="602">
        <f t="shared" ca="1" si="422"/>
        <v>42295.186245571516</v>
      </c>
      <c r="BY230" s="602">
        <f t="shared" ca="1" si="423"/>
        <v>43894.401241264459</v>
      </c>
      <c r="BZ230" s="602">
        <f t="shared" ca="1" si="424"/>
        <v>43894.401241264459</v>
      </c>
      <c r="CA230" s="602">
        <f t="shared" ca="1" si="425"/>
        <v>45520.044319311586</v>
      </c>
      <c r="CB230" s="602">
        <f t="shared" ca="1" si="426"/>
        <v>45520.044319311586</v>
      </c>
      <c r="CC230" s="602">
        <f t="shared" ca="1" si="427"/>
        <v>47171.222607457443</v>
      </c>
      <c r="CD230" s="602">
        <f t="shared" ca="1" si="428"/>
        <v>47171.222607457443</v>
      </c>
      <c r="CE230" s="602">
        <f t="shared" ca="1" si="429"/>
        <v>48847.032188247038</v>
      </c>
      <c r="CF230" s="602">
        <f t="shared" ca="1" si="316"/>
        <v>33725.968653348842</v>
      </c>
      <c r="CG230" s="602">
        <f t="shared" ca="1" si="317"/>
        <v>34581.723205375456</v>
      </c>
      <c r="CH230" s="602">
        <f t="shared" ca="1" si="318"/>
        <v>34581.723205375456</v>
      </c>
      <c r="CI230" s="602">
        <f t="shared" ca="1" si="319"/>
        <v>35448.772928771345</v>
      </c>
      <c r="CJ230" s="602">
        <f t="shared" ca="1" si="320"/>
        <v>35448.772928771345</v>
      </c>
      <c r="CK230" s="602">
        <f t="shared" ca="1" si="321"/>
        <v>36326.962352232811</v>
      </c>
      <c r="CL230" s="602">
        <f t="shared" ca="1" si="322"/>
        <v>36326.962352232811</v>
      </c>
      <c r="CM230" s="602">
        <f t="shared" ca="1" si="323"/>
        <v>37216.130731732024</v>
      </c>
      <c r="CN230" s="602">
        <f t="shared" ca="1" si="324"/>
        <v>37216.130731732024</v>
      </c>
      <c r="CO230" s="602">
        <f t="shared" ca="1" si="325"/>
        <v>38116.112405922795</v>
      </c>
      <c r="CP230" s="602">
        <f t="shared" ca="1" si="326"/>
        <v>41820.706884913423</v>
      </c>
      <c r="CQ230" s="602">
        <f t="shared" ca="1" si="327"/>
        <v>43411.82153165857</v>
      </c>
      <c r="CR230" s="602">
        <f t="shared" ca="1" si="328"/>
        <v>43411.82153165857</v>
      </c>
      <c r="CS230" s="602">
        <f t="shared" ca="1" si="329"/>
        <v>45029.629321440458</v>
      </c>
      <c r="CT230" s="602">
        <f t="shared" ca="1" si="330"/>
        <v>45029.629321440458</v>
      </c>
      <c r="CU230" s="602">
        <f t="shared" ca="1" si="331"/>
        <v>46673.241537911395</v>
      </c>
      <c r="CV230" s="602">
        <f t="shared" ca="1" si="332"/>
        <v>46673.241537911395</v>
      </c>
      <c r="CW230" s="602">
        <f t="shared" ca="1" si="333"/>
        <v>48341.757129331025</v>
      </c>
      <c r="CX230" s="602">
        <f t="shared" ca="1" si="334"/>
        <v>48341.757129331025</v>
      </c>
      <c r="CY230" s="602">
        <f t="shared" ca="1" si="335"/>
        <v>50034.266948932476</v>
      </c>
      <c r="CZ230" s="602">
        <f t="shared" ca="1" si="336"/>
        <v>44703.97476535022</v>
      </c>
      <c r="DA230" s="602">
        <f t="shared" ca="1" si="337"/>
        <v>46342.497848049643</v>
      </c>
      <c r="DB230" s="602">
        <f t="shared" ca="1" si="338"/>
        <v>46342.497848049643</v>
      </c>
      <c r="DC230" s="602">
        <f t="shared" ca="1" si="339"/>
        <v>48006.105296803609</v>
      </c>
      <c r="DD230" s="602">
        <f t="shared" ca="1" si="340"/>
        <v>48006.105296803609</v>
      </c>
      <c r="DE230" s="602">
        <f t="shared" ca="1" si="341"/>
        <v>49693.889253268258</v>
      </c>
      <c r="DF230" s="602">
        <f t="shared" ca="1" si="342"/>
        <v>49693.889253268258</v>
      </c>
      <c r="DG230" s="602">
        <f t="shared" ca="1" si="343"/>
        <v>51404.937022019112</v>
      </c>
      <c r="DH230" s="602">
        <f t="shared" ca="1" si="344"/>
        <v>51404.937022019112</v>
      </c>
      <c r="DI230" s="602">
        <f t="shared" ca="1" si="345"/>
        <v>53138.334953305806</v>
      </c>
      <c r="DJ230" s="602">
        <f t="shared" ca="1" si="346"/>
        <v>36918.531516652984</v>
      </c>
      <c r="DK230" s="602">
        <f t="shared" ca="1" si="347"/>
        <v>37814.927454885583</v>
      </c>
      <c r="DL230" s="602">
        <f t="shared" ca="1" si="348"/>
        <v>37814.927454885583</v>
      </c>
      <c r="DM230" s="602">
        <f t="shared" ca="1" si="349"/>
        <v>38722.023692322662</v>
      </c>
      <c r="DN230" s="602">
        <f t="shared" ca="1" si="350"/>
        <v>38722.023692322662</v>
      </c>
      <c r="DO230" s="602">
        <f t="shared" ca="1" si="351"/>
        <v>39639.647171455297</v>
      </c>
      <c r="DP230" s="602">
        <f t="shared" ca="1" si="352"/>
        <v>39639.647171455297</v>
      </c>
      <c r="DQ230" s="602">
        <f t="shared" ca="1" si="353"/>
        <v>40567.620879791648</v>
      </c>
      <c r="DR230" s="602">
        <f t="shared" ca="1" si="354"/>
        <v>40567.620879791648</v>
      </c>
      <c r="DS230" s="602">
        <f t="shared" ca="1" si="355"/>
        <v>41505.764212283284</v>
      </c>
      <c r="DT230" s="602">
        <f t="shared" ca="1" si="356"/>
        <v>47504.443092169378</v>
      </c>
      <c r="DU230" s="602">
        <f t="shared" ca="1" si="357"/>
        <v>49185.069786291635</v>
      </c>
      <c r="DV230" s="602">
        <f t="shared" ca="1" si="358"/>
        <v>49185.069786291635</v>
      </c>
      <c r="DW230" s="602">
        <f t="shared" ca="1" si="359"/>
        <v>50889.234373908213</v>
      </c>
      <c r="DX230" s="602">
        <f t="shared" ca="1" si="360"/>
        <v>50889.234373908213</v>
      </c>
      <c r="DY230" s="602">
        <f t="shared" ca="1" si="361"/>
        <v>52616.023097239588</v>
      </c>
      <c r="DZ230" s="602">
        <f t="shared" ca="1" si="362"/>
        <v>52616.023097239588</v>
      </c>
      <c r="EA230" s="602">
        <f t="shared" ca="1" si="363"/>
        <v>54364.523825868084</v>
      </c>
      <c r="EB230" s="602">
        <f t="shared" ca="1" si="364"/>
        <v>54364.523825868084</v>
      </c>
      <c r="EC230" s="602">
        <f t="shared" ca="1" si="365"/>
        <v>56133.829536555211</v>
      </c>
      <c r="ED230" s="602">
        <f t="shared" ca="1" si="366"/>
        <v>50546.562285820124</v>
      </c>
      <c r="EE230" s="602">
        <f t="shared" ca="1" si="367"/>
        <v>52268.899256216449</v>
      </c>
      <c r="EF230" s="602">
        <f t="shared" ca="1" si="368"/>
        <v>52268.899256216449</v>
      </c>
      <c r="EG230" s="602">
        <f t="shared" ca="1" si="369"/>
        <v>54013.130357142247</v>
      </c>
      <c r="EH230" s="602">
        <f t="shared" ca="1" si="370"/>
        <v>54013.130357142247</v>
      </c>
      <c r="EI230" s="602">
        <f t="shared" ca="1" si="371"/>
        <v>55778.34727772788</v>
      </c>
      <c r="EJ230" s="602">
        <f t="shared" ca="1" si="372"/>
        <v>55778.34727772788</v>
      </c>
      <c r="EK230" s="602">
        <f t="shared" ca="1" si="373"/>
        <v>57563.649413299725</v>
      </c>
      <c r="EL230" s="602">
        <f t="shared" ca="1" si="374"/>
        <v>57563.649413299725</v>
      </c>
      <c r="EM230" s="602">
        <f t="shared" ca="1" si="375"/>
        <v>59368.146874517734</v>
      </c>
    </row>
    <row r="231" spans="8:143" x14ac:dyDescent="0.2">
      <c r="H231" s="592" t="s">
        <v>60</v>
      </c>
      <c r="I231" s="1117" t="s">
        <v>62</v>
      </c>
      <c r="J231" s="1117"/>
      <c r="K231" s="1117"/>
      <c r="L231" s="1117"/>
      <c r="M231" s="1117"/>
      <c r="N231" s="1117"/>
      <c r="O231" s="1117"/>
      <c r="P231" s="1117"/>
      <c r="Q231" s="1117"/>
      <c r="R231" s="1117"/>
      <c r="W231" s="597">
        <f t="shared" si="315"/>
        <v>188</v>
      </c>
      <c r="X231" s="602">
        <f t="shared" ca="1" si="376"/>
        <v>28319.999389992863</v>
      </c>
      <c r="Y231" s="602">
        <f t="shared" ca="1" si="376"/>
        <v>29096.929827342388</v>
      </c>
      <c r="Z231" s="602">
        <f t="shared" ca="1" si="376"/>
        <v>29096.929827342388</v>
      </c>
      <c r="AA231" s="602">
        <f t="shared" ca="1" si="376"/>
        <v>29886.032144715729</v>
      </c>
      <c r="AB231" s="602">
        <f t="shared" ca="1" si="377"/>
        <v>29886.032144715729</v>
      </c>
      <c r="AC231" s="602">
        <f t="shared" ca="1" si="377"/>
        <v>30687.194570042724</v>
      </c>
      <c r="AD231" s="602">
        <f t="shared" ca="1" si="377"/>
        <v>30687.194570042724</v>
      </c>
      <c r="AE231" s="602">
        <f t="shared" ca="1" si="377"/>
        <v>31500.297891766557</v>
      </c>
      <c r="AF231" s="602">
        <f t="shared" ca="1" si="378"/>
        <v>31500.297891766557</v>
      </c>
      <c r="AG231" s="602">
        <f t="shared" ca="1" si="379"/>
        <v>32325.215752307126</v>
      </c>
      <c r="AH231" s="602">
        <f t="shared" ca="1" si="380"/>
        <v>32881.659121055389</v>
      </c>
      <c r="AI231" s="602">
        <f t="shared" ca="1" si="381"/>
        <v>34295.209150044277</v>
      </c>
      <c r="AJ231" s="602">
        <f t="shared" ca="1" si="382"/>
        <v>34295.209150044277</v>
      </c>
      <c r="AK231" s="602">
        <f t="shared" ca="1" si="383"/>
        <v>35740.272825017972</v>
      </c>
      <c r="AL231" s="602">
        <f t="shared" ca="1" si="384"/>
        <v>35740.272825017972</v>
      </c>
      <c r="AM231" s="602">
        <f t="shared" ca="1" si="385"/>
        <v>37216.130731732024</v>
      </c>
      <c r="AN231" s="602">
        <f t="shared" ca="1" si="386"/>
        <v>37216.130731732024</v>
      </c>
      <c r="AO231" s="602">
        <f t="shared" ca="1" si="387"/>
        <v>38722.023692322662</v>
      </c>
      <c r="AP231" s="602">
        <f t="shared" ca="1" si="388"/>
        <v>38722.023692322662</v>
      </c>
      <c r="AQ231" s="602">
        <f t="shared" ca="1" si="389"/>
        <v>40257.15736338999</v>
      </c>
      <c r="AR231" s="602">
        <f t="shared" ca="1" si="390"/>
        <v>35448.772928771345</v>
      </c>
      <c r="AS231" s="602">
        <f t="shared" ca="1" si="391"/>
        <v>36918.531516652984</v>
      </c>
      <c r="AT231" s="602">
        <f t="shared" ca="1" si="392"/>
        <v>36918.531516652984</v>
      </c>
      <c r="AU231" s="602">
        <f t="shared" ca="1" si="393"/>
        <v>38418.479955411574</v>
      </c>
      <c r="AV231" s="602">
        <f t="shared" ca="1" si="394"/>
        <v>38418.479955411574</v>
      </c>
      <c r="AW231" s="602">
        <f t="shared" ca="1" si="395"/>
        <v>39947.830563756834</v>
      </c>
      <c r="AX231" s="602">
        <f t="shared" ca="1" si="396"/>
        <v>39947.830563756834</v>
      </c>
      <c r="AY231" s="602">
        <f t="shared" ca="1" si="397"/>
        <v>41505.764212283277</v>
      </c>
      <c r="AZ231" s="602">
        <f t="shared" ca="1" si="398"/>
        <v>41505.764212283277</v>
      </c>
      <c r="BA231" s="602">
        <f t="shared" ca="1" si="399"/>
        <v>43091.434978125537</v>
      </c>
      <c r="BB231" s="602">
        <f t="shared" ca="1" si="400"/>
        <v>31227.944341051854</v>
      </c>
      <c r="BC231" s="602">
        <f t="shared" ca="1" si="401"/>
        <v>32048.938490341483</v>
      </c>
      <c r="BD231" s="602">
        <f t="shared" ca="1" si="402"/>
        <v>32048.938490341483</v>
      </c>
      <c r="BE231" s="602">
        <f t="shared" ca="1" si="403"/>
        <v>32881.659121055403</v>
      </c>
      <c r="BF231" s="602">
        <f t="shared" ca="1" si="404"/>
        <v>32881.659121055403</v>
      </c>
      <c r="BG231" s="602">
        <f t="shared" ca="1" si="405"/>
        <v>33725.968653348842</v>
      </c>
      <c r="BH231" s="602">
        <f t="shared" ca="1" si="406"/>
        <v>33725.968653348842</v>
      </c>
      <c r="BI231" s="602">
        <f t="shared" ca="1" si="407"/>
        <v>34581.723205375456</v>
      </c>
      <c r="BJ231" s="602">
        <f t="shared" ca="1" si="408"/>
        <v>34581.723205375456</v>
      </c>
      <c r="BK231" s="602">
        <f t="shared" ca="1" si="409"/>
        <v>35448.772928771345</v>
      </c>
      <c r="BL231" s="602">
        <f t="shared" ca="1" si="410"/>
        <v>37965.371706914841</v>
      </c>
      <c r="BM231" s="602">
        <f t="shared" ca="1" si="411"/>
        <v>39485.986332175897</v>
      </c>
      <c r="BN231" s="602">
        <f t="shared" ca="1" si="412"/>
        <v>39485.986332175897</v>
      </c>
      <c r="BO231" s="602">
        <f t="shared" ca="1" si="413"/>
        <v>41035.432761276803</v>
      </c>
      <c r="BP231" s="602">
        <f t="shared" ca="1" si="414"/>
        <v>41035.432761276803</v>
      </c>
      <c r="BQ231" s="602">
        <f t="shared" ca="1" si="415"/>
        <v>42612.87262182722</v>
      </c>
      <c r="BR231" s="602">
        <f t="shared" ca="1" si="416"/>
        <v>42612.87262182722</v>
      </c>
      <c r="BS231" s="602">
        <f t="shared" ca="1" si="417"/>
        <v>44217.443988476909</v>
      </c>
      <c r="BT231" s="602">
        <f t="shared" ca="1" si="418"/>
        <v>44217.443988476909</v>
      </c>
      <c r="BU231" s="602">
        <f t="shared" ca="1" si="419"/>
        <v>45848.26595350603</v>
      </c>
      <c r="BV231" s="602">
        <f t="shared" ca="1" si="420"/>
        <v>40723.276804626068</v>
      </c>
      <c r="BW231" s="602">
        <f t="shared" ca="1" si="421"/>
        <v>42295.186245571516</v>
      </c>
      <c r="BX231" s="602">
        <f t="shared" ca="1" si="422"/>
        <v>42295.186245571516</v>
      </c>
      <c r="BY231" s="602">
        <f t="shared" ca="1" si="423"/>
        <v>43894.401241264459</v>
      </c>
      <c r="BZ231" s="602">
        <f t="shared" ca="1" si="424"/>
        <v>43894.401241264459</v>
      </c>
      <c r="CA231" s="602">
        <f t="shared" ca="1" si="425"/>
        <v>45520.044319311586</v>
      </c>
      <c r="CB231" s="602">
        <f t="shared" ca="1" si="426"/>
        <v>45520.044319311586</v>
      </c>
      <c r="CC231" s="602">
        <f t="shared" ca="1" si="427"/>
        <v>47171.222607457443</v>
      </c>
      <c r="CD231" s="602">
        <f t="shared" ca="1" si="428"/>
        <v>47171.222607457443</v>
      </c>
      <c r="CE231" s="602">
        <f t="shared" ca="1" si="429"/>
        <v>48847.032188247038</v>
      </c>
      <c r="CF231" s="602">
        <f t="shared" ca="1" si="316"/>
        <v>33725.968653348842</v>
      </c>
      <c r="CG231" s="602">
        <f t="shared" ca="1" si="317"/>
        <v>34581.723205375456</v>
      </c>
      <c r="CH231" s="602">
        <f t="shared" ca="1" si="318"/>
        <v>34581.723205375456</v>
      </c>
      <c r="CI231" s="602">
        <f t="shared" ca="1" si="319"/>
        <v>35448.772928771345</v>
      </c>
      <c r="CJ231" s="602">
        <f t="shared" ca="1" si="320"/>
        <v>35448.772928771345</v>
      </c>
      <c r="CK231" s="602">
        <f t="shared" ca="1" si="321"/>
        <v>36326.962352232811</v>
      </c>
      <c r="CL231" s="602">
        <f t="shared" ca="1" si="322"/>
        <v>36326.962352232811</v>
      </c>
      <c r="CM231" s="602">
        <f t="shared" ca="1" si="323"/>
        <v>37216.130731732024</v>
      </c>
      <c r="CN231" s="602">
        <f t="shared" ca="1" si="324"/>
        <v>37216.130731732024</v>
      </c>
      <c r="CO231" s="602">
        <f t="shared" ca="1" si="325"/>
        <v>38116.112405922795</v>
      </c>
      <c r="CP231" s="602">
        <f t="shared" ca="1" si="326"/>
        <v>41820.706884913423</v>
      </c>
      <c r="CQ231" s="602">
        <f t="shared" ca="1" si="327"/>
        <v>43411.82153165857</v>
      </c>
      <c r="CR231" s="602">
        <f t="shared" ca="1" si="328"/>
        <v>43411.82153165857</v>
      </c>
      <c r="CS231" s="602">
        <f t="shared" ca="1" si="329"/>
        <v>45029.629321440458</v>
      </c>
      <c r="CT231" s="602">
        <f t="shared" ca="1" si="330"/>
        <v>45029.629321440458</v>
      </c>
      <c r="CU231" s="602">
        <f t="shared" ca="1" si="331"/>
        <v>46673.241537911395</v>
      </c>
      <c r="CV231" s="602">
        <f t="shared" ca="1" si="332"/>
        <v>46673.241537911395</v>
      </c>
      <c r="CW231" s="602">
        <f t="shared" ca="1" si="333"/>
        <v>48341.757129331025</v>
      </c>
      <c r="CX231" s="602">
        <f t="shared" ca="1" si="334"/>
        <v>48341.757129331025</v>
      </c>
      <c r="CY231" s="602">
        <f t="shared" ca="1" si="335"/>
        <v>50034.266948932476</v>
      </c>
      <c r="CZ231" s="602">
        <f t="shared" ca="1" si="336"/>
        <v>44703.97476535022</v>
      </c>
      <c r="DA231" s="602">
        <f t="shared" ca="1" si="337"/>
        <v>46342.497848049643</v>
      </c>
      <c r="DB231" s="602">
        <f t="shared" ca="1" si="338"/>
        <v>46342.497848049643</v>
      </c>
      <c r="DC231" s="602">
        <f t="shared" ca="1" si="339"/>
        <v>48006.105296803609</v>
      </c>
      <c r="DD231" s="602">
        <f t="shared" ca="1" si="340"/>
        <v>48006.105296803609</v>
      </c>
      <c r="DE231" s="602">
        <f t="shared" ca="1" si="341"/>
        <v>49693.889253268258</v>
      </c>
      <c r="DF231" s="602">
        <f t="shared" ca="1" si="342"/>
        <v>49693.889253268258</v>
      </c>
      <c r="DG231" s="602">
        <f t="shared" ca="1" si="343"/>
        <v>51404.937022019112</v>
      </c>
      <c r="DH231" s="602">
        <f t="shared" ca="1" si="344"/>
        <v>51404.937022019112</v>
      </c>
      <c r="DI231" s="602">
        <f t="shared" ca="1" si="345"/>
        <v>53138.334953305806</v>
      </c>
      <c r="DJ231" s="602">
        <f t="shared" ca="1" si="346"/>
        <v>36918.531516652984</v>
      </c>
      <c r="DK231" s="602">
        <f t="shared" ca="1" si="347"/>
        <v>37814.927454885583</v>
      </c>
      <c r="DL231" s="602">
        <f t="shared" ca="1" si="348"/>
        <v>37814.927454885583</v>
      </c>
      <c r="DM231" s="602">
        <f t="shared" ca="1" si="349"/>
        <v>38722.023692322662</v>
      </c>
      <c r="DN231" s="602">
        <f t="shared" ca="1" si="350"/>
        <v>38722.023692322662</v>
      </c>
      <c r="DO231" s="602">
        <f t="shared" ca="1" si="351"/>
        <v>39639.647171455297</v>
      </c>
      <c r="DP231" s="602">
        <f t="shared" ca="1" si="352"/>
        <v>39639.647171455297</v>
      </c>
      <c r="DQ231" s="602">
        <f t="shared" ca="1" si="353"/>
        <v>40567.620879791648</v>
      </c>
      <c r="DR231" s="602">
        <f t="shared" ca="1" si="354"/>
        <v>40567.620879791648</v>
      </c>
      <c r="DS231" s="602">
        <f t="shared" ca="1" si="355"/>
        <v>41505.764212283284</v>
      </c>
      <c r="DT231" s="602">
        <f t="shared" ca="1" si="356"/>
        <v>47504.443092169378</v>
      </c>
      <c r="DU231" s="602">
        <f t="shared" ca="1" si="357"/>
        <v>49185.069786291635</v>
      </c>
      <c r="DV231" s="602">
        <f t="shared" ca="1" si="358"/>
        <v>49185.069786291635</v>
      </c>
      <c r="DW231" s="602">
        <f t="shared" ca="1" si="359"/>
        <v>50889.234373908213</v>
      </c>
      <c r="DX231" s="602">
        <f t="shared" ca="1" si="360"/>
        <v>50889.234373908213</v>
      </c>
      <c r="DY231" s="602">
        <f t="shared" ca="1" si="361"/>
        <v>52616.023097239588</v>
      </c>
      <c r="DZ231" s="602">
        <f t="shared" ca="1" si="362"/>
        <v>52616.023097239588</v>
      </c>
      <c r="EA231" s="602">
        <f t="shared" ca="1" si="363"/>
        <v>54364.523825868084</v>
      </c>
      <c r="EB231" s="602">
        <f t="shared" ca="1" si="364"/>
        <v>54364.523825868084</v>
      </c>
      <c r="EC231" s="602">
        <f t="shared" ca="1" si="365"/>
        <v>56133.829536555211</v>
      </c>
      <c r="ED231" s="602">
        <f t="shared" ca="1" si="366"/>
        <v>50546.562285820124</v>
      </c>
      <c r="EE231" s="602">
        <f t="shared" ca="1" si="367"/>
        <v>52268.899256216449</v>
      </c>
      <c r="EF231" s="602">
        <f t="shared" ca="1" si="368"/>
        <v>52268.899256216449</v>
      </c>
      <c r="EG231" s="602">
        <f t="shared" ca="1" si="369"/>
        <v>54013.130357142247</v>
      </c>
      <c r="EH231" s="602">
        <f t="shared" ca="1" si="370"/>
        <v>54013.130357142247</v>
      </c>
      <c r="EI231" s="602">
        <f t="shared" ca="1" si="371"/>
        <v>55778.34727772788</v>
      </c>
      <c r="EJ231" s="602">
        <f t="shared" ca="1" si="372"/>
        <v>55778.34727772788</v>
      </c>
      <c r="EK231" s="602">
        <f t="shared" ca="1" si="373"/>
        <v>57563.649413299725</v>
      </c>
      <c r="EL231" s="602">
        <f t="shared" ca="1" si="374"/>
        <v>57563.649413299725</v>
      </c>
      <c r="EM231" s="602">
        <f t="shared" ca="1" si="375"/>
        <v>59368.146874517734</v>
      </c>
    </row>
    <row r="232" spans="8:143" ht="56.25" customHeight="1" x14ac:dyDescent="0.2">
      <c r="H232" s="592" t="s">
        <v>61</v>
      </c>
      <c r="I232" s="1117" t="s">
        <v>1293</v>
      </c>
      <c r="J232" s="1117"/>
      <c r="K232" s="1117"/>
      <c r="L232" s="1117"/>
      <c r="M232" s="1117"/>
      <c r="N232" s="1117"/>
      <c r="O232" s="1117"/>
      <c r="P232" s="1117"/>
      <c r="Q232" s="1117"/>
      <c r="R232" s="1117"/>
      <c r="W232" s="597">
        <f t="shared" si="315"/>
        <v>189</v>
      </c>
      <c r="X232" s="602">
        <f t="shared" ca="1" si="376"/>
        <v>28319.999389992863</v>
      </c>
      <c r="Y232" s="602">
        <f t="shared" ca="1" si="376"/>
        <v>29096.929827342388</v>
      </c>
      <c r="Z232" s="602">
        <f t="shared" ca="1" si="376"/>
        <v>29096.929827342388</v>
      </c>
      <c r="AA232" s="602">
        <f t="shared" ca="1" si="376"/>
        <v>29886.032144715729</v>
      </c>
      <c r="AB232" s="602">
        <f t="shared" ca="1" si="377"/>
        <v>29886.032144715729</v>
      </c>
      <c r="AC232" s="602">
        <f t="shared" ca="1" si="377"/>
        <v>30687.194570042724</v>
      </c>
      <c r="AD232" s="602">
        <f t="shared" ca="1" si="377"/>
        <v>30687.194570042724</v>
      </c>
      <c r="AE232" s="602">
        <f t="shared" ca="1" si="377"/>
        <v>31500.297891766557</v>
      </c>
      <c r="AF232" s="602">
        <f t="shared" ca="1" si="378"/>
        <v>31500.297891766557</v>
      </c>
      <c r="AG232" s="602">
        <f t="shared" ca="1" si="379"/>
        <v>32325.215752307126</v>
      </c>
      <c r="AH232" s="602">
        <f t="shared" ca="1" si="380"/>
        <v>32881.659121055389</v>
      </c>
      <c r="AI232" s="602">
        <f t="shared" ca="1" si="381"/>
        <v>34295.209150044277</v>
      </c>
      <c r="AJ232" s="602">
        <f t="shared" ca="1" si="382"/>
        <v>34295.209150044277</v>
      </c>
      <c r="AK232" s="602">
        <f t="shared" ca="1" si="383"/>
        <v>35740.272825017972</v>
      </c>
      <c r="AL232" s="602">
        <f t="shared" ca="1" si="384"/>
        <v>35740.272825017972</v>
      </c>
      <c r="AM232" s="602">
        <f t="shared" ca="1" si="385"/>
        <v>37216.130731732024</v>
      </c>
      <c r="AN232" s="602">
        <f t="shared" ca="1" si="386"/>
        <v>37216.130731732024</v>
      </c>
      <c r="AO232" s="602">
        <f t="shared" ca="1" si="387"/>
        <v>38722.023692322662</v>
      </c>
      <c r="AP232" s="602">
        <f t="shared" ca="1" si="388"/>
        <v>38722.023692322662</v>
      </c>
      <c r="AQ232" s="602">
        <f t="shared" ca="1" si="389"/>
        <v>40257.15736338999</v>
      </c>
      <c r="AR232" s="602">
        <f t="shared" ca="1" si="390"/>
        <v>35448.772928771345</v>
      </c>
      <c r="AS232" s="602">
        <f t="shared" ca="1" si="391"/>
        <v>36918.531516652984</v>
      </c>
      <c r="AT232" s="602">
        <f t="shared" ca="1" si="392"/>
        <v>36918.531516652984</v>
      </c>
      <c r="AU232" s="602">
        <f t="shared" ca="1" si="393"/>
        <v>38418.479955411574</v>
      </c>
      <c r="AV232" s="602">
        <f t="shared" ca="1" si="394"/>
        <v>38418.479955411574</v>
      </c>
      <c r="AW232" s="602">
        <f t="shared" ca="1" si="395"/>
        <v>39947.830563756834</v>
      </c>
      <c r="AX232" s="602">
        <f t="shared" ca="1" si="396"/>
        <v>39947.830563756834</v>
      </c>
      <c r="AY232" s="602">
        <f t="shared" ca="1" si="397"/>
        <v>41505.764212283277</v>
      </c>
      <c r="AZ232" s="602">
        <f t="shared" ca="1" si="398"/>
        <v>41505.764212283277</v>
      </c>
      <c r="BA232" s="602">
        <f t="shared" ca="1" si="399"/>
        <v>43091.434978125537</v>
      </c>
      <c r="BB232" s="602">
        <f t="shared" ca="1" si="400"/>
        <v>31227.944341051854</v>
      </c>
      <c r="BC232" s="602">
        <f t="shared" ca="1" si="401"/>
        <v>32048.938490341483</v>
      </c>
      <c r="BD232" s="602">
        <f t="shared" ca="1" si="402"/>
        <v>32048.938490341483</v>
      </c>
      <c r="BE232" s="602">
        <f t="shared" ca="1" si="403"/>
        <v>32881.659121055403</v>
      </c>
      <c r="BF232" s="602">
        <f t="shared" ca="1" si="404"/>
        <v>32881.659121055403</v>
      </c>
      <c r="BG232" s="602">
        <f t="shared" ca="1" si="405"/>
        <v>33725.968653348842</v>
      </c>
      <c r="BH232" s="602">
        <f t="shared" ca="1" si="406"/>
        <v>33725.968653348842</v>
      </c>
      <c r="BI232" s="602">
        <f t="shared" ca="1" si="407"/>
        <v>34581.723205375456</v>
      </c>
      <c r="BJ232" s="602">
        <f t="shared" ca="1" si="408"/>
        <v>34581.723205375456</v>
      </c>
      <c r="BK232" s="602">
        <f t="shared" ca="1" si="409"/>
        <v>35448.772928771345</v>
      </c>
      <c r="BL232" s="602">
        <f t="shared" ca="1" si="410"/>
        <v>37965.371706914841</v>
      </c>
      <c r="BM232" s="602">
        <f t="shared" ca="1" si="411"/>
        <v>39485.986332175897</v>
      </c>
      <c r="BN232" s="602">
        <f t="shared" ca="1" si="412"/>
        <v>39485.986332175897</v>
      </c>
      <c r="BO232" s="602">
        <f t="shared" ca="1" si="413"/>
        <v>41035.432761276803</v>
      </c>
      <c r="BP232" s="602">
        <f t="shared" ca="1" si="414"/>
        <v>41035.432761276803</v>
      </c>
      <c r="BQ232" s="602">
        <f t="shared" ca="1" si="415"/>
        <v>42612.87262182722</v>
      </c>
      <c r="BR232" s="602">
        <f t="shared" ca="1" si="416"/>
        <v>42612.87262182722</v>
      </c>
      <c r="BS232" s="602">
        <f t="shared" ca="1" si="417"/>
        <v>44217.443988476909</v>
      </c>
      <c r="BT232" s="602">
        <f t="shared" ca="1" si="418"/>
        <v>44217.443988476909</v>
      </c>
      <c r="BU232" s="602">
        <f t="shared" ca="1" si="419"/>
        <v>45848.26595350603</v>
      </c>
      <c r="BV232" s="602">
        <f t="shared" ca="1" si="420"/>
        <v>40723.276804626068</v>
      </c>
      <c r="BW232" s="602">
        <f t="shared" ca="1" si="421"/>
        <v>42295.186245571516</v>
      </c>
      <c r="BX232" s="602">
        <f t="shared" ca="1" si="422"/>
        <v>42295.186245571516</v>
      </c>
      <c r="BY232" s="602">
        <f t="shared" ca="1" si="423"/>
        <v>43894.401241264459</v>
      </c>
      <c r="BZ232" s="602">
        <f t="shared" ca="1" si="424"/>
        <v>43894.401241264459</v>
      </c>
      <c r="CA232" s="602">
        <f t="shared" ca="1" si="425"/>
        <v>45520.044319311586</v>
      </c>
      <c r="CB232" s="602">
        <f t="shared" ca="1" si="426"/>
        <v>45520.044319311586</v>
      </c>
      <c r="CC232" s="602">
        <f t="shared" ca="1" si="427"/>
        <v>47171.222607457443</v>
      </c>
      <c r="CD232" s="602">
        <f t="shared" ca="1" si="428"/>
        <v>47171.222607457443</v>
      </c>
      <c r="CE232" s="602">
        <f t="shared" ca="1" si="429"/>
        <v>48847.032188247038</v>
      </c>
      <c r="CF232" s="602">
        <f t="shared" ca="1" si="316"/>
        <v>33725.968653348842</v>
      </c>
      <c r="CG232" s="602">
        <f t="shared" ca="1" si="317"/>
        <v>34581.723205375456</v>
      </c>
      <c r="CH232" s="602">
        <f t="shared" ca="1" si="318"/>
        <v>34581.723205375456</v>
      </c>
      <c r="CI232" s="602">
        <f t="shared" ca="1" si="319"/>
        <v>35448.772928771345</v>
      </c>
      <c r="CJ232" s="602">
        <f t="shared" ca="1" si="320"/>
        <v>35448.772928771345</v>
      </c>
      <c r="CK232" s="602">
        <f t="shared" ca="1" si="321"/>
        <v>36326.962352232811</v>
      </c>
      <c r="CL232" s="602">
        <f t="shared" ca="1" si="322"/>
        <v>36326.962352232811</v>
      </c>
      <c r="CM232" s="602">
        <f t="shared" ca="1" si="323"/>
        <v>37216.130731732024</v>
      </c>
      <c r="CN232" s="602">
        <f t="shared" ca="1" si="324"/>
        <v>37216.130731732024</v>
      </c>
      <c r="CO232" s="602">
        <f t="shared" ca="1" si="325"/>
        <v>38116.112405922795</v>
      </c>
      <c r="CP232" s="602">
        <f t="shared" ca="1" si="326"/>
        <v>41820.706884913423</v>
      </c>
      <c r="CQ232" s="602">
        <f t="shared" ca="1" si="327"/>
        <v>43411.82153165857</v>
      </c>
      <c r="CR232" s="602">
        <f t="shared" ca="1" si="328"/>
        <v>43411.82153165857</v>
      </c>
      <c r="CS232" s="602">
        <f t="shared" ca="1" si="329"/>
        <v>45029.629321440458</v>
      </c>
      <c r="CT232" s="602">
        <f t="shared" ca="1" si="330"/>
        <v>45029.629321440458</v>
      </c>
      <c r="CU232" s="602">
        <f t="shared" ca="1" si="331"/>
        <v>46673.241537911395</v>
      </c>
      <c r="CV232" s="602">
        <f t="shared" ca="1" si="332"/>
        <v>46673.241537911395</v>
      </c>
      <c r="CW232" s="602">
        <f t="shared" ca="1" si="333"/>
        <v>48341.757129331025</v>
      </c>
      <c r="CX232" s="602">
        <f t="shared" ca="1" si="334"/>
        <v>48341.757129331025</v>
      </c>
      <c r="CY232" s="602">
        <f t="shared" ca="1" si="335"/>
        <v>50034.266948932476</v>
      </c>
      <c r="CZ232" s="602">
        <f t="shared" ca="1" si="336"/>
        <v>44703.97476535022</v>
      </c>
      <c r="DA232" s="602">
        <f t="shared" ca="1" si="337"/>
        <v>46342.497848049643</v>
      </c>
      <c r="DB232" s="602">
        <f t="shared" ca="1" si="338"/>
        <v>46342.497848049643</v>
      </c>
      <c r="DC232" s="602">
        <f t="shared" ca="1" si="339"/>
        <v>48006.105296803609</v>
      </c>
      <c r="DD232" s="602">
        <f t="shared" ca="1" si="340"/>
        <v>48006.105296803609</v>
      </c>
      <c r="DE232" s="602">
        <f t="shared" ca="1" si="341"/>
        <v>49693.889253268258</v>
      </c>
      <c r="DF232" s="602">
        <f t="shared" ca="1" si="342"/>
        <v>49693.889253268258</v>
      </c>
      <c r="DG232" s="602">
        <f t="shared" ca="1" si="343"/>
        <v>51404.937022019112</v>
      </c>
      <c r="DH232" s="602">
        <f t="shared" ca="1" si="344"/>
        <v>51404.937022019112</v>
      </c>
      <c r="DI232" s="602">
        <f t="shared" ca="1" si="345"/>
        <v>53138.334953305806</v>
      </c>
      <c r="DJ232" s="602">
        <f t="shared" ca="1" si="346"/>
        <v>36918.531516652984</v>
      </c>
      <c r="DK232" s="602">
        <f t="shared" ca="1" si="347"/>
        <v>37814.927454885583</v>
      </c>
      <c r="DL232" s="602">
        <f t="shared" ca="1" si="348"/>
        <v>37814.927454885583</v>
      </c>
      <c r="DM232" s="602">
        <f t="shared" ca="1" si="349"/>
        <v>38722.023692322662</v>
      </c>
      <c r="DN232" s="602">
        <f t="shared" ca="1" si="350"/>
        <v>38722.023692322662</v>
      </c>
      <c r="DO232" s="602">
        <f t="shared" ca="1" si="351"/>
        <v>39639.647171455297</v>
      </c>
      <c r="DP232" s="602">
        <f t="shared" ca="1" si="352"/>
        <v>39639.647171455297</v>
      </c>
      <c r="DQ232" s="602">
        <f t="shared" ca="1" si="353"/>
        <v>40567.620879791648</v>
      </c>
      <c r="DR232" s="602">
        <f t="shared" ca="1" si="354"/>
        <v>40567.620879791648</v>
      </c>
      <c r="DS232" s="602">
        <f t="shared" ca="1" si="355"/>
        <v>41505.764212283284</v>
      </c>
      <c r="DT232" s="602">
        <f t="shared" ca="1" si="356"/>
        <v>47504.443092169378</v>
      </c>
      <c r="DU232" s="602">
        <f t="shared" ca="1" si="357"/>
        <v>49185.069786291635</v>
      </c>
      <c r="DV232" s="602">
        <f t="shared" ca="1" si="358"/>
        <v>49185.069786291635</v>
      </c>
      <c r="DW232" s="602">
        <f t="shared" ca="1" si="359"/>
        <v>50889.234373908213</v>
      </c>
      <c r="DX232" s="602">
        <f t="shared" ca="1" si="360"/>
        <v>50889.234373908213</v>
      </c>
      <c r="DY232" s="602">
        <f t="shared" ca="1" si="361"/>
        <v>52616.023097239588</v>
      </c>
      <c r="DZ232" s="602">
        <f t="shared" ca="1" si="362"/>
        <v>52616.023097239588</v>
      </c>
      <c r="EA232" s="602">
        <f t="shared" ca="1" si="363"/>
        <v>54364.523825868084</v>
      </c>
      <c r="EB232" s="602">
        <f t="shared" ca="1" si="364"/>
        <v>54364.523825868084</v>
      </c>
      <c r="EC232" s="602">
        <f t="shared" ca="1" si="365"/>
        <v>56133.829536555211</v>
      </c>
      <c r="ED232" s="602">
        <f t="shared" ca="1" si="366"/>
        <v>50546.562285820124</v>
      </c>
      <c r="EE232" s="602">
        <f t="shared" ca="1" si="367"/>
        <v>52268.899256216449</v>
      </c>
      <c r="EF232" s="602">
        <f t="shared" ca="1" si="368"/>
        <v>52268.899256216449</v>
      </c>
      <c r="EG232" s="602">
        <f t="shared" ca="1" si="369"/>
        <v>54013.130357142247</v>
      </c>
      <c r="EH232" s="602">
        <f t="shared" ca="1" si="370"/>
        <v>54013.130357142247</v>
      </c>
      <c r="EI232" s="602">
        <f t="shared" ca="1" si="371"/>
        <v>55778.34727772788</v>
      </c>
      <c r="EJ232" s="602">
        <f t="shared" ca="1" si="372"/>
        <v>55778.34727772788</v>
      </c>
      <c r="EK232" s="602">
        <f t="shared" ca="1" si="373"/>
        <v>57563.649413299725</v>
      </c>
      <c r="EL232" s="602">
        <f t="shared" ca="1" si="374"/>
        <v>57563.649413299725</v>
      </c>
      <c r="EM232" s="602">
        <f t="shared" ca="1" si="375"/>
        <v>59368.146874517734</v>
      </c>
    </row>
    <row r="233" spans="8:143" ht="151.5" customHeight="1" x14ac:dyDescent="0.2">
      <c r="H233" s="592" t="s">
        <v>63</v>
      </c>
      <c r="I233" s="1117" t="s">
        <v>1287</v>
      </c>
      <c r="J233" s="1117"/>
      <c r="K233" s="1117"/>
      <c r="L233" s="1117"/>
      <c r="M233" s="1117"/>
      <c r="N233" s="1117"/>
      <c r="O233" s="1117"/>
      <c r="P233" s="1117"/>
      <c r="Q233" s="1117"/>
      <c r="R233" s="1117"/>
      <c r="W233" s="597">
        <f t="shared" si="315"/>
        <v>190</v>
      </c>
      <c r="X233" s="602">
        <f t="shared" ca="1" si="376"/>
        <v>28319.999389992863</v>
      </c>
      <c r="Y233" s="602">
        <f t="shared" ca="1" si="376"/>
        <v>29096.929827342388</v>
      </c>
      <c r="Z233" s="602">
        <f t="shared" ca="1" si="376"/>
        <v>29096.929827342388</v>
      </c>
      <c r="AA233" s="602">
        <f t="shared" ca="1" si="376"/>
        <v>29886.032144715729</v>
      </c>
      <c r="AB233" s="602">
        <f t="shared" ca="1" si="377"/>
        <v>29886.032144715729</v>
      </c>
      <c r="AC233" s="602">
        <f t="shared" ca="1" si="377"/>
        <v>30687.194570042724</v>
      </c>
      <c r="AD233" s="602">
        <f t="shared" ca="1" si="377"/>
        <v>30687.194570042724</v>
      </c>
      <c r="AE233" s="602">
        <f t="shared" ca="1" si="377"/>
        <v>31500.297891766557</v>
      </c>
      <c r="AF233" s="602">
        <f t="shared" ca="1" si="378"/>
        <v>31500.297891766557</v>
      </c>
      <c r="AG233" s="602">
        <f t="shared" ca="1" si="379"/>
        <v>32325.215752307126</v>
      </c>
      <c r="AH233" s="602">
        <f t="shared" ca="1" si="380"/>
        <v>32881.659121055389</v>
      </c>
      <c r="AI233" s="602">
        <f t="shared" ca="1" si="381"/>
        <v>34295.209150044277</v>
      </c>
      <c r="AJ233" s="602">
        <f t="shared" ca="1" si="382"/>
        <v>34295.209150044277</v>
      </c>
      <c r="AK233" s="602">
        <f t="shared" ca="1" si="383"/>
        <v>35740.272825017972</v>
      </c>
      <c r="AL233" s="602">
        <f t="shared" ca="1" si="384"/>
        <v>35740.272825017972</v>
      </c>
      <c r="AM233" s="602">
        <f t="shared" ca="1" si="385"/>
        <v>37216.130731732024</v>
      </c>
      <c r="AN233" s="602">
        <f t="shared" ca="1" si="386"/>
        <v>37216.130731732024</v>
      </c>
      <c r="AO233" s="602">
        <f t="shared" ca="1" si="387"/>
        <v>38722.023692322662</v>
      </c>
      <c r="AP233" s="602">
        <f t="shared" ca="1" si="388"/>
        <v>38722.023692322662</v>
      </c>
      <c r="AQ233" s="602">
        <f t="shared" ca="1" si="389"/>
        <v>40257.15736338999</v>
      </c>
      <c r="AR233" s="602">
        <f t="shared" ca="1" si="390"/>
        <v>35448.772928771345</v>
      </c>
      <c r="AS233" s="602">
        <f t="shared" ca="1" si="391"/>
        <v>36918.531516652984</v>
      </c>
      <c r="AT233" s="602">
        <f t="shared" ca="1" si="392"/>
        <v>36918.531516652984</v>
      </c>
      <c r="AU233" s="602">
        <f t="shared" ca="1" si="393"/>
        <v>38418.479955411574</v>
      </c>
      <c r="AV233" s="602">
        <f t="shared" ca="1" si="394"/>
        <v>38418.479955411574</v>
      </c>
      <c r="AW233" s="602">
        <f t="shared" ca="1" si="395"/>
        <v>39947.830563756834</v>
      </c>
      <c r="AX233" s="602">
        <f t="shared" ca="1" si="396"/>
        <v>39947.830563756834</v>
      </c>
      <c r="AY233" s="602">
        <f t="shared" ca="1" si="397"/>
        <v>41505.764212283277</v>
      </c>
      <c r="AZ233" s="602">
        <f t="shared" ca="1" si="398"/>
        <v>41505.764212283277</v>
      </c>
      <c r="BA233" s="602">
        <f t="shared" ca="1" si="399"/>
        <v>43091.434978125537</v>
      </c>
      <c r="BB233" s="602">
        <f t="shared" ca="1" si="400"/>
        <v>31227.944341051854</v>
      </c>
      <c r="BC233" s="602">
        <f t="shared" ca="1" si="401"/>
        <v>32048.938490341483</v>
      </c>
      <c r="BD233" s="602">
        <f t="shared" ca="1" si="402"/>
        <v>32048.938490341483</v>
      </c>
      <c r="BE233" s="602">
        <f t="shared" ca="1" si="403"/>
        <v>32881.659121055403</v>
      </c>
      <c r="BF233" s="602">
        <f t="shared" ca="1" si="404"/>
        <v>32881.659121055403</v>
      </c>
      <c r="BG233" s="602">
        <f t="shared" ca="1" si="405"/>
        <v>33725.968653348842</v>
      </c>
      <c r="BH233" s="602">
        <f t="shared" ca="1" si="406"/>
        <v>33725.968653348842</v>
      </c>
      <c r="BI233" s="602">
        <f t="shared" ca="1" si="407"/>
        <v>34581.723205375456</v>
      </c>
      <c r="BJ233" s="602">
        <f t="shared" ca="1" si="408"/>
        <v>34581.723205375456</v>
      </c>
      <c r="BK233" s="602">
        <f t="shared" ca="1" si="409"/>
        <v>35448.772928771345</v>
      </c>
      <c r="BL233" s="602">
        <f t="shared" ca="1" si="410"/>
        <v>37965.371706914841</v>
      </c>
      <c r="BM233" s="602">
        <f t="shared" ca="1" si="411"/>
        <v>39485.986332175897</v>
      </c>
      <c r="BN233" s="602">
        <f t="shared" ca="1" si="412"/>
        <v>39485.986332175897</v>
      </c>
      <c r="BO233" s="602">
        <f t="shared" ca="1" si="413"/>
        <v>41035.432761276803</v>
      </c>
      <c r="BP233" s="602">
        <f t="shared" ca="1" si="414"/>
        <v>41035.432761276803</v>
      </c>
      <c r="BQ233" s="602">
        <f t="shared" ca="1" si="415"/>
        <v>42612.87262182722</v>
      </c>
      <c r="BR233" s="602">
        <f t="shared" ca="1" si="416"/>
        <v>42612.87262182722</v>
      </c>
      <c r="BS233" s="602">
        <f t="shared" ca="1" si="417"/>
        <v>44217.443988476909</v>
      </c>
      <c r="BT233" s="602">
        <f t="shared" ca="1" si="418"/>
        <v>44217.443988476909</v>
      </c>
      <c r="BU233" s="602">
        <f t="shared" ca="1" si="419"/>
        <v>45848.26595350603</v>
      </c>
      <c r="BV233" s="602">
        <f t="shared" ca="1" si="420"/>
        <v>40723.276804626068</v>
      </c>
      <c r="BW233" s="602">
        <f t="shared" ca="1" si="421"/>
        <v>42295.186245571516</v>
      </c>
      <c r="BX233" s="602">
        <f t="shared" ca="1" si="422"/>
        <v>42295.186245571516</v>
      </c>
      <c r="BY233" s="602">
        <f t="shared" ca="1" si="423"/>
        <v>43894.401241264459</v>
      </c>
      <c r="BZ233" s="602">
        <f t="shared" ca="1" si="424"/>
        <v>43894.401241264459</v>
      </c>
      <c r="CA233" s="602">
        <f t="shared" ca="1" si="425"/>
        <v>45520.044319311586</v>
      </c>
      <c r="CB233" s="602">
        <f t="shared" ca="1" si="426"/>
        <v>45520.044319311586</v>
      </c>
      <c r="CC233" s="602">
        <f t="shared" ca="1" si="427"/>
        <v>47171.222607457443</v>
      </c>
      <c r="CD233" s="602">
        <f t="shared" ca="1" si="428"/>
        <v>47171.222607457443</v>
      </c>
      <c r="CE233" s="602">
        <f t="shared" ca="1" si="429"/>
        <v>48847.032188247038</v>
      </c>
      <c r="CF233" s="602">
        <f t="shared" ca="1" si="316"/>
        <v>33725.968653348842</v>
      </c>
      <c r="CG233" s="602">
        <f t="shared" ca="1" si="317"/>
        <v>34581.723205375456</v>
      </c>
      <c r="CH233" s="602">
        <f t="shared" ca="1" si="318"/>
        <v>34581.723205375456</v>
      </c>
      <c r="CI233" s="602">
        <f t="shared" ca="1" si="319"/>
        <v>35448.772928771345</v>
      </c>
      <c r="CJ233" s="602">
        <f t="shared" ca="1" si="320"/>
        <v>35448.772928771345</v>
      </c>
      <c r="CK233" s="602">
        <f t="shared" ca="1" si="321"/>
        <v>36326.962352232811</v>
      </c>
      <c r="CL233" s="602">
        <f t="shared" ca="1" si="322"/>
        <v>36326.962352232811</v>
      </c>
      <c r="CM233" s="602">
        <f t="shared" ca="1" si="323"/>
        <v>37216.130731732024</v>
      </c>
      <c r="CN233" s="602">
        <f t="shared" ca="1" si="324"/>
        <v>37216.130731732024</v>
      </c>
      <c r="CO233" s="602">
        <f t="shared" ca="1" si="325"/>
        <v>38116.112405922795</v>
      </c>
      <c r="CP233" s="602">
        <f t="shared" ca="1" si="326"/>
        <v>41820.706884913423</v>
      </c>
      <c r="CQ233" s="602">
        <f t="shared" ca="1" si="327"/>
        <v>43411.82153165857</v>
      </c>
      <c r="CR233" s="602">
        <f t="shared" ca="1" si="328"/>
        <v>43411.82153165857</v>
      </c>
      <c r="CS233" s="602">
        <f t="shared" ca="1" si="329"/>
        <v>45029.629321440458</v>
      </c>
      <c r="CT233" s="602">
        <f t="shared" ca="1" si="330"/>
        <v>45029.629321440458</v>
      </c>
      <c r="CU233" s="602">
        <f t="shared" ca="1" si="331"/>
        <v>46673.241537911395</v>
      </c>
      <c r="CV233" s="602">
        <f t="shared" ca="1" si="332"/>
        <v>46673.241537911395</v>
      </c>
      <c r="CW233" s="602">
        <f t="shared" ca="1" si="333"/>
        <v>48341.757129331025</v>
      </c>
      <c r="CX233" s="602">
        <f t="shared" ca="1" si="334"/>
        <v>48341.757129331025</v>
      </c>
      <c r="CY233" s="602">
        <f t="shared" ca="1" si="335"/>
        <v>50034.266948932476</v>
      </c>
      <c r="CZ233" s="602">
        <f t="shared" ca="1" si="336"/>
        <v>44703.97476535022</v>
      </c>
      <c r="DA233" s="602">
        <f t="shared" ca="1" si="337"/>
        <v>46342.497848049643</v>
      </c>
      <c r="DB233" s="602">
        <f t="shared" ca="1" si="338"/>
        <v>46342.497848049643</v>
      </c>
      <c r="DC233" s="602">
        <f t="shared" ca="1" si="339"/>
        <v>48006.105296803609</v>
      </c>
      <c r="DD233" s="602">
        <f t="shared" ca="1" si="340"/>
        <v>48006.105296803609</v>
      </c>
      <c r="DE233" s="602">
        <f t="shared" ca="1" si="341"/>
        <v>49693.889253268258</v>
      </c>
      <c r="DF233" s="602">
        <f t="shared" ca="1" si="342"/>
        <v>49693.889253268258</v>
      </c>
      <c r="DG233" s="602">
        <f t="shared" ca="1" si="343"/>
        <v>51404.937022019112</v>
      </c>
      <c r="DH233" s="602">
        <f t="shared" ca="1" si="344"/>
        <v>51404.937022019112</v>
      </c>
      <c r="DI233" s="602">
        <f t="shared" ca="1" si="345"/>
        <v>53138.334953305806</v>
      </c>
      <c r="DJ233" s="602">
        <f t="shared" ca="1" si="346"/>
        <v>36918.531516652984</v>
      </c>
      <c r="DK233" s="602">
        <f t="shared" ca="1" si="347"/>
        <v>37814.927454885583</v>
      </c>
      <c r="DL233" s="602">
        <f t="shared" ca="1" si="348"/>
        <v>37814.927454885583</v>
      </c>
      <c r="DM233" s="602">
        <f t="shared" ca="1" si="349"/>
        <v>38722.023692322662</v>
      </c>
      <c r="DN233" s="602">
        <f t="shared" ca="1" si="350"/>
        <v>38722.023692322662</v>
      </c>
      <c r="DO233" s="602">
        <f t="shared" ca="1" si="351"/>
        <v>39639.647171455297</v>
      </c>
      <c r="DP233" s="602">
        <f t="shared" ca="1" si="352"/>
        <v>39639.647171455297</v>
      </c>
      <c r="DQ233" s="602">
        <f t="shared" ca="1" si="353"/>
        <v>40567.620879791648</v>
      </c>
      <c r="DR233" s="602">
        <f t="shared" ca="1" si="354"/>
        <v>40567.620879791648</v>
      </c>
      <c r="DS233" s="602">
        <f t="shared" ca="1" si="355"/>
        <v>41505.764212283284</v>
      </c>
      <c r="DT233" s="602">
        <f t="shared" ca="1" si="356"/>
        <v>47504.443092169378</v>
      </c>
      <c r="DU233" s="602">
        <f t="shared" ca="1" si="357"/>
        <v>49185.069786291635</v>
      </c>
      <c r="DV233" s="602">
        <f t="shared" ca="1" si="358"/>
        <v>49185.069786291635</v>
      </c>
      <c r="DW233" s="602">
        <f t="shared" ca="1" si="359"/>
        <v>50889.234373908213</v>
      </c>
      <c r="DX233" s="602">
        <f t="shared" ca="1" si="360"/>
        <v>50889.234373908213</v>
      </c>
      <c r="DY233" s="602">
        <f t="shared" ca="1" si="361"/>
        <v>52616.023097239588</v>
      </c>
      <c r="DZ233" s="602">
        <f t="shared" ca="1" si="362"/>
        <v>52616.023097239588</v>
      </c>
      <c r="EA233" s="602">
        <f t="shared" ca="1" si="363"/>
        <v>54364.523825868084</v>
      </c>
      <c r="EB233" s="602">
        <f t="shared" ca="1" si="364"/>
        <v>54364.523825868084</v>
      </c>
      <c r="EC233" s="602">
        <f t="shared" ca="1" si="365"/>
        <v>56133.829536555211</v>
      </c>
      <c r="ED233" s="602">
        <f t="shared" ca="1" si="366"/>
        <v>50546.562285820124</v>
      </c>
      <c r="EE233" s="602">
        <f t="shared" ca="1" si="367"/>
        <v>52268.899256216449</v>
      </c>
      <c r="EF233" s="602">
        <f t="shared" ca="1" si="368"/>
        <v>52268.899256216449</v>
      </c>
      <c r="EG233" s="602">
        <f t="shared" ca="1" si="369"/>
        <v>54013.130357142247</v>
      </c>
      <c r="EH233" s="602">
        <f t="shared" ca="1" si="370"/>
        <v>54013.130357142247</v>
      </c>
      <c r="EI233" s="602">
        <f t="shared" ca="1" si="371"/>
        <v>55778.34727772788</v>
      </c>
      <c r="EJ233" s="602">
        <f t="shared" ca="1" si="372"/>
        <v>55778.34727772788</v>
      </c>
      <c r="EK233" s="602">
        <f t="shared" ca="1" si="373"/>
        <v>57563.649413299725</v>
      </c>
      <c r="EL233" s="602">
        <f t="shared" ca="1" si="374"/>
        <v>57563.649413299725</v>
      </c>
      <c r="EM233" s="602">
        <f t="shared" ca="1" si="375"/>
        <v>59368.146874517734</v>
      </c>
    </row>
    <row r="234" spans="8:143" ht="326.25" customHeight="1" x14ac:dyDescent="0.2">
      <c r="H234" s="592" t="s">
        <v>64</v>
      </c>
      <c r="I234" s="1117" t="s">
        <v>1305</v>
      </c>
      <c r="J234" s="1117"/>
      <c r="K234" s="1117"/>
      <c r="L234" s="1117"/>
      <c r="M234" s="1117"/>
      <c r="N234" s="1117"/>
      <c r="O234" s="1117"/>
      <c r="P234" s="1117"/>
      <c r="Q234" s="1117"/>
      <c r="R234" s="1117"/>
      <c r="W234" s="597">
        <f t="shared" si="315"/>
        <v>191</v>
      </c>
      <c r="X234" s="602">
        <f t="shared" ca="1" si="376"/>
        <v>28319.999389992863</v>
      </c>
      <c r="Y234" s="602">
        <f t="shared" ca="1" si="376"/>
        <v>29096.929827342388</v>
      </c>
      <c r="Z234" s="602">
        <f t="shared" ca="1" si="376"/>
        <v>29096.929827342388</v>
      </c>
      <c r="AA234" s="602">
        <f t="shared" ca="1" si="376"/>
        <v>29886.032144715729</v>
      </c>
      <c r="AB234" s="602">
        <f t="shared" ca="1" si="377"/>
        <v>29886.032144715729</v>
      </c>
      <c r="AC234" s="602">
        <f t="shared" ca="1" si="377"/>
        <v>30687.194570042724</v>
      </c>
      <c r="AD234" s="602">
        <f t="shared" ca="1" si="377"/>
        <v>30687.194570042724</v>
      </c>
      <c r="AE234" s="602">
        <f t="shared" ca="1" si="377"/>
        <v>31500.297891766557</v>
      </c>
      <c r="AF234" s="602">
        <f t="shared" ca="1" si="378"/>
        <v>31500.297891766557</v>
      </c>
      <c r="AG234" s="602">
        <f t="shared" ca="1" si="379"/>
        <v>32325.215752307126</v>
      </c>
      <c r="AH234" s="602">
        <f t="shared" ca="1" si="380"/>
        <v>32881.659121055389</v>
      </c>
      <c r="AI234" s="602">
        <f t="shared" ca="1" si="381"/>
        <v>34295.209150044277</v>
      </c>
      <c r="AJ234" s="602">
        <f t="shared" ca="1" si="382"/>
        <v>34295.209150044277</v>
      </c>
      <c r="AK234" s="602">
        <f t="shared" ca="1" si="383"/>
        <v>35740.272825017972</v>
      </c>
      <c r="AL234" s="602">
        <f t="shared" ca="1" si="384"/>
        <v>35740.272825017972</v>
      </c>
      <c r="AM234" s="602">
        <f t="shared" ca="1" si="385"/>
        <v>37216.130731732024</v>
      </c>
      <c r="AN234" s="602">
        <f t="shared" ca="1" si="386"/>
        <v>37216.130731732024</v>
      </c>
      <c r="AO234" s="602">
        <f t="shared" ca="1" si="387"/>
        <v>38722.023692322662</v>
      </c>
      <c r="AP234" s="602">
        <f t="shared" ca="1" si="388"/>
        <v>38722.023692322662</v>
      </c>
      <c r="AQ234" s="602">
        <f t="shared" ca="1" si="389"/>
        <v>40257.15736338999</v>
      </c>
      <c r="AR234" s="602">
        <f t="shared" ca="1" si="390"/>
        <v>35448.772928771345</v>
      </c>
      <c r="AS234" s="602">
        <f t="shared" ca="1" si="391"/>
        <v>36918.531516652984</v>
      </c>
      <c r="AT234" s="602">
        <f t="shared" ca="1" si="392"/>
        <v>36918.531516652984</v>
      </c>
      <c r="AU234" s="602">
        <f t="shared" ca="1" si="393"/>
        <v>38418.479955411574</v>
      </c>
      <c r="AV234" s="602">
        <f t="shared" ca="1" si="394"/>
        <v>38418.479955411574</v>
      </c>
      <c r="AW234" s="602">
        <f t="shared" ca="1" si="395"/>
        <v>39947.830563756834</v>
      </c>
      <c r="AX234" s="602">
        <f t="shared" ca="1" si="396"/>
        <v>39947.830563756834</v>
      </c>
      <c r="AY234" s="602">
        <f t="shared" ca="1" si="397"/>
        <v>41505.764212283277</v>
      </c>
      <c r="AZ234" s="602">
        <f t="shared" ca="1" si="398"/>
        <v>41505.764212283277</v>
      </c>
      <c r="BA234" s="602">
        <f t="shared" ca="1" si="399"/>
        <v>43091.434978125537</v>
      </c>
      <c r="BB234" s="602">
        <f t="shared" ca="1" si="400"/>
        <v>31227.944341051854</v>
      </c>
      <c r="BC234" s="602">
        <f t="shared" ca="1" si="401"/>
        <v>32048.938490341483</v>
      </c>
      <c r="BD234" s="602">
        <f t="shared" ca="1" si="402"/>
        <v>32048.938490341483</v>
      </c>
      <c r="BE234" s="602">
        <f t="shared" ca="1" si="403"/>
        <v>32881.659121055403</v>
      </c>
      <c r="BF234" s="602">
        <f t="shared" ca="1" si="404"/>
        <v>32881.659121055403</v>
      </c>
      <c r="BG234" s="602">
        <f t="shared" ca="1" si="405"/>
        <v>33725.968653348842</v>
      </c>
      <c r="BH234" s="602">
        <f t="shared" ca="1" si="406"/>
        <v>33725.968653348842</v>
      </c>
      <c r="BI234" s="602">
        <f t="shared" ca="1" si="407"/>
        <v>34581.723205375456</v>
      </c>
      <c r="BJ234" s="602">
        <f t="shared" ca="1" si="408"/>
        <v>34581.723205375456</v>
      </c>
      <c r="BK234" s="602">
        <f t="shared" ca="1" si="409"/>
        <v>35448.772928771345</v>
      </c>
      <c r="BL234" s="602">
        <f t="shared" ca="1" si="410"/>
        <v>37965.371706914841</v>
      </c>
      <c r="BM234" s="602">
        <f t="shared" ca="1" si="411"/>
        <v>39485.986332175897</v>
      </c>
      <c r="BN234" s="602">
        <f t="shared" ca="1" si="412"/>
        <v>39485.986332175897</v>
      </c>
      <c r="BO234" s="602">
        <f t="shared" ca="1" si="413"/>
        <v>41035.432761276803</v>
      </c>
      <c r="BP234" s="602">
        <f t="shared" ca="1" si="414"/>
        <v>41035.432761276803</v>
      </c>
      <c r="BQ234" s="602">
        <f t="shared" ca="1" si="415"/>
        <v>42612.87262182722</v>
      </c>
      <c r="BR234" s="602">
        <f t="shared" ca="1" si="416"/>
        <v>42612.87262182722</v>
      </c>
      <c r="BS234" s="602">
        <f t="shared" ca="1" si="417"/>
        <v>44217.443988476909</v>
      </c>
      <c r="BT234" s="602">
        <f t="shared" ca="1" si="418"/>
        <v>44217.443988476909</v>
      </c>
      <c r="BU234" s="602">
        <f t="shared" ca="1" si="419"/>
        <v>45848.26595350603</v>
      </c>
      <c r="BV234" s="602">
        <f t="shared" ca="1" si="420"/>
        <v>40723.276804626068</v>
      </c>
      <c r="BW234" s="602">
        <f t="shared" ca="1" si="421"/>
        <v>42295.186245571516</v>
      </c>
      <c r="BX234" s="602">
        <f t="shared" ca="1" si="422"/>
        <v>42295.186245571516</v>
      </c>
      <c r="BY234" s="602">
        <f t="shared" ca="1" si="423"/>
        <v>43894.401241264459</v>
      </c>
      <c r="BZ234" s="602">
        <f t="shared" ca="1" si="424"/>
        <v>43894.401241264459</v>
      </c>
      <c r="CA234" s="602">
        <f t="shared" ca="1" si="425"/>
        <v>45520.044319311586</v>
      </c>
      <c r="CB234" s="602">
        <f t="shared" ca="1" si="426"/>
        <v>45520.044319311586</v>
      </c>
      <c r="CC234" s="602">
        <f t="shared" ca="1" si="427"/>
        <v>47171.222607457443</v>
      </c>
      <c r="CD234" s="602">
        <f t="shared" ca="1" si="428"/>
        <v>47171.222607457443</v>
      </c>
      <c r="CE234" s="602">
        <f t="shared" ca="1" si="429"/>
        <v>48847.032188247038</v>
      </c>
      <c r="CF234" s="602">
        <f t="shared" ca="1" si="316"/>
        <v>33725.968653348842</v>
      </c>
      <c r="CG234" s="602">
        <f t="shared" ca="1" si="317"/>
        <v>34581.723205375456</v>
      </c>
      <c r="CH234" s="602">
        <f t="shared" ca="1" si="318"/>
        <v>34581.723205375456</v>
      </c>
      <c r="CI234" s="602">
        <f t="shared" ca="1" si="319"/>
        <v>35448.772928771345</v>
      </c>
      <c r="CJ234" s="602">
        <f t="shared" ca="1" si="320"/>
        <v>35448.772928771345</v>
      </c>
      <c r="CK234" s="602">
        <f t="shared" ca="1" si="321"/>
        <v>36326.962352232811</v>
      </c>
      <c r="CL234" s="602">
        <f t="shared" ca="1" si="322"/>
        <v>36326.962352232811</v>
      </c>
      <c r="CM234" s="602">
        <f t="shared" ca="1" si="323"/>
        <v>37216.130731732024</v>
      </c>
      <c r="CN234" s="602">
        <f t="shared" ca="1" si="324"/>
        <v>37216.130731732024</v>
      </c>
      <c r="CO234" s="602">
        <f t="shared" ca="1" si="325"/>
        <v>38116.112405922795</v>
      </c>
      <c r="CP234" s="602">
        <f t="shared" ca="1" si="326"/>
        <v>41820.706884913423</v>
      </c>
      <c r="CQ234" s="602">
        <f t="shared" ca="1" si="327"/>
        <v>43411.82153165857</v>
      </c>
      <c r="CR234" s="602">
        <f t="shared" ca="1" si="328"/>
        <v>43411.82153165857</v>
      </c>
      <c r="CS234" s="602">
        <f t="shared" ca="1" si="329"/>
        <v>45029.629321440458</v>
      </c>
      <c r="CT234" s="602">
        <f t="shared" ca="1" si="330"/>
        <v>45029.629321440458</v>
      </c>
      <c r="CU234" s="602">
        <f t="shared" ca="1" si="331"/>
        <v>46673.241537911395</v>
      </c>
      <c r="CV234" s="602">
        <f t="shared" ca="1" si="332"/>
        <v>46673.241537911395</v>
      </c>
      <c r="CW234" s="602">
        <f t="shared" ca="1" si="333"/>
        <v>48341.757129331025</v>
      </c>
      <c r="CX234" s="602">
        <f t="shared" ca="1" si="334"/>
        <v>48341.757129331025</v>
      </c>
      <c r="CY234" s="602">
        <f t="shared" ca="1" si="335"/>
        <v>50034.266948932476</v>
      </c>
      <c r="CZ234" s="602">
        <f t="shared" ca="1" si="336"/>
        <v>44703.97476535022</v>
      </c>
      <c r="DA234" s="602">
        <f t="shared" ca="1" si="337"/>
        <v>46342.497848049643</v>
      </c>
      <c r="DB234" s="602">
        <f t="shared" ca="1" si="338"/>
        <v>46342.497848049643</v>
      </c>
      <c r="DC234" s="602">
        <f t="shared" ca="1" si="339"/>
        <v>48006.105296803609</v>
      </c>
      <c r="DD234" s="602">
        <f t="shared" ca="1" si="340"/>
        <v>48006.105296803609</v>
      </c>
      <c r="DE234" s="602">
        <f t="shared" ca="1" si="341"/>
        <v>49693.889253268258</v>
      </c>
      <c r="DF234" s="602">
        <f t="shared" ca="1" si="342"/>
        <v>49693.889253268258</v>
      </c>
      <c r="DG234" s="602">
        <f t="shared" ca="1" si="343"/>
        <v>51404.937022019112</v>
      </c>
      <c r="DH234" s="602">
        <f t="shared" ca="1" si="344"/>
        <v>51404.937022019112</v>
      </c>
      <c r="DI234" s="602">
        <f t="shared" ca="1" si="345"/>
        <v>53138.334953305806</v>
      </c>
      <c r="DJ234" s="602">
        <f t="shared" ca="1" si="346"/>
        <v>36918.531516652984</v>
      </c>
      <c r="DK234" s="602">
        <f t="shared" ca="1" si="347"/>
        <v>37814.927454885583</v>
      </c>
      <c r="DL234" s="602">
        <f t="shared" ca="1" si="348"/>
        <v>37814.927454885583</v>
      </c>
      <c r="DM234" s="602">
        <f t="shared" ca="1" si="349"/>
        <v>38722.023692322662</v>
      </c>
      <c r="DN234" s="602">
        <f t="shared" ca="1" si="350"/>
        <v>38722.023692322662</v>
      </c>
      <c r="DO234" s="602">
        <f t="shared" ca="1" si="351"/>
        <v>39639.647171455297</v>
      </c>
      <c r="DP234" s="602">
        <f t="shared" ca="1" si="352"/>
        <v>39639.647171455297</v>
      </c>
      <c r="DQ234" s="602">
        <f t="shared" ca="1" si="353"/>
        <v>40567.620879791648</v>
      </c>
      <c r="DR234" s="602">
        <f t="shared" ca="1" si="354"/>
        <v>40567.620879791648</v>
      </c>
      <c r="DS234" s="602">
        <f t="shared" ca="1" si="355"/>
        <v>41505.764212283284</v>
      </c>
      <c r="DT234" s="602">
        <f t="shared" ca="1" si="356"/>
        <v>47504.443092169378</v>
      </c>
      <c r="DU234" s="602">
        <f t="shared" ca="1" si="357"/>
        <v>49185.069786291635</v>
      </c>
      <c r="DV234" s="602">
        <f t="shared" ca="1" si="358"/>
        <v>49185.069786291635</v>
      </c>
      <c r="DW234" s="602">
        <f t="shared" ca="1" si="359"/>
        <v>50889.234373908213</v>
      </c>
      <c r="DX234" s="602">
        <f t="shared" ca="1" si="360"/>
        <v>50889.234373908213</v>
      </c>
      <c r="DY234" s="602">
        <f t="shared" ca="1" si="361"/>
        <v>52616.023097239588</v>
      </c>
      <c r="DZ234" s="602">
        <f t="shared" ca="1" si="362"/>
        <v>52616.023097239588</v>
      </c>
      <c r="EA234" s="602">
        <f t="shared" ca="1" si="363"/>
        <v>54364.523825868084</v>
      </c>
      <c r="EB234" s="602">
        <f t="shared" ca="1" si="364"/>
        <v>54364.523825868084</v>
      </c>
      <c r="EC234" s="602">
        <f t="shared" ca="1" si="365"/>
        <v>56133.829536555211</v>
      </c>
      <c r="ED234" s="602">
        <f t="shared" ca="1" si="366"/>
        <v>50546.562285820124</v>
      </c>
      <c r="EE234" s="602">
        <f t="shared" ca="1" si="367"/>
        <v>52268.899256216449</v>
      </c>
      <c r="EF234" s="602">
        <f t="shared" ca="1" si="368"/>
        <v>52268.899256216449</v>
      </c>
      <c r="EG234" s="602">
        <f t="shared" ca="1" si="369"/>
        <v>54013.130357142247</v>
      </c>
      <c r="EH234" s="602">
        <f t="shared" ca="1" si="370"/>
        <v>54013.130357142247</v>
      </c>
      <c r="EI234" s="602">
        <f t="shared" ca="1" si="371"/>
        <v>55778.34727772788</v>
      </c>
      <c r="EJ234" s="602">
        <f t="shared" ca="1" si="372"/>
        <v>55778.34727772788</v>
      </c>
      <c r="EK234" s="602">
        <f t="shared" ca="1" si="373"/>
        <v>57563.649413299725</v>
      </c>
      <c r="EL234" s="602">
        <f t="shared" ca="1" si="374"/>
        <v>57563.649413299725</v>
      </c>
      <c r="EM234" s="602">
        <f t="shared" ca="1" si="375"/>
        <v>59368.146874517734</v>
      </c>
    </row>
    <row r="235" spans="8:143" ht="57.75" customHeight="1" x14ac:dyDescent="0.2">
      <c r="H235" s="592" t="s">
        <v>843</v>
      </c>
      <c r="I235" s="1117" t="s">
        <v>1333</v>
      </c>
      <c r="J235" s="1117"/>
      <c r="K235" s="1117"/>
      <c r="L235" s="1117"/>
      <c r="M235" s="1117"/>
      <c r="N235" s="1117"/>
      <c r="O235" s="1117"/>
      <c r="P235" s="1117"/>
      <c r="Q235" s="1117"/>
      <c r="R235" s="1117"/>
      <c r="W235" s="597">
        <f t="shared" si="315"/>
        <v>192</v>
      </c>
      <c r="X235" s="602">
        <f t="shared" ca="1" si="376"/>
        <v>28319.999389992863</v>
      </c>
      <c r="Y235" s="602">
        <f t="shared" ca="1" si="376"/>
        <v>29096.929827342388</v>
      </c>
      <c r="Z235" s="602">
        <f t="shared" ca="1" si="376"/>
        <v>29096.929827342388</v>
      </c>
      <c r="AA235" s="602">
        <f t="shared" ca="1" si="376"/>
        <v>29886.032144715729</v>
      </c>
      <c r="AB235" s="602">
        <f t="shared" ca="1" si="377"/>
        <v>29886.032144715729</v>
      </c>
      <c r="AC235" s="602">
        <f t="shared" ca="1" si="377"/>
        <v>30687.194570042724</v>
      </c>
      <c r="AD235" s="602">
        <f t="shared" ca="1" si="377"/>
        <v>30687.194570042724</v>
      </c>
      <c r="AE235" s="602">
        <f t="shared" ca="1" si="377"/>
        <v>31500.297891766557</v>
      </c>
      <c r="AF235" s="602">
        <f t="shared" ca="1" si="378"/>
        <v>31500.297891766557</v>
      </c>
      <c r="AG235" s="602">
        <f t="shared" ca="1" si="379"/>
        <v>32325.215752307126</v>
      </c>
      <c r="AH235" s="602">
        <f t="shared" ca="1" si="380"/>
        <v>32881.659121055389</v>
      </c>
      <c r="AI235" s="602">
        <f t="shared" ca="1" si="381"/>
        <v>34295.209150044277</v>
      </c>
      <c r="AJ235" s="602">
        <f t="shared" ca="1" si="382"/>
        <v>34295.209150044277</v>
      </c>
      <c r="AK235" s="602">
        <f t="shared" ca="1" si="383"/>
        <v>35740.272825017972</v>
      </c>
      <c r="AL235" s="602">
        <f t="shared" ca="1" si="384"/>
        <v>35740.272825017972</v>
      </c>
      <c r="AM235" s="602">
        <f t="shared" ca="1" si="385"/>
        <v>37216.130731732024</v>
      </c>
      <c r="AN235" s="602">
        <f t="shared" ca="1" si="386"/>
        <v>37216.130731732024</v>
      </c>
      <c r="AO235" s="602">
        <f t="shared" ca="1" si="387"/>
        <v>38722.023692322662</v>
      </c>
      <c r="AP235" s="602">
        <f t="shared" ca="1" si="388"/>
        <v>38722.023692322662</v>
      </c>
      <c r="AQ235" s="602">
        <f t="shared" ca="1" si="389"/>
        <v>40257.15736338999</v>
      </c>
      <c r="AR235" s="602">
        <f t="shared" ca="1" si="390"/>
        <v>35448.772928771345</v>
      </c>
      <c r="AS235" s="602">
        <f t="shared" ca="1" si="391"/>
        <v>36918.531516652984</v>
      </c>
      <c r="AT235" s="602">
        <f t="shared" ca="1" si="392"/>
        <v>36918.531516652984</v>
      </c>
      <c r="AU235" s="602">
        <f t="shared" ca="1" si="393"/>
        <v>38418.479955411574</v>
      </c>
      <c r="AV235" s="602">
        <f t="shared" ca="1" si="394"/>
        <v>38418.479955411574</v>
      </c>
      <c r="AW235" s="602">
        <f t="shared" ca="1" si="395"/>
        <v>39947.830563756834</v>
      </c>
      <c r="AX235" s="602">
        <f t="shared" ca="1" si="396"/>
        <v>39947.830563756834</v>
      </c>
      <c r="AY235" s="602">
        <f t="shared" ca="1" si="397"/>
        <v>41505.764212283277</v>
      </c>
      <c r="AZ235" s="602">
        <f t="shared" ca="1" si="398"/>
        <v>41505.764212283277</v>
      </c>
      <c r="BA235" s="602">
        <f t="shared" ca="1" si="399"/>
        <v>43091.434978125537</v>
      </c>
      <c r="BB235" s="602">
        <f t="shared" ca="1" si="400"/>
        <v>31227.944341051854</v>
      </c>
      <c r="BC235" s="602">
        <f t="shared" ca="1" si="401"/>
        <v>32048.938490341483</v>
      </c>
      <c r="BD235" s="602">
        <f t="shared" ca="1" si="402"/>
        <v>32048.938490341483</v>
      </c>
      <c r="BE235" s="602">
        <f t="shared" ca="1" si="403"/>
        <v>32881.659121055403</v>
      </c>
      <c r="BF235" s="602">
        <f t="shared" ca="1" si="404"/>
        <v>32881.659121055403</v>
      </c>
      <c r="BG235" s="602">
        <f t="shared" ca="1" si="405"/>
        <v>33725.968653348842</v>
      </c>
      <c r="BH235" s="602">
        <f t="shared" ca="1" si="406"/>
        <v>33725.968653348842</v>
      </c>
      <c r="BI235" s="602">
        <f t="shared" ca="1" si="407"/>
        <v>34581.723205375456</v>
      </c>
      <c r="BJ235" s="602">
        <f t="shared" ca="1" si="408"/>
        <v>34581.723205375456</v>
      </c>
      <c r="BK235" s="602">
        <f t="shared" ca="1" si="409"/>
        <v>35448.772928771345</v>
      </c>
      <c r="BL235" s="602">
        <f t="shared" ca="1" si="410"/>
        <v>37965.371706914841</v>
      </c>
      <c r="BM235" s="602">
        <f t="shared" ca="1" si="411"/>
        <v>39485.986332175897</v>
      </c>
      <c r="BN235" s="602">
        <f t="shared" ca="1" si="412"/>
        <v>39485.986332175897</v>
      </c>
      <c r="BO235" s="602">
        <f t="shared" ca="1" si="413"/>
        <v>41035.432761276803</v>
      </c>
      <c r="BP235" s="602">
        <f t="shared" ca="1" si="414"/>
        <v>41035.432761276803</v>
      </c>
      <c r="BQ235" s="602">
        <f t="shared" ca="1" si="415"/>
        <v>42612.87262182722</v>
      </c>
      <c r="BR235" s="602">
        <f t="shared" ca="1" si="416"/>
        <v>42612.87262182722</v>
      </c>
      <c r="BS235" s="602">
        <f t="shared" ca="1" si="417"/>
        <v>44217.443988476909</v>
      </c>
      <c r="BT235" s="602">
        <f t="shared" ca="1" si="418"/>
        <v>44217.443988476909</v>
      </c>
      <c r="BU235" s="602">
        <f t="shared" ca="1" si="419"/>
        <v>45848.26595350603</v>
      </c>
      <c r="BV235" s="602">
        <f t="shared" ca="1" si="420"/>
        <v>40723.276804626068</v>
      </c>
      <c r="BW235" s="602">
        <f t="shared" ca="1" si="421"/>
        <v>42295.186245571516</v>
      </c>
      <c r="BX235" s="602">
        <f t="shared" ca="1" si="422"/>
        <v>42295.186245571516</v>
      </c>
      <c r="BY235" s="602">
        <f t="shared" ca="1" si="423"/>
        <v>43894.401241264459</v>
      </c>
      <c r="BZ235" s="602">
        <f t="shared" ca="1" si="424"/>
        <v>43894.401241264459</v>
      </c>
      <c r="CA235" s="602">
        <f t="shared" ca="1" si="425"/>
        <v>45520.044319311586</v>
      </c>
      <c r="CB235" s="602">
        <f t="shared" ca="1" si="426"/>
        <v>45520.044319311586</v>
      </c>
      <c r="CC235" s="602">
        <f t="shared" ca="1" si="427"/>
        <v>47171.222607457443</v>
      </c>
      <c r="CD235" s="602">
        <f t="shared" ca="1" si="428"/>
        <v>47171.222607457443</v>
      </c>
      <c r="CE235" s="602">
        <f t="shared" ca="1" si="429"/>
        <v>48847.032188247038</v>
      </c>
      <c r="CF235" s="602">
        <f t="shared" ca="1" si="316"/>
        <v>33725.968653348842</v>
      </c>
      <c r="CG235" s="602">
        <f t="shared" ca="1" si="317"/>
        <v>34581.723205375456</v>
      </c>
      <c r="CH235" s="602">
        <f t="shared" ca="1" si="318"/>
        <v>34581.723205375456</v>
      </c>
      <c r="CI235" s="602">
        <f t="shared" ca="1" si="319"/>
        <v>35448.772928771345</v>
      </c>
      <c r="CJ235" s="602">
        <f t="shared" ca="1" si="320"/>
        <v>35448.772928771345</v>
      </c>
      <c r="CK235" s="602">
        <f t="shared" ca="1" si="321"/>
        <v>36326.962352232811</v>
      </c>
      <c r="CL235" s="602">
        <f t="shared" ca="1" si="322"/>
        <v>36326.962352232811</v>
      </c>
      <c r="CM235" s="602">
        <f t="shared" ca="1" si="323"/>
        <v>37216.130731732024</v>
      </c>
      <c r="CN235" s="602">
        <f t="shared" ca="1" si="324"/>
        <v>37216.130731732024</v>
      </c>
      <c r="CO235" s="602">
        <f t="shared" ca="1" si="325"/>
        <v>38116.112405922795</v>
      </c>
      <c r="CP235" s="602">
        <f t="shared" ca="1" si="326"/>
        <v>41820.706884913423</v>
      </c>
      <c r="CQ235" s="602">
        <f t="shared" ca="1" si="327"/>
        <v>43411.82153165857</v>
      </c>
      <c r="CR235" s="602">
        <f t="shared" ca="1" si="328"/>
        <v>43411.82153165857</v>
      </c>
      <c r="CS235" s="602">
        <f t="shared" ca="1" si="329"/>
        <v>45029.629321440458</v>
      </c>
      <c r="CT235" s="602">
        <f t="shared" ca="1" si="330"/>
        <v>45029.629321440458</v>
      </c>
      <c r="CU235" s="602">
        <f t="shared" ca="1" si="331"/>
        <v>46673.241537911395</v>
      </c>
      <c r="CV235" s="602">
        <f t="shared" ca="1" si="332"/>
        <v>46673.241537911395</v>
      </c>
      <c r="CW235" s="602">
        <f t="shared" ca="1" si="333"/>
        <v>48341.757129331025</v>
      </c>
      <c r="CX235" s="602">
        <f t="shared" ca="1" si="334"/>
        <v>48341.757129331025</v>
      </c>
      <c r="CY235" s="602">
        <f t="shared" ca="1" si="335"/>
        <v>50034.266948932476</v>
      </c>
      <c r="CZ235" s="602">
        <f t="shared" ca="1" si="336"/>
        <v>44703.97476535022</v>
      </c>
      <c r="DA235" s="602">
        <f t="shared" ca="1" si="337"/>
        <v>46342.497848049643</v>
      </c>
      <c r="DB235" s="602">
        <f t="shared" ca="1" si="338"/>
        <v>46342.497848049643</v>
      </c>
      <c r="DC235" s="602">
        <f t="shared" ca="1" si="339"/>
        <v>48006.105296803609</v>
      </c>
      <c r="DD235" s="602">
        <f t="shared" ca="1" si="340"/>
        <v>48006.105296803609</v>
      </c>
      <c r="DE235" s="602">
        <f t="shared" ca="1" si="341"/>
        <v>49693.889253268258</v>
      </c>
      <c r="DF235" s="602">
        <f t="shared" ca="1" si="342"/>
        <v>49693.889253268258</v>
      </c>
      <c r="DG235" s="602">
        <f t="shared" ca="1" si="343"/>
        <v>51404.937022019112</v>
      </c>
      <c r="DH235" s="602">
        <f t="shared" ca="1" si="344"/>
        <v>51404.937022019112</v>
      </c>
      <c r="DI235" s="602">
        <f t="shared" ca="1" si="345"/>
        <v>53138.334953305806</v>
      </c>
      <c r="DJ235" s="602">
        <f t="shared" ca="1" si="346"/>
        <v>36918.531516652984</v>
      </c>
      <c r="DK235" s="602">
        <f t="shared" ca="1" si="347"/>
        <v>37814.927454885583</v>
      </c>
      <c r="DL235" s="602">
        <f t="shared" ca="1" si="348"/>
        <v>37814.927454885583</v>
      </c>
      <c r="DM235" s="602">
        <f t="shared" ca="1" si="349"/>
        <v>38722.023692322662</v>
      </c>
      <c r="DN235" s="602">
        <f t="shared" ca="1" si="350"/>
        <v>38722.023692322662</v>
      </c>
      <c r="DO235" s="602">
        <f t="shared" ca="1" si="351"/>
        <v>39639.647171455297</v>
      </c>
      <c r="DP235" s="602">
        <f t="shared" ca="1" si="352"/>
        <v>39639.647171455297</v>
      </c>
      <c r="DQ235" s="602">
        <f t="shared" ca="1" si="353"/>
        <v>40567.620879791648</v>
      </c>
      <c r="DR235" s="602">
        <f t="shared" ca="1" si="354"/>
        <v>40567.620879791648</v>
      </c>
      <c r="DS235" s="602">
        <f t="shared" ca="1" si="355"/>
        <v>41505.764212283284</v>
      </c>
      <c r="DT235" s="602">
        <f t="shared" ca="1" si="356"/>
        <v>47504.443092169378</v>
      </c>
      <c r="DU235" s="602">
        <f t="shared" ca="1" si="357"/>
        <v>49185.069786291635</v>
      </c>
      <c r="DV235" s="602">
        <f t="shared" ca="1" si="358"/>
        <v>49185.069786291635</v>
      </c>
      <c r="DW235" s="602">
        <f t="shared" ca="1" si="359"/>
        <v>50889.234373908213</v>
      </c>
      <c r="DX235" s="602">
        <f t="shared" ca="1" si="360"/>
        <v>50889.234373908213</v>
      </c>
      <c r="DY235" s="602">
        <f t="shared" ca="1" si="361"/>
        <v>52616.023097239588</v>
      </c>
      <c r="DZ235" s="602">
        <f t="shared" ca="1" si="362"/>
        <v>52616.023097239588</v>
      </c>
      <c r="EA235" s="602">
        <f t="shared" ca="1" si="363"/>
        <v>54364.523825868084</v>
      </c>
      <c r="EB235" s="602">
        <f t="shared" ca="1" si="364"/>
        <v>54364.523825868084</v>
      </c>
      <c r="EC235" s="602">
        <f t="shared" ca="1" si="365"/>
        <v>56133.829536555211</v>
      </c>
      <c r="ED235" s="602">
        <f t="shared" ca="1" si="366"/>
        <v>50546.562285820124</v>
      </c>
      <c r="EE235" s="602">
        <f t="shared" ca="1" si="367"/>
        <v>52268.899256216449</v>
      </c>
      <c r="EF235" s="602">
        <f t="shared" ca="1" si="368"/>
        <v>52268.899256216449</v>
      </c>
      <c r="EG235" s="602">
        <f t="shared" ca="1" si="369"/>
        <v>54013.130357142247</v>
      </c>
      <c r="EH235" s="602">
        <f t="shared" ca="1" si="370"/>
        <v>54013.130357142247</v>
      </c>
      <c r="EI235" s="602">
        <f t="shared" ca="1" si="371"/>
        <v>55778.34727772788</v>
      </c>
      <c r="EJ235" s="602">
        <f t="shared" ca="1" si="372"/>
        <v>55778.34727772788</v>
      </c>
      <c r="EK235" s="602">
        <f t="shared" ca="1" si="373"/>
        <v>57563.649413299725</v>
      </c>
      <c r="EL235" s="602">
        <f t="shared" ca="1" si="374"/>
        <v>57563.649413299725</v>
      </c>
      <c r="EM235" s="602">
        <f t="shared" ca="1" si="375"/>
        <v>59368.146874517734</v>
      </c>
    </row>
    <row r="236" spans="8:143" ht="57" customHeight="1" x14ac:dyDescent="0.2">
      <c r="H236" s="592" t="s">
        <v>845</v>
      </c>
      <c r="I236" s="1117" t="s">
        <v>1276</v>
      </c>
      <c r="J236" s="1117"/>
      <c r="K236" s="1117"/>
      <c r="L236" s="1117"/>
      <c r="M236" s="1117"/>
      <c r="N236" s="1117"/>
      <c r="O236" s="1117"/>
      <c r="P236" s="1117"/>
      <c r="Q236" s="1117"/>
      <c r="R236" s="1117"/>
      <c r="W236" s="597">
        <f t="shared" si="315"/>
        <v>193</v>
      </c>
      <c r="X236" s="602">
        <f t="shared" ca="1" si="376"/>
        <v>28319.999389992863</v>
      </c>
      <c r="Y236" s="602">
        <f t="shared" ca="1" si="376"/>
        <v>29096.929827342388</v>
      </c>
      <c r="Z236" s="602">
        <f t="shared" ca="1" si="376"/>
        <v>29096.929827342388</v>
      </c>
      <c r="AA236" s="602">
        <f t="shared" ca="1" si="376"/>
        <v>29886.032144715729</v>
      </c>
      <c r="AB236" s="602">
        <f t="shared" ca="1" si="377"/>
        <v>29886.032144715729</v>
      </c>
      <c r="AC236" s="602">
        <f t="shared" ca="1" si="377"/>
        <v>30687.194570042724</v>
      </c>
      <c r="AD236" s="602">
        <f t="shared" ca="1" si="377"/>
        <v>30687.194570042724</v>
      </c>
      <c r="AE236" s="602">
        <f t="shared" ca="1" si="377"/>
        <v>31500.297891766557</v>
      </c>
      <c r="AF236" s="602">
        <f t="shared" ca="1" si="378"/>
        <v>31500.297891766557</v>
      </c>
      <c r="AG236" s="602">
        <f t="shared" ca="1" si="379"/>
        <v>32325.215752307126</v>
      </c>
      <c r="AH236" s="602">
        <f t="shared" ca="1" si="380"/>
        <v>32881.659121055389</v>
      </c>
      <c r="AI236" s="602">
        <f t="shared" ca="1" si="381"/>
        <v>34295.209150044277</v>
      </c>
      <c r="AJ236" s="602">
        <f t="shared" ca="1" si="382"/>
        <v>34295.209150044277</v>
      </c>
      <c r="AK236" s="602">
        <f t="shared" ca="1" si="383"/>
        <v>35740.272825017972</v>
      </c>
      <c r="AL236" s="602">
        <f t="shared" ca="1" si="384"/>
        <v>35740.272825017972</v>
      </c>
      <c r="AM236" s="602">
        <f t="shared" ca="1" si="385"/>
        <v>37216.130731732024</v>
      </c>
      <c r="AN236" s="602">
        <f t="shared" ca="1" si="386"/>
        <v>37216.130731732024</v>
      </c>
      <c r="AO236" s="602">
        <f t="shared" ca="1" si="387"/>
        <v>38722.023692322662</v>
      </c>
      <c r="AP236" s="602">
        <f t="shared" ca="1" si="388"/>
        <v>38722.023692322662</v>
      </c>
      <c r="AQ236" s="602">
        <f t="shared" ca="1" si="389"/>
        <v>40257.15736338999</v>
      </c>
      <c r="AR236" s="602">
        <f t="shared" ca="1" si="390"/>
        <v>35448.772928771345</v>
      </c>
      <c r="AS236" s="602">
        <f t="shared" ca="1" si="391"/>
        <v>36918.531516652984</v>
      </c>
      <c r="AT236" s="602">
        <f t="shared" ca="1" si="392"/>
        <v>36918.531516652984</v>
      </c>
      <c r="AU236" s="602">
        <f t="shared" ca="1" si="393"/>
        <v>38418.479955411574</v>
      </c>
      <c r="AV236" s="602">
        <f t="shared" ca="1" si="394"/>
        <v>38418.479955411574</v>
      </c>
      <c r="AW236" s="602">
        <f t="shared" ca="1" si="395"/>
        <v>39947.830563756834</v>
      </c>
      <c r="AX236" s="602">
        <f t="shared" ca="1" si="396"/>
        <v>39947.830563756834</v>
      </c>
      <c r="AY236" s="602">
        <f t="shared" ca="1" si="397"/>
        <v>41505.764212283277</v>
      </c>
      <c r="AZ236" s="602">
        <f t="shared" ca="1" si="398"/>
        <v>41505.764212283277</v>
      </c>
      <c r="BA236" s="602">
        <f t="shared" ca="1" si="399"/>
        <v>43091.434978125537</v>
      </c>
      <c r="BB236" s="602">
        <f t="shared" ca="1" si="400"/>
        <v>31227.944341051854</v>
      </c>
      <c r="BC236" s="602">
        <f t="shared" ca="1" si="401"/>
        <v>32048.938490341483</v>
      </c>
      <c r="BD236" s="602">
        <f t="shared" ca="1" si="402"/>
        <v>32048.938490341483</v>
      </c>
      <c r="BE236" s="602">
        <f t="shared" ca="1" si="403"/>
        <v>32881.659121055403</v>
      </c>
      <c r="BF236" s="602">
        <f t="shared" ca="1" si="404"/>
        <v>32881.659121055403</v>
      </c>
      <c r="BG236" s="602">
        <f t="shared" ca="1" si="405"/>
        <v>33725.968653348842</v>
      </c>
      <c r="BH236" s="602">
        <f t="shared" ca="1" si="406"/>
        <v>33725.968653348842</v>
      </c>
      <c r="BI236" s="602">
        <f t="shared" ca="1" si="407"/>
        <v>34581.723205375456</v>
      </c>
      <c r="BJ236" s="602">
        <f t="shared" ca="1" si="408"/>
        <v>34581.723205375456</v>
      </c>
      <c r="BK236" s="602">
        <f t="shared" ca="1" si="409"/>
        <v>35448.772928771345</v>
      </c>
      <c r="BL236" s="602">
        <f t="shared" ca="1" si="410"/>
        <v>37965.371706914841</v>
      </c>
      <c r="BM236" s="602">
        <f t="shared" ca="1" si="411"/>
        <v>39485.986332175897</v>
      </c>
      <c r="BN236" s="602">
        <f t="shared" ca="1" si="412"/>
        <v>39485.986332175897</v>
      </c>
      <c r="BO236" s="602">
        <f t="shared" ca="1" si="413"/>
        <v>41035.432761276803</v>
      </c>
      <c r="BP236" s="602">
        <f t="shared" ca="1" si="414"/>
        <v>41035.432761276803</v>
      </c>
      <c r="BQ236" s="602">
        <f t="shared" ca="1" si="415"/>
        <v>42612.87262182722</v>
      </c>
      <c r="BR236" s="602">
        <f t="shared" ca="1" si="416"/>
        <v>42612.87262182722</v>
      </c>
      <c r="BS236" s="602">
        <f t="shared" ca="1" si="417"/>
        <v>44217.443988476909</v>
      </c>
      <c r="BT236" s="602">
        <f t="shared" ca="1" si="418"/>
        <v>44217.443988476909</v>
      </c>
      <c r="BU236" s="602">
        <f t="shared" ca="1" si="419"/>
        <v>45848.26595350603</v>
      </c>
      <c r="BV236" s="602">
        <f t="shared" ca="1" si="420"/>
        <v>40723.276804626068</v>
      </c>
      <c r="BW236" s="602">
        <f t="shared" ca="1" si="421"/>
        <v>42295.186245571516</v>
      </c>
      <c r="BX236" s="602">
        <f t="shared" ca="1" si="422"/>
        <v>42295.186245571516</v>
      </c>
      <c r="BY236" s="602">
        <f t="shared" ca="1" si="423"/>
        <v>43894.401241264459</v>
      </c>
      <c r="BZ236" s="602">
        <f t="shared" ca="1" si="424"/>
        <v>43894.401241264459</v>
      </c>
      <c r="CA236" s="602">
        <f t="shared" ca="1" si="425"/>
        <v>45520.044319311586</v>
      </c>
      <c r="CB236" s="602">
        <f t="shared" ca="1" si="426"/>
        <v>45520.044319311586</v>
      </c>
      <c r="CC236" s="602">
        <f t="shared" ca="1" si="427"/>
        <v>47171.222607457443</v>
      </c>
      <c r="CD236" s="602">
        <f t="shared" ca="1" si="428"/>
        <v>47171.222607457443</v>
      </c>
      <c r="CE236" s="602">
        <f t="shared" ca="1" si="429"/>
        <v>48847.032188247038</v>
      </c>
      <c r="CF236" s="602">
        <f t="shared" ca="1" si="316"/>
        <v>33725.968653348842</v>
      </c>
      <c r="CG236" s="602">
        <f t="shared" ca="1" si="317"/>
        <v>34581.723205375456</v>
      </c>
      <c r="CH236" s="602">
        <f t="shared" ca="1" si="318"/>
        <v>34581.723205375456</v>
      </c>
      <c r="CI236" s="602">
        <f t="shared" ca="1" si="319"/>
        <v>35448.772928771345</v>
      </c>
      <c r="CJ236" s="602">
        <f t="shared" ca="1" si="320"/>
        <v>35448.772928771345</v>
      </c>
      <c r="CK236" s="602">
        <f t="shared" ca="1" si="321"/>
        <v>36326.962352232811</v>
      </c>
      <c r="CL236" s="602">
        <f t="shared" ca="1" si="322"/>
        <v>36326.962352232811</v>
      </c>
      <c r="CM236" s="602">
        <f t="shared" ca="1" si="323"/>
        <v>37216.130731732024</v>
      </c>
      <c r="CN236" s="602">
        <f t="shared" ca="1" si="324"/>
        <v>37216.130731732024</v>
      </c>
      <c r="CO236" s="602">
        <f t="shared" ca="1" si="325"/>
        <v>38116.112405922795</v>
      </c>
      <c r="CP236" s="602">
        <f t="shared" ca="1" si="326"/>
        <v>41820.706884913423</v>
      </c>
      <c r="CQ236" s="602">
        <f t="shared" ca="1" si="327"/>
        <v>43411.82153165857</v>
      </c>
      <c r="CR236" s="602">
        <f t="shared" ca="1" si="328"/>
        <v>43411.82153165857</v>
      </c>
      <c r="CS236" s="602">
        <f t="shared" ca="1" si="329"/>
        <v>45029.629321440458</v>
      </c>
      <c r="CT236" s="602">
        <f t="shared" ca="1" si="330"/>
        <v>45029.629321440458</v>
      </c>
      <c r="CU236" s="602">
        <f t="shared" ca="1" si="331"/>
        <v>46673.241537911395</v>
      </c>
      <c r="CV236" s="602">
        <f t="shared" ca="1" si="332"/>
        <v>46673.241537911395</v>
      </c>
      <c r="CW236" s="602">
        <f t="shared" ca="1" si="333"/>
        <v>48341.757129331025</v>
      </c>
      <c r="CX236" s="602">
        <f t="shared" ca="1" si="334"/>
        <v>48341.757129331025</v>
      </c>
      <c r="CY236" s="602">
        <f t="shared" ca="1" si="335"/>
        <v>50034.266948932476</v>
      </c>
      <c r="CZ236" s="602">
        <f t="shared" ca="1" si="336"/>
        <v>44703.97476535022</v>
      </c>
      <c r="DA236" s="602">
        <f t="shared" ca="1" si="337"/>
        <v>46342.497848049643</v>
      </c>
      <c r="DB236" s="602">
        <f t="shared" ca="1" si="338"/>
        <v>46342.497848049643</v>
      </c>
      <c r="DC236" s="602">
        <f t="shared" ca="1" si="339"/>
        <v>48006.105296803609</v>
      </c>
      <c r="DD236" s="602">
        <f t="shared" ca="1" si="340"/>
        <v>48006.105296803609</v>
      </c>
      <c r="DE236" s="602">
        <f t="shared" ca="1" si="341"/>
        <v>49693.889253268258</v>
      </c>
      <c r="DF236" s="602">
        <f t="shared" ca="1" si="342"/>
        <v>49693.889253268258</v>
      </c>
      <c r="DG236" s="602">
        <f t="shared" ca="1" si="343"/>
        <v>51404.937022019112</v>
      </c>
      <c r="DH236" s="602">
        <f t="shared" ca="1" si="344"/>
        <v>51404.937022019112</v>
      </c>
      <c r="DI236" s="602">
        <f t="shared" ca="1" si="345"/>
        <v>53138.334953305806</v>
      </c>
      <c r="DJ236" s="602">
        <f t="shared" ca="1" si="346"/>
        <v>36918.531516652984</v>
      </c>
      <c r="DK236" s="602">
        <f t="shared" ca="1" si="347"/>
        <v>37814.927454885583</v>
      </c>
      <c r="DL236" s="602">
        <f t="shared" ca="1" si="348"/>
        <v>37814.927454885583</v>
      </c>
      <c r="DM236" s="602">
        <f t="shared" ca="1" si="349"/>
        <v>38722.023692322662</v>
      </c>
      <c r="DN236" s="602">
        <f t="shared" ca="1" si="350"/>
        <v>38722.023692322662</v>
      </c>
      <c r="DO236" s="602">
        <f t="shared" ca="1" si="351"/>
        <v>39639.647171455297</v>
      </c>
      <c r="DP236" s="602">
        <f t="shared" ca="1" si="352"/>
        <v>39639.647171455297</v>
      </c>
      <c r="DQ236" s="602">
        <f t="shared" ca="1" si="353"/>
        <v>40567.620879791648</v>
      </c>
      <c r="DR236" s="602">
        <f t="shared" ca="1" si="354"/>
        <v>40567.620879791648</v>
      </c>
      <c r="DS236" s="602">
        <f t="shared" ca="1" si="355"/>
        <v>41505.764212283284</v>
      </c>
      <c r="DT236" s="602">
        <f t="shared" ca="1" si="356"/>
        <v>47504.443092169378</v>
      </c>
      <c r="DU236" s="602">
        <f t="shared" ca="1" si="357"/>
        <v>49185.069786291635</v>
      </c>
      <c r="DV236" s="602">
        <f t="shared" ca="1" si="358"/>
        <v>49185.069786291635</v>
      </c>
      <c r="DW236" s="602">
        <f t="shared" ca="1" si="359"/>
        <v>50889.234373908213</v>
      </c>
      <c r="DX236" s="602">
        <f t="shared" ca="1" si="360"/>
        <v>50889.234373908213</v>
      </c>
      <c r="DY236" s="602">
        <f t="shared" ca="1" si="361"/>
        <v>52616.023097239588</v>
      </c>
      <c r="DZ236" s="602">
        <f t="shared" ca="1" si="362"/>
        <v>52616.023097239588</v>
      </c>
      <c r="EA236" s="602">
        <f t="shared" ca="1" si="363"/>
        <v>54364.523825868084</v>
      </c>
      <c r="EB236" s="602">
        <f t="shared" ca="1" si="364"/>
        <v>54364.523825868084</v>
      </c>
      <c r="EC236" s="602">
        <f t="shared" ca="1" si="365"/>
        <v>56133.829536555211</v>
      </c>
      <c r="ED236" s="602">
        <f t="shared" ca="1" si="366"/>
        <v>50546.562285820124</v>
      </c>
      <c r="EE236" s="602">
        <f t="shared" ca="1" si="367"/>
        <v>52268.899256216449</v>
      </c>
      <c r="EF236" s="602">
        <f t="shared" ca="1" si="368"/>
        <v>52268.899256216449</v>
      </c>
      <c r="EG236" s="602">
        <f t="shared" ca="1" si="369"/>
        <v>54013.130357142247</v>
      </c>
      <c r="EH236" s="602">
        <f t="shared" ca="1" si="370"/>
        <v>54013.130357142247</v>
      </c>
      <c r="EI236" s="602">
        <f t="shared" ca="1" si="371"/>
        <v>55778.34727772788</v>
      </c>
      <c r="EJ236" s="602">
        <f t="shared" ca="1" si="372"/>
        <v>55778.34727772788</v>
      </c>
      <c r="EK236" s="602">
        <f t="shared" ca="1" si="373"/>
        <v>57563.649413299725</v>
      </c>
      <c r="EL236" s="602">
        <f t="shared" ca="1" si="374"/>
        <v>57563.649413299725</v>
      </c>
      <c r="EM236" s="602">
        <f t="shared" ca="1" si="375"/>
        <v>59368.146874517734</v>
      </c>
    </row>
    <row r="237" spans="8:143" ht="140.25" customHeight="1" x14ac:dyDescent="0.2">
      <c r="H237" s="592" t="s">
        <v>846</v>
      </c>
      <c r="I237" s="1113" t="s">
        <v>1170</v>
      </c>
      <c r="J237" s="1113"/>
      <c r="K237" s="1113"/>
      <c r="L237" s="1113"/>
      <c r="M237" s="1113"/>
      <c r="N237" s="1113"/>
      <c r="O237" s="1113"/>
      <c r="P237" s="1113"/>
      <c r="Q237" s="1113"/>
      <c r="R237" s="1113"/>
      <c r="W237" s="597">
        <f t="shared" ref="W237:W283" si="438">W236+1</f>
        <v>194</v>
      </c>
      <c r="X237" s="602">
        <f t="shared" ca="1" si="376"/>
        <v>28319.999389992863</v>
      </c>
      <c r="Y237" s="602">
        <f t="shared" ca="1" si="376"/>
        <v>29096.929827342388</v>
      </c>
      <c r="Z237" s="602">
        <f t="shared" ca="1" si="376"/>
        <v>29096.929827342388</v>
      </c>
      <c r="AA237" s="602">
        <f ca="1">AA236</f>
        <v>29886.032144715729</v>
      </c>
      <c r="AB237" s="602">
        <f t="shared" ca="1" si="377"/>
        <v>29886.032144715729</v>
      </c>
      <c r="AC237" s="602">
        <f t="shared" ca="1" si="377"/>
        <v>30687.194570042724</v>
      </c>
      <c r="AD237" s="602">
        <f t="shared" ca="1" si="377"/>
        <v>30687.194570042724</v>
      </c>
      <c r="AE237" s="602">
        <f t="shared" ref="AE237:AF283" ca="1" si="439">AE236</f>
        <v>31500.297891766557</v>
      </c>
      <c r="AF237" s="602">
        <f t="shared" ca="1" si="378"/>
        <v>31500.297891766557</v>
      </c>
      <c r="AG237" s="602">
        <f t="shared" ca="1" si="379"/>
        <v>32325.215752307126</v>
      </c>
      <c r="AH237" s="602">
        <f t="shared" ca="1" si="380"/>
        <v>32881.659121055389</v>
      </c>
      <c r="AI237" s="602">
        <f t="shared" ca="1" si="381"/>
        <v>34295.209150044277</v>
      </c>
      <c r="AJ237" s="602">
        <f t="shared" ca="1" si="382"/>
        <v>34295.209150044277</v>
      </c>
      <c r="AK237" s="602">
        <f t="shared" ca="1" si="383"/>
        <v>35740.272825017972</v>
      </c>
      <c r="AL237" s="602">
        <f t="shared" ca="1" si="384"/>
        <v>35740.272825017972</v>
      </c>
      <c r="AM237" s="602">
        <f t="shared" ca="1" si="385"/>
        <v>37216.130731732024</v>
      </c>
      <c r="AN237" s="602">
        <f t="shared" ca="1" si="386"/>
        <v>37216.130731732024</v>
      </c>
      <c r="AO237" s="602">
        <f t="shared" ca="1" si="387"/>
        <v>38722.023692322662</v>
      </c>
      <c r="AP237" s="602">
        <f t="shared" ca="1" si="388"/>
        <v>38722.023692322662</v>
      </c>
      <c r="AQ237" s="602">
        <f t="shared" ca="1" si="389"/>
        <v>40257.15736338999</v>
      </c>
      <c r="AR237" s="602">
        <f t="shared" ca="1" si="390"/>
        <v>35448.772928771345</v>
      </c>
      <c r="AS237" s="602">
        <f t="shared" ca="1" si="391"/>
        <v>36918.531516652984</v>
      </c>
      <c r="AT237" s="602">
        <f t="shared" ca="1" si="392"/>
        <v>36918.531516652984</v>
      </c>
      <c r="AU237" s="602">
        <f t="shared" ca="1" si="393"/>
        <v>38418.479955411574</v>
      </c>
      <c r="AV237" s="602">
        <f t="shared" ca="1" si="394"/>
        <v>38418.479955411574</v>
      </c>
      <c r="AW237" s="602">
        <f t="shared" ca="1" si="395"/>
        <v>39947.830563756834</v>
      </c>
      <c r="AX237" s="602">
        <f t="shared" ca="1" si="396"/>
        <v>39947.830563756834</v>
      </c>
      <c r="AY237" s="602">
        <f t="shared" ca="1" si="397"/>
        <v>41505.764212283277</v>
      </c>
      <c r="AZ237" s="602">
        <f t="shared" ca="1" si="398"/>
        <v>41505.764212283277</v>
      </c>
      <c r="BA237" s="602">
        <f t="shared" ca="1" si="399"/>
        <v>43091.434978125537</v>
      </c>
      <c r="BB237" s="602">
        <f t="shared" ca="1" si="400"/>
        <v>31227.944341051854</v>
      </c>
      <c r="BC237" s="602">
        <f t="shared" ca="1" si="401"/>
        <v>32048.938490341483</v>
      </c>
      <c r="BD237" s="602">
        <f t="shared" ca="1" si="402"/>
        <v>32048.938490341483</v>
      </c>
      <c r="BE237" s="602">
        <f t="shared" ca="1" si="403"/>
        <v>32881.659121055403</v>
      </c>
      <c r="BF237" s="602">
        <f t="shared" ca="1" si="404"/>
        <v>32881.659121055403</v>
      </c>
      <c r="BG237" s="602">
        <f t="shared" ca="1" si="405"/>
        <v>33725.968653348842</v>
      </c>
      <c r="BH237" s="602">
        <f t="shared" ca="1" si="406"/>
        <v>33725.968653348842</v>
      </c>
      <c r="BI237" s="602">
        <f t="shared" ca="1" si="407"/>
        <v>34581.723205375456</v>
      </c>
      <c r="BJ237" s="602">
        <f t="shared" ca="1" si="408"/>
        <v>34581.723205375456</v>
      </c>
      <c r="BK237" s="602">
        <f t="shared" ca="1" si="409"/>
        <v>35448.772928771345</v>
      </c>
      <c r="BL237" s="602">
        <f t="shared" ca="1" si="410"/>
        <v>37965.371706914841</v>
      </c>
      <c r="BM237" s="602">
        <f t="shared" ca="1" si="411"/>
        <v>39485.986332175897</v>
      </c>
      <c r="BN237" s="602">
        <f t="shared" ca="1" si="412"/>
        <v>39485.986332175897</v>
      </c>
      <c r="BO237" s="602">
        <f t="shared" ca="1" si="413"/>
        <v>41035.432761276803</v>
      </c>
      <c r="BP237" s="602">
        <f t="shared" ca="1" si="414"/>
        <v>41035.432761276803</v>
      </c>
      <c r="BQ237" s="602">
        <f t="shared" ca="1" si="415"/>
        <v>42612.87262182722</v>
      </c>
      <c r="BR237" s="602">
        <f t="shared" ca="1" si="416"/>
        <v>42612.87262182722</v>
      </c>
      <c r="BS237" s="602">
        <f t="shared" ca="1" si="417"/>
        <v>44217.443988476909</v>
      </c>
      <c r="BT237" s="602">
        <f t="shared" ca="1" si="418"/>
        <v>44217.443988476909</v>
      </c>
      <c r="BU237" s="602">
        <f t="shared" ca="1" si="419"/>
        <v>45848.26595350603</v>
      </c>
      <c r="BV237" s="602">
        <f t="shared" ca="1" si="420"/>
        <v>40723.276804626068</v>
      </c>
      <c r="BW237" s="602">
        <f t="shared" ca="1" si="421"/>
        <v>42295.186245571516</v>
      </c>
      <c r="BX237" s="602">
        <f t="shared" ca="1" si="422"/>
        <v>42295.186245571516</v>
      </c>
      <c r="BY237" s="602">
        <f t="shared" ca="1" si="423"/>
        <v>43894.401241264459</v>
      </c>
      <c r="BZ237" s="602">
        <f t="shared" ca="1" si="424"/>
        <v>43894.401241264459</v>
      </c>
      <c r="CA237" s="602">
        <f t="shared" ca="1" si="425"/>
        <v>45520.044319311586</v>
      </c>
      <c r="CB237" s="602">
        <f t="shared" ca="1" si="426"/>
        <v>45520.044319311586</v>
      </c>
      <c r="CC237" s="602">
        <f t="shared" ca="1" si="427"/>
        <v>47171.222607457443</v>
      </c>
      <c r="CD237" s="602">
        <f t="shared" ca="1" si="428"/>
        <v>47171.222607457443</v>
      </c>
      <c r="CE237" s="602">
        <f t="shared" ca="1" si="429"/>
        <v>48847.032188247038</v>
      </c>
      <c r="CF237" s="602">
        <f t="shared" ref="CF237:CF283" ca="1" si="440">CF236</f>
        <v>33725.968653348842</v>
      </c>
      <c r="CG237" s="602">
        <f t="shared" ref="CG237:CG283" ca="1" si="441">CG236</f>
        <v>34581.723205375456</v>
      </c>
      <c r="CH237" s="602">
        <f t="shared" ref="CH237:CH283" ca="1" si="442">CH236</f>
        <v>34581.723205375456</v>
      </c>
      <c r="CI237" s="602">
        <f t="shared" ref="CI237:CI283" ca="1" si="443">CI236</f>
        <v>35448.772928771345</v>
      </c>
      <c r="CJ237" s="602">
        <f t="shared" ref="CJ237:CJ283" ca="1" si="444">CJ236</f>
        <v>35448.772928771345</v>
      </c>
      <c r="CK237" s="602">
        <f t="shared" ref="CK237:CK283" ca="1" si="445">CK236</f>
        <v>36326.962352232811</v>
      </c>
      <c r="CL237" s="602">
        <f t="shared" ref="CL237:CL283" ca="1" si="446">CL236</f>
        <v>36326.962352232811</v>
      </c>
      <c r="CM237" s="602">
        <f t="shared" ref="CM237:CM283" ca="1" si="447">CM236</f>
        <v>37216.130731732024</v>
      </c>
      <c r="CN237" s="602">
        <f t="shared" ref="CN237:CN283" ca="1" si="448">CN236</f>
        <v>37216.130731732024</v>
      </c>
      <c r="CO237" s="602">
        <f t="shared" ref="CO237:CO283" ca="1" si="449">CO236</f>
        <v>38116.112405922795</v>
      </c>
      <c r="CP237" s="602">
        <f t="shared" ref="CP237:CP283" ca="1" si="450">CP236</f>
        <v>41820.706884913423</v>
      </c>
      <c r="CQ237" s="602">
        <f t="shared" ref="CQ237:CQ283" ca="1" si="451">CQ236</f>
        <v>43411.82153165857</v>
      </c>
      <c r="CR237" s="602">
        <f t="shared" ref="CR237:CR283" ca="1" si="452">CR236</f>
        <v>43411.82153165857</v>
      </c>
      <c r="CS237" s="602">
        <f t="shared" ref="CS237:CS283" ca="1" si="453">CS236</f>
        <v>45029.629321440458</v>
      </c>
      <c r="CT237" s="602">
        <f t="shared" ref="CT237:CT283" ca="1" si="454">CT236</f>
        <v>45029.629321440458</v>
      </c>
      <c r="CU237" s="602">
        <f t="shared" ref="CU237:CU283" ca="1" si="455">CU236</f>
        <v>46673.241537911395</v>
      </c>
      <c r="CV237" s="602">
        <f t="shared" ref="CV237:CV283" ca="1" si="456">CV236</f>
        <v>46673.241537911395</v>
      </c>
      <c r="CW237" s="602">
        <f t="shared" ref="CW237:CW283" ca="1" si="457">CW236</f>
        <v>48341.757129331025</v>
      </c>
      <c r="CX237" s="602">
        <f t="shared" ref="CX237:CX283" ca="1" si="458">CX236</f>
        <v>48341.757129331025</v>
      </c>
      <c r="CY237" s="602">
        <f t="shared" ref="CY237:CY283" ca="1" si="459">CY236</f>
        <v>50034.266948932476</v>
      </c>
      <c r="CZ237" s="602">
        <f t="shared" ref="CZ237:CZ283" ca="1" si="460">CZ236</f>
        <v>44703.97476535022</v>
      </c>
      <c r="DA237" s="602">
        <f t="shared" ref="DA237:DA283" ca="1" si="461">DA236</f>
        <v>46342.497848049643</v>
      </c>
      <c r="DB237" s="602">
        <f t="shared" ref="DB237:DB283" ca="1" si="462">DB236</f>
        <v>46342.497848049643</v>
      </c>
      <c r="DC237" s="602">
        <f t="shared" ref="DC237:DC283" ca="1" si="463">DC236</f>
        <v>48006.105296803609</v>
      </c>
      <c r="DD237" s="602">
        <f t="shared" ref="DD237:DD283" ca="1" si="464">DD236</f>
        <v>48006.105296803609</v>
      </c>
      <c r="DE237" s="602">
        <f t="shared" ref="DE237:DE283" ca="1" si="465">DE236</f>
        <v>49693.889253268258</v>
      </c>
      <c r="DF237" s="602">
        <f t="shared" ref="DF237:DF283" ca="1" si="466">DF236</f>
        <v>49693.889253268258</v>
      </c>
      <c r="DG237" s="602">
        <f t="shared" ref="DG237:DG283" ca="1" si="467">DG236</f>
        <v>51404.937022019112</v>
      </c>
      <c r="DH237" s="602">
        <f t="shared" ref="DH237:DH283" ca="1" si="468">DH236</f>
        <v>51404.937022019112</v>
      </c>
      <c r="DI237" s="602">
        <f t="shared" ref="DI237:DI283" ca="1" si="469">DI236</f>
        <v>53138.334953305806</v>
      </c>
      <c r="DJ237" s="602">
        <f t="shared" ref="DJ237:DJ283" ca="1" si="470">DJ236</f>
        <v>36918.531516652984</v>
      </c>
      <c r="DK237" s="602">
        <f t="shared" ref="DK237:DK283" ca="1" si="471">DK236</f>
        <v>37814.927454885583</v>
      </c>
      <c r="DL237" s="602">
        <f t="shared" ref="DL237:DL283" ca="1" si="472">DL236</f>
        <v>37814.927454885583</v>
      </c>
      <c r="DM237" s="602">
        <f t="shared" ref="DM237:DM283" ca="1" si="473">DM236</f>
        <v>38722.023692322662</v>
      </c>
      <c r="DN237" s="602">
        <f t="shared" ref="DN237:DN283" ca="1" si="474">DN236</f>
        <v>38722.023692322662</v>
      </c>
      <c r="DO237" s="602">
        <f t="shared" ref="DO237:DO283" ca="1" si="475">DO236</f>
        <v>39639.647171455297</v>
      </c>
      <c r="DP237" s="602">
        <f t="shared" ref="DP237:DP283" ca="1" si="476">DP236</f>
        <v>39639.647171455297</v>
      </c>
      <c r="DQ237" s="602">
        <f t="shared" ref="DQ237:DQ283" ca="1" si="477">DQ236</f>
        <v>40567.620879791648</v>
      </c>
      <c r="DR237" s="602">
        <f t="shared" ref="DR237:DR283" ca="1" si="478">DR236</f>
        <v>40567.620879791648</v>
      </c>
      <c r="DS237" s="602">
        <f t="shared" ref="DS237:DS283" ca="1" si="479">DS236</f>
        <v>41505.764212283284</v>
      </c>
      <c r="DT237" s="602">
        <f t="shared" ref="DT237:DT283" ca="1" si="480">DT236</f>
        <v>47504.443092169378</v>
      </c>
      <c r="DU237" s="602">
        <f t="shared" ref="DU237:DU283" ca="1" si="481">DU236</f>
        <v>49185.069786291635</v>
      </c>
      <c r="DV237" s="602">
        <f t="shared" ref="DV237:DV283" ca="1" si="482">DV236</f>
        <v>49185.069786291635</v>
      </c>
      <c r="DW237" s="602">
        <f t="shared" ref="DW237:DW283" ca="1" si="483">DW236</f>
        <v>50889.234373908213</v>
      </c>
      <c r="DX237" s="602">
        <f t="shared" ref="DX237:DX283" ca="1" si="484">DX236</f>
        <v>50889.234373908213</v>
      </c>
      <c r="DY237" s="602">
        <f t="shared" ref="DY237:DY283" ca="1" si="485">DY236</f>
        <v>52616.023097239588</v>
      </c>
      <c r="DZ237" s="602">
        <f t="shared" ref="DZ237:DZ283" ca="1" si="486">DZ236</f>
        <v>52616.023097239588</v>
      </c>
      <c r="EA237" s="602">
        <f t="shared" ref="EA237:EA283" ca="1" si="487">EA236</f>
        <v>54364.523825868084</v>
      </c>
      <c r="EB237" s="602">
        <f t="shared" ref="EB237:EB283" ca="1" si="488">EB236</f>
        <v>54364.523825868084</v>
      </c>
      <c r="EC237" s="602">
        <f t="shared" ref="EC237:EC283" ca="1" si="489">EC236</f>
        <v>56133.829536555211</v>
      </c>
      <c r="ED237" s="602">
        <f t="shared" ref="ED237:ED283" ca="1" si="490">ED236</f>
        <v>50546.562285820124</v>
      </c>
      <c r="EE237" s="602">
        <f t="shared" ref="EE237:EE283" ca="1" si="491">EE236</f>
        <v>52268.899256216449</v>
      </c>
      <c r="EF237" s="602">
        <f t="shared" ref="EF237:EF283" ca="1" si="492">EF236</f>
        <v>52268.899256216449</v>
      </c>
      <c r="EG237" s="602">
        <f t="shared" ref="EG237:EG283" ca="1" si="493">EG236</f>
        <v>54013.130357142247</v>
      </c>
      <c r="EH237" s="602">
        <f t="shared" ref="EH237:EH283" ca="1" si="494">EH236</f>
        <v>54013.130357142247</v>
      </c>
      <c r="EI237" s="602">
        <f t="shared" ref="EI237:EI283" ca="1" si="495">EI236</f>
        <v>55778.34727772788</v>
      </c>
      <c r="EJ237" s="602">
        <f t="shared" ref="EJ237:EJ283" ca="1" si="496">EJ236</f>
        <v>55778.34727772788</v>
      </c>
      <c r="EK237" s="602">
        <f t="shared" ref="EK237:EK283" ca="1" si="497">EK236</f>
        <v>57563.649413299725</v>
      </c>
      <c r="EL237" s="602">
        <f t="shared" ref="EL237:EL283" ca="1" si="498">EL236</f>
        <v>57563.649413299725</v>
      </c>
      <c r="EM237" s="602">
        <f t="shared" ref="EM237:EM283" ca="1" si="499">EM236</f>
        <v>59368.146874517734</v>
      </c>
    </row>
    <row r="238" spans="8:143" x14ac:dyDescent="0.2">
      <c r="I238" s="1108" t="s">
        <v>65</v>
      </c>
      <c r="J238" s="1108"/>
      <c r="K238" s="1108"/>
      <c r="L238" s="1108"/>
      <c r="M238" s="1108"/>
      <c r="N238" s="1108"/>
      <c r="O238" s="1108"/>
      <c r="P238" s="1108"/>
      <c r="Q238" s="1108"/>
      <c r="R238" s="1108"/>
      <c r="W238" s="597">
        <f t="shared" si="438"/>
        <v>195</v>
      </c>
      <c r="X238" s="602">
        <f t="shared" ref="X238:AC283" ca="1" si="500">X237</f>
        <v>28319.999389992863</v>
      </c>
      <c r="Y238" s="602">
        <f t="shared" ca="1" si="500"/>
        <v>29096.929827342388</v>
      </c>
      <c r="Z238" s="602">
        <f t="shared" ca="1" si="500"/>
        <v>29096.929827342388</v>
      </c>
      <c r="AA238" s="602">
        <f t="shared" ca="1" si="500"/>
        <v>29886.032144715729</v>
      </c>
      <c r="AB238" s="602">
        <f t="shared" ca="1" si="500"/>
        <v>29886.032144715729</v>
      </c>
      <c r="AC238" s="602">
        <f t="shared" ca="1" si="500"/>
        <v>30687.194570042724</v>
      </c>
      <c r="AD238" s="602">
        <f t="shared" ref="AD238:AD283" ca="1" si="501">AD237</f>
        <v>30687.194570042724</v>
      </c>
      <c r="AE238" s="602">
        <f t="shared" ca="1" si="439"/>
        <v>31500.297891766557</v>
      </c>
      <c r="AF238" s="602">
        <f t="shared" ca="1" si="439"/>
        <v>31500.297891766557</v>
      </c>
      <c r="AG238" s="602">
        <f t="shared" ref="AG238:AG283" ca="1" si="502">AG237</f>
        <v>32325.215752307126</v>
      </c>
      <c r="AH238" s="602">
        <f t="shared" ref="AH238:AH283" ca="1" si="503">AH237</f>
        <v>32881.659121055389</v>
      </c>
      <c r="AI238" s="602">
        <f t="shared" ref="AI238:AI283" ca="1" si="504">AI237</f>
        <v>34295.209150044277</v>
      </c>
      <c r="AJ238" s="602">
        <f t="shared" ref="AJ238:AJ283" ca="1" si="505">AJ237</f>
        <v>34295.209150044277</v>
      </c>
      <c r="AK238" s="602">
        <f t="shared" ref="AK238:AK283" ca="1" si="506">AK237</f>
        <v>35740.272825017972</v>
      </c>
      <c r="AL238" s="602">
        <f t="shared" ref="AL238:AL283" ca="1" si="507">AL237</f>
        <v>35740.272825017972</v>
      </c>
      <c r="AM238" s="602">
        <f t="shared" ref="AM238:AM283" ca="1" si="508">AM237</f>
        <v>37216.130731732024</v>
      </c>
      <c r="AN238" s="602">
        <f t="shared" ref="AN238:AN283" ca="1" si="509">AN237</f>
        <v>37216.130731732024</v>
      </c>
      <c r="AO238" s="602">
        <f t="shared" ref="AO238:AO283" ca="1" si="510">AO237</f>
        <v>38722.023692322662</v>
      </c>
      <c r="AP238" s="602">
        <f t="shared" ref="AP238:AP283" ca="1" si="511">AP237</f>
        <v>38722.023692322662</v>
      </c>
      <c r="AQ238" s="602">
        <f t="shared" ref="AQ238:AQ283" ca="1" si="512">AQ237</f>
        <v>40257.15736338999</v>
      </c>
      <c r="AR238" s="602">
        <f t="shared" ref="AR238:AR283" ca="1" si="513">AR237</f>
        <v>35448.772928771345</v>
      </c>
      <c r="AS238" s="602">
        <f t="shared" ref="AS238:AS283" ca="1" si="514">AS237</f>
        <v>36918.531516652984</v>
      </c>
      <c r="AT238" s="602">
        <f t="shared" ref="AT238:AT283" ca="1" si="515">AT237</f>
        <v>36918.531516652984</v>
      </c>
      <c r="AU238" s="602">
        <f t="shared" ref="AU238:AU283" ca="1" si="516">AU237</f>
        <v>38418.479955411574</v>
      </c>
      <c r="AV238" s="602">
        <f t="shared" ref="AV238:AV283" ca="1" si="517">AV237</f>
        <v>38418.479955411574</v>
      </c>
      <c r="AW238" s="602">
        <f t="shared" ref="AW238:AW283" ca="1" si="518">AW237</f>
        <v>39947.830563756834</v>
      </c>
      <c r="AX238" s="602">
        <f t="shared" ref="AX238:AX283" ca="1" si="519">AX237</f>
        <v>39947.830563756834</v>
      </c>
      <c r="AY238" s="602">
        <f t="shared" ref="AY238:AY283" ca="1" si="520">AY237</f>
        <v>41505.764212283277</v>
      </c>
      <c r="AZ238" s="602">
        <f t="shared" ref="AZ238:AZ283" ca="1" si="521">AZ237</f>
        <v>41505.764212283277</v>
      </c>
      <c r="BA238" s="602">
        <f t="shared" ref="BA238:BA283" ca="1" si="522">BA237</f>
        <v>43091.434978125537</v>
      </c>
      <c r="BB238" s="602">
        <f t="shared" ref="BB238:BB283" ca="1" si="523">BB237</f>
        <v>31227.944341051854</v>
      </c>
      <c r="BC238" s="602">
        <f t="shared" ref="BC238:BC283" ca="1" si="524">BC237</f>
        <v>32048.938490341483</v>
      </c>
      <c r="BD238" s="602">
        <f t="shared" ref="BD238:BD283" ca="1" si="525">BD237</f>
        <v>32048.938490341483</v>
      </c>
      <c r="BE238" s="602">
        <f t="shared" ref="BE238:BE283" ca="1" si="526">BE237</f>
        <v>32881.659121055403</v>
      </c>
      <c r="BF238" s="602">
        <f t="shared" ref="BF238:BF283" ca="1" si="527">BF237</f>
        <v>32881.659121055403</v>
      </c>
      <c r="BG238" s="602">
        <f t="shared" ref="BG238:BG283" ca="1" si="528">BG237</f>
        <v>33725.968653348842</v>
      </c>
      <c r="BH238" s="602">
        <f t="shared" ref="BH238:BH283" ca="1" si="529">BH237</f>
        <v>33725.968653348842</v>
      </c>
      <c r="BI238" s="602">
        <f t="shared" ref="BI238:BI283" ca="1" si="530">BI237</f>
        <v>34581.723205375456</v>
      </c>
      <c r="BJ238" s="602">
        <f t="shared" ref="BJ238:BJ283" ca="1" si="531">BJ237</f>
        <v>34581.723205375456</v>
      </c>
      <c r="BK238" s="602">
        <f t="shared" ref="BK238:BK283" ca="1" si="532">BK237</f>
        <v>35448.772928771345</v>
      </c>
      <c r="BL238" s="602">
        <f t="shared" ref="BL238:BL283" ca="1" si="533">BL237</f>
        <v>37965.371706914841</v>
      </c>
      <c r="BM238" s="602">
        <f t="shared" ref="BM238:BM283" ca="1" si="534">BM237</f>
        <v>39485.986332175897</v>
      </c>
      <c r="BN238" s="602">
        <f t="shared" ref="BN238:BN283" ca="1" si="535">BN237</f>
        <v>39485.986332175897</v>
      </c>
      <c r="BO238" s="602">
        <f t="shared" ref="BO238:BO283" ca="1" si="536">BO237</f>
        <v>41035.432761276803</v>
      </c>
      <c r="BP238" s="602">
        <f t="shared" ref="BP238:BP283" ca="1" si="537">BP237</f>
        <v>41035.432761276803</v>
      </c>
      <c r="BQ238" s="602">
        <f t="shared" ref="BQ238:BQ283" ca="1" si="538">BQ237</f>
        <v>42612.87262182722</v>
      </c>
      <c r="BR238" s="602">
        <f t="shared" ref="BR238:BR283" ca="1" si="539">BR237</f>
        <v>42612.87262182722</v>
      </c>
      <c r="BS238" s="602">
        <f t="shared" ref="BS238:BS283" ca="1" si="540">BS237</f>
        <v>44217.443988476909</v>
      </c>
      <c r="BT238" s="602">
        <f t="shared" ref="BT238:BT283" ca="1" si="541">BT237</f>
        <v>44217.443988476909</v>
      </c>
      <c r="BU238" s="602">
        <f t="shared" ref="BU238:BU283" ca="1" si="542">BU237</f>
        <v>45848.26595350603</v>
      </c>
      <c r="BV238" s="602">
        <f t="shared" ref="BV238:BV283" ca="1" si="543">BV237</f>
        <v>40723.276804626068</v>
      </c>
      <c r="BW238" s="602">
        <f t="shared" ref="BW238:BW283" ca="1" si="544">BW237</f>
        <v>42295.186245571516</v>
      </c>
      <c r="BX238" s="602">
        <f t="shared" ref="BX238:BX283" ca="1" si="545">BX237</f>
        <v>42295.186245571516</v>
      </c>
      <c r="BY238" s="602">
        <f t="shared" ref="BY238:BY283" ca="1" si="546">BY237</f>
        <v>43894.401241264459</v>
      </c>
      <c r="BZ238" s="602">
        <f t="shared" ref="BZ238:BZ283" ca="1" si="547">BZ237</f>
        <v>43894.401241264459</v>
      </c>
      <c r="CA238" s="602">
        <f t="shared" ref="CA238:CA283" ca="1" si="548">CA237</f>
        <v>45520.044319311586</v>
      </c>
      <c r="CB238" s="602">
        <f t="shared" ref="CB238:CB283" ca="1" si="549">CB237</f>
        <v>45520.044319311586</v>
      </c>
      <c r="CC238" s="602">
        <f t="shared" ref="CC238:CC283" ca="1" si="550">CC237</f>
        <v>47171.222607457443</v>
      </c>
      <c r="CD238" s="602">
        <f t="shared" ref="CD238:CD283" ca="1" si="551">CD237</f>
        <v>47171.222607457443</v>
      </c>
      <c r="CE238" s="602">
        <f t="shared" ref="CE238:CE283" ca="1" si="552">CE237</f>
        <v>48847.032188247038</v>
      </c>
      <c r="CF238" s="602">
        <f t="shared" ca="1" si="440"/>
        <v>33725.968653348842</v>
      </c>
      <c r="CG238" s="602">
        <f t="shared" ca="1" si="441"/>
        <v>34581.723205375456</v>
      </c>
      <c r="CH238" s="602">
        <f t="shared" ca="1" si="442"/>
        <v>34581.723205375456</v>
      </c>
      <c r="CI238" s="602">
        <f t="shared" ca="1" si="443"/>
        <v>35448.772928771345</v>
      </c>
      <c r="CJ238" s="602">
        <f t="shared" ca="1" si="444"/>
        <v>35448.772928771345</v>
      </c>
      <c r="CK238" s="602">
        <f t="shared" ca="1" si="445"/>
        <v>36326.962352232811</v>
      </c>
      <c r="CL238" s="602">
        <f t="shared" ca="1" si="446"/>
        <v>36326.962352232811</v>
      </c>
      <c r="CM238" s="602">
        <f t="shared" ca="1" si="447"/>
        <v>37216.130731732024</v>
      </c>
      <c r="CN238" s="602">
        <f t="shared" ca="1" si="448"/>
        <v>37216.130731732024</v>
      </c>
      <c r="CO238" s="602">
        <f t="shared" ca="1" si="449"/>
        <v>38116.112405922795</v>
      </c>
      <c r="CP238" s="602">
        <f t="shared" ca="1" si="450"/>
        <v>41820.706884913423</v>
      </c>
      <c r="CQ238" s="602">
        <f t="shared" ca="1" si="451"/>
        <v>43411.82153165857</v>
      </c>
      <c r="CR238" s="602">
        <f t="shared" ca="1" si="452"/>
        <v>43411.82153165857</v>
      </c>
      <c r="CS238" s="602">
        <f t="shared" ca="1" si="453"/>
        <v>45029.629321440458</v>
      </c>
      <c r="CT238" s="602">
        <f t="shared" ca="1" si="454"/>
        <v>45029.629321440458</v>
      </c>
      <c r="CU238" s="602">
        <f t="shared" ca="1" si="455"/>
        <v>46673.241537911395</v>
      </c>
      <c r="CV238" s="602">
        <f t="shared" ca="1" si="456"/>
        <v>46673.241537911395</v>
      </c>
      <c r="CW238" s="602">
        <f t="shared" ca="1" si="457"/>
        <v>48341.757129331025</v>
      </c>
      <c r="CX238" s="602">
        <f t="shared" ca="1" si="458"/>
        <v>48341.757129331025</v>
      </c>
      <c r="CY238" s="602">
        <f t="shared" ca="1" si="459"/>
        <v>50034.266948932476</v>
      </c>
      <c r="CZ238" s="602">
        <f t="shared" ca="1" si="460"/>
        <v>44703.97476535022</v>
      </c>
      <c r="DA238" s="602">
        <f t="shared" ca="1" si="461"/>
        <v>46342.497848049643</v>
      </c>
      <c r="DB238" s="602">
        <f t="shared" ca="1" si="462"/>
        <v>46342.497848049643</v>
      </c>
      <c r="DC238" s="602">
        <f t="shared" ca="1" si="463"/>
        <v>48006.105296803609</v>
      </c>
      <c r="DD238" s="602">
        <f t="shared" ca="1" si="464"/>
        <v>48006.105296803609</v>
      </c>
      <c r="DE238" s="602">
        <f t="shared" ca="1" si="465"/>
        <v>49693.889253268258</v>
      </c>
      <c r="DF238" s="602">
        <f t="shared" ca="1" si="466"/>
        <v>49693.889253268258</v>
      </c>
      <c r="DG238" s="602">
        <f t="shared" ca="1" si="467"/>
        <v>51404.937022019112</v>
      </c>
      <c r="DH238" s="602">
        <f t="shared" ca="1" si="468"/>
        <v>51404.937022019112</v>
      </c>
      <c r="DI238" s="602">
        <f t="shared" ca="1" si="469"/>
        <v>53138.334953305806</v>
      </c>
      <c r="DJ238" s="602">
        <f t="shared" ca="1" si="470"/>
        <v>36918.531516652984</v>
      </c>
      <c r="DK238" s="602">
        <f t="shared" ca="1" si="471"/>
        <v>37814.927454885583</v>
      </c>
      <c r="DL238" s="602">
        <f t="shared" ca="1" si="472"/>
        <v>37814.927454885583</v>
      </c>
      <c r="DM238" s="602">
        <f t="shared" ca="1" si="473"/>
        <v>38722.023692322662</v>
      </c>
      <c r="DN238" s="602">
        <f t="shared" ca="1" si="474"/>
        <v>38722.023692322662</v>
      </c>
      <c r="DO238" s="602">
        <f t="shared" ca="1" si="475"/>
        <v>39639.647171455297</v>
      </c>
      <c r="DP238" s="602">
        <f t="shared" ca="1" si="476"/>
        <v>39639.647171455297</v>
      </c>
      <c r="DQ238" s="602">
        <f t="shared" ca="1" si="477"/>
        <v>40567.620879791648</v>
      </c>
      <c r="DR238" s="602">
        <f t="shared" ca="1" si="478"/>
        <v>40567.620879791648</v>
      </c>
      <c r="DS238" s="602">
        <f t="shared" ca="1" si="479"/>
        <v>41505.764212283284</v>
      </c>
      <c r="DT238" s="602">
        <f t="shared" ca="1" si="480"/>
        <v>47504.443092169378</v>
      </c>
      <c r="DU238" s="602">
        <f t="shared" ca="1" si="481"/>
        <v>49185.069786291635</v>
      </c>
      <c r="DV238" s="602">
        <f t="shared" ca="1" si="482"/>
        <v>49185.069786291635</v>
      </c>
      <c r="DW238" s="602">
        <f t="shared" ca="1" si="483"/>
        <v>50889.234373908213</v>
      </c>
      <c r="DX238" s="602">
        <f t="shared" ca="1" si="484"/>
        <v>50889.234373908213</v>
      </c>
      <c r="DY238" s="602">
        <f t="shared" ca="1" si="485"/>
        <v>52616.023097239588</v>
      </c>
      <c r="DZ238" s="602">
        <f t="shared" ca="1" si="486"/>
        <v>52616.023097239588</v>
      </c>
      <c r="EA238" s="602">
        <f t="shared" ca="1" si="487"/>
        <v>54364.523825868084</v>
      </c>
      <c r="EB238" s="602">
        <f t="shared" ca="1" si="488"/>
        <v>54364.523825868084</v>
      </c>
      <c r="EC238" s="602">
        <f t="shared" ca="1" si="489"/>
        <v>56133.829536555211</v>
      </c>
      <c r="ED238" s="602">
        <f t="shared" ca="1" si="490"/>
        <v>50546.562285820124</v>
      </c>
      <c r="EE238" s="602">
        <f t="shared" ca="1" si="491"/>
        <v>52268.899256216449</v>
      </c>
      <c r="EF238" s="602">
        <f t="shared" ca="1" si="492"/>
        <v>52268.899256216449</v>
      </c>
      <c r="EG238" s="602">
        <f t="shared" ca="1" si="493"/>
        <v>54013.130357142247</v>
      </c>
      <c r="EH238" s="602">
        <f t="shared" ca="1" si="494"/>
        <v>54013.130357142247</v>
      </c>
      <c r="EI238" s="602">
        <f t="shared" ca="1" si="495"/>
        <v>55778.34727772788</v>
      </c>
      <c r="EJ238" s="602">
        <f t="shared" ca="1" si="496"/>
        <v>55778.34727772788</v>
      </c>
      <c r="EK238" s="602">
        <f t="shared" ca="1" si="497"/>
        <v>57563.649413299725</v>
      </c>
      <c r="EL238" s="602">
        <f t="shared" ca="1" si="498"/>
        <v>57563.649413299725</v>
      </c>
      <c r="EM238" s="602">
        <f t="shared" ca="1" si="499"/>
        <v>59368.146874517734</v>
      </c>
    </row>
    <row r="239" spans="8:143" x14ac:dyDescent="0.2">
      <c r="W239" s="597">
        <f t="shared" si="438"/>
        <v>196</v>
      </c>
      <c r="X239" s="602">
        <f t="shared" ca="1" si="500"/>
        <v>28319.999389992863</v>
      </c>
      <c r="Y239" s="602">
        <f t="shared" ca="1" si="500"/>
        <v>29096.929827342388</v>
      </c>
      <c r="Z239" s="602">
        <f t="shared" ca="1" si="500"/>
        <v>29096.929827342388</v>
      </c>
      <c r="AA239" s="602">
        <f t="shared" ca="1" si="500"/>
        <v>29886.032144715729</v>
      </c>
      <c r="AB239" s="602">
        <f t="shared" ca="1" si="500"/>
        <v>29886.032144715729</v>
      </c>
      <c r="AC239" s="602">
        <f t="shared" ca="1" si="500"/>
        <v>30687.194570042724</v>
      </c>
      <c r="AD239" s="602">
        <f t="shared" ca="1" si="501"/>
        <v>30687.194570042724</v>
      </c>
      <c r="AE239" s="602">
        <f t="shared" ca="1" si="439"/>
        <v>31500.297891766557</v>
      </c>
      <c r="AF239" s="602">
        <f t="shared" ca="1" si="439"/>
        <v>31500.297891766557</v>
      </c>
      <c r="AG239" s="602">
        <f t="shared" ca="1" si="502"/>
        <v>32325.215752307126</v>
      </c>
      <c r="AH239" s="602">
        <f t="shared" ca="1" si="503"/>
        <v>32881.659121055389</v>
      </c>
      <c r="AI239" s="602">
        <f t="shared" ca="1" si="504"/>
        <v>34295.209150044277</v>
      </c>
      <c r="AJ239" s="602">
        <f t="shared" ca="1" si="505"/>
        <v>34295.209150044277</v>
      </c>
      <c r="AK239" s="602">
        <f t="shared" ca="1" si="506"/>
        <v>35740.272825017972</v>
      </c>
      <c r="AL239" s="602">
        <f t="shared" ca="1" si="507"/>
        <v>35740.272825017972</v>
      </c>
      <c r="AM239" s="602">
        <f t="shared" ca="1" si="508"/>
        <v>37216.130731732024</v>
      </c>
      <c r="AN239" s="602">
        <f t="shared" ca="1" si="509"/>
        <v>37216.130731732024</v>
      </c>
      <c r="AO239" s="602">
        <f t="shared" ca="1" si="510"/>
        <v>38722.023692322662</v>
      </c>
      <c r="AP239" s="602">
        <f t="shared" ca="1" si="511"/>
        <v>38722.023692322662</v>
      </c>
      <c r="AQ239" s="602">
        <f t="shared" ca="1" si="512"/>
        <v>40257.15736338999</v>
      </c>
      <c r="AR239" s="602">
        <f t="shared" ca="1" si="513"/>
        <v>35448.772928771345</v>
      </c>
      <c r="AS239" s="602">
        <f t="shared" ca="1" si="514"/>
        <v>36918.531516652984</v>
      </c>
      <c r="AT239" s="602">
        <f t="shared" ca="1" si="515"/>
        <v>36918.531516652984</v>
      </c>
      <c r="AU239" s="602">
        <f t="shared" ca="1" si="516"/>
        <v>38418.479955411574</v>
      </c>
      <c r="AV239" s="602">
        <f t="shared" ca="1" si="517"/>
        <v>38418.479955411574</v>
      </c>
      <c r="AW239" s="602">
        <f t="shared" ca="1" si="518"/>
        <v>39947.830563756834</v>
      </c>
      <c r="AX239" s="602">
        <f t="shared" ca="1" si="519"/>
        <v>39947.830563756834</v>
      </c>
      <c r="AY239" s="602">
        <f t="shared" ca="1" si="520"/>
        <v>41505.764212283277</v>
      </c>
      <c r="AZ239" s="602">
        <f t="shared" ca="1" si="521"/>
        <v>41505.764212283277</v>
      </c>
      <c r="BA239" s="602">
        <f t="shared" ca="1" si="522"/>
        <v>43091.434978125537</v>
      </c>
      <c r="BB239" s="602">
        <f t="shared" ca="1" si="523"/>
        <v>31227.944341051854</v>
      </c>
      <c r="BC239" s="602">
        <f t="shared" ca="1" si="524"/>
        <v>32048.938490341483</v>
      </c>
      <c r="BD239" s="602">
        <f t="shared" ca="1" si="525"/>
        <v>32048.938490341483</v>
      </c>
      <c r="BE239" s="602">
        <f t="shared" ca="1" si="526"/>
        <v>32881.659121055403</v>
      </c>
      <c r="BF239" s="602">
        <f t="shared" ca="1" si="527"/>
        <v>32881.659121055403</v>
      </c>
      <c r="BG239" s="602">
        <f t="shared" ca="1" si="528"/>
        <v>33725.968653348842</v>
      </c>
      <c r="BH239" s="602">
        <f t="shared" ca="1" si="529"/>
        <v>33725.968653348842</v>
      </c>
      <c r="BI239" s="602">
        <f t="shared" ca="1" si="530"/>
        <v>34581.723205375456</v>
      </c>
      <c r="BJ239" s="602">
        <f t="shared" ca="1" si="531"/>
        <v>34581.723205375456</v>
      </c>
      <c r="BK239" s="602">
        <f t="shared" ca="1" si="532"/>
        <v>35448.772928771345</v>
      </c>
      <c r="BL239" s="602">
        <f t="shared" ca="1" si="533"/>
        <v>37965.371706914841</v>
      </c>
      <c r="BM239" s="602">
        <f t="shared" ca="1" si="534"/>
        <v>39485.986332175897</v>
      </c>
      <c r="BN239" s="602">
        <f t="shared" ca="1" si="535"/>
        <v>39485.986332175897</v>
      </c>
      <c r="BO239" s="602">
        <f t="shared" ca="1" si="536"/>
        <v>41035.432761276803</v>
      </c>
      <c r="BP239" s="602">
        <f t="shared" ca="1" si="537"/>
        <v>41035.432761276803</v>
      </c>
      <c r="BQ239" s="602">
        <f t="shared" ca="1" si="538"/>
        <v>42612.87262182722</v>
      </c>
      <c r="BR239" s="602">
        <f t="shared" ca="1" si="539"/>
        <v>42612.87262182722</v>
      </c>
      <c r="BS239" s="602">
        <f t="shared" ca="1" si="540"/>
        <v>44217.443988476909</v>
      </c>
      <c r="BT239" s="602">
        <f t="shared" ca="1" si="541"/>
        <v>44217.443988476909</v>
      </c>
      <c r="BU239" s="602">
        <f t="shared" ca="1" si="542"/>
        <v>45848.26595350603</v>
      </c>
      <c r="BV239" s="602">
        <f t="shared" ca="1" si="543"/>
        <v>40723.276804626068</v>
      </c>
      <c r="BW239" s="602">
        <f t="shared" ca="1" si="544"/>
        <v>42295.186245571516</v>
      </c>
      <c r="BX239" s="602">
        <f t="shared" ca="1" si="545"/>
        <v>42295.186245571516</v>
      </c>
      <c r="BY239" s="602">
        <f t="shared" ca="1" si="546"/>
        <v>43894.401241264459</v>
      </c>
      <c r="BZ239" s="602">
        <f t="shared" ca="1" si="547"/>
        <v>43894.401241264459</v>
      </c>
      <c r="CA239" s="602">
        <f t="shared" ca="1" si="548"/>
        <v>45520.044319311586</v>
      </c>
      <c r="CB239" s="602">
        <f t="shared" ca="1" si="549"/>
        <v>45520.044319311586</v>
      </c>
      <c r="CC239" s="602">
        <f t="shared" ca="1" si="550"/>
        <v>47171.222607457443</v>
      </c>
      <c r="CD239" s="602">
        <f t="shared" ca="1" si="551"/>
        <v>47171.222607457443</v>
      </c>
      <c r="CE239" s="602">
        <f t="shared" ca="1" si="552"/>
        <v>48847.032188247038</v>
      </c>
      <c r="CF239" s="602">
        <f t="shared" ca="1" si="440"/>
        <v>33725.968653348842</v>
      </c>
      <c r="CG239" s="602">
        <f t="shared" ca="1" si="441"/>
        <v>34581.723205375456</v>
      </c>
      <c r="CH239" s="602">
        <f t="shared" ca="1" si="442"/>
        <v>34581.723205375456</v>
      </c>
      <c r="CI239" s="602">
        <f t="shared" ca="1" si="443"/>
        <v>35448.772928771345</v>
      </c>
      <c r="CJ239" s="602">
        <f t="shared" ca="1" si="444"/>
        <v>35448.772928771345</v>
      </c>
      <c r="CK239" s="602">
        <f t="shared" ca="1" si="445"/>
        <v>36326.962352232811</v>
      </c>
      <c r="CL239" s="602">
        <f t="shared" ca="1" si="446"/>
        <v>36326.962352232811</v>
      </c>
      <c r="CM239" s="602">
        <f t="shared" ca="1" si="447"/>
        <v>37216.130731732024</v>
      </c>
      <c r="CN239" s="602">
        <f t="shared" ca="1" si="448"/>
        <v>37216.130731732024</v>
      </c>
      <c r="CO239" s="602">
        <f t="shared" ca="1" si="449"/>
        <v>38116.112405922795</v>
      </c>
      <c r="CP239" s="602">
        <f t="shared" ca="1" si="450"/>
        <v>41820.706884913423</v>
      </c>
      <c r="CQ239" s="602">
        <f t="shared" ca="1" si="451"/>
        <v>43411.82153165857</v>
      </c>
      <c r="CR239" s="602">
        <f t="shared" ca="1" si="452"/>
        <v>43411.82153165857</v>
      </c>
      <c r="CS239" s="602">
        <f t="shared" ca="1" si="453"/>
        <v>45029.629321440458</v>
      </c>
      <c r="CT239" s="602">
        <f t="shared" ca="1" si="454"/>
        <v>45029.629321440458</v>
      </c>
      <c r="CU239" s="602">
        <f t="shared" ca="1" si="455"/>
        <v>46673.241537911395</v>
      </c>
      <c r="CV239" s="602">
        <f t="shared" ca="1" si="456"/>
        <v>46673.241537911395</v>
      </c>
      <c r="CW239" s="602">
        <f t="shared" ca="1" si="457"/>
        <v>48341.757129331025</v>
      </c>
      <c r="CX239" s="602">
        <f t="shared" ca="1" si="458"/>
        <v>48341.757129331025</v>
      </c>
      <c r="CY239" s="602">
        <f t="shared" ca="1" si="459"/>
        <v>50034.266948932476</v>
      </c>
      <c r="CZ239" s="602">
        <f t="shared" ca="1" si="460"/>
        <v>44703.97476535022</v>
      </c>
      <c r="DA239" s="602">
        <f t="shared" ca="1" si="461"/>
        <v>46342.497848049643</v>
      </c>
      <c r="DB239" s="602">
        <f t="shared" ca="1" si="462"/>
        <v>46342.497848049643</v>
      </c>
      <c r="DC239" s="602">
        <f t="shared" ca="1" si="463"/>
        <v>48006.105296803609</v>
      </c>
      <c r="DD239" s="602">
        <f t="shared" ca="1" si="464"/>
        <v>48006.105296803609</v>
      </c>
      <c r="DE239" s="602">
        <f t="shared" ca="1" si="465"/>
        <v>49693.889253268258</v>
      </c>
      <c r="DF239" s="602">
        <f t="shared" ca="1" si="466"/>
        <v>49693.889253268258</v>
      </c>
      <c r="DG239" s="602">
        <f t="shared" ca="1" si="467"/>
        <v>51404.937022019112</v>
      </c>
      <c r="DH239" s="602">
        <f t="shared" ca="1" si="468"/>
        <v>51404.937022019112</v>
      </c>
      <c r="DI239" s="602">
        <f t="shared" ca="1" si="469"/>
        <v>53138.334953305806</v>
      </c>
      <c r="DJ239" s="602">
        <f t="shared" ca="1" si="470"/>
        <v>36918.531516652984</v>
      </c>
      <c r="DK239" s="602">
        <f t="shared" ca="1" si="471"/>
        <v>37814.927454885583</v>
      </c>
      <c r="DL239" s="602">
        <f t="shared" ca="1" si="472"/>
        <v>37814.927454885583</v>
      </c>
      <c r="DM239" s="602">
        <f t="shared" ca="1" si="473"/>
        <v>38722.023692322662</v>
      </c>
      <c r="DN239" s="602">
        <f t="shared" ca="1" si="474"/>
        <v>38722.023692322662</v>
      </c>
      <c r="DO239" s="602">
        <f t="shared" ca="1" si="475"/>
        <v>39639.647171455297</v>
      </c>
      <c r="DP239" s="602">
        <f t="shared" ca="1" si="476"/>
        <v>39639.647171455297</v>
      </c>
      <c r="DQ239" s="602">
        <f t="shared" ca="1" si="477"/>
        <v>40567.620879791648</v>
      </c>
      <c r="DR239" s="602">
        <f t="shared" ca="1" si="478"/>
        <v>40567.620879791648</v>
      </c>
      <c r="DS239" s="602">
        <f t="shared" ca="1" si="479"/>
        <v>41505.764212283284</v>
      </c>
      <c r="DT239" s="602">
        <f t="shared" ca="1" si="480"/>
        <v>47504.443092169378</v>
      </c>
      <c r="DU239" s="602">
        <f t="shared" ca="1" si="481"/>
        <v>49185.069786291635</v>
      </c>
      <c r="DV239" s="602">
        <f t="shared" ca="1" si="482"/>
        <v>49185.069786291635</v>
      </c>
      <c r="DW239" s="602">
        <f t="shared" ca="1" si="483"/>
        <v>50889.234373908213</v>
      </c>
      <c r="DX239" s="602">
        <f t="shared" ca="1" si="484"/>
        <v>50889.234373908213</v>
      </c>
      <c r="DY239" s="602">
        <f t="shared" ca="1" si="485"/>
        <v>52616.023097239588</v>
      </c>
      <c r="DZ239" s="602">
        <f t="shared" ca="1" si="486"/>
        <v>52616.023097239588</v>
      </c>
      <c r="EA239" s="602">
        <f t="shared" ca="1" si="487"/>
        <v>54364.523825868084</v>
      </c>
      <c r="EB239" s="602">
        <f t="shared" ca="1" si="488"/>
        <v>54364.523825868084</v>
      </c>
      <c r="EC239" s="602">
        <f t="shared" ca="1" si="489"/>
        <v>56133.829536555211</v>
      </c>
      <c r="ED239" s="602">
        <f t="shared" ca="1" si="490"/>
        <v>50546.562285820124</v>
      </c>
      <c r="EE239" s="602">
        <f t="shared" ca="1" si="491"/>
        <v>52268.899256216449</v>
      </c>
      <c r="EF239" s="602">
        <f t="shared" ca="1" si="492"/>
        <v>52268.899256216449</v>
      </c>
      <c r="EG239" s="602">
        <f t="shared" ca="1" si="493"/>
        <v>54013.130357142247</v>
      </c>
      <c r="EH239" s="602">
        <f t="shared" ca="1" si="494"/>
        <v>54013.130357142247</v>
      </c>
      <c r="EI239" s="602">
        <f t="shared" ca="1" si="495"/>
        <v>55778.34727772788</v>
      </c>
      <c r="EJ239" s="602">
        <f t="shared" ca="1" si="496"/>
        <v>55778.34727772788</v>
      </c>
      <c r="EK239" s="602">
        <f t="shared" ca="1" si="497"/>
        <v>57563.649413299725</v>
      </c>
      <c r="EL239" s="602">
        <f t="shared" ca="1" si="498"/>
        <v>57563.649413299725</v>
      </c>
      <c r="EM239" s="602">
        <f t="shared" ca="1" si="499"/>
        <v>59368.146874517734</v>
      </c>
    </row>
    <row r="240" spans="8:143" x14ac:dyDescent="0.2">
      <c r="W240" s="597">
        <f t="shared" si="438"/>
        <v>197</v>
      </c>
      <c r="X240" s="602">
        <f t="shared" ca="1" si="500"/>
        <v>28319.999389992863</v>
      </c>
      <c r="Y240" s="602">
        <f t="shared" ca="1" si="500"/>
        <v>29096.929827342388</v>
      </c>
      <c r="Z240" s="602">
        <f t="shared" ca="1" si="500"/>
        <v>29096.929827342388</v>
      </c>
      <c r="AA240" s="602">
        <f t="shared" ca="1" si="500"/>
        <v>29886.032144715729</v>
      </c>
      <c r="AB240" s="602">
        <f t="shared" ca="1" si="500"/>
        <v>29886.032144715729</v>
      </c>
      <c r="AC240" s="602">
        <f t="shared" ca="1" si="500"/>
        <v>30687.194570042724</v>
      </c>
      <c r="AD240" s="602">
        <f t="shared" ca="1" si="501"/>
        <v>30687.194570042724</v>
      </c>
      <c r="AE240" s="602">
        <f t="shared" ca="1" si="439"/>
        <v>31500.297891766557</v>
      </c>
      <c r="AF240" s="602">
        <f t="shared" ca="1" si="439"/>
        <v>31500.297891766557</v>
      </c>
      <c r="AG240" s="602">
        <f t="shared" ca="1" si="502"/>
        <v>32325.215752307126</v>
      </c>
      <c r="AH240" s="602">
        <f t="shared" ca="1" si="503"/>
        <v>32881.659121055389</v>
      </c>
      <c r="AI240" s="602">
        <f t="shared" ca="1" si="504"/>
        <v>34295.209150044277</v>
      </c>
      <c r="AJ240" s="602">
        <f t="shared" ca="1" si="505"/>
        <v>34295.209150044277</v>
      </c>
      <c r="AK240" s="602">
        <f t="shared" ca="1" si="506"/>
        <v>35740.272825017972</v>
      </c>
      <c r="AL240" s="602">
        <f t="shared" ca="1" si="507"/>
        <v>35740.272825017972</v>
      </c>
      <c r="AM240" s="602">
        <f t="shared" ca="1" si="508"/>
        <v>37216.130731732024</v>
      </c>
      <c r="AN240" s="602">
        <f t="shared" ca="1" si="509"/>
        <v>37216.130731732024</v>
      </c>
      <c r="AO240" s="602">
        <f t="shared" ca="1" si="510"/>
        <v>38722.023692322662</v>
      </c>
      <c r="AP240" s="602">
        <f t="shared" ca="1" si="511"/>
        <v>38722.023692322662</v>
      </c>
      <c r="AQ240" s="602">
        <f t="shared" ca="1" si="512"/>
        <v>40257.15736338999</v>
      </c>
      <c r="AR240" s="602">
        <f t="shared" ca="1" si="513"/>
        <v>35448.772928771345</v>
      </c>
      <c r="AS240" s="602">
        <f t="shared" ca="1" si="514"/>
        <v>36918.531516652984</v>
      </c>
      <c r="AT240" s="602">
        <f t="shared" ca="1" si="515"/>
        <v>36918.531516652984</v>
      </c>
      <c r="AU240" s="602">
        <f t="shared" ca="1" si="516"/>
        <v>38418.479955411574</v>
      </c>
      <c r="AV240" s="602">
        <f t="shared" ca="1" si="517"/>
        <v>38418.479955411574</v>
      </c>
      <c r="AW240" s="602">
        <f t="shared" ca="1" si="518"/>
        <v>39947.830563756834</v>
      </c>
      <c r="AX240" s="602">
        <f t="shared" ca="1" si="519"/>
        <v>39947.830563756834</v>
      </c>
      <c r="AY240" s="602">
        <f t="shared" ca="1" si="520"/>
        <v>41505.764212283277</v>
      </c>
      <c r="AZ240" s="602">
        <f t="shared" ca="1" si="521"/>
        <v>41505.764212283277</v>
      </c>
      <c r="BA240" s="602">
        <f t="shared" ca="1" si="522"/>
        <v>43091.434978125537</v>
      </c>
      <c r="BB240" s="602">
        <f t="shared" ca="1" si="523"/>
        <v>31227.944341051854</v>
      </c>
      <c r="BC240" s="602">
        <f t="shared" ca="1" si="524"/>
        <v>32048.938490341483</v>
      </c>
      <c r="BD240" s="602">
        <f t="shared" ca="1" si="525"/>
        <v>32048.938490341483</v>
      </c>
      <c r="BE240" s="602">
        <f t="shared" ca="1" si="526"/>
        <v>32881.659121055403</v>
      </c>
      <c r="BF240" s="602">
        <f t="shared" ca="1" si="527"/>
        <v>32881.659121055403</v>
      </c>
      <c r="BG240" s="602">
        <f t="shared" ca="1" si="528"/>
        <v>33725.968653348842</v>
      </c>
      <c r="BH240" s="602">
        <f t="shared" ca="1" si="529"/>
        <v>33725.968653348842</v>
      </c>
      <c r="BI240" s="602">
        <f t="shared" ca="1" si="530"/>
        <v>34581.723205375456</v>
      </c>
      <c r="BJ240" s="602">
        <f t="shared" ca="1" si="531"/>
        <v>34581.723205375456</v>
      </c>
      <c r="BK240" s="602">
        <f t="shared" ca="1" si="532"/>
        <v>35448.772928771345</v>
      </c>
      <c r="BL240" s="602">
        <f t="shared" ca="1" si="533"/>
        <v>37965.371706914841</v>
      </c>
      <c r="BM240" s="602">
        <f t="shared" ca="1" si="534"/>
        <v>39485.986332175897</v>
      </c>
      <c r="BN240" s="602">
        <f t="shared" ca="1" si="535"/>
        <v>39485.986332175897</v>
      </c>
      <c r="BO240" s="602">
        <f t="shared" ca="1" si="536"/>
        <v>41035.432761276803</v>
      </c>
      <c r="BP240" s="602">
        <f t="shared" ca="1" si="537"/>
        <v>41035.432761276803</v>
      </c>
      <c r="BQ240" s="602">
        <f t="shared" ca="1" si="538"/>
        <v>42612.87262182722</v>
      </c>
      <c r="BR240" s="602">
        <f t="shared" ca="1" si="539"/>
        <v>42612.87262182722</v>
      </c>
      <c r="BS240" s="602">
        <f t="shared" ca="1" si="540"/>
        <v>44217.443988476909</v>
      </c>
      <c r="BT240" s="602">
        <f t="shared" ca="1" si="541"/>
        <v>44217.443988476909</v>
      </c>
      <c r="BU240" s="602">
        <f t="shared" ca="1" si="542"/>
        <v>45848.26595350603</v>
      </c>
      <c r="BV240" s="602">
        <f t="shared" ca="1" si="543"/>
        <v>40723.276804626068</v>
      </c>
      <c r="BW240" s="602">
        <f t="shared" ca="1" si="544"/>
        <v>42295.186245571516</v>
      </c>
      <c r="BX240" s="602">
        <f t="shared" ca="1" si="545"/>
        <v>42295.186245571516</v>
      </c>
      <c r="BY240" s="602">
        <f t="shared" ca="1" si="546"/>
        <v>43894.401241264459</v>
      </c>
      <c r="BZ240" s="602">
        <f t="shared" ca="1" si="547"/>
        <v>43894.401241264459</v>
      </c>
      <c r="CA240" s="602">
        <f t="shared" ca="1" si="548"/>
        <v>45520.044319311586</v>
      </c>
      <c r="CB240" s="602">
        <f t="shared" ca="1" si="549"/>
        <v>45520.044319311586</v>
      </c>
      <c r="CC240" s="602">
        <f t="shared" ca="1" si="550"/>
        <v>47171.222607457443</v>
      </c>
      <c r="CD240" s="602">
        <f t="shared" ca="1" si="551"/>
        <v>47171.222607457443</v>
      </c>
      <c r="CE240" s="602">
        <f t="shared" ca="1" si="552"/>
        <v>48847.032188247038</v>
      </c>
      <c r="CF240" s="602">
        <f t="shared" ca="1" si="440"/>
        <v>33725.968653348842</v>
      </c>
      <c r="CG240" s="602">
        <f t="shared" ca="1" si="441"/>
        <v>34581.723205375456</v>
      </c>
      <c r="CH240" s="602">
        <f t="shared" ca="1" si="442"/>
        <v>34581.723205375456</v>
      </c>
      <c r="CI240" s="602">
        <f t="shared" ca="1" si="443"/>
        <v>35448.772928771345</v>
      </c>
      <c r="CJ240" s="602">
        <f t="shared" ca="1" si="444"/>
        <v>35448.772928771345</v>
      </c>
      <c r="CK240" s="602">
        <f t="shared" ca="1" si="445"/>
        <v>36326.962352232811</v>
      </c>
      <c r="CL240" s="602">
        <f t="shared" ca="1" si="446"/>
        <v>36326.962352232811</v>
      </c>
      <c r="CM240" s="602">
        <f t="shared" ca="1" si="447"/>
        <v>37216.130731732024</v>
      </c>
      <c r="CN240" s="602">
        <f t="shared" ca="1" si="448"/>
        <v>37216.130731732024</v>
      </c>
      <c r="CO240" s="602">
        <f t="shared" ca="1" si="449"/>
        <v>38116.112405922795</v>
      </c>
      <c r="CP240" s="602">
        <f t="shared" ca="1" si="450"/>
        <v>41820.706884913423</v>
      </c>
      <c r="CQ240" s="602">
        <f t="shared" ca="1" si="451"/>
        <v>43411.82153165857</v>
      </c>
      <c r="CR240" s="602">
        <f t="shared" ca="1" si="452"/>
        <v>43411.82153165857</v>
      </c>
      <c r="CS240" s="602">
        <f t="shared" ca="1" si="453"/>
        <v>45029.629321440458</v>
      </c>
      <c r="CT240" s="602">
        <f t="shared" ca="1" si="454"/>
        <v>45029.629321440458</v>
      </c>
      <c r="CU240" s="602">
        <f t="shared" ca="1" si="455"/>
        <v>46673.241537911395</v>
      </c>
      <c r="CV240" s="602">
        <f t="shared" ca="1" si="456"/>
        <v>46673.241537911395</v>
      </c>
      <c r="CW240" s="602">
        <f t="shared" ca="1" si="457"/>
        <v>48341.757129331025</v>
      </c>
      <c r="CX240" s="602">
        <f t="shared" ca="1" si="458"/>
        <v>48341.757129331025</v>
      </c>
      <c r="CY240" s="602">
        <f t="shared" ca="1" si="459"/>
        <v>50034.266948932476</v>
      </c>
      <c r="CZ240" s="602">
        <f t="shared" ca="1" si="460"/>
        <v>44703.97476535022</v>
      </c>
      <c r="DA240" s="602">
        <f t="shared" ca="1" si="461"/>
        <v>46342.497848049643</v>
      </c>
      <c r="DB240" s="602">
        <f t="shared" ca="1" si="462"/>
        <v>46342.497848049643</v>
      </c>
      <c r="DC240" s="602">
        <f t="shared" ca="1" si="463"/>
        <v>48006.105296803609</v>
      </c>
      <c r="DD240" s="602">
        <f t="shared" ca="1" si="464"/>
        <v>48006.105296803609</v>
      </c>
      <c r="DE240" s="602">
        <f t="shared" ca="1" si="465"/>
        <v>49693.889253268258</v>
      </c>
      <c r="DF240" s="602">
        <f t="shared" ca="1" si="466"/>
        <v>49693.889253268258</v>
      </c>
      <c r="DG240" s="602">
        <f t="shared" ca="1" si="467"/>
        <v>51404.937022019112</v>
      </c>
      <c r="DH240" s="602">
        <f t="shared" ca="1" si="468"/>
        <v>51404.937022019112</v>
      </c>
      <c r="DI240" s="602">
        <f t="shared" ca="1" si="469"/>
        <v>53138.334953305806</v>
      </c>
      <c r="DJ240" s="602">
        <f t="shared" ca="1" si="470"/>
        <v>36918.531516652984</v>
      </c>
      <c r="DK240" s="602">
        <f t="shared" ca="1" si="471"/>
        <v>37814.927454885583</v>
      </c>
      <c r="DL240" s="602">
        <f t="shared" ca="1" si="472"/>
        <v>37814.927454885583</v>
      </c>
      <c r="DM240" s="602">
        <f t="shared" ca="1" si="473"/>
        <v>38722.023692322662</v>
      </c>
      <c r="DN240" s="602">
        <f t="shared" ca="1" si="474"/>
        <v>38722.023692322662</v>
      </c>
      <c r="DO240" s="602">
        <f t="shared" ca="1" si="475"/>
        <v>39639.647171455297</v>
      </c>
      <c r="DP240" s="602">
        <f t="shared" ca="1" si="476"/>
        <v>39639.647171455297</v>
      </c>
      <c r="DQ240" s="602">
        <f t="shared" ca="1" si="477"/>
        <v>40567.620879791648</v>
      </c>
      <c r="DR240" s="602">
        <f t="shared" ca="1" si="478"/>
        <v>40567.620879791648</v>
      </c>
      <c r="DS240" s="602">
        <f t="shared" ca="1" si="479"/>
        <v>41505.764212283284</v>
      </c>
      <c r="DT240" s="602">
        <f t="shared" ca="1" si="480"/>
        <v>47504.443092169378</v>
      </c>
      <c r="DU240" s="602">
        <f t="shared" ca="1" si="481"/>
        <v>49185.069786291635</v>
      </c>
      <c r="DV240" s="602">
        <f t="shared" ca="1" si="482"/>
        <v>49185.069786291635</v>
      </c>
      <c r="DW240" s="602">
        <f t="shared" ca="1" si="483"/>
        <v>50889.234373908213</v>
      </c>
      <c r="DX240" s="602">
        <f t="shared" ca="1" si="484"/>
        <v>50889.234373908213</v>
      </c>
      <c r="DY240" s="602">
        <f t="shared" ca="1" si="485"/>
        <v>52616.023097239588</v>
      </c>
      <c r="DZ240" s="602">
        <f t="shared" ca="1" si="486"/>
        <v>52616.023097239588</v>
      </c>
      <c r="EA240" s="602">
        <f t="shared" ca="1" si="487"/>
        <v>54364.523825868084</v>
      </c>
      <c r="EB240" s="602">
        <f t="shared" ca="1" si="488"/>
        <v>54364.523825868084</v>
      </c>
      <c r="EC240" s="602">
        <f t="shared" ca="1" si="489"/>
        <v>56133.829536555211</v>
      </c>
      <c r="ED240" s="602">
        <f t="shared" ca="1" si="490"/>
        <v>50546.562285820124</v>
      </c>
      <c r="EE240" s="602">
        <f t="shared" ca="1" si="491"/>
        <v>52268.899256216449</v>
      </c>
      <c r="EF240" s="602">
        <f t="shared" ca="1" si="492"/>
        <v>52268.899256216449</v>
      </c>
      <c r="EG240" s="602">
        <f t="shared" ca="1" si="493"/>
        <v>54013.130357142247</v>
      </c>
      <c r="EH240" s="602">
        <f t="shared" ca="1" si="494"/>
        <v>54013.130357142247</v>
      </c>
      <c r="EI240" s="602">
        <f t="shared" ca="1" si="495"/>
        <v>55778.34727772788</v>
      </c>
      <c r="EJ240" s="602">
        <f t="shared" ca="1" si="496"/>
        <v>55778.34727772788</v>
      </c>
      <c r="EK240" s="602">
        <f t="shared" ca="1" si="497"/>
        <v>57563.649413299725</v>
      </c>
      <c r="EL240" s="602">
        <f t="shared" ca="1" si="498"/>
        <v>57563.649413299725</v>
      </c>
      <c r="EM240" s="602">
        <f t="shared" ca="1" si="499"/>
        <v>59368.146874517734</v>
      </c>
    </row>
    <row r="241" spans="8:143" x14ac:dyDescent="0.2">
      <c r="W241" s="597">
        <f t="shared" si="438"/>
        <v>198</v>
      </c>
      <c r="X241" s="602">
        <f t="shared" ca="1" si="500"/>
        <v>28319.999389992863</v>
      </c>
      <c r="Y241" s="602">
        <f t="shared" ca="1" si="500"/>
        <v>29096.929827342388</v>
      </c>
      <c r="Z241" s="602">
        <f t="shared" ca="1" si="500"/>
        <v>29096.929827342388</v>
      </c>
      <c r="AA241" s="602">
        <f t="shared" ca="1" si="500"/>
        <v>29886.032144715729</v>
      </c>
      <c r="AB241" s="602">
        <f t="shared" ca="1" si="500"/>
        <v>29886.032144715729</v>
      </c>
      <c r="AC241" s="602">
        <f t="shared" ca="1" si="500"/>
        <v>30687.194570042724</v>
      </c>
      <c r="AD241" s="602">
        <f t="shared" ca="1" si="501"/>
        <v>30687.194570042724</v>
      </c>
      <c r="AE241" s="602">
        <f t="shared" ca="1" si="439"/>
        <v>31500.297891766557</v>
      </c>
      <c r="AF241" s="602">
        <f t="shared" ca="1" si="439"/>
        <v>31500.297891766557</v>
      </c>
      <c r="AG241" s="602">
        <f t="shared" ca="1" si="502"/>
        <v>32325.215752307126</v>
      </c>
      <c r="AH241" s="602">
        <f t="shared" ca="1" si="503"/>
        <v>32881.659121055389</v>
      </c>
      <c r="AI241" s="602">
        <f t="shared" ca="1" si="504"/>
        <v>34295.209150044277</v>
      </c>
      <c r="AJ241" s="602">
        <f t="shared" ca="1" si="505"/>
        <v>34295.209150044277</v>
      </c>
      <c r="AK241" s="602">
        <f t="shared" ca="1" si="506"/>
        <v>35740.272825017972</v>
      </c>
      <c r="AL241" s="602">
        <f t="shared" ca="1" si="507"/>
        <v>35740.272825017972</v>
      </c>
      <c r="AM241" s="602">
        <f t="shared" ca="1" si="508"/>
        <v>37216.130731732024</v>
      </c>
      <c r="AN241" s="602">
        <f t="shared" ca="1" si="509"/>
        <v>37216.130731732024</v>
      </c>
      <c r="AO241" s="602">
        <f t="shared" ca="1" si="510"/>
        <v>38722.023692322662</v>
      </c>
      <c r="AP241" s="602">
        <f t="shared" ca="1" si="511"/>
        <v>38722.023692322662</v>
      </c>
      <c r="AQ241" s="602">
        <f t="shared" ca="1" si="512"/>
        <v>40257.15736338999</v>
      </c>
      <c r="AR241" s="602">
        <f t="shared" ca="1" si="513"/>
        <v>35448.772928771345</v>
      </c>
      <c r="AS241" s="602">
        <f t="shared" ca="1" si="514"/>
        <v>36918.531516652984</v>
      </c>
      <c r="AT241" s="602">
        <f t="shared" ca="1" si="515"/>
        <v>36918.531516652984</v>
      </c>
      <c r="AU241" s="602">
        <f t="shared" ca="1" si="516"/>
        <v>38418.479955411574</v>
      </c>
      <c r="AV241" s="602">
        <f t="shared" ca="1" si="517"/>
        <v>38418.479955411574</v>
      </c>
      <c r="AW241" s="602">
        <f t="shared" ca="1" si="518"/>
        <v>39947.830563756834</v>
      </c>
      <c r="AX241" s="602">
        <f t="shared" ca="1" si="519"/>
        <v>39947.830563756834</v>
      </c>
      <c r="AY241" s="602">
        <f t="shared" ca="1" si="520"/>
        <v>41505.764212283277</v>
      </c>
      <c r="AZ241" s="602">
        <f t="shared" ca="1" si="521"/>
        <v>41505.764212283277</v>
      </c>
      <c r="BA241" s="602">
        <f t="shared" ca="1" si="522"/>
        <v>43091.434978125537</v>
      </c>
      <c r="BB241" s="602">
        <f t="shared" ca="1" si="523"/>
        <v>31227.944341051854</v>
      </c>
      <c r="BC241" s="602">
        <f t="shared" ca="1" si="524"/>
        <v>32048.938490341483</v>
      </c>
      <c r="BD241" s="602">
        <f t="shared" ca="1" si="525"/>
        <v>32048.938490341483</v>
      </c>
      <c r="BE241" s="602">
        <f t="shared" ca="1" si="526"/>
        <v>32881.659121055403</v>
      </c>
      <c r="BF241" s="602">
        <f t="shared" ca="1" si="527"/>
        <v>32881.659121055403</v>
      </c>
      <c r="BG241" s="602">
        <f t="shared" ca="1" si="528"/>
        <v>33725.968653348842</v>
      </c>
      <c r="BH241" s="602">
        <f t="shared" ca="1" si="529"/>
        <v>33725.968653348842</v>
      </c>
      <c r="BI241" s="602">
        <f t="shared" ca="1" si="530"/>
        <v>34581.723205375456</v>
      </c>
      <c r="BJ241" s="602">
        <f t="shared" ca="1" si="531"/>
        <v>34581.723205375456</v>
      </c>
      <c r="BK241" s="602">
        <f t="shared" ca="1" si="532"/>
        <v>35448.772928771345</v>
      </c>
      <c r="BL241" s="602">
        <f t="shared" ca="1" si="533"/>
        <v>37965.371706914841</v>
      </c>
      <c r="BM241" s="602">
        <f t="shared" ca="1" si="534"/>
        <v>39485.986332175897</v>
      </c>
      <c r="BN241" s="602">
        <f t="shared" ca="1" si="535"/>
        <v>39485.986332175897</v>
      </c>
      <c r="BO241" s="602">
        <f t="shared" ca="1" si="536"/>
        <v>41035.432761276803</v>
      </c>
      <c r="BP241" s="602">
        <f t="shared" ca="1" si="537"/>
        <v>41035.432761276803</v>
      </c>
      <c r="BQ241" s="602">
        <f t="shared" ca="1" si="538"/>
        <v>42612.87262182722</v>
      </c>
      <c r="BR241" s="602">
        <f t="shared" ca="1" si="539"/>
        <v>42612.87262182722</v>
      </c>
      <c r="BS241" s="602">
        <f t="shared" ca="1" si="540"/>
        <v>44217.443988476909</v>
      </c>
      <c r="BT241" s="602">
        <f t="shared" ca="1" si="541"/>
        <v>44217.443988476909</v>
      </c>
      <c r="BU241" s="602">
        <f t="shared" ca="1" si="542"/>
        <v>45848.26595350603</v>
      </c>
      <c r="BV241" s="602">
        <f t="shared" ca="1" si="543"/>
        <v>40723.276804626068</v>
      </c>
      <c r="BW241" s="602">
        <f t="shared" ca="1" si="544"/>
        <v>42295.186245571516</v>
      </c>
      <c r="BX241" s="602">
        <f t="shared" ca="1" si="545"/>
        <v>42295.186245571516</v>
      </c>
      <c r="BY241" s="602">
        <f t="shared" ca="1" si="546"/>
        <v>43894.401241264459</v>
      </c>
      <c r="BZ241" s="602">
        <f t="shared" ca="1" si="547"/>
        <v>43894.401241264459</v>
      </c>
      <c r="CA241" s="602">
        <f t="shared" ca="1" si="548"/>
        <v>45520.044319311586</v>
      </c>
      <c r="CB241" s="602">
        <f t="shared" ca="1" si="549"/>
        <v>45520.044319311586</v>
      </c>
      <c r="CC241" s="602">
        <f t="shared" ca="1" si="550"/>
        <v>47171.222607457443</v>
      </c>
      <c r="CD241" s="602">
        <f t="shared" ca="1" si="551"/>
        <v>47171.222607457443</v>
      </c>
      <c r="CE241" s="602">
        <f t="shared" ca="1" si="552"/>
        <v>48847.032188247038</v>
      </c>
      <c r="CF241" s="602">
        <f t="shared" ca="1" si="440"/>
        <v>33725.968653348842</v>
      </c>
      <c r="CG241" s="602">
        <f t="shared" ca="1" si="441"/>
        <v>34581.723205375456</v>
      </c>
      <c r="CH241" s="602">
        <f t="shared" ca="1" si="442"/>
        <v>34581.723205375456</v>
      </c>
      <c r="CI241" s="602">
        <f t="shared" ca="1" si="443"/>
        <v>35448.772928771345</v>
      </c>
      <c r="CJ241" s="602">
        <f t="shared" ca="1" si="444"/>
        <v>35448.772928771345</v>
      </c>
      <c r="CK241" s="602">
        <f t="shared" ca="1" si="445"/>
        <v>36326.962352232811</v>
      </c>
      <c r="CL241" s="602">
        <f t="shared" ca="1" si="446"/>
        <v>36326.962352232811</v>
      </c>
      <c r="CM241" s="602">
        <f t="shared" ca="1" si="447"/>
        <v>37216.130731732024</v>
      </c>
      <c r="CN241" s="602">
        <f t="shared" ca="1" si="448"/>
        <v>37216.130731732024</v>
      </c>
      <c r="CO241" s="602">
        <f t="shared" ca="1" si="449"/>
        <v>38116.112405922795</v>
      </c>
      <c r="CP241" s="602">
        <f t="shared" ca="1" si="450"/>
        <v>41820.706884913423</v>
      </c>
      <c r="CQ241" s="602">
        <f t="shared" ca="1" si="451"/>
        <v>43411.82153165857</v>
      </c>
      <c r="CR241" s="602">
        <f t="shared" ca="1" si="452"/>
        <v>43411.82153165857</v>
      </c>
      <c r="CS241" s="602">
        <f t="shared" ca="1" si="453"/>
        <v>45029.629321440458</v>
      </c>
      <c r="CT241" s="602">
        <f t="shared" ca="1" si="454"/>
        <v>45029.629321440458</v>
      </c>
      <c r="CU241" s="602">
        <f t="shared" ca="1" si="455"/>
        <v>46673.241537911395</v>
      </c>
      <c r="CV241" s="602">
        <f t="shared" ca="1" si="456"/>
        <v>46673.241537911395</v>
      </c>
      <c r="CW241" s="602">
        <f t="shared" ca="1" si="457"/>
        <v>48341.757129331025</v>
      </c>
      <c r="CX241" s="602">
        <f t="shared" ca="1" si="458"/>
        <v>48341.757129331025</v>
      </c>
      <c r="CY241" s="602">
        <f t="shared" ca="1" si="459"/>
        <v>50034.266948932476</v>
      </c>
      <c r="CZ241" s="602">
        <f t="shared" ca="1" si="460"/>
        <v>44703.97476535022</v>
      </c>
      <c r="DA241" s="602">
        <f t="shared" ca="1" si="461"/>
        <v>46342.497848049643</v>
      </c>
      <c r="DB241" s="602">
        <f t="shared" ca="1" si="462"/>
        <v>46342.497848049643</v>
      </c>
      <c r="DC241" s="602">
        <f t="shared" ca="1" si="463"/>
        <v>48006.105296803609</v>
      </c>
      <c r="DD241" s="602">
        <f t="shared" ca="1" si="464"/>
        <v>48006.105296803609</v>
      </c>
      <c r="DE241" s="602">
        <f t="shared" ca="1" si="465"/>
        <v>49693.889253268258</v>
      </c>
      <c r="DF241" s="602">
        <f t="shared" ca="1" si="466"/>
        <v>49693.889253268258</v>
      </c>
      <c r="DG241" s="602">
        <f t="shared" ca="1" si="467"/>
        <v>51404.937022019112</v>
      </c>
      <c r="DH241" s="602">
        <f t="shared" ca="1" si="468"/>
        <v>51404.937022019112</v>
      </c>
      <c r="DI241" s="602">
        <f t="shared" ca="1" si="469"/>
        <v>53138.334953305806</v>
      </c>
      <c r="DJ241" s="602">
        <f t="shared" ca="1" si="470"/>
        <v>36918.531516652984</v>
      </c>
      <c r="DK241" s="602">
        <f t="shared" ca="1" si="471"/>
        <v>37814.927454885583</v>
      </c>
      <c r="DL241" s="602">
        <f t="shared" ca="1" si="472"/>
        <v>37814.927454885583</v>
      </c>
      <c r="DM241" s="602">
        <f t="shared" ca="1" si="473"/>
        <v>38722.023692322662</v>
      </c>
      <c r="DN241" s="602">
        <f t="shared" ca="1" si="474"/>
        <v>38722.023692322662</v>
      </c>
      <c r="DO241" s="602">
        <f t="shared" ca="1" si="475"/>
        <v>39639.647171455297</v>
      </c>
      <c r="DP241" s="602">
        <f t="shared" ca="1" si="476"/>
        <v>39639.647171455297</v>
      </c>
      <c r="DQ241" s="602">
        <f t="shared" ca="1" si="477"/>
        <v>40567.620879791648</v>
      </c>
      <c r="DR241" s="602">
        <f t="shared" ca="1" si="478"/>
        <v>40567.620879791648</v>
      </c>
      <c r="DS241" s="602">
        <f t="shared" ca="1" si="479"/>
        <v>41505.764212283284</v>
      </c>
      <c r="DT241" s="602">
        <f t="shared" ca="1" si="480"/>
        <v>47504.443092169378</v>
      </c>
      <c r="DU241" s="602">
        <f t="shared" ca="1" si="481"/>
        <v>49185.069786291635</v>
      </c>
      <c r="DV241" s="602">
        <f t="shared" ca="1" si="482"/>
        <v>49185.069786291635</v>
      </c>
      <c r="DW241" s="602">
        <f t="shared" ca="1" si="483"/>
        <v>50889.234373908213</v>
      </c>
      <c r="DX241" s="602">
        <f t="shared" ca="1" si="484"/>
        <v>50889.234373908213</v>
      </c>
      <c r="DY241" s="602">
        <f t="shared" ca="1" si="485"/>
        <v>52616.023097239588</v>
      </c>
      <c r="DZ241" s="602">
        <f t="shared" ca="1" si="486"/>
        <v>52616.023097239588</v>
      </c>
      <c r="EA241" s="602">
        <f t="shared" ca="1" si="487"/>
        <v>54364.523825868084</v>
      </c>
      <c r="EB241" s="602">
        <f t="shared" ca="1" si="488"/>
        <v>54364.523825868084</v>
      </c>
      <c r="EC241" s="602">
        <f t="shared" ca="1" si="489"/>
        <v>56133.829536555211</v>
      </c>
      <c r="ED241" s="602">
        <f t="shared" ca="1" si="490"/>
        <v>50546.562285820124</v>
      </c>
      <c r="EE241" s="602">
        <f t="shared" ca="1" si="491"/>
        <v>52268.899256216449</v>
      </c>
      <c r="EF241" s="602">
        <f t="shared" ca="1" si="492"/>
        <v>52268.899256216449</v>
      </c>
      <c r="EG241" s="602">
        <f t="shared" ca="1" si="493"/>
        <v>54013.130357142247</v>
      </c>
      <c r="EH241" s="602">
        <f t="shared" ca="1" si="494"/>
        <v>54013.130357142247</v>
      </c>
      <c r="EI241" s="602">
        <f t="shared" ca="1" si="495"/>
        <v>55778.34727772788</v>
      </c>
      <c r="EJ241" s="602">
        <f t="shared" ca="1" si="496"/>
        <v>55778.34727772788</v>
      </c>
      <c r="EK241" s="602">
        <f t="shared" ca="1" si="497"/>
        <v>57563.649413299725</v>
      </c>
      <c r="EL241" s="602">
        <f t="shared" ca="1" si="498"/>
        <v>57563.649413299725</v>
      </c>
      <c r="EM241" s="602">
        <f t="shared" ca="1" si="499"/>
        <v>59368.146874517734</v>
      </c>
    </row>
    <row r="242" spans="8:143" ht="14.25" x14ac:dyDescent="0.2">
      <c r="I242" s="373" t="s">
        <v>1166</v>
      </c>
      <c r="J242" s="1112" t="s">
        <v>66</v>
      </c>
      <c r="K242" s="1112"/>
      <c r="L242" s="1112"/>
      <c r="M242" s="1112"/>
      <c r="N242" s="1112"/>
      <c r="O242" s="1112"/>
      <c r="P242" s="1112"/>
      <c r="Q242" s="1112"/>
      <c r="R242" s="1112"/>
      <c r="W242" s="597">
        <f t="shared" si="438"/>
        <v>199</v>
      </c>
      <c r="X242" s="602">
        <f t="shared" ca="1" si="500"/>
        <v>28319.999389992863</v>
      </c>
      <c r="Y242" s="602">
        <f t="shared" ca="1" si="500"/>
        <v>29096.929827342388</v>
      </c>
      <c r="Z242" s="602">
        <f t="shared" ca="1" si="500"/>
        <v>29096.929827342388</v>
      </c>
      <c r="AA242" s="602">
        <f t="shared" ca="1" si="500"/>
        <v>29886.032144715729</v>
      </c>
      <c r="AB242" s="602">
        <f t="shared" ca="1" si="500"/>
        <v>29886.032144715729</v>
      </c>
      <c r="AC242" s="602">
        <f t="shared" ca="1" si="500"/>
        <v>30687.194570042724</v>
      </c>
      <c r="AD242" s="602">
        <f t="shared" ca="1" si="501"/>
        <v>30687.194570042724</v>
      </c>
      <c r="AE242" s="602">
        <f t="shared" ca="1" si="439"/>
        <v>31500.297891766557</v>
      </c>
      <c r="AF242" s="602">
        <f t="shared" ca="1" si="439"/>
        <v>31500.297891766557</v>
      </c>
      <c r="AG242" s="602">
        <f t="shared" ca="1" si="502"/>
        <v>32325.215752307126</v>
      </c>
      <c r="AH242" s="602">
        <f t="shared" ca="1" si="503"/>
        <v>32881.659121055389</v>
      </c>
      <c r="AI242" s="602">
        <f t="shared" ca="1" si="504"/>
        <v>34295.209150044277</v>
      </c>
      <c r="AJ242" s="602">
        <f t="shared" ca="1" si="505"/>
        <v>34295.209150044277</v>
      </c>
      <c r="AK242" s="602">
        <f t="shared" ca="1" si="506"/>
        <v>35740.272825017972</v>
      </c>
      <c r="AL242" s="602">
        <f t="shared" ca="1" si="507"/>
        <v>35740.272825017972</v>
      </c>
      <c r="AM242" s="602">
        <f t="shared" ca="1" si="508"/>
        <v>37216.130731732024</v>
      </c>
      <c r="AN242" s="602">
        <f t="shared" ca="1" si="509"/>
        <v>37216.130731732024</v>
      </c>
      <c r="AO242" s="602">
        <f t="shared" ca="1" si="510"/>
        <v>38722.023692322662</v>
      </c>
      <c r="AP242" s="602">
        <f t="shared" ca="1" si="511"/>
        <v>38722.023692322662</v>
      </c>
      <c r="AQ242" s="602">
        <f t="shared" ca="1" si="512"/>
        <v>40257.15736338999</v>
      </c>
      <c r="AR242" s="602">
        <f t="shared" ca="1" si="513"/>
        <v>35448.772928771345</v>
      </c>
      <c r="AS242" s="602">
        <f t="shared" ca="1" si="514"/>
        <v>36918.531516652984</v>
      </c>
      <c r="AT242" s="602">
        <f t="shared" ca="1" si="515"/>
        <v>36918.531516652984</v>
      </c>
      <c r="AU242" s="602">
        <f t="shared" ca="1" si="516"/>
        <v>38418.479955411574</v>
      </c>
      <c r="AV242" s="602">
        <f t="shared" ca="1" si="517"/>
        <v>38418.479955411574</v>
      </c>
      <c r="AW242" s="602">
        <f t="shared" ca="1" si="518"/>
        <v>39947.830563756834</v>
      </c>
      <c r="AX242" s="602">
        <f t="shared" ca="1" si="519"/>
        <v>39947.830563756834</v>
      </c>
      <c r="AY242" s="602">
        <f t="shared" ca="1" si="520"/>
        <v>41505.764212283277</v>
      </c>
      <c r="AZ242" s="602">
        <f t="shared" ca="1" si="521"/>
        <v>41505.764212283277</v>
      </c>
      <c r="BA242" s="602">
        <f t="shared" ca="1" si="522"/>
        <v>43091.434978125537</v>
      </c>
      <c r="BB242" s="602">
        <f t="shared" ca="1" si="523"/>
        <v>31227.944341051854</v>
      </c>
      <c r="BC242" s="602">
        <f t="shared" ca="1" si="524"/>
        <v>32048.938490341483</v>
      </c>
      <c r="BD242" s="602">
        <f t="shared" ca="1" si="525"/>
        <v>32048.938490341483</v>
      </c>
      <c r="BE242" s="602">
        <f t="shared" ca="1" si="526"/>
        <v>32881.659121055403</v>
      </c>
      <c r="BF242" s="602">
        <f t="shared" ca="1" si="527"/>
        <v>32881.659121055403</v>
      </c>
      <c r="BG242" s="602">
        <f t="shared" ca="1" si="528"/>
        <v>33725.968653348842</v>
      </c>
      <c r="BH242" s="602">
        <f t="shared" ca="1" si="529"/>
        <v>33725.968653348842</v>
      </c>
      <c r="BI242" s="602">
        <f t="shared" ca="1" si="530"/>
        <v>34581.723205375456</v>
      </c>
      <c r="BJ242" s="602">
        <f t="shared" ca="1" si="531"/>
        <v>34581.723205375456</v>
      </c>
      <c r="BK242" s="602">
        <f t="shared" ca="1" si="532"/>
        <v>35448.772928771345</v>
      </c>
      <c r="BL242" s="602">
        <f t="shared" ca="1" si="533"/>
        <v>37965.371706914841</v>
      </c>
      <c r="BM242" s="602">
        <f t="shared" ca="1" si="534"/>
        <v>39485.986332175897</v>
      </c>
      <c r="BN242" s="602">
        <f t="shared" ca="1" si="535"/>
        <v>39485.986332175897</v>
      </c>
      <c r="BO242" s="602">
        <f t="shared" ca="1" si="536"/>
        <v>41035.432761276803</v>
      </c>
      <c r="BP242" s="602">
        <f t="shared" ca="1" si="537"/>
        <v>41035.432761276803</v>
      </c>
      <c r="BQ242" s="602">
        <f t="shared" ca="1" si="538"/>
        <v>42612.87262182722</v>
      </c>
      <c r="BR242" s="602">
        <f t="shared" ca="1" si="539"/>
        <v>42612.87262182722</v>
      </c>
      <c r="BS242" s="602">
        <f t="shared" ca="1" si="540"/>
        <v>44217.443988476909</v>
      </c>
      <c r="BT242" s="602">
        <f t="shared" ca="1" si="541"/>
        <v>44217.443988476909</v>
      </c>
      <c r="BU242" s="602">
        <f t="shared" ca="1" si="542"/>
        <v>45848.26595350603</v>
      </c>
      <c r="BV242" s="602">
        <f t="shared" ca="1" si="543"/>
        <v>40723.276804626068</v>
      </c>
      <c r="BW242" s="602">
        <f t="shared" ca="1" si="544"/>
        <v>42295.186245571516</v>
      </c>
      <c r="BX242" s="602">
        <f t="shared" ca="1" si="545"/>
        <v>42295.186245571516</v>
      </c>
      <c r="BY242" s="602">
        <f t="shared" ca="1" si="546"/>
        <v>43894.401241264459</v>
      </c>
      <c r="BZ242" s="602">
        <f t="shared" ca="1" si="547"/>
        <v>43894.401241264459</v>
      </c>
      <c r="CA242" s="602">
        <f t="shared" ca="1" si="548"/>
        <v>45520.044319311586</v>
      </c>
      <c r="CB242" s="602">
        <f t="shared" ca="1" si="549"/>
        <v>45520.044319311586</v>
      </c>
      <c r="CC242" s="602">
        <f t="shared" ca="1" si="550"/>
        <v>47171.222607457443</v>
      </c>
      <c r="CD242" s="602">
        <f t="shared" ca="1" si="551"/>
        <v>47171.222607457443</v>
      </c>
      <c r="CE242" s="602">
        <f t="shared" ca="1" si="552"/>
        <v>48847.032188247038</v>
      </c>
      <c r="CF242" s="602">
        <f t="shared" ca="1" si="440"/>
        <v>33725.968653348842</v>
      </c>
      <c r="CG242" s="602">
        <f t="shared" ca="1" si="441"/>
        <v>34581.723205375456</v>
      </c>
      <c r="CH242" s="602">
        <f t="shared" ca="1" si="442"/>
        <v>34581.723205375456</v>
      </c>
      <c r="CI242" s="602">
        <f t="shared" ca="1" si="443"/>
        <v>35448.772928771345</v>
      </c>
      <c r="CJ242" s="602">
        <f t="shared" ca="1" si="444"/>
        <v>35448.772928771345</v>
      </c>
      <c r="CK242" s="602">
        <f t="shared" ca="1" si="445"/>
        <v>36326.962352232811</v>
      </c>
      <c r="CL242" s="602">
        <f t="shared" ca="1" si="446"/>
        <v>36326.962352232811</v>
      </c>
      <c r="CM242" s="602">
        <f t="shared" ca="1" si="447"/>
        <v>37216.130731732024</v>
      </c>
      <c r="CN242" s="602">
        <f t="shared" ca="1" si="448"/>
        <v>37216.130731732024</v>
      </c>
      <c r="CO242" s="602">
        <f t="shared" ca="1" si="449"/>
        <v>38116.112405922795</v>
      </c>
      <c r="CP242" s="602">
        <f t="shared" ca="1" si="450"/>
        <v>41820.706884913423</v>
      </c>
      <c r="CQ242" s="602">
        <f t="shared" ca="1" si="451"/>
        <v>43411.82153165857</v>
      </c>
      <c r="CR242" s="602">
        <f t="shared" ca="1" si="452"/>
        <v>43411.82153165857</v>
      </c>
      <c r="CS242" s="602">
        <f t="shared" ca="1" si="453"/>
        <v>45029.629321440458</v>
      </c>
      <c r="CT242" s="602">
        <f t="shared" ca="1" si="454"/>
        <v>45029.629321440458</v>
      </c>
      <c r="CU242" s="602">
        <f t="shared" ca="1" si="455"/>
        <v>46673.241537911395</v>
      </c>
      <c r="CV242" s="602">
        <f t="shared" ca="1" si="456"/>
        <v>46673.241537911395</v>
      </c>
      <c r="CW242" s="602">
        <f t="shared" ca="1" si="457"/>
        <v>48341.757129331025</v>
      </c>
      <c r="CX242" s="602">
        <f t="shared" ca="1" si="458"/>
        <v>48341.757129331025</v>
      </c>
      <c r="CY242" s="602">
        <f t="shared" ca="1" si="459"/>
        <v>50034.266948932476</v>
      </c>
      <c r="CZ242" s="602">
        <f t="shared" ca="1" si="460"/>
        <v>44703.97476535022</v>
      </c>
      <c r="DA242" s="602">
        <f t="shared" ca="1" si="461"/>
        <v>46342.497848049643</v>
      </c>
      <c r="DB242" s="602">
        <f t="shared" ca="1" si="462"/>
        <v>46342.497848049643</v>
      </c>
      <c r="DC242" s="602">
        <f t="shared" ca="1" si="463"/>
        <v>48006.105296803609</v>
      </c>
      <c r="DD242" s="602">
        <f t="shared" ca="1" si="464"/>
        <v>48006.105296803609</v>
      </c>
      <c r="DE242" s="602">
        <f t="shared" ca="1" si="465"/>
        <v>49693.889253268258</v>
      </c>
      <c r="DF242" s="602">
        <f t="shared" ca="1" si="466"/>
        <v>49693.889253268258</v>
      </c>
      <c r="DG242" s="602">
        <f t="shared" ca="1" si="467"/>
        <v>51404.937022019112</v>
      </c>
      <c r="DH242" s="602">
        <f t="shared" ca="1" si="468"/>
        <v>51404.937022019112</v>
      </c>
      <c r="DI242" s="602">
        <f t="shared" ca="1" si="469"/>
        <v>53138.334953305806</v>
      </c>
      <c r="DJ242" s="602">
        <f t="shared" ca="1" si="470"/>
        <v>36918.531516652984</v>
      </c>
      <c r="DK242" s="602">
        <f t="shared" ca="1" si="471"/>
        <v>37814.927454885583</v>
      </c>
      <c r="DL242" s="602">
        <f t="shared" ca="1" si="472"/>
        <v>37814.927454885583</v>
      </c>
      <c r="DM242" s="602">
        <f t="shared" ca="1" si="473"/>
        <v>38722.023692322662</v>
      </c>
      <c r="DN242" s="602">
        <f t="shared" ca="1" si="474"/>
        <v>38722.023692322662</v>
      </c>
      <c r="DO242" s="602">
        <f t="shared" ca="1" si="475"/>
        <v>39639.647171455297</v>
      </c>
      <c r="DP242" s="602">
        <f t="shared" ca="1" si="476"/>
        <v>39639.647171455297</v>
      </c>
      <c r="DQ242" s="602">
        <f t="shared" ca="1" si="477"/>
        <v>40567.620879791648</v>
      </c>
      <c r="DR242" s="602">
        <f t="shared" ca="1" si="478"/>
        <v>40567.620879791648</v>
      </c>
      <c r="DS242" s="602">
        <f t="shared" ca="1" si="479"/>
        <v>41505.764212283284</v>
      </c>
      <c r="DT242" s="602">
        <f t="shared" ca="1" si="480"/>
        <v>47504.443092169378</v>
      </c>
      <c r="DU242" s="602">
        <f t="shared" ca="1" si="481"/>
        <v>49185.069786291635</v>
      </c>
      <c r="DV242" s="602">
        <f t="shared" ca="1" si="482"/>
        <v>49185.069786291635</v>
      </c>
      <c r="DW242" s="602">
        <f t="shared" ca="1" si="483"/>
        <v>50889.234373908213</v>
      </c>
      <c r="DX242" s="602">
        <f t="shared" ca="1" si="484"/>
        <v>50889.234373908213</v>
      </c>
      <c r="DY242" s="602">
        <f t="shared" ca="1" si="485"/>
        <v>52616.023097239588</v>
      </c>
      <c r="DZ242" s="602">
        <f t="shared" ca="1" si="486"/>
        <v>52616.023097239588</v>
      </c>
      <c r="EA242" s="602">
        <f t="shared" ca="1" si="487"/>
        <v>54364.523825868084</v>
      </c>
      <c r="EB242" s="602">
        <f t="shared" ca="1" si="488"/>
        <v>54364.523825868084</v>
      </c>
      <c r="EC242" s="602">
        <f t="shared" ca="1" si="489"/>
        <v>56133.829536555211</v>
      </c>
      <c r="ED242" s="602">
        <f t="shared" ca="1" si="490"/>
        <v>50546.562285820124</v>
      </c>
      <c r="EE242" s="602">
        <f t="shared" ca="1" si="491"/>
        <v>52268.899256216449</v>
      </c>
      <c r="EF242" s="602">
        <f t="shared" ca="1" si="492"/>
        <v>52268.899256216449</v>
      </c>
      <c r="EG242" s="602">
        <f t="shared" ca="1" si="493"/>
        <v>54013.130357142247</v>
      </c>
      <c r="EH242" s="602">
        <f t="shared" ca="1" si="494"/>
        <v>54013.130357142247</v>
      </c>
      <c r="EI242" s="602">
        <f t="shared" ca="1" si="495"/>
        <v>55778.34727772788</v>
      </c>
      <c r="EJ242" s="602">
        <f t="shared" ca="1" si="496"/>
        <v>55778.34727772788</v>
      </c>
      <c r="EK242" s="602">
        <f t="shared" ca="1" si="497"/>
        <v>57563.649413299725</v>
      </c>
      <c r="EL242" s="602">
        <f t="shared" ca="1" si="498"/>
        <v>57563.649413299725</v>
      </c>
      <c r="EM242" s="602">
        <f t="shared" ca="1" si="499"/>
        <v>59368.146874517734</v>
      </c>
    </row>
    <row r="243" spans="8:143" ht="14.25" x14ac:dyDescent="0.2">
      <c r="I243" s="373" t="s">
        <v>1167</v>
      </c>
      <c r="J243" s="1112" t="s">
        <v>1165</v>
      </c>
      <c r="K243" s="1112"/>
      <c r="L243" s="1112"/>
      <c r="M243" s="1112"/>
      <c r="N243" s="1112"/>
      <c r="O243" s="1112"/>
      <c r="P243" s="1112"/>
      <c r="Q243" s="1112"/>
      <c r="R243" s="1112"/>
      <c r="W243" s="597">
        <f t="shared" si="438"/>
        <v>200</v>
      </c>
      <c r="X243" s="602">
        <f t="shared" ca="1" si="500"/>
        <v>28319.999389992863</v>
      </c>
      <c r="Y243" s="602">
        <f t="shared" ca="1" si="500"/>
        <v>29096.929827342388</v>
      </c>
      <c r="Z243" s="602">
        <f t="shared" ca="1" si="500"/>
        <v>29096.929827342388</v>
      </c>
      <c r="AA243" s="602">
        <f t="shared" ca="1" si="500"/>
        <v>29886.032144715729</v>
      </c>
      <c r="AB243" s="602">
        <f t="shared" ca="1" si="500"/>
        <v>29886.032144715729</v>
      </c>
      <c r="AC243" s="602">
        <f t="shared" ca="1" si="500"/>
        <v>30687.194570042724</v>
      </c>
      <c r="AD243" s="602">
        <f t="shared" ca="1" si="501"/>
        <v>30687.194570042724</v>
      </c>
      <c r="AE243" s="602">
        <f t="shared" ca="1" si="439"/>
        <v>31500.297891766557</v>
      </c>
      <c r="AF243" s="602">
        <f t="shared" ca="1" si="439"/>
        <v>31500.297891766557</v>
      </c>
      <c r="AG243" s="602">
        <f t="shared" ca="1" si="502"/>
        <v>32325.215752307126</v>
      </c>
      <c r="AH243" s="602">
        <f t="shared" ca="1" si="503"/>
        <v>32881.659121055389</v>
      </c>
      <c r="AI243" s="602">
        <f t="shared" ca="1" si="504"/>
        <v>34295.209150044277</v>
      </c>
      <c r="AJ243" s="602">
        <f t="shared" ca="1" si="505"/>
        <v>34295.209150044277</v>
      </c>
      <c r="AK243" s="602">
        <f t="shared" ca="1" si="506"/>
        <v>35740.272825017972</v>
      </c>
      <c r="AL243" s="602">
        <f t="shared" ca="1" si="507"/>
        <v>35740.272825017972</v>
      </c>
      <c r="AM243" s="602">
        <f t="shared" ca="1" si="508"/>
        <v>37216.130731732024</v>
      </c>
      <c r="AN243" s="602">
        <f t="shared" ca="1" si="509"/>
        <v>37216.130731732024</v>
      </c>
      <c r="AO243" s="602">
        <f t="shared" ca="1" si="510"/>
        <v>38722.023692322662</v>
      </c>
      <c r="AP243" s="602">
        <f t="shared" ca="1" si="511"/>
        <v>38722.023692322662</v>
      </c>
      <c r="AQ243" s="602">
        <f t="shared" ca="1" si="512"/>
        <v>40257.15736338999</v>
      </c>
      <c r="AR243" s="602">
        <f t="shared" ca="1" si="513"/>
        <v>35448.772928771345</v>
      </c>
      <c r="AS243" s="602">
        <f t="shared" ca="1" si="514"/>
        <v>36918.531516652984</v>
      </c>
      <c r="AT243" s="602">
        <f t="shared" ca="1" si="515"/>
        <v>36918.531516652984</v>
      </c>
      <c r="AU243" s="602">
        <f t="shared" ca="1" si="516"/>
        <v>38418.479955411574</v>
      </c>
      <c r="AV243" s="602">
        <f t="shared" ca="1" si="517"/>
        <v>38418.479955411574</v>
      </c>
      <c r="AW243" s="602">
        <f t="shared" ca="1" si="518"/>
        <v>39947.830563756834</v>
      </c>
      <c r="AX243" s="602">
        <f t="shared" ca="1" si="519"/>
        <v>39947.830563756834</v>
      </c>
      <c r="AY243" s="602">
        <f t="shared" ca="1" si="520"/>
        <v>41505.764212283277</v>
      </c>
      <c r="AZ243" s="602">
        <f t="shared" ca="1" si="521"/>
        <v>41505.764212283277</v>
      </c>
      <c r="BA243" s="602">
        <f t="shared" ca="1" si="522"/>
        <v>43091.434978125537</v>
      </c>
      <c r="BB243" s="602">
        <f t="shared" ca="1" si="523"/>
        <v>31227.944341051854</v>
      </c>
      <c r="BC243" s="602">
        <f t="shared" ca="1" si="524"/>
        <v>32048.938490341483</v>
      </c>
      <c r="BD243" s="602">
        <f t="shared" ca="1" si="525"/>
        <v>32048.938490341483</v>
      </c>
      <c r="BE243" s="602">
        <f t="shared" ca="1" si="526"/>
        <v>32881.659121055403</v>
      </c>
      <c r="BF243" s="602">
        <f t="shared" ca="1" si="527"/>
        <v>32881.659121055403</v>
      </c>
      <c r="BG243" s="602">
        <f t="shared" ca="1" si="528"/>
        <v>33725.968653348842</v>
      </c>
      <c r="BH243" s="602">
        <f t="shared" ca="1" si="529"/>
        <v>33725.968653348842</v>
      </c>
      <c r="BI243" s="602">
        <f t="shared" ca="1" si="530"/>
        <v>34581.723205375456</v>
      </c>
      <c r="BJ243" s="602">
        <f t="shared" ca="1" si="531"/>
        <v>34581.723205375456</v>
      </c>
      <c r="BK243" s="602">
        <f t="shared" ca="1" si="532"/>
        <v>35448.772928771345</v>
      </c>
      <c r="BL243" s="602">
        <f t="shared" ca="1" si="533"/>
        <v>37965.371706914841</v>
      </c>
      <c r="BM243" s="602">
        <f t="shared" ca="1" si="534"/>
        <v>39485.986332175897</v>
      </c>
      <c r="BN243" s="602">
        <f t="shared" ca="1" si="535"/>
        <v>39485.986332175897</v>
      </c>
      <c r="BO243" s="602">
        <f t="shared" ca="1" si="536"/>
        <v>41035.432761276803</v>
      </c>
      <c r="BP243" s="602">
        <f t="shared" ca="1" si="537"/>
        <v>41035.432761276803</v>
      </c>
      <c r="BQ243" s="602">
        <f t="shared" ca="1" si="538"/>
        <v>42612.87262182722</v>
      </c>
      <c r="BR243" s="602">
        <f t="shared" ca="1" si="539"/>
        <v>42612.87262182722</v>
      </c>
      <c r="BS243" s="602">
        <f t="shared" ca="1" si="540"/>
        <v>44217.443988476909</v>
      </c>
      <c r="BT243" s="602">
        <f t="shared" ca="1" si="541"/>
        <v>44217.443988476909</v>
      </c>
      <c r="BU243" s="602">
        <f t="shared" ca="1" si="542"/>
        <v>45848.26595350603</v>
      </c>
      <c r="BV243" s="602">
        <f t="shared" ca="1" si="543"/>
        <v>40723.276804626068</v>
      </c>
      <c r="BW243" s="602">
        <f t="shared" ca="1" si="544"/>
        <v>42295.186245571516</v>
      </c>
      <c r="BX243" s="602">
        <f t="shared" ca="1" si="545"/>
        <v>42295.186245571516</v>
      </c>
      <c r="BY243" s="602">
        <f t="shared" ca="1" si="546"/>
        <v>43894.401241264459</v>
      </c>
      <c r="BZ243" s="602">
        <f t="shared" ca="1" si="547"/>
        <v>43894.401241264459</v>
      </c>
      <c r="CA243" s="602">
        <f t="shared" ca="1" si="548"/>
        <v>45520.044319311586</v>
      </c>
      <c r="CB243" s="602">
        <f t="shared" ca="1" si="549"/>
        <v>45520.044319311586</v>
      </c>
      <c r="CC243" s="602">
        <f t="shared" ca="1" si="550"/>
        <v>47171.222607457443</v>
      </c>
      <c r="CD243" s="602">
        <f t="shared" ca="1" si="551"/>
        <v>47171.222607457443</v>
      </c>
      <c r="CE243" s="602">
        <f t="shared" ca="1" si="552"/>
        <v>48847.032188247038</v>
      </c>
      <c r="CF243" s="602">
        <f t="shared" ca="1" si="440"/>
        <v>33725.968653348842</v>
      </c>
      <c r="CG243" s="602">
        <f t="shared" ca="1" si="441"/>
        <v>34581.723205375456</v>
      </c>
      <c r="CH243" s="602">
        <f t="shared" ca="1" si="442"/>
        <v>34581.723205375456</v>
      </c>
      <c r="CI243" s="602">
        <f t="shared" ca="1" si="443"/>
        <v>35448.772928771345</v>
      </c>
      <c r="CJ243" s="602">
        <f t="shared" ca="1" si="444"/>
        <v>35448.772928771345</v>
      </c>
      <c r="CK243" s="602">
        <f t="shared" ca="1" si="445"/>
        <v>36326.962352232811</v>
      </c>
      <c r="CL243" s="602">
        <f t="shared" ca="1" si="446"/>
        <v>36326.962352232811</v>
      </c>
      <c r="CM243" s="602">
        <f t="shared" ca="1" si="447"/>
        <v>37216.130731732024</v>
      </c>
      <c r="CN243" s="602">
        <f t="shared" ca="1" si="448"/>
        <v>37216.130731732024</v>
      </c>
      <c r="CO243" s="602">
        <f t="shared" ca="1" si="449"/>
        <v>38116.112405922795</v>
      </c>
      <c r="CP243" s="602">
        <f t="shared" ca="1" si="450"/>
        <v>41820.706884913423</v>
      </c>
      <c r="CQ243" s="602">
        <f t="shared" ca="1" si="451"/>
        <v>43411.82153165857</v>
      </c>
      <c r="CR243" s="602">
        <f t="shared" ca="1" si="452"/>
        <v>43411.82153165857</v>
      </c>
      <c r="CS243" s="602">
        <f t="shared" ca="1" si="453"/>
        <v>45029.629321440458</v>
      </c>
      <c r="CT243" s="602">
        <f t="shared" ca="1" si="454"/>
        <v>45029.629321440458</v>
      </c>
      <c r="CU243" s="602">
        <f t="shared" ca="1" si="455"/>
        <v>46673.241537911395</v>
      </c>
      <c r="CV243" s="602">
        <f t="shared" ca="1" si="456"/>
        <v>46673.241537911395</v>
      </c>
      <c r="CW243" s="602">
        <f t="shared" ca="1" si="457"/>
        <v>48341.757129331025</v>
      </c>
      <c r="CX243" s="602">
        <f t="shared" ca="1" si="458"/>
        <v>48341.757129331025</v>
      </c>
      <c r="CY243" s="602">
        <f t="shared" ca="1" si="459"/>
        <v>50034.266948932476</v>
      </c>
      <c r="CZ243" s="602">
        <f t="shared" ca="1" si="460"/>
        <v>44703.97476535022</v>
      </c>
      <c r="DA243" s="602">
        <f t="shared" ca="1" si="461"/>
        <v>46342.497848049643</v>
      </c>
      <c r="DB243" s="602">
        <f t="shared" ca="1" si="462"/>
        <v>46342.497848049643</v>
      </c>
      <c r="DC243" s="602">
        <f t="shared" ca="1" si="463"/>
        <v>48006.105296803609</v>
      </c>
      <c r="DD243" s="602">
        <f t="shared" ca="1" si="464"/>
        <v>48006.105296803609</v>
      </c>
      <c r="DE243" s="602">
        <f t="shared" ca="1" si="465"/>
        <v>49693.889253268258</v>
      </c>
      <c r="DF243" s="602">
        <f t="shared" ca="1" si="466"/>
        <v>49693.889253268258</v>
      </c>
      <c r="DG243" s="602">
        <f t="shared" ca="1" si="467"/>
        <v>51404.937022019112</v>
      </c>
      <c r="DH243" s="602">
        <f t="shared" ca="1" si="468"/>
        <v>51404.937022019112</v>
      </c>
      <c r="DI243" s="602">
        <f t="shared" ca="1" si="469"/>
        <v>53138.334953305806</v>
      </c>
      <c r="DJ243" s="602">
        <f t="shared" ca="1" si="470"/>
        <v>36918.531516652984</v>
      </c>
      <c r="DK243" s="602">
        <f t="shared" ca="1" si="471"/>
        <v>37814.927454885583</v>
      </c>
      <c r="DL243" s="602">
        <f t="shared" ca="1" si="472"/>
        <v>37814.927454885583</v>
      </c>
      <c r="DM243" s="602">
        <f t="shared" ca="1" si="473"/>
        <v>38722.023692322662</v>
      </c>
      <c r="DN243" s="602">
        <f t="shared" ca="1" si="474"/>
        <v>38722.023692322662</v>
      </c>
      <c r="DO243" s="602">
        <f t="shared" ca="1" si="475"/>
        <v>39639.647171455297</v>
      </c>
      <c r="DP243" s="602">
        <f t="shared" ca="1" si="476"/>
        <v>39639.647171455297</v>
      </c>
      <c r="DQ243" s="602">
        <f t="shared" ca="1" si="477"/>
        <v>40567.620879791648</v>
      </c>
      <c r="DR243" s="602">
        <f t="shared" ca="1" si="478"/>
        <v>40567.620879791648</v>
      </c>
      <c r="DS243" s="602">
        <f t="shared" ca="1" si="479"/>
        <v>41505.764212283284</v>
      </c>
      <c r="DT243" s="602">
        <f t="shared" ca="1" si="480"/>
        <v>47504.443092169378</v>
      </c>
      <c r="DU243" s="602">
        <f t="shared" ca="1" si="481"/>
        <v>49185.069786291635</v>
      </c>
      <c r="DV243" s="602">
        <f t="shared" ca="1" si="482"/>
        <v>49185.069786291635</v>
      </c>
      <c r="DW243" s="602">
        <f t="shared" ca="1" si="483"/>
        <v>50889.234373908213</v>
      </c>
      <c r="DX243" s="602">
        <f t="shared" ca="1" si="484"/>
        <v>50889.234373908213</v>
      </c>
      <c r="DY243" s="602">
        <f t="shared" ca="1" si="485"/>
        <v>52616.023097239588</v>
      </c>
      <c r="DZ243" s="602">
        <f t="shared" ca="1" si="486"/>
        <v>52616.023097239588</v>
      </c>
      <c r="EA243" s="602">
        <f t="shared" ca="1" si="487"/>
        <v>54364.523825868084</v>
      </c>
      <c r="EB243" s="602">
        <f t="shared" ca="1" si="488"/>
        <v>54364.523825868084</v>
      </c>
      <c r="EC243" s="602">
        <f t="shared" ca="1" si="489"/>
        <v>56133.829536555211</v>
      </c>
      <c r="ED243" s="602">
        <f t="shared" ca="1" si="490"/>
        <v>50546.562285820124</v>
      </c>
      <c r="EE243" s="602">
        <f t="shared" ca="1" si="491"/>
        <v>52268.899256216449</v>
      </c>
      <c r="EF243" s="602">
        <f t="shared" ca="1" si="492"/>
        <v>52268.899256216449</v>
      </c>
      <c r="EG243" s="602">
        <f t="shared" ca="1" si="493"/>
        <v>54013.130357142247</v>
      </c>
      <c r="EH243" s="602">
        <f t="shared" ca="1" si="494"/>
        <v>54013.130357142247</v>
      </c>
      <c r="EI243" s="602">
        <f t="shared" ca="1" si="495"/>
        <v>55778.34727772788</v>
      </c>
      <c r="EJ243" s="602">
        <f t="shared" ca="1" si="496"/>
        <v>55778.34727772788</v>
      </c>
      <c r="EK243" s="602">
        <f t="shared" ca="1" si="497"/>
        <v>57563.649413299725</v>
      </c>
      <c r="EL243" s="602">
        <f t="shared" ca="1" si="498"/>
        <v>57563.649413299725</v>
      </c>
      <c r="EM243" s="602">
        <f t="shared" ca="1" si="499"/>
        <v>59368.146874517734</v>
      </c>
    </row>
    <row r="244" spans="8:143" x14ac:dyDescent="0.2">
      <c r="I244" s="373" t="s">
        <v>67</v>
      </c>
      <c r="J244" s="1112" t="s">
        <v>68</v>
      </c>
      <c r="K244" s="1112"/>
      <c r="L244" s="1112"/>
      <c r="M244" s="1112"/>
      <c r="N244" s="1112"/>
      <c r="O244" s="1112"/>
      <c r="P244" s="1112"/>
      <c r="Q244" s="1112"/>
      <c r="R244" s="1112"/>
      <c r="W244" s="597">
        <f t="shared" si="438"/>
        <v>201</v>
      </c>
      <c r="X244" s="602">
        <f t="shared" ca="1" si="500"/>
        <v>28319.999389992863</v>
      </c>
      <c r="Y244" s="602">
        <f t="shared" ca="1" si="500"/>
        <v>29096.929827342388</v>
      </c>
      <c r="Z244" s="602">
        <f t="shared" ca="1" si="500"/>
        <v>29096.929827342388</v>
      </c>
      <c r="AA244" s="602">
        <f t="shared" ca="1" si="500"/>
        <v>29886.032144715729</v>
      </c>
      <c r="AB244" s="602">
        <f t="shared" ca="1" si="500"/>
        <v>29886.032144715729</v>
      </c>
      <c r="AC244" s="602">
        <f t="shared" ca="1" si="500"/>
        <v>30687.194570042724</v>
      </c>
      <c r="AD244" s="602">
        <f t="shared" ca="1" si="501"/>
        <v>30687.194570042724</v>
      </c>
      <c r="AE244" s="602">
        <f t="shared" ca="1" si="439"/>
        <v>31500.297891766557</v>
      </c>
      <c r="AF244" s="602">
        <f t="shared" ca="1" si="439"/>
        <v>31500.297891766557</v>
      </c>
      <c r="AG244" s="602">
        <f t="shared" ca="1" si="502"/>
        <v>32325.215752307126</v>
      </c>
      <c r="AH244" s="602">
        <f t="shared" ca="1" si="503"/>
        <v>32881.659121055389</v>
      </c>
      <c r="AI244" s="602">
        <f t="shared" ca="1" si="504"/>
        <v>34295.209150044277</v>
      </c>
      <c r="AJ244" s="602">
        <f t="shared" ca="1" si="505"/>
        <v>34295.209150044277</v>
      </c>
      <c r="AK244" s="602">
        <f t="shared" ca="1" si="506"/>
        <v>35740.272825017972</v>
      </c>
      <c r="AL244" s="602">
        <f t="shared" ca="1" si="507"/>
        <v>35740.272825017972</v>
      </c>
      <c r="AM244" s="602">
        <f t="shared" ca="1" si="508"/>
        <v>37216.130731732024</v>
      </c>
      <c r="AN244" s="602">
        <f t="shared" ca="1" si="509"/>
        <v>37216.130731732024</v>
      </c>
      <c r="AO244" s="602">
        <f t="shared" ca="1" si="510"/>
        <v>38722.023692322662</v>
      </c>
      <c r="AP244" s="602">
        <f t="shared" ca="1" si="511"/>
        <v>38722.023692322662</v>
      </c>
      <c r="AQ244" s="602">
        <f t="shared" ca="1" si="512"/>
        <v>40257.15736338999</v>
      </c>
      <c r="AR244" s="602">
        <f t="shared" ca="1" si="513"/>
        <v>35448.772928771345</v>
      </c>
      <c r="AS244" s="602">
        <f t="shared" ca="1" si="514"/>
        <v>36918.531516652984</v>
      </c>
      <c r="AT244" s="602">
        <f t="shared" ca="1" si="515"/>
        <v>36918.531516652984</v>
      </c>
      <c r="AU244" s="602">
        <f t="shared" ca="1" si="516"/>
        <v>38418.479955411574</v>
      </c>
      <c r="AV244" s="602">
        <f t="shared" ca="1" si="517"/>
        <v>38418.479955411574</v>
      </c>
      <c r="AW244" s="602">
        <f t="shared" ca="1" si="518"/>
        <v>39947.830563756834</v>
      </c>
      <c r="AX244" s="602">
        <f t="shared" ca="1" si="519"/>
        <v>39947.830563756834</v>
      </c>
      <c r="AY244" s="602">
        <f t="shared" ca="1" si="520"/>
        <v>41505.764212283277</v>
      </c>
      <c r="AZ244" s="602">
        <f t="shared" ca="1" si="521"/>
        <v>41505.764212283277</v>
      </c>
      <c r="BA244" s="602">
        <f t="shared" ca="1" si="522"/>
        <v>43091.434978125537</v>
      </c>
      <c r="BB244" s="602">
        <f t="shared" ca="1" si="523"/>
        <v>31227.944341051854</v>
      </c>
      <c r="BC244" s="602">
        <f t="shared" ca="1" si="524"/>
        <v>32048.938490341483</v>
      </c>
      <c r="BD244" s="602">
        <f t="shared" ca="1" si="525"/>
        <v>32048.938490341483</v>
      </c>
      <c r="BE244" s="602">
        <f t="shared" ca="1" si="526"/>
        <v>32881.659121055403</v>
      </c>
      <c r="BF244" s="602">
        <f t="shared" ca="1" si="527"/>
        <v>32881.659121055403</v>
      </c>
      <c r="BG244" s="602">
        <f t="shared" ca="1" si="528"/>
        <v>33725.968653348842</v>
      </c>
      <c r="BH244" s="602">
        <f t="shared" ca="1" si="529"/>
        <v>33725.968653348842</v>
      </c>
      <c r="BI244" s="602">
        <f t="shared" ca="1" si="530"/>
        <v>34581.723205375456</v>
      </c>
      <c r="BJ244" s="602">
        <f t="shared" ca="1" si="531"/>
        <v>34581.723205375456</v>
      </c>
      <c r="BK244" s="602">
        <f t="shared" ca="1" si="532"/>
        <v>35448.772928771345</v>
      </c>
      <c r="BL244" s="602">
        <f t="shared" ca="1" si="533"/>
        <v>37965.371706914841</v>
      </c>
      <c r="BM244" s="602">
        <f t="shared" ca="1" si="534"/>
        <v>39485.986332175897</v>
      </c>
      <c r="BN244" s="602">
        <f t="shared" ca="1" si="535"/>
        <v>39485.986332175897</v>
      </c>
      <c r="BO244" s="602">
        <f t="shared" ca="1" si="536"/>
        <v>41035.432761276803</v>
      </c>
      <c r="BP244" s="602">
        <f t="shared" ca="1" si="537"/>
        <v>41035.432761276803</v>
      </c>
      <c r="BQ244" s="602">
        <f t="shared" ca="1" si="538"/>
        <v>42612.87262182722</v>
      </c>
      <c r="BR244" s="602">
        <f t="shared" ca="1" si="539"/>
        <v>42612.87262182722</v>
      </c>
      <c r="BS244" s="602">
        <f t="shared" ca="1" si="540"/>
        <v>44217.443988476909</v>
      </c>
      <c r="BT244" s="602">
        <f t="shared" ca="1" si="541"/>
        <v>44217.443988476909</v>
      </c>
      <c r="BU244" s="602">
        <f t="shared" ca="1" si="542"/>
        <v>45848.26595350603</v>
      </c>
      <c r="BV244" s="602">
        <f t="shared" ca="1" si="543"/>
        <v>40723.276804626068</v>
      </c>
      <c r="BW244" s="602">
        <f t="shared" ca="1" si="544"/>
        <v>42295.186245571516</v>
      </c>
      <c r="BX244" s="602">
        <f t="shared" ca="1" si="545"/>
        <v>42295.186245571516</v>
      </c>
      <c r="BY244" s="602">
        <f t="shared" ca="1" si="546"/>
        <v>43894.401241264459</v>
      </c>
      <c r="BZ244" s="602">
        <f t="shared" ca="1" si="547"/>
        <v>43894.401241264459</v>
      </c>
      <c r="CA244" s="602">
        <f t="shared" ca="1" si="548"/>
        <v>45520.044319311586</v>
      </c>
      <c r="CB244" s="602">
        <f t="shared" ca="1" si="549"/>
        <v>45520.044319311586</v>
      </c>
      <c r="CC244" s="602">
        <f t="shared" ca="1" si="550"/>
        <v>47171.222607457443</v>
      </c>
      <c r="CD244" s="602">
        <f t="shared" ca="1" si="551"/>
        <v>47171.222607457443</v>
      </c>
      <c r="CE244" s="602">
        <f t="shared" ca="1" si="552"/>
        <v>48847.032188247038</v>
      </c>
      <c r="CF244" s="602">
        <f t="shared" ca="1" si="440"/>
        <v>33725.968653348842</v>
      </c>
      <c r="CG244" s="602">
        <f t="shared" ca="1" si="441"/>
        <v>34581.723205375456</v>
      </c>
      <c r="CH244" s="602">
        <f t="shared" ca="1" si="442"/>
        <v>34581.723205375456</v>
      </c>
      <c r="CI244" s="602">
        <f t="shared" ca="1" si="443"/>
        <v>35448.772928771345</v>
      </c>
      <c r="CJ244" s="602">
        <f t="shared" ca="1" si="444"/>
        <v>35448.772928771345</v>
      </c>
      <c r="CK244" s="602">
        <f t="shared" ca="1" si="445"/>
        <v>36326.962352232811</v>
      </c>
      <c r="CL244" s="602">
        <f t="shared" ca="1" si="446"/>
        <v>36326.962352232811</v>
      </c>
      <c r="CM244" s="602">
        <f t="shared" ca="1" si="447"/>
        <v>37216.130731732024</v>
      </c>
      <c r="CN244" s="602">
        <f t="shared" ca="1" si="448"/>
        <v>37216.130731732024</v>
      </c>
      <c r="CO244" s="602">
        <f t="shared" ca="1" si="449"/>
        <v>38116.112405922795</v>
      </c>
      <c r="CP244" s="602">
        <f t="shared" ca="1" si="450"/>
        <v>41820.706884913423</v>
      </c>
      <c r="CQ244" s="602">
        <f t="shared" ca="1" si="451"/>
        <v>43411.82153165857</v>
      </c>
      <c r="CR244" s="602">
        <f t="shared" ca="1" si="452"/>
        <v>43411.82153165857</v>
      </c>
      <c r="CS244" s="602">
        <f t="shared" ca="1" si="453"/>
        <v>45029.629321440458</v>
      </c>
      <c r="CT244" s="602">
        <f t="shared" ca="1" si="454"/>
        <v>45029.629321440458</v>
      </c>
      <c r="CU244" s="602">
        <f t="shared" ca="1" si="455"/>
        <v>46673.241537911395</v>
      </c>
      <c r="CV244" s="602">
        <f t="shared" ca="1" si="456"/>
        <v>46673.241537911395</v>
      </c>
      <c r="CW244" s="602">
        <f t="shared" ca="1" si="457"/>
        <v>48341.757129331025</v>
      </c>
      <c r="CX244" s="602">
        <f t="shared" ca="1" si="458"/>
        <v>48341.757129331025</v>
      </c>
      <c r="CY244" s="602">
        <f t="shared" ca="1" si="459"/>
        <v>50034.266948932476</v>
      </c>
      <c r="CZ244" s="602">
        <f t="shared" ca="1" si="460"/>
        <v>44703.97476535022</v>
      </c>
      <c r="DA244" s="602">
        <f t="shared" ca="1" si="461"/>
        <v>46342.497848049643</v>
      </c>
      <c r="DB244" s="602">
        <f t="shared" ca="1" si="462"/>
        <v>46342.497848049643</v>
      </c>
      <c r="DC244" s="602">
        <f t="shared" ca="1" si="463"/>
        <v>48006.105296803609</v>
      </c>
      <c r="DD244" s="602">
        <f t="shared" ca="1" si="464"/>
        <v>48006.105296803609</v>
      </c>
      <c r="DE244" s="602">
        <f t="shared" ca="1" si="465"/>
        <v>49693.889253268258</v>
      </c>
      <c r="DF244" s="602">
        <f t="shared" ca="1" si="466"/>
        <v>49693.889253268258</v>
      </c>
      <c r="DG244" s="602">
        <f t="shared" ca="1" si="467"/>
        <v>51404.937022019112</v>
      </c>
      <c r="DH244" s="602">
        <f t="shared" ca="1" si="468"/>
        <v>51404.937022019112</v>
      </c>
      <c r="DI244" s="602">
        <f t="shared" ca="1" si="469"/>
        <v>53138.334953305806</v>
      </c>
      <c r="DJ244" s="602">
        <f t="shared" ca="1" si="470"/>
        <v>36918.531516652984</v>
      </c>
      <c r="DK244" s="602">
        <f t="shared" ca="1" si="471"/>
        <v>37814.927454885583</v>
      </c>
      <c r="DL244" s="602">
        <f t="shared" ca="1" si="472"/>
        <v>37814.927454885583</v>
      </c>
      <c r="DM244" s="602">
        <f t="shared" ca="1" si="473"/>
        <v>38722.023692322662</v>
      </c>
      <c r="DN244" s="602">
        <f t="shared" ca="1" si="474"/>
        <v>38722.023692322662</v>
      </c>
      <c r="DO244" s="602">
        <f t="shared" ca="1" si="475"/>
        <v>39639.647171455297</v>
      </c>
      <c r="DP244" s="602">
        <f t="shared" ca="1" si="476"/>
        <v>39639.647171455297</v>
      </c>
      <c r="DQ244" s="602">
        <f t="shared" ca="1" si="477"/>
        <v>40567.620879791648</v>
      </c>
      <c r="DR244" s="602">
        <f t="shared" ca="1" si="478"/>
        <v>40567.620879791648</v>
      </c>
      <c r="DS244" s="602">
        <f t="shared" ca="1" si="479"/>
        <v>41505.764212283284</v>
      </c>
      <c r="DT244" s="602">
        <f t="shared" ca="1" si="480"/>
        <v>47504.443092169378</v>
      </c>
      <c r="DU244" s="602">
        <f t="shared" ca="1" si="481"/>
        <v>49185.069786291635</v>
      </c>
      <c r="DV244" s="602">
        <f t="shared" ca="1" si="482"/>
        <v>49185.069786291635</v>
      </c>
      <c r="DW244" s="602">
        <f t="shared" ca="1" si="483"/>
        <v>50889.234373908213</v>
      </c>
      <c r="DX244" s="602">
        <f t="shared" ca="1" si="484"/>
        <v>50889.234373908213</v>
      </c>
      <c r="DY244" s="602">
        <f t="shared" ca="1" si="485"/>
        <v>52616.023097239588</v>
      </c>
      <c r="DZ244" s="602">
        <f t="shared" ca="1" si="486"/>
        <v>52616.023097239588</v>
      </c>
      <c r="EA244" s="602">
        <f t="shared" ca="1" si="487"/>
        <v>54364.523825868084</v>
      </c>
      <c r="EB244" s="602">
        <f t="shared" ca="1" si="488"/>
        <v>54364.523825868084</v>
      </c>
      <c r="EC244" s="602">
        <f t="shared" ca="1" si="489"/>
        <v>56133.829536555211</v>
      </c>
      <c r="ED244" s="602">
        <f t="shared" ca="1" si="490"/>
        <v>50546.562285820124</v>
      </c>
      <c r="EE244" s="602">
        <f t="shared" ca="1" si="491"/>
        <v>52268.899256216449</v>
      </c>
      <c r="EF244" s="602">
        <f t="shared" ca="1" si="492"/>
        <v>52268.899256216449</v>
      </c>
      <c r="EG244" s="602">
        <f t="shared" ca="1" si="493"/>
        <v>54013.130357142247</v>
      </c>
      <c r="EH244" s="602">
        <f t="shared" ca="1" si="494"/>
        <v>54013.130357142247</v>
      </c>
      <c r="EI244" s="602">
        <f t="shared" ca="1" si="495"/>
        <v>55778.34727772788</v>
      </c>
      <c r="EJ244" s="602">
        <f t="shared" ca="1" si="496"/>
        <v>55778.34727772788</v>
      </c>
      <c r="EK244" s="602">
        <f t="shared" ca="1" si="497"/>
        <v>57563.649413299725</v>
      </c>
      <c r="EL244" s="602">
        <f t="shared" ca="1" si="498"/>
        <v>57563.649413299725</v>
      </c>
      <c r="EM244" s="602">
        <f t="shared" ca="1" si="499"/>
        <v>59368.146874517734</v>
      </c>
    </row>
    <row r="245" spans="8:143" ht="14.25" x14ac:dyDescent="0.2">
      <c r="I245" s="373" t="s">
        <v>69</v>
      </c>
      <c r="J245" s="1115" t="s">
        <v>70</v>
      </c>
      <c r="K245" s="1116"/>
      <c r="L245" s="1116"/>
      <c r="M245" s="1116"/>
      <c r="N245" s="1116"/>
      <c r="O245" s="1116"/>
      <c r="P245" s="1116"/>
      <c r="Q245" s="1116"/>
      <c r="R245" s="1116"/>
      <c r="W245" s="597">
        <f t="shared" si="438"/>
        <v>202</v>
      </c>
      <c r="X245" s="602">
        <f t="shared" ca="1" si="500"/>
        <v>28319.999389992863</v>
      </c>
      <c r="Y245" s="602">
        <f t="shared" ca="1" si="500"/>
        <v>29096.929827342388</v>
      </c>
      <c r="Z245" s="602">
        <f t="shared" ca="1" si="500"/>
        <v>29096.929827342388</v>
      </c>
      <c r="AA245" s="602">
        <f t="shared" ca="1" si="500"/>
        <v>29886.032144715729</v>
      </c>
      <c r="AB245" s="602">
        <f t="shared" ca="1" si="500"/>
        <v>29886.032144715729</v>
      </c>
      <c r="AC245" s="602">
        <f t="shared" ca="1" si="500"/>
        <v>30687.194570042724</v>
      </c>
      <c r="AD245" s="602">
        <f t="shared" ca="1" si="501"/>
        <v>30687.194570042724</v>
      </c>
      <c r="AE245" s="602">
        <f t="shared" ca="1" si="439"/>
        <v>31500.297891766557</v>
      </c>
      <c r="AF245" s="602">
        <f t="shared" ca="1" si="439"/>
        <v>31500.297891766557</v>
      </c>
      <c r="AG245" s="602">
        <f t="shared" ca="1" si="502"/>
        <v>32325.215752307126</v>
      </c>
      <c r="AH245" s="602">
        <f t="shared" ca="1" si="503"/>
        <v>32881.659121055389</v>
      </c>
      <c r="AI245" s="602">
        <f t="shared" ca="1" si="504"/>
        <v>34295.209150044277</v>
      </c>
      <c r="AJ245" s="602">
        <f t="shared" ca="1" si="505"/>
        <v>34295.209150044277</v>
      </c>
      <c r="AK245" s="602">
        <f t="shared" ca="1" si="506"/>
        <v>35740.272825017972</v>
      </c>
      <c r="AL245" s="602">
        <f t="shared" ca="1" si="507"/>
        <v>35740.272825017972</v>
      </c>
      <c r="AM245" s="602">
        <f t="shared" ca="1" si="508"/>
        <v>37216.130731732024</v>
      </c>
      <c r="AN245" s="602">
        <f t="shared" ca="1" si="509"/>
        <v>37216.130731732024</v>
      </c>
      <c r="AO245" s="602">
        <f t="shared" ca="1" si="510"/>
        <v>38722.023692322662</v>
      </c>
      <c r="AP245" s="602">
        <f t="shared" ca="1" si="511"/>
        <v>38722.023692322662</v>
      </c>
      <c r="AQ245" s="602">
        <f t="shared" ca="1" si="512"/>
        <v>40257.15736338999</v>
      </c>
      <c r="AR245" s="602">
        <f t="shared" ca="1" si="513"/>
        <v>35448.772928771345</v>
      </c>
      <c r="AS245" s="602">
        <f t="shared" ca="1" si="514"/>
        <v>36918.531516652984</v>
      </c>
      <c r="AT245" s="602">
        <f t="shared" ca="1" si="515"/>
        <v>36918.531516652984</v>
      </c>
      <c r="AU245" s="602">
        <f t="shared" ca="1" si="516"/>
        <v>38418.479955411574</v>
      </c>
      <c r="AV245" s="602">
        <f t="shared" ca="1" si="517"/>
        <v>38418.479955411574</v>
      </c>
      <c r="AW245" s="602">
        <f t="shared" ca="1" si="518"/>
        <v>39947.830563756834</v>
      </c>
      <c r="AX245" s="602">
        <f t="shared" ca="1" si="519"/>
        <v>39947.830563756834</v>
      </c>
      <c r="AY245" s="602">
        <f t="shared" ca="1" si="520"/>
        <v>41505.764212283277</v>
      </c>
      <c r="AZ245" s="602">
        <f t="shared" ca="1" si="521"/>
        <v>41505.764212283277</v>
      </c>
      <c r="BA245" s="602">
        <f t="shared" ca="1" si="522"/>
        <v>43091.434978125537</v>
      </c>
      <c r="BB245" s="602">
        <f t="shared" ca="1" si="523"/>
        <v>31227.944341051854</v>
      </c>
      <c r="BC245" s="602">
        <f t="shared" ca="1" si="524"/>
        <v>32048.938490341483</v>
      </c>
      <c r="BD245" s="602">
        <f t="shared" ca="1" si="525"/>
        <v>32048.938490341483</v>
      </c>
      <c r="BE245" s="602">
        <f t="shared" ca="1" si="526"/>
        <v>32881.659121055403</v>
      </c>
      <c r="BF245" s="602">
        <f t="shared" ca="1" si="527"/>
        <v>32881.659121055403</v>
      </c>
      <c r="BG245" s="602">
        <f t="shared" ca="1" si="528"/>
        <v>33725.968653348842</v>
      </c>
      <c r="BH245" s="602">
        <f t="shared" ca="1" si="529"/>
        <v>33725.968653348842</v>
      </c>
      <c r="BI245" s="602">
        <f t="shared" ca="1" si="530"/>
        <v>34581.723205375456</v>
      </c>
      <c r="BJ245" s="602">
        <f t="shared" ca="1" si="531"/>
        <v>34581.723205375456</v>
      </c>
      <c r="BK245" s="602">
        <f t="shared" ca="1" si="532"/>
        <v>35448.772928771345</v>
      </c>
      <c r="BL245" s="602">
        <f t="shared" ca="1" si="533"/>
        <v>37965.371706914841</v>
      </c>
      <c r="BM245" s="602">
        <f t="shared" ca="1" si="534"/>
        <v>39485.986332175897</v>
      </c>
      <c r="BN245" s="602">
        <f t="shared" ca="1" si="535"/>
        <v>39485.986332175897</v>
      </c>
      <c r="BO245" s="602">
        <f t="shared" ca="1" si="536"/>
        <v>41035.432761276803</v>
      </c>
      <c r="BP245" s="602">
        <f t="shared" ca="1" si="537"/>
        <v>41035.432761276803</v>
      </c>
      <c r="BQ245" s="602">
        <f t="shared" ca="1" si="538"/>
        <v>42612.87262182722</v>
      </c>
      <c r="BR245" s="602">
        <f t="shared" ca="1" si="539"/>
        <v>42612.87262182722</v>
      </c>
      <c r="BS245" s="602">
        <f t="shared" ca="1" si="540"/>
        <v>44217.443988476909</v>
      </c>
      <c r="BT245" s="602">
        <f t="shared" ca="1" si="541"/>
        <v>44217.443988476909</v>
      </c>
      <c r="BU245" s="602">
        <f t="shared" ca="1" si="542"/>
        <v>45848.26595350603</v>
      </c>
      <c r="BV245" s="602">
        <f t="shared" ca="1" si="543"/>
        <v>40723.276804626068</v>
      </c>
      <c r="BW245" s="602">
        <f t="shared" ca="1" si="544"/>
        <v>42295.186245571516</v>
      </c>
      <c r="BX245" s="602">
        <f t="shared" ca="1" si="545"/>
        <v>42295.186245571516</v>
      </c>
      <c r="BY245" s="602">
        <f t="shared" ca="1" si="546"/>
        <v>43894.401241264459</v>
      </c>
      <c r="BZ245" s="602">
        <f t="shared" ca="1" si="547"/>
        <v>43894.401241264459</v>
      </c>
      <c r="CA245" s="602">
        <f t="shared" ca="1" si="548"/>
        <v>45520.044319311586</v>
      </c>
      <c r="CB245" s="602">
        <f t="shared" ca="1" si="549"/>
        <v>45520.044319311586</v>
      </c>
      <c r="CC245" s="602">
        <f t="shared" ca="1" si="550"/>
        <v>47171.222607457443</v>
      </c>
      <c r="CD245" s="602">
        <f t="shared" ca="1" si="551"/>
        <v>47171.222607457443</v>
      </c>
      <c r="CE245" s="602">
        <f t="shared" ca="1" si="552"/>
        <v>48847.032188247038</v>
      </c>
      <c r="CF245" s="602">
        <f t="shared" ca="1" si="440"/>
        <v>33725.968653348842</v>
      </c>
      <c r="CG245" s="602">
        <f t="shared" ca="1" si="441"/>
        <v>34581.723205375456</v>
      </c>
      <c r="CH245" s="602">
        <f t="shared" ca="1" si="442"/>
        <v>34581.723205375456</v>
      </c>
      <c r="CI245" s="602">
        <f t="shared" ca="1" si="443"/>
        <v>35448.772928771345</v>
      </c>
      <c r="CJ245" s="602">
        <f t="shared" ca="1" si="444"/>
        <v>35448.772928771345</v>
      </c>
      <c r="CK245" s="602">
        <f t="shared" ca="1" si="445"/>
        <v>36326.962352232811</v>
      </c>
      <c r="CL245" s="602">
        <f t="shared" ca="1" si="446"/>
        <v>36326.962352232811</v>
      </c>
      <c r="CM245" s="602">
        <f t="shared" ca="1" si="447"/>
        <v>37216.130731732024</v>
      </c>
      <c r="CN245" s="602">
        <f t="shared" ca="1" si="448"/>
        <v>37216.130731732024</v>
      </c>
      <c r="CO245" s="602">
        <f t="shared" ca="1" si="449"/>
        <v>38116.112405922795</v>
      </c>
      <c r="CP245" s="602">
        <f t="shared" ca="1" si="450"/>
        <v>41820.706884913423</v>
      </c>
      <c r="CQ245" s="602">
        <f t="shared" ca="1" si="451"/>
        <v>43411.82153165857</v>
      </c>
      <c r="CR245" s="602">
        <f t="shared" ca="1" si="452"/>
        <v>43411.82153165857</v>
      </c>
      <c r="CS245" s="602">
        <f t="shared" ca="1" si="453"/>
        <v>45029.629321440458</v>
      </c>
      <c r="CT245" s="602">
        <f t="shared" ca="1" si="454"/>
        <v>45029.629321440458</v>
      </c>
      <c r="CU245" s="602">
        <f t="shared" ca="1" si="455"/>
        <v>46673.241537911395</v>
      </c>
      <c r="CV245" s="602">
        <f t="shared" ca="1" si="456"/>
        <v>46673.241537911395</v>
      </c>
      <c r="CW245" s="602">
        <f t="shared" ca="1" si="457"/>
        <v>48341.757129331025</v>
      </c>
      <c r="CX245" s="602">
        <f t="shared" ca="1" si="458"/>
        <v>48341.757129331025</v>
      </c>
      <c r="CY245" s="602">
        <f t="shared" ca="1" si="459"/>
        <v>50034.266948932476</v>
      </c>
      <c r="CZ245" s="602">
        <f t="shared" ca="1" si="460"/>
        <v>44703.97476535022</v>
      </c>
      <c r="DA245" s="602">
        <f t="shared" ca="1" si="461"/>
        <v>46342.497848049643</v>
      </c>
      <c r="DB245" s="602">
        <f t="shared" ca="1" si="462"/>
        <v>46342.497848049643</v>
      </c>
      <c r="DC245" s="602">
        <f t="shared" ca="1" si="463"/>
        <v>48006.105296803609</v>
      </c>
      <c r="DD245" s="602">
        <f t="shared" ca="1" si="464"/>
        <v>48006.105296803609</v>
      </c>
      <c r="DE245" s="602">
        <f t="shared" ca="1" si="465"/>
        <v>49693.889253268258</v>
      </c>
      <c r="DF245" s="602">
        <f t="shared" ca="1" si="466"/>
        <v>49693.889253268258</v>
      </c>
      <c r="DG245" s="602">
        <f t="shared" ca="1" si="467"/>
        <v>51404.937022019112</v>
      </c>
      <c r="DH245" s="602">
        <f t="shared" ca="1" si="468"/>
        <v>51404.937022019112</v>
      </c>
      <c r="DI245" s="602">
        <f t="shared" ca="1" si="469"/>
        <v>53138.334953305806</v>
      </c>
      <c r="DJ245" s="602">
        <f t="shared" ca="1" si="470"/>
        <v>36918.531516652984</v>
      </c>
      <c r="DK245" s="602">
        <f t="shared" ca="1" si="471"/>
        <v>37814.927454885583</v>
      </c>
      <c r="DL245" s="602">
        <f t="shared" ca="1" si="472"/>
        <v>37814.927454885583</v>
      </c>
      <c r="DM245" s="602">
        <f t="shared" ca="1" si="473"/>
        <v>38722.023692322662</v>
      </c>
      <c r="DN245" s="602">
        <f t="shared" ca="1" si="474"/>
        <v>38722.023692322662</v>
      </c>
      <c r="DO245" s="602">
        <f t="shared" ca="1" si="475"/>
        <v>39639.647171455297</v>
      </c>
      <c r="DP245" s="602">
        <f t="shared" ca="1" si="476"/>
        <v>39639.647171455297</v>
      </c>
      <c r="DQ245" s="602">
        <f t="shared" ca="1" si="477"/>
        <v>40567.620879791648</v>
      </c>
      <c r="DR245" s="602">
        <f t="shared" ca="1" si="478"/>
        <v>40567.620879791648</v>
      </c>
      <c r="DS245" s="602">
        <f t="shared" ca="1" si="479"/>
        <v>41505.764212283284</v>
      </c>
      <c r="DT245" s="602">
        <f t="shared" ca="1" si="480"/>
        <v>47504.443092169378</v>
      </c>
      <c r="DU245" s="602">
        <f t="shared" ca="1" si="481"/>
        <v>49185.069786291635</v>
      </c>
      <c r="DV245" s="602">
        <f t="shared" ca="1" si="482"/>
        <v>49185.069786291635</v>
      </c>
      <c r="DW245" s="602">
        <f t="shared" ca="1" si="483"/>
        <v>50889.234373908213</v>
      </c>
      <c r="DX245" s="602">
        <f t="shared" ca="1" si="484"/>
        <v>50889.234373908213</v>
      </c>
      <c r="DY245" s="602">
        <f t="shared" ca="1" si="485"/>
        <v>52616.023097239588</v>
      </c>
      <c r="DZ245" s="602">
        <f t="shared" ca="1" si="486"/>
        <v>52616.023097239588</v>
      </c>
      <c r="EA245" s="602">
        <f t="shared" ca="1" si="487"/>
        <v>54364.523825868084</v>
      </c>
      <c r="EB245" s="602">
        <f t="shared" ca="1" si="488"/>
        <v>54364.523825868084</v>
      </c>
      <c r="EC245" s="602">
        <f t="shared" ca="1" si="489"/>
        <v>56133.829536555211</v>
      </c>
      <c r="ED245" s="602">
        <f t="shared" ca="1" si="490"/>
        <v>50546.562285820124</v>
      </c>
      <c r="EE245" s="602">
        <f t="shared" ca="1" si="491"/>
        <v>52268.899256216449</v>
      </c>
      <c r="EF245" s="602">
        <f t="shared" ca="1" si="492"/>
        <v>52268.899256216449</v>
      </c>
      <c r="EG245" s="602">
        <f t="shared" ca="1" si="493"/>
        <v>54013.130357142247</v>
      </c>
      <c r="EH245" s="602">
        <f t="shared" ca="1" si="494"/>
        <v>54013.130357142247</v>
      </c>
      <c r="EI245" s="602">
        <f t="shared" ca="1" si="495"/>
        <v>55778.34727772788</v>
      </c>
      <c r="EJ245" s="602">
        <f t="shared" ca="1" si="496"/>
        <v>55778.34727772788</v>
      </c>
      <c r="EK245" s="602">
        <f t="shared" ca="1" si="497"/>
        <v>57563.649413299725</v>
      </c>
      <c r="EL245" s="602">
        <f t="shared" ca="1" si="498"/>
        <v>57563.649413299725</v>
      </c>
      <c r="EM245" s="602">
        <f t="shared" ca="1" si="499"/>
        <v>59368.146874517734</v>
      </c>
    </row>
    <row r="246" spans="8:143" ht="14.25" customHeight="1" x14ac:dyDescent="0.2">
      <c r="I246" s="373" t="s">
        <v>1168</v>
      </c>
      <c r="J246" s="1115" t="s">
        <v>795</v>
      </c>
      <c r="K246" s="1116"/>
      <c r="L246" s="1116"/>
      <c r="M246" s="1116"/>
      <c r="N246" s="1116"/>
      <c r="O246" s="1116"/>
      <c r="P246" s="1116"/>
      <c r="Q246" s="1116"/>
      <c r="R246" s="1116"/>
      <c r="W246" s="597">
        <f t="shared" si="438"/>
        <v>203</v>
      </c>
      <c r="X246" s="602">
        <f t="shared" ca="1" si="500"/>
        <v>28319.999389992863</v>
      </c>
      <c r="Y246" s="602">
        <f t="shared" ca="1" si="500"/>
        <v>29096.929827342388</v>
      </c>
      <c r="Z246" s="602">
        <f t="shared" ca="1" si="500"/>
        <v>29096.929827342388</v>
      </c>
      <c r="AA246" s="602">
        <f t="shared" ca="1" si="500"/>
        <v>29886.032144715729</v>
      </c>
      <c r="AB246" s="602">
        <f t="shared" ca="1" si="500"/>
        <v>29886.032144715729</v>
      </c>
      <c r="AC246" s="602">
        <f t="shared" ca="1" si="500"/>
        <v>30687.194570042724</v>
      </c>
      <c r="AD246" s="602">
        <f t="shared" ca="1" si="501"/>
        <v>30687.194570042724</v>
      </c>
      <c r="AE246" s="602">
        <f t="shared" ca="1" si="439"/>
        <v>31500.297891766557</v>
      </c>
      <c r="AF246" s="602">
        <f t="shared" ca="1" si="439"/>
        <v>31500.297891766557</v>
      </c>
      <c r="AG246" s="602">
        <f t="shared" ca="1" si="502"/>
        <v>32325.215752307126</v>
      </c>
      <c r="AH246" s="602">
        <f t="shared" ca="1" si="503"/>
        <v>32881.659121055389</v>
      </c>
      <c r="AI246" s="602">
        <f t="shared" ca="1" si="504"/>
        <v>34295.209150044277</v>
      </c>
      <c r="AJ246" s="602">
        <f t="shared" ca="1" si="505"/>
        <v>34295.209150044277</v>
      </c>
      <c r="AK246" s="602">
        <f t="shared" ca="1" si="506"/>
        <v>35740.272825017972</v>
      </c>
      <c r="AL246" s="602">
        <f t="shared" ca="1" si="507"/>
        <v>35740.272825017972</v>
      </c>
      <c r="AM246" s="602">
        <f t="shared" ca="1" si="508"/>
        <v>37216.130731732024</v>
      </c>
      <c r="AN246" s="602">
        <f t="shared" ca="1" si="509"/>
        <v>37216.130731732024</v>
      </c>
      <c r="AO246" s="602">
        <f t="shared" ca="1" si="510"/>
        <v>38722.023692322662</v>
      </c>
      <c r="AP246" s="602">
        <f t="shared" ca="1" si="511"/>
        <v>38722.023692322662</v>
      </c>
      <c r="AQ246" s="602">
        <f t="shared" ca="1" si="512"/>
        <v>40257.15736338999</v>
      </c>
      <c r="AR246" s="602">
        <f t="shared" ca="1" si="513"/>
        <v>35448.772928771345</v>
      </c>
      <c r="AS246" s="602">
        <f t="shared" ca="1" si="514"/>
        <v>36918.531516652984</v>
      </c>
      <c r="AT246" s="602">
        <f t="shared" ca="1" si="515"/>
        <v>36918.531516652984</v>
      </c>
      <c r="AU246" s="602">
        <f t="shared" ca="1" si="516"/>
        <v>38418.479955411574</v>
      </c>
      <c r="AV246" s="602">
        <f t="shared" ca="1" si="517"/>
        <v>38418.479955411574</v>
      </c>
      <c r="AW246" s="602">
        <f t="shared" ca="1" si="518"/>
        <v>39947.830563756834</v>
      </c>
      <c r="AX246" s="602">
        <f t="shared" ca="1" si="519"/>
        <v>39947.830563756834</v>
      </c>
      <c r="AY246" s="602">
        <f t="shared" ca="1" si="520"/>
        <v>41505.764212283277</v>
      </c>
      <c r="AZ246" s="602">
        <f t="shared" ca="1" si="521"/>
        <v>41505.764212283277</v>
      </c>
      <c r="BA246" s="602">
        <f t="shared" ca="1" si="522"/>
        <v>43091.434978125537</v>
      </c>
      <c r="BB246" s="602">
        <f t="shared" ca="1" si="523"/>
        <v>31227.944341051854</v>
      </c>
      <c r="BC246" s="602">
        <f t="shared" ca="1" si="524"/>
        <v>32048.938490341483</v>
      </c>
      <c r="BD246" s="602">
        <f t="shared" ca="1" si="525"/>
        <v>32048.938490341483</v>
      </c>
      <c r="BE246" s="602">
        <f t="shared" ca="1" si="526"/>
        <v>32881.659121055403</v>
      </c>
      <c r="BF246" s="602">
        <f t="shared" ca="1" si="527"/>
        <v>32881.659121055403</v>
      </c>
      <c r="BG246" s="602">
        <f t="shared" ca="1" si="528"/>
        <v>33725.968653348842</v>
      </c>
      <c r="BH246" s="602">
        <f t="shared" ca="1" si="529"/>
        <v>33725.968653348842</v>
      </c>
      <c r="BI246" s="602">
        <f t="shared" ca="1" si="530"/>
        <v>34581.723205375456</v>
      </c>
      <c r="BJ246" s="602">
        <f t="shared" ca="1" si="531"/>
        <v>34581.723205375456</v>
      </c>
      <c r="BK246" s="602">
        <f t="shared" ca="1" si="532"/>
        <v>35448.772928771345</v>
      </c>
      <c r="BL246" s="602">
        <f t="shared" ca="1" si="533"/>
        <v>37965.371706914841</v>
      </c>
      <c r="BM246" s="602">
        <f t="shared" ca="1" si="534"/>
        <v>39485.986332175897</v>
      </c>
      <c r="BN246" s="602">
        <f t="shared" ca="1" si="535"/>
        <v>39485.986332175897</v>
      </c>
      <c r="BO246" s="602">
        <f t="shared" ca="1" si="536"/>
        <v>41035.432761276803</v>
      </c>
      <c r="BP246" s="602">
        <f t="shared" ca="1" si="537"/>
        <v>41035.432761276803</v>
      </c>
      <c r="BQ246" s="602">
        <f t="shared" ca="1" si="538"/>
        <v>42612.87262182722</v>
      </c>
      <c r="BR246" s="602">
        <f t="shared" ca="1" si="539"/>
        <v>42612.87262182722</v>
      </c>
      <c r="BS246" s="602">
        <f t="shared" ca="1" si="540"/>
        <v>44217.443988476909</v>
      </c>
      <c r="BT246" s="602">
        <f t="shared" ca="1" si="541"/>
        <v>44217.443988476909</v>
      </c>
      <c r="BU246" s="602">
        <f t="shared" ca="1" si="542"/>
        <v>45848.26595350603</v>
      </c>
      <c r="BV246" s="602">
        <f t="shared" ca="1" si="543"/>
        <v>40723.276804626068</v>
      </c>
      <c r="BW246" s="602">
        <f t="shared" ca="1" si="544"/>
        <v>42295.186245571516</v>
      </c>
      <c r="BX246" s="602">
        <f t="shared" ca="1" si="545"/>
        <v>42295.186245571516</v>
      </c>
      <c r="BY246" s="602">
        <f t="shared" ca="1" si="546"/>
        <v>43894.401241264459</v>
      </c>
      <c r="BZ246" s="602">
        <f t="shared" ca="1" si="547"/>
        <v>43894.401241264459</v>
      </c>
      <c r="CA246" s="602">
        <f t="shared" ca="1" si="548"/>
        <v>45520.044319311586</v>
      </c>
      <c r="CB246" s="602">
        <f t="shared" ca="1" si="549"/>
        <v>45520.044319311586</v>
      </c>
      <c r="CC246" s="602">
        <f t="shared" ca="1" si="550"/>
        <v>47171.222607457443</v>
      </c>
      <c r="CD246" s="602">
        <f t="shared" ca="1" si="551"/>
        <v>47171.222607457443</v>
      </c>
      <c r="CE246" s="602">
        <f t="shared" ca="1" si="552"/>
        <v>48847.032188247038</v>
      </c>
      <c r="CF246" s="602">
        <f t="shared" ca="1" si="440"/>
        <v>33725.968653348842</v>
      </c>
      <c r="CG246" s="602">
        <f t="shared" ca="1" si="441"/>
        <v>34581.723205375456</v>
      </c>
      <c r="CH246" s="602">
        <f t="shared" ca="1" si="442"/>
        <v>34581.723205375456</v>
      </c>
      <c r="CI246" s="602">
        <f t="shared" ca="1" si="443"/>
        <v>35448.772928771345</v>
      </c>
      <c r="CJ246" s="602">
        <f t="shared" ca="1" si="444"/>
        <v>35448.772928771345</v>
      </c>
      <c r="CK246" s="602">
        <f t="shared" ca="1" si="445"/>
        <v>36326.962352232811</v>
      </c>
      <c r="CL246" s="602">
        <f t="shared" ca="1" si="446"/>
        <v>36326.962352232811</v>
      </c>
      <c r="CM246" s="602">
        <f t="shared" ca="1" si="447"/>
        <v>37216.130731732024</v>
      </c>
      <c r="CN246" s="602">
        <f t="shared" ca="1" si="448"/>
        <v>37216.130731732024</v>
      </c>
      <c r="CO246" s="602">
        <f t="shared" ca="1" si="449"/>
        <v>38116.112405922795</v>
      </c>
      <c r="CP246" s="602">
        <f t="shared" ca="1" si="450"/>
        <v>41820.706884913423</v>
      </c>
      <c r="CQ246" s="602">
        <f t="shared" ca="1" si="451"/>
        <v>43411.82153165857</v>
      </c>
      <c r="CR246" s="602">
        <f t="shared" ca="1" si="452"/>
        <v>43411.82153165857</v>
      </c>
      <c r="CS246" s="602">
        <f t="shared" ca="1" si="453"/>
        <v>45029.629321440458</v>
      </c>
      <c r="CT246" s="602">
        <f t="shared" ca="1" si="454"/>
        <v>45029.629321440458</v>
      </c>
      <c r="CU246" s="602">
        <f t="shared" ca="1" si="455"/>
        <v>46673.241537911395</v>
      </c>
      <c r="CV246" s="602">
        <f t="shared" ca="1" si="456"/>
        <v>46673.241537911395</v>
      </c>
      <c r="CW246" s="602">
        <f t="shared" ca="1" si="457"/>
        <v>48341.757129331025</v>
      </c>
      <c r="CX246" s="602">
        <f t="shared" ca="1" si="458"/>
        <v>48341.757129331025</v>
      </c>
      <c r="CY246" s="602">
        <f t="shared" ca="1" si="459"/>
        <v>50034.266948932476</v>
      </c>
      <c r="CZ246" s="602">
        <f t="shared" ca="1" si="460"/>
        <v>44703.97476535022</v>
      </c>
      <c r="DA246" s="602">
        <f t="shared" ca="1" si="461"/>
        <v>46342.497848049643</v>
      </c>
      <c r="DB246" s="602">
        <f t="shared" ca="1" si="462"/>
        <v>46342.497848049643</v>
      </c>
      <c r="DC246" s="602">
        <f t="shared" ca="1" si="463"/>
        <v>48006.105296803609</v>
      </c>
      <c r="DD246" s="602">
        <f t="shared" ca="1" si="464"/>
        <v>48006.105296803609</v>
      </c>
      <c r="DE246" s="602">
        <f t="shared" ca="1" si="465"/>
        <v>49693.889253268258</v>
      </c>
      <c r="DF246" s="602">
        <f t="shared" ca="1" si="466"/>
        <v>49693.889253268258</v>
      </c>
      <c r="DG246" s="602">
        <f t="shared" ca="1" si="467"/>
        <v>51404.937022019112</v>
      </c>
      <c r="DH246" s="602">
        <f t="shared" ca="1" si="468"/>
        <v>51404.937022019112</v>
      </c>
      <c r="DI246" s="602">
        <f t="shared" ca="1" si="469"/>
        <v>53138.334953305806</v>
      </c>
      <c r="DJ246" s="602">
        <f t="shared" ca="1" si="470"/>
        <v>36918.531516652984</v>
      </c>
      <c r="DK246" s="602">
        <f t="shared" ca="1" si="471"/>
        <v>37814.927454885583</v>
      </c>
      <c r="DL246" s="602">
        <f t="shared" ca="1" si="472"/>
        <v>37814.927454885583</v>
      </c>
      <c r="DM246" s="602">
        <f t="shared" ca="1" si="473"/>
        <v>38722.023692322662</v>
      </c>
      <c r="DN246" s="602">
        <f t="shared" ca="1" si="474"/>
        <v>38722.023692322662</v>
      </c>
      <c r="DO246" s="602">
        <f t="shared" ca="1" si="475"/>
        <v>39639.647171455297</v>
      </c>
      <c r="DP246" s="602">
        <f t="shared" ca="1" si="476"/>
        <v>39639.647171455297</v>
      </c>
      <c r="DQ246" s="602">
        <f t="shared" ca="1" si="477"/>
        <v>40567.620879791648</v>
      </c>
      <c r="DR246" s="602">
        <f t="shared" ca="1" si="478"/>
        <v>40567.620879791648</v>
      </c>
      <c r="DS246" s="602">
        <f t="shared" ca="1" si="479"/>
        <v>41505.764212283284</v>
      </c>
      <c r="DT246" s="602">
        <f t="shared" ca="1" si="480"/>
        <v>47504.443092169378</v>
      </c>
      <c r="DU246" s="602">
        <f t="shared" ca="1" si="481"/>
        <v>49185.069786291635</v>
      </c>
      <c r="DV246" s="602">
        <f t="shared" ca="1" si="482"/>
        <v>49185.069786291635</v>
      </c>
      <c r="DW246" s="602">
        <f t="shared" ca="1" si="483"/>
        <v>50889.234373908213</v>
      </c>
      <c r="DX246" s="602">
        <f t="shared" ca="1" si="484"/>
        <v>50889.234373908213</v>
      </c>
      <c r="DY246" s="602">
        <f t="shared" ca="1" si="485"/>
        <v>52616.023097239588</v>
      </c>
      <c r="DZ246" s="602">
        <f t="shared" ca="1" si="486"/>
        <v>52616.023097239588</v>
      </c>
      <c r="EA246" s="602">
        <f t="shared" ca="1" si="487"/>
        <v>54364.523825868084</v>
      </c>
      <c r="EB246" s="602">
        <f t="shared" ca="1" si="488"/>
        <v>54364.523825868084</v>
      </c>
      <c r="EC246" s="602">
        <f t="shared" ca="1" si="489"/>
        <v>56133.829536555211</v>
      </c>
      <c r="ED246" s="602">
        <f t="shared" ca="1" si="490"/>
        <v>50546.562285820124</v>
      </c>
      <c r="EE246" s="602">
        <f t="shared" ca="1" si="491"/>
        <v>52268.899256216449</v>
      </c>
      <c r="EF246" s="602">
        <f t="shared" ca="1" si="492"/>
        <v>52268.899256216449</v>
      </c>
      <c r="EG246" s="602">
        <f t="shared" ca="1" si="493"/>
        <v>54013.130357142247</v>
      </c>
      <c r="EH246" s="602">
        <f t="shared" ca="1" si="494"/>
        <v>54013.130357142247</v>
      </c>
      <c r="EI246" s="602">
        <f t="shared" ca="1" si="495"/>
        <v>55778.34727772788</v>
      </c>
      <c r="EJ246" s="602">
        <f t="shared" ca="1" si="496"/>
        <v>55778.34727772788</v>
      </c>
      <c r="EK246" s="602">
        <f t="shared" ca="1" si="497"/>
        <v>57563.649413299725</v>
      </c>
      <c r="EL246" s="602">
        <f t="shared" ca="1" si="498"/>
        <v>57563.649413299725</v>
      </c>
      <c r="EM246" s="602">
        <f t="shared" ca="1" si="499"/>
        <v>59368.146874517734</v>
      </c>
    </row>
    <row r="247" spans="8:143" ht="14.25" customHeight="1" x14ac:dyDescent="0.2">
      <c r="I247" s="373" t="s">
        <v>1169</v>
      </c>
      <c r="J247" s="1115" t="s">
        <v>71</v>
      </c>
      <c r="K247" s="1116"/>
      <c r="L247" s="1116"/>
      <c r="M247" s="1116"/>
      <c r="N247" s="1116"/>
      <c r="O247" s="1116"/>
      <c r="P247" s="1116"/>
      <c r="Q247" s="1116"/>
      <c r="R247" s="1116"/>
      <c r="W247" s="597">
        <f t="shared" si="438"/>
        <v>204</v>
      </c>
      <c r="X247" s="602">
        <f t="shared" ca="1" si="500"/>
        <v>28319.999389992863</v>
      </c>
      <c r="Y247" s="602">
        <f t="shared" ca="1" si="500"/>
        <v>29096.929827342388</v>
      </c>
      <c r="Z247" s="602">
        <f t="shared" ca="1" si="500"/>
        <v>29096.929827342388</v>
      </c>
      <c r="AA247" s="602">
        <f t="shared" ca="1" si="500"/>
        <v>29886.032144715729</v>
      </c>
      <c r="AB247" s="602">
        <f t="shared" ca="1" si="500"/>
        <v>29886.032144715729</v>
      </c>
      <c r="AC247" s="602">
        <f t="shared" ca="1" si="500"/>
        <v>30687.194570042724</v>
      </c>
      <c r="AD247" s="602">
        <f t="shared" ca="1" si="501"/>
        <v>30687.194570042724</v>
      </c>
      <c r="AE247" s="602">
        <f t="shared" ca="1" si="439"/>
        <v>31500.297891766557</v>
      </c>
      <c r="AF247" s="602">
        <f t="shared" ca="1" si="439"/>
        <v>31500.297891766557</v>
      </c>
      <c r="AG247" s="602">
        <f t="shared" ca="1" si="502"/>
        <v>32325.215752307126</v>
      </c>
      <c r="AH247" s="602">
        <f t="shared" ca="1" si="503"/>
        <v>32881.659121055389</v>
      </c>
      <c r="AI247" s="602">
        <f t="shared" ca="1" si="504"/>
        <v>34295.209150044277</v>
      </c>
      <c r="AJ247" s="602">
        <f t="shared" ca="1" si="505"/>
        <v>34295.209150044277</v>
      </c>
      <c r="AK247" s="602">
        <f t="shared" ca="1" si="506"/>
        <v>35740.272825017972</v>
      </c>
      <c r="AL247" s="602">
        <f t="shared" ca="1" si="507"/>
        <v>35740.272825017972</v>
      </c>
      <c r="AM247" s="602">
        <f t="shared" ca="1" si="508"/>
        <v>37216.130731732024</v>
      </c>
      <c r="AN247" s="602">
        <f t="shared" ca="1" si="509"/>
        <v>37216.130731732024</v>
      </c>
      <c r="AO247" s="602">
        <f t="shared" ca="1" si="510"/>
        <v>38722.023692322662</v>
      </c>
      <c r="AP247" s="602">
        <f t="shared" ca="1" si="511"/>
        <v>38722.023692322662</v>
      </c>
      <c r="AQ247" s="602">
        <f t="shared" ca="1" si="512"/>
        <v>40257.15736338999</v>
      </c>
      <c r="AR247" s="602">
        <f t="shared" ca="1" si="513"/>
        <v>35448.772928771345</v>
      </c>
      <c r="AS247" s="602">
        <f t="shared" ca="1" si="514"/>
        <v>36918.531516652984</v>
      </c>
      <c r="AT247" s="602">
        <f t="shared" ca="1" si="515"/>
        <v>36918.531516652984</v>
      </c>
      <c r="AU247" s="602">
        <f t="shared" ca="1" si="516"/>
        <v>38418.479955411574</v>
      </c>
      <c r="AV247" s="602">
        <f t="shared" ca="1" si="517"/>
        <v>38418.479955411574</v>
      </c>
      <c r="AW247" s="602">
        <f t="shared" ca="1" si="518"/>
        <v>39947.830563756834</v>
      </c>
      <c r="AX247" s="602">
        <f t="shared" ca="1" si="519"/>
        <v>39947.830563756834</v>
      </c>
      <c r="AY247" s="602">
        <f t="shared" ca="1" si="520"/>
        <v>41505.764212283277</v>
      </c>
      <c r="AZ247" s="602">
        <f t="shared" ca="1" si="521"/>
        <v>41505.764212283277</v>
      </c>
      <c r="BA247" s="602">
        <f t="shared" ca="1" si="522"/>
        <v>43091.434978125537</v>
      </c>
      <c r="BB247" s="602">
        <f t="shared" ca="1" si="523"/>
        <v>31227.944341051854</v>
      </c>
      <c r="BC247" s="602">
        <f t="shared" ca="1" si="524"/>
        <v>32048.938490341483</v>
      </c>
      <c r="BD247" s="602">
        <f t="shared" ca="1" si="525"/>
        <v>32048.938490341483</v>
      </c>
      <c r="BE247" s="602">
        <f t="shared" ca="1" si="526"/>
        <v>32881.659121055403</v>
      </c>
      <c r="BF247" s="602">
        <f t="shared" ca="1" si="527"/>
        <v>32881.659121055403</v>
      </c>
      <c r="BG247" s="602">
        <f t="shared" ca="1" si="528"/>
        <v>33725.968653348842</v>
      </c>
      <c r="BH247" s="602">
        <f t="shared" ca="1" si="529"/>
        <v>33725.968653348842</v>
      </c>
      <c r="BI247" s="602">
        <f t="shared" ca="1" si="530"/>
        <v>34581.723205375456</v>
      </c>
      <c r="BJ247" s="602">
        <f t="shared" ca="1" si="531"/>
        <v>34581.723205375456</v>
      </c>
      <c r="BK247" s="602">
        <f t="shared" ca="1" si="532"/>
        <v>35448.772928771345</v>
      </c>
      <c r="BL247" s="602">
        <f t="shared" ca="1" si="533"/>
        <v>37965.371706914841</v>
      </c>
      <c r="BM247" s="602">
        <f t="shared" ca="1" si="534"/>
        <v>39485.986332175897</v>
      </c>
      <c r="BN247" s="602">
        <f t="shared" ca="1" si="535"/>
        <v>39485.986332175897</v>
      </c>
      <c r="BO247" s="602">
        <f t="shared" ca="1" si="536"/>
        <v>41035.432761276803</v>
      </c>
      <c r="BP247" s="602">
        <f t="shared" ca="1" si="537"/>
        <v>41035.432761276803</v>
      </c>
      <c r="BQ247" s="602">
        <f t="shared" ca="1" si="538"/>
        <v>42612.87262182722</v>
      </c>
      <c r="BR247" s="602">
        <f t="shared" ca="1" si="539"/>
        <v>42612.87262182722</v>
      </c>
      <c r="BS247" s="602">
        <f t="shared" ca="1" si="540"/>
        <v>44217.443988476909</v>
      </c>
      <c r="BT247" s="602">
        <f t="shared" ca="1" si="541"/>
        <v>44217.443988476909</v>
      </c>
      <c r="BU247" s="602">
        <f t="shared" ca="1" si="542"/>
        <v>45848.26595350603</v>
      </c>
      <c r="BV247" s="602">
        <f t="shared" ca="1" si="543"/>
        <v>40723.276804626068</v>
      </c>
      <c r="BW247" s="602">
        <f t="shared" ca="1" si="544"/>
        <v>42295.186245571516</v>
      </c>
      <c r="BX247" s="602">
        <f t="shared" ca="1" si="545"/>
        <v>42295.186245571516</v>
      </c>
      <c r="BY247" s="602">
        <f t="shared" ca="1" si="546"/>
        <v>43894.401241264459</v>
      </c>
      <c r="BZ247" s="602">
        <f t="shared" ca="1" si="547"/>
        <v>43894.401241264459</v>
      </c>
      <c r="CA247" s="602">
        <f t="shared" ca="1" si="548"/>
        <v>45520.044319311586</v>
      </c>
      <c r="CB247" s="602">
        <f t="shared" ca="1" si="549"/>
        <v>45520.044319311586</v>
      </c>
      <c r="CC247" s="602">
        <f t="shared" ca="1" si="550"/>
        <v>47171.222607457443</v>
      </c>
      <c r="CD247" s="602">
        <f t="shared" ca="1" si="551"/>
        <v>47171.222607457443</v>
      </c>
      <c r="CE247" s="602">
        <f t="shared" ca="1" si="552"/>
        <v>48847.032188247038</v>
      </c>
      <c r="CF247" s="602">
        <f t="shared" ca="1" si="440"/>
        <v>33725.968653348842</v>
      </c>
      <c r="CG247" s="602">
        <f t="shared" ca="1" si="441"/>
        <v>34581.723205375456</v>
      </c>
      <c r="CH247" s="602">
        <f t="shared" ca="1" si="442"/>
        <v>34581.723205375456</v>
      </c>
      <c r="CI247" s="602">
        <f t="shared" ca="1" si="443"/>
        <v>35448.772928771345</v>
      </c>
      <c r="CJ247" s="602">
        <f t="shared" ca="1" si="444"/>
        <v>35448.772928771345</v>
      </c>
      <c r="CK247" s="602">
        <f t="shared" ca="1" si="445"/>
        <v>36326.962352232811</v>
      </c>
      <c r="CL247" s="602">
        <f t="shared" ca="1" si="446"/>
        <v>36326.962352232811</v>
      </c>
      <c r="CM247" s="602">
        <f t="shared" ca="1" si="447"/>
        <v>37216.130731732024</v>
      </c>
      <c r="CN247" s="602">
        <f t="shared" ca="1" si="448"/>
        <v>37216.130731732024</v>
      </c>
      <c r="CO247" s="602">
        <f t="shared" ca="1" si="449"/>
        <v>38116.112405922795</v>
      </c>
      <c r="CP247" s="602">
        <f t="shared" ca="1" si="450"/>
        <v>41820.706884913423</v>
      </c>
      <c r="CQ247" s="602">
        <f t="shared" ca="1" si="451"/>
        <v>43411.82153165857</v>
      </c>
      <c r="CR247" s="602">
        <f t="shared" ca="1" si="452"/>
        <v>43411.82153165857</v>
      </c>
      <c r="CS247" s="602">
        <f t="shared" ca="1" si="453"/>
        <v>45029.629321440458</v>
      </c>
      <c r="CT247" s="602">
        <f t="shared" ca="1" si="454"/>
        <v>45029.629321440458</v>
      </c>
      <c r="CU247" s="602">
        <f t="shared" ca="1" si="455"/>
        <v>46673.241537911395</v>
      </c>
      <c r="CV247" s="602">
        <f t="shared" ca="1" si="456"/>
        <v>46673.241537911395</v>
      </c>
      <c r="CW247" s="602">
        <f t="shared" ca="1" si="457"/>
        <v>48341.757129331025</v>
      </c>
      <c r="CX247" s="602">
        <f t="shared" ca="1" si="458"/>
        <v>48341.757129331025</v>
      </c>
      <c r="CY247" s="602">
        <f t="shared" ca="1" si="459"/>
        <v>50034.266948932476</v>
      </c>
      <c r="CZ247" s="602">
        <f t="shared" ca="1" si="460"/>
        <v>44703.97476535022</v>
      </c>
      <c r="DA247" s="602">
        <f t="shared" ca="1" si="461"/>
        <v>46342.497848049643</v>
      </c>
      <c r="DB247" s="602">
        <f t="shared" ca="1" si="462"/>
        <v>46342.497848049643</v>
      </c>
      <c r="DC247" s="602">
        <f t="shared" ca="1" si="463"/>
        <v>48006.105296803609</v>
      </c>
      <c r="DD247" s="602">
        <f t="shared" ca="1" si="464"/>
        <v>48006.105296803609</v>
      </c>
      <c r="DE247" s="602">
        <f t="shared" ca="1" si="465"/>
        <v>49693.889253268258</v>
      </c>
      <c r="DF247" s="602">
        <f t="shared" ca="1" si="466"/>
        <v>49693.889253268258</v>
      </c>
      <c r="DG247" s="602">
        <f t="shared" ca="1" si="467"/>
        <v>51404.937022019112</v>
      </c>
      <c r="DH247" s="602">
        <f t="shared" ca="1" si="468"/>
        <v>51404.937022019112</v>
      </c>
      <c r="DI247" s="602">
        <f t="shared" ca="1" si="469"/>
        <v>53138.334953305806</v>
      </c>
      <c r="DJ247" s="602">
        <f t="shared" ca="1" si="470"/>
        <v>36918.531516652984</v>
      </c>
      <c r="DK247" s="602">
        <f t="shared" ca="1" si="471"/>
        <v>37814.927454885583</v>
      </c>
      <c r="DL247" s="602">
        <f t="shared" ca="1" si="472"/>
        <v>37814.927454885583</v>
      </c>
      <c r="DM247" s="602">
        <f t="shared" ca="1" si="473"/>
        <v>38722.023692322662</v>
      </c>
      <c r="DN247" s="602">
        <f t="shared" ca="1" si="474"/>
        <v>38722.023692322662</v>
      </c>
      <c r="DO247" s="602">
        <f t="shared" ca="1" si="475"/>
        <v>39639.647171455297</v>
      </c>
      <c r="DP247" s="602">
        <f t="shared" ca="1" si="476"/>
        <v>39639.647171455297</v>
      </c>
      <c r="DQ247" s="602">
        <f t="shared" ca="1" si="477"/>
        <v>40567.620879791648</v>
      </c>
      <c r="DR247" s="602">
        <f t="shared" ca="1" si="478"/>
        <v>40567.620879791648</v>
      </c>
      <c r="DS247" s="602">
        <f t="shared" ca="1" si="479"/>
        <v>41505.764212283284</v>
      </c>
      <c r="DT247" s="602">
        <f t="shared" ca="1" si="480"/>
        <v>47504.443092169378</v>
      </c>
      <c r="DU247" s="602">
        <f t="shared" ca="1" si="481"/>
        <v>49185.069786291635</v>
      </c>
      <c r="DV247" s="602">
        <f t="shared" ca="1" si="482"/>
        <v>49185.069786291635</v>
      </c>
      <c r="DW247" s="602">
        <f t="shared" ca="1" si="483"/>
        <v>50889.234373908213</v>
      </c>
      <c r="DX247" s="602">
        <f t="shared" ca="1" si="484"/>
        <v>50889.234373908213</v>
      </c>
      <c r="DY247" s="602">
        <f t="shared" ca="1" si="485"/>
        <v>52616.023097239588</v>
      </c>
      <c r="DZ247" s="602">
        <f t="shared" ca="1" si="486"/>
        <v>52616.023097239588</v>
      </c>
      <c r="EA247" s="602">
        <f t="shared" ca="1" si="487"/>
        <v>54364.523825868084</v>
      </c>
      <c r="EB247" s="602">
        <f t="shared" ca="1" si="488"/>
        <v>54364.523825868084</v>
      </c>
      <c r="EC247" s="602">
        <f t="shared" ca="1" si="489"/>
        <v>56133.829536555211</v>
      </c>
      <c r="ED247" s="602">
        <f t="shared" ca="1" si="490"/>
        <v>50546.562285820124</v>
      </c>
      <c r="EE247" s="602">
        <f t="shared" ca="1" si="491"/>
        <v>52268.899256216449</v>
      </c>
      <c r="EF247" s="602">
        <f t="shared" ca="1" si="492"/>
        <v>52268.899256216449</v>
      </c>
      <c r="EG247" s="602">
        <f t="shared" ca="1" si="493"/>
        <v>54013.130357142247</v>
      </c>
      <c r="EH247" s="602">
        <f t="shared" ca="1" si="494"/>
        <v>54013.130357142247</v>
      </c>
      <c r="EI247" s="602">
        <f t="shared" ca="1" si="495"/>
        <v>55778.34727772788</v>
      </c>
      <c r="EJ247" s="602">
        <f t="shared" ca="1" si="496"/>
        <v>55778.34727772788</v>
      </c>
      <c r="EK247" s="602">
        <f t="shared" ca="1" si="497"/>
        <v>57563.649413299725</v>
      </c>
      <c r="EL247" s="602">
        <f t="shared" ca="1" si="498"/>
        <v>57563.649413299725</v>
      </c>
      <c r="EM247" s="602">
        <f t="shared" ca="1" si="499"/>
        <v>59368.146874517734</v>
      </c>
    </row>
    <row r="248" spans="8:143" ht="14.25" customHeight="1" x14ac:dyDescent="0.2">
      <c r="I248" s="373" t="s">
        <v>72</v>
      </c>
      <c r="J248" s="1115" t="s">
        <v>73</v>
      </c>
      <c r="K248" s="1116"/>
      <c r="L248" s="1116"/>
      <c r="M248" s="1116"/>
      <c r="N248" s="1116"/>
      <c r="O248" s="1116"/>
      <c r="P248" s="1116"/>
      <c r="Q248" s="1116"/>
      <c r="R248" s="1116"/>
      <c r="W248" s="597">
        <f t="shared" si="438"/>
        <v>205</v>
      </c>
      <c r="X248" s="602">
        <f t="shared" ca="1" si="500"/>
        <v>28319.999389992863</v>
      </c>
      <c r="Y248" s="602">
        <f t="shared" ca="1" si="500"/>
        <v>29096.929827342388</v>
      </c>
      <c r="Z248" s="602">
        <f t="shared" ca="1" si="500"/>
        <v>29096.929827342388</v>
      </c>
      <c r="AA248" s="602">
        <f t="shared" ca="1" si="500"/>
        <v>29886.032144715729</v>
      </c>
      <c r="AB248" s="602">
        <f t="shared" ca="1" si="500"/>
        <v>29886.032144715729</v>
      </c>
      <c r="AC248" s="602">
        <f t="shared" ca="1" si="500"/>
        <v>30687.194570042724</v>
      </c>
      <c r="AD248" s="602">
        <f t="shared" ca="1" si="501"/>
        <v>30687.194570042724</v>
      </c>
      <c r="AE248" s="602">
        <f t="shared" ca="1" si="439"/>
        <v>31500.297891766557</v>
      </c>
      <c r="AF248" s="602">
        <f t="shared" ca="1" si="439"/>
        <v>31500.297891766557</v>
      </c>
      <c r="AG248" s="602">
        <f t="shared" ca="1" si="502"/>
        <v>32325.215752307126</v>
      </c>
      <c r="AH248" s="602">
        <f t="shared" ca="1" si="503"/>
        <v>32881.659121055389</v>
      </c>
      <c r="AI248" s="602">
        <f t="shared" ca="1" si="504"/>
        <v>34295.209150044277</v>
      </c>
      <c r="AJ248" s="602">
        <f t="shared" ca="1" si="505"/>
        <v>34295.209150044277</v>
      </c>
      <c r="AK248" s="602">
        <f t="shared" ca="1" si="506"/>
        <v>35740.272825017972</v>
      </c>
      <c r="AL248" s="602">
        <f t="shared" ca="1" si="507"/>
        <v>35740.272825017972</v>
      </c>
      <c r="AM248" s="602">
        <f t="shared" ca="1" si="508"/>
        <v>37216.130731732024</v>
      </c>
      <c r="AN248" s="602">
        <f t="shared" ca="1" si="509"/>
        <v>37216.130731732024</v>
      </c>
      <c r="AO248" s="602">
        <f t="shared" ca="1" si="510"/>
        <v>38722.023692322662</v>
      </c>
      <c r="AP248" s="602">
        <f t="shared" ca="1" si="511"/>
        <v>38722.023692322662</v>
      </c>
      <c r="AQ248" s="602">
        <f t="shared" ca="1" si="512"/>
        <v>40257.15736338999</v>
      </c>
      <c r="AR248" s="602">
        <f t="shared" ca="1" si="513"/>
        <v>35448.772928771345</v>
      </c>
      <c r="AS248" s="602">
        <f t="shared" ca="1" si="514"/>
        <v>36918.531516652984</v>
      </c>
      <c r="AT248" s="602">
        <f t="shared" ca="1" si="515"/>
        <v>36918.531516652984</v>
      </c>
      <c r="AU248" s="602">
        <f t="shared" ca="1" si="516"/>
        <v>38418.479955411574</v>
      </c>
      <c r="AV248" s="602">
        <f t="shared" ca="1" si="517"/>
        <v>38418.479955411574</v>
      </c>
      <c r="AW248" s="602">
        <f t="shared" ca="1" si="518"/>
        <v>39947.830563756834</v>
      </c>
      <c r="AX248" s="602">
        <f t="shared" ca="1" si="519"/>
        <v>39947.830563756834</v>
      </c>
      <c r="AY248" s="602">
        <f t="shared" ca="1" si="520"/>
        <v>41505.764212283277</v>
      </c>
      <c r="AZ248" s="602">
        <f t="shared" ca="1" si="521"/>
        <v>41505.764212283277</v>
      </c>
      <c r="BA248" s="602">
        <f t="shared" ca="1" si="522"/>
        <v>43091.434978125537</v>
      </c>
      <c r="BB248" s="602">
        <f t="shared" ca="1" si="523"/>
        <v>31227.944341051854</v>
      </c>
      <c r="BC248" s="602">
        <f t="shared" ca="1" si="524"/>
        <v>32048.938490341483</v>
      </c>
      <c r="BD248" s="602">
        <f t="shared" ca="1" si="525"/>
        <v>32048.938490341483</v>
      </c>
      <c r="BE248" s="602">
        <f t="shared" ca="1" si="526"/>
        <v>32881.659121055403</v>
      </c>
      <c r="BF248" s="602">
        <f t="shared" ca="1" si="527"/>
        <v>32881.659121055403</v>
      </c>
      <c r="BG248" s="602">
        <f t="shared" ca="1" si="528"/>
        <v>33725.968653348842</v>
      </c>
      <c r="BH248" s="602">
        <f t="shared" ca="1" si="529"/>
        <v>33725.968653348842</v>
      </c>
      <c r="BI248" s="602">
        <f t="shared" ca="1" si="530"/>
        <v>34581.723205375456</v>
      </c>
      <c r="BJ248" s="602">
        <f t="shared" ca="1" si="531"/>
        <v>34581.723205375456</v>
      </c>
      <c r="BK248" s="602">
        <f t="shared" ca="1" si="532"/>
        <v>35448.772928771345</v>
      </c>
      <c r="BL248" s="602">
        <f t="shared" ca="1" si="533"/>
        <v>37965.371706914841</v>
      </c>
      <c r="BM248" s="602">
        <f t="shared" ca="1" si="534"/>
        <v>39485.986332175897</v>
      </c>
      <c r="BN248" s="602">
        <f t="shared" ca="1" si="535"/>
        <v>39485.986332175897</v>
      </c>
      <c r="BO248" s="602">
        <f t="shared" ca="1" si="536"/>
        <v>41035.432761276803</v>
      </c>
      <c r="BP248" s="602">
        <f t="shared" ca="1" si="537"/>
        <v>41035.432761276803</v>
      </c>
      <c r="BQ248" s="602">
        <f t="shared" ca="1" si="538"/>
        <v>42612.87262182722</v>
      </c>
      <c r="BR248" s="602">
        <f t="shared" ca="1" si="539"/>
        <v>42612.87262182722</v>
      </c>
      <c r="BS248" s="602">
        <f t="shared" ca="1" si="540"/>
        <v>44217.443988476909</v>
      </c>
      <c r="BT248" s="602">
        <f t="shared" ca="1" si="541"/>
        <v>44217.443988476909</v>
      </c>
      <c r="BU248" s="602">
        <f t="shared" ca="1" si="542"/>
        <v>45848.26595350603</v>
      </c>
      <c r="BV248" s="602">
        <f t="shared" ca="1" si="543"/>
        <v>40723.276804626068</v>
      </c>
      <c r="BW248" s="602">
        <f t="shared" ca="1" si="544"/>
        <v>42295.186245571516</v>
      </c>
      <c r="BX248" s="602">
        <f t="shared" ca="1" si="545"/>
        <v>42295.186245571516</v>
      </c>
      <c r="BY248" s="602">
        <f t="shared" ca="1" si="546"/>
        <v>43894.401241264459</v>
      </c>
      <c r="BZ248" s="602">
        <f t="shared" ca="1" si="547"/>
        <v>43894.401241264459</v>
      </c>
      <c r="CA248" s="602">
        <f t="shared" ca="1" si="548"/>
        <v>45520.044319311586</v>
      </c>
      <c r="CB248" s="602">
        <f t="shared" ca="1" si="549"/>
        <v>45520.044319311586</v>
      </c>
      <c r="CC248" s="602">
        <f t="shared" ca="1" si="550"/>
        <v>47171.222607457443</v>
      </c>
      <c r="CD248" s="602">
        <f t="shared" ca="1" si="551"/>
        <v>47171.222607457443</v>
      </c>
      <c r="CE248" s="602">
        <f t="shared" ca="1" si="552"/>
        <v>48847.032188247038</v>
      </c>
      <c r="CF248" s="602">
        <f t="shared" ca="1" si="440"/>
        <v>33725.968653348842</v>
      </c>
      <c r="CG248" s="602">
        <f t="shared" ca="1" si="441"/>
        <v>34581.723205375456</v>
      </c>
      <c r="CH248" s="602">
        <f t="shared" ca="1" si="442"/>
        <v>34581.723205375456</v>
      </c>
      <c r="CI248" s="602">
        <f t="shared" ca="1" si="443"/>
        <v>35448.772928771345</v>
      </c>
      <c r="CJ248" s="602">
        <f t="shared" ca="1" si="444"/>
        <v>35448.772928771345</v>
      </c>
      <c r="CK248" s="602">
        <f t="shared" ca="1" si="445"/>
        <v>36326.962352232811</v>
      </c>
      <c r="CL248" s="602">
        <f t="shared" ca="1" si="446"/>
        <v>36326.962352232811</v>
      </c>
      <c r="CM248" s="602">
        <f t="shared" ca="1" si="447"/>
        <v>37216.130731732024</v>
      </c>
      <c r="CN248" s="602">
        <f t="shared" ca="1" si="448"/>
        <v>37216.130731732024</v>
      </c>
      <c r="CO248" s="602">
        <f t="shared" ca="1" si="449"/>
        <v>38116.112405922795</v>
      </c>
      <c r="CP248" s="602">
        <f t="shared" ca="1" si="450"/>
        <v>41820.706884913423</v>
      </c>
      <c r="CQ248" s="602">
        <f t="shared" ca="1" si="451"/>
        <v>43411.82153165857</v>
      </c>
      <c r="CR248" s="602">
        <f t="shared" ca="1" si="452"/>
        <v>43411.82153165857</v>
      </c>
      <c r="CS248" s="602">
        <f t="shared" ca="1" si="453"/>
        <v>45029.629321440458</v>
      </c>
      <c r="CT248" s="602">
        <f t="shared" ca="1" si="454"/>
        <v>45029.629321440458</v>
      </c>
      <c r="CU248" s="602">
        <f t="shared" ca="1" si="455"/>
        <v>46673.241537911395</v>
      </c>
      <c r="CV248" s="602">
        <f t="shared" ca="1" si="456"/>
        <v>46673.241537911395</v>
      </c>
      <c r="CW248" s="602">
        <f t="shared" ca="1" si="457"/>
        <v>48341.757129331025</v>
      </c>
      <c r="CX248" s="602">
        <f t="shared" ca="1" si="458"/>
        <v>48341.757129331025</v>
      </c>
      <c r="CY248" s="602">
        <f t="shared" ca="1" si="459"/>
        <v>50034.266948932476</v>
      </c>
      <c r="CZ248" s="602">
        <f t="shared" ca="1" si="460"/>
        <v>44703.97476535022</v>
      </c>
      <c r="DA248" s="602">
        <f t="shared" ca="1" si="461"/>
        <v>46342.497848049643</v>
      </c>
      <c r="DB248" s="602">
        <f t="shared" ca="1" si="462"/>
        <v>46342.497848049643</v>
      </c>
      <c r="DC248" s="602">
        <f t="shared" ca="1" si="463"/>
        <v>48006.105296803609</v>
      </c>
      <c r="DD248" s="602">
        <f t="shared" ca="1" si="464"/>
        <v>48006.105296803609</v>
      </c>
      <c r="DE248" s="602">
        <f t="shared" ca="1" si="465"/>
        <v>49693.889253268258</v>
      </c>
      <c r="DF248" s="602">
        <f t="shared" ca="1" si="466"/>
        <v>49693.889253268258</v>
      </c>
      <c r="DG248" s="602">
        <f t="shared" ca="1" si="467"/>
        <v>51404.937022019112</v>
      </c>
      <c r="DH248" s="602">
        <f t="shared" ca="1" si="468"/>
        <v>51404.937022019112</v>
      </c>
      <c r="DI248" s="602">
        <f t="shared" ca="1" si="469"/>
        <v>53138.334953305806</v>
      </c>
      <c r="DJ248" s="602">
        <f t="shared" ca="1" si="470"/>
        <v>36918.531516652984</v>
      </c>
      <c r="DK248" s="602">
        <f t="shared" ca="1" si="471"/>
        <v>37814.927454885583</v>
      </c>
      <c r="DL248" s="602">
        <f t="shared" ca="1" si="472"/>
        <v>37814.927454885583</v>
      </c>
      <c r="DM248" s="602">
        <f t="shared" ca="1" si="473"/>
        <v>38722.023692322662</v>
      </c>
      <c r="DN248" s="602">
        <f t="shared" ca="1" si="474"/>
        <v>38722.023692322662</v>
      </c>
      <c r="DO248" s="602">
        <f t="shared" ca="1" si="475"/>
        <v>39639.647171455297</v>
      </c>
      <c r="DP248" s="602">
        <f t="shared" ca="1" si="476"/>
        <v>39639.647171455297</v>
      </c>
      <c r="DQ248" s="602">
        <f t="shared" ca="1" si="477"/>
        <v>40567.620879791648</v>
      </c>
      <c r="DR248" s="602">
        <f t="shared" ca="1" si="478"/>
        <v>40567.620879791648</v>
      </c>
      <c r="DS248" s="602">
        <f t="shared" ca="1" si="479"/>
        <v>41505.764212283284</v>
      </c>
      <c r="DT248" s="602">
        <f t="shared" ca="1" si="480"/>
        <v>47504.443092169378</v>
      </c>
      <c r="DU248" s="602">
        <f t="shared" ca="1" si="481"/>
        <v>49185.069786291635</v>
      </c>
      <c r="DV248" s="602">
        <f t="shared" ca="1" si="482"/>
        <v>49185.069786291635</v>
      </c>
      <c r="DW248" s="602">
        <f t="shared" ca="1" si="483"/>
        <v>50889.234373908213</v>
      </c>
      <c r="DX248" s="602">
        <f t="shared" ca="1" si="484"/>
        <v>50889.234373908213</v>
      </c>
      <c r="DY248" s="602">
        <f t="shared" ca="1" si="485"/>
        <v>52616.023097239588</v>
      </c>
      <c r="DZ248" s="602">
        <f t="shared" ca="1" si="486"/>
        <v>52616.023097239588</v>
      </c>
      <c r="EA248" s="602">
        <f t="shared" ca="1" si="487"/>
        <v>54364.523825868084</v>
      </c>
      <c r="EB248" s="602">
        <f t="shared" ca="1" si="488"/>
        <v>54364.523825868084</v>
      </c>
      <c r="EC248" s="602">
        <f t="shared" ca="1" si="489"/>
        <v>56133.829536555211</v>
      </c>
      <c r="ED248" s="602">
        <f t="shared" ca="1" si="490"/>
        <v>50546.562285820124</v>
      </c>
      <c r="EE248" s="602">
        <f t="shared" ca="1" si="491"/>
        <v>52268.899256216449</v>
      </c>
      <c r="EF248" s="602">
        <f t="shared" ca="1" si="492"/>
        <v>52268.899256216449</v>
      </c>
      <c r="EG248" s="602">
        <f t="shared" ca="1" si="493"/>
        <v>54013.130357142247</v>
      </c>
      <c r="EH248" s="602">
        <f t="shared" ca="1" si="494"/>
        <v>54013.130357142247</v>
      </c>
      <c r="EI248" s="602">
        <f t="shared" ca="1" si="495"/>
        <v>55778.34727772788</v>
      </c>
      <c r="EJ248" s="602">
        <f t="shared" ca="1" si="496"/>
        <v>55778.34727772788</v>
      </c>
      <c r="EK248" s="602">
        <f t="shared" ca="1" si="497"/>
        <v>57563.649413299725</v>
      </c>
      <c r="EL248" s="602">
        <f t="shared" ca="1" si="498"/>
        <v>57563.649413299725</v>
      </c>
      <c r="EM248" s="602">
        <f t="shared" ca="1" si="499"/>
        <v>59368.146874517734</v>
      </c>
    </row>
    <row r="249" spans="8:143" x14ac:dyDescent="0.2">
      <c r="H249" s="1139" t="s">
        <v>768</v>
      </c>
      <c r="I249" s="1139"/>
      <c r="J249" s="1139"/>
      <c r="K249" s="1139"/>
      <c r="L249" s="1139"/>
      <c r="M249" s="1139"/>
      <c r="N249" s="1139"/>
      <c r="O249" s="1139"/>
      <c r="P249" s="1139"/>
      <c r="Q249" s="1139"/>
      <c r="W249" s="597">
        <f t="shared" si="438"/>
        <v>206</v>
      </c>
      <c r="X249" s="602">
        <f t="shared" ca="1" si="500"/>
        <v>28319.999389992863</v>
      </c>
      <c r="Y249" s="602">
        <f t="shared" ca="1" si="500"/>
        <v>29096.929827342388</v>
      </c>
      <c r="Z249" s="602">
        <f t="shared" ca="1" si="500"/>
        <v>29096.929827342388</v>
      </c>
      <c r="AA249" s="602">
        <f t="shared" ca="1" si="500"/>
        <v>29886.032144715729</v>
      </c>
      <c r="AB249" s="602">
        <f t="shared" ca="1" si="500"/>
        <v>29886.032144715729</v>
      </c>
      <c r="AC249" s="602">
        <f t="shared" ca="1" si="500"/>
        <v>30687.194570042724</v>
      </c>
      <c r="AD249" s="602">
        <f t="shared" ca="1" si="501"/>
        <v>30687.194570042724</v>
      </c>
      <c r="AE249" s="602">
        <f t="shared" ca="1" si="439"/>
        <v>31500.297891766557</v>
      </c>
      <c r="AF249" s="602">
        <f t="shared" ca="1" si="439"/>
        <v>31500.297891766557</v>
      </c>
      <c r="AG249" s="602">
        <f t="shared" ca="1" si="502"/>
        <v>32325.215752307126</v>
      </c>
      <c r="AH249" s="602">
        <f t="shared" ca="1" si="503"/>
        <v>32881.659121055389</v>
      </c>
      <c r="AI249" s="602">
        <f t="shared" ca="1" si="504"/>
        <v>34295.209150044277</v>
      </c>
      <c r="AJ249" s="602">
        <f t="shared" ca="1" si="505"/>
        <v>34295.209150044277</v>
      </c>
      <c r="AK249" s="602">
        <f t="shared" ca="1" si="506"/>
        <v>35740.272825017972</v>
      </c>
      <c r="AL249" s="602">
        <f t="shared" ca="1" si="507"/>
        <v>35740.272825017972</v>
      </c>
      <c r="AM249" s="602">
        <f t="shared" ca="1" si="508"/>
        <v>37216.130731732024</v>
      </c>
      <c r="AN249" s="602">
        <f t="shared" ca="1" si="509"/>
        <v>37216.130731732024</v>
      </c>
      <c r="AO249" s="602">
        <f t="shared" ca="1" si="510"/>
        <v>38722.023692322662</v>
      </c>
      <c r="AP249" s="602">
        <f t="shared" ca="1" si="511"/>
        <v>38722.023692322662</v>
      </c>
      <c r="AQ249" s="602">
        <f t="shared" ca="1" si="512"/>
        <v>40257.15736338999</v>
      </c>
      <c r="AR249" s="602">
        <f t="shared" ca="1" si="513"/>
        <v>35448.772928771345</v>
      </c>
      <c r="AS249" s="602">
        <f t="shared" ca="1" si="514"/>
        <v>36918.531516652984</v>
      </c>
      <c r="AT249" s="602">
        <f t="shared" ca="1" si="515"/>
        <v>36918.531516652984</v>
      </c>
      <c r="AU249" s="602">
        <f t="shared" ca="1" si="516"/>
        <v>38418.479955411574</v>
      </c>
      <c r="AV249" s="602">
        <f t="shared" ca="1" si="517"/>
        <v>38418.479955411574</v>
      </c>
      <c r="AW249" s="602">
        <f t="shared" ca="1" si="518"/>
        <v>39947.830563756834</v>
      </c>
      <c r="AX249" s="602">
        <f t="shared" ca="1" si="519"/>
        <v>39947.830563756834</v>
      </c>
      <c r="AY249" s="602">
        <f t="shared" ca="1" si="520"/>
        <v>41505.764212283277</v>
      </c>
      <c r="AZ249" s="602">
        <f t="shared" ca="1" si="521"/>
        <v>41505.764212283277</v>
      </c>
      <c r="BA249" s="602">
        <f t="shared" ca="1" si="522"/>
        <v>43091.434978125537</v>
      </c>
      <c r="BB249" s="602">
        <f t="shared" ca="1" si="523"/>
        <v>31227.944341051854</v>
      </c>
      <c r="BC249" s="602">
        <f t="shared" ca="1" si="524"/>
        <v>32048.938490341483</v>
      </c>
      <c r="BD249" s="602">
        <f t="shared" ca="1" si="525"/>
        <v>32048.938490341483</v>
      </c>
      <c r="BE249" s="602">
        <f t="shared" ca="1" si="526"/>
        <v>32881.659121055403</v>
      </c>
      <c r="BF249" s="602">
        <f t="shared" ca="1" si="527"/>
        <v>32881.659121055403</v>
      </c>
      <c r="BG249" s="602">
        <f t="shared" ca="1" si="528"/>
        <v>33725.968653348842</v>
      </c>
      <c r="BH249" s="602">
        <f t="shared" ca="1" si="529"/>
        <v>33725.968653348842</v>
      </c>
      <c r="BI249" s="602">
        <f t="shared" ca="1" si="530"/>
        <v>34581.723205375456</v>
      </c>
      <c r="BJ249" s="602">
        <f t="shared" ca="1" si="531"/>
        <v>34581.723205375456</v>
      </c>
      <c r="BK249" s="602">
        <f t="shared" ca="1" si="532"/>
        <v>35448.772928771345</v>
      </c>
      <c r="BL249" s="602">
        <f t="shared" ca="1" si="533"/>
        <v>37965.371706914841</v>
      </c>
      <c r="BM249" s="602">
        <f t="shared" ca="1" si="534"/>
        <v>39485.986332175897</v>
      </c>
      <c r="BN249" s="602">
        <f t="shared" ca="1" si="535"/>
        <v>39485.986332175897</v>
      </c>
      <c r="BO249" s="602">
        <f t="shared" ca="1" si="536"/>
        <v>41035.432761276803</v>
      </c>
      <c r="BP249" s="602">
        <f t="shared" ca="1" si="537"/>
        <v>41035.432761276803</v>
      </c>
      <c r="BQ249" s="602">
        <f t="shared" ca="1" si="538"/>
        <v>42612.87262182722</v>
      </c>
      <c r="BR249" s="602">
        <f t="shared" ca="1" si="539"/>
        <v>42612.87262182722</v>
      </c>
      <c r="BS249" s="602">
        <f t="shared" ca="1" si="540"/>
        <v>44217.443988476909</v>
      </c>
      <c r="BT249" s="602">
        <f t="shared" ca="1" si="541"/>
        <v>44217.443988476909</v>
      </c>
      <c r="BU249" s="602">
        <f t="shared" ca="1" si="542"/>
        <v>45848.26595350603</v>
      </c>
      <c r="BV249" s="602">
        <f t="shared" ca="1" si="543"/>
        <v>40723.276804626068</v>
      </c>
      <c r="BW249" s="602">
        <f t="shared" ca="1" si="544"/>
        <v>42295.186245571516</v>
      </c>
      <c r="BX249" s="602">
        <f t="shared" ca="1" si="545"/>
        <v>42295.186245571516</v>
      </c>
      <c r="BY249" s="602">
        <f t="shared" ca="1" si="546"/>
        <v>43894.401241264459</v>
      </c>
      <c r="BZ249" s="602">
        <f t="shared" ca="1" si="547"/>
        <v>43894.401241264459</v>
      </c>
      <c r="CA249" s="602">
        <f t="shared" ca="1" si="548"/>
        <v>45520.044319311586</v>
      </c>
      <c r="CB249" s="602">
        <f t="shared" ca="1" si="549"/>
        <v>45520.044319311586</v>
      </c>
      <c r="CC249" s="602">
        <f t="shared" ca="1" si="550"/>
        <v>47171.222607457443</v>
      </c>
      <c r="CD249" s="602">
        <f t="shared" ca="1" si="551"/>
        <v>47171.222607457443</v>
      </c>
      <c r="CE249" s="602">
        <f t="shared" ca="1" si="552"/>
        <v>48847.032188247038</v>
      </c>
      <c r="CF249" s="602">
        <f t="shared" ca="1" si="440"/>
        <v>33725.968653348842</v>
      </c>
      <c r="CG249" s="602">
        <f t="shared" ca="1" si="441"/>
        <v>34581.723205375456</v>
      </c>
      <c r="CH249" s="602">
        <f t="shared" ca="1" si="442"/>
        <v>34581.723205375456</v>
      </c>
      <c r="CI249" s="602">
        <f t="shared" ca="1" si="443"/>
        <v>35448.772928771345</v>
      </c>
      <c r="CJ249" s="602">
        <f t="shared" ca="1" si="444"/>
        <v>35448.772928771345</v>
      </c>
      <c r="CK249" s="602">
        <f t="shared" ca="1" si="445"/>
        <v>36326.962352232811</v>
      </c>
      <c r="CL249" s="602">
        <f t="shared" ca="1" si="446"/>
        <v>36326.962352232811</v>
      </c>
      <c r="CM249" s="602">
        <f t="shared" ca="1" si="447"/>
        <v>37216.130731732024</v>
      </c>
      <c r="CN249" s="602">
        <f t="shared" ca="1" si="448"/>
        <v>37216.130731732024</v>
      </c>
      <c r="CO249" s="602">
        <f t="shared" ca="1" si="449"/>
        <v>38116.112405922795</v>
      </c>
      <c r="CP249" s="602">
        <f t="shared" ca="1" si="450"/>
        <v>41820.706884913423</v>
      </c>
      <c r="CQ249" s="602">
        <f t="shared" ca="1" si="451"/>
        <v>43411.82153165857</v>
      </c>
      <c r="CR249" s="602">
        <f t="shared" ca="1" si="452"/>
        <v>43411.82153165857</v>
      </c>
      <c r="CS249" s="602">
        <f t="shared" ca="1" si="453"/>
        <v>45029.629321440458</v>
      </c>
      <c r="CT249" s="602">
        <f t="shared" ca="1" si="454"/>
        <v>45029.629321440458</v>
      </c>
      <c r="CU249" s="602">
        <f t="shared" ca="1" si="455"/>
        <v>46673.241537911395</v>
      </c>
      <c r="CV249" s="602">
        <f t="shared" ca="1" si="456"/>
        <v>46673.241537911395</v>
      </c>
      <c r="CW249" s="602">
        <f t="shared" ca="1" si="457"/>
        <v>48341.757129331025</v>
      </c>
      <c r="CX249" s="602">
        <f t="shared" ca="1" si="458"/>
        <v>48341.757129331025</v>
      </c>
      <c r="CY249" s="602">
        <f t="shared" ca="1" si="459"/>
        <v>50034.266948932476</v>
      </c>
      <c r="CZ249" s="602">
        <f t="shared" ca="1" si="460"/>
        <v>44703.97476535022</v>
      </c>
      <c r="DA249" s="602">
        <f t="shared" ca="1" si="461"/>
        <v>46342.497848049643</v>
      </c>
      <c r="DB249" s="602">
        <f t="shared" ca="1" si="462"/>
        <v>46342.497848049643</v>
      </c>
      <c r="DC249" s="602">
        <f t="shared" ca="1" si="463"/>
        <v>48006.105296803609</v>
      </c>
      <c r="DD249" s="602">
        <f t="shared" ca="1" si="464"/>
        <v>48006.105296803609</v>
      </c>
      <c r="DE249" s="602">
        <f t="shared" ca="1" si="465"/>
        <v>49693.889253268258</v>
      </c>
      <c r="DF249" s="602">
        <f t="shared" ca="1" si="466"/>
        <v>49693.889253268258</v>
      </c>
      <c r="DG249" s="602">
        <f t="shared" ca="1" si="467"/>
        <v>51404.937022019112</v>
      </c>
      <c r="DH249" s="602">
        <f t="shared" ca="1" si="468"/>
        <v>51404.937022019112</v>
      </c>
      <c r="DI249" s="602">
        <f t="shared" ca="1" si="469"/>
        <v>53138.334953305806</v>
      </c>
      <c r="DJ249" s="602">
        <f t="shared" ca="1" si="470"/>
        <v>36918.531516652984</v>
      </c>
      <c r="DK249" s="602">
        <f t="shared" ca="1" si="471"/>
        <v>37814.927454885583</v>
      </c>
      <c r="DL249" s="602">
        <f t="shared" ca="1" si="472"/>
        <v>37814.927454885583</v>
      </c>
      <c r="DM249" s="602">
        <f t="shared" ca="1" si="473"/>
        <v>38722.023692322662</v>
      </c>
      <c r="DN249" s="602">
        <f t="shared" ca="1" si="474"/>
        <v>38722.023692322662</v>
      </c>
      <c r="DO249" s="602">
        <f t="shared" ca="1" si="475"/>
        <v>39639.647171455297</v>
      </c>
      <c r="DP249" s="602">
        <f t="shared" ca="1" si="476"/>
        <v>39639.647171455297</v>
      </c>
      <c r="DQ249" s="602">
        <f t="shared" ca="1" si="477"/>
        <v>40567.620879791648</v>
      </c>
      <c r="DR249" s="602">
        <f t="shared" ca="1" si="478"/>
        <v>40567.620879791648</v>
      </c>
      <c r="DS249" s="602">
        <f t="shared" ca="1" si="479"/>
        <v>41505.764212283284</v>
      </c>
      <c r="DT249" s="602">
        <f t="shared" ca="1" si="480"/>
        <v>47504.443092169378</v>
      </c>
      <c r="DU249" s="602">
        <f t="shared" ca="1" si="481"/>
        <v>49185.069786291635</v>
      </c>
      <c r="DV249" s="602">
        <f t="shared" ca="1" si="482"/>
        <v>49185.069786291635</v>
      </c>
      <c r="DW249" s="602">
        <f t="shared" ca="1" si="483"/>
        <v>50889.234373908213</v>
      </c>
      <c r="DX249" s="602">
        <f t="shared" ca="1" si="484"/>
        <v>50889.234373908213</v>
      </c>
      <c r="DY249" s="602">
        <f t="shared" ca="1" si="485"/>
        <v>52616.023097239588</v>
      </c>
      <c r="DZ249" s="602">
        <f t="shared" ca="1" si="486"/>
        <v>52616.023097239588</v>
      </c>
      <c r="EA249" s="602">
        <f t="shared" ca="1" si="487"/>
        <v>54364.523825868084</v>
      </c>
      <c r="EB249" s="602">
        <f t="shared" ca="1" si="488"/>
        <v>54364.523825868084</v>
      </c>
      <c r="EC249" s="602">
        <f t="shared" ca="1" si="489"/>
        <v>56133.829536555211</v>
      </c>
      <c r="ED249" s="602">
        <f t="shared" ca="1" si="490"/>
        <v>50546.562285820124</v>
      </c>
      <c r="EE249" s="602">
        <f t="shared" ca="1" si="491"/>
        <v>52268.899256216449</v>
      </c>
      <c r="EF249" s="602">
        <f t="shared" ca="1" si="492"/>
        <v>52268.899256216449</v>
      </c>
      <c r="EG249" s="602">
        <f t="shared" ca="1" si="493"/>
        <v>54013.130357142247</v>
      </c>
      <c r="EH249" s="602">
        <f t="shared" ca="1" si="494"/>
        <v>54013.130357142247</v>
      </c>
      <c r="EI249" s="602">
        <f t="shared" ca="1" si="495"/>
        <v>55778.34727772788</v>
      </c>
      <c r="EJ249" s="602">
        <f t="shared" ca="1" si="496"/>
        <v>55778.34727772788</v>
      </c>
      <c r="EK249" s="602">
        <f t="shared" ca="1" si="497"/>
        <v>57563.649413299725</v>
      </c>
      <c r="EL249" s="602">
        <f t="shared" ca="1" si="498"/>
        <v>57563.649413299725</v>
      </c>
      <c r="EM249" s="602">
        <f t="shared" ca="1" si="499"/>
        <v>59368.146874517734</v>
      </c>
    </row>
    <row r="250" spans="8:143" x14ac:dyDescent="0.2">
      <c r="W250" s="597">
        <f t="shared" si="438"/>
        <v>207</v>
      </c>
      <c r="X250" s="602">
        <f t="shared" ca="1" si="500"/>
        <v>28319.999389992863</v>
      </c>
      <c r="Y250" s="602">
        <f t="shared" ca="1" si="500"/>
        <v>29096.929827342388</v>
      </c>
      <c r="Z250" s="602">
        <f t="shared" ca="1" si="500"/>
        <v>29096.929827342388</v>
      </c>
      <c r="AA250" s="602">
        <f t="shared" ca="1" si="500"/>
        <v>29886.032144715729</v>
      </c>
      <c r="AB250" s="602">
        <f t="shared" ca="1" si="500"/>
        <v>29886.032144715729</v>
      </c>
      <c r="AC250" s="602">
        <f t="shared" ca="1" si="500"/>
        <v>30687.194570042724</v>
      </c>
      <c r="AD250" s="602">
        <f t="shared" ca="1" si="501"/>
        <v>30687.194570042724</v>
      </c>
      <c r="AE250" s="602">
        <f t="shared" ca="1" si="439"/>
        <v>31500.297891766557</v>
      </c>
      <c r="AF250" s="602">
        <f t="shared" ca="1" si="439"/>
        <v>31500.297891766557</v>
      </c>
      <c r="AG250" s="602">
        <f t="shared" ca="1" si="502"/>
        <v>32325.215752307126</v>
      </c>
      <c r="AH250" s="602">
        <f t="shared" ca="1" si="503"/>
        <v>32881.659121055389</v>
      </c>
      <c r="AI250" s="602">
        <f t="shared" ca="1" si="504"/>
        <v>34295.209150044277</v>
      </c>
      <c r="AJ250" s="602">
        <f t="shared" ca="1" si="505"/>
        <v>34295.209150044277</v>
      </c>
      <c r="AK250" s="602">
        <f t="shared" ca="1" si="506"/>
        <v>35740.272825017972</v>
      </c>
      <c r="AL250" s="602">
        <f t="shared" ca="1" si="507"/>
        <v>35740.272825017972</v>
      </c>
      <c r="AM250" s="602">
        <f t="shared" ca="1" si="508"/>
        <v>37216.130731732024</v>
      </c>
      <c r="AN250" s="602">
        <f t="shared" ca="1" si="509"/>
        <v>37216.130731732024</v>
      </c>
      <c r="AO250" s="602">
        <f t="shared" ca="1" si="510"/>
        <v>38722.023692322662</v>
      </c>
      <c r="AP250" s="602">
        <f t="shared" ca="1" si="511"/>
        <v>38722.023692322662</v>
      </c>
      <c r="AQ250" s="602">
        <f t="shared" ca="1" si="512"/>
        <v>40257.15736338999</v>
      </c>
      <c r="AR250" s="602">
        <f t="shared" ca="1" si="513"/>
        <v>35448.772928771345</v>
      </c>
      <c r="AS250" s="602">
        <f t="shared" ca="1" si="514"/>
        <v>36918.531516652984</v>
      </c>
      <c r="AT250" s="602">
        <f t="shared" ca="1" si="515"/>
        <v>36918.531516652984</v>
      </c>
      <c r="AU250" s="602">
        <f t="shared" ca="1" si="516"/>
        <v>38418.479955411574</v>
      </c>
      <c r="AV250" s="602">
        <f t="shared" ca="1" si="517"/>
        <v>38418.479955411574</v>
      </c>
      <c r="AW250" s="602">
        <f t="shared" ca="1" si="518"/>
        <v>39947.830563756834</v>
      </c>
      <c r="AX250" s="602">
        <f t="shared" ca="1" si="519"/>
        <v>39947.830563756834</v>
      </c>
      <c r="AY250" s="602">
        <f t="shared" ca="1" si="520"/>
        <v>41505.764212283277</v>
      </c>
      <c r="AZ250" s="602">
        <f t="shared" ca="1" si="521"/>
        <v>41505.764212283277</v>
      </c>
      <c r="BA250" s="602">
        <f t="shared" ca="1" si="522"/>
        <v>43091.434978125537</v>
      </c>
      <c r="BB250" s="602">
        <f t="shared" ca="1" si="523"/>
        <v>31227.944341051854</v>
      </c>
      <c r="BC250" s="602">
        <f t="shared" ca="1" si="524"/>
        <v>32048.938490341483</v>
      </c>
      <c r="BD250" s="602">
        <f t="shared" ca="1" si="525"/>
        <v>32048.938490341483</v>
      </c>
      <c r="BE250" s="602">
        <f t="shared" ca="1" si="526"/>
        <v>32881.659121055403</v>
      </c>
      <c r="BF250" s="602">
        <f t="shared" ca="1" si="527"/>
        <v>32881.659121055403</v>
      </c>
      <c r="BG250" s="602">
        <f t="shared" ca="1" si="528"/>
        <v>33725.968653348842</v>
      </c>
      <c r="BH250" s="602">
        <f t="shared" ca="1" si="529"/>
        <v>33725.968653348842</v>
      </c>
      <c r="BI250" s="602">
        <f t="shared" ca="1" si="530"/>
        <v>34581.723205375456</v>
      </c>
      <c r="BJ250" s="602">
        <f t="shared" ca="1" si="531"/>
        <v>34581.723205375456</v>
      </c>
      <c r="BK250" s="602">
        <f t="shared" ca="1" si="532"/>
        <v>35448.772928771345</v>
      </c>
      <c r="BL250" s="602">
        <f t="shared" ca="1" si="533"/>
        <v>37965.371706914841</v>
      </c>
      <c r="BM250" s="602">
        <f t="shared" ca="1" si="534"/>
        <v>39485.986332175897</v>
      </c>
      <c r="BN250" s="602">
        <f t="shared" ca="1" si="535"/>
        <v>39485.986332175897</v>
      </c>
      <c r="BO250" s="602">
        <f t="shared" ca="1" si="536"/>
        <v>41035.432761276803</v>
      </c>
      <c r="BP250" s="602">
        <f t="shared" ca="1" si="537"/>
        <v>41035.432761276803</v>
      </c>
      <c r="BQ250" s="602">
        <f t="shared" ca="1" si="538"/>
        <v>42612.87262182722</v>
      </c>
      <c r="BR250" s="602">
        <f t="shared" ca="1" si="539"/>
        <v>42612.87262182722</v>
      </c>
      <c r="BS250" s="602">
        <f t="shared" ca="1" si="540"/>
        <v>44217.443988476909</v>
      </c>
      <c r="BT250" s="602">
        <f t="shared" ca="1" si="541"/>
        <v>44217.443988476909</v>
      </c>
      <c r="BU250" s="602">
        <f t="shared" ca="1" si="542"/>
        <v>45848.26595350603</v>
      </c>
      <c r="BV250" s="602">
        <f t="shared" ca="1" si="543"/>
        <v>40723.276804626068</v>
      </c>
      <c r="BW250" s="602">
        <f t="shared" ca="1" si="544"/>
        <v>42295.186245571516</v>
      </c>
      <c r="BX250" s="602">
        <f t="shared" ca="1" si="545"/>
        <v>42295.186245571516</v>
      </c>
      <c r="BY250" s="602">
        <f t="shared" ca="1" si="546"/>
        <v>43894.401241264459</v>
      </c>
      <c r="BZ250" s="602">
        <f t="shared" ca="1" si="547"/>
        <v>43894.401241264459</v>
      </c>
      <c r="CA250" s="602">
        <f t="shared" ca="1" si="548"/>
        <v>45520.044319311586</v>
      </c>
      <c r="CB250" s="602">
        <f t="shared" ca="1" si="549"/>
        <v>45520.044319311586</v>
      </c>
      <c r="CC250" s="602">
        <f t="shared" ca="1" si="550"/>
        <v>47171.222607457443</v>
      </c>
      <c r="CD250" s="602">
        <f t="shared" ca="1" si="551"/>
        <v>47171.222607457443</v>
      </c>
      <c r="CE250" s="602">
        <f t="shared" ca="1" si="552"/>
        <v>48847.032188247038</v>
      </c>
      <c r="CF250" s="602">
        <f t="shared" ca="1" si="440"/>
        <v>33725.968653348842</v>
      </c>
      <c r="CG250" s="602">
        <f t="shared" ca="1" si="441"/>
        <v>34581.723205375456</v>
      </c>
      <c r="CH250" s="602">
        <f t="shared" ca="1" si="442"/>
        <v>34581.723205375456</v>
      </c>
      <c r="CI250" s="602">
        <f t="shared" ca="1" si="443"/>
        <v>35448.772928771345</v>
      </c>
      <c r="CJ250" s="602">
        <f t="shared" ca="1" si="444"/>
        <v>35448.772928771345</v>
      </c>
      <c r="CK250" s="602">
        <f t="shared" ca="1" si="445"/>
        <v>36326.962352232811</v>
      </c>
      <c r="CL250" s="602">
        <f t="shared" ca="1" si="446"/>
        <v>36326.962352232811</v>
      </c>
      <c r="CM250" s="602">
        <f t="shared" ca="1" si="447"/>
        <v>37216.130731732024</v>
      </c>
      <c r="CN250" s="602">
        <f t="shared" ca="1" si="448"/>
        <v>37216.130731732024</v>
      </c>
      <c r="CO250" s="602">
        <f t="shared" ca="1" si="449"/>
        <v>38116.112405922795</v>
      </c>
      <c r="CP250" s="602">
        <f t="shared" ca="1" si="450"/>
        <v>41820.706884913423</v>
      </c>
      <c r="CQ250" s="602">
        <f t="shared" ca="1" si="451"/>
        <v>43411.82153165857</v>
      </c>
      <c r="CR250" s="602">
        <f t="shared" ca="1" si="452"/>
        <v>43411.82153165857</v>
      </c>
      <c r="CS250" s="602">
        <f t="shared" ca="1" si="453"/>
        <v>45029.629321440458</v>
      </c>
      <c r="CT250" s="602">
        <f t="shared" ca="1" si="454"/>
        <v>45029.629321440458</v>
      </c>
      <c r="CU250" s="602">
        <f t="shared" ca="1" si="455"/>
        <v>46673.241537911395</v>
      </c>
      <c r="CV250" s="602">
        <f t="shared" ca="1" si="456"/>
        <v>46673.241537911395</v>
      </c>
      <c r="CW250" s="602">
        <f t="shared" ca="1" si="457"/>
        <v>48341.757129331025</v>
      </c>
      <c r="CX250" s="602">
        <f t="shared" ca="1" si="458"/>
        <v>48341.757129331025</v>
      </c>
      <c r="CY250" s="602">
        <f t="shared" ca="1" si="459"/>
        <v>50034.266948932476</v>
      </c>
      <c r="CZ250" s="602">
        <f t="shared" ca="1" si="460"/>
        <v>44703.97476535022</v>
      </c>
      <c r="DA250" s="602">
        <f t="shared" ca="1" si="461"/>
        <v>46342.497848049643</v>
      </c>
      <c r="DB250" s="602">
        <f t="shared" ca="1" si="462"/>
        <v>46342.497848049643</v>
      </c>
      <c r="DC250" s="602">
        <f t="shared" ca="1" si="463"/>
        <v>48006.105296803609</v>
      </c>
      <c r="DD250" s="602">
        <f t="shared" ca="1" si="464"/>
        <v>48006.105296803609</v>
      </c>
      <c r="DE250" s="602">
        <f t="shared" ca="1" si="465"/>
        <v>49693.889253268258</v>
      </c>
      <c r="DF250" s="602">
        <f t="shared" ca="1" si="466"/>
        <v>49693.889253268258</v>
      </c>
      <c r="DG250" s="602">
        <f t="shared" ca="1" si="467"/>
        <v>51404.937022019112</v>
      </c>
      <c r="DH250" s="602">
        <f t="shared" ca="1" si="468"/>
        <v>51404.937022019112</v>
      </c>
      <c r="DI250" s="602">
        <f t="shared" ca="1" si="469"/>
        <v>53138.334953305806</v>
      </c>
      <c r="DJ250" s="602">
        <f t="shared" ca="1" si="470"/>
        <v>36918.531516652984</v>
      </c>
      <c r="DK250" s="602">
        <f t="shared" ca="1" si="471"/>
        <v>37814.927454885583</v>
      </c>
      <c r="DL250" s="602">
        <f t="shared" ca="1" si="472"/>
        <v>37814.927454885583</v>
      </c>
      <c r="DM250" s="602">
        <f t="shared" ca="1" si="473"/>
        <v>38722.023692322662</v>
      </c>
      <c r="DN250" s="602">
        <f t="shared" ca="1" si="474"/>
        <v>38722.023692322662</v>
      </c>
      <c r="DO250" s="602">
        <f t="shared" ca="1" si="475"/>
        <v>39639.647171455297</v>
      </c>
      <c r="DP250" s="602">
        <f t="shared" ca="1" si="476"/>
        <v>39639.647171455297</v>
      </c>
      <c r="DQ250" s="602">
        <f t="shared" ca="1" si="477"/>
        <v>40567.620879791648</v>
      </c>
      <c r="DR250" s="602">
        <f t="shared" ca="1" si="478"/>
        <v>40567.620879791648</v>
      </c>
      <c r="DS250" s="602">
        <f t="shared" ca="1" si="479"/>
        <v>41505.764212283284</v>
      </c>
      <c r="DT250" s="602">
        <f t="shared" ca="1" si="480"/>
        <v>47504.443092169378</v>
      </c>
      <c r="DU250" s="602">
        <f t="shared" ca="1" si="481"/>
        <v>49185.069786291635</v>
      </c>
      <c r="DV250" s="602">
        <f t="shared" ca="1" si="482"/>
        <v>49185.069786291635</v>
      </c>
      <c r="DW250" s="602">
        <f t="shared" ca="1" si="483"/>
        <v>50889.234373908213</v>
      </c>
      <c r="DX250" s="602">
        <f t="shared" ca="1" si="484"/>
        <v>50889.234373908213</v>
      </c>
      <c r="DY250" s="602">
        <f t="shared" ca="1" si="485"/>
        <v>52616.023097239588</v>
      </c>
      <c r="DZ250" s="602">
        <f t="shared" ca="1" si="486"/>
        <v>52616.023097239588</v>
      </c>
      <c r="EA250" s="602">
        <f t="shared" ca="1" si="487"/>
        <v>54364.523825868084</v>
      </c>
      <c r="EB250" s="602">
        <f t="shared" ca="1" si="488"/>
        <v>54364.523825868084</v>
      </c>
      <c r="EC250" s="602">
        <f t="shared" ca="1" si="489"/>
        <v>56133.829536555211</v>
      </c>
      <c r="ED250" s="602">
        <f t="shared" ca="1" si="490"/>
        <v>50546.562285820124</v>
      </c>
      <c r="EE250" s="602">
        <f t="shared" ca="1" si="491"/>
        <v>52268.899256216449</v>
      </c>
      <c r="EF250" s="602">
        <f t="shared" ca="1" si="492"/>
        <v>52268.899256216449</v>
      </c>
      <c r="EG250" s="602">
        <f t="shared" ca="1" si="493"/>
        <v>54013.130357142247</v>
      </c>
      <c r="EH250" s="602">
        <f t="shared" ca="1" si="494"/>
        <v>54013.130357142247</v>
      </c>
      <c r="EI250" s="602">
        <f t="shared" ca="1" si="495"/>
        <v>55778.34727772788</v>
      </c>
      <c r="EJ250" s="602">
        <f t="shared" ca="1" si="496"/>
        <v>55778.34727772788</v>
      </c>
      <c r="EK250" s="602">
        <f t="shared" ca="1" si="497"/>
        <v>57563.649413299725</v>
      </c>
      <c r="EL250" s="602">
        <f t="shared" ca="1" si="498"/>
        <v>57563.649413299725</v>
      </c>
      <c r="EM250" s="602">
        <f t="shared" ca="1" si="499"/>
        <v>59368.146874517734</v>
      </c>
    </row>
    <row r="251" spans="8:143" ht="93" customHeight="1" x14ac:dyDescent="0.2">
      <c r="I251" s="1117" t="s">
        <v>1334</v>
      </c>
      <c r="J251" s="1117"/>
      <c r="K251" s="1117"/>
      <c r="L251" s="1117"/>
      <c r="M251" s="1117"/>
      <c r="N251" s="1117"/>
      <c r="O251" s="1117"/>
      <c r="P251" s="1117"/>
      <c r="Q251" s="1117"/>
      <c r="R251" s="1117"/>
      <c r="W251" s="597">
        <f t="shared" si="438"/>
        <v>208</v>
      </c>
      <c r="X251" s="602">
        <f t="shared" ca="1" si="500"/>
        <v>28319.999389992863</v>
      </c>
      <c r="Y251" s="602">
        <f t="shared" ca="1" si="500"/>
        <v>29096.929827342388</v>
      </c>
      <c r="Z251" s="602">
        <f t="shared" ca="1" si="500"/>
        <v>29096.929827342388</v>
      </c>
      <c r="AA251" s="602">
        <f t="shared" ca="1" si="500"/>
        <v>29886.032144715729</v>
      </c>
      <c r="AB251" s="602">
        <f t="shared" ca="1" si="500"/>
        <v>29886.032144715729</v>
      </c>
      <c r="AC251" s="602">
        <f t="shared" ca="1" si="500"/>
        <v>30687.194570042724</v>
      </c>
      <c r="AD251" s="602">
        <f t="shared" ca="1" si="501"/>
        <v>30687.194570042724</v>
      </c>
      <c r="AE251" s="602">
        <f t="shared" ca="1" si="439"/>
        <v>31500.297891766557</v>
      </c>
      <c r="AF251" s="602">
        <f t="shared" ca="1" si="439"/>
        <v>31500.297891766557</v>
      </c>
      <c r="AG251" s="602">
        <f t="shared" ca="1" si="502"/>
        <v>32325.215752307126</v>
      </c>
      <c r="AH251" s="602">
        <f t="shared" ca="1" si="503"/>
        <v>32881.659121055389</v>
      </c>
      <c r="AI251" s="602">
        <f t="shared" ca="1" si="504"/>
        <v>34295.209150044277</v>
      </c>
      <c r="AJ251" s="602">
        <f t="shared" ca="1" si="505"/>
        <v>34295.209150044277</v>
      </c>
      <c r="AK251" s="602">
        <f t="shared" ca="1" si="506"/>
        <v>35740.272825017972</v>
      </c>
      <c r="AL251" s="602">
        <f t="shared" ca="1" si="507"/>
        <v>35740.272825017972</v>
      </c>
      <c r="AM251" s="602">
        <f t="shared" ca="1" si="508"/>
        <v>37216.130731732024</v>
      </c>
      <c r="AN251" s="602">
        <f t="shared" ca="1" si="509"/>
        <v>37216.130731732024</v>
      </c>
      <c r="AO251" s="602">
        <f t="shared" ca="1" si="510"/>
        <v>38722.023692322662</v>
      </c>
      <c r="AP251" s="602">
        <f t="shared" ca="1" si="511"/>
        <v>38722.023692322662</v>
      </c>
      <c r="AQ251" s="602">
        <f t="shared" ca="1" si="512"/>
        <v>40257.15736338999</v>
      </c>
      <c r="AR251" s="602">
        <f t="shared" ca="1" si="513"/>
        <v>35448.772928771345</v>
      </c>
      <c r="AS251" s="602">
        <f t="shared" ca="1" si="514"/>
        <v>36918.531516652984</v>
      </c>
      <c r="AT251" s="602">
        <f t="shared" ca="1" si="515"/>
        <v>36918.531516652984</v>
      </c>
      <c r="AU251" s="602">
        <f t="shared" ca="1" si="516"/>
        <v>38418.479955411574</v>
      </c>
      <c r="AV251" s="602">
        <f t="shared" ca="1" si="517"/>
        <v>38418.479955411574</v>
      </c>
      <c r="AW251" s="602">
        <f t="shared" ca="1" si="518"/>
        <v>39947.830563756834</v>
      </c>
      <c r="AX251" s="602">
        <f t="shared" ca="1" si="519"/>
        <v>39947.830563756834</v>
      </c>
      <c r="AY251" s="602">
        <f t="shared" ca="1" si="520"/>
        <v>41505.764212283277</v>
      </c>
      <c r="AZ251" s="602">
        <f t="shared" ca="1" si="521"/>
        <v>41505.764212283277</v>
      </c>
      <c r="BA251" s="602">
        <f t="shared" ca="1" si="522"/>
        <v>43091.434978125537</v>
      </c>
      <c r="BB251" s="602">
        <f t="shared" ca="1" si="523"/>
        <v>31227.944341051854</v>
      </c>
      <c r="BC251" s="602">
        <f t="shared" ca="1" si="524"/>
        <v>32048.938490341483</v>
      </c>
      <c r="BD251" s="602">
        <f t="shared" ca="1" si="525"/>
        <v>32048.938490341483</v>
      </c>
      <c r="BE251" s="602">
        <f t="shared" ca="1" si="526"/>
        <v>32881.659121055403</v>
      </c>
      <c r="BF251" s="602">
        <f t="shared" ca="1" si="527"/>
        <v>32881.659121055403</v>
      </c>
      <c r="BG251" s="602">
        <f t="shared" ca="1" si="528"/>
        <v>33725.968653348842</v>
      </c>
      <c r="BH251" s="602">
        <f t="shared" ca="1" si="529"/>
        <v>33725.968653348842</v>
      </c>
      <c r="BI251" s="602">
        <f t="shared" ca="1" si="530"/>
        <v>34581.723205375456</v>
      </c>
      <c r="BJ251" s="602">
        <f t="shared" ca="1" si="531"/>
        <v>34581.723205375456</v>
      </c>
      <c r="BK251" s="602">
        <f t="shared" ca="1" si="532"/>
        <v>35448.772928771345</v>
      </c>
      <c r="BL251" s="602">
        <f t="shared" ca="1" si="533"/>
        <v>37965.371706914841</v>
      </c>
      <c r="BM251" s="602">
        <f t="shared" ca="1" si="534"/>
        <v>39485.986332175897</v>
      </c>
      <c r="BN251" s="602">
        <f t="shared" ca="1" si="535"/>
        <v>39485.986332175897</v>
      </c>
      <c r="BO251" s="602">
        <f t="shared" ca="1" si="536"/>
        <v>41035.432761276803</v>
      </c>
      <c r="BP251" s="602">
        <f t="shared" ca="1" si="537"/>
        <v>41035.432761276803</v>
      </c>
      <c r="BQ251" s="602">
        <f t="shared" ca="1" si="538"/>
        <v>42612.87262182722</v>
      </c>
      <c r="BR251" s="602">
        <f t="shared" ca="1" si="539"/>
        <v>42612.87262182722</v>
      </c>
      <c r="BS251" s="602">
        <f t="shared" ca="1" si="540"/>
        <v>44217.443988476909</v>
      </c>
      <c r="BT251" s="602">
        <f t="shared" ca="1" si="541"/>
        <v>44217.443988476909</v>
      </c>
      <c r="BU251" s="602">
        <f t="shared" ca="1" si="542"/>
        <v>45848.26595350603</v>
      </c>
      <c r="BV251" s="602">
        <f t="shared" ca="1" si="543"/>
        <v>40723.276804626068</v>
      </c>
      <c r="BW251" s="602">
        <f t="shared" ca="1" si="544"/>
        <v>42295.186245571516</v>
      </c>
      <c r="BX251" s="602">
        <f t="shared" ca="1" si="545"/>
        <v>42295.186245571516</v>
      </c>
      <c r="BY251" s="602">
        <f t="shared" ca="1" si="546"/>
        <v>43894.401241264459</v>
      </c>
      <c r="BZ251" s="602">
        <f t="shared" ca="1" si="547"/>
        <v>43894.401241264459</v>
      </c>
      <c r="CA251" s="602">
        <f t="shared" ca="1" si="548"/>
        <v>45520.044319311586</v>
      </c>
      <c r="CB251" s="602">
        <f t="shared" ca="1" si="549"/>
        <v>45520.044319311586</v>
      </c>
      <c r="CC251" s="602">
        <f t="shared" ca="1" si="550"/>
        <v>47171.222607457443</v>
      </c>
      <c r="CD251" s="602">
        <f t="shared" ca="1" si="551"/>
        <v>47171.222607457443</v>
      </c>
      <c r="CE251" s="602">
        <f t="shared" ca="1" si="552"/>
        <v>48847.032188247038</v>
      </c>
      <c r="CF251" s="602">
        <f t="shared" ca="1" si="440"/>
        <v>33725.968653348842</v>
      </c>
      <c r="CG251" s="602">
        <f t="shared" ca="1" si="441"/>
        <v>34581.723205375456</v>
      </c>
      <c r="CH251" s="602">
        <f t="shared" ca="1" si="442"/>
        <v>34581.723205375456</v>
      </c>
      <c r="CI251" s="602">
        <f t="shared" ca="1" si="443"/>
        <v>35448.772928771345</v>
      </c>
      <c r="CJ251" s="602">
        <f t="shared" ca="1" si="444"/>
        <v>35448.772928771345</v>
      </c>
      <c r="CK251" s="602">
        <f t="shared" ca="1" si="445"/>
        <v>36326.962352232811</v>
      </c>
      <c r="CL251" s="602">
        <f t="shared" ca="1" si="446"/>
        <v>36326.962352232811</v>
      </c>
      <c r="CM251" s="602">
        <f t="shared" ca="1" si="447"/>
        <v>37216.130731732024</v>
      </c>
      <c r="CN251" s="602">
        <f t="shared" ca="1" si="448"/>
        <v>37216.130731732024</v>
      </c>
      <c r="CO251" s="602">
        <f t="shared" ca="1" si="449"/>
        <v>38116.112405922795</v>
      </c>
      <c r="CP251" s="602">
        <f t="shared" ca="1" si="450"/>
        <v>41820.706884913423</v>
      </c>
      <c r="CQ251" s="602">
        <f t="shared" ca="1" si="451"/>
        <v>43411.82153165857</v>
      </c>
      <c r="CR251" s="602">
        <f t="shared" ca="1" si="452"/>
        <v>43411.82153165857</v>
      </c>
      <c r="CS251" s="602">
        <f t="shared" ca="1" si="453"/>
        <v>45029.629321440458</v>
      </c>
      <c r="CT251" s="602">
        <f t="shared" ca="1" si="454"/>
        <v>45029.629321440458</v>
      </c>
      <c r="CU251" s="602">
        <f t="shared" ca="1" si="455"/>
        <v>46673.241537911395</v>
      </c>
      <c r="CV251" s="602">
        <f t="shared" ca="1" si="456"/>
        <v>46673.241537911395</v>
      </c>
      <c r="CW251" s="602">
        <f t="shared" ca="1" si="457"/>
        <v>48341.757129331025</v>
      </c>
      <c r="CX251" s="602">
        <f t="shared" ca="1" si="458"/>
        <v>48341.757129331025</v>
      </c>
      <c r="CY251" s="602">
        <f t="shared" ca="1" si="459"/>
        <v>50034.266948932476</v>
      </c>
      <c r="CZ251" s="602">
        <f t="shared" ca="1" si="460"/>
        <v>44703.97476535022</v>
      </c>
      <c r="DA251" s="602">
        <f t="shared" ca="1" si="461"/>
        <v>46342.497848049643</v>
      </c>
      <c r="DB251" s="602">
        <f t="shared" ca="1" si="462"/>
        <v>46342.497848049643</v>
      </c>
      <c r="DC251" s="602">
        <f t="shared" ca="1" si="463"/>
        <v>48006.105296803609</v>
      </c>
      <c r="DD251" s="602">
        <f t="shared" ca="1" si="464"/>
        <v>48006.105296803609</v>
      </c>
      <c r="DE251" s="602">
        <f t="shared" ca="1" si="465"/>
        <v>49693.889253268258</v>
      </c>
      <c r="DF251" s="602">
        <f t="shared" ca="1" si="466"/>
        <v>49693.889253268258</v>
      </c>
      <c r="DG251" s="602">
        <f t="shared" ca="1" si="467"/>
        <v>51404.937022019112</v>
      </c>
      <c r="DH251" s="602">
        <f t="shared" ca="1" si="468"/>
        <v>51404.937022019112</v>
      </c>
      <c r="DI251" s="602">
        <f t="shared" ca="1" si="469"/>
        <v>53138.334953305806</v>
      </c>
      <c r="DJ251" s="602">
        <f t="shared" ca="1" si="470"/>
        <v>36918.531516652984</v>
      </c>
      <c r="DK251" s="602">
        <f t="shared" ca="1" si="471"/>
        <v>37814.927454885583</v>
      </c>
      <c r="DL251" s="602">
        <f t="shared" ca="1" si="472"/>
        <v>37814.927454885583</v>
      </c>
      <c r="DM251" s="602">
        <f t="shared" ca="1" si="473"/>
        <v>38722.023692322662</v>
      </c>
      <c r="DN251" s="602">
        <f t="shared" ca="1" si="474"/>
        <v>38722.023692322662</v>
      </c>
      <c r="DO251" s="602">
        <f t="shared" ca="1" si="475"/>
        <v>39639.647171455297</v>
      </c>
      <c r="DP251" s="602">
        <f t="shared" ca="1" si="476"/>
        <v>39639.647171455297</v>
      </c>
      <c r="DQ251" s="602">
        <f t="shared" ca="1" si="477"/>
        <v>40567.620879791648</v>
      </c>
      <c r="DR251" s="602">
        <f t="shared" ca="1" si="478"/>
        <v>40567.620879791648</v>
      </c>
      <c r="DS251" s="602">
        <f t="shared" ca="1" si="479"/>
        <v>41505.764212283284</v>
      </c>
      <c r="DT251" s="602">
        <f t="shared" ca="1" si="480"/>
        <v>47504.443092169378</v>
      </c>
      <c r="DU251" s="602">
        <f t="shared" ca="1" si="481"/>
        <v>49185.069786291635</v>
      </c>
      <c r="DV251" s="602">
        <f t="shared" ca="1" si="482"/>
        <v>49185.069786291635</v>
      </c>
      <c r="DW251" s="602">
        <f t="shared" ca="1" si="483"/>
        <v>50889.234373908213</v>
      </c>
      <c r="DX251" s="602">
        <f t="shared" ca="1" si="484"/>
        <v>50889.234373908213</v>
      </c>
      <c r="DY251" s="602">
        <f t="shared" ca="1" si="485"/>
        <v>52616.023097239588</v>
      </c>
      <c r="DZ251" s="602">
        <f t="shared" ca="1" si="486"/>
        <v>52616.023097239588</v>
      </c>
      <c r="EA251" s="602">
        <f t="shared" ca="1" si="487"/>
        <v>54364.523825868084</v>
      </c>
      <c r="EB251" s="602">
        <f t="shared" ca="1" si="488"/>
        <v>54364.523825868084</v>
      </c>
      <c r="EC251" s="602">
        <f t="shared" ca="1" si="489"/>
        <v>56133.829536555211</v>
      </c>
      <c r="ED251" s="602">
        <f t="shared" ca="1" si="490"/>
        <v>50546.562285820124</v>
      </c>
      <c r="EE251" s="602">
        <f t="shared" ca="1" si="491"/>
        <v>52268.899256216449</v>
      </c>
      <c r="EF251" s="602">
        <f t="shared" ca="1" si="492"/>
        <v>52268.899256216449</v>
      </c>
      <c r="EG251" s="602">
        <f t="shared" ca="1" si="493"/>
        <v>54013.130357142247</v>
      </c>
      <c r="EH251" s="602">
        <f t="shared" ca="1" si="494"/>
        <v>54013.130357142247</v>
      </c>
      <c r="EI251" s="602">
        <f t="shared" ca="1" si="495"/>
        <v>55778.34727772788</v>
      </c>
      <c r="EJ251" s="602">
        <f t="shared" ca="1" si="496"/>
        <v>55778.34727772788</v>
      </c>
      <c r="EK251" s="602">
        <f t="shared" ca="1" si="497"/>
        <v>57563.649413299725</v>
      </c>
      <c r="EL251" s="602">
        <f t="shared" ca="1" si="498"/>
        <v>57563.649413299725</v>
      </c>
      <c r="EM251" s="602">
        <f t="shared" ca="1" si="499"/>
        <v>59368.146874517734</v>
      </c>
    </row>
    <row r="252" spans="8:143" ht="141.75" customHeight="1" x14ac:dyDescent="0.2">
      <c r="I252" s="1113" t="s">
        <v>1164</v>
      </c>
      <c r="J252" s="1113"/>
      <c r="K252" s="1113"/>
      <c r="L252" s="1113"/>
      <c r="M252" s="1113"/>
      <c r="N252" s="1113"/>
      <c r="O252" s="1113"/>
      <c r="P252" s="1113"/>
      <c r="Q252" s="1113"/>
      <c r="R252" s="1113"/>
      <c r="W252" s="597">
        <f t="shared" si="438"/>
        <v>209</v>
      </c>
      <c r="X252" s="602">
        <f t="shared" ca="1" si="500"/>
        <v>28319.999389992863</v>
      </c>
      <c r="Y252" s="602">
        <f t="shared" ca="1" si="500"/>
        <v>29096.929827342388</v>
      </c>
      <c r="Z252" s="602">
        <f t="shared" ca="1" si="500"/>
        <v>29096.929827342388</v>
      </c>
      <c r="AA252" s="602">
        <f t="shared" ca="1" si="500"/>
        <v>29886.032144715729</v>
      </c>
      <c r="AB252" s="602">
        <f t="shared" ca="1" si="500"/>
        <v>29886.032144715729</v>
      </c>
      <c r="AC252" s="602">
        <f t="shared" ca="1" si="500"/>
        <v>30687.194570042724</v>
      </c>
      <c r="AD252" s="602">
        <f t="shared" ca="1" si="501"/>
        <v>30687.194570042724</v>
      </c>
      <c r="AE252" s="602">
        <f t="shared" ca="1" si="439"/>
        <v>31500.297891766557</v>
      </c>
      <c r="AF252" s="602">
        <f t="shared" ca="1" si="439"/>
        <v>31500.297891766557</v>
      </c>
      <c r="AG252" s="602">
        <f t="shared" ca="1" si="502"/>
        <v>32325.215752307126</v>
      </c>
      <c r="AH252" s="602">
        <f t="shared" ca="1" si="503"/>
        <v>32881.659121055389</v>
      </c>
      <c r="AI252" s="602">
        <f t="shared" ca="1" si="504"/>
        <v>34295.209150044277</v>
      </c>
      <c r="AJ252" s="602">
        <f t="shared" ca="1" si="505"/>
        <v>34295.209150044277</v>
      </c>
      <c r="AK252" s="602">
        <f t="shared" ca="1" si="506"/>
        <v>35740.272825017972</v>
      </c>
      <c r="AL252" s="602">
        <f t="shared" ca="1" si="507"/>
        <v>35740.272825017972</v>
      </c>
      <c r="AM252" s="602">
        <f t="shared" ca="1" si="508"/>
        <v>37216.130731732024</v>
      </c>
      <c r="AN252" s="602">
        <f t="shared" ca="1" si="509"/>
        <v>37216.130731732024</v>
      </c>
      <c r="AO252" s="602">
        <f t="shared" ca="1" si="510"/>
        <v>38722.023692322662</v>
      </c>
      <c r="AP252" s="602">
        <f t="shared" ca="1" si="511"/>
        <v>38722.023692322662</v>
      </c>
      <c r="AQ252" s="602">
        <f t="shared" ca="1" si="512"/>
        <v>40257.15736338999</v>
      </c>
      <c r="AR252" s="602">
        <f t="shared" ca="1" si="513"/>
        <v>35448.772928771345</v>
      </c>
      <c r="AS252" s="602">
        <f t="shared" ca="1" si="514"/>
        <v>36918.531516652984</v>
      </c>
      <c r="AT252" s="602">
        <f t="shared" ca="1" si="515"/>
        <v>36918.531516652984</v>
      </c>
      <c r="AU252" s="602">
        <f t="shared" ca="1" si="516"/>
        <v>38418.479955411574</v>
      </c>
      <c r="AV252" s="602">
        <f t="shared" ca="1" si="517"/>
        <v>38418.479955411574</v>
      </c>
      <c r="AW252" s="602">
        <f t="shared" ca="1" si="518"/>
        <v>39947.830563756834</v>
      </c>
      <c r="AX252" s="602">
        <f t="shared" ca="1" si="519"/>
        <v>39947.830563756834</v>
      </c>
      <c r="AY252" s="602">
        <f t="shared" ca="1" si="520"/>
        <v>41505.764212283277</v>
      </c>
      <c r="AZ252" s="602">
        <f t="shared" ca="1" si="521"/>
        <v>41505.764212283277</v>
      </c>
      <c r="BA252" s="602">
        <f t="shared" ca="1" si="522"/>
        <v>43091.434978125537</v>
      </c>
      <c r="BB252" s="602">
        <f t="shared" ca="1" si="523"/>
        <v>31227.944341051854</v>
      </c>
      <c r="BC252" s="602">
        <f t="shared" ca="1" si="524"/>
        <v>32048.938490341483</v>
      </c>
      <c r="BD252" s="602">
        <f t="shared" ca="1" si="525"/>
        <v>32048.938490341483</v>
      </c>
      <c r="BE252" s="602">
        <f t="shared" ca="1" si="526"/>
        <v>32881.659121055403</v>
      </c>
      <c r="BF252" s="602">
        <f t="shared" ca="1" si="527"/>
        <v>32881.659121055403</v>
      </c>
      <c r="BG252" s="602">
        <f t="shared" ca="1" si="528"/>
        <v>33725.968653348842</v>
      </c>
      <c r="BH252" s="602">
        <f t="shared" ca="1" si="529"/>
        <v>33725.968653348842</v>
      </c>
      <c r="BI252" s="602">
        <f t="shared" ca="1" si="530"/>
        <v>34581.723205375456</v>
      </c>
      <c r="BJ252" s="602">
        <f t="shared" ca="1" si="531"/>
        <v>34581.723205375456</v>
      </c>
      <c r="BK252" s="602">
        <f t="shared" ca="1" si="532"/>
        <v>35448.772928771345</v>
      </c>
      <c r="BL252" s="602">
        <f t="shared" ca="1" si="533"/>
        <v>37965.371706914841</v>
      </c>
      <c r="BM252" s="602">
        <f t="shared" ca="1" si="534"/>
        <v>39485.986332175897</v>
      </c>
      <c r="BN252" s="602">
        <f t="shared" ca="1" si="535"/>
        <v>39485.986332175897</v>
      </c>
      <c r="BO252" s="602">
        <f t="shared" ca="1" si="536"/>
        <v>41035.432761276803</v>
      </c>
      <c r="BP252" s="602">
        <f t="shared" ca="1" si="537"/>
        <v>41035.432761276803</v>
      </c>
      <c r="BQ252" s="602">
        <f t="shared" ca="1" si="538"/>
        <v>42612.87262182722</v>
      </c>
      <c r="BR252" s="602">
        <f t="shared" ca="1" si="539"/>
        <v>42612.87262182722</v>
      </c>
      <c r="BS252" s="602">
        <f t="shared" ca="1" si="540"/>
        <v>44217.443988476909</v>
      </c>
      <c r="BT252" s="602">
        <f t="shared" ca="1" si="541"/>
        <v>44217.443988476909</v>
      </c>
      <c r="BU252" s="602">
        <f t="shared" ca="1" si="542"/>
        <v>45848.26595350603</v>
      </c>
      <c r="BV252" s="602">
        <f t="shared" ca="1" si="543"/>
        <v>40723.276804626068</v>
      </c>
      <c r="BW252" s="602">
        <f t="shared" ca="1" si="544"/>
        <v>42295.186245571516</v>
      </c>
      <c r="BX252" s="602">
        <f t="shared" ca="1" si="545"/>
        <v>42295.186245571516</v>
      </c>
      <c r="BY252" s="602">
        <f t="shared" ca="1" si="546"/>
        <v>43894.401241264459</v>
      </c>
      <c r="BZ252" s="602">
        <f t="shared" ca="1" si="547"/>
        <v>43894.401241264459</v>
      </c>
      <c r="CA252" s="602">
        <f t="shared" ca="1" si="548"/>
        <v>45520.044319311586</v>
      </c>
      <c r="CB252" s="602">
        <f t="shared" ca="1" si="549"/>
        <v>45520.044319311586</v>
      </c>
      <c r="CC252" s="602">
        <f t="shared" ca="1" si="550"/>
        <v>47171.222607457443</v>
      </c>
      <c r="CD252" s="602">
        <f t="shared" ca="1" si="551"/>
        <v>47171.222607457443</v>
      </c>
      <c r="CE252" s="602">
        <f t="shared" ca="1" si="552"/>
        <v>48847.032188247038</v>
      </c>
      <c r="CF252" s="602">
        <f t="shared" ca="1" si="440"/>
        <v>33725.968653348842</v>
      </c>
      <c r="CG252" s="602">
        <f t="shared" ca="1" si="441"/>
        <v>34581.723205375456</v>
      </c>
      <c r="CH252" s="602">
        <f t="shared" ca="1" si="442"/>
        <v>34581.723205375456</v>
      </c>
      <c r="CI252" s="602">
        <f t="shared" ca="1" si="443"/>
        <v>35448.772928771345</v>
      </c>
      <c r="CJ252" s="602">
        <f t="shared" ca="1" si="444"/>
        <v>35448.772928771345</v>
      </c>
      <c r="CK252" s="602">
        <f t="shared" ca="1" si="445"/>
        <v>36326.962352232811</v>
      </c>
      <c r="CL252" s="602">
        <f t="shared" ca="1" si="446"/>
        <v>36326.962352232811</v>
      </c>
      <c r="CM252" s="602">
        <f t="shared" ca="1" si="447"/>
        <v>37216.130731732024</v>
      </c>
      <c r="CN252" s="602">
        <f t="shared" ca="1" si="448"/>
        <v>37216.130731732024</v>
      </c>
      <c r="CO252" s="602">
        <f t="shared" ca="1" si="449"/>
        <v>38116.112405922795</v>
      </c>
      <c r="CP252" s="602">
        <f t="shared" ca="1" si="450"/>
        <v>41820.706884913423</v>
      </c>
      <c r="CQ252" s="602">
        <f t="shared" ca="1" si="451"/>
        <v>43411.82153165857</v>
      </c>
      <c r="CR252" s="602">
        <f t="shared" ca="1" si="452"/>
        <v>43411.82153165857</v>
      </c>
      <c r="CS252" s="602">
        <f t="shared" ca="1" si="453"/>
        <v>45029.629321440458</v>
      </c>
      <c r="CT252" s="602">
        <f t="shared" ca="1" si="454"/>
        <v>45029.629321440458</v>
      </c>
      <c r="CU252" s="602">
        <f t="shared" ca="1" si="455"/>
        <v>46673.241537911395</v>
      </c>
      <c r="CV252" s="602">
        <f t="shared" ca="1" si="456"/>
        <v>46673.241537911395</v>
      </c>
      <c r="CW252" s="602">
        <f t="shared" ca="1" si="457"/>
        <v>48341.757129331025</v>
      </c>
      <c r="CX252" s="602">
        <f t="shared" ca="1" si="458"/>
        <v>48341.757129331025</v>
      </c>
      <c r="CY252" s="602">
        <f t="shared" ca="1" si="459"/>
        <v>50034.266948932476</v>
      </c>
      <c r="CZ252" s="602">
        <f t="shared" ca="1" si="460"/>
        <v>44703.97476535022</v>
      </c>
      <c r="DA252" s="602">
        <f t="shared" ca="1" si="461"/>
        <v>46342.497848049643</v>
      </c>
      <c r="DB252" s="602">
        <f t="shared" ca="1" si="462"/>
        <v>46342.497848049643</v>
      </c>
      <c r="DC252" s="602">
        <f t="shared" ca="1" si="463"/>
        <v>48006.105296803609</v>
      </c>
      <c r="DD252" s="602">
        <f t="shared" ca="1" si="464"/>
        <v>48006.105296803609</v>
      </c>
      <c r="DE252" s="602">
        <f t="shared" ca="1" si="465"/>
        <v>49693.889253268258</v>
      </c>
      <c r="DF252" s="602">
        <f t="shared" ca="1" si="466"/>
        <v>49693.889253268258</v>
      </c>
      <c r="DG252" s="602">
        <f t="shared" ca="1" si="467"/>
        <v>51404.937022019112</v>
      </c>
      <c r="DH252" s="602">
        <f t="shared" ca="1" si="468"/>
        <v>51404.937022019112</v>
      </c>
      <c r="DI252" s="602">
        <f t="shared" ca="1" si="469"/>
        <v>53138.334953305806</v>
      </c>
      <c r="DJ252" s="602">
        <f t="shared" ca="1" si="470"/>
        <v>36918.531516652984</v>
      </c>
      <c r="DK252" s="602">
        <f t="shared" ca="1" si="471"/>
        <v>37814.927454885583</v>
      </c>
      <c r="DL252" s="602">
        <f t="shared" ca="1" si="472"/>
        <v>37814.927454885583</v>
      </c>
      <c r="DM252" s="602">
        <f t="shared" ca="1" si="473"/>
        <v>38722.023692322662</v>
      </c>
      <c r="DN252" s="602">
        <f t="shared" ca="1" si="474"/>
        <v>38722.023692322662</v>
      </c>
      <c r="DO252" s="602">
        <f t="shared" ca="1" si="475"/>
        <v>39639.647171455297</v>
      </c>
      <c r="DP252" s="602">
        <f t="shared" ca="1" si="476"/>
        <v>39639.647171455297</v>
      </c>
      <c r="DQ252" s="602">
        <f t="shared" ca="1" si="477"/>
        <v>40567.620879791648</v>
      </c>
      <c r="DR252" s="602">
        <f t="shared" ca="1" si="478"/>
        <v>40567.620879791648</v>
      </c>
      <c r="DS252" s="602">
        <f t="shared" ca="1" si="479"/>
        <v>41505.764212283284</v>
      </c>
      <c r="DT252" s="602">
        <f t="shared" ca="1" si="480"/>
        <v>47504.443092169378</v>
      </c>
      <c r="DU252" s="602">
        <f t="shared" ca="1" si="481"/>
        <v>49185.069786291635</v>
      </c>
      <c r="DV252" s="602">
        <f t="shared" ca="1" si="482"/>
        <v>49185.069786291635</v>
      </c>
      <c r="DW252" s="602">
        <f t="shared" ca="1" si="483"/>
        <v>50889.234373908213</v>
      </c>
      <c r="DX252" s="602">
        <f t="shared" ca="1" si="484"/>
        <v>50889.234373908213</v>
      </c>
      <c r="DY252" s="602">
        <f t="shared" ca="1" si="485"/>
        <v>52616.023097239588</v>
      </c>
      <c r="DZ252" s="602">
        <f t="shared" ca="1" si="486"/>
        <v>52616.023097239588</v>
      </c>
      <c r="EA252" s="602">
        <f t="shared" ca="1" si="487"/>
        <v>54364.523825868084</v>
      </c>
      <c r="EB252" s="602">
        <f t="shared" ca="1" si="488"/>
        <v>54364.523825868084</v>
      </c>
      <c r="EC252" s="602">
        <f t="shared" ca="1" si="489"/>
        <v>56133.829536555211</v>
      </c>
      <c r="ED252" s="602">
        <f t="shared" ca="1" si="490"/>
        <v>50546.562285820124</v>
      </c>
      <c r="EE252" s="602">
        <f t="shared" ca="1" si="491"/>
        <v>52268.899256216449</v>
      </c>
      <c r="EF252" s="602">
        <f t="shared" ca="1" si="492"/>
        <v>52268.899256216449</v>
      </c>
      <c r="EG252" s="602">
        <f t="shared" ca="1" si="493"/>
        <v>54013.130357142247</v>
      </c>
      <c r="EH252" s="602">
        <f t="shared" ca="1" si="494"/>
        <v>54013.130357142247</v>
      </c>
      <c r="EI252" s="602">
        <f t="shared" ca="1" si="495"/>
        <v>55778.34727772788</v>
      </c>
      <c r="EJ252" s="602">
        <f t="shared" ca="1" si="496"/>
        <v>55778.34727772788</v>
      </c>
      <c r="EK252" s="602">
        <f t="shared" ca="1" si="497"/>
        <v>57563.649413299725</v>
      </c>
      <c r="EL252" s="602">
        <f t="shared" ca="1" si="498"/>
        <v>57563.649413299725</v>
      </c>
      <c r="EM252" s="602">
        <f t="shared" ca="1" si="499"/>
        <v>59368.146874517734</v>
      </c>
    </row>
    <row r="253" spans="8:143" x14ac:dyDescent="0.2">
      <c r="W253" s="597">
        <f t="shared" si="438"/>
        <v>210</v>
      </c>
      <c r="X253" s="602">
        <f t="shared" ca="1" si="500"/>
        <v>28319.999389992863</v>
      </c>
      <c r="Y253" s="602">
        <f t="shared" ca="1" si="500"/>
        <v>29096.929827342388</v>
      </c>
      <c r="Z253" s="602">
        <f t="shared" ca="1" si="500"/>
        <v>29096.929827342388</v>
      </c>
      <c r="AA253" s="602">
        <f t="shared" ca="1" si="500"/>
        <v>29886.032144715729</v>
      </c>
      <c r="AB253" s="602">
        <f t="shared" ca="1" si="500"/>
        <v>29886.032144715729</v>
      </c>
      <c r="AC253" s="602">
        <f t="shared" ca="1" si="500"/>
        <v>30687.194570042724</v>
      </c>
      <c r="AD253" s="602">
        <f t="shared" ca="1" si="501"/>
        <v>30687.194570042724</v>
      </c>
      <c r="AE253" s="602">
        <f t="shared" ca="1" si="439"/>
        <v>31500.297891766557</v>
      </c>
      <c r="AF253" s="602">
        <f t="shared" ca="1" si="439"/>
        <v>31500.297891766557</v>
      </c>
      <c r="AG253" s="602">
        <f t="shared" ca="1" si="502"/>
        <v>32325.215752307126</v>
      </c>
      <c r="AH253" s="602">
        <f t="shared" ca="1" si="503"/>
        <v>32881.659121055389</v>
      </c>
      <c r="AI253" s="602">
        <f t="shared" ca="1" si="504"/>
        <v>34295.209150044277</v>
      </c>
      <c r="AJ253" s="602">
        <f t="shared" ca="1" si="505"/>
        <v>34295.209150044277</v>
      </c>
      <c r="AK253" s="602">
        <f t="shared" ca="1" si="506"/>
        <v>35740.272825017972</v>
      </c>
      <c r="AL253" s="602">
        <f t="shared" ca="1" si="507"/>
        <v>35740.272825017972</v>
      </c>
      <c r="AM253" s="602">
        <f t="shared" ca="1" si="508"/>
        <v>37216.130731732024</v>
      </c>
      <c r="AN253" s="602">
        <f t="shared" ca="1" si="509"/>
        <v>37216.130731732024</v>
      </c>
      <c r="AO253" s="602">
        <f t="shared" ca="1" si="510"/>
        <v>38722.023692322662</v>
      </c>
      <c r="AP253" s="602">
        <f t="shared" ca="1" si="511"/>
        <v>38722.023692322662</v>
      </c>
      <c r="AQ253" s="602">
        <f t="shared" ca="1" si="512"/>
        <v>40257.15736338999</v>
      </c>
      <c r="AR253" s="602">
        <f t="shared" ca="1" si="513"/>
        <v>35448.772928771345</v>
      </c>
      <c r="AS253" s="602">
        <f t="shared" ca="1" si="514"/>
        <v>36918.531516652984</v>
      </c>
      <c r="AT253" s="602">
        <f t="shared" ca="1" si="515"/>
        <v>36918.531516652984</v>
      </c>
      <c r="AU253" s="602">
        <f t="shared" ca="1" si="516"/>
        <v>38418.479955411574</v>
      </c>
      <c r="AV253" s="602">
        <f t="shared" ca="1" si="517"/>
        <v>38418.479955411574</v>
      </c>
      <c r="AW253" s="602">
        <f t="shared" ca="1" si="518"/>
        <v>39947.830563756834</v>
      </c>
      <c r="AX253" s="602">
        <f t="shared" ca="1" si="519"/>
        <v>39947.830563756834</v>
      </c>
      <c r="AY253" s="602">
        <f t="shared" ca="1" si="520"/>
        <v>41505.764212283277</v>
      </c>
      <c r="AZ253" s="602">
        <f t="shared" ca="1" si="521"/>
        <v>41505.764212283277</v>
      </c>
      <c r="BA253" s="602">
        <f t="shared" ca="1" si="522"/>
        <v>43091.434978125537</v>
      </c>
      <c r="BB253" s="602">
        <f t="shared" ca="1" si="523"/>
        <v>31227.944341051854</v>
      </c>
      <c r="BC253" s="602">
        <f t="shared" ca="1" si="524"/>
        <v>32048.938490341483</v>
      </c>
      <c r="BD253" s="602">
        <f t="shared" ca="1" si="525"/>
        <v>32048.938490341483</v>
      </c>
      <c r="BE253" s="602">
        <f t="shared" ca="1" si="526"/>
        <v>32881.659121055403</v>
      </c>
      <c r="BF253" s="602">
        <f t="shared" ca="1" si="527"/>
        <v>32881.659121055403</v>
      </c>
      <c r="BG253" s="602">
        <f t="shared" ca="1" si="528"/>
        <v>33725.968653348842</v>
      </c>
      <c r="BH253" s="602">
        <f t="shared" ca="1" si="529"/>
        <v>33725.968653348842</v>
      </c>
      <c r="BI253" s="602">
        <f t="shared" ca="1" si="530"/>
        <v>34581.723205375456</v>
      </c>
      <c r="BJ253" s="602">
        <f t="shared" ca="1" si="531"/>
        <v>34581.723205375456</v>
      </c>
      <c r="BK253" s="602">
        <f t="shared" ca="1" si="532"/>
        <v>35448.772928771345</v>
      </c>
      <c r="BL253" s="602">
        <f t="shared" ca="1" si="533"/>
        <v>37965.371706914841</v>
      </c>
      <c r="BM253" s="602">
        <f t="shared" ca="1" si="534"/>
        <v>39485.986332175897</v>
      </c>
      <c r="BN253" s="602">
        <f t="shared" ca="1" si="535"/>
        <v>39485.986332175897</v>
      </c>
      <c r="BO253" s="602">
        <f t="shared" ca="1" si="536"/>
        <v>41035.432761276803</v>
      </c>
      <c r="BP253" s="602">
        <f t="shared" ca="1" si="537"/>
        <v>41035.432761276803</v>
      </c>
      <c r="BQ253" s="602">
        <f t="shared" ca="1" si="538"/>
        <v>42612.87262182722</v>
      </c>
      <c r="BR253" s="602">
        <f t="shared" ca="1" si="539"/>
        <v>42612.87262182722</v>
      </c>
      <c r="BS253" s="602">
        <f t="shared" ca="1" si="540"/>
        <v>44217.443988476909</v>
      </c>
      <c r="BT253" s="602">
        <f t="shared" ca="1" si="541"/>
        <v>44217.443988476909</v>
      </c>
      <c r="BU253" s="602">
        <f t="shared" ca="1" si="542"/>
        <v>45848.26595350603</v>
      </c>
      <c r="BV253" s="602">
        <f t="shared" ca="1" si="543"/>
        <v>40723.276804626068</v>
      </c>
      <c r="BW253" s="602">
        <f t="shared" ca="1" si="544"/>
        <v>42295.186245571516</v>
      </c>
      <c r="BX253" s="602">
        <f t="shared" ca="1" si="545"/>
        <v>42295.186245571516</v>
      </c>
      <c r="BY253" s="602">
        <f t="shared" ca="1" si="546"/>
        <v>43894.401241264459</v>
      </c>
      <c r="BZ253" s="602">
        <f t="shared" ca="1" si="547"/>
        <v>43894.401241264459</v>
      </c>
      <c r="CA253" s="602">
        <f t="shared" ca="1" si="548"/>
        <v>45520.044319311586</v>
      </c>
      <c r="CB253" s="602">
        <f t="shared" ca="1" si="549"/>
        <v>45520.044319311586</v>
      </c>
      <c r="CC253" s="602">
        <f t="shared" ca="1" si="550"/>
        <v>47171.222607457443</v>
      </c>
      <c r="CD253" s="602">
        <f t="shared" ca="1" si="551"/>
        <v>47171.222607457443</v>
      </c>
      <c r="CE253" s="602">
        <f t="shared" ca="1" si="552"/>
        <v>48847.032188247038</v>
      </c>
      <c r="CF253" s="602">
        <f t="shared" ca="1" si="440"/>
        <v>33725.968653348842</v>
      </c>
      <c r="CG253" s="602">
        <f t="shared" ca="1" si="441"/>
        <v>34581.723205375456</v>
      </c>
      <c r="CH253" s="602">
        <f t="shared" ca="1" si="442"/>
        <v>34581.723205375456</v>
      </c>
      <c r="CI253" s="602">
        <f t="shared" ca="1" si="443"/>
        <v>35448.772928771345</v>
      </c>
      <c r="CJ253" s="602">
        <f t="shared" ca="1" si="444"/>
        <v>35448.772928771345</v>
      </c>
      <c r="CK253" s="602">
        <f t="shared" ca="1" si="445"/>
        <v>36326.962352232811</v>
      </c>
      <c r="CL253" s="602">
        <f t="shared" ca="1" si="446"/>
        <v>36326.962352232811</v>
      </c>
      <c r="CM253" s="602">
        <f t="shared" ca="1" si="447"/>
        <v>37216.130731732024</v>
      </c>
      <c r="CN253" s="602">
        <f t="shared" ca="1" si="448"/>
        <v>37216.130731732024</v>
      </c>
      <c r="CO253" s="602">
        <f t="shared" ca="1" si="449"/>
        <v>38116.112405922795</v>
      </c>
      <c r="CP253" s="602">
        <f t="shared" ca="1" si="450"/>
        <v>41820.706884913423</v>
      </c>
      <c r="CQ253" s="602">
        <f t="shared" ca="1" si="451"/>
        <v>43411.82153165857</v>
      </c>
      <c r="CR253" s="602">
        <f t="shared" ca="1" si="452"/>
        <v>43411.82153165857</v>
      </c>
      <c r="CS253" s="602">
        <f t="shared" ca="1" si="453"/>
        <v>45029.629321440458</v>
      </c>
      <c r="CT253" s="602">
        <f t="shared" ca="1" si="454"/>
        <v>45029.629321440458</v>
      </c>
      <c r="CU253" s="602">
        <f t="shared" ca="1" si="455"/>
        <v>46673.241537911395</v>
      </c>
      <c r="CV253" s="602">
        <f t="shared" ca="1" si="456"/>
        <v>46673.241537911395</v>
      </c>
      <c r="CW253" s="602">
        <f t="shared" ca="1" si="457"/>
        <v>48341.757129331025</v>
      </c>
      <c r="CX253" s="602">
        <f t="shared" ca="1" si="458"/>
        <v>48341.757129331025</v>
      </c>
      <c r="CY253" s="602">
        <f t="shared" ca="1" si="459"/>
        <v>50034.266948932476</v>
      </c>
      <c r="CZ253" s="602">
        <f t="shared" ca="1" si="460"/>
        <v>44703.97476535022</v>
      </c>
      <c r="DA253" s="602">
        <f t="shared" ca="1" si="461"/>
        <v>46342.497848049643</v>
      </c>
      <c r="DB253" s="602">
        <f t="shared" ca="1" si="462"/>
        <v>46342.497848049643</v>
      </c>
      <c r="DC253" s="602">
        <f t="shared" ca="1" si="463"/>
        <v>48006.105296803609</v>
      </c>
      <c r="DD253" s="602">
        <f t="shared" ca="1" si="464"/>
        <v>48006.105296803609</v>
      </c>
      <c r="DE253" s="602">
        <f t="shared" ca="1" si="465"/>
        <v>49693.889253268258</v>
      </c>
      <c r="DF253" s="602">
        <f t="shared" ca="1" si="466"/>
        <v>49693.889253268258</v>
      </c>
      <c r="DG253" s="602">
        <f t="shared" ca="1" si="467"/>
        <v>51404.937022019112</v>
      </c>
      <c r="DH253" s="602">
        <f t="shared" ca="1" si="468"/>
        <v>51404.937022019112</v>
      </c>
      <c r="DI253" s="602">
        <f t="shared" ca="1" si="469"/>
        <v>53138.334953305806</v>
      </c>
      <c r="DJ253" s="602">
        <f t="shared" ca="1" si="470"/>
        <v>36918.531516652984</v>
      </c>
      <c r="DK253" s="602">
        <f t="shared" ca="1" si="471"/>
        <v>37814.927454885583</v>
      </c>
      <c r="DL253" s="602">
        <f t="shared" ca="1" si="472"/>
        <v>37814.927454885583</v>
      </c>
      <c r="DM253" s="602">
        <f t="shared" ca="1" si="473"/>
        <v>38722.023692322662</v>
      </c>
      <c r="DN253" s="602">
        <f t="shared" ca="1" si="474"/>
        <v>38722.023692322662</v>
      </c>
      <c r="DO253" s="602">
        <f t="shared" ca="1" si="475"/>
        <v>39639.647171455297</v>
      </c>
      <c r="DP253" s="602">
        <f t="shared" ca="1" si="476"/>
        <v>39639.647171455297</v>
      </c>
      <c r="DQ253" s="602">
        <f t="shared" ca="1" si="477"/>
        <v>40567.620879791648</v>
      </c>
      <c r="DR253" s="602">
        <f t="shared" ca="1" si="478"/>
        <v>40567.620879791648</v>
      </c>
      <c r="DS253" s="602">
        <f t="shared" ca="1" si="479"/>
        <v>41505.764212283284</v>
      </c>
      <c r="DT253" s="602">
        <f t="shared" ca="1" si="480"/>
        <v>47504.443092169378</v>
      </c>
      <c r="DU253" s="602">
        <f t="shared" ca="1" si="481"/>
        <v>49185.069786291635</v>
      </c>
      <c r="DV253" s="602">
        <f t="shared" ca="1" si="482"/>
        <v>49185.069786291635</v>
      </c>
      <c r="DW253" s="602">
        <f t="shared" ca="1" si="483"/>
        <v>50889.234373908213</v>
      </c>
      <c r="DX253" s="602">
        <f t="shared" ca="1" si="484"/>
        <v>50889.234373908213</v>
      </c>
      <c r="DY253" s="602">
        <f t="shared" ca="1" si="485"/>
        <v>52616.023097239588</v>
      </c>
      <c r="DZ253" s="602">
        <f t="shared" ca="1" si="486"/>
        <v>52616.023097239588</v>
      </c>
      <c r="EA253" s="602">
        <f t="shared" ca="1" si="487"/>
        <v>54364.523825868084</v>
      </c>
      <c r="EB253" s="602">
        <f t="shared" ca="1" si="488"/>
        <v>54364.523825868084</v>
      </c>
      <c r="EC253" s="602">
        <f t="shared" ca="1" si="489"/>
        <v>56133.829536555211</v>
      </c>
      <c r="ED253" s="602">
        <f t="shared" ca="1" si="490"/>
        <v>50546.562285820124</v>
      </c>
      <c r="EE253" s="602">
        <f t="shared" ca="1" si="491"/>
        <v>52268.899256216449</v>
      </c>
      <c r="EF253" s="602">
        <f t="shared" ca="1" si="492"/>
        <v>52268.899256216449</v>
      </c>
      <c r="EG253" s="602">
        <f t="shared" ca="1" si="493"/>
        <v>54013.130357142247</v>
      </c>
      <c r="EH253" s="602">
        <f t="shared" ca="1" si="494"/>
        <v>54013.130357142247</v>
      </c>
      <c r="EI253" s="602">
        <f t="shared" ca="1" si="495"/>
        <v>55778.34727772788</v>
      </c>
      <c r="EJ253" s="602">
        <f t="shared" ca="1" si="496"/>
        <v>55778.34727772788</v>
      </c>
      <c r="EK253" s="602">
        <f t="shared" ca="1" si="497"/>
        <v>57563.649413299725</v>
      </c>
      <c r="EL253" s="602">
        <f t="shared" ca="1" si="498"/>
        <v>57563.649413299725</v>
      </c>
      <c r="EM253" s="602">
        <f t="shared" ca="1" si="499"/>
        <v>59368.146874517734</v>
      </c>
    </row>
    <row r="254" spans="8:143" x14ac:dyDescent="0.2">
      <c r="W254" s="597">
        <f t="shared" si="438"/>
        <v>211</v>
      </c>
      <c r="X254" s="602">
        <f t="shared" ca="1" si="500"/>
        <v>28319.999389992863</v>
      </c>
      <c r="Y254" s="602">
        <f t="shared" ca="1" si="500"/>
        <v>29096.929827342388</v>
      </c>
      <c r="Z254" s="602">
        <f t="shared" ca="1" si="500"/>
        <v>29096.929827342388</v>
      </c>
      <c r="AA254" s="602">
        <f t="shared" ca="1" si="500"/>
        <v>29886.032144715729</v>
      </c>
      <c r="AB254" s="602">
        <f t="shared" ca="1" si="500"/>
        <v>29886.032144715729</v>
      </c>
      <c r="AC254" s="602">
        <f t="shared" ca="1" si="500"/>
        <v>30687.194570042724</v>
      </c>
      <c r="AD254" s="602">
        <f t="shared" ca="1" si="501"/>
        <v>30687.194570042724</v>
      </c>
      <c r="AE254" s="602">
        <f t="shared" ca="1" si="439"/>
        <v>31500.297891766557</v>
      </c>
      <c r="AF254" s="602">
        <f t="shared" ca="1" si="439"/>
        <v>31500.297891766557</v>
      </c>
      <c r="AG254" s="602">
        <f t="shared" ca="1" si="502"/>
        <v>32325.215752307126</v>
      </c>
      <c r="AH254" s="602">
        <f t="shared" ca="1" si="503"/>
        <v>32881.659121055389</v>
      </c>
      <c r="AI254" s="602">
        <f t="shared" ca="1" si="504"/>
        <v>34295.209150044277</v>
      </c>
      <c r="AJ254" s="602">
        <f t="shared" ca="1" si="505"/>
        <v>34295.209150044277</v>
      </c>
      <c r="AK254" s="602">
        <f t="shared" ca="1" si="506"/>
        <v>35740.272825017972</v>
      </c>
      <c r="AL254" s="602">
        <f t="shared" ca="1" si="507"/>
        <v>35740.272825017972</v>
      </c>
      <c r="AM254" s="602">
        <f t="shared" ca="1" si="508"/>
        <v>37216.130731732024</v>
      </c>
      <c r="AN254" s="602">
        <f t="shared" ca="1" si="509"/>
        <v>37216.130731732024</v>
      </c>
      <c r="AO254" s="602">
        <f t="shared" ca="1" si="510"/>
        <v>38722.023692322662</v>
      </c>
      <c r="AP254" s="602">
        <f t="shared" ca="1" si="511"/>
        <v>38722.023692322662</v>
      </c>
      <c r="AQ254" s="602">
        <f t="shared" ca="1" si="512"/>
        <v>40257.15736338999</v>
      </c>
      <c r="AR254" s="602">
        <f t="shared" ca="1" si="513"/>
        <v>35448.772928771345</v>
      </c>
      <c r="AS254" s="602">
        <f t="shared" ca="1" si="514"/>
        <v>36918.531516652984</v>
      </c>
      <c r="AT254" s="602">
        <f t="shared" ca="1" si="515"/>
        <v>36918.531516652984</v>
      </c>
      <c r="AU254" s="602">
        <f t="shared" ca="1" si="516"/>
        <v>38418.479955411574</v>
      </c>
      <c r="AV254" s="602">
        <f t="shared" ca="1" si="517"/>
        <v>38418.479955411574</v>
      </c>
      <c r="AW254" s="602">
        <f t="shared" ca="1" si="518"/>
        <v>39947.830563756834</v>
      </c>
      <c r="AX254" s="602">
        <f t="shared" ca="1" si="519"/>
        <v>39947.830563756834</v>
      </c>
      <c r="AY254" s="602">
        <f t="shared" ca="1" si="520"/>
        <v>41505.764212283277</v>
      </c>
      <c r="AZ254" s="602">
        <f t="shared" ca="1" si="521"/>
        <v>41505.764212283277</v>
      </c>
      <c r="BA254" s="602">
        <f t="shared" ca="1" si="522"/>
        <v>43091.434978125537</v>
      </c>
      <c r="BB254" s="602">
        <f t="shared" ca="1" si="523"/>
        <v>31227.944341051854</v>
      </c>
      <c r="BC254" s="602">
        <f t="shared" ca="1" si="524"/>
        <v>32048.938490341483</v>
      </c>
      <c r="BD254" s="602">
        <f t="shared" ca="1" si="525"/>
        <v>32048.938490341483</v>
      </c>
      <c r="BE254" s="602">
        <f t="shared" ca="1" si="526"/>
        <v>32881.659121055403</v>
      </c>
      <c r="BF254" s="602">
        <f t="shared" ca="1" si="527"/>
        <v>32881.659121055403</v>
      </c>
      <c r="BG254" s="602">
        <f t="shared" ca="1" si="528"/>
        <v>33725.968653348842</v>
      </c>
      <c r="BH254" s="602">
        <f t="shared" ca="1" si="529"/>
        <v>33725.968653348842</v>
      </c>
      <c r="BI254" s="602">
        <f t="shared" ca="1" si="530"/>
        <v>34581.723205375456</v>
      </c>
      <c r="BJ254" s="602">
        <f t="shared" ca="1" si="531"/>
        <v>34581.723205375456</v>
      </c>
      <c r="BK254" s="602">
        <f t="shared" ca="1" si="532"/>
        <v>35448.772928771345</v>
      </c>
      <c r="BL254" s="602">
        <f t="shared" ca="1" si="533"/>
        <v>37965.371706914841</v>
      </c>
      <c r="BM254" s="602">
        <f t="shared" ca="1" si="534"/>
        <v>39485.986332175897</v>
      </c>
      <c r="BN254" s="602">
        <f t="shared" ca="1" si="535"/>
        <v>39485.986332175897</v>
      </c>
      <c r="BO254" s="602">
        <f t="shared" ca="1" si="536"/>
        <v>41035.432761276803</v>
      </c>
      <c r="BP254" s="602">
        <f t="shared" ca="1" si="537"/>
        <v>41035.432761276803</v>
      </c>
      <c r="BQ254" s="602">
        <f t="shared" ca="1" si="538"/>
        <v>42612.87262182722</v>
      </c>
      <c r="BR254" s="602">
        <f t="shared" ca="1" si="539"/>
        <v>42612.87262182722</v>
      </c>
      <c r="BS254" s="602">
        <f t="shared" ca="1" si="540"/>
        <v>44217.443988476909</v>
      </c>
      <c r="BT254" s="602">
        <f t="shared" ca="1" si="541"/>
        <v>44217.443988476909</v>
      </c>
      <c r="BU254" s="602">
        <f t="shared" ca="1" si="542"/>
        <v>45848.26595350603</v>
      </c>
      <c r="BV254" s="602">
        <f t="shared" ca="1" si="543"/>
        <v>40723.276804626068</v>
      </c>
      <c r="BW254" s="602">
        <f t="shared" ca="1" si="544"/>
        <v>42295.186245571516</v>
      </c>
      <c r="BX254" s="602">
        <f t="shared" ca="1" si="545"/>
        <v>42295.186245571516</v>
      </c>
      <c r="BY254" s="602">
        <f t="shared" ca="1" si="546"/>
        <v>43894.401241264459</v>
      </c>
      <c r="BZ254" s="602">
        <f t="shared" ca="1" si="547"/>
        <v>43894.401241264459</v>
      </c>
      <c r="CA254" s="602">
        <f t="shared" ca="1" si="548"/>
        <v>45520.044319311586</v>
      </c>
      <c r="CB254" s="602">
        <f t="shared" ca="1" si="549"/>
        <v>45520.044319311586</v>
      </c>
      <c r="CC254" s="602">
        <f t="shared" ca="1" si="550"/>
        <v>47171.222607457443</v>
      </c>
      <c r="CD254" s="602">
        <f t="shared" ca="1" si="551"/>
        <v>47171.222607457443</v>
      </c>
      <c r="CE254" s="602">
        <f t="shared" ca="1" si="552"/>
        <v>48847.032188247038</v>
      </c>
      <c r="CF254" s="602">
        <f t="shared" ca="1" si="440"/>
        <v>33725.968653348842</v>
      </c>
      <c r="CG254" s="602">
        <f t="shared" ca="1" si="441"/>
        <v>34581.723205375456</v>
      </c>
      <c r="CH254" s="602">
        <f t="shared" ca="1" si="442"/>
        <v>34581.723205375456</v>
      </c>
      <c r="CI254" s="602">
        <f t="shared" ca="1" si="443"/>
        <v>35448.772928771345</v>
      </c>
      <c r="CJ254" s="602">
        <f t="shared" ca="1" si="444"/>
        <v>35448.772928771345</v>
      </c>
      <c r="CK254" s="602">
        <f t="shared" ca="1" si="445"/>
        <v>36326.962352232811</v>
      </c>
      <c r="CL254" s="602">
        <f t="shared" ca="1" si="446"/>
        <v>36326.962352232811</v>
      </c>
      <c r="CM254" s="602">
        <f t="shared" ca="1" si="447"/>
        <v>37216.130731732024</v>
      </c>
      <c r="CN254" s="602">
        <f t="shared" ca="1" si="448"/>
        <v>37216.130731732024</v>
      </c>
      <c r="CO254" s="602">
        <f t="shared" ca="1" si="449"/>
        <v>38116.112405922795</v>
      </c>
      <c r="CP254" s="602">
        <f t="shared" ca="1" si="450"/>
        <v>41820.706884913423</v>
      </c>
      <c r="CQ254" s="602">
        <f t="shared" ca="1" si="451"/>
        <v>43411.82153165857</v>
      </c>
      <c r="CR254" s="602">
        <f t="shared" ca="1" si="452"/>
        <v>43411.82153165857</v>
      </c>
      <c r="CS254" s="602">
        <f t="shared" ca="1" si="453"/>
        <v>45029.629321440458</v>
      </c>
      <c r="CT254" s="602">
        <f t="shared" ca="1" si="454"/>
        <v>45029.629321440458</v>
      </c>
      <c r="CU254" s="602">
        <f t="shared" ca="1" si="455"/>
        <v>46673.241537911395</v>
      </c>
      <c r="CV254" s="602">
        <f t="shared" ca="1" si="456"/>
        <v>46673.241537911395</v>
      </c>
      <c r="CW254" s="602">
        <f t="shared" ca="1" si="457"/>
        <v>48341.757129331025</v>
      </c>
      <c r="CX254" s="602">
        <f t="shared" ca="1" si="458"/>
        <v>48341.757129331025</v>
      </c>
      <c r="CY254" s="602">
        <f t="shared" ca="1" si="459"/>
        <v>50034.266948932476</v>
      </c>
      <c r="CZ254" s="602">
        <f t="shared" ca="1" si="460"/>
        <v>44703.97476535022</v>
      </c>
      <c r="DA254" s="602">
        <f t="shared" ca="1" si="461"/>
        <v>46342.497848049643</v>
      </c>
      <c r="DB254" s="602">
        <f t="shared" ca="1" si="462"/>
        <v>46342.497848049643</v>
      </c>
      <c r="DC254" s="602">
        <f t="shared" ca="1" si="463"/>
        <v>48006.105296803609</v>
      </c>
      <c r="DD254" s="602">
        <f t="shared" ca="1" si="464"/>
        <v>48006.105296803609</v>
      </c>
      <c r="DE254" s="602">
        <f t="shared" ca="1" si="465"/>
        <v>49693.889253268258</v>
      </c>
      <c r="DF254" s="602">
        <f t="shared" ca="1" si="466"/>
        <v>49693.889253268258</v>
      </c>
      <c r="DG254" s="602">
        <f t="shared" ca="1" si="467"/>
        <v>51404.937022019112</v>
      </c>
      <c r="DH254" s="602">
        <f t="shared" ca="1" si="468"/>
        <v>51404.937022019112</v>
      </c>
      <c r="DI254" s="602">
        <f t="shared" ca="1" si="469"/>
        <v>53138.334953305806</v>
      </c>
      <c r="DJ254" s="602">
        <f t="shared" ca="1" si="470"/>
        <v>36918.531516652984</v>
      </c>
      <c r="DK254" s="602">
        <f t="shared" ca="1" si="471"/>
        <v>37814.927454885583</v>
      </c>
      <c r="DL254" s="602">
        <f t="shared" ca="1" si="472"/>
        <v>37814.927454885583</v>
      </c>
      <c r="DM254" s="602">
        <f t="shared" ca="1" si="473"/>
        <v>38722.023692322662</v>
      </c>
      <c r="DN254" s="602">
        <f t="shared" ca="1" si="474"/>
        <v>38722.023692322662</v>
      </c>
      <c r="DO254" s="602">
        <f t="shared" ca="1" si="475"/>
        <v>39639.647171455297</v>
      </c>
      <c r="DP254" s="602">
        <f t="shared" ca="1" si="476"/>
        <v>39639.647171455297</v>
      </c>
      <c r="DQ254" s="602">
        <f t="shared" ca="1" si="477"/>
        <v>40567.620879791648</v>
      </c>
      <c r="DR254" s="602">
        <f t="shared" ca="1" si="478"/>
        <v>40567.620879791648</v>
      </c>
      <c r="DS254" s="602">
        <f t="shared" ca="1" si="479"/>
        <v>41505.764212283284</v>
      </c>
      <c r="DT254" s="602">
        <f t="shared" ca="1" si="480"/>
        <v>47504.443092169378</v>
      </c>
      <c r="DU254" s="602">
        <f t="shared" ca="1" si="481"/>
        <v>49185.069786291635</v>
      </c>
      <c r="DV254" s="602">
        <f t="shared" ca="1" si="482"/>
        <v>49185.069786291635</v>
      </c>
      <c r="DW254" s="602">
        <f t="shared" ca="1" si="483"/>
        <v>50889.234373908213</v>
      </c>
      <c r="DX254" s="602">
        <f t="shared" ca="1" si="484"/>
        <v>50889.234373908213</v>
      </c>
      <c r="DY254" s="602">
        <f t="shared" ca="1" si="485"/>
        <v>52616.023097239588</v>
      </c>
      <c r="DZ254" s="602">
        <f t="shared" ca="1" si="486"/>
        <v>52616.023097239588</v>
      </c>
      <c r="EA254" s="602">
        <f t="shared" ca="1" si="487"/>
        <v>54364.523825868084</v>
      </c>
      <c r="EB254" s="602">
        <f t="shared" ca="1" si="488"/>
        <v>54364.523825868084</v>
      </c>
      <c r="EC254" s="602">
        <f t="shared" ca="1" si="489"/>
        <v>56133.829536555211</v>
      </c>
      <c r="ED254" s="602">
        <f t="shared" ca="1" si="490"/>
        <v>50546.562285820124</v>
      </c>
      <c r="EE254" s="602">
        <f t="shared" ca="1" si="491"/>
        <v>52268.899256216449</v>
      </c>
      <c r="EF254" s="602">
        <f t="shared" ca="1" si="492"/>
        <v>52268.899256216449</v>
      </c>
      <c r="EG254" s="602">
        <f t="shared" ca="1" si="493"/>
        <v>54013.130357142247</v>
      </c>
      <c r="EH254" s="602">
        <f t="shared" ca="1" si="494"/>
        <v>54013.130357142247</v>
      </c>
      <c r="EI254" s="602">
        <f t="shared" ca="1" si="495"/>
        <v>55778.34727772788</v>
      </c>
      <c r="EJ254" s="602">
        <f t="shared" ca="1" si="496"/>
        <v>55778.34727772788</v>
      </c>
      <c r="EK254" s="602">
        <f t="shared" ca="1" si="497"/>
        <v>57563.649413299725</v>
      </c>
      <c r="EL254" s="602">
        <f t="shared" ca="1" si="498"/>
        <v>57563.649413299725</v>
      </c>
      <c r="EM254" s="602">
        <f t="shared" ca="1" si="499"/>
        <v>59368.146874517734</v>
      </c>
    </row>
    <row r="255" spans="8:143" x14ac:dyDescent="0.2">
      <c r="H255" s="1138" t="s">
        <v>1306</v>
      </c>
      <c r="I255" s="1138"/>
      <c r="J255" s="1138"/>
      <c r="K255" s="1138"/>
      <c r="L255" s="1138"/>
      <c r="M255" s="1138"/>
      <c r="N255" s="1138"/>
      <c r="O255" s="1138"/>
      <c r="P255" s="1138"/>
      <c r="Q255" s="1138"/>
      <c r="R255" s="1138"/>
      <c r="W255" s="597">
        <f t="shared" si="438"/>
        <v>212</v>
      </c>
      <c r="X255" s="602">
        <f t="shared" ca="1" si="500"/>
        <v>28319.999389992863</v>
      </c>
      <c r="Y255" s="602">
        <f t="shared" ca="1" si="500"/>
        <v>29096.929827342388</v>
      </c>
      <c r="Z255" s="602">
        <f t="shared" ca="1" si="500"/>
        <v>29096.929827342388</v>
      </c>
      <c r="AA255" s="602">
        <f t="shared" ca="1" si="500"/>
        <v>29886.032144715729</v>
      </c>
      <c r="AB255" s="602">
        <f t="shared" ca="1" si="500"/>
        <v>29886.032144715729</v>
      </c>
      <c r="AC255" s="602">
        <f t="shared" ca="1" si="500"/>
        <v>30687.194570042724</v>
      </c>
      <c r="AD255" s="602">
        <f t="shared" ca="1" si="501"/>
        <v>30687.194570042724</v>
      </c>
      <c r="AE255" s="602">
        <f t="shared" ca="1" si="439"/>
        <v>31500.297891766557</v>
      </c>
      <c r="AF255" s="602">
        <f t="shared" ca="1" si="439"/>
        <v>31500.297891766557</v>
      </c>
      <c r="AG255" s="602">
        <f t="shared" ca="1" si="502"/>
        <v>32325.215752307126</v>
      </c>
      <c r="AH255" s="602">
        <f t="shared" ca="1" si="503"/>
        <v>32881.659121055389</v>
      </c>
      <c r="AI255" s="602">
        <f t="shared" ca="1" si="504"/>
        <v>34295.209150044277</v>
      </c>
      <c r="AJ255" s="602">
        <f t="shared" ca="1" si="505"/>
        <v>34295.209150044277</v>
      </c>
      <c r="AK255" s="602">
        <f t="shared" ca="1" si="506"/>
        <v>35740.272825017972</v>
      </c>
      <c r="AL255" s="602">
        <f t="shared" ca="1" si="507"/>
        <v>35740.272825017972</v>
      </c>
      <c r="AM255" s="602">
        <f t="shared" ca="1" si="508"/>
        <v>37216.130731732024</v>
      </c>
      <c r="AN255" s="602">
        <f t="shared" ca="1" si="509"/>
        <v>37216.130731732024</v>
      </c>
      <c r="AO255" s="602">
        <f t="shared" ca="1" si="510"/>
        <v>38722.023692322662</v>
      </c>
      <c r="AP255" s="602">
        <f t="shared" ca="1" si="511"/>
        <v>38722.023692322662</v>
      </c>
      <c r="AQ255" s="602">
        <f t="shared" ca="1" si="512"/>
        <v>40257.15736338999</v>
      </c>
      <c r="AR255" s="602">
        <f t="shared" ca="1" si="513"/>
        <v>35448.772928771345</v>
      </c>
      <c r="AS255" s="602">
        <f t="shared" ca="1" si="514"/>
        <v>36918.531516652984</v>
      </c>
      <c r="AT255" s="602">
        <f t="shared" ca="1" si="515"/>
        <v>36918.531516652984</v>
      </c>
      <c r="AU255" s="602">
        <f t="shared" ca="1" si="516"/>
        <v>38418.479955411574</v>
      </c>
      <c r="AV255" s="602">
        <f t="shared" ca="1" si="517"/>
        <v>38418.479955411574</v>
      </c>
      <c r="AW255" s="602">
        <f t="shared" ca="1" si="518"/>
        <v>39947.830563756834</v>
      </c>
      <c r="AX255" s="602">
        <f t="shared" ca="1" si="519"/>
        <v>39947.830563756834</v>
      </c>
      <c r="AY255" s="602">
        <f t="shared" ca="1" si="520"/>
        <v>41505.764212283277</v>
      </c>
      <c r="AZ255" s="602">
        <f t="shared" ca="1" si="521"/>
        <v>41505.764212283277</v>
      </c>
      <c r="BA255" s="602">
        <f t="shared" ca="1" si="522"/>
        <v>43091.434978125537</v>
      </c>
      <c r="BB255" s="602">
        <f t="shared" ca="1" si="523"/>
        <v>31227.944341051854</v>
      </c>
      <c r="BC255" s="602">
        <f t="shared" ca="1" si="524"/>
        <v>32048.938490341483</v>
      </c>
      <c r="BD255" s="602">
        <f t="shared" ca="1" si="525"/>
        <v>32048.938490341483</v>
      </c>
      <c r="BE255" s="602">
        <f t="shared" ca="1" si="526"/>
        <v>32881.659121055403</v>
      </c>
      <c r="BF255" s="602">
        <f t="shared" ca="1" si="527"/>
        <v>32881.659121055403</v>
      </c>
      <c r="BG255" s="602">
        <f t="shared" ca="1" si="528"/>
        <v>33725.968653348842</v>
      </c>
      <c r="BH255" s="602">
        <f t="shared" ca="1" si="529"/>
        <v>33725.968653348842</v>
      </c>
      <c r="BI255" s="602">
        <f t="shared" ca="1" si="530"/>
        <v>34581.723205375456</v>
      </c>
      <c r="BJ255" s="602">
        <f t="shared" ca="1" si="531"/>
        <v>34581.723205375456</v>
      </c>
      <c r="BK255" s="602">
        <f t="shared" ca="1" si="532"/>
        <v>35448.772928771345</v>
      </c>
      <c r="BL255" s="602">
        <f t="shared" ca="1" si="533"/>
        <v>37965.371706914841</v>
      </c>
      <c r="BM255" s="602">
        <f t="shared" ca="1" si="534"/>
        <v>39485.986332175897</v>
      </c>
      <c r="BN255" s="602">
        <f t="shared" ca="1" si="535"/>
        <v>39485.986332175897</v>
      </c>
      <c r="BO255" s="602">
        <f t="shared" ca="1" si="536"/>
        <v>41035.432761276803</v>
      </c>
      <c r="BP255" s="602">
        <f t="shared" ca="1" si="537"/>
        <v>41035.432761276803</v>
      </c>
      <c r="BQ255" s="602">
        <f t="shared" ca="1" si="538"/>
        <v>42612.87262182722</v>
      </c>
      <c r="BR255" s="602">
        <f t="shared" ca="1" si="539"/>
        <v>42612.87262182722</v>
      </c>
      <c r="BS255" s="602">
        <f t="shared" ca="1" si="540"/>
        <v>44217.443988476909</v>
      </c>
      <c r="BT255" s="602">
        <f t="shared" ca="1" si="541"/>
        <v>44217.443988476909</v>
      </c>
      <c r="BU255" s="602">
        <f t="shared" ca="1" si="542"/>
        <v>45848.26595350603</v>
      </c>
      <c r="BV255" s="602">
        <f t="shared" ca="1" si="543"/>
        <v>40723.276804626068</v>
      </c>
      <c r="BW255" s="602">
        <f t="shared" ca="1" si="544"/>
        <v>42295.186245571516</v>
      </c>
      <c r="BX255" s="602">
        <f t="shared" ca="1" si="545"/>
        <v>42295.186245571516</v>
      </c>
      <c r="BY255" s="602">
        <f t="shared" ca="1" si="546"/>
        <v>43894.401241264459</v>
      </c>
      <c r="BZ255" s="602">
        <f t="shared" ca="1" si="547"/>
        <v>43894.401241264459</v>
      </c>
      <c r="CA255" s="602">
        <f t="shared" ca="1" si="548"/>
        <v>45520.044319311586</v>
      </c>
      <c r="CB255" s="602">
        <f t="shared" ca="1" si="549"/>
        <v>45520.044319311586</v>
      </c>
      <c r="CC255" s="602">
        <f t="shared" ca="1" si="550"/>
        <v>47171.222607457443</v>
      </c>
      <c r="CD255" s="602">
        <f t="shared" ca="1" si="551"/>
        <v>47171.222607457443</v>
      </c>
      <c r="CE255" s="602">
        <f t="shared" ca="1" si="552"/>
        <v>48847.032188247038</v>
      </c>
      <c r="CF255" s="602">
        <f t="shared" ca="1" si="440"/>
        <v>33725.968653348842</v>
      </c>
      <c r="CG255" s="602">
        <f t="shared" ca="1" si="441"/>
        <v>34581.723205375456</v>
      </c>
      <c r="CH255" s="602">
        <f t="shared" ca="1" si="442"/>
        <v>34581.723205375456</v>
      </c>
      <c r="CI255" s="602">
        <f t="shared" ca="1" si="443"/>
        <v>35448.772928771345</v>
      </c>
      <c r="CJ255" s="602">
        <f t="shared" ca="1" si="444"/>
        <v>35448.772928771345</v>
      </c>
      <c r="CK255" s="602">
        <f t="shared" ca="1" si="445"/>
        <v>36326.962352232811</v>
      </c>
      <c r="CL255" s="602">
        <f t="shared" ca="1" si="446"/>
        <v>36326.962352232811</v>
      </c>
      <c r="CM255" s="602">
        <f t="shared" ca="1" si="447"/>
        <v>37216.130731732024</v>
      </c>
      <c r="CN255" s="602">
        <f t="shared" ca="1" si="448"/>
        <v>37216.130731732024</v>
      </c>
      <c r="CO255" s="602">
        <f t="shared" ca="1" si="449"/>
        <v>38116.112405922795</v>
      </c>
      <c r="CP255" s="602">
        <f t="shared" ca="1" si="450"/>
        <v>41820.706884913423</v>
      </c>
      <c r="CQ255" s="602">
        <f t="shared" ca="1" si="451"/>
        <v>43411.82153165857</v>
      </c>
      <c r="CR255" s="602">
        <f t="shared" ca="1" si="452"/>
        <v>43411.82153165857</v>
      </c>
      <c r="CS255" s="602">
        <f t="shared" ca="1" si="453"/>
        <v>45029.629321440458</v>
      </c>
      <c r="CT255" s="602">
        <f t="shared" ca="1" si="454"/>
        <v>45029.629321440458</v>
      </c>
      <c r="CU255" s="602">
        <f t="shared" ca="1" si="455"/>
        <v>46673.241537911395</v>
      </c>
      <c r="CV255" s="602">
        <f t="shared" ca="1" si="456"/>
        <v>46673.241537911395</v>
      </c>
      <c r="CW255" s="602">
        <f t="shared" ca="1" si="457"/>
        <v>48341.757129331025</v>
      </c>
      <c r="CX255" s="602">
        <f t="shared" ca="1" si="458"/>
        <v>48341.757129331025</v>
      </c>
      <c r="CY255" s="602">
        <f t="shared" ca="1" si="459"/>
        <v>50034.266948932476</v>
      </c>
      <c r="CZ255" s="602">
        <f t="shared" ca="1" si="460"/>
        <v>44703.97476535022</v>
      </c>
      <c r="DA255" s="602">
        <f t="shared" ca="1" si="461"/>
        <v>46342.497848049643</v>
      </c>
      <c r="DB255" s="602">
        <f t="shared" ca="1" si="462"/>
        <v>46342.497848049643</v>
      </c>
      <c r="DC255" s="602">
        <f t="shared" ca="1" si="463"/>
        <v>48006.105296803609</v>
      </c>
      <c r="DD255" s="602">
        <f t="shared" ca="1" si="464"/>
        <v>48006.105296803609</v>
      </c>
      <c r="DE255" s="602">
        <f t="shared" ca="1" si="465"/>
        <v>49693.889253268258</v>
      </c>
      <c r="DF255" s="602">
        <f t="shared" ca="1" si="466"/>
        <v>49693.889253268258</v>
      </c>
      <c r="DG255" s="602">
        <f t="shared" ca="1" si="467"/>
        <v>51404.937022019112</v>
      </c>
      <c r="DH255" s="602">
        <f t="shared" ca="1" si="468"/>
        <v>51404.937022019112</v>
      </c>
      <c r="DI255" s="602">
        <f t="shared" ca="1" si="469"/>
        <v>53138.334953305806</v>
      </c>
      <c r="DJ255" s="602">
        <f t="shared" ca="1" si="470"/>
        <v>36918.531516652984</v>
      </c>
      <c r="DK255" s="602">
        <f t="shared" ca="1" si="471"/>
        <v>37814.927454885583</v>
      </c>
      <c r="DL255" s="602">
        <f t="shared" ca="1" si="472"/>
        <v>37814.927454885583</v>
      </c>
      <c r="DM255" s="602">
        <f t="shared" ca="1" si="473"/>
        <v>38722.023692322662</v>
      </c>
      <c r="DN255" s="602">
        <f t="shared" ca="1" si="474"/>
        <v>38722.023692322662</v>
      </c>
      <c r="DO255" s="602">
        <f t="shared" ca="1" si="475"/>
        <v>39639.647171455297</v>
      </c>
      <c r="DP255" s="602">
        <f t="shared" ca="1" si="476"/>
        <v>39639.647171455297</v>
      </c>
      <c r="DQ255" s="602">
        <f t="shared" ca="1" si="477"/>
        <v>40567.620879791648</v>
      </c>
      <c r="DR255" s="602">
        <f t="shared" ca="1" si="478"/>
        <v>40567.620879791648</v>
      </c>
      <c r="DS255" s="602">
        <f t="shared" ca="1" si="479"/>
        <v>41505.764212283284</v>
      </c>
      <c r="DT255" s="602">
        <f t="shared" ca="1" si="480"/>
        <v>47504.443092169378</v>
      </c>
      <c r="DU255" s="602">
        <f t="shared" ca="1" si="481"/>
        <v>49185.069786291635</v>
      </c>
      <c r="DV255" s="602">
        <f t="shared" ca="1" si="482"/>
        <v>49185.069786291635</v>
      </c>
      <c r="DW255" s="602">
        <f t="shared" ca="1" si="483"/>
        <v>50889.234373908213</v>
      </c>
      <c r="DX255" s="602">
        <f t="shared" ca="1" si="484"/>
        <v>50889.234373908213</v>
      </c>
      <c r="DY255" s="602">
        <f t="shared" ca="1" si="485"/>
        <v>52616.023097239588</v>
      </c>
      <c r="DZ255" s="602">
        <f t="shared" ca="1" si="486"/>
        <v>52616.023097239588</v>
      </c>
      <c r="EA255" s="602">
        <f t="shared" ca="1" si="487"/>
        <v>54364.523825868084</v>
      </c>
      <c r="EB255" s="602">
        <f t="shared" ca="1" si="488"/>
        <v>54364.523825868084</v>
      </c>
      <c r="EC255" s="602">
        <f t="shared" ca="1" si="489"/>
        <v>56133.829536555211</v>
      </c>
      <c r="ED255" s="602">
        <f t="shared" ca="1" si="490"/>
        <v>50546.562285820124</v>
      </c>
      <c r="EE255" s="602">
        <f t="shared" ca="1" si="491"/>
        <v>52268.899256216449</v>
      </c>
      <c r="EF255" s="602">
        <f t="shared" ca="1" si="492"/>
        <v>52268.899256216449</v>
      </c>
      <c r="EG255" s="602">
        <f t="shared" ca="1" si="493"/>
        <v>54013.130357142247</v>
      </c>
      <c r="EH255" s="602">
        <f t="shared" ca="1" si="494"/>
        <v>54013.130357142247</v>
      </c>
      <c r="EI255" s="602">
        <f t="shared" ca="1" si="495"/>
        <v>55778.34727772788</v>
      </c>
      <c r="EJ255" s="602">
        <f t="shared" ca="1" si="496"/>
        <v>55778.34727772788</v>
      </c>
      <c r="EK255" s="602">
        <f t="shared" ca="1" si="497"/>
        <v>57563.649413299725</v>
      </c>
      <c r="EL255" s="602">
        <f t="shared" ca="1" si="498"/>
        <v>57563.649413299725</v>
      </c>
      <c r="EM255" s="602">
        <f t="shared" ca="1" si="499"/>
        <v>59368.146874517734</v>
      </c>
    </row>
    <row r="256" spans="8:143" x14ac:dyDescent="0.2">
      <c r="W256" s="597">
        <f t="shared" si="438"/>
        <v>213</v>
      </c>
      <c r="X256" s="602">
        <f t="shared" ca="1" si="500"/>
        <v>28319.999389992863</v>
      </c>
      <c r="Y256" s="602">
        <f t="shared" ca="1" si="500"/>
        <v>29096.929827342388</v>
      </c>
      <c r="Z256" s="602">
        <f t="shared" ca="1" si="500"/>
        <v>29096.929827342388</v>
      </c>
      <c r="AA256" s="602">
        <f t="shared" ca="1" si="500"/>
        <v>29886.032144715729</v>
      </c>
      <c r="AB256" s="602">
        <f t="shared" ca="1" si="500"/>
        <v>29886.032144715729</v>
      </c>
      <c r="AC256" s="602">
        <f t="shared" ca="1" si="500"/>
        <v>30687.194570042724</v>
      </c>
      <c r="AD256" s="602">
        <f t="shared" ca="1" si="501"/>
        <v>30687.194570042724</v>
      </c>
      <c r="AE256" s="602">
        <f t="shared" ca="1" si="439"/>
        <v>31500.297891766557</v>
      </c>
      <c r="AF256" s="602">
        <f t="shared" ca="1" si="439"/>
        <v>31500.297891766557</v>
      </c>
      <c r="AG256" s="602">
        <f t="shared" ca="1" si="502"/>
        <v>32325.215752307126</v>
      </c>
      <c r="AH256" s="602">
        <f t="shared" ca="1" si="503"/>
        <v>32881.659121055389</v>
      </c>
      <c r="AI256" s="602">
        <f t="shared" ca="1" si="504"/>
        <v>34295.209150044277</v>
      </c>
      <c r="AJ256" s="602">
        <f t="shared" ca="1" si="505"/>
        <v>34295.209150044277</v>
      </c>
      <c r="AK256" s="602">
        <f t="shared" ca="1" si="506"/>
        <v>35740.272825017972</v>
      </c>
      <c r="AL256" s="602">
        <f t="shared" ca="1" si="507"/>
        <v>35740.272825017972</v>
      </c>
      <c r="AM256" s="602">
        <f t="shared" ca="1" si="508"/>
        <v>37216.130731732024</v>
      </c>
      <c r="AN256" s="602">
        <f t="shared" ca="1" si="509"/>
        <v>37216.130731732024</v>
      </c>
      <c r="AO256" s="602">
        <f t="shared" ca="1" si="510"/>
        <v>38722.023692322662</v>
      </c>
      <c r="AP256" s="602">
        <f t="shared" ca="1" si="511"/>
        <v>38722.023692322662</v>
      </c>
      <c r="AQ256" s="602">
        <f t="shared" ca="1" si="512"/>
        <v>40257.15736338999</v>
      </c>
      <c r="AR256" s="602">
        <f t="shared" ca="1" si="513"/>
        <v>35448.772928771345</v>
      </c>
      <c r="AS256" s="602">
        <f t="shared" ca="1" si="514"/>
        <v>36918.531516652984</v>
      </c>
      <c r="AT256" s="602">
        <f t="shared" ca="1" si="515"/>
        <v>36918.531516652984</v>
      </c>
      <c r="AU256" s="602">
        <f t="shared" ca="1" si="516"/>
        <v>38418.479955411574</v>
      </c>
      <c r="AV256" s="602">
        <f t="shared" ca="1" si="517"/>
        <v>38418.479955411574</v>
      </c>
      <c r="AW256" s="602">
        <f t="shared" ca="1" si="518"/>
        <v>39947.830563756834</v>
      </c>
      <c r="AX256" s="602">
        <f t="shared" ca="1" si="519"/>
        <v>39947.830563756834</v>
      </c>
      <c r="AY256" s="602">
        <f t="shared" ca="1" si="520"/>
        <v>41505.764212283277</v>
      </c>
      <c r="AZ256" s="602">
        <f t="shared" ca="1" si="521"/>
        <v>41505.764212283277</v>
      </c>
      <c r="BA256" s="602">
        <f t="shared" ca="1" si="522"/>
        <v>43091.434978125537</v>
      </c>
      <c r="BB256" s="602">
        <f t="shared" ca="1" si="523"/>
        <v>31227.944341051854</v>
      </c>
      <c r="BC256" s="602">
        <f t="shared" ca="1" si="524"/>
        <v>32048.938490341483</v>
      </c>
      <c r="BD256" s="602">
        <f t="shared" ca="1" si="525"/>
        <v>32048.938490341483</v>
      </c>
      <c r="BE256" s="602">
        <f t="shared" ca="1" si="526"/>
        <v>32881.659121055403</v>
      </c>
      <c r="BF256" s="602">
        <f t="shared" ca="1" si="527"/>
        <v>32881.659121055403</v>
      </c>
      <c r="BG256" s="602">
        <f t="shared" ca="1" si="528"/>
        <v>33725.968653348842</v>
      </c>
      <c r="BH256" s="602">
        <f t="shared" ca="1" si="529"/>
        <v>33725.968653348842</v>
      </c>
      <c r="BI256" s="602">
        <f t="shared" ca="1" si="530"/>
        <v>34581.723205375456</v>
      </c>
      <c r="BJ256" s="602">
        <f t="shared" ca="1" si="531"/>
        <v>34581.723205375456</v>
      </c>
      <c r="BK256" s="602">
        <f t="shared" ca="1" si="532"/>
        <v>35448.772928771345</v>
      </c>
      <c r="BL256" s="602">
        <f t="shared" ca="1" si="533"/>
        <v>37965.371706914841</v>
      </c>
      <c r="BM256" s="602">
        <f t="shared" ca="1" si="534"/>
        <v>39485.986332175897</v>
      </c>
      <c r="BN256" s="602">
        <f t="shared" ca="1" si="535"/>
        <v>39485.986332175897</v>
      </c>
      <c r="BO256" s="602">
        <f t="shared" ca="1" si="536"/>
        <v>41035.432761276803</v>
      </c>
      <c r="BP256" s="602">
        <f t="shared" ca="1" si="537"/>
        <v>41035.432761276803</v>
      </c>
      <c r="BQ256" s="602">
        <f t="shared" ca="1" si="538"/>
        <v>42612.87262182722</v>
      </c>
      <c r="BR256" s="602">
        <f t="shared" ca="1" si="539"/>
        <v>42612.87262182722</v>
      </c>
      <c r="BS256" s="602">
        <f t="shared" ca="1" si="540"/>
        <v>44217.443988476909</v>
      </c>
      <c r="BT256" s="602">
        <f t="shared" ca="1" si="541"/>
        <v>44217.443988476909</v>
      </c>
      <c r="BU256" s="602">
        <f t="shared" ca="1" si="542"/>
        <v>45848.26595350603</v>
      </c>
      <c r="BV256" s="602">
        <f t="shared" ca="1" si="543"/>
        <v>40723.276804626068</v>
      </c>
      <c r="BW256" s="602">
        <f t="shared" ca="1" si="544"/>
        <v>42295.186245571516</v>
      </c>
      <c r="BX256" s="602">
        <f t="shared" ca="1" si="545"/>
        <v>42295.186245571516</v>
      </c>
      <c r="BY256" s="602">
        <f t="shared" ca="1" si="546"/>
        <v>43894.401241264459</v>
      </c>
      <c r="BZ256" s="602">
        <f t="shared" ca="1" si="547"/>
        <v>43894.401241264459</v>
      </c>
      <c r="CA256" s="602">
        <f t="shared" ca="1" si="548"/>
        <v>45520.044319311586</v>
      </c>
      <c r="CB256" s="602">
        <f t="shared" ca="1" si="549"/>
        <v>45520.044319311586</v>
      </c>
      <c r="CC256" s="602">
        <f t="shared" ca="1" si="550"/>
        <v>47171.222607457443</v>
      </c>
      <c r="CD256" s="602">
        <f t="shared" ca="1" si="551"/>
        <v>47171.222607457443</v>
      </c>
      <c r="CE256" s="602">
        <f t="shared" ca="1" si="552"/>
        <v>48847.032188247038</v>
      </c>
      <c r="CF256" s="602">
        <f t="shared" ca="1" si="440"/>
        <v>33725.968653348842</v>
      </c>
      <c r="CG256" s="602">
        <f t="shared" ca="1" si="441"/>
        <v>34581.723205375456</v>
      </c>
      <c r="CH256" s="602">
        <f t="shared" ca="1" si="442"/>
        <v>34581.723205375456</v>
      </c>
      <c r="CI256" s="602">
        <f t="shared" ca="1" si="443"/>
        <v>35448.772928771345</v>
      </c>
      <c r="CJ256" s="602">
        <f t="shared" ca="1" si="444"/>
        <v>35448.772928771345</v>
      </c>
      <c r="CK256" s="602">
        <f t="shared" ca="1" si="445"/>
        <v>36326.962352232811</v>
      </c>
      <c r="CL256" s="602">
        <f t="shared" ca="1" si="446"/>
        <v>36326.962352232811</v>
      </c>
      <c r="CM256" s="602">
        <f t="shared" ca="1" si="447"/>
        <v>37216.130731732024</v>
      </c>
      <c r="CN256" s="602">
        <f t="shared" ca="1" si="448"/>
        <v>37216.130731732024</v>
      </c>
      <c r="CO256" s="602">
        <f t="shared" ca="1" si="449"/>
        <v>38116.112405922795</v>
      </c>
      <c r="CP256" s="602">
        <f t="shared" ca="1" si="450"/>
        <v>41820.706884913423</v>
      </c>
      <c r="CQ256" s="602">
        <f t="shared" ca="1" si="451"/>
        <v>43411.82153165857</v>
      </c>
      <c r="CR256" s="602">
        <f t="shared" ca="1" si="452"/>
        <v>43411.82153165857</v>
      </c>
      <c r="CS256" s="602">
        <f t="shared" ca="1" si="453"/>
        <v>45029.629321440458</v>
      </c>
      <c r="CT256" s="602">
        <f t="shared" ca="1" si="454"/>
        <v>45029.629321440458</v>
      </c>
      <c r="CU256" s="602">
        <f t="shared" ca="1" si="455"/>
        <v>46673.241537911395</v>
      </c>
      <c r="CV256" s="602">
        <f t="shared" ca="1" si="456"/>
        <v>46673.241537911395</v>
      </c>
      <c r="CW256" s="602">
        <f t="shared" ca="1" si="457"/>
        <v>48341.757129331025</v>
      </c>
      <c r="CX256" s="602">
        <f t="shared" ca="1" si="458"/>
        <v>48341.757129331025</v>
      </c>
      <c r="CY256" s="602">
        <f t="shared" ca="1" si="459"/>
        <v>50034.266948932476</v>
      </c>
      <c r="CZ256" s="602">
        <f t="shared" ca="1" si="460"/>
        <v>44703.97476535022</v>
      </c>
      <c r="DA256" s="602">
        <f t="shared" ca="1" si="461"/>
        <v>46342.497848049643</v>
      </c>
      <c r="DB256" s="602">
        <f t="shared" ca="1" si="462"/>
        <v>46342.497848049643</v>
      </c>
      <c r="DC256" s="602">
        <f t="shared" ca="1" si="463"/>
        <v>48006.105296803609</v>
      </c>
      <c r="DD256" s="602">
        <f t="shared" ca="1" si="464"/>
        <v>48006.105296803609</v>
      </c>
      <c r="DE256" s="602">
        <f t="shared" ca="1" si="465"/>
        <v>49693.889253268258</v>
      </c>
      <c r="DF256" s="602">
        <f t="shared" ca="1" si="466"/>
        <v>49693.889253268258</v>
      </c>
      <c r="DG256" s="602">
        <f t="shared" ca="1" si="467"/>
        <v>51404.937022019112</v>
      </c>
      <c r="DH256" s="602">
        <f t="shared" ca="1" si="468"/>
        <v>51404.937022019112</v>
      </c>
      <c r="DI256" s="602">
        <f t="shared" ca="1" si="469"/>
        <v>53138.334953305806</v>
      </c>
      <c r="DJ256" s="602">
        <f t="shared" ca="1" si="470"/>
        <v>36918.531516652984</v>
      </c>
      <c r="DK256" s="602">
        <f t="shared" ca="1" si="471"/>
        <v>37814.927454885583</v>
      </c>
      <c r="DL256" s="602">
        <f t="shared" ca="1" si="472"/>
        <v>37814.927454885583</v>
      </c>
      <c r="DM256" s="602">
        <f t="shared" ca="1" si="473"/>
        <v>38722.023692322662</v>
      </c>
      <c r="DN256" s="602">
        <f t="shared" ca="1" si="474"/>
        <v>38722.023692322662</v>
      </c>
      <c r="DO256" s="602">
        <f t="shared" ca="1" si="475"/>
        <v>39639.647171455297</v>
      </c>
      <c r="DP256" s="602">
        <f t="shared" ca="1" si="476"/>
        <v>39639.647171455297</v>
      </c>
      <c r="DQ256" s="602">
        <f t="shared" ca="1" si="477"/>
        <v>40567.620879791648</v>
      </c>
      <c r="DR256" s="602">
        <f t="shared" ca="1" si="478"/>
        <v>40567.620879791648</v>
      </c>
      <c r="DS256" s="602">
        <f t="shared" ca="1" si="479"/>
        <v>41505.764212283284</v>
      </c>
      <c r="DT256" s="602">
        <f t="shared" ca="1" si="480"/>
        <v>47504.443092169378</v>
      </c>
      <c r="DU256" s="602">
        <f t="shared" ca="1" si="481"/>
        <v>49185.069786291635</v>
      </c>
      <c r="DV256" s="602">
        <f t="shared" ca="1" si="482"/>
        <v>49185.069786291635</v>
      </c>
      <c r="DW256" s="602">
        <f t="shared" ca="1" si="483"/>
        <v>50889.234373908213</v>
      </c>
      <c r="DX256" s="602">
        <f t="shared" ca="1" si="484"/>
        <v>50889.234373908213</v>
      </c>
      <c r="DY256" s="602">
        <f t="shared" ca="1" si="485"/>
        <v>52616.023097239588</v>
      </c>
      <c r="DZ256" s="602">
        <f t="shared" ca="1" si="486"/>
        <v>52616.023097239588</v>
      </c>
      <c r="EA256" s="602">
        <f t="shared" ca="1" si="487"/>
        <v>54364.523825868084</v>
      </c>
      <c r="EB256" s="602">
        <f t="shared" ca="1" si="488"/>
        <v>54364.523825868084</v>
      </c>
      <c r="EC256" s="602">
        <f t="shared" ca="1" si="489"/>
        <v>56133.829536555211</v>
      </c>
      <c r="ED256" s="602">
        <f t="shared" ca="1" si="490"/>
        <v>50546.562285820124</v>
      </c>
      <c r="EE256" s="602">
        <f t="shared" ca="1" si="491"/>
        <v>52268.899256216449</v>
      </c>
      <c r="EF256" s="602">
        <f t="shared" ca="1" si="492"/>
        <v>52268.899256216449</v>
      </c>
      <c r="EG256" s="602">
        <f t="shared" ca="1" si="493"/>
        <v>54013.130357142247</v>
      </c>
      <c r="EH256" s="602">
        <f t="shared" ca="1" si="494"/>
        <v>54013.130357142247</v>
      </c>
      <c r="EI256" s="602">
        <f t="shared" ca="1" si="495"/>
        <v>55778.34727772788</v>
      </c>
      <c r="EJ256" s="602">
        <f t="shared" ca="1" si="496"/>
        <v>55778.34727772788</v>
      </c>
      <c r="EK256" s="602">
        <f t="shared" ca="1" si="497"/>
        <v>57563.649413299725</v>
      </c>
      <c r="EL256" s="602">
        <f t="shared" ca="1" si="498"/>
        <v>57563.649413299725</v>
      </c>
      <c r="EM256" s="602">
        <f t="shared" ca="1" si="499"/>
        <v>59368.146874517734</v>
      </c>
    </row>
    <row r="257" spans="8:143" x14ac:dyDescent="0.2">
      <c r="H257" s="492"/>
      <c r="W257" s="597">
        <f t="shared" si="438"/>
        <v>214</v>
      </c>
      <c r="X257" s="602">
        <f t="shared" ca="1" si="500"/>
        <v>28319.999389992863</v>
      </c>
      <c r="Y257" s="602">
        <f t="shared" ca="1" si="500"/>
        <v>29096.929827342388</v>
      </c>
      <c r="Z257" s="602">
        <f t="shared" ca="1" si="500"/>
        <v>29096.929827342388</v>
      </c>
      <c r="AA257" s="602">
        <f t="shared" ca="1" si="500"/>
        <v>29886.032144715729</v>
      </c>
      <c r="AB257" s="602">
        <f t="shared" ca="1" si="500"/>
        <v>29886.032144715729</v>
      </c>
      <c r="AC257" s="602">
        <f t="shared" ca="1" si="500"/>
        <v>30687.194570042724</v>
      </c>
      <c r="AD257" s="602">
        <f t="shared" ca="1" si="501"/>
        <v>30687.194570042724</v>
      </c>
      <c r="AE257" s="602">
        <f t="shared" ca="1" si="439"/>
        <v>31500.297891766557</v>
      </c>
      <c r="AF257" s="602">
        <f t="shared" ca="1" si="439"/>
        <v>31500.297891766557</v>
      </c>
      <c r="AG257" s="602">
        <f t="shared" ca="1" si="502"/>
        <v>32325.215752307126</v>
      </c>
      <c r="AH257" s="602">
        <f t="shared" ca="1" si="503"/>
        <v>32881.659121055389</v>
      </c>
      <c r="AI257" s="602">
        <f t="shared" ca="1" si="504"/>
        <v>34295.209150044277</v>
      </c>
      <c r="AJ257" s="602">
        <f t="shared" ca="1" si="505"/>
        <v>34295.209150044277</v>
      </c>
      <c r="AK257" s="602">
        <f t="shared" ca="1" si="506"/>
        <v>35740.272825017972</v>
      </c>
      <c r="AL257" s="602">
        <f t="shared" ca="1" si="507"/>
        <v>35740.272825017972</v>
      </c>
      <c r="AM257" s="602">
        <f t="shared" ca="1" si="508"/>
        <v>37216.130731732024</v>
      </c>
      <c r="AN257" s="602">
        <f t="shared" ca="1" si="509"/>
        <v>37216.130731732024</v>
      </c>
      <c r="AO257" s="602">
        <f t="shared" ca="1" si="510"/>
        <v>38722.023692322662</v>
      </c>
      <c r="AP257" s="602">
        <f t="shared" ca="1" si="511"/>
        <v>38722.023692322662</v>
      </c>
      <c r="AQ257" s="602">
        <f t="shared" ca="1" si="512"/>
        <v>40257.15736338999</v>
      </c>
      <c r="AR257" s="602">
        <f t="shared" ca="1" si="513"/>
        <v>35448.772928771345</v>
      </c>
      <c r="AS257" s="602">
        <f t="shared" ca="1" si="514"/>
        <v>36918.531516652984</v>
      </c>
      <c r="AT257" s="602">
        <f t="shared" ca="1" si="515"/>
        <v>36918.531516652984</v>
      </c>
      <c r="AU257" s="602">
        <f t="shared" ca="1" si="516"/>
        <v>38418.479955411574</v>
      </c>
      <c r="AV257" s="602">
        <f t="shared" ca="1" si="517"/>
        <v>38418.479955411574</v>
      </c>
      <c r="AW257" s="602">
        <f t="shared" ca="1" si="518"/>
        <v>39947.830563756834</v>
      </c>
      <c r="AX257" s="602">
        <f t="shared" ca="1" si="519"/>
        <v>39947.830563756834</v>
      </c>
      <c r="AY257" s="602">
        <f t="shared" ca="1" si="520"/>
        <v>41505.764212283277</v>
      </c>
      <c r="AZ257" s="602">
        <f t="shared" ca="1" si="521"/>
        <v>41505.764212283277</v>
      </c>
      <c r="BA257" s="602">
        <f t="shared" ca="1" si="522"/>
        <v>43091.434978125537</v>
      </c>
      <c r="BB257" s="602">
        <f t="shared" ca="1" si="523"/>
        <v>31227.944341051854</v>
      </c>
      <c r="BC257" s="602">
        <f t="shared" ca="1" si="524"/>
        <v>32048.938490341483</v>
      </c>
      <c r="BD257" s="602">
        <f t="shared" ca="1" si="525"/>
        <v>32048.938490341483</v>
      </c>
      <c r="BE257" s="602">
        <f t="shared" ca="1" si="526"/>
        <v>32881.659121055403</v>
      </c>
      <c r="BF257" s="602">
        <f t="shared" ca="1" si="527"/>
        <v>32881.659121055403</v>
      </c>
      <c r="BG257" s="602">
        <f t="shared" ca="1" si="528"/>
        <v>33725.968653348842</v>
      </c>
      <c r="BH257" s="602">
        <f t="shared" ca="1" si="529"/>
        <v>33725.968653348842</v>
      </c>
      <c r="BI257" s="602">
        <f t="shared" ca="1" si="530"/>
        <v>34581.723205375456</v>
      </c>
      <c r="BJ257" s="602">
        <f t="shared" ca="1" si="531"/>
        <v>34581.723205375456</v>
      </c>
      <c r="BK257" s="602">
        <f t="shared" ca="1" si="532"/>
        <v>35448.772928771345</v>
      </c>
      <c r="BL257" s="602">
        <f t="shared" ca="1" si="533"/>
        <v>37965.371706914841</v>
      </c>
      <c r="BM257" s="602">
        <f t="shared" ca="1" si="534"/>
        <v>39485.986332175897</v>
      </c>
      <c r="BN257" s="602">
        <f t="shared" ca="1" si="535"/>
        <v>39485.986332175897</v>
      </c>
      <c r="BO257" s="602">
        <f t="shared" ca="1" si="536"/>
        <v>41035.432761276803</v>
      </c>
      <c r="BP257" s="602">
        <f t="shared" ca="1" si="537"/>
        <v>41035.432761276803</v>
      </c>
      <c r="BQ257" s="602">
        <f t="shared" ca="1" si="538"/>
        <v>42612.87262182722</v>
      </c>
      <c r="BR257" s="602">
        <f t="shared" ca="1" si="539"/>
        <v>42612.87262182722</v>
      </c>
      <c r="BS257" s="602">
        <f t="shared" ca="1" si="540"/>
        <v>44217.443988476909</v>
      </c>
      <c r="BT257" s="602">
        <f t="shared" ca="1" si="541"/>
        <v>44217.443988476909</v>
      </c>
      <c r="BU257" s="602">
        <f t="shared" ca="1" si="542"/>
        <v>45848.26595350603</v>
      </c>
      <c r="BV257" s="602">
        <f t="shared" ca="1" si="543"/>
        <v>40723.276804626068</v>
      </c>
      <c r="BW257" s="602">
        <f t="shared" ca="1" si="544"/>
        <v>42295.186245571516</v>
      </c>
      <c r="BX257" s="602">
        <f t="shared" ca="1" si="545"/>
        <v>42295.186245571516</v>
      </c>
      <c r="BY257" s="602">
        <f t="shared" ca="1" si="546"/>
        <v>43894.401241264459</v>
      </c>
      <c r="BZ257" s="602">
        <f t="shared" ca="1" si="547"/>
        <v>43894.401241264459</v>
      </c>
      <c r="CA257" s="602">
        <f t="shared" ca="1" si="548"/>
        <v>45520.044319311586</v>
      </c>
      <c r="CB257" s="602">
        <f t="shared" ca="1" si="549"/>
        <v>45520.044319311586</v>
      </c>
      <c r="CC257" s="602">
        <f t="shared" ca="1" si="550"/>
        <v>47171.222607457443</v>
      </c>
      <c r="CD257" s="602">
        <f t="shared" ca="1" si="551"/>
        <v>47171.222607457443</v>
      </c>
      <c r="CE257" s="602">
        <f t="shared" ca="1" si="552"/>
        <v>48847.032188247038</v>
      </c>
      <c r="CF257" s="602">
        <f t="shared" ca="1" si="440"/>
        <v>33725.968653348842</v>
      </c>
      <c r="CG257" s="602">
        <f t="shared" ca="1" si="441"/>
        <v>34581.723205375456</v>
      </c>
      <c r="CH257" s="602">
        <f t="shared" ca="1" si="442"/>
        <v>34581.723205375456</v>
      </c>
      <c r="CI257" s="602">
        <f t="shared" ca="1" si="443"/>
        <v>35448.772928771345</v>
      </c>
      <c r="CJ257" s="602">
        <f t="shared" ca="1" si="444"/>
        <v>35448.772928771345</v>
      </c>
      <c r="CK257" s="602">
        <f t="shared" ca="1" si="445"/>
        <v>36326.962352232811</v>
      </c>
      <c r="CL257" s="602">
        <f t="shared" ca="1" si="446"/>
        <v>36326.962352232811</v>
      </c>
      <c r="CM257" s="602">
        <f t="shared" ca="1" si="447"/>
        <v>37216.130731732024</v>
      </c>
      <c r="CN257" s="602">
        <f t="shared" ca="1" si="448"/>
        <v>37216.130731732024</v>
      </c>
      <c r="CO257" s="602">
        <f t="shared" ca="1" si="449"/>
        <v>38116.112405922795</v>
      </c>
      <c r="CP257" s="602">
        <f t="shared" ca="1" si="450"/>
        <v>41820.706884913423</v>
      </c>
      <c r="CQ257" s="602">
        <f t="shared" ca="1" si="451"/>
        <v>43411.82153165857</v>
      </c>
      <c r="CR257" s="602">
        <f t="shared" ca="1" si="452"/>
        <v>43411.82153165857</v>
      </c>
      <c r="CS257" s="602">
        <f t="shared" ca="1" si="453"/>
        <v>45029.629321440458</v>
      </c>
      <c r="CT257" s="602">
        <f t="shared" ca="1" si="454"/>
        <v>45029.629321440458</v>
      </c>
      <c r="CU257" s="602">
        <f t="shared" ca="1" si="455"/>
        <v>46673.241537911395</v>
      </c>
      <c r="CV257" s="602">
        <f t="shared" ca="1" si="456"/>
        <v>46673.241537911395</v>
      </c>
      <c r="CW257" s="602">
        <f t="shared" ca="1" si="457"/>
        <v>48341.757129331025</v>
      </c>
      <c r="CX257" s="602">
        <f t="shared" ca="1" si="458"/>
        <v>48341.757129331025</v>
      </c>
      <c r="CY257" s="602">
        <f t="shared" ca="1" si="459"/>
        <v>50034.266948932476</v>
      </c>
      <c r="CZ257" s="602">
        <f t="shared" ca="1" si="460"/>
        <v>44703.97476535022</v>
      </c>
      <c r="DA257" s="602">
        <f t="shared" ca="1" si="461"/>
        <v>46342.497848049643</v>
      </c>
      <c r="DB257" s="602">
        <f t="shared" ca="1" si="462"/>
        <v>46342.497848049643</v>
      </c>
      <c r="DC257" s="602">
        <f t="shared" ca="1" si="463"/>
        <v>48006.105296803609</v>
      </c>
      <c r="DD257" s="602">
        <f t="shared" ca="1" si="464"/>
        <v>48006.105296803609</v>
      </c>
      <c r="DE257" s="602">
        <f t="shared" ca="1" si="465"/>
        <v>49693.889253268258</v>
      </c>
      <c r="DF257" s="602">
        <f t="shared" ca="1" si="466"/>
        <v>49693.889253268258</v>
      </c>
      <c r="DG257" s="602">
        <f t="shared" ca="1" si="467"/>
        <v>51404.937022019112</v>
      </c>
      <c r="DH257" s="602">
        <f t="shared" ca="1" si="468"/>
        <v>51404.937022019112</v>
      </c>
      <c r="DI257" s="602">
        <f t="shared" ca="1" si="469"/>
        <v>53138.334953305806</v>
      </c>
      <c r="DJ257" s="602">
        <f t="shared" ca="1" si="470"/>
        <v>36918.531516652984</v>
      </c>
      <c r="DK257" s="602">
        <f t="shared" ca="1" si="471"/>
        <v>37814.927454885583</v>
      </c>
      <c r="DL257" s="602">
        <f t="shared" ca="1" si="472"/>
        <v>37814.927454885583</v>
      </c>
      <c r="DM257" s="602">
        <f t="shared" ca="1" si="473"/>
        <v>38722.023692322662</v>
      </c>
      <c r="DN257" s="602">
        <f t="shared" ca="1" si="474"/>
        <v>38722.023692322662</v>
      </c>
      <c r="DO257" s="602">
        <f t="shared" ca="1" si="475"/>
        <v>39639.647171455297</v>
      </c>
      <c r="DP257" s="602">
        <f t="shared" ca="1" si="476"/>
        <v>39639.647171455297</v>
      </c>
      <c r="DQ257" s="602">
        <f t="shared" ca="1" si="477"/>
        <v>40567.620879791648</v>
      </c>
      <c r="DR257" s="602">
        <f t="shared" ca="1" si="478"/>
        <v>40567.620879791648</v>
      </c>
      <c r="DS257" s="602">
        <f t="shared" ca="1" si="479"/>
        <v>41505.764212283284</v>
      </c>
      <c r="DT257" s="602">
        <f t="shared" ca="1" si="480"/>
        <v>47504.443092169378</v>
      </c>
      <c r="DU257" s="602">
        <f t="shared" ca="1" si="481"/>
        <v>49185.069786291635</v>
      </c>
      <c r="DV257" s="602">
        <f t="shared" ca="1" si="482"/>
        <v>49185.069786291635</v>
      </c>
      <c r="DW257" s="602">
        <f t="shared" ca="1" si="483"/>
        <v>50889.234373908213</v>
      </c>
      <c r="DX257" s="602">
        <f t="shared" ca="1" si="484"/>
        <v>50889.234373908213</v>
      </c>
      <c r="DY257" s="602">
        <f t="shared" ca="1" si="485"/>
        <v>52616.023097239588</v>
      </c>
      <c r="DZ257" s="602">
        <f t="shared" ca="1" si="486"/>
        <v>52616.023097239588</v>
      </c>
      <c r="EA257" s="602">
        <f t="shared" ca="1" si="487"/>
        <v>54364.523825868084</v>
      </c>
      <c r="EB257" s="602">
        <f t="shared" ca="1" si="488"/>
        <v>54364.523825868084</v>
      </c>
      <c r="EC257" s="602">
        <f t="shared" ca="1" si="489"/>
        <v>56133.829536555211</v>
      </c>
      <c r="ED257" s="602">
        <f t="shared" ca="1" si="490"/>
        <v>50546.562285820124</v>
      </c>
      <c r="EE257" s="602">
        <f t="shared" ca="1" si="491"/>
        <v>52268.899256216449</v>
      </c>
      <c r="EF257" s="602">
        <f t="shared" ca="1" si="492"/>
        <v>52268.899256216449</v>
      </c>
      <c r="EG257" s="602">
        <f t="shared" ca="1" si="493"/>
        <v>54013.130357142247</v>
      </c>
      <c r="EH257" s="602">
        <f t="shared" ca="1" si="494"/>
        <v>54013.130357142247</v>
      </c>
      <c r="EI257" s="602">
        <f t="shared" ca="1" si="495"/>
        <v>55778.34727772788</v>
      </c>
      <c r="EJ257" s="602">
        <f t="shared" ca="1" si="496"/>
        <v>55778.34727772788</v>
      </c>
      <c r="EK257" s="602">
        <f t="shared" ca="1" si="497"/>
        <v>57563.649413299725</v>
      </c>
      <c r="EL257" s="602">
        <f t="shared" ca="1" si="498"/>
        <v>57563.649413299725</v>
      </c>
      <c r="EM257" s="602">
        <f t="shared" ca="1" si="499"/>
        <v>59368.146874517734</v>
      </c>
    </row>
    <row r="258" spans="8:143" x14ac:dyDescent="0.2">
      <c r="H258" s="3" t="s">
        <v>1308</v>
      </c>
      <c r="W258" s="597">
        <f t="shared" si="438"/>
        <v>215</v>
      </c>
      <c r="X258" s="602">
        <f t="shared" ca="1" si="500"/>
        <v>28319.999389992863</v>
      </c>
      <c r="Y258" s="602">
        <f t="shared" ca="1" si="500"/>
        <v>29096.929827342388</v>
      </c>
      <c r="Z258" s="602">
        <f t="shared" ca="1" si="500"/>
        <v>29096.929827342388</v>
      </c>
      <c r="AA258" s="602">
        <f t="shared" ca="1" si="500"/>
        <v>29886.032144715729</v>
      </c>
      <c r="AB258" s="602">
        <f t="shared" ca="1" si="500"/>
        <v>29886.032144715729</v>
      </c>
      <c r="AC258" s="602">
        <f t="shared" ca="1" si="500"/>
        <v>30687.194570042724</v>
      </c>
      <c r="AD258" s="602">
        <f t="shared" ca="1" si="501"/>
        <v>30687.194570042724</v>
      </c>
      <c r="AE258" s="602">
        <f t="shared" ca="1" si="439"/>
        <v>31500.297891766557</v>
      </c>
      <c r="AF258" s="602">
        <f t="shared" ca="1" si="439"/>
        <v>31500.297891766557</v>
      </c>
      <c r="AG258" s="602">
        <f t="shared" ca="1" si="502"/>
        <v>32325.215752307126</v>
      </c>
      <c r="AH258" s="602">
        <f t="shared" ca="1" si="503"/>
        <v>32881.659121055389</v>
      </c>
      <c r="AI258" s="602">
        <f t="shared" ca="1" si="504"/>
        <v>34295.209150044277</v>
      </c>
      <c r="AJ258" s="602">
        <f t="shared" ca="1" si="505"/>
        <v>34295.209150044277</v>
      </c>
      <c r="AK258" s="602">
        <f t="shared" ca="1" si="506"/>
        <v>35740.272825017972</v>
      </c>
      <c r="AL258" s="602">
        <f t="shared" ca="1" si="507"/>
        <v>35740.272825017972</v>
      </c>
      <c r="AM258" s="602">
        <f t="shared" ca="1" si="508"/>
        <v>37216.130731732024</v>
      </c>
      <c r="AN258" s="602">
        <f t="shared" ca="1" si="509"/>
        <v>37216.130731732024</v>
      </c>
      <c r="AO258" s="602">
        <f t="shared" ca="1" si="510"/>
        <v>38722.023692322662</v>
      </c>
      <c r="AP258" s="602">
        <f t="shared" ca="1" si="511"/>
        <v>38722.023692322662</v>
      </c>
      <c r="AQ258" s="602">
        <f t="shared" ca="1" si="512"/>
        <v>40257.15736338999</v>
      </c>
      <c r="AR258" s="602">
        <f t="shared" ca="1" si="513"/>
        <v>35448.772928771345</v>
      </c>
      <c r="AS258" s="602">
        <f t="shared" ca="1" si="514"/>
        <v>36918.531516652984</v>
      </c>
      <c r="AT258" s="602">
        <f t="shared" ca="1" si="515"/>
        <v>36918.531516652984</v>
      </c>
      <c r="AU258" s="602">
        <f t="shared" ca="1" si="516"/>
        <v>38418.479955411574</v>
      </c>
      <c r="AV258" s="602">
        <f t="shared" ca="1" si="517"/>
        <v>38418.479955411574</v>
      </c>
      <c r="AW258" s="602">
        <f t="shared" ca="1" si="518"/>
        <v>39947.830563756834</v>
      </c>
      <c r="AX258" s="602">
        <f t="shared" ca="1" si="519"/>
        <v>39947.830563756834</v>
      </c>
      <c r="AY258" s="602">
        <f t="shared" ca="1" si="520"/>
        <v>41505.764212283277</v>
      </c>
      <c r="AZ258" s="602">
        <f t="shared" ca="1" si="521"/>
        <v>41505.764212283277</v>
      </c>
      <c r="BA258" s="602">
        <f t="shared" ca="1" si="522"/>
        <v>43091.434978125537</v>
      </c>
      <c r="BB258" s="602">
        <f t="shared" ca="1" si="523"/>
        <v>31227.944341051854</v>
      </c>
      <c r="BC258" s="602">
        <f t="shared" ca="1" si="524"/>
        <v>32048.938490341483</v>
      </c>
      <c r="BD258" s="602">
        <f t="shared" ca="1" si="525"/>
        <v>32048.938490341483</v>
      </c>
      <c r="BE258" s="602">
        <f t="shared" ca="1" si="526"/>
        <v>32881.659121055403</v>
      </c>
      <c r="BF258" s="602">
        <f t="shared" ca="1" si="527"/>
        <v>32881.659121055403</v>
      </c>
      <c r="BG258" s="602">
        <f t="shared" ca="1" si="528"/>
        <v>33725.968653348842</v>
      </c>
      <c r="BH258" s="602">
        <f t="shared" ca="1" si="529"/>
        <v>33725.968653348842</v>
      </c>
      <c r="BI258" s="602">
        <f t="shared" ca="1" si="530"/>
        <v>34581.723205375456</v>
      </c>
      <c r="BJ258" s="602">
        <f t="shared" ca="1" si="531"/>
        <v>34581.723205375456</v>
      </c>
      <c r="BK258" s="602">
        <f t="shared" ca="1" si="532"/>
        <v>35448.772928771345</v>
      </c>
      <c r="BL258" s="602">
        <f t="shared" ca="1" si="533"/>
        <v>37965.371706914841</v>
      </c>
      <c r="BM258" s="602">
        <f t="shared" ca="1" si="534"/>
        <v>39485.986332175897</v>
      </c>
      <c r="BN258" s="602">
        <f t="shared" ca="1" si="535"/>
        <v>39485.986332175897</v>
      </c>
      <c r="BO258" s="602">
        <f t="shared" ca="1" si="536"/>
        <v>41035.432761276803</v>
      </c>
      <c r="BP258" s="602">
        <f t="shared" ca="1" si="537"/>
        <v>41035.432761276803</v>
      </c>
      <c r="BQ258" s="602">
        <f t="shared" ca="1" si="538"/>
        <v>42612.87262182722</v>
      </c>
      <c r="BR258" s="602">
        <f t="shared" ca="1" si="539"/>
        <v>42612.87262182722</v>
      </c>
      <c r="BS258" s="602">
        <f t="shared" ca="1" si="540"/>
        <v>44217.443988476909</v>
      </c>
      <c r="BT258" s="602">
        <f t="shared" ca="1" si="541"/>
        <v>44217.443988476909</v>
      </c>
      <c r="BU258" s="602">
        <f t="shared" ca="1" si="542"/>
        <v>45848.26595350603</v>
      </c>
      <c r="BV258" s="602">
        <f t="shared" ca="1" si="543"/>
        <v>40723.276804626068</v>
      </c>
      <c r="BW258" s="602">
        <f t="shared" ca="1" si="544"/>
        <v>42295.186245571516</v>
      </c>
      <c r="BX258" s="602">
        <f t="shared" ca="1" si="545"/>
        <v>42295.186245571516</v>
      </c>
      <c r="BY258" s="602">
        <f t="shared" ca="1" si="546"/>
        <v>43894.401241264459</v>
      </c>
      <c r="BZ258" s="602">
        <f t="shared" ca="1" si="547"/>
        <v>43894.401241264459</v>
      </c>
      <c r="CA258" s="602">
        <f t="shared" ca="1" si="548"/>
        <v>45520.044319311586</v>
      </c>
      <c r="CB258" s="602">
        <f t="shared" ca="1" si="549"/>
        <v>45520.044319311586</v>
      </c>
      <c r="CC258" s="602">
        <f t="shared" ca="1" si="550"/>
        <v>47171.222607457443</v>
      </c>
      <c r="CD258" s="602">
        <f t="shared" ca="1" si="551"/>
        <v>47171.222607457443</v>
      </c>
      <c r="CE258" s="602">
        <f t="shared" ca="1" si="552"/>
        <v>48847.032188247038</v>
      </c>
      <c r="CF258" s="602">
        <f t="shared" ca="1" si="440"/>
        <v>33725.968653348842</v>
      </c>
      <c r="CG258" s="602">
        <f t="shared" ca="1" si="441"/>
        <v>34581.723205375456</v>
      </c>
      <c r="CH258" s="602">
        <f t="shared" ca="1" si="442"/>
        <v>34581.723205375456</v>
      </c>
      <c r="CI258" s="602">
        <f t="shared" ca="1" si="443"/>
        <v>35448.772928771345</v>
      </c>
      <c r="CJ258" s="602">
        <f t="shared" ca="1" si="444"/>
        <v>35448.772928771345</v>
      </c>
      <c r="CK258" s="602">
        <f t="shared" ca="1" si="445"/>
        <v>36326.962352232811</v>
      </c>
      <c r="CL258" s="602">
        <f t="shared" ca="1" si="446"/>
        <v>36326.962352232811</v>
      </c>
      <c r="CM258" s="602">
        <f t="shared" ca="1" si="447"/>
        <v>37216.130731732024</v>
      </c>
      <c r="CN258" s="602">
        <f t="shared" ca="1" si="448"/>
        <v>37216.130731732024</v>
      </c>
      <c r="CO258" s="602">
        <f t="shared" ca="1" si="449"/>
        <v>38116.112405922795</v>
      </c>
      <c r="CP258" s="602">
        <f t="shared" ca="1" si="450"/>
        <v>41820.706884913423</v>
      </c>
      <c r="CQ258" s="602">
        <f t="shared" ca="1" si="451"/>
        <v>43411.82153165857</v>
      </c>
      <c r="CR258" s="602">
        <f t="shared" ca="1" si="452"/>
        <v>43411.82153165857</v>
      </c>
      <c r="CS258" s="602">
        <f t="shared" ca="1" si="453"/>
        <v>45029.629321440458</v>
      </c>
      <c r="CT258" s="602">
        <f t="shared" ca="1" si="454"/>
        <v>45029.629321440458</v>
      </c>
      <c r="CU258" s="602">
        <f t="shared" ca="1" si="455"/>
        <v>46673.241537911395</v>
      </c>
      <c r="CV258" s="602">
        <f t="shared" ca="1" si="456"/>
        <v>46673.241537911395</v>
      </c>
      <c r="CW258" s="602">
        <f t="shared" ca="1" si="457"/>
        <v>48341.757129331025</v>
      </c>
      <c r="CX258" s="602">
        <f t="shared" ca="1" si="458"/>
        <v>48341.757129331025</v>
      </c>
      <c r="CY258" s="602">
        <f t="shared" ca="1" si="459"/>
        <v>50034.266948932476</v>
      </c>
      <c r="CZ258" s="602">
        <f t="shared" ca="1" si="460"/>
        <v>44703.97476535022</v>
      </c>
      <c r="DA258" s="602">
        <f t="shared" ca="1" si="461"/>
        <v>46342.497848049643</v>
      </c>
      <c r="DB258" s="602">
        <f t="shared" ca="1" si="462"/>
        <v>46342.497848049643</v>
      </c>
      <c r="DC258" s="602">
        <f t="shared" ca="1" si="463"/>
        <v>48006.105296803609</v>
      </c>
      <c r="DD258" s="602">
        <f t="shared" ca="1" si="464"/>
        <v>48006.105296803609</v>
      </c>
      <c r="DE258" s="602">
        <f t="shared" ca="1" si="465"/>
        <v>49693.889253268258</v>
      </c>
      <c r="DF258" s="602">
        <f t="shared" ca="1" si="466"/>
        <v>49693.889253268258</v>
      </c>
      <c r="DG258" s="602">
        <f t="shared" ca="1" si="467"/>
        <v>51404.937022019112</v>
      </c>
      <c r="DH258" s="602">
        <f t="shared" ca="1" si="468"/>
        <v>51404.937022019112</v>
      </c>
      <c r="DI258" s="602">
        <f t="shared" ca="1" si="469"/>
        <v>53138.334953305806</v>
      </c>
      <c r="DJ258" s="602">
        <f t="shared" ca="1" si="470"/>
        <v>36918.531516652984</v>
      </c>
      <c r="DK258" s="602">
        <f t="shared" ca="1" si="471"/>
        <v>37814.927454885583</v>
      </c>
      <c r="DL258" s="602">
        <f t="shared" ca="1" si="472"/>
        <v>37814.927454885583</v>
      </c>
      <c r="DM258" s="602">
        <f t="shared" ca="1" si="473"/>
        <v>38722.023692322662</v>
      </c>
      <c r="DN258" s="602">
        <f t="shared" ca="1" si="474"/>
        <v>38722.023692322662</v>
      </c>
      <c r="DO258" s="602">
        <f t="shared" ca="1" si="475"/>
        <v>39639.647171455297</v>
      </c>
      <c r="DP258" s="602">
        <f t="shared" ca="1" si="476"/>
        <v>39639.647171455297</v>
      </c>
      <c r="DQ258" s="602">
        <f t="shared" ca="1" si="477"/>
        <v>40567.620879791648</v>
      </c>
      <c r="DR258" s="602">
        <f t="shared" ca="1" si="478"/>
        <v>40567.620879791648</v>
      </c>
      <c r="DS258" s="602">
        <f t="shared" ca="1" si="479"/>
        <v>41505.764212283284</v>
      </c>
      <c r="DT258" s="602">
        <f t="shared" ca="1" si="480"/>
        <v>47504.443092169378</v>
      </c>
      <c r="DU258" s="602">
        <f t="shared" ca="1" si="481"/>
        <v>49185.069786291635</v>
      </c>
      <c r="DV258" s="602">
        <f t="shared" ca="1" si="482"/>
        <v>49185.069786291635</v>
      </c>
      <c r="DW258" s="602">
        <f t="shared" ca="1" si="483"/>
        <v>50889.234373908213</v>
      </c>
      <c r="DX258" s="602">
        <f t="shared" ca="1" si="484"/>
        <v>50889.234373908213</v>
      </c>
      <c r="DY258" s="602">
        <f t="shared" ca="1" si="485"/>
        <v>52616.023097239588</v>
      </c>
      <c r="DZ258" s="602">
        <f t="shared" ca="1" si="486"/>
        <v>52616.023097239588</v>
      </c>
      <c r="EA258" s="602">
        <f t="shared" ca="1" si="487"/>
        <v>54364.523825868084</v>
      </c>
      <c r="EB258" s="602">
        <f t="shared" ca="1" si="488"/>
        <v>54364.523825868084</v>
      </c>
      <c r="EC258" s="602">
        <f t="shared" ca="1" si="489"/>
        <v>56133.829536555211</v>
      </c>
      <c r="ED258" s="602">
        <f t="shared" ca="1" si="490"/>
        <v>50546.562285820124</v>
      </c>
      <c r="EE258" s="602">
        <f t="shared" ca="1" si="491"/>
        <v>52268.899256216449</v>
      </c>
      <c r="EF258" s="602">
        <f t="shared" ca="1" si="492"/>
        <v>52268.899256216449</v>
      </c>
      <c r="EG258" s="602">
        <f t="shared" ca="1" si="493"/>
        <v>54013.130357142247</v>
      </c>
      <c r="EH258" s="602">
        <f t="shared" ca="1" si="494"/>
        <v>54013.130357142247</v>
      </c>
      <c r="EI258" s="602">
        <f t="shared" ca="1" si="495"/>
        <v>55778.34727772788</v>
      </c>
      <c r="EJ258" s="602">
        <f t="shared" ca="1" si="496"/>
        <v>55778.34727772788</v>
      </c>
      <c r="EK258" s="602">
        <f t="shared" ca="1" si="497"/>
        <v>57563.649413299725</v>
      </c>
      <c r="EL258" s="602">
        <f t="shared" ca="1" si="498"/>
        <v>57563.649413299725</v>
      </c>
      <c r="EM258" s="602">
        <f t="shared" ca="1" si="499"/>
        <v>59368.146874517734</v>
      </c>
    </row>
    <row r="259" spans="8:143" x14ac:dyDescent="0.2">
      <c r="H259" s="3" t="s">
        <v>1307</v>
      </c>
      <c r="W259" s="597">
        <f t="shared" si="438"/>
        <v>216</v>
      </c>
      <c r="X259" s="602">
        <f t="shared" ca="1" si="500"/>
        <v>28319.999389992863</v>
      </c>
      <c r="Y259" s="602">
        <f t="shared" ca="1" si="500"/>
        <v>29096.929827342388</v>
      </c>
      <c r="Z259" s="602">
        <f t="shared" ca="1" si="500"/>
        <v>29096.929827342388</v>
      </c>
      <c r="AA259" s="602">
        <f t="shared" ca="1" si="500"/>
        <v>29886.032144715729</v>
      </c>
      <c r="AB259" s="602">
        <f t="shared" ca="1" si="500"/>
        <v>29886.032144715729</v>
      </c>
      <c r="AC259" s="602">
        <f t="shared" ca="1" si="500"/>
        <v>30687.194570042724</v>
      </c>
      <c r="AD259" s="602">
        <f t="shared" ca="1" si="501"/>
        <v>30687.194570042724</v>
      </c>
      <c r="AE259" s="602">
        <f t="shared" ca="1" si="439"/>
        <v>31500.297891766557</v>
      </c>
      <c r="AF259" s="602">
        <f t="shared" ca="1" si="439"/>
        <v>31500.297891766557</v>
      </c>
      <c r="AG259" s="602">
        <f t="shared" ca="1" si="502"/>
        <v>32325.215752307126</v>
      </c>
      <c r="AH259" s="602">
        <f t="shared" ca="1" si="503"/>
        <v>32881.659121055389</v>
      </c>
      <c r="AI259" s="602">
        <f t="shared" ca="1" si="504"/>
        <v>34295.209150044277</v>
      </c>
      <c r="AJ259" s="602">
        <f t="shared" ca="1" si="505"/>
        <v>34295.209150044277</v>
      </c>
      <c r="AK259" s="602">
        <f t="shared" ca="1" si="506"/>
        <v>35740.272825017972</v>
      </c>
      <c r="AL259" s="602">
        <f t="shared" ca="1" si="507"/>
        <v>35740.272825017972</v>
      </c>
      <c r="AM259" s="602">
        <f t="shared" ca="1" si="508"/>
        <v>37216.130731732024</v>
      </c>
      <c r="AN259" s="602">
        <f t="shared" ca="1" si="509"/>
        <v>37216.130731732024</v>
      </c>
      <c r="AO259" s="602">
        <f t="shared" ca="1" si="510"/>
        <v>38722.023692322662</v>
      </c>
      <c r="AP259" s="602">
        <f t="shared" ca="1" si="511"/>
        <v>38722.023692322662</v>
      </c>
      <c r="AQ259" s="602">
        <f t="shared" ca="1" si="512"/>
        <v>40257.15736338999</v>
      </c>
      <c r="AR259" s="602">
        <f t="shared" ca="1" si="513"/>
        <v>35448.772928771345</v>
      </c>
      <c r="AS259" s="602">
        <f t="shared" ca="1" si="514"/>
        <v>36918.531516652984</v>
      </c>
      <c r="AT259" s="602">
        <f t="shared" ca="1" si="515"/>
        <v>36918.531516652984</v>
      </c>
      <c r="AU259" s="602">
        <f t="shared" ca="1" si="516"/>
        <v>38418.479955411574</v>
      </c>
      <c r="AV259" s="602">
        <f t="shared" ca="1" si="517"/>
        <v>38418.479955411574</v>
      </c>
      <c r="AW259" s="602">
        <f t="shared" ca="1" si="518"/>
        <v>39947.830563756834</v>
      </c>
      <c r="AX259" s="602">
        <f t="shared" ca="1" si="519"/>
        <v>39947.830563756834</v>
      </c>
      <c r="AY259" s="602">
        <f t="shared" ca="1" si="520"/>
        <v>41505.764212283277</v>
      </c>
      <c r="AZ259" s="602">
        <f t="shared" ca="1" si="521"/>
        <v>41505.764212283277</v>
      </c>
      <c r="BA259" s="602">
        <f t="shared" ca="1" si="522"/>
        <v>43091.434978125537</v>
      </c>
      <c r="BB259" s="602">
        <f t="shared" ca="1" si="523"/>
        <v>31227.944341051854</v>
      </c>
      <c r="BC259" s="602">
        <f t="shared" ca="1" si="524"/>
        <v>32048.938490341483</v>
      </c>
      <c r="BD259" s="602">
        <f t="shared" ca="1" si="525"/>
        <v>32048.938490341483</v>
      </c>
      <c r="BE259" s="602">
        <f t="shared" ca="1" si="526"/>
        <v>32881.659121055403</v>
      </c>
      <c r="BF259" s="602">
        <f t="shared" ca="1" si="527"/>
        <v>32881.659121055403</v>
      </c>
      <c r="BG259" s="602">
        <f t="shared" ca="1" si="528"/>
        <v>33725.968653348842</v>
      </c>
      <c r="BH259" s="602">
        <f t="shared" ca="1" si="529"/>
        <v>33725.968653348842</v>
      </c>
      <c r="BI259" s="602">
        <f t="shared" ca="1" si="530"/>
        <v>34581.723205375456</v>
      </c>
      <c r="BJ259" s="602">
        <f t="shared" ca="1" si="531"/>
        <v>34581.723205375456</v>
      </c>
      <c r="BK259" s="602">
        <f t="shared" ca="1" si="532"/>
        <v>35448.772928771345</v>
      </c>
      <c r="BL259" s="602">
        <f t="shared" ca="1" si="533"/>
        <v>37965.371706914841</v>
      </c>
      <c r="BM259" s="602">
        <f t="shared" ca="1" si="534"/>
        <v>39485.986332175897</v>
      </c>
      <c r="BN259" s="602">
        <f t="shared" ca="1" si="535"/>
        <v>39485.986332175897</v>
      </c>
      <c r="BO259" s="602">
        <f t="shared" ca="1" si="536"/>
        <v>41035.432761276803</v>
      </c>
      <c r="BP259" s="602">
        <f t="shared" ca="1" si="537"/>
        <v>41035.432761276803</v>
      </c>
      <c r="BQ259" s="602">
        <f t="shared" ca="1" si="538"/>
        <v>42612.87262182722</v>
      </c>
      <c r="BR259" s="602">
        <f t="shared" ca="1" si="539"/>
        <v>42612.87262182722</v>
      </c>
      <c r="BS259" s="602">
        <f t="shared" ca="1" si="540"/>
        <v>44217.443988476909</v>
      </c>
      <c r="BT259" s="602">
        <f t="shared" ca="1" si="541"/>
        <v>44217.443988476909</v>
      </c>
      <c r="BU259" s="602">
        <f t="shared" ca="1" si="542"/>
        <v>45848.26595350603</v>
      </c>
      <c r="BV259" s="602">
        <f t="shared" ca="1" si="543"/>
        <v>40723.276804626068</v>
      </c>
      <c r="BW259" s="602">
        <f t="shared" ca="1" si="544"/>
        <v>42295.186245571516</v>
      </c>
      <c r="BX259" s="602">
        <f t="shared" ca="1" si="545"/>
        <v>42295.186245571516</v>
      </c>
      <c r="BY259" s="602">
        <f t="shared" ca="1" si="546"/>
        <v>43894.401241264459</v>
      </c>
      <c r="BZ259" s="602">
        <f t="shared" ca="1" si="547"/>
        <v>43894.401241264459</v>
      </c>
      <c r="CA259" s="602">
        <f t="shared" ca="1" si="548"/>
        <v>45520.044319311586</v>
      </c>
      <c r="CB259" s="602">
        <f t="shared" ca="1" si="549"/>
        <v>45520.044319311586</v>
      </c>
      <c r="CC259" s="602">
        <f t="shared" ca="1" si="550"/>
        <v>47171.222607457443</v>
      </c>
      <c r="CD259" s="602">
        <f t="shared" ca="1" si="551"/>
        <v>47171.222607457443</v>
      </c>
      <c r="CE259" s="602">
        <f t="shared" ca="1" si="552"/>
        <v>48847.032188247038</v>
      </c>
      <c r="CF259" s="602">
        <f t="shared" ca="1" si="440"/>
        <v>33725.968653348842</v>
      </c>
      <c r="CG259" s="602">
        <f t="shared" ca="1" si="441"/>
        <v>34581.723205375456</v>
      </c>
      <c r="CH259" s="602">
        <f t="shared" ca="1" si="442"/>
        <v>34581.723205375456</v>
      </c>
      <c r="CI259" s="602">
        <f t="shared" ca="1" si="443"/>
        <v>35448.772928771345</v>
      </c>
      <c r="CJ259" s="602">
        <f t="shared" ca="1" si="444"/>
        <v>35448.772928771345</v>
      </c>
      <c r="CK259" s="602">
        <f t="shared" ca="1" si="445"/>
        <v>36326.962352232811</v>
      </c>
      <c r="CL259" s="602">
        <f t="shared" ca="1" si="446"/>
        <v>36326.962352232811</v>
      </c>
      <c r="CM259" s="602">
        <f t="shared" ca="1" si="447"/>
        <v>37216.130731732024</v>
      </c>
      <c r="CN259" s="602">
        <f t="shared" ca="1" si="448"/>
        <v>37216.130731732024</v>
      </c>
      <c r="CO259" s="602">
        <f t="shared" ca="1" si="449"/>
        <v>38116.112405922795</v>
      </c>
      <c r="CP259" s="602">
        <f t="shared" ca="1" si="450"/>
        <v>41820.706884913423</v>
      </c>
      <c r="CQ259" s="602">
        <f t="shared" ca="1" si="451"/>
        <v>43411.82153165857</v>
      </c>
      <c r="CR259" s="602">
        <f t="shared" ca="1" si="452"/>
        <v>43411.82153165857</v>
      </c>
      <c r="CS259" s="602">
        <f t="shared" ca="1" si="453"/>
        <v>45029.629321440458</v>
      </c>
      <c r="CT259" s="602">
        <f t="shared" ca="1" si="454"/>
        <v>45029.629321440458</v>
      </c>
      <c r="CU259" s="602">
        <f t="shared" ca="1" si="455"/>
        <v>46673.241537911395</v>
      </c>
      <c r="CV259" s="602">
        <f t="shared" ca="1" si="456"/>
        <v>46673.241537911395</v>
      </c>
      <c r="CW259" s="602">
        <f t="shared" ca="1" si="457"/>
        <v>48341.757129331025</v>
      </c>
      <c r="CX259" s="602">
        <f t="shared" ca="1" si="458"/>
        <v>48341.757129331025</v>
      </c>
      <c r="CY259" s="602">
        <f t="shared" ca="1" si="459"/>
        <v>50034.266948932476</v>
      </c>
      <c r="CZ259" s="602">
        <f t="shared" ca="1" si="460"/>
        <v>44703.97476535022</v>
      </c>
      <c r="DA259" s="602">
        <f t="shared" ca="1" si="461"/>
        <v>46342.497848049643</v>
      </c>
      <c r="DB259" s="602">
        <f t="shared" ca="1" si="462"/>
        <v>46342.497848049643</v>
      </c>
      <c r="DC259" s="602">
        <f t="shared" ca="1" si="463"/>
        <v>48006.105296803609</v>
      </c>
      <c r="DD259" s="602">
        <f t="shared" ca="1" si="464"/>
        <v>48006.105296803609</v>
      </c>
      <c r="DE259" s="602">
        <f t="shared" ca="1" si="465"/>
        <v>49693.889253268258</v>
      </c>
      <c r="DF259" s="602">
        <f t="shared" ca="1" si="466"/>
        <v>49693.889253268258</v>
      </c>
      <c r="DG259" s="602">
        <f t="shared" ca="1" si="467"/>
        <v>51404.937022019112</v>
      </c>
      <c r="DH259" s="602">
        <f t="shared" ca="1" si="468"/>
        <v>51404.937022019112</v>
      </c>
      <c r="DI259" s="602">
        <f t="shared" ca="1" si="469"/>
        <v>53138.334953305806</v>
      </c>
      <c r="DJ259" s="602">
        <f t="shared" ca="1" si="470"/>
        <v>36918.531516652984</v>
      </c>
      <c r="DK259" s="602">
        <f t="shared" ca="1" si="471"/>
        <v>37814.927454885583</v>
      </c>
      <c r="DL259" s="602">
        <f t="shared" ca="1" si="472"/>
        <v>37814.927454885583</v>
      </c>
      <c r="DM259" s="602">
        <f t="shared" ca="1" si="473"/>
        <v>38722.023692322662</v>
      </c>
      <c r="DN259" s="602">
        <f t="shared" ca="1" si="474"/>
        <v>38722.023692322662</v>
      </c>
      <c r="DO259" s="602">
        <f t="shared" ca="1" si="475"/>
        <v>39639.647171455297</v>
      </c>
      <c r="DP259" s="602">
        <f t="shared" ca="1" si="476"/>
        <v>39639.647171455297</v>
      </c>
      <c r="DQ259" s="602">
        <f t="shared" ca="1" si="477"/>
        <v>40567.620879791648</v>
      </c>
      <c r="DR259" s="602">
        <f t="shared" ca="1" si="478"/>
        <v>40567.620879791648</v>
      </c>
      <c r="DS259" s="602">
        <f t="shared" ca="1" si="479"/>
        <v>41505.764212283284</v>
      </c>
      <c r="DT259" s="602">
        <f t="shared" ca="1" si="480"/>
        <v>47504.443092169378</v>
      </c>
      <c r="DU259" s="602">
        <f t="shared" ca="1" si="481"/>
        <v>49185.069786291635</v>
      </c>
      <c r="DV259" s="602">
        <f t="shared" ca="1" si="482"/>
        <v>49185.069786291635</v>
      </c>
      <c r="DW259" s="602">
        <f t="shared" ca="1" si="483"/>
        <v>50889.234373908213</v>
      </c>
      <c r="DX259" s="602">
        <f t="shared" ca="1" si="484"/>
        <v>50889.234373908213</v>
      </c>
      <c r="DY259" s="602">
        <f t="shared" ca="1" si="485"/>
        <v>52616.023097239588</v>
      </c>
      <c r="DZ259" s="602">
        <f t="shared" ca="1" si="486"/>
        <v>52616.023097239588</v>
      </c>
      <c r="EA259" s="602">
        <f t="shared" ca="1" si="487"/>
        <v>54364.523825868084</v>
      </c>
      <c r="EB259" s="602">
        <f t="shared" ca="1" si="488"/>
        <v>54364.523825868084</v>
      </c>
      <c r="EC259" s="602">
        <f t="shared" ca="1" si="489"/>
        <v>56133.829536555211</v>
      </c>
      <c r="ED259" s="602">
        <f t="shared" ca="1" si="490"/>
        <v>50546.562285820124</v>
      </c>
      <c r="EE259" s="602">
        <f t="shared" ca="1" si="491"/>
        <v>52268.899256216449</v>
      </c>
      <c r="EF259" s="602">
        <f t="shared" ca="1" si="492"/>
        <v>52268.899256216449</v>
      </c>
      <c r="EG259" s="602">
        <f t="shared" ca="1" si="493"/>
        <v>54013.130357142247</v>
      </c>
      <c r="EH259" s="602">
        <f t="shared" ca="1" si="494"/>
        <v>54013.130357142247</v>
      </c>
      <c r="EI259" s="602">
        <f t="shared" ca="1" si="495"/>
        <v>55778.34727772788</v>
      </c>
      <c r="EJ259" s="602">
        <f t="shared" ca="1" si="496"/>
        <v>55778.34727772788</v>
      </c>
      <c r="EK259" s="602">
        <f t="shared" ca="1" si="497"/>
        <v>57563.649413299725</v>
      </c>
      <c r="EL259" s="602">
        <f t="shared" ca="1" si="498"/>
        <v>57563.649413299725</v>
      </c>
      <c r="EM259" s="602">
        <f t="shared" ca="1" si="499"/>
        <v>59368.146874517734</v>
      </c>
    </row>
    <row r="260" spans="8:143" x14ac:dyDescent="0.2">
      <c r="W260" s="597">
        <f t="shared" si="438"/>
        <v>217</v>
      </c>
      <c r="X260" s="602">
        <f t="shared" ca="1" si="500"/>
        <v>28319.999389992863</v>
      </c>
      <c r="Y260" s="602">
        <f t="shared" ca="1" si="500"/>
        <v>29096.929827342388</v>
      </c>
      <c r="Z260" s="602">
        <f t="shared" ca="1" si="500"/>
        <v>29096.929827342388</v>
      </c>
      <c r="AA260" s="602">
        <f t="shared" ca="1" si="500"/>
        <v>29886.032144715729</v>
      </c>
      <c r="AB260" s="602">
        <f t="shared" ca="1" si="500"/>
        <v>29886.032144715729</v>
      </c>
      <c r="AC260" s="602">
        <f t="shared" ca="1" si="500"/>
        <v>30687.194570042724</v>
      </c>
      <c r="AD260" s="602">
        <f t="shared" ca="1" si="501"/>
        <v>30687.194570042724</v>
      </c>
      <c r="AE260" s="602">
        <f t="shared" ca="1" si="439"/>
        <v>31500.297891766557</v>
      </c>
      <c r="AF260" s="602">
        <f t="shared" ca="1" si="439"/>
        <v>31500.297891766557</v>
      </c>
      <c r="AG260" s="602">
        <f t="shared" ca="1" si="502"/>
        <v>32325.215752307126</v>
      </c>
      <c r="AH260" s="602">
        <f t="shared" ca="1" si="503"/>
        <v>32881.659121055389</v>
      </c>
      <c r="AI260" s="602">
        <f t="shared" ca="1" si="504"/>
        <v>34295.209150044277</v>
      </c>
      <c r="AJ260" s="602">
        <f t="shared" ca="1" si="505"/>
        <v>34295.209150044277</v>
      </c>
      <c r="AK260" s="602">
        <f t="shared" ca="1" si="506"/>
        <v>35740.272825017972</v>
      </c>
      <c r="AL260" s="602">
        <f t="shared" ca="1" si="507"/>
        <v>35740.272825017972</v>
      </c>
      <c r="AM260" s="602">
        <f t="shared" ca="1" si="508"/>
        <v>37216.130731732024</v>
      </c>
      <c r="AN260" s="602">
        <f t="shared" ca="1" si="509"/>
        <v>37216.130731732024</v>
      </c>
      <c r="AO260" s="602">
        <f t="shared" ca="1" si="510"/>
        <v>38722.023692322662</v>
      </c>
      <c r="AP260" s="602">
        <f t="shared" ca="1" si="511"/>
        <v>38722.023692322662</v>
      </c>
      <c r="AQ260" s="602">
        <f t="shared" ca="1" si="512"/>
        <v>40257.15736338999</v>
      </c>
      <c r="AR260" s="602">
        <f t="shared" ca="1" si="513"/>
        <v>35448.772928771345</v>
      </c>
      <c r="AS260" s="602">
        <f t="shared" ca="1" si="514"/>
        <v>36918.531516652984</v>
      </c>
      <c r="AT260" s="602">
        <f t="shared" ca="1" si="515"/>
        <v>36918.531516652984</v>
      </c>
      <c r="AU260" s="602">
        <f t="shared" ca="1" si="516"/>
        <v>38418.479955411574</v>
      </c>
      <c r="AV260" s="602">
        <f t="shared" ca="1" si="517"/>
        <v>38418.479955411574</v>
      </c>
      <c r="AW260" s="602">
        <f t="shared" ca="1" si="518"/>
        <v>39947.830563756834</v>
      </c>
      <c r="AX260" s="602">
        <f t="shared" ca="1" si="519"/>
        <v>39947.830563756834</v>
      </c>
      <c r="AY260" s="602">
        <f t="shared" ca="1" si="520"/>
        <v>41505.764212283277</v>
      </c>
      <c r="AZ260" s="602">
        <f t="shared" ca="1" si="521"/>
        <v>41505.764212283277</v>
      </c>
      <c r="BA260" s="602">
        <f t="shared" ca="1" si="522"/>
        <v>43091.434978125537</v>
      </c>
      <c r="BB260" s="602">
        <f t="shared" ca="1" si="523"/>
        <v>31227.944341051854</v>
      </c>
      <c r="BC260" s="602">
        <f t="shared" ca="1" si="524"/>
        <v>32048.938490341483</v>
      </c>
      <c r="BD260" s="602">
        <f t="shared" ca="1" si="525"/>
        <v>32048.938490341483</v>
      </c>
      <c r="BE260" s="602">
        <f t="shared" ca="1" si="526"/>
        <v>32881.659121055403</v>
      </c>
      <c r="BF260" s="602">
        <f t="shared" ca="1" si="527"/>
        <v>32881.659121055403</v>
      </c>
      <c r="BG260" s="602">
        <f t="shared" ca="1" si="528"/>
        <v>33725.968653348842</v>
      </c>
      <c r="BH260" s="602">
        <f t="shared" ca="1" si="529"/>
        <v>33725.968653348842</v>
      </c>
      <c r="BI260" s="602">
        <f t="shared" ca="1" si="530"/>
        <v>34581.723205375456</v>
      </c>
      <c r="BJ260" s="602">
        <f t="shared" ca="1" si="531"/>
        <v>34581.723205375456</v>
      </c>
      <c r="BK260" s="602">
        <f t="shared" ca="1" si="532"/>
        <v>35448.772928771345</v>
      </c>
      <c r="BL260" s="602">
        <f t="shared" ca="1" si="533"/>
        <v>37965.371706914841</v>
      </c>
      <c r="BM260" s="602">
        <f t="shared" ca="1" si="534"/>
        <v>39485.986332175897</v>
      </c>
      <c r="BN260" s="602">
        <f t="shared" ca="1" si="535"/>
        <v>39485.986332175897</v>
      </c>
      <c r="BO260" s="602">
        <f t="shared" ca="1" si="536"/>
        <v>41035.432761276803</v>
      </c>
      <c r="BP260" s="602">
        <f t="shared" ca="1" si="537"/>
        <v>41035.432761276803</v>
      </c>
      <c r="BQ260" s="602">
        <f t="shared" ca="1" si="538"/>
        <v>42612.87262182722</v>
      </c>
      <c r="BR260" s="602">
        <f t="shared" ca="1" si="539"/>
        <v>42612.87262182722</v>
      </c>
      <c r="BS260" s="602">
        <f t="shared" ca="1" si="540"/>
        <v>44217.443988476909</v>
      </c>
      <c r="BT260" s="602">
        <f t="shared" ca="1" si="541"/>
        <v>44217.443988476909</v>
      </c>
      <c r="BU260" s="602">
        <f t="shared" ca="1" si="542"/>
        <v>45848.26595350603</v>
      </c>
      <c r="BV260" s="602">
        <f t="shared" ca="1" si="543"/>
        <v>40723.276804626068</v>
      </c>
      <c r="BW260" s="602">
        <f t="shared" ca="1" si="544"/>
        <v>42295.186245571516</v>
      </c>
      <c r="BX260" s="602">
        <f t="shared" ca="1" si="545"/>
        <v>42295.186245571516</v>
      </c>
      <c r="BY260" s="602">
        <f t="shared" ca="1" si="546"/>
        <v>43894.401241264459</v>
      </c>
      <c r="BZ260" s="602">
        <f t="shared" ca="1" si="547"/>
        <v>43894.401241264459</v>
      </c>
      <c r="CA260" s="602">
        <f t="shared" ca="1" si="548"/>
        <v>45520.044319311586</v>
      </c>
      <c r="CB260" s="602">
        <f t="shared" ca="1" si="549"/>
        <v>45520.044319311586</v>
      </c>
      <c r="CC260" s="602">
        <f t="shared" ca="1" si="550"/>
        <v>47171.222607457443</v>
      </c>
      <c r="CD260" s="602">
        <f t="shared" ca="1" si="551"/>
        <v>47171.222607457443</v>
      </c>
      <c r="CE260" s="602">
        <f t="shared" ca="1" si="552"/>
        <v>48847.032188247038</v>
      </c>
      <c r="CF260" s="602">
        <f t="shared" ca="1" si="440"/>
        <v>33725.968653348842</v>
      </c>
      <c r="CG260" s="602">
        <f t="shared" ca="1" si="441"/>
        <v>34581.723205375456</v>
      </c>
      <c r="CH260" s="602">
        <f t="shared" ca="1" si="442"/>
        <v>34581.723205375456</v>
      </c>
      <c r="CI260" s="602">
        <f t="shared" ca="1" si="443"/>
        <v>35448.772928771345</v>
      </c>
      <c r="CJ260" s="602">
        <f t="shared" ca="1" si="444"/>
        <v>35448.772928771345</v>
      </c>
      <c r="CK260" s="602">
        <f t="shared" ca="1" si="445"/>
        <v>36326.962352232811</v>
      </c>
      <c r="CL260" s="602">
        <f t="shared" ca="1" si="446"/>
        <v>36326.962352232811</v>
      </c>
      <c r="CM260" s="602">
        <f t="shared" ca="1" si="447"/>
        <v>37216.130731732024</v>
      </c>
      <c r="CN260" s="602">
        <f t="shared" ca="1" si="448"/>
        <v>37216.130731732024</v>
      </c>
      <c r="CO260" s="602">
        <f t="shared" ca="1" si="449"/>
        <v>38116.112405922795</v>
      </c>
      <c r="CP260" s="602">
        <f t="shared" ca="1" si="450"/>
        <v>41820.706884913423</v>
      </c>
      <c r="CQ260" s="602">
        <f t="shared" ca="1" si="451"/>
        <v>43411.82153165857</v>
      </c>
      <c r="CR260" s="602">
        <f t="shared" ca="1" si="452"/>
        <v>43411.82153165857</v>
      </c>
      <c r="CS260" s="602">
        <f t="shared" ca="1" si="453"/>
        <v>45029.629321440458</v>
      </c>
      <c r="CT260" s="602">
        <f t="shared" ca="1" si="454"/>
        <v>45029.629321440458</v>
      </c>
      <c r="CU260" s="602">
        <f t="shared" ca="1" si="455"/>
        <v>46673.241537911395</v>
      </c>
      <c r="CV260" s="602">
        <f t="shared" ca="1" si="456"/>
        <v>46673.241537911395</v>
      </c>
      <c r="CW260" s="602">
        <f t="shared" ca="1" si="457"/>
        <v>48341.757129331025</v>
      </c>
      <c r="CX260" s="602">
        <f t="shared" ca="1" si="458"/>
        <v>48341.757129331025</v>
      </c>
      <c r="CY260" s="602">
        <f t="shared" ca="1" si="459"/>
        <v>50034.266948932476</v>
      </c>
      <c r="CZ260" s="602">
        <f t="shared" ca="1" si="460"/>
        <v>44703.97476535022</v>
      </c>
      <c r="DA260" s="602">
        <f t="shared" ca="1" si="461"/>
        <v>46342.497848049643</v>
      </c>
      <c r="DB260" s="602">
        <f t="shared" ca="1" si="462"/>
        <v>46342.497848049643</v>
      </c>
      <c r="DC260" s="602">
        <f t="shared" ca="1" si="463"/>
        <v>48006.105296803609</v>
      </c>
      <c r="DD260" s="602">
        <f t="shared" ca="1" si="464"/>
        <v>48006.105296803609</v>
      </c>
      <c r="DE260" s="602">
        <f t="shared" ca="1" si="465"/>
        <v>49693.889253268258</v>
      </c>
      <c r="DF260" s="602">
        <f t="shared" ca="1" si="466"/>
        <v>49693.889253268258</v>
      </c>
      <c r="DG260" s="602">
        <f t="shared" ca="1" si="467"/>
        <v>51404.937022019112</v>
      </c>
      <c r="DH260" s="602">
        <f t="shared" ca="1" si="468"/>
        <v>51404.937022019112</v>
      </c>
      <c r="DI260" s="602">
        <f t="shared" ca="1" si="469"/>
        <v>53138.334953305806</v>
      </c>
      <c r="DJ260" s="602">
        <f t="shared" ca="1" si="470"/>
        <v>36918.531516652984</v>
      </c>
      <c r="DK260" s="602">
        <f t="shared" ca="1" si="471"/>
        <v>37814.927454885583</v>
      </c>
      <c r="DL260" s="602">
        <f t="shared" ca="1" si="472"/>
        <v>37814.927454885583</v>
      </c>
      <c r="DM260" s="602">
        <f t="shared" ca="1" si="473"/>
        <v>38722.023692322662</v>
      </c>
      <c r="DN260" s="602">
        <f t="shared" ca="1" si="474"/>
        <v>38722.023692322662</v>
      </c>
      <c r="DO260" s="602">
        <f t="shared" ca="1" si="475"/>
        <v>39639.647171455297</v>
      </c>
      <c r="DP260" s="602">
        <f t="shared" ca="1" si="476"/>
        <v>39639.647171455297</v>
      </c>
      <c r="DQ260" s="602">
        <f t="shared" ca="1" si="477"/>
        <v>40567.620879791648</v>
      </c>
      <c r="DR260" s="602">
        <f t="shared" ca="1" si="478"/>
        <v>40567.620879791648</v>
      </c>
      <c r="DS260" s="602">
        <f t="shared" ca="1" si="479"/>
        <v>41505.764212283284</v>
      </c>
      <c r="DT260" s="602">
        <f t="shared" ca="1" si="480"/>
        <v>47504.443092169378</v>
      </c>
      <c r="DU260" s="602">
        <f t="shared" ca="1" si="481"/>
        <v>49185.069786291635</v>
      </c>
      <c r="DV260" s="602">
        <f t="shared" ca="1" si="482"/>
        <v>49185.069786291635</v>
      </c>
      <c r="DW260" s="602">
        <f t="shared" ca="1" si="483"/>
        <v>50889.234373908213</v>
      </c>
      <c r="DX260" s="602">
        <f t="shared" ca="1" si="484"/>
        <v>50889.234373908213</v>
      </c>
      <c r="DY260" s="602">
        <f t="shared" ca="1" si="485"/>
        <v>52616.023097239588</v>
      </c>
      <c r="DZ260" s="602">
        <f t="shared" ca="1" si="486"/>
        <v>52616.023097239588</v>
      </c>
      <c r="EA260" s="602">
        <f t="shared" ca="1" si="487"/>
        <v>54364.523825868084</v>
      </c>
      <c r="EB260" s="602">
        <f t="shared" ca="1" si="488"/>
        <v>54364.523825868084</v>
      </c>
      <c r="EC260" s="602">
        <f t="shared" ca="1" si="489"/>
        <v>56133.829536555211</v>
      </c>
      <c r="ED260" s="602">
        <f t="shared" ca="1" si="490"/>
        <v>50546.562285820124</v>
      </c>
      <c r="EE260" s="602">
        <f t="shared" ca="1" si="491"/>
        <v>52268.899256216449</v>
      </c>
      <c r="EF260" s="602">
        <f t="shared" ca="1" si="492"/>
        <v>52268.899256216449</v>
      </c>
      <c r="EG260" s="602">
        <f t="shared" ca="1" si="493"/>
        <v>54013.130357142247</v>
      </c>
      <c r="EH260" s="602">
        <f t="shared" ca="1" si="494"/>
        <v>54013.130357142247</v>
      </c>
      <c r="EI260" s="602">
        <f t="shared" ca="1" si="495"/>
        <v>55778.34727772788</v>
      </c>
      <c r="EJ260" s="602">
        <f t="shared" ca="1" si="496"/>
        <v>55778.34727772788</v>
      </c>
      <c r="EK260" s="602">
        <f t="shared" ca="1" si="497"/>
        <v>57563.649413299725</v>
      </c>
      <c r="EL260" s="602">
        <f t="shared" ca="1" si="498"/>
        <v>57563.649413299725</v>
      </c>
      <c r="EM260" s="602">
        <f t="shared" ca="1" si="499"/>
        <v>59368.146874517734</v>
      </c>
    </row>
    <row r="261" spans="8:143" x14ac:dyDescent="0.2">
      <c r="W261" s="597">
        <f t="shared" si="438"/>
        <v>218</v>
      </c>
      <c r="X261" s="602">
        <f t="shared" ca="1" si="500"/>
        <v>28319.999389992863</v>
      </c>
      <c r="Y261" s="602">
        <f t="shared" ca="1" si="500"/>
        <v>29096.929827342388</v>
      </c>
      <c r="Z261" s="602">
        <f t="shared" ca="1" si="500"/>
        <v>29096.929827342388</v>
      </c>
      <c r="AA261" s="602">
        <f t="shared" ca="1" si="500"/>
        <v>29886.032144715729</v>
      </c>
      <c r="AB261" s="602">
        <f t="shared" ca="1" si="500"/>
        <v>29886.032144715729</v>
      </c>
      <c r="AC261" s="602">
        <f t="shared" ca="1" si="500"/>
        <v>30687.194570042724</v>
      </c>
      <c r="AD261" s="602">
        <f t="shared" ca="1" si="501"/>
        <v>30687.194570042724</v>
      </c>
      <c r="AE261" s="602">
        <f t="shared" ca="1" si="439"/>
        <v>31500.297891766557</v>
      </c>
      <c r="AF261" s="602">
        <f t="shared" ca="1" si="439"/>
        <v>31500.297891766557</v>
      </c>
      <c r="AG261" s="602">
        <f t="shared" ca="1" si="502"/>
        <v>32325.215752307126</v>
      </c>
      <c r="AH261" s="602">
        <f t="shared" ca="1" si="503"/>
        <v>32881.659121055389</v>
      </c>
      <c r="AI261" s="602">
        <f t="shared" ca="1" si="504"/>
        <v>34295.209150044277</v>
      </c>
      <c r="AJ261" s="602">
        <f t="shared" ca="1" si="505"/>
        <v>34295.209150044277</v>
      </c>
      <c r="AK261" s="602">
        <f t="shared" ca="1" si="506"/>
        <v>35740.272825017972</v>
      </c>
      <c r="AL261" s="602">
        <f t="shared" ca="1" si="507"/>
        <v>35740.272825017972</v>
      </c>
      <c r="AM261" s="602">
        <f t="shared" ca="1" si="508"/>
        <v>37216.130731732024</v>
      </c>
      <c r="AN261" s="602">
        <f t="shared" ca="1" si="509"/>
        <v>37216.130731732024</v>
      </c>
      <c r="AO261" s="602">
        <f t="shared" ca="1" si="510"/>
        <v>38722.023692322662</v>
      </c>
      <c r="AP261" s="602">
        <f t="shared" ca="1" si="511"/>
        <v>38722.023692322662</v>
      </c>
      <c r="AQ261" s="602">
        <f t="shared" ca="1" si="512"/>
        <v>40257.15736338999</v>
      </c>
      <c r="AR261" s="602">
        <f t="shared" ca="1" si="513"/>
        <v>35448.772928771345</v>
      </c>
      <c r="AS261" s="602">
        <f t="shared" ca="1" si="514"/>
        <v>36918.531516652984</v>
      </c>
      <c r="AT261" s="602">
        <f t="shared" ca="1" si="515"/>
        <v>36918.531516652984</v>
      </c>
      <c r="AU261" s="602">
        <f t="shared" ca="1" si="516"/>
        <v>38418.479955411574</v>
      </c>
      <c r="AV261" s="602">
        <f t="shared" ca="1" si="517"/>
        <v>38418.479955411574</v>
      </c>
      <c r="AW261" s="602">
        <f t="shared" ca="1" si="518"/>
        <v>39947.830563756834</v>
      </c>
      <c r="AX261" s="602">
        <f t="shared" ca="1" si="519"/>
        <v>39947.830563756834</v>
      </c>
      <c r="AY261" s="602">
        <f t="shared" ca="1" si="520"/>
        <v>41505.764212283277</v>
      </c>
      <c r="AZ261" s="602">
        <f t="shared" ca="1" si="521"/>
        <v>41505.764212283277</v>
      </c>
      <c r="BA261" s="602">
        <f t="shared" ca="1" si="522"/>
        <v>43091.434978125537</v>
      </c>
      <c r="BB261" s="602">
        <f t="shared" ca="1" si="523"/>
        <v>31227.944341051854</v>
      </c>
      <c r="BC261" s="602">
        <f t="shared" ca="1" si="524"/>
        <v>32048.938490341483</v>
      </c>
      <c r="BD261" s="602">
        <f t="shared" ca="1" si="525"/>
        <v>32048.938490341483</v>
      </c>
      <c r="BE261" s="602">
        <f t="shared" ca="1" si="526"/>
        <v>32881.659121055403</v>
      </c>
      <c r="BF261" s="602">
        <f t="shared" ca="1" si="527"/>
        <v>32881.659121055403</v>
      </c>
      <c r="BG261" s="602">
        <f t="shared" ca="1" si="528"/>
        <v>33725.968653348842</v>
      </c>
      <c r="BH261" s="602">
        <f t="shared" ca="1" si="529"/>
        <v>33725.968653348842</v>
      </c>
      <c r="BI261" s="602">
        <f t="shared" ca="1" si="530"/>
        <v>34581.723205375456</v>
      </c>
      <c r="BJ261" s="602">
        <f t="shared" ca="1" si="531"/>
        <v>34581.723205375456</v>
      </c>
      <c r="BK261" s="602">
        <f t="shared" ca="1" si="532"/>
        <v>35448.772928771345</v>
      </c>
      <c r="BL261" s="602">
        <f t="shared" ca="1" si="533"/>
        <v>37965.371706914841</v>
      </c>
      <c r="BM261" s="602">
        <f t="shared" ca="1" si="534"/>
        <v>39485.986332175897</v>
      </c>
      <c r="BN261" s="602">
        <f t="shared" ca="1" si="535"/>
        <v>39485.986332175897</v>
      </c>
      <c r="BO261" s="602">
        <f t="shared" ca="1" si="536"/>
        <v>41035.432761276803</v>
      </c>
      <c r="BP261" s="602">
        <f t="shared" ca="1" si="537"/>
        <v>41035.432761276803</v>
      </c>
      <c r="BQ261" s="602">
        <f t="shared" ca="1" si="538"/>
        <v>42612.87262182722</v>
      </c>
      <c r="BR261" s="602">
        <f t="shared" ca="1" si="539"/>
        <v>42612.87262182722</v>
      </c>
      <c r="BS261" s="602">
        <f t="shared" ca="1" si="540"/>
        <v>44217.443988476909</v>
      </c>
      <c r="BT261" s="602">
        <f t="shared" ca="1" si="541"/>
        <v>44217.443988476909</v>
      </c>
      <c r="BU261" s="602">
        <f t="shared" ca="1" si="542"/>
        <v>45848.26595350603</v>
      </c>
      <c r="BV261" s="602">
        <f t="shared" ca="1" si="543"/>
        <v>40723.276804626068</v>
      </c>
      <c r="BW261" s="602">
        <f t="shared" ca="1" si="544"/>
        <v>42295.186245571516</v>
      </c>
      <c r="BX261" s="602">
        <f t="shared" ca="1" si="545"/>
        <v>42295.186245571516</v>
      </c>
      <c r="BY261" s="602">
        <f t="shared" ca="1" si="546"/>
        <v>43894.401241264459</v>
      </c>
      <c r="BZ261" s="602">
        <f t="shared" ca="1" si="547"/>
        <v>43894.401241264459</v>
      </c>
      <c r="CA261" s="602">
        <f t="shared" ca="1" si="548"/>
        <v>45520.044319311586</v>
      </c>
      <c r="CB261" s="602">
        <f t="shared" ca="1" si="549"/>
        <v>45520.044319311586</v>
      </c>
      <c r="CC261" s="602">
        <f t="shared" ca="1" si="550"/>
        <v>47171.222607457443</v>
      </c>
      <c r="CD261" s="602">
        <f t="shared" ca="1" si="551"/>
        <v>47171.222607457443</v>
      </c>
      <c r="CE261" s="602">
        <f t="shared" ca="1" si="552"/>
        <v>48847.032188247038</v>
      </c>
      <c r="CF261" s="602">
        <f t="shared" ca="1" si="440"/>
        <v>33725.968653348842</v>
      </c>
      <c r="CG261" s="602">
        <f t="shared" ca="1" si="441"/>
        <v>34581.723205375456</v>
      </c>
      <c r="CH261" s="602">
        <f t="shared" ca="1" si="442"/>
        <v>34581.723205375456</v>
      </c>
      <c r="CI261" s="602">
        <f t="shared" ca="1" si="443"/>
        <v>35448.772928771345</v>
      </c>
      <c r="CJ261" s="602">
        <f t="shared" ca="1" si="444"/>
        <v>35448.772928771345</v>
      </c>
      <c r="CK261" s="602">
        <f t="shared" ca="1" si="445"/>
        <v>36326.962352232811</v>
      </c>
      <c r="CL261" s="602">
        <f t="shared" ca="1" si="446"/>
        <v>36326.962352232811</v>
      </c>
      <c r="CM261" s="602">
        <f t="shared" ca="1" si="447"/>
        <v>37216.130731732024</v>
      </c>
      <c r="CN261" s="602">
        <f t="shared" ca="1" si="448"/>
        <v>37216.130731732024</v>
      </c>
      <c r="CO261" s="602">
        <f t="shared" ca="1" si="449"/>
        <v>38116.112405922795</v>
      </c>
      <c r="CP261" s="602">
        <f t="shared" ca="1" si="450"/>
        <v>41820.706884913423</v>
      </c>
      <c r="CQ261" s="602">
        <f t="shared" ca="1" si="451"/>
        <v>43411.82153165857</v>
      </c>
      <c r="CR261" s="602">
        <f t="shared" ca="1" si="452"/>
        <v>43411.82153165857</v>
      </c>
      <c r="CS261" s="602">
        <f t="shared" ca="1" si="453"/>
        <v>45029.629321440458</v>
      </c>
      <c r="CT261" s="602">
        <f t="shared" ca="1" si="454"/>
        <v>45029.629321440458</v>
      </c>
      <c r="CU261" s="602">
        <f t="shared" ca="1" si="455"/>
        <v>46673.241537911395</v>
      </c>
      <c r="CV261" s="602">
        <f t="shared" ca="1" si="456"/>
        <v>46673.241537911395</v>
      </c>
      <c r="CW261" s="602">
        <f t="shared" ca="1" si="457"/>
        <v>48341.757129331025</v>
      </c>
      <c r="CX261" s="602">
        <f t="shared" ca="1" si="458"/>
        <v>48341.757129331025</v>
      </c>
      <c r="CY261" s="602">
        <f t="shared" ca="1" si="459"/>
        <v>50034.266948932476</v>
      </c>
      <c r="CZ261" s="602">
        <f t="shared" ca="1" si="460"/>
        <v>44703.97476535022</v>
      </c>
      <c r="DA261" s="602">
        <f t="shared" ca="1" si="461"/>
        <v>46342.497848049643</v>
      </c>
      <c r="DB261" s="602">
        <f t="shared" ca="1" si="462"/>
        <v>46342.497848049643</v>
      </c>
      <c r="DC261" s="602">
        <f t="shared" ca="1" si="463"/>
        <v>48006.105296803609</v>
      </c>
      <c r="DD261" s="602">
        <f t="shared" ca="1" si="464"/>
        <v>48006.105296803609</v>
      </c>
      <c r="DE261" s="602">
        <f t="shared" ca="1" si="465"/>
        <v>49693.889253268258</v>
      </c>
      <c r="DF261" s="602">
        <f t="shared" ca="1" si="466"/>
        <v>49693.889253268258</v>
      </c>
      <c r="DG261" s="602">
        <f t="shared" ca="1" si="467"/>
        <v>51404.937022019112</v>
      </c>
      <c r="DH261" s="602">
        <f t="shared" ca="1" si="468"/>
        <v>51404.937022019112</v>
      </c>
      <c r="DI261" s="602">
        <f t="shared" ca="1" si="469"/>
        <v>53138.334953305806</v>
      </c>
      <c r="DJ261" s="602">
        <f t="shared" ca="1" si="470"/>
        <v>36918.531516652984</v>
      </c>
      <c r="DK261" s="602">
        <f t="shared" ca="1" si="471"/>
        <v>37814.927454885583</v>
      </c>
      <c r="DL261" s="602">
        <f t="shared" ca="1" si="472"/>
        <v>37814.927454885583</v>
      </c>
      <c r="DM261" s="602">
        <f t="shared" ca="1" si="473"/>
        <v>38722.023692322662</v>
      </c>
      <c r="DN261" s="602">
        <f t="shared" ca="1" si="474"/>
        <v>38722.023692322662</v>
      </c>
      <c r="DO261" s="602">
        <f t="shared" ca="1" si="475"/>
        <v>39639.647171455297</v>
      </c>
      <c r="DP261" s="602">
        <f t="shared" ca="1" si="476"/>
        <v>39639.647171455297</v>
      </c>
      <c r="DQ261" s="602">
        <f t="shared" ca="1" si="477"/>
        <v>40567.620879791648</v>
      </c>
      <c r="DR261" s="602">
        <f t="shared" ca="1" si="478"/>
        <v>40567.620879791648</v>
      </c>
      <c r="DS261" s="602">
        <f t="shared" ca="1" si="479"/>
        <v>41505.764212283284</v>
      </c>
      <c r="DT261" s="602">
        <f t="shared" ca="1" si="480"/>
        <v>47504.443092169378</v>
      </c>
      <c r="DU261" s="602">
        <f t="shared" ca="1" si="481"/>
        <v>49185.069786291635</v>
      </c>
      <c r="DV261" s="602">
        <f t="shared" ca="1" si="482"/>
        <v>49185.069786291635</v>
      </c>
      <c r="DW261" s="602">
        <f t="shared" ca="1" si="483"/>
        <v>50889.234373908213</v>
      </c>
      <c r="DX261" s="602">
        <f t="shared" ca="1" si="484"/>
        <v>50889.234373908213</v>
      </c>
      <c r="DY261" s="602">
        <f t="shared" ca="1" si="485"/>
        <v>52616.023097239588</v>
      </c>
      <c r="DZ261" s="602">
        <f t="shared" ca="1" si="486"/>
        <v>52616.023097239588</v>
      </c>
      <c r="EA261" s="602">
        <f t="shared" ca="1" si="487"/>
        <v>54364.523825868084</v>
      </c>
      <c r="EB261" s="602">
        <f t="shared" ca="1" si="488"/>
        <v>54364.523825868084</v>
      </c>
      <c r="EC261" s="602">
        <f t="shared" ca="1" si="489"/>
        <v>56133.829536555211</v>
      </c>
      <c r="ED261" s="602">
        <f t="shared" ca="1" si="490"/>
        <v>50546.562285820124</v>
      </c>
      <c r="EE261" s="602">
        <f t="shared" ca="1" si="491"/>
        <v>52268.899256216449</v>
      </c>
      <c r="EF261" s="602">
        <f t="shared" ca="1" si="492"/>
        <v>52268.899256216449</v>
      </c>
      <c r="EG261" s="602">
        <f t="shared" ca="1" si="493"/>
        <v>54013.130357142247</v>
      </c>
      <c r="EH261" s="602">
        <f t="shared" ca="1" si="494"/>
        <v>54013.130357142247</v>
      </c>
      <c r="EI261" s="602">
        <f t="shared" ca="1" si="495"/>
        <v>55778.34727772788</v>
      </c>
      <c r="EJ261" s="602">
        <f t="shared" ca="1" si="496"/>
        <v>55778.34727772788</v>
      </c>
      <c r="EK261" s="602">
        <f t="shared" ca="1" si="497"/>
        <v>57563.649413299725</v>
      </c>
      <c r="EL261" s="602">
        <f t="shared" ca="1" si="498"/>
        <v>57563.649413299725</v>
      </c>
      <c r="EM261" s="602">
        <f t="shared" ca="1" si="499"/>
        <v>59368.146874517734</v>
      </c>
    </row>
    <row r="262" spans="8:143" x14ac:dyDescent="0.2">
      <c r="W262" s="597">
        <f t="shared" si="438"/>
        <v>219</v>
      </c>
      <c r="X262" s="602">
        <f t="shared" ca="1" si="500"/>
        <v>28319.999389992863</v>
      </c>
      <c r="Y262" s="602">
        <f t="shared" ca="1" si="500"/>
        <v>29096.929827342388</v>
      </c>
      <c r="Z262" s="602">
        <f t="shared" ca="1" si="500"/>
        <v>29096.929827342388</v>
      </c>
      <c r="AA262" s="602">
        <f t="shared" ca="1" si="500"/>
        <v>29886.032144715729</v>
      </c>
      <c r="AB262" s="602">
        <f t="shared" ca="1" si="500"/>
        <v>29886.032144715729</v>
      </c>
      <c r="AC262" s="602">
        <f t="shared" ca="1" si="500"/>
        <v>30687.194570042724</v>
      </c>
      <c r="AD262" s="602">
        <f t="shared" ca="1" si="501"/>
        <v>30687.194570042724</v>
      </c>
      <c r="AE262" s="602">
        <f t="shared" ca="1" si="439"/>
        <v>31500.297891766557</v>
      </c>
      <c r="AF262" s="602">
        <f t="shared" ca="1" si="439"/>
        <v>31500.297891766557</v>
      </c>
      <c r="AG262" s="602">
        <f t="shared" ca="1" si="502"/>
        <v>32325.215752307126</v>
      </c>
      <c r="AH262" s="602">
        <f t="shared" ca="1" si="503"/>
        <v>32881.659121055389</v>
      </c>
      <c r="AI262" s="602">
        <f t="shared" ca="1" si="504"/>
        <v>34295.209150044277</v>
      </c>
      <c r="AJ262" s="602">
        <f t="shared" ca="1" si="505"/>
        <v>34295.209150044277</v>
      </c>
      <c r="AK262" s="602">
        <f t="shared" ca="1" si="506"/>
        <v>35740.272825017972</v>
      </c>
      <c r="AL262" s="602">
        <f t="shared" ca="1" si="507"/>
        <v>35740.272825017972</v>
      </c>
      <c r="AM262" s="602">
        <f t="shared" ca="1" si="508"/>
        <v>37216.130731732024</v>
      </c>
      <c r="AN262" s="602">
        <f t="shared" ca="1" si="509"/>
        <v>37216.130731732024</v>
      </c>
      <c r="AO262" s="602">
        <f t="shared" ca="1" si="510"/>
        <v>38722.023692322662</v>
      </c>
      <c r="AP262" s="602">
        <f t="shared" ca="1" si="511"/>
        <v>38722.023692322662</v>
      </c>
      <c r="AQ262" s="602">
        <f t="shared" ca="1" si="512"/>
        <v>40257.15736338999</v>
      </c>
      <c r="AR262" s="602">
        <f t="shared" ca="1" si="513"/>
        <v>35448.772928771345</v>
      </c>
      <c r="AS262" s="602">
        <f t="shared" ca="1" si="514"/>
        <v>36918.531516652984</v>
      </c>
      <c r="AT262" s="602">
        <f t="shared" ca="1" si="515"/>
        <v>36918.531516652984</v>
      </c>
      <c r="AU262" s="602">
        <f t="shared" ca="1" si="516"/>
        <v>38418.479955411574</v>
      </c>
      <c r="AV262" s="602">
        <f t="shared" ca="1" si="517"/>
        <v>38418.479955411574</v>
      </c>
      <c r="AW262" s="602">
        <f t="shared" ca="1" si="518"/>
        <v>39947.830563756834</v>
      </c>
      <c r="AX262" s="602">
        <f t="shared" ca="1" si="519"/>
        <v>39947.830563756834</v>
      </c>
      <c r="AY262" s="602">
        <f t="shared" ca="1" si="520"/>
        <v>41505.764212283277</v>
      </c>
      <c r="AZ262" s="602">
        <f t="shared" ca="1" si="521"/>
        <v>41505.764212283277</v>
      </c>
      <c r="BA262" s="602">
        <f t="shared" ca="1" si="522"/>
        <v>43091.434978125537</v>
      </c>
      <c r="BB262" s="602">
        <f t="shared" ca="1" si="523"/>
        <v>31227.944341051854</v>
      </c>
      <c r="BC262" s="602">
        <f t="shared" ca="1" si="524"/>
        <v>32048.938490341483</v>
      </c>
      <c r="BD262" s="602">
        <f t="shared" ca="1" si="525"/>
        <v>32048.938490341483</v>
      </c>
      <c r="BE262" s="602">
        <f t="shared" ca="1" si="526"/>
        <v>32881.659121055403</v>
      </c>
      <c r="BF262" s="602">
        <f t="shared" ca="1" si="527"/>
        <v>32881.659121055403</v>
      </c>
      <c r="BG262" s="602">
        <f t="shared" ca="1" si="528"/>
        <v>33725.968653348842</v>
      </c>
      <c r="BH262" s="602">
        <f t="shared" ca="1" si="529"/>
        <v>33725.968653348842</v>
      </c>
      <c r="BI262" s="602">
        <f t="shared" ca="1" si="530"/>
        <v>34581.723205375456</v>
      </c>
      <c r="BJ262" s="602">
        <f t="shared" ca="1" si="531"/>
        <v>34581.723205375456</v>
      </c>
      <c r="BK262" s="602">
        <f t="shared" ca="1" si="532"/>
        <v>35448.772928771345</v>
      </c>
      <c r="BL262" s="602">
        <f t="shared" ca="1" si="533"/>
        <v>37965.371706914841</v>
      </c>
      <c r="BM262" s="602">
        <f t="shared" ca="1" si="534"/>
        <v>39485.986332175897</v>
      </c>
      <c r="BN262" s="602">
        <f t="shared" ca="1" si="535"/>
        <v>39485.986332175897</v>
      </c>
      <c r="BO262" s="602">
        <f t="shared" ca="1" si="536"/>
        <v>41035.432761276803</v>
      </c>
      <c r="BP262" s="602">
        <f t="shared" ca="1" si="537"/>
        <v>41035.432761276803</v>
      </c>
      <c r="BQ262" s="602">
        <f t="shared" ca="1" si="538"/>
        <v>42612.87262182722</v>
      </c>
      <c r="BR262" s="602">
        <f t="shared" ca="1" si="539"/>
        <v>42612.87262182722</v>
      </c>
      <c r="BS262" s="602">
        <f t="shared" ca="1" si="540"/>
        <v>44217.443988476909</v>
      </c>
      <c r="BT262" s="602">
        <f t="shared" ca="1" si="541"/>
        <v>44217.443988476909</v>
      </c>
      <c r="BU262" s="602">
        <f t="shared" ca="1" si="542"/>
        <v>45848.26595350603</v>
      </c>
      <c r="BV262" s="602">
        <f t="shared" ca="1" si="543"/>
        <v>40723.276804626068</v>
      </c>
      <c r="BW262" s="602">
        <f t="shared" ca="1" si="544"/>
        <v>42295.186245571516</v>
      </c>
      <c r="BX262" s="602">
        <f t="shared" ca="1" si="545"/>
        <v>42295.186245571516</v>
      </c>
      <c r="BY262" s="602">
        <f t="shared" ca="1" si="546"/>
        <v>43894.401241264459</v>
      </c>
      <c r="BZ262" s="602">
        <f t="shared" ca="1" si="547"/>
        <v>43894.401241264459</v>
      </c>
      <c r="CA262" s="602">
        <f t="shared" ca="1" si="548"/>
        <v>45520.044319311586</v>
      </c>
      <c r="CB262" s="602">
        <f t="shared" ca="1" si="549"/>
        <v>45520.044319311586</v>
      </c>
      <c r="CC262" s="602">
        <f t="shared" ca="1" si="550"/>
        <v>47171.222607457443</v>
      </c>
      <c r="CD262" s="602">
        <f t="shared" ca="1" si="551"/>
        <v>47171.222607457443</v>
      </c>
      <c r="CE262" s="602">
        <f t="shared" ca="1" si="552"/>
        <v>48847.032188247038</v>
      </c>
      <c r="CF262" s="602">
        <f t="shared" ca="1" si="440"/>
        <v>33725.968653348842</v>
      </c>
      <c r="CG262" s="602">
        <f t="shared" ca="1" si="441"/>
        <v>34581.723205375456</v>
      </c>
      <c r="CH262" s="602">
        <f t="shared" ca="1" si="442"/>
        <v>34581.723205375456</v>
      </c>
      <c r="CI262" s="602">
        <f t="shared" ca="1" si="443"/>
        <v>35448.772928771345</v>
      </c>
      <c r="CJ262" s="602">
        <f t="shared" ca="1" si="444"/>
        <v>35448.772928771345</v>
      </c>
      <c r="CK262" s="602">
        <f t="shared" ca="1" si="445"/>
        <v>36326.962352232811</v>
      </c>
      <c r="CL262" s="602">
        <f t="shared" ca="1" si="446"/>
        <v>36326.962352232811</v>
      </c>
      <c r="CM262" s="602">
        <f t="shared" ca="1" si="447"/>
        <v>37216.130731732024</v>
      </c>
      <c r="CN262" s="602">
        <f t="shared" ca="1" si="448"/>
        <v>37216.130731732024</v>
      </c>
      <c r="CO262" s="602">
        <f t="shared" ca="1" si="449"/>
        <v>38116.112405922795</v>
      </c>
      <c r="CP262" s="602">
        <f t="shared" ca="1" si="450"/>
        <v>41820.706884913423</v>
      </c>
      <c r="CQ262" s="602">
        <f t="shared" ca="1" si="451"/>
        <v>43411.82153165857</v>
      </c>
      <c r="CR262" s="602">
        <f t="shared" ca="1" si="452"/>
        <v>43411.82153165857</v>
      </c>
      <c r="CS262" s="602">
        <f t="shared" ca="1" si="453"/>
        <v>45029.629321440458</v>
      </c>
      <c r="CT262" s="602">
        <f t="shared" ca="1" si="454"/>
        <v>45029.629321440458</v>
      </c>
      <c r="CU262" s="602">
        <f t="shared" ca="1" si="455"/>
        <v>46673.241537911395</v>
      </c>
      <c r="CV262" s="602">
        <f t="shared" ca="1" si="456"/>
        <v>46673.241537911395</v>
      </c>
      <c r="CW262" s="602">
        <f t="shared" ca="1" si="457"/>
        <v>48341.757129331025</v>
      </c>
      <c r="CX262" s="602">
        <f t="shared" ca="1" si="458"/>
        <v>48341.757129331025</v>
      </c>
      <c r="CY262" s="602">
        <f t="shared" ca="1" si="459"/>
        <v>50034.266948932476</v>
      </c>
      <c r="CZ262" s="602">
        <f t="shared" ca="1" si="460"/>
        <v>44703.97476535022</v>
      </c>
      <c r="DA262" s="602">
        <f t="shared" ca="1" si="461"/>
        <v>46342.497848049643</v>
      </c>
      <c r="DB262" s="602">
        <f t="shared" ca="1" si="462"/>
        <v>46342.497848049643</v>
      </c>
      <c r="DC262" s="602">
        <f t="shared" ca="1" si="463"/>
        <v>48006.105296803609</v>
      </c>
      <c r="DD262" s="602">
        <f t="shared" ca="1" si="464"/>
        <v>48006.105296803609</v>
      </c>
      <c r="DE262" s="602">
        <f t="shared" ca="1" si="465"/>
        <v>49693.889253268258</v>
      </c>
      <c r="DF262" s="602">
        <f t="shared" ca="1" si="466"/>
        <v>49693.889253268258</v>
      </c>
      <c r="DG262" s="602">
        <f t="shared" ca="1" si="467"/>
        <v>51404.937022019112</v>
      </c>
      <c r="DH262" s="602">
        <f t="shared" ca="1" si="468"/>
        <v>51404.937022019112</v>
      </c>
      <c r="DI262" s="602">
        <f t="shared" ca="1" si="469"/>
        <v>53138.334953305806</v>
      </c>
      <c r="DJ262" s="602">
        <f t="shared" ca="1" si="470"/>
        <v>36918.531516652984</v>
      </c>
      <c r="DK262" s="602">
        <f t="shared" ca="1" si="471"/>
        <v>37814.927454885583</v>
      </c>
      <c r="DL262" s="602">
        <f t="shared" ca="1" si="472"/>
        <v>37814.927454885583</v>
      </c>
      <c r="DM262" s="602">
        <f t="shared" ca="1" si="473"/>
        <v>38722.023692322662</v>
      </c>
      <c r="DN262" s="602">
        <f t="shared" ca="1" si="474"/>
        <v>38722.023692322662</v>
      </c>
      <c r="DO262" s="602">
        <f t="shared" ca="1" si="475"/>
        <v>39639.647171455297</v>
      </c>
      <c r="DP262" s="602">
        <f t="shared" ca="1" si="476"/>
        <v>39639.647171455297</v>
      </c>
      <c r="DQ262" s="602">
        <f t="shared" ca="1" si="477"/>
        <v>40567.620879791648</v>
      </c>
      <c r="DR262" s="602">
        <f t="shared" ca="1" si="478"/>
        <v>40567.620879791648</v>
      </c>
      <c r="DS262" s="602">
        <f t="shared" ca="1" si="479"/>
        <v>41505.764212283284</v>
      </c>
      <c r="DT262" s="602">
        <f t="shared" ca="1" si="480"/>
        <v>47504.443092169378</v>
      </c>
      <c r="DU262" s="602">
        <f t="shared" ca="1" si="481"/>
        <v>49185.069786291635</v>
      </c>
      <c r="DV262" s="602">
        <f t="shared" ca="1" si="482"/>
        <v>49185.069786291635</v>
      </c>
      <c r="DW262" s="602">
        <f t="shared" ca="1" si="483"/>
        <v>50889.234373908213</v>
      </c>
      <c r="DX262" s="602">
        <f t="shared" ca="1" si="484"/>
        <v>50889.234373908213</v>
      </c>
      <c r="DY262" s="602">
        <f t="shared" ca="1" si="485"/>
        <v>52616.023097239588</v>
      </c>
      <c r="DZ262" s="602">
        <f t="shared" ca="1" si="486"/>
        <v>52616.023097239588</v>
      </c>
      <c r="EA262" s="602">
        <f t="shared" ca="1" si="487"/>
        <v>54364.523825868084</v>
      </c>
      <c r="EB262" s="602">
        <f t="shared" ca="1" si="488"/>
        <v>54364.523825868084</v>
      </c>
      <c r="EC262" s="602">
        <f t="shared" ca="1" si="489"/>
        <v>56133.829536555211</v>
      </c>
      <c r="ED262" s="602">
        <f t="shared" ca="1" si="490"/>
        <v>50546.562285820124</v>
      </c>
      <c r="EE262" s="602">
        <f t="shared" ca="1" si="491"/>
        <v>52268.899256216449</v>
      </c>
      <c r="EF262" s="602">
        <f t="shared" ca="1" si="492"/>
        <v>52268.899256216449</v>
      </c>
      <c r="EG262" s="602">
        <f t="shared" ca="1" si="493"/>
        <v>54013.130357142247</v>
      </c>
      <c r="EH262" s="602">
        <f t="shared" ca="1" si="494"/>
        <v>54013.130357142247</v>
      </c>
      <c r="EI262" s="602">
        <f t="shared" ca="1" si="495"/>
        <v>55778.34727772788</v>
      </c>
      <c r="EJ262" s="602">
        <f t="shared" ca="1" si="496"/>
        <v>55778.34727772788</v>
      </c>
      <c r="EK262" s="602">
        <f t="shared" ca="1" si="497"/>
        <v>57563.649413299725</v>
      </c>
      <c r="EL262" s="602">
        <f t="shared" ca="1" si="498"/>
        <v>57563.649413299725</v>
      </c>
      <c r="EM262" s="602">
        <f t="shared" ca="1" si="499"/>
        <v>59368.146874517734</v>
      </c>
    </row>
    <row r="263" spans="8:143" x14ac:dyDescent="0.2">
      <c r="W263" s="597">
        <f t="shared" si="438"/>
        <v>220</v>
      </c>
      <c r="X263" s="602">
        <f t="shared" ca="1" si="500"/>
        <v>28319.999389992863</v>
      </c>
      <c r="Y263" s="602">
        <f t="shared" ca="1" si="500"/>
        <v>29096.929827342388</v>
      </c>
      <c r="Z263" s="602">
        <f t="shared" ca="1" si="500"/>
        <v>29096.929827342388</v>
      </c>
      <c r="AA263" s="602">
        <f t="shared" ca="1" si="500"/>
        <v>29886.032144715729</v>
      </c>
      <c r="AB263" s="602">
        <f t="shared" ca="1" si="500"/>
        <v>29886.032144715729</v>
      </c>
      <c r="AC263" s="602">
        <f t="shared" ref="AC263:AC283" ca="1" si="553">AC262</f>
        <v>30687.194570042724</v>
      </c>
      <c r="AD263" s="602">
        <f t="shared" ca="1" si="501"/>
        <v>30687.194570042724</v>
      </c>
      <c r="AE263" s="602">
        <f t="shared" ca="1" si="439"/>
        <v>31500.297891766557</v>
      </c>
      <c r="AF263" s="602">
        <f t="shared" ca="1" si="439"/>
        <v>31500.297891766557</v>
      </c>
      <c r="AG263" s="602">
        <f t="shared" ca="1" si="502"/>
        <v>32325.215752307126</v>
      </c>
      <c r="AH263" s="602">
        <f t="shared" ca="1" si="503"/>
        <v>32881.659121055389</v>
      </c>
      <c r="AI263" s="602">
        <f t="shared" ca="1" si="504"/>
        <v>34295.209150044277</v>
      </c>
      <c r="AJ263" s="602">
        <f t="shared" ca="1" si="505"/>
        <v>34295.209150044277</v>
      </c>
      <c r="AK263" s="602">
        <f t="shared" ca="1" si="506"/>
        <v>35740.272825017972</v>
      </c>
      <c r="AL263" s="602">
        <f t="shared" ca="1" si="507"/>
        <v>35740.272825017972</v>
      </c>
      <c r="AM263" s="602">
        <f t="shared" ca="1" si="508"/>
        <v>37216.130731732024</v>
      </c>
      <c r="AN263" s="602">
        <f t="shared" ca="1" si="509"/>
        <v>37216.130731732024</v>
      </c>
      <c r="AO263" s="602">
        <f t="shared" ca="1" si="510"/>
        <v>38722.023692322662</v>
      </c>
      <c r="AP263" s="602">
        <f t="shared" ca="1" si="511"/>
        <v>38722.023692322662</v>
      </c>
      <c r="AQ263" s="602">
        <f t="shared" ca="1" si="512"/>
        <v>40257.15736338999</v>
      </c>
      <c r="AR263" s="602">
        <f t="shared" ca="1" si="513"/>
        <v>35448.772928771345</v>
      </c>
      <c r="AS263" s="602">
        <f t="shared" ca="1" si="514"/>
        <v>36918.531516652984</v>
      </c>
      <c r="AT263" s="602">
        <f t="shared" ca="1" si="515"/>
        <v>36918.531516652984</v>
      </c>
      <c r="AU263" s="602">
        <f t="shared" ca="1" si="516"/>
        <v>38418.479955411574</v>
      </c>
      <c r="AV263" s="602">
        <f t="shared" ca="1" si="517"/>
        <v>38418.479955411574</v>
      </c>
      <c r="AW263" s="602">
        <f t="shared" ca="1" si="518"/>
        <v>39947.830563756834</v>
      </c>
      <c r="AX263" s="602">
        <f t="shared" ca="1" si="519"/>
        <v>39947.830563756834</v>
      </c>
      <c r="AY263" s="602">
        <f t="shared" ca="1" si="520"/>
        <v>41505.764212283277</v>
      </c>
      <c r="AZ263" s="602">
        <f t="shared" ca="1" si="521"/>
        <v>41505.764212283277</v>
      </c>
      <c r="BA263" s="602">
        <f t="shared" ca="1" si="522"/>
        <v>43091.434978125537</v>
      </c>
      <c r="BB263" s="602">
        <f t="shared" ca="1" si="523"/>
        <v>31227.944341051854</v>
      </c>
      <c r="BC263" s="602">
        <f t="shared" ca="1" si="524"/>
        <v>32048.938490341483</v>
      </c>
      <c r="BD263" s="602">
        <f t="shared" ca="1" si="525"/>
        <v>32048.938490341483</v>
      </c>
      <c r="BE263" s="602">
        <f t="shared" ca="1" si="526"/>
        <v>32881.659121055403</v>
      </c>
      <c r="BF263" s="602">
        <f t="shared" ca="1" si="527"/>
        <v>32881.659121055403</v>
      </c>
      <c r="BG263" s="602">
        <f t="shared" ca="1" si="528"/>
        <v>33725.968653348842</v>
      </c>
      <c r="BH263" s="602">
        <f t="shared" ca="1" si="529"/>
        <v>33725.968653348842</v>
      </c>
      <c r="BI263" s="602">
        <f t="shared" ca="1" si="530"/>
        <v>34581.723205375456</v>
      </c>
      <c r="BJ263" s="602">
        <f t="shared" ca="1" si="531"/>
        <v>34581.723205375456</v>
      </c>
      <c r="BK263" s="602">
        <f t="shared" ca="1" si="532"/>
        <v>35448.772928771345</v>
      </c>
      <c r="BL263" s="602">
        <f t="shared" ca="1" si="533"/>
        <v>37965.371706914841</v>
      </c>
      <c r="BM263" s="602">
        <f t="shared" ca="1" si="534"/>
        <v>39485.986332175897</v>
      </c>
      <c r="BN263" s="602">
        <f t="shared" ca="1" si="535"/>
        <v>39485.986332175897</v>
      </c>
      <c r="BO263" s="602">
        <f t="shared" ca="1" si="536"/>
        <v>41035.432761276803</v>
      </c>
      <c r="BP263" s="602">
        <f t="shared" ca="1" si="537"/>
        <v>41035.432761276803</v>
      </c>
      <c r="BQ263" s="602">
        <f t="shared" ca="1" si="538"/>
        <v>42612.87262182722</v>
      </c>
      <c r="BR263" s="602">
        <f t="shared" ca="1" si="539"/>
        <v>42612.87262182722</v>
      </c>
      <c r="BS263" s="602">
        <f t="shared" ca="1" si="540"/>
        <v>44217.443988476909</v>
      </c>
      <c r="BT263" s="602">
        <f t="shared" ca="1" si="541"/>
        <v>44217.443988476909</v>
      </c>
      <c r="BU263" s="602">
        <f t="shared" ca="1" si="542"/>
        <v>45848.26595350603</v>
      </c>
      <c r="BV263" s="602">
        <f t="shared" ca="1" si="543"/>
        <v>40723.276804626068</v>
      </c>
      <c r="BW263" s="602">
        <f t="shared" ca="1" si="544"/>
        <v>42295.186245571516</v>
      </c>
      <c r="BX263" s="602">
        <f t="shared" ca="1" si="545"/>
        <v>42295.186245571516</v>
      </c>
      <c r="BY263" s="602">
        <f t="shared" ca="1" si="546"/>
        <v>43894.401241264459</v>
      </c>
      <c r="BZ263" s="602">
        <f t="shared" ca="1" si="547"/>
        <v>43894.401241264459</v>
      </c>
      <c r="CA263" s="602">
        <f t="shared" ca="1" si="548"/>
        <v>45520.044319311586</v>
      </c>
      <c r="CB263" s="602">
        <f t="shared" ca="1" si="549"/>
        <v>45520.044319311586</v>
      </c>
      <c r="CC263" s="602">
        <f t="shared" ca="1" si="550"/>
        <v>47171.222607457443</v>
      </c>
      <c r="CD263" s="602">
        <f t="shared" ca="1" si="551"/>
        <v>47171.222607457443</v>
      </c>
      <c r="CE263" s="602">
        <f t="shared" ca="1" si="552"/>
        <v>48847.032188247038</v>
      </c>
      <c r="CF263" s="602">
        <f t="shared" ca="1" si="440"/>
        <v>33725.968653348842</v>
      </c>
      <c r="CG263" s="602">
        <f t="shared" ca="1" si="441"/>
        <v>34581.723205375456</v>
      </c>
      <c r="CH263" s="602">
        <f t="shared" ca="1" si="442"/>
        <v>34581.723205375456</v>
      </c>
      <c r="CI263" s="602">
        <f t="shared" ca="1" si="443"/>
        <v>35448.772928771345</v>
      </c>
      <c r="CJ263" s="602">
        <f t="shared" ca="1" si="444"/>
        <v>35448.772928771345</v>
      </c>
      <c r="CK263" s="602">
        <f t="shared" ca="1" si="445"/>
        <v>36326.962352232811</v>
      </c>
      <c r="CL263" s="602">
        <f t="shared" ca="1" si="446"/>
        <v>36326.962352232811</v>
      </c>
      <c r="CM263" s="602">
        <f t="shared" ca="1" si="447"/>
        <v>37216.130731732024</v>
      </c>
      <c r="CN263" s="602">
        <f t="shared" ca="1" si="448"/>
        <v>37216.130731732024</v>
      </c>
      <c r="CO263" s="602">
        <f t="shared" ca="1" si="449"/>
        <v>38116.112405922795</v>
      </c>
      <c r="CP263" s="602">
        <f t="shared" ca="1" si="450"/>
        <v>41820.706884913423</v>
      </c>
      <c r="CQ263" s="602">
        <f t="shared" ca="1" si="451"/>
        <v>43411.82153165857</v>
      </c>
      <c r="CR263" s="602">
        <f t="shared" ca="1" si="452"/>
        <v>43411.82153165857</v>
      </c>
      <c r="CS263" s="602">
        <f t="shared" ca="1" si="453"/>
        <v>45029.629321440458</v>
      </c>
      <c r="CT263" s="602">
        <f t="shared" ca="1" si="454"/>
        <v>45029.629321440458</v>
      </c>
      <c r="CU263" s="602">
        <f t="shared" ca="1" si="455"/>
        <v>46673.241537911395</v>
      </c>
      <c r="CV263" s="602">
        <f t="shared" ca="1" si="456"/>
        <v>46673.241537911395</v>
      </c>
      <c r="CW263" s="602">
        <f t="shared" ca="1" si="457"/>
        <v>48341.757129331025</v>
      </c>
      <c r="CX263" s="602">
        <f t="shared" ca="1" si="458"/>
        <v>48341.757129331025</v>
      </c>
      <c r="CY263" s="602">
        <f t="shared" ca="1" si="459"/>
        <v>50034.266948932476</v>
      </c>
      <c r="CZ263" s="602">
        <f t="shared" ca="1" si="460"/>
        <v>44703.97476535022</v>
      </c>
      <c r="DA263" s="602">
        <f t="shared" ca="1" si="461"/>
        <v>46342.497848049643</v>
      </c>
      <c r="DB263" s="602">
        <f t="shared" ca="1" si="462"/>
        <v>46342.497848049643</v>
      </c>
      <c r="DC263" s="602">
        <f t="shared" ca="1" si="463"/>
        <v>48006.105296803609</v>
      </c>
      <c r="DD263" s="602">
        <f t="shared" ca="1" si="464"/>
        <v>48006.105296803609</v>
      </c>
      <c r="DE263" s="602">
        <f t="shared" ca="1" si="465"/>
        <v>49693.889253268258</v>
      </c>
      <c r="DF263" s="602">
        <f t="shared" ca="1" si="466"/>
        <v>49693.889253268258</v>
      </c>
      <c r="DG263" s="602">
        <f t="shared" ca="1" si="467"/>
        <v>51404.937022019112</v>
      </c>
      <c r="DH263" s="602">
        <f t="shared" ca="1" si="468"/>
        <v>51404.937022019112</v>
      </c>
      <c r="DI263" s="602">
        <f t="shared" ca="1" si="469"/>
        <v>53138.334953305806</v>
      </c>
      <c r="DJ263" s="602">
        <f t="shared" ca="1" si="470"/>
        <v>36918.531516652984</v>
      </c>
      <c r="DK263" s="602">
        <f t="shared" ca="1" si="471"/>
        <v>37814.927454885583</v>
      </c>
      <c r="DL263" s="602">
        <f t="shared" ca="1" si="472"/>
        <v>37814.927454885583</v>
      </c>
      <c r="DM263" s="602">
        <f t="shared" ca="1" si="473"/>
        <v>38722.023692322662</v>
      </c>
      <c r="DN263" s="602">
        <f t="shared" ca="1" si="474"/>
        <v>38722.023692322662</v>
      </c>
      <c r="DO263" s="602">
        <f t="shared" ca="1" si="475"/>
        <v>39639.647171455297</v>
      </c>
      <c r="DP263" s="602">
        <f t="shared" ca="1" si="476"/>
        <v>39639.647171455297</v>
      </c>
      <c r="DQ263" s="602">
        <f t="shared" ca="1" si="477"/>
        <v>40567.620879791648</v>
      </c>
      <c r="DR263" s="602">
        <f t="shared" ca="1" si="478"/>
        <v>40567.620879791648</v>
      </c>
      <c r="DS263" s="602">
        <f t="shared" ca="1" si="479"/>
        <v>41505.764212283284</v>
      </c>
      <c r="DT263" s="602">
        <f t="shared" ca="1" si="480"/>
        <v>47504.443092169378</v>
      </c>
      <c r="DU263" s="602">
        <f t="shared" ca="1" si="481"/>
        <v>49185.069786291635</v>
      </c>
      <c r="DV263" s="602">
        <f t="shared" ca="1" si="482"/>
        <v>49185.069786291635</v>
      </c>
      <c r="DW263" s="602">
        <f t="shared" ca="1" si="483"/>
        <v>50889.234373908213</v>
      </c>
      <c r="DX263" s="602">
        <f t="shared" ca="1" si="484"/>
        <v>50889.234373908213</v>
      </c>
      <c r="DY263" s="602">
        <f t="shared" ca="1" si="485"/>
        <v>52616.023097239588</v>
      </c>
      <c r="DZ263" s="602">
        <f t="shared" ca="1" si="486"/>
        <v>52616.023097239588</v>
      </c>
      <c r="EA263" s="602">
        <f t="shared" ca="1" si="487"/>
        <v>54364.523825868084</v>
      </c>
      <c r="EB263" s="602">
        <f t="shared" ca="1" si="488"/>
        <v>54364.523825868084</v>
      </c>
      <c r="EC263" s="602">
        <f t="shared" ca="1" si="489"/>
        <v>56133.829536555211</v>
      </c>
      <c r="ED263" s="602">
        <f t="shared" ca="1" si="490"/>
        <v>50546.562285820124</v>
      </c>
      <c r="EE263" s="602">
        <f t="shared" ca="1" si="491"/>
        <v>52268.899256216449</v>
      </c>
      <c r="EF263" s="602">
        <f t="shared" ca="1" si="492"/>
        <v>52268.899256216449</v>
      </c>
      <c r="EG263" s="602">
        <f t="shared" ca="1" si="493"/>
        <v>54013.130357142247</v>
      </c>
      <c r="EH263" s="602">
        <f t="shared" ca="1" si="494"/>
        <v>54013.130357142247</v>
      </c>
      <c r="EI263" s="602">
        <f t="shared" ca="1" si="495"/>
        <v>55778.34727772788</v>
      </c>
      <c r="EJ263" s="602">
        <f t="shared" ca="1" si="496"/>
        <v>55778.34727772788</v>
      </c>
      <c r="EK263" s="602">
        <f t="shared" ca="1" si="497"/>
        <v>57563.649413299725</v>
      </c>
      <c r="EL263" s="602">
        <f t="shared" ca="1" si="498"/>
        <v>57563.649413299725</v>
      </c>
      <c r="EM263" s="602">
        <f t="shared" ca="1" si="499"/>
        <v>59368.146874517734</v>
      </c>
    </row>
    <row r="264" spans="8:143" x14ac:dyDescent="0.2">
      <c r="W264" s="597">
        <f t="shared" si="438"/>
        <v>221</v>
      </c>
      <c r="X264" s="602">
        <f t="shared" ca="1" si="500"/>
        <v>28319.999389992863</v>
      </c>
      <c r="Y264" s="602">
        <f t="shared" ca="1" si="500"/>
        <v>29096.929827342388</v>
      </c>
      <c r="Z264" s="602">
        <f t="shared" ca="1" si="500"/>
        <v>29096.929827342388</v>
      </c>
      <c r="AA264" s="602">
        <f t="shared" ca="1" si="500"/>
        <v>29886.032144715729</v>
      </c>
      <c r="AB264" s="602">
        <f t="shared" ca="1" si="500"/>
        <v>29886.032144715729</v>
      </c>
      <c r="AC264" s="602">
        <f t="shared" ca="1" si="553"/>
        <v>30687.194570042724</v>
      </c>
      <c r="AD264" s="602">
        <f t="shared" ca="1" si="501"/>
        <v>30687.194570042724</v>
      </c>
      <c r="AE264" s="602">
        <f t="shared" ca="1" si="439"/>
        <v>31500.297891766557</v>
      </c>
      <c r="AF264" s="602">
        <f t="shared" ca="1" si="439"/>
        <v>31500.297891766557</v>
      </c>
      <c r="AG264" s="602">
        <f t="shared" ca="1" si="502"/>
        <v>32325.215752307126</v>
      </c>
      <c r="AH264" s="602">
        <f t="shared" ca="1" si="503"/>
        <v>32881.659121055389</v>
      </c>
      <c r="AI264" s="602">
        <f t="shared" ca="1" si="504"/>
        <v>34295.209150044277</v>
      </c>
      <c r="AJ264" s="602">
        <f t="shared" ca="1" si="505"/>
        <v>34295.209150044277</v>
      </c>
      <c r="AK264" s="602">
        <f t="shared" ca="1" si="506"/>
        <v>35740.272825017972</v>
      </c>
      <c r="AL264" s="602">
        <f t="shared" ca="1" si="507"/>
        <v>35740.272825017972</v>
      </c>
      <c r="AM264" s="602">
        <f t="shared" ca="1" si="508"/>
        <v>37216.130731732024</v>
      </c>
      <c r="AN264" s="602">
        <f t="shared" ca="1" si="509"/>
        <v>37216.130731732024</v>
      </c>
      <c r="AO264" s="602">
        <f t="shared" ca="1" si="510"/>
        <v>38722.023692322662</v>
      </c>
      <c r="AP264" s="602">
        <f t="shared" ca="1" si="511"/>
        <v>38722.023692322662</v>
      </c>
      <c r="AQ264" s="602">
        <f t="shared" ca="1" si="512"/>
        <v>40257.15736338999</v>
      </c>
      <c r="AR264" s="602">
        <f t="shared" ca="1" si="513"/>
        <v>35448.772928771345</v>
      </c>
      <c r="AS264" s="602">
        <f t="shared" ca="1" si="514"/>
        <v>36918.531516652984</v>
      </c>
      <c r="AT264" s="602">
        <f t="shared" ca="1" si="515"/>
        <v>36918.531516652984</v>
      </c>
      <c r="AU264" s="602">
        <f t="shared" ca="1" si="516"/>
        <v>38418.479955411574</v>
      </c>
      <c r="AV264" s="602">
        <f t="shared" ca="1" si="517"/>
        <v>38418.479955411574</v>
      </c>
      <c r="AW264" s="602">
        <f t="shared" ca="1" si="518"/>
        <v>39947.830563756834</v>
      </c>
      <c r="AX264" s="602">
        <f t="shared" ca="1" si="519"/>
        <v>39947.830563756834</v>
      </c>
      <c r="AY264" s="602">
        <f t="shared" ca="1" si="520"/>
        <v>41505.764212283277</v>
      </c>
      <c r="AZ264" s="602">
        <f t="shared" ca="1" si="521"/>
        <v>41505.764212283277</v>
      </c>
      <c r="BA264" s="602">
        <f t="shared" ca="1" si="522"/>
        <v>43091.434978125537</v>
      </c>
      <c r="BB264" s="602">
        <f t="shared" ca="1" si="523"/>
        <v>31227.944341051854</v>
      </c>
      <c r="BC264" s="602">
        <f t="shared" ca="1" si="524"/>
        <v>32048.938490341483</v>
      </c>
      <c r="BD264" s="602">
        <f t="shared" ca="1" si="525"/>
        <v>32048.938490341483</v>
      </c>
      <c r="BE264" s="602">
        <f t="shared" ca="1" si="526"/>
        <v>32881.659121055403</v>
      </c>
      <c r="BF264" s="602">
        <f t="shared" ca="1" si="527"/>
        <v>32881.659121055403</v>
      </c>
      <c r="BG264" s="602">
        <f t="shared" ca="1" si="528"/>
        <v>33725.968653348842</v>
      </c>
      <c r="BH264" s="602">
        <f t="shared" ca="1" si="529"/>
        <v>33725.968653348842</v>
      </c>
      <c r="BI264" s="602">
        <f t="shared" ca="1" si="530"/>
        <v>34581.723205375456</v>
      </c>
      <c r="BJ264" s="602">
        <f t="shared" ca="1" si="531"/>
        <v>34581.723205375456</v>
      </c>
      <c r="BK264" s="602">
        <f t="shared" ca="1" si="532"/>
        <v>35448.772928771345</v>
      </c>
      <c r="BL264" s="602">
        <f t="shared" ca="1" si="533"/>
        <v>37965.371706914841</v>
      </c>
      <c r="BM264" s="602">
        <f t="shared" ca="1" si="534"/>
        <v>39485.986332175897</v>
      </c>
      <c r="BN264" s="602">
        <f t="shared" ca="1" si="535"/>
        <v>39485.986332175897</v>
      </c>
      <c r="BO264" s="602">
        <f t="shared" ca="1" si="536"/>
        <v>41035.432761276803</v>
      </c>
      <c r="BP264" s="602">
        <f t="shared" ca="1" si="537"/>
        <v>41035.432761276803</v>
      </c>
      <c r="BQ264" s="602">
        <f t="shared" ca="1" si="538"/>
        <v>42612.87262182722</v>
      </c>
      <c r="BR264" s="602">
        <f t="shared" ca="1" si="539"/>
        <v>42612.87262182722</v>
      </c>
      <c r="BS264" s="602">
        <f t="shared" ca="1" si="540"/>
        <v>44217.443988476909</v>
      </c>
      <c r="BT264" s="602">
        <f t="shared" ca="1" si="541"/>
        <v>44217.443988476909</v>
      </c>
      <c r="BU264" s="602">
        <f t="shared" ca="1" si="542"/>
        <v>45848.26595350603</v>
      </c>
      <c r="BV264" s="602">
        <f t="shared" ca="1" si="543"/>
        <v>40723.276804626068</v>
      </c>
      <c r="BW264" s="602">
        <f t="shared" ca="1" si="544"/>
        <v>42295.186245571516</v>
      </c>
      <c r="BX264" s="602">
        <f t="shared" ca="1" si="545"/>
        <v>42295.186245571516</v>
      </c>
      <c r="BY264" s="602">
        <f t="shared" ca="1" si="546"/>
        <v>43894.401241264459</v>
      </c>
      <c r="BZ264" s="602">
        <f t="shared" ca="1" si="547"/>
        <v>43894.401241264459</v>
      </c>
      <c r="CA264" s="602">
        <f t="shared" ca="1" si="548"/>
        <v>45520.044319311586</v>
      </c>
      <c r="CB264" s="602">
        <f t="shared" ca="1" si="549"/>
        <v>45520.044319311586</v>
      </c>
      <c r="CC264" s="602">
        <f t="shared" ca="1" si="550"/>
        <v>47171.222607457443</v>
      </c>
      <c r="CD264" s="602">
        <f t="shared" ca="1" si="551"/>
        <v>47171.222607457443</v>
      </c>
      <c r="CE264" s="602">
        <f t="shared" ca="1" si="552"/>
        <v>48847.032188247038</v>
      </c>
      <c r="CF264" s="602">
        <f t="shared" ca="1" si="440"/>
        <v>33725.968653348842</v>
      </c>
      <c r="CG264" s="602">
        <f t="shared" ca="1" si="441"/>
        <v>34581.723205375456</v>
      </c>
      <c r="CH264" s="602">
        <f t="shared" ca="1" si="442"/>
        <v>34581.723205375456</v>
      </c>
      <c r="CI264" s="602">
        <f t="shared" ca="1" si="443"/>
        <v>35448.772928771345</v>
      </c>
      <c r="CJ264" s="602">
        <f t="shared" ca="1" si="444"/>
        <v>35448.772928771345</v>
      </c>
      <c r="CK264" s="602">
        <f t="shared" ca="1" si="445"/>
        <v>36326.962352232811</v>
      </c>
      <c r="CL264" s="602">
        <f t="shared" ca="1" si="446"/>
        <v>36326.962352232811</v>
      </c>
      <c r="CM264" s="602">
        <f t="shared" ca="1" si="447"/>
        <v>37216.130731732024</v>
      </c>
      <c r="CN264" s="602">
        <f t="shared" ca="1" si="448"/>
        <v>37216.130731732024</v>
      </c>
      <c r="CO264" s="602">
        <f t="shared" ca="1" si="449"/>
        <v>38116.112405922795</v>
      </c>
      <c r="CP264" s="602">
        <f t="shared" ca="1" si="450"/>
        <v>41820.706884913423</v>
      </c>
      <c r="CQ264" s="602">
        <f t="shared" ca="1" si="451"/>
        <v>43411.82153165857</v>
      </c>
      <c r="CR264" s="602">
        <f t="shared" ca="1" si="452"/>
        <v>43411.82153165857</v>
      </c>
      <c r="CS264" s="602">
        <f t="shared" ca="1" si="453"/>
        <v>45029.629321440458</v>
      </c>
      <c r="CT264" s="602">
        <f t="shared" ca="1" si="454"/>
        <v>45029.629321440458</v>
      </c>
      <c r="CU264" s="602">
        <f t="shared" ca="1" si="455"/>
        <v>46673.241537911395</v>
      </c>
      <c r="CV264" s="602">
        <f t="shared" ca="1" si="456"/>
        <v>46673.241537911395</v>
      </c>
      <c r="CW264" s="602">
        <f t="shared" ca="1" si="457"/>
        <v>48341.757129331025</v>
      </c>
      <c r="CX264" s="602">
        <f t="shared" ca="1" si="458"/>
        <v>48341.757129331025</v>
      </c>
      <c r="CY264" s="602">
        <f t="shared" ca="1" si="459"/>
        <v>50034.266948932476</v>
      </c>
      <c r="CZ264" s="602">
        <f t="shared" ca="1" si="460"/>
        <v>44703.97476535022</v>
      </c>
      <c r="DA264" s="602">
        <f t="shared" ca="1" si="461"/>
        <v>46342.497848049643</v>
      </c>
      <c r="DB264" s="602">
        <f t="shared" ca="1" si="462"/>
        <v>46342.497848049643</v>
      </c>
      <c r="DC264" s="602">
        <f t="shared" ca="1" si="463"/>
        <v>48006.105296803609</v>
      </c>
      <c r="DD264" s="602">
        <f t="shared" ca="1" si="464"/>
        <v>48006.105296803609</v>
      </c>
      <c r="DE264" s="602">
        <f t="shared" ca="1" si="465"/>
        <v>49693.889253268258</v>
      </c>
      <c r="DF264" s="602">
        <f t="shared" ca="1" si="466"/>
        <v>49693.889253268258</v>
      </c>
      <c r="DG264" s="602">
        <f t="shared" ca="1" si="467"/>
        <v>51404.937022019112</v>
      </c>
      <c r="DH264" s="602">
        <f t="shared" ca="1" si="468"/>
        <v>51404.937022019112</v>
      </c>
      <c r="DI264" s="602">
        <f t="shared" ca="1" si="469"/>
        <v>53138.334953305806</v>
      </c>
      <c r="DJ264" s="602">
        <f t="shared" ca="1" si="470"/>
        <v>36918.531516652984</v>
      </c>
      <c r="DK264" s="602">
        <f t="shared" ca="1" si="471"/>
        <v>37814.927454885583</v>
      </c>
      <c r="DL264" s="602">
        <f t="shared" ca="1" si="472"/>
        <v>37814.927454885583</v>
      </c>
      <c r="DM264" s="602">
        <f t="shared" ca="1" si="473"/>
        <v>38722.023692322662</v>
      </c>
      <c r="DN264" s="602">
        <f t="shared" ca="1" si="474"/>
        <v>38722.023692322662</v>
      </c>
      <c r="DO264" s="602">
        <f t="shared" ca="1" si="475"/>
        <v>39639.647171455297</v>
      </c>
      <c r="DP264" s="602">
        <f t="shared" ca="1" si="476"/>
        <v>39639.647171455297</v>
      </c>
      <c r="DQ264" s="602">
        <f t="shared" ca="1" si="477"/>
        <v>40567.620879791648</v>
      </c>
      <c r="DR264" s="602">
        <f t="shared" ca="1" si="478"/>
        <v>40567.620879791648</v>
      </c>
      <c r="DS264" s="602">
        <f t="shared" ca="1" si="479"/>
        <v>41505.764212283284</v>
      </c>
      <c r="DT264" s="602">
        <f t="shared" ca="1" si="480"/>
        <v>47504.443092169378</v>
      </c>
      <c r="DU264" s="602">
        <f t="shared" ca="1" si="481"/>
        <v>49185.069786291635</v>
      </c>
      <c r="DV264" s="602">
        <f t="shared" ca="1" si="482"/>
        <v>49185.069786291635</v>
      </c>
      <c r="DW264" s="602">
        <f t="shared" ca="1" si="483"/>
        <v>50889.234373908213</v>
      </c>
      <c r="DX264" s="602">
        <f t="shared" ca="1" si="484"/>
        <v>50889.234373908213</v>
      </c>
      <c r="DY264" s="602">
        <f t="shared" ca="1" si="485"/>
        <v>52616.023097239588</v>
      </c>
      <c r="DZ264" s="602">
        <f t="shared" ca="1" si="486"/>
        <v>52616.023097239588</v>
      </c>
      <c r="EA264" s="602">
        <f t="shared" ca="1" si="487"/>
        <v>54364.523825868084</v>
      </c>
      <c r="EB264" s="602">
        <f t="shared" ca="1" si="488"/>
        <v>54364.523825868084</v>
      </c>
      <c r="EC264" s="602">
        <f t="shared" ca="1" si="489"/>
        <v>56133.829536555211</v>
      </c>
      <c r="ED264" s="602">
        <f t="shared" ca="1" si="490"/>
        <v>50546.562285820124</v>
      </c>
      <c r="EE264" s="602">
        <f t="shared" ca="1" si="491"/>
        <v>52268.899256216449</v>
      </c>
      <c r="EF264" s="602">
        <f t="shared" ca="1" si="492"/>
        <v>52268.899256216449</v>
      </c>
      <c r="EG264" s="602">
        <f t="shared" ca="1" si="493"/>
        <v>54013.130357142247</v>
      </c>
      <c r="EH264" s="602">
        <f t="shared" ca="1" si="494"/>
        <v>54013.130357142247</v>
      </c>
      <c r="EI264" s="602">
        <f t="shared" ca="1" si="495"/>
        <v>55778.34727772788</v>
      </c>
      <c r="EJ264" s="602">
        <f t="shared" ca="1" si="496"/>
        <v>55778.34727772788</v>
      </c>
      <c r="EK264" s="602">
        <f t="shared" ca="1" si="497"/>
        <v>57563.649413299725</v>
      </c>
      <c r="EL264" s="602">
        <f t="shared" ca="1" si="498"/>
        <v>57563.649413299725</v>
      </c>
      <c r="EM264" s="602">
        <f t="shared" ca="1" si="499"/>
        <v>59368.146874517734</v>
      </c>
    </row>
    <row r="265" spans="8:143" x14ac:dyDescent="0.2">
      <c r="W265" s="597">
        <f t="shared" si="438"/>
        <v>222</v>
      </c>
      <c r="X265" s="602">
        <f t="shared" ca="1" si="500"/>
        <v>28319.999389992863</v>
      </c>
      <c r="Y265" s="602">
        <f t="shared" ca="1" si="500"/>
        <v>29096.929827342388</v>
      </c>
      <c r="Z265" s="602">
        <f t="shared" ca="1" si="500"/>
        <v>29096.929827342388</v>
      </c>
      <c r="AA265" s="602">
        <f t="shared" ca="1" si="500"/>
        <v>29886.032144715729</v>
      </c>
      <c r="AB265" s="602">
        <f t="shared" ca="1" si="500"/>
        <v>29886.032144715729</v>
      </c>
      <c r="AC265" s="602">
        <f t="shared" ca="1" si="553"/>
        <v>30687.194570042724</v>
      </c>
      <c r="AD265" s="602">
        <f t="shared" ca="1" si="501"/>
        <v>30687.194570042724</v>
      </c>
      <c r="AE265" s="602">
        <f t="shared" ca="1" si="439"/>
        <v>31500.297891766557</v>
      </c>
      <c r="AF265" s="602">
        <f t="shared" ca="1" si="439"/>
        <v>31500.297891766557</v>
      </c>
      <c r="AG265" s="602">
        <f t="shared" ca="1" si="502"/>
        <v>32325.215752307126</v>
      </c>
      <c r="AH265" s="602">
        <f t="shared" ca="1" si="503"/>
        <v>32881.659121055389</v>
      </c>
      <c r="AI265" s="602">
        <f t="shared" ca="1" si="504"/>
        <v>34295.209150044277</v>
      </c>
      <c r="AJ265" s="602">
        <f t="shared" ca="1" si="505"/>
        <v>34295.209150044277</v>
      </c>
      <c r="AK265" s="602">
        <f t="shared" ca="1" si="506"/>
        <v>35740.272825017972</v>
      </c>
      <c r="AL265" s="602">
        <f t="shared" ca="1" si="507"/>
        <v>35740.272825017972</v>
      </c>
      <c r="AM265" s="602">
        <f t="shared" ca="1" si="508"/>
        <v>37216.130731732024</v>
      </c>
      <c r="AN265" s="602">
        <f t="shared" ca="1" si="509"/>
        <v>37216.130731732024</v>
      </c>
      <c r="AO265" s="602">
        <f t="shared" ca="1" si="510"/>
        <v>38722.023692322662</v>
      </c>
      <c r="AP265" s="602">
        <f t="shared" ca="1" si="511"/>
        <v>38722.023692322662</v>
      </c>
      <c r="AQ265" s="602">
        <f t="shared" ca="1" si="512"/>
        <v>40257.15736338999</v>
      </c>
      <c r="AR265" s="602">
        <f t="shared" ca="1" si="513"/>
        <v>35448.772928771345</v>
      </c>
      <c r="AS265" s="602">
        <f t="shared" ca="1" si="514"/>
        <v>36918.531516652984</v>
      </c>
      <c r="AT265" s="602">
        <f t="shared" ca="1" si="515"/>
        <v>36918.531516652984</v>
      </c>
      <c r="AU265" s="602">
        <f t="shared" ca="1" si="516"/>
        <v>38418.479955411574</v>
      </c>
      <c r="AV265" s="602">
        <f t="shared" ca="1" si="517"/>
        <v>38418.479955411574</v>
      </c>
      <c r="AW265" s="602">
        <f t="shared" ca="1" si="518"/>
        <v>39947.830563756834</v>
      </c>
      <c r="AX265" s="602">
        <f t="shared" ca="1" si="519"/>
        <v>39947.830563756834</v>
      </c>
      <c r="AY265" s="602">
        <f t="shared" ca="1" si="520"/>
        <v>41505.764212283277</v>
      </c>
      <c r="AZ265" s="602">
        <f t="shared" ca="1" si="521"/>
        <v>41505.764212283277</v>
      </c>
      <c r="BA265" s="602">
        <f t="shared" ca="1" si="522"/>
        <v>43091.434978125537</v>
      </c>
      <c r="BB265" s="602">
        <f t="shared" ca="1" si="523"/>
        <v>31227.944341051854</v>
      </c>
      <c r="BC265" s="602">
        <f t="shared" ca="1" si="524"/>
        <v>32048.938490341483</v>
      </c>
      <c r="BD265" s="602">
        <f t="shared" ca="1" si="525"/>
        <v>32048.938490341483</v>
      </c>
      <c r="BE265" s="602">
        <f t="shared" ca="1" si="526"/>
        <v>32881.659121055403</v>
      </c>
      <c r="BF265" s="602">
        <f t="shared" ca="1" si="527"/>
        <v>32881.659121055403</v>
      </c>
      <c r="BG265" s="602">
        <f t="shared" ca="1" si="528"/>
        <v>33725.968653348842</v>
      </c>
      <c r="BH265" s="602">
        <f t="shared" ca="1" si="529"/>
        <v>33725.968653348842</v>
      </c>
      <c r="BI265" s="602">
        <f t="shared" ca="1" si="530"/>
        <v>34581.723205375456</v>
      </c>
      <c r="BJ265" s="602">
        <f t="shared" ca="1" si="531"/>
        <v>34581.723205375456</v>
      </c>
      <c r="BK265" s="602">
        <f t="shared" ca="1" si="532"/>
        <v>35448.772928771345</v>
      </c>
      <c r="BL265" s="602">
        <f t="shared" ca="1" si="533"/>
        <v>37965.371706914841</v>
      </c>
      <c r="BM265" s="602">
        <f t="shared" ca="1" si="534"/>
        <v>39485.986332175897</v>
      </c>
      <c r="BN265" s="602">
        <f t="shared" ca="1" si="535"/>
        <v>39485.986332175897</v>
      </c>
      <c r="BO265" s="602">
        <f t="shared" ca="1" si="536"/>
        <v>41035.432761276803</v>
      </c>
      <c r="BP265" s="602">
        <f t="shared" ca="1" si="537"/>
        <v>41035.432761276803</v>
      </c>
      <c r="BQ265" s="602">
        <f t="shared" ca="1" si="538"/>
        <v>42612.87262182722</v>
      </c>
      <c r="BR265" s="602">
        <f t="shared" ca="1" si="539"/>
        <v>42612.87262182722</v>
      </c>
      <c r="BS265" s="602">
        <f t="shared" ca="1" si="540"/>
        <v>44217.443988476909</v>
      </c>
      <c r="BT265" s="602">
        <f t="shared" ca="1" si="541"/>
        <v>44217.443988476909</v>
      </c>
      <c r="BU265" s="602">
        <f t="shared" ca="1" si="542"/>
        <v>45848.26595350603</v>
      </c>
      <c r="BV265" s="602">
        <f t="shared" ca="1" si="543"/>
        <v>40723.276804626068</v>
      </c>
      <c r="BW265" s="602">
        <f t="shared" ca="1" si="544"/>
        <v>42295.186245571516</v>
      </c>
      <c r="BX265" s="602">
        <f t="shared" ca="1" si="545"/>
        <v>42295.186245571516</v>
      </c>
      <c r="BY265" s="602">
        <f t="shared" ca="1" si="546"/>
        <v>43894.401241264459</v>
      </c>
      <c r="BZ265" s="602">
        <f t="shared" ca="1" si="547"/>
        <v>43894.401241264459</v>
      </c>
      <c r="CA265" s="602">
        <f t="shared" ca="1" si="548"/>
        <v>45520.044319311586</v>
      </c>
      <c r="CB265" s="602">
        <f t="shared" ca="1" si="549"/>
        <v>45520.044319311586</v>
      </c>
      <c r="CC265" s="602">
        <f t="shared" ca="1" si="550"/>
        <v>47171.222607457443</v>
      </c>
      <c r="CD265" s="602">
        <f t="shared" ca="1" si="551"/>
        <v>47171.222607457443</v>
      </c>
      <c r="CE265" s="602">
        <f t="shared" ca="1" si="552"/>
        <v>48847.032188247038</v>
      </c>
      <c r="CF265" s="602">
        <f t="shared" ca="1" si="440"/>
        <v>33725.968653348842</v>
      </c>
      <c r="CG265" s="602">
        <f t="shared" ca="1" si="441"/>
        <v>34581.723205375456</v>
      </c>
      <c r="CH265" s="602">
        <f t="shared" ca="1" si="442"/>
        <v>34581.723205375456</v>
      </c>
      <c r="CI265" s="602">
        <f t="shared" ca="1" si="443"/>
        <v>35448.772928771345</v>
      </c>
      <c r="CJ265" s="602">
        <f t="shared" ca="1" si="444"/>
        <v>35448.772928771345</v>
      </c>
      <c r="CK265" s="602">
        <f t="shared" ca="1" si="445"/>
        <v>36326.962352232811</v>
      </c>
      <c r="CL265" s="602">
        <f t="shared" ca="1" si="446"/>
        <v>36326.962352232811</v>
      </c>
      <c r="CM265" s="602">
        <f t="shared" ca="1" si="447"/>
        <v>37216.130731732024</v>
      </c>
      <c r="CN265" s="602">
        <f t="shared" ca="1" si="448"/>
        <v>37216.130731732024</v>
      </c>
      <c r="CO265" s="602">
        <f t="shared" ca="1" si="449"/>
        <v>38116.112405922795</v>
      </c>
      <c r="CP265" s="602">
        <f t="shared" ca="1" si="450"/>
        <v>41820.706884913423</v>
      </c>
      <c r="CQ265" s="602">
        <f t="shared" ca="1" si="451"/>
        <v>43411.82153165857</v>
      </c>
      <c r="CR265" s="602">
        <f t="shared" ca="1" si="452"/>
        <v>43411.82153165857</v>
      </c>
      <c r="CS265" s="602">
        <f t="shared" ca="1" si="453"/>
        <v>45029.629321440458</v>
      </c>
      <c r="CT265" s="602">
        <f t="shared" ca="1" si="454"/>
        <v>45029.629321440458</v>
      </c>
      <c r="CU265" s="602">
        <f t="shared" ca="1" si="455"/>
        <v>46673.241537911395</v>
      </c>
      <c r="CV265" s="602">
        <f t="shared" ca="1" si="456"/>
        <v>46673.241537911395</v>
      </c>
      <c r="CW265" s="602">
        <f t="shared" ca="1" si="457"/>
        <v>48341.757129331025</v>
      </c>
      <c r="CX265" s="602">
        <f t="shared" ca="1" si="458"/>
        <v>48341.757129331025</v>
      </c>
      <c r="CY265" s="602">
        <f t="shared" ca="1" si="459"/>
        <v>50034.266948932476</v>
      </c>
      <c r="CZ265" s="602">
        <f t="shared" ca="1" si="460"/>
        <v>44703.97476535022</v>
      </c>
      <c r="DA265" s="602">
        <f t="shared" ca="1" si="461"/>
        <v>46342.497848049643</v>
      </c>
      <c r="DB265" s="602">
        <f t="shared" ca="1" si="462"/>
        <v>46342.497848049643</v>
      </c>
      <c r="DC265" s="602">
        <f t="shared" ca="1" si="463"/>
        <v>48006.105296803609</v>
      </c>
      <c r="DD265" s="602">
        <f t="shared" ca="1" si="464"/>
        <v>48006.105296803609</v>
      </c>
      <c r="DE265" s="602">
        <f t="shared" ca="1" si="465"/>
        <v>49693.889253268258</v>
      </c>
      <c r="DF265" s="602">
        <f t="shared" ca="1" si="466"/>
        <v>49693.889253268258</v>
      </c>
      <c r="DG265" s="602">
        <f t="shared" ca="1" si="467"/>
        <v>51404.937022019112</v>
      </c>
      <c r="DH265" s="602">
        <f t="shared" ca="1" si="468"/>
        <v>51404.937022019112</v>
      </c>
      <c r="DI265" s="602">
        <f t="shared" ca="1" si="469"/>
        <v>53138.334953305806</v>
      </c>
      <c r="DJ265" s="602">
        <f t="shared" ca="1" si="470"/>
        <v>36918.531516652984</v>
      </c>
      <c r="DK265" s="602">
        <f t="shared" ca="1" si="471"/>
        <v>37814.927454885583</v>
      </c>
      <c r="DL265" s="602">
        <f t="shared" ca="1" si="472"/>
        <v>37814.927454885583</v>
      </c>
      <c r="DM265" s="602">
        <f t="shared" ca="1" si="473"/>
        <v>38722.023692322662</v>
      </c>
      <c r="DN265" s="602">
        <f t="shared" ca="1" si="474"/>
        <v>38722.023692322662</v>
      </c>
      <c r="DO265" s="602">
        <f t="shared" ca="1" si="475"/>
        <v>39639.647171455297</v>
      </c>
      <c r="DP265" s="602">
        <f t="shared" ca="1" si="476"/>
        <v>39639.647171455297</v>
      </c>
      <c r="DQ265" s="602">
        <f t="shared" ca="1" si="477"/>
        <v>40567.620879791648</v>
      </c>
      <c r="DR265" s="602">
        <f t="shared" ca="1" si="478"/>
        <v>40567.620879791648</v>
      </c>
      <c r="DS265" s="602">
        <f t="shared" ca="1" si="479"/>
        <v>41505.764212283284</v>
      </c>
      <c r="DT265" s="602">
        <f t="shared" ca="1" si="480"/>
        <v>47504.443092169378</v>
      </c>
      <c r="DU265" s="602">
        <f t="shared" ca="1" si="481"/>
        <v>49185.069786291635</v>
      </c>
      <c r="DV265" s="602">
        <f t="shared" ca="1" si="482"/>
        <v>49185.069786291635</v>
      </c>
      <c r="DW265" s="602">
        <f t="shared" ca="1" si="483"/>
        <v>50889.234373908213</v>
      </c>
      <c r="DX265" s="602">
        <f t="shared" ca="1" si="484"/>
        <v>50889.234373908213</v>
      </c>
      <c r="DY265" s="602">
        <f t="shared" ca="1" si="485"/>
        <v>52616.023097239588</v>
      </c>
      <c r="DZ265" s="602">
        <f t="shared" ca="1" si="486"/>
        <v>52616.023097239588</v>
      </c>
      <c r="EA265" s="602">
        <f t="shared" ca="1" si="487"/>
        <v>54364.523825868084</v>
      </c>
      <c r="EB265" s="602">
        <f t="shared" ca="1" si="488"/>
        <v>54364.523825868084</v>
      </c>
      <c r="EC265" s="602">
        <f t="shared" ca="1" si="489"/>
        <v>56133.829536555211</v>
      </c>
      <c r="ED265" s="602">
        <f t="shared" ca="1" si="490"/>
        <v>50546.562285820124</v>
      </c>
      <c r="EE265" s="602">
        <f t="shared" ca="1" si="491"/>
        <v>52268.899256216449</v>
      </c>
      <c r="EF265" s="602">
        <f t="shared" ca="1" si="492"/>
        <v>52268.899256216449</v>
      </c>
      <c r="EG265" s="602">
        <f t="shared" ca="1" si="493"/>
        <v>54013.130357142247</v>
      </c>
      <c r="EH265" s="602">
        <f t="shared" ca="1" si="494"/>
        <v>54013.130357142247</v>
      </c>
      <c r="EI265" s="602">
        <f t="shared" ca="1" si="495"/>
        <v>55778.34727772788</v>
      </c>
      <c r="EJ265" s="602">
        <f t="shared" ca="1" si="496"/>
        <v>55778.34727772788</v>
      </c>
      <c r="EK265" s="602">
        <f t="shared" ca="1" si="497"/>
        <v>57563.649413299725</v>
      </c>
      <c r="EL265" s="602">
        <f t="shared" ca="1" si="498"/>
        <v>57563.649413299725</v>
      </c>
      <c r="EM265" s="602">
        <f t="shared" ca="1" si="499"/>
        <v>59368.146874517734</v>
      </c>
    </row>
    <row r="266" spans="8:143" x14ac:dyDescent="0.2">
      <c r="W266" s="597">
        <f t="shared" si="438"/>
        <v>223</v>
      </c>
      <c r="X266" s="602">
        <f t="shared" ca="1" si="500"/>
        <v>28319.999389992863</v>
      </c>
      <c r="Y266" s="602">
        <f t="shared" ca="1" si="500"/>
        <v>29096.929827342388</v>
      </c>
      <c r="Z266" s="602">
        <f t="shared" ca="1" si="500"/>
        <v>29096.929827342388</v>
      </c>
      <c r="AA266" s="602">
        <f t="shared" ca="1" si="500"/>
        <v>29886.032144715729</v>
      </c>
      <c r="AB266" s="602">
        <f t="shared" ca="1" si="500"/>
        <v>29886.032144715729</v>
      </c>
      <c r="AC266" s="602">
        <f t="shared" ca="1" si="553"/>
        <v>30687.194570042724</v>
      </c>
      <c r="AD266" s="602">
        <f t="shared" ca="1" si="501"/>
        <v>30687.194570042724</v>
      </c>
      <c r="AE266" s="602">
        <f t="shared" ca="1" si="439"/>
        <v>31500.297891766557</v>
      </c>
      <c r="AF266" s="602">
        <f t="shared" ca="1" si="439"/>
        <v>31500.297891766557</v>
      </c>
      <c r="AG266" s="602">
        <f t="shared" ca="1" si="502"/>
        <v>32325.215752307126</v>
      </c>
      <c r="AH266" s="602">
        <f t="shared" ca="1" si="503"/>
        <v>32881.659121055389</v>
      </c>
      <c r="AI266" s="602">
        <f t="shared" ca="1" si="504"/>
        <v>34295.209150044277</v>
      </c>
      <c r="AJ266" s="602">
        <f t="shared" ca="1" si="505"/>
        <v>34295.209150044277</v>
      </c>
      <c r="AK266" s="602">
        <f t="shared" ca="1" si="506"/>
        <v>35740.272825017972</v>
      </c>
      <c r="AL266" s="602">
        <f t="shared" ca="1" si="507"/>
        <v>35740.272825017972</v>
      </c>
      <c r="AM266" s="602">
        <f t="shared" ca="1" si="508"/>
        <v>37216.130731732024</v>
      </c>
      <c r="AN266" s="602">
        <f t="shared" ca="1" si="509"/>
        <v>37216.130731732024</v>
      </c>
      <c r="AO266" s="602">
        <f t="shared" ca="1" si="510"/>
        <v>38722.023692322662</v>
      </c>
      <c r="AP266" s="602">
        <f t="shared" ca="1" si="511"/>
        <v>38722.023692322662</v>
      </c>
      <c r="AQ266" s="602">
        <f t="shared" ca="1" si="512"/>
        <v>40257.15736338999</v>
      </c>
      <c r="AR266" s="602">
        <f t="shared" ca="1" si="513"/>
        <v>35448.772928771345</v>
      </c>
      <c r="AS266" s="602">
        <f t="shared" ca="1" si="514"/>
        <v>36918.531516652984</v>
      </c>
      <c r="AT266" s="602">
        <f t="shared" ca="1" si="515"/>
        <v>36918.531516652984</v>
      </c>
      <c r="AU266" s="602">
        <f t="shared" ca="1" si="516"/>
        <v>38418.479955411574</v>
      </c>
      <c r="AV266" s="602">
        <f t="shared" ca="1" si="517"/>
        <v>38418.479955411574</v>
      </c>
      <c r="AW266" s="602">
        <f t="shared" ca="1" si="518"/>
        <v>39947.830563756834</v>
      </c>
      <c r="AX266" s="602">
        <f t="shared" ca="1" si="519"/>
        <v>39947.830563756834</v>
      </c>
      <c r="AY266" s="602">
        <f t="shared" ca="1" si="520"/>
        <v>41505.764212283277</v>
      </c>
      <c r="AZ266" s="602">
        <f t="shared" ca="1" si="521"/>
        <v>41505.764212283277</v>
      </c>
      <c r="BA266" s="602">
        <f t="shared" ca="1" si="522"/>
        <v>43091.434978125537</v>
      </c>
      <c r="BB266" s="602">
        <f t="shared" ca="1" si="523"/>
        <v>31227.944341051854</v>
      </c>
      <c r="BC266" s="602">
        <f t="shared" ca="1" si="524"/>
        <v>32048.938490341483</v>
      </c>
      <c r="BD266" s="602">
        <f t="shared" ca="1" si="525"/>
        <v>32048.938490341483</v>
      </c>
      <c r="BE266" s="602">
        <f t="shared" ca="1" si="526"/>
        <v>32881.659121055403</v>
      </c>
      <c r="BF266" s="602">
        <f t="shared" ca="1" si="527"/>
        <v>32881.659121055403</v>
      </c>
      <c r="BG266" s="602">
        <f t="shared" ca="1" si="528"/>
        <v>33725.968653348842</v>
      </c>
      <c r="BH266" s="602">
        <f t="shared" ca="1" si="529"/>
        <v>33725.968653348842</v>
      </c>
      <c r="BI266" s="602">
        <f t="shared" ca="1" si="530"/>
        <v>34581.723205375456</v>
      </c>
      <c r="BJ266" s="602">
        <f t="shared" ca="1" si="531"/>
        <v>34581.723205375456</v>
      </c>
      <c r="BK266" s="602">
        <f t="shared" ca="1" si="532"/>
        <v>35448.772928771345</v>
      </c>
      <c r="BL266" s="602">
        <f t="shared" ca="1" si="533"/>
        <v>37965.371706914841</v>
      </c>
      <c r="BM266" s="602">
        <f t="shared" ca="1" si="534"/>
        <v>39485.986332175897</v>
      </c>
      <c r="BN266" s="602">
        <f t="shared" ca="1" si="535"/>
        <v>39485.986332175897</v>
      </c>
      <c r="BO266" s="602">
        <f t="shared" ca="1" si="536"/>
        <v>41035.432761276803</v>
      </c>
      <c r="BP266" s="602">
        <f t="shared" ca="1" si="537"/>
        <v>41035.432761276803</v>
      </c>
      <c r="BQ266" s="602">
        <f t="shared" ca="1" si="538"/>
        <v>42612.87262182722</v>
      </c>
      <c r="BR266" s="602">
        <f t="shared" ca="1" si="539"/>
        <v>42612.87262182722</v>
      </c>
      <c r="BS266" s="602">
        <f t="shared" ca="1" si="540"/>
        <v>44217.443988476909</v>
      </c>
      <c r="BT266" s="602">
        <f t="shared" ca="1" si="541"/>
        <v>44217.443988476909</v>
      </c>
      <c r="BU266" s="602">
        <f t="shared" ca="1" si="542"/>
        <v>45848.26595350603</v>
      </c>
      <c r="BV266" s="602">
        <f t="shared" ca="1" si="543"/>
        <v>40723.276804626068</v>
      </c>
      <c r="BW266" s="602">
        <f t="shared" ca="1" si="544"/>
        <v>42295.186245571516</v>
      </c>
      <c r="BX266" s="602">
        <f t="shared" ca="1" si="545"/>
        <v>42295.186245571516</v>
      </c>
      <c r="BY266" s="602">
        <f t="shared" ca="1" si="546"/>
        <v>43894.401241264459</v>
      </c>
      <c r="BZ266" s="602">
        <f t="shared" ca="1" si="547"/>
        <v>43894.401241264459</v>
      </c>
      <c r="CA266" s="602">
        <f t="shared" ca="1" si="548"/>
        <v>45520.044319311586</v>
      </c>
      <c r="CB266" s="602">
        <f t="shared" ca="1" si="549"/>
        <v>45520.044319311586</v>
      </c>
      <c r="CC266" s="602">
        <f t="shared" ca="1" si="550"/>
        <v>47171.222607457443</v>
      </c>
      <c r="CD266" s="602">
        <f t="shared" ca="1" si="551"/>
        <v>47171.222607457443</v>
      </c>
      <c r="CE266" s="602">
        <f t="shared" ca="1" si="552"/>
        <v>48847.032188247038</v>
      </c>
      <c r="CF266" s="602">
        <f t="shared" ca="1" si="440"/>
        <v>33725.968653348842</v>
      </c>
      <c r="CG266" s="602">
        <f t="shared" ca="1" si="441"/>
        <v>34581.723205375456</v>
      </c>
      <c r="CH266" s="602">
        <f t="shared" ca="1" si="442"/>
        <v>34581.723205375456</v>
      </c>
      <c r="CI266" s="602">
        <f t="shared" ca="1" si="443"/>
        <v>35448.772928771345</v>
      </c>
      <c r="CJ266" s="602">
        <f t="shared" ca="1" si="444"/>
        <v>35448.772928771345</v>
      </c>
      <c r="CK266" s="602">
        <f t="shared" ca="1" si="445"/>
        <v>36326.962352232811</v>
      </c>
      <c r="CL266" s="602">
        <f t="shared" ca="1" si="446"/>
        <v>36326.962352232811</v>
      </c>
      <c r="CM266" s="602">
        <f t="shared" ca="1" si="447"/>
        <v>37216.130731732024</v>
      </c>
      <c r="CN266" s="602">
        <f t="shared" ca="1" si="448"/>
        <v>37216.130731732024</v>
      </c>
      <c r="CO266" s="602">
        <f t="shared" ca="1" si="449"/>
        <v>38116.112405922795</v>
      </c>
      <c r="CP266" s="602">
        <f t="shared" ca="1" si="450"/>
        <v>41820.706884913423</v>
      </c>
      <c r="CQ266" s="602">
        <f t="shared" ca="1" si="451"/>
        <v>43411.82153165857</v>
      </c>
      <c r="CR266" s="602">
        <f t="shared" ca="1" si="452"/>
        <v>43411.82153165857</v>
      </c>
      <c r="CS266" s="602">
        <f t="shared" ca="1" si="453"/>
        <v>45029.629321440458</v>
      </c>
      <c r="CT266" s="602">
        <f t="shared" ca="1" si="454"/>
        <v>45029.629321440458</v>
      </c>
      <c r="CU266" s="602">
        <f t="shared" ca="1" si="455"/>
        <v>46673.241537911395</v>
      </c>
      <c r="CV266" s="602">
        <f t="shared" ca="1" si="456"/>
        <v>46673.241537911395</v>
      </c>
      <c r="CW266" s="602">
        <f t="shared" ca="1" si="457"/>
        <v>48341.757129331025</v>
      </c>
      <c r="CX266" s="602">
        <f t="shared" ca="1" si="458"/>
        <v>48341.757129331025</v>
      </c>
      <c r="CY266" s="602">
        <f t="shared" ca="1" si="459"/>
        <v>50034.266948932476</v>
      </c>
      <c r="CZ266" s="602">
        <f t="shared" ca="1" si="460"/>
        <v>44703.97476535022</v>
      </c>
      <c r="DA266" s="602">
        <f t="shared" ca="1" si="461"/>
        <v>46342.497848049643</v>
      </c>
      <c r="DB266" s="602">
        <f t="shared" ca="1" si="462"/>
        <v>46342.497848049643</v>
      </c>
      <c r="DC266" s="602">
        <f t="shared" ca="1" si="463"/>
        <v>48006.105296803609</v>
      </c>
      <c r="DD266" s="602">
        <f t="shared" ca="1" si="464"/>
        <v>48006.105296803609</v>
      </c>
      <c r="DE266" s="602">
        <f t="shared" ca="1" si="465"/>
        <v>49693.889253268258</v>
      </c>
      <c r="DF266" s="602">
        <f t="shared" ca="1" si="466"/>
        <v>49693.889253268258</v>
      </c>
      <c r="DG266" s="602">
        <f t="shared" ca="1" si="467"/>
        <v>51404.937022019112</v>
      </c>
      <c r="DH266" s="602">
        <f t="shared" ca="1" si="468"/>
        <v>51404.937022019112</v>
      </c>
      <c r="DI266" s="602">
        <f t="shared" ca="1" si="469"/>
        <v>53138.334953305806</v>
      </c>
      <c r="DJ266" s="602">
        <f t="shared" ca="1" si="470"/>
        <v>36918.531516652984</v>
      </c>
      <c r="DK266" s="602">
        <f t="shared" ca="1" si="471"/>
        <v>37814.927454885583</v>
      </c>
      <c r="DL266" s="602">
        <f t="shared" ca="1" si="472"/>
        <v>37814.927454885583</v>
      </c>
      <c r="DM266" s="602">
        <f t="shared" ca="1" si="473"/>
        <v>38722.023692322662</v>
      </c>
      <c r="DN266" s="602">
        <f t="shared" ca="1" si="474"/>
        <v>38722.023692322662</v>
      </c>
      <c r="DO266" s="602">
        <f t="shared" ca="1" si="475"/>
        <v>39639.647171455297</v>
      </c>
      <c r="DP266" s="602">
        <f t="shared" ca="1" si="476"/>
        <v>39639.647171455297</v>
      </c>
      <c r="DQ266" s="602">
        <f t="shared" ca="1" si="477"/>
        <v>40567.620879791648</v>
      </c>
      <c r="DR266" s="602">
        <f t="shared" ca="1" si="478"/>
        <v>40567.620879791648</v>
      </c>
      <c r="DS266" s="602">
        <f t="shared" ca="1" si="479"/>
        <v>41505.764212283284</v>
      </c>
      <c r="DT266" s="602">
        <f t="shared" ca="1" si="480"/>
        <v>47504.443092169378</v>
      </c>
      <c r="DU266" s="602">
        <f t="shared" ca="1" si="481"/>
        <v>49185.069786291635</v>
      </c>
      <c r="DV266" s="602">
        <f t="shared" ca="1" si="482"/>
        <v>49185.069786291635</v>
      </c>
      <c r="DW266" s="602">
        <f t="shared" ca="1" si="483"/>
        <v>50889.234373908213</v>
      </c>
      <c r="DX266" s="602">
        <f t="shared" ca="1" si="484"/>
        <v>50889.234373908213</v>
      </c>
      <c r="DY266" s="602">
        <f t="shared" ca="1" si="485"/>
        <v>52616.023097239588</v>
      </c>
      <c r="DZ266" s="602">
        <f t="shared" ca="1" si="486"/>
        <v>52616.023097239588</v>
      </c>
      <c r="EA266" s="602">
        <f t="shared" ca="1" si="487"/>
        <v>54364.523825868084</v>
      </c>
      <c r="EB266" s="602">
        <f t="shared" ca="1" si="488"/>
        <v>54364.523825868084</v>
      </c>
      <c r="EC266" s="602">
        <f t="shared" ca="1" si="489"/>
        <v>56133.829536555211</v>
      </c>
      <c r="ED266" s="602">
        <f t="shared" ca="1" si="490"/>
        <v>50546.562285820124</v>
      </c>
      <c r="EE266" s="602">
        <f t="shared" ca="1" si="491"/>
        <v>52268.899256216449</v>
      </c>
      <c r="EF266" s="602">
        <f t="shared" ca="1" si="492"/>
        <v>52268.899256216449</v>
      </c>
      <c r="EG266" s="602">
        <f t="shared" ca="1" si="493"/>
        <v>54013.130357142247</v>
      </c>
      <c r="EH266" s="602">
        <f t="shared" ca="1" si="494"/>
        <v>54013.130357142247</v>
      </c>
      <c r="EI266" s="602">
        <f t="shared" ca="1" si="495"/>
        <v>55778.34727772788</v>
      </c>
      <c r="EJ266" s="602">
        <f t="shared" ca="1" si="496"/>
        <v>55778.34727772788</v>
      </c>
      <c r="EK266" s="602">
        <f t="shared" ca="1" si="497"/>
        <v>57563.649413299725</v>
      </c>
      <c r="EL266" s="602">
        <f t="shared" ca="1" si="498"/>
        <v>57563.649413299725</v>
      </c>
      <c r="EM266" s="602">
        <f t="shared" ca="1" si="499"/>
        <v>59368.146874517734</v>
      </c>
    </row>
    <row r="267" spans="8:143" x14ac:dyDescent="0.2">
      <c r="W267" s="597">
        <f t="shared" si="438"/>
        <v>224</v>
      </c>
      <c r="X267" s="602">
        <f t="shared" ca="1" si="500"/>
        <v>28319.999389992863</v>
      </c>
      <c r="Y267" s="602">
        <f t="shared" ca="1" si="500"/>
        <v>29096.929827342388</v>
      </c>
      <c r="Z267" s="602">
        <f t="shared" ca="1" si="500"/>
        <v>29096.929827342388</v>
      </c>
      <c r="AA267" s="602">
        <f t="shared" ca="1" si="500"/>
        <v>29886.032144715729</v>
      </c>
      <c r="AB267" s="602">
        <f t="shared" ca="1" si="500"/>
        <v>29886.032144715729</v>
      </c>
      <c r="AC267" s="602">
        <f t="shared" ca="1" si="553"/>
        <v>30687.194570042724</v>
      </c>
      <c r="AD267" s="602">
        <f t="shared" ca="1" si="501"/>
        <v>30687.194570042724</v>
      </c>
      <c r="AE267" s="602">
        <f t="shared" ca="1" si="439"/>
        <v>31500.297891766557</v>
      </c>
      <c r="AF267" s="602">
        <f t="shared" ca="1" si="439"/>
        <v>31500.297891766557</v>
      </c>
      <c r="AG267" s="602">
        <f t="shared" ca="1" si="502"/>
        <v>32325.215752307126</v>
      </c>
      <c r="AH267" s="602">
        <f t="shared" ca="1" si="503"/>
        <v>32881.659121055389</v>
      </c>
      <c r="AI267" s="602">
        <f t="shared" ca="1" si="504"/>
        <v>34295.209150044277</v>
      </c>
      <c r="AJ267" s="602">
        <f t="shared" ca="1" si="505"/>
        <v>34295.209150044277</v>
      </c>
      <c r="AK267" s="602">
        <f t="shared" ca="1" si="506"/>
        <v>35740.272825017972</v>
      </c>
      <c r="AL267" s="602">
        <f t="shared" ca="1" si="507"/>
        <v>35740.272825017972</v>
      </c>
      <c r="AM267" s="602">
        <f t="shared" ca="1" si="508"/>
        <v>37216.130731732024</v>
      </c>
      <c r="AN267" s="602">
        <f t="shared" ca="1" si="509"/>
        <v>37216.130731732024</v>
      </c>
      <c r="AO267" s="602">
        <f t="shared" ca="1" si="510"/>
        <v>38722.023692322662</v>
      </c>
      <c r="AP267" s="602">
        <f t="shared" ca="1" si="511"/>
        <v>38722.023692322662</v>
      </c>
      <c r="AQ267" s="602">
        <f t="shared" ca="1" si="512"/>
        <v>40257.15736338999</v>
      </c>
      <c r="AR267" s="602">
        <f t="shared" ca="1" si="513"/>
        <v>35448.772928771345</v>
      </c>
      <c r="AS267" s="602">
        <f t="shared" ca="1" si="514"/>
        <v>36918.531516652984</v>
      </c>
      <c r="AT267" s="602">
        <f t="shared" ca="1" si="515"/>
        <v>36918.531516652984</v>
      </c>
      <c r="AU267" s="602">
        <f t="shared" ca="1" si="516"/>
        <v>38418.479955411574</v>
      </c>
      <c r="AV267" s="602">
        <f t="shared" ca="1" si="517"/>
        <v>38418.479955411574</v>
      </c>
      <c r="AW267" s="602">
        <f t="shared" ca="1" si="518"/>
        <v>39947.830563756834</v>
      </c>
      <c r="AX267" s="602">
        <f t="shared" ca="1" si="519"/>
        <v>39947.830563756834</v>
      </c>
      <c r="AY267" s="602">
        <f t="shared" ca="1" si="520"/>
        <v>41505.764212283277</v>
      </c>
      <c r="AZ267" s="602">
        <f t="shared" ca="1" si="521"/>
        <v>41505.764212283277</v>
      </c>
      <c r="BA267" s="602">
        <f t="shared" ca="1" si="522"/>
        <v>43091.434978125537</v>
      </c>
      <c r="BB267" s="602">
        <f t="shared" ca="1" si="523"/>
        <v>31227.944341051854</v>
      </c>
      <c r="BC267" s="602">
        <f t="shared" ca="1" si="524"/>
        <v>32048.938490341483</v>
      </c>
      <c r="BD267" s="602">
        <f t="shared" ca="1" si="525"/>
        <v>32048.938490341483</v>
      </c>
      <c r="BE267" s="602">
        <f t="shared" ca="1" si="526"/>
        <v>32881.659121055403</v>
      </c>
      <c r="BF267" s="602">
        <f t="shared" ca="1" si="527"/>
        <v>32881.659121055403</v>
      </c>
      <c r="BG267" s="602">
        <f t="shared" ca="1" si="528"/>
        <v>33725.968653348842</v>
      </c>
      <c r="BH267" s="602">
        <f t="shared" ca="1" si="529"/>
        <v>33725.968653348842</v>
      </c>
      <c r="BI267" s="602">
        <f t="shared" ca="1" si="530"/>
        <v>34581.723205375456</v>
      </c>
      <c r="BJ267" s="602">
        <f t="shared" ca="1" si="531"/>
        <v>34581.723205375456</v>
      </c>
      <c r="BK267" s="602">
        <f t="shared" ca="1" si="532"/>
        <v>35448.772928771345</v>
      </c>
      <c r="BL267" s="602">
        <f t="shared" ca="1" si="533"/>
        <v>37965.371706914841</v>
      </c>
      <c r="BM267" s="602">
        <f t="shared" ca="1" si="534"/>
        <v>39485.986332175897</v>
      </c>
      <c r="BN267" s="602">
        <f t="shared" ca="1" si="535"/>
        <v>39485.986332175897</v>
      </c>
      <c r="BO267" s="602">
        <f t="shared" ca="1" si="536"/>
        <v>41035.432761276803</v>
      </c>
      <c r="BP267" s="602">
        <f t="shared" ca="1" si="537"/>
        <v>41035.432761276803</v>
      </c>
      <c r="BQ267" s="602">
        <f t="shared" ca="1" si="538"/>
        <v>42612.87262182722</v>
      </c>
      <c r="BR267" s="602">
        <f t="shared" ca="1" si="539"/>
        <v>42612.87262182722</v>
      </c>
      <c r="BS267" s="602">
        <f t="shared" ca="1" si="540"/>
        <v>44217.443988476909</v>
      </c>
      <c r="BT267" s="602">
        <f t="shared" ca="1" si="541"/>
        <v>44217.443988476909</v>
      </c>
      <c r="BU267" s="602">
        <f t="shared" ca="1" si="542"/>
        <v>45848.26595350603</v>
      </c>
      <c r="BV267" s="602">
        <f t="shared" ca="1" si="543"/>
        <v>40723.276804626068</v>
      </c>
      <c r="BW267" s="602">
        <f t="shared" ca="1" si="544"/>
        <v>42295.186245571516</v>
      </c>
      <c r="BX267" s="602">
        <f t="shared" ca="1" si="545"/>
        <v>42295.186245571516</v>
      </c>
      <c r="BY267" s="602">
        <f t="shared" ca="1" si="546"/>
        <v>43894.401241264459</v>
      </c>
      <c r="BZ267" s="602">
        <f t="shared" ca="1" si="547"/>
        <v>43894.401241264459</v>
      </c>
      <c r="CA267" s="602">
        <f t="shared" ca="1" si="548"/>
        <v>45520.044319311586</v>
      </c>
      <c r="CB267" s="602">
        <f t="shared" ca="1" si="549"/>
        <v>45520.044319311586</v>
      </c>
      <c r="CC267" s="602">
        <f t="shared" ca="1" si="550"/>
        <v>47171.222607457443</v>
      </c>
      <c r="CD267" s="602">
        <f t="shared" ca="1" si="551"/>
        <v>47171.222607457443</v>
      </c>
      <c r="CE267" s="602">
        <f t="shared" ca="1" si="552"/>
        <v>48847.032188247038</v>
      </c>
      <c r="CF267" s="602">
        <f t="shared" ca="1" si="440"/>
        <v>33725.968653348842</v>
      </c>
      <c r="CG267" s="602">
        <f t="shared" ca="1" si="441"/>
        <v>34581.723205375456</v>
      </c>
      <c r="CH267" s="602">
        <f t="shared" ca="1" si="442"/>
        <v>34581.723205375456</v>
      </c>
      <c r="CI267" s="602">
        <f t="shared" ca="1" si="443"/>
        <v>35448.772928771345</v>
      </c>
      <c r="CJ267" s="602">
        <f t="shared" ca="1" si="444"/>
        <v>35448.772928771345</v>
      </c>
      <c r="CK267" s="602">
        <f t="shared" ca="1" si="445"/>
        <v>36326.962352232811</v>
      </c>
      <c r="CL267" s="602">
        <f t="shared" ca="1" si="446"/>
        <v>36326.962352232811</v>
      </c>
      <c r="CM267" s="602">
        <f t="shared" ca="1" si="447"/>
        <v>37216.130731732024</v>
      </c>
      <c r="CN267" s="602">
        <f t="shared" ca="1" si="448"/>
        <v>37216.130731732024</v>
      </c>
      <c r="CO267" s="602">
        <f t="shared" ca="1" si="449"/>
        <v>38116.112405922795</v>
      </c>
      <c r="CP267" s="602">
        <f t="shared" ca="1" si="450"/>
        <v>41820.706884913423</v>
      </c>
      <c r="CQ267" s="602">
        <f t="shared" ca="1" si="451"/>
        <v>43411.82153165857</v>
      </c>
      <c r="CR267" s="602">
        <f t="shared" ca="1" si="452"/>
        <v>43411.82153165857</v>
      </c>
      <c r="CS267" s="602">
        <f t="shared" ca="1" si="453"/>
        <v>45029.629321440458</v>
      </c>
      <c r="CT267" s="602">
        <f t="shared" ca="1" si="454"/>
        <v>45029.629321440458</v>
      </c>
      <c r="CU267" s="602">
        <f t="shared" ca="1" si="455"/>
        <v>46673.241537911395</v>
      </c>
      <c r="CV267" s="602">
        <f t="shared" ca="1" si="456"/>
        <v>46673.241537911395</v>
      </c>
      <c r="CW267" s="602">
        <f t="shared" ca="1" si="457"/>
        <v>48341.757129331025</v>
      </c>
      <c r="CX267" s="602">
        <f t="shared" ca="1" si="458"/>
        <v>48341.757129331025</v>
      </c>
      <c r="CY267" s="602">
        <f t="shared" ca="1" si="459"/>
        <v>50034.266948932476</v>
      </c>
      <c r="CZ267" s="602">
        <f t="shared" ca="1" si="460"/>
        <v>44703.97476535022</v>
      </c>
      <c r="DA267" s="602">
        <f t="shared" ca="1" si="461"/>
        <v>46342.497848049643</v>
      </c>
      <c r="DB267" s="602">
        <f t="shared" ca="1" si="462"/>
        <v>46342.497848049643</v>
      </c>
      <c r="DC267" s="602">
        <f t="shared" ca="1" si="463"/>
        <v>48006.105296803609</v>
      </c>
      <c r="DD267" s="602">
        <f t="shared" ca="1" si="464"/>
        <v>48006.105296803609</v>
      </c>
      <c r="DE267" s="602">
        <f t="shared" ca="1" si="465"/>
        <v>49693.889253268258</v>
      </c>
      <c r="DF267" s="602">
        <f t="shared" ca="1" si="466"/>
        <v>49693.889253268258</v>
      </c>
      <c r="DG267" s="602">
        <f t="shared" ca="1" si="467"/>
        <v>51404.937022019112</v>
      </c>
      <c r="DH267" s="602">
        <f t="shared" ca="1" si="468"/>
        <v>51404.937022019112</v>
      </c>
      <c r="DI267" s="602">
        <f t="shared" ca="1" si="469"/>
        <v>53138.334953305806</v>
      </c>
      <c r="DJ267" s="602">
        <f t="shared" ca="1" si="470"/>
        <v>36918.531516652984</v>
      </c>
      <c r="DK267" s="602">
        <f t="shared" ca="1" si="471"/>
        <v>37814.927454885583</v>
      </c>
      <c r="DL267" s="602">
        <f t="shared" ca="1" si="472"/>
        <v>37814.927454885583</v>
      </c>
      <c r="DM267" s="602">
        <f t="shared" ca="1" si="473"/>
        <v>38722.023692322662</v>
      </c>
      <c r="DN267" s="602">
        <f t="shared" ca="1" si="474"/>
        <v>38722.023692322662</v>
      </c>
      <c r="DO267" s="602">
        <f t="shared" ca="1" si="475"/>
        <v>39639.647171455297</v>
      </c>
      <c r="DP267" s="602">
        <f t="shared" ca="1" si="476"/>
        <v>39639.647171455297</v>
      </c>
      <c r="DQ267" s="602">
        <f t="shared" ca="1" si="477"/>
        <v>40567.620879791648</v>
      </c>
      <c r="DR267" s="602">
        <f t="shared" ca="1" si="478"/>
        <v>40567.620879791648</v>
      </c>
      <c r="DS267" s="602">
        <f t="shared" ca="1" si="479"/>
        <v>41505.764212283284</v>
      </c>
      <c r="DT267" s="602">
        <f t="shared" ca="1" si="480"/>
        <v>47504.443092169378</v>
      </c>
      <c r="DU267" s="602">
        <f t="shared" ca="1" si="481"/>
        <v>49185.069786291635</v>
      </c>
      <c r="DV267" s="602">
        <f t="shared" ca="1" si="482"/>
        <v>49185.069786291635</v>
      </c>
      <c r="DW267" s="602">
        <f t="shared" ca="1" si="483"/>
        <v>50889.234373908213</v>
      </c>
      <c r="DX267" s="602">
        <f t="shared" ca="1" si="484"/>
        <v>50889.234373908213</v>
      </c>
      <c r="DY267" s="602">
        <f t="shared" ca="1" si="485"/>
        <v>52616.023097239588</v>
      </c>
      <c r="DZ267" s="602">
        <f t="shared" ca="1" si="486"/>
        <v>52616.023097239588</v>
      </c>
      <c r="EA267" s="602">
        <f t="shared" ca="1" si="487"/>
        <v>54364.523825868084</v>
      </c>
      <c r="EB267" s="602">
        <f t="shared" ca="1" si="488"/>
        <v>54364.523825868084</v>
      </c>
      <c r="EC267" s="602">
        <f t="shared" ca="1" si="489"/>
        <v>56133.829536555211</v>
      </c>
      <c r="ED267" s="602">
        <f t="shared" ca="1" si="490"/>
        <v>50546.562285820124</v>
      </c>
      <c r="EE267" s="602">
        <f t="shared" ca="1" si="491"/>
        <v>52268.899256216449</v>
      </c>
      <c r="EF267" s="602">
        <f t="shared" ca="1" si="492"/>
        <v>52268.899256216449</v>
      </c>
      <c r="EG267" s="602">
        <f t="shared" ca="1" si="493"/>
        <v>54013.130357142247</v>
      </c>
      <c r="EH267" s="602">
        <f t="shared" ca="1" si="494"/>
        <v>54013.130357142247</v>
      </c>
      <c r="EI267" s="602">
        <f t="shared" ca="1" si="495"/>
        <v>55778.34727772788</v>
      </c>
      <c r="EJ267" s="602">
        <f t="shared" ca="1" si="496"/>
        <v>55778.34727772788</v>
      </c>
      <c r="EK267" s="602">
        <f t="shared" ca="1" si="497"/>
        <v>57563.649413299725</v>
      </c>
      <c r="EL267" s="602">
        <f t="shared" ca="1" si="498"/>
        <v>57563.649413299725</v>
      </c>
      <c r="EM267" s="602">
        <f t="shared" ca="1" si="499"/>
        <v>59368.146874517734</v>
      </c>
    </row>
    <row r="268" spans="8:143" x14ac:dyDescent="0.2">
      <c r="W268" s="597">
        <f t="shared" si="438"/>
        <v>225</v>
      </c>
      <c r="X268" s="602">
        <f t="shared" ca="1" si="500"/>
        <v>28319.999389992863</v>
      </c>
      <c r="Y268" s="602">
        <f t="shared" ca="1" si="500"/>
        <v>29096.929827342388</v>
      </c>
      <c r="Z268" s="602">
        <f t="shared" ca="1" si="500"/>
        <v>29096.929827342388</v>
      </c>
      <c r="AA268" s="602">
        <f t="shared" ca="1" si="500"/>
        <v>29886.032144715729</v>
      </c>
      <c r="AB268" s="602">
        <f t="shared" ca="1" si="500"/>
        <v>29886.032144715729</v>
      </c>
      <c r="AC268" s="602">
        <f t="shared" ca="1" si="553"/>
        <v>30687.194570042724</v>
      </c>
      <c r="AD268" s="602">
        <f t="shared" ca="1" si="501"/>
        <v>30687.194570042724</v>
      </c>
      <c r="AE268" s="602">
        <f t="shared" ca="1" si="439"/>
        <v>31500.297891766557</v>
      </c>
      <c r="AF268" s="602">
        <f t="shared" ca="1" si="439"/>
        <v>31500.297891766557</v>
      </c>
      <c r="AG268" s="602">
        <f t="shared" ca="1" si="502"/>
        <v>32325.215752307126</v>
      </c>
      <c r="AH268" s="602">
        <f t="shared" ca="1" si="503"/>
        <v>32881.659121055389</v>
      </c>
      <c r="AI268" s="602">
        <f t="shared" ca="1" si="504"/>
        <v>34295.209150044277</v>
      </c>
      <c r="AJ268" s="602">
        <f t="shared" ca="1" si="505"/>
        <v>34295.209150044277</v>
      </c>
      <c r="AK268" s="602">
        <f t="shared" ca="1" si="506"/>
        <v>35740.272825017972</v>
      </c>
      <c r="AL268" s="602">
        <f t="shared" ca="1" si="507"/>
        <v>35740.272825017972</v>
      </c>
      <c r="AM268" s="602">
        <f t="shared" ca="1" si="508"/>
        <v>37216.130731732024</v>
      </c>
      <c r="AN268" s="602">
        <f t="shared" ca="1" si="509"/>
        <v>37216.130731732024</v>
      </c>
      <c r="AO268" s="602">
        <f t="shared" ca="1" si="510"/>
        <v>38722.023692322662</v>
      </c>
      <c r="AP268" s="602">
        <f t="shared" ca="1" si="511"/>
        <v>38722.023692322662</v>
      </c>
      <c r="AQ268" s="602">
        <f t="shared" ca="1" si="512"/>
        <v>40257.15736338999</v>
      </c>
      <c r="AR268" s="602">
        <f t="shared" ca="1" si="513"/>
        <v>35448.772928771345</v>
      </c>
      <c r="AS268" s="602">
        <f t="shared" ca="1" si="514"/>
        <v>36918.531516652984</v>
      </c>
      <c r="AT268" s="602">
        <f t="shared" ca="1" si="515"/>
        <v>36918.531516652984</v>
      </c>
      <c r="AU268" s="602">
        <f t="shared" ca="1" si="516"/>
        <v>38418.479955411574</v>
      </c>
      <c r="AV268" s="602">
        <f t="shared" ca="1" si="517"/>
        <v>38418.479955411574</v>
      </c>
      <c r="AW268" s="602">
        <f t="shared" ca="1" si="518"/>
        <v>39947.830563756834</v>
      </c>
      <c r="AX268" s="602">
        <f t="shared" ca="1" si="519"/>
        <v>39947.830563756834</v>
      </c>
      <c r="AY268" s="602">
        <f t="shared" ca="1" si="520"/>
        <v>41505.764212283277</v>
      </c>
      <c r="AZ268" s="602">
        <f t="shared" ca="1" si="521"/>
        <v>41505.764212283277</v>
      </c>
      <c r="BA268" s="602">
        <f t="shared" ca="1" si="522"/>
        <v>43091.434978125537</v>
      </c>
      <c r="BB268" s="602">
        <f t="shared" ca="1" si="523"/>
        <v>31227.944341051854</v>
      </c>
      <c r="BC268" s="602">
        <f t="shared" ca="1" si="524"/>
        <v>32048.938490341483</v>
      </c>
      <c r="BD268" s="602">
        <f t="shared" ca="1" si="525"/>
        <v>32048.938490341483</v>
      </c>
      <c r="BE268" s="602">
        <f t="shared" ca="1" si="526"/>
        <v>32881.659121055403</v>
      </c>
      <c r="BF268" s="602">
        <f t="shared" ca="1" si="527"/>
        <v>32881.659121055403</v>
      </c>
      <c r="BG268" s="602">
        <f t="shared" ca="1" si="528"/>
        <v>33725.968653348842</v>
      </c>
      <c r="BH268" s="602">
        <f t="shared" ca="1" si="529"/>
        <v>33725.968653348842</v>
      </c>
      <c r="BI268" s="602">
        <f t="shared" ca="1" si="530"/>
        <v>34581.723205375456</v>
      </c>
      <c r="BJ268" s="602">
        <f t="shared" ca="1" si="531"/>
        <v>34581.723205375456</v>
      </c>
      <c r="BK268" s="602">
        <f t="shared" ca="1" si="532"/>
        <v>35448.772928771345</v>
      </c>
      <c r="BL268" s="602">
        <f t="shared" ca="1" si="533"/>
        <v>37965.371706914841</v>
      </c>
      <c r="BM268" s="602">
        <f t="shared" ca="1" si="534"/>
        <v>39485.986332175897</v>
      </c>
      <c r="BN268" s="602">
        <f t="shared" ca="1" si="535"/>
        <v>39485.986332175897</v>
      </c>
      <c r="BO268" s="602">
        <f t="shared" ca="1" si="536"/>
        <v>41035.432761276803</v>
      </c>
      <c r="BP268" s="602">
        <f t="shared" ca="1" si="537"/>
        <v>41035.432761276803</v>
      </c>
      <c r="BQ268" s="602">
        <f t="shared" ca="1" si="538"/>
        <v>42612.87262182722</v>
      </c>
      <c r="BR268" s="602">
        <f t="shared" ca="1" si="539"/>
        <v>42612.87262182722</v>
      </c>
      <c r="BS268" s="602">
        <f t="shared" ca="1" si="540"/>
        <v>44217.443988476909</v>
      </c>
      <c r="BT268" s="602">
        <f t="shared" ca="1" si="541"/>
        <v>44217.443988476909</v>
      </c>
      <c r="BU268" s="602">
        <f t="shared" ca="1" si="542"/>
        <v>45848.26595350603</v>
      </c>
      <c r="BV268" s="602">
        <f t="shared" ca="1" si="543"/>
        <v>40723.276804626068</v>
      </c>
      <c r="BW268" s="602">
        <f t="shared" ca="1" si="544"/>
        <v>42295.186245571516</v>
      </c>
      <c r="BX268" s="602">
        <f t="shared" ca="1" si="545"/>
        <v>42295.186245571516</v>
      </c>
      <c r="BY268" s="602">
        <f t="shared" ca="1" si="546"/>
        <v>43894.401241264459</v>
      </c>
      <c r="BZ268" s="602">
        <f t="shared" ca="1" si="547"/>
        <v>43894.401241264459</v>
      </c>
      <c r="CA268" s="602">
        <f t="shared" ca="1" si="548"/>
        <v>45520.044319311586</v>
      </c>
      <c r="CB268" s="602">
        <f t="shared" ca="1" si="549"/>
        <v>45520.044319311586</v>
      </c>
      <c r="CC268" s="602">
        <f t="shared" ca="1" si="550"/>
        <v>47171.222607457443</v>
      </c>
      <c r="CD268" s="602">
        <f t="shared" ca="1" si="551"/>
        <v>47171.222607457443</v>
      </c>
      <c r="CE268" s="602">
        <f t="shared" ca="1" si="552"/>
        <v>48847.032188247038</v>
      </c>
      <c r="CF268" s="602">
        <f t="shared" ca="1" si="440"/>
        <v>33725.968653348842</v>
      </c>
      <c r="CG268" s="602">
        <f t="shared" ca="1" si="441"/>
        <v>34581.723205375456</v>
      </c>
      <c r="CH268" s="602">
        <f t="shared" ca="1" si="442"/>
        <v>34581.723205375456</v>
      </c>
      <c r="CI268" s="602">
        <f t="shared" ca="1" si="443"/>
        <v>35448.772928771345</v>
      </c>
      <c r="CJ268" s="602">
        <f t="shared" ca="1" si="444"/>
        <v>35448.772928771345</v>
      </c>
      <c r="CK268" s="602">
        <f t="shared" ca="1" si="445"/>
        <v>36326.962352232811</v>
      </c>
      <c r="CL268" s="602">
        <f t="shared" ca="1" si="446"/>
        <v>36326.962352232811</v>
      </c>
      <c r="CM268" s="602">
        <f t="shared" ca="1" si="447"/>
        <v>37216.130731732024</v>
      </c>
      <c r="CN268" s="602">
        <f t="shared" ca="1" si="448"/>
        <v>37216.130731732024</v>
      </c>
      <c r="CO268" s="602">
        <f t="shared" ca="1" si="449"/>
        <v>38116.112405922795</v>
      </c>
      <c r="CP268" s="602">
        <f t="shared" ca="1" si="450"/>
        <v>41820.706884913423</v>
      </c>
      <c r="CQ268" s="602">
        <f t="shared" ca="1" si="451"/>
        <v>43411.82153165857</v>
      </c>
      <c r="CR268" s="602">
        <f t="shared" ca="1" si="452"/>
        <v>43411.82153165857</v>
      </c>
      <c r="CS268" s="602">
        <f t="shared" ca="1" si="453"/>
        <v>45029.629321440458</v>
      </c>
      <c r="CT268" s="602">
        <f t="shared" ca="1" si="454"/>
        <v>45029.629321440458</v>
      </c>
      <c r="CU268" s="602">
        <f t="shared" ca="1" si="455"/>
        <v>46673.241537911395</v>
      </c>
      <c r="CV268" s="602">
        <f t="shared" ca="1" si="456"/>
        <v>46673.241537911395</v>
      </c>
      <c r="CW268" s="602">
        <f t="shared" ca="1" si="457"/>
        <v>48341.757129331025</v>
      </c>
      <c r="CX268" s="602">
        <f t="shared" ca="1" si="458"/>
        <v>48341.757129331025</v>
      </c>
      <c r="CY268" s="602">
        <f t="shared" ca="1" si="459"/>
        <v>50034.266948932476</v>
      </c>
      <c r="CZ268" s="602">
        <f t="shared" ca="1" si="460"/>
        <v>44703.97476535022</v>
      </c>
      <c r="DA268" s="602">
        <f t="shared" ca="1" si="461"/>
        <v>46342.497848049643</v>
      </c>
      <c r="DB268" s="602">
        <f t="shared" ca="1" si="462"/>
        <v>46342.497848049643</v>
      </c>
      <c r="DC268" s="602">
        <f t="shared" ca="1" si="463"/>
        <v>48006.105296803609</v>
      </c>
      <c r="DD268" s="602">
        <f t="shared" ca="1" si="464"/>
        <v>48006.105296803609</v>
      </c>
      <c r="DE268" s="602">
        <f t="shared" ca="1" si="465"/>
        <v>49693.889253268258</v>
      </c>
      <c r="DF268" s="602">
        <f t="shared" ca="1" si="466"/>
        <v>49693.889253268258</v>
      </c>
      <c r="DG268" s="602">
        <f t="shared" ca="1" si="467"/>
        <v>51404.937022019112</v>
      </c>
      <c r="DH268" s="602">
        <f t="shared" ca="1" si="468"/>
        <v>51404.937022019112</v>
      </c>
      <c r="DI268" s="602">
        <f t="shared" ca="1" si="469"/>
        <v>53138.334953305806</v>
      </c>
      <c r="DJ268" s="602">
        <f t="shared" ca="1" si="470"/>
        <v>36918.531516652984</v>
      </c>
      <c r="DK268" s="602">
        <f t="shared" ca="1" si="471"/>
        <v>37814.927454885583</v>
      </c>
      <c r="DL268" s="602">
        <f t="shared" ca="1" si="472"/>
        <v>37814.927454885583</v>
      </c>
      <c r="DM268" s="602">
        <f t="shared" ca="1" si="473"/>
        <v>38722.023692322662</v>
      </c>
      <c r="DN268" s="602">
        <f t="shared" ca="1" si="474"/>
        <v>38722.023692322662</v>
      </c>
      <c r="DO268" s="602">
        <f t="shared" ca="1" si="475"/>
        <v>39639.647171455297</v>
      </c>
      <c r="DP268" s="602">
        <f t="shared" ca="1" si="476"/>
        <v>39639.647171455297</v>
      </c>
      <c r="DQ268" s="602">
        <f t="shared" ca="1" si="477"/>
        <v>40567.620879791648</v>
      </c>
      <c r="DR268" s="602">
        <f t="shared" ca="1" si="478"/>
        <v>40567.620879791648</v>
      </c>
      <c r="DS268" s="602">
        <f t="shared" ca="1" si="479"/>
        <v>41505.764212283284</v>
      </c>
      <c r="DT268" s="602">
        <f t="shared" ca="1" si="480"/>
        <v>47504.443092169378</v>
      </c>
      <c r="DU268" s="602">
        <f t="shared" ca="1" si="481"/>
        <v>49185.069786291635</v>
      </c>
      <c r="DV268" s="602">
        <f t="shared" ca="1" si="482"/>
        <v>49185.069786291635</v>
      </c>
      <c r="DW268" s="602">
        <f t="shared" ca="1" si="483"/>
        <v>50889.234373908213</v>
      </c>
      <c r="DX268" s="602">
        <f t="shared" ca="1" si="484"/>
        <v>50889.234373908213</v>
      </c>
      <c r="DY268" s="602">
        <f t="shared" ca="1" si="485"/>
        <v>52616.023097239588</v>
      </c>
      <c r="DZ268" s="602">
        <f t="shared" ca="1" si="486"/>
        <v>52616.023097239588</v>
      </c>
      <c r="EA268" s="602">
        <f t="shared" ca="1" si="487"/>
        <v>54364.523825868084</v>
      </c>
      <c r="EB268" s="602">
        <f t="shared" ca="1" si="488"/>
        <v>54364.523825868084</v>
      </c>
      <c r="EC268" s="602">
        <f t="shared" ca="1" si="489"/>
        <v>56133.829536555211</v>
      </c>
      <c r="ED268" s="602">
        <f t="shared" ca="1" si="490"/>
        <v>50546.562285820124</v>
      </c>
      <c r="EE268" s="602">
        <f t="shared" ca="1" si="491"/>
        <v>52268.899256216449</v>
      </c>
      <c r="EF268" s="602">
        <f t="shared" ca="1" si="492"/>
        <v>52268.899256216449</v>
      </c>
      <c r="EG268" s="602">
        <f t="shared" ca="1" si="493"/>
        <v>54013.130357142247</v>
      </c>
      <c r="EH268" s="602">
        <f t="shared" ca="1" si="494"/>
        <v>54013.130357142247</v>
      </c>
      <c r="EI268" s="602">
        <f t="shared" ca="1" si="495"/>
        <v>55778.34727772788</v>
      </c>
      <c r="EJ268" s="602">
        <f t="shared" ca="1" si="496"/>
        <v>55778.34727772788</v>
      </c>
      <c r="EK268" s="602">
        <f t="shared" ca="1" si="497"/>
        <v>57563.649413299725</v>
      </c>
      <c r="EL268" s="602">
        <f t="shared" ca="1" si="498"/>
        <v>57563.649413299725</v>
      </c>
      <c r="EM268" s="602">
        <f t="shared" ca="1" si="499"/>
        <v>59368.146874517734</v>
      </c>
    </row>
    <row r="269" spans="8:143" x14ac:dyDescent="0.2">
      <c r="W269" s="597">
        <f t="shared" si="438"/>
        <v>226</v>
      </c>
      <c r="X269" s="602">
        <f t="shared" ca="1" si="500"/>
        <v>28319.999389992863</v>
      </c>
      <c r="Y269" s="602">
        <f t="shared" ca="1" si="500"/>
        <v>29096.929827342388</v>
      </c>
      <c r="Z269" s="602">
        <f t="shared" ca="1" si="500"/>
        <v>29096.929827342388</v>
      </c>
      <c r="AA269" s="602">
        <f t="shared" ca="1" si="500"/>
        <v>29886.032144715729</v>
      </c>
      <c r="AB269" s="602">
        <f t="shared" ca="1" si="500"/>
        <v>29886.032144715729</v>
      </c>
      <c r="AC269" s="602">
        <f t="shared" ca="1" si="553"/>
        <v>30687.194570042724</v>
      </c>
      <c r="AD269" s="602">
        <f t="shared" ca="1" si="501"/>
        <v>30687.194570042724</v>
      </c>
      <c r="AE269" s="602">
        <f t="shared" ca="1" si="439"/>
        <v>31500.297891766557</v>
      </c>
      <c r="AF269" s="602">
        <f t="shared" ca="1" si="439"/>
        <v>31500.297891766557</v>
      </c>
      <c r="AG269" s="602">
        <f t="shared" ca="1" si="502"/>
        <v>32325.215752307126</v>
      </c>
      <c r="AH269" s="602">
        <f t="shared" ca="1" si="503"/>
        <v>32881.659121055389</v>
      </c>
      <c r="AI269" s="602">
        <f t="shared" ca="1" si="504"/>
        <v>34295.209150044277</v>
      </c>
      <c r="AJ269" s="602">
        <f t="shared" ca="1" si="505"/>
        <v>34295.209150044277</v>
      </c>
      <c r="AK269" s="602">
        <f t="shared" ca="1" si="506"/>
        <v>35740.272825017972</v>
      </c>
      <c r="AL269" s="602">
        <f t="shared" ca="1" si="507"/>
        <v>35740.272825017972</v>
      </c>
      <c r="AM269" s="602">
        <f t="shared" ca="1" si="508"/>
        <v>37216.130731732024</v>
      </c>
      <c r="AN269" s="602">
        <f t="shared" ca="1" si="509"/>
        <v>37216.130731732024</v>
      </c>
      <c r="AO269" s="602">
        <f t="shared" ca="1" si="510"/>
        <v>38722.023692322662</v>
      </c>
      <c r="AP269" s="602">
        <f t="shared" ca="1" si="511"/>
        <v>38722.023692322662</v>
      </c>
      <c r="AQ269" s="602">
        <f t="shared" ca="1" si="512"/>
        <v>40257.15736338999</v>
      </c>
      <c r="AR269" s="602">
        <f t="shared" ca="1" si="513"/>
        <v>35448.772928771345</v>
      </c>
      <c r="AS269" s="602">
        <f t="shared" ca="1" si="514"/>
        <v>36918.531516652984</v>
      </c>
      <c r="AT269" s="602">
        <f t="shared" ca="1" si="515"/>
        <v>36918.531516652984</v>
      </c>
      <c r="AU269" s="602">
        <f t="shared" ca="1" si="516"/>
        <v>38418.479955411574</v>
      </c>
      <c r="AV269" s="602">
        <f t="shared" ca="1" si="517"/>
        <v>38418.479955411574</v>
      </c>
      <c r="AW269" s="602">
        <f t="shared" ca="1" si="518"/>
        <v>39947.830563756834</v>
      </c>
      <c r="AX269" s="602">
        <f t="shared" ca="1" si="519"/>
        <v>39947.830563756834</v>
      </c>
      <c r="AY269" s="602">
        <f t="shared" ca="1" si="520"/>
        <v>41505.764212283277</v>
      </c>
      <c r="AZ269" s="602">
        <f t="shared" ca="1" si="521"/>
        <v>41505.764212283277</v>
      </c>
      <c r="BA269" s="602">
        <f t="shared" ca="1" si="522"/>
        <v>43091.434978125537</v>
      </c>
      <c r="BB269" s="602">
        <f t="shared" ca="1" si="523"/>
        <v>31227.944341051854</v>
      </c>
      <c r="BC269" s="602">
        <f t="shared" ca="1" si="524"/>
        <v>32048.938490341483</v>
      </c>
      <c r="BD269" s="602">
        <f t="shared" ca="1" si="525"/>
        <v>32048.938490341483</v>
      </c>
      <c r="BE269" s="602">
        <f t="shared" ca="1" si="526"/>
        <v>32881.659121055403</v>
      </c>
      <c r="BF269" s="602">
        <f t="shared" ca="1" si="527"/>
        <v>32881.659121055403</v>
      </c>
      <c r="BG269" s="602">
        <f t="shared" ca="1" si="528"/>
        <v>33725.968653348842</v>
      </c>
      <c r="BH269" s="602">
        <f t="shared" ca="1" si="529"/>
        <v>33725.968653348842</v>
      </c>
      <c r="BI269" s="602">
        <f t="shared" ca="1" si="530"/>
        <v>34581.723205375456</v>
      </c>
      <c r="BJ269" s="602">
        <f t="shared" ca="1" si="531"/>
        <v>34581.723205375456</v>
      </c>
      <c r="BK269" s="602">
        <f t="shared" ca="1" si="532"/>
        <v>35448.772928771345</v>
      </c>
      <c r="BL269" s="602">
        <f t="shared" ca="1" si="533"/>
        <v>37965.371706914841</v>
      </c>
      <c r="BM269" s="602">
        <f t="shared" ca="1" si="534"/>
        <v>39485.986332175897</v>
      </c>
      <c r="BN269" s="602">
        <f t="shared" ca="1" si="535"/>
        <v>39485.986332175897</v>
      </c>
      <c r="BO269" s="602">
        <f t="shared" ca="1" si="536"/>
        <v>41035.432761276803</v>
      </c>
      <c r="BP269" s="602">
        <f t="shared" ca="1" si="537"/>
        <v>41035.432761276803</v>
      </c>
      <c r="BQ269" s="602">
        <f t="shared" ca="1" si="538"/>
        <v>42612.87262182722</v>
      </c>
      <c r="BR269" s="602">
        <f t="shared" ca="1" si="539"/>
        <v>42612.87262182722</v>
      </c>
      <c r="BS269" s="602">
        <f t="shared" ca="1" si="540"/>
        <v>44217.443988476909</v>
      </c>
      <c r="BT269" s="602">
        <f t="shared" ca="1" si="541"/>
        <v>44217.443988476909</v>
      </c>
      <c r="BU269" s="602">
        <f t="shared" ca="1" si="542"/>
        <v>45848.26595350603</v>
      </c>
      <c r="BV269" s="602">
        <f t="shared" ca="1" si="543"/>
        <v>40723.276804626068</v>
      </c>
      <c r="BW269" s="602">
        <f t="shared" ca="1" si="544"/>
        <v>42295.186245571516</v>
      </c>
      <c r="BX269" s="602">
        <f t="shared" ca="1" si="545"/>
        <v>42295.186245571516</v>
      </c>
      <c r="BY269" s="602">
        <f t="shared" ca="1" si="546"/>
        <v>43894.401241264459</v>
      </c>
      <c r="BZ269" s="602">
        <f t="shared" ca="1" si="547"/>
        <v>43894.401241264459</v>
      </c>
      <c r="CA269" s="602">
        <f t="shared" ca="1" si="548"/>
        <v>45520.044319311586</v>
      </c>
      <c r="CB269" s="602">
        <f t="shared" ca="1" si="549"/>
        <v>45520.044319311586</v>
      </c>
      <c r="CC269" s="602">
        <f t="shared" ca="1" si="550"/>
        <v>47171.222607457443</v>
      </c>
      <c r="CD269" s="602">
        <f t="shared" ca="1" si="551"/>
        <v>47171.222607457443</v>
      </c>
      <c r="CE269" s="602">
        <f t="shared" ca="1" si="552"/>
        <v>48847.032188247038</v>
      </c>
      <c r="CF269" s="602">
        <f t="shared" ca="1" si="440"/>
        <v>33725.968653348842</v>
      </c>
      <c r="CG269" s="602">
        <f t="shared" ca="1" si="441"/>
        <v>34581.723205375456</v>
      </c>
      <c r="CH269" s="602">
        <f t="shared" ca="1" si="442"/>
        <v>34581.723205375456</v>
      </c>
      <c r="CI269" s="602">
        <f t="shared" ca="1" si="443"/>
        <v>35448.772928771345</v>
      </c>
      <c r="CJ269" s="602">
        <f t="shared" ca="1" si="444"/>
        <v>35448.772928771345</v>
      </c>
      <c r="CK269" s="602">
        <f t="shared" ca="1" si="445"/>
        <v>36326.962352232811</v>
      </c>
      <c r="CL269" s="602">
        <f t="shared" ca="1" si="446"/>
        <v>36326.962352232811</v>
      </c>
      <c r="CM269" s="602">
        <f t="shared" ca="1" si="447"/>
        <v>37216.130731732024</v>
      </c>
      <c r="CN269" s="602">
        <f t="shared" ca="1" si="448"/>
        <v>37216.130731732024</v>
      </c>
      <c r="CO269" s="602">
        <f t="shared" ca="1" si="449"/>
        <v>38116.112405922795</v>
      </c>
      <c r="CP269" s="602">
        <f t="shared" ca="1" si="450"/>
        <v>41820.706884913423</v>
      </c>
      <c r="CQ269" s="602">
        <f t="shared" ca="1" si="451"/>
        <v>43411.82153165857</v>
      </c>
      <c r="CR269" s="602">
        <f t="shared" ca="1" si="452"/>
        <v>43411.82153165857</v>
      </c>
      <c r="CS269" s="602">
        <f t="shared" ca="1" si="453"/>
        <v>45029.629321440458</v>
      </c>
      <c r="CT269" s="602">
        <f t="shared" ca="1" si="454"/>
        <v>45029.629321440458</v>
      </c>
      <c r="CU269" s="602">
        <f t="shared" ca="1" si="455"/>
        <v>46673.241537911395</v>
      </c>
      <c r="CV269" s="602">
        <f t="shared" ca="1" si="456"/>
        <v>46673.241537911395</v>
      </c>
      <c r="CW269" s="602">
        <f t="shared" ca="1" si="457"/>
        <v>48341.757129331025</v>
      </c>
      <c r="CX269" s="602">
        <f t="shared" ca="1" si="458"/>
        <v>48341.757129331025</v>
      </c>
      <c r="CY269" s="602">
        <f t="shared" ca="1" si="459"/>
        <v>50034.266948932476</v>
      </c>
      <c r="CZ269" s="602">
        <f t="shared" ca="1" si="460"/>
        <v>44703.97476535022</v>
      </c>
      <c r="DA269" s="602">
        <f t="shared" ca="1" si="461"/>
        <v>46342.497848049643</v>
      </c>
      <c r="DB269" s="602">
        <f t="shared" ca="1" si="462"/>
        <v>46342.497848049643</v>
      </c>
      <c r="DC269" s="602">
        <f t="shared" ca="1" si="463"/>
        <v>48006.105296803609</v>
      </c>
      <c r="DD269" s="602">
        <f t="shared" ca="1" si="464"/>
        <v>48006.105296803609</v>
      </c>
      <c r="DE269" s="602">
        <f t="shared" ca="1" si="465"/>
        <v>49693.889253268258</v>
      </c>
      <c r="DF269" s="602">
        <f t="shared" ca="1" si="466"/>
        <v>49693.889253268258</v>
      </c>
      <c r="DG269" s="602">
        <f t="shared" ca="1" si="467"/>
        <v>51404.937022019112</v>
      </c>
      <c r="DH269" s="602">
        <f t="shared" ca="1" si="468"/>
        <v>51404.937022019112</v>
      </c>
      <c r="DI269" s="602">
        <f t="shared" ca="1" si="469"/>
        <v>53138.334953305806</v>
      </c>
      <c r="DJ269" s="602">
        <f t="shared" ca="1" si="470"/>
        <v>36918.531516652984</v>
      </c>
      <c r="DK269" s="602">
        <f t="shared" ca="1" si="471"/>
        <v>37814.927454885583</v>
      </c>
      <c r="DL269" s="602">
        <f t="shared" ca="1" si="472"/>
        <v>37814.927454885583</v>
      </c>
      <c r="DM269" s="602">
        <f t="shared" ca="1" si="473"/>
        <v>38722.023692322662</v>
      </c>
      <c r="DN269" s="602">
        <f t="shared" ca="1" si="474"/>
        <v>38722.023692322662</v>
      </c>
      <c r="DO269" s="602">
        <f t="shared" ca="1" si="475"/>
        <v>39639.647171455297</v>
      </c>
      <c r="DP269" s="602">
        <f t="shared" ca="1" si="476"/>
        <v>39639.647171455297</v>
      </c>
      <c r="DQ269" s="602">
        <f t="shared" ca="1" si="477"/>
        <v>40567.620879791648</v>
      </c>
      <c r="DR269" s="602">
        <f t="shared" ca="1" si="478"/>
        <v>40567.620879791648</v>
      </c>
      <c r="DS269" s="602">
        <f t="shared" ca="1" si="479"/>
        <v>41505.764212283284</v>
      </c>
      <c r="DT269" s="602">
        <f t="shared" ca="1" si="480"/>
        <v>47504.443092169378</v>
      </c>
      <c r="DU269" s="602">
        <f t="shared" ca="1" si="481"/>
        <v>49185.069786291635</v>
      </c>
      <c r="DV269" s="602">
        <f t="shared" ca="1" si="482"/>
        <v>49185.069786291635</v>
      </c>
      <c r="DW269" s="602">
        <f t="shared" ca="1" si="483"/>
        <v>50889.234373908213</v>
      </c>
      <c r="DX269" s="602">
        <f t="shared" ca="1" si="484"/>
        <v>50889.234373908213</v>
      </c>
      <c r="DY269" s="602">
        <f t="shared" ca="1" si="485"/>
        <v>52616.023097239588</v>
      </c>
      <c r="DZ269" s="602">
        <f t="shared" ca="1" si="486"/>
        <v>52616.023097239588</v>
      </c>
      <c r="EA269" s="602">
        <f t="shared" ca="1" si="487"/>
        <v>54364.523825868084</v>
      </c>
      <c r="EB269" s="602">
        <f t="shared" ca="1" si="488"/>
        <v>54364.523825868084</v>
      </c>
      <c r="EC269" s="602">
        <f t="shared" ca="1" si="489"/>
        <v>56133.829536555211</v>
      </c>
      <c r="ED269" s="602">
        <f t="shared" ca="1" si="490"/>
        <v>50546.562285820124</v>
      </c>
      <c r="EE269" s="602">
        <f t="shared" ca="1" si="491"/>
        <v>52268.899256216449</v>
      </c>
      <c r="EF269" s="602">
        <f t="shared" ca="1" si="492"/>
        <v>52268.899256216449</v>
      </c>
      <c r="EG269" s="602">
        <f t="shared" ca="1" si="493"/>
        <v>54013.130357142247</v>
      </c>
      <c r="EH269" s="602">
        <f t="shared" ca="1" si="494"/>
        <v>54013.130357142247</v>
      </c>
      <c r="EI269" s="602">
        <f t="shared" ca="1" si="495"/>
        <v>55778.34727772788</v>
      </c>
      <c r="EJ269" s="602">
        <f t="shared" ca="1" si="496"/>
        <v>55778.34727772788</v>
      </c>
      <c r="EK269" s="602">
        <f t="shared" ca="1" si="497"/>
        <v>57563.649413299725</v>
      </c>
      <c r="EL269" s="602">
        <f t="shared" ca="1" si="498"/>
        <v>57563.649413299725</v>
      </c>
      <c r="EM269" s="602">
        <f t="shared" ca="1" si="499"/>
        <v>59368.146874517734</v>
      </c>
    </row>
    <row r="270" spans="8:143" x14ac:dyDescent="0.2">
      <c r="W270" s="597">
        <f t="shared" si="438"/>
        <v>227</v>
      </c>
      <c r="X270" s="602">
        <f t="shared" ca="1" si="500"/>
        <v>28319.999389992863</v>
      </c>
      <c r="Y270" s="602">
        <f t="shared" ca="1" si="500"/>
        <v>29096.929827342388</v>
      </c>
      <c r="Z270" s="602">
        <f t="shared" ca="1" si="500"/>
        <v>29096.929827342388</v>
      </c>
      <c r="AA270" s="602">
        <f t="shared" ca="1" si="500"/>
        <v>29886.032144715729</v>
      </c>
      <c r="AB270" s="602">
        <f t="shared" ca="1" si="500"/>
        <v>29886.032144715729</v>
      </c>
      <c r="AC270" s="602">
        <f t="shared" ca="1" si="553"/>
        <v>30687.194570042724</v>
      </c>
      <c r="AD270" s="602">
        <f t="shared" ca="1" si="501"/>
        <v>30687.194570042724</v>
      </c>
      <c r="AE270" s="602">
        <f t="shared" ca="1" si="439"/>
        <v>31500.297891766557</v>
      </c>
      <c r="AF270" s="602">
        <f t="shared" ca="1" si="439"/>
        <v>31500.297891766557</v>
      </c>
      <c r="AG270" s="602">
        <f t="shared" ca="1" si="502"/>
        <v>32325.215752307126</v>
      </c>
      <c r="AH270" s="602">
        <f t="shared" ca="1" si="503"/>
        <v>32881.659121055389</v>
      </c>
      <c r="AI270" s="602">
        <f t="shared" ca="1" si="504"/>
        <v>34295.209150044277</v>
      </c>
      <c r="AJ270" s="602">
        <f t="shared" ca="1" si="505"/>
        <v>34295.209150044277</v>
      </c>
      <c r="AK270" s="602">
        <f t="shared" ca="1" si="506"/>
        <v>35740.272825017972</v>
      </c>
      <c r="AL270" s="602">
        <f t="shared" ca="1" si="507"/>
        <v>35740.272825017972</v>
      </c>
      <c r="AM270" s="602">
        <f t="shared" ca="1" si="508"/>
        <v>37216.130731732024</v>
      </c>
      <c r="AN270" s="602">
        <f t="shared" ca="1" si="509"/>
        <v>37216.130731732024</v>
      </c>
      <c r="AO270" s="602">
        <f t="shared" ca="1" si="510"/>
        <v>38722.023692322662</v>
      </c>
      <c r="AP270" s="602">
        <f t="shared" ca="1" si="511"/>
        <v>38722.023692322662</v>
      </c>
      <c r="AQ270" s="602">
        <f t="shared" ca="1" si="512"/>
        <v>40257.15736338999</v>
      </c>
      <c r="AR270" s="602">
        <f t="shared" ca="1" si="513"/>
        <v>35448.772928771345</v>
      </c>
      <c r="AS270" s="602">
        <f t="shared" ca="1" si="514"/>
        <v>36918.531516652984</v>
      </c>
      <c r="AT270" s="602">
        <f t="shared" ca="1" si="515"/>
        <v>36918.531516652984</v>
      </c>
      <c r="AU270" s="602">
        <f t="shared" ca="1" si="516"/>
        <v>38418.479955411574</v>
      </c>
      <c r="AV270" s="602">
        <f t="shared" ca="1" si="517"/>
        <v>38418.479955411574</v>
      </c>
      <c r="AW270" s="602">
        <f t="shared" ca="1" si="518"/>
        <v>39947.830563756834</v>
      </c>
      <c r="AX270" s="602">
        <f t="shared" ca="1" si="519"/>
        <v>39947.830563756834</v>
      </c>
      <c r="AY270" s="602">
        <f t="shared" ca="1" si="520"/>
        <v>41505.764212283277</v>
      </c>
      <c r="AZ270" s="602">
        <f t="shared" ca="1" si="521"/>
        <v>41505.764212283277</v>
      </c>
      <c r="BA270" s="602">
        <f t="shared" ca="1" si="522"/>
        <v>43091.434978125537</v>
      </c>
      <c r="BB270" s="602">
        <f t="shared" ca="1" si="523"/>
        <v>31227.944341051854</v>
      </c>
      <c r="BC270" s="602">
        <f t="shared" ca="1" si="524"/>
        <v>32048.938490341483</v>
      </c>
      <c r="BD270" s="602">
        <f t="shared" ca="1" si="525"/>
        <v>32048.938490341483</v>
      </c>
      <c r="BE270" s="602">
        <f t="shared" ca="1" si="526"/>
        <v>32881.659121055403</v>
      </c>
      <c r="BF270" s="602">
        <f t="shared" ca="1" si="527"/>
        <v>32881.659121055403</v>
      </c>
      <c r="BG270" s="602">
        <f t="shared" ca="1" si="528"/>
        <v>33725.968653348842</v>
      </c>
      <c r="BH270" s="602">
        <f t="shared" ca="1" si="529"/>
        <v>33725.968653348842</v>
      </c>
      <c r="BI270" s="602">
        <f t="shared" ca="1" si="530"/>
        <v>34581.723205375456</v>
      </c>
      <c r="BJ270" s="602">
        <f t="shared" ca="1" si="531"/>
        <v>34581.723205375456</v>
      </c>
      <c r="BK270" s="602">
        <f t="shared" ca="1" si="532"/>
        <v>35448.772928771345</v>
      </c>
      <c r="BL270" s="602">
        <f t="shared" ca="1" si="533"/>
        <v>37965.371706914841</v>
      </c>
      <c r="BM270" s="602">
        <f t="shared" ca="1" si="534"/>
        <v>39485.986332175897</v>
      </c>
      <c r="BN270" s="602">
        <f t="shared" ca="1" si="535"/>
        <v>39485.986332175897</v>
      </c>
      <c r="BO270" s="602">
        <f t="shared" ca="1" si="536"/>
        <v>41035.432761276803</v>
      </c>
      <c r="BP270" s="602">
        <f t="shared" ca="1" si="537"/>
        <v>41035.432761276803</v>
      </c>
      <c r="BQ270" s="602">
        <f t="shared" ca="1" si="538"/>
        <v>42612.87262182722</v>
      </c>
      <c r="BR270" s="602">
        <f t="shared" ca="1" si="539"/>
        <v>42612.87262182722</v>
      </c>
      <c r="BS270" s="602">
        <f t="shared" ca="1" si="540"/>
        <v>44217.443988476909</v>
      </c>
      <c r="BT270" s="602">
        <f t="shared" ca="1" si="541"/>
        <v>44217.443988476909</v>
      </c>
      <c r="BU270" s="602">
        <f t="shared" ca="1" si="542"/>
        <v>45848.26595350603</v>
      </c>
      <c r="BV270" s="602">
        <f t="shared" ca="1" si="543"/>
        <v>40723.276804626068</v>
      </c>
      <c r="BW270" s="602">
        <f t="shared" ca="1" si="544"/>
        <v>42295.186245571516</v>
      </c>
      <c r="BX270" s="602">
        <f t="shared" ca="1" si="545"/>
        <v>42295.186245571516</v>
      </c>
      <c r="BY270" s="602">
        <f t="shared" ca="1" si="546"/>
        <v>43894.401241264459</v>
      </c>
      <c r="BZ270" s="602">
        <f t="shared" ca="1" si="547"/>
        <v>43894.401241264459</v>
      </c>
      <c r="CA270" s="602">
        <f t="shared" ca="1" si="548"/>
        <v>45520.044319311586</v>
      </c>
      <c r="CB270" s="602">
        <f t="shared" ca="1" si="549"/>
        <v>45520.044319311586</v>
      </c>
      <c r="CC270" s="602">
        <f t="shared" ca="1" si="550"/>
        <v>47171.222607457443</v>
      </c>
      <c r="CD270" s="602">
        <f t="shared" ca="1" si="551"/>
        <v>47171.222607457443</v>
      </c>
      <c r="CE270" s="602">
        <f t="shared" ca="1" si="552"/>
        <v>48847.032188247038</v>
      </c>
      <c r="CF270" s="602">
        <f t="shared" ca="1" si="440"/>
        <v>33725.968653348842</v>
      </c>
      <c r="CG270" s="602">
        <f t="shared" ca="1" si="441"/>
        <v>34581.723205375456</v>
      </c>
      <c r="CH270" s="602">
        <f t="shared" ca="1" si="442"/>
        <v>34581.723205375456</v>
      </c>
      <c r="CI270" s="602">
        <f t="shared" ca="1" si="443"/>
        <v>35448.772928771345</v>
      </c>
      <c r="CJ270" s="602">
        <f t="shared" ca="1" si="444"/>
        <v>35448.772928771345</v>
      </c>
      <c r="CK270" s="602">
        <f t="shared" ca="1" si="445"/>
        <v>36326.962352232811</v>
      </c>
      <c r="CL270" s="602">
        <f t="shared" ca="1" si="446"/>
        <v>36326.962352232811</v>
      </c>
      <c r="CM270" s="602">
        <f t="shared" ca="1" si="447"/>
        <v>37216.130731732024</v>
      </c>
      <c r="CN270" s="602">
        <f t="shared" ca="1" si="448"/>
        <v>37216.130731732024</v>
      </c>
      <c r="CO270" s="602">
        <f t="shared" ca="1" si="449"/>
        <v>38116.112405922795</v>
      </c>
      <c r="CP270" s="602">
        <f t="shared" ca="1" si="450"/>
        <v>41820.706884913423</v>
      </c>
      <c r="CQ270" s="602">
        <f t="shared" ca="1" si="451"/>
        <v>43411.82153165857</v>
      </c>
      <c r="CR270" s="602">
        <f t="shared" ca="1" si="452"/>
        <v>43411.82153165857</v>
      </c>
      <c r="CS270" s="602">
        <f t="shared" ca="1" si="453"/>
        <v>45029.629321440458</v>
      </c>
      <c r="CT270" s="602">
        <f t="shared" ca="1" si="454"/>
        <v>45029.629321440458</v>
      </c>
      <c r="CU270" s="602">
        <f t="shared" ca="1" si="455"/>
        <v>46673.241537911395</v>
      </c>
      <c r="CV270" s="602">
        <f t="shared" ca="1" si="456"/>
        <v>46673.241537911395</v>
      </c>
      <c r="CW270" s="602">
        <f t="shared" ca="1" si="457"/>
        <v>48341.757129331025</v>
      </c>
      <c r="CX270" s="602">
        <f t="shared" ca="1" si="458"/>
        <v>48341.757129331025</v>
      </c>
      <c r="CY270" s="602">
        <f t="shared" ca="1" si="459"/>
        <v>50034.266948932476</v>
      </c>
      <c r="CZ270" s="602">
        <f t="shared" ca="1" si="460"/>
        <v>44703.97476535022</v>
      </c>
      <c r="DA270" s="602">
        <f t="shared" ca="1" si="461"/>
        <v>46342.497848049643</v>
      </c>
      <c r="DB270" s="602">
        <f t="shared" ca="1" si="462"/>
        <v>46342.497848049643</v>
      </c>
      <c r="DC270" s="602">
        <f t="shared" ca="1" si="463"/>
        <v>48006.105296803609</v>
      </c>
      <c r="DD270" s="602">
        <f t="shared" ca="1" si="464"/>
        <v>48006.105296803609</v>
      </c>
      <c r="DE270" s="602">
        <f t="shared" ca="1" si="465"/>
        <v>49693.889253268258</v>
      </c>
      <c r="DF270" s="602">
        <f t="shared" ca="1" si="466"/>
        <v>49693.889253268258</v>
      </c>
      <c r="DG270" s="602">
        <f t="shared" ca="1" si="467"/>
        <v>51404.937022019112</v>
      </c>
      <c r="DH270" s="602">
        <f t="shared" ca="1" si="468"/>
        <v>51404.937022019112</v>
      </c>
      <c r="DI270" s="602">
        <f t="shared" ca="1" si="469"/>
        <v>53138.334953305806</v>
      </c>
      <c r="DJ270" s="602">
        <f t="shared" ca="1" si="470"/>
        <v>36918.531516652984</v>
      </c>
      <c r="DK270" s="602">
        <f t="shared" ca="1" si="471"/>
        <v>37814.927454885583</v>
      </c>
      <c r="DL270" s="602">
        <f t="shared" ca="1" si="472"/>
        <v>37814.927454885583</v>
      </c>
      <c r="DM270" s="602">
        <f t="shared" ca="1" si="473"/>
        <v>38722.023692322662</v>
      </c>
      <c r="DN270" s="602">
        <f t="shared" ca="1" si="474"/>
        <v>38722.023692322662</v>
      </c>
      <c r="DO270" s="602">
        <f t="shared" ca="1" si="475"/>
        <v>39639.647171455297</v>
      </c>
      <c r="DP270" s="602">
        <f t="shared" ca="1" si="476"/>
        <v>39639.647171455297</v>
      </c>
      <c r="DQ270" s="602">
        <f t="shared" ca="1" si="477"/>
        <v>40567.620879791648</v>
      </c>
      <c r="DR270" s="602">
        <f t="shared" ca="1" si="478"/>
        <v>40567.620879791648</v>
      </c>
      <c r="DS270" s="602">
        <f t="shared" ca="1" si="479"/>
        <v>41505.764212283284</v>
      </c>
      <c r="DT270" s="602">
        <f t="shared" ca="1" si="480"/>
        <v>47504.443092169378</v>
      </c>
      <c r="DU270" s="602">
        <f t="shared" ca="1" si="481"/>
        <v>49185.069786291635</v>
      </c>
      <c r="DV270" s="602">
        <f t="shared" ca="1" si="482"/>
        <v>49185.069786291635</v>
      </c>
      <c r="DW270" s="602">
        <f t="shared" ca="1" si="483"/>
        <v>50889.234373908213</v>
      </c>
      <c r="DX270" s="602">
        <f t="shared" ca="1" si="484"/>
        <v>50889.234373908213</v>
      </c>
      <c r="DY270" s="602">
        <f t="shared" ca="1" si="485"/>
        <v>52616.023097239588</v>
      </c>
      <c r="DZ270" s="602">
        <f t="shared" ca="1" si="486"/>
        <v>52616.023097239588</v>
      </c>
      <c r="EA270" s="602">
        <f t="shared" ca="1" si="487"/>
        <v>54364.523825868084</v>
      </c>
      <c r="EB270" s="602">
        <f t="shared" ca="1" si="488"/>
        <v>54364.523825868084</v>
      </c>
      <c r="EC270" s="602">
        <f t="shared" ca="1" si="489"/>
        <v>56133.829536555211</v>
      </c>
      <c r="ED270" s="602">
        <f t="shared" ca="1" si="490"/>
        <v>50546.562285820124</v>
      </c>
      <c r="EE270" s="602">
        <f t="shared" ca="1" si="491"/>
        <v>52268.899256216449</v>
      </c>
      <c r="EF270" s="602">
        <f t="shared" ca="1" si="492"/>
        <v>52268.899256216449</v>
      </c>
      <c r="EG270" s="602">
        <f t="shared" ca="1" si="493"/>
        <v>54013.130357142247</v>
      </c>
      <c r="EH270" s="602">
        <f t="shared" ca="1" si="494"/>
        <v>54013.130357142247</v>
      </c>
      <c r="EI270" s="602">
        <f t="shared" ca="1" si="495"/>
        <v>55778.34727772788</v>
      </c>
      <c r="EJ270" s="602">
        <f t="shared" ca="1" si="496"/>
        <v>55778.34727772788</v>
      </c>
      <c r="EK270" s="602">
        <f t="shared" ca="1" si="497"/>
        <v>57563.649413299725</v>
      </c>
      <c r="EL270" s="602">
        <f t="shared" ca="1" si="498"/>
        <v>57563.649413299725</v>
      </c>
      <c r="EM270" s="602">
        <f t="shared" ca="1" si="499"/>
        <v>59368.146874517734</v>
      </c>
    </row>
    <row r="271" spans="8:143" x14ac:dyDescent="0.2">
      <c r="W271" s="597">
        <f t="shared" si="438"/>
        <v>228</v>
      </c>
      <c r="X271" s="602">
        <f t="shared" ca="1" si="500"/>
        <v>28319.999389992863</v>
      </c>
      <c r="Y271" s="602">
        <f t="shared" ca="1" si="500"/>
        <v>29096.929827342388</v>
      </c>
      <c r="Z271" s="602">
        <f t="shared" ca="1" si="500"/>
        <v>29096.929827342388</v>
      </c>
      <c r="AA271" s="602">
        <f t="shared" ca="1" si="500"/>
        <v>29886.032144715729</v>
      </c>
      <c r="AB271" s="602">
        <f t="shared" ca="1" si="500"/>
        <v>29886.032144715729</v>
      </c>
      <c r="AC271" s="602">
        <f t="shared" ca="1" si="553"/>
        <v>30687.194570042724</v>
      </c>
      <c r="AD271" s="602">
        <f t="shared" ca="1" si="501"/>
        <v>30687.194570042724</v>
      </c>
      <c r="AE271" s="602">
        <f t="shared" ca="1" si="439"/>
        <v>31500.297891766557</v>
      </c>
      <c r="AF271" s="602">
        <f t="shared" ca="1" si="439"/>
        <v>31500.297891766557</v>
      </c>
      <c r="AG271" s="602">
        <f t="shared" ca="1" si="502"/>
        <v>32325.215752307126</v>
      </c>
      <c r="AH271" s="602">
        <f t="shared" ca="1" si="503"/>
        <v>32881.659121055389</v>
      </c>
      <c r="AI271" s="602">
        <f t="shared" ca="1" si="504"/>
        <v>34295.209150044277</v>
      </c>
      <c r="AJ271" s="602">
        <f t="shared" ca="1" si="505"/>
        <v>34295.209150044277</v>
      </c>
      <c r="AK271" s="602">
        <f t="shared" ca="1" si="506"/>
        <v>35740.272825017972</v>
      </c>
      <c r="AL271" s="602">
        <f t="shared" ca="1" si="507"/>
        <v>35740.272825017972</v>
      </c>
      <c r="AM271" s="602">
        <f t="shared" ca="1" si="508"/>
        <v>37216.130731732024</v>
      </c>
      <c r="AN271" s="602">
        <f t="shared" ca="1" si="509"/>
        <v>37216.130731732024</v>
      </c>
      <c r="AO271" s="602">
        <f t="shared" ca="1" si="510"/>
        <v>38722.023692322662</v>
      </c>
      <c r="AP271" s="602">
        <f t="shared" ca="1" si="511"/>
        <v>38722.023692322662</v>
      </c>
      <c r="AQ271" s="602">
        <f t="shared" ca="1" si="512"/>
        <v>40257.15736338999</v>
      </c>
      <c r="AR271" s="602">
        <f t="shared" ca="1" si="513"/>
        <v>35448.772928771345</v>
      </c>
      <c r="AS271" s="602">
        <f t="shared" ca="1" si="514"/>
        <v>36918.531516652984</v>
      </c>
      <c r="AT271" s="602">
        <f t="shared" ca="1" si="515"/>
        <v>36918.531516652984</v>
      </c>
      <c r="AU271" s="602">
        <f t="shared" ca="1" si="516"/>
        <v>38418.479955411574</v>
      </c>
      <c r="AV271" s="602">
        <f t="shared" ca="1" si="517"/>
        <v>38418.479955411574</v>
      </c>
      <c r="AW271" s="602">
        <f t="shared" ca="1" si="518"/>
        <v>39947.830563756834</v>
      </c>
      <c r="AX271" s="602">
        <f t="shared" ca="1" si="519"/>
        <v>39947.830563756834</v>
      </c>
      <c r="AY271" s="602">
        <f t="shared" ca="1" si="520"/>
        <v>41505.764212283277</v>
      </c>
      <c r="AZ271" s="602">
        <f t="shared" ca="1" si="521"/>
        <v>41505.764212283277</v>
      </c>
      <c r="BA271" s="602">
        <f t="shared" ca="1" si="522"/>
        <v>43091.434978125537</v>
      </c>
      <c r="BB271" s="602">
        <f t="shared" ca="1" si="523"/>
        <v>31227.944341051854</v>
      </c>
      <c r="BC271" s="602">
        <f t="shared" ca="1" si="524"/>
        <v>32048.938490341483</v>
      </c>
      <c r="BD271" s="602">
        <f t="shared" ca="1" si="525"/>
        <v>32048.938490341483</v>
      </c>
      <c r="BE271" s="602">
        <f t="shared" ca="1" si="526"/>
        <v>32881.659121055403</v>
      </c>
      <c r="BF271" s="602">
        <f t="shared" ca="1" si="527"/>
        <v>32881.659121055403</v>
      </c>
      <c r="BG271" s="602">
        <f t="shared" ca="1" si="528"/>
        <v>33725.968653348842</v>
      </c>
      <c r="BH271" s="602">
        <f t="shared" ca="1" si="529"/>
        <v>33725.968653348842</v>
      </c>
      <c r="BI271" s="602">
        <f t="shared" ca="1" si="530"/>
        <v>34581.723205375456</v>
      </c>
      <c r="BJ271" s="602">
        <f t="shared" ca="1" si="531"/>
        <v>34581.723205375456</v>
      </c>
      <c r="BK271" s="602">
        <f t="shared" ca="1" si="532"/>
        <v>35448.772928771345</v>
      </c>
      <c r="BL271" s="602">
        <f t="shared" ca="1" si="533"/>
        <v>37965.371706914841</v>
      </c>
      <c r="BM271" s="602">
        <f t="shared" ca="1" si="534"/>
        <v>39485.986332175897</v>
      </c>
      <c r="BN271" s="602">
        <f t="shared" ca="1" si="535"/>
        <v>39485.986332175897</v>
      </c>
      <c r="BO271" s="602">
        <f t="shared" ca="1" si="536"/>
        <v>41035.432761276803</v>
      </c>
      <c r="BP271" s="602">
        <f t="shared" ca="1" si="537"/>
        <v>41035.432761276803</v>
      </c>
      <c r="BQ271" s="602">
        <f t="shared" ca="1" si="538"/>
        <v>42612.87262182722</v>
      </c>
      <c r="BR271" s="602">
        <f t="shared" ca="1" si="539"/>
        <v>42612.87262182722</v>
      </c>
      <c r="BS271" s="602">
        <f t="shared" ca="1" si="540"/>
        <v>44217.443988476909</v>
      </c>
      <c r="BT271" s="602">
        <f t="shared" ca="1" si="541"/>
        <v>44217.443988476909</v>
      </c>
      <c r="BU271" s="602">
        <f t="shared" ca="1" si="542"/>
        <v>45848.26595350603</v>
      </c>
      <c r="BV271" s="602">
        <f t="shared" ca="1" si="543"/>
        <v>40723.276804626068</v>
      </c>
      <c r="BW271" s="602">
        <f t="shared" ca="1" si="544"/>
        <v>42295.186245571516</v>
      </c>
      <c r="BX271" s="602">
        <f t="shared" ca="1" si="545"/>
        <v>42295.186245571516</v>
      </c>
      <c r="BY271" s="602">
        <f t="shared" ca="1" si="546"/>
        <v>43894.401241264459</v>
      </c>
      <c r="BZ271" s="602">
        <f t="shared" ca="1" si="547"/>
        <v>43894.401241264459</v>
      </c>
      <c r="CA271" s="602">
        <f t="shared" ca="1" si="548"/>
        <v>45520.044319311586</v>
      </c>
      <c r="CB271" s="602">
        <f t="shared" ca="1" si="549"/>
        <v>45520.044319311586</v>
      </c>
      <c r="CC271" s="602">
        <f t="shared" ca="1" si="550"/>
        <v>47171.222607457443</v>
      </c>
      <c r="CD271" s="602">
        <f t="shared" ca="1" si="551"/>
        <v>47171.222607457443</v>
      </c>
      <c r="CE271" s="602">
        <f t="shared" ca="1" si="552"/>
        <v>48847.032188247038</v>
      </c>
      <c r="CF271" s="602">
        <f t="shared" ca="1" si="440"/>
        <v>33725.968653348842</v>
      </c>
      <c r="CG271" s="602">
        <f t="shared" ca="1" si="441"/>
        <v>34581.723205375456</v>
      </c>
      <c r="CH271" s="602">
        <f t="shared" ca="1" si="442"/>
        <v>34581.723205375456</v>
      </c>
      <c r="CI271" s="602">
        <f t="shared" ca="1" si="443"/>
        <v>35448.772928771345</v>
      </c>
      <c r="CJ271" s="602">
        <f t="shared" ca="1" si="444"/>
        <v>35448.772928771345</v>
      </c>
      <c r="CK271" s="602">
        <f t="shared" ca="1" si="445"/>
        <v>36326.962352232811</v>
      </c>
      <c r="CL271" s="602">
        <f t="shared" ca="1" si="446"/>
        <v>36326.962352232811</v>
      </c>
      <c r="CM271" s="602">
        <f t="shared" ca="1" si="447"/>
        <v>37216.130731732024</v>
      </c>
      <c r="CN271" s="602">
        <f t="shared" ca="1" si="448"/>
        <v>37216.130731732024</v>
      </c>
      <c r="CO271" s="602">
        <f t="shared" ca="1" si="449"/>
        <v>38116.112405922795</v>
      </c>
      <c r="CP271" s="602">
        <f t="shared" ca="1" si="450"/>
        <v>41820.706884913423</v>
      </c>
      <c r="CQ271" s="602">
        <f t="shared" ca="1" si="451"/>
        <v>43411.82153165857</v>
      </c>
      <c r="CR271" s="602">
        <f t="shared" ca="1" si="452"/>
        <v>43411.82153165857</v>
      </c>
      <c r="CS271" s="602">
        <f t="shared" ca="1" si="453"/>
        <v>45029.629321440458</v>
      </c>
      <c r="CT271" s="602">
        <f t="shared" ca="1" si="454"/>
        <v>45029.629321440458</v>
      </c>
      <c r="CU271" s="602">
        <f t="shared" ca="1" si="455"/>
        <v>46673.241537911395</v>
      </c>
      <c r="CV271" s="602">
        <f t="shared" ca="1" si="456"/>
        <v>46673.241537911395</v>
      </c>
      <c r="CW271" s="602">
        <f t="shared" ca="1" si="457"/>
        <v>48341.757129331025</v>
      </c>
      <c r="CX271" s="602">
        <f t="shared" ca="1" si="458"/>
        <v>48341.757129331025</v>
      </c>
      <c r="CY271" s="602">
        <f t="shared" ca="1" si="459"/>
        <v>50034.266948932476</v>
      </c>
      <c r="CZ271" s="602">
        <f t="shared" ca="1" si="460"/>
        <v>44703.97476535022</v>
      </c>
      <c r="DA271" s="602">
        <f t="shared" ca="1" si="461"/>
        <v>46342.497848049643</v>
      </c>
      <c r="DB271" s="602">
        <f t="shared" ca="1" si="462"/>
        <v>46342.497848049643</v>
      </c>
      <c r="DC271" s="602">
        <f t="shared" ca="1" si="463"/>
        <v>48006.105296803609</v>
      </c>
      <c r="DD271" s="602">
        <f t="shared" ca="1" si="464"/>
        <v>48006.105296803609</v>
      </c>
      <c r="DE271" s="602">
        <f t="shared" ca="1" si="465"/>
        <v>49693.889253268258</v>
      </c>
      <c r="DF271" s="602">
        <f t="shared" ca="1" si="466"/>
        <v>49693.889253268258</v>
      </c>
      <c r="DG271" s="602">
        <f t="shared" ca="1" si="467"/>
        <v>51404.937022019112</v>
      </c>
      <c r="DH271" s="602">
        <f t="shared" ca="1" si="468"/>
        <v>51404.937022019112</v>
      </c>
      <c r="DI271" s="602">
        <f t="shared" ca="1" si="469"/>
        <v>53138.334953305806</v>
      </c>
      <c r="DJ271" s="602">
        <f t="shared" ca="1" si="470"/>
        <v>36918.531516652984</v>
      </c>
      <c r="DK271" s="602">
        <f t="shared" ca="1" si="471"/>
        <v>37814.927454885583</v>
      </c>
      <c r="DL271" s="602">
        <f t="shared" ca="1" si="472"/>
        <v>37814.927454885583</v>
      </c>
      <c r="DM271" s="602">
        <f t="shared" ca="1" si="473"/>
        <v>38722.023692322662</v>
      </c>
      <c r="DN271" s="602">
        <f t="shared" ca="1" si="474"/>
        <v>38722.023692322662</v>
      </c>
      <c r="DO271" s="602">
        <f t="shared" ca="1" si="475"/>
        <v>39639.647171455297</v>
      </c>
      <c r="DP271" s="602">
        <f t="shared" ca="1" si="476"/>
        <v>39639.647171455297</v>
      </c>
      <c r="DQ271" s="602">
        <f t="shared" ca="1" si="477"/>
        <v>40567.620879791648</v>
      </c>
      <c r="DR271" s="602">
        <f t="shared" ca="1" si="478"/>
        <v>40567.620879791648</v>
      </c>
      <c r="DS271" s="602">
        <f t="shared" ca="1" si="479"/>
        <v>41505.764212283284</v>
      </c>
      <c r="DT271" s="602">
        <f t="shared" ca="1" si="480"/>
        <v>47504.443092169378</v>
      </c>
      <c r="DU271" s="602">
        <f t="shared" ca="1" si="481"/>
        <v>49185.069786291635</v>
      </c>
      <c r="DV271" s="602">
        <f t="shared" ca="1" si="482"/>
        <v>49185.069786291635</v>
      </c>
      <c r="DW271" s="602">
        <f t="shared" ca="1" si="483"/>
        <v>50889.234373908213</v>
      </c>
      <c r="DX271" s="602">
        <f t="shared" ca="1" si="484"/>
        <v>50889.234373908213</v>
      </c>
      <c r="DY271" s="602">
        <f t="shared" ca="1" si="485"/>
        <v>52616.023097239588</v>
      </c>
      <c r="DZ271" s="602">
        <f t="shared" ca="1" si="486"/>
        <v>52616.023097239588</v>
      </c>
      <c r="EA271" s="602">
        <f t="shared" ca="1" si="487"/>
        <v>54364.523825868084</v>
      </c>
      <c r="EB271" s="602">
        <f t="shared" ca="1" si="488"/>
        <v>54364.523825868084</v>
      </c>
      <c r="EC271" s="602">
        <f t="shared" ca="1" si="489"/>
        <v>56133.829536555211</v>
      </c>
      <c r="ED271" s="602">
        <f t="shared" ca="1" si="490"/>
        <v>50546.562285820124</v>
      </c>
      <c r="EE271" s="602">
        <f t="shared" ca="1" si="491"/>
        <v>52268.899256216449</v>
      </c>
      <c r="EF271" s="602">
        <f t="shared" ca="1" si="492"/>
        <v>52268.899256216449</v>
      </c>
      <c r="EG271" s="602">
        <f t="shared" ca="1" si="493"/>
        <v>54013.130357142247</v>
      </c>
      <c r="EH271" s="602">
        <f t="shared" ca="1" si="494"/>
        <v>54013.130357142247</v>
      </c>
      <c r="EI271" s="602">
        <f t="shared" ca="1" si="495"/>
        <v>55778.34727772788</v>
      </c>
      <c r="EJ271" s="602">
        <f t="shared" ca="1" si="496"/>
        <v>55778.34727772788</v>
      </c>
      <c r="EK271" s="602">
        <f t="shared" ca="1" si="497"/>
        <v>57563.649413299725</v>
      </c>
      <c r="EL271" s="602">
        <f t="shared" ca="1" si="498"/>
        <v>57563.649413299725</v>
      </c>
      <c r="EM271" s="602">
        <f t="shared" ca="1" si="499"/>
        <v>59368.146874517734</v>
      </c>
    </row>
    <row r="272" spans="8:143" x14ac:dyDescent="0.2">
      <c r="W272" s="597">
        <f t="shared" si="438"/>
        <v>229</v>
      </c>
      <c r="X272" s="602">
        <f t="shared" ca="1" si="500"/>
        <v>28319.999389992863</v>
      </c>
      <c r="Y272" s="602">
        <f t="shared" ca="1" si="500"/>
        <v>29096.929827342388</v>
      </c>
      <c r="Z272" s="602">
        <f t="shared" ca="1" si="500"/>
        <v>29096.929827342388</v>
      </c>
      <c r="AA272" s="602">
        <f t="shared" ca="1" si="500"/>
        <v>29886.032144715729</v>
      </c>
      <c r="AB272" s="602">
        <f t="shared" ca="1" si="500"/>
        <v>29886.032144715729</v>
      </c>
      <c r="AC272" s="602">
        <f t="shared" ca="1" si="553"/>
        <v>30687.194570042724</v>
      </c>
      <c r="AD272" s="602">
        <f t="shared" ca="1" si="501"/>
        <v>30687.194570042724</v>
      </c>
      <c r="AE272" s="602">
        <f t="shared" ca="1" si="439"/>
        <v>31500.297891766557</v>
      </c>
      <c r="AF272" s="602">
        <f t="shared" ca="1" si="439"/>
        <v>31500.297891766557</v>
      </c>
      <c r="AG272" s="602">
        <f t="shared" ca="1" si="502"/>
        <v>32325.215752307126</v>
      </c>
      <c r="AH272" s="602">
        <f t="shared" ca="1" si="503"/>
        <v>32881.659121055389</v>
      </c>
      <c r="AI272" s="602">
        <f t="shared" ca="1" si="504"/>
        <v>34295.209150044277</v>
      </c>
      <c r="AJ272" s="602">
        <f t="shared" ca="1" si="505"/>
        <v>34295.209150044277</v>
      </c>
      <c r="AK272" s="602">
        <f t="shared" ca="1" si="506"/>
        <v>35740.272825017972</v>
      </c>
      <c r="AL272" s="602">
        <f t="shared" ca="1" si="507"/>
        <v>35740.272825017972</v>
      </c>
      <c r="AM272" s="602">
        <f t="shared" ca="1" si="508"/>
        <v>37216.130731732024</v>
      </c>
      <c r="AN272" s="602">
        <f t="shared" ca="1" si="509"/>
        <v>37216.130731732024</v>
      </c>
      <c r="AO272" s="602">
        <f t="shared" ca="1" si="510"/>
        <v>38722.023692322662</v>
      </c>
      <c r="AP272" s="602">
        <f t="shared" ca="1" si="511"/>
        <v>38722.023692322662</v>
      </c>
      <c r="AQ272" s="602">
        <f t="shared" ca="1" si="512"/>
        <v>40257.15736338999</v>
      </c>
      <c r="AR272" s="602">
        <f t="shared" ca="1" si="513"/>
        <v>35448.772928771345</v>
      </c>
      <c r="AS272" s="602">
        <f t="shared" ca="1" si="514"/>
        <v>36918.531516652984</v>
      </c>
      <c r="AT272" s="602">
        <f t="shared" ca="1" si="515"/>
        <v>36918.531516652984</v>
      </c>
      <c r="AU272" s="602">
        <f t="shared" ca="1" si="516"/>
        <v>38418.479955411574</v>
      </c>
      <c r="AV272" s="602">
        <f t="shared" ca="1" si="517"/>
        <v>38418.479955411574</v>
      </c>
      <c r="AW272" s="602">
        <f t="shared" ca="1" si="518"/>
        <v>39947.830563756834</v>
      </c>
      <c r="AX272" s="602">
        <f t="shared" ca="1" si="519"/>
        <v>39947.830563756834</v>
      </c>
      <c r="AY272" s="602">
        <f t="shared" ca="1" si="520"/>
        <v>41505.764212283277</v>
      </c>
      <c r="AZ272" s="602">
        <f t="shared" ca="1" si="521"/>
        <v>41505.764212283277</v>
      </c>
      <c r="BA272" s="602">
        <f t="shared" ca="1" si="522"/>
        <v>43091.434978125537</v>
      </c>
      <c r="BB272" s="602">
        <f t="shared" ca="1" si="523"/>
        <v>31227.944341051854</v>
      </c>
      <c r="BC272" s="602">
        <f t="shared" ca="1" si="524"/>
        <v>32048.938490341483</v>
      </c>
      <c r="BD272" s="602">
        <f t="shared" ca="1" si="525"/>
        <v>32048.938490341483</v>
      </c>
      <c r="BE272" s="602">
        <f t="shared" ca="1" si="526"/>
        <v>32881.659121055403</v>
      </c>
      <c r="BF272" s="602">
        <f t="shared" ca="1" si="527"/>
        <v>32881.659121055403</v>
      </c>
      <c r="BG272" s="602">
        <f t="shared" ca="1" si="528"/>
        <v>33725.968653348842</v>
      </c>
      <c r="BH272" s="602">
        <f t="shared" ca="1" si="529"/>
        <v>33725.968653348842</v>
      </c>
      <c r="BI272" s="602">
        <f t="shared" ca="1" si="530"/>
        <v>34581.723205375456</v>
      </c>
      <c r="BJ272" s="602">
        <f t="shared" ca="1" si="531"/>
        <v>34581.723205375456</v>
      </c>
      <c r="BK272" s="602">
        <f t="shared" ca="1" si="532"/>
        <v>35448.772928771345</v>
      </c>
      <c r="BL272" s="602">
        <f t="shared" ca="1" si="533"/>
        <v>37965.371706914841</v>
      </c>
      <c r="BM272" s="602">
        <f t="shared" ca="1" si="534"/>
        <v>39485.986332175897</v>
      </c>
      <c r="BN272" s="602">
        <f t="shared" ca="1" si="535"/>
        <v>39485.986332175897</v>
      </c>
      <c r="BO272" s="602">
        <f t="shared" ca="1" si="536"/>
        <v>41035.432761276803</v>
      </c>
      <c r="BP272" s="602">
        <f t="shared" ca="1" si="537"/>
        <v>41035.432761276803</v>
      </c>
      <c r="BQ272" s="602">
        <f t="shared" ca="1" si="538"/>
        <v>42612.87262182722</v>
      </c>
      <c r="BR272" s="602">
        <f t="shared" ca="1" si="539"/>
        <v>42612.87262182722</v>
      </c>
      <c r="BS272" s="602">
        <f t="shared" ca="1" si="540"/>
        <v>44217.443988476909</v>
      </c>
      <c r="BT272" s="602">
        <f t="shared" ca="1" si="541"/>
        <v>44217.443988476909</v>
      </c>
      <c r="BU272" s="602">
        <f t="shared" ca="1" si="542"/>
        <v>45848.26595350603</v>
      </c>
      <c r="BV272" s="602">
        <f t="shared" ca="1" si="543"/>
        <v>40723.276804626068</v>
      </c>
      <c r="BW272" s="602">
        <f t="shared" ca="1" si="544"/>
        <v>42295.186245571516</v>
      </c>
      <c r="BX272" s="602">
        <f t="shared" ca="1" si="545"/>
        <v>42295.186245571516</v>
      </c>
      <c r="BY272" s="602">
        <f t="shared" ca="1" si="546"/>
        <v>43894.401241264459</v>
      </c>
      <c r="BZ272" s="602">
        <f t="shared" ca="1" si="547"/>
        <v>43894.401241264459</v>
      </c>
      <c r="CA272" s="602">
        <f t="shared" ca="1" si="548"/>
        <v>45520.044319311586</v>
      </c>
      <c r="CB272" s="602">
        <f t="shared" ca="1" si="549"/>
        <v>45520.044319311586</v>
      </c>
      <c r="CC272" s="602">
        <f t="shared" ca="1" si="550"/>
        <v>47171.222607457443</v>
      </c>
      <c r="CD272" s="602">
        <f t="shared" ca="1" si="551"/>
        <v>47171.222607457443</v>
      </c>
      <c r="CE272" s="602">
        <f t="shared" ca="1" si="552"/>
        <v>48847.032188247038</v>
      </c>
      <c r="CF272" s="602">
        <f t="shared" ca="1" si="440"/>
        <v>33725.968653348842</v>
      </c>
      <c r="CG272" s="602">
        <f t="shared" ca="1" si="441"/>
        <v>34581.723205375456</v>
      </c>
      <c r="CH272" s="602">
        <f t="shared" ca="1" si="442"/>
        <v>34581.723205375456</v>
      </c>
      <c r="CI272" s="602">
        <f t="shared" ca="1" si="443"/>
        <v>35448.772928771345</v>
      </c>
      <c r="CJ272" s="602">
        <f t="shared" ca="1" si="444"/>
        <v>35448.772928771345</v>
      </c>
      <c r="CK272" s="602">
        <f t="shared" ca="1" si="445"/>
        <v>36326.962352232811</v>
      </c>
      <c r="CL272" s="602">
        <f t="shared" ca="1" si="446"/>
        <v>36326.962352232811</v>
      </c>
      <c r="CM272" s="602">
        <f t="shared" ca="1" si="447"/>
        <v>37216.130731732024</v>
      </c>
      <c r="CN272" s="602">
        <f t="shared" ca="1" si="448"/>
        <v>37216.130731732024</v>
      </c>
      <c r="CO272" s="602">
        <f t="shared" ca="1" si="449"/>
        <v>38116.112405922795</v>
      </c>
      <c r="CP272" s="602">
        <f t="shared" ca="1" si="450"/>
        <v>41820.706884913423</v>
      </c>
      <c r="CQ272" s="602">
        <f t="shared" ca="1" si="451"/>
        <v>43411.82153165857</v>
      </c>
      <c r="CR272" s="602">
        <f t="shared" ca="1" si="452"/>
        <v>43411.82153165857</v>
      </c>
      <c r="CS272" s="602">
        <f t="shared" ca="1" si="453"/>
        <v>45029.629321440458</v>
      </c>
      <c r="CT272" s="602">
        <f t="shared" ca="1" si="454"/>
        <v>45029.629321440458</v>
      </c>
      <c r="CU272" s="602">
        <f t="shared" ca="1" si="455"/>
        <v>46673.241537911395</v>
      </c>
      <c r="CV272" s="602">
        <f t="shared" ca="1" si="456"/>
        <v>46673.241537911395</v>
      </c>
      <c r="CW272" s="602">
        <f t="shared" ca="1" si="457"/>
        <v>48341.757129331025</v>
      </c>
      <c r="CX272" s="602">
        <f t="shared" ca="1" si="458"/>
        <v>48341.757129331025</v>
      </c>
      <c r="CY272" s="602">
        <f t="shared" ca="1" si="459"/>
        <v>50034.266948932476</v>
      </c>
      <c r="CZ272" s="602">
        <f t="shared" ca="1" si="460"/>
        <v>44703.97476535022</v>
      </c>
      <c r="DA272" s="602">
        <f t="shared" ca="1" si="461"/>
        <v>46342.497848049643</v>
      </c>
      <c r="DB272" s="602">
        <f t="shared" ca="1" si="462"/>
        <v>46342.497848049643</v>
      </c>
      <c r="DC272" s="602">
        <f t="shared" ca="1" si="463"/>
        <v>48006.105296803609</v>
      </c>
      <c r="DD272" s="602">
        <f t="shared" ca="1" si="464"/>
        <v>48006.105296803609</v>
      </c>
      <c r="DE272" s="602">
        <f t="shared" ca="1" si="465"/>
        <v>49693.889253268258</v>
      </c>
      <c r="DF272" s="602">
        <f t="shared" ca="1" si="466"/>
        <v>49693.889253268258</v>
      </c>
      <c r="DG272" s="602">
        <f t="shared" ca="1" si="467"/>
        <v>51404.937022019112</v>
      </c>
      <c r="DH272" s="602">
        <f t="shared" ca="1" si="468"/>
        <v>51404.937022019112</v>
      </c>
      <c r="DI272" s="602">
        <f t="shared" ca="1" si="469"/>
        <v>53138.334953305806</v>
      </c>
      <c r="DJ272" s="602">
        <f t="shared" ca="1" si="470"/>
        <v>36918.531516652984</v>
      </c>
      <c r="DK272" s="602">
        <f t="shared" ca="1" si="471"/>
        <v>37814.927454885583</v>
      </c>
      <c r="DL272" s="602">
        <f t="shared" ca="1" si="472"/>
        <v>37814.927454885583</v>
      </c>
      <c r="DM272" s="602">
        <f t="shared" ca="1" si="473"/>
        <v>38722.023692322662</v>
      </c>
      <c r="DN272" s="602">
        <f t="shared" ca="1" si="474"/>
        <v>38722.023692322662</v>
      </c>
      <c r="DO272" s="602">
        <f t="shared" ca="1" si="475"/>
        <v>39639.647171455297</v>
      </c>
      <c r="DP272" s="602">
        <f t="shared" ca="1" si="476"/>
        <v>39639.647171455297</v>
      </c>
      <c r="DQ272" s="602">
        <f t="shared" ca="1" si="477"/>
        <v>40567.620879791648</v>
      </c>
      <c r="DR272" s="602">
        <f t="shared" ca="1" si="478"/>
        <v>40567.620879791648</v>
      </c>
      <c r="DS272" s="602">
        <f t="shared" ca="1" si="479"/>
        <v>41505.764212283284</v>
      </c>
      <c r="DT272" s="602">
        <f t="shared" ca="1" si="480"/>
        <v>47504.443092169378</v>
      </c>
      <c r="DU272" s="602">
        <f t="shared" ca="1" si="481"/>
        <v>49185.069786291635</v>
      </c>
      <c r="DV272" s="602">
        <f t="shared" ca="1" si="482"/>
        <v>49185.069786291635</v>
      </c>
      <c r="DW272" s="602">
        <f t="shared" ca="1" si="483"/>
        <v>50889.234373908213</v>
      </c>
      <c r="DX272" s="602">
        <f t="shared" ca="1" si="484"/>
        <v>50889.234373908213</v>
      </c>
      <c r="DY272" s="602">
        <f t="shared" ca="1" si="485"/>
        <v>52616.023097239588</v>
      </c>
      <c r="DZ272" s="602">
        <f t="shared" ca="1" si="486"/>
        <v>52616.023097239588</v>
      </c>
      <c r="EA272" s="602">
        <f t="shared" ca="1" si="487"/>
        <v>54364.523825868084</v>
      </c>
      <c r="EB272" s="602">
        <f t="shared" ca="1" si="488"/>
        <v>54364.523825868084</v>
      </c>
      <c r="EC272" s="602">
        <f t="shared" ca="1" si="489"/>
        <v>56133.829536555211</v>
      </c>
      <c r="ED272" s="602">
        <f t="shared" ca="1" si="490"/>
        <v>50546.562285820124</v>
      </c>
      <c r="EE272" s="602">
        <f t="shared" ca="1" si="491"/>
        <v>52268.899256216449</v>
      </c>
      <c r="EF272" s="602">
        <f t="shared" ca="1" si="492"/>
        <v>52268.899256216449</v>
      </c>
      <c r="EG272" s="602">
        <f t="shared" ca="1" si="493"/>
        <v>54013.130357142247</v>
      </c>
      <c r="EH272" s="602">
        <f t="shared" ca="1" si="494"/>
        <v>54013.130357142247</v>
      </c>
      <c r="EI272" s="602">
        <f t="shared" ca="1" si="495"/>
        <v>55778.34727772788</v>
      </c>
      <c r="EJ272" s="602">
        <f t="shared" ca="1" si="496"/>
        <v>55778.34727772788</v>
      </c>
      <c r="EK272" s="602">
        <f t="shared" ca="1" si="497"/>
        <v>57563.649413299725</v>
      </c>
      <c r="EL272" s="602">
        <f t="shared" ca="1" si="498"/>
        <v>57563.649413299725</v>
      </c>
      <c r="EM272" s="602">
        <f t="shared" ca="1" si="499"/>
        <v>59368.146874517734</v>
      </c>
    </row>
    <row r="273" spans="23:143" x14ac:dyDescent="0.2">
      <c r="W273" s="597">
        <f t="shared" si="438"/>
        <v>230</v>
      </c>
      <c r="X273" s="602">
        <f t="shared" ca="1" si="500"/>
        <v>28319.999389992863</v>
      </c>
      <c r="Y273" s="602">
        <f t="shared" ca="1" si="500"/>
        <v>29096.929827342388</v>
      </c>
      <c r="Z273" s="602">
        <f t="shared" ca="1" si="500"/>
        <v>29096.929827342388</v>
      </c>
      <c r="AA273" s="602">
        <f t="shared" ca="1" si="500"/>
        <v>29886.032144715729</v>
      </c>
      <c r="AB273" s="602">
        <f t="shared" ca="1" si="500"/>
        <v>29886.032144715729</v>
      </c>
      <c r="AC273" s="602">
        <f t="shared" ca="1" si="553"/>
        <v>30687.194570042724</v>
      </c>
      <c r="AD273" s="602">
        <f t="shared" ca="1" si="501"/>
        <v>30687.194570042724</v>
      </c>
      <c r="AE273" s="602">
        <f t="shared" ca="1" si="439"/>
        <v>31500.297891766557</v>
      </c>
      <c r="AF273" s="602">
        <f t="shared" ca="1" si="439"/>
        <v>31500.297891766557</v>
      </c>
      <c r="AG273" s="602">
        <f t="shared" ca="1" si="502"/>
        <v>32325.215752307126</v>
      </c>
      <c r="AH273" s="602">
        <f t="shared" ca="1" si="503"/>
        <v>32881.659121055389</v>
      </c>
      <c r="AI273" s="602">
        <f t="shared" ca="1" si="504"/>
        <v>34295.209150044277</v>
      </c>
      <c r="AJ273" s="602">
        <f t="shared" ca="1" si="505"/>
        <v>34295.209150044277</v>
      </c>
      <c r="AK273" s="602">
        <f t="shared" ca="1" si="506"/>
        <v>35740.272825017972</v>
      </c>
      <c r="AL273" s="602">
        <f t="shared" ca="1" si="507"/>
        <v>35740.272825017972</v>
      </c>
      <c r="AM273" s="602">
        <f t="shared" ca="1" si="508"/>
        <v>37216.130731732024</v>
      </c>
      <c r="AN273" s="602">
        <f t="shared" ca="1" si="509"/>
        <v>37216.130731732024</v>
      </c>
      <c r="AO273" s="602">
        <f t="shared" ca="1" si="510"/>
        <v>38722.023692322662</v>
      </c>
      <c r="AP273" s="602">
        <f t="shared" ca="1" si="511"/>
        <v>38722.023692322662</v>
      </c>
      <c r="AQ273" s="602">
        <f t="shared" ca="1" si="512"/>
        <v>40257.15736338999</v>
      </c>
      <c r="AR273" s="602">
        <f t="shared" ca="1" si="513"/>
        <v>35448.772928771345</v>
      </c>
      <c r="AS273" s="602">
        <f t="shared" ca="1" si="514"/>
        <v>36918.531516652984</v>
      </c>
      <c r="AT273" s="602">
        <f t="shared" ca="1" si="515"/>
        <v>36918.531516652984</v>
      </c>
      <c r="AU273" s="602">
        <f t="shared" ca="1" si="516"/>
        <v>38418.479955411574</v>
      </c>
      <c r="AV273" s="602">
        <f t="shared" ca="1" si="517"/>
        <v>38418.479955411574</v>
      </c>
      <c r="AW273" s="602">
        <f t="shared" ca="1" si="518"/>
        <v>39947.830563756834</v>
      </c>
      <c r="AX273" s="602">
        <f t="shared" ca="1" si="519"/>
        <v>39947.830563756834</v>
      </c>
      <c r="AY273" s="602">
        <f t="shared" ca="1" si="520"/>
        <v>41505.764212283277</v>
      </c>
      <c r="AZ273" s="602">
        <f t="shared" ca="1" si="521"/>
        <v>41505.764212283277</v>
      </c>
      <c r="BA273" s="602">
        <f t="shared" ca="1" si="522"/>
        <v>43091.434978125537</v>
      </c>
      <c r="BB273" s="602">
        <f t="shared" ca="1" si="523"/>
        <v>31227.944341051854</v>
      </c>
      <c r="BC273" s="602">
        <f t="shared" ca="1" si="524"/>
        <v>32048.938490341483</v>
      </c>
      <c r="BD273" s="602">
        <f t="shared" ca="1" si="525"/>
        <v>32048.938490341483</v>
      </c>
      <c r="BE273" s="602">
        <f t="shared" ca="1" si="526"/>
        <v>32881.659121055403</v>
      </c>
      <c r="BF273" s="602">
        <f t="shared" ca="1" si="527"/>
        <v>32881.659121055403</v>
      </c>
      <c r="BG273" s="602">
        <f t="shared" ca="1" si="528"/>
        <v>33725.968653348842</v>
      </c>
      <c r="BH273" s="602">
        <f t="shared" ca="1" si="529"/>
        <v>33725.968653348842</v>
      </c>
      <c r="BI273" s="602">
        <f t="shared" ca="1" si="530"/>
        <v>34581.723205375456</v>
      </c>
      <c r="BJ273" s="602">
        <f t="shared" ca="1" si="531"/>
        <v>34581.723205375456</v>
      </c>
      <c r="BK273" s="602">
        <f t="shared" ca="1" si="532"/>
        <v>35448.772928771345</v>
      </c>
      <c r="BL273" s="602">
        <f t="shared" ca="1" si="533"/>
        <v>37965.371706914841</v>
      </c>
      <c r="BM273" s="602">
        <f t="shared" ca="1" si="534"/>
        <v>39485.986332175897</v>
      </c>
      <c r="BN273" s="602">
        <f t="shared" ca="1" si="535"/>
        <v>39485.986332175897</v>
      </c>
      <c r="BO273" s="602">
        <f t="shared" ca="1" si="536"/>
        <v>41035.432761276803</v>
      </c>
      <c r="BP273" s="602">
        <f t="shared" ca="1" si="537"/>
        <v>41035.432761276803</v>
      </c>
      <c r="BQ273" s="602">
        <f t="shared" ca="1" si="538"/>
        <v>42612.87262182722</v>
      </c>
      <c r="BR273" s="602">
        <f t="shared" ca="1" si="539"/>
        <v>42612.87262182722</v>
      </c>
      <c r="BS273" s="602">
        <f t="shared" ca="1" si="540"/>
        <v>44217.443988476909</v>
      </c>
      <c r="BT273" s="602">
        <f t="shared" ca="1" si="541"/>
        <v>44217.443988476909</v>
      </c>
      <c r="BU273" s="602">
        <f t="shared" ca="1" si="542"/>
        <v>45848.26595350603</v>
      </c>
      <c r="BV273" s="602">
        <f t="shared" ca="1" si="543"/>
        <v>40723.276804626068</v>
      </c>
      <c r="BW273" s="602">
        <f t="shared" ca="1" si="544"/>
        <v>42295.186245571516</v>
      </c>
      <c r="BX273" s="602">
        <f t="shared" ca="1" si="545"/>
        <v>42295.186245571516</v>
      </c>
      <c r="BY273" s="602">
        <f t="shared" ca="1" si="546"/>
        <v>43894.401241264459</v>
      </c>
      <c r="BZ273" s="602">
        <f t="shared" ca="1" si="547"/>
        <v>43894.401241264459</v>
      </c>
      <c r="CA273" s="602">
        <f t="shared" ca="1" si="548"/>
        <v>45520.044319311586</v>
      </c>
      <c r="CB273" s="602">
        <f t="shared" ca="1" si="549"/>
        <v>45520.044319311586</v>
      </c>
      <c r="CC273" s="602">
        <f t="shared" ca="1" si="550"/>
        <v>47171.222607457443</v>
      </c>
      <c r="CD273" s="602">
        <f t="shared" ca="1" si="551"/>
        <v>47171.222607457443</v>
      </c>
      <c r="CE273" s="602">
        <f t="shared" ca="1" si="552"/>
        <v>48847.032188247038</v>
      </c>
      <c r="CF273" s="602">
        <f t="shared" ca="1" si="440"/>
        <v>33725.968653348842</v>
      </c>
      <c r="CG273" s="602">
        <f t="shared" ca="1" si="441"/>
        <v>34581.723205375456</v>
      </c>
      <c r="CH273" s="602">
        <f t="shared" ca="1" si="442"/>
        <v>34581.723205375456</v>
      </c>
      <c r="CI273" s="602">
        <f t="shared" ca="1" si="443"/>
        <v>35448.772928771345</v>
      </c>
      <c r="CJ273" s="602">
        <f t="shared" ca="1" si="444"/>
        <v>35448.772928771345</v>
      </c>
      <c r="CK273" s="602">
        <f t="shared" ca="1" si="445"/>
        <v>36326.962352232811</v>
      </c>
      <c r="CL273" s="602">
        <f t="shared" ca="1" si="446"/>
        <v>36326.962352232811</v>
      </c>
      <c r="CM273" s="602">
        <f t="shared" ca="1" si="447"/>
        <v>37216.130731732024</v>
      </c>
      <c r="CN273" s="602">
        <f t="shared" ca="1" si="448"/>
        <v>37216.130731732024</v>
      </c>
      <c r="CO273" s="602">
        <f t="shared" ca="1" si="449"/>
        <v>38116.112405922795</v>
      </c>
      <c r="CP273" s="602">
        <f t="shared" ca="1" si="450"/>
        <v>41820.706884913423</v>
      </c>
      <c r="CQ273" s="602">
        <f t="shared" ca="1" si="451"/>
        <v>43411.82153165857</v>
      </c>
      <c r="CR273" s="602">
        <f t="shared" ca="1" si="452"/>
        <v>43411.82153165857</v>
      </c>
      <c r="CS273" s="602">
        <f t="shared" ca="1" si="453"/>
        <v>45029.629321440458</v>
      </c>
      <c r="CT273" s="602">
        <f t="shared" ca="1" si="454"/>
        <v>45029.629321440458</v>
      </c>
      <c r="CU273" s="602">
        <f t="shared" ca="1" si="455"/>
        <v>46673.241537911395</v>
      </c>
      <c r="CV273" s="602">
        <f t="shared" ca="1" si="456"/>
        <v>46673.241537911395</v>
      </c>
      <c r="CW273" s="602">
        <f t="shared" ca="1" si="457"/>
        <v>48341.757129331025</v>
      </c>
      <c r="CX273" s="602">
        <f t="shared" ca="1" si="458"/>
        <v>48341.757129331025</v>
      </c>
      <c r="CY273" s="602">
        <f t="shared" ca="1" si="459"/>
        <v>50034.266948932476</v>
      </c>
      <c r="CZ273" s="602">
        <f t="shared" ca="1" si="460"/>
        <v>44703.97476535022</v>
      </c>
      <c r="DA273" s="602">
        <f t="shared" ca="1" si="461"/>
        <v>46342.497848049643</v>
      </c>
      <c r="DB273" s="602">
        <f t="shared" ca="1" si="462"/>
        <v>46342.497848049643</v>
      </c>
      <c r="DC273" s="602">
        <f t="shared" ca="1" si="463"/>
        <v>48006.105296803609</v>
      </c>
      <c r="DD273" s="602">
        <f t="shared" ca="1" si="464"/>
        <v>48006.105296803609</v>
      </c>
      <c r="DE273" s="602">
        <f t="shared" ca="1" si="465"/>
        <v>49693.889253268258</v>
      </c>
      <c r="DF273" s="602">
        <f t="shared" ca="1" si="466"/>
        <v>49693.889253268258</v>
      </c>
      <c r="DG273" s="602">
        <f t="shared" ca="1" si="467"/>
        <v>51404.937022019112</v>
      </c>
      <c r="DH273" s="602">
        <f t="shared" ca="1" si="468"/>
        <v>51404.937022019112</v>
      </c>
      <c r="DI273" s="602">
        <f t="shared" ca="1" si="469"/>
        <v>53138.334953305806</v>
      </c>
      <c r="DJ273" s="602">
        <f t="shared" ca="1" si="470"/>
        <v>36918.531516652984</v>
      </c>
      <c r="DK273" s="602">
        <f t="shared" ca="1" si="471"/>
        <v>37814.927454885583</v>
      </c>
      <c r="DL273" s="602">
        <f t="shared" ca="1" si="472"/>
        <v>37814.927454885583</v>
      </c>
      <c r="DM273" s="602">
        <f t="shared" ca="1" si="473"/>
        <v>38722.023692322662</v>
      </c>
      <c r="DN273" s="602">
        <f t="shared" ca="1" si="474"/>
        <v>38722.023692322662</v>
      </c>
      <c r="DO273" s="602">
        <f t="shared" ca="1" si="475"/>
        <v>39639.647171455297</v>
      </c>
      <c r="DP273" s="602">
        <f t="shared" ca="1" si="476"/>
        <v>39639.647171455297</v>
      </c>
      <c r="DQ273" s="602">
        <f t="shared" ca="1" si="477"/>
        <v>40567.620879791648</v>
      </c>
      <c r="DR273" s="602">
        <f t="shared" ca="1" si="478"/>
        <v>40567.620879791648</v>
      </c>
      <c r="DS273" s="602">
        <f t="shared" ca="1" si="479"/>
        <v>41505.764212283284</v>
      </c>
      <c r="DT273" s="602">
        <f t="shared" ca="1" si="480"/>
        <v>47504.443092169378</v>
      </c>
      <c r="DU273" s="602">
        <f t="shared" ca="1" si="481"/>
        <v>49185.069786291635</v>
      </c>
      <c r="DV273" s="602">
        <f t="shared" ca="1" si="482"/>
        <v>49185.069786291635</v>
      </c>
      <c r="DW273" s="602">
        <f t="shared" ca="1" si="483"/>
        <v>50889.234373908213</v>
      </c>
      <c r="DX273" s="602">
        <f t="shared" ca="1" si="484"/>
        <v>50889.234373908213</v>
      </c>
      <c r="DY273" s="602">
        <f t="shared" ca="1" si="485"/>
        <v>52616.023097239588</v>
      </c>
      <c r="DZ273" s="602">
        <f t="shared" ca="1" si="486"/>
        <v>52616.023097239588</v>
      </c>
      <c r="EA273" s="602">
        <f t="shared" ca="1" si="487"/>
        <v>54364.523825868084</v>
      </c>
      <c r="EB273" s="602">
        <f t="shared" ca="1" si="488"/>
        <v>54364.523825868084</v>
      </c>
      <c r="EC273" s="602">
        <f t="shared" ca="1" si="489"/>
        <v>56133.829536555211</v>
      </c>
      <c r="ED273" s="602">
        <f t="shared" ca="1" si="490"/>
        <v>50546.562285820124</v>
      </c>
      <c r="EE273" s="602">
        <f t="shared" ca="1" si="491"/>
        <v>52268.899256216449</v>
      </c>
      <c r="EF273" s="602">
        <f t="shared" ca="1" si="492"/>
        <v>52268.899256216449</v>
      </c>
      <c r="EG273" s="602">
        <f t="shared" ca="1" si="493"/>
        <v>54013.130357142247</v>
      </c>
      <c r="EH273" s="602">
        <f t="shared" ca="1" si="494"/>
        <v>54013.130357142247</v>
      </c>
      <c r="EI273" s="602">
        <f t="shared" ca="1" si="495"/>
        <v>55778.34727772788</v>
      </c>
      <c r="EJ273" s="602">
        <f t="shared" ca="1" si="496"/>
        <v>55778.34727772788</v>
      </c>
      <c r="EK273" s="602">
        <f t="shared" ca="1" si="497"/>
        <v>57563.649413299725</v>
      </c>
      <c r="EL273" s="602">
        <f t="shared" ca="1" si="498"/>
        <v>57563.649413299725</v>
      </c>
      <c r="EM273" s="602">
        <f t="shared" ca="1" si="499"/>
        <v>59368.146874517734</v>
      </c>
    </row>
    <row r="274" spans="23:143" x14ac:dyDescent="0.2">
      <c r="W274" s="597">
        <f t="shared" si="438"/>
        <v>231</v>
      </c>
      <c r="X274" s="602">
        <f t="shared" ca="1" si="500"/>
        <v>28319.999389992863</v>
      </c>
      <c r="Y274" s="602">
        <f t="shared" ca="1" si="500"/>
        <v>29096.929827342388</v>
      </c>
      <c r="Z274" s="602">
        <f t="shared" ca="1" si="500"/>
        <v>29096.929827342388</v>
      </c>
      <c r="AA274" s="602">
        <f t="shared" ca="1" si="500"/>
        <v>29886.032144715729</v>
      </c>
      <c r="AB274" s="602">
        <f t="shared" ca="1" si="500"/>
        <v>29886.032144715729</v>
      </c>
      <c r="AC274" s="602">
        <f t="shared" ca="1" si="553"/>
        <v>30687.194570042724</v>
      </c>
      <c r="AD274" s="602">
        <f t="shared" ca="1" si="501"/>
        <v>30687.194570042724</v>
      </c>
      <c r="AE274" s="602">
        <f t="shared" ca="1" si="439"/>
        <v>31500.297891766557</v>
      </c>
      <c r="AF274" s="602">
        <f t="shared" ca="1" si="439"/>
        <v>31500.297891766557</v>
      </c>
      <c r="AG274" s="602">
        <f t="shared" ca="1" si="502"/>
        <v>32325.215752307126</v>
      </c>
      <c r="AH274" s="602">
        <f t="shared" ca="1" si="503"/>
        <v>32881.659121055389</v>
      </c>
      <c r="AI274" s="602">
        <f t="shared" ca="1" si="504"/>
        <v>34295.209150044277</v>
      </c>
      <c r="AJ274" s="602">
        <f t="shared" ca="1" si="505"/>
        <v>34295.209150044277</v>
      </c>
      <c r="AK274" s="602">
        <f t="shared" ca="1" si="506"/>
        <v>35740.272825017972</v>
      </c>
      <c r="AL274" s="602">
        <f t="shared" ca="1" si="507"/>
        <v>35740.272825017972</v>
      </c>
      <c r="AM274" s="602">
        <f t="shared" ca="1" si="508"/>
        <v>37216.130731732024</v>
      </c>
      <c r="AN274" s="602">
        <f t="shared" ca="1" si="509"/>
        <v>37216.130731732024</v>
      </c>
      <c r="AO274" s="602">
        <f t="shared" ca="1" si="510"/>
        <v>38722.023692322662</v>
      </c>
      <c r="AP274" s="602">
        <f t="shared" ca="1" si="511"/>
        <v>38722.023692322662</v>
      </c>
      <c r="AQ274" s="602">
        <f t="shared" ca="1" si="512"/>
        <v>40257.15736338999</v>
      </c>
      <c r="AR274" s="602">
        <f t="shared" ca="1" si="513"/>
        <v>35448.772928771345</v>
      </c>
      <c r="AS274" s="602">
        <f t="shared" ca="1" si="514"/>
        <v>36918.531516652984</v>
      </c>
      <c r="AT274" s="602">
        <f t="shared" ca="1" si="515"/>
        <v>36918.531516652984</v>
      </c>
      <c r="AU274" s="602">
        <f t="shared" ca="1" si="516"/>
        <v>38418.479955411574</v>
      </c>
      <c r="AV274" s="602">
        <f t="shared" ca="1" si="517"/>
        <v>38418.479955411574</v>
      </c>
      <c r="AW274" s="602">
        <f t="shared" ca="1" si="518"/>
        <v>39947.830563756834</v>
      </c>
      <c r="AX274" s="602">
        <f t="shared" ca="1" si="519"/>
        <v>39947.830563756834</v>
      </c>
      <c r="AY274" s="602">
        <f t="shared" ca="1" si="520"/>
        <v>41505.764212283277</v>
      </c>
      <c r="AZ274" s="602">
        <f t="shared" ca="1" si="521"/>
        <v>41505.764212283277</v>
      </c>
      <c r="BA274" s="602">
        <f t="shared" ca="1" si="522"/>
        <v>43091.434978125537</v>
      </c>
      <c r="BB274" s="602">
        <f t="shared" ca="1" si="523"/>
        <v>31227.944341051854</v>
      </c>
      <c r="BC274" s="602">
        <f t="shared" ca="1" si="524"/>
        <v>32048.938490341483</v>
      </c>
      <c r="BD274" s="602">
        <f t="shared" ca="1" si="525"/>
        <v>32048.938490341483</v>
      </c>
      <c r="BE274" s="602">
        <f t="shared" ca="1" si="526"/>
        <v>32881.659121055403</v>
      </c>
      <c r="BF274" s="602">
        <f t="shared" ca="1" si="527"/>
        <v>32881.659121055403</v>
      </c>
      <c r="BG274" s="602">
        <f t="shared" ca="1" si="528"/>
        <v>33725.968653348842</v>
      </c>
      <c r="BH274" s="602">
        <f t="shared" ca="1" si="529"/>
        <v>33725.968653348842</v>
      </c>
      <c r="BI274" s="602">
        <f t="shared" ca="1" si="530"/>
        <v>34581.723205375456</v>
      </c>
      <c r="BJ274" s="602">
        <f t="shared" ca="1" si="531"/>
        <v>34581.723205375456</v>
      </c>
      <c r="BK274" s="602">
        <f t="shared" ca="1" si="532"/>
        <v>35448.772928771345</v>
      </c>
      <c r="BL274" s="602">
        <f t="shared" ca="1" si="533"/>
        <v>37965.371706914841</v>
      </c>
      <c r="BM274" s="602">
        <f t="shared" ca="1" si="534"/>
        <v>39485.986332175897</v>
      </c>
      <c r="BN274" s="602">
        <f t="shared" ca="1" si="535"/>
        <v>39485.986332175897</v>
      </c>
      <c r="BO274" s="602">
        <f t="shared" ca="1" si="536"/>
        <v>41035.432761276803</v>
      </c>
      <c r="BP274" s="602">
        <f t="shared" ca="1" si="537"/>
        <v>41035.432761276803</v>
      </c>
      <c r="BQ274" s="602">
        <f t="shared" ca="1" si="538"/>
        <v>42612.87262182722</v>
      </c>
      <c r="BR274" s="602">
        <f t="shared" ca="1" si="539"/>
        <v>42612.87262182722</v>
      </c>
      <c r="BS274" s="602">
        <f t="shared" ca="1" si="540"/>
        <v>44217.443988476909</v>
      </c>
      <c r="BT274" s="602">
        <f t="shared" ca="1" si="541"/>
        <v>44217.443988476909</v>
      </c>
      <c r="BU274" s="602">
        <f t="shared" ca="1" si="542"/>
        <v>45848.26595350603</v>
      </c>
      <c r="BV274" s="602">
        <f t="shared" ca="1" si="543"/>
        <v>40723.276804626068</v>
      </c>
      <c r="BW274" s="602">
        <f t="shared" ca="1" si="544"/>
        <v>42295.186245571516</v>
      </c>
      <c r="BX274" s="602">
        <f t="shared" ca="1" si="545"/>
        <v>42295.186245571516</v>
      </c>
      <c r="BY274" s="602">
        <f t="shared" ca="1" si="546"/>
        <v>43894.401241264459</v>
      </c>
      <c r="BZ274" s="602">
        <f t="shared" ca="1" si="547"/>
        <v>43894.401241264459</v>
      </c>
      <c r="CA274" s="602">
        <f t="shared" ca="1" si="548"/>
        <v>45520.044319311586</v>
      </c>
      <c r="CB274" s="602">
        <f t="shared" ca="1" si="549"/>
        <v>45520.044319311586</v>
      </c>
      <c r="CC274" s="602">
        <f t="shared" ca="1" si="550"/>
        <v>47171.222607457443</v>
      </c>
      <c r="CD274" s="602">
        <f t="shared" ca="1" si="551"/>
        <v>47171.222607457443</v>
      </c>
      <c r="CE274" s="602">
        <f t="shared" ca="1" si="552"/>
        <v>48847.032188247038</v>
      </c>
      <c r="CF274" s="602">
        <f t="shared" ca="1" si="440"/>
        <v>33725.968653348842</v>
      </c>
      <c r="CG274" s="602">
        <f t="shared" ca="1" si="441"/>
        <v>34581.723205375456</v>
      </c>
      <c r="CH274" s="602">
        <f t="shared" ca="1" si="442"/>
        <v>34581.723205375456</v>
      </c>
      <c r="CI274" s="602">
        <f t="shared" ca="1" si="443"/>
        <v>35448.772928771345</v>
      </c>
      <c r="CJ274" s="602">
        <f t="shared" ca="1" si="444"/>
        <v>35448.772928771345</v>
      </c>
      <c r="CK274" s="602">
        <f t="shared" ca="1" si="445"/>
        <v>36326.962352232811</v>
      </c>
      <c r="CL274" s="602">
        <f t="shared" ca="1" si="446"/>
        <v>36326.962352232811</v>
      </c>
      <c r="CM274" s="602">
        <f t="shared" ca="1" si="447"/>
        <v>37216.130731732024</v>
      </c>
      <c r="CN274" s="602">
        <f t="shared" ca="1" si="448"/>
        <v>37216.130731732024</v>
      </c>
      <c r="CO274" s="602">
        <f t="shared" ca="1" si="449"/>
        <v>38116.112405922795</v>
      </c>
      <c r="CP274" s="602">
        <f t="shared" ca="1" si="450"/>
        <v>41820.706884913423</v>
      </c>
      <c r="CQ274" s="602">
        <f t="shared" ca="1" si="451"/>
        <v>43411.82153165857</v>
      </c>
      <c r="CR274" s="602">
        <f t="shared" ca="1" si="452"/>
        <v>43411.82153165857</v>
      </c>
      <c r="CS274" s="602">
        <f t="shared" ca="1" si="453"/>
        <v>45029.629321440458</v>
      </c>
      <c r="CT274" s="602">
        <f t="shared" ca="1" si="454"/>
        <v>45029.629321440458</v>
      </c>
      <c r="CU274" s="602">
        <f t="shared" ca="1" si="455"/>
        <v>46673.241537911395</v>
      </c>
      <c r="CV274" s="602">
        <f t="shared" ca="1" si="456"/>
        <v>46673.241537911395</v>
      </c>
      <c r="CW274" s="602">
        <f t="shared" ca="1" si="457"/>
        <v>48341.757129331025</v>
      </c>
      <c r="CX274" s="602">
        <f t="shared" ca="1" si="458"/>
        <v>48341.757129331025</v>
      </c>
      <c r="CY274" s="602">
        <f t="shared" ca="1" si="459"/>
        <v>50034.266948932476</v>
      </c>
      <c r="CZ274" s="602">
        <f t="shared" ca="1" si="460"/>
        <v>44703.97476535022</v>
      </c>
      <c r="DA274" s="602">
        <f t="shared" ca="1" si="461"/>
        <v>46342.497848049643</v>
      </c>
      <c r="DB274" s="602">
        <f t="shared" ca="1" si="462"/>
        <v>46342.497848049643</v>
      </c>
      <c r="DC274" s="602">
        <f t="shared" ca="1" si="463"/>
        <v>48006.105296803609</v>
      </c>
      <c r="DD274" s="602">
        <f t="shared" ca="1" si="464"/>
        <v>48006.105296803609</v>
      </c>
      <c r="DE274" s="602">
        <f t="shared" ca="1" si="465"/>
        <v>49693.889253268258</v>
      </c>
      <c r="DF274" s="602">
        <f t="shared" ca="1" si="466"/>
        <v>49693.889253268258</v>
      </c>
      <c r="DG274" s="602">
        <f t="shared" ca="1" si="467"/>
        <v>51404.937022019112</v>
      </c>
      <c r="DH274" s="602">
        <f t="shared" ca="1" si="468"/>
        <v>51404.937022019112</v>
      </c>
      <c r="DI274" s="602">
        <f t="shared" ca="1" si="469"/>
        <v>53138.334953305806</v>
      </c>
      <c r="DJ274" s="602">
        <f t="shared" ca="1" si="470"/>
        <v>36918.531516652984</v>
      </c>
      <c r="DK274" s="602">
        <f t="shared" ca="1" si="471"/>
        <v>37814.927454885583</v>
      </c>
      <c r="DL274" s="602">
        <f t="shared" ca="1" si="472"/>
        <v>37814.927454885583</v>
      </c>
      <c r="DM274" s="602">
        <f t="shared" ca="1" si="473"/>
        <v>38722.023692322662</v>
      </c>
      <c r="DN274" s="602">
        <f t="shared" ca="1" si="474"/>
        <v>38722.023692322662</v>
      </c>
      <c r="DO274" s="602">
        <f t="shared" ca="1" si="475"/>
        <v>39639.647171455297</v>
      </c>
      <c r="DP274" s="602">
        <f t="shared" ca="1" si="476"/>
        <v>39639.647171455297</v>
      </c>
      <c r="DQ274" s="602">
        <f t="shared" ca="1" si="477"/>
        <v>40567.620879791648</v>
      </c>
      <c r="DR274" s="602">
        <f t="shared" ca="1" si="478"/>
        <v>40567.620879791648</v>
      </c>
      <c r="DS274" s="602">
        <f t="shared" ca="1" si="479"/>
        <v>41505.764212283284</v>
      </c>
      <c r="DT274" s="602">
        <f t="shared" ca="1" si="480"/>
        <v>47504.443092169378</v>
      </c>
      <c r="DU274" s="602">
        <f t="shared" ca="1" si="481"/>
        <v>49185.069786291635</v>
      </c>
      <c r="DV274" s="602">
        <f t="shared" ca="1" si="482"/>
        <v>49185.069786291635</v>
      </c>
      <c r="DW274" s="602">
        <f t="shared" ca="1" si="483"/>
        <v>50889.234373908213</v>
      </c>
      <c r="DX274" s="602">
        <f t="shared" ca="1" si="484"/>
        <v>50889.234373908213</v>
      </c>
      <c r="DY274" s="602">
        <f t="shared" ca="1" si="485"/>
        <v>52616.023097239588</v>
      </c>
      <c r="DZ274" s="602">
        <f t="shared" ca="1" si="486"/>
        <v>52616.023097239588</v>
      </c>
      <c r="EA274" s="602">
        <f t="shared" ca="1" si="487"/>
        <v>54364.523825868084</v>
      </c>
      <c r="EB274" s="602">
        <f t="shared" ca="1" si="488"/>
        <v>54364.523825868084</v>
      </c>
      <c r="EC274" s="602">
        <f t="shared" ca="1" si="489"/>
        <v>56133.829536555211</v>
      </c>
      <c r="ED274" s="602">
        <f t="shared" ca="1" si="490"/>
        <v>50546.562285820124</v>
      </c>
      <c r="EE274" s="602">
        <f t="shared" ca="1" si="491"/>
        <v>52268.899256216449</v>
      </c>
      <c r="EF274" s="602">
        <f t="shared" ca="1" si="492"/>
        <v>52268.899256216449</v>
      </c>
      <c r="EG274" s="602">
        <f t="shared" ca="1" si="493"/>
        <v>54013.130357142247</v>
      </c>
      <c r="EH274" s="602">
        <f t="shared" ca="1" si="494"/>
        <v>54013.130357142247</v>
      </c>
      <c r="EI274" s="602">
        <f t="shared" ca="1" si="495"/>
        <v>55778.34727772788</v>
      </c>
      <c r="EJ274" s="602">
        <f t="shared" ca="1" si="496"/>
        <v>55778.34727772788</v>
      </c>
      <c r="EK274" s="602">
        <f t="shared" ca="1" si="497"/>
        <v>57563.649413299725</v>
      </c>
      <c r="EL274" s="602">
        <f t="shared" ca="1" si="498"/>
        <v>57563.649413299725</v>
      </c>
      <c r="EM274" s="602">
        <f t="shared" ca="1" si="499"/>
        <v>59368.146874517734</v>
      </c>
    </row>
    <row r="275" spans="23:143" x14ac:dyDescent="0.2">
      <c r="W275" s="597">
        <f t="shared" si="438"/>
        <v>232</v>
      </c>
      <c r="X275" s="602">
        <f t="shared" ca="1" si="500"/>
        <v>28319.999389992863</v>
      </c>
      <c r="Y275" s="602">
        <f t="shared" ca="1" si="500"/>
        <v>29096.929827342388</v>
      </c>
      <c r="Z275" s="602">
        <f t="shared" ca="1" si="500"/>
        <v>29096.929827342388</v>
      </c>
      <c r="AA275" s="602">
        <f t="shared" ca="1" si="500"/>
        <v>29886.032144715729</v>
      </c>
      <c r="AB275" s="602">
        <f t="shared" ca="1" si="500"/>
        <v>29886.032144715729</v>
      </c>
      <c r="AC275" s="602">
        <f t="shared" ca="1" si="553"/>
        <v>30687.194570042724</v>
      </c>
      <c r="AD275" s="602">
        <f t="shared" ca="1" si="501"/>
        <v>30687.194570042724</v>
      </c>
      <c r="AE275" s="602">
        <f t="shared" ca="1" si="439"/>
        <v>31500.297891766557</v>
      </c>
      <c r="AF275" s="602">
        <f t="shared" ca="1" si="439"/>
        <v>31500.297891766557</v>
      </c>
      <c r="AG275" s="602">
        <f t="shared" ca="1" si="502"/>
        <v>32325.215752307126</v>
      </c>
      <c r="AH275" s="602">
        <f t="shared" ca="1" si="503"/>
        <v>32881.659121055389</v>
      </c>
      <c r="AI275" s="602">
        <f t="shared" ca="1" si="504"/>
        <v>34295.209150044277</v>
      </c>
      <c r="AJ275" s="602">
        <f t="shared" ca="1" si="505"/>
        <v>34295.209150044277</v>
      </c>
      <c r="AK275" s="602">
        <f t="shared" ca="1" si="506"/>
        <v>35740.272825017972</v>
      </c>
      <c r="AL275" s="602">
        <f t="shared" ca="1" si="507"/>
        <v>35740.272825017972</v>
      </c>
      <c r="AM275" s="602">
        <f t="shared" ca="1" si="508"/>
        <v>37216.130731732024</v>
      </c>
      <c r="AN275" s="602">
        <f t="shared" ca="1" si="509"/>
        <v>37216.130731732024</v>
      </c>
      <c r="AO275" s="602">
        <f t="shared" ca="1" si="510"/>
        <v>38722.023692322662</v>
      </c>
      <c r="AP275" s="602">
        <f t="shared" ca="1" si="511"/>
        <v>38722.023692322662</v>
      </c>
      <c r="AQ275" s="602">
        <f t="shared" ca="1" si="512"/>
        <v>40257.15736338999</v>
      </c>
      <c r="AR275" s="602">
        <f t="shared" ca="1" si="513"/>
        <v>35448.772928771345</v>
      </c>
      <c r="AS275" s="602">
        <f t="shared" ca="1" si="514"/>
        <v>36918.531516652984</v>
      </c>
      <c r="AT275" s="602">
        <f t="shared" ca="1" si="515"/>
        <v>36918.531516652984</v>
      </c>
      <c r="AU275" s="602">
        <f t="shared" ca="1" si="516"/>
        <v>38418.479955411574</v>
      </c>
      <c r="AV275" s="602">
        <f t="shared" ca="1" si="517"/>
        <v>38418.479955411574</v>
      </c>
      <c r="AW275" s="602">
        <f t="shared" ca="1" si="518"/>
        <v>39947.830563756834</v>
      </c>
      <c r="AX275" s="602">
        <f t="shared" ca="1" si="519"/>
        <v>39947.830563756834</v>
      </c>
      <c r="AY275" s="602">
        <f t="shared" ca="1" si="520"/>
        <v>41505.764212283277</v>
      </c>
      <c r="AZ275" s="602">
        <f t="shared" ca="1" si="521"/>
        <v>41505.764212283277</v>
      </c>
      <c r="BA275" s="602">
        <f t="shared" ca="1" si="522"/>
        <v>43091.434978125537</v>
      </c>
      <c r="BB275" s="602">
        <f t="shared" ca="1" si="523"/>
        <v>31227.944341051854</v>
      </c>
      <c r="BC275" s="602">
        <f t="shared" ca="1" si="524"/>
        <v>32048.938490341483</v>
      </c>
      <c r="BD275" s="602">
        <f t="shared" ca="1" si="525"/>
        <v>32048.938490341483</v>
      </c>
      <c r="BE275" s="602">
        <f t="shared" ca="1" si="526"/>
        <v>32881.659121055403</v>
      </c>
      <c r="BF275" s="602">
        <f t="shared" ca="1" si="527"/>
        <v>32881.659121055403</v>
      </c>
      <c r="BG275" s="602">
        <f t="shared" ca="1" si="528"/>
        <v>33725.968653348842</v>
      </c>
      <c r="BH275" s="602">
        <f t="shared" ca="1" si="529"/>
        <v>33725.968653348842</v>
      </c>
      <c r="BI275" s="602">
        <f t="shared" ca="1" si="530"/>
        <v>34581.723205375456</v>
      </c>
      <c r="BJ275" s="602">
        <f t="shared" ca="1" si="531"/>
        <v>34581.723205375456</v>
      </c>
      <c r="BK275" s="602">
        <f t="shared" ca="1" si="532"/>
        <v>35448.772928771345</v>
      </c>
      <c r="BL275" s="602">
        <f t="shared" ca="1" si="533"/>
        <v>37965.371706914841</v>
      </c>
      <c r="BM275" s="602">
        <f t="shared" ca="1" si="534"/>
        <v>39485.986332175897</v>
      </c>
      <c r="BN275" s="602">
        <f t="shared" ca="1" si="535"/>
        <v>39485.986332175897</v>
      </c>
      <c r="BO275" s="602">
        <f t="shared" ca="1" si="536"/>
        <v>41035.432761276803</v>
      </c>
      <c r="BP275" s="602">
        <f t="shared" ca="1" si="537"/>
        <v>41035.432761276803</v>
      </c>
      <c r="BQ275" s="602">
        <f t="shared" ca="1" si="538"/>
        <v>42612.87262182722</v>
      </c>
      <c r="BR275" s="602">
        <f t="shared" ca="1" si="539"/>
        <v>42612.87262182722</v>
      </c>
      <c r="BS275" s="602">
        <f t="shared" ca="1" si="540"/>
        <v>44217.443988476909</v>
      </c>
      <c r="BT275" s="602">
        <f t="shared" ca="1" si="541"/>
        <v>44217.443988476909</v>
      </c>
      <c r="BU275" s="602">
        <f t="shared" ca="1" si="542"/>
        <v>45848.26595350603</v>
      </c>
      <c r="BV275" s="602">
        <f t="shared" ca="1" si="543"/>
        <v>40723.276804626068</v>
      </c>
      <c r="BW275" s="602">
        <f t="shared" ca="1" si="544"/>
        <v>42295.186245571516</v>
      </c>
      <c r="BX275" s="602">
        <f t="shared" ca="1" si="545"/>
        <v>42295.186245571516</v>
      </c>
      <c r="BY275" s="602">
        <f t="shared" ca="1" si="546"/>
        <v>43894.401241264459</v>
      </c>
      <c r="BZ275" s="602">
        <f t="shared" ca="1" si="547"/>
        <v>43894.401241264459</v>
      </c>
      <c r="CA275" s="602">
        <f t="shared" ca="1" si="548"/>
        <v>45520.044319311586</v>
      </c>
      <c r="CB275" s="602">
        <f t="shared" ca="1" si="549"/>
        <v>45520.044319311586</v>
      </c>
      <c r="CC275" s="602">
        <f t="shared" ca="1" si="550"/>
        <v>47171.222607457443</v>
      </c>
      <c r="CD275" s="602">
        <f t="shared" ca="1" si="551"/>
        <v>47171.222607457443</v>
      </c>
      <c r="CE275" s="602">
        <f t="shared" ca="1" si="552"/>
        <v>48847.032188247038</v>
      </c>
      <c r="CF275" s="602">
        <f t="shared" ca="1" si="440"/>
        <v>33725.968653348842</v>
      </c>
      <c r="CG275" s="602">
        <f t="shared" ca="1" si="441"/>
        <v>34581.723205375456</v>
      </c>
      <c r="CH275" s="602">
        <f t="shared" ca="1" si="442"/>
        <v>34581.723205375456</v>
      </c>
      <c r="CI275" s="602">
        <f t="shared" ca="1" si="443"/>
        <v>35448.772928771345</v>
      </c>
      <c r="CJ275" s="602">
        <f t="shared" ca="1" si="444"/>
        <v>35448.772928771345</v>
      </c>
      <c r="CK275" s="602">
        <f t="shared" ca="1" si="445"/>
        <v>36326.962352232811</v>
      </c>
      <c r="CL275" s="602">
        <f t="shared" ca="1" si="446"/>
        <v>36326.962352232811</v>
      </c>
      <c r="CM275" s="602">
        <f t="shared" ca="1" si="447"/>
        <v>37216.130731732024</v>
      </c>
      <c r="CN275" s="602">
        <f t="shared" ca="1" si="448"/>
        <v>37216.130731732024</v>
      </c>
      <c r="CO275" s="602">
        <f t="shared" ca="1" si="449"/>
        <v>38116.112405922795</v>
      </c>
      <c r="CP275" s="602">
        <f t="shared" ca="1" si="450"/>
        <v>41820.706884913423</v>
      </c>
      <c r="CQ275" s="602">
        <f t="shared" ca="1" si="451"/>
        <v>43411.82153165857</v>
      </c>
      <c r="CR275" s="602">
        <f t="shared" ca="1" si="452"/>
        <v>43411.82153165857</v>
      </c>
      <c r="CS275" s="602">
        <f t="shared" ca="1" si="453"/>
        <v>45029.629321440458</v>
      </c>
      <c r="CT275" s="602">
        <f t="shared" ca="1" si="454"/>
        <v>45029.629321440458</v>
      </c>
      <c r="CU275" s="602">
        <f t="shared" ca="1" si="455"/>
        <v>46673.241537911395</v>
      </c>
      <c r="CV275" s="602">
        <f t="shared" ca="1" si="456"/>
        <v>46673.241537911395</v>
      </c>
      <c r="CW275" s="602">
        <f t="shared" ca="1" si="457"/>
        <v>48341.757129331025</v>
      </c>
      <c r="CX275" s="602">
        <f t="shared" ca="1" si="458"/>
        <v>48341.757129331025</v>
      </c>
      <c r="CY275" s="602">
        <f t="shared" ca="1" si="459"/>
        <v>50034.266948932476</v>
      </c>
      <c r="CZ275" s="602">
        <f t="shared" ca="1" si="460"/>
        <v>44703.97476535022</v>
      </c>
      <c r="DA275" s="602">
        <f t="shared" ca="1" si="461"/>
        <v>46342.497848049643</v>
      </c>
      <c r="DB275" s="602">
        <f t="shared" ca="1" si="462"/>
        <v>46342.497848049643</v>
      </c>
      <c r="DC275" s="602">
        <f t="shared" ca="1" si="463"/>
        <v>48006.105296803609</v>
      </c>
      <c r="DD275" s="602">
        <f t="shared" ca="1" si="464"/>
        <v>48006.105296803609</v>
      </c>
      <c r="DE275" s="602">
        <f t="shared" ca="1" si="465"/>
        <v>49693.889253268258</v>
      </c>
      <c r="DF275" s="602">
        <f t="shared" ca="1" si="466"/>
        <v>49693.889253268258</v>
      </c>
      <c r="DG275" s="602">
        <f t="shared" ca="1" si="467"/>
        <v>51404.937022019112</v>
      </c>
      <c r="DH275" s="602">
        <f t="shared" ca="1" si="468"/>
        <v>51404.937022019112</v>
      </c>
      <c r="DI275" s="602">
        <f t="shared" ca="1" si="469"/>
        <v>53138.334953305806</v>
      </c>
      <c r="DJ275" s="602">
        <f t="shared" ca="1" si="470"/>
        <v>36918.531516652984</v>
      </c>
      <c r="DK275" s="602">
        <f t="shared" ca="1" si="471"/>
        <v>37814.927454885583</v>
      </c>
      <c r="DL275" s="602">
        <f t="shared" ca="1" si="472"/>
        <v>37814.927454885583</v>
      </c>
      <c r="DM275" s="602">
        <f t="shared" ca="1" si="473"/>
        <v>38722.023692322662</v>
      </c>
      <c r="DN275" s="602">
        <f t="shared" ca="1" si="474"/>
        <v>38722.023692322662</v>
      </c>
      <c r="DO275" s="602">
        <f t="shared" ca="1" si="475"/>
        <v>39639.647171455297</v>
      </c>
      <c r="DP275" s="602">
        <f t="shared" ca="1" si="476"/>
        <v>39639.647171455297</v>
      </c>
      <c r="DQ275" s="602">
        <f t="shared" ca="1" si="477"/>
        <v>40567.620879791648</v>
      </c>
      <c r="DR275" s="602">
        <f t="shared" ca="1" si="478"/>
        <v>40567.620879791648</v>
      </c>
      <c r="DS275" s="602">
        <f t="shared" ca="1" si="479"/>
        <v>41505.764212283284</v>
      </c>
      <c r="DT275" s="602">
        <f t="shared" ca="1" si="480"/>
        <v>47504.443092169378</v>
      </c>
      <c r="DU275" s="602">
        <f t="shared" ca="1" si="481"/>
        <v>49185.069786291635</v>
      </c>
      <c r="DV275" s="602">
        <f t="shared" ca="1" si="482"/>
        <v>49185.069786291635</v>
      </c>
      <c r="DW275" s="602">
        <f t="shared" ca="1" si="483"/>
        <v>50889.234373908213</v>
      </c>
      <c r="DX275" s="602">
        <f t="shared" ca="1" si="484"/>
        <v>50889.234373908213</v>
      </c>
      <c r="DY275" s="602">
        <f t="shared" ca="1" si="485"/>
        <v>52616.023097239588</v>
      </c>
      <c r="DZ275" s="602">
        <f t="shared" ca="1" si="486"/>
        <v>52616.023097239588</v>
      </c>
      <c r="EA275" s="602">
        <f t="shared" ca="1" si="487"/>
        <v>54364.523825868084</v>
      </c>
      <c r="EB275" s="602">
        <f t="shared" ca="1" si="488"/>
        <v>54364.523825868084</v>
      </c>
      <c r="EC275" s="602">
        <f t="shared" ca="1" si="489"/>
        <v>56133.829536555211</v>
      </c>
      <c r="ED275" s="602">
        <f t="shared" ca="1" si="490"/>
        <v>50546.562285820124</v>
      </c>
      <c r="EE275" s="602">
        <f t="shared" ca="1" si="491"/>
        <v>52268.899256216449</v>
      </c>
      <c r="EF275" s="602">
        <f t="shared" ca="1" si="492"/>
        <v>52268.899256216449</v>
      </c>
      <c r="EG275" s="602">
        <f t="shared" ca="1" si="493"/>
        <v>54013.130357142247</v>
      </c>
      <c r="EH275" s="602">
        <f t="shared" ca="1" si="494"/>
        <v>54013.130357142247</v>
      </c>
      <c r="EI275" s="602">
        <f t="shared" ca="1" si="495"/>
        <v>55778.34727772788</v>
      </c>
      <c r="EJ275" s="602">
        <f t="shared" ca="1" si="496"/>
        <v>55778.34727772788</v>
      </c>
      <c r="EK275" s="602">
        <f t="shared" ca="1" si="497"/>
        <v>57563.649413299725</v>
      </c>
      <c r="EL275" s="602">
        <f t="shared" ca="1" si="498"/>
        <v>57563.649413299725</v>
      </c>
      <c r="EM275" s="602">
        <f t="shared" ca="1" si="499"/>
        <v>59368.146874517734</v>
      </c>
    </row>
    <row r="276" spans="23:143" x14ac:dyDescent="0.2">
      <c r="W276" s="597">
        <f t="shared" si="438"/>
        <v>233</v>
      </c>
      <c r="X276" s="602">
        <f t="shared" ca="1" si="500"/>
        <v>28319.999389992863</v>
      </c>
      <c r="Y276" s="602">
        <f t="shared" ca="1" si="500"/>
        <v>29096.929827342388</v>
      </c>
      <c r="Z276" s="602">
        <f t="shared" ca="1" si="500"/>
        <v>29096.929827342388</v>
      </c>
      <c r="AA276" s="602">
        <f t="shared" ca="1" si="500"/>
        <v>29886.032144715729</v>
      </c>
      <c r="AB276" s="602">
        <f t="shared" ca="1" si="500"/>
        <v>29886.032144715729</v>
      </c>
      <c r="AC276" s="602">
        <f t="shared" ca="1" si="553"/>
        <v>30687.194570042724</v>
      </c>
      <c r="AD276" s="602">
        <f t="shared" ca="1" si="501"/>
        <v>30687.194570042724</v>
      </c>
      <c r="AE276" s="602">
        <f t="shared" ca="1" si="439"/>
        <v>31500.297891766557</v>
      </c>
      <c r="AF276" s="602">
        <f t="shared" ca="1" si="439"/>
        <v>31500.297891766557</v>
      </c>
      <c r="AG276" s="602">
        <f t="shared" ca="1" si="502"/>
        <v>32325.215752307126</v>
      </c>
      <c r="AH276" s="602">
        <f t="shared" ca="1" si="503"/>
        <v>32881.659121055389</v>
      </c>
      <c r="AI276" s="602">
        <f t="shared" ca="1" si="504"/>
        <v>34295.209150044277</v>
      </c>
      <c r="AJ276" s="602">
        <f t="shared" ca="1" si="505"/>
        <v>34295.209150044277</v>
      </c>
      <c r="AK276" s="602">
        <f t="shared" ca="1" si="506"/>
        <v>35740.272825017972</v>
      </c>
      <c r="AL276" s="602">
        <f t="shared" ca="1" si="507"/>
        <v>35740.272825017972</v>
      </c>
      <c r="AM276" s="602">
        <f t="shared" ca="1" si="508"/>
        <v>37216.130731732024</v>
      </c>
      <c r="AN276" s="602">
        <f t="shared" ca="1" si="509"/>
        <v>37216.130731732024</v>
      </c>
      <c r="AO276" s="602">
        <f t="shared" ca="1" si="510"/>
        <v>38722.023692322662</v>
      </c>
      <c r="AP276" s="602">
        <f t="shared" ca="1" si="511"/>
        <v>38722.023692322662</v>
      </c>
      <c r="AQ276" s="602">
        <f t="shared" ca="1" si="512"/>
        <v>40257.15736338999</v>
      </c>
      <c r="AR276" s="602">
        <f t="shared" ca="1" si="513"/>
        <v>35448.772928771345</v>
      </c>
      <c r="AS276" s="602">
        <f t="shared" ca="1" si="514"/>
        <v>36918.531516652984</v>
      </c>
      <c r="AT276" s="602">
        <f t="shared" ca="1" si="515"/>
        <v>36918.531516652984</v>
      </c>
      <c r="AU276" s="602">
        <f t="shared" ca="1" si="516"/>
        <v>38418.479955411574</v>
      </c>
      <c r="AV276" s="602">
        <f t="shared" ca="1" si="517"/>
        <v>38418.479955411574</v>
      </c>
      <c r="AW276" s="602">
        <f t="shared" ca="1" si="518"/>
        <v>39947.830563756834</v>
      </c>
      <c r="AX276" s="602">
        <f t="shared" ca="1" si="519"/>
        <v>39947.830563756834</v>
      </c>
      <c r="AY276" s="602">
        <f t="shared" ca="1" si="520"/>
        <v>41505.764212283277</v>
      </c>
      <c r="AZ276" s="602">
        <f t="shared" ca="1" si="521"/>
        <v>41505.764212283277</v>
      </c>
      <c r="BA276" s="602">
        <f t="shared" ca="1" si="522"/>
        <v>43091.434978125537</v>
      </c>
      <c r="BB276" s="602">
        <f t="shared" ca="1" si="523"/>
        <v>31227.944341051854</v>
      </c>
      <c r="BC276" s="602">
        <f t="shared" ca="1" si="524"/>
        <v>32048.938490341483</v>
      </c>
      <c r="BD276" s="602">
        <f t="shared" ca="1" si="525"/>
        <v>32048.938490341483</v>
      </c>
      <c r="BE276" s="602">
        <f t="shared" ca="1" si="526"/>
        <v>32881.659121055403</v>
      </c>
      <c r="BF276" s="602">
        <f t="shared" ca="1" si="527"/>
        <v>32881.659121055403</v>
      </c>
      <c r="BG276" s="602">
        <f t="shared" ca="1" si="528"/>
        <v>33725.968653348842</v>
      </c>
      <c r="BH276" s="602">
        <f t="shared" ca="1" si="529"/>
        <v>33725.968653348842</v>
      </c>
      <c r="BI276" s="602">
        <f t="shared" ca="1" si="530"/>
        <v>34581.723205375456</v>
      </c>
      <c r="BJ276" s="602">
        <f t="shared" ca="1" si="531"/>
        <v>34581.723205375456</v>
      </c>
      <c r="BK276" s="602">
        <f t="shared" ca="1" si="532"/>
        <v>35448.772928771345</v>
      </c>
      <c r="BL276" s="602">
        <f t="shared" ca="1" si="533"/>
        <v>37965.371706914841</v>
      </c>
      <c r="BM276" s="602">
        <f t="shared" ca="1" si="534"/>
        <v>39485.986332175897</v>
      </c>
      <c r="BN276" s="602">
        <f t="shared" ca="1" si="535"/>
        <v>39485.986332175897</v>
      </c>
      <c r="BO276" s="602">
        <f t="shared" ca="1" si="536"/>
        <v>41035.432761276803</v>
      </c>
      <c r="BP276" s="602">
        <f t="shared" ca="1" si="537"/>
        <v>41035.432761276803</v>
      </c>
      <c r="BQ276" s="602">
        <f t="shared" ca="1" si="538"/>
        <v>42612.87262182722</v>
      </c>
      <c r="BR276" s="602">
        <f t="shared" ca="1" si="539"/>
        <v>42612.87262182722</v>
      </c>
      <c r="BS276" s="602">
        <f t="shared" ca="1" si="540"/>
        <v>44217.443988476909</v>
      </c>
      <c r="BT276" s="602">
        <f t="shared" ca="1" si="541"/>
        <v>44217.443988476909</v>
      </c>
      <c r="BU276" s="602">
        <f t="shared" ca="1" si="542"/>
        <v>45848.26595350603</v>
      </c>
      <c r="BV276" s="602">
        <f t="shared" ca="1" si="543"/>
        <v>40723.276804626068</v>
      </c>
      <c r="BW276" s="602">
        <f t="shared" ca="1" si="544"/>
        <v>42295.186245571516</v>
      </c>
      <c r="BX276" s="602">
        <f t="shared" ca="1" si="545"/>
        <v>42295.186245571516</v>
      </c>
      <c r="BY276" s="602">
        <f t="shared" ca="1" si="546"/>
        <v>43894.401241264459</v>
      </c>
      <c r="BZ276" s="602">
        <f t="shared" ca="1" si="547"/>
        <v>43894.401241264459</v>
      </c>
      <c r="CA276" s="602">
        <f t="shared" ca="1" si="548"/>
        <v>45520.044319311586</v>
      </c>
      <c r="CB276" s="602">
        <f t="shared" ca="1" si="549"/>
        <v>45520.044319311586</v>
      </c>
      <c r="CC276" s="602">
        <f t="shared" ca="1" si="550"/>
        <v>47171.222607457443</v>
      </c>
      <c r="CD276" s="602">
        <f t="shared" ca="1" si="551"/>
        <v>47171.222607457443</v>
      </c>
      <c r="CE276" s="602">
        <f t="shared" ca="1" si="552"/>
        <v>48847.032188247038</v>
      </c>
      <c r="CF276" s="602">
        <f t="shared" ca="1" si="440"/>
        <v>33725.968653348842</v>
      </c>
      <c r="CG276" s="602">
        <f t="shared" ca="1" si="441"/>
        <v>34581.723205375456</v>
      </c>
      <c r="CH276" s="602">
        <f t="shared" ca="1" si="442"/>
        <v>34581.723205375456</v>
      </c>
      <c r="CI276" s="602">
        <f t="shared" ca="1" si="443"/>
        <v>35448.772928771345</v>
      </c>
      <c r="CJ276" s="602">
        <f t="shared" ca="1" si="444"/>
        <v>35448.772928771345</v>
      </c>
      <c r="CK276" s="602">
        <f t="shared" ca="1" si="445"/>
        <v>36326.962352232811</v>
      </c>
      <c r="CL276" s="602">
        <f t="shared" ca="1" si="446"/>
        <v>36326.962352232811</v>
      </c>
      <c r="CM276" s="602">
        <f t="shared" ca="1" si="447"/>
        <v>37216.130731732024</v>
      </c>
      <c r="CN276" s="602">
        <f t="shared" ca="1" si="448"/>
        <v>37216.130731732024</v>
      </c>
      <c r="CO276" s="602">
        <f t="shared" ca="1" si="449"/>
        <v>38116.112405922795</v>
      </c>
      <c r="CP276" s="602">
        <f t="shared" ca="1" si="450"/>
        <v>41820.706884913423</v>
      </c>
      <c r="CQ276" s="602">
        <f t="shared" ca="1" si="451"/>
        <v>43411.82153165857</v>
      </c>
      <c r="CR276" s="602">
        <f t="shared" ca="1" si="452"/>
        <v>43411.82153165857</v>
      </c>
      <c r="CS276" s="602">
        <f t="shared" ca="1" si="453"/>
        <v>45029.629321440458</v>
      </c>
      <c r="CT276" s="602">
        <f t="shared" ca="1" si="454"/>
        <v>45029.629321440458</v>
      </c>
      <c r="CU276" s="602">
        <f t="shared" ca="1" si="455"/>
        <v>46673.241537911395</v>
      </c>
      <c r="CV276" s="602">
        <f t="shared" ca="1" si="456"/>
        <v>46673.241537911395</v>
      </c>
      <c r="CW276" s="602">
        <f t="shared" ca="1" si="457"/>
        <v>48341.757129331025</v>
      </c>
      <c r="CX276" s="602">
        <f t="shared" ca="1" si="458"/>
        <v>48341.757129331025</v>
      </c>
      <c r="CY276" s="602">
        <f t="shared" ca="1" si="459"/>
        <v>50034.266948932476</v>
      </c>
      <c r="CZ276" s="602">
        <f t="shared" ca="1" si="460"/>
        <v>44703.97476535022</v>
      </c>
      <c r="DA276" s="602">
        <f t="shared" ca="1" si="461"/>
        <v>46342.497848049643</v>
      </c>
      <c r="DB276" s="602">
        <f t="shared" ca="1" si="462"/>
        <v>46342.497848049643</v>
      </c>
      <c r="DC276" s="602">
        <f t="shared" ca="1" si="463"/>
        <v>48006.105296803609</v>
      </c>
      <c r="DD276" s="602">
        <f t="shared" ca="1" si="464"/>
        <v>48006.105296803609</v>
      </c>
      <c r="DE276" s="602">
        <f t="shared" ca="1" si="465"/>
        <v>49693.889253268258</v>
      </c>
      <c r="DF276" s="602">
        <f t="shared" ca="1" si="466"/>
        <v>49693.889253268258</v>
      </c>
      <c r="DG276" s="602">
        <f t="shared" ca="1" si="467"/>
        <v>51404.937022019112</v>
      </c>
      <c r="DH276" s="602">
        <f t="shared" ca="1" si="468"/>
        <v>51404.937022019112</v>
      </c>
      <c r="DI276" s="602">
        <f t="shared" ca="1" si="469"/>
        <v>53138.334953305806</v>
      </c>
      <c r="DJ276" s="602">
        <f t="shared" ca="1" si="470"/>
        <v>36918.531516652984</v>
      </c>
      <c r="DK276" s="602">
        <f t="shared" ca="1" si="471"/>
        <v>37814.927454885583</v>
      </c>
      <c r="DL276" s="602">
        <f t="shared" ca="1" si="472"/>
        <v>37814.927454885583</v>
      </c>
      <c r="DM276" s="602">
        <f t="shared" ca="1" si="473"/>
        <v>38722.023692322662</v>
      </c>
      <c r="DN276" s="602">
        <f t="shared" ca="1" si="474"/>
        <v>38722.023692322662</v>
      </c>
      <c r="DO276" s="602">
        <f t="shared" ca="1" si="475"/>
        <v>39639.647171455297</v>
      </c>
      <c r="DP276" s="602">
        <f t="shared" ca="1" si="476"/>
        <v>39639.647171455297</v>
      </c>
      <c r="DQ276" s="602">
        <f t="shared" ca="1" si="477"/>
        <v>40567.620879791648</v>
      </c>
      <c r="DR276" s="602">
        <f t="shared" ca="1" si="478"/>
        <v>40567.620879791648</v>
      </c>
      <c r="DS276" s="602">
        <f t="shared" ca="1" si="479"/>
        <v>41505.764212283284</v>
      </c>
      <c r="DT276" s="602">
        <f t="shared" ca="1" si="480"/>
        <v>47504.443092169378</v>
      </c>
      <c r="DU276" s="602">
        <f t="shared" ca="1" si="481"/>
        <v>49185.069786291635</v>
      </c>
      <c r="DV276" s="602">
        <f t="shared" ca="1" si="482"/>
        <v>49185.069786291635</v>
      </c>
      <c r="DW276" s="602">
        <f t="shared" ca="1" si="483"/>
        <v>50889.234373908213</v>
      </c>
      <c r="DX276" s="602">
        <f t="shared" ca="1" si="484"/>
        <v>50889.234373908213</v>
      </c>
      <c r="DY276" s="602">
        <f t="shared" ca="1" si="485"/>
        <v>52616.023097239588</v>
      </c>
      <c r="DZ276" s="602">
        <f t="shared" ca="1" si="486"/>
        <v>52616.023097239588</v>
      </c>
      <c r="EA276" s="602">
        <f t="shared" ca="1" si="487"/>
        <v>54364.523825868084</v>
      </c>
      <c r="EB276" s="602">
        <f t="shared" ca="1" si="488"/>
        <v>54364.523825868084</v>
      </c>
      <c r="EC276" s="602">
        <f t="shared" ca="1" si="489"/>
        <v>56133.829536555211</v>
      </c>
      <c r="ED276" s="602">
        <f t="shared" ca="1" si="490"/>
        <v>50546.562285820124</v>
      </c>
      <c r="EE276" s="602">
        <f t="shared" ca="1" si="491"/>
        <v>52268.899256216449</v>
      </c>
      <c r="EF276" s="602">
        <f t="shared" ca="1" si="492"/>
        <v>52268.899256216449</v>
      </c>
      <c r="EG276" s="602">
        <f t="shared" ca="1" si="493"/>
        <v>54013.130357142247</v>
      </c>
      <c r="EH276" s="602">
        <f t="shared" ca="1" si="494"/>
        <v>54013.130357142247</v>
      </c>
      <c r="EI276" s="602">
        <f t="shared" ca="1" si="495"/>
        <v>55778.34727772788</v>
      </c>
      <c r="EJ276" s="602">
        <f t="shared" ca="1" si="496"/>
        <v>55778.34727772788</v>
      </c>
      <c r="EK276" s="602">
        <f t="shared" ca="1" si="497"/>
        <v>57563.649413299725</v>
      </c>
      <c r="EL276" s="602">
        <f t="shared" ca="1" si="498"/>
        <v>57563.649413299725</v>
      </c>
      <c r="EM276" s="602">
        <f t="shared" ca="1" si="499"/>
        <v>59368.146874517734</v>
      </c>
    </row>
    <row r="277" spans="23:143" x14ac:dyDescent="0.2">
      <c r="W277" s="597">
        <f t="shared" si="438"/>
        <v>234</v>
      </c>
      <c r="X277" s="602">
        <f t="shared" ca="1" si="500"/>
        <v>28319.999389992863</v>
      </c>
      <c r="Y277" s="602">
        <f t="shared" ca="1" si="500"/>
        <v>29096.929827342388</v>
      </c>
      <c r="Z277" s="602">
        <f t="shared" ca="1" si="500"/>
        <v>29096.929827342388</v>
      </c>
      <c r="AA277" s="602">
        <f t="shared" ca="1" si="500"/>
        <v>29886.032144715729</v>
      </c>
      <c r="AB277" s="602">
        <f t="shared" ca="1" si="500"/>
        <v>29886.032144715729</v>
      </c>
      <c r="AC277" s="602">
        <f t="shared" ca="1" si="553"/>
        <v>30687.194570042724</v>
      </c>
      <c r="AD277" s="602">
        <f t="shared" ca="1" si="501"/>
        <v>30687.194570042724</v>
      </c>
      <c r="AE277" s="602">
        <f t="shared" ca="1" si="439"/>
        <v>31500.297891766557</v>
      </c>
      <c r="AF277" s="602">
        <f t="shared" ca="1" si="439"/>
        <v>31500.297891766557</v>
      </c>
      <c r="AG277" s="602">
        <f t="shared" ca="1" si="502"/>
        <v>32325.215752307126</v>
      </c>
      <c r="AH277" s="602">
        <f t="shared" ca="1" si="503"/>
        <v>32881.659121055389</v>
      </c>
      <c r="AI277" s="602">
        <f t="shared" ca="1" si="504"/>
        <v>34295.209150044277</v>
      </c>
      <c r="AJ277" s="602">
        <f t="shared" ca="1" si="505"/>
        <v>34295.209150044277</v>
      </c>
      <c r="AK277" s="602">
        <f t="shared" ca="1" si="506"/>
        <v>35740.272825017972</v>
      </c>
      <c r="AL277" s="602">
        <f t="shared" ca="1" si="507"/>
        <v>35740.272825017972</v>
      </c>
      <c r="AM277" s="602">
        <f t="shared" ca="1" si="508"/>
        <v>37216.130731732024</v>
      </c>
      <c r="AN277" s="602">
        <f t="shared" ca="1" si="509"/>
        <v>37216.130731732024</v>
      </c>
      <c r="AO277" s="602">
        <f t="shared" ca="1" si="510"/>
        <v>38722.023692322662</v>
      </c>
      <c r="AP277" s="602">
        <f t="shared" ca="1" si="511"/>
        <v>38722.023692322662</v>
      </c>
      <c r="AQ277" s="602">
        <f t="shared" ca="1" si="512"/>
        <v>40257.15736338999</v>
      </c>
      <c r="AR277" s="602">
        <f t="shared" ca="1" si="513"/>
        <v>35448.772928771345</v>
      </c>
      <c r="AS277" s="602">
        <f t="shared" ca="1" si="514"/>
        <v>36918.531516652984</v>
      </c>
      <c r="AT277" s="602">
        <f t="shared" ca="1" si="515"/>
        <v>36918.531516652984</v>
      </c>
      <c r="AU277" s="602">
        <f t="shared" ca="1" si="516"/>
        <v>38418.479955411574</v>
      </c>
      <c r="AV277" s="602">
        <f t="shared" ca="1" si="517"/>
        <v>38418.479955411574</v>
      </c>
      <c r="AW277" s="602">
        <f t="shared" ca="1" si="518"/>
        <v>39947.830563756834</v>
      </c>
      <c r="AX277" s="602">
        <f t="shared" ca="1" si="519"/>
        <v>39947.830563756834</v>
      </c>
      <c r="AY277" s="602">
        <f t="shared" ca="1" si="520"/>
        <v>41505.764212283277</v>
      </c>
      <c r="AZ277" s="602">
        <f t="shared" ca="1" si="521"/>
        <v>41505.764212283277</v>
      </c>
      <c r="BA277" s="602">
        <f t="shared" ca="1" si="522"/>
        <v>43091.434978125537</v>
      </c>
      <c r="BB277" s="602">
        <f t="shared" ca="1" si="523"/>
        <v>31227.944341051854</v>
      </c>
      <c r="BC277" s="602">
        <f t="shared" ca="1" si="524"/>
        <v>32048.938490341483</v>
      </c>
      <c r="BD277" s="602">
        <f t="shared" ca="1" si="525"/>
        <v>32048.938490341483</v>
      </c>
      <c r="BE277" s="602">
        <f t="shared" ca="1" si="526"/>
        <v>32881.659121055403</v>
      </c>
      <c r="BF277" s="602">
        <f t="shared" ca="1" si="527"/>
        <v>32881.659121055403</v>
      </c>
      <c r="BG277" s="602">
        <f t="shared" ca="1" si="528"/>
        <v>33725.968653348842</v>
      </c>
      <c r="BH277" s="602">
        <f t="shared" ca="1" si="529"/>
        <v>33725.968653348842</v>
      </c>
      <c r="BI277" s="602">
        <f t="shared" ca="1" si="530"/>
        <v>34581.723205375456</v>
      </c>
      <c r="BJ277" s="602">
        <f t="shared" ca="1" si="531"/>
        <v>34581.723205375456</v>
      </c>
      <c r="BK277" s="602">
        <f t="shared" ca="1" si="532"/>
        <v>35448.772928771345</v>
      </c>
      <c r="BL277" s="602">
        <f t="shared" ca="1" si="533"/>
        <v>37965.371706914841</v>
      </c>
      <c r="BM277" s="602">
        <f t="shared" ca="1" si="534"/>
        <v>39485.986332175897</v>
      </c>
      <c r="BN277" s="602">
        <f t="shared" ca="1" si="535"/>
        <v>39485.986332175897</v>
      </c>
      <c r="BO277" s="602">
        <f t="shared" ca="1" si="536"/>
        <v>41035.432761276803</v>
      </c>
      <c r="BP277" s="602">
        <f t="shared" ca="1" si="537"/>
        <v>41035.432761276803</v>
      </c>
      <c r="BQ277" s="602">
        <f t="shared" ca="1" si="538"/>
        <v>42612.87262182722</v>
      </c>
      <c r="BR277" s="602">
        <f t="shared" ca="1" si="539"/>
        <v>42612.87262182722</v>
      </c>
      <c r="BS277" s="602">
        <f t="shared" ca="1" si="540"/>
        <v>44217.443988476909</v>
      </c>
      <c r="BT277" s="602">
        <f t="shared" ca="1" si="541"/>
        <v>44217.443988476909</v>
      </c>
      <c r="BU277" s="602">
        <f t="shared" ca="1" si="542"/>
        <v>45848.26595350603</v>
      </c>
      <c r="BV277" s="602">
        <f t="shared" ca="1" si="543"/>
        <v>40723.276804626068</v>
      </c>
      <c r="BW277" s="602">
        <f t="shared" ca="1" si="544"/>
        <v>42295.186245571516</v>
      </c>
      <c r="BX277" s="602">
        <f t="shared" ca="1" si="545"/>
        <v>42295.186245571516</v>
      </c>
      <c r="BY277" s="602">
        <f t="shared" ca="1" si="546"/>
        <v>43894.401241264459</v>
      </c>
      <c r="BZ277" s="602">
        <f t="shared" ca="1" si="547"/>
        <v>43894.401241264459</v>
      </c>
      <c r="CA277" s="602">
        <f t="shared" ca="1" si="548"/>
        <v>45520.044319311586</v>
      </c>
      <c r="CB277" s="602">
        <f t="shared" ca="1" si="549"/>
        <v>45520.044319311586</v>
      </c>
      <c r="CC277" s="602">
        <f t="shared" ca="1" si="550"/>
        <v>47171.222607457443</v>
      </c>
      <c r="CD277" s="602">
        <f t="shared" ca="1" si="551"/>
        <v>47171.222607457443</v>
      </c>
      <c r="CE277" s="602">
        <f t="shared" ca="1" si="552"/>
        <v>48847.032188247038</v>
      </c>
      <c r="CF277" s="602">
        <f t="shared" ca="1" si="440"/>
        <v>33725.968653348842</v>
      </c>
      <c r="CG277" s="602">
        <f t="shared" ca="1" si="441"/>
        <v>34581.723205375456</v>
      </c>
      <c r="CH277" s="602">
        <f t="shared" ca="1" si="442"/>
        <v>34581.723205375456</v>
      </c>
      <c r="CI277" s="602">
        <f t="shared" ca="1" si="443"/>
        <v>35448.772928771345</v>
      </c>
      <c r="CJ277" s="602">
        <f t="shared" ca="1" si="444"/>
        <v>35448.772928771345</v>
      </c>
      <c r="CK277" s="602">
        <f t="shared" ca="1" si="445"/>
        <v>36326.962352232811</v>
      </c>
      <c r="CL277" s="602">
        <f t="shared" ca="1" si="446"/>
        <v>36326.962352232811</v>
      </c>
      <c r="CM277" s="602">
        <f t="shared" ca="1" si="447"/>
        <v>37216.130731732024</v>
      </c>
      <c r="CN277" s="602">
        <f t="shared" ca="1" si="448"/>
        <v>37216.130731732024</v>
      </c>
      <c r="CO277" s="602">
        <f t="shared" ca="1" si="449"/>
        <v>38116.112405922795</v>
      </c>
      <c r="CP277" s="602">
        <f t="shared" ca="1" si="450"/>
        <v>41820.706884913423</v>
      </c>
      <c r="CQ277" s="602">
        <f t="shared" ca="1" si="451"/>
        <v>43411.82153165857</v>
      </c>
      <c r="CR277" s="602">
        <f t="shared" ca="1" si="452"/>
        <v>43411.82153165857</v>
      </c>
      <c r="CS277" s="602">
        <f t="shared" ca="1" si="453"/>
        <v>45029.629321440458</v>
      </c>
      <c r="CT277" s="602">
        <f t="shared" ca="1" si="454"/>
        <v>45029.629321440458</v>
      </c>
      <c r="CU277" s="602">
        <f t="shared" ca="1" si="455"/>
        <v>46673.241537911395</v>
      </c>
      <c r="CV277" s="602">
        <f t="shared" ca="1" si="456"/>
        <v>46673.241537911395</v>
      </c>
      <c r="CW277" s="602">
        <f t="shared" ca="1" si="457"/>
        <v>48341.757129331025</v>
      </c>
      <c r="CX277" s="602">
        <f t="shared" ca="1" si="458"/>
        <v>48341.757129331025</v>
      </c>
      <c r="CY277" s="602">
        <f t="shared" ca="1" si="459"/>
        <v>50034.266948932476</v>
      </c>
      <c r="CZ277" s="602">
        <f t="shared" ca="1" si="460"/>
        <v>44703.97476535022</v>
      </c>
      <c r="DA277" s="602">
        <f t="shared" ca="1" si="461"/>
        <v>46342.497848049643</v>
      </c>
      <c r="DB277" s="602">
        <f t="shared" ca="1" si="462"/>
        <v>46342.497848049643</v>
      </c>
      <c r="DC277" s="602">
        <f t="shared" ca="1" si="463"/>
        <v>48006.105296803609</v>
      </c>
      <c r="DD277" s="602">
        <f t="shared" ca="1" si="464"/>
        <v>48006.105296803609</v>
      </c>
      <c r="DE277" s="602">
        <f t="shared" ca="1" si="465"/>
        <v>49693.889253268258</v>
      </c>
      <c r="DF277" s="602">
        <f t="shared" ca="1" si="466"/>
        <v>49693.889253268258</v>
      </c>
      <c r="DG277" s="602">
        <f t="shared" ca="1" si="467"/>
        <v>51404.937022019112</v>
      </c>
      <c r="DH277" s="602">
        <f t="shared" ca="1" si="468"/>
        <v>51404.937022019112</v>
      </c>
      <c r="DI277" s="602">
        <f t="shared" ca="1" si="469"/>
        <v>53138.334953305806</v>
      </c>
      <c r="DJ277" s="602">
        <f t="shared" ca="1" si="470"/>
        <v>36918.531516652984</v>
      </c>
      <c r="DK277" s="602">
        <f t="shared" ca="1" si="471"/>
        <v>37814.927454885583</v>
      </c>
      <c r="DL277" s="602">
        <f t="shared" ca="1" si="472"/>
        <v>37814.927454885583</v>
      </c>
      <c r="DM277" s="602">
        <f t="shared" ca="1" si="473"/>
        <v>38722.023692322662</v>
      </c>
      <c r="DN277" s="602">
        <f t="shared" ca="1" si="474"/>
        <v>38722.023692322662</v>
      </c>
      <c r="DO277" s="602">
        <f t="shared" ca="1" si="475"/>
        <v>39639.647171455297</v>
      </c>
      <c r="DP277" s="602">
        <f t="shared" ca="1" si="476"/>
        <v>39639.647171455297</v>
      </c>
      <c r="DQ277" s="602">
        <f t="shared" ca="1" si="477"/>
        <v>40567.620879791648</v>
      </c>
      <c r="DR277" s="602">
        <f t="shared" ca="1" si="478"/>
        <v>40567.620879791648</v>
      </c>
      <c r="DS277" s="602">
        <f t="shared" ca="1" si="479"/>
        <v>41505.764212283284</v>
      </c>
      <c r="DT277" s="602">
        <f t="shared" ca="1" si="480"/>
        <v>47504.443092169378</v>
      </c>
      <c r="DU277" s="602">
        <f t="shared" ca="1" si="481"/>
        <v>49185.069786291635</v>
      </c>
      <c r="DV277" s="602">
        <f t="shared" ca="1" si="482"/>
        <v>49185.069786291635</v>
      </c>
      <c r="DW277" s="602">
        <f t="shared" ca="1" si="483"/>
        <v>50889.234373908213</v>
      </c>
      <c r="DX277" s="602">
        <f t="shared" ca="1" si="484"/>
        <v>50889.234373908213</v>
      </c>
      <c r="DY277" s="602">
        <f t="shared" ca="1" si="485"/>
        <v>52616.023097239588</v>
      </c>
      <c r="DZ277" s="602">
        <f t="shared" ca="1" si="486"/>
        <v>52616.023097239588</v>
      </c>
      <c r="EA277" s="602">
        <f t="shared" ca="1" si="487"/>
        <v>54364.523825868084</v>
      </c>
      <c r="EB277" s="602">
        <f t="shared" ca="1" si="488"/>
        <v>54364.523825868084</v>
      </c>
      <c r="EC277" s="602">
        <f t="shared" ca="1" si="489"/>
        <v>56133.829536555211</v>
      </c>
      <c r="ED277" s="602">
        <f t="shared" ca="1" si="490"/>
        <v>50546.562285820124</v>
      </c>
      <c r="EE277" s="602">
        <f t="shared" ca="1" si="491"/>
        <v>52268.899256216449</v>
      </c>
      <c r="EF277" s="602">
        <f t="shared" ca="1" si="492"/>
        <v>52268.899256216449</v>
      </c>
      <c r="EG277" s="602">
        <f t="shared" ca="1" si="493"/>
        <v>54013.130357142247</v>
      </c>
      <c r="EH277" s="602">
        <f t="shared" ca="1" si="494"/>
        <v>54013.130357142247</v>
      </c>
      <c r="EI277" s="602">
        <f t="shared" ca="1" si="495"/>
        <v>55778.34727772788</v>
      </c>
      <c r="EJ277" s="602">
        <f t="shared" ca="1" si="496"/>
        <v>55778.34727772788</v>
      </c>
      <c r="EK277" s="602">
        <f t="shared" ca="1" si="497"/>
        <v>57563.649413299725</v>
      </c>
      <c r="EL277" s="602">
        <f t="shared" ca="1" si="498"/>
        <v>57563.649413299725</v>
      </c>
      <c r="EM277" s="602">
        <f t="shared" ca="1" si="499"/>
        <v>59368.146874517734</v>
      </c>
    </row>
    <row r="278" spans="23:143" x14ac:dyDescent="0.2">
      <c r="W278" s="597">
        <f t="shared" si="438"/>
        <v>235</v>
      </c>
      <c r="X278" s="602">
        <f t="shared" ca="1" si="500"/>
        <v>28319.999389992863</v>
      </c>
      <c r="Y278" s="602">
        <f t="shared" ca="1" si="500"/>
        <v>29096.929827342388</v>
      </c>
      <c r="Z278" s="602">
        <f t="shared" ca="1" si="500"/>
        <v>29096.929827342388</v>
      </c>
      <c r="AA278" s="602">
        <f t="shared" ca="1" si="500"/>
        <v>29886.032144715729</v>
      </c>
      <c r="AB278" s="602">
        <f t="shared" ca="1" si="500"/>
        <v>29886.032144715729</v>
      </c>
      <c r="AC278" s="602">
        <f t="shared" ca="1" si="553"/>
        <v>30687.194570042724</v>
      </c>
      <c r="AD278" s="602">
        <f t="shared" ca="1" si="501"/>
        <v>30687.194570042724</v>
      </c>
      <c r="AE278" s="602">
        <f t="shared" ca="1" si="439"/>
        <v>31500.297891766557</v>
      </c>
      <c r="AF278" s="602">
        <f t="shared" ca="1" si="439"/>
        <v>31500.297891766557</v>
      </c>
      <c r="AG278" s="602">
        <f t="shared" ca="1" si="502"/>
        <v>32325.215752307126</v>
      </c>
      <c r="AH278" s="602">
        <f t="shared" ca="1" si="503"/>
        <v>32881.659121055389</v>
      </c>
      <c r="AI278" s="602">
        <f t="shared" ca="1" si="504"/>
        <v>34295.209150044277</v>
      </c>
      <c r="AJ278" s="602">
        <f t="shared" ca="1" si="505"/>
        <v>34295.209150044277</v>
      </c>
      <c r="AK278" s="602">
        <f t="shared" ca="1" si="506"/>
        <v>35740.272825017972</v>
      </c>
      <c r="AL278" s="602">
        <f t="shared" ca="1" si="507"/>
        <v>35740.272825017972</v>
      </c>
      <c r="AM278" s="602">
        <f t="shared" ca="1" si="508"/>
        <v>37216.130731732024</v>
      </c>
      <c r="AN278" s="602">
        <f t="shared" ca="1" si="509"/>
        <v>37216.130731732024</v>
      </c>
      <c r="AO278" s="602">
        <f t="shared" ca="1" si="510"/>
        <v>38722.023692322662</v>
      </c>
      <c r="AP278" s="602">
        <f t="shared" ca="1" si="511"/>
        <v>38722.023692322662</v>
      </c>
      <c r="AQ278" s="602">
        <f t="shared" ca="1" si="512"/>
        <v>40257.15736338999</v>
      </c>
      <c r="AR278" s="602">
        <f t="shared" ca="1" si="513"/>
        <v>35448.772928771345</v>
      </c>
      <c r="AS278" s="602">
        <f t="shared" ca="1" si="514"/>
        <v>36918.531516652984</v>
      </c>
      <c r="AT278" s="602">
        <f t="shared" ca="1" si="515"/>
        <v>36918.531516652984</v>
      </c>
      <c r="AU278" s="602">
        <f t="shared" ca="1" si="516"/>
        <v>38418.479955411574</v>
      </c>
      <c r="AV278" s="602">
        <f t="shared" ca="1" si="517"/>
        <v>38418.479955411574</v>
      </c>
      <c r="AW278" s="602">
        <f t="shared" ca="1" si="518"/>
        <v>39947.830563756834</v>
      </c>
      <c r="AX278" s="602">
        <f t="shared" ca="1" si="519"/>
        <v>39947.830563756834</v>
      </c>
      <c r="AY278" s="602">
        <f t="shared" ca="1" si="520"/>
        <v>41505.764212283277</v>
      </c>
      <c r="AZ278" s="602">
        <f t="shared" ca="1" si="521"/>
        <v>41505.764212283277</v>
      </c>
      <c r="BA278" s="602">
        <f t="shared" ca="1" si="522"/>
        <v>43091.434978125537</v>
      </c>
      <c r="BB278" s="602">
        <f t="shared" ca="1" si="523"/>
        <v>31227.944341051854</v>
      </c>
      <c r="BC278" s="602">
        <f t="shared" ca="1" si="524"/>
        <v>32048.938490341483</v>
      </c>
      <c r="BD278" s="602">
        <f t="shared" ca="1" si="525"/>
        <v>32048.938490341483</v>
      </c>
      <c r="BE278" s="602">
        <f t="shared" ca="1" si="526"/>
        <v>32881.659121055403</v>
      </c>
      <c r="BF278" s="602">
        <f t="shared" ca="1" si="527"/>
        <v>32881.659121055403</v>
      </c>
      <c r="BG278" s="602">
        <f t="shared" ca="1" si="528"/>
        <v>33725.968653348842</v>
      </c>
      <c r="BH278" s="602">
        <f t="shared" ca="1" si="529"/>
        <v>33725.968653348842</v>
      </c>
      <c r="BI278" s="602">
        <f t="shared" ca="1" si="530"/>
        <v>34581.723205375456</v>
      </c>
      <c r="BJ278" s="602">
        <f t="shared" ca="1" si="531"/>
        <v>34581.723205375456</v>
      </c>
      <c r="BK278" s="602">
        <f t="shared" ca="1" si="532"/>
        <v>35448.772928771345</v>
      </c>
      <c r="BL278" s="602">
        <f t="shared" ca="1" si="533"/>
        <v>37965.371706914841</v>
      </c>
      <c r="BM278" s="602">
        <f t="shared" ca="1" si="534"/>
        <v>39485.986332175897</v>
      </c>
      <c r="BN278" s="602">
        <f t="shared" ca="1" si="535"/>
        <v>39485.986332175897</v>
      </c>
      <c r="BO278" s="602">
        <f t="shared" ca="1" si="536"/>
        <v>41035.432761276803</v>
      </c>
      <c r="BP278" s="602">
        <f t="shared" ca="1" si="537"/>
        <v>41035.432761276803</v>
      </c>
      <c r="BQ278" s="602">
        <f t="shared" ca="1" si="538"/>
        <v>42612.87262182722</v>
      </c>
      <c r="BR278" s="602">
        <f t="shared" ca="1" si="539"/>
        <v>42612.87262182722</v>
      </c>
      <c r="BS278" s="602">
        <f t="shared" ca="1" si="540"/>
        <v>44217.443988476909</v>
      </c>
      <c r="BT278" s="602">
        <f t="shared" ca="1" si="541"/>
        <v>44217.443988476909</v>
      </c>
      <c r="BU278" s="602">
        <f t="shared" ca="1" si="542"/>
        <v>45848.26595350603</v>
      </c>
      <c r="BV278" s="602">
        <f t="shared" ca="1" si="543"/>
        <v>40723.276804626068</v>
      </c>
      <c r="BW278" s="602">
        <f t="shared" ca="1" si="544"/>
        <v>42295.186245571516</v>
      </c>
      <c r="BX278" s="602">
        <f t="shared" ca="1" si="545"/>
        <v>42295.186245571516</v>
      </c>
      <c r="BY278" s="602">
        <f t="shared" ca="1" si="546"/>
        <v>43894.401241264459</v>
      </c>
      <c r="BZ278" s="602">
        <f t="shared" ca="1" si="547"/>
        <v>43894.401241264459</v>
      </c>
      <c r="CA278" s="602">
        <f t="shared" ca="1" si="548"/>
        <v>45520.044319311586</v>
      </c>
      <c r="CB278" s="602">
        <f t="shared" ca="1" si="549"/>
        <v>45520.044319311586</v>
      </c>
      <c r="CC278" s="602">
        <f t="shared" ca="1" si="550"/>
        <v>47171.222607457443</v>
      </c>
      <c r="CD278" s="602">
        <f t="shared" ca="1" si="551"/>
        <v>47171.222607457443</v>
      </c>
      <c r="CE278" s="602">
        <f t="shared" ca="1" si="552"/>
        <v>48847.032188247038</v>
      </c>
      <c r="CF278" s="602">
        <f t="shared" ca="1" si="440"/>
        <v>33725.968653348842</v>
      </c>
      <c r="CG278" s="602">
        <f t="shared" ca="1" si="441"/>
        <v>34581.723205375456</v>
      </c>
      <c r="CH278" s="602">
        <f t="shared" ca="1" si="442"/>
        <v>34581.723205375456</v>
      </c>
      <c r="CI278" s="602">
        <f t="shared" ca="1" si="443"/>
        <v>35448.772928771345</v>
      </c>
      <c r="CJ278" s="602">
        <f t="shared" ca="1" si="444"/>
        <v>35448.772928771345</v>
      </c>
      <c r="CK278" s="602">
        <f t="shared" ca="1" si="445"/>
        <v>36326.962352232811</v>
      </c>
      <c r="CL278" s="602">
        <f t="shared" ca="1" si="446"/>
        <v>36326.962352232811</v>
      </c>
      <c r="CM278" s="602">
        <f t="shared" ca="1" si="447"/>
        <v>37216.130731732024</v>
      </c>
      <c r="CN278" s="602">
        <f t="shared" ca="1" si="448"/>
        <v>37216.130731732024</v>
      </c>
      <c r="CO278" s="602">
        <f t="shared" ca="1" si="449"/>
        <v>38116.112405922795</v>
      </c>
      <c r="CP278" s="602">
        <f t="shared" ca="1" si="450"/>
        <v>41820.706884913423</v>
      </c>
      <c r="CQ278" s="602">
        <f t="shared" ca="1" si="451"/>
        <v>43411.82153165857</v>
      </c>
      <c r="CR278" s="602">
        <f t="shared" ca="1" si="452"/>
        <v>43411.82153165857</v>
      </c>
      <c r="CS278" s="602">
        <f t="shared" ca="1" si="453"/>
        <v>45029.629321440458</v>
      </c>
      <c r="CT278" s="602">
        <f t="shared" ca="1" si="454"/>
        <v>45029.629321440458</v>
      </c>
      <c r="CU278" s="602">
        <f t="shared" ca="1" si="455"/>
        <v>46673.241537911395</v>
      </c>
      <c r="CV278" s="602">
        <f t="shared" ca="1" si="456"/>
        <v>46673.241537911395</v>
      </c>
      <c r="CW278" s="602">
        <f t="shared" ca="1" si="457"/>
        <v>48341.757129331025</v>
      </c>
      <c r="CX278" s="602">
        <f t="shared" ca="1" si="458"/>
        <v>48341.757129331025</v>
      </c>
      <c r="CY278" s="602">
        <f t="shared" ca="1" si="459"/>
        <v>50034.266948932476</v>
      </c>
      <c r="CZ278" s="602">
        <f t="shared" ca="1" si="460"/>
        <v>44703.97476535022</v>
      </c>
      <c r="DA278" s="602">
        <f t="shared" ca="1" si="461"/>
        <v>46342.497848049643</v>
      </c>
      <c r="DB278" s="602">
        <f t="shared" ca="1" si="462"/>
        <v>46342.497848049643</v>
      </c>
      <c r="DC278" s="602">
        <f t="shared" ca="1" si="463"/>
        <v>48006.105296803609</v>
      </c>
      <c r="DD278" s="602">
        <f t="shared" ca="1" si="464"/>
        <v>48006.105296803609</v>
      </c>
      <c r="DE278" s="602">
        <f t="shared" ca="1" si="465"/>
        <v>49693.889253268258</v>
      </c>
      <c r="DF278" s="602">
        <f t="shared" ca="1" si="466"/>
        <v>49693.889253268258</v>
      </c>
      <c r="DG278" s="602">
        <f t="shared" ca="1" si="467"/>
        <v>51404.937022019112</v>
      </c>
      <c r="DH278" s="602">
        <f t="shared" ca="1" si="468"/>
        <v>51404.937022019112</v>
      </c>
      <c r="DI278" s="602">
        <f t="shared" ca="1" si="469"/>
        <v>53138.334953305806</v>
      </c>
      <c r="DJ278" s="602">
        <f t="shared" ca="1" si="470"/>
        <v>36918.531516652984</v>
      </c>
      <c r="DK278" s="602">
        <f t="shared" ca="1" si="471"/>
        <v>37814.927454885583</v>
      </c>
      <c r="DL278" s="602">
        <f t="shared" ca="1" si="472"/>
        <v>37814.927454885583</v>
      </c>
      <c r="DM278" s="602">
        <f t="shared" ca="1" si="473"/>
        <v>38722.023692322662</v>
      </c>
      <c r="DN278" s="602">
        <f t="shared" ca="1" si="474"/>
        <v>38722.023692322662</v>
      </c>
      <c r="DO278" s="602">
        <f t="shared" ca="1" si="475"/>
        <v>39639.647171455297</v>
      </c>
      <c r="DP278" s="602">
        <f t="shared" ca="1" si="476"/>
        <v>39639.647171455297</v>
      </c>
      <c r="DQ278" s="602">
        <f t="shared" ca="1" si="477"/>
        <v>40567.620879791648</v>
      </c>
      <c r="DR278" s="602">
        <f t="shared" ca="1" si="478"/>
        <v>40567.620879791648</v>
      </c>
      <c r="DS278" s="602">
        <f t="shared" ca="1" si="479"/>
        <v>41505.764212283284</v>
      </c>
      <c r="DT278" s="602">
        <f t="shared" ca="1" si="480"/>
        <v>47504.443092169378</v>
      </c>
      <c r="DU278" s="602">
        <f t="shared" ca="1" si="481"/>
        <v>49185.069786291635</v>
      </c>
      <c r="DV278" s="602">
        <f t="shared" ca="1" si="482"/>
        <v>49185.069786291635</v>
      </c>
      <c r="DW278" s="602">
        <f t="shared" ca="1" si="483"/>
        <v>50889.234373908213</v>
      </c>
      <c r="DX278" s="602">
        <f t="shared" ca="1" si="484"/>
        <v>50889.234373908213</v>
      </c>
      <c r="DY278" s="602">
        <f t="shared" ca="1" si="485"/>
        <v>52616.023097239588</v>
      </c>
      <c r="DZ278" s="602">
        <f t="shared" ca="1" si="486"/>
        <v>52616.023097239588</v>
      </c>
      <c r="EA278" s="602">
        <f t="shared" ca="1" si="487"/>
        <v>54364.523825868084</v>
      </c>
      <c r="EB278" s="602">
        <f t="shared" ca="1" si="488"/>
        <v>54364.523825868084</v>
      </c>
      <c r="EC278" s="602">
        <f t="shared" ca="1" si="489"/>
        <v>56133.829536555211</v>
      </c>
      <c r="ED278" s="602">
        <f t="shared" ca="1" si="490"/>
        <v>50546.562285820124</v>
      </c>
      <c r="EE278" s="602">
        <f t="shared" ca="1" si="491"/>
        <v>52268.899256216449</v>
      </c>
      <c r="EF278" s="602">
        <f t="shared" ca="1" si="492"/>
        <v>52268.899256216449</v>
      </c>
      <c r="EG278" s="602">
        <f t="shared" ca="1" si="493"/>
        <v>54013.130357142247</v>
      </c>
      <c r="EH278" s="602">
        <f t="shared" ca="1" si="494"/>
        <v>54013.130357142247</v>
      </c>
      <c r="EI278" s="602">
        <f t="shared" ca="1" si="495"/>
        <v>55778.34727772788</v>
      </c>
      <c r="EJ278" s="602">
        <f t="shared" ca="1" si="496"/>
        <v>55778.34727772788</v>
      </c>
      <c r="EK278" s="602">
        <f t="shared" ca="1" si="497"/>
        <v>57563.649413299725</v>
      </c>
      <c r="EL278" s="602">
        <f t="shared" ca="1" si="498"/>
        <v>57563.649413299725</v>
      </c>
      <c r="EM278" s="602">
        <f t="shared" ca="1" si="499"/>
        <v>59368.146874517734</v>
      </c>
    </row>
    <row r="279" spans="23:143" x14ac:dyDescent="0.2">
      <c r="W279" s="597">
        <f t="shared" si="438"/>
        <v>236</v>
      </c>
      <c r="X279" s="602">
        <f t="shared" ca="1" si="500"/>
        <v>28319.999389992863</v>
      </c>
      <c r="Y279" s="602">
        <f t="shared" ca="1" si="500"/>
        <v>29096.929827342388</v>
      </c>
      <c r="Z279" s="602">
        <f t="shared" ca="1" si="500"/>
        <v>29096.929827342388</v>
      </c>
      <c r="AA279" s="602">
        <f t="shared" ca="1" si="500"/>
        <v>29886.032144715729</v>
      </c>
      <c r="AB279" s="602">
        <f t="shared" ca="1" si="500"/>
        <v>29886.032144715729</v>
      </c>
      <c r="AC279" s="602">
        <f t="shared" ca="1" si="553"/>
        <v>30687.194570042724</v>
      </c>
      <c r="AD279" s="602">
        <f t="shared" ca="1" si="501"/>
        <v>30687.194570042724</v>
      </c>
      <c r="AE279" s="602">
        <f t="shared" ca="1" si="439"/>
        <v>31500.297891766557</v>
      </c>
      <c r="AF279" s="602">
        <f t="shared" ca="1" si="439"/>
        <v>31500.297891766557</v>
      </c>
      <c r="AG279" s="602">
        <f t="shared" ca="1" si="502"/>
        <v>32325.215752307126</v>
      </c>
      <c r="AH279" s="602">
        <f t="shared" ca="1" si="503"/>
        <v>32881.659121055389</v>
      </c>
      <c r="AI279" s="602">
        <f t="shared" ca="1" si="504"/>
        <v>34295.209150044277</v>
      </c>
      <c r="AJ279" s="602">
        <f t="shared" ca="1" si="505"/>
        <v>34295.209150044277</v>
      </c>
      <c r="AK279" s="602">
        <f t="shared" ca="1" si="506"/>
        <v>35740.272825017972</v>
      </c>
      <c r="AL279" s="602">
        <f t="shared" ca="1" si="507"/>
        <v>35740.272825017972</v>
      </c>
      <c r="AM279" s="602">
        <f t="shared" ca="1" si="508"/>
        <v>37216.130731732024</v>
      </c>
      <c r="AN279" s="602">
        <f t="shared" ca="1" si="509"/>
        <v>37216.130731732024</v>
      </c>
      <c r="AO279" s="602">
        <f t="shared" ca="1" si="510"/>
        <v>38722.023692322662</v>
      </c>
      <c r="AP279" s="602">
        <f t="shared" ca="1" si="511"/>
        <v>38722.023692322662</v>
      </c>
      <c r="AQ279" s="602">
        <f t="shared" ca="1" si="512"/>
        <v>40257.15736338999</v>
      </c>
      <c r="AR279" s="602">
        <f t="shared" ca="1" si="513"/>
        <v>35448.772928771345</v>
      </c>
      <c r="AS279" s="602">
        <f t="shared" ca="1" si="514"/>
        <v>36918.531516652984</v>
      </c>
      <c r="AT279" s="602">
        <f t="shared" ca="1" si="515"/>
        <v>36918.531516652984</v>
      </c>
      <c r="AU279" s="602">
        <f t="shared" ca="1" si="516"/>
        <v>38418.479955411574</v>
      </c>
      <c r="AV279" s="602">
        <f t="shared" ca="1" si="517"/>
        <v>38418.479955411574</v>
      </c>
      <c r="AW279" s="602">
        <f t="shared" ca="1" si="518"/>
        <v>39947.830563756834</v>
      </c>
      <c r="AX279" s="602">
        <f t="shared" ca="1" si="519"/>
        <v>39947.830563756834</v>
      </c>
      <c r="AY279" s="602">
        <f t="shared" ca="1" si="520"/>
        <v>41505.764212283277</v>
      </c>
      <c r="AZ279" s="602">
        <f t="shared" ca="1" si="521"/>
        <v>41505.764212283277</v>
      </c>
      <c r="BA279" s="602">
        <f t="shared" ca="1" si="522"/>
        <v>43091.434978125537</v>
      </c>
      <c r="BB279" s="602">
        <f t="shared" ca="1" si="523"/>
        <v>31227.944341051854</v>
      </c>
      <c r="BC279" s="602">
        <f t="shared" ca="1" si="524"/>
        <v>32048.938490341483</v>
      </c>
      <c r="BD279" s="602">
        <f t="shared" ca="1" si="525"/>
        <v>32048.938490341483</v>
      </c>
      <c r="BE279" s="602">
        <f t="shared" ca="1" si="526"/>
        <v>32881.659121055403</v>
      </c>
      <c r="BF279" s="602">
        <f t="shared" ca="1" si="527"/>
        <v>32881.659121055403</v>
      </c>
      <c r="BG279" s="602">
        <f t="shared" ca="1" si="528"/>
        <v>33725.968653348842</v>
      </c>
      <c r="BH279" s="602">
        <f t="shared" ca="1" si="529"/>
        <v>33725.968653348842</v>
      </c>
      <c r="BI279" s="602">
        <f t="shared" ca="1" si="530"/>
        <v>34581.723205375456</v>
      </c>
      <c r="BJ279" s="602">
        <f t="shared" ca="1" si="531"/>
        <v>34581.723205375456</v>
      </c>
      <c r="BK279" s="602">
        <f t="shared" ca="1" si="532"/>
        <v>35448.772928771345</v>
      </c>
      <c r="BL279" s="602">
        <f t="shared" ca="1" si="533"/>
        <v>37965.371706914841</v>
      </c>
      <c r="BM279" s="602">
        <f t="shared" ca="1" si="534"/>
        <v>39485.986332175897</v>
      </c>
      <c r="BN279" s="602">
        <f t="shared" ca="1" si="535"/>
        <v>39485.986332175897</v>
      </c>
      <c r="BO279" s="602">
        <f t="shared" ca="1" si="536"/>
        <v>41035.432761276803</v>
      </c>
      <c r="BP279" s="602">
        <f t="shared" ca="1" si="537"/>
        <v>41035.432761276803</v>
      </c>
      <c r="BQ279" s="602">
        <f t="shared" ca="1" si="538"/>
        <v>42612.87262182722</v>
      </c>
      <c r="BR279" s="602">
        <f t="shared" ca="1" si="539"/>
        <v>42612.87262182722</v>
      </c>
      <c r="BS279" s="602">
        <f t="shared" ca="1" si="540"/>
        <v>44217.443988476909</v>
      </c>
      <c r="BT279" s="602">
        <f t="shared" ca="1" si="541"/>
        <v>44217.443988476909</v>
      </c>
      <c r="BU279" s="602">
        <f t="shared" ca="1" si="542"/>
        <v>45848.26595350603</v>
      </c>
      <c r="BV279" s="602">
        <f t="shared" ca="1" si="543"/>
        <v>40723.276804626068</v>
      </c>
      <c r="BW279" s="602">
        <f t="shared" ca="1" si="544"/>
        <v>42295.186245571516</v>
      </c>
      <c r="BX279" s="602">
        <f t="shared" ca="1" si="545"/>
        <v>42295.186245571516</v>
      </c>
      <c r="BY279" s="602">
        <f t="shared" ca="1" si="546"/>
        <v>43894.401241264459</v>
      </c>
      <c r="BZ279" s="602">
        <f t="shared" ca="1" si="547"/>
        <v>43894.401241264459</v>
      </c>
      <c r="CA279" s="602">
        <f t="shared" ca="1" si="548"/>
        <v>45520.044319311586</v>
      </c>
      <c r="CB279" s="602">
        <f t="shared" ca="1" si="549"/>
        <v>45520.044319311586</v>
      </c>
      <c r="CC279" s="602">
        <f t="shared" ca="1" si="550"/>
        <v>47171.222607457443</v>
      </c>
      <c r="CD279" s="602">
        <f t="shared" ca="1" si="551"/>
        <v>47171.222607457443</v>
      </c>
      <c r="CE279" s="602">
        <f t="shared" ca="1" si="552"/>
        <v>48847.032188247038</v>
      </c>
      <c r="CF279" s="602">
        <f t="shared" ca="1" si="440"/>
        <v>33725.968653348842</v>
      </c>
      <c r="CG279" s="602">
        <f t="shared" ca="1" si="441"/>
        <v>34581.723205375456</v>
      </c>
      <c r="CH279" s="602">
        <f t="shared" ca="1" si="442"/>
        <v>34581.723205375456</v>
      </c>
      <c r="CI279" s="602">
        <f t="shared" ca="1" si="443"/>
        <v>35448.772928771345</v>
      </c>
      <c r="CJ279" s="602">
        <f t="shared" ca="1" si="444"/>
        <v>35448.772928771345</v>
      </c>
      <c r="CK279" s="602">
        <f t="shared" ca="1" si="445"/>
        <v>36326.962352232811</v>
      </c>
      <c r="CL279" s="602">
        <f t="shared" ca="1" si="446"/>
        <v>36326.962352232811</v>
      </c>
      <c r="CM279" s="602">
        <f t="shared" ca="1" si="447"/>
        <v>37216.130731732024</v>
      </c>
      <c r="CN279" s="602">
        <f t="shared" ca="1" si="448"/>
        <v>37216.130731732024</v>
      </c>
      <c r="CO279" s="602">
        <f t="shared" ca="1" si="449"/>
        <v>38116.112405922795</v>
      </c>
      <c r="CP279" s="602">
        <f t="shared" ca="1" si="450"/>
        <v>41820.706884913423</v>
      </c>
      <c r="CQ279" s="602">
        <f t="shared" ca="1" si="451"/>
        <v>43411.82153165857</v>
      </c>
      <c r="CR279" s="602">
        <f t="shared" ca="1" si="452"/>
        <v>43411.82153165857</v>
      </c>
      <c r="CS279" s="602">
        <f t="shared" ca="1" si="453"/>
        <v>45029.629321440458</v>
      </c>
      <c r="CT279" s="602">
        <f t="shared" ca="1" si="454"/>
        <v>45029.629321440458</v>
      </c>
      <c r="CU279" s="602">
        <f t="shared" ca="1" si="455"/>
        <v>46673.241537911395</v>
      </c>
      <c r="CV279" s="602">
        <f t="shared" ca="1" si="456"/>
        <v>46673.241537911395</v>
      </c>
      <c r="CW279" s="602">
        <f t="shared" ca="1" si="457"/>
        <v>48341.757129331025</v>
      </c>
      <c r="CX279" s="602">
        <f t="shared" ca="1" si="458"/>
        <v>48341.757129331025</v>
      </c>
      <c r="CY279" s="602">
        <f t="shared" ca="1" si="459"/>
        <v>50034.266948932476</v>
      </c>
      <c r="CZ279" s="602">
        <f t="shared" ca="1" si="460"/>
        <v>44703.97476535022</v>
      </c>
      <c r="DA279" s="602">
        <f t="shared" ca="1" si="461"/>
        <v>46342.497848049643</v>
      </c>
      <c r="DB279" s="602">
        <f t="shared" ca="1" si="462"/>
        <v>46342.497848049643</v>
      </c>
      <c r="DC279" s="602">
        <f t="shared" ca="1" si="463"/>
        <v>48006.105296803609</v>
      </c>
      <c r="DD279" s="602">
        <f t="shared" ca="1" si="464"/>
        <v>48006.105296803609</v>
      </c>
      <c r="DE279" s="602">
        <f t="shared" ca="1" si="465"/>
        <v>49693.889253268258</v>
      </c>
      <c r="DF279" s="602">
        <f t="shared" ca="1" si="466"/>
        <v>49693.889253268258</v>
      </c>
      <c r="DG279" s="602">
        <f t="shared" ca="1" si="467"/>
        <v>51404.937022019112</v>
      </c>
      <c r="DH279" s="602">
        <f t="shared" ca="1" si="468"/>
        <v>51404.937022019112</v>
      </c>
      <c r="DI279" s="602">
        <f t="shared" ca="1" si="469"/>
        <v>53138.334953305806</v>
      </c>
      <c r="DJ279" s="602">
        <f t="shared" ca="1" si="470"/>
        <v>36918.531516652984</v>
      </c>
      <c r="DK279" s="602">
        <f t="shared" ca="1" si="471"/>
        <v>37814.927454885583</v>
      </c>
      <c r="DL279" s="602">
        <f t="shared" ca="1" si="472"/>
        <v>37814.927454885583</v>
      </c>
      <c r="DM279" s="602">
        <f t="shared" ca="1" si="473"/>
        <v>38722.023692322662</v>
      </c>
      <c r="DN279" s="602">
        <f t="shared" ca="1" si="474"/>
        <v>38722.023692322662</v>
      </c>
      <c r="DO279" s="602">
        <f t="shared" ca="1" si="475"/>
        <v>39639.647171455297</v>
      </c>
      <c r="DP279" s="602">
        <f t="shared" ca="1" si="476"/>
        <v>39639.647171455297</v>
      </c>
      <c r="DQ279" s="602">
        <f t="shared" ca="1" si="477"/>
        <v>40567.620879791648</v>
      </c>
      <c r="DR279" s="602">
        <f t="shared" ca="1" si="478"/>
        <v>40567.620879791648</v>
      </c>
      <c r="DS279" s="602">
        <f t="shared" ca="1" si="479"/>
        <v>41505.764212283284</v>
      </c>
      <c r="DT279" s="602">
        <f t="shared" ca="1" si="480"/>
        <v>47504.443092169378</v>
      </c>
      <c r="DU279" s="602">
        <f t="shared" ca="1" si="481"/>
        <v>49185.069786291635</v>
      </c>
      <c r="DV279" s="602">
        <f t="shared" ca="1" si="482"/>
        <v>49185.069786291635</v>
      </c>
      <c r="DW279" s="602">
        <f t="shared" ca="1" si="483"/>
        <v>50889.234373908213</v>
      </c>
      <c r="DX279" s="602">
        <f t="shared" ca="1" si="484"/>
        <v>50889.234373908213</v>
      </c>
      <c r="DY279" s="602">
        <f t="shared" ca="1" si="485"/>
        <v>52616.023097239588</v>
      </c>
      <c r="DZ279" s="602">
        <f t="shared" ca="1" si="486"/>
        <v>52616.023097239588</v>
      </c>
      <c r="EA279" s="602">
        <f t="shared" ca="1" si="487"/>
        <v>54364.523825868084</v>
      </c>
      <c r="EB279" s="602">
        <f t="shared" ca="1" si="488"/>
        <v>54364.523825868084</v>
      </c>
      <c r="EC279" s="602">
        <f t="shared" ca="1" si="489"/>
        <v>56133.829536555211</v>
      </c>
      <c r="ED279" s="602">
        <f t="shared" ca="1" si="490"/>
        <v>50546.562285820124</v>
      </c>
      <c r="EE279" s="602">
        <f t="shared" ca="1" si="491"/>
        <v>52268.899256216449</v>
      </c>
      <c r="EF279" s="602">
        <f t="shared" ca="1" si="492"/>
        <v>52268.899256216449</v>
      </c>
      <c r="EG279" s="602">
        <f t="shared" ca="1" si="493"/>
        <v>54013.130357142247</v>
      </c>
      <c r="EH279" s="602">
        <f t="shared" ca="1" si="494"/>
        <v>54013.130357142247</v>
      </c>
      <c r="EI279" s="602">
        <f t="shared" ca="1" si="495"/>
        <v>55778.34727772788</v>
      </c>
      <c r="EJ279" s="602">
        <f t="shared" ca="1" si="496"/>
        <v>55778.34727772788</v>
      </c>
      <c r="EK279" s="602">
        <f t="shared" ca="1" si="497"/>
        <v>57563.649413299725</v>
      </c>
      <c r="EL279" s="602">
        <f t="shared" ca="1" si="498"/>
        <v>57563.649413299725</v>
      </c>
      <c r="EM279" s="602">
        <f t="shared" ca="1" si="499"/>
        <v>59368.146874517734</v>
      </c>
    </row>
    <row r="280" spans="23:143" x14ac:dyDescent="0.2">
      <c r="W280" s="597">
        <f t="shared" si="438"/>
        <v>237</v>
      </c>
      <c r="X280" s="602">
        <f t="shared" ca="1" si="500"/>
        <v>28319.999389992863</v>
      </c>
      <c r="Y280" s="602">
        <f t="shared" ca="1" si="500"/>
        <v>29096.929827342388</v>
      </c>
      <c r="Z280" s="602">
        <f t="shared" ca="1" si="500"/>
        <v>29096.929827342388</v>
      </c>
      <c r="AA280" s="602">
        <f t="shared" ca="1" si="500"/>
        <v>29886.032144715729</v>
      </c>
      <c r="AB280" s="602">
        <f t="shared" ca="1" si="500"/>
        <v>29886.032144715729</v>
      </c>
      <c r="AC280" s="602">
        <f t="shared" ca="1" si="553"/>
        <v>30687.194570042724</v>
      </c>
      <c r="AD280" s="602">
        <f t="shared" ca="1" si="501"/>
        <v>30687.194570042724</v>
      </c>
      <c r="AE280" s="602">
        <f t="shared" ca="1" si="439"/>
        <v>31500.297891766557</v>
      </c>
      <c r="AF280" s="602">
        <f t="shared" ca="1" si="439"/>
        <v>31500.297891766557</v>
      </c>
      <c r="AG280" s="602">
        <f t="shared" ca="1" si="502"/>
        <v>32325.215752307126</v>
      </c>
      <c r="AH280" s="602">
        <f t="shared" ca="1" si="503"/>
        <v>32881.659121055389</v>
      </c>
      <c r="AI280" s="602">
        <f t="shared" ca="1" si="504"/>
        <v>34295.209150044277</v>
      </c>
      <c r="AJ280" s="602">
        <f t="shared" ca="1" si="505"/>
        <v>34295.209150044277</v>
      </c>
      <c r="AK280" s="602">
        <f t="shared" ca="1" si="506"/>
        <v>35740.272825017972</v>
      </c>
      <c r="AL280" s="602">
        <f t="shared" ca="1" si="507"/>
        <v>35740.272825017972</v>
      </c>
      <c r="AM280" s="602">
        <f t="shared" ca="1" si="508"/>
        <v>37216.130731732024</v>
      </c>
      <c r="AN280" s="602">
        <f t="shared" ca="1" si="509"/>
        <v>37216.130731732024</v>
      </c>
      <c r="AO280" s="602">
        <f t="shared" ca="1" si="510"/>
        <v>38722.023692322662</v>
      </c>
      <c r="AP280" s="602">
        <f t="shared" ca="1" si="511"/>
        <v>38722.023692322662</v>
      </c>
      <c r="AQ280" s="602">
        <f t="shared" ca="1" si="512"/>
        <v>40257.15736338999</v>
      </c>
      <c r="AR280" s="602">
        <f t="shared" ca="1" si="513"/>
        <v>35448.772928771345</v>
      </c>
      <c r="AS280" s="602">
        <f t="shared" ca="1" si="514"/>
        <v>36918.531516652984</v>
      </c>
      <c r="AT280" s="602">
        <f t="shared" ca="1" si="515"/>
        <v>36918.531516652984</v>
      </c>
      <c r="AU280" s="602">
        <f t="shared" ca="1" si="516"/>
        <v>38418.479955411574</v>
      </c>
      <c r="AV280" s="602">
        <f t="shared" ca="1" si="517"/>
        <v>38418.479955411574</v>
      </c>
      <c r="AW280" s="602">
        <f t="shared" ca="1" si="518"/>
        <v>39947.830563756834</v>
      </c>
      <c r="AX280" s="602">
        <f t="shared" ca="1" si="519"/>
        <v>39947.830563756834</v>
      </c>
      <c r="AY280" s="602">
        <f t="shared" ca="1" si="520"/>
        <v>41505.764212283277</v>
      </c>
      <c r="AZ280" s="602">
        <f t="shared" ca="1" si="521"/>
        <v>41505.764212283277</v>
      </c>
      <c r="BA280" s="602">
        <f t="shared" ca="1" si="522"/>
        <v>43091.434978125537</v>
      </c>
      <c r="BB280" s="602">
        <f t="shared" ca="1" si="523"/>
        <v>31227.944341051854</v>
      </c>
      <c r="BC280" s="602">
        <f t="shared" ca="1" si="524"/>
        <v>32048.938490341483</v>
      </c>
      <c r="BD280" s="602">
        <f t="shared" ca="1" si="525"/>
        <v>32048.938490341483</v>
      </c>
      <c r="BE280" s="602">
        <f t="shared" ca="1" si="526"/>
        <v>32881.659121055403</v>
      </c>
      <c r="BF280" s="602">
        <f t="shared" ca="1" si="527"/>
        <v>32881.659121055403</v>
      </c>
      <c r="BG280" s="602">
        <f t="shared" ca="1" si="528"/>
        <v>33725.968653348842</v>
      </c>
      <c r="BH280" s="602">
        <f t="shared" ca="1" si="529"/>
        <v>33725.968653348842</v>
      </c>
      <c r="BI280" s="602">
        <f t="shared" ca="1" si="530"/>
        <v>34581.723205375456</v>
      </c>
      <c r="BJ280" s="602">
        <f t="shared" ca="1" si="531"/>
        <v>34581.723205375456</v>
      </c>
      <c r="BK280" s="602">
        <f t="shared" ca="1" si="532"/>
        <v>35448.772928771345</v>
      </c>
      <c r="BL280" s="602">
        <f t="shared" ca="1" si="533"/>
        <v>37965.371706914841</v>
      </c>
      <c r="BM280" s="602">
        <f t="shared" ca="1" si="534"/>
        <v>39485.986332175897</v>
      </c>
      <c r="BN280" s="602">
        <f t="shared" ca="1" si="535"/>
        <v>39485.986332175897</v>
      </c>
      <c r="BO280" s="602">
        <f t="shared" ca="1" si="536"/>
        <v>41035.432761276803</v>
      </c>
      <c r="BP280" s="602">
        <f t="shared" ca="1" si="537"/>
        <v>41035.432761276803</v>
      </c>
      <c r="BQ280" s="602">
        <f t="shared" ca="1" si="538"/>
        <v>42612.87262182722</v>
      </c>
      <c r="BR280" s="602">
        <f t="shared" ca="1" si="539"/>
        <v>42612.87262182722</v>
      </c>
      <c r="BS280" s="602">
        <f t="shared" ca="1" si="540"/>
        <v>44217.443988476909</v>
      </c>
      <c r="BT280" s="602">
        <f t="shared" ca="1" si="541"/>
        <v>44217.443988476909</v>
      </c>
      <c r="BU280" s="602">
        <f t="shared" ca="1" si="542"/>
        <v>45848.26595350603</v>
      </c>
      <c r="BV280" s="602">
        <f t="shared" ca="1" si="543"/>
        <v>40723.276804626068</v>
      </c>
      <c r="BW280" s="602">
        <f t="shared" ca="1" si="544"/>
        <v>42295.186245571516</v>
      </c>
      <c r="BX280" s="602">
        <f t="shared" ca="1" si="545"/>
        <v>42295.186245571516</v>
      </c>
      <c r="BY280" s="602">
        <f t="shared" ca="1" si="546"/>
        <v>43894.401241264459</v>
      </c>
      <c r="BZ280" s="602">
        <f t="shared" ca="1" si="547"/>
        <v>43894.401241264459</v>
      </c>
      <c r="CA280" s="602">
        <f t="shared" ca="1" si="548"/>
        <v>45520.044319311586</v>
      </c>
      <c r="CB280" s="602">
        <f t="shared" ca="1" si="549"/>
        <v>45520.044319311586</v>
      </c>
      <c r="CC280" s="602">
        <f t="shared" ca="1" si="550"/>
        <v>47171.222607457443</v>
      </c>
      <c r="CD280" s="602">
        <f t="shared" ca="1" si="551"/>
        <v>47171.222607457443</v>
      </c>
      <c r="CE280" s="602">
        <f t="shared" ca="1" si="552"/>
        <v>48847.032188247038</v>
      </c>
      <c r="CF280" s="602">
        <f t="shared" ca="1" si="440"/>
        <v>33725.968653348842</v>
      </c>
      <c r="CG280" s="602">
        <f t="shared" ca="1" si="441"/>
        <v>34581.723205375456</v>
      </c>
      <c r="CH280" s="602">
        <f t="shared" ca="1" si="442"/>
        <v>34581.723205375456</v>
      </c>
      <c r="CI280" s="602">
        <f t="shared" ca="1" si="443"/>
        <v>35448.772928771345</v>
      </c>
      <c r="CJ280" s="602">
        <f t="shared" ca="1" si="444"/>
        <v>35448.772928771345</v>
      </c>
      <c r="CK280" s="602">
        <f t="shared" ca="1" si="445"/>
        <v>36326.962352232811</v>
      </c>
      <c r="CL280" s="602">
        <f t="shared" ca="1" si="446"/>
        <v>36326.962352232811</v>
      </c>
      <c r="CM280" s="602">
        <f t="shared" ca="1" si="447"/>
        <v>37216.130731732024</v>
      </c>
      <c r="CN280" s="602">
        <f t="shared" ca="1" si="448"/>
        <v>37216.130731732024</v>
      </c>
      <c r="CO280" s="602">
        <f t="shared" ca="1" si="449"/>
        <v>38116.112405922795</v>
      </c>
      <c r="CP280" s="602">
        <f t="shared" ca="1" si="450"/>
        <v>41820.706884913423</v>
      </c>
      <c r="CQ280" s="602">
        <f t="shared" ca="1" si="451"/>
        <v>43411.82153165857</v>
      </c>
      <c r="CR280" s="602">
        <f t="shared" ca="1" si="452"/>
        <v>43411.82153165857</v>
      </c>
      <c r="CS280" s="602">
        <f t="shared" ca="1" si="453"/>
        <v>45029.629321440458</v>
      </c>
      <c r="CT280" s="602">
        <f t="shared" ca="1" si="454"/>
        <v>45029.629321440458</v>
      </c>
      <c r="CU280" s="602">
        <f t="shared" ca="1" si="455"/>
        <v>46673.241537911395</v>
      </c>
      <c r="CV280" s="602">
        <f t="shared" ca="1" si="456"/>
        <v>46673.241537911395</v>
      </c>
      <c r="CW280" s="602">
        <f t="shared" ca="1" si="457"/>
        <v>48341.757129331025</v>
      </c>
      <c r="CX280" s="602">
        <f t="shared" ca="1" si="458"/>
        <v>48341.757129331025</v>
      </c>
      <c r="CY280" s="602">
        <f t="shared" ca="1" si="459"/>
        <v>50034.266948932476</v>
      </c>
      <c r="CZ280" s="602">
        <f t="shared" ca="1" si="460"/>
        <v>44703.97476535022</v>
      </c>
      <c r="DA280" s="602">
        <f t="shared" ca="1" si="461"/>
        <v>46342.497848049643</v>
      </c>
      <c r="DB280" s="602">
        <f t="shared" ca="1" si="462"/>
        <v>46342.497848049643</v>
      </c>
      <c r="DC280" s="602">
        <f t="shared" ca="1" si="463"/>
        <v>48006.105296803609</v>
      </c>
      <c r="DD280" s="602">
        <f t="shared" ca="1" si="464"/>
        <v>48006.105296803609</v>
      </c>
      <c r="DE280" s="602">
        <f t="shared" ca="1" si="465"/>
        <v>49693.889253268258</v>
      </c>
      <c r="DF280" s="602">
        <f t="shared" ca="1" si="466"/>
        <v>49693.889253268258</v>
      </c>
      <c r="DG280" s="602">
        <f t="shared" ca="1" si="467"/>
        <v>51404.937022019112</v>
      </c>
      <c r="DH280" s="602">
        <f t="shared" ca="1" si="468"/>
        <v>51404.937022019112</v>
      </c>
      <c r="DI280" s="602">
        <f t="shared" ca="1" si="469"/>
        <v>53138.334953305806</v>
      </c>
      <c r="DJ280" s="602">
        <f t="shared" ca="1" si="470"/>
        <v>36918.531516652984</v>
      </c>
      <c r="DK280" s="602">
        <f t="shared" ca="1" si="471"/>
        <v>37814.927454885583</v>
      </c>
      <c r="DL280" s="602">
        <f t="shared" ca="1" si="472"/>
        <v>37814.927454885583</v>
      </c>
      <c r="DM280" s="602">
        <f t="shared" ca="1" si="473"/>
        <v>38722.023692322662</v>
      </c>
      <c r="DN280" s="602">
        <f t="shared" ca="1" si="474"/>
        <v>38722.023692322662</v>
      </c>
      <c r="DO280" s="602">
        <f t="shared" ca="1" si="475"/>
        <v>39639.647171455297</v>
      </c>
      <c r="DP280" s="602">
        <f t="shared" ca="1" si="476"/>
        <v>39639.647171455297</v>
      </c>
      <c r="DQ280" s="602">
        <f t="shared" ca="1" si="477"/>
        <v>40567.620879791648</v>
      </c>
      <c r="DR280" s="602">
        <f t="shared" ca="1" si="478"/>
        <v>40567.620879791648</v>
      </c>
      <c r="DS280" s="602">
        <f t="shared" ca="1" si="479"/>
        <v>41505.764212283284</v>
      </c>
      <c r="DT280" s="602">
        <f t="shared" ca="1" si="480"/>
        <v>47504.443092169378</v>
      </c>
      <c r="DU280" s="602">
        <f t="shared" ca="1" si="481"/>
        <v>49185.069786291635</v>
      </c>
      <c r="DV280" s="602">
        <f t="shared" ca="1" si="482"/>
        <v>49185.069786291635</v>
      </c>
      <c r="DW280" s="602">
        <f t="shared" ca="1" si="483"/>
        <v>50889.234373908213</v>
      </c>
      <c r="DX280" s="602">
        <f t="shared" ca="1" si="484"/>
        <v>50889.234373908213</v>
      </c>
      <c r="DY280" s="602">
        <f t="shared" ca="1" si="485"/>
        <v>52616.023097239588</v>
      </c>
      <c r="DZ280" s="602">
        <f t="shared" ca="1" si="486"/>
        <v>52616.023097239588</v>
      </c>
      <c r="EA280" s="602">
        <f t="shared" ca="1" si="487"/>
        <v>54364.523825868084</v>
      </c>
      <c r="EB280" s="602">
        <f t="shared" ca="1" si="488"/>
        <v>54364.523825868084</v>
      </c>
      <c r="EC280" s="602">
        <f t="shared" ca="1" si="489"/>
        <v>56133.829536555211</v>
      </c>
      <c r="ED280" s="602">
        <f t="shared" ca="1" si="490"/>
        <v>50546.562285820124</v>
      </c>
      <c r="EE280" s="602">
        <f t="shared" ca="1" si="491"/>
        <v>52268.899256216449</v>
      </c>
      <c r="EF280" s="602">
        <f t="shared" ca="1" si="492"/>
        <v>52268.899256216449</v>
      </c>
      <c r="EG280" s="602">
        <f t="shared" ca="1" si="493"/>
        <v>54013.130357142247</v>
      </c>
      <c r="EH280" s="602">
        <f t="shared" ca="1" si="494"/>
        <v>54013.130357142247</v>
      </c>
      <c r="EI280" s="602">
        <f t="shared" ca="1" si="495"/>
        <v>55778.34727772788</v>
      </c>
      <c r="EJ280" s="602">
        <f t="shared" ca="1" si="496"/>
        <v>55778.34727772788</v>
      </c>
      <c r="EK280" s="602">
        <f t="shared" ca="1" si="497"/>
        <v>57563.649413299725</v>
      </c>
      <c r="EL280" s="602">
        <f t="shared" ca="1" si="498"/>
        <v>57563.649413299725</v>
      </c>
      <c r="EM280" s="602">
        <f t="shared" ca="1" si="499"/>
        <v>59368.146874517734</v>
      </c>
    </row>
    <row r="281" spans="23:143" x14ac:dyDescent="0.2">
      <c r="W281" s="597">
        <f t="shared" si="438"/>
        <v>238</v>
      </c>
      <c r="X281" s="602">
        <f t="shared" ca="1" si="500"/>
        <v>28319.999389992863</v>
      </c>
      <c r="Y281" s="602">
        <f t="shared" ca="1" si="500"/>
        <v>29096.929827342388</v>
      </c>
      <c r="Z281" s="602">
        <f t="shared" ca="1" si="500"/>
        <v>29096.929827342388</v>
      </c>
      <c r="AA281" s="602">
        <f t="shared" ca="1" si="500"/>
        <v>29886.032144715729</v>
      </c>
      <c r="AB281" s="602">
        <f t="shared" ca="1" si="500"/>
        <v>29886.032144715729</v>
      </c>
      <c r="AC281" s="602">
        <f t="shared" ca="1" si="553"/>
        <v>30687.194570042724</v>
      </c>
      <c r="AD281" s="602">
        <f t="shared" ca="1" si="501"/>
        <v>30687.194570042724</v>
      </c>
      <c r="AE281" s="602">
        <f t="shared" ca="1" si="439"/>
        <v>31500.297891766557</v>
      </c>
      <c r="AF281" s="602">
        <f t="shared" ca="1" si="439"/>
        <v>31500.297891766557</v>
      </c>
      <c r="AG281" s="602">
        <f t="shared" ca="1" si="502"/>
        <v>32325.215752307126</v>
      </c>
      <c r="AH281" s="602">
        <f t="shared" ca="1" si="503"/>
        <v>32881.659121055389</v>
      </c>
      <c r="AI281" s="602">
        <f t="shared" ca="1" si="504"/>
        <v>34295.209150044277</v>
      </c>
      <c r="AJ281" s="602">
        <f t="shared" ca="1" si="505"/>
        <v>34295.209150044277</v>
      </c>
      <c r="AK281" s="602">
        <f t="shared" ca="1" si="506"/>
        <v>35740.272825017972</v>
      </c>
      <c r="AL281" s="602">
        <f t="shared" ca="1" si="507"/>
        <v>35740.272825017972</v>
      </c>
      <c r="AM281" s="602">
        <f t="shared" ca="1" si="508"/>
        <v>37216.130731732024</v>
      </c>
      <c r="AN281" s="602">
        <f t="shared" ca="1" si="509"/>
        <v>37216.130731732024</v>
      </c>
      <c r="AO281" s="602">
        <f t="shared" ca="1" si="510"/>
        <v>38722.023692322662</v>
      </c>
      <c r="AP281" s="602">
        <f t="shared" ca="1" si="511"/>
        <v>38722.023692322662</v>
      </c>
      <c r="AQ281" s="602">
        <f t="shared" ca="1" si="512"/>
        <v>40257.15736338999</v>
      </c>
      <c r="AR281" s="602">
        <f t="shared" ca="1" si="513"/>
        <v>35448.772928771345</v>
      </c>
      <c r="AS281" s="602">
        <f t="shared" ca="1" si="514"/>
        <v>36918.531516652984</v>
      </c>
      <c r="AT281" s="602">
        <f t="shared" ca="1" si="515"/>
        <v>36918.531516652984</v>
      </c>
      <c r="AU281" s="602">
        <f t="shared" ca="1" si="516"/>
        <v>38418.479955411574</v>
      </c>
      <c r="AV281" s="602">
        <f t="shared" ca="1" si="517"/>
        <v>38418.479955411574</v>
      </c>
      <c r="AW281" s="602">
        <f t="shared" ca="1" si="518"/>
        <v>39947.830563756834</v>
      </c>
      <c r="AX281" s="602">
        <f t="shared" ca="1" si="519"/>
        <v>39947.830563756834</v>
      </c>
      <c r="AY281" s="602">
        <f t="shared" ca="1" si="520"/>
        <v>41505.764212283277</v>
      </c>
      <c r="AZ281" s="602">
        <f t="shared" ca="1" si="521"/>
        <v>41505.764212283277</v>
      </c>
      <c r="BA281" s="602">
        <f t="shared" ca="1" si="522"/>
        <v>43091.434978125537</v>
      </c>
      <c r="BB281" s="602">
        <f t="shared" ca="1" si="523"/>
        <v>31227.944341051854</v>
      </c>
      <c r="BC281" s="602">
        <f t="shared" ca="1" si="524"/>
        <v>32048.938490341483</v>
      </c>
      <c r="BD281" s="602">
        <f t="shared" ca="1" si="525"/>
        <v>32048.938490341483</v>
      </c>
      <c r="BE281" s="602">
        <f t="shared" ca="1" si="526"/>
        <v>32881.659121055403</v>
      </c>
      <c r="BF281" s="602">
        <f t="shared" ca="1" si="527"/>
        <v>32881.659121055403</v>
      </c>
      <c r="BG281" s="602">
        <f t="shared" ca="1" si="528"/>
        <v>33725.968653348842</v>
      </c>
      <c r="BH281" s="602">
        <f t="shared" ca="1" si="529"/>
        <v>33725.968653348842</v>
      </c>
      <c r="BI281" s="602">
        <f t="shared" ca="1" si="530"/>
        <v>34581.723205375456</v>
      </c>
      <c r="BJ281" s="602">
        <f t="shared" ca="1" si="531"/>
        <v>34581.723205375456</v>
      </c>
      <c r="BK281" s="602">
        <f t="shared" ca="1" si="532"/>
        <v>35448.772928771345</v>
      </c>
      <c r="BL281" s="602">
        <f t="shared" ca="1" si="533"/>
        <v>37965.371706914841</v>
      </c>
      <c r="BM281" s="602">
        <f t="shared" ca="1" si="534"/>
        <v>39485.986332175897</v>
      </c>
      <c r="BN281" s="602">
        <f t="shared" ca="1" si="535"/>
        <v>39485.986332175897</v>
      </c>
      <c r="BO281" s="602">
        <f t="shared" ca="1" si="536"/>
        <v>41035.432761276803</v>
      </c>
      <c r="BP281" s="602">
        <f t="shared" ca="1" si="537"/>
        <v>41035.432761276803</v>
      </c>
      <c r="BQ281" s="602">
        <f t="shared" ca="1" si="538"/>
        <v>42612.87262182722</v>
      </c>
      <c r="BR281" s="602">
        <f t="shared" ca="1" si="539"/>
        <v>42612.87262182722</v>
      </c>
      <c r="BS281" s="602">
        <f t="shared" ca="1" si="540"/>
        <v>44217.443988476909</v>
      </c>
      <c r="BT281" s="602">
        <f t="shared" ca="1" si="541"/>
        <v>44217.443988476909</v>
      </c>
      <c r="BU281" s="602">
        <f t="shared" ca="1" si="542"/>
        <v>45848.26595350603</v>
      </c>
      <c r="BV281" s="602">
        <f t="shared" ca="1" si="543"/>
        <v>40723.276804626068</v>
      </c>
      <c r="BW281" s="602">
        <f t="shared" ca="1" si="544"/>
        <v>42295.186245571516</v>
      </c>
      <c r="BX281" s="602">
        <f t="shared" ca="1" si="545"/>
        <v>42295.186245571516</v>
      </c>
      <c r="BY281" s="602">
        <f t="shared" ca="1" si="546"/>
        <v>43894.401241264459</v>
      </c>
      <c r="BZ281" s="602">
        <f t="shared" ca="1" si="547"/>
        <v>43894.401241264459</v>
      </c>
      <c r="CA281" s="602">
        <f t="shared" ca="1" si="548"/>
        <v>45520.044319311586</v>
      </c>
      <c r="CB281" s="602">
        <f t="shared" ca="1" si="549"/>
        <v>45520.044319311586</v>
      </c>
      <c r="CC281" s="602">
        <f t="shared" ca="1" si="550"/>
        <v>47171.222607457443</v>
      </c>
      <c r="CD281" s="602">
        <f t="shared" ca="1" si="551"/>
        <v>47171.222607457443</v>
      </c>
      <c r="CE281" s="602">
        <f t="shared" ca="1" si="552"/>
        <v>48847.032188247038</v>
      </c>
      <c r="CF281" s="602">
        <f t="shared" ca="1" si="440"/>
        <v>33725.968653348842</v>
      </c>
      <c r="CG281" s="602">
        <f t="shared" ca="1" si="441"/>
        <v>34581.723205375456</v>
      </c>
      <c r="CH281" s="602">
        <f t="shared" ca="1" si="442"/>
        <v>34581.723205375456</v>
      </c>
      <c r="CI281" s="602">
        <f t="shared" ca="1" si="443"/>
        <v>35448.772928771345</v>
      </c>
      <c r="CJ281" s="602">
        <f t="shared" ca="1" si="444"/>
        <v>35448.772928771345</v>
      </c>
      <c r="CK281" s="602">
        <f t="shared" ca="1" si="445"/>
        <v>36326.962352232811</v>
      </c>
      <c r="CL281" s="602">
        <f t="shared" ca="1" si="446"/>
        <v>36326.962352232811</v>
      </c>
      <c r="CM281" s="602">
        <f t="shared" ca="1" si="447"/>
        <v>37216.130731732024</v>
      </c>
      <c r="CN281" s="602">
        <f t="shared" ca="1" si="448"/>
        <v>37216.130731732024</v>
      </c>
      <c r="CO281" s="602">
        <f t="shared" ca="1" si="449"/>
        <v>38116.112405922795</v>
      </c>
      <c r="CP281" s="602">
        <f t="shared" ca="1" si="450"/>
        <v>41820.706884913423</v>
      </c>
      <c r="CQ281" s="602">
        <f t="shared" ca="1" si="451"/>
        <v>43411.82153165857</v>
      </c>
      <c r="CR281" s="602">
        <f t="shared" ca="1" si="452"/>
        <v>43411.82153165857</v>
      </c>
      <c r="CS281" s="602">
        <f t="shared" ca="1" si="453"/>
        <v>45029.629321440458</v>
      </c>
      <c r="CT281" s="602">
        <f t="shared" ca="1" si="454"/>
        <v>45029.629321440458</v>
      </c>
      <c r="CU281" s="602">
        <f t="shared" ca="1" si="455"/>
        <v>46673.241537911395</v>
      </c>
      <c r="CV281" s="602">
        <f t="shared" ca="1" si="456"/>
        <v>46673.241537911395</v>
      </c>
      <c r="CW281" s="602">
        <f t="shared" ca="1" si="457"/>
        <v>48341.757129331025</v>
      </c>
      <c r="CX281" s="602">
        <f t="shared" ca="1" si="458"/>
        <v>48341.757129331025</v>
      </c>
      <c r="CY281" s="602">
        <f t="shared" ca="1" si="459"/>
        <v>50034.266948932476</v>
      </c>
      <c r="CZ281" s="602">
        <f t="shared" ca="1" si="460"/>
        <v>44703.97476535022</v>
      </c>
      <c r="DA281" s="602">
        <f t="shared" ca="1" si="461"/>
        <v>46342.497848049643</v>
      </c>
      <c r="DB281" s="602">
        <f t="shared" ca="1" si="462"/>
        <v>46342.497848049643</v>
      </c>
      <c r="DC281" s="602">
        <f t="shared" ca="1" si="463"/>
        <v>48006.105296803609</v>
      </c>
      <c r="DD281" s="602">
        <f t="shared" ca="1" si="464"/>
        <v>48006.105296803609</v>
      </c>
      <c r="DE281" s="602">
        <f t="shared" ca="1" si="465"/>
        <v>49693.889253268258</v>
      </c>
      <c r="DF281" s="602">
        <f t="shared" ca="1" si="466"/>
        <v>49693.889253268258</v>
      </c>
      <c r="DG281" s="602">
        <f t="shared" ca="1" si="467"/>
        <v>51404.937022019112</v>
      </c>
      <c r="DH281" s="602">
        <f t="shared" ca="1" si="468"/>
        <v>51404.937022019112</v>
      </c>
      <c r="DI281" s="602">
        <f t="shared" ca="1" si="469"/>
        <v>53138.334953305806</v>
      </c>
      <c r="DJ281" s="602">
        <f t="shared" ca="1" si="470"/>
        <v>36918.531516652984</v>
      </c>
      <c r="DK281" s="602">
        <f t="shared" ca="1" si="471"/>
        <v>37814.927454885583</v>
      </c>
      <c r="DL281" s="602">
        <f t="shared" ca="1" si="472"/>
        <v>37814.927454885583</v>
      </c>
      <c r="DM281" s="602">
        <f t="shared" ca="1" si="473"/>
        <v>38722.023692322662</v>
      </c>
      <c r="DN281" s="602">
        <f t="shared" ca="1" si="474"/>
        <v>38722.023692322662</v>
      </c>
      <c r="DO281" s="602">
        <f t="shared" ca="1" si="475"/>
        <v>39639.647171455297</v>
      </c>
      <c r="DP281" s="602">
        <f t="shared" ca="1" si="476"/>
        <v>39639.647171455297</v>
      </c>
      <c r="DQ281" s="602">
        <f t="shared" ca="1" si="477"/>
        <v>40567.620879791648</v>
      </c>
      <c r="DR281" s="602">
        <f t="shared" ca="1" si="478"/>
        <v>40567.620879791648</v>
      </c>
      <c r="DS281" s="602">
        <f t="shared" ca="1" si="479"/>
        <v>41505.764212283284</v>
      </c>
      <c r="DT281" s="602">
        <f t="shared" ca="1" si="480"/>
        <v>47504.443092169378</v>
      </c>
      <c r="DU281" s="602">
        <f t="shared" ca="1" si="481"/>
        <v>49185.069786291635</v>
      </c>
      <c r="DV281" s="602">
        <f t="shared" ca="1" si="482"/>
        <v>49185.069786291635</v>
      </c>
      <c r="DW281" s="602">
        <f t="shared" ca="1" si="483"/>
        <v>50889.234373908213</v>
      </c>
      <c r="DX281" s="602">
        <f t="shared" ca="1" si="484"/>
        <v>50889.234373908213</v>
      </c>
      <c r="DY281" s="602">
        <f t="shared" ca="1" si="485"/>
        <v>52616.023097239588</v>
      </c>
      <c r="DZ281" s="602">
        <f t="shared" ca="1" si="486"/>
        <v>52616.023097239588</v>
      </c>
      <c r="EA281" s="602">
        <f t="shared" ca="1" si="487"/>
        <v>54364.523825868084</v>
      </c>
      <c r="EB281" s="602">
        <f t="shared" ca="1" si="488"/>
        <v>54364.523825868084</v>
      </c>
      <c r="EC281" s="602">
        <f t="shared" ca="1" si="489"/>
        <v>56133.829536555211</v>
      </c>
      <c r="ED281" s="602">
        <f t="shared" ca="1" si="490"/>
        <v>50546.562285820124</v>
      </c>
      <c r="EE281" s="602">
        <f t="shared" ca="1" si="491"/>
        <v>52268.899256216449</v>
      </c>
      <c r="EF281" s="602">
        <f t="shared" ca="1" si="492"/>
        <v>52268.899256216449</v>
      </c>
      <c r="EG281" s="602">
        <f t="shared" ca="1" si="493"/>
        <v>54013.130357142247</v>
      </c>
      <c r="EH281" s="602">
        <f t="shared" ca="1" si="494"/>
        <v>54013.130357142247</v>
      </c>
      <c r="EI281" s="602">
        <f t="shared" ca="1" si="495"/>
        <v>55778.34727772788</v>
      </c>
      <c r="EJ281" s="602">
        <f t="shared" ca="1" si="496"/>
        <v>55778.34727772788</v>
      </c>
      <c r="EK281" s="602">
        <f t="shared" ca="1" si="497"/>
        <v>57563.649413299725</v>
      </c>
      <c r="EL281" s="602">
        <f t="shared" ca="1" si="498"/>
        <v>57563.649413299725</v>
      </c>
      <c r="EM281" s="602">
        <f t="shared" ca="1" si="499"/>
        <v>59368.146874517734</v>
      </c>
    </row>
    <row r="282" spans="23:143" x14ac:dyDescent="0.2">
      <c r="W282" s="597">
        <f t="shared" si="438"/>
        <v>239</v>
      </c>
      <c r="X282" s="602">
        <f t="shared" ca="1" si="500"/>
        <v>28319.999389992863</v>
      </c>
      <c r="Y282" s="602">
        <f t="shared" ca="1" si="500"/>
        <v>29096.929827342388</v>
      </c>
      <c r="Z282" s="602">
        <f t="shared" ca="1" si="500"/>
        <v>29096.929827342388</v>
      </c>
      <c r="AA282" s="602">
        <f t="shared" ca="1" si="500"/>
        <v>29886.032144715729</v>
      </c>
      <c r="AB282" s="602">
        <f t="shared" ca="1" si="500"/>
        <v>29886.032144715729</v>
      </c>
      <c r="AC282" s="602">
        <f t="shared" ca="1" si="553"/>
        <v>30687.194570042724</v>
      </c>
      <c r="AD282" s="602">
        <f t="shared" ca="1" si="501"/>
        <v>30687.194570042724</v>
      </c>
      <c r="AE282" s="602">
        <f t="shared" ca="1" si="439"/>
        <v>31500.297891766557</v>
      </c>
      <c r="AF282" s="602">
        <f t="shared" ca="1" si="439"/>
        <v>31500.297891766557</v>
      </c>
      <c r="AG282" s="602">
        <f t="shared" ca="1" si="502"/>
        <v>32325.215752307126</v>
      </c>
      <c r="AH282" s="602">
        <f t="shared" ca="1" si="503"/>
        <v>32881.659121055389</v>
      </c>
      <c r="AI282" s="602">
        <f t="shared" ca="1" si="504"/>
        <v>34295.209150044277</v>
      </c>
      <c r="AJ282" s="602">
        <f t="shared" ca="1" si="505"/>
        <v>34295.209150044277</v>
      </c>
      <c r="AK282" s="602">
        <f t="shared" ca="1" si="506"/>
        <v>35740.272825017972</v>
      </c>
      <c r="AL282" s="602">
        <f t="shared" ca="1" si="507"/>
        <v>35740.272825017972</v>
      </c>
      <c r="AM282" s="602">
        <f t="shared" ca="1" si="508"/>
        <v>37216.130731732024</v>
      </c>
      <c r="AN282" s="602">
        <f t="shared" ca="1" si="509"/>
        <v>37216.130731732024</v>
      </c>
      <c r="AO282" s="602">
        <f t="shared" ca="1" si="510"/>
        <v>38722.023692322662</v>
      </c>
      <c r="AP282" s="602">
        <f t="shared" ca="1" si="511"/>
        <v>38722.023692322662</v>
      </c>
      <c r="AQ282" s="602">
        <f t="shared" ca="1" si="512"/>
        <v>40257.15736338999</v>
      </c>
      <c r="AR282" s="602">
        <f t="shared" ca="1" si="513"/>
        <v>35448.772928771345</v>
      </c>
      <c r="AS282" s="602">
        <f t="shared" ca="1" si="514"/>
        <v>36918.531516652984</v>
      </c>
      <c r="AT282" s="602">
        <f t="shared" ca="1" si="515"/>
        <v>36918.531516652984</v>
      </c>
      <c r="AU282" s="602">
        <f t="shared" ca="1" si="516"/>
        <v>38418.479955411574</v>
      </c>
      <c r="AV282" s="602">
        <f t="shared" ca="1" si="517"/>
        <v>38418.479955411574</v>
      </c>
      <c r="AW282" s="602">
        <f t="shared" ca="1" si="518"/>
        <v>39947.830563756834</v>
      </c>
      <c r="AX282" s="602">
        <f t="shared" ca="1" si="519"/>
        <v>39947.830563756834</v>
      </c>
      <c r="AY282" s="602">
        <f t="shared" ca="1" si="520"/>
        <v>41505.764212283277</v>
      </c>
      <c r="AZ282" s="602">
        <f t="shared" ca="1" si="521"/>
        <v>41505.764212283277</v>
      </c>
      <c r="BA282" s="602">
        <f t="shared" ca="1" si="522"/>
        <v>43091.434978125537</v>
      </c>
      <c r="BB282" s="602">
        <f t="shared" ca="1" si="523"/>
        <v>31227.944341051854</v>
      </c>
      <c r="BC282" s="602">
        <f t="shared" ca="1" si="524"/>
        <v>32048.938490341483</v>
      </c>
      <c r="BD282" s="602">
        <f t="shared" ca="1" si="525"/>
        <v>32048.938490341483</v>
      </c>
      <c r="BE282" s="602">
        <f t="shared" ca="1" si="526"/>
        <v>32881.659121055403</v>
      </c>
      <c r="BF282" s="602">
        <f t="shared" ca="1" si="527"/>
        <v>32881.659121055403</v>
      </c>
      <c r="BG282" s="602">
        <f t="shared" ca="1" si="528"/>
        <v>33725.968653348842</v>
      </c>
      <c r="BH282" s="602">
        <f t="shared" ca="1" si="529"/>
        <v>33725.968653348842</v>
      </c>
      <c r="BI282" s="602">
        <f t="shared" ca="1" si="530"/>
        <v>34581.723205375456</v>
      </c>
      <c r="BJ282" s="602">
        <f t="shared" ca="1" si="531"/>
        <v>34581.723205375456</v>
      </c>
      <c r="BK282" s="602">
        <f t="shared" ca="1" si="532"/>
        <v>35448.772928771345</v>
      </c>
      <c r="BL282" s="602">
        <f t="shared" ca="1" si="533"/>
        <v>37965.371706914841</v>
      </c>
      <c r="BM282" s="602">
        <f t="shared" ca="1" si="534"/>
        <v>39485.986332175897</v>
      </c>
      <c r="BN282" s="602">
        <f t="shared" ca="1" si="535"/>
        <v>39485.986332175897</v>
      </c>
      <c r="BO282" s="602">
        <f t="shared" ca="1" si="536"/>
        <v>41035.432761276803</v>
      </c>
      <c r="BP282" s="602">
        <f t="shared" ca="1" si="537"/>
        <v>41035.432761276803</v>
      </c>
      <c r="BQ282" s="602">
        <f t="shared" ca="1" si="538"/>
        <v>42612.87262182722</v>
      </c>
      <c r="BR282" s="602">
        <f t="shared" ca="1" si="539"/>
        <v>42612.87262182722</v>
      </c>
      <c r="BS282" s="602">
        <f t="shared" ca="1" si="540"/>
        <v>44217.443988476909</v>
      </c>
      <c r="BT282" s="602">
        <f t="shared" ca="1" si="541"/>
        <v>44217.443988476909</v>
      </c>
      <c r="BU282" s="602">
        <f t="shared" ca="1" si="542"/>
        <v>45848.26595350603</v>
      </c>
      <c r="BV282" s="602">
        <f t="shared" ca="1" si="543"/>
        <v>40723.276804626068</v>
      </c>
      <c r="BW282" s="602">
        <f t="shared" ca="1" si="544"/>
        <v>42295.186245571516</v>
      </c>
      <c r="BX282" s="602">
        <f t="shared" ca="1" si="545"/>
        <v>42295.186245571516</v>
      </c>
      <c r="BY282" s="602">
        <f t="shared" ca="1" si="546"/>
        <v>43894.401241264459</v>
      </c>
      <c r="BZ282" s="602">
        <f t="shared" ca="1" si="547"/>
        <v>43894.401241264459</v>
      </c>
      <c r="CA282" s="602">
        <f t="shared" ca="1" si="548"/>
        <v>45520.044319311586</v>
      </c>
      <c r="CB282" s="602">
        <f t="shared" ca="1" si="549"/>
        <v>45520.044319311586</v>
      </c>
      <c r="CC282" s="602">
        <f t="shared" ca="1" si="550"/>
        <v>47171.222607457443</v>
      </c>
      <c r="CD282" s="602">
        <f t="shared" ca="1" si="551"/>
        <v>47171.222607457443</v>
      </c>
      <c r="CE282" s="602">
        <f t="shared" ca="1" si="552"/>
        <v>48847.032188247038</v>
      </c>
      <c r="CF282" s="602">
        <f t="shared" ca="1" si="440"/>
        <v>33725.968653348842</v>
      </c>
      <c r="CG282" s="602">
        <f t="shared" ca="1" si="441"/>
        <v>34581.723205375456</v>
      </c>
      <c r="CH282" s="602">
        <f t="shared" ca="1" si="442"/>
        <v>34581.723205375456</v>
      </c>
      <c r="CI282" s="602">
        <f t="shared" ca="1" si="443"/>
        <v>35448.772928771345</v>
      </c>
      <c r="CJ282" s="602">
        <f t="shared" ca="1" si="444"/>
        <v>35448.772928771345</v>
      </c>
      <c r="CK282" s="602">
        <f t="shared" ca="1" si="445"/>
        <v>36326.962352232811</v>
      </c>
      <c r="CL282" s="602">
        <f t="shared" ca="1" si="446"/>
        <v>36326.962352232811</v>
      </c>
      <c r="CM282" s="602">
        <f t="shared" ca="1" si="447"/>
        <v>37216.130731732024</v>
      </c>
      <c r="CN282" s="602">
        <f t="shared" ca="1" si="448"/>
        <v>37216.130731732024</v>
      </c>
      <c r="CO282" s="602">
        <f t="shared" ca="1" si="449"/>
        <v>38116.112405922795</v>
      </c>
      <c r="CP282" s="602">
        <f t="shared" ca="1" si="450"/>
        <v>41820.706884913423</v>
      </c>
      <c r="CQ282" s="602">
        <f t="shared" ca="1" si="451"/>
        <v>43411.82153165857</v>
      </c>
      <c r="CR282" s="602">
        <f t="shared" ca="1" si="452"/>
        <v>43411.82153165857</v>
      </c>
      <c r="CS282" s="602">
        <f t="shared" ca="1" si="453"/>
        <v>45029.629321440458</v>
      </c>
      <c r="CT282" s="602">
        <f t="shared" ca="1" si="454"/>
        <v>45029.629321440458</v>
      </c>
      <c r="CU282" s="602">
        <f t="shared" ca="1" si="455"/>
        <v>46673.241537911395</v>
      </c>
      <c r="CV282" s="602">
        <f t="shared" ca="1" si="456"/>
        <v>46673.241537911395</v>
      </c>
      <c r="CW282" s="602">
        <f t="shared" ca="1" si="457"/>
        <v>48341.757129331025</v>
      </c>
      <c r="CX282" s="602">
        <f t="shared" ca="1" si="458"/>
        <v>48341.757129331025</v>
      </c>
      <c r="CY282" s="602">
        <f t="shared" ca="1" si="459"/>
        <v>50034.266948932476</v>
      </c>
      <c r="CZ282" s="602">
        <f t="shared" ca="1" si="460"/>
        <v>44703.97476535022</v>
      </c>
      <c r="DA282" s="602">
        <f t="shared" ca="1" si="461"/>
        <v>46342.497848049643</v>
      </c>
      <c r="DB282" s="602">
        <f t="shared" ca="1" si="462"/>
        <v>46342.497848049643</v>
      </c>
      <c r="DC282" s="602">
        <f t="shared" ca="1" si="463"/>
        <v>48006.105296803609</v>
      </c>
      <c r="DD282" s="602">
        <f t="shared" ca="1" si="464"/>
        <v>48006.105296803609</v>
      </c>
      <c r="DE282" s="602">
        <f t="shared" ca="1" si="465"/>
        <v>49693.889253268258</v>
      </c>
      <c r="DF282" s="602">
        <f t="shared" ca="1" si="466"/>
        <v>49693.889253268258</v>
      </c>
      <c r="DG282" s="602">
        <f t="shared" ca="1" si="467"/>
        <v>51404.937022019112</v>
      </c>
      <c r="DH282" s="602">
        <f t="shared" ca="1" si="468"/>
        <v>51404.937022019112</v>
      </c>
      <c r="DI282" s="602">
        <f t="shared" ca="1" si="469"/>
        <v>53138.334953305806</v>
      </c>
      <c r="DJ282" s="602">
        <f t="shared" ca="1" si="470"/>
        <v>36918.531516652984</v>
      </c>
      <c r="DK282" s="602">
        <f t="shared" ca="1" si="471"/>
        <v>37814.927454885583</v>
      </c>
      <c r="DL282" s="602">
        <f t="shared" ca="1" si="472"/>
        <v>37814.927454885583</v>
      </c>
      <c r="DM282" s="602">
        <f t="shared" ca="1" si="473"/>
        <v>38722.023692322662</v>
      </c>
      <c r="DN282" s="602">
        <f t="shared" ca="1" si="474"/>
        <v>38722.023692322662</v>
      </c>
      <c r="DO282" s="602">
        <f t="shared" ca="1" si="475"/>
        <v>39639.647171455297</v>
      </c>
      <c r="DP282" s="602">
        <f t="shared" ca="1" si="476"/>
        <v>39639.647171455297</v>
      </c>
      <c r="DQ282" s="602">
        <f t="shared" ca="1" si="477"/>
        <v>40567.620879791648</v>
      </c>
      <c r="DR282" s="602">
        <f t="shared" ca="1" si="478"/>
        <v>40567.620879791648</v>
      </c>
      <c r="DS282" s="602">
        <f t="shared" ca="1" si="479"/>
        <v>41505.764212283284</v>
      </c>
      <c r="DT282" s="602">
        <f t="shared" ca="1" si="480"/>
        <v>47504.443092169378</v>
      </c>
      <c r="DU282" s="602">
        <f t="shared" ca="1" si="481"/>
        <v>49185.069786291635</v>
      </c>
      <c r="DV282" s="602">
        <f t="shared" ca="1" si="482"/>
        <v>49185.069786291635</v>
      </c>
      <c r="DW282" s="602">
        <f t="shared" ca="1" si="483"/>
        <v>50889.234373908213</v>
      </c>
      <c r="DX282" s="602">
        <f t="shared" ca="1" si="484"/>
        <v>50889.234373908213</v>
      </c>
      <c r="DY282" s="602">
        <f t="shared" ca="1" si="485"/>
        <v>52616.023097239588</v>
      </c>
      <c r="DZ282" s="602">
        <f t="shared" ca="1" si="486"/>
        <v>52616.023097239588</v>
      </c>
      <c r="EA282" s="602">
        <f t="shared" ca="1" si="487"/>
        <v>54364.523825868084</v>
      </c>
      <c r="EB282" s="602">
        <f t="shared" ca="1" si="488"/>
        <v>54364.523825868084</v>
      </c>
      <c r="EC282" s="602">
        <f t="shared" ca="1" si="489"/>
        <v>56133.829536555211</v>
      </c>
      <c r="ED282" s="602">
        <f t="shared" ca="1" si="490"/>
        <v>50546.562285820124</v>
      </c>
      <c r="EE282" s="602">
        <f t="shared" ca="1" si="491"/>
        <v>52268.899256216449</v>
      </c>
      <c r="EF282" s="602">
        <f t="shared" ca="1" si="492"/>
        <v>52268.899256216449</v>
      </c>
      <c r="EG282" s="602">
        <f t="shared" ca="1" si="493"/>
        <v>54013.130357142247</v>
      </c>
      <c r="EH282" s="602">
        <f t="shared" ca="1" si="494"/>
        <v>54013.130357142247</v>
      </c>
      <c r="EI282" s="602">
        <f t="shared" ca="1" si="495"/>
        <v>55778.34727772788</v>
      </c>
      <c r="EJ282" s="602">
        <f t="shared" ca="1" si="496"/>
        <v>55778.34727772788</v>
      </c>
      <c r="EK282" s="602">
        <f t="shared" ca="1" si="497"/>
        <v>57563.649413299725</v>
      </c>
      <c r="EL282" s="602">
        <f t="shared" ca="1" si="498"/>
        <v>57563.649413299725</v>
      </c>
      <c r="EM282" s="602">
        <f t="shared" ca="1" si="499"/>
        <v>59368.146874517734</v>
      </c>
    </row>
    <row r="283" spans="23:143" x14ac:dyDescent="0.2">
      <c r="W283" s="597">
        <f t="shared" si="438"/>
        <v>240</v>
      </c>
      <c r="X283" s="602">
        <f t="shared" ca="1" si="500"/>
        <v>28319.999389992863</v>
      </c>
      <c r="Y283" s="602">
        <f t="shared" ca="1" si="500"/>
        <v>29096.929827342388</v>
      </c>
      <c r="Z283" s="602">
        <f t="shared" ca="1" si="500"/>
        <v>29096.929827342388</v>
      </c>
      <c r="AA283" s="602">
        <f t="shared" ca="1" si="500"/>
        <v>29886.032144715729</v>
      </c>
      <c r="AB283" s="602">
        <f t="shared" ca="1" si="500"/>
        <v>29886.032144715729</v>
      </c>
      <c r="AC283" s="602">
        <f t="shared" ca="1" si="553"/>
        <v>30687.194570042724</v>
      </c>
      <c r="AD283" s="602">
        <f t="shared" ca="1" si="501"/>
        <v>30687.194570042724</v>
      </c>
      <c r="AE283" s="602">
        <f t="shared" ca="1" si="439"/>
        <v>31500.297891766557</v>
      </c>
      <c r="AF283" s="602">
        <f t="shared" ca="1" si="439"/>
        <v>31500.297891766557</v>
      </c>
      <c r="AG283" s="602">
        <f t="shared" ca="1" si="502"/>
        <v>32325.215752307126</v>
      </c>
      <c r="AH283" s="602">
        <f t="shared" ca="1" si="503"/>
        <v>32881.659121055389</v>
      </c>
      <c r="AI283" s="602">
        <f t="shared" ca="1" si="504"/>
        <v>34295.209150044277</v>
      </c>
      <c r="AJ283" s="602">
        <f t="shared" ca="1" si="505"/>
        <v>34295.209150044277</v>
      </c>
      <c r="AK283" s="602">
        <f t="shared" ca="1" si="506"/>
        <v>35740.272825017972</v>
      </c>
      <c r="AL283" s="602">
        <f t="shared" ca="1" si="507"/>
        <v>35740.272825017972</v>
      </c>
      <c r="AM283" s="602">
        <f t="shared" ca="1" si="508"/>
        <v>37216.130731732024</v>
      </c>
      <c r="AN283" s="602">
        <f t="shared" ca="1" si="509"/>
        <v>37216.130731732024</v>
      </c>
      <c r="AO283" s="602">
        <f t="shared" ca="1" si="510"/>
        <v>38722.023692322662</v>
      </c>
      <c r="AP283" s="602">
        <f t="shared" ca="1" si="511"/>
        <v>38722.023692322662</v>
      </c>
      <c r="AQ283" s="602">
        <f t="shared" ca="1" si="512"/>
        <v>40257.15736338999</v>
      </c>
      <c r="AR283" s="602">
        <f t="shared" ca="1" si="513"/>
        <v>35448.772928771345</v>
      </c>
      <c r="AS283" s="602">
        <f t="shared" ca="1" si="514"/>
        <v>36918.531516652984</v>
      </c>
      <c r="AT283" s="602">
        <f t="shared" ca="1" si="515"/>
        <v>36918.531516652984</v>
      </c>
      <c r="AU283" s="602">
        <f t="shared" ca="1" si="516"/>
        <v>38418.479955411574</v>
      </c>
      <c r="AV283" s="602">
        <f t="shared" ca="1" si="517"/>
        <v>38418.479955411574</v>
      </c>
      <c r="AW283" s="602">
        <f t="shared" ca="1" si="518"/>
        <v>39947.830563756834</v>
      </c>
      <c r="AX283" s="602">
        <f t="shared" ca="1" si="519"/>
        <v>39947.830563756834</v>
      </c>
      <c r="AY283" s="602">
        <f t="shared" ca="1" si="520"/>
        <v>41505.764212283277</v>
      </c>
      <c r="AZ283" s="602">
        <f t="shared" ca="1" si="521"/>
        <v>41505.764212283277</v>
      </c>
      <c r="BA283" s="602">
        <f t="shared" ca="1" si="522"/>
        <v>43091.434978125537</v>
      </c>
      <c r="BB283" s="602">
        <f t="shared" ca="1" si="523"/>
        <v>31227.944341051854</v>
      </c>
      <c r="BC283" s="602">
        <f t="shared" ca="1" si="524"/>
        <v>32048.938490341483</v>
      </c>
      <c r="BD283" s="602">
        <f t="shared" ca="1" si="525"/>
        <v>32048.938490341483</v>
      </c>
      <c r="BE283" s="602">
        <f t="shared" ca="1" si="526"/>
        <v>32881.659121055403</v>
      </c>
      <c r="BF283" s="602">
        <f t="shared" ca="1" si="527"/>
        <v>32881.659121055403</v>
      </c>
      <c r="BG283" s="602">
        <f t="shared" ca="1" si="528"/>
        <v>33725.968653348842</v>
      </c>
      <c r="BH283" s="602">
        <f t="shared" ca="1" si="529"/>
        <v>33725.968653348842</v>
      </c>
      <c r="BI283" s="602">
        <f t="shared" ca="1" si="530"/>
        <v>34581.723205375456</v>
      </c>
      <c r="BJ283" s="602">
        <f t="shared" ca="1" si="531"/>
        <v>34581.723205375456</v>
      </c>
      <c r="BK283" s="602">
        <f t="shared" ca="1" si="532"/>
        <v>35448.772928771345</v>
      </c>
      <c r="BL283" s="602">
        <f t="shared" ca="1" si="533"/>
        <v>37965.371706914841</v>
      </c>
      <c r="BM283" s="602">
        <f t="shared" ca="1" si="534"/>
        <v>39485.986332175897</v>
      </c>
      <c r="BN283" s="602">
        <f t="shared" ca="1" si="535"/>
        <v>39485.986332175897</v>
      </c>
      <c r="BO283" s="602">
        <f t="shared" ca="1" si="536"/>
        <v>41035.432761276803</v>
      </c>
      <c r="BP283" s="602">
        <f t="shared" ca="1" si="537"/>
        <v>41035.432761276803</v>
      </c>
      <c r="BQ283" s="602">
        <f t="shared" ca="1" si="538"/>
        <v>42612.87262182722</v>
      </c>
      <c r="BR283" s="602">
        <f t="shared" ca="1" si="539"/>
        <v>42612.87262182722</v>
      </c>
      <c r="BS283" s="602">
        <f t="shared" ca="1" si="540"/>
        <v>44217.443988476909</v>
      </c>
      <c r="BT283" s="602">
        <f t="shared" ca="1" si="541"/>
        <v>44217.443988476909</v>
      </c>
      <c r="BU283" s="602">
        <f t="shared" ca="1" si="542"/>
        <v>45848.26595350603</v>
      </c>
      <c r="BV283" s="602">
        <f t="shared" ca="1" si="543"/>
        <v>40723.276804626068</v>
      </c>
      <c r="BW283" s="602">
        <f t="shared" ca="1" si="544"/>
        <v>42295.186245571516</v>
      </c>
      <c r="BX283" s="602">
        <f t="shared" ca="1" si="545"/>
        <v>42295.186245571516</v>
      </c>
      <c r="BY283" s="602">
        <f t="shared" ca="1" si="546"/>
        <v>43894.401241264459</v>
      </c>
      <c r="BZ283" s="602">
        <f t="shared" ca="1" si="547"/>
        <v>43894.401241264459</v>
      </c>
      <c r="CA283" s="602">
        <f t="shared" ca="1" si="548"/>
        <v>45520.044319311586</v>
      </c>
      <c r="CB283" s="602">
        <f t="shared" ca="1" si="549"/>
        <v>45520.044319311586</v>
      </c>
      <c r="CC283" s="602">
        <f t="shared" ca="1" si="550"/>
        <v>47171.222607457443</v>
      </c>
      <c r="CD283" s="602">
        <f t="shared" ca="1" si="551"/>
        <v>47171.222607457443</v>
      </c>
      <c r="CE283" s="602">
        <f t="shared" ca="1" si="552"/>
        <v>48847.032188247038</v>
      </c>
      <c r="CF283" s="602">
        <f t="shared" ca="1" si="440"/>
        <v>33725.968653348842</v>
      </c>
      <c r="CG283" s="602">
        <f t="shared" ca="1" si="441"/>
        <v>34581.723205375456</v>
      </c>
      <c r="CH283" s="602">
        <f t="shared" ca="1" si="442"/>
        <v>34581.723205375456</v>
      </c>
      <c r="CI283" s="602">
        <f t="shared" ca="1" si="443"/>
        <v>35448.772928771345</v>
      </c>
      <c r="CJ283" s="602">
        <f t="shared" ca="1" si="444"/>
        <v>35448.772928771345</v>
      </c>
      <c r="CK283" s="602">
        <f t="shared" ca="1" si="445"/>
        <v>36326.962352232811</v>
      </c>
      <c r="CL283" s="602">
        <f t="shared" ca="1" si="446"/>
        <v>36326.962352232811</v>
      </c>
      <c r="CM283" s="602">
        <f t="shared" ca="1" si="447"/>
        <v>37216.130731732024</v>
      </c>
      <c r="CN283" s="602">
        <f t="shared" ca="1" si="448"/>
        <v>37216.130731732024</v>
      </c>
      <c r="CO283" s="602">
        <f t="shared" ca="1" si="449"/>
        <v>38116.112405922795</v>
      </c>
      <c r="CP283" s="602">
        <f t="shared" ca="1" si="450"/>
        <v>41820.706884913423</v>
      </c>
      <c r="CQ283" s="602">
        <f t="shared" ca="1" si="451"/>
        <v>43411.82153165857</v>
      </c>
      <c r="CR283" s="602">
        <f t="shared" ca="1" si="452"/>
        <v>43411.82153165857</v>
      </c>
      <c r="CS283" s="602">
        <f t="shared" ca="1" si="453"/>
        <v>45029.629321440458</v>
      </c>
      <c r="CT283" s="602">
        <f t="shared" ca="1" si="454"/>
        <v>45029.629321440458</v>
      </c>
      <c r="CU283" s="602">
        <f t="shared" ca="1" si="455"/>
        <v>46673.241537911395</v>
      </c>
      <c r="CV283" s="602">
        <f t="shared" ca="1" si="456"/>
        <v>46673.241537911395</v>
      </c>
      <c r="CW283" s="602">
        <f t="shared" ca="1" si="457"/>
        <v>48341.757129331025</v>
      </c>
      <c r="CX283" s="602">
        <f t="shared" ca="1" si="458"/>
        <v>48341.757129331025</v>
      </c>
      <c r="CY283" s="602">
        <f t="shared" ca="1" si="459"/>
        <v>50034.266948932476</v>
      </c>
      <c r="CZ283" s="602">
        <f t="shared" ca="1" si="460"/>
        <v>44703.97476535022</v>
      </c>
      <c r="DA283" s="602">
        <f t="shared" ca="1" si="461"/>
        <v>46342.497848049643</v>
      </c>
      <c r="DB283" s="602">
        <f t="shared" ca="1" si="462"/>
        <v>46342.497848049643</v>
      </c>
      <c r="DC283" s="602">
        <f t="shared" ca="1" si="463"/>
        <v>48006.105296803609</v>
      </c>
      <c r="DD283" s="602">
        <f t="shared" ca="1" si="464"/>
        <v>48006.105296803609</v>
      </c>
      <c r="DE283" s="602">
        <f t="shared" ca="1" si="465"/>
        <v>49693.889253268258</v>
      </c>
      <c r="DF283" s="602">
        <f t="shared" ca="1" si="466"/>
        <v>49693.889253268258</v>
      </c>
      <c r="DG283" s="602">
        <f t="shared" ca="1" si="467"/>
        <v>51404.937022019112</v>
      </c>
      <c r="DH283" s="602">
        <f t="shared" ca="1" si="468"/>
        <v>51404.937022019112</v>
      </c>
      <c r="DI283" s="602">
        <f t="shared" ca="1" si="469"/>
        <v>53138.334953305806</v>
      </c>
      <c r="DJ283" s="602">
        <f t="shared" ca="1" si="470"/>
        <v>36918.531516652984</v>
      </c>
      <c r="DK283" s="602">
        <f t="shared" ca="1" si="471"/>
        <v>37814.927454885583</v>
      </c>
      <c r="DL283" s="602">
        <f t="shared" ca="1" si="472"/>
        <v>37814.927454885583</v>
      </c>
      <c r="DM283" s="602">
        <f t="shared" ca="1" si="473"/>
        <v>38722.023692322662</v>
      </c>
      <c r="DN283" s="602">
        <f t="shared" ca="1" si="474"/>
        <v>38722.023692322662</v>
      </c>
      <c r="DO283" s="602">
        <f t="shared" ca="1" si="475"/>
        <v>39639.647171455297</v>
      </c>
      <c r="DP283" s="602">
        <f t="shared" ca="1" si="476"/>
        <v>39639.647171455297</v>
      </c>
      <c r="DQ283" s="602">
        <f t="shared" ca="1" si="477"/>
        <v>40567.620879791648</v>
      </c>
      <c r="DR283" s="602">
        <f t="shared" ca="1" si="478"/>
        <v>40567.620879791648</v>
      </c>
      <c r="DS283" s="602">
        <f t="shared" ca="1" si="479"/>
        <v>41505.764212283284</v>
      </c>
      <c r="DT283" s="602">
        <f t="shared" ca="1" si="480"/>
        <v>47504.443092169378</v>
      </c>
      <c r="DU283" s="602">
        <f t="shared" ca="1" si="481"/>
        <v>49185.069786291635</v>
      </c>
      <c r="DV283" s="602">
        <f t="shared" ca="1" si="482"/>
        <v>49185.069786291635</v>
      </c>
      <c r="DW283" s="602">
        <f t="shared" ca="1" si="483"/>
        <v>50889.234373908213</v>
      </c>
      <c r="DX283" s="602">
        <f t="shared" ca="1" si="484"/>
        <v>50889.234373908213</v>
      </c>
      <c r="DY283" s="602">
        <f t="shared" ca="1" si="485"/>
        <v>52616.023097239588</v>
      </c>
      <c r="DZ283" s="602">
        <f t="shared" ca="1" si="486"/>
        <v>52616.023097239588</v>
      </c>
      <c r="EA283" s="602">
        <f t="shared" ca="1" si="487"/>
        <v>54364.523825868084</v>
      </c>
      <c r="EB283" s="602">
        <f t="shared" ca="1" si="488"/>
        <v>54364.523825868084</v>
      </c>
      <c r="EC283" s="602">
        <f t="shared" ca="1" si="489"/>
        <v>56133.829536555211</v>
      </c>
      <c r="ED283" s="602">
        <f t="shared" ca="1" si="490"/>
        <v>50546.562285820124</v>
      </c>
      <c r="EE283" s="602">
        <f t="shared" ca="1" si="491"/>
        <v>52268.899256216449</v>
      </c>
      <c r="EF283" s="602">
        <f t="shared" ca="1" si="492"/>
        <v>52268.899256216449</v>
      </c>
      <c r="EG283" s="602">
        <f t="shared" ca="1" si="493"/>
        <v>54013.130357142247</v>
      </c>
      <c r="EH283" s="602">
        <f t="shared" ca="1" si="494"/>
        <v>54013.130357142247</v>
      </c>
      <c r="EI283" s="602">
        <f t="shared" ca="1" si="495"/>
        <v>55778.34727772788</v>
      </c>
      <c r="EJ283" s="602">
        <f t="shared" ca="1" si="496"/>
        <v>55778.34727772788</v>
      </c>
      <c r="EK283" s="602">
        <f t="shared" ca="1" si="497"/>
        <v>57563.649413299725</v>
      </c>
      <c r="EL283" s="602">
        <f t="shared" ca="1" si="498"/>
        <v>57563.649413299725</v>
      </c>
      <c r="EM283" s="602">
        <f t="shared" ca="1" si="499"/>
        <v>59368.146874517734</v>
      </c>
    </row>
    <row r="291" spans="23:143" x14ac:dyDescent="0.2">
      <c r="W291" s="597"/>
      <c r="X291" s="1097" t="str">
        <f>X41&amp;" AKCIÓS"</f>
        <v>Lakáshitel, 3hónapos AKCIÓS</v>
      </c>
      <c r="Y291" s="1098"/>
      <c r="Z291" s="1098"/>
      <c r="AA291" s="1098"/>
      <c r="AB291" s="1098"/>
      <c r="AC291" s="1098"/>
      <c r="AD291" s="1098"/>
      <c r="AE291" s="1098"/>
      <c r="AF291" s="1098"/>
      <c r="AG291" s="1099"/>
      <c r="AH291" s="1097" t="str">
        <f>AH41&amp;" AKCIÓS"</f>
        <v>Lakáshitel, 5éves AKCIÓS</v>
      </c>
      <c r="AI291" s="1098"/>
      <c r="AJ291" s="1098"/>
      <c r="AK291" s="1098"/>
      <c r="AL291" s="1098"/>
      <c r="AM291" s="1098"/>
      <c r="AN291" s="1098"/>
      <c r="AO291" s="1098"/>
      <c r="AP291" s="1098"/>
      <c r="AQ291" s="1099"/>
      <c r="AR291" s="1097" t="str">
        <f>AR41&amp;" AKCIÓS"</f>
        <v>Lakáshitel, 10éves AKCIÓS</v>
      </c>
      <c r="AS291" s="1098"/>
      <c r="AT291" s="1098"/>
      <c r="AU291" s="1098"/>
      <c r="AV291" s="1098"/>
      <c r="AW291" s="1098"/>
      <c r="AX291" s="1098"/>
      <c r="AY291" s="1098"/>
      <c r="AZ291" s="1098"/>
      <c r="BA291" s="1099"/>
      <c r="BB291" s="1097" t="str">
        <f>BB41&amp;" AKCIÓS"</f>
        <v>Szab.fel.hitel, 3hónapos AKCIÓS</v>
      </c>
      <c r="BC291" s="1098"/>
      <c r="BD291" s="1098"/>
      <c r="BE291" s="1098"/>
      <c r="BF291" s="1098"/>
      <c r="BG291" s="1098"/>
      <c r="BH291" s="1098"/>
      <c r="BI291" s="1098"/>
      <c r="BJ291" s="1098"/>
      <c r="BK291" s="1099"/>
      <c r="BL291" s="1097" t="str">
        <f>BL41&amp;" AKCIÓS"</f>
        <v>Szab.fel.hitel, 5éves AKCIÓS</v>
      </c>
      <c r="BM291" s="1098"/>
      <c r="BN291" s="1098"/>
      <c r="BO291" s="1098"/>
      <c r="BP291" s="1098"/>
      <c r="BQ291" s="1098"/>
      <c r="BR291" s="1098"/>
      <c r="BS291" s="1098"/>
      <c r="BT291" s="1098"/>
      <c r="BU291" s="1099"/>
      <c r="BV291" s="1097" t="str">
        <f>BV41&amp;" AKCIÓS"</f>
        <v>Szab.fel.hitel, 10éves AKCIÓS</v>
      </c>
      <c r="BW291" s="1098"/>
      <c r="BX291" s="1098"/>
      <c r="BY291" s="1098"/>
      <c r="BZ291" s="1098"/>
      <c r="CA291" s="1098"/>
      <c r="CB291" s="1098"/>
      <c r="CC291" s="1098"/>
      <c r="CD291" s="1098"/>
      <c r="CE291" s="1099"/>
      <c r="CF291" s="1097" t="str">
        <f>CF41&amp;" AKCIÓS"</f>
        <v>Lakáshitel, 3hónapos JÖVUTALÁS NÉLKÜL AKCIÓS</v>
      </c>
      <c r="CG291" s="1098"/>
      <c r="CH291" s="1098"/>
      <c r="CI291" s="1098"/>
      <c r="CJ291" s="1098"/>
      <c r="CK291" s="1098"/>
      <c r="CL291" s="1098"/>
      <c r="CM291" s="1098"/>
      <c r="CN291" s="1098"/>
      <c r="CO291" s="1099"/>
      <c r="CP291" s="1097" t="str">
        <f>CP41&amp;" AKCIÓS"</f>
        <v>Lakáshitel, 5éves JÖVUTALÁS NÉLKÜL AKCIÓS</v>
      </c>
      <c r="CQ291" s="1098"/>
      <c r="CR291" s="1098"/>
      <c r="CS291" s="1098"/>
      <c r="CT291" s="1098"/>
      <c r="CU291" s="1098"/>
      <c r="CV291" s="1098"/>
      <c r="CW291" s="1098"/>
      <c r="CX291" s="1098"/>
      <c r="CY291" s="1099"/>
      <c r="CZ291" s="1097" t="str">
        <f>CZ41&amp;" AKCIÓS"</f>
        <v>Lakáshitel, 10éves JÖVUTALÁS NÉLKÜL AKCIÓS</v>
      </c>
      <c r="DA291" s="1098"/>
      <c r="DB291" s="1098"/>
      <c r="DC291" s="1098"/>
      <c r="DD291" s="1098"/>
      <c r="DE291" s="1098"/>
      <c r="DF291" s="1098"/>
      <c r="DG291" s="1098"/>
      <c r="DH291" s="1098"/>
      <c r="DI291" s="1099"/>
      <c r="DJ291" s="1097" t="str">
        <f>DJ41&amp;" AKCIÓS"</f>
        <v>Szab.fel.hitel, 3hónapos JÖVUTALÁS NÉLKÜL AKCIÓS</v>
      </c>
      <c r="DK291" s="1098"/>
      <c r="DL291" s="1098"/>
      <c r="DM291" s="1098"/>
      <c r="DN291" s="1098"/>
      <c r="DO291" s="1098"/>
      <c r="DP291" s="1098"/>
      <c r="DQ291" s="1098"/>
      <c r="DR291" s="1098"/>
      <c r="DS291" s="1099"/>
      <c r="DT291" s="1097" t="str">
        <f>DT41&amp;" AKCIÓS"</f>
        <v>Szab.fel.hitel, 5éves JÖVUTALÁS NÉLKÜL AKCIÓS</v>
      </c>
      <c r="DU291" s="1098"/>
      <c r="DV291" s="1098"/>
      <c r="DW291" s="1098"/>
      <c r="DX291" s="1098"/>
      <c r="DY291" s="1098"/>
      <c r="DZ291" s="1098"/>
      <c r="EA291" s="1098"/>
      <c r="EB291" s="1098"/>
      <c r="EC291" s="1099"/>
      <c r="ED291" s="1097" t="str">
        <f>ED41&amp;" AKCIÓS"</f>
        <v>Szab.fel.hitel, 10éves JÖVUTALÁS NÉLKÜL AKCIÓS</v>
      </c>
      <c r="EE291" s="1098"/>
      <c r="EF291" s="1098"/>
      <c r="EG291" s="1098"/>
      <c r="EH291" s="1098"/>
      <c r="EI291" s="1098"/>
      <c r="EJ291" s="1098"/>
      <c r="EK291" s="1098"/>
      <c r="EL291" s="1098"/>
      <c r="EM291" s="1099"/>
    </row>
    <row r="292" spans="23:143" x14ac:dyDescent="0.2">
      <c r="W292" s="604" t="s">
        <v>1041</v>
      </c>
      <c r="X292" s="605">
        <f ca="1">POWER(IRR(X293:X533,0.001)+1,12)-1</f>
        <v>2.9084291386072492E-2</v>
      </c>
      <c r="Y292" s="605">
        <f t="shared" ref="Y292:BC292" ca="1" si="554">POWER(IRR(Y293:Y533,0.001)+1,12)-1</f>
        <v>3.2216142795477687E-2</v>
      </c>
      <c r="Z292" s="605">
        <f t="shared" ca="1" si="554"/>
        <v>3.2216142795477687E-2</v>
      </c>
      <c r="AA292" s="605">
        <f t="shared" ca="1" si="554"/>
        <v>3.5356817811919905E-2</v>
      </c>
      <c r="AB292" s="605">
        <f t="shared" ca="1" si="554"/>
        <v>3.5356817811919905E-2</v>
      </c>
      <c r="AC292" s="605">
        <f t="shared" ca="1" si="554"/>
        <v>3.8506339966853043E-2</v>
      </c>
      <c r="AD292" s="605">
        <f t="shared" ca="1" si="554"/>
        <v>3.8506339966853043E-2</v>
      </c>
      <c r="AE292" s="605">
        <f t="shared" ca="1" si="554"/>
        <v>4.1664732817171313E-2</v>
      </c>
      <c r="AF292" s="605">
        <f t="shared" ca="1" si="554"/>
        <v>4.1664732817171313E-2</v>
      </c>
      <c r="AG292" s="605">
        <f t="shared" ca="1" si="554"/>
        <v>4.4832019943739532E-2</v>
      </c>
      <c r="AH292" s="605">
        <f t="shared" ca="1" si="554"/>
        <v>4.6948497614460738E-2</v>
      </c>
      <c r="AI292" s="605">
        <f t="shared" ca="1" si="554"/>
        <v>5.2257078050487848E-2</v>
      </c>
      <c r="AJ292" s="605">
        <f t="shared" ca="1" si="554"/>
        <v>5.2257078050487848E-2</v>
      </c>
      <c r="AK292" s="605">
        <f t="shared" ca="1" si="554"/>
        <v>5.7590583587238786E-2</v>
      </c>
      <c r="AL292" s="605">
        <f t="shared" ca="1" si="554"/>
        <v>5.7590583587238786E-2</v>
      </c>
      <c r="AM292" s="605">
        <f t="shared" ca="1" si="554"/>
        <v>6.2949123824704856E-2</v>
      </c>
      <c r="AN292" s="605">
        <f t="shared" ca="1" si="554"/>
        <v>6.2949123824704856E-2</v>
      </c>
      <c r="AO292" s="605">
        <f t="shared" ca="1" si="554"/>
        <v>6.8332808484417473E-2</v>
      </c>
      <c r="AP292" s="605">
        <f t="shared" ca="1" si="554"/>
        <v>6.8332808484417473E-2</v>
      </c>
      <c r="AQ292" s="605">
        <f t="shared" ca="1" si="554"/>
        <v>7.3741747394104884E-2</v>
      </c>
      <c r="AR292" s="605">
        <f t="shared" ca="1" si="554"/>
        <v>6.0802696545990909E-2</v>
      </c>
      <c r="AS292" s="605">
        <f t="shared" ca="1" si="554"/>
        <v>6.6176310263096783E-2</v>
      </c>
      <c r="AT292" s="605">
        <f t="shared" ca="1" si="554"/>
        <v>6.6176310263096783E-2</v>
      </c>
      <c r="AU292" s="605">
        <f t="shared" ca="1" si="554"/>
        <v>7.157513428727369E-2</v>
      </c>
      <c r="AV292" s="605">
        <f t="shared" ca="1" si="554"/>
        <v>7.157513428727369E-2</v>
      </c>
      <c r="AW292" s="605">
        <f t="shared" ca="1" si="554"/>
        <v>7.6999278503126156E-2</v>
      </c>
      <c r="AX292" s="605">
        <f t="shared" ca="1" si="554"/>
        <v>7.6999278503126156E-2</v>
      </c>
      <c r="AY292" s="605">
        <f t="shared" ca="1" si="554"/>
        <v>8.2448852879627221E-2</v>
      </c>
      <c r="AZ292" s="605">
        <f t="shared" ca="1" si="554"/>
        <v>8.2448852879627221E-2</v>
      </c>
      <c r="BA292" s="605">
        <f t="shared" ca="1" si="554"/>
        <v>8.7923967458297003E-2</v>
      </c>
      <c r="BB292" s="605">
        <f t="shared" ca="1" si="554"/>
        <v>4.0610948112445255E-2</v>
      </c>
      <c r="BC292" s="605">
        <f t="shared" ca="1" si="554"/>
        <v>4.3775267858749523E-2</v>
      </c>
      <c r="BD292" s="605">
        <f t="shared" ref="BD292:CI292" ca="1" si="555">POWER(IRR(BD293:BD533,0.001)+1,12)-1</f>
        <v>4.3775267858749523E-2</v>
      </c>
      <c r="BE292" s="605">
        <f t="shared" ca="1" si="555"/>
        <v>4.6948497614460738E-2</v>
      </c>
      <c r="BF292" s="605">
        <f t="shared" ca="1" si="555"/>
        <v>4.6948497614460738E-2</v>
      </c>
      <c r="BG292" s="605">
        <f t="shared" ca="1" si="555"/>
        <v>5.0130660997135479E-2</v>
      </c>
      <c r="BH292" s="605">
        <f t="shared" ca="1" si="555"/>
        <v>5.0130660997135479E-2</v>
      </c>
      <c r="BI292" s="605">
        <f t="shared" ca="1" si="555"/>
        <v>5.3321781644457555E-2</v>
      </c>
      <c r="BJ292" s="605">
        <f t="shared" ca="1" si="555"/>
        <v>5.3321781644457555E-2</v>
      </c>
      <c r="BK292" s="605">
        <f t="shared" ca="1" si="555"/>
        <v>5.652188321287932E-2</v>
      </c>
      <c r="BL292" s="605">
        <f t="shared" ca="1" si="555"/>
        <v>6.5637816239865199E-2</v>
      </c>
      <c r="BM292" s="605">
        <f t="shared" ca="1" si="555"/>
        <v>7.1034114290026595E-2</v>
      </c>
      <c r="BN292" s="605">
        <f t="shared" ca="1" si="555"/>
        <v>7.1034114290026595E-2</v>
      </c>
      <c r="BO292" s="605">
        <f t="shared" ca="1" si="555"/>
        <v>7.6455721539407939E-2</v>
      </c>
      <c r="BP292" s="605">
        <f t="shared" ca="1" si="555"/>
        <v>7.6455721539407939E-2</v>
      </c>
      <c r="BQ292" s="605">
        <f t="shared" ca="1" si="555"/>
        <v>8.1902747949086141E-2</v>
      </c>
      <c r="BR292" s="605">
        <f t="shared" ca="1" si="555"/>
        <v>8.1902747949086141E-2</v>
      </c>
      <c r="BS292" s="605">
        <f t="shared" ca="1" si="555"/>
        <v>8.7375303553819839E-2</v>
      </c>
      <c r="BT292" s="605">
        <f t="shared" ca="1" si="555"/>
        <v>8.7375303553819839E-2</v>
      </c>
      <c r="BU292" s="605">
        <f t="shared" ca="1" si="555"/>
        <v>9.2873498451698566E-2</v>
      </c>
      <c r="BV292" s="605">
        <f t="shared" ca="1" si="555"/>
        <v>7.9720880045276665E-2</v>
      </c>
      <c r="BW292" s="605">
        <f t="shared" ca="1" si="555"/>
        <v>8.5183210763549733E-2</v>
      </c>
      <c r="BX292" s="605">
        <f t="shared" ca="1" si="555"/>
        <v>8.5183210763549733E-2</v>
      </c>
      <c r="BY292" s="605">
        <f t="shared" ca="1" si="555"/>
        <v>9.0671136728729174E-2</v>
      </c>
      <c r="BZ292" s="605">
        <f t="shared" ca="1" si="555"/>
        <v>9.0671136728729174E-2</v>
      </c>
      <c r="CA292" s="605">
        <f t="shared" ca="1" si="555"/>
        <v>9.6184768072626659E-2</v>
      </c>
      <c r="CB292" s="605">
        <f t="shared" ca="1" si="555"/>
        <v>9.6184768072626659E-2</v>
      </c>
      <c r="CC292" s="605">
        <f t="shared" ca="1" si="555"/>
        <v>0.10172421497734585</v>
      </c>
      <c r="CD292" s="605">
        <f t="shared" ca="1" si="555"/>
        <v>0.10172421497734585</v>
      </c>
      <c r="CE292" s="605">
        <f t="shared" ca="1" si="555"/>
        <v>0.10728958766951191</v>
      </c>
      <c r="CF292" s="605">
        <f t="shared" ca="1" si="555"/>
        <v>5.0130660997135479E-2</v>
      </c>
      <c r="CG292" s="605">
        <f t="shared" ca="1" si="555"/>
        <v>5.3321781644457555E-2</v>
      </c>
      <c r="CH292" s="605">
        <f t="shared" ca="1" si="555"/>
        <v>5.3321781644457555E-2</v>
      </c>
      <c r="CI292" s="605">
        <f t="shared" ca="1" si="555"/>
        <v>5.652188321287932E-2</v>
      </c>
      <c r="CJ292" s="605">
        <f t="shared" ref="CJ292:DO292" ca="1" si="556">POWER(IRR(CJ293:CJ533,0.001)+1,12)-1</f>
        <v>5.652188321287932E-2</v>
      </c>
      <c r="CK292" s="605">
        <f t="shared" ca="1" si="556"/>
        <v>5.9730989376284294E-2</v>
      </c>
      <c r="CL292" s="605">
        <f t="shared" ca="1" si="556"/>
        <v>5.9730989376284294E-2</v>
      </c>
      <c r="CM292" s="605">
        <f t="shared" ca="1" si="556"/>
        <v>6.2949123824704856E-2</v>
      </c>
      <c r="CN292" s="605">
        <f t="shared" ca="1" si="556"/>
        <v>6.2949123824704856E-2</v>
      </c>
      <c r="CO292" s="605">
        <f t="shared" ca="1" si="556"/>
        <v>6.6176310263096783E-2</v>
      </c>
      <c r="CP292" s="605">
        <f t="shared" ca="1" si="556"/>
        <v>7.9176050473636295E-2</v>
      </c>
      <c r="CQ292" s="605">
        <f t="shared" ca="1" si="556"/>
        <v>8.4635827722312929E-2</v>
      </c>
      <c r="CR292" s="605">
        <f t="shared" ca="1" si="556"/>
        <v>8.4635827722312929E-2</v>
      </c>
      <c r="CS292" s="605">
        <f t="shared" ca="1" si="556"/>
        <v>9.0121189207760688E-2</v>
      </c>
      <c r="CT292" s="605">
        <f t="shared" ca="1" si="556"/>
        <v>9.0121189207760688E-2</v>
      </c>
      <c r="CU292" s="605">
        <f t="shared" ca="1" si="556"/>
        <v>9.5632245056365806E-2</v>
      </c>
      <c r="CV292" s="605">
        <f t="shared" ca="1" si="556"/>
        <v>9.5632245056365806E-2</v>
      </c>
      <c r="CW292" s="605">
        <f t="shared" ca="1" si="556"/>
        <v>0.10116910544550617</v>
      </c>
      <c r="CX292" s="605">
        <f t="shared" ca="1" si="556"/>
        <v>0.10116910544550617</v>
      </c>
      <c r="CY292" s="605">
        <f t="shared" ca="1" si="556"/>
        <v>0.10673188059754946</v>
      </c>
      <c r="CZ292" s="605">
        <f t="shared" ca="1" si="556"/>
        <v>9.3424732343059258E-2</v>
      </c>
      <c r="DA292" s="605">
        <f t="shared" ca="1" si="556"/>
        <v>9.8951257691707983E-2</v>
      </c>
      <c r="DB292" s="605">
        <f t="shared" ca="1" si="556"/>
        <v>9.8951257691707983E-2</v>
      </c>
      <c r="DC292" s="605">
        <f t="shared" ca="1" si="556"/>
        <v>0.10450365370921832</v>
      </c>
      <c r="DD292" s="605">
        <f t="shared" ca="1" si="556"/>
        <v>0.10450365370921832</v>
      </c>
      <c r="DE292" s="605">
        <f t="shared" ca="1" si="556"/>
        <v>0.11008203064285826</v>
      </c>
      <c r="DF292" s="605">
        <f t="shared" ca="1" si="556"/>
        <v>0.11008203064285826</v>
      </c>
      <c r="DG292" s="605">
        <f t="shared" ca="1" si="556"/>
        <v>0.11568649877919568</v>
      </c>
      <c r="DH292" s="605">
        <f t="shared" ca="1" si="556"/>
        <v>0.11568649877919568</v>
      </c>
      <c r="DI292" s="605">
        <f t="shared" ca="1" si="556"/>
        <v>0.12131716844305496</v>
      </c>
      <c r="DJ292" s="605">
        <f t="shared" ca="1" si="556"/>
        <v>6.1875407736142307E-2</v>
      </c>
      <c r="DK292" s="605">
        <f t="shared" ca="1" si="556"/>
        <v>6.5099574209785294E-2</v>
      </c>
      <c r="DL292" s="605">
        <f t="shared" ca="1" si="556"/>
        <v>6.5099574209785294E-2</v>
      </c>
      <c r="DM292" s="605">
        <f t="shared" ca="1" si="556"/>
        <v>6.8332808484417473E-2</v>
      </c>
      <c r="DN292" s="605">
        <f t="shared" ca="1" si="556"/>
        <v>6.8332808484417473E-2</v>
      </c>
      <c r="DO292" s="605">
        <f t="shared" ca="1" si="556"/>
        <v>7.157513428727369E-2</v>
      </c>
      <c r="DP292" s="605">
        <f t="shared" ref="DP292:EM292" ca="1" si="557">POWER(IRR(DP293:DP533,0.001)+1,12)-1</f>
        <v>7.157513428727369E-2</v>
      </c>
      <c r="DQ292" s="605">
        <f t="shared" ca="1" si="557"/>
        <v>7.4826575357515912E-2</v>
      </c>
      <c r="DR292" s="605">
        <f t="shared" ca="1" si="557"/>
        <v>7.4826575357515912E-2</v>
      </c>
      <c r="DS292" s="605">
        <f t="shared" ca="1" si="557"/>
        <v>7.8087155445223377E-2</v>
      </c>
      <c r="DT292" s="605">
        <f t="shared" ca="1" si="557"/>
        <v>9.8397442795470358E-2</v>
      </c>
      <c r="DU292" s="605">
        <f t="shared" ca="1" si="557"/>
        <v>0.10394724678563727</v>
      </c>
      <c r="DV292" s="605">
        <f t="shared" ca="1" si="557"/>
        <v>0.10394724678563727</v>
      </c>
      <c r="DW292" s="605">
        <f t="shared" ca="1" si="557"/>
        <v>0.10952302066539943</v>
      </c>
      <c r="DX292" s="605">
        <f t="shared" ca="1" si="557"/>
        <v>0.10952302066539943</v>
      </c>
      <c r="DY292" s="605">
        <f t="shared" ca="1" si="557"/>
        <v>0.115124874717484</v>
      </c>
      <c r="DZ292" s="605">
        <f t="shared" ca="1" si="557"/>
        <v>0.115124874717484</v>
      </c>
      <c r="EA292" s="605">
        <f t="shared" ca="1" si="557"/>
        <v>0.12075291926287424</v>
      </c>
      <c r="EB292" s="605">
        <f t="shared" ca="1" si="557"/>
        <v>0.12075291926287424</v>
      </c>
      <c r="EC292" s="605">
        <f t="shared" ca="1" si="557"/>
        <v>0.12640726466151486</v>
      </c>
      <c r="ED292" s="605">
        <f t="shared" ca="1" si="557"/>
        <v>0.11288099641628468</v>
      </c>
      <c r="EE292" s="605">
        <f t="shared" ca="1" si="557"/>
        <v>0.11849855152337874</v>
      </c>
      <c r="EF292" s="605">
        <f t="shared" ca="1" si="557"/>
        <v>0.11849855152337874</v>
      </c>
      <c r="EG292" s="605">
        <f t="shared" ca="1" si="557"/>
        <v>0.12414236333494766</v>
      </c>
      <c r="EH292" s="605">
        <f t="shared" ca="1" si="557"/>
        <v>0.12414236333494766</v>
      </c>
      <c r="EI292" s="605">
        <f t="shared" ca="1" si="557"/>
        <v>0.1298125422354377</v>
      </c>
      <c r="EJ292" s="605">
        <f t="shared" ca="1" si="557"/>
        <v>0.1298125422354377</v>
      </c>
      <c r="EK292" s="605">
        <f t="shared" ca="1" si="557"/>
        <v>0.13550919865335431</v>
      </c>
      <c r="EL292" s="605">
        <f t="shared" ca="1" si="557"/>
        <v>0.13550919865335431</v>
      </c>
      <c r="EM292" s="605">
        <f t="shared" ca="1" si="557"/>
        <v>0.14123244306689764</v>
      </c>
    </row>
    <row r="293" spans="23:143" x14ac:dyDescent="0.2">
      <c r="W293" s="597">
        <v>0</v>
      </c>
      <c r="X293" s="602">
        <f>-Z23+Z23*Z26+Z30+Z32+Z28</f>
        <v>-4981150</v>
      </c>
      <c r="Y293" s="602">
        <f>X293</f>
        <v>-4981150</v>
      </c>
      <c r="Z293" s="602">
        <f t="shared" ref="Z293:AG293" si="558">Y293</f>
        <v>-4981150</v>
      </c>
      <c r="AA293" s="602">
        <f t="shared" si="558"/>
        <v>-4981150</v>
      </c>
      <c r="AB293" s="602">
        <f t="shared" si="558"/>
        <v>-4981150</v>
      </c>
      <c r="AC293" s="602">
        <f t="shared" si="558"/>
        <v>-4981150</v>
      </c>
      <c r="AD293" s="602">
        <f t="shared" si="558"/>
        <v>-4981150</v>
      </c>
      <c r="AE293" s="602">
        <f t="shared" si="558"/>
        <v>-4981150</v>
      </c>
      <c r="AF293" s="602">
        <f t="shared" si="558"/>
        <v>-4981150</v>
      </c>
      <c r="AG293" s="602">
        <f t="shared" si="558"/>
        <v>-4981150</v>
      </c>
      <c r="AH293" s="602">
        <f>AG293</f>
        <v>-4981150</v>
      </c>
      <c r="AI293" s="602">
        <f t="shared" ref="AI293:CO293" si="559">AH293</f>
        <v>-4981150</v>
      </c>
      <c r="AJ293" s="602">
        <f t="shared" si="559"/>
        <v>-4981150</v>
      </c>
      <c r="AK293" s="602">
        <f t="shared" si="559"/>
        <v>-4981150</v>
      </c>
      <c r="AL293" s="602">
        <f t="shared" si="559"/>
        <v>-4981150</v>
      </c>
      <c r="AM293" s="602">
        <f t="shared" si="559"/>
        <v>-4981150</v>
      </c>
      <c r="AN293" s="602">
        <f t="shared" si="559"/>
        <v>-4981150</v>
      </c>
      <c r="AO293" s="602">
        <f t="shared" si="559"/>
        <v>-4981150</v>
      </c>
      <c r="AP293" s="602">
        <f t="shared" si="559"/>
        <v>-4981150</v>
      </c>
      <c r="AQ293" s="602">
        <f t="shared" si="559"/>
        <v>-4981150</v>
      </c>
      <c r="AR293" s="602">
        <f t="shared" si="559"/>
        <v>-4981150</v>
      </c>
      <c r="AS293" s="602">
        <f t="shared" si="559"/>
        <v>-4981150</v>
      </c>
      <c r="AT293" s="602">
        <f t="shared" si="559"/>
        <v>-4981150</v>
      </c>
      <c r="AU293" s="602">
        <f t="shared" si="559"/>
        <v>-4981150</v>
      </c>
      <c r="AV293" s="602">
        <f t="shared" si="559"/>
        <v>-4981150</v>
      </c>
      <c r="AW293" s="602">
        <f t="shared" si="559"/>
        <v>-4981150</v>
      </c>
      <c r="AX293" s="602">
        <f t="shared" si="559"/>
        <v>-4981150</v>
      </c>
      <c r="AY293" s="602">
        <f t="shared" si="559"/>
        <v>-4981150</v>
      </c>
      <c r="AZ293" s="602">
        <f t="shared" si="559"/>
        <v>-4981150</v>
      </c>
      <c r="BA293" s="602">
        <f t="shared" si="559"/>
        <v>-4981150</v>
      </c>
      <c r="BB293" s="602">
        <f t="shared" si="559"/>
        <v>-4981150</v>
      </c>
      <c r="BC293" s="602">
        <f t="shared" si="559"/>
        <v>-4981150</v>
      </c>
      <c r="BD293" s="602">
        <f t="shared" si="559"/>
        <v>-4981150</v>
      </c>
      <c r="BE293" s="602">
        <f t="shared" si="559"/>
        <v>-4981150</v>
      </c>
      <c r="BF293" s="602">
        <f t="shared" si="559"/>
        <v>-4981150</v>
      </c>
      <c r="BG293" s="602">
        <f t="shared" si="559"/>
        <v>-4981150</v>
      </c>
      <c r="BH293" s="602">
        <f t="shared" si="559"/>
        <v>-4981150</v>
      </c>
      <c r="BI293" s="602">
        <f t="shared" si="559"/>
        <v>-4981150</v>
      </c>
      <c r="BJ293" s="602">
        <f t="shared" si="559"/>
        <v>-4981150</v>
      </c>
      <c r="BK293" s="602">
        <f t="shared" si="559"/>
        <v>-4981150</v>
      </c>
      <c r="BL293" s="602">
        <f t="shared" si="559"/>
        <v>-4981150</v>
      </c>
      <c r="BM293" s="602">
        <f t="shared" si="559"/>
        <v>-4981150</v>
      </c>
      <c r="BN293" s="602">
        <f t="shared" si="559"/>
        <v>-4981150</v>
      </c>
      <c r="BO293" s="602">
        <f t="shared" si="559"/>
        <v>-4981150</v>
      </c>
      <c r="BP293" s="602">
        <f t="shared" si="559"/>
        <v>-4981150</v>
      </c>
      <c r="BQ293" s="602">
        <f t="shared" si="559"/>
        <v>-4981150</v>
      </c>
      <c r="BR293" s="602">
        <f t="shared" si="559"/>
        <v>-4981150</v>
      </c>
      <c r="BS293" s="602">
        <f t="shared" si="559"/>
        <v>-4981150</v>
      </c>
      <c r="BT293" s="602">
        <f t="shared" si="559"/>
        <v>-4981150</v>
      </c>
      <c r="BU293" s="602">
        <f t="shared" si="559"/>
        <v>-4981150</v>
      </c>
      <c r="BV293" s="602">
        <f t="shared" si="559"/>
        <v>-4981150</v>
      </c>
      <c r="BW293" s="602">
        <f t="shared" si="559"/>
        <v>-4981150</v>
      </c>
      <c r="BX293" s="602">
        <f t="shared" si="559"/>
        <v>-4981150</v>
      </c>
      <c r="BY293" s="602">
        <f t="shared" si="559"/>
        <v>-4981150</v>
      </c>
      <c r="BZ293" s="602">
        <f t="shared" si="559"/>
        <v>-4981150</v>
      </c>
      <c r="CA293" s="602">
        <f t="shared" si="559"/>
        <v>-4981150</v>
      </c>
      <c r="CB293" s="602">
        <f t="shared" si="559"/>
        <v>-4981150</v>
      </c>
      <c r="CC293" s="602">
        <f t="shared" si="559"/>
        <v>-4981150</v>
      </c>
      <c r="CD293" s="602">
        <f t="shared" si="559"/>
        <v>-4981150</v>
      </c>
      <c r="CE293" s="602">
        <f t="shared" si="559"/>
        <v>-4981150</v>
      </c>
      <c r="CF293" s="602">
        <f t="shared" si="559"/>
        <v>-4981150</v>
      </c>
      <c r="CG293" s="602">
        <f t="shared" si="559"/>
        <v>-4981150</v>
      </c>
      <c r="CH293" s="602">
        <f t="shared" si="559"/>
        <v>-4981150</v>
      </c>
      <c r="CI293" s="602">
        <f t="shared" si="559"/>
        <v>-4981150</v>
      </c>
      <c r="CJ293" s="602">
        <f t="shared" si="559"/>
        <v>-4981150</v>
      </c>
      <c r="CK293" s="602">
        <f t="shared" si="559"/>
        <v>-4981150</v>
      </c>
      <c r="CL293" s="602">
        <f t="shared" si="559"/>
        <v>-4981150</v>
      </c>
      <c r="CM293" s="602">
        <f t="shared" si="559"/>
        <v>-4981150</v>
      </c>
      <c r="CN293" s="602">
        <f t="shared" si="559"/>
        <v>-4981150</v>
      </c>
      <c r="CO293" s="602">
        <f t="shared" si="559"/>
        <v>-4981150</v>
      </c>
      <c r="CP293" s="602">
        <f t="shared" ref="CP293:EM293" si="560">CO293</f>
        <v>-4981150</v>
      </c>
      <c r="CQ293" s="602">
        <f t="shared" si="560"/>
        <v>-4981150</v>
      </c>
      <c r="CR293" s="602">
        <f t="shared" si="560"/>
        <v>-4981150</v>
      </c>
      <c r="CS293" s="602">
        <f t="shared" si="560"/>
        <v>-4981150</v>
      </c>
      <c r="CT293" s="602">
        <f t="shared" si="560"/>
        <v>-4981150</v>
      </c>
      <c r="CU293" s="602">
        <f t="shared" si="560"/>
        <v>-4981150</v>
      </c>
      <c r="CV293" s="602">
        <f t="shared" si="560"/>
        <v>-4981150</v>
      </c>
      <c r="CW293" s="602">
        <f t="shared" si="560"/>
        <v>-4981150</v>
      </c>
      <c r="CX293" s="602">
        <f t="shared" si="560"/>
        <v>-4981150</v>
      </c>
      <c r="CY293" s="602">
        <f t="shared" si="560"/>
        <v>-4981150</v>
      </c>
      <c r="CZ293" s="602">
        <f t="shared" si="560"/>
        <v>-4981150</v>
      </c>
      <c r="DA293" s="602">
        <f t="shared" si="560"/>
        <v>-4981150</v>
      </c>
      <c r="DB293" s="602">
        <f t="shared" si="560"/>
        <v>-4981150</v>
      </c>
      <c r="DC293" s="602">
        <f t="shared" si="560"/>
        <v>-4981150</v>
      </c>
      <c r="DD293" s="602">
        <f t="shared" si="560"/>
        <v>-4981150</v>
      </c>
      <c r="DE293" s="602">
        <f t="shared" si="560"/>
        <v>-4981150</v>
      </c>
      <c r="DF293" s="602">
        <f t="shared" si="560"/>
        <v>-4981150</v>
      </c>
      <c r="DG293" s="602">
        <f t="shared" si="560"/>
        <v>-4981150</v>
      </c>
      <c r="DH293" s="602">
        <f t="shared" si="560"/>
        <v>-4981150</v>
      </c>
      <c r="DI293" s="602">
        <f t="shared" si="560"/>
        <v>-4981150</v>
      </c>
      <c r="DJ293" s="602">
        <f t="shared" si="560"/>
        <v>-4981150</v>
      </c>
      <c r="DK293" s="602">
        <f t="shared" si="560"/>
        <v>-4981150</v>
      </c>
      <c r="DL293" s="602">
        <f t="shared" si="560"/>
        <v>-4981150</v>
      </c>
      <c r="DM293" s="602">
        <f t="shared" si="560"/>
        <v>-4981150</v>
      </c>
      <c r="DN293" s="602">
        <f t="shared" si="560"/>
        <v>-4981150</v>
      </c>
      <c r="DO293" s="602">
        <f t="shared" si="560"/>
        <v>-4981150</v>
      </c>
      <c r="DP293" s="602">
        <f t="shared" si="560"/>
        <v>-4981150</v>
      </c>
      <c r="DQ293" s="602">
        <f t="shared" si="560"/>
        <v>-4981150</v>
      </c>
      <c r="DR293" s="602">
        <f t="shared" si="560"/>
        <v>-4981150</v>
      </c>
      <c r="DS293" s="602">
        <f t="shared" si="560"/>
        <v>-4981150</v>
      </c>
      <c r="DT293" s="602">
        <f t="shared" si="560"/>
        <v>-4981150</v>
      </c>
      <c r="DU293" s="602">
        <f t="shared" si="560"/>
        <v>-4981150</v>
      </c>
      <c r="DV293" s="602">
        <f t="shared" si="560"/>
        <v>-4981150</v>
      </c>
      <c r="DW293" s="602">
        <f t="shared" si="560"/>
        <v>-4981150</v>
      </c>
      <c r="DX293" s="602">
        <f t="shared" si="560"/>
        <v>-4981150</v>
      </c>
      <c r="DY293" s="602">
        <f t="shared" si="560"/>
        <v>-4981150</v>
      </c>
      <c r="DZ293" s="602">
        <f t="shared" si="560"/>
        <v>-4981150</v>
      </c>
      <c r="EA293" s="602">
        <f t="shared" si="560"/>
        <v>-4981150</v>
      </c>
      <c r="EB293" s="602">
        <f t="shared" si="560"/>
        <v>-4981150</v>
      </c>
      <c r="EC293" s="602">
        <f t="shared" si="560"/>
        <v>-4981150</v>
      </c>
      <c r="ED293" s="602">
        <f t="shared" si="560"/>
        <v>-4981150</v>
      </c>
      <c r="EE293" s="602">
        <f t="shared" si="560"/>
        <v>-4981150</v>
      </c>
      <c r="EF293" s="602">
        <f t="shared" si="560"/>
        <v>-4981150</v>
      </c>
      <c r="EG293" s="602">
        <f t="shared" si="560"/>
        <v>-4981150</v>
      </c>
      <c r="EH293" s="602">
        <f t="shared" si="560"/>
        <v>-4981150</v>
      </c>
      <c r="EI293" s="602">
        <f t="shared" si="560"/>
        <v>-4981150</v>
      </c>
      <c r="EJ293" s="602">
        <f t="shared" si="560"/>
        <v>-4981150</v>
      </c>
      <c r="EK293" s="602">
        <f t="shared" si="560"/>
        <v>-4981150</v>
      </c>
      <c r="EL293" s="602">
        <f t="shared" si="560"/>
        <v>-4981150</v>
      </c>
      <c r="EM293" s="602">
        <f t="shared" si="560"/>
        <v>-4981150</v>
      </c>
    </row>
    <row r="294" spans="23:143" x14ac:dyDescent="0.2">
      <c r="W294" s="597">
        <f>W293+1</f>
        <v>1</v>
      </c>
      <c r="X294" s="602">
        <f ca="1">PMT((X$40+$E$44)/360*365/12,$Z$24,-$Z$23)</f>
        <v>27303.204877228378</v>
      </c>
      <c r="Y294" s="602">
        <f ca="1">PMT((Y$40+$E$44)/360*365/12,$Z$24,-$Z$23)</f>
        <v>28063.745651855919</v>
      </c>
      <c r="Z294" s="602">
        <f t="shared" ref="Z294:CK294" ca="1" si="561">PMT((Z$40+$E$44)/360*365/12,$Z$24,-$Z$23)</f>
        <v>28063.745651855919</v>
      </c>
      <c r="AA294" s="602">
        <f t="shared" ca="1" si="561"/>
        <v>28836.595283912593</v>
      </c>
      <c r="AB294" s="602">
        <f t="shared" ca="1" si="561"/>
        <v>28836.595283912593</v>
      </c>
      <c r="AC294" s="602">
        <f t="shared" ca="1" si="561"/>
        <v>29621.652351503428</v>
      </c>
      <c r="AD294" s="602">
        <f t="shared" ca="1" si="561"/>
        <v>29621.652351503428</v>
      </c>
      <c r="AE294" s="602">
        <f t="shared" ca="1" si="561"/>
        <v>30418.807625095062</v>
      </c>
      <c r="AF294" s="602">
        <f t="shared" ca="1" si="561"/>
        <v>30418.807625095062</v>
      </c>
      <c r="AG294" s="602">
        <f t="shared" ca="1" si="561"/>
        <v>31227.944341051854</v>
      </c>
      <c r="AH294" s="602">
        <f t="shared" ca="1" si="561"/>
        <v>31773.964225318963</v>
      </c>
      <c r="AI294" s="602">
        <f t="shared" ca="1" si="561"/>
        <v>33161.814954877947</v>
      </c>
      <c r="AJ294" s="602">
        <f t="shared" ca="1" si="561"/>
        <v>33161.814954877947</v>
      </c>
      <c r="AK294" s="602">
        <f t="shared" ca="1" si="561"/>
        <v>34581.723205375456</v>
      </c>
      <c r="AL294" s="602">
        <f t="shared" ca="1" si="561"/>
        <v>34581.723205375456</v>
      </c>
      <c r="AM294" s="602">
        <f t="shared" ca="1" si="561"/>
        <v>36033.004617820443</v>
      </c>
      <c r="AN294" s="602">
        <f t="shared" ca="1" si="561"/>
        <v>36033.004617820443</v>
      </c>
      <c r="AO294" s="602">
        <f t="shared" ca="1" si="561"/>
        <v>37514.931461517175</v>
      </c>
      <c r="AP294" s="602">
        <f t="shared" ca="1" si="561"/>
        <v>37514.931461517175</v>
      </c>
      <c r="AQ294" s="602">
        <f t="shared" ca="1" si="561"/>
        <v>39026.737155306873</v>
      </c>
      <c r="AR294" s="602">
        <f ca="1">PMT(AR$40/360*365/12,$Z$24,-$Z$23)</f>
        <v>35448.772928771345</v>
      </c>
      <c r="AS294" s="602">
        <f ca="1">PMT(AS$40/360*365/12,$Z$24,-$Z$23)</f>
        <v>36918.531516652984</v>
      </c>
      <c r="AT294" s="602">
        <f ca="1">PMT(AT$40/360*365/12,$Z$24,-$Z$23)</f>
        <v>36918.531516652984</v>
      </c>
      <c r="AU294" s="602">
        <f t="shared" ref="AU294:BA294" ca="1" si="562">PMT(AU$40/360*365/12,$Z$24,-$Z$23)</f>
        <v>38418.479955411574</v>
      </c>
      <c r="AV294" s="602">
        <f t="shared" ca="1" si="562"/>
        <v>38418.479955411574</v>
      </c>
      <c r="AW294" s="602">
        <f t="shared" ca="1" si="562"/>
        <v>39947.830563756834</v>
      </c>
      <c r="AX294" s="602">
        <f t="shared" ca="1" si="562"/>
        <v>39947.830563756834</v>
      </c>
      <c r="AY294" s="602">
        <f t="shared" ca="1" si="562"/>
        <v>41505.764212283277</v>
      </c>
      <c r="AZ294" s="602">
        <f t="shared" ca="1" si="562"/>
        <v>41505.764212283277</v>
      </c>
      <c r="BA294" s="602">
        <f t="shared" ca="1" si="562"/>
        <v>43091.434978125537</v>
      </c>
      <c r="BB294" s="602">
        <f t="shared" ca="1" si="561"/>
        <v>30151.752011168952</v>
      </c>
      <c r="BC294" s="602">
        <f t="shared" ca="1" si="561"/>
        <v>30956.908340085956</v>
      </c>
      <c r="BD294" s="602">
        <f t="shared" ca="1" si="561"/>
        <v>30956.908340085956</v>
      </c>
      <c r="BE294" s="602">
        <f t="shared" ca="1" si="561"/>
        <v>31773.96422531897</v>
      </c>
      <c r="BF294" s="602">
        <f t="shared" ca="1" si="561"/>
        <v>31773.96422531897</v>
      </c>
      <c r="BG294" s="602">
        <f t="shared" ca="1" si="561"/>
        <v>32602.790994842424</v>
      </c>
      <c r="BH294" s="602">
        <f t="shared" ca="1" si="561"/>
        <v>32602.790994842424</v>
      </c>
      <c r="BI294" s="602">
        <f t="shared" ca="1" si="561"/>
        <v>33443.253242422019</v>
      </c>
      <c r="BJ294" s="602">
        <f t="shared" ca="1" si="561"/>
        <v>33443.253242422019</v>
      </c>
      <c r="BK294" s="602">
        <f t="shared" ca="1" si="561"/>
        <v>34295.209150044284</v>
      </c>
      <c r="BL294" s="602">
        <f t="shared" ca="1" si="561"/>
        <v>36770.18441525627</v>
      </c>
      <c r="BM294" s="602">
        <f t="shared" ca="1" si="561"/>
        <v>38267.148755353199</v>
      </c>
      <c r="BN294" s="602">
        <f t="shared" ca="1" si="561"/>
        <v>38267.148755353199</v>
      </c>
      <c r="BO294" s="602">
        <f t="shared" ca="1" si="561"/>
        <v>39793.595525186211</v>
      </c>
      <c r="BP294" s="602">
        <f t="shared" ca="1" si="561"/>
        <v>39793.595525186211</v>
      </c>
      <c r="BQ294" s="602">
        <f t="shared" ca="1" si="561"/>
        <v>41348.708530527409</v>
      </c>
      <c r="BR294" s="602">
        <f t="shared" ca="1" si="561"/>
        <v>41348.708530527409</v>
      </c>
      <c r="BS294" s="602">
        <f t="shared" ca="1" si="561"/>
        <v>42931.644319025749</v>
      </c>
      <c r="BT294" s="602">
        <f t="shared" ca="1" si="561"/>
        <v>42931.644319025749</v>
      </c>
      <c r="BU294" s="602">
        <f t="shared" ca="1" si="561"/>
        <v>44541.536806018841</v>
      </c>
      <c r="BV294" s="602">
        <f ca="1">PMT(BV$40/360*365/12,$Z$24,-$Z$23)</f>
        <v>40723.276804626068</v>
      </c>
      <c r="BW294" s="602">
        <f t="shared" ref="BW294:CE294" ca="1" si="563">PMT(BW$40/360*365/12,$Z$24,-$Z$23)</f>
        <v>42295.186245571516</v>
      </c>
      <c r="BX294" s="602">
        <f t="shared" ca="1" si="563"/>
        <v>42295.186245571516</v>
      </c>
      <c r="BY294" s="602">
        <f t="shared" ca="1" si="563"/>
        <v>43894.401241264459</v>
      </c>
      <c r="BZ294" s="602">
        <f t="shared" ca="1" si="563"/>
        <v>43894.401241264459</v>
      </c>
      <c r="CA294" s="602">
        <f t="shared" ca="1" si="563"/>
        <v>45520.044319311586</v>
      </c>
      <c r="CB294" s="602">
        <f t="shared" ca="1" si="563"/>
        <v>45520.044319311586</v>
      </c>
      <c r="CC294" s="602">
        <f t="shared" ca="1" si="563"/>
        <v>47171.222607457443</v>
      </c>
      <c r="CD294" s="602">
        <f t="shared" ca="1" si="563"/>
        <v>47171.222607457443</v>
      </c>
      <c r="CE294" s="602">
        <f t="shared" ca="1" si="563"/>
        <v>48847.032188247038</v>
      </c>
      <c r="CF294" s="602">
        <f t="shared" ca="1" si="561"/>
        <v>32602.790994842424</v>
      </c>
      <c r="CG294" s="602">
        <f t="shared" ca="1" si="561"/>
        <v>33443.253242422012</v>
      </c>
      <c r="CH294" s="602">
        <f t="shared" ca="1" si="561"/>
        <v>33443.253242422012</v>
      </c>
      <c r="CI294" s="602">
        <f t="shared" ca="1" si="561"/>
        <v>34295.209150044277</v>
      </c>
      <c r="CJ294" s="602">
        <f t="shared" ca="1" si="561"/>
        <v>34295.209150044277</v>
      </c>
      <c r="CK294" s="602">
        <f t="shared" ca="1" si="561"/>
        <v>35158.510820378884</v>
      </c>
      <c r="CL294" s="602">
        <f t="shared" ref="CL294:EC294" ca="1" si="564">PMT((CL$40+$E$44)/360*365/12,$Z$24,-$Z$23)</f>
        <v>35158.510820378884</v>
      </c>
      <c r="CM294" s="602">
        <f t="shared" ca="1" si="564"/>
        <v>36033.004617820443</v>
      </c>
      <c r="CN294" s="602">
        <f t="shared" ca="1" si="564"/>
        <v>36033.004617820443</v>
      </c>
      <c r="CO294" s="602">
        <f t="shared" ca="1" si="564"/>
        <v>36918.531516652984</v>
      </c>
      <c r="CP294" s="602">
        <f ca="1">PMT((CP$40+$E$44)/360*365/12,$Z$24,-$Z$23)</f>
        <v>40567.620879791641</v>
      </c>
      <c r="CQ294" s="602">
        <f t="shared" ca="1" si="564"/>
        <v>42136.752230538325</v>
      </c>
      <c r="CR294" s="602">
        <f t="shared" ca="1" si="564"/>
        <v>42136.752230538325</v>
      </c>
      <c r="CS294" s="602">
        <f t="shared" ca="1" si="564"/>
        <v>43733.275864409734</v>
      </c>
      <c r="CT294" s="602">
        <f t="shared" ca="1" si="564"/>
        <v>43733.275864409734</v>
      </c>
      <c r="CU294" s="602">
        <f t="shared" ca="1" si="564"/>
        <v>45356.316094004287</v>
      </c>
      <c r="CV294" s="602">
        <f t="shared" ca="1" si="564"/>
        <v>45356.316094004287</v>
      </c>
      <c r="CW294" s="602">
        <f t="shared" ca="1" si="564"/>
        <v>47004.981388595283</v>
      </c>
      <c r="CX294" s="602">
        <f t="shared" ca="1" si="564"/>
        <v>47004.981388595283</v>
      </c>
      <c r="CY294" s="602">
        <f t="shared" ca="1" si="564"/>
        <v>48678.368743832812</v>
      </c>
      <c r="CZ294" s="602">
        <f ca="1">PMT(CZ$40/360*365/12,$Z$24,-$Z$23)</f>
        <v>44703.97476535022</v>
      </c>
      <c r="DA294" s="602">
        <f t="shared" ref="DA294:DI294" ca="1" si="565">PMT(DA$40/360*365/12,$Z$24,-$Z$23)</f>
        <v>46342.497848049643</v>
      </c>
      <c r="DB294" s="602">
        <f t="shared" ca="1" si="565"/>
        <v>46342.497848049643</v>
      </c>
      <c r="DC294" s="602">
        <f t="shared" ca="1" si="565"/>
        <v>48006.105296803609</v>
      </c>
      <c r="DD294" s="602">
        <f t="shared" ca="1" si="565"/>
        <v>48006.105296803609</v>
      </c>
      <c r="DE294" s="602">
        <f t="shared" ca="1" si="565"/>
        <v>49693.889253268258</v>
      </c>
      <c r="DF294" s="602">
        <f t="shared" ca="1" si="565"/>
        <v>49693.889253268258</v>
      </c>
      <c r="DG294" s="602">
        <f t="shared" ca="1" si="565"/>
        <v>51404.937022019112</v>
      </c>
      <c r="DH294" s="602">
        <f t="shared" ca="1" si="565"/>
        <v>51404.937022019112</v>
      </c>
      <c r="DI294" s="602">
        <f t="shared" ca="1" si="565"/>
        <v>53138.334953305806</v>
      </c>
      <c r="DJ294" s="602">
        <f t="shared" ca="1" si="564"/>
        <v>35740.272825017964</v>
      </c>
      <c r="DK294" s="602">
        <f t="shared" ca="1" si="564"/>
        <v>36622.140011125128</v>
      </c>
      <c r="DL294" s="602">
        <f t="shared" ca="1" si="564"/>
        <v>36622.140011125128</v>
      </c>
      <c r="DM294" s="602">
        <f t="shared" ca="1" si="564"/>
        <v>37514.931461517175</v>
      </c>
      <c r="DN294" s="602">
        <f t="shared" ca="1" si="564"/>
        <v>37514.931461517175</v>
      </c>
      <c r="DO294" s="602">
        <f t="shared" ca="1" si="564"/>
        <v>38418.479955411574</v>
      </c>
      <c r="DP294" s="602">
        <f t="shared" ca="1" si="564"/>
        <v>38418.479955411574</v>
      </c>
      <c r="DQ294" s="602">
        <f t="shared" ca="1" si="564"/>
        <v>39332.613834187912</v>
      </c>
      <c r="DR294" s="602">
        <f t="shared" ca="1" si="564"/>
        <v>39332.613834187912</v>
      </c>
      <c r="DS294" s="602">
        <f t="shared" ca="1" si="564"/>
        <v>40257.157363389997</v>
      </c>
      <c r="DT294" s="602">
        <f t="shared" ca="1" si="564"/>
        <v>46177.501827191038</v>
      </c>
      <c r="DU294" s="602">
        <f t="shared" ca="1" si="564"/>
        <v>47838.641578354283</v>
      </c>
      <c r="DV294" s="602">
        <f t="shared" ca="1" si="564"/>
        <v>47838.641578354283</v>
      </c>
      <c r="DW294" s="602">
        <f t="shared" ca="1" si="564"/>
        <v>49524.048906687342</v>
      </c>
      <c r="DX294" s="602">
        <f t="shared" ca="1" si="564"/>
        <v>49524.048906687342</v>
      </c>
      <c r="DY294" s="602">
        <f t="shared" ca="1" si="564"/>
        <v>51232.81142211426</v>
      </c>
      <c r="DZ294" s="602">
        <f t="shared" ca="1" si="564"/>
        <v>51232.81142211426</v>
      </c>
      <c r="EA294" s="602">
        <f t="shared" ca="1" si="564"/>
        <v>52964.015402022604</v>
      </c>
      <c r="EB294" s="602">
        <f t="shared" ca="1" si="564"/>
        <v>52964.015402022604</v>
      </c>
      <c r="EC294" s="602">
        <f t="shared" ca="1" si="564"/>
        <v>54716.749467108581</v>
      </c>
      <c r="ED294" s="602">
        <f ca="1">PMT(ED$40/360*365/12,$Z$24,-$Z$23)</f>
        <v>50546.562285820124</v>
      </c>
      <c r="EE294" s="602">
        <f t="shared" ref="EE294:EM294" ca="1" si="566">PMT(EE$40/360*365/12,$Z$24,-$Z$23)</f>
        <v>52268.899256216449</v>
      </c>
      <c r="EF294" s="602">
        <f t="shared" ca="1" si="566"/>
        <v>52268.899256216449</v>
      </c>
      <c r="EG294" s="602">
        <f t="shared" ca="1" si="566"/>
        <v>54013.130357142247</v>
      </c>
      <c r="EH294" s="602">
        <f t="shared" ca="1" si="566"/>
        <v>54013.130357142247</v>
      </c>
      <c r="EI294" s="602">
        <f t="shared" ca="1" si="566"/>
        <v>55778.34727772788</v>
      </c>
      <c r="EJ294" s="602">
        <f t="shared" ca="1" si="566"/>
        <v>55778.34727772788</v>
      </c>
      <c r="EK294" s="602">
        <f t="shared" ca="1" si="566"/>
        <v>57563.649413299725</v>
      </c>
      <c r="EL294" s="602">
        <f t="shared" ca="1" si="566"/>
        <v>57563.649413299725</v>
      </c>
      <c r="EM294" s="602">
        <f t="shared" ca="1" si="566"/>
        <v>59368.146874517734</v>
      </c>
    </row>
    <row r="295" spans="23:143" x14ac:dyDescent="0.2">
      <c r="W295" s="597">
        <f t="shared" ref="W295:W358" si="567">W294+1</f>
        <v>2</v>
      </c>
      <c r="X295" s="602">
        <f ca="1">+X294</f>
        <v>27303.204877228378</v>
      </c>
      <c r="Y295" s="602">
        <f ca="1">+Y294</f>
        <v>28063.745651855919</v>
      </c>
      <c r="Z295" s="602">
        <f t="shared" ref="Z295:CK295" ca="1" si="568">+Z294</f>
        <v>28063.745651855919</v>
      </c>
      <c r="AA295" s="602">
        <f t="shared" ca="1" si="568"/>
        <v>28836.595283912593</v>
      </c>
      <c r="AB295" s="602">
        <f t="shared" ca="1" si="568"/>
        <v>28836.595283912593</v>
      </c>
      <c r="AC295" s="602">
        <f t="shared" ca="1" si="568"/>
        <v>29621.652351503428</v>
      </c>
      <c r="AD295" s="602">
        <f t="shared" ca="1" si="568"/>
        <v>29621.652351503428</v>
      </c>
      <c r="AE295" s="602">
        <f t="shared" ca="1" si="568"/>
        <v>30418.807625095062</v>
      </c>
      <c r="AF295" s="602">
        <f t="shared" ca="1" si="568"/>
        <v>30418.807625095062</v>
      </c>
      <c r="AG295" s="602">
        <f t="shared" ca="1" si="568"/>
        <v>31227.944341051854</v>
      </c>
      <c r="AH295" s="602">
        <f t="shared" ca="1" si="568"/>
        <v>31773.964225318963</v>
      </c>
      <c r="AI295" s="602">
        <f t="shared" ca="1" si="568"/>
        <v>33161.814954877947</v>
      </c>
      <c r="AJ295" s="602">
        <f t="shared" ca="1" si="568"/>
        <v>33161.814954877947</v>
      </c>
      <c r="AK295" s="602">
        <f t="shared" ca="1" si="568"/>
        <v>34581.723205375456</v>
      </c>
      <c r="AL295" s="602">
        <f t="shared" ca="1" si="568"/>
        <v>34581.723205375456</v>
      </c>
      <c r="AM295" s="602">
        <f t="shared" ca="1" si="568"/>
        <v>36033.004617820443</v>
      </c>
      <c r="AN295" s="602">
        <f t="shared" ca="1" si="568"/>
        <v>36033.004617820443</v>
      </c>
      <c r="AO295" s="602">
        <f t="shared" ca="1" si="568"/>
        <v>37514.931461517175</v>
      </c>
      <c r="AP295" s="602">
        <f t="shared" ca="1" si="568"/>
        <v>37514.931461517175</v>
      </c>
      <c r="AQ295" s="602">
        <f t="shared" ca="1" si="568"/>
        <v>39026.737155306873</v>
      </c>
      <c r="AR295" s="602">
        <f t="shared" ca="1" si="568"/>
        <v>35448.772928771345</v>
      </c>
      <c r="AS295" s="602">
        <f t="shared" ca="1" si="568"/>
        <v>36918.531516652984</v>
      </c>
      <c r="AT295" s="602">
        <f t="shared" ca="1" si="568"/>
        <v>36918.531516652984</v>
      </c>
      <c r="AU295" s="602">
        <f t="shared" ca="1" si="568"/>
        <v>38418.479955411574</v>
      </c>
      <c r="AV295" s="602">
        <f t="shared" ca="1" si="568"/>
        <v>38418.479955411574</v>
      </c>
      <c r="AW295" s="602">
        <f t="shared" ca="1" si="568"/>
        <v>39947.830563756834</v>
      </c>
      <c r="AX295" s="602">
        <f t="shared" ca="1" si="568"/>
        <v>39947.830563756834</v>
      </c>
      <c r="AY295" s="602">
        <f t="shared" ca="1" si="568"/>
        <v>41505.764212283277</v>
      </c>
      <c r="AZ295" s="602">
        <f t="shared" ca="1" si="568"/>
        <v>41505.764212283277</v>
      </c>
      <c r="BA295" s="602">
        <f t="shared" ca="1" si="568"/>
        <v>43091.434978125537</v>
      </c>
      <c r="BB295" s="602">
        <f t="shared" ca="1" si="568"/>
        <v>30151.752011168952</v>
      </c>
      <c r="BC295" s="602">
        <f t="shared" ca="1" si="568"/>
        <v>30956.908340085956</v>
      </c>
      <c r="BD295" s="602">
        <f t="shared" ca="1" si="568"/>
        <v>30956.908340085956</v>
      </c>
      <c r="BE295" s="602">
        <f t="shared" ca="1" si="568"/>
        <v>31773.96422531897</v>
      </c>
      <c r="BF295" s="602">
        <f t="shared" ca="1" si="568"/>
        <v>31773.96422531897</v>
      </c>
      <c r="BG295" s="602">
        <f t="shared" ca="1" si="568"/>
        <v>32602.790994842424</v>
      </c>
      <c r="BH295" s="602">
        <f t="shared" ca="1" si="568"/>
        <v>32602.790994842424</v>
      </c>
      <c r="BI295" s="602">
        <f t="shared" ca="1" si="568"/>
        <v>33443.253242422019</v>
      </c>
      <c r="BJ295" s="602">
        <f t="shared" ca="1" si="568"/>
        <v>33443.253242422019</v>
      </c>
      <c r="BK295" s="602">
        <f t="shared" ca="1" si="568"/>
        <v>34295.209150044284</v>
      </c>
      <c r="BL295" s="602">
        <f t="shared" ca="1" si="568"/>
        <v>36770.18441525627</v>
      </c>
      <c r="BM295" s="602">
        <f t="shared" ca="1" si="568"/>
        <v>38267.148755353199</v>
      </c>
      <c r="BN295" s="602">
        <f t="shared" ca="1" si="568"/>
        <v>38267.148755353199</v>
      </c>
      <c r="BO295" s="602">
        <f t="shared" ca="1" si="568"/>
        <v>39793.595525186211</v>
      </c>
      <c r="BP295" s="602">
        <f t="shared" ca="1" si="568"/>
        <v>39793.595525186211</v>
      </c>
      <c r="BQ295" s="602">
        <f t="shared" ca="1" si="568"/>
        <v>41348.708530527409</v>
      </c>
      <c r="BR295" s="602">
        <f t="shared" ca="1" si="568"/>
        <v>41348.708530527409</v>
      </c>
      <c r="BS295" s="602">
        <f t="shared" ca="1" si="568"/>
        <v>42931.644319025749</v>
      </c>
      <c r="BT295" s="602">
        <f t="shared" ca="1" si="568"/>
        <v>42931.644319025749</v>
      </c>
      <c r="BU295" s="602">
        <f t="shared" ca="1" si="568"/>
        <v>44541.536806018841</v>
      </c>
      <c r="BV295" s="602">
        <f t="shared" ca="1" si="568"/>
        <v>40723.276804626068</v>
      </c>
      <c r="BW295" s="602">
        <f t="shared" ca="1" si="568"/>
        <v>42295.186245571516</v>
      </c>
      <c r="BX295" s="602">
        <f t="shared" ca="1" si="568"/>
        <v>42295.186245571516</v>
      </c>
      <c r="BY295" s="602">
        <f t="shared" ca="1" si="568"/>
        <v>43894.401241264459</v>
      </c>
      <c r="BZ295" s="602">
        <f t="shared" ca="1" si="568"/>
        <v>43894.401241264459</v>
      </c>
      <c r="CA295" s="602">
        <f t="shared" ca="1" si="568"/>
        <v>45520.044319311586</v>
      </c>
      <c r="CB295" s="602">
        <f t="shared" ca="1" si="568"/>
        <v>45520.044319311586</v>
      </c>
      <c r="CC295" s="602">
        <f t="shared" ca="1" si="568"/>
        <v>47171.222607457443</v>
      </c>
      <c r="CD295" s="602">
        <f t="shared" ca="1" si="568"/>
        <v>47171.222607457443</v>
      </c>
      <c r="CE295" s="602">
        <f t="shared" ca="1" si="568"/>
        <v>48847.032188247038</v>
      </c>
      <c r="CF295" s="602">
        <f t="shared" ca="1" si="568"/>
        <v>32602.790994842424</v>
      </c>
      <c r="CG295" s="602">
        <f t="shared" ca="1" si="568"/>
        <v>33443.253242422012</v>
      </c>
      <c r="CH295" s="602">
        <f t="shared" ca="1" si="568"/>
        <v>33443.253242422012</v>
      </c>
      <c r="CI295" s="602">
        <f t="shared" ca="1" si="568"/>
        <v>34295.209150044277</v>
      </c>
      <c r="CJ295" s="602">
        <f t="shared" ca="1" si="568"/>
        <v>34295.209150044277</v>
      </c>
      <c r="CK295" s="602">
        <f t="shared" ca="1" si="568"/>
        <v>35158.510820378884</v>
      </c>
      <c r="CL295" s="602">
        <f t="shared" ref="CL295:EM295" ca="1" si="569">+CL294</f>
        <v>35158.510820378884</v>
      </c>
      <c r="CM295" s="602">
        <f t="shared" ca="1" si="569"/>
        <v>36033.004617820443</v>
      </c>
      <c r="CN295" s="602">
        <f t="shared" ca="1" si="569"/>
        <v>36033.004617820443</v>
      </c>
      <c r="CO295" s="602">
        <f t="shared" ca="1" si="569"/>
        <v>36918.531516652984</v>
      </c>
      <c r="CP295" s="602">
        <f t="shared" ca="1" si="569"/>
        <v>40567.620879791641</v>
      </c>
      <c r="CQ295" s="602">
        <f t="shared" ca="1" si="569"/>
        <v>42136.752230538325</v>
      </c>
      <c r="CR295" s="602">
        <f t="shared" ca="1" si="569"/>
        <v>42136.752230538325</v>
      </c>
      <c r="CS295" s="602">
        <f t="shared" ca="1" si="569"/>
        <v>43733.275864409734</v>
      </c>
      <c r="CT295" s="602">
        <f t="shared" ca="1" si="569"/>
        <v>43733.275864409734</v>
      </c>
      <c r="CU295" s="602">
        <f t="shared" ca="1" si="569"/>
        <v>45356.316094004287</v>
      </c>
      <c r="CV295" s="602">
        <f t="shared" ca="1" si="569"/>
        <v>45356.316094004287</v>
      </c>
      <c r="CW295" s="602">
        <f t="shared" ca="1" si="569"/>
        <v>47004.981388595283</v>
      </c>
      <c r="CX295" s="602">
        <f t="shared" ca="1" si="569"/>
        <v>47004.981388595283</v>
      </c>
      <c r="CY295" s="602">
        <f t="shared" ca="1" si="569"/>
        <v>48678.368743832812</v>
      </c>
      <c r="CZ295" s="602">
        <f t="shared" ca="1" si="569"/>
        <v>44703.97476535022</v>
      </c>
      <c r="DA295" s="602">
        <f t="shared" ca="1" si="569"/>
        <v>46342.497848049643</v>
      </c>
      <c r="DB295" s="602">
        <f t="shared" ca="1" si="569"/>
        <v>46342.497848049643</v>
      </c>
      <c r="DC295" s="602">
        <f t="shared" ca="1" si="569"/>
        <v>48006.105296803609</v>
      </c>
      <c r="DD295" s="602">
        <f t="shared" ca="1" si="569"/>
        <v>48006.105296803609</v>
      </c>
      <c r="DE295" s="602">
        <f t="shared" ca="1" si="569"/>
        <v>49693.889253268258</v>
      </c>
      <c r="DF295" s="602">
        <f t="shared" ca="1" si="569"/>
        <v>49693.889253268258</v>
      </c>
      <c r="DG295" s="602">
        <f t="shared" ca="1" si="569"/>
        <v>51404.937022019112</v>
      </c>
      <c r="DH295" s="602">
        <f t="shared" ca="1" si="569"/>
        <v>51404.937022019112</v>
      </c>
      <c r="DI295" s="602">
        <f t="shared" ca="1" si="569"/>
        <v>53138.334953305806</v>
      </c>
      <c r="DJ295" s="602">
        <f t="shared" ca="1" si="569"/>
        <v>35740.272825017964</v>
      </c>
      <c r="DK295" s="602">
        <f t="shared" ca="1" si="569"/>
        <v>36622.140011125128</v>
      </c>
      <c r="DL295" s="602">
        <f t="shared" ca="1" si="569"/>
        <v>36622.140011125128</v>
      </c>
      <c r="DM295" s="602">
        <f t="shared" ca="1" si="569"/>
        <v>37514.931461517175</v>
      </c>
      <c r="DN295" s="602">
        <f t="shared" ca="1" si="569"/>
        <v>37514.931461517175</v>
      </c>
      <c r="DO295" s="602">
        <f t="shared" ca="1" si="569"/>
        <v>38418.479955411574</v>
      </c>
      <c r="DP295" s="602">
        <f t="shared" ca="1" si="569"/>
        <v>38418.479955411574</v>
      </c>
      <c r="DQ295" s="602">
        <f t="shared" ca="1" si="569"/>
        <v>39332.613834187912</v>
      </c>
      <c r="DR295" s="602">
        <f t="shared" ca="1" si="569"/>
        <v>39332.613834187912</v>
      </c>
      <c r="DS295" s="602">
        <f t="shared" ca="1" si="569"/>
        <v>40257.157363389997</v>
      </c>
      <c r="DT295" s="602">
        <f t="shared" ca="1" si="569"/>
        <v>46177.501827191038</v>
      </c>
      <c r="DU295" s="602">
        <f t="shared" ca="1" si="569"/>
        <v>47838.641578354283</v>
      </c>
      <c r="DV295" s="602">
        <f t="shared" ca="1" si="569"/>
        <v>47838.641578354283</v>
      </c>
      <c r="DW295" s="602">
        <f t="shared" ca="1" si="569"/>
        <v>49524.048906687342</v>
      </c>
      <c r="DX295" s="602">
        <f t="shared" ca="1" si="569"/>
        <v>49524.048906687342</v>
      </c>
      <c r="DY295" s="602">
        <f t="shared" ca="1" si="569"/>
        <v>51232.81142211426</v>
      </c>
      <c r="DZ295" s="602">
        <f t="shared" ca="1" si="569"/>
        <v>51232.81142211426</v>
      </c>
      <c r="EA295" s="602">
        <f t="shared" ca="1" si="569"/>
        <v>52964.015402022604</v>
      </c>
      <c r="EB295" s="602">
        <f t="shared" ca="1" si="569"/>
        <v>52964.015402022604</v>
      </c>
      <c r="EC295" s="602">
        <f t="shared" ca="1" si="569"/>
        <v>54716.749467108581</v>
      </c>
      <c r="ED295" s="602">
        <f t="shared" ca="1" si="569"/>
        <v>50546.562285820124</v>
      </c>
      <c r="EE295" s="602">
        <f t="shared" ca="1" si="569"/>
        <v>52268.899256216449</v>
      </c>
      <c r="EF295" s="602">
        <f t="shared" ca="1" si="569"/>
        <v>52268.899256216449</v>
      </c>
      <c r="EG295" s="602">
        <f t="shared" ca="1" si="569"/>
        <v>54013.130357142247</v>
      </c>
      <c r="EH295" s="602">
        <f t="shared" ca="1" si="569"/>
        <v>54013.130357142247</v>
      </c>
      <c r="EI295" s="602">
        <f t="shared" ca="1" si="569"/>
        <v>55778.34727772788</v>
      </c>
      <c r="EJ295" s="602">
        <f t="shared" ca="1" si="569"/>
        <v>55778.34727772788</v>
      </c>
      <c r="EK295" s="602">
        <f t="shared" ca="1" si="569"/>
        <v>57563.649413299725</v>
      </c>
      <c r="EL295" s="602">
        <f t="shared" ca="1" si="569"/>
        <v>57563.649413299725</v>
      </c>
      <c r="EM295" s="602">
        <f t="shared" ca="1" si="569"/>
        <v>59368.146874517734</v>
      </c>
    </row>
    <row r="296" spans="23:143" x14ac:dyDescent="0.2">
      <c r="W296" s="597">
        <f t="shared" si="567"/>
        <v>3</v>
      </c>
      <c r="X296" s="602">
        <f t="shared" ref="X296:X359" ca="1" si="570">+X295</f>
        <v>27303.204877228378</v>
      </c>
      <c r="Y296" s="602">
        <f t="shared" ref="Y296:Y359" ca="1" si="571">+Y295</f>
        <v>28063.745651855919</v>
      </c>
      <c r="Z296" s="602">
        <f t="shared" ref="Z296:Z359" ca="1" si="572">+Z295</f>
        <v>28063.745651855919</v>
      </c>
      <c r="AA296" s="602">
        <f t="shared" ref="AA296:AA359" ca="1" si="573">+AA295</f>
        <v>28836.595283912593</v>
      </c>
      <c r="AB296" s="602">
        <f t="shared" ref="AB296:AB359" ca="1" si="574">+AB295</f>
        <v>28836.595283912593</v>
      </c>
      <c r="AC296" s="602">
        <f t="shared" ref="AC296:AC359" ca="1" si="575">+AC295</f>
        <v>29621.652351503428</v>
      </c>
      <c r="AD296" s="602">
        <f t="shared" ref="AD296:AD359" ca="1" si="576">+AD295</f>
        <v>29621.652351503428</v>
      </c>
      <c r="AE296" s="602">
        <f t="shared" ref="AE296:AE359" ca="1" si="577">+AE295</f>
        <v>30418.807625095062</v>
      </c>
      <c r="AF296" s="602">
        <f t="shared" ref="AF296:AF359" ca="1" si="578">+AF295</f>
        <v>30418.807625095062</v>
      </c>
      <c r="AG296" s="602">
        <f t="shared" ref="AG296:AG359" ca="1" si="579">+AG295</f>
        <v>31227.944341051854</v>
      </c>
      <c r="AH296" s="602">
        <f t="shared" ref="AH296:AH359" ca="1" si="580">+AH295</f>
        <v>31773.964225318963</v>
      </c>
      <c r="AI296" s="602">
        <f t="shared" ref="AI296:AI359" ca="1" si="581">+AI295</f>
        <v>33161.814954877947</v>
      </c>
      <c r="AJ296" s="602">
        <f t="shared" ref="AJ296:AJ359" ca="1" si="582">+AJ295</f>
        <v>33161.814954877947</v>
      </c>
      <c r="AK296" s="602">
        <f t="shared" ref="AK296:AK359" ca="1" si="583">+AK295</f>
        <v>34581.723205375456</v>
      </c>
      <c r="AL296" s="602">
        <f t="shared" ref="AL296:AL359" ca="1" si="584">+AL295</f>
        <v>34581.723205375456</v>
      </c>
      <c r="AM296" s="602">
        <f t="shared" ref="AM296:AM359" ca="1" si="585">+AM295</f>
        <v>36033.004617820443</v>
      </c>
      <c r="AN296" s="602">
        <f t="shared" ref="AN296:AN359" ca="1" si="586">+AN295</f>
        <v>36033.004617820443</v>
      </c>
      <c r="AO296" s="602">
        <f t="shared" ref="AO296:AO359" ca="1" si="587">+AO295</f>
        <v>37514.931461517175</v>
      </c>
      <c r="AP296" s="602">
        <f t="shared" ref="AP296:AP359" ca="1" si="588">+AP295</f>
        <v>37514.931461517175</v>
      </c>
      <c r="AQ296" s="602">
        <f t="shared" ref="AQ296:AQ359" ca="1" si="589">+AQ295</f>
        <v>39026.737155306873</v>
      </c>
      <c r="AR296" s="602">
        <f t="shared" ref="AR296:AR359" ca="1" si="590">+AR295</f>
        <v>35448.772928771345</v>
      </c>
      <c r="AS296" s="602">
        <f t="shared" ref="AS296:AS359" ca="1" si="591">+AS295</f>
        <v>36918.531516652984</v>
      </c>
      <c r="AT296" s="602">
        <f t="shared" ref="AT296:AT359" ca="1" si="592">+AT295</f>
        <v>36918.531516652984</v>
      </c>
      <c r="AU296" s="602">
        <f t="shared" ref="AU296:AU359" ca="1" si="593">+AU295</f>
        <v>38418.479955411574</v>
      </c>
      <c r="AV296" s="602">
        <f t="shared" ref="AV296:AV359" ca="1" si="594">+AV295</f>
        <v>38418.479955411574</v>
      </c>
      <c r="AW296" s="602">
        <f t="shared" ref="AW296:AW359" ca="1" si="595">+AW295</f>
        <v>39947.830563756834</v>
      </c>
      <c r="AX296" s="602">
        <f t="shared" ref="AX296:AX359" ca="1" si="596">+AX295</f>
        <v>39947.830563756834</v>
      </c>
      <c r="AY296" s="602">
        <f t="shared" ref="AY296:AY359" ca="1" si="597">+AY295</f>
        <v>41505.764212283277</v>
      </c>
      <c r="AZ296" s="602">
        <f t="shared" ref="AZ296:AZ359" ca="1" si="598">+AZ295</f>
        <v>41505.764212283277</v>
      </c>
      <c r="BA296" s="602">
        <f t="shared" ref="BA296:BA359" ca="1" si="599">+BA295</f>
        <v>43091.434978125537</v>
      </c>
      <c r="BB296" s="602">
        <f t="shared" ref="BB296:BB359" ca="1" si="600">+BB295</f>
        <v>30151.752011168952</v>
      </c>
      <c r="BC296" s="602">
        <f t="shared" ref="BC296:BC359" ca="1" si="601">+BC295</f>
        <v>30956.908340085956</v>
      </c>
      <c r="BD296" s="602">
        <f t="shared" ref="BD296:BD359" ca="1" si="602">+BD295</f>
        <v>30956.908340085956</v>
      </c>
      <c r="BE296" s="602">
        <f t="shared" ref="BE296:BE359" ca="1" si="603">+BE295</f>
        <v>31773.96422531897</v>
      </c>
      <c r="BF296" s="602">
        <f t="shared" ref="BF296:BF359" ca="1" si="604">+BF295</f>
        <v>31773.96422531897</v>
      </c>
      <c r="BG296" s="602">
        <f t="shared" ref="BG296:BG359" ca="1" si="605">+BG295</f>
        <v>32602.790994842424</v>
      </c>
      <c r="BH296" s="602">
        <f t="shared" ref="BH296:BH359" ca="1" si="606">+BH295</f>
        <v>32602.790994842424</v>
      </c>
      <c r="BI296" s="602">
        <f t="shared" ref="BI296:BI359" ca="1" si="607">+BI295</f>
        <v>33443.253242422019</v>
      </c>
      <c r="BJ296" s="602">
        <f t="shared" ref="BJ296:BJ359" ca="1" si="608">+BJ295</f>
        <v>33443.253242422019</v>
      </c>
      <c r="BK296" s="602">
        <f t="shared" ref="BK296:BK359" ca="1" si="609">+BK295</f>
        <v>34295.209150044284</v>
      </c>
      <c r="BL296" s="602">
        <f t="shared" ref="BL296:BL359" ca="1" si="610">+BL295</f>
        <v>36770.18441525627</v>
      </c>
      <c r="BM296" s="602">
        <f t="shared" ref="BM296:BM359" ca="1" si="611">+BM295</f>
        <v>38267.148755353199</v>
      </c>
      <c r="BN296" s="602">
        <f t="shared" ref="BN296:BN359" ca="1" si="612">+BN295</f>
        <v>38267.148755353199</v>
      </c>
      <c r="BO296" s="602">
        <f t="shared" ref="BO296:BO359" ca="1" si="613">+BO295</f>
        <v>39793.595525186211</v>
      </c>
      <c r="BP296" s="602">
        <f t="shared" ref="BP296:BP359" ca="1" si="614">+BP295</f>
        <v>39793.595525186211</v>
      </c>
      <c r="BQ296" s="602">
        <f t="shared" ref="BQ296:BQ359" ca="1" si="615">+BQ295</f>
        <v>41348.708530527409</v>
      </c>
      <c r="BR296" s="602">
        <f t="shared" ref="BR296:BR359" ca="1" si="616">+BR295</f>
        <v>41348.708530527409</v>
      </c>
      <c r="BS296" s="602">
        <f t="shared" ref="BS296:BS359" ca="1" si="617">+BS295</f>
        <v>42931.644319025749</v>
      </c>
      <c r="BT296" s="602">
        <f t="shared" ref="BT296:BT359" ca="1" si="618">+BT295</f>
        <v>42931.644319025749</v>
      </c>
      <c r="BU296" s="602">
        <f t="shared" ref="BU296:BU359" ca="1" si="619">+BU295</f>
        <v>44541.536806018841</v>
      </c>
      <c r="BV296" s="602">
        <f t="shared" ref="BV296:BV359" ca="1" si="620">+BV295</f>
        <v>40723.276804626068</v>
      </c>
      <c r="BW296" s="602">
        <f t="shared" ref="BW296:BW359" ca="1" si="621">+BW295</f>
        <v>42295.186245571516</v>
      </c>
      <c r="BX296" s="602">
        <f t="shared" ref="BX296:BX359" ca="1" si="622">+BX295</f>
        <v>42295.186245571516</v>
      </c>
      <c r="BY296" s="602">
        <f t="shared" ref="BY296:BY359" ca="1" si="623">+BY295</f>
        <v>43894.401241264459</v>
      </c>
      <c r="BZ296" s="602">
        <f t="shared" ref="BZ296:BZ359" ca="1" si="624">+BZ295</f>
        <v>43894.401241264459</v>
      </c>
      <c r="CA296" s="602">
        <f t="shared" ref="CA296:CA359" ca="1" si="625">+CA295</f>
        <v>45520.044319311586</v>
      </c>
      <c r="CB296" s="602">
        <f t="shared" ref="CB296:CB359" ca="1" si="626">+CB295</f>
        <v>45520.044319311586</v>
      </c>
      <c r="CC296" s="602">
        <f t="shared" ref="CC296:CC359" ca="1" si="627">+CC295</f>
        <v>47171.222607457443</v>
      </c>
      <c r="CD296" s="602">
        <f t="shared" ref="CD296:CD359" ca="1" si="628">+CD295</f>
        <v>47171.222607457443</v>
      </c>
      <c r="CE296" s="602">
        <f t="shared" ref="CE296:CE359" ca="1" si="629">+CE295</f>
        <v>48847.032188247038</v>
      </c>
      <c r="CF296" s="602">
        <f t="shared" ref="CF296:CF359" ca="1" si="630">+CF295</f>
        <v>32602.790994842424</v>
      </c>
      <c r="CG296" s="602">
        <f t="shared" ref="CG296:CG359" ca="1" si="631">+CG295</f>
        <v>33443.253242422012</v>
      </c>
      <c r="CH296" s="602">
        <f t="shared" ref="CH296:CH359" ca="1" si="632">+CH295</f>
        <v>33443.253242422012</v>
      </c>
      <c r="CI296" s="602">
        <f t="shared" ref="CI296:CI359" ca="1" si="633">+CI295</f>
        <v>34295.209150044277</v>
      </c>
      <c r="CJ296" s="602">
        <f t="shared" ref="CJ296:CJ359" ca="1" si="634">+CJ295</f>
        <v>34295.209150044277</v>
      </c>
      <c r="CK296" s="602">
        <f t="shared" ref="CK296:CK359" ca="1" si="635">+CK295</f>
        <v>35158.510820378884</v>
      </c>
      <c r="CL296" s="602">
        <f t="shared" ref="CL296:CL359" ca="1" si="636">+CL295</f>
        <v>35158.510820378884</v>
      </c>
      <c r="CM296" s="602">
        <f t="shared" ref="CM296:CM359" ca="1" si="637">+CM295</f>
        <v>36033.004617820443</v>
      </c>
      <c r="CN296" s="602">
        <f t="shared" ref="CN296:CN359" ca="1" si="638">+CN295</f>
        <v>36033.004617820443</v>
      </c>
      <c r="CO296" s="602">
        <f t="shared" ref="CO296:CO359" ca="1" si="639">+CO295</f>
        <v>36918.531516652984</v>
      </c>
      <c r="CP296" s="602">
        <f t="shared" ref="CP296:CP359" ca="1" si="640">+CP295</f>
        <v>40567.620879791641</v>
      </c>
      <c r="CQ296" s="602">
        <f t="shared" ref="CQ296:CQ359" ca="1" si="641">+CQ295</f>
        <v>42136.752230538325</v>
      </c>
      <c r="CR296" s="602">
        <f t="shared" ref="CR296:CR359" ca="1" si="642">+CR295</f>
        <v>42136.752230538325</v>
      </c>
      <c r="CS296" s="602">
        <f t="shared" ref="CS296:CS359" ca="1" si="643">+CS295</f>
        <v>43733.275864409734</v>
      </c>
      <c r="CT296" s="602">
        <f t="shared" ref="CT296:CT359" ca="1" si="644">+CT295</f>
        <v>43733.275864409734</v>
      </c>
      <c r="CU296" s="602">
        <f t="shared" ref="CU296:CU359" ca="1" si="645">+CU295</f>
        <v>45356.316094004287</v>
      </c>
      <c r="CV296" s="602">
        <f t="shared" ref="CV296:CV359" ca="1" si="646">+CV295</f>
        <v>45356.316094004287</v>
      </c>
      <c r="CW296" s="602">
        <f t="shared" ref="CW296:CW359" ca="1" si="647">+CW295</f>
        <v>47004.981388595283</v>
      </c>
      <c r="CX296" s="602">
        <f t="shared" ref="CX296:CX359" ca="1" si="648">+CX295</f>
        <v>47004.981388595283</v>
      </c>
      <c r="CY296" s="602">
        <f t="shared" ref="CY296:CY359" ca="1" si="649">+CY295</f>
        <v>48678.368743832812</v>
      </c>
      <c r="CZ296" s="602">
        <f t="shared" ref="CZ296:CZ359" ca="1" si="650">+CZ295</f>
        <v>44703.97476535022</v>
      </c>
      <c r="DA296" s="602">
        <f t="shared" ref="DA296:DA359" ca="1" si="651">+DA295</f>
        <v>46342.497848049643</v>
      </c>
      <c r="DB296" s="602">
        <f t="shared" ref="DB296:DB359" ca="1" si="652">+DB295</f>
        <v>46342.497848049643</v>
      </c>
      <c r="DC296" s="602">
        <f t="shared" ref="DC296:DC359" ca="1" si="653">+DC295</f>
        <v>48006.105296803609</v>
      </c>
      <c r="DD296" s="602">
        <f t="shared" ref="DD296:DD359" ca="1" si="654">+DD295</f>
        <v>48006.105296803609</v>
      </c>
      <c r="DE296" s="602">
        <f t="shared" ref="DE296:DE359" ca="1" si="655">+DE295</f>
        <v>49693.889253268258</v>
      </c>
      <c r="DF296" s="602">
        <f t="shared" ref="DF296:DF359" ca="1" si="656">+DF295</f>
        <v>49693.889253268258</v>
      </c>
      <c r="DG296" s="602">
        <f t="shared" ref="DG296:DG359" ca="1" si="657">+DG295</f>
        <v>51404.937022019112</v>
      </c>
      <c r="DH296" s="602">
        <f t="shared" ref="DH296:DH359" ca="1" si="658">+DH295</f>
        <v>51404.937022019112</v>
      </c>
      <c r="DI296" s="602">
        <f t="shared" ref="DI296:DI359" ca="1" si="659">+DI295</f>
        <v>53138.334953305806</v>
      </c>
      <c r="DJ296" s="602">
        <f t="shared" ref="DJ296:DJ359" ca="1" si="660">+DJ295</f>
        <v>35740.272825017964</v>
      </c>
      <c r="DK296" s="602">
        <f t="shared" ref="DK296:DK359" ca="1" si="661">+DK295</f>
        <v>36622.140011125128</v>
      </c>
      <c r="DL296" s="602">
        <f t="shared" ref="DL296:DL359" ca="1" si="662">+DL295</f>
        <v>36622.140011125128</v>
      </c>
      <c r="DM296" s="602">
        <f t="shared" ref="DM296:DM359" ca="1" si="663">+DM295</f>
        <v>37514.931461517175</v>
      </c>
      <c r="DN296" s="602">
        <f t="shared" ref="DN296:DN359" ca="1" si="664">+DN295</f>
        <v>37514.931461517175</v>
      </c>
      <c r="DO296" s="602">
        <f t="shared" ref="DO296:DO359" ca="1" si="665">+DO295</f>
        <v>38418.479955411574</v>
      </c>
      <c r="DP296" s="602">
        <f t="shared" ref="DP296:DP359" ca="1" si="666">+DP295</f>
        <v>38418.479955411574</v>
      </c>
      <c r="DQ296" s="602">
        <f t="shared" ref="DQ296:DQ359" ca="1" si="667">+DQ295</f>
        <v>39332.613834187912</v>
      </c>
      <c r="DR296" s="602">
        <f t="shared" ref="DR296:DR359" ca="1" si="668">+DR295</f>
        <v>39332.613834187912</v>
      </c>
      <c r="DS296" s="602">
        <f t="shared" ref="DS296:DS359" ca="1" si="669">+DS295</f>
        <v>40257.157363389997</v>
      </c>
      <c r="DT296" s="602">
        <f t="shared" ref="DT296:DT359" ca="1" si="670">+DT295</f>
        <v>46177.501827191038</v>
      </c>
      <c r="DU296" s="602">
        <f t="shared" ref="DU296:DU359" ca="1" si="671">+DU295</f>
        <v>47838.641578354283</v>
      </c>
      <c r="DV296" s="602">
        <f t="shared" ref="DV296:DV359" ca="1" si="672">+DV295</f>
        <v>47838.641578354283</v>
      </c>
      <c r="DW296" s="602">
        <f t="shared" ref="DW296:DW359" ca="1" si="673">+DW295</f>
        <v>49524.048906687342</v>
      </c>
      <c r="DX296" s="602">
        <f t="shared" ref="DX296:DX359" ca="1" si="674">+DX295</f>
        <v>49524.048906687342</v>
      </c>
      <c r="DY296" s="602">
        <f t="shared" ref="DY296:DY359" ca="1" si="675">+DY295</f>
        <v>51232.81142211426</v>
      </c>
      <c r="DZ296" s="602">
        <f t="shared" ref="DZ296:DZ359" ca="1" si="676">+DZ295</f>
        <v>51232.81142211426</v>
      </c>
      <c r="EA296" s="602">
        <f t="shared" ref="EA296:EA359" ca="1" si="677">+EA295</f>
        <v>52964.015402022604</v>
      </c>
      <c r="EB296" s="602">
        <f t="shared" ref="EB296:EB359" ca="1" si="678">+EB295</f>
        <v>52964.015402022604</v>
      </c>
      <c r="EC296" s="602">
        <f t="shared" ref="EC296:EC359" ca="1" si="679">+EC295</f>
        <v>54716.749467108581</v>
      </c>
      <c r="ED296" s="602">
        <f t="shared" ref="ED296:ED359" ca="1" si="680">+ED295</f>
        <v>50546.562285820124</v>
      </c>
      <c r="EE296" s="602">
        <f t="shared" ref="EE296:EE359" ca="1" si="681">+EE295</f>
        <v>52268.899256216449</v>
      </c>
      <c r="EF296" s="602">
        <f t="shared" ref="EF296:EF359" ca="1" si="682">+EF295</f>
        <v>52268.899256216449</v>
      </c>
      <c r="EG296" s="602">
        <f t="shared" ref="EG296:EG359" ca="1" si="683">+EG295</f>
        <v>54013.130357142247</v>
      </c>
      <c r="EH296" s="602">
        <f t="shared" ref="EH296:EH359" ca="1" si="684">+EH295</f>
        <v>54013.130357142247</v>
      </c>
      <c r="EI296" s="602">
        <f t="shared" ref="EI296:EI359" ca="1" si="685">+EI295</f>
        <v>55778.34727772788</v>
      </c>
      <c r="EJ296" s="602">
        <f t="shared" ref="EJ296:EJ359" ca="1" si="686">+EJ295</f>
        <v>55778.34727772788</v>
      </c>
      <c r="EK296" s="602">
        <f t="shared" ref="EK296:EK359" ca="1" si="687">+EK295</f>
        <v>57563.649413299725</v>
      </c>
      <c r="EL296" s="602">
        <f t="shared" ref="EL296:EL359" ca="1" si="688">+EL295</f>
        <v>57563.649413299725</v>
      </c>
      <c r="EM296" s="602">
        <f t="shared" ref="EM296:EM359" ca="1" si="689">+EM295</f>
        <v>59368.146874517734</v>
      </c>
    </row>
    <row r="297" spans="23:143" x14ac:dyDescent="0.2">
      <c r="W297" s="597">
        <f t="shared" si="567"/>
        <v>4</v>
      </c>
      <c r="X297" s="602">
        <f t="shared" ca="1" si="570"/>
        <v>27303.204877228378</v>
      </c>
      <c r="Y297" s="602">
        <f t="shared" ca="1" si="571"/>
        <v>28063.745651855919</v>
      </c>
      <c r="Z297" s="602">
        <f t="shared" ca="1" si="572"/>
        <v>28063.745651855919</v>
      </c>
      <c r="AA297" s="602">
        <f t="shared" ca="1" si="573"/>
        <v>28836.595283912593</v>
      </c>
      <c r="AB297" s="602">
        <f t="shared" ca="1" si="574"/>
        <v>28836.595283912593</v>
      </c>
      <c r="AC297" s="602">
        <f t="shared" ca="1" si="575"/>
        <v>29621.652351503428</v>
      </c>
      <c r="AD297" s="602">
        <f t="shared" ca="1" si="576"/>
        <v>29621.652351503428</v>
      </c>
      <c r="AE297" s="602">
        <f t="shared" ca="1" si="577"/>
        <v>30418.807625095062</v>
      </c>
      <c r="AF297" s="602">
        <f t="shared" ca="1" si="578"/>
        <v>30418.807625095062</v>
      </c>
      <c r="AG297" s="602">
        <f t="shared" ca="1" si="579"/>
        <v>31227.944341051854</v>
      </c>
      <c r="AH297" s="602">
        <f t="shared" ca="1" si="580"/>
        <v>31773.964225318963</v>
      </c>
      <c r="AI297" s="602">
        <f t="shared" ca="1" si="581"/>
        <v>33161.814954877947</v>
      </c>
      <c r="AJ297" s="602">
        <f t="shared" ca="1" si="582"/>
        <v>33161.814954877947</v>
      </c>
      <c r="AK297" s="602">
        <f t="shared" ca="1" si="583"/>
        <v>34581.723205375456</v>
      </c>
      <c r="AL297" s="602">
        <f t="shared" ca="1" si="584"/>
        <v>34581.723205375456</v>
      </c>
      <c r="AM297" s="602">
        <f t="shared" ca="1" si="585"/>
        <v>36033.004617820443</v>
      </c>
      <c r="AN297" s="602">
        <f t="shared" ca="1" si="586"/>
        <v>36033.004617820443</v>
      </c>
      <c r="AO297" s="602">
        <f t="shared" ca="1" si="587"/>
        <v>37514.931461517175</v>
      </c>
      <c r="AP297" s="602">
        <f t="shared" ca="1" si="588"/>
        <v>37514.931461517175</v>
      </c>
      <c r="AQ297" s="602">
        <f t="shared" ca="1" si="589"/>
        <v>39026.737155306873</v>
      </c>
      <c r="AR297" s="602">
        <f t="shared" ca="1" si="590"/>
        <v>35448.772928771345</v>
      </c>
      <c r="AS297" s="602">
        <f t="shared" ca="1" si="591"/>
        <v>36918.531516652984</v>
      </c>
      <c r="AT297" s="602">
        <f t="shared" ca="1" si="592"/>
        <v>36918.531516652984</v>
      </c>
      <c r="AU297" s="602">
        <f t="shared" ca="1" si="593"/>
        <v>38418.479955411574</v>
      </c>
      <c r="AV297" s="602">
        <f t="shared" ca="1" si="594"/>
        <v>38418.479955411574</v>
      </c>
      <c r="AW297" s="602">
        <f t="shared" ca="1" si="595"/>
        <v>39947.830563756834</v>
      </c>
      <c r="AX297" s="602">
        <f t="shared" ca="1" si="596"/>
        <v>39947.830563756834</v>
      </c>
      <c r="AY297" s="602">
        <f t="shared" ca="1" si="597"/>
        <v>41505.764212283277</v>
      </c>
      <c r="AZ297" s="602">
        <f t="shared" ca="1" si="598"/>
        <v>41505.764212283277</v>
      </c>
      <c r="BA297" s="602">
        <f t="shared" ca="1" si="599"/>
        <v>43091.434978125537</v>
      </c>
      <c r="BB297" s="602">
        <f t="shared" ca="1" si="600"/>
        <v>30151.752011168952</v>
      </c>
      <c r="BC297" s="602">
        <f t="shared" ca="1" si="601"/>
        <v>30956.908340085956</v>
      </c>
      <c r="BD297" s="602">
        <f t="shared" ca="1" si="602"/>
        <v>30956.908340085956</v>
      </c>
      <c r="BE297" s="602">
        <f t="shared" ca="1" si="603"/>
        <v>31773.96422531897</v>
      </c>
      <c r="BF297" s="602">
        <f t="shared" ca="1" si="604"/>
        <v>31773.96422531897</v>
      </c>
      <c r="BG297" s="602">
        <f t="shared" ca="1" si="605"/>
        <v>32602.790994842424</v>
      </c>
      <c r="BH297" s="602">
        <f t="shared" ca="1" si="606"/>
        <v>32602.790994842424</v>
      </c>
      <c r="BI297" s="602">
        <f t="shared" ca="1" si="607"/>
        <v>33443.253242422019</v>
      </c>
      <c r="BJ297" s="602">
        <f t="shared" ca="1" si="608"/>
        <v>33443.253242422019</v>
      </c>
      <c r="BK297" s="602">
        <f t="shared" ca="1" si="609"/>
        <v>34295.209150044284</v>
      </c>
      <c r="BL297" s="602">
        <f t="shared" ca="1" si="610"/>
        <v>36770.18441525627</v>
      </c>
      <c r="BM297" s="602">
        <f t="shared" ca="1" si="611"/>
        <v>38267.148755353199</v>
      </c>
      <c r="BN297" s="602">
        <f t="shared" ca="1" si="612"/>
        <v>38267.148755353199</v>
      </c>
      <c r="BO297" s="602">
        <f t="shared" ca="1" si="613"/>
        <v>39793.595525186211</v>
      </c>
      <c r="BP297" s="602">
        <f t="shared" ca="1" si="614"/>
        <v>39793.595525186211</v>
      </c>
      <c r="BQ297" s="602">
        <f t="shared" ca="1" si="615"/>
        <v>41348.708530527409</v>
      </c>
      <c r="BR297" s="602">
        <f t="shared" ca="1" si="616"/>
        <v>41348.708530527409</v>
      </c>
      <c r="BS297" s="602">
        <f t="shared" ca="1" si="617"/>
        <v>42931.644319025749</v>
      </c>
      <c r="BT297" s="602">
        <f t="shared" ca="1" si="618"/>
        <v>42931.644319025749</v>
      </c>
      <c r="BU297" s="602">
        <f t="shared" ca="1" si="619"/>
        <v>44541.536806018841</v>
      </c>
      <c r="BV297" s="602">
        <f t="shared" ca="1" si="620"/>
        <v>40723.276804626068</v>
      </c>
      <c r="BW297" s="602">
        <f t="shared" ca="1" si="621"/>
        <v>42295.186245571516</v>
      </c>
      <c r="BX297" s="602">
        <f t="shared" ca="1" si="622"/>
        <v>42295.186245571516</v>
      </c>
      <c r="BY297" s="602">
        <f t="shared" ca="1" si="623"/>
        <v>43894.401241264459</v>
      </c>
      <c r="BZ297" s="602">
        <f t="shared" ca="1" si="624"/>
        <v>43894.401241264459</v>
      </c>
      <c r="CA297" s="602">
        <f t="shared" ca="1" si="625"/>
        <v>45520.044319311586</v>
      </c>
      <c r="CB297" s="602">
        <f t="shared" ca="1" si="626"/>
        <v>45520.044319311586</v>
      </c>
      <c r="CC297" s="602">
        <f t="shared" ca="1" si="627"/>
        <v>47171.222607457443</v>
      </c>
      <c r="CD297" s="602">
        <f t="shared" ca="1" si="628"/>
        <v>47171.222607457443</v>
      </c>
      <c r="CE297" s="602">
        <f t="shared" ca="1" si="629"/>
        <v>48847.032188247038</v>
      </c>
      <c r="CF297" s="602">
        <f t="shared" ca="1" si="630"/>
        <v>32602.790994842424</v>
      </c>
      <c r="CG297" s="602">
        <f t="shared" ca="1" si="631"/>
        <v>33443.253242422012</v>
      </c>
      <c r="CH297" s="602">
        <f t="shared" ca="1" si="632"/>
        <v>33443.253242422012</v>
      </c>
      <c r="CI297" s="602">
        <f t="shared" ca="1" si="633"/>
        <v>34295.209150044277</v>
      </c>
      <c r="CJ297" s="602">
        <f t="shared" ca="1" si="634"/>
        <v>34295.209150044277</v>
      </c>
      <c r="CK297" s="602">
        <f t="shared" ca="1" si="635"/>
        <v>35158.510820378884</v>
      </c>
      <c r="CL297" s="602">
        <f t="shared" ca="1" si="636"/>
        <v>35158.510820378884</v>
      </c>
      <c r="CM297" s="602">
        <f t="shared" ca="1" si="637"/>
        <v>36033.004617820443</v>
      </c>
      <c r="CN297" s="602">
        <f t="shared" ca="1" si="638"/>
        <v>36033.004617820443</v>
      </c>
      <c r="CO297" s="602">
        <f t="shared" ca="1" si="639"/>
        <v>36918.531516652984</v>
      </c>
      <c r="CP297" s="602">
        <f t="shared" ca="1" si="640"/>
        <v>40567.620879791641</v>
      </c>
      <c r="CQ297" s="602">
        <f t="shared" ca="1" si="641"/>
        <v>42136.752230538325</v>
      </c>
      <c r="CR297" s="602">
        <f t="shared" ca="1" si="642"/>
        <v>42136.752230538325</v>
      </c>
      <c r="CS297" s="602">
        <f t="shared" ca="1" si="643"/>
        <v>43733.275864409734</v>
      </c>
      <c r="CT297" s="602">
        <f t="shared" ca="1" si="644"/>
        <v>43733.275864409734</v>
      </c>
      <c r="CU297" s="602">
        <f t="shared" ca="1" si="645"/>
        <v>45356.316094004287</v>
      </c>
      <c r="CV297" s="602">
        <f t="shared" ca="1" si="646"/>
        <v>45356.316094004287</v>
      </c>
      <c r="CW297" s="602">
        <f t="shared" ca="1" si="647"/>
        <v>47004.981388595283</v>
      </c>
      <c r="CX297" s="602">
        <f t="shared" ca="1" si="648"/>
        <v>47004.981388595283</v>
      </c>
      <c r="CY297" s="602">
        <f t="shared" ca="1" si="649"/>
        <v>48678.368743832812</v>
      </c>
      <c r="CZ297" s="602">
        <f t="shared" ca="1" si="650"/>
        <v>44703.97476535022</v>
      </c>
      <c r="DA297" s="602">
        <f t="shared" ca="1" si="651"/>
        <v>46342.497848049643</v>
      </c>
      <c r="DB297" s="602">
        <f t="shared" ca="1" si="652"/>
        <v>46342.497848049643</v>
      </c>
      <c r="DC297" s="602">
        <f t="shared" ca="1" si="653"/>
        <v>48006.105296803609</v>
      </c>
      <c r="DD297" s="602">
        <f t="shared" ca="1" si="654"/>
        <v>48006.105296803609</v>
      </c>
      <c r="DE297" s="602">
        <f t="shared" ca="1" si="655"/>
        <v>49693.889253268258</v>
      </c>
      <c r="DF297" s="602">
        <f t="shared" ca="1" si="656"/>
        <v>49693.889253268258</v>
      </c>
      <c r="DG297" s="602">
        <f t="shared" ca="1" si="657"/>
        <v>51404.937022019112</v>
      </c>
      <c r="DH297" s="602">
        <f t="shared" ca="1" si="658"/>
        <v>51404.937022019112</v>
      </c>
      <c r="DI297" s="602">
        <f t="shared" ca="1" si="659"/>
        <v>53138.334953305806</v>
      </c>
      <c r="DJ297" s="602">
        <f t="shared" ca="1" si="660"/>
        <v>35740.272825017964</v>
      </c>
      <c r="DK297" s="602">
        <f t="shared" ca="1" si="661"/>
        <v>36622.140011125128</v>
      </c>
      <c r="DL297" s="602">
        <f t="shared" ca="1" si="662"/>
        <v>36622.140011125128</v>
      </c>
      <c r="DM297" s="602">
        <f t="shared" ca="1" si="663"/>
        <v>37514.931461517175</v>
      </c>
      <c r="DN297" s="602">
        <f t="shared" ca="1" si="664"/>
        <v>37514.931461517175</v>
      </c>
      <c r="DO297" s="602">
        <f t="shared" ca="1" si="665"/>
        <v>38418.479955411574</v>
      </c>
      <c r="DP297" s="602">
        <f t="shared" ca="1" si="666"/>
        <v>38418.479955411574</v>
      </c>
      <c r="DQ297" s="602">
        <f t="shared" ca="1" si="667"/>
        <v>39332.613834187912</v>
      </c>
      <c r="DR297" s="602">
        <f t="shared" ca="1" si="668"/>
        <v>39332.613834187912</v>
      </c>
      <c r="DS297" s="602">
        <f t="shared" ca="1" si="669"/>
        <v>40257.157363389997</v>
      </c>
      <c r="DT297" s="602">
        <f t="shared" ca="1" si="670"/>
        <v>46177.501827191038</v>
      </c>
      <c r="DU297" s="602">
        <f t="shared" ca="1" si="671"/>
        <v>47838.641578354283</v>
      </c>
      <c r="DV297" s="602">
        <f t="shared" ca="1" si="672"/>
        <v>47838.641578354283</v>
      </c>
      <c r="DW297" s="602">
        <f t="shared" ca="1" si="673"/>
        <v>49524.048906687342</v>
      </c>
      <c r="DX297" s="602">
        <f t="shared" ca="1" si="674"/>
        <v>49524.048906687342</v>
      </c>
      <c r="DY297" s="602">
        <f t="shared" ca="1" si="675"/>
        <v>51232.81142211426</v>
      </c>
      <c r="DZ297" s="602">
        <f t="shared" ca="1" si="676"/>
        <v>51232.81142211426</v>
      </c>
      <c r="EA297" s="602">
        <f t="shared" ca="1" si="677"/>
        <v>52964.015402022604</v>
      </c>
      <c r="EB297" s="602">
        <f t="shared" ca="1" si="678"/>
        <v>52964.015402022604</v>
      </c>
      <c r="EC297" s="602">
        <f t="shared" ca="1" si="679"/>
        <v>54716.749467108581</v>
      </c>
      <c r="ED297" s="602">
        <f t="shared" ca="1" si="680"/>
        <v>50546.562285820124</v>
      </c>
      <c r="EE297" s="602">
        <f t="shared" ca="1" si="681"/>
        <v>52268.899256216449</v>
      </c>
      <c r="EF297" s="602">
        <f t="shared" ca="1" si="682"/>
        <v>52268.899256216449</v>
      </c>
      <c r="EG297" s="602">
        <f t="shared" ca="1" si="683"/>
        <v>54013.130357142247</v>
      </c>
      <c r="EH297" s="602">
        <f t="shared" ca="1" si="684"/>
        <v>54013.130357142247</v>
      </c>
      <c r="EI297" s="602">
        <f t="shared" ca="1" si="685"/>
        <v>55778.34727772788</v>
      </c>
      <c r="EJ297" s="602">
        <f t="shared" ca="1" si="686"/>
        <v>55778.34727772788</v>
      </c>
      <c r="EK297" s="602">
        <f t="shared" ca="1" si="687"/>
        <v>57563.649413299725</v>
      </c>
      <c r="EL297" s="602">
        <f t="shared" ca="1" si="688"/>
        <v>57563.649413299725</v>
      </c>
      <c r="EM297" s="602">
        <f t="shared" ca="1" si="689"/>
        <v>59368.146874517734</v>
      </c>
    </row>
    <row r="298" spans="23:143" x14ac:dyDescent="0.2">
      <c r="W298" s="597">
        <f t="shared" si="567"/>
        <v>5</v>
      </c>
      <c r="X298" s="602">
        <f t="shared" ca="1" si="570"/>
        <v>27303.204877228378</v>
      </c>
      <c r="Y298" s="602">
        <f t="shared" ca="1" si="571"/>
        <v>28063.745651855919</v>
      </c>
      <c r="Z298" s="602">
        <f t="shared" ca="1" si="572"/>
        <v>28063.745651855919</v>
      </c>
      <c r="AA298" s="602">
        <f t="shared" ca="1" si="573"/>
        <v>28836.595283912593</v>
      </c>
      <c r="AB298" s="602">
        <f t="shared" ca="1" si="574"/>
        <v>28836.595283912593</v>
      </c>
      <c r="AC298" s="602">
        <f t="shared" ca="1" si="575"/>
        <v>29621.652351503428</v>
      </c>
      <c r="AD298" s="602">
        <f t="shared" ca="1" si="576"/>
        <v>29621.652351503428</v>
      </c>
      <c r="AE298" s="602">
        <f t="shared" ca="1" si="577"/>
        <v>30418.807625095062</v>
      </c>
      <c r="AF298" s="602">
        <f t="shared" ca="1" si="578"/>
        <v>30418.807625095062</v>
      </c>
      <c r="AG298" s="602">
        <f t="shared" ca="1" si="579"/>
        <v>31227.944341051854</v>
      </c>
      <c r="AH298" s="602">
        <f t="shared" ca="1" si="580"/>
        <v>31773.964225318963</v>
      </c>
      <c r="AI298" s="602">
        <f t="shared" ca="1" si="581"/>
        <v>33161.814954877947</v>
      </c>
      <c r="AJ298" s="602">
        <f t="shared" ca="1" si="582"/>
        <v>33161.814954877947</v>
      </c>
      <c r="AK298" s="602">
        <f t="shared" ca="1" si="583"/>
        <v>34581.723205375456</v>
      </c>
      <c r="AL298" s="602">
        <f t="shared" ca="1" si="584"/>
        <v>34581.723205375456</v>
      </c>
      <c r="AM298" s="602">
        <f t="shared" ca="1" si="585"/>
        <v>36033.004617820443</v>
      </c>
      <c r="AN298" s="602">
        <f t="shared" ca="1" si="586"/>
        <v>36033.004617820443</v>
      </c>
      <c r="AO298" s="602">
        <f t="shared" ca="1" si="587"/>
        <v>37514.931461517175</v>
      </c>
      <c r="AP298" s="602">
        <f t="shared" ca="1" si="588"/>
        <v>37514.931461517175</v>
      </c>
      <c r="AQ298" s="602">
        <f t="shared" ca="1" si="589"/>
        <v>39026.737155306873</v>
      </c>
      <c r="AR298" s="602">
        <f t="shared" ca="1" si="590"/>
        <v>35448.772928771345</v>
      </c>
      <c r="AS298" s="602">
        <f t="shared" ca="1" si="591"/>
        <v>36918.531516652984</v>
      </c>
      <c r="AT298" s="602">
        <f t="shared" ca="1" si="592"/>
        <v>36918.531516652984</v>
      </c>
      <c r="AU298" s="602">
        <f t="shared" ca="1" si="593"/>
        <v>38418.479955411574</v>
      </c>
      <c r="AV298" s="602">
        <f t="shared" ca="1" si="594"/>
        <v>38418.479955411574</v>
      </c>
      <c r="AW298" s="602">
        <f t="shared" ca="1" si="595"/>
        <v>39947.830563756834</v>
      </c>
      <c r="AX298" s="602">
        <f t="shared" ca="1" si="596"/>
        <v>39947.830563756834</v>
      </c>
      <c r="AY298" s="602">
        <f t="shared" ca="1" si="597"/>
        <v>41505.764212283277</v>
      </c>
      <c r="AZ298" s="602">
        <f t="shared" ca="1" si="598"/>
        <v>41505.764212283277</v>
      </c>
      <c r="BA298" s="602">
        <f t="shared" ca="1" si="599"/>
        <v>43091.434978125537</v>
      </c>
      <c r="BB298" s="602">
        <f t="shared" ca="1" si="600"/>
        <v>30151.752011168952</v>
      </c>
      <c r="BC298" s="602">
        <f t="shared" ca="1" si="601"/>
        <v>30956.908340085956</v>
      </c>
      <c r="BD298" s="602">
        <f t="shared" ca="1" si="602"/>
        <v>30956.908340085956</v>
      </c>
      <c r="BE298" s="602">
        <f t="shared" ca="1" si="603"/>
        <v>31773.96422531897</v>
      </c>
      <c r="BF298" s="602">
        <f t="shared" ca="1" si="604"/>
        <v>31773.96422531897</v>
      </c>
      <c r="BG298" s="602">
        <f t="shared" ca="1" si="605"/>
        <v>32602.790994842424</v>
      </c>
      <c r="BH298" s="602">
        <f t="shared" ca="1" si="606"/>
        <v>32602.790994842424</v>
      </c>
      <c r="BI298" s="602">
        <f t="shared" ca="1" si="607"/>
        <v>33443.253242422019</v>
      </c>
      <c r="BJ298" s="602">
        <f t="shared" ca="1" si="608"/>
        <v>33443.253242422019</v>
      </c>
      <c r="BK298" s="602">
        <f t="shared" ca="1" si="609"/>
        <v>34295.209150044284</v>
      </c>
      <c r="BL298" s="602">
        <f t="shared" ca="1" si="610"/>
        <v>36770.18441525627</v>
      </c>
      <c r="BM298" s="602">
        <f t="shared" ca="1" si="611"/>
        <v>38267.148755353199</v>
      </c>
      <c r="BN298" s="602">
        <f t="shared" ca="1" si="612"/>
        <v>38267.148755353199</v>
      </c>
      <c r="BO298" s="602">
        <f t="shared" ca="1" si="613"/>
        <v>39793.595525186211</v>
      </c>
      <c r="BP298" s="602">
        <f t="shared" ca="1" si="614"/>
        <v>39793.595525186211</v>
      </c>
      <c r="BQ298" s="602">
        <f t="shared" ca="1" si="615"/>
        <v>41348.708530527409</v>
      </c>
      <c r="BR298" s="602">
        <f t="shared" ca="1" si="616"/>
        <v>41348.708530527409</v>
      </c>
      <c r="BS298" s="602">
        <f t="shared" ca="1" si="617"/>
        <v>42931.644319025749</v>
      </c>
      <c r="BT298" s="602">
        <f t="shared" ca="1" si="618"/>
        <v>42931.644319025749</v>
      </c>
      <c r="BU298" s="602">
        <f t="shared" ca="1" si="619"/>
        <v>44541.536806018841</v>
      </c>
      <c r="BV298" s="602">
        <f t="shared" ca="1" si="620"/>
        <v>40723.276804626068</v>
      </c>
      <c r="BW298" s="602">
        <f t="shared" ca="1" si="621"/>
        <v>42295.186245571516</v>
      </c>
      <c r="BX298" s="602">
        <f t="shared" ca="1" si="622"/>
        <v>42295.186245571516</v>
      </c>
      <c r="BY298" s="602">
        <f t="shared" ca="1" si="623"/>
        <v>43894.401241264459</v>
      </c>
      <c r="BZ298" s="602">
        <f t="shared" ca="1" si="624"/>
        <v>43894.401241264459</v>
      </c>
      <c r="CA298" s="602">
        <f t="shared" ca="1" si="625"/>
        <v>45520.044319311586</v>
      </c>
      <c r="CB298" s="602">
        <f t="shared" ca="1" si="626"/>
        <v>45520.044319311586</v>
      </c>
      <c r="CC298" s="602">
        <f t="shared" ca="1" si="627"/>
        <v>47171.222607457443</v>
      </c>
      <c r="CD298" s="602">
        <f t="shared" ca="1" si="628"/>
        <v>47171.222607457443</v>
      </c>
      <c r="CE298" s="602">
        <f t="shared" ca="1" si="629"/>
        <v>48847.032188247038</v>
      </c>
      <c r="CF298" s="602">
        <f t="shared" ca="1" si="630"/>
        <v>32602.790994842424</v>
      </c>
      <c r="CG298" s="602">
        <f t="shared" ca="1" si="631"/>
        <v>33443.253242422012</v>
      </c>
      <c r="CH298" s="602">
        <f t="shared" ca="1" si="632"/>
        <v>33443.253242422012</v>
      </c>
      <c r="CI298" s="602">
        <f t="shared" ca="1" si="633"/>
        <v>34295.209150044277</v>
      </c>
      <c r="CJ298" s="602">
        <f t="shared" ca="1" si="634"/>
        <v>34295.209150044277</v>
      </c>
      <c r="CK298" s="602">
        <f t="shared" ca="1" si="635"/>
        <v>35158.510820378884</v>
      </c>
      <c r="CL298" s="602">
        <f t="shared" ca="1" si="636"/>
        <v>35158.510820378884</v>
      </c>
      <c r="CM298" s="602">
        <f t="shared" ca="1" si="637"/>
        <v>36033.004617820443</v>
      </c>
      <c r="CN298" s="602">
        <f t="shared" ca="1" si="638"/>
        <v>36033.004617820443</v>
      </c>
      <c r="CO298" s="602">
        <f t="shared" ca="1" si="639"/>
        <v>36918.531516652984</v>
      </c>
      <c r="CP298" s="602">
        <f t="shared" ca="1" si="640"/>
        <v>40567.620879791641</v>
      </c>
      <c r="CQ298" s="602">
        <f t="shared" ca="1" si="641"/>
        <v>42136.752230538325</v>
      </c>
      <c r="CR298" s="602">
        <f t="shared" ca="1" si="642"/>
        <v>42136.752230538325</v>
      </c>
      <c r="CS298" s="602">
        <f t="shared" ca="1" si="643"/>
        <v>43733.275864409734</v>
      </c>
      <c r="CT298" s="602">
        <f t="shared" ca="1" si="644"/>
        <v>43733.275864409734</v>
      </c>
      <c r="CU298" s="602">
        <f t="shared" ca="1" si="645"/>
        <v>45356.316094004287</v>
      </c>
      <c r="CV298" s="602">
        <f t="shared" ca="1" si="646"/>
        <v>45356.316094004287</v>
      </c>
      <c r="CW298" s="602">
        <f t="shared" ca="1" si="647"/>
        <v>47004.981388595283</v>
      </c>
      <c r="CX298" s="602">
        <f t="shared" ca="1" si="648"/>
        <v>47004.981388595283</v>
      </c>
      <c r="CY298" s="602">
        <f t="shared" ca="1" si="649"/>
        <v>48678.368743832812</v>
      </c>
      <c r="CZ298" s="602">
        <f t="shared" ca="1" si="650"/>
        <v>44703.97476535022</v>
      </c>
      <c r="DA298" s="602">
        <f t="shared" ca="1" si="651"/>
        <v>46342.497848049643</v>
      </c>
      <c r="DB298" s="602">
        <f t="shared" ca="1" si="652"/>
        <v>46342.497848049643</v>
      </c>
      <c r="DC298" s="602">
        <f t="shared" ca="1" si="653"/>
        <v>48006.105296803609</v>
      </c>
      <c r="DD298" s="602">
        <f t="shared" ca="1" si="654"/>
        <v>48006.105296803609</v>
      </c>
      <c r="DE298" s="602">
        <f t="shared" ca="1" si="655"/>
        <v>49693.889253268258</v>
      </c>
      <c r="DF298" s="602">
        <f t="shared" ca="1" si="656"/>
        <v>49693.889253268258</v>
      </c>
      <c r="DG298" s="602">
        <f t="shared" ca="1" si="657"/>
        <v>51404.937022019112</v>
      </c>
      <c r="DH298" s="602">
        <f t="shared" ca="1" si="658"/>
        <v>51404.937022019112</v>
      </c>
      <c r="DI298" s="602">
        <f t="shared" ca="1" si="659"/>
        <v>53138.334953305806</v>
      </c>
      <c r="DJ298" s="602">
        <f t="shared" ca="1" si="660"/>
        <v>35740.272825017964</v>
      </c>
      <c r="DK298" s="602">
        <f t="shared" ca="1" si="661"/>
        <v>36622.140011125128</v>
      </c>
      <c r="DL298" s="602">
        <f t="shared" ca="1" si="662"/>
        <v>36622.140011125128</v>
      </c>
      <c r="DM298" s="602">
        <f t="shared" ca="1" si="663"/>
        <v>37514.931461517175</v>
      </c>
      <c r="DN298" s="602">
        <f t="shared" ca="1" si="664"/>
        <v>37514.931461517175</v>
      </c>
      <c r="DO298" s="602">
        <f t="shared" ca="1" si="665"/>
        <v>38418.479955411574</v>
      </c>
      <c r="DP298" s="602">
        <f t="shared" ca="1" si="666"/>
        <v>38418.479955411574</v>
      </c>
      <c r="DQ298" s="602">
        <f t="shared" ca="1" si="667"/>
        <v>39332.613834187912</v>
      </c>
      <c r="DR298" s="602">
        <f t="shared" ca="1" si="668"/>
        <v>39332.613834187912</v>
      </c>
      <c r="DS298" s="602">
        <f t="shared" ca="1" si="669"/>
        <v>40257.157363389997</v>
      </c>
      <c r="DT298" s="602">
        <f t="shared" ca="1" si="670"/>
        <v>46177.501827191038</v>
      </c>
      <c r="DU298" s="602">
        <f t="shared" ca="1" si="671"/>
        <v>47838.641578354283</v>
      </c>
      <c r="DV298" s="602">
        <f t="shared" ca="1" si="672"/>
        <v>47838.641578354283</v>
      </c>
      <c r="DW298" s="602">
        <f t="shared" ca="1" si="673"/>
        <v>49524.048906687342</v>
      </c>
      <c r="DX298" s="602">
        <f t="shared" ca="1" si="674"/>
        <v>49524.048906687342</v>
      </c>
      <c r="DY298" s="602">
        <f t="shared" ca="1" si="675"/>
        <v>51232.81142211426</v>
      </c>
      <c r="DZ298" s="602">
        <f t="shared" ca="1" si="676"/>
        <v>51232.81142211426</v>
      </c>
      <c r="EA298" s="602">
        <f t="shared" ca="1" si="677"/>
        <v>52964.015402022604</v>
      </c>
      <c r="EB298" s="602">
        <f t="shared" ca="1" si="678"/>
        <v>52964.015402022604</v>
      </c>
      <c r="EC298" s="602">
        <f t="shared" ca="1" si="679"/>
        <v>54716.749467108581</v>
      </c>
      <c r="ED298" s="602">
        <f t="shared" ca="1" si="680"/>
        <v>50546.562285820124</v>
      </c>
      <c r="EE298" s="602">
        <f t="shared" ca="1" si="681"/>
        <v>52268.899256216449</v>
      </c>
      <c r="EF298" s="602">
        <f t="shared" ca="1" si="682"/>
        <v>52268.899256216449</v>
      </c>
      <c r="EG298" s="602">
        <f t="shared" ca="1" si="683"/>
        <v>54013.130357142247</v>
      </c>
      <c r="EH298" s="602">
        <f t="shared" ca="1" si="684"/>
        <v>54013.130357142247</v>
      </c>
      <c r="EI298" s="602">
        <f t="shared" ca="1" si="685"/>
        <v>55778.34727772788</v>
      </c>
      <c r="EJ298" s="602">
        <f t="shared" ca="1" si="686"/>
        <v>55778.34727772788</v>
      </c>
      <c r="EK298" s="602">
        <f t="shared" ca="1" si="687"/>
        <v>57563.649413299725</v>
      </c>
      <c r="EL298" s="602">
        <f t="shared" ca="1" si="688"/>
        <v>57563.649413299725</v>
      </c>
      <c r="EM298" s="602">
        <f t="shared" ca="1" si="689"/>
        <v>59368.146874517734</v>
      </c>
    </row>
    <row r="299" spans="23:143" x14ac:dyDescent="0.2">
      <c r="W299" s="597">
        <f t="shared" si="567"/>
        <v>6</v>
      </c>
      <c r="X299" s="602">
        <f t="shared" ca="1" si="570"/>
        <v>27303.204877228378</v>
      </c>
      <c r="Y299" s="602">
        <f t="shared" ca="1" si="571"/>
        <v>28063.745651855919</v>
      </c>
      <c r="Z299" s="602">
        <f t="shared" ca="1" si="572"/>
        <v>28063.745651855919</v>
      </c>
      <c r="AA299" s="602">
        <f t="shared" ca="1" si="573"/>
        <v>28836.595283912593</v>
      </c>
      <c r="AB299" s="602">
        <f t="shared" ca="1" si="574"/>
        <v>28836.595283912593</v>
      </c>
      <c r="AC299" s="602">
        <f t="shared" ca="1" si="575"/>
        <v>29621.652351503428</v>
      </c>
      <c r="AD299" s="602">
        <f t="shared" ca="1" si="576"/>
        <v>29621.652351503428</v>
      </c>
      <c r="AE299" s="602">
        <f t="shared" ca="1" si="577"/>
        <v>30418.807625095062</v>
      </c>
      <c r="AF299" s="602">
        <f t="shared" ca="1" si="578"/>
        <v>30418.807625095062</v>
      </c>
      <c r="AG299" s="602">
        <f t="shared" ca="1" si="579"/>
        <v>31227.944341051854</v>
      </c>
      <c r="AH299" s="602">
        <f t="shared" ca="1" si="580"/>
        <v>31773.964225318963</v>
      </c>
      <c r="AI299" s="602">
        <f t="shared" ca="1" si="581"/>
        <v>33161.814954877947</v>
      </c>
      <c r="AJ299" s="602">
        <f t="shared" ca="1" si="582"/>
        <v>33161.814954877947</v>
      </c>
      <c r="AK299" s="602">
        <f t="shared" ca="1" si="583"/>
        <v>34581.723205375456</v>
      </c>
      <c r="AL299" s="602">
        <f t="shared" ca="1" si="584"/>
        <v>34581.723205375456</v>
      </c>
      <c r="AM299" s="602">
        <f t="shared" ca="1" si="585"/>
        <v>36033.004617820443</v>
      </c>
      <c r="AN299" s="602">
        <f t="shared" ca="1" si="586"/>
        <v>36033.004617820443</v>
      </c>
      <c r="AO299" s="602">
        <f t="shared" ca="1" si="587"/>
        <v>37514.931461517175</v>
      </c>
      <c r="AP299" s="602">
        <f t="shared" ca="1" si="588"/>
        <v>37514.931461517175</v>
      </c>
      <c r="AQ299" s="602">
        <f t="shared" ca="1" si="589"/>
        <v>39026.737155306873</v>
      </c>
      <c r="AR299" s="602">
        <f t="shared" ca="1" si="590"/>
        <v>35448.772928771345</v>
      </c>
      <c r="AS299" s="602">
        <f t="shared" ca="1" si="591"/>
        <v>36918.531516652984</v>
      </c>
      <c r="AT299" s="602">
        <f t="shared" ca="1" si="592"/>
        <v>36918.531516652984</v>
      </c>
      <c r="AU299" s="602">
        <f t="shared" ca="1" si="593"/>
        <v>38418.479955411574</v>
      </c>
      <c r="AV299" s="602">
        <f t="shared" ca="1" si="594"/>
        <v>38418.479955411574</v>
      </c>
      <c r="AW299" s="602">
        <f t="shared" ca="1" si="595"/>
        <v>39947.830563756834</v>
      </c>
      <c r="AX299" s="602">
        <f t="shared" ca="1" si="596"/>
        <v>39947.830563756834</v>
      </c>
      <c r="AY299" s="602">
        <f t="shared" ca="1" si="597"/>
        <v>41505.764212283277</v>
      </c>
      <c r="AZ299" s="602">
        <f t="shared" ca="1" si="598"/>
        <v>41505.764212283277</v>
      </c>
      <c r="BA299" s="602">
        <f t="shared" ca="1" si="599"/>
        <v>43091.434978125537</v>
      </c>
      <c r="BB299" s="602">
        <f t="shared" ca="1" si="600"/>
        <v>30151.752011168952</v>
      </c>
      <c r="BC299" s="602">
        <f t="shared" ca="1" si="601"/>
        <v>30956.908340085956</v>
      </c>
      <c r="BD299" s="602">
        <f t="shared" ca="1" si="602"/>
        <v>30956.908340085956</v>
      </c>
      <c r="BE299" s="602">
        <f t="shared" ca="1" si="603"/>
        <v>31773.96422531897</v>
      </c>
      <c r="BF299" s="602">
        <f t="shared" ca="1" si="604"/>
        <v>31773.96422531897</v>
      </c>
      <c r="BG299" s="602">
        <f t="shared" ca="1" si="605"/>
        <v>32602.790994842424</v>
      </c>
      <c r="BH299" s="602">
        <f t="shared" ca="1" si="606"/>
        <v>32602.790994842424</v>
      </c>
      <c r="BI299" s="602">
        <f t="shared" ca="1" si="607"/>
        <v>33443.253242422019</v>
      </c>
      <c r="BJ299" s="602">
        <f t="shared" ca="1" si="608"/>
        <v>33443.253242422019</v>
      </c>
      <c r="BK299" s="602">
        <f t="shared" ca="1" si="609"/>
        <v>34295.209150044284</v>
      </c>
      <c r="BL299" s="602">
        <f t="shared" ca="1" si="610"/>
        <v>36770.18441525627</v>
      </c>
      <c r="BM299" s="602">
        <f t="shared" ca="1" si="611"/>
        <v>38267.148755353199</v>
      </c>
      <c r="BN299" s="602">
        <f t="shared" ca="1" si="612"/>
        <v>38267.148755353199</v>
      </c>
      <c r="BO299" s="602">
        <f t="shared" ca="1" si="613"/>
        <v>39793.595525186211</v>
      </c>
      <c r="BP299" s="602">
        <f t="shared" ca="1" si="614"/>
        <v>39793.595525186211</v>
      </c>
      <c r="BQ299" s="602">
        <f t="shared" ca="1" si="615"/>
        <v>41348.708530527409</v>
      </c>
      <c r="BR299" s="602">
        <f t="shared" ca="1" si="616"/>
        <v>41348.708530527409</v>
      </c>
      <c r="BS299" s="602">
        <f t="shared" ca="1" si="617"/>
        <v>42931.644319025749</v>
      </c>
      <c r="BT299" s="602">
        <f t="shared" ca="1" si="618"/>
        <v>42931.644319025749</v>
      </c>
      <c r="BU299" s="602">
        <f t="shared" ca="1" si="619"/>
        <v>44541.536806018841</v>
      </c>
      <c r="BV299" s="602">
        <f t="shared" ca="1" si="620"/>
        <v>40723.276804626068</v>
      </c>
      <c r="BW299" s="602">
        <f t="shared" ca="1" si="621"/>
        <v>42295.186245571516</v>
      </c>
      <c r="BX299" s="602">
        <f t="shared" ca="1" si="622"/>
        <v>42295.186245571516</v>
      </c>
      <c r="BY299" s="602">
        <f t="shared" ca="1" si="623"/>
        <v>43894.401241264459</v>
      </c>
      <c r="BZ299" s="602">
        <f t="shared" ca="1" si="624"/>
        <v>43894.401241264459</v>
      </c>
      <c r="CA299" s="602">
        <f t="shared" ca="1" si="625"/>
        <v>45520.044319311586</v>
      </c>
      <c r="CB299" s="602">
        <f t="shared" ca="1" si="626"/>
        <v>45520.044319311586</v>
      </c>
      <c r="CC299" s="602">
        <f t="shared" ca="1" si="627"/>
        <v>47171.222607457443</v>
      </c>
      <c r="CD299" s="602">
        <f t="shared" ca="1" si="628"/>
        <v>47171.222607457443</v>
      </c>
      <c r="CE299" s="602">
        <f t="shared" ca="1" si="629"/>
        <v>48847.032188247038</v>
      </c>
      <c r="CF299" s="602">
        <f t="shared" ca="1" si="630"/>
        <v>32602.790994842424</v>
      </c>
      <c r="CG299" s="602">
        <f t="shared" ca="1" si="631"/>
        <v>33443.253242422012</v>
      </c>
      <c r="CH299" s="602">
        <f t="shared" ca="1" si="632"/>
        <v>33443.253242422012</v>
      </c>
      <c r="CI299" s="602">
        <f t="shared" ca="1" si="633"/>
        <v>34295.209150044277</v>
      </c>
      <c r="CJ299" s="602">
        <f t="shared" ca="1" si="634"/>
        <v>34295.209150044277</v>
      </c>
      <c r="CK299" s="602">
        <f t="shared" ca="1" si="635"/>
        <v>35158.510820378884</v>
      </c>
      <c r="CL299" s="602">
        <f t="shared" ca="1" si="636"/>
        <v>35158.510820378884</v>
      </c>
      <c r="CM299" s="602">
        <f t="shared" ca="1" si="637"/>
        <v>36033.004617820443</v>
      </c>
      <c r="CN299" s="602">
        <f t="shared" ca="1" si="638"/>
        <v>36033.004617820443</v>
      </c>
      <c r="CO299" s="602">
        <f t="shared" ca="1" si="639"/>
        <v>36918.531516652984</v>
      </c>
      <c r="CP299" s="602">
        <f t="shared" ca="1" si="640"/>
        <v>40567.620879791641</v>
      </c>
      <c r="CQ299" s="602">
        <f t="shared" ca="1" si="641"/>
        <v>42136.752230538325</v>
      </c>
      <c r="CR299" s="602">
        <f t="shared" ca="1" si="642"/>
        <v>42136.752230538325</v>
      </c>
      <c r="CS299" s="602">
        <f t="shared" ca="1" si="643"/>
        <v>43733.275864409734</v>
      </c>
      <c r="CT299" s="602">
        <f t="shared" ca="1" si="644"/>
        <v>43733.275864409734</v>
      </c>
      <c r="CU299" s="602">
        <f t="shared" ca="1" si="645"/>
        <v>45356.316094004287</v>
      </c>
      <c r="CV299" s="602">
        <f t="shared" ca="1" si="646"/>
        <v>45356.316094004287</v>
      </c>
      <c r="CW299" s="602">
        <f t="shared" ca="1" si="647"/>
        <v>47004.981388595283</v>
      </c>
      <c r="CX299" s="602">
        <f t="shared" ca="1" si="648"/>
        <v>47004.981388595283</v>
      </c>
      <c r="CY299" s="602">
        <f t="shared" ca="1" si="649"/>
        <v>48678.368743832812</v>
      </c>
      <c r="CZ299" s="602">
        <f t="shared" ca="1" si="650"/>
        <v>44703.97476535022</v>
      </c>
      <c r="DA299" s="602">
        <f t="shared" ca="1" si="651"/>
        <v>46342.497848049643</v>
      </c>
      <c r="DB299" s="602">
        <f t="shared" ca="1" si="652"/>
        <v>46342.497848049643</v>
      </c>
      <c r="DC299" s="602">
        <f t="shared" ca="1" si="653"/>
        <v>48006.105296803609</v>
      </c>
      <c r="DD299" s="602">
        <f t="shared" ca="1" si="654"/>
        <v>48006.105296803609</v>
      </c>
      <c r="DE299" s="602">
        <f t="shared" ca="1" si="655"/>
        <v>49693.889253268258</v>
      </c>
      <c r="DF299" s="602">
        <f t="shared" ca="1" si="656"/>
        <v>49693.889253268258</v>
      </c>
      <c r="DG299" s="602">
        <f t="shared" ca="1" si="657"/>
        <v>51404.937022019112</v>
      </c>
      <c r="DH299" s="602">
        <f t="shared" ca="1" si="658"/>
        <v>51404.937022019112</v>
      </c>
      <c r="DI299" s="602">
        <f t="shared" ca="1" si="659"/>
        <v>53138.334953305806</v>
      </c>
      <c r="DJ299" s="602">
        <f t="shared" ca="1" si="660"/>
        <v>35740.272825017964</v>
      </c>
      <c r="DK299" s="602">
        <f t="shared" ca="1" si="661"/>
        <v>36622.140011125128</v>
      </c>
      <c r="DL299" s="602">
        <f t="shared" ca="1" si="662"/>
        <v>36622.140011125128</v>
      </c>
      <c r="DM299" s="602">
        <f t="shared" ca="1" si="663"/>
        <v>37514.931461517175</v>
      </c>
      <c r="DN299" s="602">
        <f t="shared" ca="1" si="664"/>
        <v>37514.931461517175</v>
      </c>
      <c r="DO299" s="602">
        <f t="shared" ca="1" si="665"/>
        <v>38418.479955411574</v>
      </c>
      <c r="DP299" s="602">
        <f t="shared" ca="1" si="666"/>
        <v>38418.479955411574</v>
      </c>
      <c r="DQ299" s="602">
        <f t="shared" ca="1" si="667"/>
        <v>39332.613834187912</v>
      </c>
      <c r="DR299" s="602">
        <f t="shared" ca="1" si="668"/>
        <v>39332.613834187912</v>
      </c>
      <c r="DS299" s="602">
        <f t="shared" ca="1" si="669"/>
        <v>40257.157363389997</v>
      </c>
      <c r="DT299" s="602">
        <f t="shared" ca="1" si="670"/>
        <v>46177.501827191038</v>
      </c>
      <c r="DU299" s="602">
        <f t="shared" ca="1" si="671"/>
        <v>47838.641578354283</v>
      </c>
      <c r="DV299" s="602">
        <f t="shared" ca="1" si="672"/>
        <v>47838.641578354283</v>
      </c>
      <c r="DW299" s="602">
        <f t="shared" ca="1" si="673"/>
        <v>49524.048906687342</v>
      </c>
      <c r="DX299" s="602">
        <f t="shared" ca="1" si="674"/>
        <v>49524.048906687342</v>
      </c>
      <c r="DY299" s="602">
        <f t="shared" ca="1" si="675"/>
        <v>51232.81142211426</v>
      </c>
      <c r="DZ299" s="602">
        <f t="shared" ca="1" si="676"/>
        <v>51232.81142211426</v>
      </c>
      <c r="EA299" s="602">
        <f t="shared" ca="1" si="677"/>
        <v>52964.015402022604</v>
      </c>
      <c r="EB299" s="602">
        <f t="shared" ca="1" si="678"/>
        <v>52964.015402022604</v>
      </c>
      <c r="EC299" s="602">
        <f t="shared" ca="1" si="679"/>
        <v>54716.749467108581</v>
      </c>
      <c r="ED299" s="602">
        <f t="shared" ca="1" si="680"/>
        <v>50546.562285820124</v>
      </c>
      <c r="EE299" s="602">
        <f t="shared" ca="1" si="681"/>
        <v>52268.899256216449</v>
      </c>
      <c r="EF299" s="602">
        <f t="shared" ca="1" si="682"/>
        <v>52268.899256216449</v>
      </c>
      <c r="EG299" s="602">
        <f t="shared" ca="1" si="683"/>
        <v>54013.130357142247</v>
      </c>
      <c r="EH299" s="602">
        <f t="shared" ca="1" si="684"/>
        <v>54013.130357142247</v>
      </c>
      <c r="EI299" s="602">
        <f t="shared" ca="1" si="685"/>
        <v>55778.34727772788</v>
      </c>
      <c r="EJ299" s="602">
        <f t="shared" ca="1" si="686"/>
        <v>55778.34727772788</v>
      </c>
      <c r="EK299" s="602">
        <f t="shared" ca="1" si="687"/>
        <v>57563.649413299725</v>
      </c>
      <c r="EL299" s="602">
        <f t="shared" ca="1" si="688"/>
        <v>57563.649413299725</v>
      </c>
      <c r="EM299" s="602">
        <f t="shared" ca="1" si="689"/>
        <v>59368.146874517734</v>
      </c>
    </row>
    <row r="300" spans="23:143" x14ac:dyDescent="0.2">
      <c r="W300" s="597">
        <f t="shared" si="567"/>
        <v>7</v>
      </c>
      <c r="X300" s="602">
        <f t="shared" ca="1" si="570"/>
        <v>27303.204877228378</v>
      </c>
      <c r="Y300" s="602">
        <f t="shared" ca="1" si="571"/>
        <v>28063.745651855919</v>
      </c>
      <c r="Z300" s="602">
        <f t="shared" ca="1" si="572"/>
        <v>28063.745651855919</v>
      </c>
      <c r="AA300" s="602">
        <f t="shared" ca="1" si="573"/>
        <v>28836.595283912593</v>
      </c>
      <c r="AB300" s="602">
        <f t="shared" ca="1" si="574"/>
        <v>28836.595283912593</v>
      </c>
      <c r="AC300" s="602">
        <f t="shared" ca="1" si="575"/>
        <v>29621.652351503428</v>
      </c>
      <c r="AD300" s="602">
        <f t="shared" ca="1" si="576"/>
        <v>29621.652351503428</v>
      </c>
      <c r="AE300" s="602">
        <f t="shared" ca="1" si="577"/>
        <v>30418.807625095062</v>
      </c>
      <c r="AF300" s="602">
        <f t="shared" ca="1" si="578"/>
        <v>30418.807625095062</v>
      </c>
      <c r="AG300" s="602">
        <f t="shared" ca="1" si="579"/>
        <v>31227.944341051854</v>
      </c>
      <c r="AH300" s="602">
        <f t="shared" ca="1" si="580"/>
        <v>31773.964225318963</v>
      </c>
      <c r="AI300" s="602">
        <f t="shared" ca="1" si="581"/>
        <v>33161.814954877947</v>
      </c>
      <c r="AJ300" s="602">
        <f t="shared" ca="1" si="582"/>
        <v>33161.814954877947</v>
      </c>
      <c r="AK300" s="602">
        <f t="shared" ca="1" si="583"/>
        <v>34581.723205375456</v>
      </c>
      <c r="AL300" s="602">
        <f t="shared" ca="1" si="584"/>
        <v>34581.723205375456</v>
      </c>
      <c r="AM300" s="602">
        <f t="shared" ca="1" si="585"/>
        <v>36033.004617820443</v>
      </c>
      <c r="AN300" s="602">
        <f t="shared" ca="1" si="586"/>
        <v>36033.004617820443</v>
      </c>
      <c r="AO300" s="602">
        <f t="shared" ca="1" si="587"/>
        <v>37514.931461517175</v>
      </c>
      <c r="AP300" s="602">
        <f t="shared" ca="1" si="588"/>
        <v>37514.931461517175</v>
      </c>
      <c r="AQ300" s="602">
        <f t="shared" ca="1" si="589"/>
        <v>39026.737155306873</v>
      </c>
      <c r="AR300" s="602">
        <f t="shared" ca="1" si="590"/>
        <v>35448.772928771345</v>
      </c>
      <c r="AS300" s="602">
        <f t="shared" ca="1" si="591"/>
        <v>36918.531516652984</v>
      </c>
      <c r="AT300" s="602">
        <f t="shared" ca="1" si="592"/>
        <v>36918.531516652984</v>
      </c>
      <c r="AU300" s="602">
        <f t="shared" ca="1" si="593"/>
        <v>38418.479955411574</v>
      </c>
      <c r="AV300" s="602">
        <f t="shared" ca="1" si="594"/>
        <v>38418.479955411574</v>
      </c>
      <c r="AW300" s="602">
        <f t="shared" ca="1" si="595"/>
        <v>39947.830563756834</v>
      </c>
      <c r="AX300" s="602">
        <f t="shared" ca="1" si="596"/>
        <v>39947.830563756834</v>
      </c>
      <c r="AY300" s="602">
        <f t="shared" ca="1" si="597"/>
        <v>41505.764212283277</v>
      </c>
      <c r="AZ300" s="602">
        <f t="shared" ca="1" si="598"/>
        <v>41505.764212283277</v>
      </c>
      <c r="BA300" s="602">
        <f t="shared" ca="1" si="599"/>
        <v>43091.434978125537</v>
      </c>
      <c r="BB300" s="602">
        <f t="shared" ca="1" si="600"/>
        <v>30151.752011168952</v>
      </c>
      <c r="BC300" s="602">
        <f t="shared" ca="1" si="601"/>
        <v>30956.908340085956</v>
      </c>
      <c r="BD300" s="602">
        <f t="shared" ca="1" si="602"/>
        <v>30956.908340085956</v>
      </c>
      <c r="BE300" s="602">
        <f t="shared" ca="1" si="603"/>
        <v>31773.96422531897</v>
      </c>
      <c r="BF300" s="602">
        <f t="shared" ca="1" si="604"/>
        <v>31773.96422531897</v>
      </c>
      <c r="BG300" s="602">
        <f t="shared" ca="1" si="605"/>
        <v>32602.790994842424</v>
      </c>
      <c r="BH300" s="602">
        <f t="shared" ca="1" si="606"/>
        <v>32602.790994842424</v>
      </c>
      <c r="BI300" s="602">
        <f t="shared" ca="1" si="607"/>
        <v>33443.253242422019</v>
      </c>
      <c r="BJ300" s="602">
        <f t="shared" ca="1" si="608"/>
        <v>33443.253242422019</v>
      </c>
      <c r="BK300" s="602">
        <f t="shared" ca="1" si="609"/>
        <v>34295.209150044284</v>
      </c>
      <c r="BL300" s="602">
        <f t="shared" ca="1" si="610"/>
        <v>36770.18441525627</v>
      </c>
      <c r="BM300" s="602">
        <f t="shared" ca="1" si="611"/>
        <v>38267.148755353199</v>
      </c>
      <c r="BN300" s="602">
        <f t="shared" ca="1" si="612"/>
        <v>38267.148755353199</v>
      </c>
      <c r="BO300" s="602">
        <f t="shared" ca="1" si="613"/>
        <v>39793.595525186211</v>
      </c>
      <c r="BP300" s="602">
        <f t="shared" ca="1" si="614"/>
        <v>39793.595525186211</v>
      </c>
      <c r="BQ300" s="602">
        <f t="shared" ca="1" si="615"/>
        <v>41348.708530527409</v>
      </c>
      <c r="BR300" s="602">
        <f t="shared" ca="1" si="616"/>
        <v>41348.708530527409</v>
      </c>
      <c r="BS300" s="602">
        <f t="shared" ca="1" si="617"/>
        <v>42931.644319025749</v>
      </c>
      <c r="BT300" s="602">
        <f t="shared" ca="1" si="618"/>
        <v>42931.644319025749</v>
      </c>
      <c r="BU300" s="602">
        <f t="shared" ca="1" si="619"/>
        <v>44541.536806018841</v>
      </c>
      <c r="BV300" s="602">
        <f t="shared" ca="1" si="620"/>
        <v>40723.276804626068</v>
      </c>
      <c r="BW300" s="602">
        <f t="shared" ca="1" si="621"/>
        <v>42295.186245571516</v>
      </c>
      <c r="BX300" s="602">
        <f t="shared" ca="1" si="622"/>
        <v>42295.186245571516</v>
      </c>
      <c r="BY300" s="602">
        <f t="shared" ca="1" si="623"/>
        <v>43894.401241264459</v>
      </c>
      <c r="BZ300" s="602">
        <f t="shared" ca="1" si="624"/>
        <v>43894.401241264459</v>
      </c>
      <c r="CA300" s="602">
        <f t="shared" ca="1" si="625"/>
        <v>45520.044319311586</v>
      </c>
      <c r="CB300" s="602">
        <f t="shared" ca="1" si="626"/>
        <v>45520.044319311586</v>
      </c>
      <c r="CC300" s="602">
        <f t="shared" ca="1" si="627"/>
        <v>47171.222607457443</v>
      </c>
      <c r="CD300" s="602">
        <f t="shared" ca="1" si="628"/>
        <v>47171.222607457443</v>
      </c>
      <c r="CE300" s="602">
        <f t="shared" ca="1" si="629"/>
        <v>48847.032188247038</v>
      </c>
      <c r="CF300" s="602">
        <f t="shared" ca="1" si="630"/>
        <v>32602.790994842424</v>
      </c>
      <c r="CG300" s="602">
        <f t="shared" ca="1" si="631"/>
        <v>33443.253242422012</v>
      </c>
      <c r="CH300" s="602">
        <f t="shared" ca="1" si="632"/>
        <v>33443.253242422012</v>
      </c>
      <c r="CI300" s="602">
        <f t="shared" ca="1" si="633"/>
        <v>34295.209150044277</v>
      </c>
      <c r="CJ300" s="602">
        <f t="shared" ca="1" si="634"/>
        <v>34295.209150044277</v>
      </c>
      <c r="CK300" s="602">
        <f t="shared" ca="1" si="635"/>
        <v>35158.510820378884</v>
      </c>
      <c r="CL300" s="602">
        <f t="shared" ca="1" si="636"/>
        <v>35158.510820378884</v>
      </c>
      <c r="CM300" s="602">
        <f t="shared" ca="1" si="637"/>
        <v>36033.004617820443</v>
      </c>
      <c r="CN300" s="602">
        <f t="shared" ca="1" si="638"/>
        <v>36033.004617820443</v>
      </c>
      <c r="CO300" s="602">
        <f t="shared" ca="1" si="639"/>
        <v>36918.531516652984</v>
      </c>
      <c r="CP300" s="602">
        <f t="shared" ca="1" si="640"/>
        <v>40567.620879791641</v>
      </c>
      <c r="CQ300" s="602">
        <f t="shared" ca="1" si="641"/>
        <v>42136.752230538325</v>
      </c>
      <c r="CR300" s="602">
        <f t="shared" ca="1" si="642"/>
        <v>42136.752230538325</v>
      </c>
      <c r="CS300" s="602">
        <f t="shared" ca="1" si="643"/>
        <v>43733.275864409734</v>
      </c>
      <c r="CT300" s="602">
        <f t="shared" ca="1" si="644"/>
        <v>43733.275864409734</v>
      </c>
      <c r="CU300" s="602">
        <f t="shared" ca="1" si="645"/>
        <v>45356.316094004287</v>
      </c>
      <c r="CV300" s="602">
        <f t="shared" ca="1" si="646"/>
        <v>45356.316094004287</v>
      </c>
      <c r="CW300" s="602">
        <f t="shared" ca="1" si="647"/>
        <v>47004.981388595283</v>
      </c>
      <c r="CX300" s="602">
        <f t="shared" ca="1" si="648"/>
        <v>47004.981388595283</v>
      </c>
      <c r="CY300" s="602">
        <f t="shared" ca="1" si="649"/>
        <v>48678.368743832812</v>
      </c>
      <c r="CZ300" s="602">
        <f t="shared" ca="1" si="650"/>
        <v>44703.97476535022</v>
      </c>
      <c r="DA300" s="602">
        <f t="shared" ca="1" si="651"/>
        <v>46342.497848049643</v>
      </c>
      <c r="DB300" s="602">
        <f t="shared" ca="1" si="652"/>
        <v>46342.497848049643</v>
      </c>
      <c r="DC300" s="602">
        <f t="shared" ca="1" si="653"/>
        <v>48006.105296803609</v>
      </c>
      <c r="DD300" s="602">
        <f t="shared" ca="1" si="654"/>
        <v>48006.105296803609</v>
      </c>
      <c r="DE300" s="602">
        <f t="shared" ca="1" si="655"/>
        <v>49693.889253268258</v>
      </c>
      <c r="DF300" s="602">
        <f t="shared" ca="1" si="656"/>
        <v>49693.889253268258</v>
      </c>
      <c r="DG300" s="602">
        <f t="shared" ca="1" si="657"/>
        <v>51404.937022019112</v>
      </c>
      <c r="DH300" s="602">
        <f t="shared" ca="1" si="658"/>
        <v>51404.937022019112</v>
      </c>
      <c r="DI300" s="602">
        <f t="shared" ca="1" si="659"/>
        <v>53138.334953305806</v>
      </c>
      <c r="DJ300" s="602">
        <f t="shared" ca="1" si="660"/>
        <v>35740.272825017964</v>
      </c>
      <c r="DK300" s="602">
        <f t="shared" ca="1" si="661"/>
        <v>36622.140011125128</v>
      </c>
      <c r="DL300" s="602">
        <f t="shared" ca="1" si="662"/>
        <v>36622.140011125128</v>
      </c>
      <c r="DM300" s="602">
        <f t="shared" ca="1" si="663"/>
        <v>37514.931461517175</v>
      </c>
      <c r="DN300" s="602">
        <f t="shared" ca="1" si="664"/>
        <v>37514.931461517175</v>
      </c>
      <c r="DO300" s="602">
        <f t="shared" ca="1" si="665"/>
        <v>38418.479955411574</v>
      </c>
      <c r="DP300" s="602">
        <f t="shared" ca="1" si="666"/>
        <v>38418.479955411574</v>
      </c>
      <c r="DQ300" s="602">
        <f t="shared" ca="1" si="667"/>
        <v>39332.613834187912</v>
      </c>
      <c r="DR300" s="602">
        <f t="shared" ca="1" si="668"/>
        <v>39332.613834187912</v>
      </c>
      <c r="DS300" s="602">
        <f t="shared" ca="1" si="669"/>
        <v>40257.157363389997</v>
      </c>
      <c r="DT300" s="602">
        <f t="shared" ca="1" si="670"/>
        <v>46177.501827191038</v>
      </c>
      <c r="DU300" s="602">
        <f t="shared" ca="1" si="671"/>
        <v>47838.641578354283</v>
      </c>
      <c r="DV300" s="602">
        <f t="shared" ca="1" si="672"/>
        <v>47838.641578354283</v>
      </c>
      <c r="DW300" s="602">
        <f t="shared" ca="1" si="673"/>
        <v>49524.048906687342</v>
      </c>
      <c r="DX300" s="602">
        <f t="shared" ca="1" si="674"/>
        <v>49524.048906687342</v>
      </c>
      <c r="DY300" s="602">
        <f t="shared" ca="1" si="675"/>
        <v>51232.81142211426</v>
      </c>
      <c r="DZ300" s="602">
        <f t="shared" ca="1" si="676"/>
        <v>51232.81142211426</v>
      </c>
      <c r="EA300" s="602">
        <f t="shared" ca="1" si="677"/>
        <v>52964.015402022604</v>
      </c>
      <c r="EB300" s="602">
        <f t="shared" ca="1" si="678"/>
        <v>52964.015402022604</v>
      </c>
      <c r="EC300" s="602">
        <f t="shared" ca="1" si="679"/>
        <v>54716.749467108581</v>
      </c>
      <c r="ED300" s="602">
        <f t="shared" ca="1" si="680"/>
        <v>50546.562285820124</v>
      </c>
      <c r="EE300" s="602">
        <f t="shared" ca="1" si="681"/>
        <v>52268.899256216449</v>
      </c>
      <c r="EF300" s="602">
        <f t="shared" ca="1" si="682"/>
        <v>52268.899256216449</v>
      </c>
      <c r="EG300" s="602">
        <f t="shared" ca="1" si="683"/>
        <v>54013.130357142247</v>
      </c>
      <c r="EH300" s="602">
        <f t="shared" ca="1" si="684"/>
        <v>54013.130357142247</v>
      </c>
      <c r="EI300" s="602">
        <f t="shared" ca="1" si="685"/>
        <v>55778.34727772788</v>
      </c>
      <c r="EJ300" s="602">
        <f t="shared" ca="1" si="686"/>
        <v>55778.34727772788</v>
      </c>
      <c r="EK300" s="602">
        <f t="shared" ca="1" si="687"/>
        <v>57563.649413299725</v>
      </c>
      <c r="EL300" s="602">
        <f t="shared" ca="1" si="688"/>
        <v>57563.649413299725</v>
      </c>
      <c r="EM300" s="602">
        <f t="shared" ca="1" si="689"/>
        <v>59368.146874517734</v>
      </c>
    </row>
    <row r="301" spans="23:143" x14ac:dyDescent="0.2">
      <c r="W301" s="597">
        <f t="shared" si="567"/>
        <v>8</v>
      </c>
      <c r="X301" s="602">
        <f t="shared" ca="1" si="570"/>
        <v>27303.204877228378</v>
      </c>
      <c r="Y301" s="602">
        <f t="shared" ca="1" si="571"/>
        <v>28063.745651855919</v>
      </c>
      <c r="Z301" s="602">
        <f t="shared" ca="1" si="572"/>
        <v>28063.745651855919</v>
      </c>
      <c r="AA301" s="602">
        <f t="shared" ca="1" si="573"/>
        <v>28836.595283912593</v>
      </c>
      <c r="AB301" s="602">
        <f t="shared" ca="1" si="574"/>
        <v>28836.595283912593</v>
      </c>
      <c r="AC301" s="602">
        <f t="shared" ca="1" si="575"/>
        <v>29621.652351503428</v>
      </c>
      <c r="AD301" s="602">
        <f t="shared" ca="1" si="576"/>
        <v>29621.652351503428</v>
      </c>
      <c r="AE301" s="602">
        <f t="shared" ca="1" si="577"/>
        <v>30418.807625095062</v>
      </c>
      <c r="AF301" s="602">
        <f t="shared" ca="1" si="578"/>
        <v>30418.807625095062</v>
      </c>
      <c r="AG301" s="602">
        <f t="shared" ca="1" si="579"/>
        <v>31227.944341051854</v>
      </c>
      <c r="AH301" s="602">
        <f t="shared" ca="1" si="580"/>
        <v>31773.964225318963</v>
      </c>
      <c r="AI301" s="602">
        <f t="shared" ca="1" si="581"/>
        <v>33161.814954877947</v>
      </c>
      <c r="AJ301" s="602">
        <f t="shared" ca="1" si="582"/>
        <v>33161.814954877947</v>
      </c>
      <c r="AK301" s="602">
        <f t="shared" ca="1" si="583"/>
        <v>34581.723205375456</v>
      </c>
      <c r="AL301" s="602">
        <f t="shared" ca="1" si="584"/>
        <v>34581.723205375456</v>
      </c>
      <c r="AM301" s="602">
        <f t="shared" ca="1" si="585"/>
        <v>36033.004617820443</v>
      </c>
      <c r="AN301" s="602">
        <f t="shared" ca="1" si="586"/>
        <v>36033.004617820443</v>
      </c>
      <c r="AO301" s="602">
        <f t="shared" ca="1" si="587"/>
        <v>37514.931461517175</v>
      </c>
      <c r="AP301" s="602">
        <f t="shared" ca="1" si="588"/>
        <v>37514.931461517175</v>
      </c>
      <c r="AQ301" s="602">
        <f t="shared" ca="1" si="589"/>
        <v>39026.737155306873</v>
      </c>
      <c r="AR301" s="602">
        <f t="shared" ca="1" si="590"/>
        <v>35448.772928771345</v>
      </c>
      <c r="AS301" s="602">
        <f t="shared" ca="1" si="591"/>
        <v>36918.531516652984</v>
      </c>
      <c r="AT301" s="602">
        <f t="shared" ca="1" si="592"/>
        <v>36918.531516652984</v>
      </c>
      <c r="AU301" s="602">
        <f t="shared" ca="1" si="593"/>
        <v>38418.479955411574</v>
      </c>
      <c r="AV301" s="602">
        <f t="shared" ca="1" si="594"/>
        <v>38418.479955411574</v>
      </c>
      <c r="AW301" s="602">
        <f t="shared" ca="1" si="595"/>
        <v>39947.830563756834</v>
      </c>
      <c r="AX301" s="602">
        <f t="shared" ca="1" si="596"/>
        <v>39947.830563756834</v>
      </c>
      <c r="AY301" s="602">
        <f t="shared" ca="1" si="597"/>
        <v>41505.764212283277</v>
      </c>
      <c r="AZ301" s="602">
        <f t="shared" ca="1" si="598"/>
        <v>41505.764212283277</v>
      </c>
      <c r="BA301" s="602">
        <f t="shared" ca="1" si="599"/>
        <v>43091.434978125537</v>
      </c>
      <c r="BB301" s="602">
        <f t="shared" ca="1" si="600"/>
        <v>30151.752011168952</v>
      </c>
      <c r="BC301" s="602">
        <f t="shared" ca="1" si="601"/>
        <v>30956.908340085956</v>
      </c>
      <c r="BD301" s="602">
        <f t="shared" ca="1" si="602"/>
        <v>30956.908340085956</v>
      </c>
      <c r="BE301" s="602">
        <f t="shared" ca="1" si="603"/>
        <v>31773.96422531897</v>
      </c>
      <c r="BF301" s="602">
        <f t="shared" ca="1" si="604"/>
        <v>31773.96422531897</v>
      </c>
      <c r="BG301" s="602">
        <f t="shared" ca="1" si="605"/>
        <v>32602.790994842424</v>
      </c>
      <c r="BH301" s="602">
        <f t="shared" ca="1" si="606"/>
        <v>32602.790994842424</v>
      </c>
      <c r="BI301" s="602">
        <f t="shared" ca="1" si="607"/>
        <v>33443.253242422019</v>
      </c>
      <c r="BJ301" s="602">
        <f t="shared" ca="1" si="608"/>
        <v>33443.253242422019</v>
      </c>
      <c r="BK301" s="602">
        <f t="shared" ca="1" si="609"/>
        <v>34295.209150044284</v>
      </c>
      <c r="BL301" s="602">
        <f t="shared" ca="1" si="610"/>
        <v>36770.18441525627</v>
      </c>
      <c r="BM301" s="602">
        <f t="shared" ca="1" si="611"/>
        <v>38267.148755353199</v>
      </c>
      <c r="BN301" s="602">
        <f t="shared" ca="1" si="612"/>
        <v>38267.148755353199</v>
      </c>
      <c r="BO301" s="602">
        <f t="shared" ca="1" si="613"/>
        <v>39793.595525186211</v>
      </c>
      <c r="BP301" s="602">
        <f t="shared" ca="1" si="614"/>
        <v>39793.595525186211</v>
      </c>
      <c r="BQ301" s="602">
        <f t="shared" ca="1" si="615"/>
        <v>41348.708530527409</v>
      </c>
      <c r="BR301" s="602">
        <f t="shared" ca="1" si="616"/>
        <v>41348.708530527409</v>
      </c>
      <c r="BS301" s="602">
        <f t="shared" ca="1" si="617"/>
        <v>42931.644319025749</v>
      </c>
      <c r="BT301" s="602">
        <f t="shared" ca="1" si="618"/>
        <v>42931.644319025749</v>
      </c>
      <c r="BU301" s="602">
        <f t="shared" ca="1" si="619"/>
        <v>44541.536806018841</v>
      </c>
      <c r="BV301" s="602">
        <f t="shared" ca="1" si="620"/>
        <v>40723.276804626068</v>
      </c>
      <c r="BW301" s="602">
        <f t="shared" ca="1" si="621"/>
        <v>42295.186245571516</v>
      </c>
      <c r="BX301" s="602">
        <f t="shared" ca="1" si="622"/>
        <v>42295.186245571516</v>
      </c>
      <c r="BY301" s="602">
        <f t="shared" ca="1" si="623"/>
        <v>43894.401241264459</v>
      </c>
      <c r="BZ301" s="602">
        <f t="shared" ca="1" si="624"/>
        <v>43894.401241264459</v>
      </c>
      <c r="CA301" s="602">
        <f t="shared" ca="1" si="625"/>
        <v>45520.044319311586</v>
      </c>
      <c r="CB301" s="602">
        <f t="shared" ca="1" si="626"/>
        <v>45520.044319311586</v>
      </c>
      <c r="CC301" s="602">
        <f t="shared" ca="1" si="627"/>
        <v>47171.222607457443</v>
      </c>
      <c r="CD301" s="602">
        <f t="shared" ca="1" si="628"/>
        <v>47171.222607457443</v>
      </c>
      <c r="CE301" s="602">
        <f t="shared" ca="1" si="629"/>
        <v>48847.032188247038</v>
      </c>
      <c r="CF301" s="602">
        <f t="shared" ca="1" si="630"/>
        <v>32602.790994842424</v>
      </c>
      <c r="CG301" s="602">
        <f t="shared" ca="1" si="631"/>
        <v>33443.253242422012</v>
      </c>
      <c r="CH301" s="602">
        <f t="shared" ca="1" si="632"/>
        <v>33443.253242422012</v>
      </c>
      <c r="CI301" s="602">
        <f t="shared" ca="1" si="633"/>
        <v>34295.209150044277</v>
      </c>
      <c r="CJ301" s="602">
        <f t="shared" ca="1" si="634"/>
        <v>34295.209150044277</v>
      </c>
      <c r="CK301" s="602">
        <f t="shared" ca="1" si="635"/>
        <v>35158.510820378884</v>
      </c>
      <c r="CL301" s="602">
        <f t="shared" ca="1" si="636"/>
        <v>35158.510820378884</v>
      </c>
      <c r="CM301" s="602">
        <f t="shared" ca="1" si="637"/>
        <v>36033.004617820443</v>
      </c>
      <c r="CN301" s="602">
        <f t="shared" ca="1" si="638"/>
        <v>36033.004617820443</v>
      </c>
      <c r="CO301" s="602">
        <f t="shared" ca="1" si="639"/>
        <v>36918.531516652984</v>
      </c>
      <c r="CP301" s="602">
        <f t="shared" ca="1" si="640"/>
        <v>40567.620879791641</v>
      </c>
      <c r="CQ301" s="602">
        <f t="shared" ca="1" si="641"/>
        <v>42136.752230538325</v>
      </c>
      <c r="CR301" s="602">
        <f t="shared" ca="1" si="642"/>
        <v>42136.752230538325</v>
      </c>
      <c r="CS301" s="602">
        <f t="shared" ca="1" si="643"/>
        <v>43733.275864409734</v>
      </c>
      <c r="CT301" s="602">
        <f t="shared" ca="1" si="644"/>
        <v>43733.275864409734</v>
      </c>
      <c r="CU301" s="602">
        <f t="shared" ca="1" si="645"/>
        <v>45356.316094004287</v>
      </c>
      <c r="CV301" s="602">
        <f t="shared" ca="1" si="646"/>
        <v>45356.316094004287</v>
      </c>
      <c r="CW301" s="602">
        <f t="shared" ca="1" si="647"/>
        <v>47004.981388595283</v>
      </c>
      <c r="CX301" s="602">
        <f t="shared" ca="1" si="648"/>
        <v>47004.981388595283</v>
      </c>
      <c r="CY301" s="602">
        <f t="shared" ca="1" si="649"/>
        <v>48678.368743832812</v>
      </c>
      <c r="CZ301" s="602">
        <f t="shared" ca="1" si="650"/>
        <v>44703.97476535022</v>
      </c>
      <c r="DA301" s="602">
        <f t="shared" ca="1" si="651"/>
        <v>46342.497848049643</v>
      </c>
      <c r="DB301" s="602">
        <f t="shared" ca="1" si="652"/>
        <v>46342.497848049643</v>
      </c>
      <c r="DC301" s="602">
        <f t="shared" ca="1" si="653"/>
        <v>48006.105296803609</v>
      </c>
      <c r="DD301" s="602">
        <f t="shared" ca="1" si="654"/>
        <v>48006.105296803609</v>
      </c>
      <c r="DE301" s="602">
        <f t="shared" ca="1" si="655"/>
        <v>49693.889253268258</v>
      </c>
      <c r="DF301" s="602">
        <f t="shared" ca="1" si="656"/>
        <v>49693.889253268258</v>
      </c>
      <c r="DG301" s="602">
        <f t="shared" ca="1" si="657"/>
        <v>51404.937022019112</v>
      </c>
      <c r="DH301" s="602">
        <f t="shared" ca="1" si="658"/>
        <v>51404.937022019112</v>
      </c>
      <c r="DI301" s="602">
        <f t="shared" ca="1" si="659"/>
        <v>53138.334953305806</v>
      </c>
      <c r="DJ301" s="602">
        <f t="shared" ca="1" si="660"/>
        <v>35740.272825017964</v>
      </c>
      <c r="DK301" s="602">
        <f t="shared" ca="1" si="661"/>
        <v>36622.140011125128</v>
      </c>
      <c r="DL301" s="602">
        <f t="shared" ca="1" si="662"/>
        <v>36622.140011125128</v>
      </c>
      <c r="DM301" s="602">
        <f t="shared" ca="1" si="663"/>
        <v>37514.931461517175</v>
      </c>
      <c r="DN301" s="602">
        <f t="shared" ca="1" si="664"/>
        <v>37514.931461517175</v>
      </c>
      <c r="DO301" s="602">
        <f t="shared" ca="1" si="665"/>
        <v>38418.479955411574</v>
      </c>
      <c r="DP301" s="602">
        <f t="shared" ca="1" si="666"/>
        <v>38418.479955411574</v>
      </c>
      <c r="DQ301" s="602">
        <f t="shared" ca="1" si="667"/>
        <v>39332.613834187912</v>
      </c>
      <c r="DR301" s="602">
        <f t="shared" ca="1" si="668"/>
        <v>39332.613834187912</v>
      </c>
      <c r="DS301" s="602">
        <f t="shared" ca="1" si="669"/>
        <v>40257.157363389997</v>
      </c>
      <c r="DT301" s="602">
        <f t="shared" ca="1" si="670"/>
        <v>46177.501827191038</v>
      </c>
      <c r="DU301" s="602">
        <f t="shared" ca="1" si="671"/>
        <v>47838.641578354283</v>
      </c>
      <c r="DV301" s="602">
        <f t="shared" ca="1" si="672"/>
        <v>47838.641578354283</v>
      </c>
      <c r="DW301" s="602">
        <f t="shared" ca="1" si="673"/>
        <v>49524.048906687342</v>
      </c>
      <c r="DX301" s="602">
        <f t="shared" ca="1" si="674"/>
        <v>49524.048906687342</v>
      </c>
      <c r="DY301" s="602">
        <f t="shared" ca="1" si="675"/>
        <v>51232.81142211426</v>
      </c>
      <c r="DZ301" s="602">
        <f t="shared" ca="1" si="676"/>
        <v>51232.81142211426</v>
      </c>
      <c r="EA301" s="602">
        <f t="shared" ca="1" si="677"/>
        <v>52964.015402022604</v>
      </c>
      <c r="EB301" s="602">
        <f t="shared" ca="1" si="678"/>
        <v>52964.015402022604</v>
      </c>
      <c r="EC301" s="602">
        <f t="shared" ca="1" si="679"/>
        <v>54716.749467108581</v>
      </c>
      <c r="ED301" s="602">
        <f t="shared" ca="1" si="680"/>
        <v>50546.562285820124</v>
      </c>
      <c r="EE301" s="602">
        <f t="shared" ca="1" si="681"/>
        <v>52268.899256216449</v>
      </c>
      <c r="EF301" s="602">
        <f t="shared" ca="1" si="682"/>
        <v>52268.899256216449</v>
      </c>
      <c r="EG301" s="602">
        <f t="shared" ca="1" si="683"/>
        <v>54013.130357142247</v>
      </c>
      <c r="EH301" s="602">
        <f t="shared" ca="1" si="684"/>
        <v>54013.130357142247</v>
      </c>
      <c r="EI301" s="602">
        <f t="shared" ca="1" si="685"/>
        <v>55778.34727772788</v>
      </c>
      <c r="EJ301" s="602">
        <f t="shared" ca="1" si="686"/>
        <v>55778.34727772788</v>
      </c>
      <c r="EK301" s="602">
        <f t="shared" ca="1" si="687"/>
        <v>57563.649413299725</v>
      </c>
      <c r="EL301" s="602">
        <f t="shared" ca="1" si="688"/>
        <v>57563.649413299725</v>
      </c>
      <c r="EM301" s="602">
        <f t="shared" ca="1" si="689"/>
        <v>59368.146874517734</v>
      </c>
    </row>
    <row r="302" spans="23:143" x14ac:dyDescent="0.2">
      <c r="W302" s="597">
        <f t="shared" si="567"/>
        <v>9</v>
      </c>
      <c r="X302" s="602">
        <f t="shared" ca="1" si="570"/>
        <v>27303.204877228378</v>
      </c>
      <c r="Y302" s="602">
        <f t="shared" ca="1" si="571"/>
        <v>28063.745651855919</v>
      </c>
      <c r="Z302" s="602">
        <f t="shared" ca="1" si="572"/>
        <v>28063.745651855919</v>
      </c>
      <c r="AA302" s="602">
        <f t="shared" ca="1" si="573"/>
        <v>28836.595283912593</v>
      </c>
      <c r="AB302" s="602">
        <f t="shared" ca="1" si="574"/>
        <v>28836.595283912593</v>
      </c>
      <c r="AC302" s="602">
        <f t="shared" ca="1" si="575"/>
        <v>29621.652351503428</v>
      </c>
      <c r="AD302" s="602">
        <f t="shared" ca="1" si="576"/>
        <v>29621.652351503428</v>
      </c>
      <c r="AE302" s="602">
        <f t="shared" ca="1" si="577"/>
        <v>30418.807625095062</v>
      </c>
      <c r="AF302" s="602">
        <f t="shared" ca="1" si="578"/>
        <v>30418.807625095062</v>
      </c>
      <c r="AG302" s="602">
        <f t="shared" ca="1" si="579"/>
        <v>31227.944341051854</v>
      </c>
      <c r="AH302" s="602">
        <f t="shared" ca="1" si="580"/>
        <v>31773.964225318963</v>
      </c>
      <c r="AI302" s="602">
        <f t="shared" ca="1" si="581"/>
        <v>33161.814954877947</v>
      </c>
      <c r="AJ302" s="602">
        <f t="shared" ca="1" si="582"/>
        <v>33161.814954877947</v>
      </c>
      <c r="AK302" s="602">
        <f t="shared" ca="1" si="583"/>
        <v>34581.723205375456</v>
      </c>
      <c r="AL302" s="602">
        <f t="shared" ca="1" si="584"/>
        <v>34581.723205375456</v>
      </c>
      <c r="AM302" s="602">
        <f t="shared" ca="1" si="585"/>
        <v>36033.004617820443</v>
      </c>
      <c r="AN302" s="602">
        <f t="shared" ca="1" si="586"/>
        <v>36033.004617820443</v>
      </c>
      <c r="AO302" s="602">
        <f t="shared" ca="1" si="587"/>
        <v>37514.931461517175</v>
      </c>
      <c r="AP302" s="602">
        <f t="shared" ca="1" si="588"/>
        <v>37514.931461517175</v>
      </c>
      <c r="AQ302" s="602">
        <f t="shared" ca="1" si="589"/>
        <v>39026.737155306873</v>
      </c>
      <c r="AR302" s="602">
        <f t="shared" ca="1" si="590"/>
        <v>35448.772928771345</v>
      </c>
      <c r="AS302" s="602">
        <f t="shared" ca="1" si="591"/>
        <v>36918.531516652984</v>
      </c>
      <c r="AT302" s="602">
        <f t="shared" ca="1" si="592"/>
        <v>36918.531516652984</v>
      </c>
      <c r="AU302" s="602">
        <f t="shared" ca="1" si="593"/>
        <v>38418.479955411574</v>
      </c>
      <c r="AV302" s="602">
        <f t="shared" ca="1" si="594"/>
        <v>38418.479955411574</v>
      </c>
      <c r="AW302" s="602">
        <f t="shared" ca="1" si="595"/>
        <v>39947.830563756834</v>
      </c>
      <c r="AX302" s="602">
        <f t="shared" ca="1" si="596"/>
        <v>39947.830563756834</v>
      </c>
      <c r="AY302" s="602">
        <f t="shared" ca="1" si="597"/>
        <v>41505.764212283277</v>
      </c>
      <c r="AZ302" s="602">
        <f t="shared" ca="1" si="598"/>
        <v>41505.764212283277</v>
      </c>
      <c r="BA302" s="602">
        <f t="shared" ca="1" si="599"/>
        <v>43091.434978125537</v>
      </c>
      <c r="BB302" s="602">
        <f t="shared" ca="1" si="600"/>
        <v>30151.752011168952</v>
      </c>
      <c r="BC302" s="602">
        <f t="shared" ca="1" si="601"/>
        <v>30956.908340085956</v>
      </c>
      <c r="BD302" s="602">
        <f t="shared" ca="1" si="602"/>
        <v>30956.908340085956</v>
      </c>
      <c r="BE302" s="602">
        <f t="shared" ca="1" si="603"/>
        <v>31773.96422531897</v>
      </c>
      <c r="BF302" s="602">
        <f t="shared" ca="1" si="604"/>
        <v>31773.96422531897</v>
      </c>
      <c r="BG302" s="602">
        <f t="shared" ca="1" si="605"/>
        <v>32602.790994842424</v>
      </c>
      <c r="BH302" s="602">
        <f t="shared" ca="1" si="606"/>
        <v>32602.790994842424</v>
      </c>
      <c r="BI302" s="602">
        <f t="shared" ca="1" si="607"/>
        <v>33443.253242422019</v>
      </c>
      <c r="BJ302" s="602">
        <f t="shared" ca="1" si="608"/>
        <v>33443.253242422019</v>
      </c>
      <c r="BK302" s="602">
        <f t="shared" ca="1" si="609"/>
        <v>34295.209150044284</v>
      </c>
      <c r="BL302" s="602">
        <f t="shared" ca="1" si="610"/>
        <v>36770.18441525627</v>
      </c>
      <c r="BM302" s="602">
        <f t="shared" ca="1" si="611"/>
        <v>38267.148755353199</v>
      </c>
      <c r="BN302" s="602">
        <f t="shared" ca="1" si="612"/>
        <v>38267.148755353199</v>
      </c>
      <c r="BO302" s="602">
        <f t="shared" ca="1" si="613"/>
        <v>39793.595525186211</v>
      </c>
      <c r="BP302" s="602">
        <f t="shared" ca="1" si="614"/>
        <v>39793.595525186211</v>
      </c>
      <c r="BQ302" s="602">
        <f t="shared" ca="1" si="615"/>
        <v>41348.708530527409</v>
      </c>
      <c r="BR302" s="602">
        <f t="shared" ca="1" si="616"/>
        <v>41348.708530527409</v>
      </c>
      <c r="BS302" s="602">
        <f t="shared" ca="1" si="617"/>
        <v>42931.644319025749</v>
      </c>
      <c r="BT302" s="602">
        <f t="shared" ca="1" si="618"/>
        <v>42931.644319025749</v>
      </c>
      <c r="BU302" s="602">
        <f t="shared" ca="1" si="619"/>
        <v>44541.536806018841</v>
      </c>
      <c r="BV302" s="602">
        <f t="shared" ca="1" si="620"/>
        <v>40723.276804626068</v>
      </c>
      <c r="BW302" s="602">
        <f t="shared" ca="1" si="621"/>
        <v>42295.186245571516</v>
      </c>
      <c r="BX302" s="602">
        <f t="shared" ca="1" si="622"/>
        <v>42295.186245571516</v>
      </c>
      <c r="BY302" s="602">
        <f t="shared" ca="1" si="623"/>
        <v>43894.401241264459</v>
      </c>
      <c r="BZ302" s="602">
        <f t="shared" ca="1" si="624"/>
        <v>43894.401241264459</v>
      </c>
      <c r="CA302" s="602">
        <f t="shared" ca="1" si="625"/>
        <v>45520.044319311586</v>
      </c>
      <c r="CB302" s="602">
        <f t="shared" ca="1" si="626"/>
        <v>45520.044319311586</v>
      </c>
      <c r="CC302" s="602">
        <f t="shared" ca="1" si="627"/>
        <v>47171.222607457443</v>
      </c>
      <c r="CD302" s="602">
        <f t="shared" ca="1" si="628"/>
        <v>47171.222607457443</v>
      </c>
      <c r="CE302" s="602">
        <f t="shared" ca="1" si="629"/>
        <v>48847.032188247038</v>
      </c>
      <c r="CF302" s="602">
        <f t="shared" ca="1" si="630"/>
        <v>32602.790994842424</v>
      </c>
      <c r="CG302" s="602">
        <f t="shared" ca="1" si="631"/>
        <v>33443.253242422012</v>
      </c>
      <c r="CH302" s="602">
        <f t="shared" ca="1" si="632"/>
        <v>33443.253242422012</v>
      </c>
      <c r="CI302" s="602">
        <f t="shared" ca="1" si="633"/>
        <v>34295.209150044277</v>
      </c>
      <c r="CJ302" s="602">
        <f t="shared" ca="1" si="634"/>
        <v>34295.209150044277</v>
      </c>
      <c r="CK302" s="602">
        <f t="shared" ca="1" si="635"/>
        <v>35158.510820378884</v>
      </c>
      <c r="CL302" s="602">
        <f t="shared" ca="1" si="636"/>
        <v>35158.510820378884</v>
      </c>
      <c r="CM302" s="602">
        <f t="shared" ca="1" si="637"/>
        <v>36033.004617820443</v>
      </c>
      <c r="CN302" s="602">
        <f t="shared" ca="1" si="638"/>
        <v>36033.004617820443</v>
      </c>
      <c r="CO302" s="602">
        <f t="shared" ca="1" si="639"/>
        <v>36918.531516652984</v>
      </c>
      <c r="CP302" s="602">
        <f t="shared" ca="1" si="640"/>
        <v>40567.620879791641</v>
      </c>
      <c r="CQ302" s="602">
        <f t="shared" ca="1" si="641"/>
        <v>42136.752230538325</v>
      </c>
      <c r="CR302" s="602">
        <f t="shared" ca="1" si="642"/>
        <v>42136.752230538325</v>
      </c>
      <c r="CS302" s="602">
        <f t="shared" ca="1" si="643"/>
        <v>43733.275864409734</v>
      </c>
      <c r="CT302" s="602">
        <f t="shared" ca="1" si="644"/>
        <v>43733.275864409734</v>
      </c>
      <c r="CU302" s="602">
        <f t="shared" ca="1" si="645"/>
        <v>45356.316094004287</v>
      </c>
      <c r="CV302" s="602">
        <f t="shared" ca="1" si="646"/>
        <v>45356.316094004287</v>
      </c>
      <c r="CW302" s="602">
        <f t="shared" ca="1" si="647"/>
        <v>47004.981388595283</v>
      </c>
      <c r="CX302" s="602">
        <f t="shared" ca="1" si="648"/>
        <v>47004.981388595283</v>
      </c>
      <c r="CY302" s="602">
        <f t="shared" ca="1" si="649"/>
        <v>48678.368743832812</v>
      </c>
      <c r="CZ302" s="602">
        <f t="shared" ca="1" si="650"/>
        <v>44703.97476535022</v>
      </c>
      <c r="DA302" s="602">
        <f t="shared" ca="1" si="651"/>
        <v>46342.497848049643</v>
      </c>
      <c r="DB302" s="602">
        <f t="shared" ca="1" si="652"/>
        <v>46342.497848049643</v>
      </c>
      <c r="DC302" s="602">
        <f t="shared" ca="1" si="653"/>
        <v>48006.105296803609</v>
      </c>
      <c r="DD302" s="602">
        <f t="shared" ca="1" si="654"/>
        <v>48006.105296803609</v>
      </c>
      <c r="DE302" s="602">
        <f t="shared" ca="1" si="655"/>
        <v>49693.889253268258</v>
      </c>
      <c r="DF302" s="602">
        <f t="shared" ca="1" si="656"/>
        <v>49693.889253268258</v>
      </c>
      <c r="DG302" s="602">
        <f t="shared" ca="1" si="657"/>
        <v>51404.937022019112</v>
      </c>
      <c r="DH302" s="602">
        <f t="shared" ca="1" si="658"/>
        <v>51404.937022019112</v>
      </c>
      <c r="DI302" s="602">
        <f t="shared" ca="1" si="659"/>
        <v>53138.334953305806</v>
      </c>
      <c r="DJ302" s="602">
        <f t="shared" ca="1" si="660"/>
        <v>35740.272825017964</v>
      </c>
      <c r="DK302" s="602">
        <f t="shared" ca="1" si="661"/>
        <v>36622.140011125128</v>
      </c>
      <c r="DL302" s="602">
        <f t="shared" ca="1" si="662"/>
        <v>36622.140011125128</v>
      </c>
      <c r="DM302" s="602">
        <f t="shared" ca="1" si="663"/>
        <v>37514.931461517175</v>
      </c>
      <c r="DN302" s="602">
        <f t="shared" ca="1" si="664"/>
        <v>37514.931461517175</v>
      </c>
      <c r="DO302" s="602">
        <f t="shared" ca="1" si="665"/>
        <v>38418.479955411574</v>
      </c>
      <c r="DP302" s="602">
        <f t="shared" ca="1" si="666"/>
        <v>38418.479955411574</v>
      </c>
      <c r="DQ302" s="602">
        <f t="shared" ca="1" si="667"/>
        <v>39332.613834187912</v>
      </c>
      <c r="DR302" s="602">
        <f t="shared" ca="1" si="668"/>
        <v>39332.613834187912</v>
      </c>
      <c r="DS302" s="602">
        <f t="shared" ca="1" si="669"/>
        <v>40257.157363389997</v>
      </c>
      <c r="DT302" s="602">
        <f t="shared" ca="1" si="670"/>
        <v>46177.501827191038</v>
      </c>
      <c r="DU302" s="602">
        <f t="shared" ca="1" si="671"/>
        <v>47838.641578354283</v>
      </c>
      <c r="DV302" s="602">
        <f t="shared" ca="1" si="672"/>
        <v>47838.641578354283</v>
      </c>
      <c r="DW302" s="602">
        <f t="shared" ca="1" si="673"/>
        <v>49524.048906687342</v>
      </c>
      <c r="DX302" s="602">
        <f t="shared" ca="1" si="674"/>
        <v>49524.048906687342</v>
      </c>
      <c r="DY302" s="602">
        <f t="shared" ca="1" si="675"/>
        <v>51232.81142211426</v>
      </c>
      <c r="DZ302" s="602">
        <f t="shared" ca="1" si="676"/>
        <v>51232.81142211426</v>
      </c>
      <c r="EA302" s="602">
        <f t="shared" ca="1" si="677"/>
        <v>52964.015402022604</v>
      </c>
      <c r="EB302" s="602">
        <f t="shared" ca="1" si="678"/>
        <v>52964.015402022604</v>
      </c>
      <c r="EC302" s="602">
        <f t="shared" ca="1" si="679"/>
        <v>54716.749467108581</v>
      </c>
      <c r="ED302" s="602">
        <f t="shared" ca="1" si="680"/>
        <v>50546.562285820124</v>
      </c>
      <c r="EE302" s="602">
        <f t="shared" ca="1" si="681"/>
        <v>52268.899256216449</v>
      </c>
      <c r="EF302" s="602">
        <f t="shared" ca="1" si="682"/>
        <v>52268.899256216449</v>
      </c>
      <c r="EG302" s="602">
        <f t="shared" ca="1" si="683"/>
        <v>54013.130357142247</v>
      </c>
      <c r="EH302" s="602">
        <f t="shared" ca="1" si="684"/>
        <v>54013.130357142247</v>
      </c>
      <c r="EI302" s="602">
        <f t="shared" ca="1" si="685"/>
        <v>55778.34727772788</v>
      </c>
      <c r="EJ302" s="602">
        <f t="shared" ca="1" si="686"/>
        <v>55778.34727772788</v>
      </c>
      <c r="EK302" s="602">
        <f t="shared" ca="1" si="687"/>
        <v>57563.649413299725</v>
      </c>
      <c r="EL302" s="602">
        <f t="shared" ca="1" si="688"/>
        <v>57563.649413299725</v>
      </c>
      <c r="EM302" s="602">
        <f t="shared" ca="1" si="689"/>
        <v>59368.146874517734</v>
      </c>
    </row>
    <row r="303" spans="23:143" x14ac:dyDescent="0.2">
      <c r="W303" s="597">
        <f t="shared" si="567"/>
        <v>10</v>
      </c>
      <c r="X303" s="602">
        <f t="shared" ca="1" si="570"/>
        <v>27303.204877228378</v>
      </c>
      <c r="Y303" s="602">
        <f t="shared" ca="1" si="571"/>
        <v>28063.745651855919</v>
      </c>
      <c r="Z303" s="602">
        <f t="shared" ca="1" si="572"/>
        <v>28063.745651855919</v>
      </c>
      <c r="AA303" s="602">
        <f t="shared" ca="1" si="573"/>
        <v>28836.595283912593</v>
      </c>
      <c r="AB303" s="602">
        <f t="shared" ca="1" si="574"/>
        <v>28836.595283912593</v>
      </c>
      <c r="AC303" s="602">
        <f t="shared" ca="1" si="575"/>
        <v>29621.652351503428</v>
      </c>
      <c r="AD303" s="602">
        <f t="shared" ca="1" si="576"/>
        <v>29621.652351503428</v>
      </c>
      <c r="AE303" s="602">
        <f t="shared" ca="1" si="577"/>
        <v>30418.807625095062</v>
      </c>
      <c r="AF303" s="602">
        <f t="shared" ca="1" si="578"/>
        <v>30418.807625095062</v>
      </c>
      <c r="AG303" s="602">
        <f t="shared" ca="1" si="579"/>
        <v>31227.944341051854</v>
      </c>
      <c r="AH303" s="602">
        <f t="shared" ca="1" si="580"/>
        <v>31773.964225318963</v>
      </c>
      <c r="AI303" s="602">
        <f t="shared" ca="1" si="581"/>
        <v>33161.814954877947</v>
      </c>
      <c r="AJ303" s="602">
        <f t="shared" ca="1" si="582"/>
        <v>33161.814954877947</v>
      </c>
      <c r="AK303" s="602">
        <f t="shared" ca="1" si="583"/>
        <v>34581.723205375456</v>
      </c>
      <c r="AL303" s="602">
        <f t="shared" ca="1" si="584"/>
        <v>34581.723205375456</v>
      </c>
      <c r="AM303" s="602">
        <f t="shared" ca="1" si="585"/>
        <v>36033.004617820443</v>
      </c>
      <c r="AN303" s="602">
        <f t="shared" ca="1" si="586"/>
        <v>36033.004617820443</v>
      </c>
      <c r="AO303" s="602">
        <f t="shared" ca="1" si="587"/>
        <v>37514.931461517175</v>
      </c>
      <c r="AP303" s="602">
        <f t="shared" ca="1" si="588"/>
        <v>37514.931461517175</v>
      </c>
      <c r="AQ303" s="602">
        <f t="shared" ca="1" si="589"/>
        <v>39026.737155306873</v>
      </c>
      <c r="AR303" s="602">
        <f t="shared" ca="1" si="590"/>
        <v>35448.772928771345</v>
      </c>
      <c r="AS303" s="602">
        <f t="shared" ca="1" si="591"/>
        <v>36918.531516652984</v>
      </c>
      <c r="AT303" s="602">
        <f t="shared" ca="1" si="592"/>
        <v>36918.531516652984</v>
      </c>
      <c r="AU303" s="602">
        <f t="shared" ca="1" si="593"/>
        <v>38418.479955411574</v>
      </c>
      <c r="AV303" s="602">
        <f t="shared" ca="1" si="594"/>
        <v>38418.479955411574</v>
      </c>
      <c r="AW303" s="602">
        <f t="shared" ca="1" si="595"/>
        <v>39947.830563756834</v>
      </c>
      <c r="AX303" s="602">
        <f t="shared" ca="1" si="596"/>
        <v>39947.830563756834</v>
      </c>
      <c r="AY303" s="602">
        <f t="shared" ca="1" si="597"/>
        <v>41505.764212283277</v>
      </c>
      <c r="AZ303" s="602">
        <f t="shared" ca="1" si="598"/>
        <v>41505.764212283277</v>
      </c>
      <c r="BA303" s="602">
        <f t="shared" ca="1" si="599"/>
        <v>43091.434978125537</v>
      </c>
      <c r="BB303" s="602">
        <f t="shared" ca="1" si="600"/>
        <v>30151.752011168952</v>
      </c>
      <c r="BC303" s="602">
        <f t="shared" ca="1" si="601"/>
        <v>30956.908340085956</v>
      </c>
      <c r="BD303" s="602">
        <f t="shared" ca="1" si="602"/>
        <v>30956.908340085956</v>
      </c>
      <c r="BE303" s="602">
        <f t="shared" ca="1" si="603"/>
        <v>31773.96422531897</v>
      </c>
      <c r="BF303" s="602">
        <f t="shared" ca="1" si="604"/>
        <v>31773.96422531897</v>
      </c>
      <c r="BG303" s="602">
        <f t="shared" ca="1" si="605"/>
        <v>32602.790994842424</v>
      </c>
      <c r="BH303" s="602">
        <f t="shared" ca="1" si="606"/>
        <v>32602.790994842424</v>
      </c>
      <c r="BI303" s="602">
        <f t="shared" ca="1" si="607"/>
        <v>33443.253242422019</v>
      </c>
      <c r="BJ303" s="602">
        <f t="shared" ca="1" si="608"/>
        <v>33443.253242422019</v>
      </c>
      <c r="BK303" s="602">
        <f t="shared" ca="1" si="609"/>
        <v>34295.209150044284</v>
      </c>
      <c r="BL303" s="602">
        <f t="shared" ca="1" si="610"/>
        <v>36770.18441525627</v>
      </c>
      <c r="BM303" s="602">
        <f t="shared" ca="1" si="611"/>
        <v>38267.148755353199</v>
      </c>
      <c r="BN303" s="602">
        <f t="shared" ca="1" si="612"/>
        <v>38267.148755353199</v>
      </c>
      <c r="BO303" s="602">
        <f t="shared" ca="1" si="613"/>
        <v>39793.595525186211</v>
      </c>
      <c r="BP303" s="602">
        <f t="shared" ca="1" si="614"/>
        <v>39793.595525186211</v>
      </c>
      <c r="BQ303" s="602">
        <f t="shared" ca="1" si="615"/>
        <v>41348.708530527409</v>
      </c>
      <c r="BR303" s="602">
        <f t="shared" ca="1" si="616"/>
        <v>41348.708530527409</v>
      </c>
      <c r="BS303" s="602">
        <f t="shared" ca="1" si="617"/>
        <v>42931.644319025749</v>
      </c>
      <c r="BT303" s="602">
        <f t="shared" ca="1" si="618"/>
        <v>42931.644319025749</v>
      </c>
      <c r="BU303" s="602">
        <f t="shared" ca="1" si="619"/>
        <v>44541.536806018841</v>
      </c>
      <c r="BV303" s="602">
        <f t="shared" ca="1" si="620"/>
        <v>40723.276804626068</v>
      </c>
      <c r="BW303" s="602">
        <f t="shared" ca="1" si="621"/>
        <v>42295.186245571516</v>
      </c>
      <c r="BX303" s="602">
        <f t="shared" ca="1" si="622"/>
        <v>42295.186245571516</v>
      </c>
      <c r="BY303" s="602">
        <f t="shared" ca="1" si="623"/>
        <v>43894.401241264459</v>
      </c>
      <c r="BZ303" s="602">
        <f t="shared" ca="1" si="624"/>
        <v>43894.401241264459</v>
      </c>
      <c r="CA303" s="602">
        <f t="shared" ca="1" si="625"/>
        <v>45520.044319311586</v>
      </c>
      <c r="CB303" s="602">
        <f t="shared" ca="1" si="626"/>
        <v>45520.044319311586</v>
      </c>
      <c r="CC303" s="602">
        <f t="shared" ca="1" si="627"/>
        <v>47171.222607457443</v>
      </c>
      <c r="CD303" s="602">
        <f t="shared" ca="1" si="628"/>
        <v>47171.222607457443</v>
      </c>
      <c r="CE303" s="602">
        <f t="shared" ca="1" si="629"/>
        <v>48847.032188247038</v>
      </c>
      <c r="CF303" s="602">
        <f t="shared" ca="1" si="630"/>
        <v>32602.790994842424</v>
      </c>
      <c r="CG303" s="602">
        <f t="shared" ca="1" si="631"/>
        <v>33443.253242422012</v>
      </c>
      <c r="CH303" s="602">
        <f t="shared" ca="1" si="632"/>
        <v>33443.253242422012</v>
      </c>
      <c r="CI303" s="602">
        <f t="shared" ca="1" si="633"/>
        <v>34295.209150044277</v>
      </c>
      <c r="CJ303" s="602">
        <f t="shared" ca="1" si="634"/>
        <v>34295.209150044277</v>
      </c>
      <c r="CK303" s="602">
        <f t="shared" ca="1" si="635"/>
        <v>35158.510820378884</v>
      </c>
      <c r="CL303" s="602">
        <f t="shared" ca="1" si="636"/>
        <v>35158.510820378884</v>
      </c>
      <c r="CM303" s="602">
        <f t="shared" ca="1" si="637"/>
        <v>36033.004617820443</v>
      </c>
      <c r="CN303" s="602">
        <f t="shared" ca="1" si="638"/>
        <v>36033.004617820443</v>
      </c>
      <c r="CO303" s="602">
        <f t="shared" ca="1" si="639"/>
        <v>36918.531516652984</v>
      </c>
      <c r="CP303" s="602">
        <f t="shared" ca="1" si="640"/>
        <v>40567.620879791641</v>
      </c>
      <c r="CQ303" s="602">
        <f t="shared" ca="1" si="641"/>
        <v>42136.752230538325</v>
      </c>
      <c r="CR303" s="602">
        <f t="shared" ca="1" si="642"/>
        <v>42136.752230538325</v>
      </c>
      <c r="CS303" s="602">
        <f t="shared" ca="1" si="643"/>
        <v>43733.275864409734</v>
      </c>
      <c r="CT303" s="602">
        <f t="shared" ca="1" si="644"/>
        <v>43733.275864409734</v>
      </c>
      <c r="CU303" s="602">
        <f t="shared" ca="1" si="645"/>
        <v>45356.316094004287</v>
      </c>
      <c r="CV303" s="602">
        <f t="shared" ca="1" si="646"/>
        <v>45356.316094004287</v>
      </c>
      <c r="CW303" s="602">
        <f t="shared" ca="1" si="647"/>
        <v>47004.981388595283</v>
      </c>
      <c r="CX303" s="602">
        <f t="shared" ca="1" si="648"/>
        <v>47004.981388595283</v>
      </c>
      <c r="CY303" s="602">
        <f t="shared" ca="1" si="649"/>
        <v>48678.368743832812</v>
      </c>
      <c r="CZ303" s="602">
        <f t="shared" ca="1" si="650"/>
        <v>44703.97476535022</v>
      </c>
      <c r="DA303" s="602">
        <f t="shared" ca="1" si="651"/>
        <v>46342.497848049643</v>
      </c>
      <c r="DB303" s="602">
        <f t="shared" ca="1" si="652"/>
        <v>46342.497848049643</v>
      </c>
      <c r="DC303" s="602">
        <f t="shared" ca="1" si="653"/>
        <v>48006.105296803609</v>
      </c>
      <c r="DD303" s="602">
        <f t="shared" ca="1" si="654"/>
        <v>48006.105296803609</v>
      </c>
      <c r="DE303" s="602">
        <f t="shared" ca="1" si="655"/>
        <v>49693.889253268258</v>
      </c>
      <c r="DF303" s="602">
        <f t="shared" ca="1" si="656"/>
        <v>49693.889253268258</v>
      </c>
      <c r="DG303" s="602">
        <f t="shared" ca="1" si="657"/>
        <v>51404.937022019112</v>
      </c>
      <c r="DH303" s="602">
        <f t="shared" ca="1" si="658"/>
        <v>51404.937022019112</v>
      </c>
      <c r="DI303" s="602">
        <f t="shared" ca="1" si="659"/>
        <v>53138.334953305806</v>
      </c>
      <c r="DJ303" s="602">
        <f t="shared" ca="1" si="660"/>
        <v>35740.272825017964</v>
      </c>
      <c r="DK303" s="602">
        <f t="shared" ca="1" si="661"/>
        <v>36622.140011125128</v>
      </c>
      <c r="DL303" s="602">
        <f t="shared" ca="1" si="662"/>
        <v>36622.140011125128</v>
      </c>
      <c r="DM303" s="602">
        <f t="shared" ca="1" si="663"/>
        <v>37514.931461517175</v>
      </c>
      <c r="DN303" s="602">
        <f t="shared" ca="1" si="664"/>
        <v>37514.931461517175</v>
      </c>
      <c r="DO303" s="602">
        <f t="shared" ca="1" si="665"/>
        <v>38418.479955411574</v>
      </c>
      <c r="DP303" s="602">
        <f t="shared" ca="1" si="666"/>
        <v>38418.479955411574</v>
      </c>
      <c r="DQ303" s="602">
        <f t="shared" ca="1" si="667"/>
        <v>39332.613834187912</v>
      </c>
      <c r="DR303" s="602">
        <f t="shared" ca="1" si="668"/>
        <v>39332.613834187912</v>
      </c>
      <c r="DS303" s="602">
        <f t="shared" ca="1" si="669"/>
        <v>40257.157363389997</v>
      </c>
      <c r="DT303" s="602">
        <f t="shared" ca="1" si="670"/>
        <v>46177.501827191038</v>
      </c>
      <c r="DU303" s="602">
        <f t="shared" ca="1" si="671"/>
        <v>47838.641578354283</v>
      </c>
      <c r="DV303" s="602">
        <f t="shared" ca="1" si="672"/>
        <v>47838.641578354283</v>
      </c>
      <c r="DW303" s="602">
        <f t="shared" ca="1" si="673"/>
        <v>49524.048906687342</v>
      </c>
      <c r="DX303" s="602">
        <f t="shared" ca="1" si="674"/>
        <v>49524.048906687342</v>
      </c>
      <c r="DY303" s="602">
        <f t="shared" ca="1" si="675"/>
        <v>51232.81142211426</v>
      </c>
      <c r="DZ303" s="602">
        <f t="shared" ca="1" si="676"/>
        <v>51232.81142211426</v>
      </c>
      <c r="EA303" s="602">
        <f t="shared" ca="1" si="677"/>
        <v>52964.015402022604</v>
      </c>
      <c r="EB303" s="602">
        <f t="shared" ca="1" si="678"/>
        <v>52964.015402022604</v>
      </c>
      <c r="EC303" s="602">
        <f t="shared" ca="1" si="679"/>
        <v>54716.749467108581</v>
      </c>
      <c r="ED303" s="602">
        <f t="shared" ca="1" si="680"/>
        <v>50546.562285820124</v>
      </c>
      <c r="EE303" s="602">
        <f t="shared" ca="1" si="681"/>
        <v>52268.899256216449</v>
      </c>
      <c r="EF303" s="602">
        <f t="shared" ca="1" si="682"/>
        <v>52268.899256216449</v>
      </c>
      <c r="EG303" s="602">
        <f t="shared" ca="1" si="683"/>
        <v>54013.130357142247</v>
      </c>
      <c r="EH303" s="602">
        <f t="shared" ca="1" si="684"/>
        <v>54013.130357142247</v>
      </c>
      <c r="EI303" s="602">
        <f t="shared" ca="1" si="685"/>
        <v>55778.34727772788</v>
      </c>
      <c r="EJ303" s="602">
        <f t="shared" ca="1" si="686"/>
        <v>55778.34727772788</v>
      </c>
      <c r="EK303" s="602">
        <f t="shared" ca="1" si="687"/>
        <v>57563.649413299725</v>
      </c>
      <c r="EL303" s="602">
        <f t="shared" ca="1" si="688"/>
        <v>57563.649413299725</v>
      </c>
      <c r="EM303" s="602">
        <f t="shared" ca="1" si="689"/>
        <v>59368.146874517734</v>
      </c>
    </row>
    <row r="304" spans="23:143" x14ac:dyDescent="0.2">
      <c r="W304" s="597">
        <f t="shared" si="567"/>
        <v>11</v>
      </c>
      <c r="X304" s="602">
        <f t="shared" ca="1" si="570"/>
        <v>27303.204877228378</v>
      </c>
      <c r="Y304" s="602">
        <f t="shared" ca="1" si="571"/>
        <v>28063.745651855919</v>
      </c>
      <c r="Z304" s="602">
        <f t="shared" ca="1" si="572"/>
        <v>28063.745651855919</v>
      </c>
      <c r="AA304" s="602">
        <f t="shared" ca="1" si="573"/>
        <v>28836.595283912593</v>
      </c>
      <c r="AB304" s="602">
        <f t="shared" ca="1" si="574"/>
        <v>28836.595283912593</v>
      </c>
      <c r="AC304" s="602">
        <f t="shared" ca="1" si="575"/>
        <v>29621.652351503428</v>
      </c>
      <c r="AD304" s="602">
        <f t="shared" ca="1" si="576"/>
        <v>29621.652351503428</v>
      </c>
      <c r="AE304" s="602">
        <f t="shared" ca="1" si="577"/>
        <v>30418.807625095062</v>
      </c>
      <c r="AF304" s="602">
        <f t="shared" ca="1" si="578"/>
        <v>30418.807625095062</v>
      </c>
      <c r="AG304" s="602">
        <f t="shared" ca="1" si="579"/>
        <v>31227.944341051854</v>
      </c>
      <c r="AH304" s="602">
        <f t="shared" ca="1" si="580"/>
        <v>31773.964225318963</v>
      </c>
      <c r="AI304" s="602">
        <f t="shared" ca="1" si="581"/>
        <v>33161.814954877947</v>
      </c>
      <c r="AJ304" s="602">
        <f t="shared" ca="1" si="582"/>
        <v>33161.814954877947</v>
      </c>
      <c r="AK304" s="602">
        <f t="shared" ca="1" si="583"/>
        <v>34581.723205375456</v>
      </c>
      <c r="AL304" s="602">
        <f t="shared" ca="1" si="584"/>
        <v>34581.723205375456</v>
      </c>
      <c r="AM304" s="602">
        <f t="shared" ca="1" si="585"/>
        <v>36033.004617820443</v>
      </c>
      <c r="AN304" s="602">
        <f t="shared" ca="1" si="586"/>
        <v>36033.004617820443</v>
      </c>
      <c r="AO304" s="602">
        <f t="shared" ca="1" si="587"/>
        <v>37514.931461517175</v>
      </c>
      <c r="AP304" s="602">
        <f t="shared" ca="1" si="588"/>
        <v>37514.931461517175</v>
      </c>
      <c r="AQ304" s="602">
        <f t="shared" ca="1" si="589"/>
        <v>39026.737155306873</v>
      </c>
      <c r="AR304" s="602">
        <f t="shared" ca="1" si="590"/>
        <v>35448.772928771345</v>
      </c>
      <c r="AS304" s="602">
        <f t="shared" ca="1" si="591"/>
        <v>36918.531516652984</v>
      </c>
      <c r="AT304" s="602">
        <f t="shared" ca="1" si="592"/>
        <v>36918.531516652984</v>
      </c>
      <c r="AU304" s="602">
        <f t="shared" ca="1" si="593"/>
        <v>38418.479955411574</v>
      </c>
      <c r="AV304" s="602">
        <f t="shared" ca="1" si="594"/>
        <v>38418.479955411574</v>
      </c>
      <c r="AW304" s="602">
        <f t="shared" ca="1" si="595"/>
        <v>39947.830563756834</v>
      </c>
      <c r="AX304" s="602">
        <f t="shared" ca="1" si="596"/>
        <v>39947.830563756834</v>
      </c>
      <c r="AY304" s="602">
        <f t="shared" ca="1" si="597"/>
        <v>41505.764212283277</v>
      </c>
      <c r="AZ304" s="602">
        <f t="shared" ca="1" si="598"/>
        <v>41505.764212283277</v>
      </c>
      <c r="BA304" s="602">
        <f t="shared" ca="1" si="599"/>
        <v>43091.434978125537</v>
      </c>
      <c r="BB304" s="602">
        <f t="shared" ca="1" si="600"/>
        <v>30151.752011168952</v>
      </c>
      <c r="BC304" s="602">
        <f t="shared" ca="1" si="601"/>
        <v>30956.908340085956</v>
      </c>
      <c r="BD304" s="602">
        <f t="shared" ca="1" si="602"/>
        <v>30956.908340085956</v>
      </c>
      <c r="BE304" s="602">
        <f t="shared" ca="1" si="603"/>
        <v>31773.96422531897</v>
      </c>
      <c r="BF304" s="602">
        <f t="shared" ca="1" si="604"/>
        <v>31773.96422531897</v>
      </c>
      <c r="BG304" s="602">
        <f t="shared" ca="1" si="605"/>
        <v>32602.790994842424</v>
      </c>
      <c r="BH304" s="602">
        <f t="shared" ca="1" si="606"/>
        <v>32602.790994842424</v>
      </c>
      <c r="BI304" s="602">
        <f t="shared" ca="1" si="607"/>
        <v>33443.253242422019</v>
      </c>
      <c r="BJ304" s="602">
        <f t="shared" ca="1" si="608"/>
        <v>33443.253242422019</v>
      </c>
      <c r="BK304" s="602">
        <f t="shared" ca="1" si="609"/>
        <v>34295.209150044284</v>
      </c>
      <c r="BL304" s="602">
        <f t="shared" ca="1" si="610"/>
        <v>36770.18441525627</v>
      </c>
      <c r="BM304" s="602">
        <f t="shared" ca="1" si="611"/>
        <v>38267.148755353199</v>
      </c>
      <c r="BN304" s="602">
        <f t="shared" ca="1" si="612"/>
        <v>38267.148755353199</v>
      </c>
      <c r="BO304" s="602">
        <f t="shared" ca="1" si="613"/>
        <v>39793.595525186211</v>
      </c>
      <c r="BP304" s="602">
        <f t="shared" ca="1" si="614"/>
        <v>39793.595525186211</v>
      </c>
      <c r="BQ304" s="602">
        <f t="shared" ca="1" si="615"/>
        <v>41348.708530527409</v>
      </c>
      <c r="BR304" s="602">
        <f t="shared" ca="1" si="616"/>
        <v>41348.708530527409</v>
      </c>
      <c r="BS304" s="602">
        <f t="shared" ca="1" si="617"/>
        <v>42931.644319025749</v>
      </c>
      <c r="BT304" s="602">
        <f t="shared" ca="1" si="618"/>
        <v>42931.644319025749</v>
      </c>
      <c r="BU304" s="602">
        <f t="shared" ca="1" si="619"/>
        <v>44541.536806018841</v>
      </c>
      <c r="BV304" s="602">
        <f t="shared" ca="1" si="620"/>
        <v>40723.276804626068</v>
      </c>
      <c r="BW304" s="602">
        <f t="shared" ca="1" si="621"/>
        <v>42295.186245571516</v>
      </c>
      <c r="BX304" s="602">
        <f t="shared" ca="1" si="622"/>
        <v>42295.186245571516</v>
      </c>
      <c r="BY304" s="602">
        <f t="shared" ca="1" si="623"/>
        <v>43894.401241264459</v>
      </c>
      <c r="BZ304" s="602">
        <f t="shared" ca="1" si="624"/>
        <v>43894.401241264459</v>
      </c>
      <c r="CA304" s="602">
        <f t="shared" ca="1" si="625"/>
        <v>45520.044319311586</v>
      </c>
      <c r="CB304" s="602">
        <f t="shared" ca="1" si="626"/>
        <v>45520.044319311586</v>
      </c>
      <c r="CC304" s="602">
        <f t="shared" ca="1" si="627"/>
        <v>47171.222607457443</v>
      </c>
      <c r="CD304" s="602">
        <f t="shared" ca="1" si="628"/>
        <v>47171.222607457443</v>
      </c>
      <c r="CE304" s="602">
        <f t="shared" ca="1" si="629"/>
        <v>48847.032188247038</v>
      </c>
      <c r="CF304" s="602">
        <f t="shared" ca="1" si="630"/>
        <v>32602.790994842424</v>
      </c>
      <c r="CG304" s="602">
        <f t="shared" ca="1" si="631"/>
        <v>33443.253242422012</v>
      </c>
      <c r="CH304" s="602">
        <f t="shared" ca="1" si="632"/>
        <v>33443.253242422012</v>
      </c>
      <c r="CI304" s="602">
        <f t="shared" ca="1" si="633"/>
        <v>34295.209150044277</v>
      </c>
      <c r="CJ304" s="602">
        <f t="shared" ca="1" si="634"/>
        <v>34295.209150044277</v>
      </c>
      <c r="CK304" s="602">
        <f t="shared" ca="1" si="635"/>
        <v>35158.510820378884</v>
      </c>
      <c r="CL304" s="602">
        <f t="shared" ca="1" si="636"/>
        <v>35158.510820378884</v>
      </c>
      <c r="CM304" s="602">
        <f t="shared" ca="1" si="637"/>
        <v>36033.004617820443</v>
      </c>
      <c r="CN304" s="602">
        <f t="shared" ca="1" si="638"/>
        <v>36033.004617820443</v>
      </c>
      <c r="CO304" s="602">
        <f t="shared" ca="1" si="639"/>
        <v>36918.531516652984</v>
      </c>
      <c r="CP304" s="602">
        <f t="shared" ca="1" si="640"/>
        <v>40567.620879791641</v>
      </c>
      <c r="CQ304" s="602">
        <f t="shared" ca="1" si="641"/>
        <v>42136.752230538325</v>
      </c>
      <c r="CR304" s="602">
        <f t="shared" ca="1" si="642"/>
        <v>42136.752230538325</v>
      </c>
      <c r="CS304" s="602">
        <f t="shared" ca="1" si="643"/>
        <v>43733.275864409734</v>
      </c>
      <c r="CT304" s="602">
        <f t="shared" ca="1" si="644"/>
        <v>43733.275864409734</v>
      </c>
      <c r="CU304" s="602">
        <f t="shared" ca="1" si="645"/>
        <v>45356.316094004287</v>
      </c>
      <c r="CV304" s="602">
        <f t="shared" ca="1" si="646"/>
        <v>45356.316094004287</v>
      </c>
      <c r="CW304" s="602">
        <f t="shared" ca="1" si="647"/>
        <v>47004.981388595283</v>
      </c>
      <c r="CX304" s="602">
        <f t="shared" ca="1" si="648"/>
        <v>47004.981388595283</v>
      </c>
      <c r="CY304" s="602">
        <f t="shared" ca="1" si="649"/>
        <v>48678.368743832812</v>
      </c>
      <c r="CZ304" s="602">
        <f t="shared" ca="1" si="650"/>
        <v>44703.97476535022</v>
      </c>
      <c r="DA304" s="602">
        <f t="shared" ca="1" si="651"/>
        <v>46342.497848049643</v>
      </c>
      <c r="DB304" s="602">
        <f t="shared" ca="1" si="652"/>
        <v>46342.497848049643</v>
      </c>
      <c r="DC304" s="602">
        <f t="shared" ca="1" si="653"/>
        <v>48006.105296803609</v>
      </c>
      <c r="DD304" s="602">
        <f t="shared" ca="1" si="654"/>
        <v>48006.105296803609</v>
      </c>
      <c r="DE304" s="602">
        <f t="shared" ca="1" si="655"/>
        <v>49693.889253268258</v>
      </c>
      <c r="DF304" s="602">
        <f t="shared" ca="1" si="656"/>
        <v>49693.889253268258</v>
      </c>
      <c r="DG304" s="602">
        <f t="shared" ca="1" si="657"/>
        <v>51404.937022019112</v>
      </c>
      <c r="DH304" s="602">
        <f t="shared" ca="1" si="658"/>
        <v>51404.937022019112</v>
      </c>
      <c r="DI304" s="602">
        <f t="shared" ca="1" si="659"/>
        <v>53138.334953305806</v>
      </c>
      <c r="DJ304" s="602">
        <f t="shared" ca="1" si="660"/>
        <v>35740.272825017964</v>
      </c>
      <c r="DK304" s="602">
        <f t="shared" ca="1" si="661"/>
        <v>36622.140011125128</v>
      </c>
      <c r="DL304" s="602">
        <f t="shared" ca="1" si="662"/>
        <v>36622.140011125128</v>
      </c>
      <c r="DM304" s="602">
        <f t="shared" ca="1" si="663"/>
        <v>37514.931461517175</v>
      </c>
      <c r="DN304" s="602">
        <f t="shared" ca="1" si="664"/>
        <v>37514.931461517175</v>
      </c>
      <c r="DO304" s="602">
        <f t="shared" ca="1" si="665"/>
        <v>38418.479955411574</v>
      </c>
      <c r="DP304" s="602">
        <f t="shared" ca="1" si="666"/>
        <v>38418.479955411574</v>
      </c>
      <c r="DQ304" s="602">
        <f t="shared" ca="1" si="667"/>
        <v>39332.613834187912</v>
      </c>
      <c r="DR304" s="602">
        <f t="shared" ca="1" si="668"/>
        <v>39332.613834187912</v>
      </c>
      <c r="DS304" s="602">
        <f t="shared" ca="1" si="669"/>
        <v>40257.157363389997</v>
      </c>
      <c r="DT304" s="602">
        <f t="shared" ca="1" si="670"/>
        <v>46177.501827191038</v>
      </c>
      <c r="DU304" s="602">
        <f t="shared" ca="1" si="671"/>
        <v>47838.641578354283</v>
      </c>
      <c r="DV304" s="602">
        <f t="shared" ca="1" si="672"/>
        <v>47838.641578354283</v>
      </c>
      <c r="DW304" s="602">
        <f t="shared" ca="1" si="673"/>
        <v>49524.048906687342</v>
      </c>
      <c r="DX304" s="602">
        <f t="shared" ca="1" si="674"/>
        <v>49524.048906687342</v>
      </c>
      <c r="DY304" s="602">
        <f t="shared" ca="1" si="675"/>
        <v>51232.81142211426</v>
      </c>
      <c r="DZ304" s="602">
        <f t="shared" ca="1" si="676"/>
        <v>51232.81142211426</v>
      </c>
      <c r="EA304" s="602">
        <f t="shared" ca="1" si="677"/>
        <v>52964.015402022604</v>
      </c>
      <c r="EB304" s="602">
        <f t="shared" ca="1" si="678"/>
        <v>52964.015402022604</v>
      </c>
      <c r="EC304" s="602">
        <f t="shared" ca="1" si="679"/>
        <v>54716.749467108581</v>
      </c>
      <c r="ED304" s="602">
        <f t="shared" ca="1" si="680"/>
        <v>50546.562285820124</v>
      </c>
      <c r="EE304" s="602">
        <f t="shared" ca="1" si="681"/>
        <v>52268.899256216449</v>
      </c>
      <c r="EF304" s="602">
        <f t="shared" ca="1" si="682"/>
        <v>52268.899256216449</v>
      </c>
      <c r="EG304" s="602">
        <f t="shared" ca="1" si="683"/>
        <v>54013.130357142247</v>
      </c>
      <c r="EH304" s="602">
        <f t="shared" ca="1" si="684"/>
        <v>54013.130357142247</v>
      </c>
      <c r="EI304" s="602">
        <f t="shared" ca="1" si="685"/>
        <v>55778.34727772788</v>
      </c>
      <c r="EJ304" s="602">
        <f t="shared" ca="1" si="686"/>
        <v>55778.34727772788</v>
      </c>
      <c r="EK304" s="602">
        <f t="shared" ca="1" si="687"/>
        <v>57563.649413299725</v>
      </c>
      <c r="EL304" s="602">
        <f t="shared" ca="1" si="688"/>
        <v>57563.649413299725</v>
      </c>
      <c r="EM304" s="602">
        <f t="shared" ca="1" si="689"/>
        <v>59368.146874517734</v>
      </c>
    </row>
    <row r="305" spans="23:143" x14ac:dyDescent="0.2">
      <c r="W305" s="597">
        <f t="shared" si="567"/>
        <v>12</v>
      </c>
      <c r="X305" s="602">
        <f t="shared" ca="1" si="570"/>
        <v>27303.204877228378</v>
      </c>
      <c r="Y305" s="602">
        <f t="shared" ca="1" si="571"/>
        <v>28063.745651855919</v>
      </c>
      <c r="Z305" s="602">
        <f t="shared" ca="1" si="572"/>
        <v>28063.745651855919</v>
      </c>
      <c r="AA305" s="602">
        <f t="shared" ca="1" si="573"/>
        <v>28836.595283912593</v>
      </c>
      <c r="AB305" s="602">
        <f t="shared" ca="1" si="574"/>
        <v>28836.595283912593</v>
      </c>
      <c r="AC305" s="602">
        <f t="shared" ca="1" si="575"/>
        <v>29621.652351503428</v>
      </c>
      <c r="AD305" s="602">
        <f t="shared" ca="1" si="576"/>
        <v>29621.652351503428</v>
      </c>
      <c r="AE305" s="602">
        <f t="shared" ca="1" si="577"/>
        <v>30418.807625095062</v>
      </c>
      <c r="AF305" s="602">
        <f t="shared" ca="1" si="578"/>
        <v>30418.807625095062</v>
      </c>
      <c r="AG305" s="602">
        <f t="shared" ca="1" si="579"/>
        <v>31227.944341051854</v>
      </c>
      <c r="AH305" s="602">
        <f t="shared" ca="1" si="580"/>
        <v>31773.964225318963</v>
      </c>
      <c r="AI305" s="602">
        <f t="shared" ca="1" si="581"/>
        <v>33161.814954877947</v>
      </c>
      <c r="AJ305" s="602">
        <f t="shared" ca="1" si="582"/>
        <v>33161.814954877947</v>
      </c>
      <c r="AK305" s="602">
        <f t="shared" ca="1" si="583"/>
        <v>34581.723205375456</v>
      </c>
      <c r="AL305" s="602">
        <f t="shared" ca="1" si="584"/>
        <v>34581.723205375456</v>
      </c>
      <c r="AM305" s="602">
        <f t="shared" ca="1" si="585"/>
        <v>36033.004617820443</v>
      </c>
      <c r="AN305" s="602">
        <f t="shared" ca="1" si="586"/>
        <v>36033.004617820443</v>
      </c>
      <c r="AO305" s="602">
        <f t="shared" ca="1" si="587"/>
        <v>37514.931461517175</v>
      </c>
      <c r="AP305" s="602">
        <f t="shared" ca="1" si="588"/>
        <v>37514.931461517175</v>
      </c>
      <c r="AQ305" s="602">
        <f t="shared" ca="1" si="589"/>
        <v>39026.737155306873</v>
      </c>
      <c r="AR305" s="602">
        <f t="shared" ca="1" si="590"/>
        <v>35448.772928771345</v>
      </c>
      <c r="AS305" s="602">
        <f t="shared" ca="1" si="591"/>
        <v>36918.531516652984</v>
      </c>
      <c r="AT305" s="602">
        <f t="shared" ca="1" si="592"/>
        <v>36918.531516652984</v>
      </c>
      <c r="AU305" s="602">
        <f t="shared" ca="1" si="593"/>
        <v>38418.479955411574</v>
      </c>
      <c r="AV305" s="602">
        <f t="shared" ca="1" si="594"/>
        <v>38418.479955411574</v>
      </c>
      <c r="AW305" s="602">
        <f t="shared" ca="1" si="595"/>
        <v>39947.830563756834</v>
      </c>
      <c r="AX305" s="602">
        <f t="shared" ca="1" si="596"/>
        <v>39947.830563756834</v>
      </c>
      <c r="AY305" s="602">
        <f t="shared" ca="1" si="597"/>
        <v>41505.764212283277</v>
      </c>
      <c r="AZ305" s="602">
        <f t="shared" ca="1" si="598"/>
        <v>41505.764212283277</v>
      </c>
      <c r="BA305" s="602">
        <f t="shared" ca="1" si="599"/>
        <v>43091.434978125537</v>
      </c>
      <c r="BB305" s="602">
        <f t="shared" ca="1" si="600"/>
        <v>30151.752011168952</v>
      </c>
      <c r="BC305" s="602">
        <f t="shared" ca="1" si="601"/>
        <v>30956.908340085956</v>
      </c>
      <c r="BD305" s="602">
        <f t="shared" ca="1" si="602"/>
        <v>30956.908340085956</v>
      </c>
      <c r="BE305" s="602">
        <f t="shared" ca="1" si="603"/>
        <v>31773.96422531897</v>
      </c>
      <c r="BF305" s="602">
        <f t="shared" ca="1" si="604"/>
        <v>31773.96422531897</v>
      </c>
      <c r="BG305" s="602">
        <f t="shared" ca="1" si="605"/>
        <v>32602.790994842424</v>
      </c>
      <c r="BH305" s="602">
        <f t="shared" ca="1" si="606"/>
        <v>32602.790994842424</v>
      </c>
      <c r="BI305" s="602">
        <f t="shared" ca="1" si="607"/>
        <v>33443.253242422019</v>
      </c>
      <c r="BJ305" s="602">
        <f t="shared" ca="1" si="608"/>
        <v>33443.253242422019</v>
      </c>
      <c r="BK305" s="602">
        <f t="shared" ca="1" si="609"/>
        <v>34295.209150044284</v>
      </c>
      <c r="BL305" s="602">
        <f t="shared" ca="1" si="610"/>
        <v>36770.18441525627</v>
      </c>
      <c r="BM305" s="602">
        <f t="shared" ca="1" si="611"/>
        <v>38267.148755353199</v>
      </c>
      <c r="BN305" s="602">
        <f t="shared" ca="1" si="612"/>
        <v>38267.148755353199</v>
      </c>
      <c r="BO305" s="602">
        <f t="shared" ca="1" si="613"/>
        <v>39793.595525186211</v>
      </c>
      <c r="BP305" s="602">
        <f t="shared" ca="1" si="614"/>
        <v>39793.595525186211</v>
      </c>
      <c r="BQ305" s="602">
        <f t="shared" ca="1" si="615"/>
        <v>41348.708530527409</v>
      </c>
      <c r="BR305" s="602">
        <f t="shared" ca="1" si="616"/>
        <v>41348.708530527409</v>
      </c>
      <c r="BS305" s="602">
        <f t="shared" ca="1" si="617"/>
        <v>42931.644319025749</v>
      </c>
      <c r="BT305" s="602">
        <f t="shared" ca="1" si="618"/>
        <v>42931.644319025749</v>
      </c>
      <c r="BU305" s="602">
        <f t="shared" ca="1" si="619"/>
        <v>44541.536806018841</v>
      </c>
      <c r="BV305" s="602">
        <f t="shared" ca="1" si="620"/>
        <v>40723.276804626068</v>
      </c>
      <c r="BW305" s="602">
        <f t="shared" ca="1" si="621"/>
        <v>42295.186245571516</v>
      </c>
      <c r="BX305" s="602">
        <f t="shared" ca="1" si="622"/>
        <v>42295.186245571516</v>
      </c>
      <c r="BY305" s="602">
        <f t="shared" ca="1" si="623"/>
        <v>43894.401241264459</v>
      </c>
      <c r="BZ305" s="602">
        <f t="shared" ca="1" si="624"/>
        <v>43894.401241264459</v>
      </c>
      <c r="CA305" s="602">
        <f t="shared" ca="1" si="625"/>
        <v>45520.044319311586</v>
      </c>
      <c r="CB305" s="602">
        <f t="shared" ca="1" si="626"/>
        <v>45520.044319311586</v>
      </c>
      <c r="CC305" s="602">
        <f t="shared" ca="1" si="627"/>
        <v>47171.222607457443</v>
      </c>
      <c r="CD305" s="602">
        <f t="shared" ca="1" si="628"/>
        <v>47171.222607457443</v>
      </c>
      <c r="CE305" s="602">
        <f t="shared" ca="1" si="629"/>
        <v>48847.032188247038</v>
      </c>
      <c r="CF305" s="602">
        <f t="shared" ca="1" si="630"/>
        <v>32602.790994842424</v>
      </c>
      <c r="CG305" s="602">
        <f t="shared" ca="1" si="631"/>
        <v>33443.253242422012</v>
      </c>
      <c r="CH305" s="602">
        <f t="shared" ca="1" si="632"/>
        <v>33443.253242422012</v>
      </c>
      <c r="CI305" s="602">
        <f t="shared" ca="1" si="633"/>
        <v>34295.209150044277</v>
      </c>
      <c r="CJ305" s="602">
        <f t="shared" ca="1" si="634"/>
        <v>34295.209150044277</v>
      </c>
      <c r="CK305" s="602">
        <f t="shared" ca="1" si="635"/>
        <v>35158.510820378884</v>
      </c>
      <c r="CL305" s="602">
        <f t="shared" ca="1" si="636"/>
        <v>35158.510820378884</v>
      </c>
      <c r="CM305" s="602">
        <f t="shared" ca="1" si="637"/>
        <v>36033.004617820443</v>
      </c>
      <c r="CN305" s="602">
        <f t="shared" ca="1" si="638"/>
        <v>36033.004617820443</v>
      </c>
      <c r="CO305" s="602">
        <f t="shared" ca="1" si="639"/>
        <v>36918.531516652984</v>
      </c>
      <c r="CP305" s="602">
        <f t="shared" ca="1" si="640"/>
        <v>40567.620879791641</v>
      </c>
      <c r="CQ305" s="602">
        <f t="shared" ca="1" si="641"/>
        <v>42136.752230538325</v>
      </c>
      <c r="CR305" s="602">
        <f t="shared" ca="1" si="642"/>
        <v>42136.752230538325</v>
      </c>
      <c r="CS305" s="602">
        <f t="shared" ca="1" si="643"/>
        <v>43733.275864409734</v>
      </c>
      <c r="CT305" s="602">
        <f t="shared" ca="1" si="644"/>
        <v>43733.275864409734</v>
      </c>
      <c r="CU305" s="602">
        <f t="shared" ca="1" si="645"/>
        <v>45356.316094004287</v>
      </c>
      <c r="CV305" s="602">
        <f t="shared" ca="1" si="646"/>
        <v>45356.316094004287</v>
      </c>
      <c r="CW305" s="602">
        <f t="shared" ca="1" si="647"/>
        <v>47004.981388595283</v>
      </c>
      <c r="CX305" s="602">
        <f t="shared" ca="1" si="648"/>
        <v>47004.981388595283</v>
      </c>
      <c r="CY305" s="602">
        <f t="shared" ca="1" si="649"/>
        <v>48678.368743832812</v>
      </c>
      <c r="CZ305" s="602">
        <f t="shared" ca="1" si="650"/>
        <v>44703.97476535022</v>
      </c>
      <c r="DA305" s="602">
        <f t="shared" ca="1" si="651"/>
        <v>46342.497848049643</v>
      </c>
      <c r="DB305" s="602">
        <f t="shared" ca="1" si="652"/>
        <v>46342.497848049643</v>
      </c>
      <c r="DC305" s="602">
        <f t="shared" ca="1" si="653"/>
        <v>48006.105296803609</v>
      </c>
      <c r="DD305" s="602">
        <f t="shared" ca="1" si="654"/>
        <v>48006.105296803609</v>
      </c>
      <c r="DE305" s="602">
        <f t="shared" ca="1" si="655"/>
        <v>49693.889253268258</v>
      </c>
      <c r="DF305" s="602">
        <f t="shared" ca="1" si="656"/>
        <v>49693.889253268258</v>
      </c>
      <c r="DG305" s="602">
        <f t="shared" ca="1" si="657"/>
        <v>51404.937022019112</v>
      </c>
      <c r="DH305" s="602">
        <f t="shared" ca="1" si="658"/>
        <v>51404.937022019112</v>
      </c>
      <c r="DI305" s="602">
        <f t="shared" ca="1" si="659"/>
        <v>53138.334953305806</v>
      </c>
      <c r="DJ305" s="602">
        <f t="shared" ca="1" si="660"/>
        <v>35740.272825017964</v>
      </c>
      <c r="DK305" s="602">
        <f t="shared" ca="1" si="661"/>
        <v>36622.140011125128</v>
      </c>
      <c r="DL305" s="602">
        <f t="shared" ca="1" si="662"/>
        <v>36622.140011125128</v>
      </c>
      <c r="DM305" s="602">
        <f t="shared" ca="1" si="663"/>
        <v>37514.931461517175</v>
      </c>
      <c r="DN305" s="602">
        <f t="shared" ca="1" si="664"/>
        <v>37514.931461517175</v>
      </c>
      <c r="DO305" s="602">
        <f t="shared" ca="1" si="665"/>
        <v>38418.479955411574</v>
      </c>
      <c r="DP305" s="602">
        <f t="shared" ca="1" si="666"/>
        <v>38418.479955411574</v>
      </c>
      <c r="DQ305" s="602">
        <f t="shared" ca="1" si="667"/>
        <v>39332.613834187912</v>
      </c>
      <c r="DR305" s="602">
        <f t="shared" ca="1" si="668"/>
        <v>39332.613834187912</v>
      </c>
      <c r="DS305" s="602">
        <f t="shared" ca="1" si="669"/>
        <v>40257.157363389997</v>
      </c>
      <c r="DT305" s="602">
        <f t="shared" ca="1" si="670"/>
        <v>46177.501827191038</v>
      </c>
      <c r="DU305" s="602">
        <f t="shared" ca="1" si="671"/>
        <v>47838.641578354283</v>
      </c>
      <c r="DV305" s="602">
        <f t="shared" ca="1" si="672"/>
        <v>47838.641578354283</v>
      </c>
      <c r="DW305" s="602">
        <f t="shared" ca="1" si="673"/>
        <v>49524.048906687342</v>
      </c>
      <c r="DX305" s="602">
        <f t="shared" ca="1" si="674"/>
        <v>49524.048906687342</v>
      </c>
      <c r="DY305" s="602">
        <f t="shared" ca="1" si="675"/>
        <v>51232.81142211426</v>
      </c>
      <c r="DZ305" s="602">
        <f t="shared" ca="1" si="676"/>
        <v>51232.81142211426</v>
      </c>
      <c r="EA305" s="602">
        <f t="shared" ca="1" si="677"/>
        <v>52964.015402022604</v>
      </c>
      <c r="EB305" s="602">
        <f t="shared" ca="1" si="678"/>
        <v>52964.015402022604</v>
      </c>
      <c r="EC305" s="602">
        <f t="shared" ca="1" si="679"/>
        <v>54716.749467108581</v>
      </c>
      <c r="ED305" s="602">
        <f t="shared" ca="1" si="680"/>
        <v>50546.562285820124</v>
      </c>
      <c r="EE305" s="602">
        <f t="shared" ca="1" si="681"/>
        <v>52268.899256216449</v>
      </c>
      <c r="EF305" s="602">
        <f t="shared" ca="1" si="682"/>
        <v>52268.899256216449</v>
      </c>
      <c r="EG305" s="602">
        <f t="shared" ca="1" si="683"/>
        <v>54013.130357142247</v>
      </c>
      <c r="EH305" s="602">
        <f t="shared" ca="1" si="684"/>
        <v>54013.130357142247</v>
      </c>
      <c r="EI305" s="602">
        <f t="shared" ca="1" si="685"/>
        <v>55778.34727772788</v>
      </c>
      <c r="EJ305" s="602">
        <f t="shared" ca="1" si="686"/>
        <v>55778.34727772788</v>
      </c>
      <c r="EK305" s="602">
        <f t="shared" ca="1" si="687"/>
        <v>57563.649413299725</v>
      </c>
      <c r="EL305" s="602">
        <f t="shared" ca="1" si="688"/>
        <v>57563.649413299725</v>
      </c>
      <c r="EM305" s="602">
        <f t="shared" ca="1" si="689"/>
        <v>59368.146874517734</v>
      </c>
    </row>
    <row r="306" spans="23:143" x14ac:dyDescent="0.2">
      <c r="W306" s="597">
        <f t="shared" si="567"/>
        <v>13</v>
      </c>
      <c r="X306" s="602">
        <f t="shared" ca="1" si="570"/>
        <v>27303.204877228378</v>
      </c>
      <c r="Y306" s="602">
        <f t="shared" ca="1" si="571"/>
        <v>28063.745651855919</v>
      </c>
      <c r="Z306" s="602">
        <f t="shared" ca="1" si="572"/>
        <v>28063.745651855919</v>
      </c>
      <c r="AA306" s="602">
        <f t="shared" ca="1" si="573"/>
        <v>28836.595283912593</v>
      </c>
      <c r="AB306" s="602">
        <f t="shared" ca="1" si="574"/>
        <v>28836.595283912593</v>
      </c>
      <c r="AC306" s="602">
        <f t="shared" ca="1" si="575"/>
        <v>29621.652351503428</v>
      </c>
      <c r="AD306" s="602">
        <f t="shared" ca="1" si="576"/>
        <v>29621.652351503428</v>
      </c>
      <c r="AE306" s="602">
        <f t="shared" ca="1" si="577"/>
        <v>30418.807625095062</v>
      </c>
      <c r="AF306" s="602">
        <f t="shared" ca="1" si="578"/>
        <v>30418.807625095062</v>
      </c>
      <c r="AG306" s="602">
        <f t="shared" ca="1" si="579"/>
        <v>31227.944341051854</v>
      </c>
      <c r="AH306" s="602">
        <f t="shared" ca="1" si="580"/>
        <v>31773.964225318963</v>
      </c>
      <c r="AI306" s="602">
        <f t="shared" ca="1" si="581"/>
        <v>33161.814954877947</v>
      </c>
      <c r="AJ306" s="602">
        <f t="shared" ca="1" si="582"/>
        <v>33161.814954877947</v>
      </c>
      <c r="AK306" s="602">
        <f t="shared" ca="1" si="583"/>
        <v>34581.723205375456</v>
      </c>
      <c r="AL306" s="602">
        <f t="shared" ca="1" si="584"/>
        <v>34581.723205375456</v>
      </c>
      <c r="AM306" s="602">
        <f t="shared" ca="1" si="585"/>
        <v>36033.004617820443</v>
      </c>
      <c r="AN306" s="602">
        <f t="shared" ca="1" si="586"/>
        <v>36033.004617820443</v>
      </c>
      <c r="AO306" s="602">
        <f t="shared" ca="1" si="587"/>
        <v>37514.931461517175</v>
      </c>
      <c r="AP306" s="602">
        <f t="shared" ca="1" si="588"/>
        <v>37514.931461517175</v>
      </c>
      <c r="AQ306" s="602">
        <f t="shared" ca="1" si="589"/>
        <v>39026.737155306873</v>
      </c>
      <c r="AR306" s="602">
        <f t="shared" ca="1" si="590"/>
        <v>35448.772928771345</v>
      </c>
      <c r="AS306" s="602">
        <f t="shared" ca="1" si="591"/>
        <v>36918.531516652984</v>
      </c>
      <c r="AT306" s="602">
        <f t="shared" ca="1" si="592"/>
        <v>36918.531516652984</v>
      </c>
      <c r="AU306" s="602">
        <f t="shared" ca="1" si="593"/>
        <v>38418.479955411574</v>
      </c>
      <c r="AV306" s="602">
        <f t="shared" ca="1" si="594"/>
        <v>38418.479955411574</v>
      </c>
      <c r="AW306" s="602">
        <f t="shared" ca="1" si="595"/>
        <v>39947.830563756834</v>
      </c>
      <c r="AX306" s="602">
        <f t="shared" ca="1" si="596"/>
        <v>39947.830563756834</v>
      </c>
      <c r="AY306" s="602">
        <f t="shared" ca="1" si="597"/>
        <v>41505.764212283277</v>
      </c>
      <c r="AZ306" s="602">
        <f t="shared" ca="1" si="598"/>
        <v>41505.764212283277</v>
      </c>
      <c r="BA306" s="602">
        <f t="shared" ca="1" si="599"/>
        <v>43091.434978125537</v>
      </c>
      <c r="BB306" s="602">
        <f t="shared" ca="1" si="600"/>
        <v>30151.752011168952</v>
      </c>
      <c r="BC306" s="602">
        <f t="shared" ca="1" si="601"/>
        <v>30956.908340085956</v>
      </c>
      <c r="BD306" s="602">
        <f t="shared" ca="1" si="602"/>
        <v>30956.908340085956</v>
      </c>
      <c r="BE306" s="602">
        <f t="shared" ca="1" si="603"/>
        <v>31773.96422531897</v>
      </c>
      <c r="BF306" s="602">
        <f t="shared" ca="1" si="604"/>
        <v>31773.96422531897</v>
      </c>
      <c r="BG306" s="602">
        <f t="shared" ca="1" si="605"/>
        <v>32602.790994842424</v>
      </c>
      <c r="BH306" s="602">
        <f t="shared" ca="1" si="606"/>
        <v>32602.790994842424</v>
      </c>
      <c r="BI306" s="602">
        <f t="shared" ca="1" si="607"/>
        <v>33443.253242422019</v>
      </c>
      <c r="BJ306" s="602">
        <f t="shared" ca="1" si="608"/>
        <v>33443.253242422019</v>
      </c>
      <c r="BK306" s="602">
        <f t="shared" ca="1" si="609"/>
        <v>34295.209150044284</v>
      </c>
      <c r="BL306" s="602">
        <f t="shared" ca="1" si="610"/>
        <v>36770.18441525627</v>
      </c>
      <c r="BM306" s="602">
        <f t="shared" ca="1" si="611"/>
        <v>38267.148755353199</v>
      </c>
      <c r="BN306" s="602">
        <f t="shared" ca="1" si="612"/>
        <v>38267.148755353199</v>
      </c>
      <c r="BO306" s="602">
        <f t="shared" ca="1" si="613"/>
        <v>39793.595525186211</v>
      </c>
      <c r="BP306" s="602">
        <f t="shared" ca="1" si="614"/>
        <v>39793.595525186211</v>
      </c>
      <c r="BQ306" s="602">
        <f t="shared" ca="1" si="615"/>
        <v>41348.708530527409</v>
      </c>
      <c r="BR306" s="602">
        <f t="shared" ca="1" si="616"/>
        <v>41348.708530527409</v>
      </c>
      <c r="BS306" s="602">
        <f t="shared" ca="1" si="617"/>
        <v>42931.644319025749</v>
      </c>
      <c r="BT306" s="602">
        <f t="shared" ca="1" si="618"/>
        <v>42931.644319025749</v>
      </c>
      <c r="BU306" s="602">
        <f t="shared" ca="1" si="619"/>
        <v>44541.536806018841</v>
      </c>
      <c r="BV306" s="602">
        <f t="shared" ca="1" si="620"/>
        <v>40723.276804626068</v>
      </c>
      <c r="BW306" s="602">
        <f t="shared" ca="1" si="621"/>
        <v>42295.186245571516</v>
      </c>
      <c r="BX306" s="602">
        <f t="shared" ca="1" si="622"/>
        <v>42295.186245571516</v>
      </c>
      <c r="BY306" s="602">
        <f t="shared" ca="1" si="623"/>
        <v>43894.401241264459</v>
      </c>
      <c r="BZ306" s="602">
        <f t="shared" ca="1" si="624"/>
        <v>43894.401241264459</v>
      </c>
      <c r="CA306" s="602">
        <f t="shared" ca="1" si="625"/>
        <v>45520.044319311586</v>
      </c>
      <c r="CB306" s="602">
        <f t="shared" ca="1" si="626"/>
        <v>45520.044319311586</v>
      </c>
      <c r="CC306" s="602">
        <f t="shared" ca="1" si="627"/>
        <v>47171.222607457443</v>
      </c>
      <c r="CD306" s="602">
        <f t="shared" ca="1" si="628"/>
        <v>47171.222607457443</v>
      </c>
      <c r="CE306" s="602">
        <f t="shared" ca="1" si="629"/>
        <v>48847.032188247038</v>
      </c>
      <c r="CF306" s="602">
        <f t="shared" ca="1" si="630"/>
        <v>32602.790994842424</v>
      </c>
      <c r="CG306" s="602">
        <f t="shared" ca="1" si="631"/>
        <v>33443.253242422012</v>
      </c>
      <c r="CH306" s="602">
        <f t="shared" ca="1" si="632"/>
        <v>33443.253242422012</v>
      </c>
      <c r="CI306" s="602">
        <f t="shared" ca="1" si="633"/>
        <v>34295.209150044277</v>
      </c>
      <c r="CJ306" s="602">
        <f t="shared" ca="1" si="634"/>
        <v>34295.209150044277</v>
      </c>
      <c r="CK306" s="602">
        <f t="shared" ca="1" si="635"/>
        <v>35158.510820378884</v>
      </c>
      <c r="CL306" s="602">
        <f t="shared" ca="1" si="636"/>
        <v>35158.510820378884</v>
      </c>
      <c r="CM306" s="602">
        <f t="shared" ca="1" si="637"/>
        <v>36033.004617820443</v>
      </c>
      <c r="CN306" s="602">
        <f t="shared" ca="1" si="638"/>
        <v>36033.004617820443</v>
      </c>
      <c r="CO306" s="602">
        <f t="shared" ca="1" si="639"/>
        <v>36918.531516652984</v>
      </c>
      <c r="CP306" s="602">
        <f t="shared" ca="1" si="640"/>
        <v>40567.620879791641</v>
      </c>
      <c r="CQ306" s="602">
        <f t="shared" ca="1" si="641"/>
        <v>42136.752230538325</v>
      </c>
      <c r="CR306" s="602">
        <f t="shared" ca="1" si="642"/>
        <v>42136.752230538325</v>
      </c>
      <c r="CS306" s="602">
        <f t="shared" ca="1" si="643"/>
        <v>43733.275864409734</v>
      </c>
      <c r="CT306" s="602">
        <f t="shared" ca="1" si="644"/>
        <v>43733.275864409734</v>
      </c>
      <c r="CU306" s="602">
        <f t="shared" ca="1" si="645"/>
        <v>45356.316094004287</v>
      </c>
      <c r="CV306" s="602">
        <f t="shared" ca="1" si="646"/>
        <v>45356.316094004287</v>
      </c>
      <c r="CW306" s="602">
        <f t="shared" ca="1" si="647"/>
        <v>47004.981388595283</v>
      </c>
      <c r="CX306" s="602">
        <f t="shared" ca="1" si="648"/>
        <v>47004.981388595283</v>
      </c>
      <c r="CY306" s="602">
        <f t="shared" ca="1" si="649"/>
        <v>48678.368743832812</v>
      </c>
      <c r="CZ306" s="602">
        <f t="shared" ca="1" si="650"/>
        <v>44703.97476535022</v>
      </c>
      <c r="DA306" s="602">
        <f t="shared" ca="1" si="651"/>
        <v>46342.497848049643</v>
      </c>
      <c r="DB306" s="602">
        <f t="shared" ca="1" si="652"/>
        <v>46342.497848049643</v>
      </c>
      <c r="DC306" s="602">
        <f t="shared" ca="1" si="653"/>
        <v>48006.105296803609</v>
      </c>
      <c r="DD306" s="602">
        <f t="shared" ca="1" si="654"/>
        <v>48006.105296803609</v>
      </c>
      <c r="DE306" s="602">
        <f t="shared" ca="1" si="655"/>
        <v>49693.889253268258</v>
      </c>
      <c r="DF306" s="602">
        <f t="shared" ca="1" si="656"/>
        <v>49693.889253268258</v>
      </c>
      <c r="DG306" s="602">
        <f t="shared" ca="1" si="657"/>
        <v>51404.937022019112</v>
      </c>
      <c r="DH306" s="602">
        <f t="shared" ca="1" si="658"/>
        <v>51404.937022019112</v>
      </c>
      <c r="DI306" s="602">
        <f t="shared" ca="1" si="659"/>
        <v>53138.334953305806</v>
      </c>
      <c r="DJ306" s="602">
        <f t="shared" ca="1" si="660"/>
        <v>35740.272825017964</v>
      </c>
      <c r="DK306" s="602">
        <f t="shared" ca="1" si="661"/>
        <v>36622.140011125128</v>
      </c>
      <c r="DL306" s="602">
        <f t="shared" ca="1" si="662"/>
        <v>36622.140011125128</v>
      </c>
      <c r="DM306" s="602">
        <f t="shared" ca="1" si="663"/>
        <v>37514.931461517175</v>
      </c>
      <c r="DN306" s="602">
        <f t="shared" ca="1" si="664"/>
        <v>37514.931461517175</v>
      </c>
      <c r="DO306" s="602">
        <f t="shared" ca="1" si="665"/>
        <v>38418.479955411574</v>
      </c>
      <c r="DP306" s="602">
        <f t="shared" ca="1" si="666"/>
        <v>38418.479955411574</v>
      </c>
      <c r="DQ306" s="602">
        <f t="shared" ca="1" si="667"/>
        <v>39332.613834187912</v>
      </c>
      <c r="DR306" s="602">
        <f t="shared" ca="1" si="668"/>
        <v>39332.613834187912</v>
      </c>
      <c r="DS306" s="602">
        <f t="shared" ca="1" si="669"/>
        <v>40257.157363389997</v>
      </c>
      <c r="DT306" s="602">
        <f t="shared" ca="1" si="670"/>
        <v>46177.501827191038</v>
      </c>
      <c r="DU306" s="602">
        <f t="shared" ca="1" si="671"/>
        <v>47838.641578354283</v>
      </c>
      <c r="DV306" s="602">
        <f t="shared" ca="1" si="672"/>
        <v>47838.641578354283</v>
      </c>
      <c r="DW306" s="602">
        <f t="shared" ca="1" si="673"/>
        <v>49524.048906687342</v>
      </c>
      <c r="DX306" s="602">
        <f t="shared" ca="1" si="674"/>
        <v>49524.048906687342</v>
      </c>
      <c r="DY306" s="602">
        <f t="shared" ca="1" si="675"/>
        <v>51232.81142211426</v>
      </c>
      <c r="DZ306" s="602">
        <f t="shared" ca="1" si="676"/>
        <v>51232.81142211426</v>
      </c>
      <c r="EA306" s="602">
        <f t="shared" ca="1" si="677"/>
        <v>52964.015402022604</v>
      </c>
      <c r="EB306" s="602">
        <f t="shared" ca="1" si="678"/>
        <v>52964.015402022604</v>
      </c>
      <c r="EC306" s="602">
        <f t="shared" ca="1" si="679"/>
        <v>54716.749467108581</v>
      </c>
      <c r="ED306" s="602">
        <f t="shared" ca="1" si="680"/>
        <v>50546.562285820124</v>
      </c>
      <c r="EE306" s="602">
        <f t="shared" ca="1" si="681"/>
        <v>52268.899256216449</v>
      </c>
      <c r="EF306" s="602">
        <f t="shared" ca="1" si="682"/>
        <v>52268.899256216449</v>
      </c>
      <c r="EG306" s="602">
        <f t="shared" ca="1" si="683"/>
        <v>54013.130357142247</v>
      </c>
      <c r="EH306" s="602">
        <f t="shared" ca="1" si="684"/>
        <v>54013.130357142247</v>
      </c>
      <c r="EI306" s="602">
        <f t="shared" ca="1" si="685"/>
        <v>55778.34727772788</v>
      </c>
      <c r="EJ306" s="602">
        <f t="shared" ca="1" si="686"/>
        <v>55778.34727772788</v>
      </c>
      <c r="EK306" s="602">
        <f t="shared" ca="1" si="687"/>
        <v>57563.649413299725</v>
      </c>
      <c r="EL306" s="602">
        <f t="shared" ca="1" si="688"/>
        <v>57563.649413299725</v>
      </c>
      <c r="EM306" s="602">
        <f t="shared" ca="1" si="689"/>
        <v>59368.146874517734</v>
      </c>
    </row>
    <row r="307" spans="23:143" x14ac:dyDescent="0.2">
      <c r="W307" s="597">
        <f t="shared" si="567"/>
        <v>14</v>
      </c>
      <c r="X307" s="602">
        <f t="shared" ca="1" si="570"/>
        <v>27303.204877228378</v>
      </c>
      <c r="Y307" s="602">
        <f t="shared" ca="1" si="571"/>
        <v>28063.745651855919</v>
      </c>
      <c r="Z307" s="602">
        <f t="shared" ca="1" si="572"/>
        <v>28063.745651855919</v>
      </c>
      <c r="AA307" s="602">
        <f t="shared" ca="1" si="573"/>
        <v>28836.595283912593</v>
      </c>
      <c r="AB307" s="602">
        <f t="shared" ca="1" si="574"/>
        <v>28836.595283912593</v>
      </c>
      <c r="AC307" s="602">
        <f t="shared" ca="1" si="575"/>
        <v>29621.652351503428</v>
      </c>
      <c r="AD307" s="602">
        <f t="shared" ca="1" si="576"/>
        <v>29621.652351503428</v>
      </c>
      <c r="AE307" s="602">
        <f t="shared" ca="1" si="577"/>
        <v>30418.807625095062</v>
      </c>
      <c r="AF307" s="602">
        <f t="shared" ca="1" si="578"/>
        <v>30418.807625095062</v>
      </c>
      <c r="AG307" s="602">
        <f t="shared" ca="1" si="579"/>
        <v>31227.944341051854</v>
      </c>
      <c r="AH307" s="602">
        <f t="shared" ca="1" si="580"/>
        <v>31773.964225318963</v>
      </c>
      <c r="AI307" s="602">
        <f t="shared" ca="1" si="581"/>
        <v>33161.814954877947</v>
      </c>
      <c r="AJ307" s="602">
        <f t="shared" ca="1" si="582"/>
        <v>33161.814954877947</v>
      </c>
      <c r="AK307" s="602">
        <f t="shared" ca="1" si="583"/>
        <v>34581.723205375456</v>
      </c>
      <c r="AL307" s="602">
        <f t="shared" ca="1" si="584"/>
        <v>34581.723205375456</v>
      </c>
      <c r="AM307" s="602">
        <f t="shared" ca="1" si="585"/>
        <v>36033.004617820443</v>
      </c>
      <c r="AN307" s="602">
        <f t="shared" ca="1" si="586"/>
        <v>36033.004617820443</v>
      </c>
      <c r="AO307" s="602">
        <f t="shared" ca="1" si="587"/>
        <v>37514.931461517175</v>
      </c>
      <c r="AP307" s="602">
        <f t="shared" ca="1" si="588"/>
        <v>37514.931461517175</v>
      </c>
      <c r="AQ307" s="602">
        <f t="shared" ca="1" si="589"/>
        <v>39026.737155306873</v>
      </c>
      <c r="AR307" s="602">
        <f t="shared" ca="1" si="590"/>
        <v>35448.772928771345</v>
      </c>
      <c r="AS307" s="602">
        <f t="shared" ca="1" si="591"/>
        <v>36918.531516652984</v>
      </c>
      <c r="AT307" s="602">
        <f t="shared" ca="1" si="592"/>
        <v>36918.531516652984</v>
      </c>
      <c r="AU307" s="602">
        <f t="shared" ca="1" si="593"/>
        <v>38418.479955411574</v>
      </c>
      <c r="AV307" s="602">
        <f t="shared" ca="1" si="594"/>
        <v>38418.479955411574</v>
      </c>
      <c r="AW307" s="602">
        <f t="shared" ca="1" si="595"/>
        <v>39947.830563756834</v>
      </c>
      <c r="AX307" s="602">
        <f t="shared" ca="1" si="596"/>
        <v>39947.830563756834</v>
      </c>
      <c r="AY307" s="602">
        <f t="shared" ca="1" si="597"/>
        <v>41505.764212283277</v>
      </c>
      <c r="AZ307" s="602">
        <f t="shared" ca="1" si="598"/>
        <v>41505.764212283277</v>
      </c>
      <c r="BA307" s="602">
        <f t="shared" ca="1" si="599"/>
        <v>43091.434978125537</v>
      </c>
      <c r="BB307" s="602">
        <f t="shared" ca="1" si="600"/>
        <v>30151.752011168952</v>
      </c>
      <c r="BC307" s="602">
        <f t="shared" ca="1" si="601"/>
        <v>30956.908340085956</v>
      </c>
      <c r="BD307" s="602">
        <f t="shared" ca="1" si="602"/>
        <v>30956.908340085956</v>
      </c>
      <c r="BE307" s="602">
        <f t="shared" ca="1" si="603"/>
        <v>31773.96422531897</v>
      </c>
      <c r="BF307" s="602">
        <f t="shared" ca="1" si="604"/>
        <v>31773.96422531897</v>
      </c>
      <c r="BG307" s="602">
        <f t="shared" ca="1" si="605"/>
        <v>32602.790994842424</v>
      </c>
      <c r="BH307" s="602">
        <f t="shared" ca="1" si="606"/>
        <v>32602.790994842424</v>
      </c>
      <c r="BI307" s="602">
        <f t="shared" ca="1" si="607"/>
        <v>33443.253242422019</v>
      </c>
      <c r="BJ307" s="602">
        <f t="shared" ca="1" si="608"/>
        <v>33443.253242422019</v>
      </c>
      <c r="BK307" s="602">
        <f t="shared" ca="1" si="609"/>
        <v>34295.209150044284</v>
      </c>
      <c r="BL307" s="602">
        <f t="shared" ca="1" si="610"/>
        <v>36770.18441525627</v>
      </c>
      <c r="BM307" s="602">
        <f t="shared" ca="1" si="611"/>
        <v>38267.148755353199</v>
      </c>
      <c r="BN307" s="602">
        <f t="shared" ca="1" si="612"/>
        <v>38267.148755353199</v>
      </c>
      <c r="BO307" s="602">
        <f t="shared" ca="1" si="613"/>
        <v>39793.595525186211</v>
      </c>
      <c r="BP307" s="602">
        <f t="shared" ca="1" si="614"/>
        <v>39793.595525186211</v>
      </c>
      <c r="BQ307" s="602">
        <f t="shared" ca="1" si="615"/>
        <v>41348.708530527409</v>
      </c>
      <c r="BR307" s="602">
        <f t="shared" ca="1" si="616"/>
        <v>41348.708530527409</v>
      </c>
      <c r="BS307" s="602">
        <f t="shared" ca="1" si="617"/>
        <v>42931.644319025749</v>
      </c>
      <c r="BT307" s="602">
        <f t="shared" ca="1" si="618"/>
        <v>42931.644319025749</v>
      </c>
      <c r="BU307" s="602">
        <f t="shared" ca="1" si="619"/>
        <v>44541.536806018841</v>
      </c>
      <c r="BV307" s="602">
        <f t="shared" ca="1" si="620"/>
        <v>40723.276804626068</v>
      </c>
      <c r="BW307" s="602">
        <f t="shared" ca="1" si="621"/>
        <v>42295.186245571516</v>
      </c>
      <c r="BX307" s="602">
        <f t="shared" ca="1" si="622"/>
        <v>42295.186245571516</v>
      </c>
      <c r="BY307" s="602">
        <f t="shared" ca="1" si="623"/>
        <v>43894.401241264459</v>
      </c>
      <c r="BZ307" s="602">
        <f t="shared" ca="1" si="624"/>
        <v>43894.401241264459</v>
      </c>
      <c r="CA307" s="602">
        <f t="shared" ca="1" si="625"/>
        <v>45520.044319311586</v>
      </c>
      <c r="CB307" s="602">
        <f t="shared" ca="1" si="626"/>
        <v>45520.044319311586</v>
      </c>
      <c r="CC307" s="602">
        <f t="shared" ca="1" si="627"/>
        <v>47171.222607457443</v>
      </c>
      <c r="CD307" s="602">
        <f t="shared" ca="1" si="628"/>
        <v>47171.222607457443</v>
      </c>
      <c r="CE307" s="602">
        <f t="shared" ca="1" si="629"/>
        <v>48847.032188247038</v>
      </c>
      <c r="CF307" s="602">
        <f t="shared" ca="1" si="630"/>
        <v>32602.790994842424</v>
      </c>
      <c r="CG307" s="602">
        <f t="shared" ca="1" si="631"/>
        <v>33443.253242422012</v>
      </c>
      <c r="CH307" s="602">
        <f t="shared" ca="1" si="632"/>
        <v>33443.253242422012</v>
      </c>
      <c r="CI307" s="602">
        <f t="shared" ca="1" si="633"/>
        <v>34295.209150044277</v>
      </c>
      <c r="CJ307" s="602">
        <f t="shared" ca="1" si="634"/>
        <v>34295.209150044277</v>
      </c>
      <c r="CK307" s="602">
        <f t="shared" ca="1" si="635"/>
        <v>35158.510820378884</v>
      </c>
      <c r="CL307" s="602">
        <f t="shared" ca="1" si="636"/>
        <v>35158.510820378884</v>
      </c>
      <c r="CM307" s="602">
        <f t="shared" ca="1" si="637"/>
        <v>36033.004617820443</v>
      </c>
      <c r="CN307" s="602">
        <f t="shared" ca="1" si="638"/>
        <v>36033.004617820443</v>
      </c>
      <c r="CO307" s="602">
        <f t="shared" ca="1" si="639"/>
        <v>36918.531516652984</v>
      </c>
      <c r="CP307" s="602">
        <f t="shared" ca="1" si="640"/>
        <v>40567.620879791641</v>
      </c>
      <c r="CQ307" s="602">
        <f t="shared" ca="1" si="641"/>
        <v>42136.752230538325</v>
      </c>
      <c r="CR307" s="602">
        <f t="shared" ca="1" si="642"/>
        <v>42136.752230538325</v>
      </c>
      <c r="CS307" s="602">
        <f t="shared" ca="1" si="643"/>
        <v>43733.275864409734</v>
      </c>
      <c r="CT307" s="602">
        <f t="shared" ca="1" si="644"/>
        <v>43733.275864409734</v>
      </c>
      <c r="CU307" s="602">
        <f t="shared" ca="1" si="645"/>
        <v>45356.316094004287</v>
      </c>
      <c r="CV307" s="602">
        <f t="shared" ca="1" si="646"/>
        <v>45356.316094004287</v>
      </c>
      <c r="CW307" s="602">
        <f t="shared" ca="1" si="647"/>
        <v>47004.981388595283</v>
      </c>
      <c r="CX307" s="602">
        <f t="shared" ca="1" si="648"/>
        <v>47004.981388595283</v>
      </c>
      <c r="CY307" s="602">
        <f t="shared" ca="1" si="649"/>
        <v>48678.368743832812</v>
      </c>
      <c r="CZ307" s="602">
        <f t="shared" ca="1" si="650"/>
        <v>44703.97476535022</v>
      </c>
      <c r="DA307" s="602">
        <f t="shared" ca="1" si="651"/>
        <v>46342.497848049643</v>
      </c>
      <c r="DB307" s="602">
        <f t="shared" ca="1" si="652"/>
        <v>46342.497848049643</v>
      </c>
      <c r="DC307" s="602">
        <f t="shared" ca="1" si="653"/>
        <v>48006.105296803609</v>
      </c>
      <c r="DD307" s="602">
        <f t="shared" ca="1" si="654"/>
        <v>48006.105296803609</v>
      </c>
      <c r="DE307" s="602">
        <f t="shared" ca="1" si="655"/>
        <v>49693.889253268258</v>
      </c>
      <c r="DF307" s="602">
        <f t="shared" ca="1" si="656"/>
        <v>49693.889253268258</v>
      </c>
      <c r="DG307" s="602">
        <f t="shared" ca="1" si="657"/>
        <v>51404.937022019112</v>
      </c>
      <c r="DH307" s="602">
        <f t="shared" ca="1" si="658"/>
        <v>51404.937022019112</v>
      </c>
      <c r="DI307" s="602">
        <f t="shared" ca="1" si="659"/>
        <v>53138.334953305806</v>
      </c>
      <c r="DJ307" s="602">
        <f t="shared" ca="1" si="660"/>
        <v>35740.272825017964</v>
      </c>
      <c r="DK307" s="602">
        <f t="shared" ca="1" si="661"/>
        <v>36622.140011125128</v>
      </c>
      <c r="DL307" s="602">
        <f t="shared" ca="1" si="662"/>
        <v>36622.140011125128</v>
      </c>
      <c r="DM307" s="602">
        <f t="shared" ca="1" si="663"/>
        <v>37514.931461517175</v>
      </c>
      <c r="DN307" s="602">
        <f t="shared" ca="1" si="664"/>
        <v>37514.931461517175</v>
      </c>
      <c r="DO307" s="602">
        <f t="shared" ca="1" si="665"/>
        <v>38418.479955411574</v>
      </c>
      <c r="DP307" s="602">
        <f t="shared" ca="1" si="666"/>
        <v>38418.479955411574</v>
      </c>
      <c r="DQ307" s="602">
        <f t="shared" ca="1" si="667"/>
        <v>39332.613834187912</v>
      </c>
      <c r="DR307" s="602">
        <f t="shared" ca="1" si="668"/>
        <v>39332.613834187912</v>
      </c>
      <c r="DS307" s="602">
        <f t="shared" ca="1" si="669"/>
        <v>40257.157363389997</v>
      </c>
      <c r="DT307" s="602">
        <f t="shared" ca="1" si="670"/>
        <v>46177.501827191038</v>
      </c>
      <c r="DU307" s="602">
        <f t="shared" ca="1" si="671"/>
        <v>47838.641578354283</v>
      </c>
      <c r="DV307" s="602">
        <f t="shared" ca="1" si="672"/>
        <v>47838.641578354283</v>
      </c>
      <c r="DW307" s="602">
        <f t="shared" ca="1" si="673"/>
        <v>49524.048906687342</v>
      </c>
      <c r="DX307" s="602">
        <f t="shared" ca="1" si="674"/>
        <v>49524.048906687342</v>
      </c>
      <c r="DY307" s="602">
        <f t="shared" ca="1" si="675"/>
        <v>51232.81142211426</v>
      </c>
      <c r="DZ307" s="602">
        <f t="shared" ca="1" si="676"/>
        <v>51232.81142211426</v>
      </c>
      <c r="EA307" s="602">
        <f t="shared" ca="1" si="677"/>
        <v>52964.015402022604</v>
      </c>
      <c r="EB307" s="602">
        <f t="shared" ca="1" si="678"/>
        <v>52964.015402022604</v>
      </c>
      <c r="EC307" s="602">
        <f t="shared" ca="1" si="679"/>
        <v>54716.749467108581</v>
      </c>
      <c r="ED307" s="602">
        <f t="shared" ca="1" si="680"/>
        <v>50546.562285820124</v>
      </c>
      <c r="EE307" s="602">
        <f t="shared" ca="1" si="681"/>
        <v>52268.899256216449</v>
      </c>
      <c r="EF307" s="602">
        <f t="shared" ca="1" si="682"/>
        <v>52268.899256216449</v>
      </c>
      <c r="EG307" s="602">
        <f t="shared" ca="1" si="683"/>
        <v>54013.130357142247</v>
      </c>
      <c r="EH307" s="602">
        <f t="shared" ca="1" si="684"/>
        <v>54013.130357142247</v>
      </c>
      <c r="EI307" s="602">
        <f t="shared" ca="1" si="685"/>
        <v>55778.34727772788</v>
      </c>
      <c r="EJ307" s="602">
        <f t="shared" ca="1" si="686"/>
        <v>55778.34727772788</v>
      </c>
      <c r="EK307" s="602">
        <f t="shared" ca="1" si="687"/>
        <v>57563.649413299725</v>
      </c>
      <c r="EL307" s="602">
        <f t="shared" ca="1" si="688"/>
        <v>57563.649413299725</v>
      </c>
      <c r="EM307" s="602">
        <f t="shared" ca="1" si="689"/>
        <v>59368.146874517734</v>
      </c>
    </row>
    <row r="308" spans="23:143" x14ac:dyDescent="0.2">
      <c r="W308" s="597">
        <f t="shared" si="567"/>
        <v>15</v>
      </c>
      <c r="X308" s="602">
        <f t="shared" ca="1" si="570"/>
        <v>27303.204877228378</v>
      </c>
      <c r="Y308" s="602">
        <f t="shared" ca="1" si="571"/>
        <v>28063.745651855919</v>
      </c>
      <c r="Z308" s="602">
        <f t="shared" ca="1" si="572"/>
        <v>28063.745651855919</v>
      </c>
      <c r="AA308" s="602">
        <f t="shared" ca="1" si="573"/>
        <v>28836.595283912593</v>
      </c>
      <c r="AB308" s="602">
        <f t="shared" ca="1" si="574"/>
        <v>28836.595283912593</v>
      </c>
      <c r="AC308" s="602">
        <f t="shared" ca="1" si="575"/>
        <v>29621.652351503428</v>
      </c>
      <c r="AD308" s="602">
        <f t="shared" ca="1" si="576"/>
        <v>29621.652351503428</v>
      </c>
      <c r="AE308" s="602">
        <f t="shared" ca="1" si="577"/>
        <v>30418.807625095062</v>
      </c>
      <c r="AF308" s="602">
        <f t="shared" ca="1" si="578"/>
        <v>30418.807625095062</v>
      </c>
      <c r="AG308" s="602">
        <f t="shared" ca="1" si="579"/>
        <v>31227.944341051854</v>
      </c>
      <c r="AH308" s="602">
        <f t="shared" ca="1" si="580"/>
        <v>31773.964225318963</v>
      </c>
      <c r="AI308" s="602">
        <f t="shared" ca="1" si="581"/>
        <v>33161.814954877947</v>
      </c>
      <c r="AJ308" s="602">
        <f t="shared" ca="1" si="582"/>
        <v>33161.814954877947</v>
      </c>
      <c r="AK308" s="602">
        <f t="shared" ca="1" si="583"/>
        <v>34581.723205375456</v>
      </c>
      <c r="AL308" s="602">
        <f t="shared" ca="1" si="584"/>
        <v>34581.723205375456</v>
      </c>
      <c r="AM308" s="602">
        <f t="shared" ca="1" si="585"/>
        <v>36033.004617820443</v>
      </c>
      <c r="AN308" s="602">
        <f t="shared" ca="1" si="586"/>
        <v>36033.004617820443</v>
      </c>
      <c r="AO308" s="602">
        <f t="shared" ca="1" si="587"/>
        <v>37514.931461517175</v>
      </c>
      <c r="AP308" s="602">
        <f t="shared" ca="1" si="588"/>
        <v>37514.931461517175</v>
      </c>
      <c r="AQ308" s="602">
        <f t="shared" ca="1" si="589"/>
        <v>39026.737155306873</v>
      </c>
      <c r="AR308" s="602">
        <f t="shared" ca="1" si="590"/>
        <v>35448.772928771345</v>
      </c>
      <c r="AS308" s="602">
        <f t="shared" ca="1" si="591"/>
        <v>36918.531516652984</v>
      </c>
      <c r="AT308" s="602">
        <f t="shared" ca="1" si="592"/>
        <v>36918.531516652984</v>
      </c>
      <c r="AU308" s="602">
        <f t="shared" ca="1" si="593"/>
        <v>38418.479955411574</v>
      </c>
      <c r="AV308" s="602">
        <f t="shared" ca="1" si="594"/>
        <v>38418.479955411574</v>
      </c>
      <c r="AW308" s="602">
        <f t="shared" ca="1" si="595"/>
        <v>39947.830563756834</v>
      </c>
      <c r="AX308" s="602">
        <f t="shared" ca="1" si="596"/>
        <v>39947.830563756834</v>
      </c>
      <c r="AY308" s="602">
        <f t="shared" ca="1" si="597"/>
        <v>41505.764212283277</v>
      </c>
      <c r="AZ308" s="602">
        <f t="shared" ca="1" si="598"/>
        <v>41505.764212283277</v>
      </c>
      <c r="BA308" s="602">
        <f t="shared" ca="1" si="599"/>
        <v>43091.434978125537</v>
      </c>
      <c r="BB308" s="602">
        <f t="shared" ca="1" si="600"/>
        <v>30151.752011168952</v>
      </c>
      <c r="BC308" s="602">
        <f t="shared" ca="1" si="601"/>
        <v>30956.908340085956</v>
      </c>
      <c r="BD308" s="602">
        <f t="shared" ca="1" si="602"/>
        <v>30956.908340085956</v>
      </c>
      <c r="BE308" s="602">
        <f t="shared" ca="1" si="603"/>
        <v>31773.96422531897</v>
      </c>
      <c r="BF308" s="602">
        <f t="shared" ca="1" si="604"/>
        <v>31773.96422531897</v>
      </c>
      <c r="BG308" s="602">
        <f t="shared" ca="1" si="605"/>
        <v>32602.790994842424</v>
      </c>
      <c r="BH308" s="602">
        <f t="shared" ca="1" si="606"/>
        <v>32602.790994842424</v>
      </c>
      <c r="BI308" s="602">
        <f t="shared" ca="1" si="607"/>
        <v>33443.253242422019</v>
      </c>
      <c r="BJ308" s="602">
        <f t="shared" ca="1" si="608"/>
        <v>33443.253242422019</v>
      </c>
      <c r="BK308" s="602">
        <f t="shared" ca="1" si="609"/>
        <v>34295.209150044284</v>
      </c>
      <c r="BL308" s="602">
        <f t="shared" ca="1" si="610"/>
        <v>36770.18441525627</v>
      </c>
      <c r="BM308" s="602">
        <f t="shared" ca="1" si="611"/>
        <v>38267.148755353199</v>
      </c>
      <c r="BN308" s="602">
        <f t="shared" ca="1" si="612"/>
        <v>38267.148755353199</v>
      </c>
      <c r="BO308" s="602">
        <f t="shared" ca="1" si="613"/>
        <v>39793.595525186211</v>
      </c>
      <c r="BP308" s="602">
        <f t="shared" ca="1" si="614"/>
        <v>39793.595525186211</v>
      </c>
      <c r="BQ308" s="602">
        <f t="shared" ca="1" si="615"/>
        <v>41348.708530527409</v>
      </c>
      <c r="BR308" s="602">
        <f t="shared" ca="1" si="616"/>
        <v>41348.708530527409</v>
      </c>
      <c r="BS308" s="602">
        <f t="shared" ca="1" si="617"/>
        <v>42931.644319025749</v>
      </c>
      <c r="BT308" s="602">
        <f t="shared" ca="1" si="618"/>
        <v>42931.644319025749</v>
      </c>
      <c r="BU308" s="602">
        <f t="shared" ca="1" si="619"/>
        <v>44541.536806018841</v>
      </c>
      <c r="BV308" s="602">
        <f t="shared" ca="1" si="620"/>
        <v>40723.276804626068</v>
      </c>
      <c r="BW308" s="602">
        <f t="shared" ca="1" si="621"/>
        <v>42295.186245571516</v>
      </c>
      <c r="BX308" s="602">
        <f t="shared" ca="1" si="622"/>
        <v>42295.186245571516</v>
      </c>
      <c r="BY308" s="602">
        <f t="shared" ca="1" si="623"/>
        <v>43894.401241264459</v>
      </c>
      <c r="BZ308" s="602">
        <f t="shared" ca="1" si="624"/>
        <v>43894.401241264459</v>
      </c>
      <c r="CA308" s="602">
        <f t="shared" ca="1" si="625"/>
        <v>45520.044319311586</v>
      </c>
      <c r="CB308" s="602">
        <f t="shared" ca="1" si="626"/>
        <v>45520.044319311586</v>
      </c>
      <c r="CC308" s="602">
        <f t="shared" ca="1" si="627"/>
        <v>47171.222607457443</v>
      </c>
      <c r="CD308" s="602">
        <f t="shared" ca="1" si="628"/>
        <v>47171.222607457443</v>
      </c>
      <c r="CE308" s="602">
        <f t="shared" ca="1" si="629"/>
        <v>48847.032188247038</v>
      </c>
      <c r="CF308" s="602">
        <f t="shared" ca="1" si="630"/>
        <v>32602.790994842424</v>
      </c>
      <c r="CG308" s="602">
        <f t="shared" ca="1" si="631"/>
        <v>33443.253242422012</v>
      </c>
      <c r="CH308" s="602">
        <f t="shared" ca="1" si="632"/>
        <v>33443.253242422012</v>
      </c>
      <c r="CI308" s="602">
        <f t="shared" ca="1" si="633"/>
        <v>34295.209150044277</v>
      </c>
      <c r="CJ308" s="602">
        <f t="shared" ca="1" si="634"/>
        <v>34295.209150044277</v>
      </c>
      <c r="CK308" s="602">
        <f t="shared" ca="1" si="635"/>
        <v>35158.510820378884</v>
      </c>
      <c r="CL308" s="602">
        <f t="shared" ca="1" si="636"/>
        <v>35158.510820378884</v>
      </c>
      <c r="CM308" s="602">
        <f t="shared" ca="1" si="637"/>
        <v>36033.004617820443</v>
      </c>
      <c r="CN308" s="602">
        <f t="shared" ca="1" si="638"/>
        <v>36033.004617820443</v>
      </c>
      <c r="CO308" s="602">
        <f t="shared" ca="1" si="639"/>
        <v>36918.531516652984</v>
      </c>
      <c r="CP308" s="602">
        <f t="shared" ca="1" si="640"/>
        <v>40567.620879791641</v>
      </c>
      <c r="CQ308" s="602">
        <f t="shared" ca="1" si="641"/>
        <v>42136.752230538325</v>
      </c>
      <c r="CR308" s="602">
        <f t="shared" ca="1" si="642"/>
        <v>42136.752230538325</v>
      </c>
      <c r="CS308" s="602">
        <f t="shared" ca="1" si="643"/>
        <v>43733.275864409734</v>
      </c>
      <c r="CT308" s="602">
        <f t="shared" ca="1" si="644"/>
        <v>43733.275864409734</v>
      </c>
      <c r="CU308" s="602">
        <f t="shared" ca="1" si="645"/>
        <v>45356.316094004287</v>
      </c>
      <c r="CV308" s="602">
        <f t="shared" ca="1" si="646"/>
        <v>45356.316094004287</v>
      </c>
      <c r="CW308" s="602">
        <f t="shared" ca="1" si="647"/>
        <v>47004.981388595283</v>
      </c>
      <c r="CX308" s="602">
        <f t="shared" ca="1" si="648"/>
        <v>47004.981388595283</v>
      </c>
      <c r="CY308" s="602">
        <f t="shared" ca="1" si="649"/>
        <v>48678.368743832812</v>
      </c>
      <c r="CZ308" s="602">
        <f t="shared" ca="1" si="650"/>
        <v>44703.97476535022</v>
      </c>
      <c r="DA308" s="602">
        <f t="shared" ca="1" si="651"/>
        <v>46342.497848049643</v>
      </c>
      <c r="DB308" s="602">
        <f t="shared" ca="1" si="652"/>
        <v>46342.497848049643</v>
      </c>
      <c r="DC308" s="602">
        <f t="shared" ca="1" si="653"/>
        <v>48006.105296803609</v>
      </c>
      <c r="DD308" s="602">
        <f t="shared" ca="1" si="654"/>
        <v>48006.105296803609</v>
      </c>
      <c r="DE308" s="602">
        <f t="shared" ca="1" si="655"/>
        <v>49693.889253268258</v>
      </c>
      <c r="DF308" s="602">
        <f t="shared" ca="1" si="656"/>
        <v>49693.889253268258</v>
      </c>
      <c r="DG308" s="602">
        <f t="shared" ca="1" si="657"/>
        <v>51404.937022019112</v>
      </c>
      <c r="DH308" s="602">
        <f t="shared" ca="1" si="658"/>
        <v>51404.937022019112</v>
      </c>
      <c r="DI308" s="602">
        <f t="shared" ca="1" si="659"/>
        <v>53138.334953305806</v>
      </c>
      <c r="DJ308" s="602">
        <f t="shared" ca="1" si="660"/>
        <v>35740.272825017964</v>
      </c>
      <c r="DK308" s="602">
        <f t="shared" ca="1" si="661"/>
        <v>36622.140011125128</v>
      </c>
      <c r="DL308" s="602">
        <f t="shared" ca="1" si="662"/>
        <v>36622.140011125128</v>
      </c>
      <c r="DM308" s="602">
        <f t="shared" ca="1" si="663"/>
        <v>37514.931461517175</v>
      </c>
      <c r="DN308" s="602">
        <f t="shared" ca="1" si="664"/>
        <v>37514.931461517175</v>
      </c>
      <c r="DO308" s="602">
        <f t="shared" ca="1" si="665"/>
        <v>38418.479955411574</v>
      </c>
      <c r="DP308" s="602">
        <f t="shared" ca="1" si="666"/>
        <v>38418.479955411574</v>
      </c>
      <c r="DQ308" s="602">
        <f t="shared" ca="1" si="667"/>
        <v>39332.613834187912</v>
      </c>
      <c r="DR308" s="602">
        <f t="shared" ca="1" si="668"/>
        <v>39332.613834187912</v>
      </c>
      <c r="DS308" s="602">
        <f t="shared" ca="1" si="669"/>
        <v>40257.157363389997</v>
      </c>
      <c r="DT308" s="602">
        <f t="shared" ca="1" si="670"/>
        <v>46177.501827191038</v>
      </c>
      <c r="DU308" s="602">
        <f t="shared" ca="1" si="671"/>
        <v>47838.641578354283</v>
      </c>
      <c r="DV308" s="602">
        <f t="shared" ca="1" si="672"/>
        <v>47838.641578354283</v>
      </c>
      <c r="DW308" s="602">
        <f t="shared" ca="1" si="673"/>
        <v>49524.048906687342</v>
      </c>
      <c r="DX308" s="602">
        <f t="shared" ca="1" si="674"/>
        <v>49524.048906687342</v>
      </c>
      <c r="DY308" s="602">
        <f t="shared" ca="1" si="675"/>
        <v>51232.81142211426</v>
      </c>
      <c r="DZ308" s="602">
        <f t="shared" ca="1" si="676"/>
        <v>51232.81142211426</v>
      </c>
      <c r="EA308" s="602">
        <f t="shared" ca="1" si="677"/>
        <v>52964.015402022604</v>
      </c>
      <c r="EB308" s="602">
        <f t="shared" ca="1" si="678"/>
        <v>52964.015402022604</v>
      </c>
      <c r="EC308" s="602">
        <f t="shared" ca="1" si="679"/>
        <v>54716.749467108581</v>
      </c>
      <c r="ED308" s="602">
        <f t="shared" ca="1" si="680"/>
        <v>50546.562285820124</v>
      </c>
      <c r="EE308" s="602">
        <f t="shared" ca="1" si="681"/>
        <v>52268.899256216449</v>
      </c>
      <c r="EF308" s="602">
        <f t="shared" ca="1" si="682"/>
        <v>52268.899256216449</v>
      </c>
      <c r="EG308" s="602">
        <f t="shared" ca="1" si="683"/>
        <v>54013.130357142247</v>
      </c>
      <c r="EH308" s="602">
        <f t="shared" ca="1" si="684"/>
        <v>54013.130357142247</v>
      </c>
      <c r="EI308" s="602">
        <f t="shared" ca="1" si="685"/>
        <v>55778.34727772788</v>
      </c>
      <c r="EJ308" s="602">
        <f t="shared" ca="1" si="686"/>
        <v>55778.34727772788</v>
      </c>
      <c r="EK308" s="602">
        <f t="shared" ca="1" si="687"/>
        <v>57563.649413299725</v>
      </c>
      <c r="EL308" s="602">
        <f t="shared" ca="1" si="688"/>
        <v>57563.649413299725</v>
      </c>
      <c r="EM308" s="602">
        <f t="shared" ca="1" si="689"/>
        <v>59368.146874517734</v>
      </c>
    </row>
    <row r="309" spans="23:143" x14ac:dyDescent="0.2">
      <c r="W309" s="597">
        <f t="shared" si="567"/>
        <v>16</v>
      </c>
      <c r="X309" s="602">
        <f t="shared" ca="1" si="570"/>
        <v>27303.204877228378</v>
      </c>
      <c r="Y309" s="602">
        <f t="shared" ca="1" si="571"/>
        <v>28063.745651855919</v>
      </c>
      <c r="Z309" s="602">
        <f t="shared" ca="1" si="572"/>
        <v>28063.745651855919</v>
      </c>
      <c r="AA309" s="602">
        <f t="shared" ca="1" si="573"/>
        <v>28836.595283912593</v>
      </c>
      <c r="AB309" s="602">
        <f t="shared" ca="1" si="574"/>
        <v>28836.595283912593</v>
      </c>
      <c r="AC309" s="602">
        <f t="shared" ca="1" si="575"/>
        <v>29621.652351503428</v>
      </c>
      <c r="AD309" s="602">
        <f t="shared" ca="1" si="576"/>
        <v>29621.652351503428</v>
      </c>
      <c r="AE309" s="602">
        <f t="shared" ca="1" si="577"/>
        <v>30418.807625095062</v>
      </c>
      <c r="AF309" s="602">
        <f t="shared" ca="1" si="578"/>
        <v>30418.807625095062</v>
      </c>
      <c r="AG309" s="602">
        <f t="shared" ca="1" si="579"/>
        <v>31227.944341051854</v>
      </c>
      <c r="AH309" s="602">
        <f t="shared" ca="1" si="580"/>
        <v>31773.964225318963</v>
      </c>
      <c r="AI309" s="602">
        <f t="shared" ca="1" si="581"/>
        <v>33161.814954877947</v>
      </c>
      <c r="AJ309" s="602">
        <f t="shared" ca="1" si="582"/>
        <v>33161.814954877947</v>
      </c>
      <c r="AK309" s="602">
        <f t="shared" ca="1" si="583"/>
        <v>34581.723205375456</v>
      </c>
      <c r="AL309" s="602">
        <f t="shared" ca="1" si="584"/>
        <v>34581.723205375456</v>
      </c>
      <c r="AM309" s="602">
        <f t="shared" ca="1" si="585"/>
        <v>36033.004617820443</v>
      </c>
      <c r="AN309" s="602">
        <f t="shared" ca="1" si="586"/>
        <v>36033.004617820443</v>
      </c>
      <c r="AO309" s="602">
        <f t="shared" ca="1" si="587"/>
        <v>37514.931461517175</v>
      </c>
      <c r="AP309" s="602">
        <f t="shared" ca="1" si="588"/>
        <v>37514.931461517175</v>
      </c>
      <c r="AQ309" s="602">
        <f t="shared" ca="1" si="589"/>
        <v>39026.737155306873</v>
      </c>
      <c r="AR309" s="602">
        <f t="shared" ca="1" si="590"/>
        <v>35448.772928771345</v>
      </c>
      <c r="AS309" s="602">
        <f t="shared" ca="1" si="591"/>
        <v>36918.531516652984</v>
      </c>
      <c r="AT309" s="602">
        <f t="shared" ca="1" si="592"/>
        <v>36918.531516652984</v>
      </c>
      <c r="AU309" s="602">
        <f t="shared" ca="1" si="593"/>
        <v>38418.479955411574</v>
      </c>
      <c r="AV309" s="602">
        <f t="shared" ca="1" si="594"/>
        <v>38418.479955411574</v>
      </c>
      <c r="AW309" s="602">
        <f t="shared" ca="1" si="595"/>
        <v>39947.830563756834</v>
      </c>
      <c r="AX309" s="602">
        <f t="shared" ca="1" si="596"/>
        <v>39947.830563756834</v>
      </c>
      <c r="AY309" s="602">
        <f t="shared" ca="1" si="597"/>
        <v>41505.764212283277</v>
      </c>
      <c r="AZ309" s="602">
        <f t="shared" ca="1" si="598"/>
        <v>41505.764212283277</v>
      </c>
      <c r="BA309" s="602">
        <f t="shared" ca="1" si="599"/>
        <v>43091.434978125537</v>
      </c>
      <c r="BB309" s="602">
        <f t="shared" ca="1" si="600"/>
        <v>30151.752011168952</v>
      </c>
      <c r="BC309" s="602">
        <f t="shared" ca="1" si="601"/>
        <v>30956.908340085956</v>
      </c>
      <c r="BD309" s="602">
        <f t="shared" ca="1" si="602"/>
        <v>30956.908340085956</v>
      </c>
      <c r="BE309" s="602">
        <f t="shared" ca="1" si="603"/>
        <v>31773.96422531897</v>
      </c>
      <c r="BF309" s="602">
        <f t="shared" ca="1" si="604"/>
        <v>31773.96422531897</v>
      </c>
      <c r="BG309" s="602">
        <f t="shared" ca="1" si="605"/>
        <v>32602.790994842424</v>
      </c>
      <c r="BH309" s="602">
        <f t="shared" ca="1" si="606"/>
        <v>32602.790994842424</v>
      </c>
      <c r="BI309" s="602">
        <f t="shared" ca="1" si="607"/>
        <v>33443.253242422019</v>
      </c>
      <c r="BJ309" s="602">
        <f t="shared" ca="1" si="608"/>
        <v>33443.253242422019</v>
      </c>
      <c r="BK309" s="602">
        <f t="shared" ca="1" si="609"/>
        <v>34295.209150044284</v>
      </c>
      <c r="BL309" s="602">
        <f t="shared" ca="1" si="610"/>
        <v>36770.18441525627</v>
      </c>
      <c r="BM309" s="602">
        <f t="shared" ca="1" si="611"/>
        <v>38267.148755353199</v>
      </c>
      <c r="BN309" s="602">
        <f t="shared" ca="1" si="612"/>
        <v>38267.148755353199</v>
      </c>
      <c r="BO309" s="602">
        <f t="shared" ca="1" si="613"/>
        <v>39793.595525186211</v>
      </c>
      <c r="BP309" s="602">
        <f t="shared" ca="1" si="614"/>
        <v>39793.595525186211</v>
      </c>
      <c r="BQ309" s="602">
        <f t="shared" ca="1" si="615"/>
        <v>41348.708530527409</v>
      </c>
      <c r="BR309" s="602">
        <f t="shared" ca="1" si="616"/>
        <v>41348.708530527409</v>
      </c>
      <c r="BS309" s="602">
        <f t="shared" ca="1" si="617"/>
        <v>42931.644319025749</v>
      </c>
      <c r="BT309" s="602">
        <f t="shared" ca="1" si="618"/>
        <v>42931.644319025749</v>
      </c>
      <c r="BU309" s="602">
        <f t="shared" ca="1" si="619"/>
        <v>44541.536806018841</v>
      </c>
      <c r="BV309" s="602">
        <f t="shared" ca="1" si="620"/>
        <v>40723.276804626068</v>
      </c>
      <c r="BW309" s="602">
        <f t="shared" ca="1" si="621"/>
        <v>42295.186245571516</v>
      </c>
      <c r="BX309" s="602">
        <f t="shared" ca="1" si="622"/>
        <v>42295.186245571516</v>
      </c>
      <c r="BY309" s="602">
        <f t="shared" ca="1" si="623"/>
        <v>43894.401241264459</v>
      </c>
      <c r="BZ309" s="602">
        <f t="shared" ca="1" si="624"/>
        <v>43894.401241264459</v>
      </c>
      <c r="CA309" s="602">
        <f t="shared" ca="1" si="625"/>
        <v>45520.044319311586</v>
      </c>
      <c r="CB309" s="602">
        <f t="shared" ca="1" si="626"/>
        <v>45520.044319311586</v>
      </c>
      <c r="CC309" s="602">
        <f t="shared" ca="1" si="627"/>
        <v>47171.222607457443</v>
      </c>
      <c r="CD309" s="602">
        <f t="shared" ca="1" si="628"/>
        <v>47171.222607457443</v>
      </c>
      <c r="CE309" s="602">
        <f t="shared" ca="1" si="629"/>
        <v>48847.032188247038</v>
      </c>
      <c r="CF309" s="602">
        <f t="shared" ca="1" si="630"/>
        <v>32602.790994842424</v>
      </c>
      <c r="CG309" s="602">
        <f t="shared" ca="1" si="631"/>
        <v>33443.253242422012</v>
      </c>
      <c r="CH309" s="602">
        <f t="shared" ca="1" si="632"/>
        <v>33443.253242422012</v>
      </c>
      <c r="CI309" s="602">
        <f t="shared" ca="1" si="633"/>
        <v>34295.209150044277</v>
      </c>
      <c r="CJ309" s="602">
        <f t="shared" ca="1" si="634"/>
        <v>34295.209150044277</v>
      </c>
      <c r="CK309" s="602">
        <f t="shared" ca="1" si="635"/>
        <v>35158.510820378884</v>
      </c>
      <c r="CL309" s="602">
        <f t="shared" ca="1" si="636"/>
        <v>35158.510820378884</v>
      </c>
      <c r="CM309" s="602">
        <f t="shared" ca="1" si="637"/>
        <v>36033.004617820443</v>
      </c>
      <c r="CN309" s="602">
        <f t="shared" ca="1" si="638"/>
        <v>36033.004617820443</v>
      </c>
      <c r="CO309" s="602">
        <f t="shared" ca="1" si="639"/>
        <v>36918.531516652984</v>
      </c>
      <c r="CP309" s="602">
        <f t="shared" ca="1" si="640"/>
        <v>40567.620879791641</v>
      </c>
      <c r="CQ309" s="602">
        <f t="shared" ca="1" si="641"/>
        <v>42136.752230538325</v>
      </c>
      <c r="CR309" s="602">
        <f t="shared" ca="1" si="642"/>
        <v>42136.752230538325</v>
      </c>
      <c r="CS309" s="602">
        <f t="shared" ca="1" si="643"/>
        <v>43733.275864409734</v>
      </c>
      <c r="CT309" s="602">
        <f t="shared" ca="1" si="644"/>
        <v>43733.275864409734</v>
      </c>
      <c r="CU309" s="602">
        <f t="shared" ca="1" si="645"/>
        <v>45356.316094004287</v>
      </c>
      <c r="CV309" s="602">
        <f t="shared" ca="1" si="646"/>
        <v>45356.316094004287</v>
      </c>
      <c r="CW309" s="602">
        <f t="shared" ca="1" si="647"/>
        <v>47004.981388595283</v>
      </c>
      <c r="CX309" s="602">
        <f t="shared" ca="1" si="648"/>
        <v>47004.981388595283</v>
      </c>
      <c r="CY309" s="602">
        <f t="shared" ca="1" si="649"/>
        <v>48678.368743832812</v>
      </c>
      <c r="CZ309" s="602">
        <f t="shared" ca="1" si="650"/>
        <v>44703.97476535022</v>
      </c>
      <c r="DA309" s="602">
        <f t="shared" ca="1" si="651"/>
        <v>46342.497848049643</v>
      </c>
      <c r="DB309" s="602">
        <f t="shared" ca="1" si="652"/>
        <v>46342.497848049643</v>
      </c>
      <c r="DC309" s="602">
        <f t="shared" ca="1" si="653"/>
        <v>48006.105296803609</v>
      </c>
      <c r="DD309" s="602">
        <f t="shared" ca="1" si="654"/>
        <v>48006.105296803609</v>
      </c>
      <c r="DE309" s="602">
        <f t="shared" ca="1" si="655"/>
        <v>49693.889253268258</v>
      </c>
      <c r="DF309" s="602">
        <f t="shared" ca="1" si="656"/>
        <v>49693.889253268258</v>
      </c>
      <c r="DG309" s="602">
        <f t="shared" ca="1" si="657"/>
        <v>51404.937022019112</v>
      </c>
      <c r="DH309" s="602">
        <f t="shared" ca="1" si="658"/>
        <v>51404.937022019112</v>
      </c>
      <c r="DI309" s="602">
        <f t="shared" ca="1" si="659"/>
        <v>53138.334953305806</v>
      </c>
      <c r="DJ309" s="602">
        <f t="shared" ca="1" si="660"/>
        <v>35740.272825017964</v>
      </c>
      <c r="DK309" s="602">
        <f t="shared" ca="1" si="661"/>
        <v>36622.140011125128</v>
      </c>
      <c r="DL309" s="602">
        <f t="shared" ca="1" si="662"/>
        <v>36622.140011125128</v>
      </c>
      <c r="DM309" s="602">
        <f t="shared" ca="1" si="663"/>
        <v>37514.931461517175</v>
      </c>
      <c r="DN309" s="602">
        <f t="shared" ca="1" si="664"/>
        <v>37514.931461517175</v>
      </c>
      <c r="DO309" s="602">
        <f t="shared" ca="1" si="665"/>
        <v>38418.479955411574</v>
      </c>
      <c r="DP309" s="602">
        <f t="shared" ca="1" si="666"/>
        <v>38418.479955411574</v>
      </c>
      <c r="DQ309" s="602">
        <f t="shared" ca="1" si="667"/>
        <v>39332.613834187912</v>
      </c>
      <c r="DR309" s="602">
        <f t="shared" ca="1" si="668"/>
        <v>39332.613834187912</v>
      </c>
      <c r="DS309" s="602">
        <f t="shared" ca="1" si="669"/>
        <v>40257.157363389997</v>
      </c>
      <c r="DT309" s="602">
        <f t="shared" ca="1" si="670"/>
        <v>46177.501827191038</v>
      </c>
      <c r="DU309" s="602">
        <f t="shared" ca="1" si="671"/>
        <v>47838.641578354283</v>
      </c>
      <c r="DV309" s="602">
        <f t="shared" ca="1" si="672"/>
        <v>47838.641578354283</v>
      </c>
      <c r="DW309" s="602">
        <f t="shared" ca="1" si="673"/>
        <v>49524.048906687342</v>
      </c>
      <c r="DX309" s="602">
        <f t="shared" ca="1" si="674"/>
        <v>49524.048906687342</v>
      </c>
      <c r="DY309" s="602">
        <f t="shared" ca="1" si="675"/>
        <v>51232.81142211426</v>
      </c>
      <c r="DZ309" s="602">
        <f t="shared" ca="1" si="676"/>
        <v>51232.81142211426</v>
      </c>
      <c r="EA309" s="602">
        <f t="shared" ca="1" si="677"/>
        <v>52964.015402022604</v>
      </c>
      <c r="EB309" s="602">
        <f t="shared" ca="1" si="678"/>
        <v>52964.015402022604</v>
      </c>
      <c r="EC309" s="602">
        <f t="shared" ca="1" si="679"/>
        <v>54716.749467108581</v>
      </c>
      <c r="ED309" s="602">
        <f t="shared" ca="1" si="680"/>
        <v>50546.562285820124</v>
      </c>
      <c r="EE309" s="602">
        <f t="shared" ca="1" si="681"/>
        <v>52268.899256216449</v>
      </c>
      <c r="EF309" s="602">
        <f t="shared" ca="1" si="682"/>
        <v>52268.899256216449</v>
      </c>
      <c r="EG309" s="602">
        <f t="shared" ca="1" si="683"/>
        <v>54013.130357142247</v>
      </c>
      <c r="EH309" s="602">
        <f t="shared" ca="1" si="684"/>
        <v>54013.130357142247</v>
      </c>
      <c r="EI309" s="602">
        <f t="shared" ca="1" si="685"/>
        <v>55778.34727772788</v>
      </c>
      <c r="EJ309" s="602">
        <f t="shared" ca="1" si="686"/>
        <v>55778.34727772788</v>
      </c>
      <c r="EK309" s="602">
        <f t="shared" ca="1" si="687"/>
        <v>57563.649413299725</v>
      </c>
      <c r="EL309" s="602">
        <f t="shared" ca="1" si="688"/>
        <v>57563.649413299725</v>
      </c>
      <c r="EM309" s="602">
        <f t="shared" ca="1" si="689"/>
        <v>59368.146874517734</v>
      </c>
    </row>
    <row r="310" spans="23:143" x14ac:dyDescent="0.2">
      <c r="W310" s="597">
        <f t="shared" si="567"/>
        <v>17</v>
      </c>
      <c r="X310" s="602">
        <f t="shared" ca="1" si="570"/>
        <v>27303.204877228378</v>
      </c>
      <c r="Y310" s="602">
        <f t="shared" ca="1" si="571"/>
        <v>28063.745651855919</v>
      </c>
      <c r="Z310" s="602">
        <f t="shared" ca="1" si="572"/>
        <v>28063.745651855919</v>
      </c>
      <c r="AA310" s="602">
        <f t="shared" ca="1" si="573"/>
        <v>28836.595283912593</v>
      </c>
      <c r="AB310" s="602">
        <f t="shared" ca="1" si="574"/>
        <v>28836.595283912593</v>
      </c>
      <c r="AC310" s="602">
        <f t="shared" ca="1" si="575"/>
        <v>29621.652351503428</v>
      </c>
      <c r="AD310" s="602">
        <f t="shared" ca="1" si="576"/>
        <v>29621.652351503428</v>
      </c>
      <c r="AE310" s="602">
        <f t="shared" ca="1" si="577"/>
        <v>30418.807625095062</v>
      </c>
      <c r="AF310" s="602">
        <f t="shared" ca="1" si="578"/>
        <v>30418.807625095062</v>
      </c>
      <c r="AG310" s="602">
        <f t="shared" ca="1" si="579"/>
        <v>31227.944341051854</v>
      </c>
      <c r="AH310" s="602">
        <f t="shared" ca="1" si="580"/>
        <v>31773.964225318963</v>
      </c>
      <c r="AI310" s="602">
        <f t="shared" ca="1" si="581"/>
        <v>33161.814954877947</v>
      </c>
      <c r="AJ310" s="602">
        <f t="shared" ca="1" si="582"/>
        <v>33161.814954877947</v>
      </c>
      <c r="AK310" s="602">
        <f t="shared" ca="1" si="583"/>
        <v>34581.723205375456</v>
      </c>
      <c r="AL310" s="602">
        <f t="shared" ca="1" si="584"/>
        <v>34581.723205375456</v>
      </c>
      <c r="AM310" s="602">
        <f t="shared" ca="1" si="585"/>
        <v>36033.004617820443</v>
      </c>
      <c r="AN310" s="602">
        <f t="shared" ca="1" si="586"/>
        <v>36033.004617820443</v>
      </c>
      <c r="AO310" s="602">
        <f t="shared" ca="1" si="587"/>
        <v>37514.931461517175</v>
      </c>
      <c r="AP310" s="602">
        <f t="shared" ca="1" si="588"/>
        <v>37514.931461517175</v>
      </c>
      <c r="AQ310" s="602">
        <f t="shared" ca="1" si="589"/>
        <v>39026.737155306873</v>
      </c>
      <c r="AR310" s="602">
        <f t="shared" ca="1" si="590"/>
        <v>35448.772928771345</v>
      </c>
      <c r="AS310" s="602">
        <f t="shared" ca="1" si="591"/>
        <v>36918.531516652984</v>
      </c>
      <c r="AT310" s="602">
        <f t="shared" ca="1" si="592"/>
        <v>36918.531516652984</v>
      </c>
      <c r="AU310" s="602">
        <f t="shared" ca="1" si="593"/>
        <v>38418.479955411574</v>
      </c>
      <c r="AV310" s="602">
        <f t="shared" ca="1" si="594"/>
        <v>38418.479955411574</v>
      </c>
      <c r="AW310" s="602">
        <f t="shared" ca="1" si="595"/>
        <v>39947.830563756834</v>
      </c>
      <c r="AX310" s="602">
        <f t="shared" ca="1" si="596"/>
        <v>39947.830563756834</v>
      </c>
      <c r="AY310" s="602">
        <f t="shared" ca="1" si="597"/>
        <v>41505.764212283277</v>
      </c>
      <c r="AZ310" s="602">
        <f t="shared" ca="1" si="598"/>
        <v>41505.764212283277</v>
      </c>
      <c r="BA310" s="602">
        <f t="shared" ca="1" si="599"/>
        <v>43091.434978125537</v>
      </c>
      <c r="BB310" s="602">
        <f t="shared" ca="1" si="600"/>
        <v>30151.752011168952</v>
      </c>
      <c r="BC310" s="602">
        <f t="shared" ca="1" si="601"/>
        <v>30956.908340085956</v>
      </c>
      <c r="BD310" s="602">
        <f t="shared" ca="1" si="602"/>
        <v>30956.908340085956</v>
      </c>
      <c r="BE310" s="602">
        <f t="shared" ca="1" si="603"/>
        <v>31773.96422531897</v>
      </c>
      <c r="BF310" s="602">
        <f t="shared" ca="1" si="604"/>
        <v>31773.96422531897</v>
      </c>
      <c r="BG310" s="602">
        <f t="shared" ca="1" si="605"/>
        <v>32602.790994842424</v>
      </c>
      <c r="BH310" s="602">
        <f t="shared" ca="1" si="606"/>
        <v>32602.790994842424</v>
      </c>
      <c r="BI310" s="602">
        <f t="shared" ca="1" si="607"/>
        <v>33443.253242422019</v>
      </c>
      <c r="BJ310" s="602">
        <f t="shared" ca="1" si="608"/>
        <v>33443.253242422019</v>
      </c>
      <c r="BK310" s="602">
        <f t="shared" ca="1" si="609"/>
        <v>34295.209150044284</v>
      </c>
      <c r="BL310" s="602">
        <f t="shared" ca="1" si="610"/>
        <v>36770.18441525627</v>
      </c>
      <c r="BM310" s="602">
        <f t="shared" ca="1" si="611"/>
        <v>38267.148755353199</v>
      </c>
      <c r="BN310" s="602">
        <f t="shared" ca="1" si="612"/>
        <v>38267.148755353199</v>
      </c>
      <c r="BO310" s="602">
        <f t="shared" ca="1" si="613"/>
        <v>39793.595525186211</v>
      </c>
      <c r="BP310" s="602">
        <f t="shared" ca="1" si="614"/>
        <v>39793.595525186211</v>
      </c>
      <c r="BQ310" s="602">
        <f t="shared" ca="1" si="615"/>
        <v>41348.708530527409</v>
      </c>
      <c r="BR310" s="602">
        <f t="shared" ca="1" si="616"/>
        <v>41348.708530527409</v>
      </c>
      <c r="BS310" s="602">
        <f t="shared" ca="1" si="617"/>
        <v>42931.644319025749</v>
      </c>
      <c r="BT310" s="602">
        <f t="shared" ca="1" si="618"/>
        <v>42931.644319025749</v>
      </c>
      <c r="BU310" s="602">
        <f t="shared" ca="1" si="619"/>
        <v>44541.536806018841</v>
      </c>
      <c r="BV310" s="602">
        <f t="shared" ca="1" si="620"/>
        <v>40723.276804626068</v>
      </c>
      <c r="BW310" s="602">
        <f t="shared" ca="1" si="621"/>
        <v>42295.186245571516</v>
      </c>
      <c r="BX310" s="602">
        <f t="shared" ca="1" si="622"/>
        <v>42295.186245571516</v>
      </c>
      <c r="BY310" s="602">
        <f t="shared" ca="1" si="623"/>
        <v>43894.401241264459</v>
      </c>
      <c r="BZ310" s="602">
        <f t="shared" ca="1" si="624"/>
        <v>43894.401241264459</v>
      </c>
      <c r="CA310" s="602">
        <f t="shared" ca="1" si="625"/>
        <v>45520.044319311586</v>
      </c>
      <c r="CB310" s="602">
        <f t="shared" ca="1" si="626"/>
        <v>45520.044319311586</v>
      </c>
      <c r="CC310" s="602">
        <f t="shared" ca="1" si="627"/>
        <v>47171.222607457443</v>
      </c>
      <c r="CD310" s="602">
        <f t="shared" ca="1" si="628"/>
        <v>47171.222607457443</v>
      </c>
      <c r="CE310" s="602">
        <f t="shared" ca="1" si="629"/>
        <v>48847.032188247038</v>
      </c>
      <c r="CF310" s="602">
        <f t="shared" ca="1" si="630"/>
        <v>32602.790994842424</v>
      </c>
      <c r="CG310" s="602">
        <f t="shared" ca="1" si="631"/>
        <v>33443.253242422012</v>
      </c>
      <c r="CH310" s="602">
        <f t="shared" ca="1" si="632"/>
        <v>33443.253242422012</v>
      </c>
      <c r="CI310" s="602">
        <f t="shared" ca="1" si="633"/>
        <v>34295.209150044277</v>
      </c>
      <c r="CJ310" s="602">
        <f t="shared" ca="1" si="634"/>
        <v>34295.209150044277</v>
      </c>
      <c r="CK310" s="602">
        <f t="shared" ca="1" si="635"/>
        <v>35158.510820378884</v>
      </c>
      <c r="CL310" s="602">
        <f t="shared" ca="1" si="636"/>
        <v>35158.510820378884</v>
      </c>
      <c r="CM310" s="602">
        <f t="shared" ca="1" si="637"/>
        <v>36033.004617820443</v>
      </c>
      <c r="CN310" s="602">
        <f t="shared" ca="1" si="638"/>
        <v>36033.004617820443</v>
      </c>
      <c r="CO310" s="602">
        <f t="shared" ca="1" si="639"/>
        <v>36918.531516652984</v>
      </c>
      <c r="CP310" s="602">
        <f t="shared" ca="1" si="640"/>
        <v>40567.620879791641</v>
      </c>
      <c r="CQ310" s="602">
        <f t="shared" ca="1" si="641"/>
        <v>42136.752230538325</v>
      </c>
      <c r="CR310" s="602">
        <f t="shared" ca="1" si="642"/>
        <v>42136.752230538325</v>
      </c>
      <c r="CS310" s="602">
        <f t="shared" ca="1" si="643"/>
        <v>43733.275864409734</v>
      </c>
      <c r="CT310" s="602">
        <f t="shared" ca="1" si="644"/>
        <v>43733.275864409734</v>
      </c>
      <c r="CU310" s="602">
        <f t="shared" ca="1" si="645"/>
        <v>45356.316094004287</v>
      </c>
      <c r="CV310" s="602">
        <f t="shared" ca="1" si="646"/>
        <v>45356.316094004287</v>
      </c>
      <c r="CW310" s="602">
        <f t="shared" ca="1" si="647"/>
        <v>47004.981388595283</v>
      </c>
      <c r="CX310" s="602">
        <f t="shared" ca="1" si="648"/>
        <v>47004.981388595283</v>
      </c>
      <c r="CY310" s="602">
        <f t="shared" ca="1" si="649"/>
        <v>48678.368743832812</v>
      </c>
      <c r="CZ310" s="602">
        <f t="shared" ca="1" si="650"/>
        <v>44703.97476535022</v>
      </c>
      <c r="DA310" s="602">
        <f t="shared" ca="1" si="651"/>
        <v>46342.497848049643</v>
      </c>
      <c r="DB310" s="602">
        <f t="shared" ca="1" si="652"/>
        <v>46342.497848049643</v>
      </c>
      <c r="DC310" s="602">
        <f t="shared" ca="1" si="653"/>
        <v>48006.105296803609</v>
      </c>
      <c r="DD310" s="602">
        <f t="shared" ca="1" si="654"/>
        <v>48006.105296803609</v>
      </c>
      <c r="DE310" s="602">
        <f t="shared" ca="1" si="655"/>
        <v>49693.889253268258</v>
      </c>
      <c r="DF310" s="602">
        <f t="shared" ca="1" si="656"/>
        <v>49693.889253268258</v>
      </c>
      <c r="DG310" s="602">
        <f t="shared" ca="1" si="657"/>
        <v>51404.937022019112</v>
      </c>
      <c r="DH310" s="602">
        <f t="shared" ca="1" si="658"/>
        <v>51404.937022019112</v>
      </c>
      <c r="DI310" s="602">
        <f t="shared" ca="1" si="659"/>
        <v>53138.334953305806</v>
      </c>
      <c r="DJ310" s="602">
        <f t="shared" ca="1" si="660"/>
        <v>35740.272825017964</v>
      </c>
      <c r="DK310" s="602">
        <f t="shared" ca="1" si="661"/>
        <v>36622.140011125128</v>
      </c>
      <c r="DL310" s="602">
        <f t="shared" ca="1" si="662"/>
        <v>36622.140011125128</v>
      </c>
      <c r="DM310" s="602">
        <f t="shared" ca="1" si="663"/>
        <v>37514.931461517175</v>
      </c>
      <c r="DN310" s="602">
        <f t="shared" ca="1" si="664"/>
        <v>37514.931461517175</v>
      </c>
      <c r="DO310" s="602">
        <f t="shared" ca="1" si="665"/>
        <v>38418.479955411574</v>
      </c>
      <c r="DP310" s="602">
        <f t="shared" ca="1" si="666"/>
        <v>38418.479955411574</v>
      </c>
      <c r="DQ310" s="602">
        <f t="shared" ca="1" si="667"/>
        <v>39332.613834187912</v>
      </c>
      <c r="DR310" s="602">
        <f t="shared" ca="1" si="668"/>
        <v>39332.613834187912</v>
      </c>
      <c r="DS310" s="602">
        <f t="shared" ca="1" si="669"/>
        <v>40257.157363389997</v>
      </c>
      <c r="DT310" s="602">
        <f t="shared" ca="1" si="670"/>
        <v>46177.501827191038</v>
      </c>
      <c r="DU310" s="602">
        <f t="shared" ca="1" si="671"/>
        <v>47838.641578354283</v>
      </c>
      <c r="DV310" s="602">
        <f t="shared" ca="1" si="672"/>
        <v>47838.641578354283</v>
      </c>
      <c r="DW310" s="602">
        <f t="shared" ca="1" si="673"/>
        <v>49524.048906687342</v>
      </c>
      <c r="DX310" s="602">
        <f t="shared" ca="1" si="674"/>
        <v>49524.048906687342</v>
      </c>
      <c r="DY310" s="602">
        <f t="shared" ca="1" si="675"/>
        <v>51232.81142211426</v>
      </c>
      <c r="DZ310" s="602">
        <f t="shared" ca="1" si="676"/>
        <v>51232.81142211426</v>
      </c>
      <c r="EA310" s="602">
        <f t="shared" ca="1" si="677"/>
        <v>52964.015402022604</v>
      </c>
      <c r="EB310" s="602">
        <f t="shared" ca="1" si="678"/>
        <v>52964.015402022604</v>
      </c>
      <c r="EC310" s="602">
        <f t="shared" ca="1" si="679"/>
        <v>54716.749467108581</v>
      </c>
      <c r="ED310" s="602">
        <f t="shared" ca="1" si="680"/>
        <v>50546.562285820124</v>
      </c>
      <c r="EE310" s="602">
        <f t="shared" ca="1" si="681"/>
        <v>52268.899256216449</v>
      </c>
      <c r="EF310" s="602">
        <f t="shared" ca="1" si="682"/>
        <v>52268.899256216449</v>
      </c>
      <c r="EG310" s="602">
        <f t="shared" ca="1" si="683"/>
        <v>54013.130357142247</v>
      </c>
      <c r="EH310" s="602">
        <f t="shared" ca="1" si="684"/>
        <v>54013.130357142247</v>
      </c>
      <c r="EI310" s="602">
        <f t="shared" ca="1" si="685"/>
        <v>55778.34727772788</v>
      </c>
      <c r="EJ310" s="602">
        <f t="shared" ca="1" si="686"/>
        <v>55778.34727772788</v>
      </c>
      <c r="EK310" s="602">
        <f t="shared" ca="1" si="687"/>
        <v>57563.649413299725</v>
      </c>
      <c r="EL310" s="602">
        <f t="shared" ca="1" si="688"/>
        <v>57563.649413299725</v>
      </c>
      <c r="EM310" s="602">
        <f t="shared" ca="1" si="689"/>
        <v>59368.146874517734</v>
      </c>
    </row>
    <row r="311" spans="23:143" x14ac:dyDescent="0.2">
      <c r="W311" s="597">
        <f t="shared" si="567"/>
        <v>18</v>
      </c>
      <c r="X311" s="602">
        <f t="shared" ca="1" si="570"/>
        <v>27303.204877228378</v>
      </c>
      <c r="Y311" s="602">
        <f t="shared" ca="1" si="571"/>
        <v>28063.745651855919</v>
      </c>
      <c r="Z311" s="602">
        <f t="shared" ca="1" si="572"/>
        <v>28063.745651855919</v>
      </c>
      <c r="AA311" s="602">
        <f t="shared" ca="1" si="573"/>
        <v>28836.595283912593</v>
      </c>
      <c r="AB311" s="602">
        <f t="shared" ca="1" si="574"/>
        <v>28836.595283912593</v>
      </c>
      <c r="AC311" s="602">
        <f t="shared" ca="1" si="575"/>
        <v>29621.652351503428</v>
      </c>
      <c r="AD311" s="602">
        <f t="shared" ca="1" si="576"/>
        <v>29621.652351503428</v>
      </c>
      <c r="AE311" s="602">
        <f t="shared" ca="1" si="577"/>
        <v>30418.807625095062</v>
      </c>
      <c r="AF311" s="602">
        <f t="shared" ca="1" si="578"/>
        <v>30418.807625095062</v>
      </c>
      <c r="AG311" s="602">
        <f t="shared" ca="1" si="579"/>
        <v>31227.944341051854</v>
      </c>
      <c r="AH311" s="602">
        <f t="shared" ca="1" si="580"/>
        <v>31773.964225318963</v>
      </c>
      <c r="AI311" s="602">
        <f t="shared" ca="1" si="581"/>
        <v>33161.814954877947</v>
      </c>
      <c r="AJ311" s="602">
        <f t="shared" ca="1" si="582"/>
        <v>33161.814954877947</v>
      </c>
      <c r="AK311" s="602">
        <f t="shared" ca="1" si="583"/>
        <v>34581.723205375456</v>
      </c>
      <c r="AL311" s="602">
        <f t="shared" ca="1" si="584"/>
        <v>34581.723205375456</v>
      </c>
      <c r="AM311" s="602">
        <f t="shared" ca="1" si="585"/>
        <v>36033.004617820443</v>
      </c>
      <c r="AN311" s="602">
        <f t="shared" ca="1" si="586"/>
        <v>36033.004617820443</v>
      </c>
      <c r="AO311" s="602">
        <f t="shared" ca="1" si="587"/>
        <v>37514.931461517175</v>
      </c>
      <c r="AP311" s="602">
        <f t="shared" ca="1" si="588"/>
        <v>37514.931461517175</v>
      </c>
      <c r="AQ311" s="602">
        <f t="shared" ca="1" si="589"/>
        <v>39026.737155306873</v>
      </c>
      <c r="AR311" s="602">
        <f t="shared" ca="1" si="590"/>
        <v>35448.772928771345</v>
      </c>
      <c r="AS311" s="602">
        <f t="shared" ca="1" si="591"/>
        <v>36918.531516652984</v>
      </c>
      <c r="AT311" s="602">
        <f t="shared" ca="1" si="592"/>
        <v>36918.531516652984</v>
      </c>
      <c r="AU311" s="602">
        <f t="shared" ca="1" si="593"/>
        <v>38418.479955411574</v>
      </c>
      <c r="AV311" s="602">
        <f t="shared" ca="1" si="594"/>
        <v>38418.479955411574</v>
      </c>
      <c r="AW311" s="602">
        <f t="shared" ca="1" si="595"/>
        <v>39947.830563756834</v>
      </c>
      <c r="AX311" s="602">
        <f t="shared" ca="1" si="596"/>
        <v>39947.830563756834</v>
      </c>
      <c r="AY311" s="602">
        <f t="shared" ca="1" si="597"/>
        <v>41505.764212283277</v>
      </c>
      <c r="AZ311" s="602">
        <f t="shared" ca="1" si="598"/>
        <v>41505.764212283277</v>
      </c>
      <c r="BA311" s="602">
        <f t="shared" ca="1" si="599"/>
        <v>43091.434978125537</v>
      </c>
      <c r="BB311" s="602">
        <f t="shared" ca="1" si="600"/>
        <v>30151.752011168952</v>
      </c>
      <c r="BC311" s="602">
        <f t="shared" ca="1" si="601"/>
        <v>30956.908340085956</v>
      </c>
      <c r="BD311" s="602">
        <f t="shared" ca="1" si="602"/>
        <v>30956.908340085956</v>
      </c>
      <c r="BE311" s="602">
        <f t="shared" ca="1" si="603"/>
        <v>31773.96422531897</v>
      </c>
      <c r="BF311" s="602">
        <f t="shared" ca="1" si="604"/>
        <v>31773.96422531897</v>
      </c>
      <c r="BG311" s="602">
        <f t="shared" ca="1" si="605"/>
        <v>32602.790994842424</v>
      </c>
      <c r="BH311" s="602">
        <f t="shared" ca="1" si="606"/>
        <v>32602.790994842424</v>
      </c>
      <c r="BI311" s="602">
        <f t="shared" ca="1" si="607"/>
        <v>33443.253242422019</v>
      </c>
      <c r="BJ311" s="602">
        <f t="shared" ca="1" si="608"/>
        <v>33443.253242422019</v>
      </c>
      <c r="BK311" s="602">
        <f t="shared" ca="1" si="609"/>
        <v>34295.209150044284</v>
      </c>
      <c r="BL311" s="602">
        <f t="shared" ca="1" si="610"/>
        <v>36770.18441525627</v>
      </c>
      <c r="BM311" s="602">
        <f t="shared" ca="1" si="611"/>
        <v>38267.148755353199</v>
      </c>
      <c r="BN311" s="602">
        <f t="shared" ca="1" si="612"/>
        <v>38267.148755353199</v>
      </c>
      <c r="BO311" s="602">
        <f t="shared" ca="1" si="613"/>
        <v>39793.595525186211</v>
      </c>
      <c r="BP311" s="602">
        <f t="shared" ca="1" si="614"/>
        <v>39793.595525186211</v>
      </c>
      <c r="BQ311" s="602">
        <f t="shared" ca="1" si="615"/>
        <v>41348.708530527409</v>
      </c>
      <c r="BR311" s="602">
        <f t="shared" ca="1" si="616"/>
        <v>41348.708530527409</v>
      </c>
      <c r="BS311" s="602">
        <f t="shared" ca="1" si="617"/>
        <v>42931.644319025749</v>
      </c>
      <c r="BT311" s="602">
        <f t="shared" ca="1" si="618"/>
        <v>42931.644319025749</v>
      </c>
      <c r="BU311" s="602">
        <f t="shared" ca="1" si="619"/>
        <v>44541.536806018841</v>
      </c>
      <c r="BV311" s="602">
        <f t="shared" ca="1" si="620"/>
        <v>40723.276804626068</v>
      </c>
      <c r="BW311" s="602">
        <f t="shared" ca="1" si="621"/>
        <v>42295.186245571516</v>
      </c>
      <c r="BX311" s="602">
        <f t="shared" ca="1" si="622"/>
        <v>42295.186245571516</v>
      </c>
      <c r="BY311" s="602">
        <f t="shared" ca="1" si="623"/>
        <v>43894.401241264459</v>
      </c>
      <c r="BZ311" s="602">
        <f t="shared" ca="1" si="624"/>
        <v>43894.401241264459</v>
      </c>
      <c r="CA311" s="602">
        <f t="shared" ca="1" si="625"/>
        <v>45520.044319311586</v>
      </c>
      <c r="CB311" s="602">
        <f t="shared" ca="1" si="626"/>
        <v>45520.044319311586</v>
      </c>
      <c r="CC311" s="602">
        <f t="shared" ca="1" si="627"/>
        <v>47171.222607457443</v>
      </c>
      <c r="CD311" s="602">
        <f t="shared" ca="1" si="628"/>
        <v>47171.222607457443</v>
      </c>
      <c r="CE311" s="602">
        <f t="shared" ca="1" si="629"/>
        <v>48847.032188247038</v>
      </c>
      <c r="CF311" s="602">
        <f t="shared" ca="1" si="630"/>
        <v>32602.790994842424</v>
      </c>
      <c r="CG311" s="602">
        <f t="shared" ca="1" si="631"/>
        <v>33443.253242422012</v>
      </c>
      <c r="CH311" s="602">
        <f t="shared" ca="1" si="632"/>
        <v>33443.253242422012</v>
      </c>
      <c r="CI311" s="602">
        <f t="shared" ca="1" si="633"/>
        <v>34295.209150044277</v>
      </c>
      <c r="CJ311" s="602">
        <f t="shared" ca="1" si="634"/>
        <v>34295.209150044277</v>
      </c>
      <c r="CK311" s="602">
        <f t="shared" ca="1" si="635"/>
        <v>35158.510820378884</v>
      </c>
      <c r="CL311" s="602">
        <f t="shared" ca="1" si="636"/>
        <v>35158.510820378884</v>
      </c>
      <c r="CM311" s="602">
        <f t="shared" ca="1" si="637"/>
        <v>36033.004617820443</v>
      </c>
      <c r="CN311" s="602">
        <f t="shared" ca="1" si="638"/>
        <v>36033.004617820443</v>
      </c>
      <c r="CO311" s="602">
        <f t="shared" ca="1" si="639"/>
        <v>36918.531516652984</v>
      </c>
      <c r="CP311" s="602">
        <f t="shared" ca="1" si="640"/>
        <v>40567.620879791641</v>
      </c>
      <c r="CQ311" s="602">
        <f t="shared" ca="1" si="641"/>
        <v>42136.752230538325</v>
      </c>
      <c r="CR311" s="602">
        <f t="shared" ca="1" si="642"/>
        <v>42136.752230538325</v>
      </c>
      <c r="CS311" s="602">
        <f t="shared" ca="1" si="643"/>
        <v>43733.275864409734</v>
      </c>
      <c r="CT311" s="602">
        <f t="shared" ca="1" si="644"/>
        <v>43733.275864409734</v>
      </c>
      <c r="CU311" s="602">
        <f t="shared" ca="1" si="645"/>
        <v>45356.316094004287</v>
      </c>
      <c r="CV311" s="602">
        <f t="shared" ca="1" si="646"/>
        <v>45356.316094004287</v>
      </c>
      <c r="CW311" s="602">
        <f t="shared" ca="1" si="647"/>
        <v>47004.981388595283</v>
      </c>
      <c r="CX311" s="602">
        <f t="shared" ca="1" si="648"/>
        <v>47004.981388595283</v>
      </c>
      <c r="CY311" s="602">
        <f t="shared" ca="1" si="649"/>
        <v>48678.368743832812</v>
      </c>
      <c r="CZ311" s="602">
        <f t="shared" ca="1" si="650"/>
        <v>44703.97476535022</v>
      </c>
      <c r="DA311" s="602">
        <f t="shared" ca="1" si="651"/>
        <v>46342.497848049643</v>
      </c>
      <c r="DB311" s="602">
        <f t="shared" ca="1" si="652"/>
        <v>46342.497848049643</v>
      </c>
      <c r="DC311" s="602">
        <f t="shared" ca="1" si="653"/>
        <v>48006.105296803609</v>
      </c>
      <c r="DD311" s="602">
        <f t="shared" ca="1" si="654"/>
        <v>48006.105296803609</v>
      </c>
      <c r="DE311" s="602">
        <f t="shared" ca="1" si="655"/>
        <v>49693.889253268258</v>
      </c>
      <c r="DF311" s="602">
        <f t="shared" ca="1" si="656"/>
        <v>49693.889253268258</v>
      </c>
      <c r="DG311" s="602">
        <f t="shared" ca="1" si="657"/>
        <v>51404.937022019112</v>
      </c>
      <c r="DH311" s="602">
        <f t="shared" ca="1" si="658"/>
        <v>51404.937022019112</v>
      </c>
      <c r="DI311" s="602">
        <f t="shared" ca="1" si="659"/>
        <v>53138.334953305806</v>
      </c>
      <c r="DJ311" s="602">
        <f t="shared" ca="1" si="660"/>
        <v>35740.272825017964</v>
      </c>
      <c r="DK311" s="602">
        <f t="shared" ca="1" si="661"/>
        <v>36622.140011125128</v>
      </c>
      <c r="DL311" s="602">
        <f t="shared" ca="1" si="662"/>
        <v>36622.140011125128</v>
      </c>
      <c r="DM311" s="602">
        <f t="shared" ca="1" si="663"/>
        <v>37514.931461517175</v>
      </c>
      <c r="DN311" s="602">
        <f t="shared" ca="1" si="664"/>
        <v>37514.931461517175</v>
      </c>
      <c r="DO311" s="602">
        <f t="shared" ca="1" si="665"/>
        <v>38418.479955411574</v>
      </c>
      <c r="DP311" s="602">
        <f t="shared" ca="1" si="666"/>
        <v>38418.479955411574</v>
      </c>
      <c r="DQ311" s="602">
        <f t="shared" ca="1" si="667"/>
        <v>39332.613834187912</v>
      </c>
      <c r="DR311" s="602">
        <f t="shared" ca="1" si="668"/>
        <v>39332.613834187912</v>
      </c>
      <c r="DS311" s="602">
        <f t="shared" ca="1" si="669"/>
        <v>40257.157363389997</v>
      </c>
      <c r="DT311" s="602">
        <f t="shared" ca="1" si="670"/>
        <v>46177.501827191038</v>
      </c>
      <c r="DU311" s="602">
        <f t="shared" ca="1" si="671"/>
        <v>47838.641578354283</v>
      </c>
      <c r="DV311" s="602">
        <f t="shared" ca="1" si="672"/>
        <v>47838.641578354283</v>
      </c>
      <c r="DW311" s="602">
        <f t="shared" ca="1" si="673"/>
        <v>49524.048906687342</v>
      </c>
      <c r="DX311" s="602">
        <f t="shared" ca="1" si="674"/>
        <v>49524.048906687342</v>
      </c>
      <c r="DY311" s="602">
        <f t="shared" ca="1" si="675"/>
        <v>51232.81142211426</v>
      </c>
      <c r="DZ311" s="602">
        <f t="shared" ca="1" si="676"/>
        <v>51232.81142211426</v>
      </c>
      <c r="EA311" s="602">
        <f t="shared" ca="1" si="677"/>
        <v>52964.015402022604</v>
      </c>
      <c r="EB311" s="602">
        <f t="shared" ca="1" si="678"/>
        <v>52964.015402022604</v>
      </c>
      <c r="EC311" s="602">
        <f t="shared" ca="1" si="679"/>
        <v>54716.749467108581</v>
      </c>
      <c r="ED311" s="602">
        <f t="shared" ca="1" si="680"/>
        <v>50546.562285820124</v>
      </c>
      <c r="EE311" s="602">
        <f t="shared" ca="1" si="681"/>
        <v>52268.899256216449</v>
      </c>
      <c r="EF311" s="602">
        <f t="shared" ca="1" si="682"/>
        <v>52268.899256216449</v>
      </c>
      <c r="EG311" s="602">
        <f t="shared" ca="1" si="683"/>
        <v>54013.130357142247</v>
      </c>
      <c r="EH311" s="602">
        <f t="shared" ca="1" si="684"/>
        <v>54013.130357142247</v>
      </c>
      <c r="EI311" s="602">
        <f t="shared" ca="1" si="685"/>
        <v>55778.34727772788</v>
      </c>
      <c r="EJ311" s="602">
        <f t="shared" ca="1" si="686"/>
        <v>55778.34727772788</v>
      </c>
      <c r="EK311" s="602">
        <f t="shared" ca="1" si="687"/>
        <v>57563.649413299725</v>
      </c>
      <c r="EL311" s="602">
        <f t="shared" ca="1" si="688"/>
        <v>57563.649413299725</v>
      </c>
      <c r="EM311" s="602">
        <f t="shared" ca="1" si="689"/>
        <v>59368.146874517734</v>
      </c>
    </row>
    <row r="312" spans="23:143" x14ac:dyDescent="0.2">
      <c r="W312" s="597">
        <f t="shared" si="567"/>
        <v>19</v>
      </c>
      <c r="X312" s="602">
        <f t="shared" ca="1" si="570"/>
        <v>27303.204877228378</v>
      </c>
      <c r="Y312" s="602">
        <f t="shared" ca="1" si="571"/>
        <v>28063.745651855919</v>
      </c>
      <c r="Z312" s="602">
        <f t="shared" ca="1" si="572"/>
        <v>28063.745651855919</v>
      </c>
      <c r="AA312" s="602">
        <f t="shared" ca="1" si="573"/>
        <v>28836.595283912593</v>
      </c>
      <c r="AB312" s="602">
        <f t="shared" ca="1" si="574"/>
        <v>28836.595283912593</v>
      </c>
      <c r="AC312" s="602">
        <f t="shared" ca="1" si="575"/>
        <v>29621.652351503428</v>
      </c>
      <c r="AD312" s="602">
        <f t="shared" ca="1" si="576"/>
        <v>29621.652351503428</v>
      </c>
      <c r="AE312" s="602">
        <f t="shared" ca="1" si="577"/>
        <v>30418.807625095062</v>
      </c>
      <c r="AF312" s="602">
        <f t="shared" ca="1" si="578"/>
        <v>30418.807625095062</v>
      </c>
      <c r="AG312" s="602">
        <f t="shared" ca="1" si="579"/>
        <v>31227.944341051854</v>
      </c>
      <c r="AH312" s="602">
        <f t="shared" ca="1" si="580"/>
        <v>31773.964225318963</v>
      </c>
      <c r="AI312" s="602">
        <f t="shared" ca="1" si="581"/>
        <v>33161.814954877947</v>
      </c>
      <c r="AJ312" s="602">
        <f t="shared" ca="1" si="582"/>
        <v>33161.814954877947</v>
      </c>
      <c r="AK312" s="602">
        <f t="shared" ca="1" si="583"/>
        <v>34581.723205375456</v>
      </c>
      <c r="AL312" s="602">
        <f t="shared" ca="1" si="584"/>
        <v>34581.723205375456</v>
      </c>
      <c r="AM312" s="602">
        <f t="shared" ca="1" si="585"/>
        <v>36033.004617820443</v>
      </c>
      <c r="AN312" s="602">
        <f t="shared" ca="1" si="586"/>
        <v>36033.004617820443</v>
      </c>
      <c r="AO312" s="602">
        <f t="shared" ca="1" si="587"/>
        <v>37514.931461517175</v>
      </c>
      <c r="AP312" s="602">
        <f t="shared" ca="1" si="588"/>
        <v>37514.931461517175</v>
      </c>
      <c r="AQ312" s="602">
        <f t="shared" ca="1" si="589"/>
        <v>39026.737155306873</v>
      </c>
      <c r="AR312" s="602">
        <f t="shared" ca="1" si="590"/>
        <v>35448.772928771345</v>
      </c>
      <c r="AS312" s="602">
        <f t="shared" ca="1" si="591"/>
        <v>36918.531516652984</v>
      </c>
      <c r="AT312" s="602">
        <f t="shared" ca="1" si="592"/>
        <v>36918.531516652984</v>
      </c>
      <c r="AU312" s="602">
        <f t="shared" ca="1" si="593"/>
        <v>38418.479955411574</v>
      </c>
      <c r="AV312" s="602">
        <f t="shared" ca="1" si="594"/>
        <v>38418.479955411574</v>
      </c>
      <c r="AW312" s="602">
        <f t="shared" ca="1" si="595"/>
        <v>39947.830563756834</v>
      </c>
      <c r="AX312" s="602">
        <f t="shared" ca="1" si="596"/>
        <v>39947.830563756834</v>
      </c>
      <c r="AY312" s="602">
        <f t="shared" ca="1" si="597"/>
        <v>41505.764212283277</v>
      </c>
      <c r="AZ312" s="602">
        <f t="shared" ca="1" si="598"/>
        <v>41505.764212283277</v>
      </c>
      <c r="BA312" s="602">
        <f t="shared" ca="1" si="599"/>
        <v>43091.434978125537</v>
      </c>
      <c r="BB312" s="602">
        <f t="shared" ca="1" si="600"/>
        <v>30151.752011168952</v>
      </c>
      <c r="BC312" s="602">
        <f t="shared" ca="1" si="601"/>
        <v>30956.908340085956</v>
      </c>
      <c r="BD312" s="602">
        <f t="shared" ca="1" si="602"/>
        <v>30956.908340085956</v>
      </c>
      <c r="BE312" s="602">
        <f t="shared" ca="1" si="603"/>
        <v>31773.96422531897</v>
      </c>
      <c r="BF312" s="602">
        <f t="shared" ca="1" si="604"/>
        <v>31773.96422531897</v>
      </c>
      <c r="BG312" s="602">
        <f t="shared" ca="1" si="605"/>
        <v>32602.790994842424</v>
      </c>
      <c r="BH312" s="602">
        <f t="shared" ca="1" si="606"/>
        <v>32602.790994842424</v>
      </c>
      <c r="BI312" s="602">
        <f t="shared" ca="1" si="607"/>
        <v>33443.253242422019</v>
      </c>
      <c r="BJ312" s="602">
        <f t="shared" ca="1" si="608"/>
        <v>33443.253242422019</v>
      </c>
      <c r="BK312" s="602">
        <f t="shared" ca="1" si="609"/>
        <v>34295.209150044284</v>
      </c>
      <c r="BL312" s="602">
        <f t="shared" ca="1" si="610"/>
        <v>36770.18441525627</v>
      </c>
      <c r="BM312" s="602">
        <f t="shared" ca="1" si="611"/>
        <v>38267.148755353199</v>
      </c>
      <c r="BN312" s="602">
        <f t="shared" ca="1" si="612"/>
        <v>38267.148755353199</v>
      </c>
      <c r="BO312" s="602">
        <f t="shared" ca="1" si="613"/>
        <v>39793.595525186211</v>
      </c>
      <c r="BP312" s="602">
        <f t="shared" ca="1" si="614"/>
        <v>39793.595525186211</v>
      </c>
      <c r="BQ312" s="602">
        <f t="shared" ca="1" si="615"/>
        <v>41348.708530527409</v>
      </c>
      <c r="BR312" s="602">
        <f t="shared" ca="1" si="616"/>
        <v>41348.708530527409</v>
      </c>
      <c r="BS312" s="602">
        <f t="shared" ca="1" si="617"/>
        <v>42931.644319025749</v>
      </c>
      <c r="BT312" s="602">
        <f t="shared" ca="1" si="618"/>
        <v>42931.644319025749</v>
      </c>
      <c r="BU312" s="602">
        <f t="shared" ca="1" si="619"/>
        <v>44541.536806018841</v>
      </c>
      <c r="BV312" s="602">
        <f t="shared" ca="1" si="620"/>
        <v>40723.276804626068</v>
      </c>
      <c r="BW312" s="602">
        <f t="shared" ca="1" si="621"/>
        <v>42295.186245571516</v>
      </c>
      <c r="BX312" s="602">
        <f t="shared" ca="1" si="622"/>
        <v>42295.186245571516</v>
      </c>
      <c r="BY312" s="602">
        <f t="shared" ca="1" si="623"/>
        <v>43894.401241264459</v>
      </c>
      <c r="BZ312" s="602">
        <f t="shared" ca="1" si="624"/>
        <v>43894.401241264459</v>
      </c>
      <c r="CA312" s="602">
        <f t="shared" ca="1" si="625"/>
        <v>45520.044319311586</v>
      </c>
      <c r="CB312" s="602">
        <f t="shared" ca="1" si="626"/>
        <v>45520.044319311586</v>
      </c>
      <c r="CC312" s="602">
        <f t="shared" ca="1" si="627"/>
        <v>47171.222607457443</v>
      </c>
      <c r="CD312" s="602">
        <f t="shared" ca="1" si="628"/>
        <v>47171.222607457443</v>
      </c>
      <c r="CE312" s="602">
        <f t="shared" ca="1" si="629"/>
        <v>48847.032188247038</v>
      </c>
      <c r="CF312" s="602">
        <f t="shared" ca="1" si="630"/>
        <v>32602.790994842424</v>
      </c>
      <c r="CG312" s="602">
        <f t="shared" ca="1" si="631"/>
        <v>33443.253242422012</v>
      </c>
      <c r="CH312" s="602">
        <f t="shared" ca="1" si="632"/>
        <v>33443.253242422012</v>
      </c>
      <c r="CI312" s="602">
        <f t="shared" ca="1" si="633"/>
        <v>34295.209150044277</v>
      </c>
      <c r="CJ312" s="602">
        <f t="shared" ca="1" si="634"/>
        <v>34295.209150044277</v>
      </c>
      <c r="CK312" s="602">
        <f t="shared" ca="1" si="635"/>
        <v>35158.510820378884</v>
      </c>
      <c r="CL312" s="602">
        <f t="shared" ca="1" si="636"/>
        <v>35158.510820378884</v>
      </c>
      <c r="CM312" s="602">
        <f t="shared" ca="1" si="637"/>
        <v>36033.004617820443</v>
      </c>
      <c r="CN312" s="602">
        <f t="shared" ca="1" si="638"/>
        <v>36033.004617820443</v>
      </c>
      <c r="CO312" s="602">
        <f t="shared" ca="1" si="639"/>
        <v>36918.531516652984</v>
      </c>
      <c r="CP312" s="602">
        <f t="shared" ca="1" si="640"/>
        <v>40567.620879791641</v>
      </c>
      <c r="CQ312" s="602">
        <f t="shared" ca="1" si="641"/>
        <v>42136.752230538325</v>
      </c>
      <c r="CR312" s="602">
        <f t="shared" ca="1" si="642"/>
        <v>42136.752230538325</v>
      </c>
      <c r="CS312" s="602">
        <f t="shared" ca="1" si="643"/>
        <v>43733.275864409734</v>
      </c>
      <c r="CT312" s="602">
        <f t="shared" ca="1" si="644"/>
        <v>43733.275864409734</v>
      </c>
      <c r="CU312" s="602">
        <f t="shared" ca="1" si="645"/>
        <v>45356.316094004287</v>
      </c>
      <c r="CV312" s="602">
        <f t="shared" ca="1" si="646"/>
        <v>45356.316094004287</v>
      </c>
      <c r="CW312" s="602">
        <f t="shared" ca="1" si="647"/>
        <v>47004.981388595283</v>
      </c>
      <c r="CX312" s="602">
        <f t="shared" ca="1" si="648"/>
        <v>47004.981388595283</v>
      </c>
      <c r="CY312" s="602">
        <f t="shared" ca="1" si="649"/>
        <v>48678.368743832812</v>
      </c>
      <c r="CZ312" s="602">
        <f t="shared" ca="1" si="650"/>
        <v>44703.97476535022</v>
      </c>
      <c r="DA312" s="602">
        <f t="shared" ca="1" si="651"/>
        <v>46342.497848049643</v>
      </c>
      <c r="DB312" s="602">
        <f t="shared" ca="1" si="652"/>
        <v>46342.497848049643</v>
      </c>
      <c r="DC312" s="602">
        <f t="shared" ca="1" si="653"/>
        <v>48006.105296803609</v>
      </c>
      <c r="DD312" s="602">
        <f t="shared" ca="1" si="654"/>
        <v>48006.105296803609</v>
      </c>
      <c r="DE312" s="602">
        <f t="shared" ca="1" si="655"/>
        <v>49693.889253268258</v>
      </c>
      <c r="DF312" s="602">
        <f t="shared" ca="1" si="656"/>
        <v>49693.889253268258</v>
      </c>
      <c r="DG312" s="602">
        <f t="shared" ca="1" si="657"/>
        <v>51404.937022019112</v>
      </c>
      <c r="DH312" s="602">
        <f t="shared" ca="1" si="658"/>
        <v>51404.937022019112</v>
      </c>
      <c r="DI312" s="602">
        <f t="shared" ca="1" si="659"/>
        <v>53138.334953305806</v>
      </c>
      <c r="DJ312" s="602">
        <f t="shared" ca="1" si="660"/>
        <v>35740.272825017964</v>
      </c>
      <c r="DK312" s="602">
        <f t="shared" ca="1" si="661"/>
        <v>36622.140011125128</v>
      </c>
      <c r="DL312" s="602">
        <f t="shared" ca="1" si="662"/>
        <v>36622.140011125128</v>
      </c>
      <c r="DM312" s="602">
        <f t="shared" ca="1" si="663"/>
        <v>37514.931461517175</v>
      </c>
      <c r="DN312" s="602">
        <f t="shared" ca="1" si="664"/>
        <v>37514.931461517175</v>
      </c>
      <c r="DO312" s="602">
        <f t="shared" ca="1" si="665"/>
        <v>38418.479955411574</v>
      </c>
      <c r="DP312" s="602">
        <f t="shared" ca="1" si="666"/>
        <v>38418.479955411574</v>
      </c>
      <c r="DQ312" s="602">
        <f t="shared" ca="1" si="667"/>
        <v>39332.613834187912</v>
      </c>
      <c r="DR312" s="602">
        <f t="shared" ca="1" si="668"/>
        <v>39332.613834187912</v>
      </c>
      <c r="DS312" s="602">
        <f t="shared" ca="1" si="669"/>
        <v>40257.157363389997</v>
      </c>
      <c r="DT312" s="602">
        <f t="shared" ca="1" si="670"/>
        <v>46177.501827191038</v>
      </c>
      <c r="DU312" s="602">
        <f t="shared" ca="1" si="671"/>
        <v>47838.641578354283</v>
      </c>
      <c r="DV312" s="602">
        <f t="shared" ca="1" si="672"/>
        <v>47838.641578354283</v>
      </c>
      <c r="DW312" s="602">
        <f t="shared" ca="1" si="673"/>
        <v>49524.048906687342</v>
      </c>
      <c r="DX312" s="602">
        <f t="shared" ca="1" si="674"/>
        <v>49524.048906687342</v>
      </c>
      <c r="DY312" s="602">
        <f t="shared" ca="1" si="675"/>
        <v>51232.81142211426</v>
      </c>
      <c r="DZ312" s="602">
        <f t="shared" ca="1" si="676"/>
        <v>51232.81142211426</v>
      </c>
      <c r="EA312" s="602">
        <f t="shared" ca="1" si="677"/>
        <v>52964.015402022604</v>
      </c>
      <c r="EB312" s="602">
        <f t="shared" ca="1" si="678"/>
        <v>52964.015402022604</v>
      </c>
      <c r="EC312" s="602">
        <f t="shared" ca="1" si="679"/>
        <v>54716.749467108581</v>
      </c>
      <c r="ED312" s="602">
        <f t="shared" ca="1" si="680"/>
        <v>50546.562285820124</v>
      </c>
      <c r="EE312" s="602">
        <f t="shared" ca="1" si="681"/>
        <v>52268.899256216449</v>
      </c>
      <c r="EF312" s="602">
        <f t="shared" ca="1" si="682"/>
        <v>52268.899256216449</v>
      </c>
      <c r="EG312" s="602">
        <f t="shared" ca="1" si="683"/>
        <v>54013.130357142247</v>
      </c>
      <c r="EH312" s="602">
        <f t="shared" ca="1" si="684"/>
        <v>54013.130357142247</v>
      </c>
      <c r="EI312" s="602">
        <f t="shared" ca="1" si="685"/>
        <v>55778.34727772788</v>
      </c>
      <c r="EJ312" s="602">
        <f t="shared" ca="1" si="686"/>
        <v>55778.34727772788</v>
      </c>
      <c r="EK312" s="602">
        <f t="shared" ca="1" si="687"/>
        <v>57563.649413299725</v>
      </c>
      <c r="EL312" s="602">
        <f t="shared" ca="1" si="688"/>
        <v>57563.649413299725</v>
      </c>
      <c r="EM312" s="602">
        <f t="shared" ca="1" si="689"/>
        <v>59368.146874517734</v>
      </c>
    </row>
    <row r="313" spans="23:143" x14ac:dyDescent="0.2">
      <c r="W313" s="597">
        <f t="shared" si="567"/>
        <v>20</v>
      </c>
      <c r="X313" s="602">
        <f t="shared" ca="1" si="570"/>
        <v>27303.204877228378</v>
      </c>
      <c r="Y313" s="602">
        <f t="shared" ca="1" si="571"/>
        <v>28063.745651855919</v>
      </c>
      <c r="Z313" s="602">
        <f t="shared" ca="1" si="572"/>
        <v>28063.745651855919</v>
      </c>
      <c r="AA313" s="602">
        <f t="shared" ca="1" si="573"/>
        <v>28836.595283912593</v>
      </c>
      <c r="AB313" s="602">
        <f t="shared" ca="1" si="574"/>
        <v>28836.595283912593</v>
      </c>
      <c r="AC313" s="602">
        <f t="shared" ca="1" si="575"/>
        <v>29621.652351503428</v>
      </c>
      <c r="AD313" s="602">
        <f t="shared" ca="1" si="576"/>
        <v>29621.652351503428</v>
      </c>
      <c r="AE313" s="602">
        <f t="shared" ca="1" si="577"/>
        <v>30418.807625095062</v>
      </c>
      <c r="AF313" s="602">
        <f t="shared" ca="1" si="578"/>
        <v>30418.807625095062</v>
      </c>
      <c r="AG313" s="602">
        <f t="shared" ca="1" si="579"/>
        <v>31227.944341051854</v>
      </c>
      <c r="AH313" s="602">
        <f t="shared" ca="1" si="580"/>
        <v>31773.964225318963</v>
      </c>
      <c r="AI313" s="602">
        <f t="shared" ca="1" si="581"/>
        <v>33161.814954877947</v>
      </c>
      <c r="AJ313" s="602">
        <f t="shared" ca="1" si="582"/>
        <v>33161.814954877947</v>
      </c>
      <c r="AK313" s="602">
        <f t="shared" ca="1" si="583"/>
        <v>34581.723205375456</v>
      </c>
      <c r="AL313" s="602">
        <f t="shared" ca="1" si="584"/>
        <v>34581.723205375456</v>
      </c>
      <c r="AM313" s="602">
        <f t="shared" ca="1" si="585"/>
        <v>36033.004617820443</v>
      </c>
      <c r="AN313" s="602">
        <f t="shared" ca="1" si="586"/>
        <v>36033.004617820443</v>
      </c>
      <c r="AO313" s="602">
        <f t="shared" ca="1" si="587"/>
        <v>37514.931461517175</v>
      </c>
      <c r="AP313" s="602">
        <f t="shared" ca="1" si="588"/>
        <v>37514.931461517175</v>
      </c>
      <c r="AQ313" s="602">
        <f t="shared" ca="1" si="589"/>
        <v>39026.737155306873</v>
      </c>
      <c r="AR313" s="602">
        <f t="shared" ca="1" si="590"/>
        <v>35448.772928771345</v>
      </c>
      <c r="AS313" s="602">
        <f t="shared" ca="1" si="591"/>
        <v>36918.531516652984</v>
      </c>
      <c r="AT313" s="602">
        <f t="shared" ca="1" si="592"/>
        <v>36918.531516652984</v>
      </c>
      <c r="AU313" s="602">
        <f t="shared" ca="1" si="593"/>
        <v>38418.479955411574</v>
      </c>
      <c r="AV313" s="602">
        <f t="shared" ca="1" si="594"/>
        <v>38418.479955411574</v>
      </c>
      <c r="AW313" s="602">
        <f t="shared" ca="1" si="595"/>
        <v>39947.830563756834</v>
      </c>
      <c r="AX313" s="602">
        <f t="shared" ca="1" si="596"/>
        <v>39947.830563756834</v>
      </c>
      <c r="AY313" s="602">
        <f t="shared" ca="1" si="597"/>
        <v>41505.764212283277</v>
      </c>
      <c r="AZ313" s="602">
        <f t="shared" ca="1" si="598"/>
        <v>41505.764212283277</v>
      </c>
      <c r="BA313" s="602">
        <f t="shared" ca="1" si="599"/>
        <v>43091.434978125537</v>
      </c>
      <c r="BB313" s="602">
        <f t="shared" ca="1" si="600"/>
        <v>30151.752011168952</v>
      </c>
      <c r="BC313" s="602">
        <f t="shared" ca="1" si="601"/>
        <v>30956.908340085956</v>
      </c>
      <c r="BD313" s="602">
        <f t="shared" ca="1" si="602"/>
        <v>30956.908340085956</v>
      </c>
      <c r="BE313" s="602">
        <f t="shared" ca="1" si="603"/>
        <v>31773.96422531897</v>
      </c>
      <c r="BF313" s="602">
        <f t="shared" ca="1" si="604"/>
        <v>31773.96422531897</v>
      </c>
      <c r="BG313" s="602">
        <f t="shared" ca="1" si="605"/>
        <v>32602.790994842424</v>
      </c>
      <c r="BH313" s="602">
        <f t="shared" ca="1" si="606"/>
        <v>32602.790994842424</v>
      </c>
      <c r="BI313" s="602">
        <f t="shared" ca="1" si="607"/>
        <v>33443.253242422019</v>
      </c>
      <c r="BJ313" s="602">
        <f t="shared" ca="1" si="608"/>
        <v>33443.253242422019</v>
      </c>
      <c r="BK313" s="602">
        <f t="shared" ca="1" si="609"/>
        <v>34295.209150044284</v>
      </c>
      <c r="BL313" s="602">
        <f t="shared" ca="1" si="610"/>
        <v>36770.18441525627</v>
      </c>
      <c r="BM313" s="602">
        <f t="shared" ca="1" si="611"/>
        <v>38267.148755353199</v>
      </c>
      <c r="BN313" s="602">
        <f t="shared" ca="1" si="612"/>
        <v>38267.148755353199</v>
      </c>
      <c r="BO313" s="602">
        <f t="shared" ca="1" si="613"/>
        <v>39793.595525186211</v>
      </c>
      <c r="BP313" s="602">
        <f t="shared" ca="1" si="614"/>
        <v>39793.595525186211</v>
      </c>
      <c r="BQ313" s="602">
        <f t="shared" ca="1" si="615"/>
        <v>41348.708530527409</v>
      </c>
      <c r="BR313" s="602">
        <f t="shared" ca="1" si="616"/>
        <v>41348.708530527409</v>
      </c>
      <c r="BS313" s="602">
        <f t="shared" ca="1" si="617"/>
        <v>42931.644319025749</v>
      </c>
      <c r="BT313" s="602">
        <f t="shared" ca="1" si="618"/>
        <v>42931.644319025749</v>
      </c>
      <c r="BU313" s="602">
        <f t="shared" ca="1" si="619"/>
        <v>44541.536806018841</v>
      </c>
      <c r="BV313" s="602">
        <f t="shared" ca="1" si="620"/>
        <v>40723.276804626068</v>
      </c>
      <c r="BW313" s="602">
        <f t="shared" ca="1" si="621"/>
        <v>42295.186245571516</v>
      </c>
      <c r="BX313" s="602">
        <f t="shared" ca="1" si="622"/>
        <v>42295.186245571516</v>
      </c>
      <c r="BY313" s="602">
        <f t="shared" ca="1" si="623"/>
        <v>43894.401241264459</v>
      </c>
      <c r="BZ313" s="602">
        <f t="shared" ca="1" si="624"/>
        <v>43894.401241264459</v>
      </c>
      <c r="CA313" s="602">
        <f t="shared" ca="1" si="625"/>
        <v>45520.044319311586</v>
      </c>
      <c r="CB313" s="602">
        <f t="shared" ca="1" si="626"/>
        <v>45520.044319311586</v>
      </c>
      <c r="CC313" s="602">
        <f t="shared" ca="1" si="627"/>
        <v>47171.222607457443</v>
      </c>
      <c r="CD313" s="602">
        <f t="shared" ca="1" si="628"/>
        <v>47171.222607457443</v>
      </c>
      <c r="CE313" s="602">
        <f t="shared" ca="1" si="629"/>
        <v>48847.032188247038</v>
      </c>
      <c r="CF313" s="602">
        <f t="shared" ca="1" si="630"/>
        <v>32602.790994842424</v>
      </c>
      <c r="CG313" s="602">
        <f t="shared" ca="1" si="631"/>
        <v>33443.253242422012</v>
      </c>
      <c r="CH313" s="602">
        <f t="shared" ca="1" si="632"/>
        <v>33443.253242422012</v>
      </c>
      <c r="CI313" s="602">
        <f t="shared" ca="1" si="633"/>
        <v>34295.209150044277</v>
      </c>
      <c r="CJ313" s="602">
        <f t="shared" ca="1" si="634"/>
        <v>34295.209150044277</v>
      </c>
      <c r="CK313" s="602">
        <f t="shared" ca="1" si="635"/>
        <v>35158.510820378884</v>
      </c>
      <c r="CL313" s="602">
        <f t="shared" ca="1" si="636"/>
        <v>35158.510820378884</v>
      </c>
      <c r="CM313" s="602">
        <f t="shared" ca="1" si="637"/>
        <v>36033.004617820443</v>
      </c>
      <c r="CN313" s="602">
        <f t="shared" ca="1" si="638"/>
        <v>36033.004617820443</v>
      </c>
      <c r="CO313" s="602">
        <f t="shared" ca="1" si="639"/>
        <v>36918.531516652984</v>
      </c>
      <c r="CP313" s="602">
        <f t="shared" ca="1" si="640"/>
        <v>40567.620879791641</v>
      </c>
      <c r="CQ313" s="602">
        <f t="shared" ca="1" si="641"/>
        <v>42136.752230538325</v>
      </c>
      <c r="CR313" s="602">
        <f t="shared" ca="1" si="642"/>
        <v>42136.752230538325</v>
      </c>
      <c r="CS313" s="602">
        <f t="shared" ca="1" si="643"/>
        <v>43733.275864409734</v>
      </c>
      <c r="CT313" s="602">
        <f t="shared" ca="1" si="644"/>
        <v>43733.275864409734</v>
      </c>
      <c r="CU313" s="602">
        <f t="shared" ca="1" si="645"/>
        <v>45356.316094004287</v>
      </c>
      <c r="CV313" s="602">
        <f t="shared" ca="1" si="646"/>
        <v>45356.316094004287</v>
      </c>
      <c r="CW313" s="602">
        <f t="shared" ca="1" si="647"/>
        <v>47004.981388595283</v>
      </c>
      <c r="CX313" s="602">
        <f t="shared" ca="1" si="648"/>
        <v>47004.981388595283</v>
      </c>
      <c r="CY313" s="602">
        <f t="shared" ca="1" si="649"/>
        <v>48678.368743832812</v>
      </c>
      <c r="CZ313" s="602">
        <f t="shared" ca="1" si="650"/>
        <v>44703.97476535022</v>
      </c>
      <c r="DA313" s="602">
        <f t="shared" ca="1" si="651"/>
        <v>46342.497848049643</v>
      </c>
      <c r="DB313" s="602">
        <f t="shared" ca="1" si="652"/>
        <v>46342.497848049643</v>
      </c>
      <c r="DC313" s="602">
        <f t="shared" ca="1" si="653"/>
        <v>48006.105296803609</v>
      </c>
      <c r="DD313" s="602">
        <f t="shared" ca="1" si="654"/>
        <v>48006.105296803609</v>
      </c>
      <c r="DE313" s="602">
        <f t="shared" ca="1" si="655"/>
        <v>49693.889253268258</v>
      </c>
      <c r="DF313" s="602">
        <f t="shared" ca="1" si="656"/>
        <v>49693.889253268258</v>
      </c>
      <c r="DG313" s="602">
        <f t="shared" ca="1" si="657"/>
        <v>51404.937022019112</v>
      </c>
      <c r="DH313" s="602">
        <f t="shared" ca="1" si="658"/>
        <v>51404.937022019112</v>
      </c>
      <c r="DI313" s="602">
        <f t="shared" ca="1" si="659"/>
        <v>53138.334953305806</v>
      </c>
      <c r="DJ313" s="602">
        <f t="shared" ca="1" si="660"/>
        <v>35740.272825017964</v>
      </c>
      <c r="DK313" s="602">
        <f t="shared" ca="1" si="661"/>
        <v>36622.140011125128</v>
      </c>
      <c r="DL313" s="602">
        <f t="shared" ca="1" si="662"/>
        <v>36622.140011125128</v>
      </c>
      <c r="DM313" s="602">
        <f t="shared" ca="1" si="663"/>
        <v>37514.931461517175</v>
      </c>
      <c r="DN313" s="602">
        <f t="shared" ca="1" si="664"/>
        <v>37514.931461517175</v>
      </c>
      <c r="DO313" s="602">
        <f t="shared" ca="1" si="665"/>
        <v>38418.479955411574</v>
      </c>
      <c r="DP313" s="602">
        <f t="shared" ca="1" si="666"/>
        <v>38418.479955411574</v>
      </c>
      <c r="DQ313" s="602">
        <f t="shared" ca="1" si="667"/>
        <v>39332.613834187912</v>
      </c>
      <c r="DR313" s="602">
        <f t="shared" ca="1" si="668"/>
        <v>39332.613834187912</v>
      </c>
      <c r="DS313" s="602">
        <f t="shared" ca="1" si="669"/>
        <v>40257.157363389997</v>
      </c>
      <c r="DT313" s="602">
        <f t="shared" ca="1" si="670"/>
        <v>46177.501827191038</v>
      </c>
      <c r="DU313" s="602">
        <f t="shared" ca="1" si="671"/>
        <v>47838.641578354283</v>
      </c>
      <c r="DV313" s="602">
        <f t="shared" ca="1" si="672"/>
        <v>47838.641578354283</v>
      </c>
      <c r="DW313" s="602">
        <f t="shared" ca="1" si="673"/>
        <v>49524.048906687342</v>
      </c>
      <c r="DX313" s="602">
        <f t="shared" ca="1" si="674"/>
        <v>49524.048906687342</v>
      </c>
      <c r="DY313" s="602">
        <f t="shared" ca="1" si="675"/>
        <v>51232.81142211426</v>
      </c>
      <c r="DZ313" s="602">
        <f t="shared" ca="1" si="676"/>
        <v>51232.81142211426</v>
      </c>
      <c r="EA313" s="602">
        <f t="shared" ca="1" si="677"/>
        <v>52964.015402022604</v>
      </c>
      <c r="EB313" s="602">
        <f t="shared" ca="1" si="678"/>
        <v>52964.015402022604</v>
      </c>
      <c r="EC313" s="602">
        <f t="shared" ca="1" si="679"/>
        <v>54716.749467108581</v>
      </c>
      <c r="ED313" s="602">
        <f t="shared" ca="1" si="680"/>
        <v>50546.562285820124</v>
      </c>
      <c r="EE313" s="602">
        <f t="shared" ca="1" si="681"/>
        <v>52268.899256216449</v>
      </c>
      <c r="EF313" s="602">
        <f t="shared" ca="1" si="682"/>
        <v>52268.899256216449</v>
      </c>
      <c r="EG313" s="602">
        <f t="shared" ca="1" si="683"/>
        <v>54013.130357142247</v>
      </c>
      <c r="EH313" s="602">
        <f t="shared" ca="1" si="684"/>
        <v>54013.130357142247</v>
      </c>
      <c r="EI313" s="602">
        <f t="shared" ca="1" si="685"/>
        <v>55778.34727772788</v>
      </c>
      <c r="EJ313" s="602">
        <f t="shared" ca="1" si="686"/>
        <v>55778.34727772788</v>
      </c>
      <c r="EK313" s="602">
        <f t="shared" ca="1" si="687"/>
        <v>57563.649413299725</v>
      </c>
      <c r="EL313" s="602">
        <f t="shared" ca="1" si="688"/>
        <v>57563.649413299725</v>
      </c>
      <c r="EM313" s="602">
        <f t="shared" ca="1" si="689"/>
        <v>59368.146874517734</v>
      </c>
    </row>
    <row r="314" spans="23:143" x14ac:dyDescent="0.2">
      <c r="W314" s="597">
        <f t="shared" si="567"/>
        <v>21</v>
      </c>
      <c r="X314" s="602">
        <f t="shared" ca="1" si="570"/>
        <v>27303.204877228378</v>
      </c>
      <c r="Y314" s="602">
        <f t="shared" ca="1" si="571"/>
        <v>28063.745651855919</v>
      </c>
      <c r="Z314" s="602">
        <f t="shared" ca="1" si="572"/>
        <v>28063.745651855919</v>
      </c>
      <c r="AA314" s="602">
        <f t="shared" ca="1" si="573"/>
        <v>28836.595283912593</v>
      </c>
      <c r="AB314" s="602">
        <f t="shared" ca="1" si="574"/>
        <v>28836.595283912593</v>
      </c>
      <c r="AC314" s="602">
        <f t="shared" ca="1" si="575"/>
        <v>29621.652351503428</v>
      </c>
      <c r="AD314" s="602">
        <f t="shared" ca="1" si="576"/>
        <v>29621.652351503428</v>
      </c>
      <c r="AE314" s="602">
        <f t="shared" ca="1" si="577"/>
        <v>30418.807625095062</v>
      </c>
      <c r="AF314" s="602">
        <f t="shared" ca="1" si="578"/>
        <v>30418.807625095062</v>
      </c>
      <c r="AG314" s="602">
        <f t="shared" ca="1" si="579"/>
        <v>31227.944341051854</v>
      </c>
      <c r="AH314" s="602">
        <f t="shared" ca="1" si="580"/>
        <v>31773.964225318963</v>
      </c>
      <c r="AI314" s="602">
        <f t="shared" ca="1" si="581"/>
        <v>33161.814954877947</v>
      </c>
      <c r="AJ314" s="602">
        <f t="shared" ca="1" si="582"/>
        <v>33161.814954877947</v>
      </c>
      <c r="AK314" s="602">
        <f t="shared" ca="1" si="583"/>
        <v>34581.723205375456</v>
      </c>
      <c r="AL314" s="602">
        <f t="shared" ca="1" si="584"/>
        <v>34581.723205375456</v>
      </c>
      <c r="AM314" s="602">
        <f t="shared" ca="1" si="585"/>
        <v>36033.004617820443</v>
      </c>
      <c r="AN314" s="602">
        <f t="shared" ca="1" si="586"/>
        <v>36033.004617820443</v>
      </c>
      <c r="AO314" s="602">
        <f t="shared" ca="1" si="587"/>
        <v>37514.931461517175</v>
      </c>
      <c r="AP314" s="602">
        <f t="shared" ca="1" si="588"/>
        <v>37514.931461517175</v>
      </c>
      <c r="AQ314" s="602">
        <f t="shared" ca="1" si="589"/>
        <v>39026.737155306873</v>
      </c>
      <c r="AR314" s="602">
        <f t="shared" ca="1" si="590"/>
        <v>35448.772928771345</v>
      </c>
      <c r="AS314" s="602">
        <f t="shared" ca="1" si="591"/>
        <v>36918.531516652984</v>
      </c>
      <c r="AT314" s="602">
        <f t="shared" ca="1" si="592"/>
        <v>36918.531516652984</v>
      </c>
      <c r="AU314" s="602">
        <f t="shared" ca="1" si="593"/>
        <v>38418.479955411574</v>
      </c>
      <c r="AV314" s="602">
        <f t="shared" ca="1" si="594"/>
        <v>38418.479955411574</v>
      </c>
      <c r="AW314" s="602">
        <f t="shared" ca="1" si="595"/>
        <v>39947.830563756834</v>
      </c>
      <c r="AX314" s="602">
        <f t="shared" ca="1" si="596"/>
        <v>39947.830563756834</v>
      </c>
      <c r="AY314" s="602">
        <f t="shared" ca="1" si="597"/>
        <v>41505.764212283277</v>
      </c>
      <c r="AZ314" s="602">
        <f t="shared" ca="1" si="598"/>
        <v>41505.764212283277</v>
      </c>
      <c r="BA314" s="602">
        <f t="shared" ca="1" si="599"/>
        <v>43091.434978125537</v>
      </c>
      <c r="BB314" s="602">
        <f t="shared" ca="1" si="600"/>
        <v>30151.752011168952</v>
      </c>
      <c r="BC314" s="602">
        <f t="shared" ca="1" si="601"/>
        <v>30956.908340085956</v>
      </c>
      <c r="BD314" s="602">
        <f t="shared" ca="1" si="602"/>
        <v>30956.908340085956</v>
      </c>
      <c r="BE314" s="602">
        <f t="shared" ca="1" si="603"/>
        <v>31773.96422531897</v>
      </c>
      <c r="BF314" s="602">
        <f t="shared" ca="1" si="604"/>
        <v>31773.96422531897</v>
      </c>
      <c r="BG314" s="602">
        <f t="shared" ca="1" si="605"/>
        <v>32602.790994842424</v>
      </c>
      <c r="BH314" s="602">
        <f t="shared" ca="1" si="606"/>
        <v>32602.790994842424</v>
      </c>
      <c r="BI314" s="602">
        <f t="shared" ca="1" si="607"/>
        <v>33443.253242422019</v>
      </c>
      <c r="BJ314" s="602">
        <f t="shared" ca="1" si="608"/>
        <v>33443.253242422019</v>
      </c>
      <c r="BK314" s="602">
        <f t="shared" ca="1" si="609"/>
        <v>34295.209150044284</v>
      </c>
      <c r="BL314" s="602">
        <f t="shared" ca="1" si="610"/>
        <v>36770.18441525627</v>
      </c>
      <c r="BM314" s="602">
        <f t="shared" ca="1" si="611"/>
        <v>38267.148755353199</v>
      </c>
      <c r="BN314" s="602">
        <f t="shared" ca="1" si="612"/>
        <v>38267.148755353199</v>
      </c>
      <c r="BO314" s="602">
        <f t="shared" ca="1" si="613"/>
        <v>39793.595525186211</v>
      </c>
      <c r="BP314" s="602">
        <f t="shared" ca="1" si="614"/>
        <v>39793.595525186211</v>
      </c>
      <c r="BQ314" s="602">
        <f t="shared" ca="1" si="615"/>
        <v>41348.708530527409</v>
      </c>
      <c r="BR314" s="602">
        <f t="shared" ca="1" si="616"/>
        <v>41348.708530527409</v>
      </c>
      <c r="BS314" s="602">
        <f t="shared" ca="1" si="617"/>
        <v>42931.644319025749</v>
      </c>
      <c r="BT314" s="602">
        <f t="shared" ca="1" si="618"/>
        <v>42931.644319025749</v>
      </c>
      <c r="BU314" s="602">
        <f t="shared" ca="1" si="619"/>
        <v>44541.536806018841</v>
      </c>
      <c r="BV314" s="602">
        <f t="shared" ca="1" si="620"/>
        <v>40723.276804626068</v>
      </c>
      <c r="BW314" s="602">
        <f t="shared" ca="1" si="621"/>
        <v>42295.186245571516</v>
      </c>
      <c r="BX314" s="602">
        <f t="shared" ca="1" si="622"/>
        <v>42295.186245571516</v>
      </c>
      <c r="BY314" s="602">
        <f t="shared" ca="1" si="623"/>
        <v>43894.401241264459</v>
      </c>
      <c r="BZ314" s="602">
        <f t="shared" ca="1" si="624"/>
        <v>43894.401241264459</v>
      </c>
      <c r="CA314" s="602">
        <f t="shared" ca="1" si="625"/>
        <v>45520.044319311586</v>
      </c>
      <c r="CB314" s="602">
        <f t="shared" ca="1" si="626"/>
        <v>45520.044319311586</v>
      </c>
      <c r="CC314" s="602">
        <f t="shared" ca="1" si="627"/>
        <v>47171.222607457443</v>
      </c>
      <c r="CD314" s="602">
        <f t="shared" ca="1" si="628"/>
        <v>47171.222607457443</v>
      </c>
      <c r="CE314" s="602">
        <f t="shared" ca="1" si="629"/>
        <v>48847.032188247038</v>
      </c>
      <c r="CF314" s="602">
        <f t="shared" ca="1" si="630"/>
        <v>32602.790994842424</v>
      </c>
      <c r="CG314" s="602">
        <f t="shared" ca="1" si="631"/>
        <v>33443.253242422012</v>
      </c>
      <c r="CH314" s="602">
        <f t="shared" ca="1" si="632"/>
        <v>33443.253242422012</v>
      </c>
      <c r="CI314" s="602">
        <f t="shared" ca="1" si="633"/>
        <v>34295.209150044277</v>
      </c>
      <c r="CJ314" s="602">
        <f t="shared" ca="1" si="634"/>
        <v>34295.209150044277</v>
      </c>
      <c r="CK314" s="602">
        <f t="shared" ca="1" si="635"/>
        <v>35158.510820378884</v>
      </c>
      <c r="CL314" s="602">
        <f t="shared" ca="1" si="636"/>
        <v>35158.510820378884</v>
      </c>
      <c r="CM314" s="602">
        <f t="shared" ca="1" si="637"/>
        <v>36033.004617820443</v>
      </c>
      <c r="CN314" s="602">
        <f t="shared" ca="1" si="638"/>
        <v>36033.004617820443</v>
      </c>
      <c r="CO314" s="602">
        <f t="shared" ca="1" si="639"/>
        <v>36918.531516652984</v>
      </c>
      <c r="CP314" s="602">
        <f t="shared" ca="1" si="640"/>
        <v>40567.620879791641</v>
      </c>
      <c r="CQ314" s="602">
        <f t="shared" ca="1" si="641"/>
        <v>42136.752230538325</v>
      </c>
      <c r="CR314" s="602">
        <f t="shared" ca="1" si="642"/>
        <v>42136.752230538325</v>
      </c>
      <c r="CS314" s="602">
        <f t="shared" ca="1" si="643"/>
        <v>43733.275864409734</v>
      </c>
      <c r="CT314" s="602">
        <f t="shared" ca="1" si="644"/>
        <v>43733.275864409734</v>
      </c>
      <c r="CU314" s="602">
        <f t="shared" ca="1" si="645"/>
        <v>45356.316094004287</v>
      </c>
      <c r="CV314" s="602">
        <f t="shared" ca="1" si="646"/>
        <v>45356.316094004287</v>
      </c>
      <c r="CW314" s="602">
        <f t="shared" ca="1" si="647"/>
        <v>47004.981388595283</v>
      </c>
      <c r="CX314" s="602">
        <f t="shared" ca="1" si="648"/>
        <v>47004.981388595283</v>
      </c>
      <c r="CY314" s="602">
        <f t="shared" ca="1" si="649"/>
        <v>48678.368743832812</v>
      </c>
      <c r="CZ314" s="602">
        <f t="shared" ca="1" si="650"/>
        <v>44703.97476535022</v>
      </c>
      <c r="DA314" s="602">
        <f t="shared" ca="1" si="651"/>
        <v>46342.497848049643</v>
      </c>
      <c r="DB314" s="602">
        <f t="shared" ca="1" si="652"/>
        <v>46342.497848049643</v>
      </c>
      <c r="DC314" s="602">
        <f t="shared" ca="1" si="653"/>
        <v>48006.105296803609</v>
      </c>
      <c r="DD314" s="602">
        <f t="shared" ca="1" si="654"/>
        <v>48006.105296803609</v>
      </c>
      <c r="DE314" s="602">
        <f t="shared" ca="1" si="655"/>
        <v>49693.889253268258</v>
      </c>
      <c r="DF314" s="602">
        <f t="shared" ca="1" si="656"/>
        <v>49693.889253268258</v>
      </c>
      <c r="DG314" s="602">
        <f t="shared" ca="1" si="657"/>
        <v>51404.937022019112</v>
      </c>
      <c r="DH314" s="602">
        <f t="shared" ca="1" si="658"/>
        <v>51404.937022019112</v>
      </c>
      <c r="DI314" s="602">
        <f t="shared" ca="1" si="659"/>
        <v>53138.334953305806</v>
      </c>
      <c r="DJ314" s="602">
        <f t="shared" ca="1" si="660"/>
        <v>35740.272825017964</v>
      </c>
      <c r="DK314" s="602">
        <f t="shared" ca="1" si="661"/>
        <v>36622.140011125128</v>
      </c>
      <c r="DL314" s="602">
        <f t="shared" ca="1" si="662"/>
        <v>36622.140011125128</v>
      </c>
      <c r="DM314" s="602">
        <f t="shared" ca="1" si="663"/>
        <v>37514.931461517175</v>
      </c>
      <c r="DN314" s="602">
        <f t="shared" ca="1" si="664"/>
        <v>37514.931461517175</v>
      </c>
      <c r="DO314" s="602">
        <f t="shared" ca="1" si="665"/>
        <v>38418.479955411574</v>
      </c>
      <c r="DP314" s="602">
        <f t="shared" ca="1" si="666"/>
        <v>38418.479955411574</v>
      </c>
      <c r="DQ314" s="602">
        <f t="shared" ca="1" si="667"/>
        <v>39332.613834187912</v>
      </c>
      <c r="DR314" s="602">
        <f t="shared" ca="1" si="668"/>
        <v>39332.613834187912</v>
      </c>
      <c r="DS314" s="602">
        <f t="shared" ca="1" si="669"/>
        <v>40257.157363389997</v>
      </c>
      <c r="DT314" s="602">
        <f t="shared" ca="1" si="670"/>
        <v>46177.501827191038</v>
      </c>
      <c r="DU314" s="602">
        <f t="shared" ca="1" si="671"/>
        <v>47838.641578354283</v>
      </c>
      <c r="DV314" s="602">
        <f t="shared" ca="1" si="672"/>
        <v>47838.641578354283</v>
      </c>
      <c r="DW314" s="602">
        <f t="shared" ca="1" si="673"/>
        <v>49524.048906687342</v>
      </c>
      <c r="DX314" s="602">
        <f t="shared" ca="1" si="674"/>
        <v>49524.048906687342</v>
      </c>
      <c r="DY314" s="602">
        <f t="shared" ca="1" si="675"/>
        <v>51232.81142211426</v>
      </c>
      <c r="DZ314" s="602">
        <f t="shared" ca="1" si="676"/>
        <v>51232.81142211426</v>
      </c>
      <c r="EA314" s="602">
        <f t="shared" ca="1" si="677"/>
        <v>52964.015402022604</v>
      </c>
      <c r="EB314" s="602">
        <f t="shared" ca="1" si="678"/>
        <v>52964.015402022604</v>
      </c>
      <c r="EC314" s="602">
        <f t="shared" ca="1" si="679"/>
        <v>54716.749467108581</v>
      </c>
      <c r="ED314" s="602">
        <f t="shared" ca="1" si="680"/>
        <v>50546.562285820124</v>
      </c>
      <c r="EE314" s="602">
        <f t="shared" ca="1" si="681"/>
        <v>52268.899256216449</v>
      </c>
      <c r="EF314" s="602">
        <f t="shared" ca="1" si="682"/>
        <v>52268.899256216449</v>
      </c>
      <c r="EG314" s="602">
        <f t="shared" ca="1" si="683"/>
        <v>54013.130357142247</v>
      </c>
      <c r="EH314" s="602">
        <f t="shared" ca="1" si="684"/>
        <v>54013.130357142247</v>
      </c>
      <c r="EI314" s="602">
        <f t="shared" ca="1" si="685"/>
        <v>55778.34727772788</v>
      </c>
      <c r="EJ314" s="602">
        <f t="shared" ca="1" si="686"/>
        <v>55778.34727772788</v>
      </c>
      <c r="EK314" s="602">
        <f t="shared" ca="1" si="687"/>
        <v>57563.649413299725</v>
      </c>
      <c r="EL314" s="602">
        <f t="shared" ca="1" si="688"/>
        <v>57563.649413299725</v>
      </c>
      <c r="EM314" s="602">
        <f t="shared" ca="1" si="689"/>
        <v>59368.146874517734</v>
      </c>
    </row>
    <row r="315" spans="23:143" x14ac:dyDescent="0.2">
      <c r="W315" s="597">
        <f t="shared" si="567"/>
        <v>22</v>
      </c>
      <c r="X315" s="602">
        <f t="shared" ca="1" si="570"/>
        <v>27303.204877228378</v>
      </c>
      <c r="Y315" s="602">
        <f t="shared" ca="1" si="571"/>
        <v>28063.745651855919</v>
      </c>
      <c r="Z315" s="602">
        <f t="shared" ca="1" si="572"/>
        <v>28063.745651855919</v>
      </c>
      <c r="AA315" s="602">
        <f t="shared" ca="1" si="573"/>
        <v>28836.595283912593</v>
      </c>
      <c r="AB315" s="602">
        <f t="shared" ca="1" si="574"/>
        <v>28836.595283912593</v>
      </c>
      <c r="AC315" s="602">
        <f t="shared" ca="1" si="575"/>
        <v>29621.652351503428</v>
      </c>
      <c r="AD315" s="602">
        <f t="shared" ca="1" si="576"/>
        <v>29621.652351503428</v>
      </c>
      <c r="AE315" s="602">
        <f t="shared" ca="1" si="577"/>
        <v>30418.807625095062</v>
      </c>
      <c r="AF315" s="602">
        <f t="shared" ca="1" si="578"/>
        <v>30418.807625095062</v>
      </c>
      <c r="AG315" s="602">
        <f t="shared" ca="1" si="579"/>
        <v>31227.944341051854</v>
      </c>
      <c r="AH315" s="602">
        <f t="shared" ca="1" si="580"/>
        <v>31773.964225318963</v>
      </c>
      <c r="AI315" s="602">
        <f t="shared" ca="1" si="581"/>
        <v>33161.814954877947</v>
      </c>
      <c r="AJ315" s="602">
        <f t="shared" ca="1" si="582"/>
        <v>33161.814954877947</v>
      </c>
      <c r="AK315" s="602">
        <f t="shared" ca="1" si="583"/>
        <v>34581.723205375456</v>
      </c>
      <c r="AL315" s="602">
        <f t="shared" ca="1" si="584"/>
        <v>34581.723205375456</v>
      </c>
      <c r="AM315" s="602">
        <f t="shared" ca="1" si="585"/>
        <v>36033.004617820443</v>
      </c>
      <c r="AN315" s="602">
        <f t="shared" ca="1" si="586"/>
        <v>36033.004617820443</v>
      </c>
      <c r="AO315" s="602">
        <f t="shared" ca="1" si="587"/>
        <v>37514.931461517175</v>
      </c>
      <c r="AP315" s="602">
        <f t="shared" ca="1" si="588"/>
        <v>37514.931461517175</v>
      </c>
      <c r="AQ315" s="602">
        <f t="shared" ca="1" si="589"/>
        <v>39026.737155306873</v>
      </c>
      <c r="AR315" s="602">
        <f t="shared" ca="1" si="590"/>
        <v>35448.772928771345</v>
      </c>
      <c r="AS315" s="602">
        <f t="shared" ca="1" si="591"/>
        <v>36918.531516652984</v>
      </c>
      <c r="AT315" s="602">
        <f t="shared" ca="1" si="592"/>
        <v>36918.531516652984</v>
      </c>
      <c r="AU315" s="602">
        <f t="shared" ca="1" si="593"/>
        <v>38418.479955411574</v>
      </c>
      <c r="AV315" s="602">
        <f t="shared" ca="1" si="594"/>
        <v>38418.479955411574</v>
      </c>
      <c r="AW315" s="602">
        <f t="shared" ca="1" si="595"/>
        <v>39947.830563756834</v>
      </c>
      <c r="AX315" s="602">
        <f t="shared" ca="1" si="596"/>
        <v>39947.830563756834</v>
      </c>
      <c r="AY315" s="602">
        <f t="shared" ca="1" si="597"/>
        <v>41505.764212283277</v>
      </c>
      <c r="AZ315" s="602">
        <f t="shared" ca="1" si="598"/>
        <v>41505.764212283277</v>
      </c>
      <c r="BA315" s="602">
        <f t="shared" ca="1" si="599"/>
        <v>43091.434978125537</v>
      </c>
      <c r="BB315" s="602">
        <f t="shared" ca="1" si="600"/>
        <v>30151.752011168952</v>
      </c>
      <c r="BC315" s="602">
        <f t="shared" ca="1" si="601"/>
        <v>30956.908340085956</v>
      </c>
      <c r="BD315" s="602">
        <f t="shared" ca="1" si="602"/>
        <v>30956.908340085956</v>
      </c>
      <c r="BE315" s="602">
        <f t="shared" ca="1" si="603"/>
        <v>31773.96422531897</v>
      </c>
      <c r="BF315" s="602">
        <f t="shared" ca="1" si="604"/>
        <v>31773.96422531897</v>
      </c>
      <c r="BG315" s="602">
        <f t="shared" ca="1" si="605"/>
        <v>32602.790994842424</v>
      </c>
      <c r="BH315" s="602">
        <f t="shared" ca="1" si="606"/>
        <v>32602.790994842424</v>
      </c>
      <c r="BI315" s="602">
        <f t="shared" ca="1" si="607"/>
        <v>33443.253242422019</v>
      </c>
      <c r="BJ315" s="602">
        <f t="shared" ca="1" si="608"/>
        <v>33443.253242422019</v>
      </c>
      <c r="BK315" s="602">
        <f t="shared" ca="1" si="609"/>
        <v>34295.209150044284</v>
      </c>
      <c r="BL315" s="602">
        <f t="shared" ca="1" si="610"/>
        <v>36770.18441525627</v>
      </c>
      <c r="BM315" s="602">
        <f t="shared" ca="1" si="611"/>
        <v>38267.148755353199</v>
      </c>
      <c r="BN315" s="602">
        <f t="shared" ca="1" si="612"/>
        <v>38267.148755353199</v>
      </c>
      <c r="BO315" s="602">
        <f t="shared" ca="1" si="613"/>
        <v>39793.595525186211</v>
      </c>
      <c r="BP315" s="602">
        <f t="shared" ca="1" si="614"/>
        <v>39793.595525186211</v>
      </c>
      <c r="BQ315" s="602">
        <f t="shared" ca="1" si="615"/>
        <v>41348.708530527409</v>
      </c>
      <c r="BR315" s="602">
        <f t="shared" ca="1" si="616"/>
        <v>41348.708530527409</v>
      </c>
      <c r="BS315" s="602">
        <f t="shared" ca="1" si="617"/>
        <v>42931.644319025749</v>
      </c>
      <c r="BT315" s="602">
        <f t="shared" ca="1" si="618"/>
        <v>42931.644319025749</v>
      </c>
      <c r="BU315" s="602">
        <f t="shared" ca="1" si="619"/>
        <v>44541.536806018841</v>
      </c>
      <c r="BV315" s="602">
        <f t="shared" ca="1" si="620"/>
        <v>40723.276804626068</v>
      </c>
      <c r="BW315" s="602">
        <f t="shared" ca="1" si="621"/>
        <v>42295.186245571516</v>
      </c>
      <c r="BX315" s="602">
        <f t="shared" ca="1" si="622"/>
        <v>42295.186245571516</v>
      </c>
      <c r="BY315" s="602">
        <f t="shared" ca="1" si="623"/>
        <v>43894.401241264459</v>
      </c>
      <c r="BZ315" s="602">
        <f t="shared" ca="1" si="624"/>
        <v>43894.401241264459</v>
      </c>
      <c r="CA315" s="602">
        <f t="shared" ca="1" si="625"/>
        <v>45520.044319311586</v>
      </c>
      <c r="CB315" s="602">
        <f t="shared" ca="1" si="626"/>
        <v>45520.044319311586</v>
      </c>
      <c r="CC315" s="602">
        <f t="shared" ca="1" si="627"/>
        <v>47171.222607457443</v>
      </c>
      <c r="CD315" s="602">
        <f t="shared" ca="1" si="628"/>
        <v>47171.222607457443</v>
      </c>
      <c r="CE315" s="602">
        <f t="shared" ca="1" si="629"/>
        <v>48847.032188247038</v>
      </c>
      <c r="CF315" s="602">
        <f t="shared" ca="1" si="630"/>
        <v>32602.790994842424</v>
      </c>
      <c r="CG315" s="602">
        <f t="shared" ca="1" si="631"/>
        <v>33443.253242422012</v>
      </c>
      <c r="CH315" s="602">
        <f t="shared" ca="1" si="632"/>
        <v>33443.253242422012</v>
      </c>
      <c r="CI315" s="602">
        <f t="shared" ca="1" si="633"/>
        <v>34295.209150044277</v>
      </c>
      <c r="CJ315" s="602">
        <f t="shared" ca="1" si="634"/>
        <v>34295.209150044277</v>
      </c>
      <c r="CK315" s="602">
        <f t="shared" ca="1" si="635"/>
        <v>35158.510820378884</v>
      </c>
      <c r="CL315" s="602">
        <f t="shared" ca="1" si="636"/>
        <v>35158.510820378884</v>
      </c>
      <c r="CM315" s="602">
        <f t="shared" ca="1" si="637"/>
        <v>36033.004617820443</v>
      </c>
      <c r="CN315" s="602">
        <f t="shared" ca="1" si="638"/>
        <v>36033.004617820443</v>
      </c>
      <c r="CO315" s="602">
        <f t="shared" ca="1" si="639"/>
        <v>36918.531516652984</v>
      </c>
      <c r="CP315" s="602">
        <f t="shared" ca="1" si="640"/>
        <v>40567.620879791641</v>
      </c>
      <c r="CQ315" s="602">
        <f t="shared" ca="1" si="641"/>
        <v>42136.752230538325</v>
      </c>
      <c r="CR315" s="602">
        <f t="shared" ca="1" si="642"/>
        <v>42136.752230538325</v>
      </c>
      <c r="CS315" s="602">
        <f t="shared" ca="1" si="643"/>
        <v>43733.275864409734</v>
      </c>
      <c r="CT315" s="602">
        <f t="shared" ca="1" si="644"/>
        <v>43733.275864409734</v>
      </c>
      <c r="CU315" s="602">
        <f t="shared" ca="1" si="645"/>
        <v>45356.316094004287</v>
      </c>
      <c r="CV315" s="602">
        <f t="shared" ca="1" si="646"/>
        <v>45356.316094004287</v>
      </c>
      <c r="CW315" s="602">
        <f t="shared" ca="1" si="647"/>
        <v>47004.981388595283</v>
      </c>
      <c r="CX315" s="602">
        <f t="shared" ca="1" si="648"/>
        <v>47004.981388595283</v>
      </c>
      <c r="CY315" s="602">
        <f t="shared" ca="1" si="649"/>
        <v>48678.368743832812</v>
      </c>
      <c r="CZ315" s="602">
        <f t="shared" ca="1" si="650"/>
        <v>44703.97476535022</v>
      </c>
      <c r="DA315" s="602">
        <f t="shared" ca="1" si="651"/>
        <v>46342.497848049643</v>
      </c>
      <c r="DB315" s="602">
        <f t="shared" ca="1" si="652"/>
        <v>46342.497848049643</v>
      </c>
      <c r="DC315" s="602">
        <f t="shared" ca="1" si="653"/>
        <v>48006.105296803609</v>
      </c>
      <c r="DD315" s="602">
        <f t="shared" ca="1" si="654"/>
        <v>48006.105296803609</v>
      </c>
      <c r="DE315" s="602">
        <f t="shared" ca="1" si="655"/>
        <v>49693.889253268258</v>
      </c>
      <c r="DF315" s="602">
        <f t="shared" ca="1" si="656"/>
        <v>49693.889253268258</v>
      </c>
      <c r="DG315" s="602">
        <f t="shared" ca="1" si="657"/>
        <v>51404.937022019112</v>
      </c>
      <c r="DH315" s="602">
        <f t="shared" ca="1" si="658"/>
        <v>51404.937022019112</v>
      </c>
      <c r="DI315" s="602">
        <f t="shared" ca="1" si="659"/>
        <v>53138.334953305806</v>
      </c>
      <c r="DJ315" s="602">
        <f t="shared" ca="1" si="660"/>
        <v>35740.272825017964</v>
      </c>
      <c r="DK315" s="602">
        <f t="shared" ca="1" si="661"/>
        <v>36622.140011125128</v>
      </c>
      <c r="DL315" s="602">
        <f t="shared" ca="1" si="662"/>
        <v>36622.140011125128</v>
      </c>
      <c r="DM315" s="602">
        <f t="shared" ca="1" si="663"/>
        <v>37514.931461517175</v>
      </c>
      <c r="DN315" s="602">
        <f t="shared" ca="1" si="664"/>
        <v>37514.931461517175</v>
      </c>
      <c r="DO315" s="602">
        <f t="shared" ca="1" si="665"/>
        <v>38418.479955411574</v>
      </c>
      <c r="DP315" s="602">
        <f t="shared" ca="1" si="666"/>
        <v>38418.479955411574</v>
      </c>
      <c r="DQ315" s="602">
        <f t="shared" ca="1" si="667"/>
        <v>39332.613834187912</v>
      </c>
      <c r="DR315" s="602">
        <f t="shared" ca="1" si="668"/>
        <v>39332.613834187912</v>
      </c>
      <c r="DS315" s="602">
        <f t="shared" ca="1" si="669"/>
        <v>40257.157363389997</v>
      </c>
      <c r="DT315" s="602">
        <f t="shared" ca="1" si="670"/>
        <v>46177.501827191038</v>
      </c>
      <c r="DU315" s="602">
        <f t="shared" ca="1" si="671"/>
        <v>47838.641578354283</v>
      </c>
      <c r="DV315" s="602">
        <f t="shared" ca="1" si="672"/>
        <v>47838.641578354283</v>
      </c>
      <c r="DW315" s="602">
        <f t="shared" ca="1" si="673"/>
        <v>49524.048906687342</v>
      </c>
      <c r="DX315" s="602">
        <f t="shared" ca="1" si="674"/>
        <v>49524.048906687342</v>
      </c>
      <c r="DY315" s="602">
        <f t="shared" ca="1" si="675"/>
        <v>51232.81142211426</v>
      </c>
      <c r="DZ315" s="602">
        <f t="shared" ca="1" si="676"/>
        <v>51232.81142211426</v>
      </c>
      <c r="EA315" s="602">
        <f t="shared" ca="1" si="677"/>
        <v>52964.015402022604</v>
      </c>
      <c r="EB315" s="602">
        <f t="shared" ca="1" si="678"/>
        <v>52964.015402022604</v>
      </c>
      <c r="EC315" s="602">
        <f t="shared" ca="1" si="679"/>
        <v>54716.749467108581</v>
      </c>
      <c r="ED315" s="602">
        <f t="shared" ca="1" si="680"/>
        <v>50546.562285820124</v>
      </c>
      <c r="EE315" s="602">
        <f t="shared" ca="1" si="681"/>
        <v>52268.899256216449</v>
      </c>
      <c r="EF315" s="602">
        <f t="shared" ca="1" si="682"/>
        <v>52268.899256216449</v>
      </c>
      <c r="EG315" s="602">
        <f t="shared" ca="1" si="683"/>
        <v>54013.130357142247</v>
      </c>
      <c r="EH315" s="602">
        <f t="shared" ca="1" si="684"/>
        <v>54013.130357142247</v>
      </c>
      <c r="EI315" s="602">
        <f t="shared" ca="1" si="685"/>
        <v>55778.34727772788</v>
      </c>
      <c r="EJ315" s="602">
        <f t="shared" ca="1" si="686"/>
        <v>55778.34727772788</v>
      </c>
      <c r="EK315" s="602">
        <f t="shared" ca="1" si="687"/>
        <v>57563.649413299725</v>
      </c>
      <c r="EL315" s="602">
        <f t="shared" ca="1" si="688"/>
        <v>57563.649413299725</v>
      </c>
      <c r="EM315" s="602">
        <f t="shared" ca="1" si="689"/>
        <v>59368.146874517734</v>
      </c>
    </row>
    <row r="316" spans="23:143" x14ac:dyDescent="0.2">
      <c r="W316" s="597">
        <f t="shared" si="567"/>
        <v>23</v>
      </c>
      <c r="X316" s="602">
        <f t="shared" ca="1" si="570"/>
        <v>27303.204877228378</v>
      </c>
      <c r="Y316" s="602">
        <f t="shared" ca="1" si="571"/>
        <v>28063.745651855919</v>
      </c>
      <c r="Z316" s="602">
        <f t="shared" ca="1" si="572"/>
        <v>28063.745651855919</v>
      </c>
      <c r="AA316" s="602">
        <f t="shared" ca="1" si="573"/>
        <v>28836.595283912593</v>
      </c>
      <c r="AB316" s="602">
        <f t="shared" ca="1" si="574"/>
        <v>28836.595283912593</v>
      </c>
      <c r="AC316" s="602">
        <f t="shared" ca="1" si="575"/>
        <v>29621.652351503428</v>
      </c>
      <c r="AD316" s="602">
        <f t="shared" ca="1" si="576"/>
        <v>29621.652351503428</v>
      </c>
      <c r="AE316" s="602">
        <f t="shared" ca="1" si="577"/>
        <v>30418.807625095062</v>
      </c>
      <c r="AF316" s="602">
        <f t="shared" ca="1" si="578"/>
        <v>30418.807625095062</v>
      </c>
      <c r="AG316" s="602">
        <f t="shared" ca="1" si="579"/>
        <v>31227.944341051854</v>
      </c>
      <c r="AH316" s="602">
        <f t="shared" ca="1" si="580"/>
        <v>31773.964225318963</v>
      </c>
      <c r="AI316" s="602">
        <f t="shared" ca="1" si="581"/>
        <v>33161.814954877947</v>
      </c>
      <c r="AJ316" s="602">
        <f t="shared" ca="1" si="582"/>
        <v>33161.814954877947</v>
      </c>
      <c r="AK316" s="602">
        <f t="shared" ca="1" si="583"/>
        <v>34581.723205375456</v>
      </c>
      <c r="AL316" s="602">
        <f t="shared" ca="1" si="584"/>
        <v>34581.723205375456</v>
      </c>
      <c r="AM316" s="602">
        <f t="shared" ca="1" si="585"/>
        <v>36033.004617820443</v>
      </c>
      <c r="AN316" s="602">
        <f t="shared" ca="1" si="586"/>
        <v>36033.004617820443</v>
      </c>
      <c r="AO316" s="602">
        <f t="shared" ca="1" si="587"/>
        <v>37514.931461517175</v>
      </c>
      <c r="AP316" s="602">
        <f t="shared" ca="1" si="588"/>
        <v>37514.931461517175</v>
      </c>
      <c r="AQ316" s="602">
        <f t="shared" ca="1" si="589"/>
        <v>39026.737155306873</v>
      </c>
      <c r="AR316" s="602">
        <f t="shared" ca="1" si="590"/>
        <v>35448.772928771345</v>
      </c>
      <c r="AS316" s="602">
        <f t="shared" ca="1" si="591"/>
        <v>36918.531516652984</v>
      </c>
      <c r="AT316" s="602">
        <f t="shared" ca="1" si="592"/>
        <v>36918.531516652984</v>
      </c>
      <c r="AU316" s="602">
        <f t="shared" ca="1" si="593"/>
        <v>38418.479955411574</v>
      </c>
      <c r="AV316" s="602">
        <f t="shared" ca="1" si="594"/>
        <v>38418.479955411574</v>
      </c>
      <c r="AW316" s="602">
        <f t="shared" ca="1" si="595"/>
        <v>39947.830563756834</v>
      </c>
      <c r="AX316" s="602">
        <f t="shared" ca="1" si="596"/>
        <v>39947.830563756834</v>
      </c>
      <c r="AY316" s="602">
        <f t="shared" ca="1" si="597"/>
        <v>41505.764212283277</v>
      </c>
      <c r="AZ316" s="602">
        <f t="shared" ca="1" si="598"/>
        <v>41505.764212283277</v>
      </c>
      <c r="BA316" s="602">
        <f t="shared" ca="1" si="599"/>
        <v>43091.434978125537</v>
      </c>
      <c r="BB316" s="602">
        <f t="shared" ca="1" si="600"/>
        <v>30151.752011168952</v>
      </c>
      <c r="BC316" s="602">
        <f t="shared" ca="1" si="601"/>
        <v>30956.908340085956</v>
      </c>
      <c r="BD316" s="602">
        <f t="shared" ca="1" si="602"/>
        <v>30956.908340085956</v>
      </c>
      <c r="BE316" s="602">
        <f t="shared" ca="1" si="603"/>
        <v>31773.96422531897</v>
      </c>
      <c r="BF316" s="602">
        <f t="shared" ca="1" si="604"/>
        <v>31773.96422531897</v>
      </c>
      <c r="BG316" s="602">
        <f t="shared" ca="1" si="605"/>
        <v>32602.790994842424</v>
      </c>
      <c r="BH316" s="602">
        <f t="shared" ca="1" si="606"/>
        <v>32602.790994842424</v>
      </c>
      <c r="BI316" s="602">
        <f t="shared" ca="1" si="607"/>
        <v>33443.253242422019</v>
      </c>
      <c r="BJ316" s="602">
        <f t="shared" ca="1" si="608"/>
        <v>33443.253242422019</v>
      </c>
      <c r="BK316" s="602">
        <f t="shared" ca="1" si="609"/>
        <v>34295.209150044284</v>
      </c>
      <c r="BL316" s="602">
        <f t="shared" ca="1" si="610"/>
        <v>36770.18441525627</v>
      </c>
      <c r="BM316" s="602">
        <f t="shared" ca="1" si="611"/>
        <v>38267.148755353199</v>
      </c>
      <c r="BN316" s="602">
        <f t="shared" ca="1" si="612"/>
        <v>38267.148755353199</v>
      </c>
      <c r="BO316" s="602">
        <f t="shared" ca="1" si="613"/>
        <v>39793.595525186211</v>
      </c>
      <c r="BP316" s="602">
        <f t="shared" ca="1" si="614"/>
        <v>39793.595525186211</v>
      </c>
      <c r="BQ316" s="602">
        <f t="shared" ca="1" si="615"/>
        <v>41348.708530527409</v>
      </c>
      <c r="BR316" s="602">
        <f t="shared" ca="1" si="616"/>
        <v>41348.708530527409</v>
      </c>
      <c r="BS316" s="602">
        <f t="shared" ca="1" si="617"/>
        <v>42931.644319025749</v>
      </c>
      <c r="BT316" s="602">
        <f t="shared" ca="1" si="618"/>
        <v>42931.644319025749</v>
      </c>
      <c r="BU316" s="602">
        <f t="shared" ca="1" si="619"/>
        <v>44541.536806018841</v>
      </c>
      <c r="BV316" s="602">
        <f t="shared" ca="1" si="620"/>
        <v>40723.276804626068</v>
      </c>
      <c r="BW316" s="602">
        <f t="shared" ca="1" si="621"/>
        <v>42295.186245571516</v>
      </c>
      <c r="BX316" s="602">
        <f t="shared" ca="1" si="622"/>
        <v>42295.186245571516</v>
      </c>
      <c r="BY316" s="602">
        <f t="shared" ca="1" si="623"/>
        <v>43894.401241264459</v>
      </c>
      <c r="BZ316" s="602">
        <f t="shared" ca="1" si="624"/>
        <v>43894.401241264459</v>
      </c>
      <c r="CA316" s="602">
        <f t="shared" ca="1" si="625"/>
        <v>45520.044319311586</v>
      </c>
      <c r="CB316" s="602">
        <f t="shared" ca="1" si="626"/>
        <v>45520.044319311586</v>
      </c>
      <c r="CC316" s="602">
        <f t="shared" ca="1" si="627"/>
        <v>47171.222607457443</v>
      </c>
      <c r="CD316" s="602">
        <f t="shared" ca="1" si="628"/>
        <v>47171.222607457443</v>
      </c>
      <c r="CE316" s="602">
        <f t="shared" ca="1" si="629"/>
        <v>48847.032188247038</v>
      </c>
      <c r="CF316" s="602">
        <f t="shared" ca="1" si="630"/>
        <v>32602.790994842424</v>
      </c>
      <c r="CG316" s="602">
        <f t="shared" ca="1" si="631"/>
        <v>33443.253242422012</v>
      </c>
      <c r="CH316" s="602">
        <f t="shared" ca="1" si="632"/>
        <v>33443.253242422012</v>
      </c>
      <c r="CI316" s="602">
        <f t="shared" ca="1" si="633"/>
        <v>34295.209150044277</v>
      </c>
      <c r="CJ316" s="602">
        <f t="shared" ca="1" si="634"/>
        <v>34295.209150044277</v>
      </c>
      <c r="CK316" s="602">
        <f t="shared" ca="1" si="635"/>
        <v>35158.510820378884</v>
      </c>
      <c r="CL316" s="602">
        <f t="shared" ca="1" si="636"/>
        <v>35158.510820378884</v>
      </c>
      <c r="CM316" s="602">
        <f t="shared" ca="1" si="637"/>
        <v>36033.004617820443</v>
      </c>
      <c r="CN316" s="602">
        <f t="shared" ca="1" si="638"/>
        <v>36033.004617820443</v>
      </c>
      <c r="CO316" s="602">
        <f t="shared" ca="1" si="639"/>
        <v>36918.531516652984</v>
      </c>
      <c r="CP316" s="602">
        <f t="shared" ca="1" si="640"/>
        <v>40567.620879791641</v>
      </c>
      <c r="CQ316" s="602">
        <f t="shared" ca="1" si="641"/>
        <v>42136.752230538325</v>
      </c>
      <c r="CR316" s="602">
        <f t="shared" ca="1" si="642"/>
        <v>42136.752230538325</v>
      </c>
      <c r="CS316" s="602">
        <f t="shared" ca="1" si="643"/>
        <v>43733.275864409734</v>
      </c>
      <c r="CT316" s="602">
        <f t="shared" ca="1" si="644"/>
        <v>43733.275864409734</v>
      </c>
      <c r="CU316" s="602">
        <f t="shared" ca="1" si="645"/>
        <v>45356.316094004287</v>
      </c>
      <c r="CV316" s="602">
        <f t="shared" ca="1" si="646"/>
        <v>45356.316094004287</v>
      </c>
      <c r="CW316" s="602">
        <f t="shared" ca="1" si="647"/>
        <v>47004.981388595283</v>
      </c>
      <c r="CX316" s="602">
        <f t="shared" ca="1" si="648"/>
        <v>47004.981388595283</v>
      </c>
      <c r="CY316" s="602">
        <f t="shared" ca="1" si="649"/>
        <v>48678.368743832812</v>
      </c>
      <c r="CZ316" s="602">
        <f t="shared" ca="1" si="650"/>
        <v>44703.97476535022</v>
      </c>
      <c r="DA316" s="602">
        <f t="shared" ca="1" si="651"/>
        <v>46342.497848049643</v>
      </c>
      <c r="DB316" s="602">
        <f t="shared" ca="1" si="652"/>
        <v>46342.497848049643</v>
      </c>
      <c r="DC316" s="602">
        <f t="shared" ca="1" si="653"/>
        <v>48006.105296803609</v>
      </c>
      <c r="DD316" s="602">
        <f t="shared" ca="1" si="654"/>
        <v>48006.105296803609</v>
      </c>
      <c r="DE316" s="602">
        <f t="shared" ca="1" si="655"/>
        <v>49693.889253268258</v>
      </c>
      <c r="DF316" s="602">
        <f t="shared" ca="1" si="656"/>
        <v>49693.889253268258</v>
      </c>
      <c r="DG316" s="602">
        <f t="shared" ca="1" si="657"/>
        <v>51404.937022019112</v>
      </c>
      <c r="DH316" s="602">
        <f t="shared" ca="1" si="658"/>
        <v>51404.937022019112</v>
      </c>
      <c r="DI316" s="602">
        <f t="shared" ca="1" si="659"/>
        <v>53138.334953305806</v>
      </c>
      <c r="DJ316" s="602">
        <f t="shared" ca="1" si="660"/>
        <v>35740.272825017964</v>
      </c>
      <c r="DK316" s="602">
        <f t="shared" ca="1" si="661"/>
        <v>36622.140011125128</v>
      </c>
      <c r="DL316" s="602">
        <f t="shared" ca="1" si="662"/>
        <v>36622.140011125128</v>
      </c>
      <c r="DM316" s="602">
        <f t="shared" ca="1" si="663"/>
        <v>37514.931461517175</v>
      </c>
      <c r="DN316" s="602">
        <f t="shared" ca="1" si="664"/>
        <v>37514.931461517175</v>
      </c>
      <c r="DO316" s="602">
        <f t="shared" ca="1" si="665"/>
        <v>38418.479955411574</v>
      </c>
      <c r="DP316" s="602">
        <f t="shared" ca="1" si="666"/>
        <v>38418.479955411574</v>
      </c>
      <c r="DQ316" s="602">
        <f t="shared" ca="1" si="667"/>
        <v>39332.613834187912</v>
      </c>
      <c r="DR316" s="602">
        <f t="shared" ca="1" si="668"/>
        <v>39332.613834187912</v>
      </c>
      <c r="DS316" s="602">
        <f t="shared" ca="1" si="669"/>
        <v>40257.157363389997</v>
      </c>
      <c r="DT316" s="602">
        <f t="shared" ca="1" si="670"/>
        <v>46177.501827191038</v>
      </c>
      <c r="DU316" s="602">
        <f t="shared" ca="1" si="671"/>
        <v>47838.641578354283</v>
      </c>
      <c r="DV316" s="602">
        <f t="shared" ca="1" si="672"/>
        <v>47838.641578354283</v>
      </c>
      <c r="DW316" s="602">
        <f t="shared" ca="1" si="673"/>
        <v>49524.048906687342</v>
      </c>
      <c r="DX316" s="602">
        <f t="shared" ca="1" si="674"/>
        <v>49524.048906687342</v>
      </c>
      <c r="DY316" s="602">
        <f t="shared" ca="1" si="675"/>
        <v>51232.81142211426</v>
      </c>
      <c r="DZ316" s="602">
        <f t="shared" ca="1" si="676"/>
        <v>51232.81142211426</v>
      </c>
      <c r="EA316" s="602">
        <f t="shared" ca="1" si="677"/>
        <v>52964.015402022604</v>
      </c>
      <c r="EB316" s="602">
        <f t="shared" ca="1" si="678"/>
        <v>52964.015402022604</v>
      </c>
      <c r="EC316" s="602">
        <f t="shared" ca="1" si="679"/>
        <v>54716.749467108581</v>
      </c>
      <c r="ED316" s="602">
        <f t="shared" ca="1" si="680"/>
        <v>50546.562285820124</v>
      </c>
      <c r="EE316" s="602">
        <f t="shared" ca="1" si="681"/>
        <v>52268.899256216449</v>
      </c>
      <c r="EF316" s="602">
        <f t="shared" ca="1" si="682"/>
        <v>52268.899256216449</v>
      </c>
      <c r="EG316" s="602">
        <f t="shared" ca="1" si="683"/>
        <v>54013.130357142247</v>
      </c>
      <c r="EH316" s="602">
        <f t="shared" ca="1" si="684"/>
        <v>54013.130357142247</v>
      </c>
      <c r="EI316" s="602">
        <f t="shared" ca="1" si="685"/>
        <v>55778.34727772788</v>
      </c>
      <c r="EJ316" s="602">
        <f t="shared" ca="1" si="686"/>
        <v>55778.34727772788</v>
      </c>
      <c r="EK316" s="602">
        <f t="shared" ca="1" si="687"/>
        <v>57563.649413299725</v>
      </c>
      <c r="EL316" s="602">
        <f t="shared" ca="1" si="688"/>
        <v>57563.649413299725</v>
      </c>
      <c r="EM316" s="602">
        <f t="shared" ca="1" si="689"/>
        <v>59368.146874517734</v>
      </c>
    </row>
    <row r="317" spans="23:143" x14ac:dyDescent="0.2">
      <c r="W317" s="597">
        <f t="shared" si="567"/>
        <v>24</v>
      </c>
      <c r="X317" s="602">
        <f t="shared" ca="1" si="570"/>
        <v>27303.204877228378</v>
      </c>
      <c r="Y317" s="602">
        <f t="shared" ca="1" si="571"/>
        <v>28063.745651855919</v>
      </c>
      <c r="Z317" s="602">
        <f t="shared" ca="1" si="572"/>
        <v>28063.745651855919</v>
      </c>
      <c r="AA317" s="602">
        <f t="shared" ca="1" si="573"/>
        <v>28836.595283912593</v>
      </c>
      <c r="AB317" s="602">
        <f t="shared" ca="1" si="574"/>
        <v>28836.595283912593</v>
      </c>
      <c r="AC317" s="602">
        <f t="shared" ca="1" si="575"/>
        <v>29621.652351503428</v>
      </c>
      <c r="AD317" s="602">
        <f t="shared" ca="1" si="576"/>
        <v>29621.652351503428</v>
      </c>
      <c r="AE317" s="602">
        <f t="shared" ca="1" si="577"/>
        <v>30418.807625095062</v>
      </c>
      <c r="AF317" s="602">
        <f t="shared" ca="1" si="578"/>
        <v>30418.807625095062</v>
      </c>
      <c r="AG317" s="602">
        <f t="shared" ca="1" si="579"/>
        <v>31227.944341051854</v>
      </c>
      <c r="AH317" s="602">
        <f t="shared" ca="1" si="580"/>
        <v>31773.964225318963</v>
      </c>
      <c r="AI317" s="602">
        <f t="shared" ca="1" si="581"/>
        <v>33161.814954877947</v>
      </c>
      <c r="AJ317" s="602">
        <f t="shared" ca="1" si="582"/>
        <v>33161.814954877947</v>
      </c>
      <c r="AK317" s="602">
        <f t="shared" ca="1" si="583"/>
        <v>34581.723205375456</v>
      </c>
      <c r="AL317" s="602">
        <f t="shared" ca="1" si="584"/>
        <v>34581.723205375456</v>
      </c>
      <c r="AM317" s="602">
        <f t="shared" ca="1" si="585"/>
        <v>36033.004617820443</v>
      </c>
      <c r="AN317" s="602">
        <f t="shared" ca="1" si="586"/>
        <v>36033.004617820443</v>
      </c>
      <c r="AO317" s="602">
        <f t="shared" ca="1" si="587"/>
        <v>37514.931461517175</v>
      </c>
      <c r="AP317" s="602">
        <f t="shared" ca="1" si="588"/>
        <v>37514.931461517175</v>
      </c>
      <c r="AQ317" s="602">
        <f t="shared" ca="1" si="589"/>
        <v>39026.737155306873</v>
      </c>
      <c r="AR317" s="602">
        <f t="shared" ca="1" si="590"/>
        <v>35448.772928771345</v>
      </c>
      <c r="AS317" s="602">
        <f t="shared" ca="1" si="591"/>
        <v>36918.531516652984</v>
      </c>
      <c r="AT317" s="602">
        <f t="shared" ca="1" si="592"/>
        <v>36918.531516652984</v>
      </c>
      <c r="AU317" s="602">
        <f t="shared" ca="1" si="593"/>
        <v>38418.479955411574</v>
      </c>
      <c r="AV317" s="602">
        <f t="shared" ca="1" si="594"/>
        <v>38418.479955411574</v>
      </c>
      <c r="AW317" s="602">
        <f t="shared" ca="1" si="595"/>
        <v>39947.830563756834</v>
      </c>
      <c r="AX317" s="602">
        <f t="shared" ca="1" si="596"/>
        <v>39947.830563756834</v>
      </c>
      <c r="AY317" s="602">
        <f t="shared" ca="1" si="597"/>
        <v>41505.764212283277</v>
      </c>
      <c r="AZ317" s="602">
        <f t="shared" ca="1" si="598"/>
        <v>41505.764212283277</v>
      </c>
      <c r="BA317" s="602">
        <f t="shared" ca="1" si="599"/>
        <v>43091.434978125537</v>
      </c>
      <c r="BB317" s="602">
        <f t="shared" ca="1" si="600"/>
        <v>30151.752011168952</v>
      </c>
      <c r="BC317" s="602">
        <f t="shared" ca="1" si="601"/>
        <v>30956.908340085956</v>
      </c>
      <c r="BD317" s="602">
        <f t="shared" ca="1" si="602"/>
        <v>30956.908340085956</v>
      </c>
      <c r="BE317" s="602">
        <f t="shared" ca="1" si="603"/>
        <v>31773.96422531897</v>
      </c>
      <c r="BF317" s="602">
        <f t="shared" ca="1" si="604"/>
        <v>31773.96422531897</v>
      </c>
      <c r="BG317" s="602">
        <f t="shared" ca="1" si="605"/>
        <v>32602.790994842424</v>
      </c>
      <c r="BH317" s="602">
        <f t="shared" ca="1" si="606"/>
        <v>32602.790994842424</v>
      </c>
      <c r="BI317" s="602">
        <f t="shared" ca="1" si="607"/>
        <v>33443.253242422019</v>
      </c>
      <c r="BJ317" s="602">
        <f t="shared" ca="1" si="608"/>
        <v>33443.253242422019</v>
      </c>
      <c r="BK317" s="602">
        <f t="shared" ca="1" si="609"/>
        <v>34295.209150044284</v>
      </c>
      <c r="BL317" s="602">
        <f t="shared" ca="1" si="610"/>
        <v>36770.18441525627</v>
      </c>
      <c r="BM317" s="602">
        <f t="shared" ca="1" si="611"/>
        <v>38267.148755353199</v>
      </c>
      <c r="BN317" s="602">
        <f t="shared" ca="1" si="612"/>
        <v>38267.148755353199</v>
      </c>
      <c r="BO317" s="602">
        <f t="shared" ca="1" si="613"/>
        <v>39793.595525186211</v>
      </c>
      <c r="BP317" s="602">
        <f t="shared" ca="1" si="614"/>
        <v>39793.595525186211</v>
      </c>
      <c r="BQ317" s="602">
        <f t="shared" ca="1" si="615"/>
        <v>41348.708530527409</v>
      </c>
      <c r="BR317" s="602">
        <f t="shared" ca="1" si="616"/>
        <v>41348.708530527409</v>
      </c>
      <c r="BS317" s="602">
        <f t="shared" ca="1" si="617"/>
        <v>42931.644319025749</v>
      </c>
      <c r="BT317" s="602">
        <f t="shared" ca="1" si="618"/>
        <v>42931.644319025749</v>
      </c>
      <c r="BU317" s="602">
        <f t="shared" ca="1" si="619"/>
        <v>44541.536806018841</v>
      </c>
      <c r="BV317" s="602">
        <f t="shared" ca="1" si="620"/>
        <v>40723.276804626068</v>
      </c>
      <c r="BW317" s="602">
        <f t="shared" ca="1" si="621"/>
        <v>42295.186245571516</v>
      </c>
      <c r="BX317" s="602">
        <f t="shared" ca="1" si="622"/>
        <v>42295.186245571516</v>
      </c>
      <c r="BY317" s="602">
        <f t="shared" ca="1" si="623"/>
        <v>43894.401241264459</v>
      </c>
      <c r="BZ317" s="602">
        <f t="shared" ca="1" si="624"/>
        <v>43894.401241264459</v>
      </c>
      <c r="CA317" s="602">
        <f t="shared" ca="1" si="625"/>
        <v>45520.044319311586</v>
      </c>
      <c r="CB317" s="602">
        <f t="shared" ca="1" si="626"/>
        <v>45520.044319311586</v>
      </c>
      <c r="CC317" s="602">
        <f t="shared" ca="1" si="627"/>
        <v>47171.222607457443</v>
      </c>
      <c r="CD317" s="602">
        <f t="shared" ca="1" si="628"/>
        <v>47171.222607457443</v>
      </c>
      <c r="CE317" s="602">
        <f t="shared" ca="1" si="629"/>
        <v>48847.032188247038</v>
      </c>
      <c r="CF317" s="602">
        <f t="shared" ca="1" si="630"/>
        <v>32602.790994842424</v>
      </c>
      <c r="CG317" s="602">
        <f t="shared" ca="1" si="631"/>
        <v>33443.253242422012</v>
      </c>
      <c r="CH317" s="602">
        <f t="shared" ca="1" si="632"/>
        <v>33443.253242422012</v>
      </c>
      <c r="CI317" s="602">
        <f t="shared" ca="1" si="633"/>
        <v>34295.209150044277</v>
      </c>
      <c r="CJ317" s="602">
        <f t="shared" ca="1" si="634"/>
        <v>34295.209150044277</v>
      </c>
      <c r="CK317" s="602">
        <f t="shared" ca="1" si="635"/>
        <v>35158.510820378884</v>
      </c>
      <c r="CL317" s="602">
        <f t="shared" ca="1" si="636"/>
        <v>35158.510820378884</v>
      </c>
      <c r="CM317" s="602">
        <f t="shared" ca="1" si="637"/>
        <v>36033.004617820443</v>
      </c>
      <c r="CN317" s="602">
        <f t="shared" ca="1" si="638"/>
        <v>36033.004617820443</v>
      </c>
      <c r="CO317" s="602">
        <f t="shared" ca="1" si="639"/>
        <v>36918.531516652984</v>
      </c>
      <c r="CP317" s="602">
        <f t="shared" ca="1" si="640"/>
        <v>40567.620879791641</v>
      </c>
      <c r="CQ317" s="602">
        <f t="shared" ca="1" si="641"/>
        <v>42136.752230538325</v>
      </c>
      <c r="CR317" s="602">
        <f t="shared" ca="1" si="642"/>
        <v>42136.752230538325</v>
      </c>
      <c r="CS317" s="602">
        <f t="shared" ca="1" si="643"/>
        <v>43733.275864409734</v>
      </c>
      <c r="CT317" s="602">
        <f t="shared" ca="1" si="644"/>
        <v>43733.275864409734</v>
      </c>
      <c r="CU317" s="602">
        <f t="shared" ca="1" si="645"/>
        <v>45356.316094004287</v>
      </c>
      <c r="CV317" s="602">
        <f t="shared" ca="1" si="646"/>
        <v>45356.316094004287</v>
      </c>
      <c r="CW317" s="602">
        <f t="shared" ca="1" si="647"/>
        <v>47004.981388595283</v>
      </c>
      <c r="CX317" s="602">
        <f t="shared" ca="1" si="648"/>
        <v>47004.981388595283</v>
      </c>
      <c r="CY317" s="602">
        <f t="shared" ca="1" si="649"/>
        <v>48678.368743832812</v>
      </c>
      <c r="CZ317" s="602">
        <f t="shared" ca="1" si="650"/>
        <v>44703.97476535022</v>
      </c>
      <c r="DA317" s="602">
        <f t="shared" ca="1" si="651"/>
        <v>46342.497848049643</v>
      </c>
      <c r="DB317" s="602">
        <f t="shared" ca="1" si="652"/>
        <v>46342.497848049643</v>
      </c>
      <c r="DC317" s="602">
        <f t="shared" ca="1" si="653"/>
        <v>48006.105296803609</v>
      </c>
      <c r="DD317" s="602">
        <f t="shared" ca="1" si="654"/>
        <v>48006.105296803609</v>
      </c>
      <c r="DE317" s="602">
        <f t="shared" ca="1" si="655"/>
        <v>49693.889253268258</v>
      </c>
      <c r="DF317" s="602">
        <f t="shared" ca="1" si="656"/>
        <v>49693.889253268258</v>
      </c>
      <c r="DG317" s="602">
        <f t="shared" ca="1" si="657"/>
        <v>51404.937022019112</v>
      </c>
      <c r="DH317" s="602">
        <f t="shared" ca="1" si="658"/>
        <v>51404.937022019112</v>
      </c>
      <c r="DI317" s="602">
        <f t="shared" ca="1" si="659"/>
        <v>53138.334953305806</v>
      </c>
      <c r="DJ317" s="602">
        <f t="shared" ca="1" si="660"/>
        <v>35740.272825017964</v>
      </c>
      <c r="DK317" s="602">
        <f t="shared" ca="1" si="661"/>
        <v>36622.140011125128</v>
      </c>
      <c r="DL317" s="602">
        <f t="shared" ca="1" si="662"/>
        <v>36622.140011125128</v>
      </c>
      <c r="DM317" s="602">
        <f t="shared" ca="1" si="663"/>
        <v>37514.931461517175</v>
      </c>
      <c r="DN317" s="602">
        <f t="shared" ca="1" si="664"/>
        <v>37514.931461517175</v>
      </c>
      <c r="DO317" s="602">
        <f t="shared" ca="1" si="665"/>
        <v>38418.479955411574</v>
      </c>
      <c r="DP317" s="602">
        <f t="shared" ca="1" si="666"/>
        <v>38418.479955411574</v>
      </c>
      <c r="DQ317" s="602">
        <f t="shared" ca="1" si="667"/>
        <v>39332.613834187912</v>
      </c>
      <c r="DR317" s="602">
        <f t="shared" ca="1" si="668"/>
        <v>39332.613834187912</v>
      </c>
      <c r="DS317" s="602">
        <f t="shared" ca="1" si="669"/>
        <v>40257.157363389997</v>
      </c>
      <c r="DT317" s="602">
        <f t="shared" ca="1" si="670"/>
        <v>46177.501827191038</v>
      </c>
      <c r="DU317" s="602">
        <f t="shared" ca="1" si="671"/>
        <v>47838.641578354283</v>
      </c>
      <c r="DV317" s="602">
        <f t="shared" ca="1" si="672"/>
        <v>47838.641578354283</v>
      </c>
      <c r="DW317" s="602">
        <f t="shared" ca="1" si="673"/>
        <v>49524.048906687342</v>
      </c>
      <c r="DX317" s="602">
        <f t="shared" ca="1" si="674"/>
        <v>49524.048906687342</v>
      </c>
      <c r="DY317" s="602">
        <f t="shared" ca="1" si="675"/>
        <v>51232.81142211426</v>
      </c>
      <c r="DZ317" s="602">
        <f t="shared" ca="1" si="676"/>
        <v>51232.81142211426</v>
      </c>
      <c r="EA317" s="602">
        <f t="shared" ca="1" si="677"/>
        <v>52964.015402022604</v>
      </c>
      <c r="EB317" s="602">
        <f t="shared" ca="1" si="678"/>
        <v>52964.015402022604</v>
      </c>
      <c r="EC317" s="602">
        <f t="shared" ca="1" si="679"/>
        <v>54716.749467108581</v>
      </c>
      <c r="ED317" s="602">
        <f t="shared" ca="1" si="680"/>
        <v>50546.562285820124</v>
      </c>
      <c r="EE317" s="602">
        <f t="shared" ca="1" si="681"/>
        <v>52268.899256216449</v>
      </c>
      <c r="EF317" s="602">
        <f t="shared" ca="1" si="682"/>
        <v>52268.899256216449</v>
      </c>
      <c r="EG317" s="602">
        <f t="shared" ca="1" si="683"/>
        <v>54013.130357142247</v>
      </c>
      <c r="EH317" s="602">
        <f t="shared" ca="1" si="684"/>
        <v>54013.130357142247</v>
      </c>
      <c r="EI317" s="602">
        <f t="shared" ca="1" si="685"/>
        <v>55778.34727772788</v>
      </c>
      <c r="EJ317" s="602">
        <f t="shared" ca="1" si="686"/>
        <v>55778.34727772788</v>
      </c>
      <c r="EK317" s="602">
        <f t="shared" ca="1" si="687"/>
        <v>57563.649413299725</v>
      </c>
      <c r="EL317" s="602">
        <f t="shared" ca="1" si="688"/>
        <v>57563.649413299725</v>
      </c>
      <c r="EM317" s="602">
        <f t="shared" ca="1" si="689"/>
        <v>59368.146874517734</v>
      </c>
    </row>
    <row r="318" spans="23:143" x14ac:dyDescent="0.2">
      <c r="W318" s="597">
        <f t="shared" si="567"/>
        <v>25</v>
      </c>
      <c r="X318" s="602">
        <f t="shared" ca="1" si="570"/>
        <v>27303.204877228378</v>
      </c>
      <c r="Y318" s="602">
        <f t="shared" ca="1" si="571"/>
        <v>28063.745651855919</v>
      </c>
      <c r="Z318" s="602">
        <f t="shared" ca="1" si="572"/>
        <v>28063.745651855919</v>
      </c>
      <c r="AA318" s="602">
        <f t="shared" ca="1" si="573"/>
        <v>28836.595283912593</v>
      </c>
      <c r="AB318" s="602">
        <f t="shared" ca="1" si="574"/>
        <v>28836.595283912593</v>
      </c>
      <c r="AC318" s="602">
        <f t="shared" ca="1" si="575"/>
        <v>29621.652351503428</v>
      </c>
      <c r="AD318" s="602">
        <f t="shared" ca="1" si="576"/>
        <v>29621.652351503428</v>
      </c>
      <c r="AE318" s="602">
        <f t="shared" ca="1" si="577"/>
        <v>30418.807625095062</v>
      </c>
      <c r="AF318" s="602">
        <f t="shared" ca="1" si="578"/>
        <v>30418.807625095062</v>
      </c>
      <c r="AG318" s="602">
        <f t="shared" ca="1" si="579"/>
        <v>31227.944341051854</v>
      </c>
      <c r="AH318" s="602">
        <f t="shared" ca="1" si="580"/>
        <v>31773.964225318963</v>
      </c>
      <c r="AI318" s="602">
        <f t="shared" ca="1" si="581"/>
        <v>33161.814954877947</v>
      </c>
      <c r="AJ318" s="602">
        <f t="shared" ca="1" si="582"/>
        <v>33161.814954877947</v>
      </c>
      <c r="AK318" s="602">
        <f t="shared" ca="1" si="583"/>
        <v>34581.723205375456</v>
      </c>
      <c r="AL318" s="602">
        <f t="shared" ca="1" si="584"/>
        <v>34581.723205375456</v>
      </c>
      <c r="AM318" s="602">
        <f t="shared" ca="1" si="585"/>
        <v>36033.004617820443</v>
      </c>
      <c r="AN318" s="602">
        <f t="shared" ca="1" si="586"/>
        <v>36033.004617820443</v>
      </c>
      <c r="AO318" s="602">
        <f t="shared" ca="1" si="587"/>
        <v>37514.931461517175</v>
      </c>
      <c r="AP318" s="602">
        <f t="shared" ca="1" si="588"/>
        <v>37514.931461517175</v>
      </c>
      <c r="AQ318" s="602">
        <f t="shared" ca="1" si="589"/>
        <v>39026.737155306873</v>
      </c>
      <c r="AR318" s="602">
        <f t="shared" ca="1" si="590"/>
        <v>35448.772928771345</v>
      </c>
      <c r="AS318" s="602">
        <f t="shared" ca="1" si="591"/>
        <v>36918.531516652984</v>
      </c>
      <c r="AT318" s="602">
        <f t="shared" ca="1" si="592"/>
        <v>36918.531516652984</v>
      </c>
      <c r="AU318" s="602">
        <f t="shared" ca="1" si="593"/>
        <v>38418.479955411574</v>
      </c>
      <c r="AV318" s="602">
        <f t="shared" ca="1" si="594"/>
        <v>38418.479955411574</v>
      </c>
      <c r="AW318" s="602">
        <f t="shared" ca="1" si="595"/>
        <v>39947.830563756834</v>
      </c>
      <c r="AX318" s="602">
        <f t="shared" ca="1" si="596"/>
        <v>39947.830563756834</v>
      </c>
      <c r="AY318" s="602">
        <f t="shared" ca="1" si="597"/>
        <v>41505.764212283277</v>
      </c>
      <c r="AZ318" s="602">
        <f t="shared" ca="1" si="598"/>
        <v>41505.764212283277</v>
      </c>
      <c r="BA318" s="602">
        <f t="shared" ca="1" si="599"/>
        <v>43091.434978125537</v>
      </c>
      <c r="BB318" s="602">
        <f t="shared" ca="1" si="600"/>
        <v>30151.752011168952</v>
      </c>
      <c r="BC318" s="602">
        <f t="shared" ca="1" si="601"/>
        <v>30956.908340085956</v>
      </c>
      <c r="BD318" s="602">
        <f t="shared" ca="1" si="602"/>
        <v>30956.908340085956</v>
      </c>
      <c r="BE318" s="602">
        <f t="shared" ca="1" si="603"/>
        <v>31773.96422531897</v>
      </c>
      <c r="BF318" s="602">
        <f t="shared" ca="1" si="604"/>
        <v>31773.96422531897</v>
      </c>
      <c r="BG318" s="602">
        <f t="shared" ca="1" si="605"/>
        <v>32602.790994842424</v>
      </c>
      <c r="BH318" s="602">
        <f t="shared" ca="1" si="606"/>
        <v>32602.790994842424</v>
      </c>
      <c r="BI318" s="602">
        <f t="shared" ca="1" si="607"/>
        <v>33443.253242422019</v>
      </c>
      <c r="BJ318" s="602">
        <f t="shared" ca="1" si="608"/>
        <v>33443.253242422019</v>
      </c>
      <c r="BK318" s="602">
        <f t="shared" ca="1" si="609"/>
        <v>34295.209150044284</v>
      </c>
      <c r="BL318" s="602">
        <f t="shared" ca="1" si="610"/>
        <v>36770.18441525627</v>
      </c>
      <c r="BM318" s="602">
        <f t="shared" ca="1" si="611"/>
        <v>38267.148755353199</v>
      </c>
      <c r="BN318" s="602">
        <f t="shared" ca="1" si="612"/>
        <v>38267.148755353199</v>
      </c>
      <c r="BO318" s="602">
        <f t="shared" ca="1" si="613"/>
        <v>39793.595525186211</v>
      </c>
      <c r="BP318" s="602">
        <f t="shared" ca="1" si="614"/>
        <v>39793.595525186211</v>
      </c>
      <c r="BQ318" s="602">
        <f t="shared" ca="1" si="615"/>
        <v>41348.708530527409</v>
      </c>
      <c r="BR318" s="602">
        <f t="shared" ca="1" si="616"/>
        <v>41348.708530527409</v>
      </c>
      <c r="BS318" s="602">
        <f t="shared" ca="1" si="617"/>
        <v>42931.644319025749</v>
      </c>
      <c r="BT318" s="602">
        <f t="shared" ca="1" si="618"/>
        <v>42931.644319025749</v>
      </c>
      <c r="BU318" s="602">
        <f t="shared" ca="1" si="619"/>
        <v>44541.536806018841</v>
      </c>
      <c r="BV318" s="602">
        <f t="shared" ca="1" si="620"/>
        <v>40723.276804626068</v>
      </c>
      <c r="BW318" s="602">
        <f t="shared" ca="1" si="621"/>
        <v>42295.186245571516</v>
      </c>
      <c r="BX318" s="602">
        <f t="shared" ca="1" si="622"/>
        <v>42295.186245571516</v>
      </c>
      <c r="BY318" s="602">
        <f t="shared" ca="1" si="623"/>
        <v>43894.401241264459</v>
      </c>
      <c r="BZ318" s="602">
        <f t="shared" ca="1" si="624"/>
        <v>43894.401241264459</v>
      </c>
      <c r="CA318" s="602">
        <f t="shared" ca="1" si="625"/>
        <v>45520.044319311586</v>
      </c>
      <c r="CB318" s="602">
        <f t="shared" ca="1" si="626"/>
        <v>45520.044319311586</v>
      </c>
      <c r="CC318" s="602">
        <f t="shared" ca="1" si="627"/>
        <v>47171.222607457443</v>
      </c>
      <c r="CD318" s="602">
        <f t="shared" ca="1" si="628"/>
        <v>47171.222607457443</v>
      </c>
      <c r="CE318" s="602">
        <f t="shared" ca="1" si="629"/>
        <v>48847.032188247038</v>
      </c>
      <c r="CF318" s="602">
        <f t="shared" ca="1" si="630"/>
        <v>32602.790994842424</v>
      </c>
      <c r="CG318" s="602">
        <f t="shared" ca="1" si="631"/>
        <v>33443.253242422012</v>
      </c>
      <c r="CH318" s="602">
        <f t="shared" ca="1" si="632"/>
        <v>33443.253242422012</v>
      </c>
      <c r="CI318" s="602">
        <f t="shared" ca="1" si="633"/>
        <v>34295.209150044277</v>
      </c>
      <c r="CJ318" s="602">
        <f t="shared" ca="1" si="634"/>
        <v>34295.209150044277</v>
      </c>
      <c r="CK318" s="602">
        <f t="shared" ca="1" si="635"/>
        <v>35158.510820378884</v>
      </c>
      <c r="CL318" s="602">
        <f t="shared" ca="1" si="636"/>
        <v>35158.510820378884</v>
      </c>
      <c r="CM318" s="602">
        <f t="shared" ca="1" si="637"/>
        <v>36033.004617820443</v>
      </c>
      <c r="CN318" s="602">
        <f t="shared" ca="1" si="638"/>
        <v>36033.004617820443</v>
      </c>
      <c r="CO318" s="602">
        <f t="shared" ca="1" si="639"/>
        <v>36918.531516652984</v>
      </c>
      <c r="CP318" s="602">
        <f t="shared" ca="1" si="640"/>
        <v>40567.620879791641</v>
      </c>
      <c r="CQ318" s="602">
        <f t="shared" ca="1" si="641"/>
        <v>42136.752230538325</v>
      </c>
      <c r="CR318" s="602">
        <f t="shared" ca="1" si="642"/>
        <v>42136.752230538325</v>
      </c>
      <c r="CS318" s="602">
        <f t="shared" ca="1" si="643"/>
        <v>43733.275864409734</v>
      </c>
      <c r="CT318" s="602">
        <f t="shared" ca="1" si="644"/>
        <v>43733.275864409734</v>
      </c>
      <c r="CU318" s="602">
        <f t="shared" ca="1" si="645"/>
        <v>45356.316094004287</v>
      </c>
      <c r="CV318" s="602">
        <f t="shared" ca="1" si="646"/>
        <v>45356.316094004287</v>
      </c>
      <c r="CW318" s="602">
        <f t="shared" ca="1" si="647"/>
        <v>47004.981388595283</v>
      </c>
      <c r="CX318" s="602">
        <f t="shared" ca="1" si="648"/>
        <v>47004.981388595283</v>
      </c>
      <c r="CY318" s="602">
        <f t="shared" ca="1" si="649"/>
        <v>48678.368743832812</v>
      </c>
      <c r="CZ318" s="602">
        <f t="shared" ca="1" si="650"/>
        <v>44703.97476535022</v>
      </c>
      <c r="DA318" s="602">
        <f t="shared" ca="1" si="651"/>
        <v>46342.497848049643</v>
      </c>
      <c r="DB318" s="602">
        <f t="shared" ca="1" si="652"/>
        <v>46342.497848049643</v>
      </c>
      <c r="DC318" s="602">
        <f t="shared" ca="1" si="653"/>
        <v>48006.105296803609</v>
      </c>
      <c r="DD318" s="602">
        <f t="shared" ca="1" si="654"/>
        <v>48006.105296803609</v>
      </c>
      <c r="DE318" s="602">
        <f t="shared" ca="1" si="655"/>
        <v>49693.889253268258</v>
      </c>
      <c r="DF318" s="602">
        <f t="shared" ca="1" si="656"/>
        <v>49693.889253268258</v>
      </c>
      <c r="DG318" s="602">
        <f t="shared" ca="1" si="657"/>
        <v>51404.937022019112</v>
      </c>
      <c r="DH318" s="602">
        <f t="shared" ca="1" si="658"/>
        <v>51404.937022019112</v>
      </c>
      <c r="DI318" s="602">
        <f t="shared" ca="1" si="659"/>
        <v>53138.334953305806</v>
      </c>
      <c r="DJ318" s="602">
        <f t="shared" ca="1" si="660"/>
        <v>35740.272825017964</v>
      </c>
      <c r="DK318" s="602">
        <f t="shared" ca="1" si="661"/>
        <v>36622.140011125128</v>
      </c>
      <c r="DL318" s="602">
        <f t="shared" ca="1" si="662"/>
        <v>36622.140011125128</v>
      </c>
      <c r="DM318" s="602">
        <f t="shared" ca="1" si="663"/>
        <v>37514.931461517175</v>
      </c>
      <c r="DN318" s="602">
        <f t="shared" ca="1" si="664"/>
        <v>37514.931461517175</v>
      </c>
      <c r="DO318" s="602">
        <f t="shared" ca="1" si="665"/>
        <v>38418.479955411574</v>
      </c>
      <c r="DP318" s="602">
        <f t="shared" ca="1" si="666"/>
        <v>38418.479955411574</v>
      </c>
      <c r="DQ318" s="602">
        <f t="shared" ca="1" si="667"/>
        <v>39332.613834187912</v>
      </c>
      <c r="DR318" s="602">
        <f t="shared" ca="1" si="668"/>
        <v>39332.613834187912</v>
      </c>
      <c r="DS318" s="602">
        <f t="shared" ca="1" si="669"/>
        <v>40257.157363389997</v>
      </c>
      <c r="DT318" s="602">
        <f t="shared" ca="1" si="670"/>
        <v>46177.501827191038</v>
      </c>
      <c r="DU318" s="602">
        <f t="shared" ca="1" si="671"/>
        <v>47838.641578354283</v>
      </c>
      <c r="DV318" s="602">
        <f t="shared" ca="1" si="672"/>
        <v>47838.641578354283</v>
      </c>
      <c r="DW318" s="602">
        <f t="shared" ca="1" si="673"/>
        <v>49524.048906687342</v>
      </c>
      <c r="DX318" s="602">
        <f t="shared" ca="1" si="674"/>
        <v>49524.048906687342</v>
      </c>
      <c r="DY318" s="602">
        <f t="shared" ca="1" si="675"/>
        <v>51232.81142211426</v>
      </c>
      <c r="DZ318" s="602">
        <f t="shared" ca="1" si="676"/>
        <v>51232.81142211426</v>
      </c>
      <c r="EA318" s="602">
        <f t="shared" ca="1" si="677"/>
        <v>52964.015402022604</v>
      </c>
      <c r="EB318" s="602">
        <f t="shared" ca="1" si="678"/>
        <v>52964.015402022604</v>
      </c>
      <c r="EC318" s="602">
        <f t="shared" ca="1" si="679"/>
        <v>54716.749467108581</v>
      </c>
      <c r="ED318" s="602">
        <f t="shared" ca="1" si="680"/>
        <v>50546.562285820124</v>
      </c>
      <c r="EE318" s="602">
        <f t="shared" ca="1" si="681"/>
        <v>52268.899256216449</v>
      </c>
      <c r="EF318" s="602">
        <f t="shared" ca="1" si="682"/>
        <v>52268.899256216449</v>
      </c>
      <c r="EG318" s="602">
        <f t="shared" ca="1" si="683"/>
        <v>54013.130357142247</v>
      </c>
      <c r="EH318" s="602">
        <f t="shared" ca="1" si="684"/>
        <v>54013.130357142247</v>
      </c>
      <c r="EI318" s="602">
        <f t="shared" ca="1" si="685"/>
        <v>55778.34727772788</v>
      </c>
      <c r="EJ318" s="602">
        <f t="shared" ca="1" si="686"/>
        <v>55778.34727772788</v>
      </c>
      <c r="EK318" s="602">
        <f t="shared" ca="1" si="687"/>
        <v>57563.649413299725</v>
      </c>
      <c r="EL318" s="602">
        <f t="shared" ca="1" si="688"/>
        <v>57563.649413299725</v>
      </c>
      <c r="EM318" s="602">
        <f t="shared" ca="1" si="689"/>
        <v>59368.146874517734</v>
      </c>
    </row>
    <row r="319" spans="23:143" x14ac:dyDescent="0.2">
      <c r="W319" s="597">
        <f t="shared" si="567"/>
        <v>26</v>
      </c>
      <c r="X319" s="602">
        <f t="shared" ca="1" si="570"/>
        <v>27303.204877228378</v>
      </c>
      <c r="Y319" s="602">
        <f t="shared" ca="1" si="571"/>
        <v>28063.745651855919</v>
      </c>
      <c r="Z319" s="602">
        <f t="shared" ca="1" si="572"/>
        <v>28063.745651855919</v>
      </c>
      <c r="AA319" s="602">
        <f t="shared" ca="1" si="573"/>
        <v>28836.595283912593</v>
      </c>
      <c r="AB319" s="602">
        <f t="shared" ca="1" si="574"/>
        <v>28836.595283912593</v>
      </c>
      <c r="AC319" s="602">
        <f t="shared" ca="1" si="575"/>
        <v>29621.652351503428</v>
      </c>
      <c r="AD319" s="602">
        <f t="shared" ca="1" si="576"/>
        <v>29621.652351503428</v>
      </c>
      <c r="AE319" s="602">
        <f t="shared" ca="1" si="577"/>
        <v>30418.807625095062</v>
      </c>
      <c r="AF319" s="602">
        <f t="shared" ca="1" si="578"/>
        <v>30418.807625095062</v>
      </c>
      <c r="AG319" s="602">
        <f t="shared" ca="1" si="579"/>
        <v>31227.944341051854</v>
      </c>
      <c r="AH319" s="602">
        <f t="shared" ca="1" si="580"/>
        <v>31773.964225318963</v>
      </c>
      <c r="AI319" s="602">
        <f t="shared" ca="1" si="581"/>
        <v>33161.814954877947</v>
      </c>
      <c r="AJ319" s="602">
        <f t="shared" ca="1" si="582"/>
        <v>33161.814954877947</v>
      </c>
      <c r="AK319" s="602">
        <f t="shared" ca="1" si="583"/>
        <v>34581.723205375456</v>
      </c>
      <c r="AL319" s="602">
        <f t="shared" ca="1" si="584"/>
        <v>34581.723205375456</v>
      </c>
      <c r="AM319" s="602">
        <f t="shared" ca="1" si="585"/>
        <v>36033.004617820443</v>
      </c>
      <c r="AN319" s="602">
        <f t="shared" ca="1" si="586"/>
        <v>36033.004617820443</v>
      </c>
      <c r="AO319" s="602">
        <f t="shared" ca="1" si="587"/>
        <v>37514.931461517175</v>
      </c>
      <c r="AP319" s="602">
        <f t="shared" ca="1" si="588"/>
        <v>37514.931461517175</v>
      </c>
      <c r="AQ319" s="602">
        <f t="shared" ca="1" si="589"/>
        <v>39026.737155306873</v>
      </c>
      <c r="AR319" s="602">
        <f t="shared" ca="1" si="590"/>
        <v>35448.772928771345</v>
      </c>
      <c r="AS319" s="602">
        <f t="shared" ca="1" si="591"/>
        <v>36918.531516652984</v>
      </c>
      <c r="AT319" s="602">
        <f t="shared" ca="1" si="592"/>
        <v>36918.531516652984</v>
      </c>
      <c r="AU319" s="602">
        <f t="shared" ca="1" si="593"/>
        <v>38418.479955411574</v>
      </c>
      <c r="AV319" s="602">
        <f t="shared" ca="1" si="594"/>
        <v>38418.479955411574</v>
      </c>
      <c r="AW319" s="602">
        <f t="shared" ca="1" si="595"/>
        <v>39947.830563756834</v>
      </c>
      <c r="AX319" s="602">
        <f t="shared" ca="1" si="596"/>
        <v>39947.830563756834</v>
      </c>
      <c r="AY319" s="602">
        <f t="shared" ca="1" si="597"/>
        <v>41505.764212283277</v>
      </c>
      <c r="AZ319" s="602">
        <f t="shared" ca="1" si="598"/>
        <v>41505.764212283277</v>
      </c>
      <c r="BA319" s="602">
        <f t="shared" ca="1" si="599"/>
        <v>43091.434978125537</v>
      </c>
      <c r="BB319" s="602">
        <f t="shared" ca="1" si="600"/>
        <v>30151.752011168952</v>
      </c>
      <c r="BC319" s="602">
        <f t="shared" ca="1" si="601"/>
        <v>30956.908340085956</v>
      </c>
      <c r="BD319" s="602">
        <f t="shared" ca="1" si="602"/>
        <v>30956.908340085956</v>
      </c>
      <c r="BE319" s="602">
        <f t="shared" ca="1" si="603"/>
        <v>31773.96422531897</v>
      </c>
      <c r="BF319" s="602">
        <f t="shared" ca="1" si="604"/>
        <v>31773.96422531897</v>
      </c>
      <c r="BG319" s="602">
        <f t="shared" ca="1" si="605"/>
        <v>32602.790994842424</v>
      </c>
      <c r="BH319" s="602">
        <f t="shared" ca="1" si="606"/>
        <v>32602.790994842424</v>
      </c>
      <c r="BI319" s="602">
        <f t="shared" ca="1" si="607"/>
        <v>33443.253242422019</v>
      </c>
      <c r="BJ319" s="602">
        <f t="shared" ca="1" si="608"/>
        <v>33443.253242422019</v>
      </c>
      <c r="BK319" s="602">
        <f t="shared" ca="1" si="609"/>
        <v>34295.209150044284</v>
      </c>
      <c r="BL319" s="602">
        <f t="shared" ca="1" si="610"/>
        <v>36770.18441525627</v>
      </c>
      <c r="BM319" s="602">
        <f t="shared" ca="1" si="611"/>
        <v>38267.148755353199</v>
      </c>
      <c r="BN319" s="602">
        <f t="shared" ca="1" si="612"/>
        <v>38267.148755353199</v>
      </c>
      <c r="BO319" s="602">
        <f t="shared" ca="1" si="613"/>
        <v>39793.595525186211</v>
      </c>
      <c r="BP319" s="602">
        <f t="shared" ca="1" si="614"/>
        <v>39793.595525186211</v>
      </c>
      <c r="BQ319" s="602">
        <f t="shared" ca="1" si="615"/>
        <v>41348.708530527409</v>
      </c>
      <c r="BR319" s="602">
        <f t="shared" ca="1" si="616"/>
        <v>41348.708530527409</v>
      </c>
      <c r="BS319" s="602">
        <f t="shared" ca="1" si="617"/>
        <v>42931.644319025749</v>
      </c>
      <c r="BT319" s="602">
        <f t="shared" ca="1" si="618"/>
        <v>42931.644319025749</v>
      </c>
      <c r="BU319" s="602">
        <f t="shared" ca="1" si="619"/>
        <v>44541.536806018841</v>
      </c>
      <c r="BV319" s="602">
        <f t="shared" ca="1" si="620"/>
        <v>40723.276804626068</v>
      </c>
      <c r="BW319" s="602">
        <f t="shared" ca="1" si="621"/>
        <v>42295.186245571516</v>
      </c>
      <c r="BX319" s="602">
        <f t="shared" ca="1" si="622"/>
        <v>42295.186245571516</v>
      </c>
      <c r="BY319" s="602">
        <f t="shared" ca="1" si="623"/>
        <v>43894.401241264459</v>
      </c>
      <c r="BZ319" s="602">
        <f t="shared" ca="1" si="624"/>
        <v>43894.401241264459</v>
      </c>
      <c r="CA319" s="602">
        <f t="shared" ca="1" si="625"/>
        <v>45520.044319311586</v>
      </c>
      <c r="CB319" s="602">
        <f t="shared" ca="1" si="626"/>
        <v>45520.044319311586</v>
      </c>
      <c r="CC319" s="602">
        <f t="shared" ca="1" si="627"/>
        <v>47171.222607457443</v>
      </c>
      <c r="CD319" s="602">
        <f t="shared" ca="1" si="628"/>
        <v>47171.222607457443</v>
      </c>
      <c r="CE319" s="602">
        <f t="shared" ca="1" si="629"/>
        <v>48847.032188247038</v>
      </c>
      <c r="CF319" s="602">
        <f t="shared" ca="1" si="630"/>
        <v>32602.790994842424</v>
      </c>
      <c r="CG319" s="602">
        <f t="shared" ca="1" si="631"/>
        <v>33443.253242422012</v>
      </c>
      <c r="CH319" s="602">
        <f t="shared" ca="1" si="632"/>
        <v>33443.253242422012</v>
      </c>
      <c r="CI319" s="602">
        <f t="shared" ca="1" si="633"/>
        <v>34295.209150044277</v>
      </c>
      <c r="CJ319" s="602">
        <f t="shared" ca="1" si="634"/>
        <v>34295.209150044277</v>
      </c>
      <c r="CK319" s="602">
        <f t="shared" ca="1" si="635"/>
        <v>35158.510820378884</v>
      </c>
      <c r="CL319" s="602">
        <f t="shared" ca="1" si="636"/>
        <v>35158.510820378884</v>
      </c>
      <c r="CM319" s="602">
        <f t="shared" ca="1" si="637"/>
        <v>36033.004617820443</v>
      </c>
      <c r="CN319" s="602">
        <f t="shared" ca="1" si="638"/>
        <v>36033.004617820443</v>
      </c>
      <c r="CO319" s="602">
        <f t="shared" ca="1" si="639"/>
        <v>36918.531516652984</v>
      </c>
      <c r="CP319" s="602">
        <f t="shared" ca="1" si="640"/>
        <v>40567.620879791641</v>
      </c>
      <c r="CQ319" s="602">
        <f t="shared" ca="1" si="641"/>
        <v>42136.752230538325</v>
      </c>
      <c r="CR319" s="602">
        <f t="shared" ca="1" si="642"/>
        <v>42136.752230538325</v>
      </c>
      <c r="CS319" s="602">
        <f t="shared" ca="1" si="643"/>
        <v>43733.275864409734</v>
      </c>
      <c r="CT319" s="602">
        <f t="shared" ca="1" si="644"/>
        <v>43733.275864409734</v>
      </c>
      <c r="CU319" s="602">
        <f t="shared" ca="1" si="645"/>
        <v>45356.316094004287</v>
      </c>
      <c r="CV319" s="602">
        <f t="shared" ca="1" si="646"/>
        <v>45356.316094004287</v>
      </c>
      <c r="CW319" s="602">
        <f t="shared" ca="1" si="647"/>
        <v>47004.981388595283</v>
      </c>
      <c r="CX319" s="602">
        <f t="shared" ca="1" si="648"/>
        <v>47004.981388595283</v>
      </c>
      <c r="CY319" s="602">
        <f t="shared" ca="1" si="649"/>
        <v>48678.368743832812</v>
      </c>
      <c r="CZ319" s="602">
        <f t="shared" ca="1" si="650"/>
        <v>44703.97476535022</v>
      </c>
      <c r="DA319" s="602">
        <f t="shared" ca="1" si="651"/>
        <v>46342.497848049643</v>
      </c>
      <c r="DB319" s="602">
        <f t="shared" ca="1" si="652"/>
        <v>46342.497848049643</v>
      </c>
      <c r="DC319" s="602">
        <f t="shared" ca="1" si="653"/>
        <v>48006.105296803609</v>
      </c>
      <c r="DD319" s="602">
        <f t="shared" ca="1" si="654"/>
        <v>48006.105296803609</v>
      </c>
      <c r="DE319" s="602">
        <f t="shared" ca="1" si="655"/>
        <v>49693.889253268258</v>
      </c>
      <c r="DF319" s="602">
        <f t="shared" ca="1" si="656"/>
        <v>49693.889253268258</v>
      </c>
      <c r="DG319" s="602">
        <f t="shared" ca="1" si="657"/>
        <v>51404.937022019112</v>
      </c>
      <c r="DH319" s="602">
        <f t="shared" ca="1" si="658"/>
        <v>51404.937022019112</v>
      </c>
      <c r="DI319" s="602">
        <f t="shared" ca="1" si="659"/>
        <v>53138.334953305806</v>
      </c>
      <c r="DJ319" s="602">
        <f t="shared" ca="1" si="660"/>
        <v>35740.272825017964</v>
      </c>
      <c r="DK319" s="602">
        <f t="shared" ca="1" si="661"/>
        <v>36622.140011125128</v>
      </c>
      <c r="DL319" s="602">
        <f t="shared" ca="1" si="662"/>
        <v>36622.140011125128</v>
      </c>
      <c r="DM319" s="602">
        <f t="shared" ca="1" si="663"/>
        <v>37514.931461517175</v>
      </c>
      <c r="DN319" s="602">
        <f t="shared" ca="1" si="664"/>
        <v>37514.931461517175</v>
      </c>
      <c r="DO319" s="602">
        <f t="shared" ca="1" si="665"/>
        <v>38418.479955411574</v>
      </c>
      <c r="DP319" s="602">
        <f t="shared" ca="1" si="666"/>
        <v>38418.479955411574</v>
      </c>
      <c r="DQ319" s="602">
        <f t="shared" ca="1" si="667"/>
        <v>39332.613834187912</v>
      </c>
      <c r="DR319" s="602">
        <f t="shared" ca="1" si="668"/>
        <v>39332.613834187912</v>
      </c>
      <c r="DS319" s="602">
        <f t="shared" ca="1" si="669"/>
        <v>40257.157363389997</v>
      </c>
      <c r="DT319" s="602">
        <f t="shared" ca="1" si="670"/>
        <v>46177.501827191038</v>
      </c>
      <c r="DU319" s="602">
        <f t="shared" ca="1" si="671"/>
        <v>47838.641578354283</v>
      </c>
      <c r="DV319" s="602">
        <f t="shared" ca="1" si="672"/>
        <v>47838.641578354283</v>
      </c>
      <c r="DW319" s="602">
        <f t="shared" ca="1" si="673"/>
        <v>49524.048906687342</v>
      </c>
      <c r="DX319" s="602">
        <f t="shared" ca="1" si="674"/>
        <v>49524.048906687342</v>
      </c>
      <c r="DY319" s="602">
        <f t="shared" ca="1" si="675"/>
        <v>51232.81142211426</v>
      </c>
      <c r="DZ319" s="602">
        <f t="shared" ca="1" si="676"/>
        <v>51232.81142211426</v>
      </c>
      <c r="EA319" s="602">
        <f t="shared" ca="1" si="677"/>
        <v>52964.015402022604</v>
      </c>
      <c r="EB319" s="602">
        <f t="shared" ca="1" si="678"/>
        <v>52964.015402022604</v>
      </c>
      <c r="EC319" s="602">
        <f t="shared" ca="1" si="679"/>
        <v>54716.749467108581</v>
      </c>
      <c r="ED319" s="602">
        <f t="shared" ca="1" si="680"/>
        <v>50546.562285820124</v>
      </c>
      <c r="EE319" s="602">
        <f t="shared" ca="1" si="681"/>
        <v>52268.899256216449</v>
      </c>
      <c r="EF319" s="602">
        <f t="shared" ca="1" si="682"/>
        <v>52268.899256216449</v>
      </c>
      <c r="EG319" s="602">
        <f t="shared" ca="1" si="683"/>
        <v>54013.130357142247</v>
      </c>
      <c r="EH319" s="602">
        <f t="shared" ca="1" si="684"/>
        <v>54013.130357142247</v>
      </c>
      <c r="EI319" s="602">
        <f t="shared" ca="1" si="685"/>
        <v>55778.34727772788</v>
      </c>
      <c r="EJ319" s="602">
        <f t="shared" ca="1" si="686"/>
        <v>55778.34727772788</v>
      </c>
      <c r="EK319" s="602">
        <f t="shared" ca="1" si="687"/>
        <v>57563.649413299725</v>
      </c>
      <c r="EL319" s="602">
        <f t="shared" ca="1" si="688"/>
        <v>57563.649413299725</v>
      </c>
      <c r="EM319" s="602">
        <f t="shared" ca="1" si="689"/>
        <v>59368.146874517734</v>
      </c>
    </row>
    <row r="320" spans="23:143" x14ac:dyDescent="0.2">
      <c r="W320" s="597">
        <f t="shared" si="567"/>
        <v>27</v>
      </c>
      <c r="X320" s="602">
        <f t="shared" ca="1" si="570"/>
        <v>27303.204877228378</v>
      </c>
      <c r="Y320" s="602">
        <f t="shared" ca="1" si="571"/>
        <v>28063.745651855919</v>
      </c>
      <c r="Z320" s="602">
        <f t="shared" ca="1" si="572"/>
        <v>28063.745651855919</v>
      </c>
      <c r="AA320" s="602">
        <f t="shared" ca="1" si="573"/>
        <v>28836.595283912593</v>
      </c>
      <c r="AB320" s="602">
        <f t="shared" ca="1" si="574"/>
        <v>28836.595283912593</v>
      </c>
      <c r="AC320" s="602">
        <f t="shared" ca="1" si="575"/>
        <v>29621.652351503428</v>
      </c>
      <c r="AD320" s="602">
        <f t="shared" ca="1" si="576"/>
        <v>29621.652351503428</v>
      </c>
      <c r="AE320" s="602">
        <f t="shared" ca="1" si="577"/>
        <v>30418.807625095062</v>
      </c>
      <c r="AF320" s="602">
        <f t="shared" ca="1" si="578"/>
        <v>30418.807625095062</v>
      </c>
      <c r="AG320" s="602">
        <f t="shared" ca="1" si="579"/>
        <v>31227.944341051854</v>
      </c>
      <c r="AH320" s="602">
        <f t="shared" ca="1" si="580"/>
        <v>31773.964225318963</v>
      </c>
      <c r="AI320" s="602">
        <f t="shared" ca="1" si="581"/>
        <v>33161.814954877947</v>
      </c>
      <c r="AJ320" s="602">
        <f t="shared" ca="1" si="582"/>
        <v>33161.814954877947</v>
      </c>
      <c r="AK320" s="602">
        <f t="shared" ca="1" si="583"/>
        <v>34581.723205375456</v>
      </c>
      <c r="AL320" s="602">
        <f t="shared" ca="1" si="584"/>
        <v>34581.723205375456</v>
      </c>
      <c r="AM320" s="602">
        <f t="shared" ca="1" si="585"/>
        <v>36033.004617820443</v>
      </c>
      <c r="AN320" s="602">
        <f t="shared" ca="1" si="586"/>
        <v>36033.004617820443</v>
      </c>
      <c r="AO320" s="602">
        <f t="shared" ca="1" si="587"/>
        <v>37514.931461517175</v>
      </c>
      <c r="AP320" s="602">
        <f t="shared" ca="1" si="588"/>
        <v>37514.931461517175</v>
      </c>
      <c r="AQ320" s="602">
        <f t="shared" ca="1" si="589"/>
        <v>39026.737155306873</v>
      </c>
      <c r="AR320" s="602">
        <f t="shared" ca="1" si="590"/>
        <v>35448.772928771345</v>
      </c>
      <c r="AS320" s="602">
        <f t="shared" ca="1" si="591"/>
        <v>36918.531516652984</v>
      </c>
      <c r="AT320" s="602">
        <f t="shared" ca="1" si="592"/>
        <v>36918.531516652984</v>
      </c>
      <c r="AU320" s="602">
        <f t="shared" ca="1" si="593"/>
        <v>38418.479955411574</v>
      </c>
      <c r="AV320" s="602">
        <f t="shared" ca="1" si="594"/>
        <v>38418.479955411574</v>
      </c>
      <c r="AW320" s="602">
        <f t="shared" ca="1" si="595"/>
        <v>39947.830563756834</v>
      </c>
      <c r="AX320" s="602">
        <f t="shared" ca="1" si="596"/>
        <v>39947.830563756834</v>
      </c>
      <c r="AY320" s="602">
        <f t="shared" ca="1" si="597"/>
        <v>41505.764212283277</v>
      </c>
      <c r="AZ320" s="602">
        <f t="shared" ca="1" si="598"/>
        <v>41505.764212283277</v>
      </c>
      <c r="BA320" s="602">
        <f t="shared" ca="1" si="599"/>
        <v>43091.434978125537</v>
      </c>
      <c r="BB320" s="602">
        <f t="shared" ca="1" si="600"/>
        <v>30151.752011168952</v>
      </c>
      <c r="BC320" s="602">
        <f t="shared" ca="1" si="601"/>
        <v>30956.908340085956</v>
      </c>
      <c r="BD320" s="602">
        <f t="shared" ca="1" si="602"/>
        <v>30956.908340085956</v>
      </c>
      <c r="BE320" s="602">
        <f t="shared" ca="1" si="603"/>
        <v>31773.96422531897</v>
      </c>
      <c r="BF320" s="602">
        <f t="shared" ca="1" si="604"/>
        <v>31773.96422531897</v>
      </c>
      <c r="BG320" s="602">
        <f t="shared" ca="1" si="605"/>
        <v>32602.790994842424</v>
      </c>
      <c r="BH320" s="602">
        <f t="shared" ca="1" si="606"/>
        <v>32602.790994842424</v>
      </c>
      <c r="BI320" s="602">
        <f t="shared" ca="1" si="607"/>
        <v>33443.253242422019</v>
      </c>
      <c r="BJ320" s="602">
        <f t="shared" ca="1" si="608"/>
        <v>33443.253242422019</v>
      </c>
      <c r="BK320" s="602">
        <f t="shared" ca="1" si="609"/>
        <v>34295.209150044284</v>
      </c>
      <c r="BL320" s="602">
        <f t="shared" ca="1" si="610"/>
        <v>36770.18441525627</v>
      </c>
      <c r="BM320" s="602">
        <f t="shared" ca="1" si="611"/>
        <v>38267.148755353199</v>
      </c>
      <c r="BN320" s="602">
        <f t="shared" ca="1" si="612"/>
        <v>38267.148755353199</v>
      </c>
      <c r="BO320" s="602">
        <f t="shared" ca="1" si="613"/>
        <v>39793.595525186211</v>
      </c>
      <c r="BP320" s="602">
        <f t="shared" ca="1" si="614"/>
        <v>39793.595525186211</v>
      </c>
      <c r="BQ320" s="602">
        <f t="shared" ca="1" si="615"/>
        <v>41348.708530527409</v>
      </c>
      <c r="BR320" s="602">
        <f t="shared" ca="1" si="616"/>
        <v>41348.708530527409</v>
      </c>
      <c r="BS320" s="602">
        <f t="shared" ca="1" si="617"/>
        <v>42931.644319025749</v>
      </c>
      <c r="BT320" s="602">
        <f t="shared" ca="1" si="618"/>
        <v>42931.644319025749</v>
      </c>
      <c r="BU320" s="602">
        <f t="shared" ca="1" si="619"/>
        <v>44541.536806018841</v>
      </c>
      <c r="BV320" s="602">
        <f t="shared" ca="1" si="620"/>
        <v>40723.276804626068</v>
      </c>
      <c r="BW320" s="602">
        <f t="shared" ca="1" si="621"/>
        <v>42295.186245571516</v>
      </c>
      <c r="BX320" s="602">
        <f t="shared" ca="1" si="622"/>
        <v>42295.186245571516</v>
      </c>
      <c r="BY320" s="602">
        <f t="shared" ca="1" si="623"/>
        <v>43894.401241264459</v>
      </c>
      <c r="BZ320" s="602">
        <f t="shared" ca="1" si="624"/>
        <v>43894.401241264459</v>
      </c>
      <c r="CA320" s="602">
        <f t="shared" ca="1" si="625"/>
        <v>45520.044319311586</v>
      </c>
      <c r="CB320" s="602">
        <f t="shared" ca="1" si="626"/>
        <v>45520.044319311586</v>
      </c>
      <c r="CC320" s="602">
        <f t="shared" ca="1" si="627"/>
        <v>47171.222607457443</v>
      </c>
      <c r="CD320" s="602">
        <f t="shared" ca="1" si="628"/>
        <v>47171.222607457443</v>
      </c>
      <c r="CE320" s="602">
        <f t="shared" ca="1" si="629"/>
        <v>48847.032188247038</v>
      </c>
      <c r="CF320" s="602">
        <f t="shared" ca="1" si="630"/>
        <v>32602.790994842424</v>
      </c>
      <c r="CG320" s="602">
        <f t="shared" ca="1" si="631"/>
        <v>33443.253242422012</v>
      </c>
      <c r="CH320" s="602">
        <f t="shared" ca="1" si="632"/>
        <v>33443.253242422012</v>
      </c>
      <c r="CI320" s="602">
        <f t="shared" ca="1" si="633"/>
        <v>34295.209150044277</v>
      </c>
      <c r="CJ320" s="602">
        <f t="shared" ca="1" si="634"/>
        <v>34295.209150044277</v>
      </c>
      <c r="CK320" s="602">
        <f t="shared" ca="1" si="635"/>
        <v>35158.510820378884</v>
      </c>
      <c r="CL320" s="602">
        <f t="shared" ca="1" si="636"/>
        <v>35158.510820378884</v>
      </c>
      <c r="CM320" s="602">
        <f t="shared" ca="1" si="637"/>
        <v>36033.004617820443</v>
      </c>
      <c r="CN320" s="602">
        <f t="shared" ca="1" si="638"/>
        <v>36033.004617820443</v>
      </c>
      <c r="CO320" s="602">
        <f t="shared" ca="1" si="639"/>
        <v>36918.531516652984</v>
      </c>
      <c r="CP320" s="602">
        <f t="shared" ca="1" si="640"/>
        <v>40567.620879791641</v>
      </c>
      <c r="CQ320" s="602">
        <f t="shared" ca="1" si="641"/>
        <v>42136.752230538325</v>
      </c>
      <c r="CR320" s="602">
        <f t="shared" ca="1" si="642"/>
        <v>42136.752230538325</v>
      </c>
      <c r="CS320" s="602">
        <f t="shared" ca="1" si="643"/>
        <v>43733.275864409734</v>
      </c>
      <c r="CT320" s="602">
        <f t="shared" ca="1" si="644"/>
        <v>43733.275864409734</v>
      </c>
      <c r="CU320" s="602">
        <f t="shared" ca="1" si="645"/>
        <v>45356.316094004287</v>
      </c>
      <c r="CV320" s="602">
        <f t="shared" ca="1" si="646"/>
        <v>45356.316094004287</v>
      </c>
      <c r="CW320" s="602">
        <f t="shared" ca="1" si="647"/>
        <v>47004.981388595283</v>
      </c>
      <c r="CX320" s="602">
        <f t="shared" ca="1" si="648"/>
        <v>47004.981388595283</v>
      </c>
      <c r="CY320" s="602">
        <f t="shared" ca="1" si="649"/>
        <v>48678.368743832812</v>
      </c>
      <c r="CZ320" s="602">
        <f t="shared" ca="1" si="650"/>
        <v>44703.97476535022</v>
      </c>
      <c r="DA320" s="602">
        <f t="shared" ca="1" si="651"/>
        <v>46342.497848049643</v>
      </c>
      <c r="DB320" s="602">
        <f t="shared" ca="1" si="652"/>
        <v>46342.497848049643</v>
      </c>
      <c r="DC320" s="602">
        <f t="shared" ca="1" si="653"/>
        <v>48006.105296803609</v>
      </c>
      <c r="DD320" s="602">
        <f t="shared" ca="1" si="654"/>
        <v>48006.105296803609</v>
      </c>
      <c r="DE320" s="602">
        <f t="shared" ca="1" si="655"/>
        <v>49693.889253268258</v>
      </c>
      <c r="DF320" s="602">
        <f t="shared" ca="1" si="656"/>
        <v>49693.889253268258</v>
      </c>
      <c r="DG320" s="602">
        <f t="shared" ca="1" si="657"/>
        <v>51404.937022019112</v>
      </c>
      <c r="DH320" s="602">
        <f t="shared" ca="1" si="658"/>
        <v>51404.937022019112</v>
      </c>
      <c r="DI320" s="602">
        <f t="shared" ca="1" si="659"/>
        <v>53138.334953305806</v>
      </c>
      <c r="DJ320" s="602">
        <f t="shared" ca="1" si="660"/>
        <v>35740.272825017964</v>
      </c>
      <c r="DK320" s="602">
        <f t="shared" ca="1" si="661"/>
        <v>36622.140011125128</v>
      </c>
      <c r="DL320" s="602">
        <f t="shared" ca="1" si="662"/>
        <v>36622.140011125128</v>
      </c>
      <c r="DM320" s="602">
        <f t="shared" ca="1" si="663"/>
        <v>37514.931461517175</v>
      </c>
      <c r="DN320" s="602">
        <f t="shared" ca="1" si="664"/>
        <v>37514.931461517175</v>
      </c>
      <c r="DO320" s="602">
        <f t="shared" ca="1" si="665"/>
        <v>38418.479955411574</v>
      </c>
      <c r="DP320" s="602">
        <f t="shared" ca="1" si="666"/>
        <v>38418.479955411574</v>
      </c>
      <c r="DQ320" s="602">
        <f t="shared" ca="1" si="667"/>
        <v>39332.613834187912</v>
      </c>
      <c r="DR320" s="602">
        <f t="shared" ca="1" si="668"/>
        <v>39332.613834187912</v>
      </c>
      <c r="DS320" s="602">
        <f t="shared" ca="1" si="669"/>
        <v>40257.157363389997</v>
      </c>
      <c r="DT320" s="602">
        <f t="shared" ca="1" si="670"/>
        <v>46177.501827191038</v>
      </c>
      <c r="DU320" s="602">
        <f t="shared" ca="1" si="671"/>
        <v>47838.641578354283</v>
      </c>
      <c r="DV320" s="602">
        <f t="shared" ca="1" si="672"/>
        <v>47838.641578354283</v>
      </c>
      <c r="DW320" s="602">
        <f t="shared" ca="1" si="673"/>
        <v>49524.048906687342</v>
      </c>
      <c r="DX320" s="602">
        <f t="shared" ca="1" si="674"/>
        <v>49524.048906687342</v>
      </c>
      <c r="DY320" s="602">
        <f t="shared" ca="1" si="675"/>
        <v>51232.81142211426</v>
      </c>
      <c r="DZ320" s="602">
        <f t="shared" ca="1" si="676"/>
        <v>51232.81142211426</v>
      </c>
      <c r="EA320" s="602">
        <f t="shared" ca="1" si="677"/>
        <v>52964.015402022604</v>
      </c>
      <c r="EB320" s="602">
        <f t="shared" ca="1" si="678"/>
        <v>52964.015402022604</v>
      </c>
      <c r="EC320" s="602">
        <f t="shared" ca="1" si="679"/>
        <v>54716.749467108581</v>
      </c>
      <c r="ED320" s="602">
        <f t="shared" ca="1" si="680"/>
        <v>50546.562285820124</v>
      </c>
      <c r="EE320" s="602">
        <f t="shared" ca="1" si="681"/>
        <v>52268.899256216449</v>
      </c>
      <c r="EF320" s="602">
        <f t="shared" ca="1" si="682"/>
        <v>52268.899256216449</v>
      </c>
      <c r="EG320" s="602">
        <f t="shared" ca="1" si="683"/>
        <v>54013.130357142247</v>
      </c>
      <c r="EH320" s="602">
        <f t="shared" ca="1" si="684"/>
        <v>54013.130357142247</v>
      </c>
      <c r="EI320" s="602">
        <f t="shared" ca="1" si="685"/>
        <v>55778.34727772788</v>
      </c>
      <c r="EJ320" s="602">
        <f t="shared" ca="1" si="686"/>
        <v>55778.34727772788</v>
      </c>
      <c r="EK320" s="602">
        <f t="shared" ca="1" si="687"/>
        <v>57563.649413299725</v>
      </c>
      <c r="EL320" s="602">
        <f t="shared" ca="1" si="688"/>
        <v>57563.649413299725</v>
      </c>
      <c r="EM320" s="602">
        <f t="shared" ca="1" si="689"/>
        <v>59368.146874517734</v>
      </c>
    </row>
    <row r="321" spans="22:143" x14ac:dyDescent="0.2">
      <c r="W321" s="597">
        <f t="shared" si="567"/>
        <v>28</v>
      </c>
      <c r="X321" s="602">
        <f t="shared" ca="1" si="570"/>
        <v>27303.204877228378</v>
      </c>
      <c r="Y321" s="602">
        <f t="shared" ca="1" si="571"/>
        <v>28063.745651855919</v>
      </c>
      <c r="Z321" s="602">
        <f t="shared" ca="1" si="572"/>
        <v>28063.745651855919</v>
      </c>
      <c r="AA321" s="602">
        <f t="shared" ca="1" si="573"/>
        <v>28836.595283912593</v>
      </c>
      <c r="AB321" s="602">
        <f t="shared" ca="1" si="574"/>
        <v>28836.595283912593</v>
      </c>
      <c r="AC321" s="602">
        <f t="shared" ca="1" si="575"/>
        <v>29621.652351503428</v>
      </c>
      <c r="AD321" s="602">
        <f t="shared" ca="1" si="576"/>
        <v>29621.652351503428</v>
      </c>
      <c r="AE321" s="602">
        <f t="shared" ca="1" si="577"/>
        <v>30418.807625095062</v>
      </c>
      <c r="AF321" s="602">
        <f t="shared" ca="1" si="578"/>
        <v>30418.807625095062</v>
      </c>
      <c r="AG321" s="602">
        <f t="shared" ca="1" si="579"/>
        <v>31227.944341051854</v>
      </c>
      <c r="AH321" s="602">
        <f t="shared" ca="1" si="580"/>
        <v>31773.964225318963</v>
      </c>
      <c r="AI321" s="602">
        <f t="shared" ca="1" si="581"/>
        <v>33161.814954877947</v>
      </c>
      <c r="AJ321" s="602">
        <f t="shared" ca="1" si="582"/>
        <v>33161.814954877947</v>
      </c>
      <c r="AK321" s="602">
        <f t="shared" ca="1" si="583"/>
        <v>34581.723205375456</v>
      </c>
      <c r="AL321" s="602">
        <f t="shared" ca="1" si="584"/>
        <v>34581.723205375456</v>
      </c>
      <c r="AM321" s="602">
        <f t="shared" ca="1" si="585"/>
        <v>36033.004617820443</v>
      </c>
      <c r="AN321" s="602">
        <f t="shared" ca="1" si="586"/>
        <v>36033.004617820443</v>
      </c>
      <c r="AO321" s="602">
        <f t="shared" ca="1" si="587"/>
        <v>37514.931461517175</v>
      </c>
      <c r="AP321" s="602">
        <f t="shared" ca="1" si="588"/>
        <v>37514.931461517175</v>
      </c>
      <c r="AQ321" s="602">
        <f t="shared" ca="1" si="589"/>
        <v>39026.737155306873</v>
      </c>
      <c r="AR321" s="602">
        <f t="shared" ca="1" si="590"/>
        <v>35448.772928771345</v>
      </c>
      <c r="AS321" s="602">
        <f t="shared" ca="1" si="591"/>
        <v>36918.531516652984</v>
      </c>
      <c r="AT321" s="602">
        <f t="shared" ca="1" si="592"/>
        <v>36918.531516652984</v>
      </c>
      <c r="AU321" s="602">
        <f t="shared" ca="1" si="593"/>
        <v>38418.479955411574</v>
      </c>
      <c r="AV321" s="602">
        <f t="shared" ca="1" si="594"/>
        <v>38418.479955411574</v>
      </c>
      <c r="AW321" s="602">
        <f t="shared" ca="1" si="595"/>
        <v>39947.830563756834</v>
      </c>
      <c r="AX321" s="602">
        <f t="shared" ca="1" si="596"/>
        <v>39947.830563756834</v>
      </c>
      <c r="AY321" s="602">
        <f t="shared" ca="1" si="597"/>
        <v>41505.764212283277</v>
      </c>
      <c r="AZ321" s="602">
        <f t="shared" ca="1" si="598"/>
        <v>41505.764212283277</v>
      </c>
      <c r="BA321" s="602">
        <f t="shared" ca="1" si="599"/>
        <v>43091.434978125537</v>
      </c>
      <c r="BB321" s="602">
        <f t="shared" ca="1" si="600"/>
        <v>30151.752011168952</v>
      </c>
      <c r="BC321" s="602">
        <f t="shared" ca="1" si="601"/>
        <v>30956.908340085956</v>
      </c>
      <c r="BD321" s="602">
        <f t="shared" ca="1" si="602"/>
        <v>30956.908340085956</v>
      </c>
      <c r="BE321" s="602">
        <f t="shared" ca="1" si="603"/>
        <v>31773.96422531897</v>
      </c>
      <c r="BF321" s="602">
        <f t="shared" ca="1" si="604"/>
        <v>31773.96422531897</v>
      </c>
      <c r="BG321" s="602">
        <f t="shared" ca="1" si="605"/>
        <v>32602.790994842424</v>
      </c>
      <c r="BH321" s="602">
        <f t="shared" ca="1" si="606"/>
        <v>32602.790994842424</v>
      </c>
      <c r="BI321" s="602">
        <f t="shared" ca="1" si="607"/>
        <v>33443.253242422019</v>
      </c>
      <c r="BJ321" s="602">
        <f t="shared" ca="1" si="608"/>
        <v>33443.253242422019</v>
      </c>
      <c r="BK321" s="602">
        <f t="shared" ca="1" si="609"/>
        <v>34295.209150044284</v>
      </c>
      <c r="BL321" s="602">
        <f t="shared" ca="1" si="610"/>
        <v>36770.18441525627</v>
      </c>
      <c r="BM321" s="602">
        <f t="shared" ca="1" si="611"/>
        <v>38267.148755353199</v>
      </c>
      <c r="BN321" s="602">
        <f t="shared" ca="1" si="612"/>
        <v>38267.148755353199</v>
      </c>
      <c r="BO321" s="602">
        <f t="shared" ca="1" si="613"/>
        <v>39793.595525186211</v>
      </c>
      <c r="BP321" s="602">
        <f t="shared" ca="1" si="614"/>
        <v>39793.595525186211</v>
      </c>
      <c r="BQ321" s="602">
        <f t="shared" ca="1" si="615"/>
        <v>41348.708530527409</v>
      </c>
      <c r="BR321" s="602">
        <f t="shared" ca="1" si="616"/>
        <v>41348.708530527409</v>
      </c>
      <c r="BS321" s="602">
        <f t="shared" ca="1" si="617"/>
        <v>42931.644319025749</v>
      </c>
      <c r="BT321" s="602">
        <f t="shared" ca="1" si="618"/>
        <v>42931.644319025749</v>
      </c>
      <c r="BU321" s="602">
        <f t="shared" ca="1" si="619"/>
        <v>44541.536806018841</v>
      </c>
      <c r="BV321" s="602">
        <f t="shared" ca="1" si="620"/>
        <v>40723.276804626068</v>
      </c>
      <c r="BW321" s="602">
        <f t="shared" ca="1" si="621"/>
        <v>42295.186245571516</v>
      </c>
      <c r="BX321" s="602">
        <f t="shared" ca="1" si="622"/>
        <v>42295.186245571516</v>
      </c>
      <c r="BY321" s="602">
        <f t="shared" ca="1" si="623"/>
        <v>43894.401241264459</v>
      </c>
      <c r="BZ321" s="602">
        <f t="shared" ca="1" si="624"/>
        <v>43894.401241264459</v>
      </c>
      <c r="CA321" s="602">
        <f t="shared" ca="1" si="625"/>
        <v>45520.044319311586</v>
      </c>
      <c r="CB321" s="602">
        <f t="shared" ca="1" si="626"/>
        <v>45520.044319311586</v>
      </c>
      <c r="CC321" s="602">
        <f t="shared" ca="1" si="627"/>
        <v>47171.222607457443</v>
      </c>
      <c r="CD321" s="602">
        <f t="shared" ca="1" si="628"/>
        <v>47171.222607457443</v>
      </c>
      <c r="CE321" s="602">
        <f t="shared" ca="1" si="629"/>
        <v>48847.032188247038</v>
      </c>
      <c r="CF321" s="602">
        <f t="shared" ca="1" si="630"/>
        <v>32602.790994842424</v>
      </c>
      <c r="CG321" s="602">
        <f t="shared" ca="1" si="631"/>
        <v>33443.253242422012</v>
      </c>
      <c r="CH321" s="602">
        <f t="shared" ca="1" si="632"/>
        <v>33443.253242422012</v>
      </c>
      <c r="CI321" s="602">
        <f t="shared" ca="1" si="633"/>
        <v>34295.209150044277</v>
      </c>
      <c r="CJ321" s="602">
        <f t="shared" ca="1" si="634"/>
        <v>34295.209150044277</v>
      </c>
      <c r="CK321" s="602">
        <f t="shared" ca="1" si="635"/>
        <v>35158.510820378884</v>
      </c>
      <c r="CL321" s="602">
        <f t="shared" ca="1" si="636"/>
        <v>35158.510820378884</v>
      </c>
      <c r="CM321" s="602">
        <f t="shared" ca="1" si="637"/>
        <v>36033.004617820443</v>
      </c>
      <c r="CN321" s="602">
        <f t="shared" ca="1" si="638"/>
        <v>36033.004617820443</v>
      </c>
      <c r="CO321" s="602">
        <f t="shared" ca="1" si="639"/>
        <v>36918.531516652984</v>
      </c>
      <c r="CP321" s="602">
        <f t="shared" ca="1" si="640"/>
        <v>40567.620879791641</v>
      </c>
      <c r="CQ321" s="602">
        <f t="shared" ca="1" si="641"/>
        <v>42136.752230538325</v>
      </c>
      <c r="CR321" s="602">
        <f t="shared" ca="1" si="642"/>
        <v>42136.752230538325</v>
      </c>
      <c r="CS321" s="602">
        <f t="shared" ca="1" si="643"/>
        <v>43733.275864409734</v>
      </c>
      <c r="CT321" s="602">
        <f t="shared" ca="1" si="644"/>
        <v>43733.275864409734</v>
      </c>
      <c r="CU321" s="602">
        <f t="shared" ca="1" si="645"/>
        <v>45356.316094004287</v>
      </c>
      <c r="CV321" s="602">
        <f t="shared" ca="1" si="646"/>
        <v>45356.316094004287</v>
      </c>
      <c r="CW321" s="602">
        <f t="shared" ca="1" si="647"/>
        <v>47004.981388595283</v>
      </c>
      <c r="CX321" s="602">
        <f t="shared" ca="1" si="648"/>
        <v>47004.981388595283</v>
      </c>
      <c r="CY321" s="602">
        <f t="shared" ca="1" si="649"/>
        <v>48678.368743832812</v>
      </c>
      <c r="CZ321" s="602">
        <f t="shared" ca="1" si="650"/>
        <v>44703.97476535022</v>
      </c>
      <c r="DA321" s="602">
        <f t="shared" ca="1" si="651"/>
        <v>46342.497848049643</v>
      </c>
      <c r="DB321" s="602">
        <f t="shared" ca="1" si="652"/>
        <v>46342.497848049643</v>
      </c>
      <c r="DC321" s="602">
        <f t="shared" ca="1" si="653"/>
        <v>48006.105296803609</v>
      </c>
      <c r="DD321" s="602">
        <f t="shared" ca="1" si="654"/>
        <v>48006.105296803609</v>
      </c>
      <c r="DE321" s="602">
        <f t="shared" ca="1" si="655"/>
        <v>49693.889253268258</v>
      </c>
      <c r="DF321" s="602">
        <f t="shared" ca="1" si="656"/>
        <v>49693.889253268258</v>
      </c>
      <c r="DG321" s="602">
        <f t="shared" ca="1" si="657"/>
        <v>51404.937022019112</v>
      </c>
      <c r="DH321" s="602">
        <f t="shared" ca="1" si="658"/>
        <v>51404.937022019112</v>
      </c>
      <c r="DI321" s="602">
        <f t="shared" ca="1" si="659"/>
        <v>53138.334953305806</v>
      </c>
      <c r="DJ321" s="602">
        <f t="shared" ca="1" si="660"/>
        <v>35740.272825017964</v>
      </c>
      <c r="DK321" s="602">
        <f t="shared" ca="1" si="661"/>
        <v>36622.140011125128</v>
      </c>
      <c r="DL321" s="602">
        <f t="shared" ca="1" si="662"/>
        <v>36622.140011125128</v>
      </c>
      <c r="DM321" s="602">
        <f t="shared" ca="1" si="663"/>
        <v>37514.931461517175</v>
      </c>
      <c r="DN321" s="602">
        <f t="shared" ca="1" si="664"/>
        <v>37514.931461517175</v>
      </c>
      <c r="DO321" s="602">
        <f t="shared" ca="1" si="665"/>
        <v>38418.479955411574</v>
      </c>
      <c r="DP321" s="602">
        <f t="shared" ca="1" si="666"/>
        <v>38418.479955411574</v>
      </c>
      <c r="DQ321" s="602">
        <f t="shared" ca="1" si="667"/>
        <v>39332.613834187912</v>
      </c>
      <c r="DR321" s="602">
        <f t="shared" ca="1" si="668"/>
        <v>39332.613834187912</v>
      </c>
      <c r="DS321" s="602">
        <f t="shared" ca="1" si="669"/>
        <v>40257.157363389997</v>
      </c>
      <c r="DT321" s="602">
        <f t="shared" ca="1" si="670"/>
        <v>46177.501827191038</v>
      </c>
      <c r="DU321" s="602">
        <f t="shared" ca="1" si="671"/>
        <v>47838.641578354283</v>
      </c>
      <c r="DV321" s="602">
        <f t="shared" ca="1" si="672"/>
        <v>47838.641578354283</v>
      </c>
      <c r="DW321" s="602">
        <f t="shared" ca="1" si="673"/>
        <v>49524.048906687342</v>
      </c>
      <c r="DX321" s="602">
        <f t="shared" ca="1" si="674"/>
        <v>49524.048906687342</v>
      </c>
      <c r="DY321" s="602">
        <f t="shared" ca="1" si="675"/>
        <v>51232.81142211426</v>
      </c>
      <c r="DZ321" s="602">
        <f t="shared" ca="1" si="676"/>
        <v>51232.81142211426</v>
      </c>
      <c r="EA321" s="602">
        <f t="shared" ca="1" si="677"/>
        <v>52964.015402022604</v>
      </c>
      <c r="EB321" s="602">
        <f t="shared" ca="1" si="678"/>
        <v>52964.015402022604</v>
      </c>
      <c r="EC321" s="602">
        <f t="shared" ca="1" si="679"/>
        <v>54716.749467108581</v>
      </c>
      <c r="ED321" s="602">
        <f t="shared" ca="1" si="680"/>
        <v>50546.562285820124</v>
      </c>
      <c r="EE321" s="602">
        <f t="shared" ca="1" si="681"/>
        <v>52268.899256216449</v>
      </c>
      <c r="EF321" s="602">
        <f t="shared" ca="1" si="682"/>
        <v>52268.899256216449</v>
      </c>
      <c r="EG321" s="602">
        <f t="shared" ca="1" si="683"/>
        <v>54013.130357142247</v>
      </c>
      <c r="EH321" s="602">
        <f t="shared" ca="1" si="684"/>
        <v>54013.130357142247</v>
      </c>
      <c r="EI321" s="602">
        <f t="shared" ca="1" si="685"/>
        <v>55778.34727772788</v>
      </c>
      <c r="EJ321" s="602">
        <f t="shared" ca="1" si="686"/>
        <v>55778.34727772788</v>
      </c>
      <c r="EK321" s="602">
        <f t="shared" ca="1" si="687"/>
        <v>57563.649413299725</v>
      </c>
      <c r="EL321" s="602">
        <f t="shared" ca="1" si="688"/>
        <v>57563.649413299725</v>
      </c>
      <c r="EM321" s="602">
        <f t="shared" ca="1" si="689"/>
        <v>59368.146874517734</v>
      </c>
    </row>
    <row r="322" spans="22:143" x14ac:dyDescent="0.2">
      <c r="W322" s="597">
        <f t="shared" si="567"/>
        <v>29</v>
      </c>
      <c r="X322" s="602">
        <f t="shared" ca="1" si="570"/>
        <v>27303.204877228378</v>
      </c>
      <c r="Y322" s="602">
        <f t="shared" ca="1" si="571"/>
        <v>28063.745651855919</v>
      </c>
      <c r="Z322" s="602">
        <f t="shared" ca="1" si="572"/>
        <v>28063.745651855919</v>
      </c>
      <c r="AA322" s="602">
        <f t="shared" ca="1" si="573"/>
        <v>28836.595283912593</v>
      </c>
      <c r="AB322" s="602">
        <f t="shared" ca="1" si="574"/>
        <v>28836.595283912593</v>
      </c>
      <c r="AC322" s="602">
        <f t="shared" ca="1" si="575"/>
        <v>29621.652351503428</v>
      </c>
      <c r="AD322" s="602">
        <f t="shared" ca="1" si="576"/>
        <v>29621.652351503428</v>
      </c>
      <c r="AE322" s="602">
        <f t="shared" ca="1" si="577"/>
        <v>30418.807625095062</v>
      </c>
      <c r="AF322" s="602">
        <f t="shared" ca="1" si="578"/>
        <v>30418.807625095062</v>
      </c>
      <c r="AG322" s="602">
        <f t="shared" ca="1" si="579"/>
        <v>31227.944341051854</v>
      </c>
      <c r="AH322" s="602">
        <f t="shared" ca="1" si="580"/>
        <v>31773.964225318963</v>
      </c>
      <c r="AI322" s="602">
        <f t="shared" ca="1" si="581"/>
        <v>33161.814954877947</v>
      </c>
      <c r="AJ322" s="602">
        <f t="shared" ca="1" si="582"/>
        <v>33161.814954877947</v>
      </c>
      <c r="AK322" s="602">
        <f t="shared" ca="1" si="583"/>
        <v>34581.723205375456</v>
      </c>
      <c r="AL322" s="602">
        <f t="shared" ca="1" si="584"/>
        <v>34581.723205375456</v>
      </c>
      <c r="AM322" s="602">
        <f t="shared" ca="1" si="585"/>
        <v>36033.004617820443</v>
      </c>
      <c r="AN322" s="602">
        <f t="shared" ca="1" si="586"/>
        <v>36033.004617820443</v>
      </c>
      <c r="AO322" s="602">
        <f t="shared" ca="1" si="587"/>
        <v>37514.931461517175</v>
      </c>
      <c r="AP322" s="602">
        <f t="shared" ca="1" si="588"/>
        <v>37514.931461517175</v>
      </c>
      <c r="AQ322" s="602">
        <f t="shared" ca="1" si="589"/>
        <v>39026.737155306873</v>
      </c>
      <c r="AR322" s="602">
        <f t="shared" ca="1" si="590"/>
        <v>35448.772928771345</v>
      </c>
      <c r="AS322" s="602">
        <f t="shared" ca="1" si="591"/>
        <v>36918.531516652984</v>
      </c>
      <c r="AT322" s="602">
        <f t="shared" ca="1" si="592"/>
        <v>36918.531516652984</v>
      </c>
      <c r="AU322" s="602">
        <f t="shared" ca="1" si="593"/>
        <v>38418.479955411574</v>
      </c>
      <c r="AV322" s="602">
        <f t="shared" ca="1" si="594"/>
        <v>38418.479955411574</v>
      </c>
      <c r="AW322" s="602">
        <f t="shared" ca="1" si="595"/>
        <v>39947.830563756834</v>
      </c>
      <c r="AX322" s="602">
        <f t="shared" ca="1" si="596"/>
        <v>39947.830563756834</v>
      </c>
      <c r="AY322" s="602">
        <f t="shared" ca="1" si="597"/>
        <v>41505.764212283277</v>
      </c>
      <c r="AZ322" s="602">
        <f t="shared" ca="1" si="598"/>
        <v>41505.764212283277</v>
      </c>
      <c r="BA322" s="602">
        <f t="shared" ca="1" si="599"/>
        <v>43091.434978125537</v>
      </c>
      <c r="BB322" s="602">
        <f t="shared" ca="1" si="600"/>
        <v>30151.752011168952</v>
      </c>
      <c r="BC322" s="602">
        <f t="shared" ca="1" si="601"/>
        <v>30956.908340085956</v>
      </c>
      <c r="BD322" s="602">
        <f t="shared" ca="1" si="602"/>
        <v>30956.908340085956</v>
      </c>
      <c r="BE322" s="602">
        <f t="shared" ca="1" si="603"/>
        <v>31773.96422531897</v>
      </c>
      <c r="BF322" s="602">
        <f t="shared" ca="1" si="604"/>
        <v>31773.96422531897</v>
      </c>
      <c r="BG322" s="602">
        <f t="shared" ca="1" si="605"/>
        <v>32602.790994842424</v>
      </c>
      <c r="BH322" s="602">
        <f t="shared" ca="1" si="606"/>
        <v>32602.790994842424</v>
      </c>
      <c r="BI322" s="602">
        <f t="shared" ca="1" si="607"/>
        <v>33443.253242422019</v>
      </c>
      <c r="BJ322" s="602">
        <f t="shared" ca="1" si="608"/>
        <v>33443.253242422019</v>
      </c>
      <c r="BK322" s="602">
        <f t="shared" ca="1" si="609"/>
        <v>34295.209150044284</v>
      </c>
      <c r="BL322" s="602">
        <f t="shared" ca="1" si="610"/>
        <v>36770.18441525627</v>
      </c>
      <c r="BM322" s="602">
        <f t="shared" ca="1" si="611"/>
        <v>38267.148755353199</v>
      </c>
      <c r="BN322" s="602">
        <f t="shared" ca="1" si="612"/>
        <v>38267.148755353199</v>
      </c>
      <c r="BO322" s="602">
        <f t="shared" ca="1" si="613"/>
        <v>39793.595525186211</v>
      </c>
      <c r="BP322" s="602">
        <f t="shared" ca="1" si="614"/>
        <v>39793.595525186211</v>
      </c>
      <c r="BQ322" s="602">
        <f t="shared" ca="1" si="615"/>
        <v>41348.708530527409</v>
      </c>
      <c r="BR322" s="602">
        <f t="shared" ca="1" si="616"/>
        <v>41348.708530527409</v>
      </c>
      <c r="BS322" s="602">
        <f t="shared" ca="1" si="617"/>
        <v>42931.644319025749</v>
      </c>
      <c r="BT322" s="602">
        <f t="shared" ca="1" si="618"/>
        <v>42931.644319025749</v>
      </c>
      <c r="BU322" s="602">
        <f t="shared" ca="1" si="619"/>
        <v>44541.536806018841</v>
      </c>
      <c r="BV322" s="602">
        <f t="shared" ca="1" si="620"/>
        <v>40723.276804626068</v>
      </c>
      <c r="BW322" s="602">
        <f t="shared" ca="1" si="621"/>
        <v>42295.186245571516</v>
      </c>
      <c r="BX322" s="602">
        <f t="shared" ca="1" si="622"/>
        <v>42295.186245571516</v>
      </c>
      <c r="BY322" s="602">
        <f t="shared" ca="1" si="623"/>
        <v>43894.401241264459</v>
      </c>
      <c r="BZ322" s="602">
        <f t="shared" ca="1" si="624"/>
        <v>43894.401241264459</v>
      </c>
      <c r="CA322" s="602">
        <f t="shared" ca="1" si="625"/>
        <v>45520.044319311586</v>
      </c>
      <c r="CB322" s="602">
        <f t="shared" ca="1" si="626"/>
        <v>45520.044319311586</v>
      </c>
      <c r="CC322" s="602">
        <f t="shared" ca="1" si="627"/>
        <v>47171.222607457443</v>
      </c>
      <c r="CD322" s="602">
        <f t="shared" ca="1" si="628"/>
        <v>47171.222607457443</v>
      </c>
      <c r="CE322" s="602">
        <f t="shared" ca="1" si="629"/>
        <v>48847.032188247038</v>
      </c>
      <c r="CF322" s="602">
        <f t="shared" ca="1" si="630"/>
        <v>32602.790994842424</v>
      </c>
      <c r="CG322" s="602">
        <f t="shared" ca="1" si="631"/>
        <v>33443.253242422012</v>
      </c>
      <c r="CH322" s="602">
        <f t="shared" ca="1" si="632"/>
        <v>33443.253242422012</v>
      </c>
      <c r="CI322" s="602">
        <f t="shared" ca="1" si="633"/>
        <v>34295.209150044277</v>
      </c>
      <c r="CJ322" s="602">
        <f t="shared" ca="1" si="634"/>
        <v>34295.209150044277</v>
      </c>
      <c r="CK322" s="602">
        <f t="shared" ca="1" si="635"/>
        <v>35158.510820378884</v>
      </c>
      <c r="CL322" s="602">
        <f t="shared" ca="1" si="636"/>
        <v>35158.510820378884</v>
      </c>
      <c r="CM322" s="602">
        <f t="shared" ca="1" si="637"/>
        <v>36033.004617820443</v>
      </c>
      <c r="CN322" s="602">
        <f t="shared" ca="1" si="638"/>
        <v>36033.004617820443</v>
      </c>
      <c r="CO322" s="602">
        <f t="shared" ca="1" si="639"/>
        <v>36918.531516652984</v>
      </c>
      <c r="CP322" s="602">
        <f t="shared" ca="1" si="640"/>
        <v>40567.620879791641</v>
      </c>
      <c r="CQ322" s="602">
        <f t="shared" ca="1" si="641"/>
        <v>42136.752230538325</v>
      </c>
      <c r="CR322" s="602">
        <f t="shared" ca="1" si="642"/>
        <v>42136.752230538325</v>
      </c>
      <c r="CS322" s="602">
        <f t="shared" ca="1" si="643"/>
        <v>43733.275864409734</v>
      </c>
      <c r="CT322" s="602">
        <f t="shared" ca="1" si="644"/>
        <v>43733.275864409734</v>
      </c>
      <c r="CU322" s="602">
        <f t="shared" ca="1" si="645"/>
        <v>45356.316094004287</v>
      </c>
      <c r="CV322" s="602">
        <f t="shared" ca="1" si="646"/>
        <v>45356.316094004287</v>
      </c>
      <c r="CW322" s="602">
        <f t="shared" ca="1" si="647"/>
        <v>47004.981388595283</v>
      </c>
      <c r="CX322" s="602">
        <f t="shared" ca="1" si="648"/>
        <v>47004.981388595283</v>
      </c>
      <c r="CY322" s="602">
        <f t="shared" ca="1" si="649"/>
        <v>48678.368743832812</v>
      </c>
      <c r="CZ322" s="602">
        <f t="shared" ca="1" si="650"/>
        <v>44703.97476535022</v>
      </c>
      <c r="DA322" s="602">
        <f t="shared" ca="1" si="651"/>
        <v>46342.497848049643</v>
      </c>
      <c r="DB322" s="602">
        <f t="shared" ca="1" si="652"/>
        <v>46342.497848049643</v>
      </c>
      <c r="DC322" s="602">
        <f t="shared" ca="1" si="653"/>
        <v>48006.105296803609</v>
      </c>
      <c r="DD322" s="602">
        <f t="shared" ca="1" si="654"/>
        <v>48006.105296803609</v>
      </c>
      <c r="DE322" s="602">
        <f t="shared" ca="1" si="655"/>
        <v>49693.889253268258</v>
      </c>
      <c r="DF322" s="602">
        <f t="shared" ca="1" si="656"/>
        <v>49693.889253268258</v>
      </c>
      <c r="DG322" s="602">
        <f t="shared" ca="1" si="657"/>
        <v>51404.937022019112</v>
      </c>
      <c r="DH322" s="602">
        <f t="shared" ca="1" si="658"/>
        <v>51404.937022019112</v>
      </c>
      <c r="DI322" s="602">
        <f t="shared" ca="1" si="659"/>
        <v>53138.334953305806</v>
      </c>
      <c r="DJ322" s="602">
        <f t="shared" ca="1" si="660"/>
        <v>35740.272825017964</v>
      </c>
      <c r="DK322" s="602">
        <f t="shared" ca="1" si="661"/>
        <v>36622.140011125128</v>
      </c>
      <c r="DL322" s="602">
        <f t="shared" ca="1" si="662"/>
        <v>36622.140011125128</v>
      </c>
      <c r="DM322" s="602">
        <f t="shared" ca="1" si="663"/>
        <v>37514.931461517175</v>
      </c>
      <c r="DN322" s="602">
        <f t="shared" ca="1" si="664"/>
        <v>37514.931461517175</v>
      </c>
      <c r="DO322" s="602">
        <f t="shared" ca="1" si="665"/>
        <v>38418.479955411574</v>
      </c>
      <c r="DP322" s="602">
        <f t="shared" ca="1" si="666"/>
        <v>38418.479955411574</v>
      </c>
      <c r="DQ322" s="602">
        <f t="shared" ca="1" si="667"/>
        <v>39332.613834187912</v>
      </c>
      <c r="DR322" s="602">
        <f t="shared" ca="1" si="668"/>
        <v>39332.613834187912</v>
      </c>
      <c r="DS322" s="602">
        <f t="shared" ca="1" si="669"/>
        <v>40257.157363389997</v>
      </c>
      <c r="DT322" s="602">
        <f t="shared" ca="1" si="670"/>
        <v>46177.501827191038</v>
      </c>
      <c r="DU322" s="602">
        <f t="shared" ca="1" si="671"/>
        <v>47838.641578354283</v>
      </c>
      <c r="DV322" s="602">
        <f t="shared" ca="1" si="672"/>
        <v>47838.641578354283</v>
      </c>
      <c r="DW322" s="602">
        <f t="shared" ca="1" si="673"/>
        <v>49524.048906687342</v>
      </c>
      <c r="DX322" s="602">
        <f t="shared" ca="1" si="674"/>
        <v>49524.048906687342</v>
      </c>
      <c r="DY322" s="602">
        <f t="shared" ca="1" si="675"/>
        <v>51232.81142211426</v>
      </c>
      <c r="DZ322" s="602">
        <f t="shared" ca="1" si="676"/>
        <v>51232.81142211426</v>
      </c>
      <c r="EA322" s="602">
        <f t="shared" ca="1" si="677"/>
        <v>52964.015402022604</v>
      </c>
      <c r="EB322" s="602">
        <f t="shared" ca="1" si="678"/>
        <v>52964.015402022604</v>
      </c>
      <c r="EC322" s="602">
        <f t="shared" ca="1" si="679"/>
        <v>54716.749467108581</v>
      </c>
      <c r="ED322" s="602">
        <f t="shared" ca="1" si="680"/>
        <v>50546.562285820124</v>
      </c>
      <c r="EE322" s="602">
        <f t="shared" ca="1" si="681"/>
        <v>52268.899256216449</v>
      </c>
      <c r="EF322" s="602">
        <f t="shared" ca="1" si="682"/>
        <v>52268.899256216449</v>
      </c>
      <c r="EG322" s="602">
        <f t="shared" ca="1" si="683"/>
        <v>54013.130357142247</v>
      </c>
      <c r="EH322" s="602">
        <f t="shared" ca="1" si="684"/>
        <v>54013.130357142247</v>
      </c>
      <c r="EI322" s="602">
        <f t="shared" ca="1" si="685"/>
        <v>55778.34727772788</v>
      </c>
      <c r="EJ322" s="602">
        <f t="shared" ca="1" si="686"/>
        <v>55778.34727772788</v>
      </c>
      <c r="EK322" s="602">
        <f t="shared" ca="1" si="687"/>
        <v>57563.649413299725</v>
      </c>
      <c r="EL322" s="602">
        <f t="shared" ca="1" si="688"/>
        <v>57563.649413299725</v>
      </c>
      <c r="EM322" s="602">
        <f t="shared" ca="1" si="689"/>
        <v>59368.146874517734</v>
      </c>
    </row>
    <row r="323" spans="22:143" x14ac:dyDescent="0.2">
      <c r="W323" s="597">
        <f t="shared" si="567"/>
        <v>30</v>
      </c>
      <c r="X323" s="602">
        <f t="shared" ca="1" si="570"/>
        <v>27303.204877228378</v>
      </c>
      <c r="Y323" s="602">
        <f t="shared" ca="1" si="571"/>
        <v>28063.745651855919</v>
      </c>
      <c r="Z323" s="602">
        <f t="shared" ca="1" si="572"/>
        <v>28063.745651855919</v>
      </c>
      <c r="AA323" s="602">
        <f t="shared" ca="1" si="573"/>
        <v>28836.595283912593</v>
      </c>
      <c r="AB323" s="602">
        <f t="shared" ca="1" si="574"/>
        <v>28836.595283912593</v>
      </c>
      <c r="AC323" s="602">
        <f t="shared" ca="1" si="575"/>
        <v>29621.652351503428</v>
      </c>
      <c r="AD323" s="602">
        <f t="shared" ca="1" si="576"/>
        <v>29621.652351503428</v>
      </c>
      <c r="AE323" s="602">
        <f t="shared" ca="1" si="577"/>
        <v>30418.807625095062</v>
      </c>
      <c r="AF323" s="602">
        <f t="shared" ca="1" si="578"/>
        <v>30418.807625095062</v>
      </c>
      <c r="AG323" s="602">
        <f t="shared" ca="1" si="579"/>
        <v>31227.944341051854</v>
      </c>
      <c r="AH323" s="602">
        <f t="shared" ca="1" si="580"/>
        <v>31773.964225318963</v>
      </c>
      <c r="AI323" s="602">
        <f t="shared" ca="1" si="581"/>
        <v>33161.814954877947</v>
      </c>
      <c r="AJ323" s="602">
        <f t="shared" ca="1" si="582"/>
        <v>33161.814954877947</v>
      </c>
      <c r="AK323" s="602">
        <f t="shared" ca="1" si="583"/>
        <v>34581.723205375456</v>
      </c>
      <c r="AL323" s="602">
        <f t="shared" ca="1" si="584"/>
        <v>34581.723205375456</v>
      </c>
      <c r="AM323" s="602">
        <f t="shared" ca="1" si="585"/>
        <v>36033.004617820443</v>
      </c>
      <c r="AN323" s="602">
        <f t="shared" ca="1" si="586"/>
        <v>36033.004617820443</v>
      </c>
      <c r="AO323" s="602">
        <f t="shared" ca="1" si="587"/>
        <v>37514.931461517175</v>
      </c>
      <c r="AP323" s="602">
        <f t="shared" ca="1" si="588"/>
        <v>37514.931461517175</v>
      </c>
      <c r="AQ323" s="602">
        <f t="shared" ca="1" si="589"/>
        <v>39026.737155306873</v>
      </c>
      <c r="AR323" s="602">
        <f t="shared" ca="1" si="590"/>
        <v>35448.772928771345</v>
      </c>
      <c r="AS323" s="602">
        <f t="shared" ca="1" si="591"/>
        <v>36918.531516652984</v>
      </c>
      <c r="AT323" s="602">
        <f t="shared" ca="1" si="592"/>
        <v>36918.531516652984</v>
      </c>
      <c r="AU323" s="602">
        <f t="shared" ca="1" si="593"/>
        <v>38418.479955411574</v>
      </c>
      <c r="AV323" s="602">
        <f t="shared" ca="1" si="594"/>
        <v>38418.479955411574</v>
      </c>
      <c r="AW323" s="602">
        <f t="shared" ca="1" si="595"/>
        <v>39947.830563756834</v>
      </c>
      <c r="AX323" s="602">
        <f t="shared" ca="1" si="596"/>
        <v>39947.830563756834</v>
      </c>
      <c r="AY323" s="602">
        <f t="shared" ca="1" si="597"/>
        <v>41505.764212283277</v>
      </c>
      <c r="AZ323" s="602">
        <f t="shared" ca="1" si="598"/>
        <v>41505.764212283277</v>
      </c>
      <c r="BA323" s="602">
        <f t="shared" ca="1" si="599"/>
        <v>43091.434978125537</v>
      </c>
      <c r="BB323" s="602">
        <f t="shared" ca="1" si="600"/>
        <v>30151.752011168952</v>
      </c>
      <c r="BC323" s="602">
        <f t="shared" ca="1" si="601"/>
        <v>30956.908340085956</v>
      </c>
      <c r="BD323" s="602">
        <f t="shared" ca="1" si="602"/>
        <v>30956.908340085956</v>
      </c>
      <c r="BE323" s="602">
        <f t="shared" ca="1" si="603"/>
        <v>31773.96422531897</v>
      </c>
      <c r="BF323" s="602">
        <f t="shared" ca="1" si="604"/>
        <v>31773.96422531897</v>
      </c>
      <c r="BG323" s="602">
        <f t="shared" ca="1" si="605"/>
        <v>32602.790994842424</v>
      </c>
      <c r="BH323" s="602">
        <f t="shared" ca="1" si="606"/>
        <v>32602.790994842424</v>
      </c>
      <c r="BI323" s="602">
        <f t="shared" ca="1" si="607"/>
        <v>33443.253242422019</v>
      </c>
      <c r="BJ323" s="602">
        <f t="shared" ca="1" si="608"/>
        <v>33443.253242422019</v>
      </c>
      <c r="BK323" s="602">
        <f t="shared" ca="1" si="609"/>
        <v>34295.209150044284</v>
      </c>
      <c r="BL323" s="602">
        <f t="shared" ca="1" si="610"/>
        <v>36770.18441525627</v>
      </c>
      <c r="BM323" s="602">
        <f t="shared" ca="1" si="611"/>
        <v>38267.148755353199</v>
      </c>
      <c r="BN323" s="602">
        <f t="shared" ca="1" si="612"/>
        <v>38267.148755353199</v>
      </c>
      <c r="BO323" s="602">
        <f t="shared" ca="1" si="613"/>
        <v>39793.595525186211</v>
      </c>
      <c r="BP323" s="602">
        <f t="shared" ca="1" si="614"/>
        <v>39793.595525186211</v>
      </c>
      <c r="BQ323" s="602">
        <f t="shared" ca="1" si="615"/>
        <v>41348.708530527409</v>
      </c>
      <c r="BR323" s="602">
        <f t="shared" ca="1" si="616"/>
        <v>41348.708530527409</v>
      </c>
      <c r="BS323" s="602">
        <f t="shared" ca="1" si="617"/>
        <v>42931.644319025749</v>
      </c>
      <c r="BT323" s="602">
        <f t="shared" ca="1" si="618"/>
        <v>42931.644319025749</v>
      </c>
      <c r="BU323" s="602">
        <f t="shared" ca="1" si="619"/>
        <v>44541.536806018841</v>
      </c>
      <c r="BV323" s="602">
        <f t="shared" ca="1" si="620"/>
        <v>40723.276804626068</v>
      </c>
      <c r="BW323" s="602">
        <f t="shared" ca="1" si="621"/>
        <v>42295.186245571516</v>
      </c>
      <c r="BX323" s="602">
        <f t="shared" ca="1" si="622"/>
        <v>42295.186245571516</v>
      </c>
      <c r="BY323" s="602">
        <f t="shared" ca="1" si="623"/>
        <v>43894.401241264459</v>
      </c>
      <c r="BZ323" s="602">
        <f t="shared" ca="1" si="624"/>
        <v>43894.401241264459</v>
      </c>
      <c r="CA323" s="602">
        <f t="shared" ca="1" si="625"/>
        <v>45520.044319311586</v>
      </c>
      <c r="CB323" s="602">
        <f t="shared" ca="1" si="626"/>
        <v>45520.044319311586</v>
      </c>
      <c r="CC323" s="602">
        <f t="shared" ca="1" si="627"/>
        <v>47171.222607457443</v>
      </c>
      <c r="CD323" s="602">
        <f t="shared" ca="1" si="628"/>
        <v>47171.222607457443</v>
      </c>
      <c r="CE323" s="602">
        <f t="shared" ca="1" si="629"/>
        <v>48847.032188247038</v>
      </c>
      <c r="CF323" s="602">
        <f t="shared" ca="1" si="630"/>
        <v>32602.790994842424</v>
      </c>
      <c r="CG323" s="602">
        <f t="shared" ca="1" si="631"/>
        <v>33443.253242422012</v>
      </c>
      <c r="CH323" s="602">
        <f t="shared" ca="1" si="632"/>
        <v>33443.253242422012</v>
      </c>
      <c r="CI323" s="602">
        <f t="shared" ca="1" si="633"/>
        <v>34295.209150044277</v>
      </c>
      <c r="CJ323" s="602">
        <f t="shared" ca="1" si="634"/>
        <v>34295.209150044277</v>
      </c>
      <c r="CK323" s="602">
        <f t="shared" ca="1" si="635"/>
        <v>35158.510820378884</v>
      </c>
      <c r="CL323" s="602">
        <f t="shared" ca="1" si="636"/>
        <v>35158.510820378884</v>
      </c>
      <c r="CM323" s="602">
        <f t="shared" ca="1" si="637"/>
        <v>36033.004617820443</v>
      </c>
      <c r="CN323" s="602">
        <f t="shared" ca="1" si="638"/>
        <v>36033.004617820443</v>
      </c>
      <c r="CO323" s="602">
        <f t="shared" ca="1" si="639"/>
        <v>36918.531516652984</v>
      </c>
      <c r="CP323" s="602">
        <f t="shared" ca="1" si="640"/>
        <v>40567.620879791641</v>
      </c>
      <c r="CQ323" s="602">
        <f t="shared" ca="1" si="641"/>
        <v>42136.752230538325</v>
      </c>
      <c r="CR323" s="602">
        <f t="shared" ca="1" si="642"/>
        <v>42136.752230538325</v>
      </c>
      <c r="CS323" s="602">
        <f t="shared" ca="1" si="643"/>
        <v>43733.275864409734</v>
      </c>
      <c r="CT323" s="602">
        <f t="shared" ca="1" si="644"/>
        <v>43733.275864409734</v>
      </c>
      <c r="CU323" s="602">
        <f t="shared" ca="1" si="645"/>
        <v>45356.316094004287</v>
      </c>
      <c r="CV323" s="602">
        <f t="shared" ca="1" si="646"/>
        <v>45356.316094004287</v>
      </c>
      <c r="CW323" s="602">
        <f t="shared" ca="1" si="647"/>
        <v>47004.981388595283</v>
      </c>
      <c r="CX323" s="602">
        <f t="shared" ca="1" si="648"/>
        <v>47004.981388595283</v>
      </c>
      <c r="CY323" s="602">
        <f t="shared" ca="1" si="649"/>
        <v>48678.368743832812</v>
      </c>
      <c r="CZ323" s="602">
        <f t="shared" ca="1" si="650"/>
        <v>44703.97476535022</v>
      </c>
      <c r="DA323" s="602">
        <f t="shared" ca="1" si="651"/>
        <v>46342.497848049643</v>
      </c>
      <c r="DB323" s="602">
        <f t="shared" ca="1" si="652"/>
        <v>46342.497848049643</v>
      </c>
      <c r="DC323" s="602">
        <f t="shared" ca="1" si="653"/>
        <v>48006.105296803609</v>
      </c>
      <c r="DD323" s="602">
        <f t="shared" ca="1" si="654"/>
        <v>48006.105296803609</v>
      </c>
      <c r="DE323" s="602">
        <f t="shared" ca="1" si="655"/>
        <v>49693.889253268258</v>
      </c>
      <c r="DF323" s="602">
        <f t="shared" ca="1" si="656"/>
        <v>49693.889253268258</v>
      </c>
      <c r="DG323" s="602">
        <f t="shared" ca="1" si="657"/>
        <v>51404.937022019112</v>
      </c>
      <c r="DH323" s="602">
        <f t="shared" ca="1" si="658"/>
        <v>51404.937022019112</v>
      </c>
      <c r="DI323" s="602">
        <f t="shared" ca="1" si="659"/>
        <v>53138.334953305806</v>
      </c>
      <c r="DJ323" s="602">
        <f t="shared" ca="1" si="660"/>
        <v>35740.272825017964</v>
      </c>
      <c r="DK323" s="602">
        <f t="shared" ca="1" si="661"/>
        <v>36622.140011125128</v>
      </c>
      <c r="DL323" s="602">
        <f t="shared" ca="1" si="662"/>
        <v>36622.140011125128</v>
      </c>
      <c r="DM323" s="602">
        <f t="shared" ca="1" si="663"/>
        <v>37514.931461517175</v>
      </c>
      <c r="DN323" s="602">
        <f t="shared" ca="1" si="664"/>
        <v>37514.931461517175</v>
      </c>
      <c r="DO323" s="602">
        <f t="shared" ca="1" si="665"/>
        <v>38418.479955411574</v>
      </c>
      <c r="DP323" s="602">
        <f t="shared" ca="1" si="666"/>
        <v>38418.479955411574</v>
      </c>
      <c r="DQ323" s="602">
        <f t="shared" ca="1" si="667"/>
        <v>39332.613834187912</v>
      </c>
      <c r="DR323" s="602">
        <f t="shared" ca="1" si="668"/>
        <v>39332.613834187912</v>
      </c>
      <c r="DS323" s="602">
        <f t="shared" ca="1" si="669"/>
        <v>40257.157363389997</v>
      </c>
      <c r="DT323" s="602">
        <f t="shared" ca="1" si="670"/>
        <v>46177.501827191038</v>
      </c>
      <c r="DU323" s="602">
        <f t="shared" ca="1" si="671"/>
        <v>47838.641578354283</v>
      </c>
      <c r="DV323" s="602">
        <f t="shared" ca="1" si="672"/>
        <v>47838.641578354283</v>
      </c>
      <c r="DW323" s="602">
        <f t="shared" ca="1" si="673"/>
        <v>49524.048906687342</v>
      </c>
      <c r="DX323" s="602">
        <f t="shared" ca="1" si="674"/>
        <v>49524.048906687342</v>
      </c>
      <c r="DY323" s="602">
        <f t="shared" ca="1" si="675"/>
        <v>51232.81142211426</v>
      </c>
      <c r="DZ323" s="602">
        <f t="shared" ca="1" si="676"/>
        <v>51232.81142211426</v>
      </c>
      <c r="EA323" s="602">
        <f t="shared" ca="1" si="677"/>
        <v>52964.015402022604</v>
      </c>
      <c r="EB323" s="602">
        <f t="shared" ca="1" si="678"/>
        <v>52964.015402022604</v>
      </c>
      <c r="EC323" s="602">
        <f t="shared" ca="1" si="679"/>
        <v>54716.749467108581</v>
      </c>
      <c r="ED323" s="602">
        <f t="shared" ca="1" si="680"/>
        <v>50546.562285820124</v>
      </c>
      <c r="EE323" s="602">
        <f t="shared" ca="1" si="681"/>
        <v>52268.899256216449</v>
      </c>
      <c r="EF323" s="602">
        <f t="shared" ca="1" si="682"/>
        <v>52268.899256216449</v>
      </c>
      <c r="EG323" s="602">
        <f t="shared" ca="1" si="683"/>
        <v>54013.130357142247</v>
      </c>
      <c r="EH323" s="602">
        <f t="shared" ca="1" si="684"/>
        <v>54013.130357142247</v>
      </c>
      <c r="EI323" s="602">
        <f t="shared" ca="1" si="685"/>
        <v>55778.34727772788</v>
      </c>
      <c r="EJ323" s="602">
        <f t="shared" ca="1" si="686"/>
        <v>55778.34727772788</v>
      </c>
      <c r="EK323" s="602">
        <f t="shared" ca="1" si="687"/>
        <v>57563.649413299725</v>
      </c>
      <c r="EL323" s="602">
        <f t="shared" ca="1" si="688"/>
        <v>57563.649413299725</v>
      </c>
      <c r="EM323" s="602">
        <f t="shared" ca="1" si="689"/>
        <v>59368.146874517734</v>
      </c>
    </row>
    <row r="324" spans="22:143" x14ac:dyDescent="0.2">
      <c r="W324" s="597">
        <f t="shared" si="567"/>
        <v>31</v>
      </c>
      <c r="X324" s="602">
        <f t="shared" ca="1" si="570"/>
        <v>27303.204877228378</v>
      </c>
      <c r="Y324" s="602">
        <f t="shared" ca="1" si="571"/>
        <v>28063.745651855919</v>
      </c>
      <c r="Z324" s="602">
        <f t="shared" ca="1" si="572"/>
        <v>28063.745651855919</v>
      </c>
      <c r="AA324" s="602">
        <f t="shared" ca="1" si="573"/>
        <v>28836.595283912593</v>
      </c>
      <c r="AB324" s="602">
        <f t="shared" ca="1" si="574"/>
        <v>28836.595283912593</v>
      </c>
      <c r="AC324" s="602">
        <f t="shared" ca="1" si="575"/>
        <v>29621.652351503428</v>
      </c>
      <c r="AD324" s="602">
        <f t="shared" ca="1" si="576"/>
        <v>29621.652351503428</v>
      </c>
      <c r="AE324" s="602">
        <f t="shared" ca="1" si="577"/>
        <v>30418.807625095062</v>
      </c>
      <c r="AF324" s="602">
        <f t="shared" ca="1" si="578"/>
        <v>30418.807625095062</v>
      </c>
      <c r="AG324" s="602">
        <f t="shared" ca="1" si="579"/>
        <v>31227.944341051854</v>
      </c>
      <c r="AH324" s="602">
        <f t="shared" ca="1" si="580"/>
        <v>31773.964225318963</v>
      </c>
      <c r="AI324" s="602">
        <f t="shared" ca="1" si="581"/>
        <v>33161.814954877947</v>
      </c>
      <c r="AJ324" s="602">
        <f t="shared" ca="1" si="582"/>
        <v>33161.814954877947</v>
      </c>
      <c r="AK324" s="602">
        <f t="shared" ca="1" si="583"/>
        <v>34581.723205375456</v>
      </c>
      <c r="AL324" s="602">
        <f t="shared" ca="1" si="584"/>
        <v>34581.723205375456</v>
      </c>
      <c r="AM324" s="602">
        <f t="shared" ca="1" si="585"/>
        <v>36033.004617820443</v>
      </c>
      <c r="AN324" s="602">
        <f t="shared" ca="1" si="586"/>
        <v>36033.004617820443</v>
      </c>
      <c r="AO324" s="602">
        <f t="shared" ca="1" si="587"/>
        <v>37514.931461517175</v>
      </c>
      <c r="AP324" s="602">
        <f t="shared" ca="1" si="588"/>
        <v>37514.931461517175</v>
      </c>
      <c r="AQ324" s="602">
        <f t="shared" ca="1" si="589"/>
        <v>39026.737155306873</v>
      </c>
      <c r="AR324" s="602">
        <f t="shared" ca="1" si="590"/>
        <v>35448.772928771345</v>
      </c>
      <c r="AS324" s="602">
        <f t="shared" ca="1" si="591"/>
        <v>36918.531516652984</v>
      </c>
      <c r="AT324" s="602">
        <f t="shared" ca="1" si="592"/>
        <v>36918.531516652984</v>
      </c>
      <c r="AU324" s="602">
        <f t="shared" ca="1" si="593"/>
        <v>38418.479955411574</v>
      </c>
      <c r="AV324" s="602">
        <f t="shared" ca="1" si="594"/>
        <v>38418.479955411574</v>
      </c>
      <c r="AW324" s="602">
        <f t="shared" ca="1" si="595"/>
        <v>39947.830563756834</v>
      </c>
      <c r="AX324" s="602">
        <f t="shared" ca="1" si="596"/>
        <v>39947.830563756834</v>
      </c>
      <c r="AY324" s="602">
        <f t="shared" ca="1" si="597"/>
        <v>41505.764212283277</v>
      </c>
      <c r="AZ324" s="602">
        <f t="shared" ca="1" si="598"/>
        <v>41505.764212283277</v>
      </c>
      <c r="BA324" s="602">
        <f t="shared" ca="1" si="599"/>
        <v>43091.434978125537</v>
      </c>
      <c r="BB324" s="602">
        <f t="shared" ca="1" si="600"/>
        <v>30151.752011168952</v>
      </c>
      <c r="BC324" s="602">
        <f t="shared" ca="1" si="601"/>
        <v>30956.908340085956</v>
      </c>
      <c r="BD324" s="602">
        <f t="shared" ca="1" si="602"/>
        <v>30956.908340085956</v>
      </c>
      <c r="BE324" s="602">
        <f t="shared" ca="1" si="603"/>
        <v>31773.96422531897</v>
      </c>
      <c r="BF324" s="602">
        <f t="shared" ca="1" si="604"/>
        <v>31773.96422531897</v>
      </c>
      <c r="BG324" s="602">
        <f t="shared" ca="1" si="605"/>
        <v>32602.790994842424</v>
      </c>
      <c r="BH324" s="602">
        <f t="shared" ca="1" si="606"/>
        <v>32602.790994842424</v>
      </c>
      <c r="BI324" s="602">
        <f t="shared" ca="1" si="607"/>
        <v>33443.253242422019</v>
      </c>
      <c r="BJ324" s="602">
        <f t="shared" ca="1" si="608"/>
        <v>33443.253242422019</v>
      </c>
      <c r="BK324" s="602">
        <f t="shared" ca="1" si="609"/>
        <v>34295.209150044284</v>
      </c>
      <c r="BL324" s="602">
        <f t="shared" ca="1" si="610"/>
        <v>36770.18441525627</v>
      </c>
      <c r="BM324" s="602">
        <f t="shared" ca="1" si="611"/>
        <v>38267.148755353199</v>
      </c>
      <c r="BN324" s="602">
        <f t="shared" ca="1" si="612"/>
        <v>38267.148755353199</v>
      </c>
      <c r="BO324" s="602">
        <f t="shared" ca="1" si="613"/>
        <v>39793.595525186211</v>
      </c>
      <c r="BP324" s="602">
        <f t="shared" ca="1" si="614"/>
        <v>39793.595525186211</v>
      </c>
      <c r="BQ324" s="602">
        <f t="shared" ca="1" si="615"/>
        <v>41348.708530527409</v>
      </c>
      <c r="BR324" s="602">
        <f t="shared" ca="1" si="616"/>
        <v>41348.708530527409</v>
      </c>
      <c r="BS324" s="602">
        <f t="shared" ca="1" si="617"/>
        <v>42931.644319025749</v>
      </c>
      <c r="BT324" s="602">
        <f t="shared" ca="1" si="618"/>
        <v>42931.644319025749</v>
      </c>
      <c r="BU324" s="602">
        <f t="shared" ca="1" si="619"/>
        <v>44541.536806018841</v>
      </c>
      <c r="BV324" s="602">
        <f t="shared" ca="1" si="620"/>
        <v>40723.276804626068</v>
      </c>
      <c r="BW324" s="602">
        <f t="shared" ca="1" si="621"/>
        <v>42295.186245571516</v>
      </c>
      <c r="BX324" s="602">
        <f t="shared" ca="1" si="622"/>
        <v>42295.186245571516</v>
      </c>
      <c r="BY324" s="602">
        <f t="shared" ca="1" si="623"/>
        <v>43894.401241264459</v>
      </c>
      <c r="BZ324" s="602">
        <f t="shared" ca="1" si="624"/>
        <v>43894.401241264459</v>
      </c>
      <c r="CA324" s="602">
        <f t="shared" ca="1" si="625"/>
        <v>45520.044319311586</v>
      </c>
      <c r="CB324" s="602">
        <f t="shared" ca="1" si="626"/>
        <v>45520.044319311586</v>
      </c>
      <c r="CC324" s="602">
        <f t="shared" ca="1" si="627"/>
        <v>47171.222607457443</v>
      </c>
      <c r="CD324" s="602">
        <f t="shared" ca="1" si="628"/>
        <v>47171.222607457443</v>
      </c>
      <c r="CE324" s="602">
        <f t="shared" ca="1" si="629"/>
        <v>48847.032188247038</v>
      </c>
      <c r="CF324" s="602">
        <f t="shared" ca="1" si="630"/>
        <v>32602.790994842424</v>
      </c>
      <c r="CG324" s="602">
        <f t="shared" ca="1" si="631"/>
        <v>33443.253242422012</v>
      </c>
      <c r="CH324" s="602">
        <f t="shared" ca="1" si="632"/>
        <v>33443.253242422012</v>
      </c>
      <c r="CI324" s="602">
        <f t="shared" ca="1" si="633"/>
        <v>34295.209150044277</v>
      </c>
      <c r="CJ324" s="602">
        <f t="shared" ca="1" si="634"/>
        <v>34295.209150044277</v>
      </c>
      <c r="CK324" s="602">
        <f t="shared" ca="1" si="635"/>
        <v>35158.510820378884</v>
      </c>
      <c r="CL324" s="602">
        <f t="shared" ca="1" si="636"/>
        <v>35158.510820378884</v>
      </c>
      <c r="CM324" s="602">
        <f t="shared" ca="1" si="637"/>
        <v>36033.004617820443</v>
      </c>
      <c r="CN324" s="602">
        <f t="shared" ca="1" si="638"/>
        <v>36033.004617820443</v>
      </c>
      <c r="CO324" s="602">
        <f t="shared" ca="1" si="639"/>
        <v>36918.531516652984</v>
      </c>
      <c r="CP324" s="602">
        <f t="shared" ca="1" si="640"/>
        <v>40567.620879791641</v>
      </c>
      <c r="CQ324" s="602">
        <f t="shared" ca="1" si="641"/>
        <v>42136.752230538325</v>
      </c>
      <c r="CR324" s="602">
        <f t="shared" ca="1" si="642"/>
        <v>42136.752230538325</v>
      </c>
      <c r="CS324" s="602">
        <f t="shared" ca="1" si="643"/>
        <v>43733.275864409734</v>
      </c>
      <c r="CT324" s="602">
        <f t="shared" ca="1" si="644"/>
        <v>43733.275864409734</v>
      </c>
      <c r="CU324" s="602">
        <f t="shared" ca="1" si="645"/>
        <v>45356.316094004287</v>
      </c>
      <c r="CV324" s="602">
        <f t="shared" ca="1" si="646"/>
        <v>45356.316094004287</v>
      </c>
      <c r="CW324" s="602">
        <f t="shared" ca="1" si="647"/>
        <v>47004.981388595283</v>
      </c>
      <c r="CX324" s="602">
        <f t="shared" ca="1" si="648"/>
        <v>47004.981388595283</v>
      </c>
      <c r="CY324" s="602">
        <f t="shared" ca="1" si="649"/>
        <v>48678.368743832812</v>
      </c>
      <c r="CZ324" s="602">
        <f t="shared" ca="1" si="650"/>
        <v>44703.97476535022</v>
      </c>
      <c r="DA324" s="602">
        <f t="shared" ca="1" si="651"/>
        <v>46342.497848049643</v>
      </c>
      <c r="DB324" s="602">
        <f t="shared" ca="1" si="652"/>
        <v>46342.497848049643</v>
      </c>
      <c r="DC324" s="602">
        <f t="shared" ca="1" si="653"/>
        <v>48006.105296803609</v>
      </c>
      <c r="DD324" s="602">
        <f t="shared" ca="1" si="654"/>
        <v>48006.105296803609</v>
      </c>
      <c r="DE324" s="602">
        <f t="shared" ca="1" si="655"/>
        <v>49693.889253268258</v>
      </c>
      <c r="DF324" s="602">
        <f t="shared" ca="1" si="656"/>
        <v>49693.889253268258</v>
      </c>
      <c r="DG324" s="602">
        <f t="shared" ca="1" si="657"/>
        <v>51404.937022019112</v>
      </c>
      <c r="DH324" s="602">
        <f t="shared" ca="1" si="658"/>
        <v>51404.937022019112</v>
      </c>
      <c r="DI324" s="602">
        <f t="shared" ca="1" si="659"/>
        <v>53138.334953305806</v>
      </c>
      <c r="DJ324" s="602">
        <f t="shared" ca="1" si="660"/>
        <v>35740.272825017964</v>
      </c>
      <c r="DK324" s="602">
        <f t="shared" ca="1" si="661"/>
        <v>36622.140011125128</v>
      </c>
      <c r="DL324" s="602">
        <f t="shared" ca="1" si="662"/>
        <v>36622.140011125128</v>
      </c>
      <c r="DM324" s="602">
        <f t="shared" ca="1" si="663"/>
        <v>37514.931461517175</v>
      </c>
      <c r="DN324" s="602">
        <f t="shared" ca="1" si="664"/>
        <v>37514.931461517175</v>
      </c>
      <c r="DO324" s="602">
        <f t="shared" ca="1" si="665"/>
        <v>38418.479955411574</v>
      </c>
      <c r="DP324" s="602">
        <f t="shared" ca="1" si="666"/>
        <v>38418.479955411574</v>
      </c>
      <c r="DQ324" s="602">
        <f t="shared" ca="1" si="667"/>
        <v>39332.613834187912</v>
      </c>
      <c r="DR324" s="602">
        <f t="shared" ca="1" si="668"/>
        <v>39332.613834187912</v>
      </c>
      <c r="DS324" s="602">
        <f t="shared" ca="1" si="669"/>
        <v>40257.157363389997</v>
      </c>
      <c r="DT324" s="602">
        <f t="shared" ca="1" si="670"/>
        <v>46177.501827191038</v>
      </c>
      <c r="DU324" s="602">
        <f t="shared" ca="1" si="671"/>
        <v>47838.641578354283</v>
      </c>
      <c r="DV324" s="602">
        <f t="shared" ca="1" si="672"/>
        <v>47838.641578354283</v>
      </c>
      <c r="DW324" s="602">
        <f t="shared" ca="1" si="673"/>
        <v>49524.048906687342</v>
      </c>
      <c r="DX324" s="602">
        <f t="shared" ca="1" si="674"/>
        <v>49524.048906687342</v>
      </c>
      <c r="DY324" s="602">
        <f t="shared" ca="1" si="675"/>
        <v>51232.81142211426</v>
      </c>
      <c r="DZ324" s="602">
        <f t="shared" ca="1" si="676"/>
        <v>51232.81142211426</v>
      </c>
      <c r="EA324" s="602">
        <f t="shared" ca="1" si="677"/>
        <v>52964.015402022604</v>
      </c>
      <c r="EB324" s="602">
        <f t="shared" ca="1" si="678"/>
        <v>52964.015402022604</v>
      </c>
      <c r="EC324" s="602">
        <f t="shared" ca="1" si="679"/>
        <v>54716.749467108581</v>
      </c>
      <c r="ED324" s="602">
        <f t="shared" ca="1" si="680"/>
        <v>50546.562285820124</v>
      </c>
      <c r="EE324" s="602">
        <f t="shared" ca="1" si="681"/>
        <v>52268.899256216449</v>
      </c>
      <c r="EF324" s="602">
        <f t="shared" ca="1" si="682"/>
        <v>52268.899256216449</v>
      </c>
      <c r="EG324" s="602">
        <f t="shared" ca="1" si="683"/>
        <v>54013.130357142247</v>
      </c>
      <c r="EH324" s="602">
        <f t="shared" ca="1" si="684"/>
        <v>54013.130357142247</v>
      </c>
      <c r="EI324" s="602">
        <f t="shared" ca="1" si="685"/>
        <v>55778.34727772788</v>
      </c>
      <c r="EJ324" s="602">
        <f t="shared" ca="1" si="686"/>
        <v>55778.34727772788</v>
      </c>
      <c r="EK324" s="602">
        <f t="shared" ca="1" si="687"/>
        <v>57563.649413299725</v>
      </c>
      <c r="EL324" s="602">
        <f t="shared" ca="1" si="688"/>
        <v>57563.649413299725</v>
      </c>
      <c r="EM324" s="602">
        <f t="shared" ca="1" si="689"/>
        <v>59368.146874517734</v>
      </c>
    </row>
    <row r="325" spans="22:143" x14ac:dyDescent="0.2">
      <c r="W325" s="597">
        <f t="shared" si="567"/>
        <v>32</v>
      </c>
      <c r="X325" s="602">
        <f t="shared" ca="1" si="570"/>
        <v>27303.204877228378</v>
      </c>
      <c r="Y325" s="602">
        <f t="shared" ca="1" si="571"/>
        <v>28063.745651855919</v>
      </c>
      <c r="Z325" s="602">
        <f t="shared" ca="1" si="572"/>
        <v>28063.745651855919</v>
      </c>
      <c r="AA325" s="602">
        <f t="shared" ca="1" si="573"/>
        <v>28836.595283912593</v>
      </c>
      <c r="AB325" s="602">
        <f t="shared" ca="1" si="574"/>
        <v>28836.595283912593</v>
      </c>
      <c r="AC325" s="602">
        <f t="shared" ca="1" si="575"/>
        <v>29621.652351503428</v>
      </c>
      <c r="AD325" s="602">
        <f t="shared" ca="1" si="576"/>
        <v>29621.652351503428</v>
      </c>
      <c r="AE325" s="602">
        <f t="shared" ca="1" si="577"/>
        <v>30418.807625095062</v>
      </c>
      <c r="AF325" s="602">
        <f t="shared" ca="1" si="578"/>
        <v>30418.807625095062</v>
      </c>
      <c r="AG325" s="602">
        <f t="shared" ca="1" si="579"/>
        <v>31227.944341051854</v>
      </c>
      <c r="AH325" s="602">
        <f t="shared" ca="1" si="580"/>
        <v>31773.964225318963</v>
      </c>
      <c r="AI325" s="602">
        <f t="shared" ca="1" si="581"/>
        <v>33161.814954877947</v>
      </c>
      <c r="AJ325" s="602">
        <f t="shared" ca="1" si="582"/>
        <v>33161.814954877947</v>
      </c>
      <c r="AK325" s="602">
        <f t="shared" ca="1" si="583"/>
        <v>34581.723205375456</v>
      </c>
      <c r="AL325" s="602">
        <f t="shared" ca="1" si="584"/>
        <v>34581.723205375456</v>
      </c>
      <c r="AM325" s="602">
        <f t="shared" ca="1" si="585"/>
        <v>36033.004617820443</v>
      </c>
      <c r="AN325" s="602">
        <f t="shared" ca="1" si="586"/>
        <v>36033.004617820443</v>
      </c>
      <c r="AO325" s="602">
        <f t="shared" ca="1" si="587"/>
        <v>37514.931461517175</v>
      </c>
      <c r="AP325" s="602">
        <f t="shared" ca="1" si="588"/>
        <v>37514.931461517175</v>
      </c>
      <c r="AQ325" s="602">
        <f t="shared" ca="1" si="589"/>
        <v>39026.737155306873</v>
      </c>
      <c r="AR325" s="602">
        <f t="shared" ca="1" si="590"/>
        <v>35448.772928771345</v>
      </c>
      <c r="AS325" s="602">
        <f t="shared" ca="1" si="591"/>
        <v>36918.531516652984</v>
      </c>
      <c r="AT325" s="602">
        <f t="shared" ca="1" si="592"/>
        <v>36918.531516652984</v>
      </c>
      <c r="AU325" s="602">
        <f t="shared" ca="1" si="593"/>
        <v>38418.479955411574</v>
      </c>
      <c r="AV325" s="602">
        <f t="shared" ca="1" si="594"/>
        <v>38418.479955411574</v>
      </c>
      <c r="AW325" s="602">
        <f t="shared" ca="1" si="595"/>
        <v>39947.830563756834</v>
      </c>
      <c r="AX325" s="602">
        <f t="shared" ca="1" si="596"/>
        <v>39947.830563756834</v>
      </c>
      <c r="AY325" s="602">
        <f t="shared" ca="1" si="597"/>
        <v>41505.764212283277</v>
      </c>
      <c r="AZ325" s="602">
        <f t="shared" ca="1" si="598"/>
        <v>41505.764212283277</v>
      </c>
      <c r="BA325" s="602">
        <f t="shared" ca="1" si="599"/>
        <v>43091.434978125537</v>
      </c>
      <c r="BB325" s="602">
        <f t="shared" ca="1" si="600"/>
        <v>30151.752011168952</v>
      </c>
      <c r="BC325" s="602">
        <f t="shared" ca="1" si="601"/>
        <v>30956.908340085956</v>
      </c>
      <c r="BD325" s="602">
        <f t="shared" ca="1" si="602"/>
        <v>30956.908340085956</v>
      </c>
      <c r="BE325" s="602">
        <f t="shared" ca="1" si="603"/>
        <v>31773.96422531897</v>
      </c>
      <c r="BF325" s="602">
        <f t="shared" ca="1" si="604"/>
        <v>31773.96422531897</v>
      </c>
      <c r="BG325" s="602">
        <f t="shared" ca="1" si="605"/>
        <v>32602.790994842424</v>
      </c>
      <c r="BH325" s="602">
        <f t="shared" ca="1" si="606"/>
        <v>32602.790994842424</v>
      </c>
      <c r="BI325" s="602">
        <f t="shared" ca="1" si="607"/>
        <v>33443.253242422019</v>
      </c>
      <c r="BJ325" s="602">
        <f t="shared" ca="1" si="608"/>
        <v>33443.253242422019</v>
      </c>
      <c r="BK325" s="602">
        <f t="shared" ca="1" si="609"/>
        <v>34295.209150044284</v>
      </c>
      <c r="BL325" s="602">
        <f t="shared" ca="1" si="610"/>
        <v>36770.18441525627</v>
      </c>
      <c r="BM325" s="602">
        <f t="shared" ca="1" si="611"/>
        <v>38267.148755353199</v>
      </c>
      <c r="BN325" s="602">
        <f t="shared" ca="1" si="612"/>
        <v>38267.148755353199</v>
      </c>
      <c r="BO325" s="602">
        <f t="shared" ca="1" si="613"/>
        <v>39793.595525186211</v>
      </c>
      <c r="BP325" s="602">
        <f t="shared" ca="1" si="614"/>
        <v>39793.595525186211</v>
      </c>
      <c r="BQ325" s="602">
        <f t="shared" ca="1" si="615"/>
        <v>41348.708530527409</v>
      </c>
      <c r="BR325" s="602">
        <f t="shared" ca="1" si="616"/>
        <v>41348.708530527409</v>
      </c>
      <c r="BS325" s="602">
        <f t="shared" ca="1" si="617"/>
        <v>42931.644319025749</v>
      </c>
      <c r="BT325" s="602">
        <f t="shared" ca="1" si="618"/>
        <v>42931.644319025749</v>
      </c>
      <c r="BU325" s="602">
        <f t="shared" ca="1" si="619"/>
        <v>44541.536806018841</v>
      </c>
      <c r="BV325" s="602">
        <f t="shared" ca="1" si="620"/>
        <v>40723.276804626068</v>
      </c>
      <c r="BW325" s="602">
        <f t="shared" ca="1" si="621"/>
        <v>42295.186245571516</v>
      </c>
      <c r="BX325" s="602">
        <f t="shared" ca="1" si="622"/>
        <v>42295.186245571516</v>
      </c>
      <c r="BY325" s="602">
        <f t="shared" ca="1" si="623"/>
        <v>43894.401241264459</v>
      </c>
      <c r="BZ325" s="602">
        <f t="shared" ca="1" si="624"/>
        <v>43894.401241264459</v>
      </c>
      <c r="CA325" s="602">
        <f t="shared" ca="1" si="625"/>
        <v>45520.044319311586</v>
      </c>
      <c r="CB325" s="602">
        <f t="shared" ca="1" si="626"/>
        <v>45520.044319311586</v>
      </c>
      <c r="CC325" s="602">
        <f t="shared" ca="1" si="627"/>
        <v>47171.222607457443</v>
      </c>
      <c r="CD325" s="602">
        <f t="shared" ca="1" si="628"/>
        <v>47171.222607457443</v>
      </c>
      <c r="CE325" s="602">
        <f t="shared" ca="1" si="629"/>
        <v>48847.032188247038</v>
      </c>
      <c r="CF325" s="602">
        <f t="shared" ca="1" si="630"/>
        <v>32602.790994842424</v>
      </c>
      <c r="CG325" s="602">
        <f t="shared" ca="1" si="631"/>
        <v>33443.253242422012</v>
      </c>
      <c r="CH325" s="602">
        <f t="shared" ca="1" si="632"/>
        <v>33443.253242422012</v>
      </c>
      <c r="CI325" s="602">
        <f t="shared" ca="1" si="633"/>
        <v>34295.209150044277</v>
      </c>
      <c r="CJ325" s="602">
        <f t="shared" ca="1" si="634"/>
        <v>34295.209150044277</v>
      </c>
      <c r="CK325" s="602">
        <f t="shared" ca="1" si="635"/>
        <v>35158.510820378884</v>
      </c>
      <c r="CL325" s="602">
        <f t="shared" ca="1" si="636"/>
        <v>35158.510820378884</v>
      </c>
      <c r="CM325" s="602">
        <f t="shared" ca="1" si="637"/>
        <v>36033.004617820443</v>
      </c>
      <c r="CN325" s="602">
        <f t="shared" ca="1" si="638"/>
        <v>36033.004617820443</v>
      </c>
      <c r="CO325" s="602">
        <f t="shared" ca="1" si="639"/>
        <v>36918.531516652984</v>
      </c>
      <c r="CP325" s="602">
        <f t="shared" ca="1" si="640"/>
        <v>40567.620879791641</v>
      </c>
      <c r="CQ325" s="602">
        <f t="shared" ca="1" si="641"/>
        <v>42136.752230538325</v>
      </c>
      <c r="CR325" s="602">
        <f t="shared" ca="1" si="642"/>
        <v>42136.752230538325</v>
      </c>
      <c r="CS325" s="602">
        <f t="shared" ca="1" si="643"/>
        <v>43733.275864409734</v>
      </c>
      <c r="CT325" s="602">
        <f t="shared" ca="1" si="644"/>
        <v>43733.275864409734</v>
      </c>
      <c r="CU325" s="602">
        <f t="shared" ca="1" si="645"/>
        <v>45356.316094004287</v>
      </c>
      <c r="CV325" s="602">
        <f t="shared" ca="1" si="646"/>
        <v>45356.316094004287</v>
      </c>
      <c r="CW325" s="602">
        <f t="shared" ca="1" si="647"/>
        <v>47004.981388595283</v>
      </c>
      <c r="CX325" s="602">
        <f t="shared" ca="1" si="648"/>
        <v>47004.981388595283</v>
      </c>
      <c r="CY325" s="602">
        <f t="shared" ca="1" si="649"/>
        <v>48678.368743832812</v>
      </c>
      <c r="CZ325" s="602">
        <f t="shared" ca="1" si="650"/>
        <v>44703.97476535022</v>
      </c>
      <c r="DA325" s="602">
        <f t="shared" ca="1" si="651"/>
        <v>46342.497848049643</v>
      </c>
      <c r="DB325" s="602">
        <f t="shared" ca="1" si="652"/>
        <v>46342.497848049643</v>
      </c>
      <c r="DC325" s="602">
        <f t="shared" ca="1" si="653"/>
        <v>48006.105296803609</v>
      </c>
      <c r="DD325" s="602">
        <f t="shared" ca="1" si="654"/>
        <v>48006.105296803609</v>
      </c>
      <c r="DE325" s="602">
        <f t="shared" ca="1" si="655"/>
        <v>49693.889253268258</v>
      </c>
      <c r="DF325" s="602">
        <f t="shared" ca="1" si="656"/>
        <v>49693.889253268258</v>
      </c>
      <c r="DG325" s="602">
        <f t="shared" ca="1" si="657"/>
        <v>51404.937022019112</v>
      </c>
      <c r="DH325" s="602">
        <f t="shared" ca="1" si="658"/>
        <v>51404.937022019112</v>
      </c>
      <c r="DI325" s="602">
        <f t="shared" ca="1" si="659"/>
        <v>53138.334953305806</v>
      </c>
      <c r="DJ325" s="602">
        <f t="shared" ca="1" si="660"/>
        <v>35740.272825017964</v>
      </c>
      <c r="DK325" s="602">
        <f t="shared" ca="1" si="661"/>
        <v>36622.140011125128</v>
      </c>
      <c r="DL325" s="602">
        <f t="shared" ca="1" si="662"/>
        <v>36622.140011125128</v>
      </c>
      <c r="DM325" s="602">
        <f t="shared" ca="1" si="663"/>
        <v>37514.931461517175</v>
      </c>
      <c r="DN325" s="602">
        <f t="shared" ca="1" si="664"/>
        <v>37514.931461517175</v>
      </c>
      <c r="DO325" s="602">
        <f t="shared" ca="1" si="665"/>
        <v>38418.479955411574</v>
      </c>
      <c r="DP325" s="602">
        <f t="shared" ca="1" si="666"/>
        <v>38418.479955411574</v>
      </c>
      <c r="DQ325" s="602">
        <f t="shared" ca="1" si="667"/>
        <v>39332.613834187912</v>
      </c>
      <c r="DR325" s="602">
        <f t="shared" ca="1" si="668"/>
        <v>39332.613834187912</v>
      </c>
      <c r="DS325" s="602">
        <f t="shared" ca="1" si="669"/>
        <v>40257.157363389997</v>
      </c>
      <c r="DT325" s="602">
        <f t="shared" ca="1" si="670"/>
        <v>46177.501827191038</v>
      </c>
      <c r="DU325" s="602">
        <f t="shared" ca="1" si="671"/>
        <v>47838.641578354283</v>
      </c>
      <c r="DV325" s="602">
        <f t="shared" ca="1" si="672"/>
        <v>47838.641578354283</v>
      </c>
      <c r="DW325" s="602">
        <f t="shared" ca="1" si="673"/>
        <v>49524.048906687342</v>
      </c>
      <c r="DX325" s="602">
        <f t="shared" ca="1" si="674"/>
        <v>49524.048906687342</v>
      </c>
      <c r="DY325" s="602">
        <f t="shared" ca="1" si="675"/>
        <v>51232.81142211426</v>
      </c>
      <c r="DZ325" s="602">
        <f t="shared" ca="1" si="676"/>
        <v>51232.81142211426</v>
      </c>
      <c r="EA325" s="602">
        <f t="shared" ca="1" si="677"/>
        <v>52964.015402022604</v>
      </c>
      <c r="EB325" s="602">
        <f t="shared" ca="1" si="678"/>
        <v>52964.015402022604</v>
      </c>
      <c r="EC325" s="602">
        <f t="shared" ca="1" si="679"/>
        <v>54716.749467108581</v>
      </c>
      <c r="ED325" s="602">
        <f t="shared" ca="1" si="680"/>
        <v>50546.562285820124</v>
      </c>
      <c r="EE325" s="602">
        <f t="shared" ca="1" si="681"/>
        <v>52268.899256216449</v>
      </c>
      <c r="EF325" s="602">
        <f t="shared" ca="1" si="682"/>
        <v>52268.899256216449</v>
      </c>
      <c r="EG325" s="602">
        <f t="shared" ca="1" si="683"/>
        <v>54013.130357142247</v>
      </c>
      <c r="EH325" s="602">
        <f t="shared" ca="1" si="684"/>
        <v>54013.130357142247</v>
      </c>
      <c r="EI325" s="602">
        <f t="shared" ca="1" si="685"/>
        <v>55778.34727772788</v>
      </c>
      <c r="EJ325" s="602">
        <f t="shared" ca="1" si="686"/>
        <v>55778.34727772788</v>
      </c>
      <c r="EK325" s="602">
        <f t="shared" ca="1" si="687"/>
        <v>57563.649413299725</v>
      </c>
      <c r="EL325" s="602">
        <f t="shared" ca="1" si="688"/>
        <v>57563.649413299725</v>
      </c>
      <c r="EM325" s="602">
        <f t="shared" ca="1" si="689"/>
        <v>59368.146874517734</v>
      </c>
    </row>
    <row r="326" spans="22:143" x14ac:dyDescent="0.2">
      <c r="W326" s="597">
        <f t="shared" si="567"/>
        <v>33</v>
      </c>
      <c r="X326" s="602">
        <f t="shared" ca="1" si="570"/>
        <v>27303.204877228378</v>
      </c>
      <c r="Y326" s="602">
        <f t="shared" ca="1" si="571"/>
        <v>28063.745651855919</v>
      </c>
      <c r="Z326" s="602">
        <f t="shared" ca="1" si="572"/>
        <v>28063.745651855919</v>
      </c>
      <c r="AA326" s="602">
        <f t="shared" ca="1" si="573"/>
        <v>28836.595283912593</v>
      </c>
      <c r="AB326" s="602">
        <f t="shared" ca="1" si="574"/>
        <v>28836.595283912593</v>
      </c>
      <c r="AC326" s="602">
        <f t="shared" ca="1" si="575"/>
        <v>29621.652351503428</v>
      </c>
      <c r="AD326" s="602">
        <f t="shared" ca="1" si="576"/>
        <v>29621.652351503428</v>
      </c>
      <c r="AE326" s="602">
        <f t="shared" ca="1" si="577"/>
        <v>30418.807625095062</v>
      </c>
      <c r="AF326" s="602">
        <f t="shared" ca="1" si="578"/>
        <v>30418.807625095062</v>
      </c>
      <c r="AG326" s="602">
        <f t="shared" ca="1" si="579"/>
        <v>31227.944341051854</v>
      </c>
      <c r="AH326" s="602">
        <f t="shared" ca="1" si="580"/>
        <v>31773.964225318963</v>
      </c>
      <c r="AI326" s="602">
        <f t="shared" ca="1" si="581"/>
        <v>33161.814954877947</v>
      </c>
      <c r="AJ326" s="602">
        <f t="shared" ca="1" si="582"/>
        <v>33161.814954877947</v>
      </c>
      <c r="AK326" s="602">
        <f t="shared" ca="1" si="583"/>
        <v>34581.723205375456</v>
      </c>
      <c r="AL326" s="602">
        <f t="shared" ca="1" si="584"/>
        <v>34581.723205375456</v>
      </c>
      <c r="AM326" s="602">
        <f t="shared" ca="1" si="585"/>
        <v>36033.004617820443</v>
      </c>
      <c r="AN326" s="602">
        <f t="shared" ca="1" si="586"/>
        <v>36033.004617820443</v>
      </c>
      <c r="AO326" s="602">
        <f t="shared" ca="1" si="587"/>
        <v>37514.931461517175</v>
      </c>
      <c r="AP326" s="602">
        <f t="shared" ca="1" si="588"/>
        <v>37514.931461517175</v>
      </c>
      <c r="AQ326" s="602">
        <f t="shared" ca="1" si="589"/>
        <v>39026.737155306873</v>
      </c>
      <c r="AR326" s="602">
        <f t="shared" ca="1" si="590"/>
        <v>35448.772928771345</v>
      </c>
      <c r="AS326" s="602">
        <f t="shared" ca="1" si="591"/>
        <v>36918.531516652984</v>
      </c>
      <c r="AT326" s="602">
        <f t="shared" ca="1" si="592"/>
        <v>36918.531516652984</v>
      </c>
      <c r="AU326" s="602">
        <f t="shared" ca="1" si="593"/>
        <v>38418.479955411574</v>
      </c>
      <c r="AV326" s="602">
        <f t="shared" ca="1" si="594"/>
        <v>38418.479955411574</v>
      </c>
      <c r="AW326" s="602">
        <f t="shared" ca="1" si="595"/>
        <v>39947.830563756834</v>
      </c>
      <c r="AX326" s="602">
        <f t="shared" ca="1" si="596"/>
        <v>39947.830563756834</v>
      </c>
      <c r="AY326" s="602">
        <f t="shared" ca="1" si="597"/>
        <v>41505.764212283277</v>
      </c>
      <c r="AZ326" s="602">
        <f t="shared" ca="1" si="598"/>
        <v>41505.764212283277</v>
      </c>
      <c r="BA326" s="602">
        <f t="shared" ca="1" si="599"/>
        <v>43091.434978125537</v>
      </c>
      <c r="BB326" s="602">
        <f t="shared" ca="1" si="600"/>
        <v>30151.752011168952</v>
      </c>
      <c r="BC326" s="602">
        <f t="shared" ca="1" si="601"/>
        <v>30956.908340085956</v>
      </c>
      <c r="BD326" s="602">
        <f t="shared" ca="1" si="602"/>
        <v>30956.908340085956</v>
      </c>
      <c r="BE326" s="602">
        <f t="shared" ca="1" si="603"/>
        <v>31773.96422531897</v>
      </c>
      <c r="BF326" s="602">
        <f t="shared" ca="1" si="604"/>
        <v>31773.96422531897</v>
      </c>
      <c r="BG326" s="602">
        <f t="shared" ca="1" si="605"/>
        <v>32602.790994842424</v>
      </c>
      <c r="BH326" s="602">
        <f t="shared" ca="1" si="606"/>
        <v>32602.790994842424</v>
      </c>
      <c r="BI326" s="602">
        <f t="shared" ca="1" si="607"/>
        <v>33443.253242422019</v>
      </c>
      <c r="BJ326" s="602">
        <f t="shared" ca="1" si="608"/>
        <v>33443.253242422019</v>
      </c>
      <c r="BK326" s="602">
        <f t="shared" ca="1" si="609"/>
        <v>34295.209150044284</v>
      </c>
      <c r="BL326" s="602">
        <f t="shared" ca="1" si="610"/>
        <v>36770.18441525627</v>
      </c>
      <c r="BM326" s="602">
        <f t="shared" ca="1" si="611"/>
        <v>38267.148755353199</v>
      </c>
      <c r="BN326" s="602">
        <f t="shared" ca="1" si="612"/>
        <v>38267.148755353199</v>
      </c>
      <c r="BO326" s="602">
        <f t="shared" ca="1" si="613"/>
        <v>39793.595525186211</v>
      </c>
      <c r="BP326" s="602">
        <f t="shared" ca="1" si="614"/>
        <v>39793.595525186211</v>
      </c>
      <c r="BQ326" s="602">
        <f t="shared" ca="1" si="615"/>
        <v>41348.708530527409</v>
      </c>
      <c r="BR326" s="602">
        <f t="shared" ca="1" si="616"/>
        <v>41348.708530527409</v>
      </c>
      <c r="BS326" s="602">
        <f t="shared" ca="1" si="617"/>
        <v>42931.644319025749</v>
      </c>
      <c r="BT326" s="602">
        <f t="shared" ca="1" si="618"/>
        <v>42931.644319025749</v>
      </c>
      <c r="BU326" s="602">
        <f t="shared" ca="1" si="619"/>
        <v>44541.536806018841</v>
      </c>
      <c r="BV326" s="602">
        <f t="shared" ca="1" si="620"/>
        <v>40723.276804626068</v>
      </c>
      <c r="BW326" s="602">
        <f t="shared" ca="1" si="621"/>
        <v>42295.186245571516</v>
      </c>
      <c r="BX326" s="602">
        <f t="shared" ca="1" si="622"/>
        <v>42295.186245571516</v>
      </c>
      <c r="BY326" s="602">
        <f t="shared" ca="1" si="623"/>
        <v>43894.401241264459</v>
      </c>
      <c r="BZ326" s="602">
        <f t="shared" ca="1" si="624"/>
        <v>43894.401241264459</v>
      </c>
      <c r="CA326" s="602">
        <f t="shared" ca="1" si="625"/>
        <v>45520.044319311586</v>
      </c>
      <c r="CB326" s="602">
        <f t="shared" ca="1" si="626"/>
        <v>45520.044319311586</v>
      </c>
      <c r="CC326" s="602">
        <f t="shared" ca="1" si="627"/>
        <v>47171.222607457443</v>
      </c>
      <c r="CD326" s="602">
        <f t="shared" ca="1" si="628"/>
        <v>47171.222607457443</v>
      </c>
      <c r="CE326" s="602">
        <f t="shared" ca="1" si="629"/>
        <v>48847.032188247038</v>
      </c>
      <c r="CF326" s="602">
        <f t="shared" ca="1" si="630"/>
        <v>32602.790994842424</v>
      </c>
      <c r="CG326" s="602">
        <f t="shared" ca="1" si="631"/>
        <v>33443.253242422012</v>
      </c>
      <c r="CH326" s="602">
        <f t="shared" ca="1" si="632"/>
        <v>33443.253242422012</v>
      </c>
      <c r="CI326" s="602">
        <f t="shared" ca="1" si="633"/>
        <v>34295.209150044277</v>
      </c>
      <c r="CJ326" s="602">
        <f t="shared" ca="1" si="634"/>
        <v>34295.209150044277</v>
      </c>
      <c r="CK326" s="602">
        <f t="shared" ca="1" si="635"/>
        <v>35158.510820378884</v>
      </c>
      <c r="CL326" s="602">
        <f t="shared" ca="1" si="636"/>
        <v>35158.510820378884</v>
      </c>
      <c r="CM326" s="602">
        <f t="shared" ca="1" si="637"/>
        <v>36033.004617820443</v>
      </c>
      <c r="CN326" s="602">
        <f t="shared" ca="1" si="638"/>
        <v>36033.004617820443</v>
      </c>
      <c r="CO326" s="602">
        <f t="shared" ca="1" si="639"/>
        <v>36918.531516652984</v>
      </c>
      <c r="CP326" s="602">
        <f t="shared" ca="1" si="640"/>
        <v>40567.620879791641</v>
      </c>
      <c r="CQ326" s="602">
        <f t="shared" ca="1" si="641"/>
        <v>42136.752230538325</v>
      </c>
      <c r="CR326" s="602">
        <f t="shared" ca="1" si="642"/>
        <v>42136.752230538325</v>
      </c>
      <c r="CS326" s="602">
        <f t="shared" ca="1" si="643"/>
        <v>43733.275864409734</v>
      </c>
      <c r="CT326" s="602">
        <f t="shared" ca="1" si="644"/>
        <v>43733.275864409734</v>
      </c>
      <c r="CU326" s="602">
        <f t="shared" ca="1" si="645"/>
        <v>45356.316094004287</v>
      </c>
      <c r="CV326" s="602">
        <f t="shared" ca="1" si="646"/>
        <v>45356.316094004287</v>
      </c>
      <c r="CW326" s="602">
        <f t="shared" ca="1" si="647"/>
        <v>47004.981388595283</v>
      </c>
      <c r="CX326" s="602">
        <f t="shared" ca="1" si="648"/>
        <v>47004.981388595283</v>
      </c>
      <c r="CY326" s="602">
        <f t="shared" ca="1" si="649"/>
        <v>48678.368743832812</v>
      </c>
      <c r="CZ326" s="602">
        <f t="shared" ca="1" si="650"/>
        <v>44703.97476535022</v>
      </c>
      <c r="DA326" s="602">
        <f t="shared" ca="1" si="651"/>
        <v>46342.497848049643</v>
      </c>
      <c r="DB326" s="602">
        <f t="shared" ca="1" si="652"/>
        <v>46342.497848049643</v>
      </c>
      <c r="DC326" s="602">
        <f t="shared" ca="1" si="653"/>
        <v>48006.105296803609</v>
      </c>
      <c r="DD326" s="602">
        <f t="shared" ca="1" si="654"/>
        <v>48006.105296803609</v>
      </c>
      <c r="DE326" s="602">
        <f t="shared" ca="1" si="655"/>
        <v>49693.889253268258</v>
      </c>
      <c r="DF326" s="602">
        <f t="shared" ca="1" si="656"/>
        <v>49693.889253268258</v>
      </c>
      <c r="DG326" s="602">
        <f t="shared" ca="1" si="657"/>
        <v>51404.937022019112</v>
      </c>
      <c r="DH326" s="602">
        <f t="shared" ca="1" si="658"/>
        <v>51404.937022019112</v>
      </c>
      <c r="DI326" s="602">
        <f t="shared" ca="1" si="659"/>
        <v>53138.334953305806</v>
      </c>
      <c r="DJ326" s="602">
        <f t="shared" ca="1" si="660"/>
        <v>35740.272825017964</v>
      </c>
      <c r="DK326" s="602">
        <f t="shared" ca="1" si="661"/>
        <v>36622.140011125128</v>
      </c>
      <c r="DL326" s="602">
        <f t="shared" ca="1" si="662"/>
        <v>36622.140011125128</v>
      </c>
      <c r="DM326" s="602">
        <f t="shared" ca="1" si="663"/>
        <v>37514.931461517175</v>
      </c>
      <c r="DN326" s="602">
        <f t="shared" ca="1" si="664"/>
        <v>37514.931461517175</v>
      </c>
      <c r="DO326" s="602">
        <f t="shared" ca="1" si="665"/>
        <v>38418.479955411574</v>
      </c>
      <c r="DP326" s="602">
        <f t="shared" ca="1" si="666"/>
        <v>38418.479955411574</v>
      </c>
      <c r="DQ326" s="602">
        <f t="shared" ca="1" si="667"/>
        <v>39332.613834187912</v>
      </c>
      <c r="DR326" s="602">
        <f t="shared" ca="1" si="668"/>
        <v>39332.613834187912</v>
      </c>
      <c r="DS326" s="602">
        <f t="shared" ca="1" si="669"/>
        <v>40257.157363389997</v>
      </c>
      <c r="DT326" s="602">
        <f t="shared" ca="1" si="670"/>
        <v>46177.501827191038</v>
      </c>
      <c r="DU326" s="602">
        <f t="shared" ca="1" si="671"/>
        <v>47838.641578354283</v>
      </c>
      <c r="DV326" s="602">
        <f t="shared" ca="1" si="672"/>
        <v>47838.641578354283</v>
      </c>
      <c r="DW326" s="602">
        <f t="shared" ca="1" si="673"/>
        <v>49524.048906687342</v>
      </c>
      <c r="DX326" s="602">
        <f t="shared" ca="1" si="674"/>
        <v>49524.048906687342</v>
      </c>
      <c r="DY326" s="602">
        <f t="shared" ca="1" si="675"/>
        <v>51232.81142211426</v>
      </c>
      <c r="DZ326" s="602">
        <f t="shared" ca="1" si="676"/>
        <v>51232.81142211426</v>
      </c>
      <c r="EA326" s="602">
        <f t="shared" ca="1" si="677"/>
        <v>52964.015402022604</v>
      </c>
      <c r="EB326" s="602">
        <f t="shared" ca="1" si="678"/>
        <v>52964.015402022604</v>
      </c>
      <c r="EC326" s="602">
        <f t="shared" ca="1" si="679"/>
        <v>54716.749467108581</v>
      </c>
      <c r="ED326" s="602">
        <f t="shared" ca="1" si="680"/>
        <v>50546.562285820124</v>
      </c>
      <c r="EE326" s="602">
        <f t="shared" ca="1" si="681"/>
        <v>52268.899256216449</v>
      </c>
      <c r="EF326" s="602">
        <f t="shared" ca="1" si="682"/>
        <v>52268.899256216449</v>
      </c>
      <c r="EG326" s="602">
        <f t="shared" ca="1" si="683"/>
        <v>54013.130357142247</v>
      </c>
      <c r="EH326" s="602">
        <f t="shared" ca="1" si="684"/>
        <v>54013.130357142247</v>
      </c>
      <c r="EI326" s="602">
        <f t="shared" ca="1" si="685"/>
        <v>55778.34727772788</v>
      </c>
      <c r="EJ326" s="602">
        <f t="shared" ca="1" si="686"/>
        <v>55778.34727772788</v>
      </c>
      <c r="EK326" s="602">
        <f t="shared" ca="1" si="687"/>
        <v>57563.649413299725</v>
      </c>
      <c r="EL326" s="602">
        <f t="shared" ca="1" si="688"/>
        <v>57563.649413299725</v>
      </c>
      <c r="EM326" s="602">
        <f t="shared" ca="1" si="689"/>
        <v>59368.146874517734</v>
      </c>
    </row>
    <row r="327" spans="22:143" x14ac:dyDescent="0.2">
      <c r="W327" s="597">
        <f t="shared" si="567"/>
        <v>34</v>
      </c>
      <c r="X327" s="602">
        <f t="shared" ca="1" si="570"/>
        <v>27303.204877228378</v>
      </c>
      <c r="Y327" s="602">
        <f t="shared" ca="1" si="571"/>
        <v>28063.745651855919</v>
      </c>
      <c r="Z327" s="602">
        <f t="shared" ca="1" si="572"/>
        <v>28063.745651855919</v>
      </c>
      <c r="AA327" s="602">
        <f t="shared" ca="1" si="573"/>
        <v>28836.595283912593</v>
      </c>
      <c r="AB327" s="602">
        <f t="shared" ca="1" si="574"/>
        <v>28836.595283912593</v>
      </c>
      <c r="AC327" s="602">
        <f t="shared" ca="1" si="575"/>
        <v>29621.652351503428</v>
      </c>
      <c r="AD327" s="602">
        <f t="shared" ca="1" si="576"/>
        <v>29621.652351503428</v>
      </c>
      <c r="AE327" s="602">
        <f t="shared" ca="1" si="577"/>
        <v>30418.807625095062</v>
      </c>
      <c r="AF327" s="602">
        <f t="shared" ca="1" si="578"/>
        <v>30418.807625095062</v>
      </c>
      <c r="AG327" s="602">
        <f t="shared" ca="1" si="579"/>
        <v>31227.944341051854</v>
      </c>
      <c r="AH327" s="602">
        <f t="shared" ca="1" si="580"/>
        <v>31773.964225318963</v>
      </c>
      <c r="AI327" s="602">
        <f t="shared" ca="1" si="581"/>
        <v>33161.814954877947</v>
      </c>
      <c r="AJ327" s="602">
        <f t="shared" ca="1" si="582"/>
        <v>33161.814954877947</v>
      </c>
      <c r="AK327" s="602">
        <f t="shared" ca="1" si="583"/>
        <v>34581.723205375456</v>
      </c>
      <c r="AL327" s="602">
        <f t="shared" ca="1" si="584"/>
        <v>34581.723205375456</v>
      </c>
      <c r="AM327" s="602">
        <f t="shared" ca="1" si="585"/>
        <v>36033.004617820443</v>
      </c>
      <c r="AN327" s="602">
        <f t="shared" ca="1" si="586"/>
        <v>36033.004617820443</v>
      </c>
      <c r="AO327" s="602">
        <f t="shared" ca="1" si="587"/>
        <v>37514.931461517175</v>
      </c>
      <c r="AP327" s="602">
        <f t="shared" ca="1" si="588"/>
        <v>37514.931461517175</v>
      </c>
      <c r="AQ327" s="602">
        <f t="shared" ca="1" si="589"/>
        <v>39026.737155306873</v>
      </c>
      <c r="AR327" s="602">
        <f t="shared" ca="1" si="590"/>
        <v>35448.772928771345</v>
      </c>
      <c r="AS327" s="602">
        <f t="shared" ca="1" si="591"/>
        <v>36918.531516652984</v>
      </c>
      <c r="AT327" s="602">
        <f t="shared" ca="1" si="592"/>
        <v>36918.531516652984</v>
      </c>
      <c r="AU327" s="602">
        <f t="shared" ca="1" si="593"/>
        <v>38418.479955411574</v>
      </c>
      <c r="AV327" s="602">
        <f t="shared" ca="1" si="594"/>
        <v>38418.479955411574</v>
      </c>
      <c r="AW327" s="602">
        <f t="shared" ca="1" si="595"/>
        <v>39947.830563756834</v>
      </c>
      <c r="AX327" s="602">
        <f t="shared" ca="1" si="596"/>
        <v>39947.830563756834</v>
      </c>
      <c r="AY327" s="602">
        <f t="shared" ca="1" si="597"/>
        <v>41505.764212283277</v>
      </c>
      <c r="AZ327" s="602">
        <f t="shared" ca="1" si="598"/>
        <v>41505.764212283277</v>
      </c>
      <c r="BA327" s="602">
        <f t="shared" ca="1" si="599"/>
        <v>43091.434978125537</v>
      </c>
      <c r="BB327" s="602">
        <f t="shared" ca="1" si="600"/>
        <v>30151.752011168952</v>
      </c>
      <c r="BC327" s="602">
        <f t="shared" ca="1" si="601"/>
        <v>30956.908340085956</v>
      </c>
      <c r="BD327" s="602">
        <f t="shared" ca="1" si="602"/>
        <v>30956.908340085956</v>
      </c>
      <c r="BE327" s="602">
        <f t="shared" ca="1" si="603"/>
        <v>31773.96422531897</v>
      </c>
      <c r="BF327" s="602">
        <f t="shared" ca="1" si="604"/>
        <v>31773.96422531897</v>
      </c>
      <c r="BG327" s="602">
        <f t="shared" ca="1" si="605"/>
        <v>32602.790994842424</v>
      </c>
      <c r="BH327" s="602">
        <f t="shared" ca="1" si="606"/>
        <v>32602.790994842424</v>
      </c>
      <c r="BI327" s="602">
        <f t="shared" ca="1" si="607"/>
        <v>33443.253242422019</v>
      </c>
      <c r="BJ327" s="602">
        <f t="shared" ca="1" si="608"/>
        <v>33443.253242422019</v>
      </c>
      <c r="BK327" s="602">
        <f t="shared" ca="1" si="609"/>
        <v>34295.209150044284</v>
      </c>
      <c r="BL327" s="602">
        <f t="shared" ca="1" si="610"/>
        <v>36770.18441525627</v>
      </c>
      <c r="BM327" s="602">
        <f t="shared" ca="1" si="611"/>
        <v>38267.148755353199</v>
      </c>
      <c r="BN327" s="602">
        <f t="shared" ca="1" si="612"/>
        <v>38267.148755353199</v>
      </c>
      <c r="BO327" s="602">
        <f t="shared" ca="1" si="613"/>
        <v>39793.595525186211</v>
      </c>
      <c r="BP327" s="602">
        <f t="shared" ca="1" si="614"/>
        <v>39793.595525186211</v>
      </c>
      <c r="BQ327" s="602">
        <f t="shared" ca="1" si="615"/>
        <v>41348.708530527409</v>
      </c>
      <c r="BR327" s="602">
        <f t="shared" ca="1" si="616"/>
        <v>41348.708530527409</v>
      </c>
      <c r="BS327" s="602">
        <f t="shared" ca="1" si="617"/>
        <v>42931.644319025749</v>
      </c>
      <c r="BT327" s="602">
        <f t="shared" ca="1" si="618"/>
        <v>42931.644319025749</v>
      </c>
      <c r="BU327" s="602">
        <f t="shared" ca="1" si="619"/>
        <v>44541.536806018841</v>
      </c>
      <c r="BV327" s="602">
        <f t="shared" ca="1" si="620"/>
        <v>40723.276804626068</v>
      </c>
      <c r="BW327" s="602">
        <f t="shared" ca="1" si="621"/>
        <v>42295.186245571516</v>
      </c>
      <c r="BX327" s="602">
        <f t="shared" ca="1" si="622"/>
        <v>42295.186245571516</v>
      </c>
      <c r="BY327" s="602">
        <f t="shared" ca="1" si="623"/>
        <v>43894.401241264459</v>
      </c>
      <c r="BZ327" s="602">
        <f t="shared" ca="1" si="624"/>
        <v>43894.401241264459</v>
      </c>
      <c r="CA327" s="602">
        <f t="shared" ca="1" si="625"/>
        <v>45520.044319311586</v>
      </c>
      <c r="CB327" s="602">
        <f t="shared" ca="1" si="626"/>
        <v>45520.044319311586</v>
      </c>
      <c r="CC327" s="602">
        <f t="shared" ca="1" si="627"/>
        <v>47171.222607457443</v>
      </c>
      <c r="CD327" s="602">
        <f t="shared" ca="1" si="628"/>
        <v>47171.222607457443</v>
      </c>
      <c r="CE327" s="602">
        <f t="shared" ca="1" si="629"/>
        <v>48847.032188247038</v>
      </c>
      <c r="CF327" s="602">
        <f t="shared" ca="1" si="630"/>
        <v>32602.790994842424</v>
      </c>
      <c r="CG327" s="602">
        <f t="shared" ca="1" si="631"/>
        <v>33443.253242422012</v>
      </c>
      <c r="CH327" s="602">
        <f t="shared" ca="1" si="632"/>
        <v>33443.253242422012</v>
      </c>
      <c r="CI327" s="602">
        <f t="shared" ca="1" si="633"/>
        <v>34295.209150044277</v>
      </c>
      <c r="CJ327" s="602">
        <f t="shared" ca="1" si="634"/>
        <v>34295.209150044277</v>
      </c>
      <c r="CK327" s="602">
        <f t="shared" ca="1" si="635"/>
        <v>35158.510820378884</v>
      </c>
      <c r="CL327" s="602">
        <f t="shared" ca="1" si="636"/>
        <v>35158.510820378884</v>
      </c>
      <c r="CM327" s="602">
        <f t="shared" ca="1" si="637"/>
        <v>36033.004617820443</v>
      </c>
      <c r="CN327" s="602">
        <f t="shared" ca="1" si="638"/>
        <v>36033.004617820443</v>
      </c>
      <c r="CO327" s="602">
        <f t="shared" ca="1" si="639"/>
        <v>36918.531516652984</v>
      </c>
      <c r="CP327" s="602">
        <f t="shared" ca="1" si="640"/>
        <v>40567.620879791641</v>
      </c>
      <c r="CQ327" s="602">
        <f t="shared" ca="1" si="641"/>
        <v>42136.752230538325</v>
      </c>
      <c r="CR327" s="602">
        <f t="shared" ca="1" si="642"/>
        <v>42136.752230538325</v>
      </c>
      <c r="CS327" s="602">
        <f t="shared" ca="1" si="643"/>
        <v>43733.275864409734</v>
      </c>
      <c r="CT327" s="602">
        <f t="shared" ca="1" si="644"/>
        <v>43733.275864409734</v>
      </c>
      <c r="CU327" s="602">
        <f t="shared" ca="1" si="645"/>
        <v>45356.316094004287</v>
      </c>
      <c r="CV327" s="602">
        <f t="shared" ca="1" si="646"/>
        <v>45356.316094004287</v>
      </c>
      <c r="CW327" s="602">
        <f t="shared" ca="1" si="647"/>
        <v>47004.981388595283</v>
      </c>
      <c r="CX327" s="602">
        <f t="shared" ca="1" si="648"/>
        <v>47004.981388595283</v>
      </c>
      <c r="CY327" s="602">
        <f t="shared" ca="1" si="649"/>
        <v>48678.368743832812</v>
      </c>
      <c r="CZ327" s="602">
        <f t="shared" ca="1" si="650"/>
        <v>44703.97476535022</v>
      </c>
      <c r="DA327" s="602">
        <f t="shared" ca="1" si="651"/>
        <v>46342.497848049643</v>
      </c>
      <c r="DB327" s="602">
        <f t="shared" ca="1" si="652"/>
        <v>46342.497848049643</v>
      </c>
      <c r="DC327" s="602">
        <f t="shared" ca="1" si="653"/>
        <v>48006.105296803609</v>
      </c>
      <c r="DD327" s="602">
        <f t="shared" ca="1" si="654"/>
        <v>48006.105296803609</v>
      </c>
      <c r="DE327" s="602">
        <f t="shared" ca="1" si="655"/>
        <v>49693.889253268258</v>
      </c>
      <c r="DF327" s="602">
        <f t="shared" ca="1" si="656"/>
        <v>49693.889253268258</v>
      </c>
      <c r="DG327" s="602">
        <f t="shared" ca="1" si="657"/>
        <v>51404.937022019112</v>
      </c>
      <c r="DH327" s="602">
        <f t="shared" ca="1" si="658"/>
        <v>51404.937022019112</v>
      </c>
      <c r="DI327" s="602">
        <f t="shared" ca="1" si="659"/>
        <v>53138.334953305806</v>
      </c>
      <c r="DJ327" s="602">
        <f t="shared" ca="1" si="660"/>
        <v>35740.272825017964</v>
      </c>
      <c r="DK327" s="602">
        <f t="shared" ca="1" si="661"/>
        <v>36622.140011125128</v>
      </c>
      <c r="DL327" s="602">
        <f t="shared" ca="1" si="662"/>
        <v>36622.140011125128</v>
      </c>
      <c r="DM327" s="602">
        <f t="shared" ca="1" si="663"/>
        <v>37514.931461517175</v>
      </c>
      <c r="DN327" s="602">
        <f t="shared" ca="1" si="664"/>
        <v>37514.931461517175</v>
      </c>
      <c r="DO327" s="602">
        <f t="shared" ca="1" si="665"/>
        <v>38418.479955411574</v>
      </c>
      <c r="DP327" s="602">
        <f t="shared" ca="1" si="666"/>
        <v>38418.479955411574</v>
      </c>
      <c r="DQ327" s="602">
        <f t="shared" ca="1" si="667"/>
        <v>39332.613834187912</v>
      </c>
      <c r="DR327" s="602">
        <f t="shared" ca="1" si="668"/>
        <v>39332.613834187912</v>
      </c>
      <c r="DS327" s="602">
        <f t="shared" ca="1" si="669"/>
        <v>40257.157363389997</v>
      </c>
      <c r="DT327" s="602">
        <f t="shared" ca="1" si="670"/>
        <v>46177.501827191038</v>
      </c>
      <c r="DU327" s="602">
        <f t="shared" ca="1" si="671"/>
        <v>47838.641578354283</v>
      </c>
      <c r="DV327" s="602">
        <f t="shared" ca="1" si="672"/>
        <v>47838.641578354283</v>
      </c>
      <c r="DW327" s="602">
        <f t="shared" ca="1" si="673"/>
        <v>49524.048906687342</v>
      </c>
      <c r="DX327" s="602">
        <f t="shared" ca="1" si="674"/>
        <v>49524.048906687342</v>
      </c>
      <c r="DY327" s="602">
        <f t="shared" ca="1" si="675"/>
        <v>51232.81142211426</v>
      </c>
      <c r="DZ327" s="602">
        <f t="shared" ca="1" si="676"/>
        <v>51232.81142211426</v>
      </c>
      <c r="EA327" s="602">
        <f t="shared" ca="1" si="677"/>
        <v>52964.015402022604</v>
      </c>
      <c r="EB327" s="602">
        <f t="shared" ca="1" si="678"/>
        <v>52964.015402022604</v>
      </c>
      <c r="EC327" s="602">
        <f t="shared" ca="1" si="679"/>
        <v>54716.749467108581</v>
      </c>
      <c r="ED327" s="602">
        <f t="shared" ca="1" si="680"/>
        <v>50546.562285820124</v>
      </c>
      <c r="EE327" s="602">
        <f t="shared" ca="1" si="681"/>
        <v>52268.899256216449</v>
      </c>
      <c r="EF327" s="602">
        <f t="shared" ca="1" si="682"/>
        <v>52268.899256216449</v>
      </c>
      <c r="EG327" s="602">
        <f t="shared" ca="1" si="683"/>
        <v>54013.130357142247</v>
      </c>
      <c r="EH327" s="602">
        <f t="shared" ca="1" si="684"/>
        <v>54013.130357142247</v>
      </c>
      <c r="EI327" s="602">
        <f t="shared" ca="1" si="685"/>
        <v>55778.34727772788</v>
      </c>
      <c r="EJ327" s="602">
        <f t="shared" ca="1" si="686"/>
        <v>55778.34727772788</v>
      </c>
      <c r="EK327" s="602">
        <f t="shared" ca="1" si="687"/>
        <v>57563.649413299725</v>
      </c>
      <c r="EL327" s="602">
        <f t="shared" ca="1" si="688"/>
        <v>57563.649413299725</v>
      </c>
      <c r="EM327" s="602">
        <f t="shared" ca="1" si="689"/>
        <v>59368.146874517734</v>
      </c>
    </row>
    <row r="328" spans="22:143" x14ac:dyDescent="0.2">
      <c r="W328" s="597">
        <f t="shared" si="567"/>
        <v>35</v>
      </c>
      <c r="X328" s="602">
        <f t="shared" ca="1" si="570"/>
        <v>27303.204877228378</v>
      </c>
      <c r="Y328" s="602">
        <f t="shared" ca="1" si="571"/>
        <v>28063.745651855919</v>
      </c>
      <c r="Z328" s="602">
        <f t="shared" ca="1" si="572"/>
        <v>28063.745651855919</v>
      </c>
      <c r="AA328" s="602">
        <f t="shared" ca="1" si="573"/>
        <v>28836.595283912593</v>
      </c>
      <c r="AB328" s="602">
        <f t="shared" ca="1" si="574"/>
        <v>28836.595283912593</v>
      </c>
      <c r="AC328" s="602">
        <f t="shared" ca="1" si="575"/>
        <v>29621.652351503428</v>
      </c>
      <c r="AD328" s="602">
        <f t="shared" ca="1" si="576"/>
        <v>29621.652351503428</v>
      </c>
      <c r="AE328" s="602">
        <f t="shared" ca="1" si="577"/>
        <v>30418.807625095062</v>
      </c>
      <c r="AF328" s="602">
        <f t="shared" ca="1" si="578"/>
        <v>30418.807625095062</v>
      </c>
      <c r="AG328" s="602">
        <f t="shared" ca="1" si="579"/>
        <v>31227.944341051854</v>
      </c>
      <c r="AH328" s="602">
        <f t="shared" ca="1" si="580"/>
        <v>31773.964225318963</v>
      </c>
      <c r="AI328" s="602">
        <f t="shared" ca="1" si="581"/>
        <v>33161.814954877947</v>
      </c>
      <c r="AJ328" s="602">
        <f t="shared" ca="1" si="582"/>
        <v>33161.814954877947</v>
      </c>
      <c r="AK328" s="602">
        <f t="shared" ca="1" si="583"/>
        <v>34581.723205375456</v>
      </c>
      <c r="AL328" s="602">
        <f t="shared" ca="1" si="584"/>
        <v>34581.723205375456</v>
      </c>
      <c r="AM328" s="602">
        <f t="shared" ca="1" si="585"/>
        <v>36033.004617820443</v>
      </c>
      <c r="AN328" s="602">
        <f t="shared" ca="1" si="586"/>
        <v>36033.004617820443</v>
      </c>
      <c r="AO328" s="602">
        <f t="shared" ca="1" si="587"/>
        <v>37514.931461517175</v>
      </c>
      <c r="AP328" s="602">
        <f t="shared" ca="1" si="588"/>
        <v>37514.931461517175</v>
      </c>
      <c r="AQ328" s="602">
        <f t="shared" ca="1" si="589"/>
        <v>39026.737155306873</v>
      </c>
      <c r="AR328" s="602">
        <f t="shared" ca="1" si="590"/>
        <v>35448.772928771345</v>
      </c>
      <c r="AS328" s="602">
        <f t="shared" ca="1" si="591"/>
        <v>36918.531516652984</v>
      </c>
      <c r="AT328" s="602">
        <f t="shared" ca="1" si="592"/>
        <v>36918.531516652984</v>
      </c>
      <c r="AU328" s="602">
        <f t="shared" ca="1" si="593"/>
        <v>38418.479955411574</v>
      </c>
      <c r="AV328" s="602">
        <f t="shared" ca="1" si="594"/>
        <v>38418.479955411574</v>
      </c>
      <c r="AW328" s="602">
        <f t="shared" ca="1" si="595"/>
        <v>39947.830563756834</v>
      </c>
      <c r="AX328" s="602">
        <f t="shared" ca="1" si="596"/>
        <v>39947.830563756834</v>
      </c>
      <c r="AY328" s="602">
        <f t="shared" ca="1" si="597"/>
        <v>41505.764212283277</v>
      </c>
      <c r="AZ328" s="602">
        <f t="shared" ca="1" si="598"/>
        <v>41505.764212283277</v>
      </c>
      <c r="BA328" s="602">
        <f t="shared" ca="1" si="599"/>
        <v>43091.434978125537</v>
      </c>
      <c r="BB328" s="602">
        <f t="shared" ca="1" si="600"/>
        <v>30151.752011168952</v>
      </c>
      <c r="BC328" s="602">
        <f t="shared" ca="1" si="601"/>
        <v>30956.908340085956</v>
      </c>
      <c r="BD328" s="602">
        <f t="shared" ca="1" si="602"/>
        <v>30956.908340085956</v>
      </c>
      <c r="BE328" s="602">
        <f t="shared" ca="1" si="603"/>
        <v>31773.96422531897</v>
      </c>
      <c r="BF328" s="602">
        <f t="shared" ca="1" si="604"/>
        <v>31773.96422531897</v>
      </c>
      <c r="BG328" s="602">
        <f t="shared" ca="1" si="605"/>
        <v>32602.790994842424</v>
      </c>
      <c r="BH328" s="602">
        <f t="shared" ca="1" si="606"/>
        <v>32602.790994842424</v>
      </c>
      <c r="BI328" s="602">
        <f t="shared" ca="1" si="607"/>
        <v>33443.253242422019</v>
      </c>
      <c r="BJ328" s="602">
        <f t="shared" ca="1" si="608"/>
        <v>33443.253242422019</v>
      </c>
      <c r="BK328" s="602">
        <f t="shared" ca="1" si="609"/>
        <v>34295.209150044284</v>
      </c>
      <c r="BL328" s="602">
        <f t="shared" ca="1" si="610"/>
        <v>36770.18441525627</v>
      </c>
      <c r="BM328" s="602">
        <f t="shared" ca="1" si="611"/>
        <v>38267.148755353199</v>
      </c>
      <c r="BN328" s="602">
        <f t="shared" ca="1" si="612"/>
        <v>38267.148755353199</v>
      </c>
      <c r="BO328" s="602">
        <f t="shared" ca="1" si="613"/>
        <v>39793.595525186211</v>
      </c>
      <c r="BP328" s="602">
        <f t="shared" ca="1" si="614"/>
        <v>39793.595525186211</v>
      </c>
      <c r="BQ328" s="602">
        <f t="shared" ca="1" si="615"/>
        <v>41348.708530527409</v>
      </c>
      <c r="BR328" s="602">
        <f t="shared" ca="1" si="616"/>
        <v>41348.708530527409</v>
      </c>
      <c r="BS328" s="602">
        <f t="shared" ca="1" si="617"/>
        <v>42931.644319025749</v>
      </c>
      <c r="BT328" s="602">
        <f t="shared" ca="1" si="618"/>
        <v>42931.644319025749</v>
      </c>
      <c r="BU328" s="602">
        <f t="shared" ca="1" si="619"/>
        <v>44541.536806018841</v>
      </c>
      <c r="BV328" s="602">
        <f t="shared" ca="1" si="620"/>
        <v>40723.276804626068</v>
      </c>
      <c r="BW328" s="602">
        <f t="shared" ca="1" si="621"/>
        <v>42295.186245571516</v>
      </c>
      <c r="BX328" s="602">
        <f t="shared" ca="1" si="622"/>
        <v>42295.186245571516</v>
      </c>
      <c r="BY328" s="602">
        <f t="shared" ca="1" si="623"/>
        <v>43894.401241264459</v>
      </c>
      <c r="BZ328" s="602">
        <f t="shared" ca="1" si="624"/>
        <v>43894.401241264459</v>
      </c>
      <c r="CA328" s="602">
        <f t="shared" ca="1" si="625"/>
        <v>45520.044319311586</v>
      </c>
      <c r="CB328" s="602">
        <f t="shared" ca="1" si="626"/>
        <v>45520.044319311586</v>
      </c>
      <c r="CC328" s="602">
        <f t="shared" ca="1" si="627"/>
        <v>47171.222607457443</v>
      </c>
      <c r="CD328" s="602">
        <f t="shared" ca="1" si="628"/>
        <v>47171.222607457443</v>
      </c>
      <c r="CE328" s="602">
        <f t="shared" ca="1" si="629"/>
        <v>48847.032188247038</v>
      </c>
      <c r="CF328" s="602">
        <f t="shared" ca="1" si="630"/>
        <v>32602.790994842424</v>
      </c>
      <c r="CG328" s="602">
        <f t="shared" ca="1" si="631"/>
        <v>33443.253242422012</v>
      </c>
      <c r="CH328" s="602">
        <f t="shared" ca="1" si="632"/>
        <v>33443.253242422012</v>
      </c>
      <c r="CI328" s="602">
        <f t="shared" ca="1" si="633"/>
        <v>34295.209150044277</v>
      </c>
      <c r="CJ328" s="602">
        <f t="shared" ca="1" si="634"/>
        <v>34295.209150044277</v>
      </c>
      <c r="CK328" s="602">
        <f t="shared" ca="1" si="635"/>
        <v>35158.510820378884</v>
      </c>
      <c r="CL328" s="602">
        <f t="shared" ca="1" si="636"/>
        <v>35158.510820378884</v>
      </c>
      <c r="CM328" s="602">
        <f t="shared" ca="1" si="637"/>
        <v>36033.004617820443</v>
      </c>
      <c r="CN328" s="602">
        <f t="shared" ca="1" si="638"/>
        <v>36033.004617820443</v>
      </c>
      <c r="CO328" s="602">
        <f t="shared" ca="1" si="639"/>
        <v>36918.531516652984</v>
      </c>
      <c r="CP328" s="602">
        <f t="shared" ca="1" si="640"/>
        <v>40567.620879791641</v>
      </c>
      <c r="CQ328" s="602">
        <f t="shared" ca="1" si="641"/>
        <v>42136.752230538325</v>
      </c>
      <c r="CR328" s="602">
        <f t="shared" ca="1" si="642"/>
        <v>42136.752230538325</v>
      </c>
      <c r="CS328" s="602">
        <f t="shared" ca="1" si="643"/>
        <v>43733.275864409734</v>
      </c>
      <c r="CT328" s="602">
        <f t="shared" ca="1" si="644"/>
        <v>43733.275864409734</v>
      </c>
      <c r="CU328" s="602">
        <f t="shared" ca="1" si="645"/>
        <v>45356.316094004287</v>
      </c>
      <c r="CV328" s="602">
        <f t="shared" ca="1" si="646"/>
        <v>45356.316094004287</v>
      </c>
      <c r="CW328" s="602">
        <f t="shared" ca="1" si="647"/>
        <v>47004.981388595283</v>
      </c>
      <c r="CX328" s="602">
        <f t="shared" ca="1" si="648"/>
        <v>47004.981388595283</v>
      </c>
      <c r="CY328" s="602">
        <f t="shared" ca="1" si="649"/>
        <v>48678.368743832812</v>
      </c>
      <c r="CZ328" s="602">
        <f t="shared" ca="1" si="650"/>
        <v>44703.97476535022</v>
      </c>
      <c r="DA328" s="602">
        <f t="shared" ca="1" si="651"/>
        <v>46342.497848049643</v>
      </c>
      <c r="DB328" s="602">
        <f t="shared" ca="1" si="652"/>
        <v>46342.497848049643</v>
      </c>
      <c r="DC328" s="602">
        <f t="shared" ca="1" si="653"/>
        <v>48006.105296803609</v>
      </c>
      <c r="DD328" s="602">
        <f t="shared" ca="1" si="654"/>
        <v>48006.105296803609</v>
      </c>
      <c r="DE328" s="602">
        <f t="shared" ca="1" si="655"/>
        <v>49693.889253268258</v>
      </c>
      <c r="DF328" s="602">
        <f t="shared" ca="1" si="656"/>
        <v>49693.889253268258</v>
      </c>
      <c r="DG328" s="602">
        <f t="shared" ca="1" si="657"/>
        <v>51404.937022019112</v>
      </c>
      <c r="DH328" s="602">
        <f t="shared" ca="1" si="658"/>
        <v>51404.937022019112</v>
      </c>
      <c r="DI328" s="602">
        <f t="shared" ca="1" si="659"/>
        <v>53138.334953305806</v>
      </c>
      <c r="DJ328" s="602">
        <f t="shared" ca="1" si="660"/>
        <v>35740.272825017964</v>
      </c>
      <c r="DK328" s="602">
        <f t="shared" ca="1" si="661"/>
        <v>36622.140011125128</v>
      </c>
      <c r="DL328" s="602">
        <f t="shared" ca="1" si="662"/>
        <v>36622.140011125128</v>
      </c>
      <c r="DM328" s="602">
        <f t="shared" ca="1" si="663"/>
        <v>37514.931461517175</v>
      </c>
      <c r="DN328" s="602">
        <f t="shared" ca="1" si="664"/>
        <v>37514.931461517175</v>
      </c>
      <c r="DO328" s="602">
        <f t="shared" ca="1" si="665"/>
        <v>38418.479955411574</v>
      </c>
      <c r="DP328" s="602">
        <f t="shared" ca="1" si="666"/>
        <v>38418.479955411574</v>
      </c>
      <c r="DQ328" s="602">
        <f t="shared" ca="1" si="667"/>
        <v>39332.613834187912</v>
      </c>
      <c r="DR328" s="602">
        <f t="shared" ca="1" si="668"/>
        <v>39332.613834187912</v>
      </c>
      <c r="DS328" s="602">
        <f t="shared" ca="1" si="669"/>
        <v>40257.157363389997</v>
      </c>
      <c r="DT328" s="602">
        <f t="shared" ca="1" si="670"/>
        <v>46177.501827191038</v>
      </c>
      <c r="DU328" s="602">
        <f t="shared" ca="1" si="671"/>
        <v>47838.641578354283</v>
      </c>
      <c r="DV328" s="602">
        <f t="shared" ca="1" si="672"/>
        <v>47838.641578354283</v>
      </c>
      <c r="DW328" s="602">
        <f t="shared" ca="1" si="673"/>
        <v>49524.048906687342</v>
      </c>
      <c r="DX328" s="602">
        <f t="shared" ca="1" si="674"/>
        <v>49524.048906687342</v>
      </c>
      <c r="DY328" s="602">
        <f t="shared" ca="1" si="675"/>
        <v>51232.81142211426</v>
      </c>
      <c r="DZ328" s="602">
        <f t="shared" ca="1" si="676"/>
        <v>51232.81142211426</v>
      </c>
      <c r="EA328" s="602">
        <f t="shared" ca="1" si="677"/>
        <v>52964.015402022604</v>
      </c>
      <c r="EB328" s="602">
        <f t="shared" ca="1" si="678"/>
        <v>52964.015402022604</v>
      </c>
      <c r="EC328" s="602">
        <f t="shared" ca="1" si="679"/>
        <v>54716.749467108581</v>
      </c>
      <c r="ED328" s="602">
        <f t="shared" ca="1" si="680"/>
        <v>50546.562285820124</v>
      </c>
      <c r="EE328" s="602">
        <f t="shared" ca="1" si="681"/>
        <v>52268.899256216449</v>
      </c>
      <c r="EF328" s="602">
        <f t="shared" ca="1" si="682"/>
        <v>52268.899256216449</v>
      </c>
      <c r="EG328" s="602">
        <f t="shared" ca="1" si="683"/>
        <v>54013.130357142247</v>
      </c>
      <c r="EH328" s="602">
        <f t="shared" ca="1" si="684"/>
        <v>54013.130357142247</v>
      </c>
      <c r="EI328" s="602">
        <f t="shared" ca="1" si="685"/>
        <v>55778.34727772788</v>
      </c>
      <c r="EJ328" s="602">
        <f t="shared" ca="1" si="686"/>
        <v>55778.34727772788</v>
      </c>
      <c r="EK328" s="602">
        <f t="shared" ca="1" si="687"/>
        <v>57563.649413299725</v>
      </c>
      <c r="EL328" s="602">
        <f t="shared" ca="1" si="688"/>
        <v>57563.649413299725</v>
      </c>
      <c r="EM328" s="602">
        <f t="shared" ca="1" si="689"/>
        <v>59368.146874517734</v>
      </c>
    </row>
    <row r="329" spans="22:143" ht="14.25" x14ac:dyDescent="0.2">
      <c r="V329" s="260"/>
      <c r="W329" s="597">
        <f t="shared" si="567"/>
        <v>36</v>
      </c>
      <c r="X329" s="602">
        <f t="shared" ca="1" si="570"/>
        <v>27303.204877228378</v>
      </c>
      <c r="Y329" s="602">
        <f t="shared" ca="1" si="571"/>
        <v>28063.745651855919</v>
      </c>
      <c r="Z329" s="602">
        <f t="shared" ca="1" si="572"/>
        <v>28063.745651855919</v>
      </c>
      <c r="AA329" s="602">
        <f t="shared" ca="1" si="573"/>
        <v>28836.595283912593</v>
      </c>
      <c r="AB329" s="602">
        <f t="shared" ca="1" si="574"/>
        <v>28836.595283912593</v>
      </c>
      <c r="AC329" s="602">
        <f t="shared" ca="1" si="575"/>
        <v>29621.652351503428</v>
      </c>
      <c r="AD329" s="602">
        <f t="shared" ca="1" si="576"/>
        <v>29621.652351503428</v>
      </c>
      <c r="AE329" s="602">
        <f t="shared" ca="1" si="577"/>
        <v>30418.807625095062</v>
      </c>
      <c r="AF329" s="602">
        <f t="shared" ca="1" si="578"/>
        <v>30418.807625095062</v>
      </c>
      <c r="AG329" s="602">
        <f t="shared" ca="1" si="579"/>
        <v>31227.944341051854</v>
      </c>
      <c r="AH329" s="602">
        <f t="shared" ca="1" si="580"/>
        <v>31773.964225318963</v>
      </c>
      <c r="AI329" s="602">
        <f t="shared" ca="1" si="581"/>
        <v>33161.814954877947</v>
      </c>
      <c r="AJ329" s="602">
        <f t="shared" ca="1" si="582"/>
        <v>33161.814954877947</v>
      </c>
      <c r="AK329" s="602">
        <f t="shared" ca="1" si="583"/>
        <v>34581.723205375456</v>
      </c>
      <c r="AL329" s="602">
        <f t="shared" ca="1" si="584"/>
        <v>34581.723205375456</v>
      </c>
      <c r="AM329" s="602">
        <f t="shared" ca="1" si="585"/>
        <v>36033.004617820443</v>
      </c>
      <c r="AN329" s="602">
        <f t="shared" ca="1" si="586"/>
        <v>36033.004617820443</v>
      </c>
      <c r="AO329" s="602">
        <f t="shared" ca="1" si="587"/>
        <v>37514.931461517175</v>
      </c>
      <c r="AP329" s="602">
        <f t="shared" ca="1" si="588"/>
        <v>37514.931461517175</v>
      </c>
      <c r="AQ329" s="602">
        <f t="shared" ca="1" si="589"/>
        <v>39026.737155306873</v>
      </c>
      <c r="AR329" s="602">
        <f t="shared" ca="1" si="590"/>
        <v>35448.772928771345</v>
      </c>
      <c r="AS329" s="602">
        <f t="shared" ca="1" si="591"/>
        <v>36918.531516652984</v>
      </c>
      <c r="AT329" s="602">
        <f t="shared" ca="1" si="592"/>
        <v>36918.531516652984</v>
      </c>
      <c r="AU329" s="602">
        <f t="shared" ca="1" si="593"/>
        <v>38418.479955411574</v>
      </c>
      <c r="AV329" s="602">
        <f t="shared" ca="1" si="594"/>
        <v>38418.479955411574</v>
      </c>
      <c r="AW329" s="602">
        <f t="shared" ca="1" si="595"/>
        <v>39947.830563756834</v>
      </c>
      <c r="AX329" s="602">
        <f t="shared" ca="1" si="596"/>
        <v>39947.830563756834</v>
      </c>
      <c r="AY329" s="602">
        <f t="shared" ca="1" si="597"/>
        <v>41505.764212283277</v>
      </c>
      <c r="AZ329" s="602">
        <f t="shared" ca="1" si="598"/>
        <v>41505.764212283277</v>
      </c>
      <c r="BA329" s="602">
        <f t="shared" ca="1" si="599"/>
        <v>43091.434978125537</v>
      </c>
      <c r="BB329" s="602">
        <f t="shared" ca="1" si="600"/>
        <v>30151.752011168952</v>
      </c>
      <c r="BC329" s="602">
        <f t="shared" ca="1" si="601"/>
        <v>30956.908340085956</v>
      </c>
      <c r="BD329" s="602">
        <f t="shared" ca="1" si="602"/>
        <v>30956.908340085956</v>
      </c>
      <c r="BE329" s="602">
        <f t="shared" ca="1" si="603"/>
        <v>31773.96422531897</v>
      </c>
      <c r="BF329" s="602">
        <f t="shared" ca="1" si="604"/>
        <v>31773.96422531897</v>
      </c>
      <c r="BG329" s="602">
        <f t="shared" ca="1" si="605"/>
        <v>32602.790994842424</v>
      </c>
      <c r="BH329" s="602">
        <f t="shared" ca="1" si="606"/>
        <v>32602.790994842424</v>
      </c>
      <c r="BI329" s="602">
        <f t="shared" ca="1" si="607"/>
        <v>33443.253242422019</v>
      </c>
      <c r="BJ329" s="602">
        <f t="shared" ca="1" si="608"/>
        <v>33443.253242422019</v>
      </c>
      <c r="BK329" s="602">
        <f t="shared" ca="1" si="609"/>
        <v>34295.209150044284</v>
      </c>
      <c r="BL329" s="602">
        <f t="shared" ca="1" si="610"/>
        <v>36770.18441525627</v>
      </c>
      <c r="BM329" s="602">
        <f t="shared" ca="1" si="611"/>
        <v>38267.148755353199</v>
      </c>
      <c r="BN329" s="602">
        <f t="shared" ca="1" si="612"/>
        <v>38267.148755353199</v>
      </c>
      <c r="BO329" s="602">
        <f t="shared" ca="1" si="613"/>
        <v>39793.595525186211</v>
      </c>
      <c r="BP329" s="602">
        <f t="shared" ca="1" si="614"/>
        <v>39793.595525186211</v>
      </c>
      <c r="BQ329" s="602">
        <f t="shared" ca="1" si="615"/>
        <v>41348.708530527409</v>
      </c>
      <c r="BR329" s="602">
        <f t="shared" ca="1" si="616"/>
        <v>41348.708530527409</v>
      </c>
      <c r="BS329" s="602">
        <f t="shared" ca="1" si="617"/>
        <v>42931.644319025749</v>
      </c>
      <c r="BT329" s="602">
        <f t="shared" ca="1" si="618"/>
        <v>42931.644319025749</v>
      </c>
      <c r="BU329" s="602">
        <f t="shared" ca="1" si="619"/>
        <v>44541.536806018841</v>
      </c>
      <c r="BV329" s="602">
        <f t="shared" ca="1" si="620"/>
        <v>40723.276804626068</v>
      </c>
      <c r="BW329" s="602">
        <f t="shared" ca="1" si="621"/>
        <v>42295.186245571516</v>
      </c>
      <c r="BX329" s="602">
        <f t="shared" ca="1" si="622"/>
        <v>42295.186245571516</v>
      </c>
      <c r="BY329" s="602">
        <f t="shared" ca="1" si="623"/>
        <v>43894.401241264459</v>
      </c>
      <c r="BZ329" s="602">
        <f t="shared" ca="1" si="624"/>
        <v>43894.401241264459</v>
      </c>
      <c r="CA329" s="602">
        <f t="shared" ca="1" si="625"/>
        <v>45520.044319311586</v>
      </c>
      <c r="CB329" s="602">
        <f t="shared" ca="1" si="626"/>
        <v>45520.044319311586</v>
      </c>
      <c r="CC329" s="602">
        <f t="shared" ca="1" si="627"/>
        <v>47171.222607457443</v>
      </c>
      <c r="CD329" s="602">
        <f t="shared" ca="1" si="628"/>
        <v>47171.222607457443</v>
      </c>
      <c r="CE329" s="602">
        <f t="shared" ca="1" si="629"/>
        <v>48847.032188247038</v>
      </c>
      <c r="CF329" s="602">
        <f t="shared" ca="1" si="630"/>
        <v>32602.790994842424</v>
      </c>
      <c r="CG329" s="602">
        <f t="shared" ca="1" si="631"/>
        <v>33443.253242422012</v>
      </c>
      <c r="CH329" s="602">
        <f t="shared" ca="1" si="632"/>
        <v>33443.253242422012</v>
      </c>
      <c r="CI329" s="602">
        <f t="shared" ca="1" si="633"/>
        <v>34295.209150044277</v>
      </c>
      <c r="CJ329" s="602">
        <f t="shared" ca="1" si="634"/>
        <v>34295.209150044277</v>
      </c>
      <c r="CK329" s="602">
        <f t="shared" ca="1" si="635"/>
        <v>35158.510820378884</v>
      </c>
      <c r="CL329" s="602">
        <f t="shared" ca="1" si="636"/>
        <v>35158.510820378884</v>
      </c>
      <c r="CM329" s="602">
        <f t="shared" ca="1" si="637"/>
        <v>36033.004617820443</v>
      </c>
      <c r="CN329" s="602">
        <f t="shared" ca="1" si="638"/>
        <v>36033.004617820443</v>
      </c>
      <c r="CO329" s="602">
        <f t="shared" ca="1" si="639"/>
        <v>36918.531516652984</v>
      </c>
      <c r="CP329" s="602">
        <f t="shared" ca="1" si="640"/>
        <v>40567.620879791641</v>
      </c>
      <c r="CQ329" s="602">
        <f t="shared" ca="1" si="641"/>
        <v>42136.752230538325</v>
      </c>
      <c r="CR329" s="602">
        <f t="shared" ca="1" si="642"/>
        <v>42136.752230538325</v>
      </c>
      <c r="CS329" s="602">
        <f t="shared" ca="1" si="643"/>
        <v>43733.275864409734</v>
      </c>
      <c r="CT329" s="602">
        <f t="shared" ca="1" si="644"/>
        <v>43733.275864409734</v>
      </c>
      <c r="CU329" s="602">
        <f t="shared" ca="1" si="645"/>
        <v>45356.316094004287</v>
      </c>
      <c r="CV329" s="602">
        <f t="shared" ca="1" si="646"/>
        <v>45356.316094004287</v>
      </c>
      <c r="CW329" s="602">
        <f t="shared" ca="1" si="647"/>
        <v>47004.981388595283</v>
      </c>
      <c r="CX329" s="602">
        <f t="shared" ca="1" si="648"/>
        <v>47004.981388595283</v>
      </c>
      <c r="CY329" s="602">
        <f t="shared" ca="1" si="649"/>
        <v>48678.368743832812</v>
      </c>
      <c r="CZ329" s="602">
        <f t="shared" ca="1" si="650"/>
        <v>44703.97476535022</v>
      </c>
      <c r="DA329" s="602">
        <f t="shared" ca="1" si="651"/>
        <v>46342.497848049643</v>
      </c>
      <c r="DB329" s="602">
        <f t="shared" ca="1" si="652"/>
        <v>46342.497848049643</v>
      </c>
      <c r="DC329" s="602">
        <f t="shared" ca="1" si="653"/>
        <v>48006.105296803609</v>
      </c>
      <c r="DD329" s="602">
        <f t="shared" ca="1" si="654"/>
        <v>48006.105296803609</v>
      </c>
      <c r="DE329" s="602">
        <f t="shared" ca="1" si="655"/>
        <v>49693.889253268258</v>
      </c>
      <c r="DF329" s="602">
        <f t="shared" ca="1" si="656"/>
        <v>49693.889253268258</v>
      </c>
      <c r="DG329" s="602">
        <f t="shared" ca="1" si="657"/>
        <v>51404.937022019112</v>
      </c>
      <c r="DH329" s="602">
        <f t="shared" ca="1" si="658"/>
        <v>51404.937022019112</v>
      </c>
      <c r="DI329" s="602">
        <f t="shared" ca="1" si="659"/>
        <v>53138.334953305806</v>
      </c>
      <c r="DJ329" s="602">
        <f t="shared" ca="1" si="660"/>
        <v>35740.272825017964</v>
      </c>
      <c r="DK329" s="602">
        <f t="shared" ca="1" si="661"/>
        <v>36622.140011125128</v>
      </c>
      <c r="DL329" s="602">
        <f t="shared" ca="1" si="662"/>
        <v>36622.140011125128</v>
      </c>
      <c r="DM329" s="602">
        <f t="shared" ca="1" si="663"/>
        <v>37514.931461517175</v>
      </c>
      <c r="DN329" s="602">
        <f t="shared" ca="1" si="664"/>
        <v>37514.931461517175</v>
      </c>
      <c r="DO329" s="602">
        <f t="shared" ca="1" si="665"/>
        <v>38418.479955411574</v>
      </c>
      <c r="DP329" s="602">
        <f t="shared" ca="1" si="666"/>
        <v>38418.479955411574</v>
      </c>
      <c r="DQ329" s="602">
        <f t="shared" ca="1" si="667"/>
        <v>39332.613834187912</v>
      </c>
      <c r="DR329" s="602">
        <f t="shared" ca="1" si="668"/>
        <v>39332.613834187912</v>
      </c>
      <c r="DS329" s="602">
        <f t="shared" ca="1" si="669"/>
        <v>40257.157363389997</v>
      </c>
      <c r="DT329" s="602">
        <f t="shared" ca="1" si="670"/>
        <v>46177.501827191038</v>
      </c>
      <c r="DU329" s="602">
        <f t="shared" ca="1" si="671"/>
        <v>47838.641578354283</v>
      </c>
      <c r="DV329" s="602">
        <f t="shared" ca="1" si="672"/>
        <v>47838.641578354283</v>
      </c>
      <c r="DW329" s="602">
        <f t="shared" ca="1" si="673"/>
        <v>49524.048906687342</v>
      </c>
      <c r="DX329" s="602">
        <f t="shared" ca="1" si="674"/>
        <v>49524.048906687342</v>
      </c>
      <c r="DY329" s="602">
        <f t="shared" ca="1" si="675"/>
        <v>51232.81142211426</v>
      </c>
      <c r="DZ329" s="602">
        <f t="shared" ca="1" si="676"/>
        <v>51232.81142211426</v>
      </c>
      <c r="EA329" s="602">
        <f t="shared" ca="1" si="677"/>
        <v>52964.015402022604</v>
      </c>
      <c r="EB329" s="602">
        <f t="shared" ca="1" si="678"/>
        <v>52964.015402022604</v>
      </c>
      <c r="EC329" s="602">
        <f t="shared" ca="1" si="679"/>
        <v>54716.749467108581</v>
      </c>
      <c r="ED329" s="602">
        <f t="shared" ca="1" si="680"/>
        <v>50546.562285820124</v>
      </c>
      <c r="EE329" s="602">
        <f t="shared" ca="1" si="681"/>
        <v>52268.899256216449</v>
      </c>
      <c r="EF329" s="602">
        <f t="shared" ca="1" si="682"/>
        <v>52268.899256216449</v>
      </c>
      <c r="EG329" s="602">
        <f t="shared" ca="1" si="683"/>
        <v>54013.130357142247</v>
      </c>
      <c r="EH329" s="602">
        <f t="shared" ca="1" si="684"/>
        <v>54013.130357142247</v>
      </c>
      <c r="EI329" s="602">
        <f t="shared" ca="1" si="685"/>
        <v>55778.34727772788</v>
      </c>
      <c r="EJ329" s="602">
        <f t="shared" ca="1" si="686"/>
        <v>55778.34727772788</v>
      </c>
      <c r="EK329" s="602">
        <f t="shared" ca="1" si="687"/>
        <v>57563.649413299725</v>
      </c>
      <c r="EL329" s="602">
        <f t="shared" ca="1" si="688"/>
        <v>57563.649413299725</v>
      </c>
      <c r="EM329" s="602">
        <f t="shared" ca="1" si="689"/>
        <v>59368.146874517734</v>
      </c>
    </row>
    <row r="330" spans="22:143" ht="14.25" x14ac:dyDescent="0.2">
      <c r="V330" s="260"/>
      <c r="W330" s="597">
        <f t="shared" si="567"/>
        <v>37</v>
      </c>
      <c r="X330" s="602">
        <f t="shared" ca="1" si="570"/>
        <v>27303.204877228378</v>
      </c>
      <c r="Y330" s="602">
        <f t="shared" ca="1" si="571"/>
        <v>28063.745651855919</v>
      </c>
      <c r="Z330" s="602">
        <f t="shared" ca="1" si="572"/>
        <v>28063.745651855919</v>
      </c>
      <c r="AA330" s="602">
        <f t="shared" ca="1" si="573"/>
        <v>28836.595283912593</v>
      </c>
      <c r="AB330" s="602">
        <f t="shared" ca="1" si="574"/>
        <v>28836.595283912593</v>
      </c>
      <c r="AC330" s="602">
        <f t="shared" ca="1" si="575"/>
        <v>29621.652351503428</v>
      </c>
      <c r="AD330" s="602">
        <f t="shared" ca="1" si="576"/>
        <v>29621.652351503428</v>
      </c>
      <c r="AE330" s="602">
        <f t="shared" ca="1" si="577"/>
        <v>30418.807625095062</v>
      </c>
      <c r="AF330" s="602">
        <f t="shared" ca="1" si="578"/>
        <v>30418.807625095062</v>
      </c>
      <c r="AG330" s="602">
        <f t="shared" ca="1" si="579"/>
        <v>31227.944341051854</v>
      </c>
      <c r="AH330" s="602">
        <f t="shared" ca="1" si="580"/>
        <v>31773.964225318963</v>
      </c>
      <c r="AI330" s="602">
        <f t="shared" ca="1" si="581"/>
        <v>33161.814954877947</v>
      </c>
      <c r="AJ330" s="602">
        <f t="shared" ca="1" si="582"/>
        <v>33161.814954877947</v>
      </c>
      <c r="AK330" s="602">
        <f t="shared" ca="1" si="583"/>
        <v>34581.723205375456</v>
      </c>
      <c r="AL330" s="602">
        <f t="shared" ca="1" si="584"/>
        <v>34581.723205375456</v>
      </c>
      <c r="AM330" s="602">
        <f t="shared" ca="1" si="585"/>
        <v>36033.004617820443</v>
      </c>
      <c r="AN330" s="602">
        <f t="shared" ca="1" si="586"/>
        <v>36033.004617820443</v>
      </c>
      <c r="AO330" s="602">
        <f t="shared" ca="1" si="587"/>
        <v>37514.931461517175</v>
      </c>
      <c r="AP330" s="602">
        <f t="shared" ca="1" si="588"/>
        <v>37514.931461517175</v>
      </c>
      <c r="AQ330" s="602">
        <f t="shared" ca="1" si="589"/>
        <v>39026.737155306873</v>
      </c>
      <c r="AR330" s="602">
        <f t="shared" ca="1" si="590"/>
        <v>35448.772928771345</v>
      </c>
      <c r="AS330" s="602">
        <f t="shared" ca="1" si="591"/>
        <v>36918.531516652984</v>
      </c>
      <c r="AT330" s="602">
        <f t="shared" ca="1" si="592"/>
        <v>36918.531516652984</v>
      </c>
      <c r="AU330" s="602">
        <f t="shared" ca="1" si="593"/>
        <v>38418.479955411574</v>
      </c>
      <c r="AV330" s="602">
        <f t="shared" ca="1" si="594"/>
        <v>38418.479955411574</v>
      </c>
      <c r="AW330" s="602">
        <f t="shared" ca="1" si="595"/>
        <v>39947.830563756834</v>
      </c>
      <c r="AX330" s="602">
        <f t="shared" ca="1" si="596"/>
        <v>39947.830563756834</v>
      </c>
      <c r="AY330" s="602">
        <f t="shared" ca="1" si="597"/>
        <v>41505.764212283277</v>
      </c>
      <c r="AZ330" s="602">
        <f t="shared" ca="1" si="598"/>
        <v>41505.764212283277</v>
      </c>
      <c r="BA330" s="602">
        <f t="shared" ca="1" si="599"/>
        <v>43091.434978125537</v>
      </c>
      <c r="BB330" s="602">
        <f t="shared" ca="1" si="600"/>
        <v>30151.752011168952</v>
      </c>
      <c r="BC330" s="602">
        <f t="shared" ca="1" si="601"/>
        <v>30956.908340085956</v>
      </c>
      <c r="BD330" s="602">
        <f t="shared" ca="1" si="602"/>
        <v>30956.908340085956</v>
      </c>
      <c r="BE330" s="602">
        <f t="shared" ca="1" si="603"/>
        <v>31773.96422531897</v>
      </c>
      <c r="BF330" s="602">
        <f t="shared" ca="1" si="604"/>
        <v>31773.96422531897</v>
      </c>
      <c r="BG330" s="602">
        <f t="shared" ca="1" si="605"/>
        <v>32602.790994842424</v>
      </c>
      <c r="BH330" s="602">
        <f t="shared" ca="1" si="606"/>
        <v>32602.790994842424</v>
      </c>
      <c r="BI330" s="602">
        <f t="shared" ca="1" si="607"/>
        <v>33443.253242422019</v>
      </c>
      <c r="BJ330" s="602">
        <f t="shared" ca="1" si="608"/>
        <v>33443.253242422019</v>
      </c>
      <c r="BK330" s="602">
        <f t="shared" ca="1" si="609"/>
        <v>34295.209150044284</v>
      </c>
      <c r="BL330" s="602">
        <f t="shared" ca="1" si="610"/>
        <v>36770.18441525627</v>
      </c>
      <c r="BM330" s="602">
        <f t="shared" ca="1" si="611"/>
        <v>38267.148755353199</v>
      </c>
      <c r="BN330" s="602">
        <f t="shared" ca="1" si="612"/>
        <v>38267.148755353199</v>
      </c>
      <c r="BO330" s="602">
        <f t="shared" ca="1" si="613"/>
        <v>39793.595525186211</v>
      </c>
      <c r="BP330" s="602">
        <f t="shared" ca="1" si="614"/>
        <v>39793.595525186211</v>
      </c>
      <c r="BQ330" s="602">
        <f t="shared" ca="1" si="615"/>
        <v>41348.708530527409</v>
      </c>
      <c r="BR330" s="602">
        <f t="shared" ca="1" si="616"/>
        <v>41348.708530527409</v>
      </c>
      <c r="BS330" s="602">
        <f t="shared" ca="1" si="617"/>
        <v>42931.644319025749</v>
      </c>
      <c r="BT330" s="602">
        <f t="shared" ca="1" si="618"/>
        <v>42931.644319025749</v>
      </c>
      <c r="BU330" s="602">
        <f t="shared" ca="1" si="619"/>
        <v>44541.536806018841</v>
      </c>
      <c r="BV330" s="602">
        <f t="shared" ca="1" si="620"/>
        <v>40723.276804626068</v>
      </c>
      <c r="BW330" s="602">
        <f t="shared" ca="1" si="621"/>
        <v>42295.186245571516</v>
      </c>
      <c r="BX330" s="602">
        <f t="shared" ca="1" si="622"/>
        <v>42295.186245571516</v>
      </c>
      <c r="BY330" s="602">
        <f t="shared" ca="1" si="623"/>
        <v>43894.401241264459</v>
      </c>
      <c r="BZ330" s="602">
        <f t="shared" ca="1" si="624"/>
        <v>43894.401241264459</v>
      </c>
      <c r="CA330" s="602">
        <f t="shared" ca="1" si="625"/>
        <v>45520.044319311586</v>
      </c>
      <c r="CB330" s="602">
        <f t="shared" ca="1" si="626"/>
        <v>45520.044319311586</v>
      </c>
      <c r="CC330" s="602">
        <f t="shared" ca="1" si="627"/>
        <v>47171.222607457443</v>
      </c>
      <c r="CD330" s="602">
        <f t="shared" ca="1" si="628"/>
        <v>47171.222607457443</v>
      </c>
      <c r="CE330" s="602">
        <f t="shared" ca="1" si="629"/>
        <v>48847.032188247038</v>
      </c>
      <c r="CF330" s="602">
        <f t="shared" ca="1" si="630"/>
        <v>32602.790994842424</v>
      </c>
      <c r="CG330" s="602">
        <f t="shared" ca="1" si="631"/>
        <v>33443.253242422012</v>
      </c>
      <c r="CH330" s="602">
        <f t="shared" ca="1" si="632"/>
        <v>33443.253242422012</v>
      </c>
      <c r="CI330" s="602">
        <f t="shared" ca="1" si="633"/>
        <v>34295.209150044277</v>
      </c>
      <c r="CJ330" s="602">
        <f t="shared" ca="1" si="634"/>
        <v>34295.209150044277</v>
      </c>
      <c r="CK330" s="602">
        <f t="shared" ca="1" si="635"/>
        <v>35158.510820378884</v>
      </c>
      <c r="CL330" s="602">
        <f t="shared" ca="1" si="636"/>
        <v>35158.510820378884</v>
      </c>
      <c r="CM330" s="602">
        <f t="shared" ca="1" si="637"/>
        <v>36033.004617820443</v>
      </c>
      <c r="CN330" s="602">
        <f t="shared" ca="1" si="638"/>
        <v>36033.004617820443</v>
      </c>
      <c r="CO330" s="602">
        <f t="shared" ca="1" si="639"/>
        <v>36918.531516652984</v>
      </c>
      <c r="CP330" s="602">
        <f t="shared" ca="1" si="640"/>
        <v>40567.620879791641</v>
      </c>
      <c r="CQ330" s="602">
        <f t="shared" ca="1" si="641"/>
        <v>42136.752230538325</v>
      </c>
      <c r="CR330" s="602">
        <f t="shared" ca="1" si="642"/>
        <v>42136.752230538325</v>
      </c>
      <c r="CS330" s="602">
        <f t="shared" ca="1" si="643"/>
        <v>43733.275864409734</v>
      </c>
      <c r="CT330" s="602">
        <f t="shared" ca="1" si="644"/>
        <v>43733.275864409734</v>
      </c>
      <c r="CU330" s="602">
        <f t="shared" ca="1" si="645"/>
        <v>45356.316094004287</v>
      </c>
      <c r="CV330" s="602">
        <f t="shared" ca="1" si="646"/>
        <v>45356.316094004287</v>
      </c>
      <c r="CW330" s="602">
        <f t="shared" ca="1" si="647"/>
        <v>47004.981388595283</v>
      </c>
      <c r="CX330" s="602">
        <f t="shared" ca="1" si="648"/>
        <v>47004.981388595283</v>
      </c>
      <c r="CY330" s="602">
        <f t="shared" ca="1" si="649"/>
        <v>48678.368743832812</v>
      </c>
      <c r="CZ330" s="602">
        <f t="shared" ca="1" si="650"/>
        <v>44703.97476535022</v>
      </c>
      <c r="DA330" s="602">
        <f t="shared" ca="1" si="651"/>
        <v>46342.497848049643</v>
      </c>
      <c r="DB330" s="602">
        <f t="shared" ca="1" si="652"/>
        <v>46342.497848049643</v>
      </c>
      <c r="DC330" s="602">
        <f t="shared" ca="1" si="653"/>
        <v>48006.105296803609</v>
      </c>
      <c r="DD330" s="602">
        <f t="shared" ca="1" si="654"/>
        <v>48006.105296803609</v>
      </c>
      <c r="DE330" s="602">
        <f t="shared" ca="1" si="655"/>
        <v>49693.889253268258</v>
      </c>
      <c r="DF330" s="602">
        <f t="shared" ca="1" si="656"/>
        <v>49693.889253268258</v>
      </c>
      <c r="DG330" s="602">
        <f t="shared" ca="1" si="657"/>
        <v>51404.937022019112</v>
      </c>
      <c r="DH330" s="602">
        <f t="shared" ca="1" si="658"/>
        <v>51404.937022019112</v>
      </c>
      <c r="DI330" s="602">
        <f t="shared" ca="1" si="659"/>
        <v>53138.334953305806</v>
      </c>
      <c r="DJ330" s="602">
        <f t="shared" ca="1" si="660"/>
        <v>35740.272825017964</v>
      </c>
      <c r="DK330" s="602">
        <f t="shared" ca="1" si="661"/>
        <v>36622.140011125128</v>
      </c>
      <c r="DL330" s="602">
        <f t="shared" ca="1" si="662"/>
        <v>36622.140011125128</v>
      </c>
      <c r="DM330" s="602">
        <f t="shared" ca="1" si="663"/>
        <v>37514.931461517175</v>
      </c>
      <c r="DN330" s="602">
        <f t="shared" ca="1" si="664"/>
        <v>37514.931461517175</v>
      </c>
      <c r="DO330" s="602">
        <f t="shared" ca="1" si="665"/>
        <v>38418.479955411574</v>
      </c>
      <c r="DP330" s="602">
        <f t="shared" ca="1" si="666"/>
        <v>38418.479955411574</v>
      </c>
      <c r="DQ330" s="602">
        <f t="shared" ca="1" si="667"/>
        <v>39332.613834187912</v>
      </c>
      <c r="DR330" s="602">
        <f t="shared" ca="1" si="668"/>
        <v>39332.613834187912</v>
      </c>
      <c r="DS330" s="602">
        <f t="shared" ca="1" si="669"/>
        <v>40257.157363389997</v>
      </c>
      <c r="DT330" s="602">
        <f t="shared" ca="1" si="670"/>
        <v>46177.501827191038</v>
      </c>
      <c r="DU330" s="602">
        <f t="shared" ca="1" si="671"/>
        <v>47838.641578354283</v>
      </c>
      <c r="DV330" s="602">
        <f t="shared" ca="1" si="672"/>
        <v>47838.641578354283</v>
      </c>
      <c r="DW330" s="602">
        <f t="shared" ca="1" si="673"/>
        <v>49524.048906687342</v>
      </c>
      <c r="DX330" s="602">
        <f t="shared" ca="1" si="674"/>
        <v>49524.048906687342</v>
      </c>
      <c r="DY330" s="602">
        <f t="shared" ca="1" si="675"/>
        <v>51232.81142211426</v>
      </c>
      <c r="DZ330" s="602">
        <f t="shared" ca="1" si="676"/>
        <v>51232.81142211426</v>
      </c>
      <c r="EA330" s="602">
        <f t="shared" ca="1" si="677"/>
        <v>52964.015402022604</v>
      </c>
      <c r="EB330" s="602">
        <f t="shared" ca="1" si="678"/>
        <v>52964.015402022604</v>
      </c>
      <c r="EC330" s="602">
        <f t="shared" ca="1" si="679"/>
        <v>54716.749467108581</v>
      </c>
      <c r="ED330" s="602">
        <f t="shared" ca="1" si="680"/>
        <v>50546.562285820124</v>
      </c>
      <c r="EE330" s="602">
        <f t="shared" ca="1" si="681"/>
        <v>52268.899256216449</v>
      </c>
      <c r="EF330" s="602">
        <f t="shared" ca="1" si="682"/>
        <v>52268.899256216449</v>
      </c>
      <c r="EG330" s="602">
        <f t="shared" ca="1" si="683"/>
        <v>54013.130357142247</v>
      </c>
      <c r="EH330" s="602">
        <f t="shared" ca="1" si="684"/>
        <v>54013.130357142247</v>
      </c>
      <c r="EI330" s="602">
        <f t="shared" ca="1" si="685"/>
        <v>55778.34727772788</v>
      </c>
      <c r="EJ330" s="602">
        <f t="shared" ca="1" si="686"/>
        <v>55778.34727772788</v>
      </c>
      <c r="EK330" s="602">
        <f t="shared" ca="1" si="687"/>
        <v>57563.649413299725</v>
      </c>
      <c r="EL330" s="602">
        <f t="shared" ca="1" si="688"/>
        <v>57563.649413299725</v>
      </c>
      <c r="EM330" s="602">
        <f t="shared" ca="1" si="689"/>
        <v>59368.146874517734</v>
      </c>
    </row>
    <row r="331" spans="22:143" ht="14.25" x14ac:dyDescent="0.2">
      <c r="V331" s="260"/>
      <c r="W331" s="597">
        <f t="shared" si="567"/>
        <v>38</v>
      </c>
      <c r="X331" s="602">
        <f t="shared" ca="1" si="570"/>
        <v>27303.204877228378</v>
      </c>
      <c r="Y331" s="602">
        <f t="shared" ca="1" si="571"/>
        <v>28063.745651855919</v>
      </c>
      <c r="Z331" s="602">
        <f t="shared" ca="1" si="572"/>
        <v>28063.745651855919</v>
      </c>
      <c r="AA331" s="602">
        <f t="shared" ca="1" si="573"/>
        <v>28836.595283912593</v>
      </c>
      <c r="AB331" s="602">
        <f t="shared" ca="1" si="574"/>
        <v>28836.595283912593</v>
      </c>
      <c r="AC331" s="602">
        <f t="shared" ca="1" si="575"/>
        <v>29621.652351503428</v>
      </c>
      <c r="AD331" s="602">
        <f t="shared" ca="1" si="576"/>
        <v>29621.652351503428</v>
      </c>
      <c r="AE331" s="602">
        <f t="shared" ca="1" si="577"/>
        <v>30418.807625095062</v>
      </c>
      <c r="AF331" s="602">
        <f t="shared" ca="1" si="578"/>
        <v>30418.807625095062</v>
      </c>
      <c r="AG331" s="602">
        <f t="shared" ca="1" si="579"/>
        <v>31227.944341051854</v>
      </c>
      <c r="AH331" s="602">
        <f t="shared" ca="1" si="580"/>
        <v>31773.964225318963</v>
      </c>
      <c r="AI331" s="602">
        <f t="shared" ca="1" si="581"/>
        <v>33161.814954877947</v>
      </c>
      <c r="AJ331" s="602">
        <f t="shared" ca="1" si="582"/>
        <v>33161.814954877947</v>
      </c>
      <c r="AK331" s="602">
        <f t="shared" ca="1" si="583"/>
        <v>34581.723205375456</v>
      </c>
      <c r="AL331" s="602">
        <f t="shared" ca="1" si="584"/>
        <v>34581.723205375456</v>
      </c>
      <c r="AM331" s="602">
        <f t="shared" ca="1" si="585"/>
        <v>36033.004617820443</v>
      </c>
      <c r="AN331" s="602">
        <f t="shared" ca="1" si="586"/>
        <v>36033.004617820443</v>
      </c>
      <c r="AO331" s="602">
        <f t="shared" ca="1" si="587"/>
        <v>37514.931461517175</v>
      </c>
      <c r="AP331" s="602">
        <f t="shared" ca="1" si="588"/>
        <v>37514.931461517175</v>
      </c>
      <c r="AQ331" s="602">
        <f t="shared" ca="1" si="589"/>
        <v>39026.737155306873</v>
      </c>
      <c r="AR331" s="602">
        <f t="shared" ca="1" si="590"/>
        <v>35448.772928771345</v>
      </c>
      <c r="AS331" s="602">
        <f t="shared" ca="1" si="591"/>
        <v>36918.531516652984</v>
      </c>
      <c r="AT331" s="602">
        <f t="shared" ca="1" si="592"/>
        <v>36918.531516652984</v>
      </c>
      <c r="AU331" s="602">
        <f t="shared" ca="1" si="593"/>
        <v>38418.479955411574</v>
      </c>
      <c r="AV331" s="602">
        <f t="shared" ca="1" si="594"/>
        <v>38418.479955411574</v>
      </c>
      <c r="AW331" s="602">
        <f t="shared" ca="1" si="595"/>
        <v>39947.830563756834</v>
      </c>
      <c r="AX331" s="602">
        <f t="shared" ca="1" si="596"/>
        <v>39947.830563756834</v>
      </c>
      <c r="AY331" s="602">
        <f t="shared" ca="1" si="597"/>
        <v>41505.764212283277</v>
      </c>
      <c r="AZ331" s="602">
        <f t="shared" ca="1" si="598"/>
        <v>41505.764212283277</v>
      </c>
      <c r="BA331" s="602">
        <f t="shared" ca="1" si="599"/>
        <v>43091.434978125537</v>
      </c>
      <c r="BB331" s="602">
        <f t="shared" ca="1" si="600"/>
        <v>30151.752011168952</v>
      </c>
      <c r="BC331" s="602">
        <f t="shared" ca="1" si="601"/>
        <v>30956.908340085956</v>
      </c>
      <c r="BD331" s="602">
        <f t="shared" ca="1" si="602"/>
        <v>30956.908340085956</v>
      </c>
      <c r="BE331" s="602">
        <f t="shared" ca="1" si="603"/>
        <v>31773.96422531897</v>
      </c>
      <c r="BF331" s="602">
        <f t="shared" ca="1" si="604"/>
        <v>31773.96422531897</v>
      </c>
      <c r="BG331" s="602">
        <f t="shared" ca="1" si="605"/>
        <v>32602.790994842424</v>
      </c>
      <c r="BH331" s="602">
        <f t="shared" ca="1" si="606"/>
        <v>32602.790994842424</v>
      </c>
      <c r="BI331" s="602">
        <f t="shared" ca="1" si="607"/>
        <v>33443.253242422019</v>
      </c>
      <c r="BJ331" s="602">
        <f t="shared" ca="1" si="608"/>
        <v>33443.253242422019</v>
      </c>
      <c r="BK331" s="602">
        <f t="shared" ca="1" si="609"/>
        <v>34295.209150044284</v>
      </c>
      <c r="BL331" s="602">
        <f t="shared" ca="1" si="610"/>
        <v>36770.18441525627</v>
      </c>
      <c r="BM331" s="602">
        <f t="shared" ca="1" si="611"/>
        <v>38267.148755353199</v>
      </c>
      <c r="BN331" s="602">
        <f t="shared" ca="1" si="612"/>
        <v>38267.148755353199</v>
      </c>
      <c r="BO331" s="602">
        <f t="shared" ca="1" si="613"/>
        <v>39793.595525186211</v>
      </c>
      <c r="BP331" s="602">
        <f t="shared" ca="1" si="614"/>
        <v>39793.595525186211</v>
      </c>
      <c r="BQ331" s="602">
        <f t="shared" ca="1" si="615"/>
        <v>41348.708530527409</v>
      </c>
      <c r="BR331" s="602">
        <f t="shared" ca="1" si="616"/>
        <v>41348.708530527409</v>
      </c>
      <c r="BS331" s="602">
        <f t="shared" ca="1" si="617"/>
        <v>42931.644319025749</v>
      </c>
      <c r="BT331" s="602">
        <f t="shared" ca="1" si="618"/>
        <v>42931.644319025749</v>
      </c>
      <c r="BU331" s="602">
        <f t="shared" ca="1" si="619"/>
        <v>44541.536806018841</v>
      </c>
      <c r="BV331" s="602">
        <f t="shared" ca="1" si="620"/>
        <v>40723.276804626068</v>
      </c>
      <c r="BW331" s="602">
        <f t="shared" ca="1" si="621"/>
        <v>42295.186245571516</v>
      </c>
      <c r="BX331" s="602">
        <f t="shared" ca="1" si="622"/>
        <v>42295.186245571516</v>
      </c>
      <c r="BY331" s="602">
        <f t="shared" ca="1" si="623"/>
        <v>43894.401241264459</v>
      </c>
      <c r="BZ331" s="602">
        <f t="shared" ca="1" si="624"/>
        <v>43894.401241264459</v>
      </c>
      <c r="CA331" s="602">
        <f t="shared" ca="1" si="625"/>
        <v>45520.044319311586</v>
      </c>
      <c r="CB331" s="602">
        <f t="shared" ca="1" si="626"/>
        <v>45520.044319311586</v>
      </c>
      <c r="CC331" s="602">
        <f t="shared" ca="1" si="627"/>
        <v>47171.222607457443</v>
      </c>
      <c r="CD331" s="602">
        <f t="shared" ca="1" si="628"/>
        <v>47171.222607457443</v>
      </c>
      <c r="CE331" s="602">
        <f t="shared" ca="1" si="629"/>
        <v>48847.032188247038</v>
      </c>
      <c r="CF331" s="602">
        <f t="shared" ca="1" si="630"/>
        <v>32602.790994842424</v>
      </c>
      <c r="CG331" s="602">
        <f t="shared" ca="1" si="631"/>
        <v>33443.253242422012</v>
      </c>
      <c r="CH331" s="602">
        <f t="shared" ca="1" si="632"/>
        <v>33443.253242422012</v>
      </c>
      <c r="CI331" s="602">
        <f t="shared" ca="1" si="633"/>
        <v>34295.209150044277</v>
      </c>
      <c r="CJ331" s="602">
        <f t="shared" ca="1" si="634"/>
        <v>34295.209150044277</v>
      </c>
      <c r="CK331" s="602">
        <f t="shared" ca="1" si="635"/>
        <v>35158.510820378884</v>
      </c>
      <c r="CL331" s="602">
        <f t="shared" ca="1" si="636"/>
        <v>35158.510820378884</v>
      </c>
      <c r="CM331" s="602">
        <f t="shared" ca="1" si="637"/>
        <v>36033.004617820443</v>
      </c>
      <c r="CN331" s="602">
        <f t="shared" ca="1" si="638"/>
        <v>36033.004617820443</v>
      </c>
      <c r="CO331" s="602">
        <f t="shared" ca="1" si="639"/>
        <v>36918.531516652984</v>
      </c>
      <c r="CP331" s="602">
        <f t="shared" ca="1" si="640"/>
        <v>40567.620879791641</v>
      </c>
      <c r="CQ331" s="602">
        <f t="shared" ca="1" si="641"/>
        <v>42136.752230538325</v>
      </c>
      <c r="CR331" s="602">
        <f t="shared" ca="1" si="642"/>
        <v>42136.752230538325</v>
      </c>
      <c r="CS331" s="602">
        <f t="shared" ca="1" si="643"/>
        <v>43733.275864409734</v>
      </c>
      <c r="CT331" s="602">
        <f t="shared" ca="1" si="644"/>
        <v>43733.275864409734</v>
      </c>
      <c r="CU331" s="602">
        <f t="shared" ca="1" si="645"/>
        <v>45356.316094004287</v>
      </c>
      <c r="CV331" s="602">
        <f t="shared" ca="1" si="646"/>
        <v>45356.316094004287</v>
      </c>
      <c r="CW331" s="602">
        <f t="shared" ca="1" si="647"/>
        <v>47004.981388595283</v>
      </c>
      <c r="CX331" s="602">
        <f t="shared" ca="1" si="648"/>
        <v>47004.981388595283</v>
      </c>
      <c r="CY331" s="602">
        <f t="shared" ca="1" si="649"/>
        <v>48678.368743832812</v>
      </c>
      <c r="CZ331" s="602">
        <f t="shared" ca="1" si="650"/>
        <v>44703.97476535022</v>
      </c>
      <c r="DA331" s="602">
        <f t="shared" ca="1" si="651"/>
        <v>46342.497848049643</v>
      </c>
      <c r="DB331" s="602">
        <f t="shared" ca="1" si="652"/>
        <v>46342.497848049643</v>
      </c>
      <c r="DC331" s="602">
        <f t="shared" ca="1" si="653"/>
        <v>48006.105296803609</v>
      </c>
      <c r="DD331" s="602">
        <f t="shared" ca="1" si="654"/>
        <v>48006.105296803609</v>
      </c>
      <c r="DE331" s="602">
        <f t="shared" ca="1" si="655"/>
        <v>49693.889253268258</v>
      </c>
      <c r="DF331" s="602">
        <f t="shared" ca="1" si="656"/>
        <v>49693.889253268258</v>
      </c>
      <c r="DG331" s="602">
        <f t="shared" ca="1" si="657"/>
        <v>51404.937022019112</v>
      </c>
      <c r="DH331" s="602">
        <f t="shared" ca="1" si="658"/>
        <v>51404.937022019112</v>
      </c>
      <c r="DI331" s="602">
        <f t="shared" ca="1" si="659"/>
        <v>53138.334953305806</v>
      </c>
      <c r="DJ331" s="602">
        <f t="shared" ca="1" si="660"/>
        <v>35740.272825017964</v>
      </c>
      <c r="DK331" s="602">
        <f t="shared" ca="1" si="661"/>
        <v>36622.140011125128</v>
      </c>
      <c r="DL331" s="602">
        <f t="shared" ca="1" si="662"/>
        <v>36622.140011125128</v>
      </c>
      <c r="DM331" s="602">
        <f t="shared" ca="1" si="663"/>
        <v>37514.931461517175</v>
      </c>
      <c r="DN331" s="602">
        <f t="shared" ca="1" si="664"/>
        <v>37514.931461517175</v>
      </c>
      <c r="DO331" s="602">
        <f t="shared" ca="1" si="665"/>
        <v>38418.479955411574</v>
      </c>
      <c r="DP331" s="602">
        <f t="shared" ca="1" si="666"/>
        <v>38418.479955411574</v>
      </c>
      <c r="DQ331" s="602">
        <f t="shared" ca="1" si="667"/>
        <v>39332.613834187912</v>
      </c>
      <c r="DR331" s="602">
        <f t="shared" ca="1" si="668"/>
        <v>39332.613834187912</v>
      </c>
      <c r="DS331" s="602">
        <f t="shared" ca="1" si="669"/>
        <v>40257.157363389997</v>
      </c>
      <c r="DT331" s="602">
        <f t="shared" ca="1" si="670"/>
        <v>46177.501827191038</v>
      </c>
      <c r="DU331" s="602">
        <f t="shared" ca="1" si="671"/>
        <v>47838.641578354283</v>
      </c>
      <c r="DV331" s="602">
        <f t="shared" ca="1" si="672"/>
        <v>47838.641578354283</v>
      </c>
      <c r="DW331" s="602">
        <f t="shared" ca="1" si="673"/>
        <v>49524.048906687342</v>
      </c>
      <c r="DX331" s="602">
        <f t="shared" ca="1" si="674"/>
        <v>49524.048906687342</v>
      </c>
      <c r="DY331" s="602">
        <f t="shared" ca="1" si="675"/>
        <v>51232.81142211426</v>
      </c>
      <c r="DZ331" s="602">
        <f t="shared" ca="1" si="676"/>
        <v>51232.81142211426</v>
      </c>
      <c r="EA331" s="602">
        <f t="shared" ca="1" si="677"/>
        <v>52964.015402022604</v>
      </c>
      <c r="EB331" s="602">
        <f t="shared" ca="1" si="678"/>
        <v>52964.015402022604</v>
      </c>
      <c r="EC331" s="602">
        <f t="shared" ca="1" si="679"/>
        <v>54716.749467108581</v>
      </c>
      <c r="ED331" s="602">
        <f t="shared" ca="1" si="680"/>
        <v>50546.562285820124</v>
      </c>
      <c r="EE331" s="602">
        <f t="shared" ca="1" si="681"/>
        <v>52268.899256216449</v>
      </c>
      <c r="EF331" s="602">
        <f t="shared" ca="1" si="682"/>
        <v>52268.899256216449</v>
      </c>
      <c r="EG331" s="602">
        <f t="shared" ca="1" si="683"/>
        <v>54013.130357142247</v>
      </c>
      <c r="EH331" s="602">
        <f t="shared" ca="1" si="684"/>
        <v>54013.130357142247</v>
      </c>
      <c r="EI331" s="602">
        <f t="shared" ca="1" si="685"/>
        <v>55778.34727772788</v>
      </c>
      <c r="EJ331" s="602">
        <f t="shared" ca="1" si="686"/>
        <v>55778.34727772788</v>
      </c>
      <c r="EK331" s="602">
        <f t="shared" ca="1" si="687"/>
        <v>57563.649413299725</v>
      </c>
      <c r="EL331" s="602">
        <f t="shared" ca="1" si="688"/>
        <v>57563.649413299725</v>
      </c>
      <c r="EM331" s="602">
        <f t="shared" ca="1" si="689"/>
        <v>59368.146874517734</v>
      </c>
    </row>
    <row r="332" spans="22:143" ht="14.25" x14ac:dyDescent="0.2">
      <c r="V332" s="260"/>
      <c r="W332" s="597">
        <f t="shared" si="567"/>
        <v>39</v>
      </c>
      <c r="X332" s="602">
        <f t="shared" ca="1" si="570"/>
        <v>27303.204877228378</v>
      </c>
      <c r="Y332" s="602">
        <f t="shared" ca="1" si="571"/>
        <v>28063.745651855919</v>
      </c>
      <c r="Z332" s="602">
        <f t="shared" ca="1" si="572"/>
        <v>28063.745651855919</v>
      </c>
      <c r="AA332" s="602">
        <f t="shared" ca="1" si="573"/>
        <v>28836.595283912593</v>
      </c>
      <c r="AB332" s="602">
        <f t="shared" ca="1" si="574"/>
        <v>28836.595283912593</v>
      </c>
      <c r="AC332" s="602">
        <f t="shared" ca="1" si="575"/>
        <v>29621.652351503428</v>
      </c>
      <c r="AD332" s="602">
        <f t="shared" ca="1" si="576"/>
        <v>29621.652351503428</v>
      </c>
      <c r="AE332" s="602">
        <f t="shared" ca="1" si="577"/>
        <v>30418.807625095062</v>
      </c>
      <c r="AF332" s="602">
        <f t="shared" ca="1" si="578"/>
        <v>30418.807625095062</v>
      </c>
      <c r="AG332" s="602">
        <f t="shared" ca="1" si="579"/>
        <v>31227.944341051854</v>
      </c>
      <c r="AH332" s="602">
        <f t="shared" ca="1" si="580"/>
        <v>31773.964225318963</v>
      </c>
      <c r="AI332" s="602">
        <f t="shared" ca="1" si="581"/>
        <v>33161.814954877947</v>
      </c>
      <c r="AJ332" s="602">
        <f t="shared" ca="1" si="582"/>
        <v>33161.814954877947</v>
      </c>
      <c r="AK332" s="602">
        <f t="shared" ca="1" si="583"/>
        <v>34581.723205375456</v>
      </c>
      <c r="AL332" s="602">
        <f t="shared" ca="1" si="584"/>
        <v>34581.723205375456</v>
      </c>
      <c r="AM332" s="602">
        <f t="shared" ca="1" si="585"/>
        <v>36033.004617820443</v>
      </c>
      <c r="AN332" s="602">
        <f t="shared" ca="1" si="586"/>
        <v>36033.004617820443</v>
      </c>
      <c r="AO332" s="602">
        <f t="shared" ca="1" si="587"/>
        <v>37514.931461517175</v>
      </c>
      <c r="AP332" s="602">
        <f t="shared" ca="1" si="588"/>
        <v>37514.931461517175</v>
      </c>
      <c r="AQ332" s="602">
        <f t="shared" ca="1" si="589"/>
        <v>39026.737155306873</v>
      </c>
      <c r="AR332" s="602">
        <f t="shared" ca="1" si="590"/>
        <v>35448.772928771345</v>
      </c>
      <c r="AS332" s="602">
        <f t="shared" ca="1" si="591"/>
        <v>36918.531516652984</v>
      </c>
      <c r="AT332" s="602">
        <f t="shared" ca="1" si="592"/>
        <v>36918.531516652984</v>
      </c>
      <c r="AU332" s="602">
        <f t="shared" ca="1" si="593"/>
        <v>38418.479955411574</v>
      </c>
      <c r="AV332" s="602">
        <f t="shared" ca="1" si="594"/>
        <v>38418.479955411574</v>
      </c>
      <c r="AW332" s="602">
        <f t="shared" ca="1" si="595"/>
        <v>39947.830563756834</v>
      </c>
      <c r="AX332" s="602">
        <f t="shared" ca="1" si="596"/>
        <v>39947.830563756834</v>
      </c>
      <c r="AY332" s="602">
        <f t="shared" ca="1" si="597"/>
        <v>41505.764212283277</v>
      </c>
      <c r="AZ332" s="602">
        <f t="shared" ca="1" si="598"/>
        <v>41505.764212283277</v>
      </c>
      <c r="BA332" s="602">
        <f t="shared" ca="1" si="599"/>
        <v>43091.434978125537</v>
      </c>
      <c r="BB332" s="602">
        <f t="shared" ca="1" si="600"/>
        <v>30151.752011168952</v>
      </c>
      <c r="BC332" s="602">
        <f t="shared" ca="1" si="601"/>
        <v>30956.908340085956</v>
      </c>
      <c r="BD332" s="602">
        <f t="shared" ca="1" si="602"/>
        <v>30956.908340085956</v>
      </c>
      <c r="BE332" s="602">
        <f t="shared" ca="1" si="603"/>
        <v>31773.96422531897</v>
      </c>
      <c r="BF332" s="602">
        <f t="shared" ca="1" si="604"/>
        <v>31773.96422531897</v>
      </c>
      <c r="BG332" s="602">
        <f t="shared" ca="1" si="605"/>
        <v>32602.790994842424</v>
      </c>
      <c r="BH332" s="602">
        <f t="shared" ca="1" si="606"/>
        <v>32602.790994842424</v>
      </c>
      <c r="BI332" s="602">
        <f t="shared" ca="1" si="607"/>
        <v>33443.253242422019</v>
      </c>
      <c r="BJ332" s="602">
        <f t="shared" ca="1" si="608"/>
        <v>33443.253242422019</v>
      </c>
      <c r="BK332" s="602">
        <f t="shared" ca="1" si="609"/>
        <v>34295.209150044284</v>
      </c>
      <c r="BL332" s="602">
        <f t="shared" ca="1" si="610"/>
        <v>36770.18441525627</v>
      </c>
      <c r="BM332" s="602">
        <f t="shared" ca="1" si="611"/>
        <v>38267.148755353199</v>
      </c>
      <c r="BN332" s="602">
        <f t="shared" ca="1" si="612"/>
        <v>38267.148755353199</v>
      </c>
      <c r="BO332" s="602">
        <f t="shared" ca="1" si="613"/>
        <v>39793.595525186211</v>
      </c>
      <c r="BP332" s="602">
        <f t="shared" ca="1" si="614"/>
        <v>39793.595525186211</v>
      </c>
      <c r="BQ332" s="602">
        <f t="shared" ca="1" si="615"/>
        <v>41348.708530527409</v>
      </c>
      <c r="BR332" s="602">
        <f t="shared" ca="1" si="616"/>
        <v>41348.708530527409</v>
      </c>
      <c r="BS332" s="602">
        <f t="shared" ca="1" si="617"/>
        <v>42931.644319025749</v>
      </c>
      <c r="BT332" s="602">
        <f t="shared" ca="1" si="618"/>
        <v>42931.644319025749</v>
      </c>
      <c r="BU332" s="602">
        <f t="shared" ca="1" si="619"/>
        <v>44541.536806018841</v>
      </c>
      <c r="BV332" s="602">
        <f t="shared" ca="1" si="620"/>
        <v>40723.276804626068</v>
      </c>
      <c r="BW332" s="602">
        <f t="shared" ca="1" si="621"/>
        <v>42295.186245571516</v>
      </c>
      <c r="BX332" s="602">
        <f t="shared" ca="1" si="622"/>
        <v>42295.186245571516</v>
      </c>
      <c r="BY332" s="602">
        <f t="shared" ca="1" si="623"/>
        <v>43894.401241264459</v>
      </c>
      <c r="BZ332" s="602">
        <f t="shared" ca="1" si="624"/>
        <v>43894.401241264459</v>
      </c>
      <c r="CA332" s="602">
        <f t="shared" ca="1" si="625"/>
        <v>45520.044319311586</v>
      </c>
      <c r="CB332" s="602">
        <f t="shared" ca="1" si="626"/>
        <v>45520.044319311586</v>
      </c>
      <c r="CC332" s="602">
        <f t="shared" ca="1" si="627"/>
        <v>47171.222607457443</v>
      </c>
      <c r="CD332" s="602">
        <f t="shared" ca="1" si="628"/>
        <v>47171.222607457443</v>
      </c>
      <c r="CE332" s="602">
        <f t="shared" ca="1" si="629"/>
        <v>48847.032188247038</v>
      </c>
      <c r="CF332" s="602">
        <f t="shared" ca="1" si="630"/>
        <v>32602.790994842424</v>
      </c>
      <c r="CG332" s="602">
        <f t="shared" ca="1" si="631"/>
        <v>33443.253242422012</v>
      </c>
      <c r="CH332" s="602">
        <f t="shared" ca="1" si="632"/>
        <v>33443.253242422012</v>
      </c>
      <c r="CI332" s="602">
        <f t="shared" ca="1" si="633"/>
        <v>34295.209150044277</v>
      </c>
      <c r="CJ332" s="602">
        <f t="shared" ca="1" si="634"/>
        <v>34295.209150044277</v>
      </c>
      <c r="CK332" s="602">
        <f t="shared" ca="1" si="635"/>
        <v>35158.510820378884</v>
      </c>
      <c r="CL332" s="602">
        <f t="shared" ca="1" si="636"/>
        <v>35158.510820378884</v>
      </c>
      <c r="CM332" s="602">
        <f t="shared" ca="1" si="637"/>
        <v>36033.004617820443</v>
      </c>
      <c r="CN332" s="602">
        <f t="shared" ca="1" si="638"/>
        <v>36033.004617820443</v>
      </c>
      <c r="CO332" s="602">
        <f t="shared" ca="1" si="639"/>
        <v>36918.531516652984</v>
      </c>
      <c r="CP332" s="602">
        <f t="shared" ca="1" si="640"/>
        <v>40567.620879791641</v>
      </c>
      <c r="CQ332" s="602">
        <f t="shared" ca="1" si="641"/>
        <v>42136.752230538325</v>
      </c>
      <c r="CR332" s="602">
        <f t="shared" ca="1" si="642"/>
        <v>42136.752230538325</v>
      </c>
      <c r="CS332" s="602">
        <f t="shared" ca="1" si="643"/>
        <v>43733.275864409734</v>
      </c>
      <c r="CT332" s="602">
        <f t="shared" ca="1" si="644"/>
        <v>43733.275864409734</v>
      </c>
      <c r="CU332" s="602">
        <f t="shared" ca="1" si="645"/>
        <v>45356.316094004287</v>
      </c>
      <c r="CV332" s="602">
        <f t="shared" ca="1" si="646"/>
        <v>45356.316094004287</v>
      </c>
      <c r="CW332" s="602">
        <f t="shared" ca="1" si="647"/>
        <v>47004.981388595283</v>
      </c>
      <c r="CX332" s="602">
        <f t="shared" ca="1" si="648"/>
        <v>47004.981388595283</v>
      </c>
      <c r="CY332" s="602">
        <f t="shared" ca="1" si="649"/>
        <v>48678.368743832812</v>
      </c>
      <c r="CZ332" s="602">
        <f t="shared" ca="1" si="650"/>
        <v>44703.97476535022</v>
      </c>
      <c r="DA332" s="602">
        <f t="shared" ca="1" si="651"/>
        <v>46342.497848049643</v>
      </c>
      <c r="DB332" s="602">
        <f t="shared" ca="1" si="652"/>
        <v>46342.497848049643</v>
      </c>
      <c r="DC332" s="602">
        <f t="shared" ca="1" si="653"/>
        <v>48006.105296803609</v>
      </c>
      <c r="DD332" s="602">
        <f t="shared" ca="1" si="654"/>
        <v>48006.105296803609</v>
      </c>
      <c r="DE332" s="602">
        <f t="shared" ca="1" si="655"/>
        <v>49693.889253268258</v>
      </c>
      <c r="DF332" s="602">
        <f t="shared" ca="1" si="656"/>
        <v>49693.889253268258</v>
      </c>
      <c r="DG332" s="602">
        <f t="shared" ca="1" si="657"/>
        <v>51404.937022019112</v>
      </c>
      <c r="DH332" s="602">
        <f t="shared" ca="1" si="658"/>
        <v>51404.937022019112</v>
      </c>
      <c r="DI332" s="602">
        <f t="shared" ca="1" si="659"/>
        <v>53138.334953305806</v>
      </c>
      <c r="DJ332" s="602">
        <f t="shared" ca="1" si="660"/>
        <v>35740.272825017964</v>
      </c>
      <c r="DK332" s="602">
        <f t="shared" ca="1" si="661"/>
        <v>36622.140011125128</v>
      </c>
      <c r="DL332" s="602">
        <f t="shared" ca="1" si="662"/>
        <v>36622.140011125128</v>
      </c>
      <c r="DM332" s="602">
        <f t="shared" ca="1" si="663"/>
        <v>37514.931461517175</v>
      </c>
      <c r="DN332" s="602">
        <f t="shared" ca="1" si="664"/>
        <v>37514.931461517175</v>
      </c>
      <c r="DO332" s="602">
        <f t="shared" ca="1" si="665"/>
        <v>38418.479955411574</v>
      </c>
      <c r="DP332" s="602">
        <f t="shared" ca="1" si="666"/>
        <v>38418.479955411574</v>
      </c>
      <c r="DQ332" s="602">
        <f t="shared" ca="1" si="667"/>
        <v>39332.613834187912</v>
      </c>
      <c r="DR332" s="602">
        <f t="shared" ca="1" si="668"/>
        <v>39332.613834187912</v>
      </c>
      <c r="DS332" s="602">
        <f t="shared" ca="1" si="669"/>
        <v>40257.157363389997</v>
      </c>
      <c r="DT332" s="602">
        <f t="shared" ca="1" si="670"/>
        <v>46177.501827191038</v>
      </c>
      <c r="DU332" s="602">
        <f t="shared" ca="1" si="671"/>
        <v>47838.641578354283</v>
      </c>
      <c r="DV332" s="602">
        <f t="shared" ca="1" si="672"/>
        <v>47838.641578354283</v>
      </c>
      <c r="DW332" s="602">
        <f t="shared" ca="1" si="673"/>
        <v>49524.048906687342</v>
      </c>
      <c r="DX332" s="602">
        <f t="shared" ca="1" si="674"/>
        <v>49524.048906687342</v>
      </c>
      <c r="DY332" s="602">
        <f t="shared" ca="1" si="675"/>
        <v>51232.81142211426</v>
      </c>
      <c r="DZ332" s="602">
        <f t="shared" ca="1" si="676"/>
        <v>51232.81142211426</v>
      </c>
      <c r="EA332" s="602">
        <f t="shared" ca="1" si="677"/>
        <v>52964.015402022604</v>
      </c>
      <c r="EB332" s="602">
        <f t="shared" ca="1" si="678"/>
        <v>52964.015402022604</v>
      </c>
      <c r="EC332" s="602">
        <f t="shared" ca="1" si="679"/>
        <v>54716.749467108581</v>
      </c>
      <c r="ED332" s="602">
        <f t="shared" ca="1" si="680"/>
        <v>50546.562285820124</v>
      </c>
      <c r="EE332" s="602">
        <f t="shared" ca="1" si="681"/>
        <v>52268.899256216449</v>
      </c>
      <c r="EF332" s="602">
        <f t="shared" ca="1" si="682"/>
        <v>52268.899256216449</v>
      </c>
      <c r="EG332" s="602">
        <f t="shared" ca="1" si="683"/>
        <v>54013.130357142247</v>
      </c>
      <c r="EH332" s="602">
        <f t="shared" ca="1" si="684"/>
        <v>54013.130357142247</v>
      </c>
      <c r="EI332" s="602">
        <f t="shared" ca="1" si="685"/>
        <v>55778.34727772788</v>
      </c>
      <c r="EJ332" s="602">
        <f t="shared" ca="1" si="686"/>
        <v>55778.34727772788</v>
      </c>
      <c r="EK332" s="602">
        <f t="shared" ca="1" si="687"/>
        <v>57563.649413299725</v>
      </c>
      <c r="EL332" s="602">
        <f t="shared" ca="1" si="688"/>
        <v>57563.649413299725</v>
      </c>
      <c r="EM332" s="602">
        <f t="shared" ca="1" si="689"/>
        <v>59368.146874517734</v>
      </c>
    </row>
    <row r="333" spans="22:143" ht="14.25" x14ac:dyDescent="0.2">
      <c r="V333" s="260"/>
      <c r="W333" s="597">
        <f t="shared" si="567"/>
        <v>40</v>
      </c>
      <c r="X333" s="602">
        <f t="shared" ca="1" si="570"/>
        <v>27303.204877228378</v>
      </c>
      <c r="Y333" s="602">
        <f t="shared" ca="1" si="571"/>
        <v>28063.745651855919</v>
      </c>
      <c r="Z333" s="602">
        <f t="shared" ca="1" si="572"/>
        <v>28063.745651855919</v>
      </c>
      <c r="AA333" s="602">
        <f t="shared" ca="1" si="573"/>
        <v>28836.595283912593</v>
      </c>
      <c r="AB333" s="602">
        <f t="shared" ca="1" si="574"/>
        <v>28836.595283912593</v>
      </c>
      <c r="AC333" s="602">
        <f t="shared" ca="1" si="575"/>
        <v>29621.652351503428</v>
      </c>
      <c r="AD333" s="602">
        <f t="shared" ca="1" si="576"/>
        <v>29621.652351503428</v>
      </c>
      <c r="AE333" s="602">
        <f t="shared" ca="1" si="577"/>
        <v>30418.807625095062</v>
      </c>
      <c r="AF333" s="602">
        <f t="shared" ca="1" si="578"/>
        <v>30418.807625095062</v>
      </c>
      <c r="AG333" s="602">
        <f t="shared" ca="1" si="579"/>
        <v>31227.944341051854</v>
      </c>
      <c r="AH333" s="602">
        <f t="shared" ca="1" si="580"/>
        <v>31773.964225318963</v>
      </c>
      <c r="AI333" s="602">
        <f t="shared" ca="1" si="581"/>
        <v>33161.814954877947</v>
      </c>
      <c r="AJ333" s="602">
        <f t="shared" ca="1" si="582"/>
        <v>33161.814954877947</v>
      </c>
      <c r="AK333" s="602">
        <f t="shared" ca="1" si="583"/>
        <v>34581.723205375456</v>
      </c>
      <c r="AL333" s="602">
        <f t="shared" ca="1" si="584"/>
        <v>34581.723205375456</v>
      </c>
      <c r="AM333" s="602">
        <f t="shared" ca="1" si="585"/>
        <v>36033.004617820443</v>
      </c>
      <c r="AN333" s="602">
        <f t="shared" ca="1" si="586"/>
        <v>36033.004617820443</v>
      </c>
      <c r="AO333" s="602">
        <f t="shared" ca="1" si="587"/>
        <v>37514.931461517175</v>
      </c>
      <c r="AP333" s="602">
        <f t="shared" ca="1" si="588"/>
        <v>37514.931461517175</v>
      </c>
      <c r="AQ333" s="602">
        <f t="shared" ca="1" si="589"/>
        <v>39026.737155306873</v>
      </c>
      <c r="AR333" s="602">
        <f t="shared" ca="1" si="590"/>
        <v>35448.772928771345</v>
      </c>
      <c r="AS333" s="602">
        <f t="shared" ca="1" si="591"/>
        <v>36918.531516652984</v>
      </c>
      <c r="AT333" s="602">
        <f t="shared" ca="1" si="592"/>
        <v>36918.531516652984</v>
      </c>
      <c r="AU333" s="602">
        <f t="shared" ca="1" si="593"/>
        <v>38418.479955411574</v>
      </c>
      <c r="AV333" s="602">
        <f t="shared" ca="1" si="594"/>
        <v>38418.479955411574</v>
      </c>
      <c r="AW333" s="602">
        <f t="shared" ca="1" si="595"/>
        <v>39947.830563756834</v>
      </c>
      <c r="AX333" s="602">
        <f t="shared" ca="1" si="596"/>
        <v>39947.830563756834</v>
      </c>
      <c r="AY333" s="602">
        <f t="shared" ca="1" si="597"/>
        <v>41505.764212283277</v>
      </c>
      <c r="AZ333" s="602">
        <f t="shared" ca="1" si="598"/>
        <v>41505.764212283277</v>
      </c>
      <c r="BA333" s="602">
        <f t="shared" ca="1" si="599"/>
        <v>43091.434978125537</v>
      </c>
      <c r="BB333" s="602">
        <f t="shared" ca="1" si="600"/>
        <v>30151.752011168952</v>
      </c>
      <c r="BC333" s="602">
        <f t="shared" ca="1" si="601"/>
        <v>30956.908340085956</v>
      </c>
      <c r="BD333" s="602">
        <f t="shared" ca="1" si="602"/>
        <v>30956.908340085956</v>
      </c>
      <c r="BE333" s="602">
        <f t="shared" ca="1" si="603"/>
        <v>31773.96422531897</v>
      </c>
      <c r="BF333" s="602">
        <f t="shared" ca="1" si="604"/>
        <v>31773.96422531897</v>
      </c>
      <c r="BG333" s="602">
        <f t="shared" ca="1" si="605"/>
        <v>32602.790994842424</v>
      </c>
      <c r="BH333" s="602">
        <f t="shared" ca="1" si="606"/>
        <v>32602.790994842424</v>
      </c>
      <c r="BI333" s="602">
        <f t="shared" ca="1" si="607"/>
        <v>33443.253242422019</v>
      </c>
      <c r="BJ333" s="602">
        <f t="shared" ca="1" si="608"/>
        <v>33443.253242422019</v>
      </c>
      <c r="BK333" s="602">
        <f t="shared" ca="1" si="609"/>
        <v>34295.209150044284</v>
      </c>
      <c r="BL333" s="602">
        <f t="shared" ca="1" si="610"/>
        <v>36770.18441525627</v>
      </c>
      <c r="BM333" s="602">
        <f t="shared" ca="1" si="611"/>
        <v>38267.148755353199</v>
      </c>
      <c r="BN333" s="602">
        <f t="shared" ca="1" si="612"/>
        <v>38267.148755353199</v>
      </c>
      <c r="BO333" s="602">
        <f t="shared" ca="1" si="613"/>
        <v>39793.595525186211</v>
      </c>
      <c r="BP333" s="602">
        <f t="shared" ca="1" si="614"/>
        <v>39793.595525186211</v>
      </c>
      <c r="BQ333" s="602">
        <f t="shared" ca="1" si="615"/>
        <v>41348.708530527409</v>
      </c>
      <c r="BR333" s="602">
        <f t="shared" ca="1" si="616"/>
        <v>41348.708530527409</v>
      </c>
      <c r="BS333" s="602">
        <f t="shared" ca="1" si="617"/>
        <v>42931.644319025749</v>
      </c>
      <c r="BT333" s="602">
        <f t="shared" ca="1" si="618"/>
        <v>42931.644319025749</v>
      </c>
      <c r="BU333" s="602">
        <f t="shared" ca="1" si="619"/>
        <v>44541.536806018841</v>
      </c>
      <c r="BV333" s="602">
        <f t="shared" ca="1" si="620"/>
        <v>40723.276804626068</v>
      </c>
      <c r="BW333" s="602">
        <f t="shared" ca="1" si="621"/>
        <v>42295.186245571516</v>
      </c>
      <c r="BX333" s="602">
        <f t="shared" ca="1" si="622"/>
        <v>42295.186245571516</v>
      </c>
      <c r="BY333" s="602">
        <f t="shared" ca="1" si="623"/>
        <v>43894.401241264459</v>
      </c>
      <c r="BZ333" s="602">
        <f t="shared" ca="1" si="624"/>
        <v>43894.401241264459</v>
      </c>
      <c r="CA333" s="602">
        <f t="shared" ca="1" si="625"/>
        <v>45520.044319311586</v>
      </c>
      <c r="CB333" s="602">
        <f t="shared" ca="1" si="626"/>
        <v>45520.044319311586</v>
      </c>
      <c r="CC333" s="602">
        <f t="shared" ca="1" si="627"/>
        <v>47171.222607457443</v>
      </c>
      <c r="CD333" s="602">
        <f t="shared" ca="1" si="628"/>
        <v>47171.222607457443</v>
      </c>
      <c r="CE333" s="602">
        <f t="shared" ca="1" si="629"/>
        <v>48847.032188247038</v>
      </c>
      <c r="CF333" s="602">
        <f t="shared" ca="1" si="630"/>
        <v>32602.790994842424</v>
      </c>
      <c r="CG333" s="602">
        <f t="shared" ca="1" si="631"/>
        <v>33443.253242422012</v>
      </c>
      <c r="CH333" s="602">
        <f t="shared" ca="1" si="632"/>
        <v>33443.253242422012</v>
      </c>
      <c r="CI333" s="602">
        <f t="shared" ca="1" si="633"/>
        <v>34295.209150044277</v>
      </c>
      <c r="CJ333" s="602">
        <f t="shared" ca="1" si="634"/>
        <v>34295.209150044277</v>
      </c>
      <c r="CK333" s="602">
        <f t="shared" ca="1" si="635"/>
        <v>35158.510820378884</v>
      </c>
      <c r="CL333" s="602">
        <f t="shared" ca="1" si="636"/>
        <v>35158.510820378884</v>
      </c>
      <c r="CM333" s="602">
        <f t="shared" ca="1" si="637"/>
        <v>36033.004617820443</v>
      </c>
      <c r="CN333" s="602">
        <f t="shared" ca="1" si="638"/>
        <v>36033.004617820443</v>
      </c>
      <c r="CO333" s="602">
        <f t="shared" ca="1" si="639"/>
        <v>36918.531516652984</v>
      </c>
      <c r="CP333" s="602">
        <f t="shared" ca="1" si="640"/>
        <v>40567.620879791641</v>
      </c>
      <c r="CQ333" s="602">
        <f t="shared" ca="1" si="641"/>
        <v>42136.752230538325</v>
      </c>
      <c r="CR333" s="602">
        <f t="shared" ca="1" si="642"/>
        <v>42136.752230538325</v>
      </c>
      <c r="CS333" s="602">
        <f t="shared" ca="1" si="643"/>
        <v>43733.275864409734</v>
      </c>
      <c r="CT333" s="602">
        <f t="shared" ca="1" si="644"/>
        <v>43733.275864409734</v>
      </c>
      <c r="CU333" s="602">
        <f t="shared" ca="1" si="645"/>
        <v>45356.316094004287</v>
      </c>
      <c r="CV333" s="602">
        <f t="shared" ca="1" si="646"/>
        <v>45356.316094004287</v>
      </c>
      <c r="CW333" s="602">
        <f t="shared" ca="1" si="647"/>
        <v>47004.981388595283</v>
      </c>
      <c r="CX333" s="602">
        <f t="shared" ca="1" si="648"/>
        <v>47004.981388595283</v>
      </c>
      <c r="CY333" s="602">
        <f t="shared" ca="1" si="649"/>
        <v>48678.368743832812</v>
      </c>
      <c r="CZ333" s="602">
        <f t="shared" ca="1" si="650"/>
        <v>44703.97476535022</v>
      </c>
      <c r="DA333" s="602">
        <f t="shared" ca="1" si="651"/>
        <v>46342.497848049643</v>
      </c>
      <c r="DB333" s="602">
        <f t="shared" ca="1" si="652"/>
        <v>46342.497848049643</v>
      </c>
      <c r="DC333" s="602">
        <f t="shared" ca="1" si="653"/>
        <v>48006.105296803609</v>
      </c>
      <c r="DD333" s="602">
        <f t="shared" ca="1" si="654"/>
        <v>48006.105296803609</v>
      </c>
      <c r="DE333" s="602">
        <f t="shared" ca="1" si="655"/>
        <v>49693.889253268258</v>
      </c>
      <c r="DF333" s="602">
        <f t="shared" ca="1" si="656"/>
        <v>49693.889253268258</v>
      </c>
      <c r="DG333" s="602">
        <f t="shared" ca="1" si="657"/>
        <v>51404.937022019112</v>
      </c>
      <c r="DH333" s="602">
        <f t="shared" ca="1" si="658"/>
        <v>51404.937022019112</v>
      </c>
      <c r="DI333" s="602">
        <f t="shared" ca="1" si="659"/>
        <v>53138.334953305806</v>
      </c>
      <c r="DJ333" s="602">
        <f t="shared" ca="1" si="660"/>
        <v>35740.272825017964</v>
      </c>
      <c r="DK333" s="602">
        <f t="shared" ca="1" si="661"/>
        <v>36622.140011125128</v>
      </c>
      <c r="DL333" s="602">
        <f t="shared" ca="1" si="662"/>
        <v>36622.140011125128</v>
      </c>
      <c r="DM333" s="602">
        <f t="shared" ca="1" si="663"/>
        <v>37514.931461517175</v>
      </c>
      <c r="DN333" s="602">
        <f t="shared" ca="1" si="664"/>
        <v>37514.931461517175</v>
      </c>
      <c r="DO333" s="602">
        <f t="shared" ca="1" si="665"/>
        <v>38418.479955411574</v>
      </c>
      <c r="DP333" s="602">
        <f t="shared" ca="1" si="666"/>
        <v>38418.479955411574</v>
      </c>
      <c r="DQ333" s="602">
        <f t="shared" ca="1" si="667"/>
        <v>39332.613834187912</v>
      </c>
      <c r="DR333" s="602">
        <f t="shared" ca="1" si="668"/>
        <v>39332.613834187912</v>
      </c>
      <c r="DS333" s="602">
        <f t="shared" ca="1" si="669"/>
        <v>40257.157363389997</v>
      </c>
      <c r="DT333" s="602">
        <f t="shared" ca="1" si="670"/>
        <v>46177.501827191038</v>
      </c>
      <c r="DU333" s="602">
        <f t="shared" ca="1" si="671"/>
        <v>47838.641578354283</v>
      </c>
      <c r="DV333" s="602">
        <f t="shared" ca="1" si="672"/>
        <v>47838.641578354283</v>
      </c>
      <c r="DW333" s="602">
        <f t="shared" ca="1" si="673"/>
        <v>49524.048906687342</v>
      </c>
      <c r="DX333" s="602">
        <f t="shared" ca="1" si="674"/>
        <v>49524.048906687342</v>
      </c>
      <c r="DY333" s="602">
        <f t="shared" ca="1" si="675"/>
        <v>51232.81142211426</v>
      </c>
      <c r="DZ333" s="602">
        <f t="shared" ca="1" si="676"/>
        <v>51232.81142211426</v>
      </c>
      <c r="EA333" s="602">
        <f t="shared" ca="1" si="677"/>
        <v>52964.015402022604</v>
      </c>
      <c r="EB333" s="602">
        <f t="shared" ca="1" si="678"/>
        <v>52964.015402022604</v>
      </c>
      <c r="EC333" s="602">
        <f t="shared" ca="1" si="679"/>
        <v>54716.749467108581</v>
      </c>
      <c r="ED333" s="602">
        <f t="shared" ca="1" si="680"/>
        <v>50546.562285820124</v>
      </c>
      <c r="EE333" s="602">
        <f t="shared" ca="1" si="681"/>
        <v>52268.899256216449</v>
      </c>
      <c r="EF333" s="602">
        <f t="shared" ca="1" si="682"/>
        <v>52268.899256216449</v>
      </c>
      <c r="EG333" s="602">
        <f t="shared" ca="1" si="683"/>
        <v>54013.130357142247</v>
      </c>
      <c r="EH333" s="602">
        <f t="shared" ca="1" si="684"/>
        <v>54013.130357142247</v>
      </c>
      <c r="EI333" s="602">
        <f t="shared" ca="1" si="685"/>
        <v>55778.34727772788</v>
      </c>
      <c r="EJ333" s="602">
        <f t="shared" ca="1" si="686"/>
        <v>55778.34727772788</v>
      </c>
      <c r="EK333" s="602">
        <f t="shared" ca="1" si="687"/>
        <v>57563.649413299725</v>
      </c>
      <c r="EL333" s="602">
        <f t="shared" ca="1" si="688"/>
        <v>57563.649413299725</v>
      </c>
      <c r="EM333" s="602">
        <f t="shared" ca="1" si="689"/>
        <v>59368.146874517734</v>
      </c>
    </row>
    <row r="334" spans="22:143" ht="14.25" x14ac:dyDescent="0.2">
      <c r="V334" s="260"/>
      <c r="W334" s="597">
        <f t="shared" si="567"/>
        <v>41</v>
      </c>
      <c r="X334" s="602">
        <f t="shared" ca="1" si="570"/>
        <v>27303.204877228378</v>
      </c>
      <c r="Y334" s="602">
        <f t="shared" ca="1" si="571"/>
        <v>28063.745651855919</v>
      </c>
      <c r="Z334" s="602">
        <f t="shared" ca="1" si="572"/>
        <v>28063.745651855919</v>
      </c>
      <c r="AA334" s="602">
        <f t="shared" ca="1" si="573"/>
        <v>28836.595283912593</v>
      </c>
      <c r="AB334" s="602">
        <f t="shared" ca="1" si="574"/>
        <v>28836.595283912593</v>
      </c>
      <c r="AC334" s="602">
        <f t="shared" ca="1" si="575"/>
        <v>29621.652351503428</v>
      </c>
      <c r="AD334" s="602">
        <f t="shared" ca="1" si="576"/>
        <v>29621.652351503428</v>
      </c>
      <c r="AE334" s="602">
        <f t="shared" ca="1" si="577"/>
        <v>30418.807625095062</v>
      </c>
      <c r="AF334" s="602">
        <f t="shared" ca="1" si="578"/>
        <v>30418.807625095062</v>
      </c>
      <c r="AG334" s="602">
        <f t="shared" ca="1" si="579"/>
        <v>31227.944341051854</v>
      </c>
      <c r="AH334" s="602">
        <f t="shared" ca="1" si="580"/>
        <v>31773.964225318963</v>
      </c>
      <c r="AI334" s="602">
        <f t="shared" ca="1" si="581"/>
        <v>33161.814954877947</v>
      </c>
      <c r="AJ334" s="602">
        <f t="shared" ca="1" si="582"/>
        <v>33161.814954877947</v>
      </c>
      <c r="AK334" s="602">
        <f t="shared" ca="1" si="583"/>
        <v>34581.723205375456</v>
      </c>
      <c r="AL334" s="602">
        <f t="shared" ca="1" si="584"/>
        <v>34581.723205375456</v>
      </c>
      <c r="AM334" s="602">
        <f t="shared" ca="1" si="585"/>
        <v>36033.004617820443</v>
      </c>
      <c r="AN334" s="602">
        <f t="shared" ca="1" si="586"/>
        <v>36033.004617820443</v>
      </c>
      <c r="AO334" s="602">
        <f t="shared" ca="1" si="587"/>
        <v>37514.931461517175</v>
      </c>
      <c r="AP334" s="602">
        <f t="shared" ca="1" si="588"/>
        <v>37514.931461517175</v>
      </c>
      <c r="AQ334" s="602">
        <f t="shared" ca="1" si="589"/>
        <v>39026.737155306873</v>
      </c>
      <c r="AR334" s="602">
        <f t="shared" ca="1" si="590"/>
        <v>35448.772928771345</v>
      </c>
      <c r="AS334" s="602">
        <f t="shared" ca="1" si="591"/>
        <v>36918.531516652984</v>
      </c>
      <c r="AT334" s="602">
        <f t="shared" ca="1" si="592"/>
        <v>36918.531516652984</v>
      </c>
      <c r="AU334" s="602">
        <f t="shared" ca="1" si="593"/>
        <v>38418.479955411574</v>
      </c>
      <c r="AV334" s="602">
        <f t="shared" ca="1" si="594"/>
        <v>38418.479955411574</v>
      </c>
      <c r="AW334" s="602">
        <f t="shared" ca="1" si="595"/>
        <v>39947.830563756834</v>
      </c>
      <c r="AX334" s="602">
        <f t="shared" ca="1" si="596"/>
        <v>39947.830563756834</v>
      </c>
      <c r="AY334" s="602">
        <f t="shared" ca="1" si="597"/>
        <v>41505.764212283277</v>
      </c>
      <c r="AZ334" s="602">
        <f t="shared" ca="1" si="598"/>
        <v>41505.764212283277</v>
      </c>
      <c r="BA334" s="602">
        <f t="shared" ca="1" si="599"/>
        <v>43091.434978125537</v>
      </c>
      <c r="BB334" s="602">
        <f t="shared" ca="1" si="600"/>
        <v>30151.752011168952</v>
      </c>
      <c r="BC334" s="602">
        <f t="shared" ca="1" si="601"/>
        <v>30956.908340085956</v>
      </c>
      <c r="BD334" s="602">
        <f t="shared" ca="1" si="602"/>
        <v>30956.908340085956</v>
      </c>
      <c r="BE334" s="602">
        <f t="shared" ca="1" si="603"/>
        <v>31773.96422531897</v>
      </c>
      <c r="BF334" s="602">
        <f t="shared" ca="1" si="604"/>
        <v>31773.96422531897</v>
      </c>
      <c r="BG334" s="602">
        <f t="shared" ca="1" si="605"/>
        <v>32602.790994842424</v>
      </c>
      <c r="BH334" s="602">
        <f t="shared" ca="1" si="606"/>
        <v>32602.790994842424</v>
      </c>
      <c r="BI334" s="602">
        <f t="shared" ca="1" si="607"/>
        <v>33443.253242422019</v>
      </c>
      <c r="BJ334" s="602">
        <f t="shared" ca="1" si="608"/>
        <v>33443.253242422019</v>
      </c>
      <c r="BK334" s="602">
        <f t="shared" ca="1" si="609"/>
        <v>34295.209150044284</v>
      </c>
      <c r="BL334" s="602">
        <f t="shared" ca="1" si="610"/>
        <v>36770.18441525627</v>
      </c>
      <c r="BM334" s="602">
        <f t="shared" ca="1" si="611"/>
        <v>38267.148755353199</v>
      </c>
      <c r="BN334" s="602">
        <f t="shared" ca="1" si="612"/>
        <v>38267.148755353199</v>
      </c>
      <c r="BO334" s="602">
        <f t="shared" ca="1" si="613"/>
        <v>39793.595525186211</v>
      </c>
      <c r="BP334" s="602">
        <f t="shared" ca="1" si="614"/>
        <v>39793.595525186211</v>
      </c>
      <c r="BQ334" s="602">
        <f t="shared" ca="1" si="615"/>
        <v>41348.708530527409</v>
      </c>
      <c r="BR334" s="602">
        <f t="shared" ca="1" si="616"/>
        <v>41348.708530527409</v>
      </c>
      <c r="BS334" s="602">
        <f t="shared" ca="1" si="617"/>
        <v>42931.644319025749</v>
      </c>
      <c r="BT334" s="602">
        <f t="shared" ca="1" si="618"/>
        <v>42931.644319025749</v>
      </c>
      <c r="BU334" s="602">
        <f t="shared" ca="1" si="619"/>
        <v>44541.536806018841</v>
      </c>
      <c r="BV334" s="602">
        <f t="shared" ca="1" si="620"/>
        <v>40723.276804626068</v>
      </c>
      <c r="BW334" s="602">
        <f t="shared" ca="1" si="621"/>
        <v>42295.186245571516</v>
      </c>
      <c r="BX334" s="602">
        <f t="shared" ca="1" si="622"/>
        <v>42295.186245571516</v>
      </c>
      <c r="BY334" s="602">
        <f t="shared" ca="1" si="623"/>
        <v>43894.401241264459</v>
      </c>
      <c r="BZ334" s="602">
        <f t="shared" ca="1" si="624"/>
        <v>43894.401241264459</v>
      </c>
      <c r="CA334" s="602">
        <f t="shared" ca="1" si="625"/>
        <v>45520.044319311586</v>
      </c>
      <c r="CB334" s="602">
        <f t="shared" ca="1" si="626"/>
        <v>45520.044319311586</v>
      </c>
      <c r="CC334" s="602">
        <f t="shared" ca="1" si="627"/>
        <v>47171.222607457443</v>
      </c>
      <c r="CD334" s="602">
        <f t="shared" ca="1" si="628"/>
        <v>47171.222607457443</v>
      </c>
      <c r="CE334" s="602">
        <f t="shared" ca="1" si="629"/>
        <v>48847.032188247038</v>
      </c>
      <c r="CF334" s="602">
        <f t="shared" ca="1" si="630"/>
        <v>32602.790994842424</v>
      </c>
      <c r="CG334" s="602">
        <f t="shared" ca="1" si="631"/>
        <v>33443.253242422012</v>
      </c>
      <c r="CH334" s="602">
        <f t="shared" ca="1" si="632"/>
        <v>33443.253242422012</v>
      </c>
      <c r="CI334" s="602">
        <f t="shared" ca="1" si="633"/>
        <v>34295.209150044277</v>
      </c>
      <c r="CJ334" s="602">
        <f t="shared" ca="1" si="634"/>
        <v>34295.209150044277</v>
      </c>
      <c r="CK334" s="602">
        <f t="shared" ca="1" si="635"/>
        <v>35158.510820378884</v>
      </c>
      <c r="CL334" s="602">
        <f t="shared" ca="1" si="636"/>
        <v>35158.510820378884</v>
      </c>
      <c r="CM334" s="602">
        <f t="shared" ca="1" si="637"/>
        <v>36033.004617820443</v>
      </c>
      <c r="CN334" s="602">
        <f t="shared" ca="1" si="638"/>
        <v>36033.004617820443</v>
      </c>
      <c r="CO334" s="602">
        <f t="shared" ca="1" si="639"/>
        <v>36918.531516652984</v>
      </c>
      <c r="CP334" s="602">
        <f t="shared" ca="1" si="640"/>
        <v>40567.620879791641</v>
      </c>
      <c r="CQ334" s="602">
        <f t="shared" ca="1" si="641"/>
        <v>42136.752230538325</v>
      </c>
      <c r="CR334" s="602">
        <f t="shared" ca="1" si="642"/>
        <v>42136.752230538325</v>
      </c>
      <c r="CS334" s="602">
        <f t="shared" ca="1" si="643"/>
        <v>43733.275864409734</v>
      </c>
      <c r="CT334" s="602">
        <f t="shared" ca="1" si="644"/>
        <v>43733.275864409734</v>
      </c>
      <c r="CU334" s="602">
        <f t="shared" ca="1" si="645"/>
        <v>45356.316094004287</v>
      </c>
      <c r="CV334" s="602">
        <f t="shared" ca="1" si="646"/>
        <v>45356.316094004287</v>
      </c>
      <c r="CW334" s="602">
        <f t="shared" ca="1" si="647"/>
        <v>47004.981388595283</v>
      </c>
      <c r="CX334" s="602">
        <f t="shared" ca="1" si="648"/>
        <v>47004.981388595283</v>
      </c>
      <c r="CY334" s="602">
        <f t="shared" ca="1" si="649"/>
        <v>48678.368743832812</v>
      </c>
      <c r="CZ334" s="602">
        <f t="shared" ca="1" si="650"/>
        <v>44703.97476535022</v>
      </c>
      <c r="DA334" s="602">
        <f t="shared" ca="1" si="651"/>
        <v>46342.497848049643</v>
      </c>
      <c r="DB334" s="602">
        <f t="shared" ca="1" si="652"/>
        <v>46342.497848049643</v>
      </c>
      <c r="DC334" s="602">
        <f t="shared" ca="1" si="653"/>
        <v>48006.105296803609</v>
      </c>
      <c r="DD334" s="602">
        <f t="shared" ca="1" si="654"/>
        <v>48006.105296803609</v>
      </c>
      <c r="DE334" s="602">
        <f t="shared" ca="1" si="655"/>
        <v>49693.889253268258</v>
      </c>
      <c r="DF334" s="602">
        <f t="shared" ca="1" si="656"/>
        <v>49693.889253268258</v>
      </c>
      <c r="DG334" s="602">
        <f t="shared" ca="1" si="657"/>
        <v>51404.937022019112</v>
      </c>
      <c r="DH334" s="602">
        <f t="shared" ca="1" si="658"/>
        <v>51404.937022019112</v>
      </c>
      <c r="DI334" s="602">
        <f t="shared" ca="1" si="659"/>
        <v>53138.334953305806</v>
      </c>
      <c r="DJ334" s="602">
        <f t="shared" ca="1" si="660"/>
        <v>35740.272825017964</v>
      </c>
      <c r="DK334" s="602">
        <f t="shared" ca="1" si="661"/>
        <v>36622.140011125128</v>
      </c>
      <c r="DL334" s="602">
        <f t="shared" ca="1" si="662"/>
        <v>36622.140011125128</v>
      </c>
      <c r="DM334" s="602">
        <f t="shared" ca="1" si="663"/>
        <v>37514.931461517175</v>
      </c>
      <c r="DN334" s="602">
        <f t="shared" ca="1" si="664"/>
        <v>37514.931461517175</v>
      </c>
      <c r="DO334" s="602">
        <f t="shared" ca="1" si="665"/>
        <v>38418.479955411574</v>
      </c>
      <c r="DP334" s="602">
        <f t="shared" ca="1" si="666"/>
        <v>38418.479955411574</v>
      </c>
      <c r="DQ334" s="602">
        <f t="shared" ca="1" si="667"/>
        <v>39332.613834187912</v>
      </c>
      <c r="DR334" s="602">
        <f t="shared" ca="1" si="668"/>
        <v>39332.613834187912</v>
      </c>
      <c r="DS334" s="602">
        <f t="shared" ca="1" si="669"/>
        <v>40257.157363389997</v>
      </c>
      <c r="DT334" s="602">
        <f t="shared" ca="1" si="670"/>
        <v>46177.501827191038</v>
      </c>
      <c r="DU334" s="602">
        <f t="shared" ca="1" si="671"/>
        <v>47838.641578354283</v>
      </c>
      <c r="DV334" s="602">
        <f t="shared" ca="1" si="672"/>
        <v>47838.641578354283</v>
      </c>
      <c r="DW334" s="602">
        <f t="shared" ca="1" si="673"/>
        <v>49524.048906687342</v>
      </c>
      <c r="DX334" s="602">
        <f t="shared" ca="1" si="674"/>
        <v>49524.048906687342</v>
      </c>
      <c r="DY334" s="602">
        <f t="shared" ca="1" si="675"/>
        <v>51232.81142211426</v>
      </c>
      <c r="DZ334" s="602">
        <f t="shared" ca="1" si="676"/>
        <v>51232.81142211426</v>
      </c>
      <c r="EA334" s="602">
        <f t="shared" ca="1" si="677"/>
        <v>52964.015402022604</v>
      </c>
      <c r="EB334" s="602">
        <f t="shared" ca="1" si="678"/>
        <v>52964.015402022604</v>
      </c>
      <c r="EC334" s="602">
        <f t="shared" ca="1" si="679"/>
        <v>54716.749467108581</v>
      </c>
      <c r="ED334" s="602">
        <f t="shared" ca="1" si="680"/>
        <v>50546.562285820124</v>
      </c>
      <c r="EE334" s="602">
        <f t="shared" ca="1" si="681"/>
        <v>52268.899256216449</v>
      </c>
      <c r="EF334" s="602">
        <f t="shared" ca="1" si="682"/>
        <v>52268.899256216449</v>
      </c>
      <c r="EG334" s="602">
        <f t="shared" ca="1" si="683"/>
        <v>54013.130357142247</v>
      </c>
      <c r="EH334" s="602">
        <f t="shared" ca="1" si="684"/>
        <v>54013.130357142247</v>
      </c>
      <c r="EI334" s="602">
        <f t="shared" ca="1" si="685"/>
        <v>55778.34727772788</v>
      </c>
      <c r="EJ334" s="602">
        <f t="shared" ca="1" si="686"/>
        <v>55778.34727772788</v>
      </c>
      <c r="EK334" s="602">
        <f t="shared" ca="1" si="687"/>
        <v>57563.649413299725</v>
      </c>
      <c r="EL334" s="602">
        <f t="shared" ca="1" si="688"/>
        <v>57563.649413299725</v>
      </c>
      <c r="EM334" s="602">
        <f t="shared" ca="1" si="689"/>
        <v>59368.146874517734</v>
      </c>
    </row>
    <row r="335" spans="22:143" ht="14.25" x14ac:dyDescent="0.2">
      <c r="V335" s="260"/>
      <c r="W335" s="597">
        <f t="shared" si="567"/>
        <v>42</v>
      </c>
      <c r="X335" s="602">
        <f t="shared" ca="1" si="570"/>
        <v>27303.204877228378</v>
      </c>
      <c r="Y335" s="602">
        <f t="shared" ca="1" si="571"/>
        <v>28063.745651855919</v>
      </c>
      <c r="Z335" s="602">
        <f t="shared" ca="1" si="572"/>
        <v>28063.745651855919</v>
      </c>
      <c r="AA335" s="602">
        <f t="shared" ca="1" si="573"/>
        <v>28836.595283912593</v>
      </c>
      <c r="AB335" s="602">
        <f t="shared" ca="1" si="574"/>
        <v>28836.595283912593</v>
      </c>
      <c r="AC335" s="602">
        <f t="shared" ca="1" si="575"/>
        <v>29621.652351503428</v>
      </c>
      <c r="AD335" s="602">
        <f t="shared" ca="1" si="576"/>
        <v>29621.652351503428</v>
      </c>
      <c r="AE335" s="602">
        <f t="shared" ca="1" si="577"/>
        <v>30418.807625095062</v>
      </c>
      <c r="AF335" s="602">
        <f t="shared" ca="1" si="578"/>
        <v>30418.807625095062</v>
      </c>
      <c r="AG335" s="602">
        <f t="shared" ca="1" si="579"/>
        <v>31227.944341051854</v>
      </c>
      <c r="AH335" s="602">
        <f t="shared" ca="1" si="580"/>
        <v>31773.964225318963</v>
      </c>
      <c r="AI335" s="602">
        <f t="shared" ca="1" si="581"/>
        <v>33161.814954877947</v>
      </c>
      <c r="AJ335" s="602">
        <f t="shared" ca="1" si="582"/>
        <v>33161.814954877947</v>
      </c>
      <c r="AK335" s="602">
        <f t="shared" ca="1" si="583"/>
        <v>34581.723205375456</v>
      </c>
      <c r="AL335" s="602">
        <f t="shared" ca="1" si="584"/>
        <v>34581.723205375456</v>
      </c>
      <c r="AM335" s="602">
        <f t="shared" ca="1" si="585"/>
        <v>36033.004617820443</v>
      </c>
      <c r="AN335" s="602">
        <f t="shared" ca="1" si="586"/>
        <v>36033.004617820443</v>
      </c>
      <c r="AO335" s="602">
        <f t="shared" ca="1" si="587"/>
        <v>37514.931461517175</v>
      </c>
      <c r="AP335" s="602">
        <f t="shared" ca="1" si="588"/>
        <v>37514.931461517175</v>
      </c>
      <c r="AQ335" s="602">
        <f t="shared" ca="1" si="589"/>
        <v>39026.737155306873</v>
      </c>
      <c r="AR335" s="602">
        <f t="shared" ca="1" si="590"/>
        <v>35448.772928771345</v>
      </c>
      <c r="AS335" s="602">
        <f t="shared" ca="1" si="591"/>
        <v>36918.531516652984</v>
      </c>
      <c r="AT335" s="602">
        <f t="shared" ca="1" si="592"/>
        <v>36918.531516652984</v>
      </c>
      <c r="AU335" s="602">
        <f t="shared" ca="1" si="593"/>
        <v>38418.479955411574</v>
      </c>
      <c r="AV335" s="602">
        <f t="shared" ca="1" si="594"/>
        <v>38418.479955411574</v>
      </c>
      <c r="AW335" s="602">
        <f t="shared" ca="1" si="595"/>
        <v>39947.830563756834</v>
      </c>
      <c r="AX335" s="602">
        <f t="shared" ca="1" si="596"/>
        <v>39947.830563756834</v>
      </c>
      <c r="AY335" s="602">
        <f t="shared" ca="1" si="597"/>
        <v>41505.764212283277</v>
      </c>
      <c r="AZ335" s="602">
        <f t="shared" ca="1" si="598"/>
        <v>41505.764212283277</v>
      </c>
      <c r="BA335" s="602">
        <f t="shared" ca="1" si="599"/>
        <v>43091.434978125537</v>
      </c>
      <c r="BB335" s="602">
        <f t="shared" ca="1" si="600"/>
        <v>30151.752011168952</v>
      </c>
      <c r="BC335" s="602">
        <f t="shared" ca="1" si="601"/>
        <v>30956.908340085956</v>
      </c>
      <c r="BD335" s="602">
        <f t="shared" ca="1" si="602"/>
        <v>30956.908340085956</v>
      </c>
      <c r="BE335" s="602">
        <f t="shared" ca="1" si="603"/>
        <v>31773.96422531897</v>
      </c>
      <c r="BF335" s="602">
        <f t="shared" ca="1" si="604"/>
        <v>31773.96422531897</v>
      </c>
      <c r="BG335" s="602">
        <f t="shared" ca="1" si="605"/>
        <v>32602.790994842424</v>
      </c>
      <c r="BH335" s="602">
        <f t="shared" ca="1" si="606"/>
        <v>32602.790994842424</v>
      </c>
      <c r="BI335" s="602">
        <f t="shared" ca="1" si="607"/>
        <v>33443.253242422019</v>
      </c>
      <c r="BJ335" s="602">
        <f t="shared" ca="1" si="608"/>
        <v>33443.253242422019</v>
      </c>
      <c r="BK335" s="602">
        <f t="shared" ca="1" si="609"/>
        <v>34295.209150044284</v>
      </c>
      <c r="BL335" s="602">
        <f t="shared" ca="1" si="610"/>
        <v>36770.18441525627</v>
      </c>
      <c r="BM335" s="602">
        <f t="shared" ca="1" si="611"/>
        <v>38267.148755353199</v>
      </c>
      <c r="BN335" s="602">
        <f t="shared" ca="1" si="612"/>
        <v>38267.148755353199</v>
      </c>
      <c r="BO335" s="602">
        <f t="shared" ca="1" si="613"/>
        <v>39793.595525186211</v>
      </c>
      <c r="BP335" s="602">
        <f t="shared" ca="1" si="614"/>
        <v>39793.595525186211</v>
      </c>
      <c r="BQ335" s="602">
        <f t="shared" ca="1" si="615"/>
        <v>41348.708530527409</v>
      </c>
      <c r="BR335" s="602">
        <f t="shared" ca="1" si="616"/>
        <v>41348.708530527409</v>
      </c>
      <c r="BS335" s="602">
        <f t="shared" ca="1" si="617"/>
        <v>42931.644319025749</v>
      </c>
      <c r="BT335" s="602">
        <f t="shared" ca="1" si="618"/>
        <v>42931.644319025749</v>
      </c>
      <c r="BU335" s="602">
        <f t="shared" ca="1" si="619"/>
        <v>44541.536806018841</v>
      </c>
      <c r="BV335" s="602">
        <f t="shared" ca="1" si="620"/>
        <v>40723.276804626068</v>
      </c>
      <c r="BW335" s="602">
        <f t="shared" ca="1" si="621"/>
        <v>42295.186245571516</v>
      </c>
      <c r="BX335" s="602">
        <f t="shared" ca="1" si="622"/>
        <v>42295.186245571516</v>
      </c>
      <c r="BY335" s="602">
        <f t="shared" ca="1" si="623"/>
        <v>43894.401241264459</v>
      </c>
      <c r="BZ335" s="602">
        <f t="shared" ca="1" si="624"/>
        <v>43894.401241264459</v>
      </c>
      <c r="CA335" s="602">
        <f t="shared" ca="1" si="625"/>
        <v>45520.044319311586</v>
      </c>
      <c r="CB335" s="602">
        <f t="shared" ca="1" si="626"/>
        <v>45520.044319311586</v>
      </c>
      <c r="CC335" s="602">
        <f t="shared" ca="1" si="627"/>
        <v>47171.222607457443</v>
      </c>
      <c r="CD335" s="602">
        <f t="shared" ca="1" si="628"/>
        <v>47171.222607457443</v>
      </c>
      <c r="CE335" s="602">
        <f t="shared" ca="1" si="629"/>
        <v>48847.032188247038</v>
      </c>
      <c r="CF335" s="602">
        <f t="shared" ca="1" si="630"/>
        <v>32602.790994842424</v>
      </c>
      <c r="CG335" s="602">
        <f t="shared" ca="1" si="631"/>
        <v>33443.253242422012</v>
      </c>
      <c r="CH335" s="602">
        <f t="shared" ca="1" si="632"/>
        <v>33443.253242422012</v>
      </c>
      <c r="CI335" s="602">
        <f t="shared" ca="1" si="633"/>
        <v>34295.209150044277</v>
      </c>
      <c r="CJ335" s="602">
        <f t="shared" ca="1" si="634"/>
        <v>34295.209150044277</v>
      </c>
      <c r="CK335" s="602">
        <f t="shared" ca="1" si="635"/>
        <v>35158.510820378884</v>
      </c>
      <c r="CL335" s="602">
        <f t="shared" ca="1" si="636"/>
        <v>35158.510820378884</v>
      </c>
      <c r="CM335" s="602">
        <f t="shared" ca="1" si="637"/>
        <v>36033.004617820443</v>
      </c>
      <c r="CN335" s="602">
        <f t="shared" ca="1" si="638"/>
        <v>36033.004617820443</v>
      </c>
      <c r="CO335" s="602">
        <f t="shared" ca="1" si="639"/>
        <v>36918.531516652984</v>
      </c>
      <c r="CP335" s="602">
        <f t="shared" ca="1" si="640"/>
        <v>40567.620879791641</v>
      </c>
      <c r="CQ335" s="602">
        <f t="shared" ca="1" si="641"/>
        <v>42136.752230538325</v>
      </c>
      <c r="CR335" s="602">
        <f t="shared" ca="1" si="642"/>
        <v>42136.752230538325</v>
      </c>
      <c r="CS335" s="602">
        <f t="shared" ca="1" si="643"/>
        <v>43733.275864409734</v>
      </c>
      <c r="CT335" s="602">
        <f t="shared" ca="1" si="644"/>
        <v>43733.275864409734</v>
      </c>
      <c r="CU335" s="602">
        <f t="shared" ca="1" si="645"/>
        <v>45356.316094004287</v>
      </c>
      <c r="CV335" s="602">
        <f t="shared" ca="1" si="646"/>
        <v>45356.316094004287</v>
      </c>
      <c r="CW335" s="602">
        <f t="shared" ca="1" si="647"/>
        <v>47004.981388595283</v>
      </c>
      <c r="CX335" s="602">
        <f t="shared" ca="1" si="648"/>
        <v>47004.981388595283</v>
      </c>
      <c r="CY335" s="602">
        <f t="shared" ca="1" si="649"/>
        <v>48678.368743832812</v>
      </c>
      <c r="CZ335" s="602">
        <f t="shared" ca="1" si="650"/>
        <v>44703.97476535022</v>
      </c>
      <c r="DA335" s="602">
        <f t="shared" ca="1" si="651"/>
        <v>46342.497848049643</v>
      </c>
      <c r="DB335" s="602">
        <f t="shared" ca="1" si="652"/>
        <v>46342.497848049643</v>
      </c>
      <c r="DC335" s="602">
        <f t="shared" ca="1" si="653"/>
        <v>48006.105296803609</v>
      </c>
      <c r="DD335" s="602">
        <f t="shared" ca="1" si="654"/>
        <v>48006.105296803609</v>
      </c>
      <c r="DE335" s="602">
        <f t="shared" ca="1" si="655"/>
        <v>49693.889253268258</v>
      </c>
      <c r="DF335" s="602">
        <f t="shared" ca="1" si="656"/>
        <v>49693.889253268258</v>
      </c>
      <c r="DG335" s="602">
        <f t="shared" ca="1" si="657"/>
        <v>51404.937022019112</v>
      </c>
      <c r="DH335" s="602">
        <f t="shared" ca="1" si="658"/>
        <v>51404.937022019112</v>
      </c>
      <c r="DI335" s="602">
        <f t="shared" ca="1" si="659"/>
        <v>53138.334953305806</v>
      </c>
      <c r="DJ335" s="602">
        <f t="shared" ca="1" si="660"/>
        <v>35740.272825017964</v>
      </c>
      <c r="DK335" s="602">
        <f t="shared" ca="1" si="661"/>
        <v>36622.140011125128</v>
      </c>
      <c r="DL335" s="602">
        <f t="shared" ca="1" si="662"/>
        <v>36622.140011125128</v>
      </c>
      <c r="DM335" s="602">
        <f t="shared" ca="1" si="663"/>
        <v>37514.931461517175</v>
      </c>
      <c r="DN335" s="602">
        <f t="shared" ca="1" si="664"/>
        <v>37514.931461517175</v>
      </c>
      <c r="DO335" s="602">
        <f t="shared" ca="1" si="665"/>
        <v>38418.479955411574</v>
      </c>
      <c r="DP335" s="602">
        <f t="shared" ca="1" si="666"/>
        <v>38418.479955411574</v>
      </c>
      <c r="DQ335" s="602">
        <f t="shared" ca="1" si="667"/>
        <v>39332.613834187912</v>
      </c>
      <c r="DR335" s="602">
        <f t="shared" ca="1" si="668"/>
        <v>39332.613834187912</v>
      </c>
      <c r="DS335" s="602">
        <f t="shared" ca="1" si="669"/>
        <v>40257.157363389997</v>
      </c>
      <c r="DT335" s="602">
        <f t="shared" ca="1" si="670"/>
        <v>46177.501827191038</v>
      </c>
      <c r="DU335" s="602">
        <f t="shared" ca="1" si="671"/>
        <v>47838.641578354283</v>
      </c>
      <c r="DV335" s="602">
        <f t="shared" ca="1" si="672"/>
        <v>47838.641578354283</v>
      </c>
      <c r="DW335" s="602">
        <f t="shared" ca="1" si="673"/>
        <v>49524.048906687342</v>
      </c>
      <c r="DX335" s="602">
        <f t="shared" ca="1" si="674"/>
        <v>49524.048906687342</v>
      </c>
      <c r="DY335" s="602">
        <f t="shared" ca="1" si="675"/>
        <v>51232.81142211426</v>
      </c>
      <c r="DZ335" s="602">
        <f t="shared" ca="1" si="676"/>
        <v>51232.81142211426</v>
      </c>
      <c r="EA335" s="602">
        <f t="shared" ca="1" si="677"/>
        <v>52964.015402022604</v>
      </c>
      <c r="EB335" s="602">
        <f t="shared" ca="1" si="678"/>
        <v>52964.015402022604</v>
      </c>
      <c r="EC335" s="602">
        <f t="shared" ca="1" si="679"/>
        <v>54716.749467108581</v>
      </c>
      <c r="ED335" s="602">
        <f t="shared" ca="1" si="680"/>
        <v>50546.562285820124</v>
      </c>
      <c r="EE335" s="602">
        <f t="shared" ca="1" si="681"/>
        <v>52268.899256216449</v>
      </c>
      <c r="EF335" s="602">
        <f t="shared" ca="1" si="682"/>
        <v>52268.899256216449</v>
      </c>
      <c r="EG335" s="602">
        <f t="shared" ca="1" si="683"/>
        <v>54013.130357142247</v>
      </c>
      <c r="EH335" s="602">
        <f t="shared" ca="1" si="684"/>
        <v>54013.130357142247</v>
      </c>
      <c r="EI335" s="602">
        <f t="shared" ca="1" si="685"/>
        <v>55778.34727772788</v>
      </c>
      <c r="EJ335" s="602">
        <f t="shared" ca="1" si="686"/>
        <v>55778.34727772788</v>
      </c>
      <c r="EK335" s="602">
        <f t="shared" ca="1" si="687"/>
        <v>57563.649413299725</v>
      </c>
      <c r="EL335" s="602">
        <f t="shared" ca="1" si="688"/>
        <v>57563.649413299725</v>
      </c>
      <c r="EM335" s="602">
        <f t="shared" ca="1" si="689"/>
        <v>59368.146874517734</v>
      </c>
    </row>
    <row r="336" spans="22:143" ht="14.25" x14ac:dyDescent="0.2">
      <c r="V336" s="260"/>
      <c r="W336" s="597">
        <f t="shared" si="567"/>
        <v>43</v>
      </c>
      <c r="X336" s="602">
        <f t="shared" ca="1" si="570"/>
        <v>27303.204877228378</v>
      </c>
      <c r="Y336" s="602">
        <f t="shared" ca="1" si="571"/>
        <v>28063.745651855919</v>
      </c>
      <c r="Z336" s="602">
        <f t="shared" ca="1" si="572"/>
        <v>28063.745651855919</v>
      </c>
      <c r="AA336" s="602">
        <f t="shared" ca="1" si="573"/>
        <v>28836.595283912593</v>
      </c>
      <c r="AB336" s="602">
        <f t="shared" ca="1" si="574"/>
        <v>28836.595283912593</v>
      </c>
      <c r="AC336" s="602">
        <f t="shared" ca="1" si="575"/>
        <v>29621.652351503428</v>
      </c>
      <c r="AD336" s="602">
        <f t="shared" ca="1" si="576"/>
        <v>29621.652351503428</v>
      </c>
      <c r="AE336" s="602">
        <f t="shared" ca="1" si="577"/>
        <v>30418.807625095062</v>
      </c>
      <c r="AF336" s="602">
        <f t="shared" ca="1" si="578"/>
        <v>30418.807625095062</v>
      </c>
      <c r="AG336" s="602">
        <f t="shared" ca="1" si="579"/>
        <v>31227.944341051854</v>
      </c>
      <c r="AH336" s="602">
        <f t="shared" ca="1" si="580"/>
        <v>31773.964225318963</v>
      </c>
      <c r="AI336" s="602">
        <f t="shared" ca="1" si="581"/>
        <v>33161.814954877947</v>
      </c>
      <c r="AJ336" s="602">
        <f t="shared" ca="1" si="582"/>
        <v>33161.814954877947</v>
      </c>
      <c r="AK336" s="602">
        <f t="shared" ca="1" si="583"/>
        <v>34581.723205375456</v>
      </c>
      <c r="AL336" s="602">
        <f t="shared" ca="1" si="584"/>
        <v>34581.723205375456</v>
      </c>
      <c r="AM336" s="602">
        <f t="shared" ca="1" si="585"/>
        <v>36033.004617820443</v>
      </c>
      <c r="AN336" s="602">
        <f t="shared" ca="1" si="586"/>
        <v>36033.004617820443</v>
      </c>
      <c r="AO336" s="602">
        <f t="shared" ca="1" si="587"/>
        <v>37514.931461517175</v>
      </c>
      <c r="AP336" s="602">
        <f t="shared" ca="1" si="588"/>
        <v>37514.931461517175</v>
      </c>
      <c r="AQ336" s="602">
        <f t="shared" ca="1" si="589"/>
        <v>39026.737155306873</v>
      </c>
      <c r="AR336" s="602">
        <f t="shared" ca="1" si="590"/>
        <v>35448.772928771345</v>
      </c>
      <c r="AS336" s="602">
        <f t="shared" ca="1" si="591"/>
        <v>36918.531516652984</v>
      </c>
      <c r="AT336" s="602">
        <f t="shared" ca="1" si="592"/>
        <v>36918.531516652984</v>
      </c>
      <c r="AU336" s="602">
        <f t="shared" ca="1" si="593"/>
        <v>38418.479955411574</v>
      </c>
      <c r="AV336" s="602">
        <f t="shared" ca="1" si="594"/>
        <v>38418.479955411574</v>
      </c>
      <c r="AW336" s="602">
        <f t="shared" ca="1" si="595"/>
        <v>39947.830563756834</v>
      </c>
      <c r="AX336" s="602">
        <f t="shared" ca="1" si="596"/>
        <v>39947.830563756834</v>
      </c>
      <c r="AY336" s="602">
        <f t="shared" ca="1" si="597"/>
        <v>41505.764212283277</v>
      </c>
      <c r="AZ336" s="602">
        <f t="shared" ca="1" si="598"/>
        <v>41505.764212283277</v>
      </c>
      <c r="BA336" s="602">
        <f t="shared" ca="1" si="599"/>
        <v>43091.434978125537</v>
      </c>
      <c r="BB336" s="602">
        <f t="shared" ca="1" si="600"/>
        <v>30151.752011168952</v>
      </c>
      <c r="BC336" s="602">
        <f t="shared" ca="1" si="601"/>
        <v>30956.908340085956</v>
      </c>
      <c r="BD336" s="602">
        <f t="shared" ca="1" si="602"/>
        <v>30956.908340085956</v>
      </c>
      <c r="BE336" s="602">
        <f t="shared" ca="1" si="603"/>
        <v>31773.96422531897</v>
      </c>
      <c r="BF336" s="602">
        <f t="shared" ca="1" si="604"/>
        <v>31773.96422531897</v>
      </c>
      <c r="BG336" s="602">
        <f t="shared" ca="1" si="605"/>
        <v>32602.790994842424</v>
      </c>
      <c r="BH336" s="602">
        <f t="shared" ca="1" si="606"/>
        <v>32602.790994842424</v>
      </c>
      <c r="BI336" s="602">
        <f t="shared" ca="1" si="607"/>
        <v>33443.253242422019</v>
      </c>
      <c r="BJ336" s="602">
        <f t="shared" ca="1" si="608"/>
        <v>33443.253242422019</v>
      </c>
      <c r="BK336" s="602">
        <f t="shared" ca="1" si="609"/>
        <v>34295.209150044284</v>
      </c>
      <c r="BL336" s="602">
        <f t="shared" ca="1" si="610"/>
        <v>36770.18441525627</v>
      </c>
      <c r="BM336" s="602">
        <f t="shared" ca="1" si="611"/>
        <v>38267.148755353199</v>
      </c>
      <c r="BN336" s="602">
        <f t="shared" ca="1" si="612"/>
        <v>38267.148755353199</v>
      </c>
      <c r="BO336" s="602">
        <f t="shared" ca="1" si="613"/>
        <v>39793.595525186211</v>
      </c>
      <c r="BP336" s="602">
        <f t="shared" ca="1" si="614"/>
        <v>39793.595525186211</v>
      </c>
      <c r="BQ336" s="602">
        <f t="shared" ca="1" si="615"/>
        <v>41348.708530527409</v>
      </c>
      <c r="BR336" s="602">
        <f t="shared" ca="1" si="616"/>
        <v>41348.708530527409</v>
      </c>
      <c r="BS336" s="602">
        <f t="shared" ca="1" si="617"/>
        <v>42931.644319025749</v>
      </c>
      <c r="BT336" s="602">
        <f t="shared" ca="1" si="618"/>
        <v>42931.644319025749</v>
      </c>
      <c r="BU336" s="602">
        <f t="shared" ca="1" si="619"/>
        <v>44541.536806018841</v>
      </c>
      <c r="BV336" s="602">
        <f t="shared" ca="1" si="620"/>
        <v>40723.276804626068</v>
      </c>
      <c r="BW336" s="602">
        <f t="shared" ca="1" si="621"/>
        <v>42295.186245571516</v>
      </c>
      <c r="BX336" s="602">
        <f t="shared" ca="1" si="622"/>
        <v>42295.186245571516</v>
      </c>
      <c r="BY336" s="602">
        <f t="shared" ca="1" si="623"/>
        <v>43894.401241264459</v>
      </c>
      <c r="BZ336" s="602">
        <f t="shared" ca="1" si="624"/>
        <v>43894.401241264459</v>
      </c>
      <c r="CA336" s="602">
        <f t="shared" ca="1" si="625"/>
        <v>45520.044319311586</v>
      </c>
      <c r="CB336" s="602">
        <f t="shared" ca="1" si="626"/>
        <v>45520.044319311586</v>
      </c>
      <c r="CC336" s="602">
        <f t="shared" ca="1" si="627"/>
        <v>47171.222607457443</v>
      </c>
      <c r="CD336" s="602">
        <f t="shared" ca="1" si="628"/>
        <v>47171.222607457443</v>
      </c>
      <c r="CE336" s="602">
        <f t="shared" ca="1" si="629"/>
        <v>48847.032188247038</v>
      </c>
      <c r="CF336" s="602">
        <f t="shared" ca="1" si="630"/>
        <v>32602.790994842424</v>
      </c>
      <c r="CG336" s="602">
        <f t="shared" ca="1" si="631"/>
        <v>33443.253242422012</v>
      </c>
      <c r="CH336" s="602">
        <f t="shared" ca="1" si="632"/>
        <v>33443.253242422012</v>
      </c>
      <c r="CI336" s="602">
        <f t="shared" ca="1" si="633"/>
        <v>34295.209150044277</v>
      </c>
      <c r="CJ336" s="602">
        <f t="shared" ca="1" si="634"/>
        <v>34295.209150044277</v>
      </c>
      <c r="CK336" s="602">
        <f t="shared" ca="1" si="635"/>
        <v>35158.510820378884</v>
      </c>
      <c r="CL336" s="602">
        <f t="shared" ca="1" si="636"/>
        <v>35158.510820378884</v>
      </c>
      <c r="CM336" s="602">
        <f t="shared" ca="1" si="637"/>
        <v>36033.004617820443</v>
      </c>
      <c r="CN336" s="602">
        <f t="shared" ca="1" si="638"/>
        <v>36033.004617820443</v>
      </c>
      <c r="CO336" s="602">
        <f t="shared" ca="1" si="639"/>
        <v>36918.531516652984</v>
      </c>
      <c r="CP336" s="602">
        <f t="shared" ca="1" si="640"/>
        <v>40567.620879791641</v>
      </c>
      <c r="CQ336" s="602">
        <f t="shared" ca="1" si="641"/>
        <v>42136.752230538325</v>
      </c>
      <c r="CR336" s="602">
        <f t="shared" ca="1" si="642"/>
        <v>42136.752230538325</v>
      </c>
      <c r="CS336" s="602">
        <f t="shared" ca="1" si="643"/>
        <v>43733.275864409734</v>
      </c>
      <c r="CT336" s="602">
        <f t="shared" ca="1" si="644"/>
        <v>43733.275864409734</v>
      </c>
      <c r="CU336" s="602">
        <f t="shared" ca="1" si="645"/>
        <v>45356.316094004287</v>
      </c>
      <c r="CV336" s="602">
        <f t="shared" ca="1" si="646"/>
        <v>45356.316094004287</v>
      </c>
      <c r="CW336" s="602">
        <f t="shared" ca="1" si="647"/>
        <v>47004.981388595283</v>
      </c>
      <c r="CX336" s="602">
        <f t="shared" ca="1" si="648"/>
        <v>47004.981388595283</v>
      </c>
      <c r="CY336" s="602">
        <f t="shared" ca="1" si="649"/>
        <v>48678.368743832812</v>
      </c>
      <c r="CZ336" s="602">
        <f t="shared" ca="1" si="650"/>
        <v>44703.97476535022</v>
      </c>
      <c r="DA336" s="602">
        <f t="shared" ca="1" si="651"/>
        <v>46342.497848049643</v>
      </c>
      <c r="DB336" s="602">
        <f t="shared" ca="1" si="652"/>
        <v>46342.497848049643</v>
      </c>
      <c r="DC336" s="602">
        <f t="shared" ca="1" si="653"/>
        <v>48006.105296803609</v>
      </c>
      <c r="DD336" s="602">
        <f t="shared" ca="1" si="654"/>
        <v>48006.105296803609</v>
      </c>
      <c r="DE336" s="602">
        <f t="shared" ca="1" si="655"/>
        <v>49693.889253268258</v>
      </c>
      <c r="DF336" s="602">
        <f t="shared" ca="1" si="656"/>
        <v>49693.889253268258</v>
      </c>
      <c r="DG336" s="602">
        <f t="shared" ca="1" si="657"/>
        <v>51404.937022019112</v>
      </c>
      <c r="DH336" s="602">
        <f t="shared" ca="1" si="658"/>
        <v>51404.937022019112</v>
      </c>
      <c r="DI336" s="602">
        <f t="shared" ca="1" si="659"/>
        <v>53138.334953305806</v>
      </c>
      <c r="DJ336" s="602">
        <f t="shared" ca="1" si="660"/>
        <v>35740.272825017964</v>
      </c>
      <c r="DK336" s="602">
        <f t="shared" ca="1" si="661"/>
        <v>36622.140011125128</v>
      </c>
      <c r="DL336" s="602">
        <f t="shared" ca="1" si="662"/>
        <v>36622.140011125128</v>
      </c>
      <c r="DM336" s="602">
        <f t="shared" ca="1" si="663"/>
        <v>37514.931461517175</v>
      </c>
      <c r="DN336" s="602">
        <f t="shared" ca="1" si="664"/>
        <v>37514.931461517175</v>
      </c>
      <c r="DO336" s="602">
        <f t="shared" ca="1" si="665"/>
        <v>38418.479955411574</v>
      </c>
      <c r="DP336" s="602">
        <f t="shared" ca="1" si="666"/>
        <v>38418.479955411574</v>
      </c>
      <c r="DQ336" s="602">
        <f t="shared" ca="1" si="667"/>
        <v>39332.613834187912</v>
      </c>
      <c r="DR336" s="602">
        <f t="shared" ca="1" si="668"/>
        <v>39332.613834187912</v>
      </c>
      <c r="DS336" s="602">
        <f t="shared" ca="1" si="669"/>
        <v>40257.157363389997</v>
      </c>
      <c r="DT336" s="602">
        <f t="shared" ca="1" si="670"/>
        <v>46177.501827191038</v>
      </c>
      <c r="DU336" s="602">
        <f t="shared" ca="1" si="671"/>
        <v>47838.641578354283</v>
      </c>
      <c r="DV336" s="602">
        <f t="shared" ca="1" si="672"/>
        <v>47838.641578354283</v>
      </c>
      <c r="DW336" s="602">
        <f t="shared" ca="1" si="673"/>
        <v>49524.048906687342</v>
      </c>
      <c r="DX336" s="602">
        <f t="shared" ca="1" si="674"/>
        <v>49524.048906687342</v>
      </c>
      <c r="DY336" s="602">
        <f t="shared" ca="1" si="675"/>
        <v>51232.81142211426</v>
      </c>
      <c r="DZ336" s="602">
        <f t="shared" ca="1" si="676"/>
        <v>51232.81142211426</v>
      </c>
      <c r="EA336" s="602">
        <f t="shared" ca="1" si="677"/>
        <v>52964.015402022604</v>
      </c>
      <c r="EB336" s="602">
        <f t="shared" ca="1" si="678"/>
        <v>52964.015402022604</v>
      </c>
      <c r="EC336" s="602">
        <f t="shared" ca="1" si="679"/>
        <v>54716.749467108581</v>
      </c>
      <c r="ED336" s="602">
        <f t="shared" ca="1" si="680"/>
        <v>50546.562285820124</v>
      </c>
      <c r="EE336" s="602">
        <f t="shared" ca="1" si="681"/>
        <v>52268.899256216449</v>
      </c>
      <c r="EF336" s="602">
        <f t="shared" ca="1" si="682"/>
        <v>52268.899256216449</v>
      </c>
      <c r="EG336" s="602">
        <f t="shared" ca="1" si="683"/>
        <v>54013.130357142247</v>
      </c>
      <c r="EH336" s="602">
        <f t="shared" ca="1" si="684"/>
        <v>54013.130357142247</v>
      </c>
      <c r="EI336" s="602">
        <f t="shared" ca="1" si="685"/>
        <v>55778.34727772788</v>
      </c>
      <c r="EJ336" s="602">
        <f t="shared" ca="1" si="686"/>
        <v>55778.34727772788</v>
      </c>
      <c r="EK336" s="602">
        <f t="shared" ca="1" si="687"/>
        <v>57563.649413299725</v>
      </c>
      <c r="EL336" s="602">
        <f t="shared" ca="1" si="688"/>
        <v>57563.649413299725</v>
      </c>
      <c r="EM336" s="602">
        <f t="shared" ca="1" si="689"/>
        <v>59368.146874517734</v>
      </c>
    </row>
    <row r="337" spans="22:143" ht="14.25" x14ac:dyDescent="0.2">
      <c r="V337" s="260"/>
      <c r="W337" s="597">
        <f t="shared" si="567"/>
        <v>44</v>
      </c>
      <c r="X337" s="602">
        <f t="shared" ca="1" si="570"/>
        <v>27303.204877228378</v>
      </c>
      <c r="Y337" s="602">
        <f t="shared" ca="1" si="571"/>
        <v>28063.745651855919</v>
      </c>
      <c r="Z337" s="602">
        <f t="shared" ca="1" si="572"/>
        <v>28063.745651855919</v>
      </c>
      <c r="AA337" s="602">
        <f t="shared" ca="1" si="573"/>
        <v>28836.595283912593</v>
      </c>
      <c r="AB337" s="602">
        <f t="shared" ca="1" si="574"/>
        <v>28836.595283912593</v>
      </c>
      <c r="AC337" s="602">
        <f t="shared" ca="1" si="575"/>
        <v>29621.652351503428</v>
      </c>
      <c r="AD337" s="602">
        <f t="shared" ca="1" si="576"/>
        <v>29621.652351503428</v>
      </c>
      <c r="AE337" s="602">
        <f t="shared" ca="1" si="577"/>
        <v>30418.807625095062</v>
      </c>
      <c r="AF337" s="602">
        <f t="shared" ca="1" si="578"/>
        <v>30418.807625095062</v>
      </c>
      <c r="AG337" s="602">
        <f t="shared" ca="1" si="579"/>
        <v>31227.944341051854</v>
      </c>
      <c r="AH337" s="602">
        <f t="shared" ca="1" si="580"/>
        <v>31773.964225318963</v>
      </c>
      <c r="AI337" s="602">
        <f t="shared" ca="1" si="581"/>
        <v>33161.814954877947</v>
      </c>
      <c r="AJ337" s="602">
        <f t="shared" ca="1" si="582"/>
        <v>33161.814954877947</v>
      </c>
      <c r="AK337" s="602">
        <f t="shared" ca="1" si="583"/>
        <v>34581.723205375456</v>
      </c>
      <c r="AL337" s="602">
        <f t="shared" ca="1" si="584"/>
        <v>34581.723205375456</v>
      </c>
      <c r="AM337" s="602">
        <f t="shared" ca="1" si="585"/>
        <v>36033.004617820443</v>
      </c>
      <c r="AN337" s="602">
        <f t="shared" ca="1" si="586"/>
        <v>36033.004617820443</v>
      </c>
      <c r="AO337" s="602">
        <f t="shared" ca="1" si="587"/>
        <v>37514.931461517175</v>
      </c>
      <c r="AP337" s="602">
        <f t="shared" ca="1" si="588"/>
        <v>37514.931461517175</v>
      </c>
      <c r="AQ337" s="602">
        <f t="shared" ca="1" si="589"/>
        <v>39026.737155306873</v>
      </c>
      <c r="AR337" s="602">
        <f t="shared" ca="1" si="590"/>
        <v>35448.772928771345</v>
      </c>
      <c r="AS337" s="602">
        <f t="shared" ca="1" si="591"/>
        <v>36918.531516652984</v>
      </c>
      <c r="AT337" s="602">
        <f t="shared" ca="1" si="592"/>
        <v>36918.531516652984</v>
      </c>
      <c r="AU337" s="602">
        <f t="shared" ca="1" si="593"/>
        <v>38418.479955411574</v>
      </c>
      <c r="AV337" s="602">
        <f t="shared" ca="1" si="594"/>
        <v>38418.479955411574</v>
      </c>
      <c r="AW337" s="602">
        <f t="shared" ca="1" si="595"/>
        <v>39947.830563756834</v>
      </c>
      <c r="AX337" s="602">
        <f t="shared" ca="1" si="596"/>
        <v>39947.830563756834</v>
      </c>
      <c r="AY337" s="602">
        <f t="shared" ca="1" si="597"/>
        <v>41505.764212283277</v>
      </c>
      <c r="AZ337" s="602">
        <f t="shared" ca="1" si="598"/>
        <v>41505.764212283277</v>
      </c>
      <c r="BA337" s="602">
        <f t="shared" ca="1" si="599"/>
        <v>43091.434978125537</v>
      </c>
      <c r="BB337" s="602">
        <f t="shared" ca="1" si="600"/>
        <v>30151.752011168952</v>
      </c>
      <c r="BC337" s="602">
        <f t="shared" ca="1" si="601"/>
        <v>30956.908340085956</v>
      </c>
      <c r="BD337" s="602">
        <f t="shared" ca="1" si="602"/>
        <v>30956.908340085956</v>
      </c>
      <c r="BE337" s="602">
        <f t="shared" ca="1" si="603"/>
        <v>31773.96422531897</v>
      </c>
      <c r="BF337" s="602">
        <f t="shared" ca="1" si="604"/>
        <v>31773.96422531897</v>
      </c>
      <c r="BG337" s="602">
        <f t="shared" ca="1" si="605"/>
        <v>32602.790994842424</v>
      </c>
      <c r="BH337" s="602">
        <f t="shared" ca="1" si="606"/>
        <v>32602.790994842424</v>
      </c>
      <c r="BI337" s="602">
        <f t="shared" ca="1" si="607"/>
        <v>33443.253242422019</v>
      </c>
      <c r="BJ337" s="602">
        <f t="shared" ca="1" si="608"/>
        <v>33443.253242422019</v>
      </c>
      <c r="BK337" s="602">
        <f t="shared" ca="1" si="609"/>
        <v>34295.209150044284</v>
      </c>
      <c r="BL337" s="602">
        <f t="shared" ca="1" si="610"/>
        <v>36770.18441525627</v>
      </c>
      <c r="BM337" s="602">
        <f t="shared" ca="1" si="611"/>
        <v>38267.148755353199</v>
      </c>
      <c r="BN337" s="602">
        <f t="shared" ca="1" si="612"/>
        <v>38267.148755353199</v>
      </c>
      <c r="BO337" s="602">
        <f t="shared" ca="1" si="613"/>
        <v>39793.595525186211</v>
      </c>
      <c r="BP337" s="602">
        <f t="shared" ca="1" si="614"/>
        <v>39793.595525186211</v>
      </c>
      <c r="BQ337" s="602">
        <f t="shared" ca="1" si="615"/>
        <v>41348.708530527409</v>
      </c>
      <c r="BR337" s="602">
        <f t="shared" ca="1" si="616"/>
        <v>41348.708530527409</v>
      </c>
      <c r="BS337" s="602">
        <f t="shared" ca="1" si="617"/>
        <v>42931.644319025749</v>
      </c>
      <c r="BT337" s="602">
        <f t="shared" ca="1" si="618"/>
        <v>42931.644319025749</v>
      </c>
      <c r="BU337" s="602">
        <f t="shared" ca="1" si="619"/>
        <v>44541.536806018841</v>
      </c>
      <c r="BV337" s="602">
        <f t="shared" ca="1" si="620"/>
        <v>40723.276804626068</v>
      </c>
      <c r="BW337" s="602">
        <f t="shared" ca="1" si="621"/>
        <v>42295.186245571516</v>
      </c>
      <c r="BX337" s="602">
        <f t="shared" ca="1" si="622"/>
        <v>42295.186245571516</v>
      </c>
      <c r="BY337" s="602">
        <f t="shared" ca="1" si="623"/>
        <v>43894.401241264459</v>
      </c>
      <c r="BZ337" s="602">
        <f t="shared" ca="1" si="624"/>
        <v>43894.401241264459</v>
      </c>
      <c r="CA337" s="602">
        <f t="shared" ca="1" si="625"/>
        <v>45520.044319311586</v>
      </c>
      <c r="CB337" s="602">
        <f t="shared" ca="1" si="626"/>
        <v>45520.044319311586</v>
      </c>
      <c r="CC337" s="602">
        <f t="shared" ca="1" si="627"/>
        <v>47171.222607457443</v>
      </c>
      <c r="CD337" s="602">
        <f t="shared" ca="1" si="628"/>
        <v>47171.222607457443</v>
      </c>
      <c r="CE337" s="602">
        <f t="shared" ca="1" si="629"/>
        <v>48847.032188247038</v>
      </c>
      <c r="CF337" s="602">
        <f t="shared" ca="1" si="630"/>
        <v>32602.790994842424</v>
      </c>
      <c r="CG337" s="602">
        <f t="shared" ca="1" si="631"/>
        <v>33443.253242422012</v>
      </c>
      <c r="CH337" s="602">
        <f t="shared" ca="1" si="632"/>
        <v>33443.253242422012</v>
      </c>
      <c r="CI337" s="602">
        <f t="shared" ca="1" si="633"/>
        <v>34295.209150044277</v>
      </c>
      <c r="CJ337" s="602">
        <f t="shared" ca="1" si="634"/>
        <v>34295.209150044277</v>
      </c>
      <c r="CK337" s="602">
        <f t="shared" ca="1" si="635"/>
        <v>35158.510820378884</v>
      </c>
      <c r="CL337" s="602">
        <f t="shared" ca="1" si="636"/>
        <v>35158.510820378884</v>
      </c>
      <c r="CM337" s="602">
        <f t="shared" ca="1" si="637"/>
        <v>36033.004617820443</v>
      </c>
      <c r="CN337" s="602">
        <f t="shared" ca="1" si="638"/>
        <v>36033.004617820443</v>
      </c>
      <c r="CO337" s="602">
        <f t="shared" ca="1" si="639"/>
        <v>36918.531516652984</v>
      </c>
      <c r="CP337" s="602">
        <f t="shared" ca="1" si="640"/>
        <v>40567.620879791641</v>
      </c>
      <c r="CQ337" s="602">
        <f t="shared" ca="1" si="641"/>
        <v>42136.752230538325</v>
      </c>
      <c r="CR337" s="602">
        <f t="shared" ca="1" si="642"/>
        <v>42136.752230538325</v>
      </c>
      <c r="CS337" s="602">
        <f t="shared" ca="1" si="643"/>
        <v>43733.275864409734</v>
      </c>
      <c r="CT337" s="602">
        <f t="shared" ca="1" si="644"/>
        <v>43733.275864409734</v>
      </c>
      <c r="CU337" s="602">
        <f t="shared" ca="1" si="645"/>
        <v>45356.316094004287</v>
      </c>
      <c r="CV337" s="602">
        <f t="shared" ca="1" si="646"/>
        <v>45356.316094004287</v>
      </c>
      <c r="CW337" s="602">
        <f t="shared" ca="1" si="647"/>
        <v>47004.981388595283</v>
      </c>
      <c r="CX337" s="602">
        <f t="shared" ca="1" si="648"/>
        <v>47004.981388595283</v>
      </c>
      <c r="CY337" s="602">
        <f t="shared" ca="1" si="649"/>
        <v>48678.368743832812</v>
      </c>
      <c r="CZ337" s="602">
        <f t="shared" ca="1" si="650"/>
        <v>44703.97476535022</v>
      </c>
      <c r="DA337" s="602">
        <f t="shared" ca="1" si="651"/>
        <v>46342.497848049643</v>
      </c>
      <c r="DB337" s="602">
        <f t="shared" ca="1" si="652"/>
        <v>46342.497848049643</v>
      </c>
      <c r="DC337" s="602">
        <f t="shared" ca="1" si="653"/>
        <v>48006.105296803609</v>
      </c>
      <c r="DD337" s="602">
        <f t="shared" ca="1" si="654"/>
        <v>48006.105296803609</v>
      </c>
      <c r="DE337" s="602">
        <f t="shared" ca="1" si="655"/>
        <v>49693.889253268258</v>
      </c>
      <c r="DF337" s="602">
        <f t="shared" ca="1" si="656"/>
        <v>49693.889253268258</v>
      </c>
      <c r="DG337" s="602">
        <f t="shared" ca="1" si="657"/>
        <v>51404.937022019112</v>
      </c>
      <c r="DH337" s="602">
        <f t="shared" ca="1" si="658"/>
        <v>51404.937022019112</v>
      </c>
      <c r="DI337" s="602">
        <f t="shared" ca="1" si="659"/>
        <v>53138.334953305806</v>
      </c>
      <c r="DJ337" s="602">
        <f t="shared" ca="1" si="660"/>
        <v>35740.272825017964</v>
      </c>
      <c r="DK337" s="602">
        <f t="shared" ca="1" si="661"/>
        <v>36622.140011125128</v>
      </c>
      <c r="DL337" s="602">
        <f t="shared" ca="1" si="662"/>
        <v>36622.140011125128</v>
      </c>
      <c r="DM337" s="602">
        <f t="shared" ca="1" si="663"/>
        <v>37514.931461517175</v>
      </c>
      <c r="DN337" s="602">
        <f t="shared" ca="1" si="664"/>
        <v>37514.931461517175</v>
      </c>
      <c r="DO337" s="602">
        <f t="shared" ca="1" si="665"/>
        <v>38418.479955411574</v>
      </c>
      <c r="DP337" s="602">
        <f t="shared" ca="1" si="666"/>
        <v>38418.479955411574</v>
      </c>
      <c r="DQ337" s="602">
        <f t="shared" ca="1" si="667"/>
        <v>39332.613834187912</v>
      </c>
      <c r="DR337" s="602">
        <f t="shared" ca="1" si="668"/>
        <v>39332.613834187912</v>
      </c>
      <c r="DS337" s="602">
        <f t="shared" ca="1" si="669"/>
        <v>40257.157363389997</v>
      </c>
      <c r="DT337" s="602">
        <f t="shared" ca="1" si="670"/>
        <v>46177.501827191038</v>
      </c>
      <c r="DU337" s="602">
        <f t="shared" ca="1" si="671"/>
        <v>47838.641578354283</v>
      </c>
      <c r="DV337" s="602">
        <f t="shared" ca="1" si="672"/>
        <v>47838.641578354283</v>
      </c>
      <c r="DW337" s="602">
        <f t="shared" ca="1" si="673"/>
        <v>49524.048906687342</v>
      </c>
      <c r="DX337" s="602">
        <f t="shared" ca="1" si="674"/>
        <v>49524.048906687342</v>
      </c>
      <c r="DY337" s="602">
        <f t="shared" ca="1" si="675"/>
        <v>51232.81142211426</v>
      </c>
      <c r="DZ337" s="602">
        <f t="shared" ca="1" si="676"/>
        <v>51232.81142211426</v>
      </c>
      <c r="EA337" s="602">
        <f t="shared" ca="1" si="677"/>
        <v>52964.015402022604</v>
      </c>
      <c r="EB337" s="602">
        <f t="shared" ca="1" si="678"/>
        <v>52964.015402022604</v>
      </c>
      <c r="EC337" s="602">
        <f t="shared" ca="1" si="679"/>
        <v>54716.749467108581</v>
      </c>
      <c r="ED337" s="602">
        <f t="shared" ca="1" si="680"/>
        <v>50546.562285820124</v>
      </c>
      <c r="EE337" s="602">
        <f t="shared" ca="1" si="681"/>
        <v>52268.899256216449</v>
      </c>
      <c r="EF337" s="602">
        <f t="shared" ca="1" si="682"/>
        <v>52268.899256216449</v>
      </c>
      <c r="EG337" s="602">
        <f t="shared" ca="1" si="683"/>
        <v>54013.130357142247</v>
      </c>
      <c r="EH337" s="602">
        <f t="shared" ca="1" si="684"/>
        <v>54013.130357142247</v>
      </c>
      <c r="EI337" s="602">
        <f t="shared" ca="1" si="685"/>
        <v>55778.34727772788</v>
      </c>
      <c r="EJ337" s="602">
        <f t="shared" ca="1" si="686"/>
        <v>55778.34727772788</v>
      </c>
      <c r="EK337" s="602">
        <f t="shared" ca="1" si="687"/>
        <v>57563.649413299725</v>
      </c>
      <c r="EL337" s="602">
        <f t="shared" ca="1" si="688"/>
        <v>57563.649413299725</v>
      </c>
      <c r="EM337" s="602">
        <f t="shared" ca="1" si="689"/>
        <v>59368.146874517734</v>
      </c>
    </row>
    <row r="338" spans="22:143" ht="14.25" x14ac:dyDescent="0.2">
      <c r="V338" s="260"/>
      <c r="W338" s="597">
        <f t="shared" si="567"/>
        <v>45</v>
      </c>
      <c r="X338" s="602">
        <f t="shared" ca="1" si="570"/>
        <v>27303.204877228378</v>
      </c>
      <c r="Y338" s="602">
        <f t="shared" ca="1" si="571"/>
        <v>28063.745651855919</v>
      </c>
      <c r="Z338" s="602">
        <f t="shared" ca="1" si="572"/>
        <v>28063.745651855919</v>
      </c>
      <c r="AA338" s="602">
        <f t="shared" ca="1" si="573"/>
        <v>28836.595283912593</v>
      </c>
      <c r="AB338" s="602">
        <f t="shared" ca="1" si="574"/>
        <v>28836.595283912593</v>
      </c>
      <c r="AC338" s="602">
        <f t="shared" ca="1" si="575"/>
        <v>29621.652351503428</v>
      </c>
      <c r="AD338" s="602">
        <f t="shared" ca="1" si="576"/>
        <v>29621.652351503428</v>
      </c>
      <c r="AE338" s="602">
        <f t="shared" ca="1" si="577"/>
        <v>30418.807625095062</v>
      </c>
      <c r="AF338" s="602">
        <f t="shared" ca="1" si="578"/>
        <v>30418.807625095062</v>
      </c>
      <c r="AG338" s="602">
        <f t="shared" ca="1" si="579"/>
        <v>31227.944341051854</v>
      </c>
      <c r="AH338" s="602">
        <f t="shared" ca="1" si="580"/>
        <v>31773.964225318963</v>
      </c>
      <c r="AI338" s="602">
        <f t="shared" ca="1" si="581"/>
        <v>33161.814954877947</v>
      </c>
      <c r="AJ338" s="602">
        <f t="shared" ca="1" si="582"/>
        <v>33161.814954877947</v>
      </c>
      <c r="AK338" s="602">
        <f t="shared" ca="1" si="583"/>
        <v>34581.723205375456</v>
      </c>
      <c r="AL338" s="602">
        <f t="shared" ca="1" si="584"/>
        <v>34581.723205375456</v>
      </c>
      <c r="AM338" s="602">
        <f t="shared" ca="1" si="585"/>
        <v>36033.004617820443</v>
      </c>
      <c r="AN338" s="602">
        <f t="shared" ca="1" si="586"/>
        <v>36033.004617820443</v>
      </c>
      <c r="AO338" s="602">
        <f t="shared" ca="1" si="587"/>
        <v>37514.931461517175</v>
      </c>
      <c r="AP338" s="602">
        <f t="shared" ca="1" si="588"/>
        <v>37514.931461517175</v>
      </c>
      <c r="AQ338" s="602">
        <f t="shared" ca="1" si="589"/>
        <v>39026.737155306873</v>
      </c>
      <c r="AR338" s="602">
        <f t="shared" ca="1" si="590"/>
        <v>35448.772928771345</v>
      </c>
      <c r="AS338" s="602">
        <f t="shared" ca="1" si="591"/>
        <v>36918.531516652984</v>
      </c>
      <c r="AT338" s="602">
        <f t="shared" ca="1" si="592"/>
        <v>36918.531516652984</v>
      </c>
      <c r="AU338" s="602">
        <f t="shared" ca="1" si="593"/>
        <v>38418.479955411574</v>
      </c>
      <c r="AV338" s="602">
        <f t="shared" ca="1" si="594"/>
        <v>38418.479955411574</v>
      </c>
      <c r="AW338" s="602">
        <f t="shared" ca="1" si="595"/>
        <v>39947.830563756834</v>
      </c>
      <c r="AX338" s="602">
        <f t="shared" ca="1" si="596"/>
        <v>39947.830563756834</v>
      </c>
      <c r="AY338" s="602">
        <f t="shared" ca="1" si="597"/>
        <v>41505.764212283277</v>
      </c>
      <c r="AZ338" s="602">
        <f t="shared" ca="1" si="598"/>
        <v>41505.764212283277</v>
      </c>
      <c r="BA338" s="602">
        <f t="shared" ca="1" si="599"/>
        <v>43091.434978125537</v>
      </c>
      <c r="BB338" s="602">
        <f t="shared" ca="1" si="600"/>
        <v>30151.752011168952</v>
      </c>
      <c r="BC338" s="602">
        <f t="shared" ca="1" si="601"/>
        <v>30956.908340085956</v>
      </c>
      <c r="BD338" s="602">
        <f t="shared" ca="1" si="602"/>
        <v>30956.908340085956</v>
      </c>
      <c r="BE338" s="602">
        <f t="shared" ca="1" si="603"/>
        <v>31773.96422531897</v>
      </c>
      <c r="BF338" s="602">
        <f t="shared" ca="1" si="604"/>
        <v>31773.96422531897</v>
      </c>
      <c r="BG338" s="602">
        <f t="shared" ca="1" si="605"/>
        <v>32602.790994842424</v>
      </c>
      <c r="BH338" s="602">
        <f t="shared" ca="1" si="606"/>
        <v>32602.790994842424</v>
      </c>
      <c r="BI338" s="602">
        <f t="shared" ca="1" si="607"/>
        <v>33443.253242422019</v>
      </c>
      <c r="BJ338" s="602">
        <f t="shared" ca="1" si="608"/>
        <v>33443.253242422019</v>
      </c>
      <c r="BK338" s="602">
        <f t="shared" ca="1" si="609"/>
        <v>34295.209150044284</v>
      </c>
      <c r="BL338" s="602">
        <f t="shared" ca="1" si="610"/>
        <v>36770.18441525627</v>
      </c>
      <c r="BM338" s="602">
        <f t="shared" ca="1" si="611"/>
        <v>38267.148755353199</v>
      </c>
      <c r="BN338" s="602">
        <f t="shared" ca="1" si="612"/>
        <v>38267.148755353199</v>
      </c>
      <c r="BO338" s="602">
        <f t="shared" ca="1" si="613"/>
        <v>39793.595525186211</v>
      </c>
      <c r="BP338" s="602">
        <f t="shared" ca="1" si="614"/>
        <v>39793.595525186211</v>
      </c>
      <c r="BQ338" s="602">
        <f t="shared" ca="1" si="615"/>
        <v>41348.708530527409</v>
      </c>
      <c r="BR338" s="602">
        <f t="shared" ca="1" si="616"/>
        <v>41348.708530527409</v>
      </c>
      <c r="BS338" s="602">
        <f t="shared" ca="1" si="617"/>
        <v>42931.644319025749</v>
      </c>
      <c r="BT338" s="602">
        <f t="shared" ca="1" si="618"/>
        <v>42931.644319025749</v>
      </c>
      <c r="BU338" s="602">
        <f t="shared" ca="1" si="619"/>
        <v>44541.536806018841</v>
      </c>
      <c r="BV338" s="602">
        <f t="shared" ca="1" si="620"/>
        <v>40723.276804626068</v>
      </c>
      <c r="BW338" s="602">
        <f t="shared" ca="1" si="621"/>
        <v>42295.186245571516</v>
      </c>
      <c r="BX338" s="602">
        <f t="shared" ca="1" si="622"/>
        <v>42295.186245571516</v>
      </c>
      <c r="BY338" s="602">
        <f t="shared" ca="1" si="623"/>
        <v>43894.401241264459</v>
      </c>
      <c r="BZ338" s="602">
        <f t="shared" ca="1" si="624"/>
        <v>43894.401241264459</v>
      </c>
      <c r="CA338" s="602">
        <f t="shared" ca="1" si="625"/>
        <v>45520.044319311586</v>
      </c>
      <c r="CB338" s="602">
        <f t="shared" ca="1" si="626"/>
        <v>45520.044319311586</v>
      </c>
      <c r="CC338" s="602">
        <f t="shared" ca="1" si="627"/>
        <v>47171.222607457443</v>
      </c>
      <c r="CD338" s="602">
        <f t="shared" ca="1" si="628"/>
        <v>47171.222607457443</v>
      </c>
      <c r="CE338" s="602">
        <f t="shared" ca="1" si="629"/>
        <v>48847.032188247038</v>
      </c>
      <c r="CF338" s="602">
        <f t="shared" ca="1" si="630"/>
        <v>32602.790994842424</v>
      </c>
      <c r="CG338" s="602">
        <f t="shared" ca="1" si="631"/>
        <v>33443.253242422012</v>
      </c>
      <c r="CH338" s="602">
        <f t="shared" ca="1" si="632"/>
        <v>33443.253242422012</v>
      </c>
      <c r="CI338" s="602">
        <f t="shared" ca="1" si="633"/>
        <v>34295.209150044277</v>
      </c>
      <c r="CJ338" s="602">
        <f t="shared" ca="1" si="634"/>
        <v>34295.209150044277</v>
      </c>
      <c r="CK338" s="602">
        <f t="shared" ca="1" si="635"/>
        <v>35158.510820378884</v>
      </c>
      <c r="CL338" s="602">
        <f t="shared" ca="1" si="636"/>
        <v>35158.510820378884</v>
      </c>
      <c r="CM338" s="602">
        <f t="shared" ca="1" si="637"/>
        <v>36033.004617820443</v>
      </c>
      <c r="CN338" s="602">
        <f t="shared" ca="1" si="638"/>
        <v>36033.004617820443</v>
      </c>
      <c r="CO338" s="602">
        <f t="shared" ca="1" si="639"/>
        <v>36918.531516652984</v>
      </c>
      <c r="CP338" s="602">
        <f t="shared" ca="1" si="640"/>
        <v>40567.620879791641</v>
      </c>
      <c r="CQ338" s="602">
        <f t="shared" ca="1" si="641"/>
        <v>42136.752230538325</v>
      </c>
      <c r="CR338" s="602">
        <f t="shared" ca="1" si="642"/>
        <v>42136.752230538325</v>
      </c>
      <c r="CS338" s="602">
        <f t="shared" ca="1" si="643"/>
        <v>43733.275864409734</v>
      </c>
      <c r="CT338" s="602">
        <f t="shared" ca="1" si="644"/>
        <v>43733.275864409734</v>
      </c>
      <c r="CU338" s="602">
        <f t="shared" ca="1" si="645"/>
        <v>45356.316094004287</v>
      </c>
      <c r="CV338" s="602">
        <f t="shared" ca="1" si="646"/>
        <v>45356.316094004287</v>
      </c>
      <c r="CW338" s="602">
        <f t="shared" ca="1" si="647"/>
        <v>47004.981388595283</v>
      </c>
      <c r="CX338" s="602">
        <f t="shared" ca="1" si="648"/>
        <v>47004.981388595283</v>
      </c>
      <c r="CY338" s="602">
        <f t="shared" ca="1" si="649"/>
        <v>48678.368743832812</v>
      </c>
      <c r="CZ338" s="602">
        <f t="shared" ca="1" si="650"/>
        <v>44703.97476535022</v>
      </c>
      <c r="DA338" s="602">
        <f t="shared" ca="1" si="651"/>
        <v>46342.497848049643</v>
      </c>
      <c r="DB338" s="602">
        <f t="shared" ca="1" si="652"/>
        <v>46342.497848049643</v>
      </c>
      <c r="DC338" s="602">
        <f t="shared" ca="1" si="653"/>
        <v>48006.105296803609</v>
      </c>
      <c r="DD338" s="602">
        <f t="shared" ca="1" si="654"/>
        <v>48006.105296803609</v>
      </c>
      <c r="DE338" s="602">
        <f t="shared" ca="1" si="655"/>
        <v>49693.889253268258</v>
      </c>
      <c r="DF338" s="602">
        <f t="shared" ca="1" si="656"/>
        <v>49693.889253268258</v>
      </c>
      <c r="DG338" s="602">
        <f t="shared" ca="1" si="657"/>
        <v>51404.937022019112</v>
      </c>
      <c r="DH338" s="602">
        <f t="shared" ca="1" si="658"/>
        <v>51404.937022019112</v>
      </c>
      <c r="DI338" s="602">
        <f t="shared" ca="1" si="659"/>
        <v>53138.334953305806</v>
      </c>
      <c r="DJ338" s="602">
        <f t="shared" ca="1" si="660"/>
        <v>35740.272825017964</v>
      </c>
      <c r="DK338" s="602">
        <f t="shared" ca="1" si="661"/>
        <v>36622.140011125128</v>
      </c>
      <c r="DL338" s="602">
        <f t="shared" ca="1" si="662"/>
        <v>36622.140011125128</v>
      </c>
      <c r="DM338" s="602">
        <f t="shared" ca="1" si="663"/>
        <v>37514.931461517175</v>
      </c>
      <c r="DN338" s="602">
        <f t="shared" ca="1" si="664"/>
        <v>37514.931461517175</v>
      </c>
      <c r="DO338" s="602">
        <f t="shared" ca="1" si="665"/>
        <v>38418.479955411574</v>
      </c>
      <c r="DP338" s="602">
        <f t="shared" ca="1" si="666"/>
        <v>38418.479955411574</v>
      </c>
      <c r="DQ338" s="602">
        <f t="shared" ca="1" si="667"/>
        <v>39332.613834187912</v>
      </c>
      <c r="DR338" s="602">
        <f t="shared" ca="1" si="668"/>
        <v>39332.613834187912</v>
      </c>
      <c r="DS338" s="602">
        <f t="shared" ca="1" si="669"/>
        <v>40257.157363389997</v>
      </c>
      <c r="DT338" s="602">
        <f t="shared" ca="1" si="670"/>
        <v>46177.501827191038</v>
      </c>
      <c r="DU338" s="602">
        <f t="shared" ca="1" si="671"/>
        <v>47838.641578354283</v>
      </c>
      <c r="DV338" s="602">
        <f t="shared" ca="1" si="672"/>
        <v>47838.641578354283</v>
      </c>
      <c r="DW338" s="602">
        <f t="shared" ca="1" si="673"/>
        <v>49524.048906687342</v>
      </c>
      <c r="DX338" s="602">
        <f t="shared" ca="1" si="674"/>
        <v>49524.048906687342</v>
      </c>
      <c r="DY338" s="602">
        <f t="shared" ca="1" si="675"/>
        <v>51232.81142211426</v>
      </c>
      <c r="DZ338" s="602">
        <f t="shared" ca="1" si="676"/>
        <v>51232.81142211426</v>
      </c>
      <c r="EA338" s="602">
        <f t="shared" ca="1" si="677"/>
        <v>52964.015402022604</v>
      </c>
      <c r="EB338" s="602">
        <f t="shared" ca="1" si="678"/>
        <v>52964.015402022604</v>
      </c>
      <c r="EC338" s="602">
        <f t="shared" ca="1" si="679"/>
        <v>54716.749467108581</v>
      </c>
      <c r="ED338" s="602">
        <f t="shared" ca="1" si="680"/>
        <v>50546.562285820124</v>
      </c>
      <c r="EE338" s="602">
        <f t="shared" ca="1" si="681"/>
        <v>52268.899256216449</v>
      </c>
      <c r="EF338" s="602">
        <f t="shared" ca="1" si="682"/>
        <v>52268.899256216449</v>
      </c>
      <c r="EG338" s="602">
        <f t="shared" ca="1" si="683"/>
        <v>54013.130357142247</v>
      </c>
      <c r="EH338" s="602">
        <f t="shared" ca="1" si="684"/>
        <v>54013.130357142247</v>
      </c>
      <c r="EI338" s="602">
        <f t="shared" ca="1" si="685"/>
        <v>55778.34727772788</v>
      </c>
      <c r="EJ338" s="602">
        <f t="shared" ca="1" si="686"/>
        <v>55778.34727772788</v>
      </c>
      <c r="EK338" s="602">
        <f t="shared" ca="1" si="687"/>
        <v>57563.649413299725</v>
      </c>
      <c r="EL338" s="602">
        <f t="shared" ca="1" si="688"/>
        <v>57563.649413299725</v>
      </c>
      <c r="EM338" s="602">
        <f t="shared" ca="1" si="689"/>
        <v>59368.146874517734</v>
      </c>
    </row>
    <row r="339" spans="22:143" ht="14.25" x14ac:dyDescent="0.2">
      <c r="V339" s="260"/>
      <c r="W339" s="597">
        <f t="shared" si="567"/>
        <v>46</v>
      </c>
      <c r="X339" s="602">
        <f t="shared" ca="1" si="570"/>
        <v>27303.204877228378</v>
      </c>
      <c r="Y339" s="602">
        <f t="shared" ca="1" si="571"/>
        <v>28063.745651855919</v>
      </c>
      <c r="Z339" s="602">
        <f t="shared" ca="1" si="572"/>
        <v>28063.745651855919</v>
      </c>
      <c r="AA339" s="602">
        <f t="shared" ca="1" si="573"/>
        <v>28836.595283912593</v>
      </c>
      <c r="AB339" s="602">
        <f t="shared" ca="1" si="574"/>
        <v>28836.595283912593</v>
      </c>
      <c r="AC339" s="602">
        <f t="shared" ca="1" si="575"/>
        <v>29621.652351503428</v>
      </c>
      <c r="AD339" s="602">
        <f t="shared" ca="1" si="576"/>
        <v>29621.652351503428</v>
      </c>
      <c r="AE339" s="602">
        <f t="shared" ca="1" si="577"/>
        <v>30418.807625095062</v>
      </c>
      <c r="AF339" s="602">
        <f t="shared" ca="1" si="578"/>
        <v>30418.807625095062</v>
      </c>
      <c r="AG339" s="602">
        <f t="shared" ca="1" si="579"/>
        <v>31227.944341051854</v>
      </c>
      <c r="AH339" s="602">
        <f t="shared" ca="1" si="580"/>
        <v>31773.964225318963</v>
      </c>
      <c r="AI339" s="602">
        <f t="shared" ca="1" si="581"/>
        <v>33161.814954877947</v>
      </c>
      <c r="AJ339" s="602">
        <f t="shared" ca="1" si="582"/>
        <v>33161.814954877947</v>
      </c>
      <c r="AK339" s="602">
        <f t="shared" ca="1" si="583"/>
        <v>34581.723205375456</v>
      </c>
      <c r="AL339" s="602">
        <f t="shared" ca="1" si="584"/>
        <v>34581.723205375456</v>
      </c>
      <c r="AM339" s="602">
        <f t="shared" ca="1" si="585"/>
        <v>36033.004617820443</v>
      </c>
      <c r="AN339" s="602">
        <f t="shared" ca="1" si="586"/>
        <v>36033.004617820443</v>
      </c>
      <c r="AO339" s="602">
        <f t="shared" ca="1" si="587"/>
        <v>37514.931461517175</v>
      </c>
      <c r="AP339" s="602">
        <f t="shared" ca="1" si="588"/>
        <v>37514.931461517175</v>
      </c>
      <c r="AQ339" s="602">
        <f t="shared" ca="1" si="589"/>
        <v>39026.737155306873</v>
      </c>
      <c r="AR339" s="602">
        <f t="shared" ca="1" si="590"/>
        <v>35448.772928771345</v>
      </c>
      <c r="AS339" s="602">
        <f t="shared" ca="1" si="591"/>
        <v>36918.531516652984</v>
      </c>
      <c r="AT339" s="602">
        <f t="shared" ca="1" si="592"/>
        <v>36918.531516652984</v>
      </c>
      <c r="AU339" s="602">
        <f t="shared" ca="1" si="593"/>
        <v>38418.479955411574</v>
      </c>
      <c r="AV339" s="602">
        <f t="shared" ca="1" si="594"/>
        <v>38418.479955411574</v>
      </c>
      <c r="AW339" s="602">
        <f t="shared" ca="1" si="595"/>
        <v>39947.830563756834</v>
      </c>
      <c r="AX339" s="602">
        <f t="shared" ca="1" si="596"/>
        <v>39947.830563756834</v>
      </c>
      <c r="AY339" s="602">
        <f t="shared" ca="1" si="597"/>
        <v>41505.764212283277</v>
      </c>
      <c r="AZ339" s="602">
        <f t="shared" ca="1" si="598"/>
        <v>41505.764212283277</v>
      </c>
      <c r="BA339" s="602">
        <f t="shared" ca="1" si="599"/>
        <v>43091.434978125537</v>
      </c>
      <c r="BB339" s="602">
        <f t="shared" ca="1" si="600"/>
        <v>30151.752011168952</v>
      </c>
      <c r="BC339" s="602">
        <f t="shared" ca="1" si="601"/>
        <v>30956.908340085956</v>
      </c>
      <c r="BD339" s="602">
        <f t="shared" ca="1" si="602"/>
        <v>30956.908340085956</v>
      </c>
      <c r="BE339" s="602">
        <f t="shared" ca="1" si="603"/>
        <v>31773.96422531897</v>
      </c>
      <c r="BF339" s="602">
        <f t="shared" ca="1" si="604"/>
        <v>31773.96422531897</v>
      </c>
      <c r="BG339" s="602">
        <f t="shared" ca="1" si="605"/>
        <v>32602.790994842424</v>
      </c>
      <c r="BH339" s="602">
        <f t="shared" ca="1" si="606"/>
        <v>32602.790994842424</v>
      </c>
      <c r="BI339" s="602">
        <f t="shared" ca="1" si="607"/>
        <v>33443.253242422019</v>
      </c>
      <c r="BJ339" s="602">
        <f t="shared" ca="1" si="608"/>
        <v>33443.253242422019</v>
      </c>
      <c r="BK339" s="602">
        <f t="shared" ca="1" si="609"/>
        <v>34295.209150044284</v>
      </c>
      <c r="BL339" s="602">
        <f t="shared" ca="1" si="610"/>
        <v>36770.18441525627</v>
      </c>
      <c r="BM339" s="602">
        <f t="shared" ca="1" si="611"/>
        <v>38267.148755353199</v>
      </c>
      <c r="BN339" s="602">
        <f t="shared" ca="1" si="612"/>
        <v>38267.148755353199</v>
      </c>
      <c r="BO339" s="602">
        <f t="shared" ca="1" si="613"/>
        <v>39793.595525186211</v>
      </c>
      <c r="BP339" s="602">
        <f t="shared" ca="1" si="614"/>
        <v>39793.595525186211</v>
      </c>
      <c r="BQ339" s="602">
        <f t="shared" ca="1" si="615"/>
        <v>41348.708530527409</v>
      </c>
      <c r="BR339" s="602">
        <f t="shared" ca="1" si="616"/>
        <v>41348.708530527409</v>
      </c>
      <c r="BS339" s="602">
        <f t="shared" ca="1" si="617"/>
        <v>42931.644319025749</v>
      </c>
      <c r="BT339" s="602">
        <f t="shared" ca="1" si="618"/>
        <v>42931.644319025749</v>
      </c>
      <c r="BU339" s="602">
        <f t="shared" ca="1" si="619"/>
        <v>44541.536806018841</v>
      </c>
      <c r="BV339" s="602">
        <f t="shared" ca="1" si="620"/>
        <v>40723.276804626068</v>
      </c>
      <c r="BW339" s="602">
        <f t="shared" ca="1" si="621"/>
        <v>42295.186245571516</v>
      </c>
      <c r="BX339" s="602">
        <f t="shared" ca="1" si="622"/>
        <v>42295.186245571516</v>
      </c>
      <c r="BY339" s="602">
        <f t="shared" ca="1" si="623"/>
        <v>43894.401241264459</v>
      </c>
      <c r="BZ339" s="602">
        <f t="shared" ca="1" si="624"/>
        <v>43894.401241264459</v>
      </c>
      <c r="CA339" s="602">
        <f t="shared" ca="1" si="625"/>
        <v>45520.044319311586</v>
      </c>
      <c r="CB339" s="602">
        <f t="shared" ca="1" si="626"/>
        <v>45520.044319311586</v>
      </c>
      <c r="CC339" s="602">
        <f t="shared" ca="1" si="627"/>
        <v>47171.222607457443</v>
      </c>
      <c r="CD339" s="602">
        <f t="shared" ca="1" si="628"/>
        <v>47171.222607457443</v>
      </c>
      <c r="CE339" s="602">
        <f t="shared" ca="1" si="629"/>
        <v>48847.032188247038</v>
      </c>
      <c r="CF339" s="602">
        <f t="shared" ca="1" si="630"/>
        <v>32602.790994842424</v>
      </c>
      <c r="CG339" s="602">
        <f t="shared" ca="1" si="631"/>
        <v>33443.253242422012</v>
      </c>
      <c r="CH339" s="602">
        <f t="shared" ca="1" si="632"/>
        <v>33443.253242422012</v>
      </c>
      <c r="CI339" s="602">
        <f t="shared" ca="1" si="633"/>
        <v>34295.209150044277</v>
      </c>
      <c r="CJ339" s="602">
        <f t="shared" ca="1" si="634"/>
        <v>34295.209150044277</v>
      </c>
      <c r="CK339" s="602">
        <f t="shared" ca="1" si="635"/>
        <v>35158.510820378884</v>
      </c>
      <c r="CL339" s="602">
        <f t="shared" ca="1" si="636"/>
        <v>35158.510820378884</v>
      </c>
      <c r="CM339" s="602">
        <f t="shared" ca="1" si="637"/>
        <v>36033.004617820443</v>
      </c>
      <c r="CN339" s="602">
        <f t="shared" ca="1" si="638"/>
        <v>36033.004617820443</v>
      </c>
      <c r="CO339" s="602">
        <f t="shared" ca="1" si="639"/>
        <v>36918.531516652984</v>
      </c>
      <c r="CP339" s="602">
        <f t="shared" ca="1" si="640"/>
        <v>40567.620879791641</v>
      </c>
      <c r="CQ339" s="602">
        <f t="shared" ca="1" si="641"/>
        <v>42136.752230538325</v>
      </c>
      <c r="CR339" s="602">
        <f t="shared" ca="1" si="642"/>
        <v>42136.752230538325</v>
      </c>
      <c r="CS339" s="602">
        <f t="shared" ca="1" si="643"/>
        <v>43733.275864409734</v>
      </c>
      <c r="CT339" s="602">
        <f t="shared" ca="1" si="644"/>
        <v>43733.275864409734</v>
      </c>
      <c r="CU339" s="602">
        <f t="shared" ca="1" si="645"/>
        <v>45356.316094004287</v>
      </c>
      <c r="CV339" s="602">
        <f t="shared" ca="1" si="646"/>
        <v>45356.316094004287</v>
      </c>
      <c r="CW339" s="602">
        <f t="shared" ca="1" si="647"/>
        <v>47004.981388595283</v>
      </c>
      <c r="CX339" s="602">
        <f t="shared" ca="1" si="648"/>
        <v>47004.981388595283</v>
      </c>
      <c r="CY339" s="602">
        <f t="shared" ca="1" si="649"/>
        <v>48678.368743832812</v>
      </c>
      <c r="CZ339" s="602">
        <f t="shared" ca="1" si="650"/>
        <v>44703.97476535022</v>
      </c>
      <c r="DA339" s="602">
        <f t="shared" ca="1" si="651"/>
        <v>46342.497848049643</v>
      </c>
      <c r="DB339" s="602">
        <f t="shared" ca="1" si="652"/>
        <v>46342.497848049643</v>
      </c>
      <c r="DC339" s="602">
        <f t="shared" ca="1" si="653"/>
        <v>48006.105296803609</v>
      </c>
      <c r="DD339" s="602">
        <f t="shared" ca="1" si="654"/>
        <v>48006.105296803609</v>
      </c>
      <c r="DE339" s="602">
        <f t="shared" ca="1" si="655"/>
        <v>49693.889253268258</v>
      </c>
      <c r="DF339" s="602">
        <f t="shared" ca="1" si="656"/>
        <v>49693.889253268258</v>
      </c>
      <c r="DG339" s="602">
        <f t="shared" ca="1" si="657"/>
        <v>51404.937022019112</v>
      </c>
      <c r="DH339" s="602">
        <f t="shared" ca="1" si="658"/>
        <v>51404.937022019112</v>
      </c>
      <c r="DI339" s="602">
        <f t="shared" ca="1" si="659"/>
        <v>53138.334953305806</v>
      </c>
      <c r="DJ339" s="602">
        <f t="shared" ca="1" si="660"/>
        <v>35740.272825017964</v>
      </c>
      <c r="DK339" s="602">
        <f t="shared" ca="1" si="661"/>
        <v>36622.140011125128</v>
      </c>
      <c r="DL339" s="602">
        <f t="shared" ca="1" si="662"/>
        <v>36622.140011125128</v>
      </c>
      <c r="DM339" s="602">
        <f t="shared" ca="1" si="663"/>
        <v>37514.931461517175</v>
      </c>
      <c r="DN339" s="602">
        <f t="shared" ca="1" si="664"/>
        <v>37514.931461517175</v>
      </c>
      <c r="DO339" s="602">
        <f t="shared" ca="1" si="665"/>
        <v>38418.479955411574</v>
      </c>
      <c r="DP339" s="602">
        <f t="shared" ca="1" si="666"/>
        <v>38418.479955411574</v>
      </c>
      <c r="DQ339" s="602">
        <f t="shared" ca="1" si="667"/>
        <v>39332.613834187912</v>
      </c>
      <c r="DR339" s="602">
        <f t="shared" ca="1" si="668"/>
        <v>39332.613834187912</v>
      </c>
      <c r="DS339" s="602">
        <f t="shared" ca="1" si="669"/>
        <v>40257.157363389997</v>
      </c>
      <c r="DT339" s="602">
        <f t="shared" ca="1" si="670"/>
        <v>46177.501827191038</v>
      </c>
      <c r="DU339" s="602">
        <f t="shared" ca="1" si="671"/>
        <v>47838.641578354283</v>
      </c>
      <c r="DV339" s="602">
        <f t="shared" ca="1" si="672"/>
        <v>47838.641578354283</v>
      </c>
      <c r="DW339" s="602">
        <f t="shared" ca="1" si="673"/>
        <v>49524.048906687342</v>
      </c>
      <c r="DX339" s="602">
        <f t="shared" ca="1" si="674"/>
        <v>49524.048906687342</v>
      </c>
      <c r="DY339" s="602">
        <f t="shared" ca="1" si="675"/>
        <v>51232.81142211426</v>
      </c>
      <c r="DZ339" s="602">
        <f t="shared" ca="1" si="676"/>
        <v>51232.81142211426</v>
      </c>
      <c r="EA339" s="602">
        <f t="shared" ca="1" si="677"/>
        <v>52964.015402022604</v>
      </c>
      <c r="EB339" s="602">
        <f t="shared" ca="1" si="678"/>
        <v>52964.015402022604</v>
      </c>
      <c r="EC339" s="602">
        <f t="shared" ca="1" si="679"/>
        <v>54716.749467108581</v>
      </c>
      <c r="ED339" s="602">
        <f t="shared" ca="1" si="680"/>
        <v>50546.562285820124</v>
      </c>
      <c r="EE339" s="602">
        <f t="shared" ca="1" si="681"/>
        <v>52268.899256216449</v>
      </c>
      <c r="EF339" s="602">
        <f t="shared" ca="1" si="682"/>
        <v>52268.899256216449</v>
      </c>
      <c r="EG339" s="602">
        <f t="shared" ca="1" si="683"/>
        <v>54013.130357142247</v>
      </c>
      <c r="EH339" s="602">
        <f t="shared" ca="1" si="684"/>
        <v>54013.130357142247</v>
      </c>
      <c r="EI339" s="602">
        <f t="shared" ca="1" si="685"/>
        <v>55778.34727772788</v>
      </c>
      <c r="EJ339" s="602">
        <f t="shared" ca="1" si="686"/>
        <v>55778.34727772788</v>
      </c>
      <c r="EK339" s="602">
        <f t="shared" ca="1" si="687"/>
        <v>57563.649413299725</v>
      </c>
      <c r="EL339" s="602">
        <f t="shared" ca="1" si="688"/>
        <v>57563.649413299725</v>
      </c>
      <c r="EM339" s="602">
        <f t="shared" ca="1" si="689"/>
        <v>59368.146874517734</v>
      </c>
    </row>
    <row r="340" spans="22:143" ht="14.25" x14ac:dyDescent="0.2">
      <c r="V340" s="260"/>
      <c r="W340" s="597">
        <f t="shared" si="567"/>
        <v>47</v>
      </c>
      <c r="X340" s="602">
        <f t="shared" ca="1" si="570"/>
        <v>27303.204877228378</v>
      </c>
      <c r="Y340" s="602">
        <f t="shared" ca="1" si="571"/>
        <v>28063.745651855919</v>
      </c>
      <c r="Z340" s="602">
        <f t="shared" ca="1" si="572"/>
        <v>28063.745651855919</v>
      </c>
      <c r="AA340" s="602">
        <f t="shared" ca="1" si="573"/>
        <v>28836.595283912593</v>
      </c>
      <c r="AB340" s="602">
        <f t="shared" ca="1" si="574"/>
        <v>28836.595283912593</v>
      </c>
      <c r="AC340" s="602">
        <f t="shared" ca="1" si="575"/>
        <v>29621.652351503428</v>
      </c>
      <c r="AD340" s="602">
        <f t="shared" ca="1" si="576"/>
        <v>29621.652351503428</v>
      </c>
      <c r="AE340" s="602">
        <f t="shared" ca="1" si="577"/>
        <v>30418.807625095062</v>
      </c>
      <c r="AF340" s="602">
        <f t="shared" ca="1" si="578"/>
        <v>30418.807625095062</v>
      </c>
      <c r="AG340" s="602">
        <f t="shared" ca="1" si="579"/>
        <v>31227.944341051854</v>
      </c>
      <c r="AH340" s="602">
        <f t="shared" ca="1" si="580"/>
        <v>31773.964225318963</v>
      </c>
      <c r="AI340" s="602">
        <f t="shared" ca="1" si="581"/>
        <v>33161.814954877947</v>
      </c>
      <c r="AJ340" s="602">
        <f t="shared" ca="1" si="582"/>
        <v>33161.814954877947</v>
      </c>
      <c r="AK340" s="602">
        <f t="shared" ca="1" si="583"/>
        <v>34581.723205375456</v>
      </c>
      <c r="AL340" s="602">
        <f t="shared" ca="1" si="584"/>
        <v>34581.723205375456</v>
      </c>
      <c r="AM340" s="602">
        <f t="shared" ca="1" si="585"/>
        <v>36033.004617820443</v>
      </c>
      <c r="AN340" s="602">
        <f t="shared" ca="1" si="586"/>
        <v>36033.004617820443</v>
      </c>
      <c r="AO340" s="602">
        <f t="shared" ca="1" si="587"/>
        <v>37514.931461517175</v>
      </c>
      <c r="AP340" s="602">
        <f t="shared" ca="1" si="588"/>
        <v>37514.931461517175</v>
      </c>
      <c r="AQ340" s="602">
        <f t="shared" ca="1" si="589"/>
        <v>39026.737155306873</v>
      </c>
      <c r="AR340" s="602">
        <f t="shared" ca="1" si="590"/>
        <v>35448.772928771345</v>
      </c>
      <c r="AS340" s="602">
        <f t="shared" ca="1" si="591"/>
        <v>36918.531516652984</v>
      </c>
      <c r="AT340" s="602">
        <f t="shared" ca="1" si="592"/>
        <v>36918.531516652984</v>
      </c>
      <c r="AU340" s="602">
        <f t="shared" ca="1" si="593"/>
        <v>38418.479955411574</v>
      </c>
      <c r="AV340" s="602">
        <f t="shared" ca="1" si="594"/>
        <v>38418.479955411574</v>
      </c>
      <c r="AW340" s="602">
        <f t="shared" ca="1" si="595"/>
        <v>39947.830563756834</v>
      </c>
      <c r="AX340" s="602">
        <f t="shared" ca="1" si="596"/>
        <v>39947.830563756834</v>
      </c>
      <c r="AY340" s="602">
        <f t="shared" ca="1" si="597"/>
        <v>41505.764212283277</v>
      </c>
      <c r="AZ340" s="602">
        <f t="shared" ca="1" si="598"/>
        <v>41505.764212283277</v>
      </c>
      <c r="BA340" s="602">
        <f t="shared" ca="1" si="599"/>
        <v>43091.434978125537</v>
      </c>
      <c r="BB340" s="602">
        <f t="shared" ca="1" si="600"/>
        <v>30151.752011168952</v>
      </c>
      <c r="BC340" s="602">
        <f t="shared" ca="1" si="601"/>
        <v>30956.908340085956</v>
      </c>
      <c r="BD340" s="602">
        <f t="shared" ca="1" si="602"/>
        <v>30956.908340085956</v>
      </c>
      <c r="BE340" s="602">
        <f t="shared" ca="1" si="603"/>
        <v>31773.96422531897</v>
      </c>
      <c r="BF340" s="602">
        <f t="shared" ca="1" si="604"/>
        <v>31773.96422531897</v>
      </c>
      <c r="BG340" s="602">
        <f t="shared" ca="1" si="605"/>
        <v>32602.790994842424</v>
      </c>
      <c r="BH340" s="602">
        <f t="shared" ca="1" si="606"/>
        <v>32602.790994842424</v>
      </c>
      <c r="BI340" s="602">
        <f t="shared" ca="1" si="607"/>
        <v>33443.253242422019</v>
      </c>
      <c r="BJ340" s="602">
        <f t="shared" ca="1" si="608"/>
        <v>33443.253242422019</v>
      </c>
      <c r="BK340" s="602">
        <f t="shared" ca="1" si="609"/>
        <v>34295.209150044284</v>
      </c>
      <c r="BL340" s="602">
        <f t="shared" ca="1" si="610"/>
        <v>36770.18441525627</v>
      </c>
      <c r="BM340" s="602">
        <f t="shared" ca="1" si="611"/>
        <v>38267.148755353199</v>
      </c>
      <c r="BN340" s="602">
        <f t="shared" ca="1" si="612"/>
        <v>38267.148755353199</v>
      </c>
      <c r="BO340" s="602">
        <f t="shared" ca="1" si="613"/>
        <v>39793.595525186211</v>
      </c>
      <c r="BP340" s="602">
        <f t="shared" ca="1" si="614"/>
        <v>39793.595525186211</v>
      </c>
      <c r="BQ340" s="602">
        <f t="shared" ca="1" si="615"/>
        <v>41348.708530527409</v>
      </c>
      <c r="BR340" s="602">
        <f t="shared" ca="1" si="616"/>
        <v>41348.708530527409</v>
      </c>
      <c r="BS340" s="602">
        <f t="shared" ca="1" si="617"/>
        <v>42931.644319025749</v>
      </c>
      <c r="BT340" s="602">
        <f t="shared" ca="1" si="618"/>
        <v>42931.644319025749</v>
      </c>
      <c r="BU340" s="602">
        <f t="shared" ca="1" si="619"/>
        <v>44541.536806018841</v>
      </c>
      <c r="BV340" s="602">
        <f t="shared" ca="1" si="620"/>
        <v>40723.276804626068</v>
      </c>
      <c r="BW340" s="602">
        <f t="shared" ca="1" si="621"/>
        <v>42295.186245571516</v>
      </c>
      <c r="BX340" s="602">
        <f t="shared" ca="1" si="622"/>
        <v>42295.186245571516</v>
      </c>
      <c r="BY340" s="602">
        <f t="shared" ca="1" si="623"/>
        <v>43894.401241264459</v>
      </c>
      <c r="BZ340" s="602">
        <f t="shared" ca="1" si="624"/>
        <v>43894.401241264459</v>
      </c>
      <c r="CA340" s="602">
        <f t="shared" ca="1" si="625"/>
        <v>45520.044319311586</v>
      </c>
      <c r="CB340" s="602">
        <f t="shared" ca="1" si="626"/>
        <v>45520.044319311586</v>
      </c>
      <c r="CC340" s="602">
        <f t="shared" ca="1" si="627"/>
        <v>47171.222607457443</v>
      </c>
      <c r="CD340" s="602">
        <f t="shared" ca="1" si="628"/>
        <v>47171.222607457443</v>
      </c>
      <c r="CE340" s="602">
        <f t="shared" ca="1" si="629"/>
        <v>48847.032188247038</v>
      </c>
      <c r="CF340" s="602">
        <f t="shared" ca="1" si="630"/>
        <v>32602.790994842424</v>
      </c>
      <c r="CG340" s="602">
        <f t="shared" ca="1" si="631"/>
        <v>33443.253242422012</v>
      </c>
      <c r="CH340" s="602">
        <f t="shared" ca="1" si="632"/>
        <v>33443.253242422012</v>
      </c>
      <c r="CI340" s="602">
        <f t="shared" ca="1" si="633"/>
        <v>34295.209150044277</v>
      </c>
      <c r="CJ340" s="602">
        <f t="shared" ca="1" si="634"/>
        <v>34295.209150044277</v>
      </c>
      <c r="CK340" s="602">
        <f t="shared" ca="1" si="635"/>
        <v>35158.510820378884</v>
      </c>
      <c r="CL340" s="602">
        <f t="shared" ca="1" si="636"/>
        <v>35158.510820378884</v>
      </c>
      <c r="CM340" s="602">
        <f t="shared" ca="1" si="637"/>
        <v>36033.004617820443</v>
      </c>
      <c r="CN340" s="602">
        <f t="shared" ca="1" si="638"/>
        <v>36033.004617820443</v>
      </c>
      <c r="CO340" s="602">
        <f t="shared" ca="1" si="639"/>
        <v>36918.531516652984</v>
      </c>
      <c r="CP340" s="602">
        <f t="shared" ca="1" si="640"/>
        <v>40567.620879791641</v>
      </c>
      <c r="CQ340" s="602">
        <f t="shared" ca="1" si="641"/>
        <v>42136.752230538325</v>
      </c>
      <c r="CR340" s="602">
        <f t="shared" ca="1" si="642"/>
        <v>42136.752230538325</v>
      </c>
      <c r="CS340" s="602">
        <f t="shared" ca="1" si="643"/>
        <v>43733.275864409734</v>
      </c>
      <c r="CT340" s="602">
        <f t="shared" ca="1" si="644"/>
        <v>43733.275864409734</v>
      </c>
      <c r="CU340" s="602">
        <f t="shared" ca="1" si="645"/>
        <v>45356.316094004287</v>
      </c>
      <c r="CV340" s="602">
        <f t="shared" ca="1" si="646"/>
        <v>45356.316094004287</v>
      </c>
      <c r="CW340" s="602">
        <f t="shared" ca="1" si="647"/>
        <v>47004.981388595283</v>
      </c>
      <c r="CX340" s="602">
        <f t="shared" ca="1" si="648"/>
        <v>47004.981388595283</v>
      </c>
      <c r="CY340" s="602">
        <f t="shared" ca="1" si="649"/>
        <v>48678.368743832812</v>
      </c>
      <c r="CZ340" s="602">
        <f t="shared" ca="1" si="650"/>
        <v>44703.97476535022</v>
      </c>
      <c r="DA340" s="602">
        <f t="shared" ca="1" si="651"/>
        <v>46342.497848049643</v>
      </c>
      <c r="DB340" s="602">
        <f t="shared" ca="1" si="652"/>
        <v>46342.497848049643</v>
      </c>
      <c r="DC340" s="602">
        <f t="shared" ca="1" si="653"/>
        <v>48006.105296803609</v>
      </c>
      <c r="DD340" s="602">
        <f t="shared" ca="1" si="654"/>
        <v>48006.105296803609</v>
      </c>
      <c r="DE340" s="602">
        <f t="shared" ca="1" si="655"/>
        <v>49693.889253268258</v>
      </c>
      <c r="DF340" s="602">
        <f t="shared" ca="1" si="656"/>
        <v>49693.889253268258</v>
      </c>
      <c r="DG340" s="602">
        <f t="shared" ca="1" si="657"/>
        <v>51404.937022019112</v>
      </c>
      <c r="DH340" s="602">
        <f t="shared" ca="1" si="658"/>
        <v>51404.937022019112</v>
      </c>
      <c r="DI340" s="602">
        <f t="shared" ca="1" si="659"/>
        <v>53138.334953305806</v>
      </c>
      <c r="DJ340" s="602">
        <f t="shared" ca="1" si="660"/>
        <v>35740.272825017964</v>
      </c>
      <c r="DK340" s="602">
        <f t="shared" ca="1" si="661"/>
        <v>36622.140011125128</v>
      </c>
      <c r="DL340" s="602">
        <f t="shared" ca="1" si="662"/>
        <v>36622.140011125128</v>
      </c>
      <c r="DM340" s="602">
        <f t="shared" ca="1" si="663"/>
        <v>37514.931461517175</v>
      </c>
      <c r="DN340" s="602">
        <f t="shared" ca="1" si="664"/>
        <v>37514.931461517175</v>
      </c>
      <c r="DO340" s="602">
        <f t="shared" ca="1" si="665"/>
        <v>38418.479955411574</v>
      </c>
      <c r="DP340" s="602">
        <f t="shared" ca="1" si="666"/>
        <v>38418.479955411574</v>
      </c>
      <c r="DQ340" s="602">
        <f t="shared" ca="1" si="667"/>
        <v>39332.613834187912</v>
      </c>
      <c r="DR340" s="602">
        <f t="shared" ca="1" si="668"/>
        <v>39332.613834187912</v>
      </c>
      <c r="DS340" s="602">
        <f t="shared" ca="1" si="669"/>
        <v>40257.157363389997</v>
      </c>
      <c r="DT340" s="602">
        <f t="shared" ca="1" si="670"/>
        <v>46177.501827191038</v>
      </c>
      <c r="DU340" s="602">
        <f t="shared" ca="1" si="671"/>
        <v>47838.641578354283</v>
      </c>
      <c r="DV340" s="602">
        <f t="shared" ca="1" si="672"/>
        <v>47838.641578354283</v>
      </c>
      <c r="DW340" s="602">
        <f t="shared" ca="1" si="673"/>
        <v>49524.048906687342</v>
      </c>
      <c r="DX340" s="602">
        <f t="shared" ca="1" si="674"/>
        <v>49524.048906687342</v>
      </c>
      <c r="DY340" s="602">
        <f t="shared" ca="1" si="675"/>
        <v>51232.81142211426</v>
      </c>
      <c r="DZ340" s="602">
        <f t="shared" ca="1" si="676"/>
        <v>51232.81142211426</v>
      </c>
      <c r="EA340" s="602">
        <f t="shared" ca="1" si="677"/>
        <v>52964.015402022604</v>
      </c>
      <c r="EB340" s="602">
        <f t="shared" ca="1" si="678"/>
        <v>52964.015402022604</v>
      </c>
      <c r="EC340" s="602">
        <f t="shared" ca="1" si="679"/>
        <v>54716.749467108581</v>
      </c>
      <c r="ED340" s="602">
        <f t="shared" ca="1" si="680"/>
        <v>50546.562285820124</v>
      </c>
      <c r="EE340" s="602">
        <f t="shared" ca="1" si="681"/>
        <v>52268.899256216449</v>
      </c>
      <c r="EF340" s="602">
        <f t="shared" ca="1" si="682"/>
        <v>52268.899256216449</v>
      </c>
      <c r="EG340" s="602">
        <f t="shared" ca="1" si="683"/>
        <v>54013.130357142247</v>
      </c>
      <c r="EH340" s="602">
        <f t="shared" ca="1" si="684"/>
        <v>54013.130357142247</v>
      </c>
      <c r="EI340" s="602">
        <f t="shared" ca="1" si="685"/>
        <v>55778.34727772788</v>
      </c>
      <c r="EJ340" s="602">
        <f t="shared" ca="1" si="686"/>
        <v>55778.34727772788</v>
      </c>
      <c r="EK340" s="602">
        <f t="shared" ca="1" si="687"/>
        <v>57563.649413299725</v>
      </c>
      <c r="EL340" s="602">
        <f t="shared" ca="1" si="688"/>
        <v>57563.649413299725</v>
      </c>
      <c r="EM340" s="602">
        <f t="shared" ca="1" si="689"/>
        <v>59368.146874517734</v>
      </c>
    </row>
    <row r="341" spans="22:143" ht="14.25" x14ac:dyDescent="0.2">
      <c r="V341" s="260"/>
      <c r="W341" s="597">
        <f t="shared" si="567"/>
        <v>48</v>
      </c>
      <c r="X341" s="602">
        <f t="shared" ca="1" si="570"/>
        <v>27303.204877228378</v>
      </c>
      <c r="Y341" s="602">
        <f t="shared" ca="1" si="571"/>
        <v>28063.745651855919</v>
      </c>
      <c r="Z341" s="602">
        <f t="shared" ca="1" si="572"/>
        <v>28063.745651855919</v>
      </c>
      <c r="AA341" s="602">
        <f t="shared" ca="1" si="573"/>
        <v>28836.595283912593</v>
      </c>
      <c r="AB341" s="602">
        <f t="shared" ca="1" si="574"/>
        <v>28836.595283912593</v>
      </c>
      <c r="AC341" s="602">
        <f t="shared" ca="1" si="575"/>
        <v>29621.652351503428</v>
      </c>
      <c r="AD341" s="602">
        <f t="shared" ca="1" si="576"/>
        <v>29621.652351503428</v>
      </c>
      <c r="AE341" s="602">
        <f t="shared" ca="1" si="577"/>
        <v>30418.807625095062</v>
      </c>
      <c r="AF341" s="602">
        <f t="shared" ca="1" si="578"/>
        <v>30418.807625095062</v>
      </c>
      <c r="AG341" s="602">
        <f t="shared" ca="1" si="579"/>
        <v>31227.944341051854</v>
      </c>
      <c r="AH341" s="602">
        <f t="shared" ca="1" si="580"/>
        <v>31773.964225318963</v>
      </c>
      <c r="AI341" s="602">
        <f t="shared" ca="1" si="581"/>
        <v>33161.814954877947</v>
      </c>
      <c r="AJ341" s="602">
        <f t="shared" ca="1" si="582"/>
        <v>33161.814954877947</v>
      </c>
      <c r="AK341" s="602">
        <f t="shared" ca="1" si="583"/>
        <v>34581.723205375456</v>
      </c>
      <c r="AL341" s="602">
        <f t="shared" ca="1" si="584"/>
        <v>34581.723205375456</v>
      </c>
      <c r="AM341" s="602">
        <f t="shared" ca="1" si="585"/>
        <v>36033.004617820443</v>
      </c>
      <c r="AN341" s="602">
        <f t="shared" ca="1" si="586"/>
        <v>36033.004617820443</v>
      </c>
      <c r="AO341" s="602">
        <f t="shared" ca="1" si="587"/>
        <v>37514.931461517175</v>
      </c>
      <c r="AP341" s="602">
        <f t="shared" ca="1" si="588"/>
        <v>37514.931461517175</v>
      </c>
      <c r="AQ341" s="602">
        <f t="shared" ca="1" si="589"/>
        <v>39026.737155306873</v>
      </c>
      <c r="AR341" s="602">
        <f t="shared" ca="1" si="590"/>
        <v>35448.772928771345</v>
      </c>
      <c r="AS341" s="602">
        <f t="shared" ca="1" si="591"/>
        <v>36918.531516652984</v>
      </c>
      <c r="AT341" s="602">
        <f t="shared" ca="1" si="592"/>
        <v>36918.531516652984</v>
      </c>
      <c r="AU341" s="602">
        <f t="shared" ca="1" si="593"/>
        <v>38418.479955411574</v>
      </c>
      <c r="AV341" s="602">
        <f t="shared" ca="1" si="594"/>
        <v>38418.479955411574</v>
      </c>
      <c r="AW341" s="602">
        <f t="shared" ca="1" si="595"/>
        <v>39947.830563756834</v>
      </c>
      <c r="AX341" s="602">
        <f t="shared" ca="1" si="596"/>
        <v>39947.830563756834</v>
      </c>
      <c r="AY341" s="602">
        <f t="shared" ca="1" si="597"/>
        <v>41505.764212283277</v>
      </c>
      <c r="AZ341" s="602">
        <f t="shared" ca="1" si="598"/>
        <v>41505.764212283277</v>
      </c>
      <c r="BA341" s="602">
        <f t="shared" ca="1" si="599"/>
        <v>43091.434978125537</v>
      </c>
      <c r="BB341" s="602">
        <f t="shared" ca="1" si="600"/>
        <v>30151.752011168952</v>
      </c>
      <c r="BC341" s="602">
        <f t="shared" ca="1" si="601"/>
        <v>30956.908340085956</v>
      </c>
      <c r="BD341" s="602">
        <f t="shared" ca="1" si="602"/>
        <v>30956.908340085956</v>
      </c>
      <c r="BE341" s="602">
        <f t="shared" ca="1" si="603"/>
        <v>31773.96422531897</v>
      </c>
      <c r="BF341" s="602">
        <f t="shared" ca="1" si="604"/>
        <v>31773.96422531897</v>
      </c>
      <c r="BG341" s="602">
        <f t="shared" ca="1" si="605"/>
        <v>32602.790994842424</v>
      </c>
      <c r="BH341" s="602">
        <f t="shared" ca="1" si="606"/>
        <v>32602.790994842424</v>
      </c>
      <c r="BI341" s="602">
        <f t="shared" ca="1" si="607"/>
        <v>33443.253242422019</v>
      </c>
      <c r="BJ341" s="602">
        <f t="shared" ca="1" si="608"/>
        <v>33443.253242422019</v>
      </c>
      <c r="BK341" s="602">
        <f t="shared" ca="1" si="609"/>
        <v>34295.209150044284</v>
      </c>
      <c r="BL341" s="602">
        <f t="shared" ca="1" si="610"/>
        <v>36770.18441525627</v>
      </c>
      <c r="BM341" s="602">
        <f t="shared" ca="1" si="611"/>
        <v>38267.148755353199</v>
      </c>
      <c r="BN341" s="602">
        <f t="shared" ca="1" si="612"/>
        <v>38267.148755353199</v>
      </c>
      <c r="BO341" s="602">
        <f t="shared" ca="1" si="613"/>
        <v>39793.595525186211</v>
      </c>
      <c r="BP341" s="602">
        <f t="shared" ca="1" si="614"/>
        <v>39793.595525186211</v>
      </c>
      <c r="BQ341" s="602">
        <f t="shared" ca="1" si="615"/>
        <v>41348.708530527409</v>
      </c>
      <c r="BR341" s="602">
        <f t="shared" ca="1" si="616"/>
        <v>41348.708530527409</v>
      </c>
      <c r="BS341" s="602">
        <f t="shared" ca="1" si="617"/>
        <v>42931.644319025749</v>
      </c>
      <c r="BT341" s="602">
        <f t="shared" ca="1" si="618"/>
        <v>42931.644319025749</v>
      </c>
      <c r="BU341" s="602">
        <f t="shared" ca="1" si="619"/>
        <v>44541.536806018841</v>
      </c>
      <c r="BV341" s="602">
        <f t="shared" ca="1" si="620"/>
        <v>40723.276804626068</v>
      </c>
      <c r="BW341" s="602">
        <f t="shared" ca="1" si="621"/>
        <v>42295.186245571516</v>
      </c>
      <c r="BX341" s="602">
        <f t="shared" ca="1" si="622"/>
        <v>42295.186245571516</v>
      </c>
      <c r="BY341" s="602">
        <f t="shared" ca="1" si="623"/>
        <v>43894.401241264459</v>
      </c>
      <c r="BZ341" s="602">
        <f t="shared" ca="1" si="624"/>
        <v>43894.401241264459</v>
      </c>
      <c r="CA341" s="602">
        <f t="shared" ca="1" si="625"/>
        <v>45520.044319311586</v>
      </c>
      <c r="CB341" s="602">
        <f t="shared" ca="1" si="626"/>
        <v>45520.044319311586</v>
      </c>
      <c r="CC341" s="602">
        <f t="shared" ca="1" si="627"/>
        <v>47171.222607457443</v>
      </c>
      <c r="CD341" s="602">
        <f t="shared" ca="1" si="628"/>
        <v>47171.222607457443</v>
      </c>
      <c r="CE341" s="602">
        <f t="shared" ca="1" si="629"/>
        <v>48847.032188247038</v>
      </c>
      <c r="CF341" s="602">
        <f t="shared" ca="1" si="630"/>
        <v>32602.790994842424</v>
      </c>
      <c r="CG341" s="602">
        <f t="shared" ca="1" si="631"/>
        <v>33443.253242422012</v>
      </c>
      <c r="CH341" s="602">
        <f t="shared" ca="1" si="632"/>
        <v>33443.253242422012</v>
      </c>
      <c r="CI341" s="602">
        <f t="shared" ca="1" si="633"/>
        <v>34295.209150044277</v>
      </c>
      <c r="CJ341" s="602">
        <f t="shared" ca="1" si="634"/>
        <v>34295.209150044277</v>
      </c>
      <c r="CK341" s="602">
        <f t="shared" ca="1" si="635"/>
        <v>35158.510820378884</v>
      </c>
      <c r="CL341" s="602">
        <f t="shared" ca="1" si="636"/>
        <v>35158.510820378884</v>
      </c>
      <c r="CM341" s="602">
        <f t="shared" ca="1" si="637"/>
        <v>36033.004617820443</v>
      </c>
      <c r="CN341" s="602">
        <f t="shared" ca="1" si="638"/>
        <v>36033.004617820443</v>
      </c>
      <c r="CO341" s="602">
        <f t="shared" ca="1" si="639"/>
        <v>36918.531516652984</v>
      </c>
      <c r="CP341" s="602">
        <f t="shared" ca="1" si="640"/>
        <v>40567.620879791641</v>
      </c>
      <c r="CQ341" s="602">
        <f t="shared" ca="1" si="641"/>
        <v>42136.752230538325</v>
      </c>
      <c r="CR341" s="602">
        <f t="shared" ca="1" si="642"/>
        <v>42136.752230538325</v>
      </c>
      <c r="CS341" s="602">
        <f t="shared" ca="1" si="643"/>
        <v>43733.275864409734</v>
      </c>
      <c r="CT341" s="602">
        <f t="shared" ca="1" si="644"/>
        <v>43733.275864409734</v>
      </c>
      <c r="CU341" s="602">
        <f t="shared" ca="1" si="645"/>
        <v>45356.316094004287</v>
      </c>
      <c r="CV341" s="602">
        <f t="shared" ca="1" si="646"/>
        <v>45356.316094004287</v>
      </c>
      <c r="CW341" s="602">
        <f t="shared" ca="1" si="647"/>
        <v>47004.981388595283</v>
      </c>
      <c r="CX341" s="602">
        <f t="shared" ca="1" si="648"/>
        <v>47004.981388595283</v>
      </c>
      <c r="CY341" s="602">
        <f t="shared" ca="1" si="649"/>
        <v>48678.368743832812</v>
      </c>
      <c r="CZ341" s="602">
        <f t="shared" ca="1" si="650"/>
        <v>44703.97476535022</v>
      </c>
      <c r="DA341" s="602">
        <f t="shared" ca="1" si="651"/>
        <v>46342.497848049643</v>
      </c>
      <c r="DB341" s="602">
        <f t="shared" ca="1" si="652"/>
        <v>46342.497848049643</v>
      </c>
      <c r="DC341" s="602">
        <f t="shared" ca="1" si="653"/>
        <v>48006.105296803609</v>
      </c>
      <c r="DD341" s="602">
        <f t="shared" ca="1" si="654"/>
        <v>48006.105296803609</v>
      </c>
      <c r="DE341" s="602">
        <f t="shared" ca="1" si="655"/>
        <v>49693.889253268258</v>
      </c>
      <c r="DF341" s="602">
        <f t="shared" ca="1" si="656"/>
        <v>49693.889253268258</v>
      </c>
      <c r="DG341" s="602">
        <f t="shared" ca="1" si="657"/>
        <v>51404.937022019112</v>
      </c>
      <c r="DH341" s="602">
        <f t="shared" ca="1" si="658"/>
        <v>51404.937022019112</v>
      </c>
      <c r="DI341" s="602">
        <f t="shared" ca="1" si="659"/>
        <v>53138.334953305806</v>
      </c>
      <c r="DJ341" s="602">
        <f t="shared" ca="1" si="660"/>
        <v>35740.272825017964</v>
      </c>
      <c r="DK341" s="602">
        <f t="shared" ca="1" si="661"/>
        <v>36622.140011125128</v>
      </c>
      <c r="DL341" s="602">
        <f t="shared" ca="1" si="662"/>
        <v>36622.140011125128</v>
      </c>
      <c r="DM341" s="602">
        <f t="shared" ca="1" si="663"/>
        <v>37514.931461517175</v>
      </c>
      <c r="DN341" s="602">
        <f t="shared" ca="1" si="664"/>
        <v>37514.931461517175</v>
      </c>
      <c r="DO341" s="602">
        <f t="shared" ca="1" si="665"/>
        <v>38418.479955411574</v>
      </c>
      <c r="DP341" s="602">
        <f t="shared" ca="1" si="666"/>
        <v>38418.479955411574</v>
      </c>
      <c r="DQ341" s="602">
        <f t="shared" ca="1" si="667"/>
        <v>39332.613834187912</v>
      </c>
      <c r="DR341" s="602">
        <f t="shared" ca="1" si="668"/>
        <v>39332.613834187912</v>
      </c>
      <c r="DS341" s="602">
        <f t="shared" ca="1" si="669"/>
        <v>40257.157363389997</v>
      </c>
      <c r="DT341" s="602">
        <f t="shared" ca="1" si="670"/>
        <v>46177.501827191038</v>
      </c>
      <c r="DU341" s="602">
        <f t="shared" ca="1" si="671"/>
        <v>47838.641578354283</v>
      </c>
      <c r="DV341" s="602">
        <f t="shared" ca="1" si="672"/>
        <v>47838.641578354283</v>
      </c>
      <c r="DW341" s="602">
        <f t="shared" ca="1" si="673"/>
        <v>49524.048906687342</v>
      </c>
      <c r="DX341" s="602">
        <f t="shared" ca="1" si="674"/>
        <v>49524.048906687342</v>
      </c>
      <c r="DY341" s="602">
        <f t="shared" ca="1" si="675"/>
        <v>51232.81142211426</v>
      </c>
      <c r="DZ341" s="602">
        <f t="shared" ca="1" si="676"/>
        <v>51232.81142211426</v>
      </c>
      <c r="EA341" s="602">
        <f t="shared" ca="1" si="677"/>
        <v>52964.015402022604</v>
      </c>
      <c r="EB341" s="602">
        <f t="shared" ca="1" si="678"/>
        <v>52964.015402022604</v>
      </c>
      <c r="EC341" s="602">
        <f t="shared" ca="1" si="679"/>
        <v>54716.749467108581</v>
      </c>
      <c r="ED341" s="602">
        <f t="shared" ca="1" si="680"/>
        <v>50546.562285820124</v>
      </c>
      <c r="EE341" s="602">
        <f t="shared" ca="1" si="681"/>
        <v>52268.899256216449</v>
      </c>
      <c r="EF341" s="602">
        <f t="shared" ca="1" si="682"/>
        <v>52268.899256216449</v>
      </c>
      <c r="EG341" s="602">
        <f t="shared" ca="1" si="683"/>
        <v>54013.130357142247</v>
      </c>
      <c r="EH341" s="602">
        <f t="shared" ca="1" si="684"/>
        <v>54013.130357142247</v>
      </c>
      <c r="EI341" s="602">
        <f t="shared" ca="1" si="685"/>
        <v>55778.34727772788</v>
      </c>
      <c r="EJ341" s="602">
        <f t="shared" ca="1" si="686"/>
        <v>55778.34727772788</v>
      </c>
      <c r="EK341" s="602">
        <f t="shared" ca="1" si="687"/>
        <v>57563.649413299725</v>
      </c>
      <c r="EL341" s="602">
        <f t="shared" ca="1" si="688"/>
        <v>57563.649413299725</v>
      </c>
      <c r="EM341" s="602">
        <f t="shared" ca="1" si="689"/>
        <v>59368.146874517734</v>
      </c>
    </row>
    <row r="342" spans="22:143" ht="14.25" x14ac:dyDescent="0.2">
      <c r="V342" s="260"/>
      <c r="W342" s="597">
        <f t="shared" si="567"/>
        <v>49</v>
      </c>
      <c r="X342" s="602">
        <f t="shared" ca="1" si="570"/>
        <v>27303.204877228378</v>
      </c>
      <c r="Y342" s="602">
        <f t="shared" ca="1" si="571"/>
        <v>28063.745651855919</v>
      </c>
      <c r="Z342" s="602">
        <f t="shared" ca="1" si="572"/>
        <v>28063.745651855919</v>
      </c>
      <c r="AA342" s="602">
        <f t="shared" ca="1" si="573"/>
        <v>28836.595283912593</v>
      </c>
      <c r="AB342" s="602">
        <f t="shared" ca="1" si="574"/>
        <v>28836.595283912593</v>
      </c>
      <c r="AC342" s="602">
        <f t="shared" ca="1" si="575"/>
        <v>29621.652351503428</v>
      </c>
      <c r="AD342" s="602">
        <f t="shared" ca="1" si="576"/>
        <v>29621.652351503428</v>
      </c>
      <c r="AE342" s="602">
        <f t="shared" ca="1" si="577"/>
        <v>30418.807625095062</v>
      </c>
      <c r="AF342" s="602">
        <f t="shared" ca="1" si="578"/>
        <v>30418.807625095062</v>
      </c>
      <c r="AG342" s="602">
        <f t="shared" ca="1" si="579"/>
        <v>31227.944341051854</v>
      </c>
      <c r="AH342" s="602">
        <f t="shared" ca="1" si="580"/>
        <v>31773.964225318963</v>
      </c>
      <c r="AI342" s="602">
        <f t="shared" ca="1" si="581"/>
        <v>33161.814954877947</v>
      </c>
      <c r="AJ342" s="602">
        <f t="shared" ca="1" si="582"/>
        <v>33161.814954877947</v>
      </c>
      <c r="AK342" s="602">
        <f t="shared" ca="1" si="583"/>
        <v>34581.723205375456</v>
      </c>
      <c r="AL342" s="602">
        <f t="shared" ca="1" si="584"/>
        <v>34581.723205375456</v>
      </c>
      <c r="AM342" s="602">
        <f t="shared" ca="1" si="585"/>
        <v>36033.004617820443</v>
      </c>
      <c r="AN342" s="602">
        <f t="shared" ca="1" si="586"/>
        <v>36033.004617820443</v>
      </c>
      <c r="AO342" s="602">
        <f t="shared" ca="1" si="587"/>
        <v>37514.931461517175</v>
      </c>
      <c r="AP342" s="602">
        <f t="shared" ca="1" si="588"/>
        <v>37514.931461517175</v>
      </c>
      <c r="AQ342" s="602">
        <f t="shared" ca="1" si="589"/>
        <v>39026.737155306873</v>
      </c>
      <c r="AR342" s="602">
        <f t="shared" ca="1" si="590"/>
        <v>35448.772928771345</v>
      </c>
      <c r="AS342" s="602">
        <f t="shared" ca="1" si="591"/>
        <v>36918.531516652984</v>
      </c>
      <c r="AT342" s="602">
        <f t="shared" ca="1" si="592"/>
        <v>36918.531516652984</v>
      </c>
      <c r="AU342" s="602">
        <f t="shared" ca="1" si="593"/>
        <v>38418.479955411574</v>
      </c>
      <c r="AV342" s="602">
        <f t="shared" ca="1" si="594"/>
        <v>38418.479955411574</v>
      </c>
      <c r="AW342" s="602">
        <f t="shared" ca="1" si="595"/>
        <v>39947.830563756834</v>
      </c>
      <c r="AX342" s="602">
        <f t="shared" ca="1" si="596"/>
        <v>39947.830563756834</v>
      </c>
      <c r="AY342" s="602">
        <f t="shared" ca="1" si="597"/>
        <v>41505.764212283277</v>
      </c>
      <c r="AZ342" s="602">
        <f t="shared" ca="1" si="598"/>
        <v>41505.764212283277</v>
      </c>
      <c r="BA342" s="602">
        <f t="shared" ca="1" si="599"/>
        <v>43091.434978125537</v>
      </c>
      <c r="BB342" s="602">
        <f t="shared" ca="1" si="600"/>
        <v>30151.752011168952</v>
      </c>
      <c r="BC342" s="602">
        <f t="shared" ca="1" si="601"/>
        <v>30956.908340085956</v>
      </c>
      <c r="BD342" s="602">
        <f t="shared" ca="1" si="602"/>
        <v>30956.908340085956</v>
      </c>
      <c r="BE342" s="602">
        <f t="shared" ca="1" si="603"/>
        <v>31773.96422531897</v>
      </c>
      <c r="BF342" s="602">
        <f t="shared" ca="1" si="604"/>
        <v>31773.96422531897</v>
      </c>
      <c r="BG342" s="602">
        <f t="shared" ca="1" si="605"/>
        <v>32602.790994842424</v>
      </c>
      <c r="BH342" s="602">
        <f t="shared" ca="1" si="606"/>
        <v>32602.790994842424</v>
      </c>
      <c r="BI342" s="602">
        <f t="shared" ca="1" si="607"/>
        <v>33443.253242422019</v>
      </c>
      <c r="BJ342" s="602">
        <f t="shared" ca="1" si="608"/>
        <v>33443.253242422019</v>
      </c>
      <c r="BK342" s="602">
        <f t="shared" ca="1" si="609"/>
        <v>34295.209150044284</v>
      </c>
      <c r="BL342" s="602">
        <f t="shared" ca="1" si="610"/>
        <v>36770.18441525627</v>
      </c>
      <c r="BM342" s="602">
        <f t="shared" ca="1" si="611"/>
        <v>38267.148755353199</v>
      </c>
      <c r="BN342" s="602">
        <f t="shared" ca="1" si="612"/>
        <v>38267.148755353199</v>
      </c>
      <c r="BO342" s="602">
        <f t="shared" ca="1" si="613"/>
        <v>39793.595525186211</v>
      </c>
      <c r="BP342" s="602">
        <f t="shared" ca="1" si="614"/>
        <v>39793.595525186211</v>
      </c>
      <c r="BQ342" s="602">
        <f t="shared" ca="1" si="615"/>
        <v>41348.708530527409</v>
      </c>
      <c r="BR342" s="602">
        <f t="shared" ca="1" si="616"/>
        <v>41348.708530527409</v>
      </c>
      <c r="BS342" s="602">
        <f t="shared" ca="1" si="617"/>
        <v>42931.644319025749</v>
      </c>
      <c r="BT342" s="602">
        <f t="shared" ca="1" si="618"/>
        <v>42931.644319025749</v>
      </c>
      <c r="BU342" s="602">
        <f t="shared" ca="1" si="619"/>
        <v>44541.536806018841</v>
      </c>
      <c r="BV342" s="602">
        <f t="shared" ca="1" si="620"/>
        <v>40723.276804626068</v>
      </c>
      <c r="BW342" s="602">
        <f t="shared" ca="1" si="621"/>
        <v>42295.186245571516</v>
      </c>
      <c r="BX342" s="602">
        <f t="shared" ca="1" si="622"/>
        <v>42295.186245571516</v>
      </c>
      <c r="BY342" s="602">
        <f t="shared" ca="1" si="623"/>
        <v>43894.401241264459</v>
      </c>
      <c r="BZ342" s="602">
        <f t="shared" ca="1" si="624"/>
        <v>43894.401241264459</v>
      </c>
      <c r="CA342" s="602">
        <f t="shared" ca="1" si="625"/>
        <v>45520.044319311586</v>
      </c>
      <c r="CB342" s="602">
        <f t="shared" ca="1" si="626"/>
        <v>45520.044319311586</v>
      </c>
      <c r="CC342" s="602">
        <f t="shared" ca="1" si="627"/>
        <v>47171.222607457443</v>
      </c>
      <c r="CD342" s="602">
        <f t="shared" ca="1" si="628"/>
        <v>47171.222607457443</v>
      </c>
      <c r="CE342" s="602">
        <f t="shared" ca="1" si="629"/>
        <v>48847.032188247038</v>
      </c>
      <c r="CF342" s="602">
        <f t="shared" ca="1" si="630"/>
        <v>32602.790994842424</v>
      </c>
      <c r="CG342" s="602">
        <f t="shared" ca="1" si="631"/>
        <v>33443.253242422012</v>
      </c>
      <c r="CH342" s="602">
        <f t="shared" ca="1" si="632"/>
        <v>33443.253242422012</v>
      </c>
      <c r="CI342" s="602">
        <f t="shared" ca="1" si="633"/>
        <v>34295.209150044277</v>
      </c>
      <c r="CJ342" s="602">
        <f t="shared" ca="1" si="634"/>
        <v>34295.209150044277</v>
      </c>
      <c r="CK342" s="602">
        <f t="shared" ca="1" si="635"/>
        <v>35158.510820378884</v>
      </c>
      <c r="CL342" s="602">
        <f t="shared" ca="1" si="636"/>
        <v>35158.510820378884</v>
      </c>
      <c r="CM342" s="602">
        <f t="shared" ca="1" si="637"/>
        <v>36033.004617820443</v>
      </c>
      <c r="CN342" s="602">
        <f t="shared" ca="1" si="638"/>
        <v>36033.004617820443</v>
      </c>
      <c r="CO342" s="602">
        <f t="shared" ca="1" si="639"/>
        <v>36918.531516652984</v>
      </c>
      <c r="CP342" s="602">
        <f t="shared" ca="1" si="640"/>
        <v>40567.620879791641</v>
      </c>
      <c r="CQ342" s="602">
        <f t="shared" ca="1" si="641"/>
        <v>42136.752230538325</v>
      </c>
      <c r="CR342" s="602">
        <f t="shared" ca="1" si="642"/>
        <v>42136.752230538325</v>
      </c>
      <c r="CS342" s="602">
        <f t="shared" ca="1" si="643"/>
        <v>43733.275864409734</v>
      </c>
      <c r="CT342" s="602">
        <f t="shared" ca="1" si="644"/>
        <v>43733.275864409734</v>
      </c>
      <c r="CU342" s="602">
        <f t="shared" ca="1" si="645"/>
        <v>45356.316094004287</v>
      </c>
      <c r="CV342" s="602">
        <f t="shared" ca="1" si="646"/>
        <v>45356.316094004287</v>
      </c>
      <c r="CW342" s="602">
        <f t="shared" ca="1" si="647"/>
        <v>47004.981388595283</v>
      </c>
      <c r="CX342" s="602">
        <f t="shared" ca="1" si="648"/>
        <v>47004.981388595283</v>
      </c>
      <c r="CY342" s="602">
        <f t="shared" ca="1" si="649"/>
        <v>48678.368743832812</v>
      </c>
      <c r="CZ342" s="602">
        <f t="shared" ca="1" si="650"/>
        <v>44703.97476535022</v>
      </c>
      <c r="DA342" s="602">
        <f t="shared" ca="1" si="651"/>
        <v>46342.497848049643</v>
      </c>
      <c r="DB342" s="602">
        <f t="shared" ca="1" si="652"/>
        <v>46342.497848049643</v>
      </c>
      <c r="DC342" s="602">
        <f t="shared" ca="1" si="653"/>
        <v>48006.105296803609</v>
      </c>
      <c r="DD342" s="602">
        <f t="shared" ca="1" si="654"/>
        <v>48006.105296803609</v>
      </c>
      <c r="DE342" s="602">
        <f t="shared" ca="1" si="655"/>
        <v>49693.889253268258</v>
      </c>
      <c r="DF342" s="602">
        <f t="shared" ca="1" si="656"/>
        <v>49693.889253268258</v>
      </c>
      <c r="DG342" s="602">
        <f t="shared" ca="1" si="657"/>
        <v>51404.937022019112</v>
      </c>
      <c r="DH342" s="602">
        <f t="shared" ca="1" si="658"/>
        <v>51404.937022019112</v>
      </c>
      <c r="DI342" s="602">
        <f t="shared" ca="1" si="659"/>
        <v>53138.334953305806</v>
      </c>
      <c r="DJ342" s="602">
        <f t="shared" ca="1" si="660"/>
        <v>35740.272825017964</v>
      </c>
      <c r="DK342" s="602">
        <f t="shared" ca="1" si="661"/>
        <v>36622.140011125128</v>
      </c>
      <c r="DL342" s="602">
        <f t="shared" ca="1" si="662"/>
        <v>36622.140011125128</v>
      </c>
      <c r="DM342" s="602">
        <f t="shared" ca="1" si="663"/>
        <v>37514.931461517175</v>
      </c>
      <c r="DN342" s="602">
        <f t="shared" ca="1" si="664"/>
        <v>37514.931461517175</v>
      </c>
      <c r="DO342" s="602">
        <f t="shared" ca="1" si="665"/>
        <v>38418.479955411574</v>
      </c>
      <c r="DP342" s="602">
        <f t="shared" ca="1" si="666"/>
        <v>38418.479955411574</v>
      </c>
      <c r="DQ342" s="602">
        <f t="shared" ca="1" si="667"/>
        <v>39332.613834187912</v>
      </c>
      <c r="DR342" s="602">
        <f t="shared" ca="1" si="668"/>
        <v>39332.613834187912</v>
      </c>
      <c r="DS342" s="602">
        <f t="shared" ca="1" si="669"/>
        <v>40257.157363389997</v>
      </c>
      <c r="DT342" s="602">
        <f t="shared" ca="1" si="670"/>
        <v>46177.501827191038</v>
      </c>
      <c r="DU342" s="602">
        <f t="shared" ca="1" si="671"/>
        <v>47838.641578354283</v>
      </c>
      <c r="DV342" s="602">
        <f t="shared" ca="1" si="672"/>
        <v>47838.641578354283</v>
      </c>
      <c r="DW342" s="602">
        <f t="shared" ca="1" si="673"/>
        <v>49524.048906687342</v>
      </c>
      <c r="DX342" s="602">
        <f t="shared" ca="1" si="674"/>
        <v>49524.048906687342</v>
      </c>
      <c r="DY342" s="602">
        <f t="shared" ca="1" si="675"/>
        <v>51232.81142211426</v>
      </c>
      <c r="DZ342" s="602">
        <f t="shared" ca="1" si="676"/>
        <v>51232.81142211426</v>
      </c>
      <c r="EA342" s="602">
        <f t="shared" ca="1" si="677"/>
        <v>52964.015402022604</v>
      </c>
      <c r="EB342" s="602">
        <f t="shared" ca="1" si="678"/>
        <v>52964.015402022604</v>
      </c>
      <c r="EC342" s="602">
        <f t="shared" ca="1" si="679"/>
        <v>54716.749467108581</v>
      </c>
      <c r="ED342" s="602">
        <f t="shared" ca="1" si="680"/>
        <v>50546.562285820124</v>
      </c>
      <c r="EE342" s="602">
        <f t="shared" ca="1" si="681"/>
        <v>52268.899256216449</v>
      </c>
      <c r="EF342" s="602">
        <f t="shared" ca="1" si="682"/>
        <v>52268.899256216449</v>
      </c>
      <c r="EG342" s="602">
        <f t="shared" ca="1" si="683"/>
        <v>54013.130357142247</v>
      </c>
      <c r="EH342" s="602">
        <f t="shared" ca="1" si="684"/>
        <v>54013.130357142247</v>
      </c>
      <c r="EI342" s="602">
        <f t="shared" ca="1" si="685"/>
        <v>55778.34727772788</v>
      </c>
      <c r="EJ342" s="602">
        <f t="shared" ca="1" si="686"/>
        <v>55778.34727772788</v>
      </c>
      <c r="EK342" s="602">
        <f t="shared" ca="1" si="687"/>
        <v>57563.649413299725</v>
      </c>
      <c r="EL342" s="602">
        <f t="shared" ca="1" si="688"/>
        <v>57563.649413299725</v>
      </c>
      <c r="EM342" s="602">
        <f t="shared" ca="1" si="689"/>
        <v>59368.146874517734</v>
      </c>
    </row>
    <row r="343" spans="22:143" ht="14.25" x14ac:dyDescent="0.2">
      <c r="V343" s="260"/>
      <c r="W343" s="597">
        <f t="shared" si="567"/>
        <v>50</v>
      </c>
      <c r="X343" s="602">
        <f t="shared" ca="1" si="570"/>
        <v>27303.204877228378</v>
      </c>
      <c r="Y343" s="602">
        <f t="shared" ca="1" si="571"/>
        <v>28063.745651855919</v>
      </c>
      <c r="Z343" s="602">
        <f t="shared" ca="1" si="572"/>
        <v>28063.745651855919</v>
      </c>
      <c r="AA343" s="602">
        <f t="shared" ca="1" si="573"/>
        <v>28836.595283912593</v>
      </c>
      <c r="AB343" s="602">
        <f t="shared" ca="1" si="574"/>
        <v>28836.595283912593</v>
      </c>
      <c r="AC343" s="602">
        <f t="shared" ca="1" si="575"/>
        <v>29621.652351503428</v>
      </c>
      <c r="AD343" s="602">
        <f t="shared" ca="1" si="576"/>
        <v>29621.652351503428</v>
      </c>
      <c r="AE343" s="602">
        <f t="shared" ca="1" si="577"/>
        <v>30418.807625095062</v>
      </c>
      <c r="AF343" s="602">
        <f t="shared" ca="1" si="578"/>
        <v>30418.807625095062</v>
      </c>
      <c r="AG343" s="602">
        <f t="shared" ca="1" si="579"/>
        <v>31227.944341051854</v>
      </c>
      <c r="AH343" s="602">
        <f t="shared" ca="1" si="580"/>
        <v>31773.964225318963</v>
      </c>
      <c r="AI343" s="602">
        <f t="shared" ca="1" si="581"/>
        <v>33161.814954877947</v>
      </c>
      <c r="AJ343" s="602">
        <f t="shared" ca="1" si="582"/>
        <v>33161.814954877947</v>
      </c>
      <c r="AK343" s="602">
        <f t="shared" ca="1" si="583"/>
        <v>34581.723205375456</v>
      </c>
      <c r="AL343" s="602">
        <f t="shared" ca="1" si="584"/>
        <v>34581.723205375456</v>
      </c>
      <c r="AM343" s="602">
        <f t="shared" ca="1" si="585"/>
        <v>36033.004617820443</v>
      </c>
      <c r="AN343" s="602">
        <f t="shared" ca="1" si="586"/>
        <v>36033.004617820443</v>
      </c>
      <c r="AO343" s="602">
        <f t="shared" ca="1" si="587"/>
        <v>37514.931461517175</v>
      </c>
      <c r="AP343" s="602">
        <f t="shared" ca="1" si="588"/>
        <v>37514.931461517175</v>
      </c>
      <c r="AQ343" s="602">
        <f t="shared" ca="1" si="589"/>
        <v>39026.737155306873</v>
      </c>
      <c r="AR343" s="602">
        <f t="shared" ca="1" si="590"/>
        <v>35448.772928771345</v>
      </c>
      <c r="AS343" s="602">
        <f t="shared" ca="1" si="591"/>
        <v>36918.531516652984</v>
      </c>
      <c r="AT343" s="602">
        <f t="shared" ca="1" si="592"/>
        <v>36918.531516652984</v>
      </c>
      <c r="AU343" s="602">
        <f t="shared" ca="1" si="593"/>
        <v>38418.479955411574</v>
      </c>
      <c r="AV343" s="602">
        <f t="shared" ca="1" si="594"/>
        <v>38418.479955411574</v>
      </c>
      <c r="AW343" s="602">
        <f t="shared" ca="1" si="595"/>
        <v>39947.830563756834</v>
      </c>
      <c r="AX343" s="602">
        <f t="shared" ca="1" si="596"/>
        <v>39947.830563756834</v>
      </c>
      <c r="AY343" s="602">
        <f t="shared" ca="1" si="597"/>
        <v>41505.764212283277</v>
      </c>
      <c r="AZ343" s="602">
        <f t="shared" ca="1" si="598"/>
        <v>41505.764212283277</v>
      </c>
      <c r="BA343" s="602">
        <f t="shared" ca="1" si="599"/>
        <v>43091.434978125537</v>
      </c>
      <c r="BB343" s="602">
        <f t="shared" ca="1" si="600"/>
        <v>30151.752011168952</v>
      </c>
      <c r="BC343" s="602">
        <f t="shared" ca="1" si="601"/>
        <v>30956.908340085956</v>
      </c>
      <c r="BD343" s="602">
        <f t="shared" ca="1" si="602"/>
        <v>30956.908340085956</v>
      </c>
      <c r="BE343" s="602">
        <f t="shared" ca="1" si="603"/>
        <v>31773.96422531897</v>
      </c>
      <c r="BF343" s="602">
        <f t="shared" ca="1" si="604"/>
        <v>31773.96422531897</v>
      </c>
      <c r="BG343" s="602">
        <f t="shared" ca="1" si="605"/>
        <v>32602.790994842424</v>
      </c>
      <c r="BH343" s="602">
        <f t="shared" ca="1" si="606"/>
        <v>32602.790994842424</v>
      </c>
      <c r="BI343" s="602">
        <f t="shared" ca="1" si="607"/>
        <v>33443.253242422019</v>
      </c>
      <c r="BJ343" s="602">
        <f t="shared" ca="1" si="608"/>
        <v>33443.253242422019</v>
      </c>
      <c r="BK343" s="602">
        <f t="shared" ca="1" si="609"/>
        <v>34295.209150044284</v>
      </c>
      <c r="BL343" s="602">
        <f t="shared" ca="1" si="610"/>
        <v>36770.18441525627</v>
      </c>
      <c r="BM343" s="602">
        <f t="shared" ca="1" si="611"/>
        <v>38267.148755353199</v>
      </c>
      <c r="BN343" s="602">
        <f t="shared" ca="1" si="612"/>
        <v>38267.148755353199</v>
      </c>
      <c r="BO343" s="602">
        <f t="shared" ca="1" si="613"/>
        <v>39793.595525186211</v>
      </c>
      <c r="BP343" s="602">
        <f t="shared" ca="1" si="614"/>
        <v>39793.595525186211</v>
      </c>
      <c r="BQ343" s="602">
        <f t="shared" ca="1" si="615"/>
        <v>41348.708530527409</v>
      </c>
      <c r="BR343" s="602">
        <f t="shared" ca="1" si="616"/>
        <v>41348.708530527409</v>
      </c>
      <c r="BS343" s="602">
        <f t="shared" ca="1" si="617"/>
        <v>42931.644319025749</v>
      </c>
      <c r="BT343" s="602">
        <f t="shared" ca="1" si="618"/>
        <v>42931.644319025749</v>
      </c>
      <c r="BU343" s="602">
        <f t="shared" ca="1" si="619"/>
        <v>44541.536806018841</v>
      </c>
      <c r="BV343" s="602">
        <f t="shared" ca="1" si="620"/>
        <v>40723.276804626068</v>
      </c>
      <c r="BW343" s="602">
        <f t="shared" ca="1" si="621"/>
        <v>42295.186245571516</v>
      </c>
      <c r="BX343" s="602">
        <f t="shared" ca="1" si="622"/>
        <v>42295.186245571516</v>
      </c>
      <c r="BY343" s="602">
        <f t="shared" ca="1" si="623"/>
        <v>43894.401241264459</v>
      </c>
      <c r="BZ343" s="602">
        <f t="shared" ca="1" si="624"/>
        <v>43894.401241264459</v>
      </c>
      <c r="CA343" s="602">
        <f t="shared" ca="1" si="625"/>
        <v>45520.044319311586</v>
      </c>
      <c r="CB343" s="602">
        <f t="shared" ca="1" si="626"/>
        <v>45520.044319311586</v>
      </c>
      <c r="CC343" s="602">
        <f t="shared" ca="1" si="627"/>
        <v>47171.222607457443</v>
      </c>
      <c r="CD343" s="602">
        <f t="shared" ca="1" si="628"/>
        <v>47171.222607457443</v>
      </c>
      <c r="CE343" s="602">
        <f t="shared" ca="1" si="629"/>
        <v>48847.032188247038</v>
      </c>
      <c r="CF343" s="602">
        <f t="shared" ca="1" si="630"/>
        <v>32602.790994842424</v>
      </c>
      <c r="CG343" s="602">
        <f t="shared" ca="1" si="631"/>
        <v>33443.253242422012</v>
      </c>
      <c r="CH343" s="602">
        <f t="shared" ca="1" si="632"/>
        <v>33443.253242422012</v>
      </c>
      <c r="CI343" s="602">
        <f t="shared" ca="1" si="633"/>
        <v>34295.209150044277</v>
      </c>
      <c r="CJ343" s="602">
        <f t="shared" ca="1" si="634"/>
        <v>34295.209150044277</v>
      </c>
      <c r="CK343" s="602">
        <f t="shared" ca="1" si="635"/>
        <v>35158.510820378884</v>
      </c>
      <c r="CL343" s="602">
        <f t="shared" ca="1" si="636"/>
        <v>35158.510820378884</v>
      </c>
      <c r="CM343" s="602">
        <f t="shared" ca="1" si="637"/>
        <v>36033.004617820443</v>
      </c>
      <c r="CN343" s="602">
        <f t="shared" ca="1" si="638"/>
        <v>36033.004617820443</v>
      </c>
      <c r="CO343" s="602">
        <f t="shared" ca="1" si="639"/>
        <v>36918.531516652984</v>
      </c>
      <c r="CP343" s="602">
        <f t="shared" ca="1" si="640"/>
        <v>40567.620879791641</v>
      </c>
      <c r="CQ343" s="602">
        <f t="shared" ca="1" si="641"/>
        <v>42136.752230538325</v>
      </c>
      <c r="CR343" s="602">
        <f t="shared" ca="1" si="642"/>
        <v>42136.752230538325</v>
      </c>
      <c r="CS343" s="602">
        <f t="shared" ca="1" si="643"/>
        <v>43733.275864409734</v>
      </c>
      <c r="CT343" s="602">
        <f t="shared" ca="1" si="644"/>
        <v>43733.275864409734</v>
      </c>
      <c r="CU343" s="602">
        <f t="shared" ca="1" si="645"/>
        <v>45356.316094004287</v>
      </c>
      <c r="CV343" s="602">
        <f t="shared" ca="1" si="646"/>
        <v>45356.316094004287</v>
      </c>
      <c r="CW343" s="602">
        <f t="shared" ca="1" si="647"/>
        <v>47004.981388595283</v>
      </c>
      <c r="CX343" s="602">
        <f t="shared" ca="1" si="648"/>
        <v>47004.981388595283</v>
      </c>
      <c r="CY343" s="602">
        <f t="shared" ca="1" si="649"/>
        <v>48678.368743832812</v>
      </c>
      <c r="CZ343" s="602">
        <f t="shared" ca="1" si="650"/>
        <v>44703.97476535022</v>
      </c>
      <c r="DA343" s="602">
        <f t="shared" ca="1" si="651"/>
        <v>46342.497848049643</v>
      </c>
      <c r="DB343" s="602">
        <f t="shared" ca="1" si="652"/>
        <v>46342.497848049643</v>
      </c>
      <c r="DC343" s="602">
        <f t="shared" ca="1" si="653"/>
        <v>48006.105296803609</v>
      </c>
      <c r="DD343" s="602">
        <f t="shared" ca="1" si="654"/>
        <v>48006.105296803609</v>
      </c>
      <c r="DE343" s="602">
        <f t="shared" ca="1" si="655"/>
        <v>49693.889253268258</v>
      </c>
      <c r="DF343" s="602">
        <f t="shared" ca="1" si="656"/>
        <v>49693.889253268258</v>
      </c>
      <c r="DG343" s="602">
        <f t="shared" ca="1" si="657"/>
        <v>51404.937022019112</v>
      </c>
      <c r="DH343" s="602">
        <f t="shared" ca="1" si="658"/>
        <v>51404.937022019112</v>
      </c>
      <c r="DI343" s="602">
        <f t="shared" ca="1" si="659"/>
        <v>53138.334953305806</v>
      </c>
      <c r="DJ343" s="602">
        <f t="shared" ca="1" si="660"/>
        <v>35740.272825017964</v>
      </c>
      <c r="DK343" s="602">
        <f t="shared" ca="1" si="661"/>
        <v>36622.140011125128</v>
      </c>
      <c r="DL343" s="602">
        <f t="shared" ca="1" si="662"/>
        <v>36622.140011125128</v>
      </c>
      <c r="DM343" s="602">
        <f t="shared" ca="1" si="663"/>
        <v>37514.931461517175</v>
      </c>
      <c r="DN343" s="602">
        <f t="shared" ca="1" si="664"/>
        <v>37514.931461517175</v>
      </c>
      <c r="DO343" s="602">
        <f t="shared" ca="1" si="665"/>
        <v>38418.479955411574</v>
      </c>
      <c r="DP343" s="602">
        <f t="shared" ca="1" si="666"/>
        <v>38418.479955411574</v>
      </c>
      <c r="DQ343" s="602">
        <f t="shared" ca="1" si="667"/>
        <v>39332.613834187912</v>
      </c>
      <c r="DR343" s="602">
        <f t="shared" ca="1" si="668"/>
        <v>39332.613834187912</v>
      </c>
      <c r="DS343" s="602">
        <f t="shared" ca="1" si="669"/>
        <v>40257.157363389997</v>
      </c>
      <c r="DT343" s="602">
        <f t="shared" ca="1" si="670"/>
        <v>46177.501827191038</v>
      </c>
      <c r="DU343" s="602">
        <f t="shared" ca="1" si="671"/>
        <v>47838.641578354283</v>
      </c>
      <c r="DV343" s="602">
        <f t="shared" ca="1" si="672"/>
        <v>47838.641578354283</v>
      </c>
      <c r="DW343" s="602">
        <f t="shared" ca="1" si="673"/>
        <v>49524.048906687342</v>
      </c>
      <c r="DX343" s="602">
        <f t="shared" ca="1" si="674"/>
        <v>49524.048906687342</v>
      </c>
      <c r="DY343" s="602">
        <f t="shared" ca="1" si="675"/>
        <v>51232.81142211426</v>
      </c>
      <c r="DZ343" s="602">
        <f t="shared" ca="1" si="676"/>
        <v>51232.81142211426</v>
      </c>
      <c r="EA343" s="602">
        <f t="shared" ca="1" si="677"/>
        <v>52964.015402022604</v>
      </c>
      <c r="EB343" s="602">
        <f t="shared" ca="1" si="678"/>
        <v>52964.015402022604</v>
      </c>
      <c r="EC343" s="602">
        <f t="shared" ca="1" si="679"/>
        <v>54716.749467108581</v>
      </c>
      <c r="ED343" s="602">
        <f t="shared" ca="1" si="680"/>
        <v>50546.562285820124</v>
      </c>
      <c r="EE343" s="602">
        <f t="shared" ca="1" si="681"/>
        <v>52268.899256216449</v>
      </c>
      <c r="EF343" s="602">
        <f t="shared" ca="1" si="682"/>
        <v>52268.899256216449</v>
      </c>
      <c r="EG343" s="602">
        <f t="shared" ca="1" si="683"/>
        <v>54013.130357142247</v>
      </c>
      <c r="EH343" s="602">
        <f t="shared" ca="1" si="684"/>
        <v>54013.130357142247</v>
      </c>
      <c r="EI343" s="602">
        <f t="shared" ca="1" si="685"/>
        <v>55778.34727772788</v>
      </c>
      <c r="EJ343" s="602">
        <f t="shared" ca="1" si="686"/>
        <v>55778.34727772788</v>
      </c>
      <c r="EK343" s="602">
        <f t="shared" ca="1" si="687"/>
        <v>57563.649413299725</v>
      </c>
      <c r="EL343" s="602">
        <f t="shared" ca="1" si="688"/>
        <v>57563.649413299725</v>
      </c>
      <c r="EM343" s="602">
        <f t="shared" ca="1" si="689"/>
        <v>59368.146874517734</v>
      </c>
    </row>
    <row r="344" spans="22:143" ht="14.25" x14ac:dyDescent="0.2">
      <c r="V344" s="260"/>
      <c r="W344" s="597">
        <f t="shared" si="567"/>
        <v>51</v>
      </c>
      <c r="X344" s="602">
        <f t="shared" ca="1" si="570"/>
        <v>27303.204877228378</v>
      </c>
      <c r="Y344" s="602">
        <f t="shared" ca="1" si="571"/>
        <v>28063.745651855919</v>
      </c>
      <c r="Z344" s="602">
        <f t="shared" ca="1" si="572"/>
        <v>28063.745651855919</v>
      </c>
      <c r="AA344" s="602">
        <f t="shared" ca="1" si="573"/>
        <v>28836.595283912593</v>
      </c>
      <c r="AB344" s="602">
        <f t="shared" ca="1" si="574"/>
        <v>28836.595283912593</v>
      </c>
      <c r="AC344" s="602">
        <f t="shared" ca="1" si="575"/>
        <v>29621.652351503428</v>
      </c>
      <c r="AD344" s="602">
        <f t="shared" ca="1" si="576"/>
        <v>29621.652351503428</v>
      </c>
      <c r="AE344" s="602">
        <f t="shared" ca="1" si="577"/>
        <v>30418.807625095062</v>
      </c>
      <c r="AF344" s="602">
        <f t="shared" ca="1" si="578"/>
        <v>30418.807625095062</v>
      </c>
      <c r="AG344" s="602">
        <f t="shared" ca="1" si="579"/>
        <v>31227.944341051854</v>
      </c>
      <c r="AH344" s="602">
        <f t="shared" ca="1" si="580"/>
        <v>31773.964225318963</v>
      </c>
      <c r="AI344" s="602">
        <f t="shared" ca="1" si="581"/>
        <v>33161.814954877947</v>
      </c>
      <c r="AJ344" s="602">
        <f t="shared" ca="1" si="582"/>
        <v>33161.814954877947</v>
      </c>
      <c r="AK344" s="602">
        <f t="shared" ca="1" si="583"/>
        <v>34581.723205375456</v>
      </c>
      <c r="AL344" s="602">
        <f t="shared" ca="1" si="584"/>
        <v>34581.723205375456</v>
      </c>
      <c r="AM344" s="602">
        <f t="shared" ca="1" si="585"/>
        <v>36033.004617820443</v>
      </c>
      <c r="AN344" s="602">
        <f t="shared" ca="1" si="586"/>
        <v>36033.004617820443</v>
      </c>
      <c r="AO344" s="602">
        <f t="shared" ca="1" si="587"/>
        <v>37514.931461517175</v>
      </c>
      <c r="AP344" s="602">
        <f t="shared" ca="1" si="588"/>
        <v>37514.931461517175</v>
      </c>
      <c r="AQ344" s="602">
        <f t="shared" ca="1" si="589"/>
        <v>39026.737155306873</v>
      </c>
      <c r="AR344" s="602">
        <f t="shared" ca="1" si="590"/>
        <v>35448.772928771345</v>
      </c>
      <c r="AS344" s="602">
        <f t="shared" ca="1" si="591"/>
        <v>36918.531516652984</v>
      </c>
      <c r="AT344" s="602">
        <f t="shared" ca="1" si="592"/>
        <v>36918.531516652984</v>
      </c>
      <c r="AU344" s="602">
        <f t="shared" ca="1" si="593"/>
        <v>38418.479955411574</v>
      </c>
      <c r="AV344" s="602">
        <f t="shared" ca="1" si="594"/>
        <v>38418.479955411574</v>
      </c>
      <c r="AW344" s="602">
        <f t="shared" ca="1" si="595"/>
        <v>39947.830563756834</v>
      </c>
      <c r="AX344" s="602">
        <f t="shared" ca="1" si="596"/>
        <v>39947.830563756834</v>
      </c>
      <c r="AY344" s="602">
        <f t="shared" ca="1" si="597"/>
        <v>41505.764212283277</v>
      </c>
      <c r="AZ344" s="602">
        <f t="shared" ca="1" si="598"/>
        <v>41505.764212283277</v>
      </c>
      <c r="BA344" s="602">
        <f t="shared" ca="1" si="599"/>
        <v>43091.434978125537</v>
      </c>
      <c r="BB344" s="602">
        <f t="shared" ca="1" si="600"/>
        <v>30151.752011168952</v>
      </c>
      <c r="BC344" s="602">
        <f t="shared" ca="1" si="601"/>
        <v>30956.908340085956</v>
      </c>
      <c r="BD344" s="602">
        <f t="shared" ca="1" si="602"/>
        <v>30956.908340085956</v>
      </c>
      <c r="BE344" s="602">
        <f t="shared" ca="1" si="603"/>
        <v>31773.96422531897</v>
      </c>
      <c r="BF344" s="602">
        <f t="shared" ca="1" si="604"/>
        <v>31773.96422531897</v>
      </c>
      <c r="BG344" s="602">
        <f t="shared" ca="1" si="605"/>
        <v>32602.790994842424</v>
      </c>
      <c r="BH344" s="602">
        <f t="shared" ca="1" si="606"/>
        <v>32602.790994842424</v>
      </c>
      <c r="BI344" s="602">
        <f t="shared" ca="1" si="607"/>
        <v>33443.253242422019</v>
      </c>
      <c r="BJ344" s="602">
        <f t="shared" ca="1" si="608"/>
        <v>33443.253242422019</v>
      </c>
      <c r="BK344" s="602">
        <f t="shared" ca="1" si="609"/>
        <v>34295.209150044284</v>
      </c>
      <c r="BL344" s="602">
        <f t="shared" ca="1" si="610"/>
        <v>36770.18441525627</v>
      </c>
      <c r="BM344" s="602">
        <f t="shared" ca="1" si="611"/>
        <v>38267.148755353199</v>
      </c>
      <c r="BN344" s="602">
        <f t="shared" ca="1" si="612"/>
        <v>38267.148755353199</v>
      </c>
      <c r="BO344" s="602">
        <f t="shared" ca="1" si="613"/>
        <v>39793.595525186211</v>
      </c>
      <c r="BP344" s="602">
        <f t="shared" ca="1" si="614"/>
        <v>39793.595525186211</v>
      </c>
      <c r="BQ344" s="602">
        <f t="shared" ca="1" si="615"/>
        <v>41348.708530527409</v>
      </c>
      <c r="BR344" s="602">
        <f t="shared" ca="1" si="616"/>
        <v>41348.708530527409</v>
      </c>
      <c r="BS344" s="602">
        <f t="shared" ca="1" si="617"/>
        <v>42931.644319025749</v>
      </c>
      <c r="BT344" s="602">
        <f t="shared" ca="1" si="618"/>
        <v>42931.644319025749</v>
      </c>
      <c r="BU344" s="602">
        <f t="shared" ca="1" si="619"/>
        <v>44541.536806018841</v>
      </c>
      <c r="BV344" s="602">
        <f t="shared" ca="1" si="620"/>
        <v>40723.276804626068</v>
      </c>
      <c r="BW344" s="602">
        <f t="shared" ca="1" si="621"/>
        <v>42295.186245571516</v>
      </c>
      <c r="BX344" s="602">
        <f t="shared" ca="1" si="622"/>
        <v>42295.186245571516</v>
      </c>
      <c r="BY344" s="602">
        <f t="shared" ca="1" si="623"/>
        <v>43894.401241264459</v>
      </c>
      <c r="BZ344" s="602">
        <f t="shared" ca="1" si="624"/>
        <v>43894.401241264459</v>
      </c>
      <c r="CA344" s="602">
        <f t="shared" ca="1" si="625"/>
        <v>45520.044319311586</v>
      </c>
      <c r="CB344" s="602">
        <f t="shared" ca="1" si="626"/>
        <v>45520.044319311586</v>
      </c>
      <c r="CC344" s="602">
        <f t="shared" ca="1" si="627"/>
        <v>47171.222607457443</v>
      </c>
      <c r="CD344" s="602">
        <f t="shared" ca="1" si="628"/>
        <v>47171.222607457443</v>
      </c>
      <c r="CE344" s="602">
        <f t="shared" ca="1" si="629"/>
        <v>48847.032188247038</v>
      </c>
      <c r="CF344" s="602">
        <f t="shared" ca="1" si="630"/>
        <v>32602.790994842424</v>
      </c>
      <c r="CG344" s="602">
        <f t="shared" ca="1" si="631"/>
        <v>33443.253242422012</v>
      </c>
      <c r="CH344" s="602">
        <f t="shared" ca="1" si="632"/>
        <v>33443.253242422012</v>
      </c>
      <c r="CI344" s="602">
        <f t="shared" ca="1" si="633"/>
        <v>34295.209150044277</v>
      </c>
      <c r="CJ344" s="602">
        <f t="shared" ca="1" si="634"/>
        <v>34295.209150044277</v>
      </c>
      <c r="CK344" s="602">
        <f t="shared" ca="1" si="635"/>
        <v>35158.510820378884</v>
      </c>
      <c r="CL344" s="602">
        <f t="shared" ca="1" si="636"/>
        <v>35158.510820378884</v>
      </c>
      <c r="CM344" s="602">
        <f t="shared" ca="1" si="637"/>
        <v>36033.004617820443</v>
      </c>
      <c r="CN344" s="602">
        <f t="shared" ca="1" si="638"/>
        <v>36033.004617820443</v>
      </c>
      <c r="CO344" s="602">
        <f t="shared" ca="1" si="639"/>
        <v>36918.531516652984</v>
      </c>
      <c r="CP344" s="602">
        <f t="shared" ca="1" si="640"/>
        <v>40567.620879791641</v>
      </c>
      <c r="CQ344" s="602">
        <f t="shared" ca="1" si="641"/>
        <v>42136.752230538325</v>
      </c>
      <c r="CR344" s="602">
        <f t="shared" ca="1" si="642"/>
        <v>42136.752230538325</v>
      </c>
      <c r="CS344" s="602">
        <f t="shared" ca="1" si="643"/>
        <v>43733.275864409734</v>
      </c>
      <c r="CT344" s="602">
        <f t="shared" ca="1" si="644"/>
        <v>43733.275864409734</v>
      </c>
      <c r="CU344" s="602">
        <f t="shared" ca="1" si="645"/>
        <v>45356.316094004287</v>
      </c>
      <c r="CV344" s="602">
        <f t="shared" ca="1" si="646"/>
        <v>45356.316094004287</v>
      </c>
      <c r="CW344" s="602">
        <f t="shared" ca="1" si="647"/>
        <v>47004.981388595283</v>
      </c>
      <c r="CX344" s="602">
        <f t="shared" ca="1" si="648"/>
        <v>47004.981388595283</v>
      </c>
      <c r="CY344" s="602">
        <f t="shared" ca="1" si="649"/>
        <v>48678.368743832812</v>
      </c>
      <c r="CZ344" s="602">
        <f t="shared" ca="1" si="650"/>
        <v>44703.97476535022</v>
      </c>
      <c r="DA344" s="602">
        <f t="shared" ca="1" si="651"/>
        <v>46342.497848049643</v>
      </c>
      <c r="DB344" s="602">
        <f t="shared" ca="1" si="652"/>
        <v>46342.497848049643</v>
      </c>
      <c r="DC344" s="602">
        <f t="shared" ca="1" si="653"/>
        <v>48006.105296803609</v>
      </c>
      <c r="DD344" s="602">
        <f t="shared" ca="1" si="654"/>
        <v>48006.105296803609</v>
      </c>
      <c r="DE344" s="602">
        <f t="shared" ca="1" si="655"/>
        <v>49693.889253268258</v>
      </c>
      <c r="DF344" s="602">
        <f t="shared" ca="1" si="656"/>
        <v>49693.889253268258</v>
      </c>
      <c r="DG344" s="602">
        <f t="shared" ca="1" si="657"/>
        <v>51404.937022019112</v>
      </c>
      <c r="DH344" s="602">
        <f t="shared" ca="1" si="658"/>
        <v>51404.937022019112</v>
      </c>
      <c r="DI344" s="602">
        <f t="shared" ca="1" si="659"/>
        <v>53138.334953305806</v>
      </c>
      <c r="DJ344" s="602">
        <f t="shared" ca="1" si="660"/>
        <v>35740.272825017964</v>
      </c>
      <c r="DK344" s="602">
        <f t="shared" ca="1" si="661"/>
        <v>36622.140011125128</v>
      </c>
      <c r="DL344" s="602">
        <f t="shared" ca="1" si="662"/>
        <v>36622.140011125128</v>
      </c>
      <c r="DM344" s="602">
        <f t="shared" ca="1" si="663"/>
        <v>37514.931461517175</v>
      </c>
      <c r="DN344" s="602">
        <f t="shared" ca="1" si="664"/>
        <v>37514.931461517175</v>
      </c>
      <c r="DO344" s="602">
        <f t="shared" ca="1" si="665"/>
        <v>38418.479955411574</v>
      </c>
      <c r="DP344" s="602">
        <f t="shared" ca="1" si="666"/>
        <v>38418.479955411574</v>
      </c>
      <c r="DQ344" s="602">
        <f t="shared" ca="1" si="667"/>
        <v>39332.613834187912</v>
      </c>
      <c r="DR344" s="602">
        <f t="shared" ca="1" si="668"/>
        <v>39332.613834187912</v>
      </c>
      <c r="DS344" s="602">
        <f t="shared" ca="1" si="669"/>
        <v>40257.157363389997</v>
      </c>
      <c r="DT344" s="602">
        <f t="shared" ca="1" si="670"/>
        <v>46177.501827191038</v>
      </c>
      <c r="DU344" s="602">
        <f t="shared" ca="1" si="671"/>
        <v>47838.641578354283</v>
      </c>
      <c r="DV344" s="602">
        <f t="shared" ca="1" si="672"/>
        <v>47838.641578354283</v>
      </c>
      <c r="DW344" s="602">
        <f t="shared" ca="1" si="673"/>
        <v>49524.048906687342</v>
      </c>
      <c r="DX344" s="602">
        <f t="shared" ca="1" si="674"/>
        <v>49524.048906687342</v>
      </c>
      <c r="DY344" s="602">
        <f t="shared" ca="1" si="675"/>
        <v>51232.81142211426</v>
      </c>
      <c r="DZ344" s="602">
        <f t="shared" ca="1" si="676"/>
        <v>51232.81142211426</v>
      </c>
      <c r="EA344" s="602">
        <f t="shared" ca="1" si="677"/>
        <v>52964.015402022604</v>
      </c>
      <c r="EB344" s="602">
        <f t="shared" ca="1" si="678"/>
        <v>52964.015402022604</v>
      </c>
      <c r="EC344" s="602">
        <f t="shared" ca="1" si="679"/>
        <v>54716.749467108581</v>
      </c>
      <c r="ED344" s="602">
        <f t="shared" ca="1" si="680"/>
        <v>50546.562285820124</v>
      </c>
      <c r="EE344" s="602">
        <f t="shared" ca="1" si="681"/>
        <v>52268.899256216449</v>
      </c>
      <c r="EF344" s="602">
        <f t="shared" ca="1" si="682"/>
        <v>52268.899256216449</v>
      </c>
      <c r="EG344" s="602">
        <f t="shared" ca="1" si="683"/>
        <v>54013.130357142247</v>
      </c>
      <c r="EH344" s="602">
        <f t="shared" ca="1" si="684"/>
        <v>54013.130357142247</v>
      </c>
      <c r="EI344" s="602">
        <f t="shared" ca="1" si="685"/>
        <v>55778.34727772788</v>
      </c>
      <c r="EJ344" s="602">
        <f t="shared" ca="1" si="686"/>
        <v>55778.34727772788</v>
      </c>
      <c r="EK344" s="602">
        <f t="shared" ca="1" si="687"/>
        <v>57563.649413299725</v>
      </c>
      <c r="EL344" s="602">
        <f t="shared" ca="1" si="688"/>
        <v>57563.649413299725</v>
      </c>
      <c r="EM344" s="602">
        <f t="shared" ca="1" si="689"/>
        <v>59368.146874517734</v>
      </c>
    </row>
    <row r="345" spans="22:143" ht="14.25" x14ac:dyDescent="0.2">
      <c r="V345" s="260"/>
      <c r="W345" s="597">
        <f t="shared" si="567"/>
        <v>52</v>
      </c>
      <c r="X345" s="602">
        <f t="shared" ca="1" si="570"/>
        <v>27303.204877228378</v>
      </c>
      <c r="Y345" s="602">
        <f t="shared" ca="1" si="571"/>
        <v>28063.745651855919</v>
      </c>
      <c r="Z345" s="602">
        <f t="shared" ca="1" si="572"/>
        <v>28063.745651855919</v>
      </c>
      <c r="AA345" s="602">
        <f t="shared" ca="1" si="573"/>
        <v>28836.595283912593</v>
      </c>
      <c r="AB345" s="602">
        <f t="shared" ca="1" si="574"/>
        <v>28836.595283912593</v>
      </c>
      <c r="AC345" s="602">
        <f t="shared" ca="1" si="575"/>
        <v>29621.652351503428</v>
      </c>
      <c r="AD345" s="602">
        <f t="shared" ca="1" si="576"/>
        <v>29621.652351503428</v>
      </c>
      <c r="AE345" s="602">
        <f t="shared" ca="1" si="577"/>
        <v>30418.807625095062</v>
      </c>
      <c r="AF345" s="602">
        <f t="shared" ca="1" si="578"/>
        <v>30418.807625095062</v>
      </c>
      <c r="AG345" s="602">
        <f t="shared" ca="1" si="579"/>
        <v>31227.944341051854</v>
      </c>
      <c r="AH345" s="602">
        <f t="shared" ca="1" si="580"/>
        <v>31773.964225318963</v>
      </c>
      <c r="AI345" s="602">
        <f t="shared" ca="1" si="581"/>
        <v>33161.814954877947</v>
      </c>
      <c r="AJ345" s="602">
        <f t="shared" ca="1" si="582"/>
        <v>33161.814954877947</v>
      </c>
      <c r="AK345" s="602">
        <f t="shared" ca="1" si="583"/>
        <v>34581.723205375456</v>
      </c>
      <c r="AL345" s="602">
        <f t="shared" ca="1" si="584"/>
        <v>34581.723205375456</v>
      </c>
      <c r="AM345" s="602">
        <f t="shared" ca="1" si="585"/>
        <v>36033.004617820443</v>
      </c>
      <c r="AN345" s="602">
        <f t="shared" ca="1" si="586"/>
        <v>36033.004617820443</v>
      </c>
      <c r="AO345" s="602">
        <f t="shared" ca="1" si="587"/>
        <v>37514.931461517175</v>
      </c>
      <c r="AP345" s="602">
        <f t="shared" ca="1" si="588"/>
        <v>37514.931461517175</v>
      </c>
      <c r="AQ345" s="602">
        <f t="shared" ca="1" si="589"/>
        <v>39026.737155306873</v>
      </c>
      <c r="AR345" s="602">
        <f t="shared" ca="1" si="590"/>
        <v>35448.772928771345</v>
      </c>
      <c r="AS345" s="602">
        <f t="shared" ca="1" si="591"/>
        <v>36918.531516652984</v>
      </c>
      <c r="AT345" s="602">
        <f t="shared" ca="1" si="592"/>
        <v>36918.531516652984</v>
      </c>
      <c r="AU345" s="602">
        <f t="shared" ca="1" si="593"/>
        <v>38418.479955411574</v>
      </c>
      <c r="AV345" s="602">
        <f t="shared" ca="1" si="594"/>
        <v>38418.479955411574</v>
      </c>
      <c r="AW345" s="602">
        <f t="shared" ca="1" si="595"/>
        <v>39947.830563756834</v>
      </c>
      <c r="AX345" s="602">
        <f t="shared" ca="1" si="596"/>
        <v>39947.830563756834</v>
      </c>
      <c r="AY345" s="602">
        <f t="shared" ca="1" si="597"/>
        <v>41505.764212283277</v>
      </c>
      <c r="AZ345" s="602">
        <f t="shared" ca="1" si="598"/>
        <v>41505.764212283277</v>
      </c>
      <c r="BA345" s="602">
        <f t="shared" ca="1" si="599"/>
        <v>43091.434978125537</v>
      </c>
      <c r="BB345" s="602">
        <f t="shared" ca="1" si="600"/>
        <v>30151.752011168952</v>
      </c>
      <c r="BC345" s="602">
        <f t="shared" ca="1" si="601"/>
        <v>30956.908340085956</v>
      </c>
      <c r="BD345" s="602">
        <f t="shared" ca="1" si="602"/>
        <v>30956.908340085956</v>
      </c>
      <c r="BE345" s="602">
        <f t="shared" ca="1" si="603"/>
        <v>31773.96422531897</v>
      </c>
      <c r="BF345" s="602">
        <f t="shared" ca="1" si="604"/>
        <v>31773.96422531897</v>
      </c>
      <c r="BG345" s="602">
        <f t="shared" ca="1" si="605"/>
        <v>32602.790994842424</v>
      </c>
      <c r="BH345" s="602">
        <f t="shared" ca="1" si="606"/>
        <v>32602.790994842424</v>
      </c>
      <c r="BI345" s="602">
        <f t="shared" ca="1" si="607"/>
        <v>33443.253242422019</v>
      </c>
      <c r="BJ345" s="602">
        <f t="shared" ca="1" si="608"/>
        <v>33443.253242422019</v>
      </c>
      <c r="BK345" s="602">
        <f t="shared" ca="1" si="609"/>
        <v>34295.209150044284</v>
      </c>
      <c r="BL345" s="602">
        <f t="shared" ca="1" si="610"/>
        <v>36770.18441525627</v>
      </c>
      <c r="BM345" s="602">
        <f t="shared" ca="1" si="611"/>
        <v>38267.148755353199</v>
      </c>
      <c r="BN345" s="602">
        <f t="shared" ca="1" si="612"/>
        <v>38267.148755353199</v>
      </c>
      <c r="BO345" s="602">
        <f t="shared" ca="1" si="613"/>
        <v>39793.595525186211</v>
      </c>
      <c r="BP345" s="602">
        <f t="shared" ca="1" si="614"/>
        <v>39793.595525186211</v>
      </c>
      <c r="BQ345" s="602">
        <f t="shared" ca="1" si="615"/>
        <v>41348.708530527409</v>
      </c>
      <c r="BR345" s="602">
        <f t="shared" ca="1" si="616"/>
        <v>41348.708530527409</v>
      </c>
      <c r="BS345" s="602">
        <f t="shared" ca="1" si="617"/>
        <v>42931.644319025749</v>
      </c>
      <c r="BT345" s="602">
        <f t="shared" ca="1" si="618"/>
        <v>42931.644319025749</v>
      </c>
      <c r="BU345" s="602">
        <f t="shared" ca="1" si="619"/>
        <v>44541.536806018841</v>
      </c>
      <c r="BV345" s="602">
        <f t="shared" ca="1" si="620"/>
        <v>40723.276804626068</v>
      </c>
      <c r="BW345" s="602">
        <f t="shared" ca="1" si="621"/>
        <v>42295.186245571516</v>
      </c>
      <c r="BX345" s="602">
        <f t="shared" ca="1" si="622"/>
        <v>42295.186245571516</v>
      </c>
      <c r="BY345" s="602">
        <f t="shared" ca="1" si="623"/>
        <v>43894.401241264459</v>
      </c>
      <c r="BZ345" s="602">
        <f t="shared" ca="1" si="624"/>
        <v>43894.401241264459</v>
      </c>
      <c r="CA345" s="602">
        <f t="shared" ca="1" si="625"/>
        <v>45520.044319311586</v>
      </c>
      <c r="CB345" s="602">
        <f t="shared" ca="1" si="626"/>
        <v>45520.044319311586</v>
      </c>
      <c r="CC345" s="602">
        <f t="shared" ca="1" si="627"/>
        <v>47171.222607457443</v>
      </c>
      <c r="CD345" s="602">
        <f t="shared" ca="1" si="628"/>
        <v>47171.222607457443</v>
      </c>
      <c r="CE345" s="602">
        <f t="shared" ca="1" si="629"/>
        <v>48847.032188247038</v>
      </c>
      <c r="CF345" s="602">
        <f t="shared" ca="1" si="630"/>
        <v>32602.790994842424</v>
      </c>
      <c r="CG345" s="602">
        <f t="shared" ca="1" si="631"/>
        <v>33443.253242422012</v>
      </c>
      <c r="CH345" s="602">
        <f t="shared" ca="1" si="632"/>
        <v>33443.253242422012</v>
      </c>
      <c r="CI345" s="602">
        <f t="shared" ca="1" si="633"/>
        <v>34295.209150044277</v>
      </c>
      <c r="CJ345" s="602">
        <f t="shared" ca="1" si="634"/>
        <v>34295.209150044277</v>
      </c>
      <c r="CK345" s="602">
        <f t="shared" ca="1" si="635"/>
        <v>35158.510820378884</v>
      </c>
      <c r="CL345" s="602">
        <f t="shared" ca="1" si="636"/>
        <v>35158.510820378884</v>
      </c>
      <c r="CM345" s="602">
        <f t="shared" ca="1" si="637"/>
        <v>36033.004617820443</v>
      </c>
      <c r="CN345" s="602">
        <f t="shared" ca="1" si="638"/>
        <v>36033.004617820443</v>
      </c>
      <c r="CO345" s="602">
        <f t="shared" ca="1" si="639"/>
        <v>36918.531516652984</v>
      </c>
      <c r="CP345" s="602">
        <f t="shared" ca="1" si="640"/>
        <v>40567.620879791641</v>
      </c>
      <c r="CQ345" s="602">
        <f t="shared" ca="1" si="641"/>
        <v>42136.752230538325</v>
      </c>
      <c r="CR345" s="602">
        <f t="shared" ca="1" si="642"/>
        <v>42136.752230538325</v>
      </c>
      <c r="CS345" s="602">
        <f t="shared" ca="1" si="643"/>
        <v>43733.275864409734</v>
      </c>
      <c r="CT345" s="602">
        <f t="shared" ca="1" si="644"/>
        <v>43733.275864409734</v>
      </c>
      <c r="CU345" s="602">
        <f t="shared" ca="1" si="645"/>
        <v>45356.316094004287</v>
      </c>
      <c r="CV345" s="602">
        <f t="shared" ca="1" si="646"/>
        <v>45356.316094004287</v>
      </c>
      <c r="CW345" s="602">
        <f t="shared" ca="1" si="647"/>
        <v>47004.981388595283</v>
      </c>
      <c r="CX345" s="602">
        <f t="shared" ca="1" si="648"/>
        <v>47004.981388595283</v>
      </c>
      <c r="CY345" s="602">
        <f t="shared" ca="1" si="649"/>
        <v>48678.368743832812</v>
      </c>
      <c r="CZ345" s="602">
        <f t="shared" ca="1" si="650"/>
        <v>44703.97476535022</v>
      </c>
      <c r="DA345" s="602">
        <f t="shared" ca="1" si="651"/>
        <v>46342.497848049643</v>
      </c>
      <c r="DB345" s="602">
        <f t="shared" ca="1" si="652"/>
        <v>46342.497848049643</v>
      </c>
      <c r="DC345" s="602">
        <f t="shared" ca="1" si="653"/>
        <v>48006.105296803609</v>
      </c>
      <c r="DD345" s="602">
        <f t="shared" ca="1" si="654"/>
        <v>48006.105296803609</v>
      </c>
      <c r="DE345" s="602">
        <f t="shared" ca="1" si="655"/>
        <v>49693.889253268258</v>
      </c>
      <c r="DF345" s="602">
        <f t="shared" ca="1" si="656"/>
        <v>49693.889253268258</v>
      </c>
      <c r="DG345" s="602">
        <f t="shared" ca="1" si="657"/>
        <v>51404.937022019112</v>
      </c>
      <c r="DH345" s="602">
        <f t="shared" ca="1" si="658"/>
        <v>51404.937022019112</v>
      </c>
      <c r="DI345" s="602">
        <f t="shared" ca="1" si="659"/>
        <v>53138.334953305806</v>
      </c>
      <c r="DJ345" s="602">
        <f t="shared" ca="1" si="660"/>
        <v>35740.272825017964</v>
      </c>
      <c r="DK345" s="602">
        <f t="shared" ca="1" si="661"/>
        <v>36622.140011125128</v>
      </c>
      <c r="DL345" s="602">
        <f t="shared" ca="1" si="662"/>
        <v>36622.140011125128</v>
      </c>
      <c r="DM345" s="602">
        <f t="shared" ca="1" si="663"/>
        <v>37514.931461517175</v>
      </c>
      <c r="DN345" s="602">
        <f t="shared" ca="1" si="664"/>
        <v>37514.931461517175</v>
      </c>
      <c r="DO345" s="602">
        <f t="shared" ca="1" si="665"/>
        <v>38418.479955411574</v>
      </c>
      <c r="DP345" s="602">
        <f t="shared" ca="1" si="666"/>
        <v>38418.479955411574</v>
      </c>
      <c r="DQ345" s="602">
        <f t="shared" ca="1" si="667"/>
        <v>39332.613834187912</v>
      </c>
      <c r="DR345" s="602">
        <f t="shared" ca="1" si="668"/>
        <v>39332.613834187912</v>
      </c>
      <c r="DS345" s="602">
        <f t="shared" ca="1" si="669"/>
        <v>40257.157363389997</v>
      </c>
      <c r="DT345" s="602">
        <f t="shared" ca="1" si="670"/>
        <v>46177.501827191038</v>
      </c>
      <c r="DU345" s="602">
        <f t="shared" ca="1" si="671"/>
        <v>47838.641578354283</v>
      </c>
      <c r="DV345" s="602">
        <f t="shared" ca="1" si="672"/>
        <v>47838.641578354283</v>
      </c>
      <c r="DW345" s="602">
        <f t="shared" ca="1" si="673"/>
        <v>49524.048906687342</v>
      </c>
      <c r="DX345" s="602">
        <f t="shared" ca="1" si="674"/>
        <v>49524.048906687342</v>
      </c>
      <c r="DY345" s="602">
        <f t="shared" ca="1" si="675"/>
        <v>51232.81142211426</v>
      </c>
      <c r="DZ345" s="602">
        <f t="shared" ca="1" si="676"/>
        <v>51232.81142211426</v>
      </c>
      <c r="EA345" s="602">
        <f t="shared" ca="1" si="677"/>
        <v>52964.015402022604</v>
      </c>
      <c r="EB345" s="602">
        <f t="shared" ca="1" si="678"/>
        <v>52964.015402022604</v>
      </c>
      <c r="EC345" s="602">
        <f t="shared" ca="1" si="679"/>
        <v>54716.749467108581</v>
      </c>
      <c r="ED345" s="602">
        <f t="shared" ca="1" si="680"/>
        <v>50546.562285820124</v>
      </c>
      <c r="EE345" s="602">
        <f t="shared" ca="1" si="681"/>
        <v>52268.899256216449</v>
      </c>
      <c r="EF345" s="602">
        <f t="shared" ca="1" si="682"/>
        <v>52268.899256216449</v>
      </c>
      <c r="EG345" s="602">
        <f t="shared" ca="1" si="683"/>
        <v>54013.130357142247</v>
      </c>
      <c r="EH345" s="602">
        <f t="shared" ca="1" si="684"/>
        <v>54013.130357142247</v>
      </c>
      <c r="EI345" s="602">
        <f t="shared" ca="1" si="685"/>
        <v>55778.34727772788</v>
      </c>
      <c r="EJ345" s="602">
        <f t="shared" ca="1" si="686"/>
        <v>55778.34727772788</v>
      </c>
      <c r="EK345" s="602">
        <f t="shared" ca="1" si="687"/>
        <v>57563.649413299725</v>
      </c>
      <c r="EL345" s="602">
        <f t="shared" ca="1" si="688"/>
        <v>57563.649413299725</v>
      </c>
      <c r="EM345" s="602">
        <f t="shared" ca="1" si="689"/>
        <v>59368.146874517734</v>
      </c>
    </row>
    <row r="346" spans="22:143" ht="14.25" x14ac:dyDescent="0.2">
      <c r="V346" s="260"/>
      <c r="W346" s="597">
        <f t="shared" si="567"/>
        <v>53</v>
      </c>
      <c r="X346" s="602">
        <f t="shared" ca="1" si="570"/>
        <v>27303.204877228378</v>
      </c>
      <c r="Y346" s="602">
        <f t="shared" ca="1" si="571"/>
        <v>28063.745651855919</v>
      </c>
      <c r="Z346" s="602">
        <f t="shared" ca="1" si="572"/>
        <v>28063.745651855919</v>
      </c>
      <c r="AA346" s="602">
        <f t="shared" ca="1" si="573"/>
        <v>28836.595283912593</v>
      </c>
      <c r="AB346" s="602">
        <f t="shared" ca="1" si="574"/>
        <v>28836.595283912593</v>
      </c>
      <c r="AC346" s="602">
        <f t="shared" ca="1" si="575"/>
        <v>29621.652351503428</v>
      </c>
      <c r="AD346" s="602">
        <f t="shared" ca="1" si="576"/>
        <v>29621.652351503428</v>
      </c>
      <c r="AE346" s="602">
        <f t="shared" ca="1" si="577"/>
        <v>30418.807625095062</v>
      </c>
      <c r="AF346" s="602">
        <f t="shared" ca="1" si="578"/>
        <v>30418.807625095062</v>
      </c>
      <c r="AG346" s="602">
        <f t="shared" ca="1" si="579"/>
        <v>31227.944341051854</v>
      </c>
      <c r="AH346" s="602">
        <f t="shared" ca="1" si="580"/>
        <v>31773.964225318963</v>
      </c>
      <c r="AI346" s="602">
        <f t="shared" ca="1" si="581"/>
        <v>33161.814954877947</v>
      </c>
      <c r="AJ346" s="602">
        <f t="shared" ca="1" si="582"/>
        <v>33161.814954877947</v>
      </c>
      <c r="AK346" s="602">
        <f t="shared" ca="1" si="583"/>
        <v>34581.723205375456</v>
      </c>
      <c r="AL346" s="602">
        <f t="shared" ca="1" si="584"/>
        <v>34581.723205375456</v>
      </c>
      <c r="AM346" s="602">
        <f t="shared" ca="1" si="585"/>
        <v>36033.004617820443</v>
      </c>
      <c r="AN346" s="602">
        <f t="shared" ca="1" si="586"/>
        <v>36033.004617820443</v>
      </c>
      <c r="AO346" s="602">
        <f t="shared" ca="1" si="587"/>
        <v>37514.931461517175</v>
      </c>
      <c r="AP346" s="602">
        <f t="shared" ca="1" si="588"/>
        <v>37514.931461517175</v>
      </c>
      <c r="AQ346" s="602">
        <f t="shared" ca="1" si="589"/>
        <v>39026.737155306873</v>
      </c>
      <c r="AR346" s="602">
        <f t="shared" ca="1" si="590"/>
        <v>35448.772928771345</v>
      </c>
      <c r="AS346" s="602">
        <f t="shared" ca="1" si="591"/>
        <v>36918.531516652984</v>
      </c>
      <c r="AT346" s="602">
        <f t="shared" ca="1" si="592"/>
        <v>36918.531516652984</v>
      </c>
      <c r="AU346" s="602">
        <f t="shared" ca="1" si="593"/>
        <v>38418.479955411574</v>
      </c>
      <c r="AV346" s="602">
        <f t="shared" ca="1" si="594"/>
        <v>38418.479955411574</v>
      </c>
      <c r="AW346" s="602">
        <f t="shared" ca="1" si="595"/>
        <v>39947.830563756834</v>
      </c>
      <c r="AX346" s="602">
        <f t="shared" ca="1" si="596"/>
        <v>39947.830563756834</v>
      </c>
      <c r="AY346" s="602">
        <f t="shared" ca="1" si="597"/>
        <v>41505.764212283277</v>
      </c>
      <c r="AZ346" s="602">
        <f t="shared" ca="1" si="598"/>
        <v>41505.764212283277</v>
      </c>
      <c r="BA346" s="602">
        <f t="shared" ca="1" si="599"/>
        <v>43091.434978125537</v>
      </c>
      <c r="BB346" s="602">
        <f t="shared" ca="1" si="600"/>
        <v>30151.752011168952</v>
      </c>
      <c r="BC346" s="602">
        <f t="shared" ca="1" si="601"/>
        <v>30956.908340085956</v>
      </c>
      <c r="BD346" s="602">
        <f t="shared" ca="1" si="602"/>
        <v>30956.908340085956</v>
      </c>
      <c r="BE346" s="602">
        <f t="shared" ca="1" si="603"/>
        <v>31773.96422531897</v>
      </c>
      <c r="BF346" s="602">
        <f t="shared" ca="1" si="604"/>
        <v>31773.96422531897</v>
      </c>
      <c r="BG346" s="602">
        <f t="shared" ca="1" si="605"/>
        <v>32602.790994842424</v>
      </c>
      <c r="BH346" s="602">
        <f t="shared" ca="1" si="606"/>
        <v>32602.790994842424</v>
      </c>
      <c r="BI346" s="602">
        <f t="shared" ca="1" si="607"/>
        <v>33443.253242422019</v>
      </c>
      <c r="BJ346" s="602">
        <f t="shared" ca="1" si="608"/>
        <v>33443.253242422019</v>
      </c>
      <c r="BK346" s="602">
        <f t="shared" ca="1" si="609"/>
        <v>34295.209150044284</v>
      </c>
      <c r="BL346" s="602">
        <f t="shared" ca="1" si="610"/>
        <v>36770.18441525627</v>
      </c>
      <c r="BM346" s="602">
        <f t="shared" ca="1" si="611"/>
        <v>38267.148755353199</v>
      </c>
      <c r="BN346" s="602">
        <f t="shared" ca="1" si="612"/>
        <v>38267.148755353199</v>
      </c>
      <c r="BO346" s="602">
        <f t="shared" ca="1" si="613"/>
        <v>39793.595525186211</v>
      </c>
      <c r="BP346" s="602">
        <f t="shared" ca="1" si="614"/>
        <v>39793.595525186211</v>
      </c>
      <c r="BQ346" s="602">
        <f t="shared" ca="1" si="615"/>
        <v>41348.708530527409</v>
      </c>
      <c r="BR346" s="602">
        <f t="shared" ca="1" si="616"/>
        <v>41348.708530527409</v>
      </c>
      <c r="BS346" s="602">
        <f t="shared" ca="1" si="617"/>
        <v>42931.644319025749</v>
      </c>
      <c r="BT346" s="602">
        <f t="shared" ca="1" si="618"/>
        <v>42931.644319025749</v>
      </c>
      <c r="BU346" s="602">
        <f t="shared" ca="1" si="619"/>
        <v>44541.536806018841</v>
      </c>
      <c r="BV346" s="602">
        <f t="shared" ca="1" si="620"/>
        <v>40723.276804626068</v>
      </c>
      <c r="BW346" s="602">
        <f t="shared" ca="1" si="621"/>
        <v>42295.186245571516</v>
      </c>
      <c r="BX346" s="602">
        <f t="shared" ca="1" si="622"/>
        <v>42295.186245571516</v>
      </c>
      <c r="BY346" s="602">
        <f t="shared" ca="1" si="623"/>
        <v>43894.401241264459</v>
      </c>
      <c r="BZ346" s="602">
        <f t="shared" ca="1" si="624"/>
        <v>43894.401241264459</v>
      </c>
      <c r="CA346" s="602">
        <f t="shared" ca="1" si="625"/>
        <v>45520.044319311586</v>
      </c>
      <c r="CB346" s="602">
        <f t="shared" ca="1" si="626"/>
        <v>45520.044319311586</v>
      </c>
      <c r="CC346" s="602">
        <f t="shared" ca="1" si="627"/>
        <v>47171.222607457443</v>
      </c>
      <c r="CD346" s="602">
        <f t="shared" ca="1" si="628"/>
        <v>47171.222607457443</v>
      </c>
      <c r="CE346" s="602">
        <f t="shared" ca="1" si="629"/>
        <v>48847.032188247038</v>
      </c>
      <c r="CF346" s="602">
        <f t="shared" ca="1" si="630"/>
        <v>32602.790994842424</v>
      </c>
      <c r="CG346" s="602">
        <f t="shared" ca="1" si="631"/>
        <v>33443.253242422012</v>
      </c>
      <c r="CH346" s="602">
        <f t="shared" ca="1" si="632"/>
        <v>33443.253242422012</v>
      </c>
      <c r="CI346" s="602">
        <f t="shared" ca="1" si="633"/>
        <v>34295.209150044277</v>
      </c>
      <c r="CJ346" s="602">
        <f t="shared" ca="1" si="634"/>
        <v>34295.209150044277</v>
      </c>
      <c r="CK346" s="602">
        <f t="shared" ca="1" si="635"/>
        <v>35158.510820378884</v>
      </c>
      <c r="CL346" s="602">
        <f t="shared" ca="1" si="636"/>
        <v>35158.510820378884</v>
      </c>
      <c r="CM346" s="602">
        <f t="shared" ca="1" si="637"/>
        <v>36033.004617820443</v>
      </c>
      <c r="CN346" s="602">
        <f t="shared" ca="1" si="638"/>
        <v>36033.004617820443</v>
      </c>
      <c r="CO346" s="602">
        <f t="shared" ca="1" si="639"/>
        <v>36918.531516652984</v>
      </c>
      <c r="CP346" s="602">
        <f t="shared" ca="1" si="640"/>
        <v>40567.620879791641</v>
      </c>
      <c r="CQ346" s="602">
        <f t="shared" ca="1" si="641"/>
        <v>42136.752230538325</v>
      </c>
      <c r="CR346" s="602">
        <f t="shared" ca="1" si="642"/>
        <v>42136.752230538325</v>
      </c>
      <c r="CS346" s="602">
        <f t="shared" ca="1" si="643"/>
        <v>43733.275864409734</v>
      </c>
      <c r="CT346" s="602">
        <f t="shared" ca="1" si="644"/>
        <v>43733.275864409734</v>
      </c>
      <c r="CU346" s="602">
        <f t="shared" ca="1" si="645"/>
        <v>45356.316094004287</v>
      </c>
      <c r="CV346" s="602">
        <f t="shared" ca="1" si="646"/>
        <v>45356.316094004287</v>
      </c>
      <c r="CW346" s="602">
        <f t="shared" ca="1" si="647"/>
        <v>47004.981388595283</v>
      </c>
      <c r="CX346" s="602">
        <f t="shared" ca="1" si="648"/>
        <v>47004.981388595283</v>
      </c>
      <c r="CY346" s="602">
        <f t="shared" ca="1" si="649"/>
        <v>48678.368743832812</v>
      </c>
      <c r="CZ346" s="602">
        <f t="shared" ca="1" si="650"/>
        <v>44703.97476535022</v>
      </c>
      <c r="DA346" s="602">
        <f t="shared" ca="1" si="651"/>
        <v>46342.497848049643</v>
      </c>
      <c r="DB346" s="602">
        <f t="shared" ca="1" si="652"/>
        <v>46342.497848049643</v>
      </c>
      <c r="DC346" s="602">
        <f t="shared" ca="1" si="653"/>
        <v>48006.105296803609</v>
      </c>
      <c r="DD346" s="602">
        <f t="shared" ca="1" si="654"/>
        <v>48006.105296803609</v>
      </c>
      <c r="DE346" s="602">
        <f t="shared" ca="1" si="655"/>
        <v>49693.889253268258</v>
      </c>
      <c r="DF346" s="602">
        <f t="shared" ca="1" si="656"/>
        <v>49693.889253268258</v>
      </c>
      <c r="DG346" s="602">
        <f t="shared" ca="1" si="657"/>
        <v>51404.937022019112</v>
      </c>
      <c r="DH346" s="602">
        <f t="shared" ca="1" si="658"/>
        <v>51404.937022019112</v>
      </c>
      <c r="DI346" s="602">
        <f t="shared" ca="1" si="659"/>
        <v>53138.334953305806</v>
      </c>
      <c r="DJ346" s="602">
        <f t="shared" ca="1" si="660"/>
        <v>35740.272825017964</v>
      </c>
      <c r="DK346" s="602">
        <f t="shared" ca="1" si="661"/>
        <v>36622.140011125128</v>
      </c>
      <c r="DL346" s="602">
        <f t="shared" ca="1" si="662"/>
        <v>36622.140011125128</v>
      </c>
      <c r="DM346" s="602">
        <f t="shared" ca="1" si="663"/>
        <v>37514.931461517175</v>
      </c>
      <c r="DN346" s="602">
        <f t="shared" ca="1" si="664"/>
        <v>37514.931461517175</v>
      </c>
      <c r="DO346" s="602">
        <f t="shared" ca="1" si="665"/>
        <v>38418.479955411574</v>
      </c>
      <c r="DP346" s="602">
        <f t="shared" ca="1" si="666"/>
        <v>38418.479955411574</v>
      </c>
      <c r="DQ346" s="602">
        <f t="shared" ca="1" si="667"/>
        <v>39332.613834187912</v>
      </c>
      <c r="DR346" s="602">
        <f t="shared" ca="1" si="668"/>
        <v>39332.613834187912</v>
      </c>
      <c r="DS346" s="602">
        <f t="shared" ca="1" si="669"/>
        <v>40257.157363389997</v>
      </c>
      <c r="DT346" s="602">
        <f t="shared" ca="1" si="670"/>
        <v>46177.501827191038</v>
      </c>
      <c r="DU346" s="602">
        <f t="shared" ca="1" si="671"/>
        <v>47838.641578354283</v>
      </c>
      <c r="DV346" s="602">
        <f t="shared" ca="1" si="672"/>
        <v>47838.641578354283</v>
      </c>
      <c r="DW346" s="602">
        <f t="shared" ca="1" si="673"/>
        <v>49524.048906687342</v>
      </c>
      <c r="DX346" s="602">
        <f t="shared" ca="1" si="674"/>
        <v>49524.048906687342</v>
      </c>
      <c r="DY346" s="602">
        <f t="shared" ca="1" si="675"/>
        <v>51232.81142211426</v>
      </c>
      <c r="DZ346" s="602">
        <f t="shared" ca="1" si="676"/>
        <v>51232.81142211426</v>
      </c>
      <c r="EA346" s="602">
        <f t="shared" ca="1" si="677"/>
        <v>52964.015402022604</v>
      </c>
      <c r="EB346" s="602">
        <f t="shared" ca="1" si="678"/>
        <v>52964.015402022604</v>
      </c>
      <c r="EC346" s="602">
        <f t="shared" ca="1" si="679"/>
        <v>54716.749467108581</v>
      </c>
      <c r="ED346" s="602">
        <f t="shared" ca="1" si="680"/>
        <v>50546.562285820124</v>
      </c>
      <c r="EE346" s="602">
        <f t="shared" ca="1" si="681"/>
        <v>52268.899256216449</v>
      </c>
      <c r="EF346" s="602">
        <f t="shared" ca="1" si="682"/>
        <v>52268.899256216449</v>
      </c>
      <c r="EG346" s="602">
        <f t="shared" ca="1" si="683"/>
        <v>54013.130357142247</v>
      </c>
      <c r="EH346" s="602">
        <f t="shared" ca="1" si="684"/>
        <v>54013.130357142247</v>
      </c>
      <c r="EI346" s="602">
        <f t="shared" ca="1" si="685"/>
        <v>55778.34727772788</v>
      </c>
      <c r="EJ346" s="602">
        <f t="shared" ca="1" si="686"/>
        <v>55778.34727772788</v>
      </c>
      <c r="EK346" s="602">
        <f t="shared" ca="1" si="687"/>
        <v>57563.649413299725</v>
      </c>
      <c r="EL346" s="602">
        <f t="shared" ca="1" si="688"/>
        <v>57563.649413299725</v>
      </c>
      <c r="EM346" s="602">
        <f t="shared" ca="1" si="689"/>
        <v>59368.146874517734</v>
      </c>
    </row>
    <row r="347" spans="22:143" ht="14.25" x14ac:dyDescent="0.2">
      <c r="V347" s="260"/>
      <c r="W347" s="597">
        <f t="shared" si="567"/>
        <v>54</v>
      </c>
      <c r="X347" s="602">
        <f t="shared" ca="1" si="570"/>
        <v>27303.204877228378</v>
      </c>
      <c r="Y347" s="602">
        <f t="shared" ca="1" si="571"/>
        <v>28063.745651855919</v>
      </c>
      <c r="Z347" s="602">
        <f t="shared" ca="1" si="572"/>
        <v>28063.745651855919</v>
      </c>
      <c r="AA347" s="602">
        <f t="shared" ca="1" si="573"/>
        <v>28836.595283912593</v>
      </c>
      <c r="AB347" s="602">
        <f t="shared" ca="1" si="574"/>
        <v>28836.595283912593</v>
      </c>
      <c r="AC347" s="602">
        <f t="shared" ca="1" si="575"/>
        <v>29621.652351503428</v>
      </c>
      <c r="AD347" s="602">
        <f t="shared" ca="1" si="576"/>
        <v>29621.652351503428</v>
      </c>
      <c r="AE347" s="602">
        <f t="shared" ca="1" si="577"/>
        <v>30418.807625095062</v>
      </c>
      <c r="AF347" s="602">
        <f t="shared" ca="1" si="578"/>
        <v>30418.807625095062</v>
      </c>
      <c r="AG347" s="602">
        <f t="shared" ca="1" si="579"/>
        <v>31227.944341051854</v>
      </c>
      <c r="AH347" s="602">
        <f t="shared" ca="1" si="580"/>
        <v>31773.964225318963</v>
      </c>
      <c r="AI347" s="602">
        <f t="shared" ca="1" si="581"/>
        <v>33161.814954877947</v>
      </c>
      <c r="AJ347" s="602">
        <f t="shared" ca="1" si="582"/>
        <v>33161.814954877947</v>
      </c>
      <c r="AK347" s="602">
        <f t="shared" ca="1" si="583"/>
        <v>34581.723205375456</v>
      </c>
      <c r="AL347" s="602">
        <f t="shared" ca="1" si="584"/>
        <v>34581.723205375456</v>
      </c>
      <c r="AM347" s="602">
        <f t="shared" ca="1" si="585"/>
        <v>36033.004617820443</v>
      </c>
      <c r="AN347" s="602">
        <f t="shared" ca="1" si="586"/>
        <v>36033.004617820443</v>
      </c>
      <c r="AO347" s="602">
        <f t="shared" ca="1" si="587"/>
        <v>37514.931461517175</v>
      </c>
      <c r="AP347" s="602">
        <f t="shared" ca="1" si="588"/>
        <v>37514.931461517175</v>
      </c>
      <c r="AQ347" s="602">
        <f t="shared" ca="1" si="589"/>
        <v>39026.737155306873</v>
      </c>
      <c r="AR347" s="602">
        <f t="shared" ca="1" si="590"/>
        <v>35448.772928771345</v>
      </c>
      <c r="AS347" s="602">
        <f t="shared" ca="1" si="591"/>
        <v>36918.531516652984</v>
      </c>
      <c r="AT347" s="602">
        <f t="shared" ca="1" si="592"/>
        <v>36918.531516652984</v>
      </c>
      <c r="AU347" s="602">
        <f t="shared" ca="1" si="593"/>
        <v>38418.479955411574</v>
      </c>
      <c r="AV347" s="602">
        <f t="shared" ca="1" si="594"/>
        <v>38418.479955411574</v>
      </c>
      <c r="AW347" s="602">
        <f t="shared" ca="1" si="595"/>
        <v>39947.830563756834</v>
      </c>
      <c r="AX347" s="602">
        <f t="shared" ca="1" si="596"/>
        <v>39947.830563756834</v>
      </c>
      <c r="AY347" s="602">
        <f t="shared" ca="1" si="597"/>
        <v>41505.764212283277</v>
      </c>
      <c r="AZ347" s="602">
        <f t="shared" ca="1" si="598"/>
        <v>41505.764212283277</v>
      </c>
      <c r="BA347" s="602">
        <f t="shared" ca="1" si="599"/>
        <v>43091.434978125537</v>
      </c>
      <c r="BB347" s="602">
        <f t="shared" ca="1" si="600"/>
        <v>30151.752011168952</v>
      </c>
      <c r="BC347" s="602">
        <f t="shared" ca="1" si="601"/>
        <v>30956.908340085956</v>
      </c>
      <c r="BD347" s="602">
        <f t="shared" ca="1" si="602"/>
        <v>30956.908340085956</v>
      </c>
      <c r="BE347" s="602">
        <f t="shared" ca="1" si="603"/>
        <v>31773.96422531897</v>
      </c>
      <c r="BF347" s="602">
        <f t="shared" ca="1" si="604"/>
        <v>31773.96422531897</v>
      </c>
      <c r="BG347" s="602">
        <f t="shared" ca="1" si="605"/>
        <v>32602.790994842424</v>
      </c>
      <c r="BH347" s="602">
        <f t="shared" ca="1" si="606"/>
        <v>32602.790994842424</v>
      </c>
      <c r="BI347" s="602">
        <f t="shared" ca="1" si="607"/>
        <v>33443.253242422019</v>
      </c>
      <c r="BJ347" s="602">
        <f t="shared" ca="1" si="608"/>
        <v>33443.253242422019</v>
      </c>
      <c r="BK347" s="602">
        <f t="shared" ca="1" si="609"/>
        <v>34295.209150044284</v>
      </c>
      <c r="BL347" s="602">
        <f t="shared" ca="1" si="610"/>
        <v>36770.18441525627</v>
      </c>
      <c r="BM347" s="602">
        <f t="shared" ca="1" si="611"/>
        <v>38267.148755353199</v>
      </c>
      <c r="BN347" s="602">
        <f t="shared" ca="1" si="612"/>
        <v>38267.148755353199</v>
      </c>
      <c r="BO347" s="602">
        <f t="shared" ca="1" si="613"/>
        <v>39793.595525186211</v>
      </c>
      <c r="BP347" s="602">
        <f t="shared" ca="1" si="614"/>
        <v>39793.595525186211</v>
      </c>
      <c r="BQ347" s="602">
        <f t="shared" ca="1" si="615"/>
        <v>41348.708530527409</v>
      </c>
      <c r="BR347" s="602">
        <f t="shared" ca="1" si="616"/>
        <v>41348.708530527409</v>
      </c>
      <c r="BS347" s="602">
        <f t="shared" ca="1" si="617"/>
        <v>42931.644319025749</v>
      </c>
      <c r="BT347" s="602">
        <f t="shared" ca="1" si="618"/>
        <v>42931.644319025749</v>
      </c>
      <c r="BU347" s="602">
        <f t="shared" ca="1" si="619"/>
        <v>44541.536806018841</v>
      </c>
      <c r="BV347" s="602">
        <f t="shared" ca="1" si="620"/>
        <v>40723.276804626068</v>
      </c>
      <c r="BW347" s="602">
        <f t="shared" ca="1" si="621"/>
        <v>42295.186245571516</v>
      </c>
      <c r="BX347" s="602">
        <f t="shared" ca="1" si="622"/>
        <v>42295.186245571516</v>
      </c>
      <c r="BY347" s="602">
        <f t="shared" ca="1" si="623"/>
        <v>43894.401241264459</v>
      </c>
      <c r="BZ347" s="602">
        <f t="shared" ca="1" si="624"/>
        <v>43894.401241264459</v>
      </c>
      <c r="CA347" s="602">
        <f t="shared" ca="1" si="625"/>
        <v>45520.044319311586</v>
      </c>
      <c r="CB347" s="602">
        <f t="shared" ca="1" si="626"/>
        <v>45520.044319311586</v>
      </c>
      <c r="CC347" s="602">
        <f t="shared" ca="1" si="627"/>
        <v>47171.222607457443</v>
      </c>
      <c r="CD347" s="602">
        <f t="shared" ca="1" si="628"/>
        <v>47171.222607457443</v>
      </c>
      <c r="CE347" s="602">
        <f t="shared" ca="1" si="629"/>
        <v>48847.032188247038</v>
      </c>
      <c r="CF347" s="602">
        <f t="shared" ca="1" si="630"/>
        <v>32602.790994842424</v>
      </c>
      <c r="CG347" s="602">
        <f t="shared" ca="1" si="631"/>
        <v>33443.253242422012</v>
      </c>
      <c r="CH347" s="602">
        <f t="shared" ca="1" si="632"/>
        <v>33443.253242422012</v>
      </c>
      <c r="CI347" s="602">
        <f t="shared" ca="1" si="633"/>
        <v>34295.209150044277</v>
      </c>
      <c r="CJ347" s="602">
        <f t="shared" ca="1" si="634"/>
        <v>34295.209150044277</v>
      </c>
      <c r="CK347" s="602">
        <f t="shared" ca="1" si="635"/>
        <v>35158.510820378884</v>
      </c>
      <c r="CL347" s="602">
        <f t="shared" ca="1" si="636"/>
        <v>35158.510820378884</v>
      </c>
      <c r="CM347" s="602">
        <f t="shared" ca="1" si="637"/>
        <v>36033.004617820443</v>
      </c>
      <c r="CN347" s="602">
        <f t="shared" ca="1" si="638"/>
        <v>36033.004617820443</v>
      </c>
      <c r="CO347" s="602">
        <f t="shared" ca="1" si="639"/>
        <v>36918.531516652984</v>
      </c>
      <c r="CP347" s="602">
        <f t="shared" ca="1" si="640"/>
        <v>40567.620879791641</v>
      </c>
      <c r="CQ347" s="602">
        <f t="shared" ca="1" si="641"/>
        <v>42136.752230538325</v>
      </c>
      <c r="CR347" s="602">
        <f t="shared" ca="1" si="642"/>
        <v>42136.752230538325</v>
      </c>
      <c r="CS347" s="602">
        <f t="shared" ca="1" si="643"/>
        <v>43733.275864409734</v>
      </c>
      <c r="CT347" s="602">
        <f t="shared" ca="1" si="644"/>
        <v>43733.275864409734</v>
      </c>
      <c r="CU347" s="602">
        <f t="shared" ca="1" si="645"/>
        <v>45356.316094004287</v>
      </c>
      <c r="CV347" s="602">
        <f t="shared" ca="1" si="646"/>
        <v>45356.316094004287</v>
      </c>
      <c r="CW347" s="602">
        <f t="shared" ca="1" si="647"/>
        <v>47004.981388595283</v>
      </c>
      <c r="CX347" s="602">
        <f t="shared" ca="1" si="648"/>
        <v>47004.981388595283</v>
      </c>
      <c r="CY347" s="602">
        <f t="shared" ca="1" si="649"/>
        <v>48678.368743832812</v>
      </c>
      <c r="CZ347" s="602">
        <f t="shared" ca="1" si="650"/>
        <v>44703.97476535022</v>
      </c>
      <c r="DA347" s="602">
        <f t="shared" ca="1" si="651"/>
        <v>46342.497848049643</v>
      </c>
      <c r="DB347" s="602">
        <f t="shared" ca="1" si="652"/>
        <v>46342.497848049643</v>
      </c>
      <c r="DC347" s="602">
        <f t="shared" ca="1" si="653"/>
        <v>48006.105296803609</v>
      </c>
      <c r="DD347" s="602">
        <f t="shared" ca="1" si="654"/>
        <v>48006.105296803609</v>
      </c>
      <c r="DE347" s="602">
        <f t="shared" ca="1" si="655"/>
        <v>49693.889253268258</v>
      </c>
      <c r="DF347" s="602">
        <f t="shared" ca="1" si="656"/>
        <v>49693.889253268258</v>
      </c>
      <c r="DG347" s="602">
        <f t="shared" ca="1" si="657"/>
        <v>51404.937022019112</v>
      </c>
      <c r="DH347" s="602">
        <f t="shared" ca="1" si="658"/>
        <v>51404.937022019112</v>
      </c>
      <c r="DI347" s="602">
        <f t="shared" ca="1" si="659"/>
        <v>53138.334953305806</v>
      </c>
      <c r="DJ347" s="602">
        <f t="shared" ca="1" si="660"/>
        <v>35740.272825017964</v>
      </c>
      <c r="DK347" s="602">
        <f t="shared" ca="1" si="661"/>
        <v>36622.140011125128</v>
      </c>
      <c r="DL347" s="602">
        <f t="shared" ca="1" si="662"/>
        <v>36622.140011125128</v>
      </c>
      <c r="DM347" s="602">
        <f t="shared" ca="1" si="663"/>
        <v>37514.931461517175</v>
      </c>
      <c r="DN347" s="602">
        <f t="shared" ca="1" si="664"/>
        <v>37514.931461517175</v>
      </c>
      <c r="DO347" s="602">
        <f t="shared" ca="1" si="665"/>
        <v>38418.479955411574</v>
      </c>
      <c r="DP347" s="602">
        <f t="shared" ca="1" si="666"/>
        <v>38418.479955411574</v>
      </c>
      <c r="DQ347" s="602">
        <f t="shared" ca="1" si="667"/>
        <v>39332.613834187912</v>
      </c>
      <c r="DR347" s="602">
        <f t="shared" ca="1" si="668"/>
        <v>39332.613834187912</v>
      </c>
      <c r="DS347" s="602">
        <f t="shared" ca="1" si="669"/>
        <v>40257.157363389997</v>
      </c>
      <c r="DT347" s="602">
        <f t="shared" ca="1" si="670"/>
        <v>46177.501827191038</v>
      </c>
      <c r="DU347" s="602">
        <f t="shared" ca="1" si="671"/>
        <v>47838.641578354283</v>
      </c>
      <c r="DV347" s="602">
        <f t="shared" ca="1" si="672"/>
        <v>47838.641578354283</v>
      </c>
      <c r="DW347" s="602">
        <f t="shared" ca="1" si="673"/>
        <v>49524.048906687342</v>
      </c>
      <c r="DX347" s="602">
        <f t="shared" ca="1" si="674"/>
        <v>49524.048906687342</v>
      </c>
      <c r="DY347" s="602">
        <f t="shared" ca="1" si="675"/>
        <v>51232.81142211426</v>
      </c>
      <c r="DZ347" s="602">
        <f t="shared" ca="1" si="676"/>
        <v>51232.81142211426</v>
      </c>
      <c r="EA347" s="602">
        <f t="shared" ca="1" si="677"/>
        <v>52964.015402022604</v>
      </c>
      <c r="EB347" s="602">
        <f t="shared" ca="1" si="678"/>
        <v>52964.015402022604</v>
      </c>
      <c r="EC347" s="602">
        <f t="shared" ca="1" si="679"/>
        <v>54716.749467108581</v>
      </c>
      <c r="ED347" s="602">
        <f t="shared" ca="1" si="680"/>
        <v>50546.562285820124</v>
      </c>
      <c r="EE347" s="602">
        <f t="shared" ca="1" si="681"/>
        <v>52268.899256216449</v>
      </c>
      <c r="EF347" s="602">
        <f t="shared" ca="1" si="682"/>
        <v>52268.899256216449</v>
      </c>
      <c r="EG347" s="602">
        <f t="shared" ca="1" si="683"/>
        <v>54013.130357142247</v>
      </c>
      <c r="EH347" s="602">
        <f t="shared" ca="1" si="684"/>
        <v>54013.130357142247</v>
      </c>
      <c r="EI347" s="602">
        <f t="shared" ca="1" si="685"/>
        <v>55778.34727772788</v>
      </c>
      <c r="EJ347" s="602">
        <f t="shared" ca="1" si="686"/>
        <v>55778.34727772788</v>
      </c>
      <c r="EK347" s="602">
        <f t="shared" ca="1" si="687"/>
        <v>57563.649413299725</v>
      </c>
      <c r="EL347" s="602">
        <f t="shared" ca="1" si="688"/>
        <v>57563.649413299725</v>
      </c>
      <c r="EM347" s="602">
        <f t="shared" ca="1" si="689"/>
        <v>59368.146874517734</v>
      </c>
    </row>
    <row r="348" spans="22:143" ht="14.25" x14ac:dyDescent="0.2">
      <c r="V348" s="260"/>
      <c r="W348" s="597">
        <f t="shared" si="567"/>
        <v>55</v>
      </c>
      <c r="X348" s="602">
        <f t="shared" ca="1" si="570"/>
        <v>27303.204877228378</v>
      </c>
      <c r="Y348" s="602">
        <f t="shared" ca="1" si="571"/>
        <v>28063.745651855919</v>
      </c>
      <c r="Z348" s="602">
        <f t="shared" ca="1" si="572"/>
        <v>28063.745651855919</v>
      </c>
      <c r="AA348" s="602">
        <f t="shared" ca="1" si="573"/>
        <v>28836.595283912593</v>
      </c>
      <c r="AB348" s="602">
        <f t="shared" ca="1" si="574"/>
        <v>28836.595283912593</v>
      </c>
      <c r="AC348" s="602">
        <f t="shared" ca="1" si="575"/>
        <v>29621.652351503428</v>
      </c>
      <c r="AD348" s="602">
        <f t="shared" ca="1" si="576"/>
        <v>29621.652351503428</v>
      </c>
      <c r="AE348" s="602">
        <f t="shared" ca="1" si="577"/>
        <v>30418.807625095062</v>
      </c>
      <c r="AF348" s="602">
        <f t="shared" ca="1" si="578"/>
        <v>30418.807625095062</v>
      </c>
      <c r="AG348" s="602">
        <f t="shared" ca="1" si="579"/>
        <v>31227.944341051854</v>
      </c>
      <c r="AH348" s="602">
        <f t="shared" ca="1" si="580"/>
        <v>31773.964225318963</v>
      </c>
      <c r="AI348" s="602">
        <f t="shared" ca="1" si="581"/>
        <v>33161.814954877947</v>
      </c>
      <c r="AJ348" s="602">
        <f t="shared" ca="1" si="582"/>
        <v>33161.814954877947</v>
      </c>
      <c r="AK348" s="602">
        <f t="shared" ca="1" si="583"/>
        <v>34581.723205375456</v>
      </c>
      <c r="AL348" s="602">
        <f t="shared" ca="1" si="584"/>
        <v>34581.723205375456</v>
      </c>
      <c r="AM348" s="602">
        <f t="shared" ca="1" si="585"/>
        <v>36033.004617820443</v>
      </c>
      <c r="AN348" s="602">
        <f t="shared" ca="1" si="586"/>
        <v>36033.004617820443</v>
      </c>
      <c r="AO348" s="602">
        <f t="shared" ca="1" si="587"/>
        <v>37514.931461517175</v>
      </c>
      <c r="AP348" s="602">
        <f t="shared" ca="1" si="588"/>
        <v>37514.931461517175</v>
      </c>
      <c r="AQ348" s="602">
        <f t="shared" ca="1" si="589"/>
        <v>39026.737155306873</v>
      </c>
      <c r="AR348" s="602">
        <f t="shared" ca="1" si="590"/>
        <v>35448.772928771345</v>
      </c>
      <c r="AS348" s="602">
        <f t="shared" ca="1" si="591"/>
        <v>36918.531516652984</v>
      </c>
      <c r="AT348" s="602">
        <f t="shared" ca="1" si="592"/>
        <v>36918.531516652984</v>
      </c>
      <c r="AU348" s="602">
        <f t="shared" ca="1" si="593"/>
        <v>38418.479955411574</v>
      </c>
      <c r="AV348" s="602">
        <f t="shared" ca="1" si="594"/>
        <v>38418.479955411574</v>
      </c>
      <c r="AW348" s="602">
        <f t="shared" ca="1" si="595"/>
        <v>39947.830563756834</v>
      </c>
      <c r="AX348" s="602">
        <f t="shared" ca="1" si="596"/>
        <v>39947.830563756834</v>
      </c>
      <c r="AY348" s="602">
        <f t="shared" ca="1" si="597"/>
        <v>41505.764212283277</v>
      </c>
      <c r="AZ348" s="602">
        <f t="shared" ca="1" si="598"/>
        <v>41505.764212283277</v>
      </c>
      <c r="BA348" s="602">
        <f t="shared" ca="1" si="599"/>
        <v>43091.434978125537</v>
      </c>
      <c r="BB348" s="602">
        <f t="shared" ca="1" si="600"/>
        <v>30151.752011168952</v>
      </c>
      <c r="BC348" s="602">
        <f t="shared" ca="1" si="601"/>
        <v>30956.908340085956</v>
      </c>
      <c r="BD348" s="602">
        <f t="shared" ca="1" si="602"/>
        <v>30956.908340085956</v>
      </c>
      <c r="BE348" s="602">
        <f t="shared" ca="1" si="603"/>
        <v>31773.96422531897</v>
      </c>
      <c r="BF348" s="602">
        <f t="shared" ca="1" si="604"/>
        <v>31773.96422531897</v>
      </c>
      <c r="BG348" s="602">
        <f t="shared" ca="1" si="605"/>
        <v>32602.790994842424</v>
      </c>
      <c r="BH348" s="602">
        <f t="shared" ca="1" si="606"/>
        <v>32602.790994842424</v>
      </c>
      <c r="BI348" s="602">
        <f t="shared" ca="1" si="607"/>
        <v>33443.253242422019</v>
      </c>
      <c r="BJ348" s="602">
        <f t="shared" ca="1" si="608"/>
        <v>33443.253242422019</v>
      </c>
      <c r="BK348" s="602">
        <f t="shared" ca="1" si="609"/>
        <v>34295.209150044284</v>
      </c>
      <c r="BL348" s="602">
        <f t="shared" ca="1" si="610"/>
        <v>36770.18441525627</v>
      </c>
      <c r="BM348" s="602">
        <f t="shared" ca="1" si="611"/>
        <v>38267.148755353199</v>
      </c>
      <c r="BN348" s="602">
        <f t="shared" ca="1" si="612"/>
        <v>38267.148755353199</v>
      </c>
      <c r="BO348" s="602">
        <f t="shared" ca="1" si="613"/>
        <v>39793.595525186211</v>
      </c>
      <c r="BP348" s="602">
        <f t="shared" ca="1" si="614"/>
        <v>39793.595525186211</v>
      </c>
      <c r="BQ348" s="602">
        <f t="shared" ca="1" si="615"/>
        <v>41348.708530527409</v>
      </c>
      <c r="BR348" s="602">
        <f t="shared" ca="1" si="616"/>
        <v>41348.708530527409</v>
      </c>
      <c r="BS348" s="602">
        <f t="shared" ca="1" si="617"/>
        <v>42931.644319025749</v>
      </c>
      <c r="BT348" s="602">
        <f t="shared" ca="1" si="618"/>
        <v>42931.644319025749</v>
      </c>
      <c r="BU348" s="602">
        <f t="shared" ca="1" si="619"/>
        <v>44541.536806018841</v>
      </c>
      <c r="BV348" s="602">
        <f t="shared" ca="1" si="620"/>
        <v>40723.276804626068</v>
      </c>
      <c r="BW348" s="602">
        <f t="shared" ca="1" si="621"/>
        <v>42295.186245571516</v>
      </c>
      <c r="BX348" s="602">
        <f t="shared" ca="1" si="622"/>
        <v>42295.186245571516</v>
      </c>
      <c r="BY348" s="602">
        <f t="shared" ca="1" si="623"/>
        <v>43894.401241264459</v>
      </c>
      <c r="BZ348" s="602">
        <f t="shared" ca="1" si="624"/>
        <v>43894.401241264459</v>
      </c>
      <c r="CA348" s="602">
        <f t="shared" ca="1" si="625"/>
        <v>45520.044319311586</v>
      </c>
      <c r="CB348" s="602">
        <f t="shared" ca="1" si="626"/>
        <v>45520.044319311586</v>
      </c>
      <c r="CC348" s="602">
        <f t="shared" ca="1" si="627"/>
        <v>47171.222607457443</v>
      </c>
      <c r="CD348" s="602">
        <f t="shared" ca="1" si="628"/>
        <v>47171.222607457443</v>
      </c>
      <c r="CE348" s="602">
        <f t="shared" ca="1" si="629"/>
        <v>48847.032188247038</v>
      </c>
      <c r="CF348" s="602">
        <f t="shared" ca="1" si="630"/>
        <v>32602.790994842424</v>
      </c>
      <c r="CG348" s="602">
        <f t="shared" ca="1" si="631"/>
        <v>33443.253242422012</v>
      </c>
      <c r="CH348" s="602">
        <f t="shared" ca="1" si="632"/>
        <v>33443.253242422012</v>
      </c>
      <c r="CI348" s="602">
        <f t="shared" ca="1" si="633"/>
        <v>34295.209150044277</v>
      </c>
      <c r="CJ348" s="602">
        <f t="shared" ca="1" si="634"/>
        <v>34295.209150044277</v>
      </c>
      <c r="CK348" s="602">
        <f t="shared" ca="1" si="635"/>
        <v>35158.510820378884</v>
      </c>
      <c r="CL348" s="602">
        <f t="shared" ca="1" si="636"/>
        <v>35158.510820378884</v>
      </c>
      <c r="CM348" s="602">
        <f t="shared" ca="1" si="637"/>
        <v>36033.004617820443</v>
      </c>
      <c r="CN348" s="602">
        <f t="shared" ca="1" si="638"/>
        <v>36033.004617820443</v>
      </c>
      <c r="CO348" s="602">
        <f t="shared" ca="1" si="639"/>
        <v>36918.531516652984</v>
      </c>
      <c r="CP348" s="602">
        <f t="shared" ca="1" si="640"/>
        <v>40567.620879791641</v>
      </c>
      <c r="CQ348" s="602">
        <f t="shared" ca="1" si="641"/>
        <v>42136.752230538325</v>
      </c>
      <c r="CR348" s="602">
        <f t="shared" ca="1" si="642"/>
        <v>42136.752230538325</v>
      </c>
      <c r="CS348" s="602">
        <f t="shared" ca="1" si="643"/>
        <v>43733.275864409734</v>
      </c>
      <c r="CT348" s="602">
        <f t="shared" ca="1" si="644"/>
        <v>43733.275864409734</v>
      </c>
      <c r="CU348" s="602">
        <f t="shared" ca="1" si="645"/>
        <v>45356.316094004287</v>
      </c>
      <c r="CV348" s="602">
        <f t="shared" ca="1" si="646"/>
        <v>45356.316094004287</v>
      </c>
      <c r="CW348" s="602">
        <f t="shared" ca="1" si="647"/>
        <v>47004.981388595283</v>
      </c>
      <c r="CX348" s="602">
        <f t="shared" ca="1" si="648"/>
        <v>47004.981388595283</v>
      </c>
      <c r="CY348" s="602">
        <f t="shared" ca="1" si="649"/>
        <v>48678.368743832812</v>
      </c>
      <c r="CZ348" s="602">
        <f t="shared" ca="1" si="650"/>
        <v>44703.97476535022</v>
      </c>
      <c r="DA348" s="602">
        <f t="shared" ca="1" si="651"/>
        <v>46342.497848049643</v>
      </c>
      <c r="DB348" s="602">
        <f t="shared" ca="1" si="652"/>
        <v>46342.497848049643</v>
      </c>
      <c r="DC348" s="602">
        <f t="shared" ca="1" si="653"/>
        <v>48006.105296803609</v>
      </c>
      <c r="DD348" s="602">
        <f t="shared" ca="1" si="654"/>
        <v>48006.105296803609</v>
      </c>
      <c r="DE348" s="602">
        <f t="shared" ca="1" si="655"/>
        <v>49693.889253268258</v>
      </c>
      <c r="DF348" s="602">
        <f t="shared" ca="1" si="656"/>
        <v>49693.889253268258</v>
      </c>
      <c r="DG348" s="602">
        <f t="shared" ca="1" si="657"/>
        <v>51404.937022019112</v>
      </c>
      <c r="DH348" s="602">
        <f t="shared" ca="1" si="658"/>
        <v>51404.937022019112</v>
      </c>
      <c r="DI348" s="602">
        <f t="shared" ca="1" si="659"/>
        <v>53138.334953305806</v>
      </c>
      <c r="DJ348" s="602">
        <f t="shared" ca="1" si="660"/>
        <v>35740.272825017964</v>
      </c>
      <c r="DK348" s="602">
        <f t="shared" ca="1" si="661"/>
        <v>36622.140011125128</v>
      </c>
      <c r="DL348" s="602">
        <f t="shared" ca="1" si="662"/>
        <v>36622.140011125128</v>
      </c>
      <c r="DM348" s="602">
        <f t="shared" ca="1" si="663"/>
        <v>37514.931461517175</v>
      </c>
      <c r="DN348" s="602">
        <f t="shared" ca="1" si="664"/>
        <v>37514.931461517175</v>
      </c>
      <c r="DO348" s="602">
        <f t="shared" ca="1" si="665"/>
        <v>38418.479955411574</v>
      </c>
      <c r="DP348" s="602">
        <f t="shared" ca="1" si="666"/>
        <v>38418.479955411574</v>
      </c>
      <c r="DQ348" s="602">
        <f t="shared" ca="1" si="667"/>
        <v>39332.613834187912</v>
      </c>
      <c r="DR348" s="602">
        <f t="shared" ca="1" si="668"/>
        <v>39332.613834187912</v>
      </c>
      <c r="DS348" s="602">
        <f t="shared" ca="1" si="669"/>
        <v>40257.157363389997</v>
      </c>
      <c r="DT348" s="602">
        <f t="shared" ca="1" si="670"/>
        <v>46177.501827191038</v>
      </c>
      <c r="DU348" s="602">
        <f t="shared" ca="1" si="671"/>
        <v>47838.641578354283</v>
      </c>
      <c r="DV348" s="602">
        <f t="shared" ca="1" si="672"/>
        <v>47838.641578354283</v>
      </c>
      <c r="DW348" s="602">
        <f t="shared" ca="1" si="673"/>
        <v>49524.048906687342</v>
      </c>
      <c r="DX348" s="602">
        <f t="shared" ca="1" si="674"/>
        <v>49524.048906687342</v>
      </c>
      <c r="DY348" s="602">
        <f t="shared" ca="1" si="675"/>
        <v>51232.81142211426</v>
      </c>
      <c r="DZ348" s="602">
        <f t="shared" ca="1" si="676"/>
        <v>51232.81142211426</v>
      </c>
      <c r="EA348" s="602">
        <f t="shared" ca="1" si="677"/>
        <v>52964.015402022604</v>
      </c>
      <c r="EB348" s="602">
        <f t="shared" ca="1" si="678"/>
        <v>52964.015402022604</v>
      </c>
      <c r="EC348" s="602">
        <f t="shared" ca="1" si="679"/>
        <v>54716.749467108581</v>
      </c>
      <c r="ED348" s="602">
        <f t="shared" ca="1" si="680"/>
        <v>50546.562285820124</v>
      </c>
      <c r="EE348" s="602">
        <f t="shared" ca="1" si="681"/>
        <v>52268.899256216449</v>
      </c>
      <c r="EF348" s="602">
        <f t="shared" ca="1" si="682"/>
        <v>52268.899256216449</v>
      </c>
      <c r="EG348" s="602">
        <f t="shared" ca="1" si="683"/>
        <v>54013.130357142247</v>
      </c>
      <c r="EH348" s="602">
        <f t="shared" ca="1" si="684"/>
        <v>54013.130357142247</v>
      </c>
      <c r="EI348" s="602">
        <f t="shared" ca="1" si="685"/>
        <v>55778.34727772788</v>
      </c>
      <c r="EJ348" s="602">
        <f t="shared" ca="1" si="686"/>
        <v>55778.34727772788</v>
      </c>
      <c r="EK348" s="602">
        <f t="shared" ca="1" si="687"/>
        <v>57563.649413299725</v>
      </c>
      <c r="EL348" s="602">
        <f t="shared" ca="1" si="688"/>
        <v>57563.649413299725</v>
      </c>
      <c r="EM348" s="602">
        <f t="shared" ca="1" si="689"/>
        <v>59368.146874517734</v>
      </c>
    </row>
    <row r="349" spans="22:143" ht="14.25" x14ac:dyDescent="0.2">
      <c r="V349" s="260"/>
      <c r="W349" s="597">
        <f t="shared" si="567"/>
        <v>56</v>
      </c>
      <c r="X349" s="602">
        <f t="shared" ca="1" si="570"/>
        <v>27303.204877228378</v>
      </c>
      <c r="Y349" s="602">
        <f t="shared" ca="1" si="571"/>
        <v>28063.745651855919</v>
      </c>
      <c r="Z349" s="602">
        <f t="shared" ca="1" si="572"/>
        <v>28063.745651855919</v>
      </c>
      <c r="AA349" s="602">
        <f t="shared" ca="1" si="573"/>
        <v>28836.595283912593</v>
      </c>
      <c r="AB349" s="602">
        <f t="shared" ca="1" si="574"/>
        <v>28836.595283912593</v>
      </c>
      <c r="AC349" s="602">
        <f t="shared" ca="1" si="575"/>
        <v>29621.652351503428</v>
      </c>
      <c r="AD349" s="602">
        <f t="shared" ca="1" si="576"/>
        <v>29621.652351503428</v>
      </c>
      <c r="AE349" s="602">
        <f t="shared" ca="1" si="577"/>
        <v>30418.807625095062</v>
      </c>
      <c r="AF349" s="602">
        <f t="shared" ca="1" si="578"/>
        <v>30418.807625095062</v>
      </c>
      <c r="AG349" s="602">
        <f t="shared" ca="1" si="579"/>
        <v>31227.944341051854</v>
      </c>
      <c r="AH349" s="602">
        <f t="shared" ca="1" si="580"/>
        <v>31773.964225318963</v>
      </c>
      <c r="AI349" s="602">
        <f t="shared" ca="1" si="581"/>
        <v>33161.814954877947</v>
      </c>
      <c r="AJ349" s="602">
        <f t="shared" ca="1" si="582"/>
        <v>33161.814954877947</v>
      </c>
      <c r="AK349" s="602">
        <f t="shared" ca="1" si="583"/>
        <v>34581.723205375456</v>
      </c>
      <c r="AL349" s="602">
        <f t="shared" ca="1" si="584"/>
        <v>34581.723205375456</v>
      </c>
      <c r="AM349" s="602">
        <f t="shared" ca="1" si="585"/>
        <v>36033.004617820443</v>
      </c>
      <c r="AN349" s="602">
        <f t="shared" ca="1" si="586"/>
        <v>36033.004617820443</v>
      </c>
      <c r="AO349" s="602">
        <f t="shared" ca="1" si="587"/>
        <v>37514.931461517175</v>
      </c>
      <c r="AP349" s="602">
        <f t="shared" ca="1" si="588"/>
        <v>37514.931461517175</v>
      </c>
      <c r="AQ349" s="602">
        <f t="shared" ca="1" si="589"/>
        <v>39026.737155306873</v>
      </c>
      <c r="AR349" s="602">
        <f t="shared" ca="1" si="590"/>
        <v>35448.772928771345</v>
      </c>
      <c r="AS349" s="602">
        <f t="shared" ca="1" si="591"/>
        <v>36918.531516652984</v>
      </c>
      <c r="AT349" s="602">
        <f t="shared" ca="1" si="592"/>
        <v>36918.531516652984</v>
      </c>
      <c r="AU349" s="602">
        <f t="shared" ca="1" si="593"/>
        <v>38418.479955411574</v>
      </c>
      <c r="AV349" s="602">
        <f t="shared" ca="1" si="594"/>
        <v>38418.479955411574</v>
      </c>
      <c r="AW349" s="602">
        <f t="shared" ca="1" si="595"/>
        <v>39947.830563756834</v>
      </c>
      <c r="AX349" s="602">
        <f t="shared" ca="1" si="596"/>
        <v>39947.830563756834</v>
      </c>
      <c r="AY349" s="602">
        <f t="shared" ca="1" si="597"/>
        <v>41505.764212283277</v>
      </c>
      <c r="AZ349" s="602">
        <f t="shared" ca="1" si="598"/>
        <v>41505.764212283277</v>
      </c>
      <c r="BA349" s="602">
        <f t="shared" ca="1" si="599"/>
        <v>43091.434978125537</v>
      </c>
      <c r="BB349" s="602">
        <f t="shared" ca="1" si="600"/>
        <v>30151.752011168952</v>
      </c>
      <c r="BC349" s="602">
        <f t="shared" ca="1" si="601"/>
        <v>30956.908340085956</v>
      </c>
      <c r="BD349" s="602">
        <f t="shared" ca="1" si="602"/>
        <v>30956.908340085956</v>
      </c>
      <c r="BE349" s="602">
        <f t="shared" ca="1" si="603"/>
        <v>31773.96422531897</v>
      </c>
      <c r="BF349" s="602">
        <f t="shared" ca="1" si="604"/>
        <v>31773.96422531897</v>
      </c>
      <c r="BG349" s="602">
        <f t="shared" ca="1" si="605"/>
        <v>32602.790994842424</v>
      </c>
      <c r="BH349" s="602">
        <f t="shared" ca="1" si="606"/>
        <v>32602.790994842424</v>
      </c>
      <c r="BI349" s="602">
        <f t="shared" ca="1" si="607"/>
        <v>33443.253242422019</v>
      </c>
      <c r="BJ349" s="602">
        <f t="shared" ca="1" si="608"/>
        <v>33443.253242422019</v>
      </c>
      <c r="BK349" s="602">
        <f t="shared" ca="1" si="609"/>
        <v>34295.209150044284</v>
      </c>
      <c r="BL349" s="602">
        <f t="shared" ca="1" si="610"/>
        <v>36770.18441525627</v>
      </c>
      <c r="BM349" s="602">
        <f t="shared" ca="1" si="611"/>
        <v>38267.148755353199</v>
      </c>
      <c r="BN349" s="602">
        <f t="shared" ca="1" si="612"/>
        <v>38267.148755353199</v>
      </c>
      <c r="BO349" s="602">
        <f t="shared" ca="1" si="613"/>
        <v>39793.595525186211</v>
      </c>
      <c r="BP349" s="602">
        <f t="shared" ca="1" si="614"/>
        <v>39793.595525186211</v>
      </c>
      <c r="BQ349" s="602">
        <f t="shared" ca="1" si="615"/>
        <v>41348.708530527409</v>
      </c>
      <c r="BR349" s="602">
        <f t="shared" ca="1" si="616"/>
        <v>41348.708530527409</v>
      </c>
      <c r="BS349" s="602">
        <f t="shared" ca="1" si="617"/>
        <v>42931.644319025749</v>
      </c>
      <c r="BT349" s="602">
        <f t="shared" ca="1" si="618"/>
        <v>42931.644319025749</v>
      </c>
      <c r="BU349" s="602">
        <f t="shared" ca="1" si="619"/>
        <v>44541.536806018841</v>
      </c>
      <c r="BV349" s="602">
        <f t="shared" ca="1" si="620"/>
        <v>40723.276804626068</v>
      </c>
      <c r="BW349" s="602">
        <f t="shared" ca="1" si="621"/>
        <v>42295.186245571516</v>
      </c>
      <c r="BX349" s="602">
        <f t="shared" ca="1" si="622"/>
        <v>42295.186245571516</v>
      </c>
      <c r="BY349" s="602">
        <f t="shared" ca="1" si="623"/>
        <v>43894.401241264459</v>
      </c>
      <c r="BZ349" s="602">
        <f t="shared" ca="1" si="624"/>
        <v>43894.401241264459</v>
      </c>
      <c r="CA349" s="602">
        <f t="shared" ca="1" si="625"/>
        <v>45520.044319311586</v>
      </c>
      <c r="CB349" s="602">
        <f t="shared" ca="1" si="626"/>
        <v>45520.044319311586</v>
      </c>
      <c r="CC349" s="602">
        <f t="shared" ca="1" si="627"/>
        <v>47171.222607457443</v>
      </c>
      <c r="CD349" s="602">
        <f t="shared" ca="1" si="628"/>
        <v>47171.222607457443</v>
      </c>
      <c r="CE349" s="602">
        <f t="shared" ca="1" si="629"/>
        <v>48847.032188247038</v>
      </c>
      <c r="CF349" s="602">
        <f t="shared" ca="1" si="630"/>
        <v>32602.790994842424</v>
      </c>
      <c r="CG349" s="602">
        <f t="shared" ca="1" si="631"/>
        <v>33443.253242422012</v>
      </c>
      <c r="CH349" s="602">
        <f t="shared" ca="1" si="632"/>
        <v>33443.253242422012</v>
      </c>
      <c r="CI349" s="602">
        <f t="shared" ca="1" si="633"/>
        <v>34295.209150044277</v>
      </c>
      <c r="CJ349" s="602">
        <f t="shared" ca="1" si="634"/>
        <v>34295.209150044277</v>
      </c>
      <c r="CK349" s="602">
        <f t="shared" ca="1" si="635"/>
        <v>35158.510820378884</v>
      </c>
      <c r="CL349" s="602">
        <f t="shared" ca="1" si="636"/>
        <v>35158.510820378884</v>
      </c>
      <c r="CM349" s="602">
        <f t="shared" ca="1" si="637"/>
        <v>36033.004617820443</v>
      </c>
      <c r="CN349" s="602">
        <f t="shared" ca="1" si="638"/>
        <v>36033.004617820443</v>
      </c>
      <c r="CO349" s="602">
        <f t="shared" ca="1" si="639"/>
        <v>36918.531516652984</v>
      </c>
      <c r="CP349" s="602">
        <f t="shared" ca="1" si="640"/>
        <v>40567.620879791641</v>
      </c>
      <c r="CQ349" s="602">
        <f t="shared" ca="1" si="641"/>
        <v>42136.752230538325</v>
      </c>
      <c r="CR349" s="602">
        <f t="shared" ca="1" si="642"/>
        <v>42136.752230538325</v>
      </c>
      <c r="CS349" s="602">
        <f t="shared" ca="1" si="643"/>
        <v>43733.275864409734</v>
      </c>
      <c r="CT349" s="602">
        <f t="shared" ca="1" si="644"/>
        <v>43733.275864409734</v>
      </c>
      <c r="CU349" s="602">
        <f t="shared" ca="1" si="645"/>
        <v>45356.316094004287</v>
      </c>
      <c r="CV349" s="602">
        <f t="shared" ca="1" si="646"/>
        <v>45356.316094004287</v>
      </c>
      <c r="CW349" s="602">
        <f t="shared" ca="1" si="647"/>
        <v>47004.981388595283</v>
      </c>
      <c r="CX349" s="602">
        <f t="shared" ca="1" si="648"/>
        <v>47004.981388595283</v>
      </c>
      <c r="CY349" s="602">
        <f t="shared" ca="1" si="649"/>
        <v>48678.368743832812</v>
      </c>
      <c r="CZ349" s="602">
        <f t="shared" ca="1" si="650"/>
        <v>44703.97476535022</v>
      </c>
      <c r="DA349" s="602">
        <f t="shared" ca="1" si="651"/>
        <v>46342.497848049643</v>
      </c>
      <c r="DB349" s="602">
        <f t="shared" ca="1" si="652"/>
        <v>46342.497848049643</v>
      </c>
      <c r="DC349" s="602">
        <f t="shared" ca="1" si="653"/>
        <v>48006.105296803609</v>
      </c>
      <c r="DD349" s="602">
        <f t="shared" ca="1" si="654"/>
        <v>48006.105296803609</v>
      </c>
      <c r="DE349" s="602">
        <f t="shared" ca="1" si="655"/>
        <v>49693.889253268258</v>
      </c>
      <c r="DF349" s="602">
        <f t="shared" ca="1" si="656"/>
        <v>49693.889253268258</v>
      </c>
      <c r="DG349" s="602">
        <f t="shared" ca="1" si="657"/>
        <v>51404.937022019112</v>
      </c>
      <c r="DH349" s="602">
        <f t="shared" ca="1" si="658"/>
        <v>51404.937022019112</v>
      </c>
      <c r="DI349" s="602">
        <f t="shared" ca="1" si="659"/>
        <v>53138.334953305806</v>
      </c>
      <c r="DJ349" s="602">
        <f t="shared" ca="1" si="660"/>
        <v>35740.272825017964</v>
      </c>
      <c r="DK349" s="602">
        <f t="shared" ca="1" si="661"/>
        <v>36622.140011125128</v>
      </c>
      <c r="DL349" s="602">
        <f t="shared" ca="1" si="662"/>
        <v>36622.140011125128</v>
      </c>
      <c r="DM349" s="602">
        <f t="shared" ca="1" si="663"/>
        <v>37514.931461517175</v>
      </c>
      <c r="DN349" s="602">
        <f t="shared" ca="1" si="664"/>
        <v>37514.931461517175</v>
      </c>
      <c r="DO349" s="602">
        <f t="shared" ca="1" si="665"/>
        <v>38418.479955411574</v>
      </c>
      <c r="DP349" s="602">
        <f t="shared" ca="1" si="666"/>
        <v>38418.479955411574</v>
      </c>
      <c r="DQ349" s="602">
        <f t="shared" ca="1" si="667"/>
        <v>39332.613834187912</v>
      </c>
      <c r="DR349" s="602">
        <f t="shared" ca="1" si="668"/>
        <v>39332.613834187912</v>
      </c>
      <c r="DS349" s="602">
        <f t="shared" ca="1" si="669"/>
        <v>40257.157363389997</v>
      </c>
      <c r="DT349" s="602">
        <f t="shared" ca="1" si="670"/>
        <v>46177.501827191038</v>
      </c>
      <c r="DU349" s="602">
        <f t="shared" ca="1" si="671"/>
        <v>47838.641578354283</v>
      </c>
      <c r="DV349" s="602">
        <f t="shared" ca="1" si="672"/>
        <v>47838.641578354283</v>
      </c>
      <c r="DW349" s="602">
        <f t="shared" ca="1" si="673"/>
        <v>49524.048906687342</v>
      </c>
      <c r="DX349" s="602">
        <f t="shared" ca="1" si="674"/>
        <v>49524.048906687342</v>
      </c>
      <c r="DY349" s="602">
        <f t="shared" ca="1" si="675"/>
        <v>51232.81142211426</v>
      </c>
      <c r="DZ349" s="602">
        <f t="shared" ca="1" si="676"/>
        <v>51232.81142211426</v>
      </c>
      <c r="EA349" s="602">
        <f t="shared" ca="1" si="677"/>
        <v>52964.015402022604</v>
      </c>
      <c r="EB349" s="602">
        <f t="shared" ca="1" si="678"/>
        <v>52964.015402022604</v>
      </c>
      <c r="EC349" s="602">
        <f t="shared" ca="1" si="679"/>
        <v>54716.749467108581</v>
      </c>
      <c r="ED349" s="602">
        <f t="shared" ca="1" si="680"/>
        <v>50546.562285820124</v>
      </c>
      <c r="EE349" s="602">
        <f t="shared" ca="1" si="681"/>
        <v>52268.899256216449</v>
      </c>
      <c r="EF349" s="602">
        <f t="shared" ca="1" si="682"/>
        <v>52268.899256216449</v>
      </c>
      <c r="EG349" s="602">
        <f t="shared" ca="1" si="683"/>
        <v>54013.130357142247</v>
      </c>
      <c r="EH349" s="602">
        <f t="shared" ca="1" si="684"/>
        <v>54013.130357142247</v>
      </c>
      <c r="EI349" s="602">
        <f t="shared" ca="1" si="685"/>
        <v>55778.34727772788</v>
      </c>
      <c r="EJ349" s="602">
        <f t="shared" ca="1" si="686"/>
        <v>55778.34727772788</v>
      </c>
      <c r="EK349" s="602">
        <f t="shared" ca="1" si="687"/>
        <v>57563.649413299725</v>
      </c>
      <c r="EL349" s="602">
        <f t="shared" ca="1" si="688"/>
        <v>57563.649413299725</v>
      </c>
      <c r="EM349" s="602">
        <f t="shared" ca="1" si="689"/>
        <v>59368.146874517734</v>
      </c>
    </row>
    <row r="350" spans="22:143" ht="14.25" x14ac:dyDescent="0.2">
      <c r="V350" s="260"/>
      <c r="W350" s="597">
        <f t="shared" si="567"/>
        <v>57</v>
      </c>
      <c r="X350" s="602">
        <f t="shared" ca="1" si="570"/>
        <v>27303.204877228378</v>
      </c>
      <c r="Y350" s="602">
        <f t="shared" ca="1" si="571"/>
        <v>28063.745651855919</v>
      </c>
      <c r="Z350" s="602">
        <f t="shared" ca="1" si="572"/>
        <v>28063.745651855919</v>
      </c>
      <c r="AA350" s="602">
        <f t="shared" ca="1" si="573"/>
        <v>28836.595283912593</v>
      </c>
      <c r="AB350" s="602">
        <f t="shared" ca="1" si="574"/>
        <v>28836.595283912593</v>
      </c>
      <c r="AC350" s="602">
        <f t="shared" ca="1" si="575"/>
        <v>29621.652351503428</v>
      </c>
      <c r="AD350" s="602">
        <f t="shared" ca="1" si="576"/>
        <v>29621.652351503428</v>
      </c>
      <c r="AE350" s="602">
        <f t="shared" ca="1" si="577"/>
        <v>30418.807625095062</v>
      </c>
      <c r="AF350" s="602">
        <f t="shared" ca="1" si="578"/>
        <v>30418.807625095062</v>
      </c>
      <c r="AG350" s="602">
        <f t="shared" ca="1" si="579"/>
        <v>31227.944341051854</v>
      </c>
      <c r="AH350" s="602">
        <f t="shared" ca="1" si="580"/>
        <v>31773.964225318963</v>
      </c>
      <c r="AI350" s="602">
        <f t="shared" ca="1" si="581"/>
        <v>33161.814954877947</v>
      </c>
      <c r="AJ350" s="602">
        <f t="shared" ca="1" si="582"/>
        <v>33161.814954877947</v>
      </c>
      <c r="AK350" s="602">
        <f t="shared" ca="1" si="583"/>
        <v>34581.723205375456</v>
      </c>
      <c r="AL350" s="602">
        <f t="shared" ca="1" si="584"/>
        <v>34581.723205375456</v>
      </c>
      <c r="AM350" s="602">
        <f t="shared" ca="1" si="585"/>
        <v>36033.004617820443</v>
      </c>
      <c r="AN350" s="602">
        <f t="shared" ca="1" si="586"/>
        <v>36033.004617820443</v>
      </c>
      <c r="AO350" s="602">
        <f t="shared" ca="1" si="587"/>
        <v>37514.931461517175</v>
      </c>
      <c r="AP350" s="602">
        <f t="shared" ca="1" si="588"/>
        <v>37514.931461517175</v>
      </c>
      <c r="AQ350" s="602">
        <f t="shared" ca="1" si="589"/>
        <v>39026.737155306873</v>
      </c>
      <c r="AR350" s="602">
        <f t="shared" ca="1" si="590"/>
        <v>35448.772928771345</v>
      </c>
      <c r="AS350" s="602">
        <f t="shared" ca="1" si="591"/>
        <v>36918.531516652984</v>
      </c>
      <c r="AT350" s="602">
        <f t="shared" ca="1" si="592"/>
        <v>36918.531516652984</v>
      </c>
      <c r="AU350" s="602">
        <f t="shared" ca="1" si="593"/>
        <v>38418.479955411574</v>
      </c>
      <c r="AV350" s="602">
        <f t="shared" ca="1" si="594"/>
        <v>38418.479955411574</v>
      </c>
      <c r="AW350" s="602">
        <f t="shared" ca="1" si="595"/>
        <v>39947.830563756834</v>
      </c>
      <c r="AX350" s="602">
        <f t="shared" ca="1" si="596"/>
        <v>39947.830563756834</v>
      </c>
      <c r="AY350" s="602">
        <f t="shared" ca="1" si="597"/>
        <v>41505.764212283277</v>
      </c>
      <c r="AZ350" s="602">
        <f t="shared" ca="1" si="598"/>
        <v>41505.764212283277</v>
      </c>
      <c r="BA350" s="602">
        <f t="shared" ca="1" si="599"/>
        <v>43091.434978125537</v>
      </c>
      <c r="BB350" s="602">
        <f t="shared" ca="1" si="600"/>
        <v>30151.752011168952</v>
      </c>
      <c r="BC350" s="602">
        <f t="shared" ca="1" si="601"/>
        <v>30956.908340085956</v>
      </c>
      <c r="BD350" s="602">
        <f t="shared" ca="1" si="602"/>
        <v>30956.908340085956</v>
      </c>
      <c r="BE350" s="602">
        <f t="shared" ca="1" si="603"/>
        <v>31773.96422531897</v>
      </c>
      <c r="BF350" s="602">
        <f t="shared" ca="1" si="604"/>
        <v>31773.96422531897</v>
      </c>
      <c r="BG350" s="602">
        <f t="shared" ca="1" si="605"/>
        <v>32602.790994842424</v>
      </c>
      <c r="BH350" s="602">
        <f t="shared" ca="1" si="606"/>
        <v>32602.790994842424</v>
      </c>
      <c r="BI350" s="602">
        <f t="shared" ca="1" si="607"/>
        <v>33443.253242422019</v>
      </c>
      <c r="BJ350" s="602">
        <f t="shared" ca="1" si="608"/>
        <v>33443.253242422019</v>
      </c>
      <c r="BK350" s="602">
        <f t="shared" ca="1" si="609"/>
        <v>34295.209150044284</v>
      </c>
      <c r="BL350" s="602">
        <f t="shared" ca="1" si="610"/>
        <v>36770.18441525627</v>
      </c>
      <c r="BM350" s="602">
        <f t="shared" ca="1" si="611"/>
        <v>38267.148755353199</v>
      </c>
      <c r="BN350" s="602">
        <f t="shared" ca="1" si="612"/>
        <v>38267.148755353199</v>
      </c>
      <c r="BO350" s="602">
        <f t="shared" ca="1" si="613"/>
        <v>39793.595525186211</v>
      </c>
      <c r="BP350" s="602">
        <f t="shared" ca="1" si="614"/>
        <v>39793.595525186211</v>
      </c>
      <c r="BQ350" s="602">
        <f t="shared" ca="1" si="615"/>
        <v>41348.708530527409</v>
      </c>
      <c r="BR350" s="602">
        <f t="shared" ca="1" si="616"/>
        <v>41348.708530527409</v>
      </c>
      <c r="BS350" s="602">
        <f t="shared" ca="1" si="617"/>
        <v>42931.644319025749</v>
      </c>
      <c r="BT350" s="602">
        <f t="shared" ca="1" si="618"/>
        <v>42931.644319025749</v>
      </c>
      <c r="BU350" s="602">
        <f t="shared" ca="1" si="619"/>
        <v>44541.536806018841</v>
      </c>
      <c r="BV350" s="602">
        <f t="shared" ca="1" si="620"/>
        <v>40723.276804626068</v>
      </c>
      <c r="BW350" s="602">
        <f t="shared" ca="1" si="621"/>
        <v>42295.186245571516</v>
      </c>
      <c r="BX350" s="602">
        <f t="shared" ca="1" si="622"/>
        <v>42295.186245571516</v>
      </c>
      <c r="BY350" s="602">
        <f t="shared" ca="1" si="623"/>
        <v>43894.401241264459</v>
      </c>
      <c r="BZ350" s="602">
        <f t="shared" ca="1" si="624"/>
        <v>43894.401241264459</v>
      </c>
      <c r="CA350" s="602">
        <f t="shared" ca="1" si="625"/>
        <v>45520.044319311586</v>
      </c>
      <c r="CB350" s="602">
        <f t="shared" ca="1" si="626"/>
        <v>45520.044319311586</v>
      </c>
      <c r="CC350" s="602">
        <f t="shared" ca="1" si="627"/>
        <v>47171.222607457443</v>
      </c>
      <c r="CD350" s="602">
        <f t="shared" ca="1" si="628"/>
        <v>47171.222607457443</v>
      </c>
      <c r="CE350" s="602">
        <f t="shared" ca="1" si="629"/>
        <v>48847.032188247038</v>
      </c>
      <c r="CF350" s="602">
        <f t="shared" ca="1" si="630"/>
        <v>32602.790994842424</v>
      </c>
      <c r="CG350" s="602">
        <f t="shared" ca="1" si="631"/>
        <v>33443.253242422012</v>
      </c>
      <c r="CH350" s="602">
        <f t="shared" ca="1" si="632"/>
        <v>33443.253242422012</v>
      </c>
      <c r="CI350" s="602">
        <f t="shared" ca="1" si="633"/>
        <v>34295.209150044277</v>
      </c>
      <c r="CJ350" s="602">
        <f t="shared" ca="1" si="634"/>
        <v>34295.209150044277</v>
      </c>
      <c r="CK350" s="602">
        <f t="shared" ca="1" si="635"/>
        <v>35158.510820378884</v>
      </c>
      <c r="CL350" s="602">
        <f t="shared" ca="1" si="636"/>
        <v>35158.510820378884</v>
      </c>
      <c r="CM350" s="602">
        <f t="shared" ca="1" si="637"/>
        <v>36033.004617820443</v>
      </c>
      <c r="CN350" s="602">
        <f t="shared" ca="1" si="638"/>
        <v>36033.004617820443</v>
      </c>
      <c r="CO350" s="602">
        <f t="shared" ca="1" si="639"/>
        <v>36918.531516652984</v>
      </c>
      <c r="CP350" s="602">
        <f t="shared" ca="1" si="640"/>
        <v>40567.620879791641</v>
      </c>
      <c r="CQ350" s="602">
        <f t="shared" ca="1" si="641"/>
        <v>42136.752230538325</v>
      </c>
      <c r="CR350" s="602">
        <f t="shared" ca="1" si="642"/>
        <v>42136.752230538325</v>
      </c>
      <c r="CS350" s="602">
        <f t="shared" ca="1" si="643"/>
        <v>43733.275864409734</v>
      </c>
      <c r="CT350" s="602">
        <f t="shared" ca="1" si="644"/>
        <v>43733.275864409734</v>
      </c>
      <c r="CU350" s="602">
        <f t="shared" ca="1" si="645"/>
        <v>45356.316094004287</v>
      </c>
      <c r="CV350" s="602">
        <f t="shared" ca="1" si="646"/>
        <v>45356.316094004287</v>
      </c>
      <c r="CW350" s="602">
        <f t="shared" ca="1" si="647"/>
        <v>47004.981388595283</v>
      </c>
      <c r="CX350" s="602">
        <f t="shared" ca="1" si="648"/>
        <v>47004.981388595283</v>
      </c>
      <c r="CY350" s="602">
        <f t="shared" ca="1" si="649"/>
        <v>48678.368743832812</v>
      </c>
      <c r="CZ350" s="602">
        <f t="shared" ca="1" si="650"/>
        <v>44703.97476535022</v>
      </c>
      <c r="DA350" s="602">
        <f t="shared" ca="1" si="651"/>
        <v>46342.497848049643</v>
      </c>
      <c r="DB350" s="602">
        <f t="shared" ca="1" si="652"/>
        <v>46342.497848049643</v>
      </c>
      <c r="DC350" s="602">
        <f t="shared" ca="1" si="653"/>
        <v>48006.105296803609</v>
      </c>
      <c r="DD350" s="602">
        <f t="shared" ca="1" si="654"/>
        <v>48006.105296803609</v>
      </c>
      <c r="DE350" s="602">
        <f t="shared" ca="1" si="655"/>
        <v>49693.889253268258</v>
      </c>
      <c r="DF350" s="602">
        <f t="shared" ca="1" si="656"/>
        <v>49693.889253268258</v>
      </c>
      <c r="DG350" s="602">
        <f t="shared" ca="1" si="657"/>
        <v>51404.937022019112</v>
      </c>
      <c r="DH350" s="602">
        <f t="shared" ca="1" si="658"/>
        <v>51404.937022019112</v>
      </c>
      <c r="DI350" s="602">
        <f t="shared" ca="1" si="659"/>
        <v>53138.334953305806</v>
      </c>
      <c r="DJ350" s="602">
        <f t="shared" ca="1" si="660"/>
        <v>35740.272825017964</v>
      </c>
      <c r="DK350" s="602">
        <f t="shared" ca="1" si="661"/>
        <v>36622.140011125128</v>
      </c>
      <c r="DL350" s="602">
        <f t="shared" ca="1" si="662"/>
        <v>36622.140011125128</v>
      </c>
      <c r="DM350" s="602">
        <f t="shared" ca="1" si="663"/>
        <v>37514.931461517175</v>
      </c>
      <c r="DN350" s="602">
        <f t="shared" ca="1" si="664"/>
        <v>37514.931461517175</v>
      </c>
      <c r="DO350" s="602">
        <f t="shared" ca="1" si="665"/>
        <v>38418.479955411574</v>
      </c>
      <c r="DP350" s="602">
        <f t="shared" ca="1" si="666"/>
        <v>38418.479955411574</v>
      </c>
      <c r="DQ350" s="602">
        <f t="shared" ca="1" si="667"/>
        <v>39332.613834187912</v>
      </c>
      <c r="DR350" s="602">
        <f t="shared" ca="1" si="668"/>
        <v>39332.613834187912</v>
      </c>
      <c r="DS350" s="602">
        <f t="shared" ca="1" si="669"/>
        <v>40257.157363389997</v>
      </c>
      <c r="DT350" s="602">
        <f t="shared" ca="1" si="670"/>
        <v>46177.501827191038</v>
      </c>
      <c r="DU350" s="602">
        <f t="shared" ca="1" si="671"/>
        <v>47838.641578354283</v>
      </c>
      <c r="DV350" s="602">
        <f t="shared" ca="1" si="672"/>
        <v>47838.641578354283</v>
      </c>
      <c r="DW350" s="602">
        <f t="shared" ca="1" si="673"/>
        <v>49524.048906687342</v>
      </c>
      <c r="DX350" s="602">
        <f t="shared" ca="1" si="674"/>
        <v>49524.048906687342</v>
      </c>
      <c r="DY350" s="602">
        <f t="shared" ca="1" si="675"/>
        <v>51232.81142211426</v>
      </c>
      <c r="DZ350" s="602">
        <f t="shared" ca="1" si="676"/>
        <v>51232.81142211426</v>
      </c>
      <c r="EA350" s="602">
        <f t="shared" ca="1" si="677"/>
        <v>52964.015402022604</v>
      </c>
      <c r="EB350" s="602">
        <f t="shared" ca="1" si="678"/>
        <v>52964.015402022604</v>
      </c>
      <c r="EC350" s="602">
        <f t="shared" ca="1" si="679"/>
        <v>54716.749467108581</v>
      </c>
      <c r="ED350" s="602">
        <f t="shared" ca="1" si="680"/>
        <v>50546.562285820124</v>
      </c>
      <c r="EE350" s="602">
        <f t="shared" ca="1" si="681"/>
        <v>52268.899256216449</v>
      </c>
      <c r="EF350" s="602">
        <f t="shared" ca="1" si="682"/>
        <v>52268.899256216449</v>
      </c>
      <c r="EG350" s="602">
        <f t="shared" ca="1" si="683"/>
        <v>54013.130357142247</v>
      </c>
      <c r="EH350" s="602">
        <f t="shared" ca="1" si="684"/>
        <v>54013.130357142247</v>
      </c>
      <c r="EI350" s="602">
        <f t="shared" ca="1" si="685"/>
        <v>55778.34727772788</v>
      </c>
      <c r="EJ350" s="602">
        <f t="shared" ca="1" si="686"/>
        <v>55778.34727772788</v>
      </c>
      <c r="EK350" s="602">
        <f t="shared" ca="1" si="687"/>
        <v>57563.649413299725</v>
      </c>
      <c r="EL350" s="602">
        <f t="shared" ca="1" si="688"/>
        <v>57563.649413299725</v>
      </c>
      <c r="EM350" s="602">
        <f t="shared" ca="1" si="689"/>
        <v>59368.146874517734</v>
      </c>
    </row>
    <row r="351" spans="22:143" ht="14.25" x14ac:dyDescent="0.2">
      <c r="V351" s="260"/>
      <c r="W351" s="597">
        <f t="shared" si="567"/>
        <v>58</v>
      </c>
      <c r="X351" s="602">
        <f t="shared" ca="1" si="570"/>
        <v>27303.204877228378</v>
      </c>
      <c r="Y351" s="602">
        <f t="shared" ca="1" si="571"/>
        <v>28063.745651855919</v>
      </c>
      <c r="Z351" s="602">
        <f t="shared" ca="1" si="572"/>
        <v>28063.745651855919</v>
      </c>
      <c r="AA351" s="602">
        <f t="shared" ca="1" si="573"/>
        <v>28836.595283912593</v>
      </c>
      <c r="AB351" s="602">
        <f t="shared" ca="1" si="574"/>
        <v>28836.595283912593</v>
      </c>
      <c r="AC351" s="602">
        <f t="shared" ca="1" si="575"/>
        <v>29621.652351503428</v>
      </c>
      <c r="AD351" s="602">
        <f t="shared" ca="1" si="576"/>
        <v>29621.652351503428</v>
      </c>
      <c r="AE351" s="602">
        <f t="shared" ca="1" si="577"/>
        <v>30418.807625095062</v>
      </c>
      <c r="AF351" s="602">
        <f t="shared" ca="1" si="578"/>
        <v>30418.807625095062</v>
      </c>
      <c r="AG351" s="602">
        <f t="shared" ca="1" si="579"/>
        <v>31227.944341051854</v>
      </c>
      <c r="AH351" s="602">
        <f t="shared" ca="1" si="580"/>
        <v>31773.964225318963</v>
      </c>
      <c r="AI351" s="602">
        <f t="shared" ca="1" si="581"/>
        <v>33161.814954877947</v>
      </c>
      <c r="AJ351" s="602">
        <f t="shared" ca="1" si="582"/>
        <v>33161.814954877947</v>
      </c>
      <c r="AK351" s="602">
        <f t="shared" ca="1" si="583"/>
        <v>34581.723205375456</v>
      </c>
      <c r="AL351" s="602">
        <f t="shared" ca="1" si="584"/>
        <v>34581.723205375456</v>
      </c>
      <c r="AM351" s="602">
        <f t="shared" ca="1" si="585"/>
        <v>36033.004617820443</v>
      </c>
      <c r="AN351" s="602">
        <f t="shared" ca="1" si="586"/>
        <v>36033.004617820443</v>
      </c>
      <c r="AO351" s="602">
        <f t="shared" ca="1" si="587"/>
        <v>37514.931461517175</v>
      </c>
      <c r="AP351" s="602">
        <f t="shared" ca="1" si="588"/>
        <v>37514.931461517175</v>
      </c>
      <c r="AQ351" s="602">
        <f t="shared" ca="1" si="589"/>
        <v>39026.737155306873</v>
      </c>
      <c r="AR351" s="602">
        <f t="shared" ca="1" si="590"/>
        <v>35448.772928771345</v>
      </c>
      <c r="AS351" s="602">
        <f t="shared" ca="1" si="591"/>
        <v>36918.531516652984</v>
      </c>
      <c r="AT351" s="602">
        <f t="shared" ca="1" si="592"/>
        <v>36918.531516652984</v>
      </c>
      <c r="AU351" s="602">
        <f t="shared" ca="1" si="593"/>
        <v>38418.479955411574</v>
      </c>
      <c r="AV351" s="602">
        <f t="shared" ca="1" si="594"/>
        <v>38418.479955411574</v>
      </c>
      <c r="AW351" s="602">
        <f t="shared" ca="1" si="595"/>
        <v>39947.830563756834</v>
      </c>
      <c r="AX351" s="602">
        <f t="shared" ca="1" si="596"/>
        <v>39947.830563756834</v>
      </c>
      <c r="AY351" s="602">
        <f t="shared" ca="1" si="597"/>
        <v>41505.764212283277</v>
      </c>
      <c r="AZ351" s="602">
        <f t="shared" ca="1" si="598"/>
        <v>41505.764212283277</v>
      </c>
      <c r="BA351" s="602">
        <f t="shared" ca="1" si="599"/>
        <v>43091.434978125537</v>
      </c>
      <c r="BB351" s="602">
        <f t="shared" ca="1" si="600"/>
        <v>30151.752011168952</v>
      </c>
      <c r="BC351" s="602">
        <f t="shared" ca="1" si="601"/>
        <v>30956.908340085956</v>
      </c>
      <c r="BD351" s="602">
        <f t="shared" ca="1" si="602"/>
        <v>30956.908340085956</v>
      </c>
      <c r="BE351" s="602">
        <f t="shared" ca="1" si="603"/>
        <v>31773.96422531897</v>
      </c>
      <c r="BF351" s="602">
        <f t="shared" ca="1" si="604"/>
        <v>31773.96422531897</v>
      </c>
      <c r="BG351" s="602">
        <f t="shared" ca="1" si="605"/>
        <v>32602.790994842424</v>
      </c>
      <c r="BH351" s="602">
        <f t="shared" ca="1" si="606"/>
        <v>32602.790994842424</v>
      </c>
      <c r="BI351" s="602">
        <f t="shared" ca="1" si="607"/>
        <v>33443.253242422019</v>
      </c>
      <c r="BJ351" s="602">
        <f t="shared" ca="1" si="608"/>
        <v>33443.253242422019</v>
      </c>
      <c r="BK351" s="602">
        <f t="shared" ca="1" si="609"/>
        <v>34295.209150044284</v>
      </c>
      <c r="BL351" s="602">
        <f t="shared" ca="1" si="610"/>
        <v>36770.18441525627</v>
      </c>
      <c r="BM351" s="602">
        <f t="shared" ca="1" si="611"/>
        <v>38267.148755353199</v>
      </c>
      <c r="BN351" s="602">
        <f t="shared" ca="1" si="612"/>
        <v>38267.148755353199</v>
      </c>
      <c r="BO351" s="602">
        <f t="shared" ca="1" si="613"/>
        <v>39793.595525186211</v>
      </c>
      <c r="BP351" s="602">
        <f t="shared" ca="1" si="614"/>
        <v>39793.595525186211</v>
      </c>
      <c r="BQ351" s="602">
        <f t="shared" ca="1" si="615"/>
        <v>41348.708530527409</v>
      </c>
      <c r="BR351" s="602">
        <f t="shared" ca="1" si="616"/>
        <v>41348.708530527409</v>
      </c>
      <c r="BS351" s="602">
        <f t="shared" ca="1" si="617"/>
        <v>42931.644319025749</v>
      </c>
      <c r="BT351" s="602">
        <f t="shared" ca="1" si="618"/>
        <v>42931.644319025749</v>
      </c>
      <c r="BU351" s="602">
        <f t="shared" ca="1" si="619"/>
        <v>44541.536806018841</v>
      </c>
      <c r="BV351" s="602">
        <f t="shared" ca="1" si="620"/>
        <v>40723.276804626068</v>
      </c>
      <c r="BW351" s="602">
        <f t="shared" ca="1" si="621"/>
        <v>42295.186245571516</v>
      </c>
      <c r="BX351" s="602">
        <f t="shared" ca="1" si="622"/>
        <v>42295.186245571516</v>
      </c>
      <c r="BY351" s="602">
        <f t="shared" ca="1" si="623"/>
        <v>43894.401241264459</v>
      </c>
      <c r="BZ351" s="602">
        <f t="shared" ca="1" si="624"/>
        <v>43894.401241264459</v>
      </c>
      <c r="CA351" s="602">
        <f t="shared" ca="1" si="625"/>
        <v>45520.044319311586</v>
      </c>
      <c r="CB351" s="602">
        <f t="shared" ca="1" si="626"/>
        <v>45520.044319311586</v>
      </c>
      <c r="CC351" s="602">
        <f t="shared" ca="1" si="627"/>
        <v>47171.222607457443</v>
      </c>
      <c r="CD351" s="602">
        <f t="shared" ca="1" si="628"/>
        <v>47171.222607457443</v>
      </c>
      <c r="CE351" s="602">
        <f t="shared" ca="1" si="629"/>
        <v>48847.032188247038</v>
      </c>
      <c r="CF351" s="602">
        <f t="shared" ca="1" si="630"/>
        <v>32602.790994842424</v>
      </c>
      <c r="CG351" s="602">
        <f t="shared" ca="1" si="631"/>
        <v>33443.253242422012</v>
      </c>
      <c r="CH351" s="602">
        <f t="shared" ca="1" si="632"/>
        <v>33443.253242422012</v>
      </c>
      <c r="CI351" s="602">
        <f t="shared" ca="1" si="633"/>
        <v>34295.209150044277</v>
      </c>
      <c r="CJ351" s="602">
        <f t="shared" ca="1" si="634"/>
        <v>34295.209150044277</v>
      </c>
      <c r="CK351" s="602">
        <f t="shared" ca="1" si="635"/>
        <v>35158.510820378884</v>
      </c>
      <c r="CL351" s="602">
        <f t="shared" ca="1" si="636"/>
        <v>35158.510820378884</v>
      </c>
      <c r="CM351" s="602">
        <f t="shared" ca="1" si="637"/>
        <v>36033.004617820443</v>
      </c>
      <c r="CN351" s="602">
        <f t="shared" ca="1" si="638"/>
        <v>36033.004617820443</v>
      </c>
      <c r="CO351" s="602">
        <f t="shared" ca="1" si="639"/>
        <v>36918.531516652984</v>
      </c>
      <c r="CP351" s="602">
        <f t="shared" ca="1" si="640"/>
        <v>40567.620879791641</v>
      </c>
      <c r="CQ351" s="602">
        <f t="shared" ca="1" si="641"/>
        <v>42136.752230538325</v>
      </c>
      <c r="CR351" s="602">
        <f t="shared" ca="1" si="642"/>
        <v>42136.752230538325</v>
      </c>
      <c r="CS351" s="602">
        <f t="shared" ca="1" si="643"/>
        <v>43733.275864409734</v>
      </c>
      <c r="CT351" s="602">
        <f t="shared" ca="1" si="644"/>
        <v>43733.275864409734</v>
      </c>
      <c r="CU351" s="602">
        <f t="shared" ca="1" si="645"/>
        <v>45356.316094004287</v>
      </c>
      <c r="CV351" s="602">
        <f t="shared" ca="1" si="646"/>
        <v>45356.316094004287</v>
      </c>
      <c r="CW351" s="602">
        <f t="shared" ca="1" si="647"/>
        <v>47004.981388595283</v>
      </c>
      <c r="CX351" s="602">
        <f t="shared" ca="1" si="648"/>
        <v>47004.981388595283</v>
      </c>
      <c r="CY351" s="602">
        <f t="shared" ca="1" si="649"/>
        <v>48678.368743832812</v>
      </c>
      <c r="CZ351" s="602">
        <f t="shared" ca="1" si="650"/>
        <v>44703.97476535022</v>
      </c>
      <c r="DA351" s="602">
        <f t="shared" ca="1" si="651"/>
        <v>46342.497848049643</v>
      </c>
      <c r="DB351" s="602">
        <f t="shared" ca="1" si="652"/>
        <v>46342.497848049643</v>
      </c>
      <c r="DC351" s="602">
        <f t="shared" ca="1" si="653"/>
        <v>48006.105296803609</v>
      </c>
      <c r="DD351" s="602">
        <f t="shared" ca="1" si="654"/>
        <v>48006.105296803609</v>
      </c>
      <c r="DE351" s="602">
        <f t="shared" ca="1" si="655"/>
        <v>49693.889253268258</v>
      </c>
      <c r="DF351" s="602">
        <f t="shared" ca="1" si="656"/>
        <v>49693.889253268258</v>
      </c>
      <c r="DG351" s="602">
        <f t="shared" ca="1" si="657"/>
        <v>51404.937022019112</v>
      </c>
      <c r="DH351" s="602">
        <f t="shared" ca="1" si="658"/>
        <v>51404.937022019112</v>
      </c>
      <c r="DI351" s="602">
        <f t="shared" ca="1" si="659"/>
        <v>53138.334953305806</v>
      </c>
      <c r="DJ351" s="602">
        <f t="shared" ca="1" si="660"/>
        <v>35740.272825017964</v>
      </c>
      <c r="DK351" s="602">
        <f t="shared" ca="1" si="661"/>
        <v>36622.140011125128</v>
      </c>
      <c r="DL351" s="602">
        <f t="shared" ca="1" si="662"/>
        <v>36622.140011125128</v>
      </c>
      <c r="DM351" s="602">
        <f t="shared" ca="1" si="663"/>
        <v>37514.931461517175</v>
      </c>
      <c r="DN351" s="602">
        <f t="shared" ca="1" si="664"/>
        <v>37514.931461517175</v>
      </c>
      <c r="DO351" s="602">
        <f t="shared" ca="1" si="665"/>
        <v>38418.479955411574</v>
      </c>
      <c r="DP351" s="602">
        <f t="shared" ca="1" si="666"/>
        <v>38418.479955411574</v>
      </c>
      <c r="DQ351" s="602">
        <f t="shared" ca="1" si="667"/>
        <v>39332.613834187912</v>
      </c>
      <c r="DR351" s="602">
        <f t="shared" ca="1" si="668"/>
        <v>39332.613834187912</v>
      </c>
      <c r="DS351" s="602">
        <f t="shared" ca="1" si="669"/>
        <v>40257.157363389997</v>
      </c>
      <c r="DT351" s="602">
        <f t="shared" ca="1" si="670"/>
        <v>46177.501827191038</v>
      </c>
      <c r="DU351" s="602">
        <f t="shared" ca="1" si="671"/>
        <v>47838.641578354283</v>
      </c>
      <c r="DV351" s="602">
        <f t="shared" ca="1" si="672"/>
        <v>47838.641578354283</v>
      </c>
      <c r="DW351" s="602">
        <f t="shared" ca="1" si="673"/>
        <v>49524.048906687342</v>
      </c>
      <c r="DX351" s="602">
        <f t="shared" ca="1" si="674"/>
        <v>49524.048906687342</v>
      </c>
      <c r="DY351" s="602">
        <f t="shared" ca="1" si="675"/>
        <v>51232.81142211426</v>
      </c>
      <c r="DZ351" s="602">
        <f t="shared" ca="1" si="676"/>
        <v>51232.81142211426</v>
      </c>
      <c r="EA351" s="602">
        <f t="shared" ca="1" si="677"/>
        <v>52964.015402022604</v>
      </c>
      <c r="EB351" s="602">
        <f t="shared" ca="1" si="678"/>
        <v>52964.015402022604</v>
      </c>
      <c r="EC351" s="602">
        <f t="shared" ca="1" si="679"/>
        <v>54716.749467108581</v>
      </c>
      <c r="ED351" s="602">
        <f t="shared" ca="1" si="680"/>
        <v>50546.562285820124</v>
      </c>
      <c r="EE351" s="602">
        <f t="shared" ca="1" si="681"/>
        <v>52268.899256216449</v>
      </c>
      <c r="EF351" s="602">
        <f t="shared" ca="1" si="682"/>
        <v>52268.899256216449</v>
      </c>
      <c r="EG351" s="602">
        <f t="shared" ca="1" si="683"/>
        <v>54013.130357142247</v>
      </c>
      <c r="EH351" s="602">
        <f t="shared" ca="1" si="684"/>
        <v>54013.130357142247</v>
      </c>
      <c r="EI351" s="602">
        <f t="shared" ca="1" si="685"/>
        <v>55778.34727772788</v>
      </c>
      <c r="EJ351" s="602">
        <f t="shared" ca="1" si="686"/>
        <v>55778.34727772788</v>
      </c>
      <c r="EK351" s="602">
        <f t="shared" ca="1" si="687"/>
        <v>57563.649413299725</v>
      </c>
      <c r="EL351" s="602">
        <f t="shared" ca="1" si="688"/>
        <v>57563.649413299725</v>
      </c>
      <c r="EM351" s="602">
        <f t="shared" ca="1" si="689"/>
        <v>59368.146874517734</v>
      </c>
    </row>
    <row r="352" spans="22:143" ht="14.25" x14ac:dyDescent="0.2">
      <c r="V352" s="260"/>
      <c r="W352" s="597">
        <f t="shared" si="567"/>
        <v>59</v>
      </c>
      <c r="X352" s="602">
        <f t="shared" ca="1" si="570"/>
        <v>27303.204877228378</v>
      </c>
      <c r="Y352" s="602">
        <f t="shared" ca="1" si="571"/>
        <v>28063.745651855919</v>
      </c>
      <c r="Z352" s="602">
        <f t="shared" ca="1" si="572"/>
        <v>28063.745651855919</v>
      </c>
      <c r="AA352" s="602">
        <f t="shared" ca="1" si="573"/>
        <v>28836.595283912593</v>
      </c>
      <c r="AB352" s="602">
        <f t="shared" ca="1" si="574"/>
        <v>28836.595283912593</v>
      </c>
      <c r="AC352" s="602">
        <f t="shared" ca="1" si="575"/>
        <v>29621.652351503428</v>
      </c>
      <c r="AD352" s="602">
        <f t="shared" ca="1" si="576"/>
        <v>29621.652351503428</v>
      </c>
      <c r="AE352" s="602">
        <f t="shared" ca="1" si="577"/>
        <v>30418.807625095062</v>
      </c>
      <c r="AF352" s="602">
        <f t="shared" ca="1" si="578"/>
        <v>30418.807625095062</v>
      </c>
      <c r="AG352" s="602">
        <f t="shared" ca="1" si="579"/>
        <v>31227.944341051854</v>
      </c>
      <c r="AH352" s="602">
        <f t="shared" ca="1" si="580"/>
        <v>31773.964225318963</v>
      </c>
      <c r="AI352" s="602">
        <f t="shared" ca="1" si="581"/>
        <v>33161.814954877947</v>
      </c>
      <c r="AJ352" s="602">
        <f t="shared" ca="1" si="582"/>
        <v>33161.814954877947</v>
      </c>
      <c r="AK352" s="602">
        <f t="shared" ca="1" si="583"/>
        <v>34581.723205375456</v>
      </c>
      <c r="AL352" s="602">
        <f t="shared" ca="1" si="584"/>
        <v>34581.723205375456</v>
      </c>
      <c r="AM352" s="602">
        <f t="shared" ca="1" si="585"/>
        <v>36033.004617820443</v>
      </c>
      <c r="AN352" s="602">
        <f t="shared" ca="1" si="586"/>
        <v>36033.004617820443</v>
      </c>
      <c r="AO352" s="602">
        <f t="shared" ca="1" si="587"/>
        <v>37514.931461517175</v>
      </c>
      <c r="AP352" s="602">
        <f t="shared" ca="1" si="588"/>
        <v>37514.931461517175</v>
      </c>
      <c r="AQ352" s="602">
        <f t="shared" ca="1" si="589"/>
        <v>39026.737155306873</v>
      </c>
      <c r="AR352" s="602">
        <f t="shared" ca="1" si="590"/>
        <v>35448.772928771345</v>
      </c>
      <c r="AS352" s="602">
        <f t="shared" ca="1" si="591"/>
        <v>36918.531516652984</v>
      </c>
      <c r="AT352" s="602">
        <f t="shared" ca="1" si="592"/>
        <v>36918.531516652984</v>
      </c>
      <c r="AU352" s="602">
        <f t="shared" ca="1" si="593"/>
        <v>38418.479955411574</v>
      </c>
      <c r="AV352" s="602">
        <f t="shared" ca="1" si="594"/>
        <v>38418.479955411574</v>
      </c>
      <c r="AW352" s="602">
        <f t="shared" ca="1" si="595"/>
        <v>39947.830563756834</v>
      </c>
      <c r="AX352" s="602">
        <f t="shared" ca="1" si="596"/>
        <v>39947.830563756834</v>
      </c>
      <c r="AY352" s="602">
        <f t="shared" ca="1" si="597"/>
        <v>41505.764212283277</v>
      </c>
      <c r="AZ352" s="602">
        <f t="shared" ca="1" si="598"/>
        <v>41505.764212283277</v>
      </c>
      <c r="BA352" s="602">
        <f t="shared" ca="1" si="599"/>
        <v>43091.434978125537</v>
      </c>
      <c r="BB352" s="602">
        <f t="shared" ca="1" si="600"/>
        <v>30151.752011168952</v>
      </c>
      <c r="BC352" s="602">
        <f t="shared" ca="1" si="601"/>
        <v>30956.908340085956</v>
      </c>
      <c r="BD352" s="602">
        <f t="shared" ca="1" si="602"/>
        <v>30956.908340085956</v>
      </c>
      <c r="BE352" s="602">
        <f t="shared" ca="1" si="603"/>
        <v>31773.96422531897</v>
      </c>
      <c r="BF352" s="602">
        <f t="shared" ca="1" si="604"/>
        <v>31773.96422531897</v>
      </c>
      <c r="BG352" s="602">
        <f t="shared" ca="1" si="605"/>
        <v>32602.790994842424</v>
      </c>
      <c r="BH352" s="602">
        <f t="shared" ca="1" si="606"/>
        <v>32602.790994842424</v>
      </c>
      <c r="BI352" s="602">
        <f t="shared" ca="1" si="607"/>
        <v>33443.253242422019</v>
      </c>
      <c r="BJ352" s="602">
        <f t="shared" ca="1" si="608"/>
        <v>33443.253242422019</v>
      </c>
      <c r="BK352" s="602">
        <f t="shared" ca="1" si="609"/>
        <v>34295.209150044284</v>
      </c>
      <c r="BL352" s="602">
        <f t="shared" ca="1" si="610"/>
        <v>36770.18441525627</v>
      </c>
      <c r="BM352" s="602">
        <f t="shared" ca="1" si="611"/>
        <v>38267.148755353199</v>
      </c>
      <c r="BN352" s="602">
        <f t="shared" ca="1" si="612"/>
        <v>38267.148755353199</v>
      </c>
      <c r="BO352" s="602">
        <f t="shared" ca="1" si="613"/>
        <v>39793.595525186211</v>
      </c>
      <c r="BP352" s="602">
        <f t="shared" ca="1" si="614"/>
        <v>39793.595525186211</v>
      </c>
      <c r="BQ352" s="602">
        <f t="shared" ca="1" si="615"/>
        <v>41348.708530527409</v>
      </c>
      <c r="BR352" s="602">
        <f t="shared" ca="1" si="616"/>
        <v>41348.708530527409</v>
      </c>
      <c r="BS352" s="602">
        <f t="shared" ca="1" si="617"/>
        <v>42931.644319025749</v>
      </c>
      <c r="BT352" s="602">
        <f t="shared" ca="1" si="618"/>
        <v>42931.644319025749</v>
      </c>
      <c r="BU352" s="602">
        <f t="shared" ca="1" si="619"/>
        <v>44541.536806018841</v>
      </c>
      <c r="BV352" s="602">
        <f t="shared" ca="1" si="620"/>
        <v>40723.276804626068</v>
      </c>
      <c r="BW352" s="602">
        <f t="shared" ca="1" si="621"/>
        <v>42295.186245571516</v>
      </c>
      <c r="BX352" s="602">
        <f t="shared" ca="1" si="622"/>
        <v>42295.186245571516</v>
      </c>
      <c r="BY352" s="602">
        <f t="shared" ca="1" si="623"/>
        <v>43894.401241264459</v>
      </c>
      <c r="BZ352" s="602">
        <f t="shared" ca="1" si="624"/>
        <v>43894.401241264459</v>
      </c>
      <c r="CA352" s="602">
        <f t="shared" ca="1" si="625"/>
        <v>45520.044319311586</v>
      </c>
      <c r="CB352" s="602">
        <f t="shared" ca="1" si="626"/>
        <v>45520.044319311586</v>
      </c>
      <c r="CC352" s="602">
        <f t="shared" ca="1" si="627"/>
        <v>47171.222607457443</v>
      </c>
      <c r="CD352" s="602">
        <f t="shared" ca="1" si="628"/>
        <v>47171.222607457443</v>
      </c>
      <c r="CE352" s="602">
        <f t="shared" ca="1" si="629"/>
        <v>48847.032188247038</v>
      </c>
      <c r="CF352" s="602">
        <f t="shared" ca="1" si="630"/>
        <v>32602.790994842424</v>
      </c>
      <c r="CG352" s="602">
        <f t="shared" ca="1" si="631"/>
        <v>33443.253242422012</v>
      </c>
      <c r="CH352" s="602">
        <f t="shared" ca="1" si="632"/>
        <v>33443.253242422012</v>
      </c>
      <c r="CI352" s="602">
        <f t="shared" ca="1" si="633"/>
        <v>34295.209150044277</v>
      </c>
      <c r="CJ352" s="602">
        <f t="shared" ca="1" si="634"/>
        <v>34295.209150044277</v>
      </c>
      <c r="CK352" s="602">
        <f t="shared" ca="1" si="635"/>
        <v>35158.510820378884</v>
      </c>
      <c r="CL352" s="602">
        <f t="shared" ca="1" si="636"/>
        <v>35158.510820378884</v>
      </c>
      <c r="CM352" s="602">
        <f t="shared" ca="1" si="637"/>
        <v>36033.004617820443</v>
      </c>
      <c r="CN352" s="602">
        <f t="shared" ca="1" si="638"/>
        <v>36033.004617820443</v>
      </c>
      <c r="CO352" s="602">
        <f t="shared" ca="1" si="639"/>
        <v>36918.531516652984</v>
      </c>
      <c r="CP352" s="602">
        <f t="shared" ca="1" si="640"/>
        <v>40567.620879791641</v>
      </c>
      <c r="CQ352" s="602">
        <f t="shared" ca="1" si="641"/>
        <v>42136.752230538325</v>
      </c>
      <c r="CR352" s="602">
        <f t="shared" ca="1" si="642"/>
        <v>42136.752230538325</v>
      </c>
      <c r="CS352" s="602">
        <f t="shared" ca="1" si="643"/>
        <v>43733.275864409734</v>
      </c>
      <c r="CT352" s="602">
        <f t="shared" ca="1" si="644"/>
        <v>43733.275864409734</v>
      </c>
      <c r="CU352" s="602">
        <f t="shared" ca="1" si="645"/>
        <v>45356.316094004287</v>
      </c>
      <c r="CV352" s="602">
        <f t="shared" ca="1" si="646"/>
        <v>45356.316094004287</v>
      </c>
      <c r="CW352" s="602">
        <f t="shared" ca="1" si="647"/>
        <v>47004.981388595283</v>
      </c>
      <c r="CX352" s="602">
        <f t="shared" ca="1" si="648"/>
        <v>47004.981388595283</v>
      </c>
      <c r="CY352" s="602">
        <f t="shared" ca="1" si="649"/>
        <v>48678.368743832812</v>
      </c>
      <c r="CZ352" s="602">
        <f t="shared" ca="1" si="650"/>
        <v>44703.97476535022</v>
      </c>
      <c r="DA352" s="602">
        <f t="shared" ca="1" si="651"/>
        <v>46342.497848049643</v>
      </c>
      <c r="DB352" s="602">
        <f t="shared" ca="1" si="652"/>
        <v>46342.497848049643</v>
      </c>
      <c r="DC352" s="602">
        <f t="shared" ca="1" si="653"/>
        <v>48006.105296803609</v>
      </c>
      <c r="DD352" s="602">
        <f t="shared" ca="1" si="654"/>
        <v>48006.105296803609</v>
      </c>
      <c r="DE352" s="602">
        <f t="shared" ca="1" si="655"/>
        <v>49693.889253268258</v>
      </c>
      <c r="DF352" s="602">
        <f t="shared" ca="1" si="656"/>
        <v>49693.889253268258</v>
      </c>
      <c r="DG352" s="602">
        <f t="shared" ca="1" si="657"/>
        <v>51404.937022019112</v>
      </c>
      <c r="DH352" s="602">
        <f t="shared" ca="1" si="658"/>
        <v>51404.937022019112</v>
      </c>
      <c r="DI352" s="602">
        <f t="shared" ca="1" si="659"/>
        <v>53138.334953305806</v>
      </c>
      <c r="DJ352" s="602">
        <f t="shared" ca="1" si="660"/>
        <v>35740.272825017964</v>
      </c>
      <c r="DK352" s="602">
        <f t="shared" ca="1" si="661"/>
        <v>36622.140011125128</v>
      </c>
      <c r="DL352" s="602">
        <f t="shared" ca="1" si="662"/>
        <v>36622.140011125128</v>
      </c>
      <c r="DM352" s="602">
        <f t="shared" ca="1" si="663"/>
        <v>37514.931461517175</v>
      </c>
      <c r="DN352" s="602">
        <f t="shared" ca="1" si="664"/>
        <v>37514.931461517175</v>
      </c>
      <c r="DO352" s="602">
        <f t="shared" ca="1" si="665"/>
        <v>38418.479955411574</v>
      </c>
      <c r="DP352" s="602">
        <f t="shared" ca="1" si="666"/>
        <v>38418.479955411574</v>
      </c>
      <c r="DQ352" s="602">
        <f t="shared" ca="1" si="667"/>
        <v>39332.613834187912</v>
      </c>
      <c r="DR352" s="602">
        <f t="shared" ca="1" si="668"/>
        <v>39332.613834187912</v>
      </c>
      <c r="DS352" s="602">
        <f t="shared" ca="1" si="669"/>
        <v>40257.157363389997</v>
      </c>
      <c r="DT352" s="602">
        <f t="shared" ca="1" si="670"/>
        <v>46177.501827191038</v>
      </c>
      <c r="DU352" s="602">
        <f t="shared" ca="1" si="671"/>
        <v>47838.641578354283</v>
      </c>
      <c r="DV352" s="602">
        <f t="shared" ca="1" si="672"/>
        <v>47838.641578354283</v>
      </c>
      <c r="DW352" s="602">
        <f t="shared" ca="1" si="673"/>
        <v>49524.048906687342</v>
      </c>
      <c r="DX352" s="602">
        <f t="shared" ca="1" si="674"/>
        <v>49524.048906687342</v>
      </c>
      <c r="DY352" s="602">
        <f t="shared" ca="1" si="675"/>
        <v>51232.81142211426</v>
      </c>
      <c r="DZ352" s="602">
        <f t="shared" ca="1" si="676"/>
        <v>51232.81142211426</v>
      </c>
      <c r="EA352" s="602">
        <f t="shared" ca="1" si="677"/>
        <v>52964.015402022604</v>
      </c>
      <c r="EB352" s="602">
        <f t="shared" ca="1" si="678"/>
        <v>52964.015402022604</v>
      </c>
      <c r="EC352" s="602">
        <f t="shared" ca="1" si="679"/>
        <v>54716.749467108581</v>
      </c>
      <c r="ED352" s="602">
        <f t="shared" ca="1" si="680"/>
        <v>50546.562285820124</v>
      </c>
      <c r="EE352" s="602">
        <f t="shared" ca="1" si="681"/>
        <v>52268.899256216449</v>
      </c>
      <c r="EF352" s="602">
        <f t="shared" ca="1" si="682"/>
        <v>52268.899256216449</v>
      </c>
      <c r="EG352" s="602">
        <f t="shared" ca="1" si="683"/>
        <v>54013.130357142247</v>
      </c>
      <c r="EH352" s="602">
        <f t="shared" ca="1" si="684"/>
        <v>54013.130357142247</v>
      </c>
      <c r="EI352" s="602">
        <f t="shared" ca="1" si="685"/>
        <v>55778.34727772788</v>
      </c>
      <c r="EJ352" s="602">
        <f t="shared" ca="1" si="686"/>
        <v>55778.34727772788</v>
      </c>
      <c r="EK352" s="602">
        <f t="shared" ca="1" si="687"/>
        <v>57563.649413299725</v>
      </c>
      <c r="EL352" s="602">
        <f t="shared" ca="1" si="688"/>
        <v>57563.649413299725</v>
      </c>
      <c r="EM352" s="602">
        <f t="shared" ca="1" si="689"/>
        <v>59368.146874517734</v>
      </c>
    </row>
    <row r="353" spans="22:143" ht="14.25" x14ac:dyDescent="0.2">
      <c r="V353" s="260"/>
      <c r="W353" s="597">
        <f t="shared" si="567"/>
        <v>60</v>
      </c>
      <c r="X353" s="602">
        <f t="shared" ca="1" si="570"/>
        <v>27303.204877228378</v>
      </c>
      <c r="Y353" s="602">
        <f t="shared" ca="1" si="571"/>
        <v>28063.745651855919</v>
      </c>
      <c r="Z353" s="602">
        <f t="shared" ca="1" si="572"/>
        <v>28063.745651855919</v>
      </c>
      <c r="AA353" s="602">
        <f t="shared" ca="1" si="573"/>
        <v>28836.595283912593</v>
      </c>
      <c r="AB353" s="602">
        <f t="shared" ca="1" si="574"/>
        <v>28836.595283912593</v>
      </c>
      <c r="AC353" s="602">
        <f t="shared" ca="1" si="575"/>
        <v>29621.652351503428</v>
      </c>
      <c r="AD353" s="602">
        <f t="shared" ca="1" si="576"/>
        <v>29621.652351503428</v>
      </c>
      <c r="AE353" s="602">
        <f t="shared" ca="1" si="577"/>
        <v>30418.807625095062</v>
      </c>
      <c r="AF353" s="602">
        <f t="shared" ca="1" si="578"/>
        <v>30418.807625095062</v>
      </c>
      <c r="AG353" s="602">
        <f t="shared" ca="1" si="579"/>
        <v>31227.944341051854</v>
      </c>
      <c r="AH353" s="602">
        <f t="shared" ca="1" si="580"/>
        <v>31773.964225318963</v>
      </c>
      <c r="AI353" s="602">
        <f t="shared" ca="1" si="581"/>
        <v>33161.814954877947</v>
      </c>
      <c r="AJ353" s="602">
        <f t="shared" ca="1" si="582"/>
        <v>33161.814954877947</v>
      </c>
      <c r="AK353" s="602">
        <f t="shared" ca="1" si="583"/>
        <v>34581.723205375456</v>
      </c>
      <c r="AL353" s="602">
        <f t="shared" ca="1" si="584"/>
        <v>34581.723205375456</v>
      </c>
      <c r="AM353" s="602">
        <f t="shared" ca="1" si="585"/>
        <v>36033.004617820443</v>
      </c>
      <c r="AN353" s="602">
        <f t="shared" ca="1" si="586"/>
        <v>36033.004617820443</v>
      </c>
      <c r="AO353" s="602">
        <f t="shared" ca="1" si="587"/>
        <v>37514.931461517175</v>
      </c>
      <c r="AP353" s="602">
        <f t="shared" ca="1" si="588"/>
        <v>37514.931461517175</v>
      </c>
      <c r="AQ353" s="602">
        <f t="shared" ca="1" si="589"/>
        <v>39026.737155306873</v>
      </c>
      <c r="AR353" s="602">
        <f t="shared" ca="1" si="590"/>
        <v>35448.772928771345</v>
      </c>
      <c r="AS353" s="602">
        <f t="shared" ca="1" si="591"/>
        <v>36918.531516652984</v>
      </c>
      <c r="AT353" s="602">
        <f t="shared" ca="1" si="592"/>
        <v>36918.531516652984</v>
      </c>
      <c r="AU353" s="602">
        <f t="shared" ca="1" si="593"/>
        <v>38418.479955411574</v>
      </c>
      <c r="AV353" s="602">
        <f t="shared" ca="1" si="594"/>
        <v>38418.479955411574</v>
      </c>
      <c r="AW353" s="602">
        <f t="shared" ca="1" si="595"/>
        <v>39947.830563756834</v>
      </c>
      <c r="AX353" s="602">
        <f t="shared" ca="1" si="596"/>
        <v>39947.830563756834</v>
      </c>
      <c r="AY353" s="602">
        <f t="shared" ca="1" si="597"/>
        <v>41505.764212283277</v>
      </c>
      <c r="AZ353" s="602">
        <f t="shared" ca="1" si="598"/>
        <v>41505.764212283277</v>
      </c>
      <c r="BA353" s="602">
        <f t="shared" ca="1" si="599"/>
        <v>43091.434978125537</v>
      </c>
      <c r="BB353" s="602">
        <f t="shared" ca="1" si="600"/>
        <v>30151.752011168952</v>
      </c>
      <c r="BC353" s="602">
        <f t="shared" ca="1" si="601"/>
        <v>30956.908340085956</v>
      </c>
      <c r="BD353" s="602">
        <f t="shared" ca="1" si="602"/>
        <v>30956.908340085956</v>
      </c>
      <c r="BE353" s="602">
        <f t="shared" ca="1" si="603"/>
        <v>31773.96422531897</v>
      </c>
      <c r="BF353" s="602">
        <f t="shared" ca="1" si="604"/>
        <v>31773.96422531897</v>
      </c>
      <c r="BG353" s="602">
        <f t="shared" ca="1" si="605"/>
        <v>32602.790994842424</v>
      </c>
      <c r="BH353" s="602">
        <f t="shared" ca="1" si="606"/>
        <v>32602.790994842424</v>
      </c>
      <c r="BI353" s="602">
        <f t="shared" ca="1" si="607"/>
        <v>33443.253242422019</v>
      </c>
      <c r="BJ353" s="602">
        <f t="shared" ca="1" si="608"/>
        <v>33443.253242422019</v>
      </c>
      <c r="BK353" s="602">
        <f t="shared" ca="1" si="609"/>
        <v>34295.209150044284</v>
      </c>
      <c r="BL353" s="602">
        <f t="shared" ca="1" si="610"/>
        <v>36770.18441525627</v>
      </c>
      <c r="BM353" s="602">
        <f t="shared" ca="1" si="611"/>
        <v>38267.148755353199</v>
      </c>
      <c r="BN353" s="602">
        <f t="shared" ca="1" si="612"/>
        <v>38267.148755353199</v>
      </c>
      <c r="BO353" s="602">
        <f t="shared" ca="1" si="613"/>
        <v>39793.595525186211</v>
      </c>
      <c r="BP353" s="602">
        <f t="shared" ca="1" si="614"/>
        <v>39793.595525186211</v>
      </c>
      <c r="BQ353" s="602">
        <f t="shared" ca="1" si="615"/>
        <v>41348.708530527409</v>
      </c>
      <c r="BR353" s="602">
        <f t="shared" ca="1" si="616"/>
        <v>41348.708530527409</v>
      </c>
      <c r="BS353" s="602">
        <f t="shared" ca="1" si="617"/>
        <v>42931.644319025749</v>
      </c>
      <c r="BT353" s="602">
        <f t="shared" ca="1" si="618"/>
        <v>42931.644319025749</v>
      </c>
      <c r="BU353" s="602">
        <f t="shared" ca="1" si="619"/>
        <v>44541.536806018841</v>
      </c>
      <c r="BV353" s="602">
        <f t="shared" ca="1" si="620"/>
        <v>40723.276804626068</v>
      </c>
      <c r="BW353" s="602">
        <f t="shared" ca="1" si="621"/>
        <v>42295.186245571516</v>
      </c>
      <c r="BX353" s="602">
        <f t="shared" ca="1" si="622"/>
        <v>42295.186245571516</v>
      </c>
      <c r="BY353" s="602">
        <f t="shared" ca="1" si="623"/>
        <v>43894.401241264459</v>
      </c>
      <c r="BZ353" s="602">
        <f t="shared" ca="1" si="624"/>
        <v>43894.401241264459</v>
      </c>
      <c r="CA353" s="602">
        <f t="shared" ca="1" si="625"/>
        <v>45520.044319311586</v>
      </c>
      <c r="CB353" s="602">
        <f t="shared" ca="1" si="626"/>
        <v>45520.044319311586</v>
      </c>
      <c r="CC353" s="602">
        <f t="shared" ca="1" si="627"/>
        <v>47171.222607457443</v>
      </c>
      <c r="CD353" s="602">
        <f t="shared" ca="1" si="628"/>
        <v>47171.222607457443</v>
      </c>
      <c r="CE353" s="602">
        <f t="shared" ca="1" si="629"/>
        <v>48847.032188247038</v>
      </c>
      <c r="CF353" s="602">
        <f t="shared" ca="1" si="630"/>
        <v>32602.790994842424</v>
      </c>
      <c r="CG353" s="602">
        <f t="shared" ca="1" si="631"/>
        <v>33443.253242422012</v>
      </c>
      <c r="CH353" s="602">
        <f t="shared" ca="1" si="632"/>
        <v>33443.253242422012</v>
      </c>
      <c r="CI353" s="602">
        <f t="shared" ca="1" si="633"/>
        <v>34295.209150044277</v>
      </c>
      <c r="CJ353" s="602">
        <f t="shared" ca="1" si="634"/>
        <v>34295.209150044277</v>
      </c>
      <c r="CK353" s="602">
        <f t="shared" ca="1" si="635"/>
        <v>35158.510820378884</v>
      </c>
      <c r="CL353" s="602">
        <f t="shared" ca="1" si="636"/>
        <v>35158.510820378884</v>
      </c>
      <c r="CM353" s="602">
        <f t="shared" ca="1" si="637"/>
        <v>36033.004617820443</v>
      </c>
      <c r="CN353" s="602">
        <f t="shared" ca="1" si="638"/>
        <v>36033.004617820443</v>
      </c>
      <c r="CO353" s="602">
        <f t="shared" ca="1" si="639"/>
        <v>36918.531516652984</v>
      </c>
      <c r="CP353" s="602">
        <f t="shared" ca="1" si="640"/>
        <v>40567.620879791641</v>
      </c>
      <c r="CQ353" s="602">
        <f t="shared" ca="1" si="641"/>
        <v>42136.752230538325</v>
      </c>
      <c r="CR353" s="602">
        <f t="shared" ca="1" si="642"/>
        <v>42136.752230538325</v>
      </c>
      <c r="CS353" s="602">
        <f t="shared" ca="1" si="643"/>
        <v>43733.275864409734</v>
      </c>
      <c r="CT353" s="602">
        <f t="shared" ca="1" si="644"/>
        <v>43733.275864409734</v>
      </c>
      <c r="CU353" s="602">
        <f t="shared" ca="1" si="645"/>
        <v>45356.316094004287</v>
      </c>
      <c r="CV353" s="602">
        <f t="shared" ca="1" si="646"/>
        <v>45356.316094004287</v>
      </c>
      <c r="CW353" s="602">
        <f t="shared" ca="1" si="647"/>
        <v>47004.981388595283</v>
      </c>
      <c r="CX353" s="602">
        <f t="shared" ca="1" si="648"/>
        <v>47004.981388595283</v>
      </c>
      <c r="CY353" s="602">
        <f t="shared" ca="1" si="649"/>
        <v>48678.368743832812</v>
      </c>
      <c r="CZ353" s="602">
        <f t="shared" ca="1" si="650"/>
        <v>44703.97476535022</v>
      </c>
      <c r="DA353" s="602">
        <f t="shared" ca="1" si="651"/>
        <v>46342.497848049643</v>
      </c>
      <c r="DB353" s="602">
        <f t="shared" ca="1" si="652"/>
        <v>46342.497848049643</v>
      </c>
      <c r="DC353" s="602">
        <f t="shared" ca="1" si="653"/>
        <v>48006.105296803609</v>
      </c>
      <c r="DD353" s="602">
        <f t="shared" ca="1" si="654"/>
        <v>48006.105296803609</v>
      </c>
      <c r="DE353" s="602">
        <f t="shared" ca="1" si="655"/>
        <v>49693.889253268258</v>
      </c>
      <c r="DF353" s="602">
        <f t="shared" ca="1" si="656"/>
        <v>49693.889253268258</v>
      </c>
      <c r="DG353" s="602">
        <f t="shared" ca="1" si="657"/>
        <v>51404.937022019112</v>
      </c>
      <c r="DH353" s="602">
        <f t="shared" ca="1" si="658"/>
        <v>51404.937022019112</v>
      </c>
      <c r="DI353" s="602">
        <f t="shared" ca="1" si="659"/>
        <v>53138.334953305806</v>
      </c>
      <c r="DJ353" s="602">
        <f t="shared" ca="1" si="660"/>
        <v>35740.272825017964</v>
      </c>
      <c r="DK353" s="602">
        <f t="shared" ca="1" si="661"/>
        <v>36622.140011125128</v>
      </c>
      <c r="DL353" s="602">
        <f t="shared" ca="1" si="662"/>
        <v>36622.140011125128</v>
      </c>
      <c r="DM353" s="602">
        <f t="shared" ca="1" si="663"/>
        <v>37514.931461517175</v>
      </c>
      <c r="DN353" s="602">
        <f t="shared" ca="1" si="664"/>
        <v>37514.931461517175</v>
      </c>
      <c r="DO353" s="602">
        <f t="shared" ca="1" si="665"/>
        <v>38418.479955411574</v>
      </c>
      <c r="DP353" s="602">
        <f t="shared" ca="1" si="666"/>
        <v>38418.479955411574</v>
      </c>
      <c r="DQ353" s="602">
        <f t="shared" ca="1" si="667"/>
        <v>39332.613834187912</v>
      </c>
      <c r="DR353" s="602">
        <f t="shared" ca="1" si="668"/>
        <v>39332.613834187912</v>
      </c>
      <c r="DS353" s="602">
        <f t="shared" ca="1" si="669"/>
        <v>40257.157363389997</v>
      </c>
      <c r="DT353" s="602">
        <f t="shared" ca="1" si="670"/>
        <v>46177.501827191038</v>
      </c>
      <c r="DU353" s="602">
        <f t="shared" ca="1" si="671"/>
        <v>47838.641578354283</v>
      </c>
      <c r="DV353" s="602">
        <f t="shared" ca="1" si="672"/>
        <v>47838.641578354283</v>
      </c>
      <c r="DW353" s="602">
        <f t="shared" ca="1" si="673"/>
        <v>49524.048906687342</v>
      </c>
      <c r="DX353" s="602">
        <f t="shared" ca="1" si="674"/>
        <v>49524.048906687342</v>
      </c>
      <c r="DY353" s="602">
        <f t="shared" ca="1" si="675"/>
        <v>51232.81142211426</v>
      </c>
      <c r="DZ353" s="602">
        <f t="shared" ca="1" si="676"/>
        <v>51232.81142211426</v>
      </c>
      <c r="EA353" s="602">
        <f t="shared" ca="1" si="677"/>
        <v>52964.015402022604</v>
      </c>
      <c r="EB353" s="602">
        <f t="shared" ca="1" si="678"/>
        <v>52964.015402022604</v>
      </c>
      <c r="EC353" s="602">
        <f t="shared" ca="1" si="679"/>
        <v>54716.749467108581</v>
      </c>
      <c r="ED353" s="602">
        <f t="shared" ca="1" si="680"/>
        <v>50546.562285820124</v>
      </c>
      <c r="EE353" s="602">
        <f t="shared" ca="1" si="681"/>
        <v>52268.899256216449</v>
      </c>
      <c r="EF353" s="602">
        <f t="shared" ca="1" si="682"/>
        <v>52268.899256216449</v>
      </c>
      <c r="EG353" s="602">
        <f t="shared" ca="1" si="683"/>
        <v>54013.130357142247</v>
      </c>
      <c r="EH353" s="602">
        <f t="shared" ca="1" si="684"/>
        <v>54013.130357142247</v>
      </c>
      <c r="EI353" s="602">
        <f t="shared" ca="1" si="685"/>
        <v>55778.34727772788</v>
      </c>
      <c r="EJ353" s="602">
        <f t="shared" ca="1" si="686"/>
        <v>55778.34727772788</v>
      </c>
      <c r="EK353" s="602">
        <f t="shared" ca="1" si="687"/>
        <v>57563.649413299725</v>
      </c>
      <c r="EL353" s="602">
        <f t="shared" ca="1" si="688"/>
        <v>57563.649413299725</v>
      </c>
      <c r="EM353" s="602">
        <f t="shared" ca="1" si="689"/>
        <v>59368.146874517734</v>
      </c>
    </row>
    <row r="354" spans="22:143" ht="14.25" x14ac:dyDescent="0.2">
      <c r="V354" s="260"/>
      <c r="W354" s="597">
        <f t="shared" si="567"/>
        <v>61</v>
      </c>
      <c r="X354" s="602">
        <f t="shared" ca="1" si="570"/>
        <v>27303.204877228378</v>
      </c>
      <c r="Y354" s="602">
        <f t="shared" ca="1" si="571"/>
        <v>28063.745651855919</v>
      </c>
      <c r="Z354" s="602">
        <f t="shared" ca="1" si="572"/>
        <v>28063.745651855919</v>
      </c>
      <c r="AA354" s="602">
        <f t="shared" ca="1" si="573"/>
        <v>28836.595283912593</v>
      </c>
      <c r="AB354" s="602">
        <f t="shared" ca="1" si="574"/>
        <v>28836.595283912593</v>
      </c>
      <c r="AC354" s="602">
        <f t="shared" ca="1" si="575"/>
        <v>29621.652351503428</v>
      </c>
      <c r="AD354" s="602">
        <f t="shared" ca="1" si="576"/>
        <v>29621.652351503428</v>
      </c>
      <c r="AE354" s="602">
        <f t="shared" ca="1" si="577"/>
        <v>30418.807625095062</v>
      </c>
      <c r="AF354" s="602">
        <f t="shared" ca="1" si="578"/>
        <v>30418.807625095062</v>
      </c>
      <c r="AG354" s="602">
        <f t="shared" ca="1" si="579"/>
        <v>31227.944341051854</v>
      </c>
      <c r="AH354" s="602">
        <f t="shared" ca="1" si="580"/>
        <v>31773.964225318963</v>
      </c>
      <c r="AI354" s="602">
        <f t="shared" ca="1" si="581"/>
        <v>33161.814954877947</v>
      </c>
      <c r="AJ354" s="602">
        <f t="shared" ca="1" si="582"/>
        <v>33161.814954877947</v>
      </c>
      <c r="AK354" s="602">
        <f t="shared" ca="1" si="583"/>
        <v>34581.723205375456</v>
      </c>
      <c r="AL354" s="602">
        <f t="shared" ca="1" si="584"/>
        <v>34581.723205375456</v>
      </c>
      <c r="AM354" s="602">
        <f t="shared" ca="1" si="585"/>
        <v>36033.004617820443</v>
      </c>
      <c r="AN354" s="602">
        <f t="shared" ca="1" si="586"/>
        <v>36033.004617820443</v>
      </c>
      <c r="AO354" s="602">
        <f t="shared" ca="1" si="587"/>
        <v>37514.931461517175</v>
      </c>
      <c r="AP354" s="602">
        <f t="shared" ca="1" si="588"/>
        <v>37514.931461517175</v>
      </c>
      <c r="AQ354" s="602">
        <f t="shared" ca="1" si="589"/>
        <v>39026.737155306873</v>
      </c>
      <c r="AR354" s="602">
        <f t="shared" ca="1" si="590"/>
        <v>35448.772928771345</v>
      </c>
      <c r="AS354" s="602">
        <f t="shared" ca="1" si="591"/>
        <v>36918.531516652984</v>
      </c>
      <c r="AT354" s="602">
        <f t="shared" ca="1" si="592"/>
        <v>36918.531516652984</v>
      </c>
      <c r="AU354" s="602">
        <f t="shared" ca="1" si="593"/>
        <v>38418.479955411574</v>
      </c>
      <c r="AV354" s="602">
        <f t="shared" ca="1" si="594"/>
        <v>38418.479955411574</v>
      </c>
      <c r="AW354" s="602">
        <f t="shared" ca="1" si="595"/>
        <v>39947.830563756834</v>
      </c>
      <c r="AX354" s="602">
        <f t="shared" ca="1" si="596"/>
        <v>39947.830563756834</v>
      </c>
      <c r="AY354" s="602">
        <f t="shared" ca="1" si="597"/>
        <v>41505.764212283277</v>
      </c>
      <c r="AZ354" s="602">
        <f t="shared" ca="1" si="598"/>
        <v>41505.764212283277</v>
      </c>
      <c r="BA354" s="602">
        <f t="shared" ca="1" si="599"/>
        <v>43091.434978125537</v>
      </c>
      <c r="BB354" s="602">
        <f t="shared" ca="1" si="600"/>
        <v>30151.752011168952</v>
      </c>
      <c r="BC354" s="602">
        <f t="shared" ca="1" si="601"/>
        <v>30956.908340085956</v>
      </c>
      <c r="BD354" s="602">
        <f t="shared" ca="1" si="602"/>
        <v>30956.908340085956</v>
      </c>
      <c r="BE354" s="602">
        <f t="shared" ca="1" si="603"/>
        <v>31773.96422531897</v>
      </c>
      <c r="BF354" s="602">
        <f t="shared" ca="1" si="604"/>
        <v>31773.96422531897</v>
      </c>
      <c r="BG354" s="602">
        <f t="shared" ca="1" si="605"/>
        <v>32602.790994842424</v>
      </c>
      <c r="BH354" s="602">
        <f t="shared" ca="1" si="606"/>
        <v>32602.790994842424</v>
      </c>
      <c r="BI354" s="602">
        <f t="shared" ca="1" si="607"/>
        <v>33443.253242422019</v>
      </c>
      <c r="BJ354" s="602">
        <f t="shared" ca="1" si="608"/>
        <v>33443.253242422019</v>
      </c>
      <c r="BK354" s="602">
        <f t="shared" ca="1" si="609"/>
        <v>34295.209150044284</v>
      </c>
      <c r="BL354" s="602">
        <f t="shared" ca="1" si="610"/>
        <v>36770.18441525627</v>
      </c>
      <c r="BM354" s="602">
        <f t="shared" ca="1" si="611"/>
        <v>38267.148755353199</v>
      </c>
      <c r="BN354" s="602">
        <f t="shared" ca="1" si="612"/>
        <v>38267.148755353199</v>
      </c>
      <c r="BO354" s="602">
        <f t="shared" ca="1" si="613"/>
        <v>39793.595525186211</v>
      </c>
      <c r="BP354" s="602">
        <f t="shared" ca="1" si="614"/>
        <v>39793.595525186211</v>
      </c>
      <c r="BQ354" s="602">
        <f t="shared" ca="1" si="615"/>
        <v>41348.708530527409</v>
      </c>
      <c r="BR354" s="602">
        <f t="shared" ca="1" si="616"/>
        <v>41348.708530527409</v>
      </c>
      <c r="BS354" s="602">
        <f t="shared" ca="1" si="617"/>
        <v>42931.644319025749</v>
      </c>
      <c r="BT354" s="602">
        <f t="shared" ca="1" si="618"/>
        <v>42931.644319025749</v>
      </c>
      <c r="BU354" s="602">
        <f t="shared" ca="1" si="619"/>
        <v>44541.536806018841</v>
      </c>
      <c r="BV354" s="602">
        <f t="shared" ca="1" si="620"/>
        <v>40723.276804626068</v>
      </c>
      <c r="BW354" s="602">
        <f t="shared" ca="1" si="621"/>
        <v>42295.186245571516</v>
      </c>
      <c r="BX354" s="602">
        <f t="shared" ca="1" si="622"/>
        <v>42295.186245571516</v>
      </c>
      <c r="BY354" s="602">
        <f t="shared" ca="1" si="623"/>
        <v>43894.401241264459</v>
      </c>
      <c r="BZ354" s="602">
        <f t="shared" ca="1" si="624"/>
        <v>43894.401241264459</v>
      </c>
      <c r="CA354" s="602">
        <f t="shared" ca="1" si="625"/>
        <v>45520.044319311586</v>
      </c>
      <c r="CB354" s="602">
        <f t="shared" ca="1" si="626"/>
        <v>45520.044319311586</v>
      </c>
      <c r="CC354" s="602">
        <f t="shared" ca="1" si="627"/>
        <v>47171.222607457443</v>
      </c>
      <c r="CD354" s="602">
        <f t="shared" ca="1" si="628"/>
        <v>47171.222607457443</v>
      </c>
      <c r="CE354" s="602">
        <f t="shared" ca="1" si="629"/>
        <v>48847.032188247038</v>
      </c>
      <c r="CF354" s="602">
        <f t="shared" ca="1" si="630"/>
        <v>32602.790994842424</v>
      </c>
      <c r="CG354" s="602">
        <f t="shared" ca="1" si="631"/>
        <v>33443.253242422012</v>
      </c>
      <c r="CH354" s="602">
        <f t="shared" ca="1" si="632"/>
        <v>33443.253242422012</v>
      </c>
      <c r="CI354" s="602">
        <f t="shared" ca="1" si="633"/>
        <v>34295.209150044277</v>
      </c>
      <c r="CJ354" s="602">
        <f t="shared" ca="1" si="634"/>
        <v>34295.209150044277</v>
      </c>
      <c r="CK354" s="602">
        <f t="shared" ca="1" si="635"/>
        <v>35158.510820378884</v>
      </c>
      <c r="CL354" s="602">
        <f t="shared" ca="1" si="636"/>
        <v>35158.510820378884</v>
      </c>
      <c r="CM354" s="602">
        <f t="shared" ca="1" si="637"/>
        <v>36033.004617820443</v>
      </c>
      <c r="CN354" s="602">
        <f t="shared" ca="1" si="638"/>
        <v>36033.004617820443</v>
      </c>
      <c r="CO354" s="602">
        <f t="shared" ca="1" si="639"/>
        <v>36918.531516652984</v>
      </c>
      <c r="CP354" s="602">
        <f t="shared" ca="1" si="640"/>
        <v>40567.620879791641</v>
      </c>
      <c r="CQ354" s="602">
        <f t="shared" ca="1" si="641"/>
        <v>42136.752230538325</v>
      </c>
      <c r="CR354" s="602">
        <f t="shared" ca="1" si="642"/>
        <v>42136.752230538325</v>
      </c>
      <c r="CS354" s="602">
        <f t="shared" ca="1" si="643"/>
        <v>43733.275864409734</v>
      </c>
      <c r="CT354" s="602">
        <f t="shared" ca="1" si="644"/>
        <v>43733.275864409734</v>
      </c>
      <c r="CU354" s="602">
        <f t="shared" ca="1" si="645"/>
        <v>45356.316094004287</v>
      </c>
      <c r="CV354" s="602">
        <f t="shared" ca="1" si="646"/>
        <v>45356.316094004287</v>
      </c>
      <c r="CW354" s="602">
        <f t="shared" ca="1" si="647"/>
        <v>47004.981388595283</v>
      </c>
      <c r="CX354" s="602">
        <f t="shared" ca="1" si="648"/>
        <v>47004.981388595283</v>
      </c>
      <c r="CY354" s="602">
        <f t="shared" ca="1" si="649"/>
        <v>48678.368743832812</v>
      </c>
      <c r="CZ354" s="602">
        <f t="shared" ca="1" si="650"/>
        <v>44703.97476535022</v>
      </c>
      <c r="DA354" s="602">
        <f t="shared" ca="1" si="651"/>
        <v>46342.497848049643</v>
      </c>
      <c r="DB354" s="602">
        <f t="shared" ca="1" si="652"/>
        <v>46342.497848049643</v>
      </c>
      <c r="DC354" s="602">
        <f t="shared" ca="1" si="653"/>
        <v>48006.105296803609</v>
      </c>
      <c r="DD354" s="602">
        <f t="shared" ca="1" si="654"/>
        <v>48006.105296803609</v>
      </c>
      <c r="DE354" s="602">
        <f t="shared" ca="1" si="655"/>
        <v>49693.889253268258</v>
      </c>
      <c r="DF354" s="602">
        <f t="shared" ca="1" si="656"/>
        <v>49693.889253268258</v>
      </c>
      <c r="DG354" s="602">
        <f t="shared" ca="1" si="657"/>
        <v>51404.937022019112</v>
      </c>
      <c r="DH354" s="602">
        <f t="shared" ca="1" si="658"/>
        <v>51404.937022019112</v>
      </c>
      <c r="DI354" s="602">
        <f t="shared" ca="1" si="659"/>
        <v>53138.334953305806</v>
      </c>
      <c r="DJ354" s="602">
        <f t="shared" ca="1" si="660"/>
        <v>35740.272825017964</v>
      </c>
      <c r="DK354" s="602">
        <f t="shared" ca="1" si="661"/>
        <v>36622.140011125128</v>
      </c>
      <c r="DL354" s="602">
        <f t="shared" ca="1" si="662"/>
        <v>36622.140011125128</v>
      </c>
      <c r="DM354" s="602">
        <f t="shared" ca="1" si="663"/>
        <v>37514.931461517175</v>
      </c>
      <c r="DN354" s="602">
        <f t="shared" ca="1" si="664"/>
        <v>37514.931461517175</v>
      </c>
      <c r="DO354" s="602">
        <f t="shared" ca="1" si="665"/>
        <v>38418.479955411574</v>
      </c>
      <c r="DP354" s="602">
        <f t="shared" ca="1" si="666"/>
        <v>38418.479955411574</v>
      </c>
      <c r="DQ354" s="602">
        <f t="shared" ca="1" si="667"/>
        <v>39332.613834187912</v>
      </c>
      <c r="DR354" s="602">
        <f t="shared" ca="1" si="668"/>
        <v>39332.613834187912</v>
      </c>
      <c r="DS354" s="602">
        <f t="shared" ca="1" si="669"/>
        <v>40257.157363389997</v>
      </c>
      <c r="DT354" s="602">
        <f t="shared" ca="1" si="670"/>
        <v>46177.501827191038</v>
      </c>
      <c r="DU354" s="602">
        <f t="shared" ca="1" si="671"/>
        <v>47838.641578354283</v>
      </c>
      <c r="DV354" s="602">
        <f t="shared" ca="1" si="672"/>
        <v>47838.641578354283</v>
      </c>
      <c r="DW354" s="602">
        <f t="shared" ca="1" si="673"/>
        <v>49524.048906687342</v>
      </c>
      <c r="DX354" s="602">
        <f t="shared" ca="1" si="674"/>
        <v>49524.048906687342</v>
      </c>
      <c r="DY354" s="602">
        <f t="shared" ca="1" si="675"/>
        <v>51232.81142211426</v>
      </c>
      <c r="DZ354" s="602">
        <f t="shared" ca="1" si="676"/>
        <v>51232.81142211426</v>
      </c>
      <c r="EA354" s="602">
        <f t="shared" ca="1" si="677"/>
        <v>52964.015402022604</v>
      </c>
      <c r="EB354" s="602">
        <f t="shared" ca="1" si="678"/>
        <v>52964.015402022604</v>
      </c>
      <c r="EC354" s="602">
        <f t="shared" ca="1" si="679"/>
        <v>54716.749467108581</v>
      </c>
      <c r="ED354" s="602">
        <f t="shared" ca="1" si="680"/>
        <v>50546.562285820124</v>
      </c>
      <c r="EE354" s="602">
        <f t="shared" ca="1" si="681"/>
        <v>52268.899256216449</v>
      </c>
      <c r="EF354" s="602">
        <f t="shared" ca="1" si="682"/>
        <v>52268.899256216449</v>
      </c>
      <c r="EG354" s="602">
        <f t="shared" ca="1" si="683"/>
        <v>54013.130357142247</v>
      </c>
      <c r="EH354" s="602">
        <f t="shared" ca="1" si="684"/>
        <v>54013.130357142247</v>
      </c>
      <c r="EI354" s="602">
        <f t="shared" ca="1" si="685"/>
        <v>55778.34727772788</v>
      </c>
      <c r="EJ354" s="602">
        <f t="shared" ca="1" si="686"/>
        <v>55778.34727772788</v>
      </c>
      <c r="EK354" s="602">
        <f t="shared" ca="1" si="687"/>
        <v>57563.649413299725</v>
      </c>
      <c r="EL354" s="602">
        <f t="shared" ca="1" si="688"/>
        <v>57563.649413299725</v>
      </c>
      <c r="EM354" s="602">
        <f t="shared" ca="1" si="689"/>
        <v>59368.146874517734</v>
      </c>
    </row>
    <row r="355" spans="22:143" ht="14.25" x14ac:dyDescent="0.2">
      <c r="V355" s="260"/>
      <c r="W355" s="597">
        <f t="shared" si="567"/>
        <v>62</v>
      </c>
      <c r="X355" s="602">
        <f t="shared" ca="1" si="570"/>
        <v>27303.204877228378</v>
      </c>
      <c r="Y355" s="602">
        <f t="shared" ca="1" si="571"/>
        <v>28063.745651855919</v>
      </c>
      <c r="Z355" s="602">
        <f t="shared" ca="1" si="572"/>
        <v>28063.745651855919</v>
      </c>
      <c r="AA355" s="602">
        <f t="shared" ca="1" si="573"/>
        <v>28836.595283912593</v>
      </c>
      <c r="AB355" s="602">
        <f t="shared" ca="1" si="574"/>
        <v>28836.595283912593</v>
      </c>
      <c r="AC355" s="602">
        <f t="shared" ca="1" si="575"/>
        <v>29621.652351503428</v>
      </c>
      <c r="AD355" s="602">
        <f t="shared" ca="1" si="576"/>
        <v>29621.652351503428</v>
      </c>
      <c r="AE355" s="602">
        <f t="shared" ca="1" si="577"/>
        <v>30418.807625095062</v>
      </c>
      <c r="AF355" s="602">
        <f t="shared" ca="1" si="578"/>
        <v>30418.807625095062</v>
      </c>
      <c r="AG355" s="602">
        <f t="shared" ca="1" si="579"/>
        <v>31227.944341051854</v>
      </c>
      <c r="AH355" s="602">
        <f t="shared" ca="1" si="580"/>
        <v>31773.964225318963</v>
      </c>
      <c r="AI355" s="602">
        <f t="shared" ca="1" si="581"/>
        <v>33161.814954877947</v>
      </c>
      <c r="AJ355" s="602">
        <f t="shared" ca="1" si="582"/>
        <v>33161.814954877947</v>
      </c>
      <c r="AK355" s="602">
        <f t="shared" ca="1" si="583"/>
        <v>34581.723205375456</v>
      </c>
      <c r="AL355" s="602">
        <f t="shared" ca="1" si="584"/>
        <v>34581.723205375456</v>
      </c>
      <c r="AM355" s="602">
        <f t="shared" ca="1" si="585"/>
        <v>36033.004617820443</v>
      </c>
      <c r="AN355" s="602">
        <f t="shared" ca="1" si="586"/>
        <v>36033.004617820443</v>
      </c>
      <c r="AO355" s="602">
        <f t="shared" ca="1" si="587"/>
        <v>37514.931461517175</v>
      </c>
      <c r="AP355" s="602">
        <f t="shared" ca="1" si="588"/>
        <v>37514.931461517175</v>
      </c>
      <c r="AQ355" s="602">
        <f t="shared" ca="1" si="589"/>
        <v>39026.737155306873</v>
      </c>
      <c r="AR355" s="602">
        <f t="shared" ca="1" si="590"/>
        <v>35448.772928771345</v>
      </c>
      <c r="AS355" s="602">
        <f t="shared" ca="1" si="591"/>
        <v>36918.531516652984</v>
      </c>
      <c r="AT355" s="602">
        <f t="shared" ca="1" si="592"/>
        <v>36918.531516652984</v>
      </c>
      <c r="AU355" s="602">
        <f t="shared" ca="1" si="593"/>
        <v>38418.479955411574</v>
      </c>
      <c r="AV355" s="602">
        <f t="shared" ca="1" si="594"/>
        <v>38418.479955411574</v>
      </c>
      <c r="AW355" s="602">
        <f t="shared" ca="1" si="595"/>
        <v>39947.830563756834</v>
      </c>
      <c r="AX355" s="602">
        <f t="shared" ca="1" si="596"/>
        <v>39947.830563756834</v>
      </c>
      <c r="AY355" s="602">
        <f t="shared" ca="1" si="597"/>
        <v>41505.764212283277</v>
      </c>
      <c r="AZ355" s="602">
        <f t="shared" ca="1" si="598"/>
        <v>41505.764212283277</v>
      </c>
      <c r="BA355" s="602">
        <f t="shared" ca="1" si="599"/>
        <v>43091.434978125537</v>
      </c>
      <c r="BB355" s="602">
        <f t="shared" ca="1" si="600"/>
        <v>30151.752011168952</v>
      </c>
      <c r="BC355" s="602">
        <f t="shared" ca="1" si="601"/>
        <v>30956.908340085956</v>
      </c>
      <c r="BD355" s="602">
        <f t="shared" ca="1" si="602"/>
        <v>30956.908340085956</v>
      </c>
      <c r="BE355" s="602">
        <f t="shared" ca="1" si="603"/>
        <v>31773.96422531897</v>
      </c>
      <c r="BF355" s="602">
        <f t="shared" ca="1" si="604"/>
        <v>31773.96422531897</v>
      </c>
      <c r="BG355" s="602">
        <f t="shared" ca="1" si="605"/>
        <v>32602.790994842424</v>
      </c>
      <c r="BH355" s="602">
        <f t="shared" ca="1" si="606"/>
        <v>32602.790994842424</v>
      </c>
      <c r="BI355" s="602">
        <f t="shared" ca="1" si="607"/>
        <v>33443.253242422019</v>
      </c>
      <c r="BJ355" s="602">
        <f t="shared" ca="1" si="608"/>
        <v>33443.253242422019</v>
      </c>
      <c r="BK355" s="602">
        <f t="shared" ca="1" si="609"/>
        <v>34295.209150044284</v>
      </c>
      <c r="BL355" s="602">
        <f t="shared" ca="1" si="610"/>
        <v>36770.18441525627</v>
      </c>
      <c r="BM355" s="602">
        <f t="shared" ca="1" si="611"/>
        <v>38267.148755353199</v>
      </c>
      <c r="BN355" s="602">
        <f t="shared" ca="1" si="612"/>
        <v>38267.148755353199</v>
      </c>
      <c r="BO355" s="602">
        <f t="shared" ca="1" si="613"/>
        <v>39793.595525186211</v>
      </c>
      <c r="BP355" s="602">
        <f t="shared" ca="1" si="614"/>
        <v>39793.595525186211</v>
      </c>
      <c r="BQ355" s="602">
        <f t="shared" ca="1" si="615"/>
        <v>41348.708530527409</v>
      </c>
      <c r="BR355" s="602">
        <f t="shared" ca="1" si="616"/>
        <v>41348.708530527409</v>
      </c>
      <c r="BS355" s="602">
        <f t="shared" ca="1" si="617"/>
        <v>42931.644319025749</v>
      </c>
      <c r="BT355" s="602">
        <f t="shared" ca="1" si="618"/>
        <v>42931.644319025749</v>
      </c>
      <c r="BU355" s="602">
        <f t="shared" ca="1" si="619"/>
        <v>44541.536806018841</v>
      </c>
      <c r="BV355" s="602">
        <f t="shared" ca="1" si="620"/>
        <v>40723.276804626068</v>
      </c>
      <c r="BW355" s="602">
        <f t="shared" ca="1" si="621"/>
        <v>42295.186245571516</v>
      </c>
      <c r="BX355" s="602">
        <f t="shared" ca="1" si="622"/>
        <v>42295.186245571516</v>
      </c>
      <c r="BY355" s="602">
        <f t="shared" ca="1" si="623"/>
        <v>43894.401241264459</v>
      </c>
      <c r="BZ355" s="602">
        <f t="shared" ca="1" si="624"/>
        <v>43894.401241264459</v>
      </c>
      <c r="CA355" s="602">
        <f t="shared" ca="1" si="625"/>
        <v>45520.044319311586</v>
      </c>
      <c r="CB355" s="602">
        <f t="shared" ca="1" si="626"/>
        <v>45520.044319311586</v>
      </c>
      <c r="CC355" s="602">
        <f t="shared" ca="1" si="627"/>
        <v>47171.222607457443</v>
      </c>
      <c r="CD355" s="602">
        <f t="shared" ca="1" si="628"/>
        <v>47171.222607457443</v>
      </c>
      <c r="CE355" s="602">
        <f t="shared" ca="1" si="629"/>
        <v>48847.032188247038</v>
      </c>
      <c r="CF355" s="602">
        <f t="shared" ca="1" si="630"/>
        <v>32602.790994842424</v>
      </c>
      <c r="CG355" s="602">
        <f t="shared" ca="1" si="631"/>
        <v>33443.253242422012</v>
      </c>
      <c r="CH355" s="602">
        <f t="shared" ca="1" si="632"/>
        <v>33443.253242422012</v>
      </c>
      <c r="CI355" s="602">
        <f t="shared" ca="1" si="633"/>
        <v>34295.209150044277</v>
      </c>
      <c r="CJ355" s="602">
        <f t="shared" ca="1" si="634"/>
        <v>34295.209150044277</v>
      </c>
      <c r="CK355" s="602">
        <f t="shared" ca="1" si="635"/>
        <v>35158.510820378884</v>
      </c>
      <c r="CL355" s="602">
        <f t="shared" ca="1" si="636"/>
        <v>35158.510820378884</v>
      </c>
      <c r="CM355" s="602">
        <f t="shared" ca="1" si="637"/>
        <v>36033.004617820443</v>
      </c>
      <c r="CN355" s="602">
        <f t="shared" ca="1" si="638"/>
        <v>36033.004617820443</v>
      </c>
      <c r="CO355" s="602">
        <f t="shared" ca="1" si="639"/>
        <v>36918.531516652984</v>
      </c>
      <c r="CP355" s="602">
        <f t="shared" ca="1" si="640"/>
        <v>40567.620879791641</v>
      </c>
      <c r="CQ355" s="602">
        <f t="shared" ca="1" si="641"/>
        <v>42136.752230538325</v>
      </c>
      <c r="CR355" s="602">
        <f t="shared" ca="1" si="642"/>
        <v>42136.752230538325</v>
      </c>
      <c r="CS355" s="602">
        <f t="shared" ca="1" si="643"/>
        <v>43733.275864409734</v>
      </c>
      <c r="CT355" s="602">
        <f t="shared" ca="1" si="644"/>
        <v>43733.275864409734</v>
      </c>
      <c r="CU355" s="602">
        <f t="shared" ca="1" si="645"/>
        <v>45356.316094004287</v>
      </c>
      <c r="CV355" s="602">
        <f t="shared" ca="1" si="646"/>
        <v>45356.316094004287</v>
      </c>
      <c r="CW355" s="602">
        <f t="shared" ca="1" si="647"/>
        <v>47004.981388595283</v>
      </c>
      <c r="CX355" s="602">
        <f t="shared" ca="1" si="648"/>
        <v>47004.981388595283</v>
      </c>
      <c r="CY355" s="602">
        <f t="shared" ca="1" si="649"/>
        <v>48678.368743832812</v>
      </c>
      <c r="CZ355" s="602">
        <f t="shared" ca="1" si="650"/>
        <v>44703.97476535022</v>
      </c>
      <c r="DA355" s="602">
        <f t="shared" ca="1" si="651"/>
        <v>46342.497848049643</v>
      </c>
      <c r="DB355" s="602">
        <f t="shared" ca="1" si="652"/>
        <v>46342.497848049643</v>
      </c>
      <c r="DC355" s="602">
        <f t="shared" ca="1" si="653"/>
        <v>48006.105296803609</v>
      </c>
      <c r="DD355" s="602">
        <f t="shared" ca="1" si="654"/>
        <v>48006.105296803609</v>
      </c>
      <c r="DE355" s="602">
        <f t="shared" ca="1" si="655"/>
        <v>49693.889253268258</v>
      </c>
      <c r="DF355" s="602">
        <f t="shared" ca="1" si="656"/>
        <v>49693.889253268258</v>
      </c>
      <c r="DG355" s="602">
        <f t="shared" ca="1" si="657"/>
        <v>51404.937022019112</v>
      </c>
      <c r="DH355" s="602">
        <f t="shared" ca="1" si="658"/>
        <v>51404.937022019112</v>
      </c>
      <c r="DI355" s="602">
        <f t="shared" ca="1" si="659"/>
        <v>53138.334953305806</v>
      </c>
      <c r="DJ355" s="602">
        <f t="shared" ca="1" si="660"/>
        <v>35740.272825017964</v>
      </c>
      <c r="DK355" s="602">
        <f t="shared" ca="1" si="661"/>
        <v>36622.140011125128</v>
      </c>
      <c r="DL355" s="602">
        <f t="shared" ca="1" si="662"/>
        <v>36622.140011125128</v>
      </c>
      <c r="DM355" s="602">
        <f t="shared" ca="1" si="663"/>
        <v>37514.931461517175</v>
      </c>
      <c r="DN355" s="602">
        <f t="shared" ca="1" si="664"/>
        <v>37514.931461517175</v>
      </c>
      <c r="DO355" s="602">
        <f t="shared" ca="1" si="665"/>
        <v>38418.479955411574</v>
      </c>
      <c r="DP355" s="602">
        <f t="shared" ca="1" si="666"/>
        <v>38418.479955411574</v>
      </c>
      <c r="DQ355" s="602">
        <f t="shared" ca="1" si="667"/>
        <v>39332.613834187912</v>
      </c>
      <c r="DR355" s="602">
        <f t="shared" ca="1" si="668"/>
        <v>39332.613834187912</v>
      </c>
      <c r="DS355" s="602">
        <f t="shared" ca="1" si="669"/>
        <v>40257.157363389997</v>
      </c>
      <c r="DT355" s="602">
        <f t="shared" ca="1" si="670"/>
        <v>46177.501827191038</v>
      </c>
      <c r="DU355" s="602">
        <f t="shared" ca="1" si="671"/>
        <v>47838.641578354283</v>
      </c>
      <c r="DV355" s="602">
        <f t="shared" ca="1" si="672"/>
        <v>47838.641578354283</v>
      </c>
      <c r="DW355" s="602">
        <f t="shared" ca="1" si="673"/>
        <v>49524.048906687342</v>
      </c>
      <c r="DX355" s="602">
        <f t="shared" ca="1" si="674"/>
        <v>49524.048906687342</v>
      </c>
      <c r="DY355" s="602">
        <f t="shared" ca="1" si="675"/>
        <v>51232.81142211426</v>
      </c>
      <c r="DZ355" s="602">
        <f t="shared" ca="1" si="676"/>
        <v>51232.81142211426</v>
      </c>
      <c r="EA355" s="602">
        <f t="shared" ca="1" si="677"/>
        <v>52964.015402022604</v>
      </c>
      <c r="EB355" s="602">
        <f t="shared" ca="1" si="678"/>
        <v>52964.015402022604</v>
      </c>
      <c r="EC355" s="602">
        <f t="shared" ca="1" si="679"/>
        <v>54716.749467108581</v>
      </c>
      <c r="ED355" s="602">
        <f t="shared" ca="1" si="680"/>
        <v>50546.562285820124</v>
      </c>
      <c r="EE355" s="602">
        <f t="shared" ca="1" si="681"/>
        <v>52268.899256216449</v>
      </c>
      <c r="EF355" s="602">
        <f t="shared" ca="1" si="682"/>
        <v>52268.899256216449</v>
      </c>
      <c r="EG355" s="602">
        <f t="shared" ca="1" si="683"/>
        <v>54013.130357142247</v>
      </c>
      <c r="EH355" s="602">
        <f t="shared" ca="1" si="684"/>
        <v>54013.130357142247</v>
      </c>
      <c r="EI355" s="602">
        <f t="shared" ca="1" si="685"/>
        <v>55778.34727772788</v>
      </c>
      <c r="EJ355" s="602">
        <f t="shared" ca="1" si="686"/>
        <v>55778.34727772788</v>
      </c>
      <c r="EK355" s="602">
        <f t="shared" ca="1" si="687"/>
        <v>57563.649413299725</v>
      </c>
      <c r="EL355" s="602">
        <f t="shared" ca="1" si="688"/>
        <v>57563.649413299725</v>
      </c>
      <c r="EM355" s="602">
        <f t="shared" ca="1" si="689"/>
        <v>59368.146874517734</v>
      </c>
    </row>
    <row r="356" spans="22:143" ht="14.25" x14ac:dyDescent="0.2">
      <c r="V356" s="260"/>
      <c r="W356" s="597">
        <f t="shared" si="567"/>
        <v>63</v>
      </c>
      <c r="X356" s="602">
        <f t="shared" ca="1" si="570"/>
        <v>27303.204877228378</v>
      </c>
      <c r="Y356" s="602">
        <f t="shared" ca="1" si="571"/>
        <v>28063.745651855919</v>
      </c>
      <c r="Z356" s="602">
        <f t="shared" ca="1" si="572"/>
        <v>28063.745651855919</v>
      </c>
      <c r="AA356" s="602">
        <f t="shared" ca="1" si="573"/>
        <v>28836.595283912593</v>
      </c>
      <c r="AB356" s="602">
        <f t="shared" ca="1" si="574"/>
        <v>28836.595283912593</v>
      </c>
      <c r="AC356" s="602">
        <f t="shared" ca="1" si="575"/>
        <v>29621.652351503428</v>
      </c>
      <c r="AD356" s="602">
        <f t="shared" ca="1" si="576"/>
        <v>29621.652351503428</v>
      </c>
      <c r="AE356" s="602">
        <f t="shared" ca="1" si="577"/>
        <v>30418.807625095062</v>
      </c>
      <c r="AF356" s="602">
        <f t="shared" ca="1" si="578"/>
        <v>30418.807625095062</v>
      </c>
      <c r="AG356" s="602">
        <f t="shared" ca="1" si="579"/>
        <v>31227.944341051854</v>
      </c>
      <c r="AH356" s="602">
        <f t="shared" ca="1" si="580"/>
        <v>31773.964225318963</v>
      </c>
      <c r="AI356" s="602">
        <f t="shared" ca="1" si="581"/>
        <v>33161.814954877947</v>
      </c>
      <c r="AJ356" s="602">
        <f t="shared" ca="1" si="582"/>
        <v>33161.814954877947</v>
      </c>
      <c r="AK356" s="602">
        <f t="shared" ca="1" si="583"/>
        <v>34581.723205375456</v>
      </c>
      <c r="AL356" s="602">
        <f t="shared" ca="1" si="584"/>
        <v>34581.723205375456</v>
      </c>
      <c r="AM356" s="602">
        <f t="shared" ca="1" si="585"/>
        <v>36033.004617820443</v>
      </c>
      <c r="AN356" s="602">
        <f t="shared" ca="1" si="586"/>
        <v>36033.004617820443</v>
      </c>
      <c r="AO356" s="602">
        <f t="shared" ca="1" si="587"/>
        <v>37514.931461517175</v>
      </c>
      <c r="AP356" s="602">
        <f t="shared" ca="1" si="588"/>
        <v>37514.931461517175</v>
      </c>
      <c r="AQ356" s="602">
        <f t="shared" ca="1" si="589"/>
        <v>39026.737155306873</v>
      </c>
      <c r="AR356" s="602">
        <f t="shared" ca="1" si="590"/>
        <v>35448.772928771345</v>
      </c>
      <c r="AS356" s="602">
        <f t="shared" ca="1" si="591"/>
        <v>36918.531516652984</v>
      </c>
      <c r="AT356" s="602">
        <f t="shared" ca="1" si="592"/>
        <v>36918.531516652984</v>
      </c>
      <c r="AU356" s="602">
        <f t="shared" ca="1" si="593"/>
        <v>38418.479955411574</v>
      </c>
      <c r="AV356" s="602">
        <f t="shared" ca="1" si="594"/>
        <v>38418.479955411574</v>
      </c>
      <c r="AW356" s="602">
        <f t="shared" ca="1" si="595"/>
        <v>39947.830563756834</v>
      </c>
      <c r="AX356" s="602">
        <f t="shared" ca="1" si="596"/>
        <v>39947.830563756834</v>
      </c>
      <c r="AY356" s="602">
        <f t="shared" ca="1" si="597"/>
        <v>41505.764212283277</v>
      </c>
      <c r="AZ356" s="602">
        <f t="shared" ca="1" si="598"/>
        <v>41505.764212283277</v>
      </c>
      <c r="BA356" s="602">
        <f t="shared" ca="1" si="599"/>
        <v>43091.434978125537</v>
      </c>
      <c r="BB356" s="602">
        <f t="shared" ca="1" si="600"/>
        <v>30151.752011168952</v>
      </c>
      <c r="BC356" s="602">
        <f t="shared" ca="1" si="601"/>
        <v>30956.908340085956</v>
      </c>
      <c r="BD356" s="602">
        <f t="shared" ca="1" si="602"/>
        <v>30956.908340085956</v>
      </c>
      <c r="BE356" s="602">
        <f t="shared" ca="1" si="603"/>
        <v>31773.96422531897</v>
      </c>
      <c r="BF356" s="602">
        <f t="shared" ca="1" si="604"/>
        <v>31773.96422531897</v>
      </c>
      <c r="BG356" s="602">
        <f t="shared" ca="1" si="605"/>
        <v>32602.790994842424</v>
      </c>
      <c r="BH356" s="602">
        <f t="shared" ca="1" si="606"/>
        <v>32602.790994842424</v>
      </c>
      <c r="BI356" s="602">
        <f t="shared" ca="1" si="607"/>
        <v>33443.253242422019</v>
      </c>
      <c r="BJ356" s="602">
        <f t="shared" ca="1" si="608"/>
        <v>33443.253242422019</v>
      </c>
      <c r="BK356" s="602">
        <f t="shared" ca="1" si="609"/>
        <v>34295.209150044284</v>
      </c>
      <c r="BL356" s="602">
        <f t="shared" ca="1" si="610"/>
        <v>36770.18441525627</v>
      </c>
      <c r="BM356" s="602">
        <f t="shared" ca="1" si="611"/>
        <v>38267.148755353199</v>
      </c>
      <c r="BN356" s="602">
        <f t="shared" ca="1" si="612"/>
        <v>38267.148755353199</v>
      </c>
      <c r="BO356" s="602">
        <f t="shared" ca="1" si="613"/>
        <v>39793.595525186211</v>
      </c>
      <c r="BP356" s="602">
        <f t="shared" ca="1" si="614"/>
        <v>39793.595525186211</v>
      </c>
      <c r="BQ356" s="602">
        <f t="shared" ca="1" si="615"/>
        <v>41348.708530527409</v>
      </c>
      <c r="BR356" s="602">
        <f t="shared" ca="1" si="616"/>
        <v>41348.708530527409</v>
      </c>
      <c r="BS356" s="602">
        <f t="shared" ca="1" si="617"/>
        <v>42931.644319025749</v>
      </c>
      <c r="BT356" s="602">
        <f t="shared" ca="1" si="618"/>
        <v>42931.644319025749</v>
      </c>
      <c r="BU356" s="602">
        <f t="shared" ca="1" si="619"/>
        <v>44541.536806018841</v>
      </c>
      <c r="BV356" s="602">
        <f t="shared" ca="1" si="620"/>
        <v>40723.276804626068</v>
      </c>
      <c r="BW356" s="602">
        <f t="shared" ca="1" si="621"/>
        <v>42295.186245571516</v>
      </c>
      <c r="BX356" s="602">
        <f t="shared" ca="1" si="622"/>
        <v>42295.186245571516</v>
      </c>
      <c r="BY356" s="602">
        <f t="shared" ca="1" si="623"/>
        <v>43894.401241264459</v>
      </c>
      <c r="BZ356" s="602">
        <f t="shared" ca="1" si="624"/>
        <v>43894.401241264459</v>
      </c>
      <c r="CA356" s="602">
        <f t="shared" ca="1" si="625"/>
        <v>45520.044319311586</v>
      </c>
      <c r="CB356" s="602">
        <f t="shared" ca="1" si="626"/>
        <v>45520.044319311586</v>
      </c>
      <c r="CC356" s="602">
        <f t="shared" ca="1" si="627"/>
        <v>47171.222607457443</v>
      </c>
      <c r="CD356" s="602">
        <f t="shared" ca="1" si="628"/>
        <v>47171.222607457443</v>
      </c>
      <c r="CE356" s="602">
        <f t="shared" ca="1" si="629"/>
        <v>48847.032188247038</v>
      </c>
      <c r="CF356" s="602">
        <f t="shared" ca="1" si="630"/>
        <v>32602.790994842424</v>
      </c>
      <c r="CG356" s="602">
        <f t="shared" ca="1" si="631"/>
        <v>33443.253242422012</v>
      </c>
      <c r="CH356" s="602">
        <f t="shared" ca="1" si="632"/>
        <v>33443.253242422012</v>
      </c>
      <c r="CI356" s="602">
        <f t="shared" ca="1" si="633"/>
        <v>34295.209150044277</v>
      </c>
      <c r="CJ356" s="602">
        <f t="shared" ca="1" si="634"/>
        <v>34295.209150044277</v>
      </c>
      <c r="CK356" s="602">
        <f t="shared" ca="1" si="635"/>
        <v>35158.510820378884</v>
      </c>
      <c r="CL356" s="602">
        <f t="shared" ca="1" si="636"/>
        <v>35158.510820378884</v>
      </c>
      <c r="CM356" s="602">
        <f t="shared" ca="1" si="637"/>
        <v>36033.004617820443</v>
      </c>
      <c r="CN356" s="602">
        <f t="shared" ca="1" si="638"/>
        <v>36033.004617820443</v>
      </c>
      <c r="CO356" s="602">
        <f t="shared" ca="1" si="639"/>
        <v>36918.531516652984</v>
      </c>
      <c r="CP356" s="602">
        <f t="shared" ca="1" si="640"/>
        <v>40567.620879791641</v>
      </c>
      <c r="CQ356" s="602">
        <f t="shared" ca="1" si="641"/>
        <v>42136.752230538325</v>
      </c>
      <c r="CR356" s="602">
        <f t="shared" ca="1" si="642"/>
        <v>42136.752230538325</v>
      </c>
      <c r="CS356" s="602">
        <f t="shared" ca="1" si="643"/>
        <v>43733.275864409734</v>
      </c>
      <c r="CT356" s="602">
        <f t="shared" ca="1" si="644"/>
        <v>43733.275864409734</v>
      </c>
      <c r="CU356" s="602">
        <f t="shared" ca="1" si="645"/>
        <v>45356.316094004287</v>
      </c>
      <c r="CV356" s="602">
        <f t="shared" ca="1" si="646"/>
        <v>45356.316094004287</v>
      </c>
      <c r="CW356" s="602">
        <f t="shared" ca="1" si="647"/>
        <v>47004.981388595283</v>
      </c>
      <c r="CX356" s="602">
        <f t="shared" ca="1" si="648"/>
        <v>47004.981388595283</v>
      </c>
      <c r="CY356" s="602">
        <f t="shared" ca="1" si="649"/>
        <v>48678.368743832812</v>
      </c>
      <c r="CZ356" s="602">
        <f t="shared" ca="1" si="650"/>
        <v>44703.97476535022</v>
      </c>
      <c r="DA356" s="602">
        <f t="shared" ca="1" si="651"/>
        <v>46342.497848049643</v>
      </c>
      <c r="DB356" s="602">
        <f t="shared" ca="1" si="652"/>
        <v>46342.497848049643</v>
      </c>
      <c r="DC356" s="602">
        <f t="shared" ca="1" si="653"/>
        <v>48006.105296803609</v>
      </c>
      <c r="DD356" s="602">
        <f t="shared" ca="1" si="654"/>
        <v>48006.105296803609</v>
      </c>
      <c r="DE356" s="602">
        <f t="shared" ca="1" si="655"/>
        <v>49693.889253268258</v>
      </c>
      <c r="DF356" s="602">
        <f t="shared" ca="1" si="656"/>
        <v>49693.889253268258</v>
      </c>
      <c r="DG356" s="602">
        <f t="shared" ca="1" si="657"/>
        <v>51404.937022019112</v>
      </c>
      <c r="DH356" s="602">
        <f t="shared" ca="1" si="658"/>
        <v>51404.937022019112</v>
      </c>
      <c r="DI356" s="602">
        <f t="shared" ca="1" si="659"/>
        <v>53138.334953305806</v>
      </c>
      <c r="DJ356" s="602">
        <f t="shared" ca="1" si="660"/>
        <v>35740.272825017964</v>
      </c>
      <c r="DK356" s="602">
        <f t="shared" ca="1" si="661"/>
        <v>36622.140011125128</v>
      </c>
      <c r="DL356" s="602">
        <f t="shared" ca="1" si="662"/>
        <v>36622.140011125128</v>
      </c>
      <c r="DM356" s="602">
        <f t="shared" ca="1" si="663"/>
        <v>37514.931461517175</v>
      </c>
      <c r="DN356" s="602">
        <f t="shared" ca="1" si="664"/>
        <v>37514.931461517175</v>
      </c>
      <c r="DO356" s="602">
        <f t="shared" ca="1" si="665"/>
        <v>38418.479955411574</v>
      </c>
      <c r="DP356" s="602">
        <f t="shared" ca="1" si="666"/>
        <v>38418.479955411574</v>
      </c>
      <c r="DQ356" s="602">
        <f t="shared" ca="1" si="667"/>
        <v>39332.613834187912</v>
      </c>
      <c r="DR356" s="602">
        <f t="shared" ca="1" si="668"/>
        <v>39332.613834187912</v>
      </c>
      <c r="DS356" s="602">
        <f t="shared" ca="1" si="669"/>
        <v>40257.157363389997</v>
      </c>
      <c r="DT356" s="602">
        <f t="shared" ca="1" si="670"/>
        <v>46177.501827191038</v>
      </c>
      <c r="DU356" s="602">
        <f t="shared" ca="1" si="671"/>
        <v>47838.641578354283</v>
      </c>
      <c r="DV356" s="602">
        <f t="shared" ca="1" si="672"/>
        <v>47838.641578354283</v>
      </c>
      <c r="DW356" s="602">
        <f t="shared" ca="1" si="673"/>
        <v>49524.048906687342</v>
      </c>
      <c r="DX356" s="602">
        <f t="shared" ca="1" si="674"/>
        <v>49524.048906687342</v>
      </c>
      <c r="DY356" s="602">
        <f t="shared" ca="1" si="675"/>
        <v>51232.81142211426</v>
      </c>
      <c r="DZ356" s="602">
        <f t="shared" ca="1" si="676"/>
        <v>51232.81142211426</v>
      </c>
      <c r="EA356" s="602">
        <f t="shared" ca="1" si="677"/>
        <v>52964.015402022604</v>
      </c>
      <c r="EB356" s="602">
        <f t="shared" ca="1" si="678"/>
        <v>52964.015402022604</v>
      </c>
      <c r="EC356" s="602">
        <f t="shared" ca="1" si="679"/>
        <v>54716.749467108581</v>
      </c>
      <c r="ED356" s="602">
        <f t="shared" ca="1" si="680"/>
        <v>50546.562285820124</v>
      </c>
      <c r="EE356" s="602">
        <f t="shared" ca="1" si="681"/>
        <v>52268.899256216449</v>
      </c>
      <c r="EF356" s="602">
        <f t="shared" ca="1" si="682"/>
        <v>52268.899256216449</v>
      </c>
      <c r="EG356" s="602">
        <f t="shared" ca="1" si="683"/>
        <v>54013.130357142247</v>
      </c>
      <c r="EH356" s="602">
        <f t="shared" ca="1" si="684"/>
        <v>54013.130357142247</v>
      </c>
      <c r="EI356" s="602">
        <f t="shared" ca="1" si="685"/>
        <v>55778.34727772788</v>
      </c>
      <c r="EJ356" s="602">
        <f t="shared" ca="1" si="686"/>
        <v>55778.34727772788</v>
      </c>
      <c r="EK356" s="602">
        <f t="shared" ca="1" si="687"/>
        <v>57563.649413299725</v>
      </c>
      <c r="EL356" s="602">
        <f t="shared" ca="1" si="688"/>
        <v>57563.649413299725</v>
      </c>
      <c r="EM356" s="602">
        <f t="shared" ca="1" si="689"/>
        <v>59368.146874517734</v>
      </c>
    </row>
    <row r="357" spans="22:143" ht="14.25" x14ac:dyDescent="0.2">
      <c r="V357" s="260"/>
      <c r="W357" s="597">
        <f t="shared" si="567"/>
        <v>64</v>
      </c>
      <c r="X357" s="602">
        <f t="shared" ca="1" si="570"/>
        <v>27303.204877228378</v>
      </c>
      <c r="Y357" s="602">
        <f t="shared" ca="1" si="571"/>
        <v>28063.745651855919</v>
      </c>
      <c r="Z357" s="602">
        <f t="shared" ca="1" si="572"/>
        <v>28063.745651855919</v>
      </c>
      <c r="AA357" s="602">
        <f t="shared" ca="1" si="573"/>
        <v>28836.595283912593</v>
      </c>
      <c r="AB357" s="602">
        <f t="shared" ca="1" si="574"/>
        <v>28836.595283912593</v>
      </c>
      <c r="AC357" s="602">
        <f t="shared" ca="1" si="575"/>
        <v>29621.652351503428</v>
      </c>
      <c r="AD357" s="602">
        <f t="shared" ca="1" si="576"/>
        <v>29621.652351503428</v>
      </c>
      <c r="AE357" s="602">
        <f t="shared" ca="1" si="577"/>
        <v>30418.807625095062</v>
      </c>
      <c r="AF357" s="602">
        <f t="shared" ca="1" si="578"/>
        <v>30418.807625095062</v>
      </c>
      <c r="AG357" s="602">
        <f t="shared" ca="1" si="579"/>
        <v>31227.944341051854</v>
      </c>
      <c r="AH357" s="602">
        <f t="shared" ca="1" si="580"/>
        <v>31773.964225318963</v>
      </c>
      <c r="AI357" s="602">
        <f t="shared" ca="1" si="581"/>
        <v>33161.814954877947</v>
      </c>
      <c r="AJ357" s="602">
        <f t="shared" ca="1" si="582"/>
        <v>33161.814954877947</v>
      </c>
      <c r="AK357" s="602">
        <f t="shared" ca="1" si="583"/>
        <v>34581.723205375456</v>
      </c>
      <c r="AL357" s="602">
        <f t="shared" ca="1" si="584"/>
        <v>34581.723205375456</v>
      </c>
      <c r="AM357" s="602">
        <f t="shared" ca="1" si="585"/>
        <v>36033.004617820443</v>
      </c>
      <c r="AN357" s="602">
        <f t="shared" ca="1" si="586"/>
        <v>36033.004617820443</v>
      </c>
      <c r="AO357" s="602">
        <f t="shared" ca="1" si="587"/>
        <v>37514.931461517175</v>
      </c>
      <c r="AP357" s="602">
        <f t="shared" ca="1" si="588"/>
        <v>37514.931461517175</v>
      </c>
      <c r="AQ357" s="602">
        <f t="shared" ca="1" si="589"/>
        <v>39026.737155306873</v>
      </c>
      <c r="AR357" s="602">
        <f t="shared" ca="1" si="590"/>
        <v>35448.772928771345</v>
      </c>
      <c r="AS357" s="602">
        <f t="shared" ca="1" si="591"/>
        <v>36918.531516652984</v>
      </c>
      <c r="AT357" s="602">
        <f t="shared" ca="1" si="592"/>
        <v>36918.531516652984</v>
      </c>
      <c r="AU357" s="602">
        <f t="shared" ca="1" si="593"/>
        <v>38418.479955411574</v>
      </c>
      <c r="AV357" s="602">
        <f t="shared" ca="1" si="594"/>
        <v>38418.479955411574</v>
      </c>
      <c r="AW357" s="602">
        <f t="shared" ca="1" si="595"/>
        <v>39947.830563756834</v>
      </c>
      <c r="AX357" s="602">
        <f t="shared" ca="1" si="596"/>
        <v>39947.830563756834</v>
      </c>
      <c r="AY357" s="602">
        <f t="shared" ca="1" si="597"/>
        <v>41505.764212283277</v>
      </c>
      <c r="AZ357" s="602">
        <f t="shared" ca="1" si="598"/>
        <v>41505.764212283277</v>
      </c>
      <c r="BA357" s="602">
        <f t="shared" ca="1" si="599"/>
        <v>43091.434978125537</v>
      </c>
      <c r="BB357" s="602">
        <f t="shared" ca="1" si="600"/>
        <v>30151.752011168952</v>
      </c>
      <c r="BC357" s="602">
        <f t="shared" ca="1" si="601"/>
        <v>30956.908340085956</v>
      </c>
      <c r="BD357" s="602">
        <f t="shared" ca="1" si="602"/>
        <v>30956.908340085956</v>
      </c>
      <c r="BE357" s="602">
        <f t="shared" ca="1" si="603"/>
        <v>31773.96422531897</v>
      </c>
      <c r="BF357" s="602">
        <f t="shared" ca="1" si="604"/>
        <v>31773.96422531897</v>
      </c>
      <c r="BG357" s="602">
        <f t="shared" ca="1" si="605"/>
        <v>32602.790994842424</v>
      </c>
      <c r="BH357" s="602">
        <f t="shared" ca="1" si="606"/>
        <v>32602.790994842424</v>
      </c>
      <c r="BI357" s="602">
        <f t="shared" ca="1" si="607"/>
        <v>33443.253242422019</v>
      </c>
      <c r="BJ357" s="602">
        <f t="shared" ca="1" si="608"/>
        <v>33443.253242422019</v>
      </c>
      <c r="BK357" s="602">
        <f t="shared" ca="1" si="609"/>
        <v>34295.209150044284</v>
      </c>
      <c r="BL357" s="602">
        <f t="shared" ca="1" si="610"/>
        <v>36770.18441525627</v>
      </c>
      <c r="BM357" s="602">
        <f t="shared" ca="1" si="611"/>
        <v>38267.148755353199</v>
      </c>
      <c r="BN357" s="602">
        <f t="shared" ca="1" si="612"/>
        <v>38267.148755353199</v>
      </c>
      <c r="BO357" s="602">
        <f t="shared" ca="1" si="613"/>
        <v>39793.595525186211</v>
      </c>
      <c r="BP357" s="602">
        <f t="shared" ca="1" si="614"/>
        <v>39793.595525186211</v>
      </c>
      <c r="BQ357" s="602">
        <f t="shared" ca="1" si="615"/>
        <v>41348.708530527409</v>
      </c>
      <c r="BR357" s="602">
        <f t="shared" ca="1" si="616"/>
        <v>41348.708530527409</v>
      </c>
      <c r="BS357" s="602">
        <f t="shared" ca="1" si="617"/>
        <v>42931.644319025749</v>
      </c>
      <c r="BT357" s="602">
        <f t="shared" ca="1" si="618"/>
        <v>42931.644319025749</v>
      </c>
      <c r="BU357" s="602">
        <f t="shared" ca="1" si="619"/>
        <v>44541.536806018841</v>
      </c>
      <c r="BV357" s="602">
        <f t="shared" ca="1" si="620"/>
        <v>40723.276804626068</v>
      </c>
      <c r="BW357" s="602">
        <f t="shared" ca="1" si="621"/>
        <v>42295.186245571516</v>
      </c>
      <c r="BX357" s="602">
        <f t="shared" ca="1" si="622"/>
        <v>42295.186245571516</v>
      </c>
      <c r="BY357" s="602">
        <f t="shared" ca="1" si="623"/>
        <v>43894.401241264459</v>
      </c>
      <c r="BZ357" s="602">
        <f t="shared" ca="1" si="624"/>
        <v>43894.401241264459</v>
      </c>
      <c r="CA357" s="602">
        <f t="shared" ca="1" si="625"/>
        <v>45520.044319311586</v>
      </c>
      <c r="CB357" s="602">
        <f t="shared" ca="1" si="626"/>
        <v>45520.044319311586</v>
      </c>
      <c r="CC357" s="602">
        <f t="shared" ca="1" si="627"/>
        <v>47171.222607457443</v>
      </c>
      <c r="CD357" s="602">
        <f t="shared" ca="1" si="628"/>
        <v>47171.222607457443</v>
      </c>
      <c r="CE357" s="602">
        <f t="shared" ca="1" si="629"/>
        <v>48847.032188247038</v>
      </c>
      <c r="CF357" s="602">
        <f t="shared" ca="1" si="630"/>
        <v>32602.790994842424</v>
      </c>
      <c r="CG357" s="602">
        <f t="shared" ca="1" si="631"/>
        <v>33443.253242422012</v>
      </c>
      <c r="CH357" s="602">
        <f t="shared" ca="1" si="632"/>
        <v>33443.253242422012</v>
      </c>
      <c r="CI357" s="602">
        <f t="shared" ca="1" si="633"/>
        <v>34295.209150044277</v>
      </c>
      <c r="CJ357" s="602">
        <f t="shared" ca="1" si="634"/>
        <v>34295.209150044277</v>
      </c>
      <c r="CK357" s="602">
        <f t="shared" ca="1" si="635"/>
        <v>35158.510820378884</v>
      </c>
      <c r="CL357" s="602">
        <f t="shared" ca="1" si="636"/>
        <v>35158.510820378884</v>
      </c>
      <c r="CM357" s="602">
        <f t="shared" ca="1" si="637"/>
        <v>36033.004617820443</v>
      </c>
      <c r="CN357" s="602">
        <f t="shared" ca="1" si="638"/>
        <v>36033.004617820443</v>
      </c>
      <c r="CO357" s="602">
        <f t="shared" ca="1" si="639"/>
        <v>36918.531516652984</v>
      </c>
      <c r="CP357" s="602">
        <f t="shared" ca="1" si="640"/>
        <v>40567.620879791641</v>
      </c>
      <c r="CQ357" s="602">
        <f t="shared" ca="1" si="641"/>
        <v>42136.752230538325</v>
      </c>
      <c r="CR357" s="602">
        <f t="shared" ca="1" si="642"/>
        <v>42136.752230538325</v>
      </c>
      <c r="CS357" s="602">
        <f t="shared" ca="1" si="643"/>
        <v>43733.275864409734</v>
      </c>
      <c r="CT357" s="602">
        <f t="shared" ca="1" si="644"/>
        <v>43733.275864409734</v>
      </c>
      <c r="CU357" s="602">
        <f t="shared" ca="1" si="645"/>
        <v>45356.316094004287</v>
      </c>
      <c r="CV357" s="602">
        <f t="shared" ca="1" si="646"/>
        <v>45356.316094004287</v>
      </c>
      <c r="CW357" s="602">
        <f t="shared" ca="1" si="647"/>
        <v>47004.981388595283</v>
      </c>
      <c r="CX357" s="602">
        <f t="shared" ca="1" si="648"/>
        <v>47004.981388595283</v>
      </c>
      <c r="CY357" s="602">
        <f t="shared" ca="1" si="649"/>
        <v>48678.368743832812</v>
      </c>
      <c r="CZ357" s="602">
        <f t="shared" ca="1" si="650"/>
        <v>44703.97476535022</v>
      </c>
      <c r="DA357" s="602">
        <f t="shared" ca="1" si="651"/>
        <v>46342.497848049643</v>
      </c>
      <c r="DB357" s="602">
        <f t="shared" ca="1" si="652"/>
        <v>46342.497848049643</v>
      </c>
      <c r="DC357" s="602">
        <f t="shared" ca="1" si="653"/>
        <v>48006.105296803609</v>
      </c>
      <c r="DD357" s="602">
        <f t="shared" ca="1" si="654"/>
        <v>48006.105296803609</v>
      </c>
      <c r="DE357" s="602">
        <f t="shared" ca="1" si="655"/>
        <v>49693.889253268258</v>
      </c>
      <c r="DF357" s="602">
        <f t="shared" ca="1" si="656"/>
        <v>49693.889253268258</v>
      </c>
      <c r="DG357" s="602">
        <f t="shared" ca="1" si="657"/>
        <v>51404.937022019112</v>
      </c>
      <c r="DH357" s="602">
        <f t="shared" ca="1" si="658"/>
        <v>51404.937022019112</v>
      </c>
      <c r="DI357" s="602">
        <f t="shared" ca="1" si="659"/>
        <v>53138.334953305806</v>
      </c>
      <c r="DJ357" s="602">
        <f t="shared" ca="1" si="660"/>
        <v>35740.272825017964</v>
      </c>
      <c r="DK357" s="602">
        <f t="shared" ca="1" si="661"/>
        <v>36622.140011125128</v>
      </c>
      <c r="DL357" s="602">
        <f t="shared" ca="1" si="662"/>
        <v>36622.140011125128</v>
      </c>
      <c r="DM357" s="602">
        <f t="shared" ca="1" si="663"/>
        <v>37514.931461517175</v>
      </c>
      <c r="DN357" s="602">
        <f t="shared" ca="1" si="664"/>
        <v>37514.931461517175</v>
      </c>
      <c r="DO357" s="602">
        <f t="shared" ca="1" si="665"/>
        <v>38418.479955411574</v>
      </c>
      <c r="DP357" s="602">
        <f t="shared" ca="1" si="666"/>
        <v>38418.479955411574</v>
      </c>
      <c r="DQ357" s="602">
        <f t="shared" ca="1" si="667"/>
        <v>39332.613834187912</v>
      </c>
      <c r="DR357" s="602">
        <f t="shared" ca="1" si="668"/>
        <v>39332.613834187912</v>
      </c>
      <c r="DS357" s="602">
        <f t="shared" ca="1" si="669"/>
        <v>40257.157363389997</v>
      </c>
      <c r="DT357" s="602">
        <f t="shared" ca="1" si="670"/>
        <v>46177.501827191038</v>
      </c>
      <c r="DU357" s="602">
        <f t="shared" ca="1" si="671"/>
        <v>47838.641578354283</v>
      </c>
      <c r="DV357" s="602">
        <f t="shared" ca="1" si="672"/>
        <v>47838.641578354283</v>
      </c>
      <c r="DW357" s="602">
        <f t="shared" ca="1" si="673"/>
        <v>49524.048906687342</v>
      </c>
      <c r="DX357" s="602">
        <f t="shared" ca="1" si="674"/>
        <v>49524.048906687342</v>
      </c>
      <c r="DY357" s="602">
        <f t="shared" ca="1" si="675"/>
        <v>51232.81142211426</v>
      </c>
      <c r="DZ357" s="602">
        <f t="shared" ca="1" si="676"/>
        <v>51232.81142211426</v>
      </c>
      <c r="EA357" s="602">
        <f t="shared" ca="1" si="677"/>
        <v>52964.015402022604</v>
      </c>
      <c r="EB357" s="602">
        <f t="shared" ca="1" si="678"/>
        <v>52964.015402022604</v>
      </c>
      <c r="EC357" s="602">
        <f t="shared" ca="1" si="679"/>
        <v>54716.749467108581</v>
      </c>
      <c r="ED357" s="602">
        <f t="shared" ca="1" si="680"/>
        <v>50546.562285820124</v>
      </c>
      <c r="EE357" s="602">
        <f t="shared" ca="1" si="681"/>
        <v>52268.899256216449</v>
      </c>
      <c r="EF357" s="602">
        <f t="shared" ca="1" si="682"/>
        <v>52268.899256216449</v>
      </c>
      <c r="EG357" s="602">
        <f t="shared" ca="1" si="683"/>
        <v>54013.130357142247</v>
      </c>
      <c r="EH357" s="602">
        <f t="shared" ca="1" si="684"/>
        <v>54013.130357142247</v>
      </c>
      <c r="EI357" s="602">
        <f t="shared" ca="1" si="685"/>
        <v>55778.34727772788</v>
      </c>
      <c r="EJ357" s="602">
        <f t="shared" ca="1" si="686"/>
        <v>55778.34727772788</v>
      </c>
      <c r="EK357" s="602">
        <f t="shared" ca="1" si="687"/>
        <v>57563.649413299725</v>
      </c>
      <c r="EL357" s="602">
        <f t="shared" ca="1" si="688"/>
        <v>57563.649413299725</v>
      </c>
      <c r="EM357" s="602">
        <f t="shared" ca="1" si="689"/>
        <v>59368.146874517734</v>
      </c>
    </row>
    <row r="358" spans="22:143" ht="14.25" x14ac:dyDescent="0.2">
      <c r="V358" s="260"/>
      <c r="W358" s="597">
        <f t="shared" si="567"/>
        <v>65</v>
      </c>
      <c r="X358" s="602">
        <f t="shared" ca="1" si="570"/>
        <v>27303.204877228378</v>
      </c>
      <c r="Y358" s="602">
        <f t="shared" ca="1" si="571"/>
        <v>28063.745651855919</v>
      </c>
      <c r="Z358" s="602">
        <f t="shared" ca="1" si="572"/>
        <v>28063.745651855919</v>
      </c>
      <c r="AA358" s="602">
        <f t="shared" ca="1" si="573"/>
        <v>28836.595283912593</v>
      </c>
      <c r="AB358" s="602">
        <f t="shared" ca="1" si="574"/>
        <v>28836.595283912593</v>
      </c>
      <c r="AC358" s="602">
        <f t="shared" ca="1" si="575"/>
        <v>29621.652351503428</v>
      </c>
      <c r="AD358" s="602">
        <f t="shared" ca="1" si="576"/>
        <v>29621.652351503428</v>
      </c>
      <c r="AE358" s="602">
        <f t="shared" ca="1" si="577"/>
        <v>30418.807625095062</v>
      </c>
      <c r="AF358" s="602">
        <f t="shared" ca="1" si="578"/>
        <v>30418.807625095062</v>
      </c>
      <c r="AG358" s="602">
        <f t="shared" ca="1" si="579"/>
        <v>31227.944341051854</v>
      </c>
      <c r="AH358" s="602">
        <f t="shared" ca="1" si="580"/>
        <v>31773.964225318963</v>
      </c>
      <c r="AI358" s="602">
        <f t="shared" ca="1" si="581"/>
        <v>33161.814954877947</v>
      </c>
      <c r="AJ358" s="602">
        <f t="shared" ca="1" si="582"/>
        <v>33161.814954877947</v>
      </c>
      <c r="AK358" s="602">
        <f t="shared" ca="1" si="583"/>
        <v>34581.723205375456</v>
      </c>
      <c r="AL358" s="602">
        <f t="shared" ca="1" si="584"/>
        <v>34581.723205375456</v>
      </c>
      <c r="AM358" s="602">
        <f t="shared" ca="1" si="585"/>
        <v>36033.004617820443</v>
      </c>
      <c r="AN358" s="602">
        <f t="shared" ca="1" si="586"/>
        <v>36033.004617820443</v>
      </c>
      <c r="AO358" s="602">
        <f t="shared" ca="1" si="587"/>
        <v>37514.931461517175</v>
      </c>
      <c r="AP358" s="602">
        <f t="shared" ca="1" si="588"/>
        <v>37514.931461517175</v>
      </c>
      <c r="AQ358" s="602">
        <f t="shared" ca="1" si="589"/>
        <v>39026.737155306873</v>
      </c>
      <c r="AR358" s="602">
        <f t="shared" ca="1" si="590"/>
        <v>35448.772928771345</v>
      </c>
      <c r="AS358" s="602">
        <f t="shared" ca="1" si="591"/>
        <v>36918.531516652984</v>
      </c>
      <c r="AT358" s="602">
        <f t="shared" ca="1" si="592"/>
        <v>36918.531516652984</v>
      </c>
      <c r="AU358" s="602">
        <f t="shared" ca="1" si="593"/>
        <v>38418.479955411574</v>
      </c>
      <c r="AV358" s="602">
        <f t="shared" ca="1" si="594"/>
        <v>38418.479955411574</v>
      </c>
      <c r="AW358" s="602">
        <f t="shared" ca="1" si="595"/>
        <v>39947.830563756834</v>
      </c>
      <c r="AX358" s="602">
        <f t="shared" ca="1" si="596"/>
        <v>39947.830563756834</v>
      </c>
      <c r="AY358" s="602">
        <f t="shared" ca="1" si="597"/>
        <v>41505.764212283277</v>
      </c>
      <c r="AZ358" s="602">
        <f t="shared" ca="1" si="598"/>
        <v>41505.764212283277</v>
      </c>
      <c r="BA358" s="602">
        <f t="shared" ca="1" si="599"/>
        <v>43091.434978125537</v>
      </c>
      <c r="BB358" s="602">
        <f t="shared" ca="1" si="600"/>
        <v>30151.752011168952</v>
      </c>
      <c r="BC358" s="602">
        <f t="shared" ca="1" si="601"/>
        <v>30956.908340085956</v>
      </c>
      <c r="BD358" s="602">
        <f t="shared" ca="1" si="602"/>
        <v>30956.908340085956</v>
      </c>
      <c r="BE358" s="602">
        <f t="shared" ca="1" si="603"/>
        <v>31773.96422531897</v>
      </c>
      <c r="BF358" s="602">
        <f t="shared" ca="1" si="604"/>
        <v>31773.96422531897</v>
      </c>
      <c r="BG358" s="602">
        <f t="shared" ca="1" si="605"/>
        <v>32602.790994842424</v>
      </c>
      <c r="BH358" s="602">
        <f t="shared" ca="1" si="606"/>
        <v>32602.790994842424</v>
      </c>
      <c r="BI358" s="602">
        <f t="shared" ca="1" si="607"/>
        <v>33443.253242422019</v>
      </c>
      <c r="BJ358" s="602">
        <f t="shared" ca="1" si="608"/>
        <v>33443.253242422019</v>
      </c>
      <c r="BK358" s="602">
        <f t="shared" ca="1" si="609"/>
        <v>34295.209150044284</v>
      </c>
      <c r="BL358" s="602">
        <f t="shared" ca="1" si="610"/>
        <v>36770.18441525627</v>
      </c>
      <c r="BM358" s="602">
        <f t="shared" ca="1" si="611"/>
        <v>38267.148755353199</v>
      </c>
      <c r="BN358" s="602">
        <f t="shared" ca="1" si="612"/>
        <v>38267.148755353199</v>
      </c>
      <c r="BO358" s="602">
        <f t="shared" ca="1" si="613"/>
        <v>39793.595525186211</v>
      </c>
      <c r="BP358" s="602">
        <f t="shared" ca="1" si="614"/>
        <v>39793.595525186211</v>
      </c>
      <c r="BQ358" s="602">
        <f t="shared" ca="1" si="615"/>
        <v>41348.708530527409</v>
      </c>
      <c r="BR358" s="602">
        <f t="shared" ca="1" si="616"/>
        <v>41348.708530527409</v>
      </c>
      <c r="BS358" s="602">
        <f t="shared" ca="1" si="617"/>
        <v>42931.644319025749</v>
      </c>
      <c r="BT358" s="602">
        <f t="shared" ca="1" si="618"/>
        <v>42931.644319025749</v>
      </c>
      <c r="BU358" s="602">
        <f t="shared" ca="1" si="619"/>
        <v>44541.536806018841</v>
      </c>
      <c r="BV358" s="602">
        <f t="shared" ca="1" si="620"/>
        <v>40723.276804626068</v>
      </c>
      <c r="BW358" s="602">
        <f t="shared" ca="1" si="621"/>
        <v>42295.186245571516</v>
      </c>
      <c r="BX358" s="602">
        <f t="shared" ca="1" si="622"/>
        <v>42295.186245571516</v>
      </c>
      <c r="BY358" s="602">
        <f t="shared" ca="1" si="623"/>
        <v>43894.401241264459</v>
      </c>
      <c r="BZ358" s="602">
        <f t="shared" ca="1" si="624"/>
        <v>43894.401241264459</v>
      </c>
      <c r="CA358" s="602">
        <f t="shared" ca="1" si="625"/>
        <v>45520.044319311586</v>
      </c>
      <c r="CB358" s="602">
        <f t="shared" ca="1" si="626"/>
        <v>45520.044319311586</v>
      </c>
      <c r="CC358" s="602">
        <f t="shared" ca="1" si="627"/>
        <v>47171.222607457443</v>
      </c>
      <c r="CD358" s="602">
        <f t="shared" ca="1" si="628"/>
        <v>47171.222607457443</v>
      </c>
      <c r="CE358" s="602">
        <f t="shared" ca="1" si="629"/>
        <v>48847.032188247038</v>
      </c>
      <c r="CF358" s="602">
        <f t="shared" ca="1" si="630"/>
        <v>32602.790994842424</v>
      </c>
      <c r="CG358" s="602">
        <f t="shared" ca="1" si="631"/>
        <v>33443.253242422012</v>
      </c>
      <c r="CH358" s="602">
        <f t="shared" ca="1" si="632"/>
        <v>33443.253242422012</v>
      </c>
      <c r="CI358" s="602">
        <f t="shared" ca="1" si="633"/>
        <v>34295.209150044277</v>
      </c>
      <c r="CJ358" s="602">
        <f t="shared" ca="1" si="634"/>
        <v>34295.209150044277</v>
      </c>
      <c r="CK358" s="602">
        <f t="shared" ca="1" si="635"/>
        <v>35158.510820378884</v>
      </c>
      <c r="CL358" s="602">
        <f t="shared" ca="1" si="636"/>
        <v>35158.510820378884</v>
      </c>
      <c r="CM358" s="602">
        <f t="shared" ca="1" si="637"/>
        <v>36033.004617820443</v>
      </c>
      <c r="CN358" s="602">
        <f t="shared" ca="1" si="638"/>
        <v>36033.004617820443</v>
      </c>
      <c r="CO358" s="602">
        <f t="shared" ca="1" si="639"/>
        <v>36918.531516652984</v>
      </c>
      <c r="CP358" s="602">
        <f t="shared" ca="1" si="640"/>
        <v>40567.620879791641</v>
      </c>
      <c r="CQ358" s="602">
        <f t="shared" ca="1" si="641"/>
        <v>42136.752230538325</v>
      </c>
      <c r="CR358" s="602">
        <f t="shared" ca="1" si="642"/>
        <v>42136.752230538325</v>
      </c>
      <c r="CS358" s="602">
        <f t="shared" ca="1" si="643"/>
        <v>43733.275864409734</v>
      </c>
      <c r="CT358" s="602">
        <f t="shared" ca="1" si="644"/>
        <v>43733.275864409734</v>
      </c>
      <c r="CU358" s="602">
        <f t="shared" ca="1" si="645"/>
        <v>45356.316094004287</v>
      </c>
      <c r="CV358" s="602">
        <f t="shared" ca="1" si="646"/>
        <v>45356.316094004287</v>
      </c>
      <c r="CW358" s="602">
        <f t="shared" ca="1" si="647"/>
        <v>47004.981388595283</v>
      </c>
      <c r="CX358" s="602">
        <f t="shared" ca="1" si="648"/>
        <v>47004.981388595283</v>
      </c>
      <c r="CY358" s="602">
        <f t="shared" ca="1" si="649"/>
        <v>48678.368743832812</v>
      </c>
      <c r="CZ358" s="602">
        <f t="shared" ca="1" si="650"/>
        <v>44703.97476535022</v>
      </c>
      <c r="DA358" s="602">
        <f t="shared" ca="1" si="651"/>
        <v>46342.497848049643</v>
      </c>
      <c r="DB358" s="602">
        <f t="shared" ca="1" si="652"/>
        <v>46342.497848049643</v>
      </c>
      <c r="DC358" s="602">
        <f t="shared" ca="1" si="653"/>
        <v>48006.105296803609</v>
      </c>
      <c r="DD358" s="602">
        <f t="shared" ca="1" si="654"/>
        <v>48006.105296803609</v>
      </c>
      <c r="DE358" s="602">
        <f t="shared" ca="1" si="655"/>
        <v>49693.889253268258</v>
      </c>
      <c r="DF358" s="602">
        <f t="shared" ca="1" si="656"/>
        <v>49693.889253268258</v>
      </c>
      <c r="DG358" s="602">
        <f t="shared" ca="1" si="657"/>
        <v>51404.937022019112</v>
      </c>
      <c r="DH358" s="602">
        <f t="shared" ca="1" si="658"/>
        <v>51404.937022019112</v>
      </c>
      <c r="DI358" s="602">
        <f t="shared" ca="1" si="659"/>
        <v>53138.334953305806</v>
      </c>
      <c r="DJ358" s="602">
        <f t="shared" ca="1" si="660"/>
        <v>35740.272825017964</v>
      </c>
      <c r="DK358" s="602">
        <f t="shared" ca="1" si="661"/>
        <v>36622.140011125128</v>
      </c>
      <c r="DL358" s="602">
        <f t="shared" ca="1" si="662"/>
        <v>36622.140011125128</v>
      </c>
      <c r="DM358" s="602">
        <f t="shared" ca="1" si="663"/>
        <v>37514.931461517175</v>
      </c>
      <c r="DN358" s="602">
        <f t="shared" ca="1" si="664"/>
        <v>37514.931461517175</v>
      </c>
      <c r="DO358" s="602">
        <f t="shared" ca="1" si="665"/>
        <v>38418.479955411574</v>
      </c>
      <c r="DP358" s="602">
        <f t="shared" ca="1" si="666"/>
        <v>38418.479955411574</v>
      </c>
      <c r="DQ358" s="602">
        <f t="shared" ca="1" si="667"/>
        <v>39332.613834187912</v>
      </c>
      <c r="DR358" s="602">
        <f t="shared" ca="1" si="668"/>
        <v>39332.613834187912</v>
      </c>
      <c r="DS358" s="602">
        <f t="shared" ca="1" si="669"/>
        <v>40257.157363389997</v>
      </c>
      <c r="DT358" s="602">
        <f t="shared" ca="1" si="670"/>
        <v>46177.501827191038</v>
      </c>
      <c r="DU358" s="602">
        <f t="shared" ca="1" si="671"/>
        <v>47838.641578354283</v>
      </c>
      <c r="DV358" s="602">
        <f t="shared" ca="1" si="672"/>
        <v>47838.641578354283</v>
      </c>
      <c r="DW358" s="602">
        <f t="shared" ca="1" si="673"/>
        <v>49524.048906687342</v>
      </c>
      <c r="DX358" s="602">
        <f t="shared" ca="1" si="674"/>
        <v>49524.048906687342</v>
      </c>
      <c r="DY358" s="602">
        <f t="shared" ca="1" si="675"/>
        <v>51232.81142211426</v>
      </c>
      <c r="DZ358" s="602">
        <f t="shared" ca="1" si="676"/>
        <v>51232.81142211426</v>
      </c>
      <c r="EA358" s="602">
        <f t="shared" ca="1" si="677"/>
        <v>52964.015402022604</v>
      </c>
      <c r="EB358" s="602">
        <f t="shared" ca="1" si="678"/>
        <v>52964.015402022604</v>
      </c>
      <c r="EC358" s="602">
        <f t="shared" ca="1" si="679"/>
        <v>54716.749467108581</v>
      </c>
      <c r="ED358" s="602">
        <f t="shared" ca="1" si="680"/>
        <v>50546.562285820124</v>
      </c>
      <c r="EE358" s="602">
        <f t="shared" ca="1" si="681"/>
        <v>52268.899256216449</v>
      </c>
      <c r="EF358" s="602">
        <f t="shared" ca="1" si="682"/>
        <v>52268.899256216449</v>
      </c>
      <c r="EG358" s="602">
        <f t="shared" ca="1" si="683"/>
        <v>54013.130357142247</v>
      </c>
      <c r="EH358" s="602">
        <f t="shared" ca="1" si="684"/>
        <v>54013.130357142247</v>
      </c>
      <c r="EI358" s="602">
        <f t="shared" ca="1" si="685"/>
        <v>55778.34727772788</v>
      </c>
      <c r="EJ358" s="602">
        <f t="shared" ca="1" si="686"/>
        <v>55778.34727772788</v>
      </c>
      <c r="EK358" s="602">
        <f t="shared" ca="1" si="687"/>
        <v>57563.649413299725</v>
      </c>
      <c r="EL358" s="602">
        <f t="shared" ca="1" si="688"/>
        <v>57563.649413299725</v>
      </c>
      <c r="EM358" s="602">
        <f t="shared" ca="1" si="689"/>
        <v>59368.146874517734</v>
      </c>
    </row>
    <row r="359" spans="22:143" ht="14.25" x14ac:dyDescent="0.2">
      <c r="V359" s="260"/>
      <c r="W359" s="597">
        <f t="shared" ref="W359:W422" si="690">W358+1</f>
        <v>66</v>
      </c>
      <c r="X359" s="602">
        <f t="shared" ca="1" si="570"/>
        <v>27303.204877228378</v>
      </c>
      <c r="Y359" s="602">
        <f t="shared" ca="1" si="571"/>
        <v>28063.745651855919</v>
      </c>
      <c r="Z359" s="602">
        <f t="shared" ca="1" si="572"/>
        <v>28063.745651855919</v>
      </c>
      <c r="AA359" s="602">
        <f t="shared" ca="1" si="573"/>
        <v>28836.595283912593</v>
      </c>
      <c r="AB359" s="602">
        <f t="shared" ca="1" si="574"/>
        <v>28836.595283912593</v>
      </c>
      <c r="AC359" s="602">
        <f t="shared" ca="1" si="575"/>
        <v>29621.652351503428</v>
      </c>
      <c r="AD359" s="602">
        <f t="shared" ca="1" si="576"/>
        <v>29621.652351503428</v>
      </c>
      <c r="AE359" s="602">
        <f t="shared" ca="1" si="577"/>
        <v>30418.807625095062</v>
      </c>
      <c r="AF359" s="602">
        <f t="shared" ca="1" si="578"/>
        <v>30418.807625095062</v>
      </c>
      <c r="AG359" s="602">
        <f t="shared" ca="1" si="579"/>
        <v>31227.944341051854</v>
      </c>
      <c r="AH359" s="602">
        <f t="shared" ca="1" si="580"/>
        <v>31773.964225318963</v>
      </c>
      <c r="AI359" s="602">
        <f t="shared" ca="1" si="581"/>
        <v>33161.814954877947</v>
      </c>
      <c r="AJ359" s="602">
        <f t="shared" ca="1" si="582"/>
        <v>33161.814954877947</v>
      </c>
      <c r="AK359" s="602">
        <f t="shared" ca="1" si="583"/>
        <v>34581.723205375456</v>
      </c>
      <c r="AL359" s="602">
        <f t="shared" ca="1" si="584"/>
        <v>34581.723205375456</v>
      </c>
      <c r="AM359" s="602">
        <f t="shared" ca="1" si="585"/>
        <v>36033.004617820443</v>
      </c>
      <c r="AN359" s="602">
        <f t="shared" ca="1" si="586"/>
        <v>36033.004617820443</v>
      </c>
      <c r="AO359" s="602">
        <f t="shared" ca="1" si="587"/>
        <v>37514.931461517175</v>
      </c>
      <c r="AP359" s="602">
        <f t="shared" ca="1" si="588"/>
        <v>37514.931461517175</v>
      </c>
      <c r="AQ359" s="602">
        <f t="shared" ca="1" si="589"/>
        <v>39026.737155306873</v>
      </c>
      <c r="AR359" s="602">
        <f t="shared" ca="1" si="590"/>
        <v>35448.772928771345</v>
      </c>
      <c r="AS359" s="602">
        <f t="shared" ca="1" si="591"/>
        <v>36918.531516652984</v>
      </c>
      <c r="AT359" s="602">
        <f t="shared" ca="1" si="592"/>
        <v>36918.531516652984</v>
      </c>
      <c r="AU359" s="602">
        <f t="shared" ca="1" si="593"/>
        <v>38418.479955411574</v>
      </c>
      <c r="AV359" s="602">
        <f t="shared" ca="1" si="594"/>
        <v>38418.479955411574</v>
      </c>
      <c r="AW359" s="602">
        <f t="shared" ca="1" si="595"/>
        <v>39947.830563756834</v>
      </c>
      <c r="AX359" s="602">
        <f t="shared" ca="1" si="596"/>
        <v>39947.830563756834</v>
      </c>
      <c r="AY359" s="602">
        <f t="shared" ca="1" si="597"/>
        <v>41505.764212283277</v>
      </c>
      <c r="AZ359" s="602">
        <f t="shared" ca="1" si="598"/>
        <v>41505.764212283277</v>
      </c>
      <c r="BA359" s="602">
        <f t="shared" ca="1" si="599"/>
        <v>43091.434978125537</v>
      </c>
      <c r="BB359" s="602">
        <f t="shared" ca="1" si="600"/>
        <v>30151.752011168952</v>
      </c>
      <c r="BC359" s="602">
        <f t="shared" ca="1" si="601"/>
        <v>30956.908340085956</v>
      </c>
      <c r="BD359" s="602">
        <f t="shared" ca="1" si="602"/>
        <v>30956.908340085956</v>
      </c>
      <c r="BE359" s="602">
        <f t="shared" ca="1" si="603"/>
        <v>31773.96422531897</v>
      </c>
      <c r="BF359" s="602">
        <f t="shared" ca="1" si="604"/>
        <v>31773.96422531897</v>
      </c>
      <c r="BG359" s="602">
        <f t="shared" ca="1" si="605"/>
        <v>32602.790994842424</v>
      </c>
      <c r="BH359" s="602">
        <f t="shared" ca="1" si="606"/>
        <v>32602.790994842424</v>
      </c>
      <c r="BI359" s="602">
        <f t="shared" ca="1" si="607"/>
        <v>33443.253242422019</v>
      </c>
      <c r="BJ359" s="602">
        <f t="shared" ca="1" si="608"/>
        <v>33443.253242422019</v>
      </c>
      <c r="BK359" s="602">
        <f t="shared" ca="1" si="609"/>
        <v>34295.209150044284</v>
      </c>
      <c r="BL359" s="602">
        <f t="shared" ca="1" si="610"/>
        <v>36770.18441525627</v>
      </c>
      <c r="BM359" s="602">
        <f t="shared" ca="1" si="611"/>
        <v>38267.148755353199</v>
      </c>
      <c r="BN359" s="602">
        <f t="shared" ca="1" si="612"/>
        <v>38267.148755353199</v>
      </c>
      <c r="BO359" s="602">
        <f t="shared" ca="1" si="613"/>
        <v>39793.595525186211</v>
      </c>
      <c r="BP359" s="602">
        <f t="shared" ca="1" si="614"/>
        <v>39793.595525186211</v>
      </c>
      <c r="BQ359" s="602">
        <f t="shared" ca="1" si="615"/>
        <v>41348.708530527409</v>
      </c>
      <c r="BR359" s="602">
        <f t="shared" ca="1" si="616"/>
        <v>41348.708530527409</v>
      </c>
      <c r="BS359" s="602">
        <f t="shared" ca="1" si="617"/>
        <v>42931.644319025749</v>
      </c>
      <c r="BT359" s="602">
        <f t="shared" ca="1" si="618"/>
        <v>42931.644319025749</v>
      </c>
      <c r="BU359" s="602">
        <f t="shared" ca="1" si="619"/>
        <v>44541.536806018841</v>
      </c>
      <c r="BV359" s="602">
        <f t="shared" ca="1" si="620"/>
        <v>40723.276804626068</v>
      </c>
      <c r="BW359" s="602">
        <f t="shared" ca="1" si="621"/>
        <v>42295.186245571516</v>
      </c>
      <c r="BX359" s="602">
        <f t="shared" ca="1" si="622"/>
        <v>42295.186245571516</v>
      </c>
      <c r="BY359" s="602">
        <f t="shared" ca="1" si="623"/>
        <v>43894.401241264459</v>
      </c>
      <c r="BZ359" s="602">
        <f t="shared" ca="1" si="624"/>
        <v>43894.401241264459</v>
      </c>
      <c r="CA359" s="602">
        <f t="shared" ca="1" si="625"/>
        <v>45520.044319311586</v>
      </c>
      <c r="CB359" s="602">
        <f t="shared" ca="1" si="626"/>
        <v>45520.044319311586</v>
      </c>
      <c r="CC359" s="602">
        <f t="shared" ca="1" si="627"/>
        <v>47171.222607457443</v>
      </c>
      <c r="CD359" s="602">
        <f t="shared" ca="1" si="628"/>
        <v>47171.222607457443</v>
      </c>
      <c r="CE359" s="602">
        <f t="shared" ca="1" si="629"/>
        <v>48847.032188247038</v>
      </c>
      <c r="CF359" s="602">
        <f t="shared" ca="1" si="630"/>
        <v>32602.790994842424</v>
      </c>
      <c r="CG359" s="602">
        <f t="shared" ca="1" si="631"/>
        <v>33443.253242422012</v>
      </c>
      <c r="CH359" s="602">
        <f t="shared" ca="1" si="632"/>
        <v>33443.253242422012</v>
      </c>
      <c r="CI359" s="602">
        <f t="shared" ca="1" si="633"/>
        <v>34295.209150044277</v>
      </c>
      <c r="CJ359" s="602">
        <f t="shared" ca="1" si="634"/>
        <v>34295.209150044277</v>
      </c>
      <c r="CK359" s="602">
        <f t="shared" ca="1" si="635"/>
        <v>35158.510820378884</v>
      </c>
      <c r="CL359" s="602">
        <f t="shared" ca="1" si="636"/>
        <v>35158.510820378884</v>
      </c>
      <c r="CM359" s="602">
        <f t="shared" ca="1" si="637"/>
        <v>36033.004617820443</v>
      </c>
      <c r="CN359" s="602">
        <f t="shared" ca="1" si="638"/>
        <v>36033.004617820443</v>
      </c>
      <c r="CO359" s="602">
        <f t="shared" ca="1" si="639"/>
        <v>36918.531516652984</v>
      </c>
      <c r="CP359" s="602">
        <f t="shared" ca="1" si="640"/>
        <v>40567.620879791641</v>
      </c>
      <c r="CQ359" s="602">
        <f t="shared" ca="1" si="641"/>
        <v>42136.752230538325</v>
      </c>
      <c r="CR359" s="602">
        <f t="shared" ca="1" si="642"/>
        <v>42136.752230538325</v>
      </c>
      <c r="CS359" s="602">
        <f t="shared" ca="1" si="643"/>
        <v>43733.275864409734</v>
      </c>
      <c r="CT359" s="602">
        <f t="shared" ca="1" si="644"/>
        <v>43733.275864409734</v>
      </c>
      <c r="CU359" s="602">
        <f t="shared" ca="1" si="645"/>
        <v>45356.316094004287</v>
      </c>
      <c r="CV359" s="602">
        <f t="shared" ca="1" si="646"/>
        <v>45356.316094004287</v>
      </c>
      <c r="CW359" s="602">
        <f t="shared" ca="1" si="647"/>
        <v>47004.981388595283</v>
      </c>
      <c r="CX359" s="602">
        <f t="shared" ca="1" si="648"/>
        <v>47004.981388595283</v>
      </c>
      <c r="CY359" s="602">
        <f t="shared" ca="1" si="649"/>
        <v>48678.368743832812</v>
      </c>
      <c r="CZ359" s="602">
        <f t="shared" ca="1" si="650"/>
        <v>44703.97476535022</v>
      </c>
      <c r="DA359" s="602">
        <f t="shared" ca="1" si="651"/>
        <v>46342.497848049643</v>
      </c>
      <c r="DB359" s="602">
        <f t="shared" ca="1" si="652"/>
        <v>46342.497848049643</v>
      </c>
      <c r="DC359" s="602">
        <f t="shared" ca="1" si="653"/>
        <v>48006.105296803609</v>
      </c>
      <c r="DD359" s="602">
        <f t="shared" ca="1" si="654"/>
        <v>48006.105296803609</v>
      </c>
      <c r="DE359" s="602">
        <f t="shared" ca="1" si="655"/>
        <v>49693.889253268258</v>
      </c>
      <c r="DF359" s="602">
        <f t="shared" ca="1" si="656"/>
        <v>49693.889253268258</v>
      </c>
      <c r="DG359" s="602">
        <f t="shared" ca="1" si="657"/>
        <v>51404.937022019112</v>
      </c>
      <c r="DH359" s="602">
        <f t="shared" ca="1" si="658"/>
        <v>51404.937022019112</v>
      </c>
      <c r="DI359" s="602">
        <f t="shared" ca="1" si="659"/>
        <v>53138.334953305806</v>
      </c>
      <c r="DJ359" s="602">
        <f t="shared" ca="1" si="660"/>
        <v>35740.272825017964</v>
      </c>
      <c r="DK359" s="602">
        <f t="shared" ca="1" si="661"/>
        <v>36622.140011125128</v>
      </c>
      <c r="DL359" s="602">
        <f t="shared" ca="1" si="662"/>
        <v>36622.140011125128</v>
      </c>
      <c r="DM359" s="602">
        <f t="shared" ca="1" si="663"/>
        <v>37514.931461517175</v>
      </c>
      <c r="DN359" s="602">
        <f t="shared" ca="1" si="664"/>
        <v>37514.931461517175</v>
      </c>
      <c r="DO359" s="602">
        <f t="shared" ca="1" si="665"/>
        <v>38418.479955411574</v>
      </c>
      <c r="DP359" s="602">
        <f t="shared" ca="1" si="666"/>
        <v>38418.479955411574</v>
      </c>
      <c r="DQ359" s="602">
        <f t="shared" ca="1" si="667"/>
        <v>39332.613834187912</v>
      </c>
      <c r="DR359" s="602">
        <f t="shared" ca="1" si="668"/>
        <v>39332.613834187912</v>
      </c>
      <c r="DS359" s="602">
        <f t="shared" ca="1" si="669"/>
        <v>40257.157363389997</v>
      </c>
      <c r="DT359" s="602">
        <f t="shared" ca="1" si="670"/>
        <v>46177.501827191038</v>
      </c>
      <c r="DU359" s="602">
        <f t="shared" ca="1" si="671"/>
        <v>47838.641578354283</v>
      </c>
      <c r="DV359" s="602">
        <f t="shared" ca="1" si="672"/>
        <v>47838.641578354283</v>
      </c>
      <c r="DW359" s="602">
        <f t="shared" ca="1" si="673"/>
        <v>49524.048906687342</v>
      </c>
      <c r="DX359" s="602">
        <f t="shared" ca="1" si="674"/>
        <v>49524.048906687342</v>
      </c>
      <c r="DY359" s="602">
        <f t="shared" ca="1" si="675"/>
        <v>51232.81142211426</v>
      </c>
      <c r="DZ359" s="602">
        <f t="shared" ca="1" si="676"/>
        <v>51232.81142211426</v>
      </c>
      <c r="EA359" s="602">
        <f t="shared" ca="1" si="677"/>
        <v>52964.015402022604</v>
      </c>
      <c r="EB359" s="602">
        <f t="shared" ca="1" si="678"/>
        <v>52964.015402022604</v>
      </c>
      <c r="EC359" s="602">
        <f t="shared" ca="1" si="679"/>
        <v>54716.749467108581</v>
      </c>
      <c r="ED359" s="602">
        <f t="shared" ca="1" si="680"/>
        <v>50546.562285820124</v>
      </c>
      <c r="EE359" s="602">
        <f t="shared" ca="1" si="681"/>
        <v>52268.899256216449</v>
      </c>
      <c r="EF359" s="602">
        <f t="shared" ca="1" si="682"/>
        <v>52268.899256216449</v>
      </c>
      <c r="EG359" s="602">
        <f t="shared" ca="1" si="683"/>
        <v>54013.130357142247</v>
      </c>
      <c r="EH359" s="602">
        <f t="shared" ca="1" si="684"/>
        <v>54013.130357142247</v>
      </c>
      <c r="EI359" s="602">
        <f t="shared" ca="1" si="685"/>
        <v>55778.34727772788</v>
      </c>
      <c r="EJ359" s="602">
        <f t="shared" ca="1" si="686"/>
        <v>55778.34727772788</v>
      </c>
      <c r="EK359" s="602">
        <f t="shared" ca="1" si="687"/>
        <v>57563.649413299725</v>
      </c>
      <c r="EL359" s="602">
        <f t="shared" ca="1" si="688"/>
        <v>57563.649413299725</v>
      </c>
      <c r="EM359" s="602">
        <f t="shared" ca="1" si="689"/>
        <v>59368.146874517734</v>
      </c>
    </row>
    <row r="360" spans="22:143" ht="14.25" x14ac:dyDescent="0.2">
      <c r="V360" s="260"/>
      <c r="W360" s="597">
        <f t="shared" si="690"/>
        <v>67</v>
      </c>
      <c r="X360" s="602">
        <f t="shared" ref="X360:X423" ca="1" si="691">+X359</f>
        <v>27303.204877228378</v>
      </c>
      <c r="Y360" s="602">
        <f t="shared" ref="Y360:Y423" ca="1" si="692">+Y359</f>
        <v>28063.745651855919</v>
      </c>
      <c r="Z360" s="602">
        <f t="shared" ref="Z360:Z423" ca="1" si="693">+Z359</f>
        <v>28063.745651855919</v>
      </c>
      <c r="AA360" s="602">
        <f t="shared" ref="AA360:AA423" ca="1" si="694">+AA359</f>
        <v>28836.595283912593</v>
      </c>
      <c r="AB360" s="602">
        <f t="shared" ref="AB360:AB423" ca="1" si="695">+AB359</f>
        <v>28836.595283912593</v>
      </c>
      <c r="AC360" s="602">
        <f t="shared" ref="AC360:AC423" ca="1" si="696">+AC359</f>
        <v>29621.652351503428</v>
      </c>
      <c r="AD360" s="602">
        <f t="shared" ref="AD360:AD423" ca="1" si="697">+AD359</f>
        <v>29621.652351503428</v>
      </c>
      <c r="AE360" s="602">
        <f t="shared" ref="AE360:AE423" ca="1" si="698">+AE359</f>
        <v>30418.807625095062</v>
      </c>
      <c r="AF360" s="602">
        <f t="shared" ref="AF360:AF423" ca="1" si="699">+AF359</f>
        <v>30418.807625095062</v>
      </c>
      <c r="AG360" s="602">
        <f t="shared" ref="AG360:AG423" ca="1" si="700">+AG359</f>
        <v>31227.944341051854</v>
      </c>
      <c r="AH360" s="602">
        <f t="shared" ref="AH360:AH423" ca="1" si="701">+AH359</f>
        <v>31773.964225318963</v>
      </c>
      <c r="AI360" s="602">
        <f t="shared" ref="AI360:AI423" ca="1" si="702">+AI359</f>
        <v>33161.814954877947</v>
      </c>
      <c r="AJ360" s="602">
        <f t="shared" ref="AJ360:AJ423" ca="1" si="703">+AJ359</f>
        <v>33161.814954877947</v>
      </c>
      <c r="AK360" s="602">
        <f t="shared" ref="AK360:AK423" ca="1" si="704">+AK359</f>
        <v>34581.723205375456</v>
      </c>
      <c r="AL360" s="602">
        <f t="shared" ref="AL360:AL423" ca="1" si="705">+AL359</f>
        <v>34581.723205375456</v>
      </c>
      <c r="AM360" s="602">
        <f t="shared" ref="AM360:AM423" ca="1" si="706">+AM359</f>
        <v>36033.004617820443</v>
      </c>
      <c r="AN360" s="602">
        <f t="shared" ref="AN360:AN423" ca="1" si="707">+AN359</f>
        <v>36033.004617820443</v>
      </c>
      <c r="AO360" s="602">
        <f t="shared" ref="AO360:AO423" ca="1" si="708">+AO359</f>
        <v>37514.931461517175</v>
      </c>
      <c r="AP360" s="602">
        <f t="shared" ref="AP360:AP423" ca="1" si="709">+AP359</f>
        <v>37514.931461517175</v>
      </c>
      <c r="AQ360" s="602">
        <f t="shared" ref="AQ360:AQ423" ca="1" si="710">+AQ359</f>
        <v>39026.737155306873</v>
      </c>
      <c r="AR360" s="602">
        <f t="shared" ref="AR360:AR423" ca="1" si="711">+AR359</f>
        <v>35448.772928771345</v>
      </c>
      <c r="AS360" s="602">
        <f t="shared" ref="AS360:AS423" ca="1" si="712">+AS359</f>
        <v>36918.531516652984</v>
      </c>
      <c r="AT360" s="602">
        <f t="shared" ref="AT360:AT423" ca="1" si="713">+AT359</f>
        <v>36918.531516652984</v>
      </c>
      <c r="AU360" s="602">
        <f t="shared" ref="AU360:AU423" ca="1" si="714">+AU359</f>
        <v>38418.479955411574</v>
      </c>
      <c r="AV360" s="602">
        <f t="shared" ref="AV360:AV423" ca="1" si="715">+AV359</f>
        <v>38418.479955411574</v>
      </c>
      <c r="AW360" s="602">
        <f t="shared" ref="AW360:AW423" ca="1" si="716">+AW359</f>
        <v>39947.830563756834</v>
      </c>
      <c r="AX360" s="602">
        <f t="shared" ref="AX360:AX423" ca="1" si="717">+AX359</f>
        <v>39947.830563756834</v>
      </c>
      <c r="AY360" s="602">
        <f t="shared" ref="AY360:AY423" ca="1" si="718">+AY359</f>
        <v>41505.764212283277</v>
      </c>
      <c r="AZ360" s="602">
        <f t="shared" ref="AZ360:AZ423" ca="1" si="719">+AZ359</f>
        <v>41505.764212283277</v>
      </c>
      <c r="BA360" s="602">
        <f t="shared" ref="BA360:BA423" ca="1" si="720">+BA359</f>
        <v>43091.434978125537</v>
      </c>
      <c r="BB360" s="602">
        <f t="shared" ref="BB360:BB423" ca="1" si="721">+BB359</f>
        <v>30151.752011168952</v>
      </c>
      <c r="BC360" s="602">
        <f t="shared" ref="BC360:BC423" ca="1" si="722">+BC359</f>
        <v>30956.908340085956</v>
      </c>
      <c r="BD360" s="602">
        <f t="shared" ref="BD360:BD423" ca="1" si="723">+BD359</f>
        <v>30956.908340085956</v>
      </c>
      <c r="BE360" s="602">
        <f t="shared" ref="BE360:BE423" ca="1" si="724">+BE359</f>
        <v>31773.96422531897</v>
      </c>
      <c r="BF360" s="602">
        <f t="shared" ref="BF360:BF423" ca="1" si="725">+BF359</f>
        <v>31773.96422531897</v>
      </c>
      <c r="BG360" s="602">
        <f t="shared" ref="BG360:BG423" ca="1" si="726">+BG359</f>
        <v>32602.790994842424</v>
      </c>
      <c r="BH360" s="602">
        <f t="shared" ref="BH360:BH423" ca="1" si="727">+BH359</f>
        <v>32602.790994842424</v>
      </c>
      <c r="BI360" s="602">
        <f t="shared" ref="BI360:BI423" ca="1" si="728">+BI359</f>
        <v>33443.253242422019</v>
      </c>
      <c r="BJ360" s="602">
        <f t="shared" ref="BJ360:BJ423" ca="1" si="729">+BJ359</f>
        <v>33443.253242422019</v>
      </c>
      <c r="BK360" s="602">
        <f t="shared" ref="BK360:BK423" ca="1" si="730">+BK359</f>
        <v>34295.209150044284</v>
      </c>
      <c r="BL360" s="602">
        <f t="shared" ref="BL360:BL423" ca="1" si="731">+BL359</f>
        <v>36770.18441525627</v>
      </c>
      <c r="BM360" s="602">
        <f t="shared" ref="BM360:BM423" ca="1" si="732">+BM359</f>
        <v>38267.148755353199</v>
      </c>
      <c r="BN360" s="602">
        <f t="shared" ref="BN360:BN423" ca="1" si="733">+BN359</f>
        <v>38267.148755353199</v>
      </c>
      <c r="BO360" s="602">
        <f t="shared" ref="BO360:BO423" ca="1" si="734">+BO359</f>
        <v>39793.595525186211</v>
      </c>
      <c r="BP360" s="602">
        <f t="shared" ref="BP360:BP423" ca="1" si="735">+BP359</f>
        <v>39793.595525186211</v>
      </c>
      <c r="BQ360" s="602">
        <f t="shared" ref="BQ360:BQ423" ca="1" si="736">+BQ359</f>
        <v>41348.708530527409</v>
      </c>
      <c r="BR360" s="602">
        <f t="shared" ref="BR360:BR423" ca="1" si="737">+BR359</f>
        <v>41348.708530527409</v>
      </c>
      <c r="BS360" s="602">
        <f t="shared" ref="BS360:BS423" ca="1" si="738">+BS359</f>
        <v>42931.644319025749</v>
      </c>
      <c r="BT360" s="602">
        <f t="shared" ref="BT360:BT423" ca="1" si="739">+BT359</f>
        <v>42931.644319025749</v>
      </c>
      <c r="BU360" s="602">
        <f t="shared" ref="BU360:BU423" ca="1" si="740">+BU359</f>
        <v>44541.536806018841</v>
      </c>
      <c r="BV360" s="602">
        <f t="shared" ref="BV360:BV423" ca="1" si="741">+BV359</f>
        <v>40723.276804626068</v>
      </c>
      <c r="BW360" s="602">
        <f t="shared" ref="BW360:BW423" ca="1" si="742">+BW359</f>
        <v>42295.186245571516</v>
      </c>
      <c r="BX360" s="602">
        <f t="shared" ref="BX360:BX423" ca="1" si="743">+BX359</f>
        <v>42295.186245571516</v>
      </c>
      <c r="BY360" s="602">
        <f t="shared" ref="BY360:BY423" ca="1" si="744">+BY359</f>
        <v>43894.401241264459</v>
      </c>
      <c r="BZ360" s="602">
        <f t="shared" ref="BZ360:BZ423" ca="1" si="745">+BZ359</f>
        <v>43894.401241264459</v>
      </c>
      <c r="CA360" s="602">
        <f t="shared" ref="CA360:CA423" ca="1" si="746">+CA359</f>
        <v>45520.044319311586</v>
      </c>
      <c r="CB360" s="602">
        <f t="shared" ref="CB360:CB423" ca="1" si="747">+CB359</f>
        <v>45520.044319311586</v>
      </c>
      <c r="CC360" s="602">
        <f t="shared" ref="CC360:CC423" ca="1" si="748">+CC359</f>
        <v>47171.222607457443</v>
      </c>
      <c r="CD360" s="602">
        <f t="shared" ref="CD360:CD423" ca="1" si="749">+CD359</f>
        <v>47171.222607457443</v>
      </c>
      <c r="CE360" s="602">
        <f t="shared" ref="CE360:CE423" ca="1" si="750">+CE359</f>
        <v>48847.032188247038</v>
      </c>
      <c r="CF360" s="602">
        <f t="shared" ref="CF360:CF423" ca="1" si="751">+CF359</f>
        <v>32602.790994842424</v>
      </c>
      <c r="CG360" s="602">
        <f t="shared" ref="CG360:CG423" ca="1" si="752">+CG359</f>
        <v>33443.253242422012</v>
      </c>
      <c r="CH360" s="602">
        <f t="shared" ref="CH360:CH423" ca="1" si="753">+CH359</f>
        <v>33443.253242422012</v>
      </c>
      <c r="CI360" s="602">
        <f t="shared" ref="CI360:CI423" ca="1" si="754">+CI359</f>
        <v>34295.209150044277</v>
      </c>
      <c r="CJ360" s="602">
        <f t="shared" ref="CJ360:CJ423" ca="1" si="755">+CJ359</f>
        <v>34295.209150044277</v>
      </c>
      <c r="CK360" s="602">
        <f t="shared" ref="CK360:CK423" ca="1" si="756">+CK359</f>
        <v>35158.510820378884</v>
      </c>
      <c r="CL360" s="602">
        <f t="shared" ref="CL360:CL423" ca="1" si="757">+CL359</f>
        <v>35158.510820378884</v>
      </c>
      <c r="CM360" s="602">
        <f t="shared" ref="CM360:CM423" ca="1" si="758">+CM359</f>
        <v>36033.004617820443</v>
      </c>
      <c r="CN360" s="602">
        <f t="shared" ref="CN360:CN423" ca="1" si="759">+CN359</f>
        <v>36033.004617820443</v>
      </c>
      <c r="CO360" s="602">
        <f t="shared" ref="CO360:CO423" ca="1" si="760">+CO359</f>
        <v>36918.531516652984</v>
      </c>
      <c r="CP360" s="602">
        <f t="shared" ref="CP360:CP423" ca="1" si="761">+CP359</f>
        <v>40567.620879791641</v>
      </c>
      <c r="CQ360" s="602">
        <f t="shared" ref="CQ360:CQ423" ca="1" si="762">+CQ359</f>
        <v>42136.752230538325</v>
      </c>
      <c r="CR360" s="602">
        <f t="shared" ref="CR360:CR423" ca="1" si="763">+CR359</f>
        <v>42136.752230538325</v>
      </c>
      <c r="CS360" s="602">
        <f t="shared" ref="CS360:CS423" ca="1" si="764">+CS359</f>
        <v>43733.275864409734</v>
      </c>
      <c r="CT360" s="602">
        <f t="shared" ref="CT360:CT423" ca="1" si="765">+CT359</f>
        <v>43733.275864409734</v>
      </c>
      <c r="CU360" s="602">
        <f t="shared" ref="CU360:CU423" ca="1" si="766">+CU359</f>
        <v>45356.316094004287</v>
      </c>
      <c r="CV360" s="602">
        <f t="shared" ref="CV360:CV423" ca="1" si="767">+CV359</f>
        <v>45356.316094004287</v>
      </c>
      <c r="CW360" s="602">
        <f t="shared" ref="CW360:CW423" ca="1" si="768">+CW359</f>
        <v>47004.981388595283</v>
      </c>
      <c r="CX360" s="602">
        <f t="shared" ref="CX360:CX423" ca="1" si="769">+CX359</f>
        <v>47004.981388595283</v>
      </c>
      <c r="CY360" s="602">
        <f t="shared" ref="CY360:CY423" ca="1" si="770">+CY359</f>
        <v>48678.368743832812</v>
      </c>
      <c r="CZ360" s="602">
        <f t="shared" ref="CZ360:CZ423" ca="1" si="771">+CZ359</f>
        <v>44703.97476535022</v>
      </c>
      <c r="DA360" s="602">
        <f t="shared" ref="DA360:DA423" ca="1" si="772">+DA359</f>
        <v>46342.497848049643</v>
      </c>
      <c r="DB360" s="602">
        <f t="shared" ref="DB360:DB423" ca="1" si="773">+DB359</f>
        <v>46342.497848049643</v>
      </c>
      <c r="DC360" s="602">
        <f t="shared" ref="DC360:DC423" ca="1" si="774">+DC359</f>
        <v>48006.105296803609</v>
      </c>
      <c r="DD360" s="602">
        <f t="shared" ref="DD360:DD423" ca="1" si="775">+DD359</f>
        <v>48006.105296803609</v>
      </c>
      <c r="DE360" s="602">
        <f t="shared" ref="DE360:DE423" ca="1" si="776">+DE359</f>
        <v>49693.889253268258</v>
      </c>
      <c r="DF360" s="602">
        <f t="shared" ref="DF360:DF423" ca="1" si="777">+DF359</f>
        <v>49693.889253268258</v>
      </c>
      <c r="DG360" s="602">
        <f t="shared" ref="DG360:DG423" ca="1" si="778">+DG359</f>
        <v>51404.937022019112</v>
      </c>
      <c r="DH360" s="602">
        <f t="shared" ref="DH360:DH423" ca="1" si="779">+DH359</f>
        <v>51404.937022019112</v>
      </c>
      <c r="DI360" s="602">
        <f t="shared" ref="DI360:DI423" ca="1" si="780">+DI359</f>
        <v>53138.334953305806</v>
      </c>
      <c r="DJ360" s="602">
        <f t="shared" ref="DJ360:DJ423" ca="1" si="781">+DJ359</f>
        <v>35740.272825017964</v>
      </c>
      <c r="DK360" s="602">
        <f t="shared" ref="DK360:DK423" ca="1" si="782">+DK359</f>
        <v>36622.140011125128</v>
      </c>
      <c r="DL360" s="602">
        <f t="shared" ref="DL360:DL423" ca="1" si="783">+DL359</f>
        <v>36622.140011125128</v>
      </c>
      <c r="DM360" s="602">
        <f t="shared" ref="DM360:DM423" ca="1" si="784">+DM359</f>
        <v>37514.931461517175</v>
      </c>
      <c r="DN360" s="602">
        <f t="shared" ref="DN360:DN423" ca="1" si="785">+DN359</f>
        <v>37514.931461517175</v>
      </c>
      <c r="DO360" s="602">
        <f t="shared" ref="DO360:DO423" ca="1" si="786">+DO359</f>
        <v>38418.479955411574</v>
      </c>
      <c r="DP360" s="602">
        <f t="shared" ref="DP360:DP423" ca="1" si="787">+DP359</f>
        <v>38418.479955411574</v>
      </c>
      <c r="DQ360" s="602">
        <f t="shared" ref="DQ360:DQ423" ca="1" si="788">+DQ359</f>
        <v>39332.613834187912</v>
      </c>
      <c r="DR360" s="602">
        <f t="shared" ref="DR360:DR423" ca="1" si="789">+DR359</f>
        <v>39332.613834187912</v>
      </c>
      <c r="DS360" s="602">
        <f t="shared" ref="DS360:DS423" ca="1" si="790">+DS359</f>
        <v>40257.157363389997</v>
      </c>
      <c r="DT360" s="602">
        <f t="shared" ref="DT360:DT423" ca="1" si="791">+DT359</f>
        <v>46177.501827191038</v>
      </c>
      <c r="DU360" s="602">
        <f t="shared" ref="DU360:DU423" ca="1" si="792">+DU359</f>
        <v>47838.641578354283</v>
      </c>
      <c r="DV360" s="602">
        <f t="shared" ref="DV360:DV423" ca="1" si="793">+DV359</f>
        <v>47838.641578354283</v>
      </c>
      <c r="DW360" s="602">
        <f t="shared" ref="DW360:DW423" ca="1" si="794">+DW359</f>
        <v>49524.048906687342</v>
      </c>
      <c r="DX360" s="602">
        <f t="shared" ref="DX360:DX423" ca="1" si="795">+DX359</f>
        <v>49524.048906687342</v>
      </c>
      <c r="DY360" s="602">
        <f t="shared" ref="DY360:DY423" ca="1" si="796">+DY359</f>
        <v>51232.81142211426</v>
      </c>
      <c r="DZ360" s="602">
        <f t="shared" ref="DZ360:DZ423" ca="1" si="797">+DZ359</f>
        <v>51232.81142211426</v>
      </c>
      <c r="EA360" s="602">
        <f t="shared" ref="EA360:EA423" ca="1" si="798">+EA359</f>
        <v>52964.015402022604</v>
      </c>
      <c r="EB360" s="602">
        <f t="shared" ref="EB360:EB423" ca="1" si="799">+EB359</f>
        <v>52964.015402022604</v>
      </c>
      <c r="EC360" s="602">
        <f t="shared" ref="EC360:EC423" ca="1" si="800">+EC359</f>
        <v>54716.749467108581</v>
      </c>
      <c r="ED360" s="602">
        <f t="shared" ref="ED360:ED423" ca="1" si="801">+ED359</f>
        <v>50546.562285820124</v>
      </c>
      <c r="EE360" s="602">
        <f t="shared" ref="EE360:EE423" ca="1" si="802">+EE359</f>
        <v>52268.899256216449</v>
      </c>
      <c r="EF360" s="602">
        <f t="shared" ref="EF360:EF423" ca="1" si="803">+EF359</f>
        <v>52268.899256216449</v>
      </c>
      <c r="EG360" s="602">
        <f t="shared" ref="EG360:EG423" ca="1" si="804">+EG359</f>
        <v>54013.130357142247</v>
      </c>
      <c r="EH360" s="602">
        <f t="shared" ref="EH360:EH423" ca="1" si="805">+EH359</f>
        <v>54013.130357142247</v>
      </c>
      <c r="EI360" s="602">
        <f t="shared" ref="EI360:EI423" ca="1" si="806">+EI359</f>
        <v>55778.34727772788</v>
      </c>
      <c r="EJ360" s="602">
        <f t="shared" ref="EJ360:EJ423" ca="1" si="807">+EJ359</f>
        <v>55778.34727772788</v>
      </c>
      <c r="EK360" s="602">
        <f t="shared" ref="EK360:EK423" ca="1" si="808">+EK359</f>
        <v>57563.649413299725</v>
      </c>
      <c r="EL360" s="602">
        <f t="shared" ref="EL360:EL423" ca="1" si="809">+EL359</f>
        <v>57563.649413299725</v>
      </c>
      <c r="EM360" s="602">
        <f t="shared" ref="EM360:EM423" ca="1" si="810">+EM359</f>
        <v>59368.146874517734</v>
      </c>
    </row>
    <row r="361" spans="22:143" ht="14.25" x14ac:dyDescent="0.2">
      <c r="V361" s="260"/>
      <c r="W361" s="597">
        <f t="shared" si="690"/>
        <v>68</v>
      </c>
      <c r="X361" s="602">
        <f t="shared" ca="1" si="691"/>
        <v>27303.204877228378</v>
      </c>
      <c r="Y361" s="602">
        <f t="shared" ca="1" si="692"/>
        <v>28063.745651855919</v>
      </c>
      <c r="Z361" s="602">
        <f t="shared" ca="1" si="693"/>
        <v>28063.745651855919</v>
      </c>
      <c r="AA361" s="602">
        <f t="shared" ca="1" si="694"/>
        <v>28836.595283912593</v>
      </c>
      <c r="AB361" s="602">
        <f t="shared" ca="1" si="695"/>
        <v>28836.595283912593</v>
      </c>
      <c r="AC361" s="602">
        <f t="shared" ca="1" si="696"/>
        <v>29621.652351503428</v>
      </c>
      <c r="AD361" s="602">
        <f t="shared" ca="1" si="697"/>
        <v>29621.652351503428</v>
      </c>
      <c r="AE361" s="602">
        <f t="shared" ca="1" si="698"/>
        <v>30418.807625095062</v>
      </c>
      <c r="AF361" s="602">
        <f t="shared" ca="1" si="699"/>
        <v>30418.807625095062</v>
      </c>
      <c r="AG361" s="602">
        <f t="shared" ca="1" si="700"/>
        <v>31227.944341051854</v>
      </c>
      <c r="AH361" s="602">
        <f t="shared" ca="1" si="701"/>
        <v>31773.964225318963</v>
      </c>
      <c r="AI361" s="602">
        <f t="shared" ca="1" si="702"/>
        <v>33161.814954877947</v>
      </c>
      <c r="AJ361" s="602">
        <f t="shared" ca="1" si="703"/>
        <v>33161.814954877947</v>
      </c>
      <c r="AK361" s="602">
        <f t="shared" ca="1" si="704"/>
        <v>34581.723205375456</v>
      </c>
      <c r="AL361" s="602">
        <f t="shared" ca="1" si="705"/>
        <v>34581.723205375456</v>
      </c>
      <c r="AM361" s="602">
        <f t="shared" ca="1" si="706"/>
        <v>36033.004617820443</v>
      </c>
      <c r="AN361" s="602">
        <f t="shared" ca="1" si="707"/>
        <v>36033.004617820443</v>
      </c>
      <c r="AO361" s="602">
        <f t="shared" ca="1" si="708"/>
        <v>37514.931461517175</v>
      </c>
      <c r="AP361" s="602">
        <f t="shared" ca="1" si="709"/>
        <v>37514.931461517175</v>
      </c>
      <c r="AQ361" s="602">
        <f t="shared" ca="1" si="710"/>
        <v>39026.737155306873</v>
      </c>
      <c r="AR361" s="602">
        <f t="shared" ca="1" si="711"/>
        <v>35448.772928771345</v>
      </c>
      <c r="AS361" s="602">
        <f t="shared" ca="1" si="712"/>
        <v>36918.531516652984</v>
      </c>
      <c r="AT361" s="602">
        <f t="shared" ca="1" si="713"/>
        <v>36918.531516652984</v>
      </c>
      <c r="AU361" s="602">
        <f t="shared" ca="1" si="714"/>
        <v>38418.479955411574</v>
      </c>
      <c r="AV361" s="602">
        <f t="shared" ca="1" si="715"/>
        <v>38418.479955411574</v>
      </c>
      <c r="AW361" s="602">
        <f t="shared" ca="1" si="716"/>
        <v>39947.830563756834</v>
      </c>
      <c r="AX361" s="602">
        <f t="shared" ca="1" si="717"/>
        <v>39947.830563756834</v>
      </c>
      <c r="AY361" s="602">
        <f t="shared" ca="1" si="718"/>
        <v>41505.764212283277</v>
      </c>
      <c r="AZ361" s="602">
        <f t="shared" ca="1" si="719"/>
        <v>41505.764212283277</v>
      </c>
      <c r="BA361" s="602">
        <f t="shared" ca="1" si="720"/>
        <v>43091.434978125537</v>
      </c>
      <c r="BB361" s="602">
        <f t="shared" ca="1" si="721"/>
        <v>30151.752011168952</v>
      </c>
      <c r="BC361" s="602">
        <f t="shared" ca="1" si="722"/>
        <v>30956.908340085956</v>
      </c>
      <c r="BD361" s="602">
        <f t="shared" ca="1" si="723"/>
        <v>30956.908340085956</v>
      </c>
      <c r="BE361" s="602">
        <f t="shared" ca="1" si="724"/>
        <v>31773.96422531897</v>
      </c>
      <c r="BF361" s="602">
        <f t="shared" ca="1" si="725"/>
        <v>31773.96422531897</v>
      </c>
      <c r="BG361" s="602">
        <f t="shared" ca="1" si="726"/>
        <v>32602.790994842424</v>
      </c>
      <c r="BH361" s="602">
        <f t="shared" ca="1" si="727"/>
        <v>32602.790994842424</v>
      </c>
      <c r="BI361" s="602">
        <f t="shared" ca="1" si="728"/>
        <v>33443.253242422019</v>
      </c>
      <c r="BJ361" s="602">
        <f t="shared" ca="1" si="729"/>
        <v>33443.253242422019</v>
      </c>
      <c r="BK361" s="602">
        <f t="shared" ca="1" si="730"/>
        <v>34295.209150044284</v>
      </c>
      <c r="BL361" s="602">
        <f t="shared" ca="1" si="731"/>
        <v>36770.18441525627</v>
      </c>
      <c r="BM361" s="602">
        <f t="shared" ca="1" si="732"/>
        <v>38267.148755353199</v>
      </c>
      <c r="BN361" s="602">
        <f t="shared" ca="1" si="733"/>
        <v>38267.148755353199</v>
      </c>
      <c r="BO361" s="602">
        <f t="shared" ca="1" si="734"/>
        <v>39793.595525186211</v>
      </c>
      <c r="BP361" s="602">
        <f t="shared" ca="1" si="735"/>
        <v>39793.595525186211</v>
      </c>
      <c r="BQ361" s="602">
        <f t="shared" ca="1" si="736"/>
        <v>41348.708530527409</v>
      </c>
      <c r="BR361" s="602">
        <f t="shared" ca="1" si="737"/>
        <v>41348.708530527409</v>
      </c>
      <c r="BS361" s="602">
        <f t="shared" ca="1" si="738"/>
        <v>42931.644319025749</v>
      </c>
      <c r="BT361" s="602">
        <f t="shared" ca="1" si="739"/>
        <v>42931.644319025749</v>
      </c>
      <c r="BU361" s="602">
        <f t="shared" ca="1" si="740"/>
        <v>44541.536806018841</v>
      </c>
      <c r="BV361" s="602">
        <f t="shared" ca="1" si="741"/>
        <v>40723.276804626068</v>
      </c>
      <c r="BW361" s="602">
        <f t="shared" ca="1" si="742"/>
        <v>42295.186245571516</v>
      </c>
      <c r="BX361" s="602">
        <f t="shared" ca="1" si="743"/>
        <v>42295.186245571516</v>
      </c>
      <c r="BY361" s="602">
        <f t="shared" ca="1" si="744"/>
        <v>43894.401241264459</v>
      </c>
      <c r="BZ361" s="602">
        <f t="shared" ca="1" si="745"/>
        <v>43894.401241264459</v>
      </c>
      <c r="CA361" s="602">
        <f t="shared" ca="1" si="746"/>
        <v>45520.044319311586</v>
      </c>
      <c r="CB361" s="602">
        <f t="shared" ca="1" si="747"/>
        <v>45520.044319311586</v>
      </c>
      <c r="CC361" s="602">
        <f t="shared" ca="1" si="748"/>
        <v>47171.222607457443</v>
      </c>
      <c r="CD361" s="602">
        <f t="shared" ca="1" si="749"/>
        <v>47171.222607457443</v>
      </c>
      <c r="CE361" s="602">
        <f t="shared" ca="1" si="750"/>
        <v>48847.032188247038</v>
      </c>
      <c r="CF361" s="602">
        <f t="shared" ca="1" si="751"/>
        <v>32602.790994842424</v>
      </c>
      <c r="CG361" s="602">
        <f t="shared" ca="1" si="752"/>
        <v>33443.253242422012</v>
      </c>
      <c r="CH361" s="602">
        <f t="shared" ca="1" si="753"/>
        <v>33443.253242422012</v>
      </c>
      <c r="CI361" s="602">
        <f t="shared" ca="1" si="754"/>
        <v>34295.209150044277</v>
      </c>
      <c r="CJ361" s="602">
        <f t="shared" ca="1" si="755"/>
        <v>34295.209150044277</v>
      </c>
      <c r="CK361" s="602">
        <f t="shared" ca="1" si="756"/>
        <v>35158.510820378884</v>
      </c>
      <c r="CL361" s="602">
        <f t="shared" ca="1" si="757"/>
        <v>35158.510820378884</v>
      </c>
      <c r="CM361" s="602">
        <f t="shared" ca="1" si="758"/>
        <v>36033.004617820443</v>
      </c>
      <c r="CN361" s="602">
        <f t="shared" ca="1" si="759"/>
        <v>36033.004617820443</v>
      </c>
      <c r="CO361" s="602">
        <f t="shared" ca="1" si="760"/>
        <v>36918.531516652984</v>
      </c>
      <c r="CP361" s="602">
        <f t="shared" ca="1" si="761"/>
        <v>40567.620879791641</v>
      </c>
      <c r="CQ361" s="602">
        <f t="shared" ca="1" si="762"/>
        <v>42136.752230538325</v>
      </c>
      <c r="CR361" s="602">
        <f t="shared" ca="1" si="763"/>
        <v>42136.752230538325</v>
      </c>
      <c r="CS361" s="602">
        <f t="shared" ca="1" si="764"/>
        <v>43733.275864409734</v>
      </c>
      <c r="CT361" s="602">
        <f t="shared" ca="1" si="765"/>
        <v>43733.275864409734</v>
      </c>
      <c r="CU361" s="602">
        <f t="shared" ca="1" si="766"/>
        <v>45356.316094004287</v>
      </c>
      <c r="CV361" s="602">
        <f t="shared" ca="1" si="767"/>
        <v>45356.316094004287</v>
      </c>
      <c r="CW361" s="602">
        <f t="shared" ca="1" si="768"/>
        <v>47004.981388595283</v>
      </c>
      <c r="CX361" s="602">
        <f t="shared" ca="1" si="769"/>
        <v>47004.981388595283</v>
      </c>
      <c r="CY361" s="602">
        <f t="shared" ca="1" si="770"/>
        <v>48678.368743832812</v>
      </c>
      <c r="CZ361" s="602">
        <f t="shared" ca="1" si="771"/>
        <v>44703.97476535022</v>
      </c>
      <c r="DA361" s="602">
        <f t="shared" ca="1" si="772"/>
        <v>46342.497848049643</v>
      </c>
      <c r="DB361" s="602">
        <f t="shared" ca="1" si="773"/>
        <v>46342.497848049643</v>
      </c>
      <c r="DC361" s="602">
        <f t="shared" ca="1" si="774"/>
        <v>48006.105296803609</v>
      </c>
      <c r="DD361" s="602">
        <f t="shared" ca="1" si="775"/>
        <v>48006.105296803609</v>
      </c>
      <c r="DE361" s="602">
        <f t="shared" ca="1" si="776"/>
        <v>49693.889253268258</v>
      </c>
      <c r="DF361" s="602">
        <f t="shared" ca="1" si="777"/>
        <v>49693.889253268258</v>
      </c>
      <c r="DG361" s="602">
        <f t="shared" ca="1" si="778"/>
        <v>51404.937022019112</v>
      </c>
      <c r="DH361" s="602">
        <f t="shared" ca="1" si="779"/>
        <v>51404.937022019112</v>
      </c>
      <c r="DI361" s="602">
        <f t="shared" ca="1" si="780"/>
        <v>53138.334953305806</v>
      </c>
      <c r="DJ361" s="602">
        <f t="shared" ca="1" si="781"/>
        <v>35740.272825017964</v>
      </c>
      <c r="DK361" s="602">
        <f t="shared" ca="1" si="782"/>
        <v>36622.140011125128</v>
      </c>
      <c r="DL361" s="602">
        <f t="shared" ca="1" si="783"/>
        <v>36622.140011125128</v>
      </c>
      <c r="DM361" s="602">
        <f t="shared" ca="1" si="784"/>
        <v>37514.931461517175</v>
      </c>
      <c r="DN361" s="602">
        <f t="shared" ca="1" si="785"/>
        <v>37514.931461517175</v>
      </c>
      <c r="DO361" s="602">
        <f t="shared" ca="1" si="786"/>
        <v>38418.479955411574</v>
      </c>
      <c r="DP361" s="602">
        <f t="shared" ca="1" si="787"/>
        <v>38418.479955411574</v>
      </c>
      <c r="DQ361" s="602">
        <f t="shared" ca="1" si="788"/>
        <v>39332.613834187912</v>
      </c>
      <c r="DR361" s="602">
        <f t="shared" ca="1" si="789"/>
        <v>39332.613834187912</v>
      </c>
      <c r="DS361" s="602">
        <f t="shared" ca="1" si="790"/>
        <v>40257.157363389997</v>
      </c>
      <c r="DT361" s="602">
        <f t="shared" ca="1" si="791"/>
        <v>46177.501827191038</v>
      </c>
      <c r="DU361" s="602">
        <f t="shared" ca="1" si="792"/>
        <v>47838.641578354283</v>
      </c>
      <c r="DV361" s="602">
        <f t="shared" ca="1" si="793"/>
        <v>47838.641578354283</v>
      </c>
      <c r="DW361" s="602">
        <f t="shared" ca="1" si="794"/>
        <v>49524.048906687342</v>
      </c>
      <c r="DX361" s="602">
        <f t="shared" ca="1" si="795"/>
        <v>49524.048906687342</v>
      </c>
      <c r="DY361" s="602">
        <f t="shared" ca="1" si="796"/>
        <v>51232.81142211426</v>
      </c>
      <c r="DZ361" s="602">
        <f t="shared" ca="1" si="797"/>
        <v>51232.81142211426</v>
      </c>
      <c r="EA361" s="602">
        <f t="shared" ca="1" si="798"/>
        <v>52964.015402022604</v>
      </c>
      <c r="EB361" s="602">
        <f t="shared" ca="1" si="799"/>
        <v>52964.015402022604</v>
      </c>
      <c r="EC361" s="602">
        <f t="shared" ca="1" si="800"/>
        <v>54716.749467108581</v>
      </c>
      <c r="ED361" s="602">
        <f t="shared" ca="1" si="801"/>
        <v>50546.562285820124</v>
      </c>
      <c r="EE361" s="602">
        <f t="shared" ca="1" si="802"/>
        <v>52268.899256216449</v>
      </c>
      <c r="EF361" s="602">
        <f t="shared" ca="1" si="803"/>
        <v>52268.899256216449</v>
      </c>
      <c r="EG361" s="602">
        <f t="shared" ca="1" si="804"/>
        <v>54013.130357142247</v>
      </c>
      <c r="EH361" s="602">
        <f t="shared" ca="1" si="805"/>
        <v>54013.130357142247</v>
      </c>
      <c r="EI361" s="602">
        <f t="shared" ca="1" si="806"/>
        <v>55778.34727772788</v>
      </c>
      <c r="EJ361" s="602">
        <f t="shared" ca="1" si="807"/>
        <v>55778.34727772788</v>
      </c>
      <c r="EK361" s="602">
        <f t="shared" ca="1" si="808"/>
        <v>57563.649413299725</v>
      </c>
      <c r="EL361" s="602">
        <f t="shared" ca="1" si="809"/>
        <v>57563.649413299725</v>
      </c>
      <c r="EM361" s="602">
        <f t="shared" ca="1" si="810"/>
        <v>59368.146874517734</v>
      </c>
    </row>
    <row r="362" spans="22:143" ht="14.25" x14ac:dyDescent="0.2">
      <c r="V362" s="260"/>
      <c r="W362" s="597">
        <f t="shared" si="690"/>
        <v>69</v>
      </c>
      <c r="X362" s="602">
        <f t="shared" ca="1" si="691"/>
        <v>27303.204877228378</v>
      </c>
      <c r="Y362" s="602">
        <f t="shared" ca="1" si="692"/>
        <v>28063.745651855919</v>
      </c>
      <c r="Z362" s="602">
        <f t="shared" ca="1" si="693"/>
        <v>28063.745651855919</v>
      </c>
      <c r="AA362" s="602">
        <f t="shared" ca="1" si="694"/>
        <v>28836.595283912593</v>
      </c>
      <c r="AB362" s="602">
        <f t="shared" ca="1" si="695"/>
        <v>28836.595283912593</v>
      </c>
      <c r="AC362" s="602">
        <f t="shared" ca="1" si="696"/>
        <v>29621.652351503428</v>
      </c>
      <c r="AD362" s="602">
        <f t="shared" ca="1" si="697"/>
        <v>29621.652351503428</v>
      </c>
      <c r="AE362" s="602">
        <f t="shared" ca="1" si="698"/>
        <v>30418.807625095062</v>
      </c>
      <c r="AF362" s="602">
        <f t="shared" ca="1" si="699"/>
        <v>30418.807625095062</v>
      </c>
      <c r="AG362" s="602">
        <f t="shared" ca="1" si="700"/>
        <v>31227.944341051854</v>
      </c>
      <c r="AH362" s="602">
        <f t="shared" ca="1" si="701"/>
        <v>31773.964225318963</v>
      </c>
      <c r="AI362" s="602">
        <f t="shared" ca="1" si="702"/>
        <v>33161.814954877947</v>
      </c>
      <c r="AJ362" s="602">
        <f t="shared" ca="1" si="703"/>
        <v>33161.814954877947</v>
      </c>
      <c r="AK362" s="602">
        <f t="shared" ca="1" si="704"/>
        <v>34581.723205375456</v>
      </c>
      <c r="AL362" s="602">
        <f t="shared" ca="1" si="705"/>
        <v>34581.723205375456</v>
      </c>
      <c r="AM362" s="602">
        <f t="shared" ca="1" si="706"/>
        <v>36033.004617820443</v>
      </c>
      <c r="AN362" s="602">
        <f t="shared" ca="1" si="707"/>
        <v>36033.004617820443</v>
      </c>
      <c r="AO362" s="602">
        <f t="shared" ca="1" si="708"/>
        <v>37514.931461517175</v>
      </c>
      <c r="AP362" s="602">
        <f t="shared" ca="1" si="709"/>
        <v>37514.931461517175</v>
      </c>
      <c r="AQ362" s="602">
        <f t="shared" ca="1" si="710"/>
        <v>39026.737155306873</v>
      </c>
      <c r="AR362" s="602">
        <f t="shared" ca="1" si="711"/>
        <v>35448.772928771345</v>
      </c>
      <c r="AS362" s="602">
        <f t="shared" ca="1" si="712"/>
        <v>36918.531516652984</v>
      </c>
      <c r="AT362" s="602">
        <f t="shared" ca="1" si="713"/>
        <v>36918.531516652984</v>
      </c>
      <c r="AU362" s="602">
        <f t="shared" ca="1" si="714"/>
        <v>38418.479955411574</v>
      </c>
      <c r="AV362" s="602">
        <f t="shared" ca="1" si="715"/>
        <v>38418.479955411574</v>
      </c>
      <c r="AW362" s="602">
        <f t="shared" ca="1" si="716"/>
        <v>39947.830563756834</v>
      </c>
      <c r="AX362" s="602">
        <f t="shared" ca="1" si="717"/>
        <v>39947.830563756834</v>
      </c>
      <c r="AY362" s="602">
        <f t="shared" ca="1" si="718"/>
        <v>41505.764212283277</v>
      </c>
      <c r="AZ362" s="602">
        <f t="shared" ca="1" si="719"/>
        <v>41505.764212283277</v>
      </c>
      <c r="BA362" s="602">
        <f t="shared" ca="1" si="720"/>
        <v>43091.434978125537</v>
      </c>
      <c r="BB362" s="602">
        <f t="shared" ca="1" si="721"/>
        <v>30151.752011168952</v>
      </c>
      <c r="BC362" s="602">
        <f t="shared" ca="1" si="722"/>
        <v>30956.908340085956</v>
      </c>
      <c r="BD362" s="602">
        <f t="shared" ca="1" si="723"/>
        <v>30956.908340085956</v>
      </c>
      <c r="BE362" s="602">
        <f t="shared" ca="1" si="724"/>
        <v>31773.96422531897</v>
      </c>
      <c r="BF362" s="602">
        <f t="shared" ca="1" si="725"/>
        <v>31773.96422531897</v>
      </c>
      <c r="BG362" s="602">
        <f t="shared" ca="1" si="726"/>
        <v>32602.790994842424</v>
      </c>
      <c r="BH362" s="602">
        <f t="shared" ca="1" si="727"/>
        <v>32602.790994842424</v>
      </c>
      <c r="BI362" s="602">
        <f t="shared" ca="1" si="728"/>
        <v>33443.253242422019</v>
      </c>
      <c r="BJ362" s="602">
        <f t="shared" ca="1" si="729"/>
        <v>33443.253242422019</v>
      </c>
      <c r="BK362" s="602">
        <f t="shared" ca="1" si="730"/>
        <v>34295.209150044284</v>
      </c>
      <c r="BL362" s="602">
        <f t="shared" ca="1" si="731"/>
        <v>36770.18441525627</v>
      </c>
      <c r="BM362" s="602">
        <f t="shared" ca="1" si="732"/>
        <v>38267.148755353199</v>
      </c>
      <c r="BN362" s="602">
        <f t="shared" ca="1" si="733"/>
        <v>38267.148755353199</v>
      </c>
      <c r="BO362" s="602">
        <f t="shared" ca="1" si="734"/>
        <v>39793.595525186211</v>
      </c>
      <c r="BP362" s="602">
        <f t="shared" ca="1" si="735"/>
        <v>39793.595525186211</v>
      </c>
      <c r="BQ362" s="602">
        <f t="shared" ca="1" si="736"/>
        <v>41348.708530527409</v>
      </c>
      <c r="BR362" s="602">
        <f t="shared" ca="1" si="737"/>
        <v>41348.708530527409</v>
      </c>
      <c r="BS362" s="602">
        <f t="shared" ca="1" si="738"/>
        <v>42931.644319025749</v>
      </c>
      <c r="BT362" s="602">
        <f t="shared" ca="1" si="739"/>
        <v>42931.644319025749</v>
      </c>
      <c r="BU362" s="602">
        <f t="shared" ca="1" si="740"/>
        <v>44541.536806018841</v>
      </c>
      <c r="BV362" s="602">
        <f t="shared" ca="1" si="741"/>
        <v>40723.276804626068</v>
      </c>
      <c r="BW362" s="602">
        <f t="shared" ca="1" si="742"/>
        <v>42295.186245571516</v>
      </c>
      <c r="BX362" s="602">
        <f t="shared" ca="1" si="743"/>
        <v>42295.186245571516</v>
      </c>
      <c r="BY362" s="602">
        <f t="shared" ca="1" si="744"/>
        <v>43894.401241264459</v>
      </c>
      <c r="BZ362" s="602">
        <f t="shared" ca="1" si="745"/>
        <v>43894.401241264459</v>
      </c>
      <c r="CA362" s="602">
        <f t="shared" ca="1" si="746"/>
        <v>45520.044319311586</v>
      </c>
      <c r="CB362" s="602">
        <f t="shared" ca="1" si="747"/>
        <v>45520.044319311586</v>
      </c>
      <c r="CC362" s="602">
        <f t="shared" ca="1" si="748"/>
        <v>47171.222607457443</v>
      </c>
      <c r="CD362" s="602">
        <f t="shared" ca="1" si="749"/>
        <v>47171.222607457443</v>
      </c>
      <c r="CE362" s="602">
        <f t="shared" ca="1" si="750"/>
        <v>48847.032188247038</v>
      </c>
      <c r="CF362" s="602">
        <f t="shared" ca="1" si="751"/>
        <v>32602.790994842424</v>
      </c>
      <c r="CG362" s="602">
        <f t="shared" ca="1" si="752"/>
        <v>33443.253242422012</v>
      </c>
      <c r="CH362" s="602">
        <f t="shared" ca="1" si="753"/>
        <v>33443.253242422012</v>
      </c>
      <c r="CI362" s="602">
        <f t="shared" ca="1" si="754"/>
        <v>34295.209150044277</v>
      </c>
      <c r="CJ362" s="602">
        <f t="shared" ca="1" si="755"/>
        <v>34295.209150044277</v>
      </c>
      <c r="CK362" s="602">
        <f t="shared" ca="1" si="756"/>
        <v>35158.510820378884</v>
      </c>
      <c r="CL362" s="602">
        <f t="shared" ca="1" si="757"/>
        <v>35158.510820378884</v>
      </c>
      <c r="CM362" s="602">
        <f t="shared" ca="1" si="758"/>
        <v>36033.004617820443</v>
      </c>
      <c r="CN362" s="602">
        <f t="shared" ca="1" si="759"/>
        <v>36033.004617820443</v>
      </c>
      <c r="CO362" s="602">
        <f t="shared" ca="1" si="760"/>
        <v>36918.531516652984</v>
      </c>
      <c r="CP362" s="602">
        <f t="shared" ca="1" si="761"/>
        <v>40567.620879791641</v>
      </c>
      <c r="CQ362" s="602">
        <f t="shared" ca="1" si="762"/>
        <v>42136.752230538325</v>
      </c>
      <c r="CR362" s="602">
        <f t="shared" ca="1" si="763"/>
        <v>42136.752230538325</v>
      </c>
      <c r="CS362" s="602">
        <f t="shared" ca="1" si="764"/>
        <v>43733.275864409734</v>
      </c>
      <c r="CT362" s="602">
        <f t="shared" ca="1" si="765"/>
        <v>43733.275864409734</v>
      </c>
      <c r="CU362" s="602">
        <f t="shared" ca="1" si="766"/>
        <v>45356.316094004287</v>
      </c>
      <c r="CV362" s="602">
        <f t="shared" ca="1" si="767"/>
        <v>45356.316094004287</v>
      </c>
      <c r="CW362" s="602">
        <f t="shared" ca="1" si="768"/>
        <v>47004.981388595283</v>
      </c>
      <c r="CX362" s="602">
        <f t="shared" ca="1" si="769"/>
        <v>47004.981388595283</v>
      </c>
      <c r="CY362" s="602">
        <f t="shared" ca="1" si="770"/>
        <v>48678.368743832812</v>
      </c>
      <c r="CZ362" s="602">
        <f t="shared" ca="1" si="771"/>
        <v>44703.97476535022</v>
      </c>
      <c r="DA362" s="602">
        <f t="shared" ca="1" si="772"/>
        <v>46342.497848049643</v>
      </c>
      <c r="DB362" s="602">
        <f t="shared" ca="1" si="773"/>
        <v>46342.497848049643</v>
      </c>
      <c r="DC362" s="602">
        <f t="shared" ca="1" si="774"/>
        <v>48006.105296803609</v>
      </c>
      <c r="DD362" s="602">
        <f t="shared" ca="1" si="775"/>
        <v>48006.105296803609</v>
      </c>
      <c r="DE362" s="602">
        <f t="shared" ca="1" si="776"/>
        <v>49693.889253268258</v>
      </c>
      <c r="DF362" s="602">
        <f t="shared" ca="1" si="777"/>
        <v>49693.889253268258</v>
      </c>
      <c r="DG362" s="602">
        <f t="shared" ca="1" si="778"/>
        <v>51404.937022019112</v>
      </c>
      <c r="DH362" s="602">
        <f t="shared" ca="1" si="779"/>
        <v>51404.937022019112</v>
      </c>
      <c r="DI362" s="602">
        <f t="shared" ca="1" si="780"/>
        <v>53138.334953305806</v>
      </c>
      <c r="DJ362" s="602">
        <f t="shared" ca="1" si="781"/>
        <v>35740.272825017964</v>
      </c>
      <c r="DK362" s="602">
        <f t="shared" ca="1" si="782"/>
        <v>36622.140011125128</v>
      </c>
      <c r="DL362" s="602">
        <f t="shared" ca="1" si="783"/>
        <v>36622.140011125128</v>
      </c>
      <c r="DM362" s="602">
        <f t="shared" ca="1" si="784"/>
        <v>37514.931461517175</v>
      </c>
      <c r="DN362" s="602">
        <f t="shared" ca="1" si="785"/>
        <v>37514.931461517175</v>
      </c>
      <c r="DO362" s="602">
        <f t="shared" ca="1" si="786"/>
        <v>38418.479955411574</v>
      </c>
      <c r="DP362" s="602">
        <f t="shared" ca="1" si="787"/>
        <v>38418.479955411574</v>
      </c>
      <c r="DQ362" s="602">
        <f t="shared" ca="1" si="788"/>
        <v>39332.613834187912</v>
      </c>
      <c r="DR362" s="602">
        <f t="shared" ca="1" si="789"/>
        <v>39332.613834187912</v>
      </c>
      <c r="DS362" s="602">
        <f t="shared" ca="1" si="790"/>
        <v>40257.157363389997</v>
      </c>
      <c r="DT362" s="602">
        <f t="shared" ca="1" si="791"/>
        <v>46177.501827191038</v>
      </c>
      <c r="DU362" s="602">
        <f t="shared" ca="1" si="792"/>
        <v>47838.641578354283</v>
      </c>
      <c r="DV362" s="602">
        <f t="shared" ca="1" si="793"/>
        <v>47838.641578354283</v>
      </c>
      <c r="DW362" s="602">
        <f t="shared" ca="1" si="794"/>
        <v>49524.048906687342</v>
      </c>
      <c r="DX362" s="602">
        <f t="shared" ca="1" si="795"/>
        <v>49524.048906687342</v>
      </c>
      <c r="DY362" s="602">
        <f t="shared" ca="1" si="796"/>
        <v>51232.81142211426</v>
      </c>
      <c r="DZ362" s="602">
        <f t="shared" ca="1" si="797"/>
        <v>51232.81142211426</v>
      </c>
      <c r="EA362" s="602">
        <f t="shared" ca="1" si="798"/>
        <v>52964.015402022604</v>
      </c>
      <c r="EB362" s="602">
        <f t="shared" ca="1" si="799"/>
        <v>52964.015402022604</v>
      </c>
      <c r="EC362" s="602">
        <f t="shared" ca="1" si="800"/>
        <v>54716.749467108581</v>
      </c>
      <c r="ED362" s="602">
        <f t="shared" ca="1" si="801"/>
        <v>50546.562285820124</v>
      </c>
      <c r="EE362" s="602">
        <f t="shared" ca="1" si="802"/>
        <v>52268.899256216449</v>
      </c>
      <c r="EF362" s="602">
        <f t="shared" ca="1" si="803"/>
        <v>52268.899256216449</v>
      </c>
      <c r="EG362" s="602">
        <f t="shared" ca="1" si="804"/>
        <v>54013.130357142247</v>
      </c>
      <c r="EH362" s="602">
        <f t="shared" ca="1" si="805"/>
        <v>54013.130357142247</v>
      </c>
      <c r="EI362" s="602">
        <f t="shared" ca="1" si="806"/>
        <v>55778.34727772788</v>
      </c>
      <c r="EJ362" s="602">
        <f t="shared" ca="1" si="807"/>
        <v>55778.34727772788</v>
      </c>
      <c r="EK362" s="602">
        <f t="shared" ca="1" si="808"/>
        <v>57563.649413299725</v>
      </c>
      <c r="EL362" s="602">
        <f t="shared" ca="1" si="809"/>
        <v>57563.649413299725</v>
      </c>
      <c r="EM362" s="602">
        <f t="shared" ca="1" si="810"/>
        <v>59368.146874517734</v>
      </c>
    </row>
    <row r="363" spans="22:143" ht="14.25" x14ac:dyDescent="0.2">
      <c r="V363" s="260"/>
      <c r="W363" s="597">
        <f t="shared" si="690"/>
        <v>70</v>
      </c>
      <c r="X363" s="602">
        <f t="shared" ca="1" si="691"/>
        <v>27303.204877228378</v>
      </c>
      <c r="Y363" s="602">
        <f t="shared" ca="1" si="692"/>
        <v>28063.745651855919</v>
      </c>
      <c r="Z363" s="602">
        <f t="shared" ca="1" si="693"/>
        <v>28063.745651855919</v>
      </c>
      <c r="AA363" s="602">
        <f t="shared" ca="1" si="694"/>
        <v>28836.595283912593</v>
      </c>
      <c r="AB363" s="602">
        <f t="shared" ca="1" si="695"/>
        <v>28836.595283912593</v>
      </c>
      <c r="AC363" s="602">
        <f t="shared" ca="1" si="696"/>
        <v>29621.652351503428</v>
      </c>
      <c r="AD363" s="602">
        <f t="shared" ca="1" si="697"/>
        <v>29621.652351503428</v>
      </c>
      <c r="AE363" s="602">
        <f t="shared" ca="1" si="698"/>
        <v>30418.807625095062</v>
      </c>
      <c r="AF363" s="602">
        <f t="shared" ca="1" si="699"/>
        <v>30418.807625095062</v>
      </c>
      <c r="AG363" s="602">
        <f t="shared" ca="1" si="700"/>
        <v>31227.944341051854</v>
      </c>
      <c r="AH363" s="602">
        <f t="shared" ca="1" si="701"/>
        <v>31773.964225318963</v>
      </c>
      <c r="AI363" s="602">
        <f t="shared" ca="1" si="702"/>
        <v>33161.814954877947</v>
      </c>
      <c r="AJ363" s="602">
        <f t="shared" ca="1" si="703"/>
        <v>33161.814954877947</v>
      </c>
      <c r="AK363" s="602">
        <f t="shared" ca="1" si="704"/>
        <v>34581.723205375456</v>
      </c>
      <c r="AL363" s="602">
        <f t="shared" ca="1" si="705"/>
        <v>34581.723205375456</v>
      </c>
      <c r="AM363" s="602">
        <f t="shared" ca="1" si="706"/>
        <v>36033.004617820443</v>
      </c>
      <c r="AN363" s="602">
        <f t="shared" ca="1" si="707"/>
        <v>36033.004617820443</v>
      </c>
      <c r="AO363" s="602">
        <f t="shared" ca="1" si="708"/>
        <v>37514.931461517175</v>
      </c>
      <c r="AP363" s="602">
        <f t="shared" ca="1" si="709"/>
        <v>37514.931461517175</v>
      </c>
      <c r="AQ363" s="602">
        <f t="shared" ca="1" si="710"/>
        <v>39026.737155306873</v>
      </c>
      <c r="AR363" s="602">
        <f t="shared" ca="1" si="711"/>
        <v>35448.772928771345</v>
      </c>
      <c r="AS363" s="602">
        <f t="shared" ca="1" si="712"/>
        <v>36918.531516652984</v>
      </c>
      <c r="AT363" s="602">
        <f t="shared" ca="1" si="713"/>
        <v>36918.531516652984</v>
      </c>
      <c r="AU363" s="602">
        <f t="shared" ca="1" si="714"/>
        <v>38418.479955411574</v>
      </c>
      <c r="AV363" s="602">
        <f t="shared" ca="1" si="715"/>
        <v>38418.479955411574</v>
      </c>
      <c r="AW363" s="602">
        <f t="shared" ca="1" si="716"/>
        <v>39947.830563756834</v>
      </c>
      <c r="AX363" s="602">
        <f t="shared" ca="1" si="717"/>
        <v>39947.830563756834</v>
      </c>
      <c r="AY363" s="602">
        <f t="shared" ca="1" si="718"/>
        <v>41505.764212283277</v>
      </c>
      <c r="AZ363" s="602">
        <f t="shared" ca="1" si="719"/>
        <v>41505.764212283277</v>
      </c>
      <c r="BA363" s="602">
        <f t="shared" ca="1" si="720"/>
        <v>43091.434978125537</v>
      </c>
      <c r="BB363" s="602">
        <f t="shared" ca="1" si="721"/>
        <v>30151.752011168952</v>
      </c>
      <c r="BC363" s="602">
        <f t="shared" ca="1" si="722"/>
        <v>30956.908340085956</v>
      </c>
      <c r="BD363" s="602">
        <f t="shared" ca="1" si="723"/>
        <v>30956.908340085956</v>
      </c>
      <c r="BE363" s="602">
        <f t="shared" ca="1" si="724"/>
        <v>31773.96422531897</v>
      </c>
      <c r="BF363" s="602">
        <f t="shared" ca="1" si="725"/>
        <v>31773.96422531897</v>
      </c>
      <c r="BG363" s="602">
        <f t="shared" ca="1" si="726"/>
        <v>32602.790994842424</v>
      </c>
      <c r="BH363" s="602">
        <f t="shared" ca="1" si="727"/>
        <v>32602.790994842424</v>
      </c>
      <c r="BI363" s="602">
        <f t="shared" ca="1" si="728"/>
        <v>33443.253242422019</v>
      </c>
      <c r="BJ363" s="602">
        <f t="shared" ca="1" si="729"/>
        <v>33443.253242422019</v>
      </c>
      <c r="BK363" s="602">
        <f t="shared" ca="1" si="730"/>
        <v>34295.209150044284</v>
      </c>
      <c r="BL363" s="602">
        <f t="shared" ca="1" si="731"/>
        <v>36770.18441525627</v>
      </c>
      <c r="BM363" s="602">
        <f t="shared" ca="1" si="732"/>
        <v>38267.148755353199</v>
      </c>
      <c r="BN363" s="602">
        <f t="shared" ca="1" si="733"/>
        <v>38267.148755353199</v>
      </c>
      <c r="BO363" s="602">
        <f t="shared" ca="1" si="734"/>
        <v>39793.595525186211</v>
      </c>
      <c r="BP363" s="602">
        <f t="shared" ca="1" si="735"/>
        <v>39793.595525186211</v>
      </c>
      <c r="BQ363" s="602">
        <f t="shared" ca="1" si="736"/>
        <v>41348.708530527409</v>
      </c>
      <c r="BR363" s="602">
        <f t="shared" ca="1" si="737"/>
        <v>41348.708530527409</v>
      </c>
      <c r="BS363" s="602">
        <f t="shared" ca="1" si="738"/>
        <v>42931.644319025749</v>
      </c>
      <c r="BT363" s="602">
        <f t="shared" ca="1" si="739"/>
        <v>42931.644319025749</v>
      </c>
      <c r="BU363" s="602">
        <f t="shared" ca="1" si="740"/>
        <v>44541.536806018841</v>
      </c>
      <c r="BV363" s="602">
        <f t="shared" ca="1" si="741"/>
        <v>40723.276804626068</v>
      </c>
      <c r="BW363" s="602">
        <f t="shared" ca="1" si="742"/>
        <v>42295.186245571516</v>
      </c>
      <c r="BX363" s="602">
        <f t="shared" ca="1" si="743"/>
        <v>42295.186245571516</v>
      </c>
      <c r="BY363" s="602">
        <f t="shared" ca="1" si="744"/>
        <v>43894.401241264459</v>
      </c>
      <c r="BZ363" s="602">
        <f t="shared" ca="1" si="745"/>
        <v>43894.401241264459</v>
      </c>
      <c r="CA363" s="602">
        <f t="shared" ca="1" si="746"/>
        <v>45520.044319311586</v>
      </c>
      <c r="CB363" s="602">
        <f t="shared" ca="1" si="747"/>
        <v>45520.044319311586</v>
      </c>
      <c r="CC363" s="602">
        <f t="shared" ca="1" si="748"/>
        <v>47171.222607457443</v>
      </c>
      <c r="CD363" s="602">
        <f t="shared" ca="1" si="749"/>
        <v>47171.222607457443</v>
      </c>
      <c r="CE363" s="602">
        <f t="shared" ca="1" si="750"/>
        <v>48847.032188247038</v>
      </c>
      <c r="CF363" s="602">
        <f t="shared" ca="1" si="751"/>
        <v>32602.790994842424</v>
      </c>
      <c r="CG363" s="602">
        <f t="shared" ca="1" si="752"/>
        <v>33443.253242422012</v>
      </c>
      <c r="CH363" s="602">
        <f t="shared" ca="1" si="753"/>
        <v>33443.253242422012</v>
      </c>
      <c r="CI363" s="602">
        <f t="shared" ca="1" si="754"/>
        <v>34295.209150044277</v>
      </c>
      <c r="CJ363" s="602">
        <f t="shared" ca="1" si="755"/>
        <v>34295.209150044277</v>
      </c>
      <c r="CK363" s="602">
        <f t="shared" ca="1" si="756"/>
        <v>35158.510820378884</v>
      </c>
      <c r="CL363" s="602">
        <f t="shared" ca="1" si="757"/>
        <v>35158.510820378884</v>
      </c>
      <c r="CM363" s="602">
        <f t="shared" ca="1" si="758"/>
        <v>36033.004617820443</v>
      </c>
      <c r="CN363" s="602">
        <f t="shared" ca="1" si="759"/>
        <v>36033.004617820443</v>
      </c>
      <c r="CO363" s="602">
        <f t="shared" ca="1" si="760"/>
        <v>36918.531516652984</v>
      </c>
      <c r="CP363" s="602">
        <f t="shared" ca="1" si="761"/>
        <v>40567.620879791641</v>
      </c>
      <c r="CQ363" s="602">
        <f t="shared" ca="1" si="762"/>
        <v>42136.752230538325</v>
      </c>
      <c r="CR363" s="602">
        <f t="shared" ca="1" si="763"/>
        <v>42136.752230538325</v>
      </c>
      <c r="CS363" s="602">
        <f t="shared" ca="1" si="764"/>
        <v>43733.275864409734</v>
      </c>
      <c r="CT363" s="602">
        <f t="shared" ca="1" si="765"/>
        <v>43733.275864409734</v>
      </c>
      <c r="CU363" s="602">
        <f t="shared" ca="1" si="766"/>
        <v>45356.316094004287</v>
      </c>
      <c r="CV363" s="602">
        <f t="shared" ca="1" si="767"/>
        <v>45356.316094004287</v>
      </c>
      <c r="CW363" s="602">
        <f t="shared" ca="1" si="768"/>
        <v>47004.981388595283</v>
      </c>
      <c r="CX363" s="602">
        <f t="shared" ca="1" si="769"/>
        <v>47004.981388595283</v>
      </c>
      <c r="CY363" s="602">
        <f t="shared" ca="1" si="770"/>
        <v>48678.368743832812</v>
      </c>
      <c r="CZ363" s="602">
        <f t="shared" ca="1" si="771"/>
        <v>44703.97476535022</v>
      </c>
      <c r="DA363" s="602">
        <f t="shared" ca="1" si="772"/>
        <v>46342.497848049643</v>
      </c>
      <c r="DB363" s="602">
        <f t="shared" ca="1" si="773"/>
        <v>46342.497848049643</v>
      </c>
      <c r="DC363" s="602">
        <f t="shared" ca="1" si="774"/>
        <v>48006.105296803609</v>
      </c>
      <c r="DD363" s="602">
        <f t="shared" ca="1" si="775"/>
        <v>48006.105296803609</v>
      </c>
      <c r="DE363" s="602">
        <f t="shared" ca="1" si="776"/>
        <v>49693.889253268258</v>
      </c>
      <c r="DF363" s="602">
        <f t="shared" ca="1" si="777"/>
        <v>49693.889253268258</v>
      </c>
      <c r="DG363" s="602">
        <f t="shared" ca="1" si="778"/>
        <v>51404.937022019112</v>
      </c>
      <c r="DH363" s="602">
        <f t="shared" ca="1" si="779"/>
        <v>51404.937022019112</v>
      </c>
      <c r="DI363" s="602">
        <f t="shared" ca="1" si="780"/>
        <v>53138.334953305806</v>
      </c>
      <c r="DJ363" s="602">
        <f t="shared" ca="1" si="781"/>
        <v>35740.272825017964</v>
      </c>
      <c r="DK363" s="602">
        <f t="shared" ca="1" si="782"/>
        <v>36622.140011125128</v>
      </c>
      <c r="DL363" s="602">
        <f t="shared" ca="1" si="783"/>
        <v>36622.140011125128</v>
      </c>
      <c r="DM363" s="602">
        <f t="shared" ca="1" si="784"/>
        <v>37514.931461517175</v>
      </c>
      <c r="DN363" s="602">
        <f t="shared" ca="1" si="785"/>
        <v>37514.931461517175</v>
      </c>
      <c r="DO363" s="602">
        <f t="shared" ca="1" si="786"/>
        <v>38418.479955411574</v>
      </c>
      <c r="DP363" s="602">
        <f t="shared" ca="1" si="787"/>
        <v>38418.479955411574</v>
      </c>
      <c r="DQ363" s="602">
        <f t="shared" ca="1" si="788"/>
        <v>39332.613834187912</v>
      </c>
      <c r="DR363" s="602">
        <f t="shared" ca="1" si="789"/>
        <v>39332.613834187912</v>
      </c>
      <c r="DS363" s="602">
        <f t="shared" ca="1" si="790"/>
        <v>40257.157363389997</v>
      </c>
      <c r="DT363" s="602">
        <f t="shared" ca="1" si="791"/>
        <v>46177.501827191038</v>
      </c>
      <c r="DU363" s="602">
        <f t="shared" ca="1" si="792"/>
        <v>47838.641578354283</v>
      </c>
      <c r="DV363" s="602">
        <f t="shared" ca="1" si="793"/>
        <v>47838.641578354283</v>
      </c>
      <c r="DW363" s="602">
        <f t="shared" ca="1" si="794"/>
        <v>49524.048906687342</v>
      </c>
      <c r="DX363" s="602">
        <f t="shared" ca="1" si="795"/>
        <v>49524.048906687342</v>
      </c>
      <c r="DY363" s="602">
        <f t="shared" ca="1" si="796"/>
        <v>51232.81142211426</v>
      </c>
      <c r="DZ363" s="602">
        <f t="shared" ca="1" si="797"/>
        <v>51232.81142211426</v>
      </c>
      <c r="EA363" s="602">
        <f t="shared" ca="1" si="798"/>
        <v>52964.015402022604</v>
      </c>
      <c r="EB363" s="602">
        <f t="shared" ca="1" si="799"/>
        <v>52964.015402022604</v>
      </c>
      <c r="EC363" s="602">
        <f t="shared" ca="1" si="800"/>
        <v>54716.749467108581</v>
      </c>
      <c r="ED363" s="602">
        <f t="shared" ca="1" si="801"/>
        <v>50546.562285820124</v>
      </c>
      <c r="EE363" s="602">
        <f t="shared" ca="1" si="802"/>
        <v>52268.899256216449</v>
      </c>
      <c r="EF363" s="602">
        <f t="shared" ca="1" si="803"/>
        <v>52268.899256216449</v>
      </c>
      <c r="EG363" s="602">
        <f t="shared" ca="1" si="804"/>
        <v>54013.130357142247</v>
      </c>
      <c r="EH363" s="602">
        <f t="shared" ca="1" si="805"/>
        <v>54013.130357142247</v>
      </c>
      <c r="EI363" s="602">
        <f t="shared" ca="1" si="806"/>
        <v>55778.34727772788</v>
      </c>
      <c r="EJ363" s="602">
        <f t="shared" ca="1" si="807"/>
        <v>55778.34727772788</v>
      </c>
      <c r="EK363" s="602">
        <f t="shared" ca="1" si="808"/>
        <v>57563.649413299725</v>
      </c>
      <c r="EL363" s="602">
        <f t="shared" ca="1" si="809"/>
        <v>57563.649413299725</v>
      </c>
      <c r="EM363" s="602">
        <f t="shared" ca="1" si="810"/>
        <v>59368.146874517734</v>
      </c>
    </row>
    <row r="364" spans="22:143" ht="14.25" x14ac:dyDescent="0.2">
      <c r="V364" s="260"/>
      <c r="W364" s="597">
        <f t="shared" si="690"/>
        <v>71</v>
      </c>
      <c r="X364" s="602">
        <f t="shared" ca="1" si="691"/>
        <v>27303.204877228378</v>
      </c>
      <c r="Y364" s="602">
        <f t="shared" ca="1" si="692"/>
        <v>28063.745651855919</v>
      </c>
      <c r="Z364" s="602">
        <f t="shared" ca="1" si="693"/>
        <v>28063.745651855919</v>
      </c>
      <c r="AA364" s="602">
        <f t="shared" ca="1" si="694"/>
        <v>28836.595283912593</v>
      </c>
      <c r="AB364" s="602">
        <f t="shared" ca="1" si="695"/>
        <v>28836.595283912593</v>
      </c>
      <c r="AC364" s="602">
        <f t="shared" ca="1" si="696"/>
        <v>29621.652351503428</v>
      </c>
      <c r="AD364" s="602">
        <f t="shared" ca="1" si="697"/>
        <v>29621.652351503428</v>
      </c>
      <c r="AE364" s="602">
        <f t="shared" ca="1" si="698"/>
        <v>30418.807625095062</v>
      </c>
      <c r="AF364" s="602">
        <f t="shared" ca="1" si="699"/>
        <v>30418.807625095062</v>
      </c>
      <c r="AG364" s="602">
        <f t="shared" ca="1" si="700"/>
        <v>31227.944341051854</v>
      </c>
      <c r="AH364" s="602">
        <f t="shared" ca="1" si="701"/>
        <v>31773.964225318963</v>
      </c>
      <c r="AI364" s="602">
        <f t="shared" ca="1" si="702"/>
        <v>33161.814954877947</v>
      </c>
      <c r="AJ364" s="602">
        <f t="shared" ca="1" si="703"/>
        <v>33161.814954877947</v>
      </c>
      <c r="AK364" s="602">
        <f t="shared" ca="1" si="704"/>
        <v>34581.723205375456</v>
      </c>
      <c r="AL364" s="602">
        <f t="shared" ca="1" si="705"/>
        <v>34581.723205375456</v>
      </c>
      <c r="AM364" s="602">
        <f t="shared" ca="1" si="706"/>
        <v>36033.004617820443</v>
      </c>
      <c r="AN364" s="602">
        <f t="shared" ca="1" si="707"/>
        <v>36033.004617820443</v>
      </c>
      <c r="AO364" s="602">
        <f t="shared" ca="1" si="708"/>
        <v>37514.931461517175</v>
      </c>
      <c r="AP364" s="602">
        <f t="shared" ca="1" si="709"/>
        <v>37514.931461517175</v>
      </c>
      <c r="AQ364" s="602">
        <f t="shared" ca="1" si="710"/>
        <v>39026.737155306873</v>
      </c>
      <c r="AR364" s="602">
        <f t="shared" ca="1" si="711"/>
        <v>35448.772928771345</v>
      </c>
      <c r="AS364" s="602">
        <f t="shared" ca="1" si="712"/>
        <v>36918.531516652984</v>
      </c>
      <c r="AT364" s="602">
        <f t="shared" ca="1" si="713"/>
        <v>36918.531516652984</v>
      </c>
      <c r="AU364" s="602">
        <f t="shared" ca="1" si="714"/>
        <v>38418.479955411574</v>
      </c>
      <c r="AV364" s="602">
        <f t="shared" ca="1" si="715"/>
        <v>38418.479955411574</v>
      </c>
      <c r="AW364" s="602">
        <f t="shared" ca="1" si="716"/>
        <v>39947.830563756834</v>
      </c>
      <c r="AX364" s="602">
        <f t="shared" ca="1" si="717"/>
        <v>39947.830563756834</v>
      </c>
      <c r="AY364" s="602">
        <f t="shared" ca="1" si="718"/>
        <v>41505.764212283277</v>
      </c>
      <c r="AZ364" s="602">
        <f t="shared" ca="1" si="719"/>
        <v>41505.764212283277</v>
      </c>
      <c r="BA364" s="602">
        <f t="shared" ca="1" si="720"/>
        <v>43091.434978125537</v>
      </c>
      <c r="BB364" s="602">
        <f t="shared" ca="1" si="721"/>
        <v>30151.752011168952</v>
      </c>
      <c r="BC364" s="602">
        <f t="shared" ca="1" si="722"/>
        <v>30956.908340085956</v>
      </c>
      <c r="BD364" s="602">
        <f t="shared" ca="1" si="723"/>
        <v>30956.908340085956</v>
      </c>
      <c r="BE364" s="602">
        <f t="shared" ca="1" si="724"/>
        <v>31773.96422531897</v>
      </c>
      <c r="BF364" s="602">
        <f t="shared" ca="1" si="725"/>
        <v>31773.96422531897</v>
      </c>
      <c r="BG364" s="602">
        <f t="shared" ca="1" si="726"/>
        <v>32602.790994842424</v>
      </c>
      <c r="BH364" s="602">
        <f t="shared" ca="1" si="727"/>
        <v>32602.790994842424</v>
      </c>
      <c r="BI364" s="602">
        <f t="shared" ca="1" si="728"/>
        <v>33443.253242422019</v>
      </c>
      <c r="BJ364" s="602">
        <f t="shared" ca="1" si="729"/>
        <v>33443.253242422019</v>
      </c>
      <c r="BK364" s="602">
        <f t="shared" ca="1" si="730"/>
        <v>34295.209150044284</v>
      </c>
      <c r="BL364" s="602">
        <f t="shared" ca="1" si="731"/>
        <v>36770.18441525627</v>
      </c>
      <c r="BM364" s="602">
        <f t="shared" ca="1" si="732"/>
        <v>38267.148755353199</v>
      </c>
      <c r="BN364" s="602">
        <f t="shared" ca="1" si="733"/>
        <v>38267.148755353199</v>
      </c>
      <c r="BO364" s="602">
        <f t="shared" ca="1" si="734"/>
        <v>39793.595525186211</v>
      </c>
      <c r="BP364" s="602">
        <f t="shared" ca="1" si="735"/>
        <v>39793.595525186211</v>
      </c>
      <c r="BQ364" s="602">
        <f t="shared" ca="1" si="736"/>
        <v>41348.708530527409</v>
      </c>
      <c r="BR364" s="602">
        <f t="shared" ca="1" si="737"/>
        <v>41348.708530527409</v>
      </c>
      <c r="BS364" s="602">
        <f t="shared" ca="1" si="738"/>
        <v>42931.644319025749</v>
      </c>
      <c r="BT364" s="602">
        <f t="shared" ca="1" si="739"/>
        <v>42931.644319025749</v>
      </c>
      <c r="BU364" s="602">
        <f t="shared" ca="1" si="740"/>
        <v>44541.536806018841</v>
      </c>
      <c r="BV364" s="602">
        <f t="shared" ca="1" si="741"/>
        <v>40723.276804626068</v>
      </c>
      <c r="BW364" s="602">
        <f t="shared" ca="1" si="742"/>
        <v>42295.186245571516</v>
      </c>
      <c r="BX364" s="602">
        <f t="shared" ca="1" si="743"/>
        <v>42295.186245571516</v>
      </c>
      <c r="BY364" s="602">
        <f t="shared" ca="1" si="744"/>
        <v>43894.401241264459</v>
      </c>
      <c r="BZ364" s="602">
        <f t="shared" ca="1" si="745"/>
        <v>43894.401241264459</v>
      </c>
      <c r="CA364" s="602">
        <f t="shared" ca="1" si="746"/>
        <v>45520.044319311586</v>
      </c>
      <c r="CB364" s="602">
        <f t="shared" ca="1" si="747"/>
        <v>45520.044319311586</v>
      </c>
      <c r="CC364" s="602">
        <f t="shared" ca="1" si="748"/>
        <v>47171.222607457443</v>
      </c>
      <c r="CD364" s="602">
        <f t="shared" ca="1" si="749"/>
        <v>47171.222607457443</v>
      </c>
      <c r="CE364" s="602">
        <f t="shared" ca="1" si="750"/>
        <v>48847.032188247038</v>
      </c>
      <c r="CF364" s="602">
        <f t="shared" ca="1" si="751"/>
        <v>32602.790994842424</v>
      </c>
      <c r="CG364" s="602">
        <f t="shared" ca="1" si="752"/>
        <v>33443.253242422012</v>
      </c>
      <c r="CH364" s="602">
        <f t="shared" ca="1" si="753"/>
        <v>33443.253242422012</v>
      </c>
      <c r="CI364" s="602">
        <f t="shared" ca="1" si="754"/>
        <v>34295.209150044277</v>
      </c>
      <c r="CJ364" s="602">
        <f t="shared" ca="1" si="755"/>
        <v>34295.209150044277</v>
      </c>
      <c r="CK364" s="602">
        <f t="shared" ca="1" si="756"/>
        <v>35158.510820378884</v>
      </c>
      <c r="CL364" s="602">
        <f t="shared" ca="1" si="757"/>
        <v>35158.510820378884</v>
      </c>
      <c r="CM364" s="602">
        <f t="shared" ca="1" si="758"/>
        <v>36033.004617820443</v>
      </c>
      <c r="CN364" s="602">
        <f t="shared" ca="1" si="759"/>
        <v>36033.004617820443</v>
      </c>
      <c r="CO364" s="602">
        <f t="shared" ca="1" si="760"/>
        <v>36918.531516652984</v>
      </c>
      <c r="CP364" s="602">
        <f t="shared" ca="1" si="761"/>
        <v>40567.620879791641</v>
      </c>
      <c r="CQ364" s="602">
        <f t="shared" ca="1" si="762"/>
        <v>42136.752230538325</v>
      </c>
      <c r="CR364" s="602">
        <f t="shared" ca="1" si="763"/>
        <v>42136.752230538325</v>
      </c>
      <c r="CS364" s="602">
        <f t="shared" ca="1" si="764"/>
        <v>43733.275864409734</v>
      </c>
      <c r="CT364" s="602">
        <f t="shared" ca="1" si="765"/>
        <v>43733.275864409734</v>
      </c>
      <c r="CU364" s="602">
        <f t="shared" ca="1" si="766"/>
        <v>45356.316094004287</v>
      </c>
      <c r="CV364" s="602">
        <f t="shared" ca="1" si="767"/>
        <v>45356.316094004287</v>
      </c>
      <c r="CW364" s="602">
        <f t="shared" ca="1" si="768"/>
        <v>47004.981388595283</v>
      </c>
      <c r="CX364" s="602">
        <f t="shared" ca="1" si="769"/>
        <v>47004.981388595283</v>
      </c>
      <c r="CY364" s="602">
        <f t="shared" ca="1" si="770"/>
        <v>48678.368743832812</v>
      </c>
      <c r="CZ364" s="602">
        <f t="shared" ca="1" si="771"/>
        <v>44703.97476535022</v>
      </c>
      <c r="DA364" s="602">
        <f t="shared" ca="1" si="772"/>
        <v>46342.497848049643</v>
      </c>
      <c r="DB364" s="602">
        <f t="shared" ca="1" si="773"/>
        <v>46342.497848049643</v>
      </c>
      <c r="DC364" s="602">
        <f t="shared" ca="1" si="774"/>
        <v>48006.105296803609</v>
      </c>
      <c r="DD364" s="602">
        <f t="shared" ca="1" si="775"/>
        <v>48006.105296803609</v>
      </c>
      <c r="DE364" s="602">
        <f t="shared" ca="1" si="776"/>
        <v>49693.889253268258</v>
      </c>
      <c r="DF364" s="602">
        <f t="shared" ca="1" si="777"/>
        <v>49693.889253268258</v>
      </c>
      <c r="DG364" s="602">
        <f t="shared" ca="1" si="778"/>
        <v>51404.937022019112</v>
      </c>
      <c r="DH364" s="602">
        <f t="shared" ca="1" si="779"/>
        <v>51404.937022019112</v>
      </c>
      <c r="DI364" s="602">
        <f t="shared" ca="1" si="780"/>
        <v>53138.334953305806</v>
      </c>
      <c r="DJ364" s="602">
        <f t="shared" ca="1" si="781"/>
        <v>35740.272825017964</v>
      </c>
      <c r="DK364" s="602">
        <f t="shared" ca="1" si="782"/>
        <v>36622.140011125128</v>
      </c>
      <c r="DL364" s="602">
        <f t="shared" ca="1" si="783"/>
        <v>36622.140011125128</v>
      </c>
      <c r="DM364" s="602">
        <f t="shared" ca="1" si="784"/>
        <v>37514.931461517175</v>
      </c>
      <c r="DN364" s="602">
        <f t="shared" ca="1" si="785"/>
        <v>37514.931461517175</v>
      </c>
      <c r="DO364" s="602">
        <f t="shared" ca="1" si="786"/>
        <v>38418.479955411574</v>
      </c>
      <c r="DP364" s="602">
        <f t="shared" ca="1" si="787"/>
        <v>38418.479955411574</v>
      </c>
      <c r="DQ364" s="602">
        <f t="shared" ca="1" si="788"/>
        <v>39332.613834187912</v>
      </c>
      <c r="DR364" s="602">
        <f t="shared" ca="1" si="789"/>
        <v>39332.613834187912</v>
      </c>
      <c r="DS364" s="602">
        <f t="shared" ca="1" si="790"/>
        <v>40257.157363389997</v>
      </c>
      <c r="DT364" s="602">
        <f t="shared" ca="1" si="791"/>
        <v>46177.501827191038</v>
      </c>
      <c r="DU364" s="602">
        <f t="shared" ca="1" si="792"/>
        <v>47838.641578354283</v>
      </c>
      <c r="DV364" s="602">
        <f t="shared" ca="1" si="793"/>
        <v>47838.641578354283</v>
      </c>
      <c r="DW364" s="602">
        <f t="shared" ca="1" si="794"/>
        <v>49524.048906687342</v>
      </c>
      <c r="DX364" s="602">
        <f t="shared" ca="1" si="795"/>
        <v>49524.048906687342</v>
      </c>
      <c r="DY364" s="602">
        <f t="shared" ca="1" si="796"/>
        <v>51232.81142211426</v>
      </c>
      <c r="DZ364" s="602">
        <f t="shared" ca="1" si="797"/>
        <v>51232.81142211426</v>
      </c>
      <c r="EA364" s="602">
        <f t="shared" ca="1" si="798"/>
        <v>52964.015402022604</v>
      </c>
      <c r="EB364" s="602">
        <f t="shared" ca="1" si="799"/>
        <v>52964.015402022604</v>
      </c>
      <c r="EC364" s="602">
        <f t="shared" ca="1" si="800"/>
        <v>54716.749467108581</v>
      </c>
      <c r="ED364" s="602">
        <f t="shared" ca="1" si="801"/>
        <v>50546.562285820124</v>
      </c>
      <c r="EE364" s="602">
        <f t="shared" ca="1" si="802"/>
        <v>52268.899256216449</v>
      </c>
      <c r="EF364" s="602">
        <f t="shared" ca="1" si="803"/>
        <v>52268.899256216449</v>
      </c>
      <c r="EG364" s="602">
        <f t="shared" ca="1" si="804"/>
        <v>54013.130357142247</v>
      </c>
      <c r="EH364" s="602">
        <f t="shared" ca="1" si="805"/>
        <v>54013.130357142247</v>
      </c>
      <c r="EI364" s="602">
        <f t="shared" ca="1" si="806"/>
        <v>55778.34727772788</v>
      </c>
      <c r="EJ364" s="602">
        <f t="shared" ca="1" si="807"/>
        <v>55778.34727772788</v>
      </c>
      <c r="EK364" s="602">
        <f t="shared" ca="1" si="808"/>
        <v>57563.649413299725</v>
      </c>
      <c r="EL364" s="602">
        <f t="shared" ca="1" si="809"/>
        <v>57563.649413299725</v>
      </c>
      <c r="EM364" s="602">
        <f t="shared" ca="1" si="810"/>
        <v>59368.146874517734</v>
      </c>
    </row>
    <row r="365" spans="22:143" ht="14.25" x14ac:dyDescent="0.2">
      <c r="V365" s="260"/>
      <c r="W365" s="597">
        <f t="shared" si="690"/>
        <v>72</v>
      </c>
      <c r="X365" s="602">
        <f t="shared" ca="1" si="691"/>
        <v>27303.204877228378</v>
      </c>
      <c r="Y365" s="602">
        <f t="shared" ca="1" si="692"/>
        <v>28063.745651855919</v>
      </c>
      <c r="Z365" s="602">
        <f t="shared" ca="1" si="693"/>
        <v>28063.745651855919</v>
      </c>
      <c r="AA365" s="602">
        <f t="shared" ca="1" si="694"/>
        <v>28836.595283912593</v>
      </c>
      <c r="AB365" s="602">
        <f t="shared" ca="1" si="695"/>
        <v>28836.595283912593</v>
      </c>
      <c r="AC365" s="602">
        <f t="shared" ca="1" si="696"/>
        <v>29621.652351503428</v>
      </c>
      <c r="AD365" s="602">
        <f t="shared" ca="1" si="697"/>
        <v>29621.652351503428</v>
      </c>
      <c r="AE365" s="602">
        <f t="shared" ca="1" si="698"/>
        <v>30418.807625095062</v>
      </c>
      <c r="AF365" s="602">
        <f t="shared" ca="1" si="699"/>
        <v>30418.807625095062</v>
      </c>
      <c r="AG365" s="602">
        <f t="shared" ca="1" si="700"/>
        <v>31227.944341051854</v>
      </c>
      <c r="AH365" s="602">
        <f t="shared" ca="1" si="701"/>
        <v>31773.964225318963</v>
      </c>
      <c r="AI365" s="602">
        <f t="shared" ca="1" si="702"/>
        <v>33161.814954877947</v>
      </c>
      <c r="AJ365" s="602">
        <f t="shared" ca="1" si="703"/>
        <v>33161.814954877947</v>
      </c>
      <c r="AK365" s="602">
        <f t="shared" ca="1" si="704"/>
        <v>34581.723205375456</v>
      </c>
      <c r="AL365" s="602">
        <f t="shared" ca="1" si="705"/>
        <v>34581.723205375456</v>
      </c>
      <c r="AM365" s="602">
        <f t="shared" ca="1" si="706"/>
        <v>36033.004617820443</v>
      </c>
      <c r="AN365" s="602">
        <f t="shared" ca="1" si="707"/>
        <v>36033.004617820443</v>
      </c>
      <c r="AO365" s="602">
        <f t="shared" ca="1" si="708"/>
        <v>37514.931461517175</v>
      </c>
      <c r="AP365" s="602">
        <f t="shared" ca="1" si="709"/>
        <v>37514.931461517175</v>
      </c>
      <c r="AQ365" s="602">
        <f t="shared" ca="1" si="710"/>
        <v>39026.737155306873</v>
      </c>
      <c r="AR365" s="602">
        <f t="shared" ca="1" si="711"/>
        <v>35448.772928771345</v>
      </c>
      <c r="AS365" s="602">
        <f t="shared" ca="1" si="712"/>
        <v>36918.531516652984</v>
      </c>
      <c r="AT365" s="602">
        <f t="shared" ca="1" si="713"/>
        <v>36918.531516652984</v>
      </c>
      <c r="AU365" s="602">
        <f t="shared" ca="1" si="714"/>
        <v>38418.479955411574</v>
      </c>
      <c r="AV365" s="602">
        <f t="shared" ca="1" si="715"/>
        <v>38418.479955411574</v>
      </c>
      <c r="AW365" s="602">
        <f t="shared" ca="1" si="716"/>
        <v>39947.830563756834</v>
      </c>
      <c r="AX365" s="602">
        <f t="shared" ca="1" si="717"/>
        <v>39947.830563756834</v>
      </c>
      <c r="AY365" s="602">
        <f t="shared" ca="1" si="718"/>
        <v>41505.764212283277</v>
      </c>
      <c r="AZ365" s="602">
        <f t="shared" ca="1" si="719"/>
        <v>41505.764212283277</v>
      </c>
      <c r="BA365" s="602">
        <f t="shared" ca="1" si="720"/>
        <v>43091.434978125537</v>
      </c>
      <c r="BB365" s="602">
        <f t="shared" ca="1" si="721"/>
        <v>30151.752011168952</v>
      </c>
      <c r="BC365" s="602">
        <f t="shared" ca="1" si="722"/>
        <v>30956.908340085956</v>
      </c>
      <c r="BD365" s="602">
        <f t="shared" ca="1" si="723"/>
        <v>30956.908340085956</v>
      </c>
      <c r="BE365" s="602">
        <f t="shared" ca="1" si="724"/>
        <v>31773.96422531897</v>
      </c>
      <c r="BF365" s="602">
        <f t="shared" ca="1" si="725"/>
        <v>31773.96422531897</v>
      </c>
      <c r="BG365" s="602">
        <f t="shared" ca="1" si="726"/>
        <v>32602.790994842424</v>
      </c>
      <c r="BH365" s="602">
        <f t="shared" ca="1" si="727"/>
        <v>32602.790994842424</v>
      </c>
      <c r="BI365" s="602">
        <f t="shared" ca="1" si="728"/>
        <v>33443.253242422019</v>
      </c>
      <c r="BJ365" s="602">
        <f t="shared" ca="1" si="729"/>
        <v>33443.253242422019</v>
      </c>
      <c r="BK365" s="602">
        <f t="shared" ca="1" si="730"/>
        <v>34295.209150044284</v>
      </c>
      <c r="BL365" s="602">
        <f t="shared" ca="1" si="731"/>
        <v>36770.18441525627</v>
      </c>
      <c r="BM365" s="602">
        <f t="shared" ca="1" si="732"/>
        <v>38267.148755353199</v>
      </c>
      <c r="BN365" s="602">
        <f t="shared" ca="1" si="733"/>
        <v>38267.148755353199</v>
      </c>
      <c r="BO365" s="602">
        <f t="shared" ca="1" si="734"/>
        <v>39793.595525186211</v>
      </c>
      <c r="BP365" s="602">
        <f t="shared" ca="1" si="735"/>
        <v>39793.595525186211</v>
      </c>
      <c r="BQ365" s="602">
        <f t="shared" ca="1" si="736"/>
        <v>41348.708530527409</v>
      </c>
      <c r="BR365" s="602">
        <f t="shared" ca="1" si="737"/>
        <v>41348.708530527409</v>
      </c>
      <c r="BS365" s="602">
        <f t="shared" ca="1" si="738"/>
        <v>42931.644319025749</v>
      </c>
      <c r="BT365" s="602">
        <f t="shared" ca="1" si="739"/>
        <v>42931.644319025749</v>
      </c>
      <c r="BU365" s="602">
        <f t="shared" ca="1" si="740"/>
        <v>44541.536806018841</v>
      </c>
      <c r="BV365" s="602">
        <f t="shared" ca="1" si="741"/>
        <v>40723.276804626068</v>
      </c>
      <c r="BW365" s="602">
        <f t="shared" ca="1" si="742"/>
        <v>42295.186245571516</v>
      </c>
      <c r="BX365" s="602">
        <f t="shared" ca="1" si="743"/>
        <v>42295.186245571516</v>
      </c>
      <c r="BY365" s="602">
        <f t="shared" ca="1" si="744"/>
        <v>43894.401241264459</v>
      </c>
      <c r="BZ365" s="602">
        <f t="shared" ca="1" si="745"/>
        <v>43894.401241264459</v>
      </c>
      <c r="CA365" s="602">
        <f t="shared" ca="1" si="746"/>
        <v>45520.044319311586</v>
      </c>
      <c r="CB365" s="602">
        <f t="shared" ca="1" si="747"/>
        <v>45520.044319311586</v>
      </c>
      <c r="CC365" s="602">
        <f t="shared" ca="1" si="748"/>
        <v>47171.222607457443</v>
      </c>
      <c r="CD365" s="602">
        <f t="shared" ca="1" si="749"/>
        <v>47171.222607457443</v>
      </c>
      <c r="CE365" s="602">
        <f t="shared" ca="1" si="750"/>
        <v>48847.032188247038</v>
      </c>
      <c r="CF365" s="602">
        <f t="shared" ca="1" si="751"/>
        <v>32602.790994842424</v>
      </c>
      <c r="CG365" s="602">
        <f t="shared" ca="1" si="752"/>
        <v>33443.253242422012</v>
      </c>
      <c r="CH365" s="602">
        <f t="shared" ca="1" si="753"/>
        <v>33443.253242422012</v>
      </c>
      <c r="CI365" s="602">
        <f t="shared" ca="1" si="754"/>
        <v>34295.209150044277</v>
      </c>
      <c r="CJ365" s="602">
        <f t="shared" ca="1" si="755"/>
        <v>34295.209150044277</v>
      </c>
      <c r="CK365" s="602">
        <f t="shared" ca="1" si="756"/>
        <v>35158.510820378884</v>
      </c>
      <c r="CL365" s="602">
        <f t="shared" ca="1" si="757"/>
        <v>35158.510820378884</v>
      </c>
      <c r="CM365" s="602">
        <f t="shared" ca="1" si="758"/>
        <v>36033.004617820443</v>
      </c>
      <c r="CN365" s="602">
        <f t="shared" ca="1" si="759"/>
        <v>36033.004617820443</v>
      </c>
      <c r="CO365" s="602">
        <f t="shared" ca="1" si="760"/>
        <v>36918.531516652984</v>
      </c>
      <c r="CP365" s="602">
        <f t="shared" ca="1" si="761"/>
        <v>40567.620879791641</v>
      </c>
      <c r="CQ365" s="602">
        <f t="shared" ca="1" si="762"/>
        <v>42136.752230538325</v>
      </c>
      <c r="CR365" s="602">
        <f t="shared" ca="1" si="763"/>
        <v>42136.752230538325</v>
      </c>
      <c r="CS365" s="602">
        <f t="shared" ca="1" si="764"/>
        <v>43733.275864409734</v>
      </c>
      <c r="CT365" s="602">
        <f t="shared" ca="1" si="765"/>
        <v>43733.275864409734</v>
      </c>
      <c r="CU365" s="602">
        <f t="shared" ca="1" si="766"/>
        <v>45356.316094004287</v>
      </c>
      <c r="CV365" s="602">
        <f t="shared" ca="1" si="767"/>
        <v>45356.316094004287</v>
      </c>
      <c r="CW365" s="602">
        <f t="shared" ca="1" si="768"/>
        <v>47004.981388595283</v>
      </c>
      <c r="CX365" s="602">
        <f t="shared" ca="1" si="769"/>
        <v>47004.981388595283</v>
      </c>
      <c r="CY365" s="602">
        <f t="shared" ca="1" si="770"/>
        <v>48678.368743832812</v>
      </c>
      <c r="CZ365" s="602">
        <f t="shared" ca="1" si="771"/>
        <v>44703.97476535022</v>
      </c>
      <c r="DA365" s="602">
        <f t="shared" ca="1" si="772"/>
        <v>46342.497848049643</v>
      </c>
      <c r="DB365" s="602">
        <f t="shared" ca="1" si="773"/>
        <v>46342.497848049643</v>
      </c>
      <c r="DC365" s="602">
        <f t="shared" ca="1" si="774"/>
        <v>48006.105296803609</v>
      </c>
      <c r="DD365" s="602">
        <f t="shared" ca="1" si="775"/>
        <v>48006.105296803609</v>
      </c>
      <c r="DE365" s="602">
        <f t="shared" ca="1" si="776"/>
        <v>49693.889253268258</v>
      </c>
      <c r="DF365" s="602">
        <f t="shared" ca="1" si="777"/>
        <v>49693.889253268258</v>
      </c>
      <c r="DG365" s="602">
        <f t="shared" ca="1" si="778"/>
        <v>51404.937022019112</v>
      </c>
      <c r="DH365" s="602">
        <f t="shared" ca="1" si="779"/>
        <v>51404.937022019112</v>
      </c>
      <c r="DI365" s="602">
        <f t="shared" ca="1" si="780"/>
        <v>53138.334953305806</v>
      </c>
      <c r="DJ365" s="602">
        <f t="shared" ca="1" si="781"/>
        <v>35740.272825017964</v>
      </c>
      <c r="DK365" s="602">
        <f t="shared" ca="1" si="782"/>
        <v>36622.140011125128</v>
      </c>
      <c r="DL365" s="602">
        <f t="shared" ca="1" si="783"/>
        <v>36622.140011125128</v>
      </c>
      <c r="DM365" s="602">
        <f t="shared" ca="1" si="784"/>
        <v>37514.931461517175</v>
      </c>
      <c r="DN365" s="602">
        <f t="shared" ca="1" si="785"/>
        <v>37514.931461517175</v>
      </c>
      <c r="DO365" s="602">
        <f t="shared" ca="1" si="786"/>
        <v>38418.479955411574</v>
      </c>
      <c r="DP365" s="602">
        <f t="shared" ca="1" si="787"/>
        <v>38418.479955411574</v>
      </c>
      <c r="DQ365" s="602">
        <f t="shared" ca="1" si="788"/>
        <v>39332.613834187912</v>
      </c>
      <c r="DR365" s="602">
        <f t="shared" ca="1" si="789"/>
        <v>39332.613834187912</v>
      </c>
      <c r="DS365" s="602">
        <f t="shared" ca="1" si="790"/>
        <v>40257.157363389997</v>
      </c>
      <c r="DT365" s="602">
        <f t="shared" ca="1" si="791"/>
        <v>46177.501827191038</v>
      </c>
      <c r="DU365" s="602">
        <f t="shared" ca="1" si="792"/>
        <v>47838.641578354283</v>
      </c>
      <c r="DV365" s="602">
        <f t="shared" ca="1" si="793"/>
        <v>47838.641578354283</v>
      </c>
      <c r="DW365" s="602">
        <f t="shared" ca="1" si="794"/>
        <v>49524.048906687342</v>
      </c>
      <c r="DX365" s="602">
        <f t="shared" ca="1" si="795"/>
        <v>49524.048906687342</v>
      </c>
      <c r="DY365" s="602">
        <f t="shared" ca="1" si="796"/>
        <v>51232.81142211426</v>
      </c>
      <c r="DZ365" s="602">
        <f t="shared" ca="1" si="797"/>
        <v>51232.81142211426</v>
      </c>
      <c r="EA365" s="602">
        <f t="shared" ca="1" si="798"/>
        <v>52964.015402022604</v>
      </c>
      <c r="EB365" s="602">
        <f t="shared" ca="1" si="799"/>
        <v>52964.015402022604</v>
      </c>
      <c r="EC365" s="602">
        <f t="shared" ca="1" si="800"/>
        <v>54716.749467108581</v>
      </c>
      <c r="ED365" s="602">
        <f t="shared" ca="1" si="801"/>
        <v>50546.562285820124</v>
      </c>
      <c r="EE365" s="602">
        <f t="shared" ca="1" si="802"/>
        <v>52268.899256216449</v>
      </c>
      <c r="EF365" s="602">
        <f t="shared" ca="1" si="803"/>
        <v>52268.899256216449</v>
      </c>
      <c r="EG365" s="602">
        <f t="shared" ca="1" si="804"/>
        <v>54013.130357142247</v>
      </c>
      <c r="EH365" s="602">
        <f t="shared" ca="1" si="805"/>
        <v>54013.130357142247</v>
      </c>
      <c r="EI365" s="602">
        <f t="shared" ca="1" si="806"/>
        <v>55778.34727772788</v>
      </c>
      <c r="EJ365" s="602">
        <f t="shared" ca="1" si="807"/>
        <v>55778.34727772788</v>
      </c>
      <c r="EK365" s="602">
        <f t="shared" ca="1" si="808"/>
        <v>57563.649413299725</v>
      </c>
      <c r="EL365" s="602">
        <f t="shared" ca="1" si="809"/>
        <v>57563.649413299725</v>
      </c>
      <c r="EM365" s="602">
        <f t="shared" ca="1" si="810"/>
        <v>59368.146874517734</v>
      </c>
    </row>
    <row r="366" spans="22:143" ht="14.25" x14ac:dyDescent="0.2">
      <c r="V366" s="260"/>
      <c r="W366" s="597">
        <f t="shared" si="690"/>
        <v>73</v>
      </c>
      <c r="X366" s="602">
        <f t="shared" ca="1" si="691"/>
        <v>27303.204877228378</v>
      </c>
      <c r="Y366" s="602">
        <f t="shared" ca="1" si="692"/>
        <v>28063.745651855919</v>
      </c>
      <c r="Z366" s="602">
        <f t="shared" ca="1" si="693"/>
        <v>28063.745651855919</v>
      </c>
      <c r="AA366" s="602">
        <f t="shared" ca="1" si="694"/>
        <v>28836.595283912593</v>
      </c>
      <c r="AB366" s="602">
        <f t="shared" ca="1" si="695"/>
        <v>28836.595283912593</v>
      </c>
      <c r="AC366" s="602">
        <f t="shared" ca="1" si="696"/>
        <v>29621.652351503428</v>
      </c>
      <c r="AD366" s="602">
        <f t="shared" ca="1" si="697"/>
        <v>29621.652351503428</v>
      </c>
      <c r="AE366" s="602">
        <f t="shared" ca="1" si="698"/>
        <v>30418.807625095062</v>
      </c>
      <c r="AF366" s="602">
        <f t="shared" ca="1" si="699"/>
        <v>30418.807625095062</v>
      </c>
      <c r="AG366" s="602">
        <f t="shared" ca="1" si="700"/>
        <v>31227.944341051854</v>
      </c>
      <c r="AH366" s="602">
        <f t="shared" ca="1" si="701"/>
        <v>31773.964225318963</v>
      </c>
      <c r="AI366" s="602">
        <f t="shared" ca="1" si="702"/>
        <v>33161.814954877947</v>
      </c>
      <c r="AJ366" s="602">
        <f t="shared" ca="1" si="703"/>
        <v>33161.814954877947</v>
      </c>
      <c r="AK366" s="602">
        <f t="shared" ca="1" si="704"/>
        <v>34581.723205375456</v>
      </c>
      <c r="AL366" s="602">
        <f t="shared" ca="1" si="705"/>
        <v>34581.723205375456</v>
      </c>
      <c r="AM366" s="602">
        <f t="shared" ca="1" si="706"/>
        <v>36033.004617820443</v>
      </c>
      <c r="AN366" s="602">
        <f t="shared" ca="1" si="707"/>
        <v>36033.004617820443</v>
      </c>
      <c r="AO366" s="602">
        <f t="shared" ca="1" si="708"/>
        <v>37514.931461517175</v>
      </c>
      <c r="AP366" s="602">
        <f t="shared" ca="1" si="709"/>
        <v>37514.931461517175</v>
      </c>
      <c r="AQ366" s="602">
        <f t="shared" ca="1" si="710"/>
        <v>39026.737155306873</v>
      </c>
      <c r="AR366" s="602">
        <f t="shared" ca="1" si="711"/>
        <v>35448.772928771345</v>
      </c>
      <c r="AS366" s="602">
        <f t="shared" ca="1" si="712"/>
        <v>36918.531516652984</v>
      </c>
      <c r="AT366" s="602">
        <f t="shared" ca="1" si="713"/>
        <v>36918.531516652984</v>
      </c>
      <c r="AU366" s="602">
        <f t="shared" ca="1" si="714"/>
        <v>38418.479955411574</v>
      </c>
      <c r="AV366" s="602">
        <f t="shared" ca="1" si="715"/>
        <v>38418.479955411574</v>
      </c>
      <c r="AW366" s="602">
        <f t="shared" ca="1" si="716"/>
        <v>39947.830563756834</v>
      </c>
      <c r="AX366" s="602">
        <f t="shared" ca="1" si="717"/>
        <v>39947.830563756834</v>
      </c>
      <c r="AY366" s="602">
        <f t="shared" ca="1" si="718"/>
        <v>41505.764212283277</v>
      </c>
      <c r="AZ366" s="602">
        <f t="shared" ca="1" si="719"/>
        <v>41505.764212283277</v>
      </c>
      <c r="BA366" s="602">
        <f t="shared" ca="1" si="720"/>
        <v>43091.434978125537</v>
      </c>
      <c r="BB366" s="602">
        <f t="shared" ca="1" si="721"/>
        <v>30151.752011168952</v>
      </c>
      <c r="BC366" s="602">
        <f t="shared" ca="1" si="722"/>
        <v>30956.908340085956</v>
      </c>
      <c r="BD366" s="602">
        <f t="shared" ca="1" si="723"/>
        <v>30956.908340085956</v>
      </c>
      <c r="BE366" s="602">
        <f t="shared" ca="1" si="724"/>
        <v>31773.96422531897</v>
      </c>
      <c r="BF366" s="602">
        <f t="shared" ca="1" si="725"/>
        <v>31773.96422531897</v>
      </c>
      <c r="BG366" s="602">
        <f t="shared" ca="1" si="726"/>
        <v>32602.790994842424</v>
      </c>
      <c r="BH366" s="602">
        <f t="shared" ca="1" si="727"/>
        <v>32602.790994842424</v>
      </c>
      <c r="BI366" s="602">
        <f t="shared" ca="1" si="728"/>
        <v>33443.253242422019</v>
      </c>
      <c r="BJ366" s="602">
        <f t="shared" ca="1" si="729"/>
        <v>33443.253242422019</v>
      </c>
      <c r="BK366" s="602">
        <f t="shared" ca="1" si="730"/>
        <v>34295.209150044284</v>
      </c>
      <c r="BL366" s="602">
        <f t="shared" ca="1" si="731"/>
        <v>36770.18441525627</v>
      </c>
      <c r="BM366" s="602">
        <f t="shared" ca="1" si="732"/>
        <v>38267.148755353199</v>
      </c>
      <c r="BN366" s="602">
        <f t="shared" ca="1" si="733"/>
        <v>38267.148755353199</v>
      </c>
      <c r="BO366" s="602">
        <f t="shared" ca="1" si="734"/>
        <v>39793.595525186211</v>
      </c>
      <c r="BP366" s="602">
        <f t="shared" ca="1" si="735"/>
        <v>39793.595525186211</v>
      </c>
      <c r="BQ366" s="602">
        <f t="shared" ca="1" si="736"/>
        <v>41348.708530527409</v>
      </c>
      <c r="BR366" s="602">
        <f t="shared" ca="1" si="737"/>
        <v>41348.708530527409</v>
      </c>
      <c r="BS366" s="602">
        <f t="shared" ca="1" si="738"/>
        <v>42931.644319025749</v>
      </c>
      <c r="BT366" s="602">
        <f t="shared" ca="1" si="739"/>
        <v>42931.644319025749</v>
      </c>
      <c r="BU366" s="602">
        <f t="shared" ca="1" si="740"/>
        <v>44541.536806018841</v>
      </c>
      <c r="BV366" s="602">
        <f t="shared" ca="1" si="741"/>
        <v>40723.276804626068</v>
      </c>
      <c r="BW366" s="602">
        <f t="shared" ca="1" si="742"/>
        <v>42295.186245571516</v>
      </c>
      <c r="BX366" s="602">
        <f t="shared" ca="1" si="743"/>
        <v>42295.186245571516</v>
      </c>
      <c r="BY366" s="602">
        <f t="shared" ca="1" si="744"/>
        <v>43894.401241264459</v>
      </c>
      <c r="BZ366" s="602">
        <f t="shared" ca="1" si="745"/>
        <v>43894.401241264459</v>
      </c>
      <c r="CA366" s="602">
        <f t="shared" ca="1" si="746"/>
        <v>45520.044319311586</v>
      </c>
      <c r="CB366" s="602">
        <f t="shared" ca="1" si="747"/>
        <v>45520.044319311586</v>
      </c>
      <c r="CC366" s="602">
        <f t="shared" ca="1" si="748"/>
        <v>47171.222607457443</v>
      </c>
      <c r="CD366" s="602">
        <f t="shared" ca="1" si="749"/>
        <v>47171.222607457443</v>
      </c>
      <c r="CE366" s="602">
        <f t="shared" ca="1" si="750"/>
        <v>48847.032188247038</v>
      </c>
      <c r="CF366" s="602">
        <f t="shared" ca="1" si="751"/>
        <v>32602.790994842424</v>
      </c>
      <c r="CG366" s="602">
        <f t="shared" ca="1" si="752"/>
        <v>33443.253242422012</v>
      </c>
      <c r="CH366" s="602">
        <f t="shared" ca="1" si="753"/>
        <v>33443.253242422012</v>
      </c>
      <c r="CI366" s="602">
        <f t="shared" ca="1" si="754"/>
        <v>34295.209150044277</v>
      </c>
      <c r="CJ366" s="602">
        <f t="shared" ca="1" si="755"/>
        <v>34295.209150044277</v>
      </c>
      <c r="CK366" s="602">
        <f t="shared" ca="1" si="756"/>
        <v>35158.510820378884</v>
      </c>
      <c r="CL366" s="602">
        <f t="shared" ca="1" si="757"/>
        <v>35158.510820378884</v>
      </c>
      <c r="CM366" s="602">
        <f t="shared" ca="1" si="758"/>
        <v>36033.004617820443</v>
      </c>
      <c r="CN366" s="602">
        <f t="shared" ca="1" si="759"/>
        <v>36033.004617820443</v>
      </c>
      <c r="CO366" s="602">
        <f t="shared" ca="1" si="760"/>
        <v>36918.531516652984</v>
      </c>
      <c r="CP366" s="602">
        <f t="shared" ca="1" si="761"/>
        <v>40567.620879791641</v>
      </c>
      <c r="CQ366" s="602">
        <f t="shared" ca="1" si="762"/>
        <v>42136.752230538325</v>
      </c>
      <c r="CR366" s="602">
        <f t="shared" ca="1" si="763"/>
        <v>42136.752230538325</v>
      </c>
      <c r="CS366" s="602">
        <f t="shared" ca="1" si="764"/>
        <v>43733.275864409734</v>
      </c>
      <c r="CT366" s="602">
        <f t="shared" ca="1" si="765"/>
        <v>43733.275864409734</v>
      </c>
      <c r="CU366" s="602">
        <f t="shared" ca="1" si="766"/>
        <v>45356.316094004287</v>
      </c>
      <c r="CV366" s="602">
        <f t="shared" ca="1" si="767"/>
        <v>45356.316094004287</v>
      </c>
      <c r="CW366" s="602">
        <f t="shared" ca="1" si="768"/>
        <v>47004.981388595283</v>
      </c>
      <c r="CX366" s="602">
        <f t="shared" ca="1" si="769"/>
        <v>47004.981388595283</v>
      </c>
      <c r="CY366" s="602">
        <f t="shared" ca="1" si="770"/>
        <v>48678.368743832812</v>
      </c>
      <c r="CZ366" s="602">
        <f t="shared" ca="1" si="771"/>
        <v>44703.97476535022</v>
      </c>
      <c r="DA366" s="602">
        <f t="shared" ca="1" si="772"/>
        <v>46342.497848049643</v>
      </c>
      <c r="DB366" s="602">
        <f t="shared" ca="1" si="773"/>
        <v>46342.497848049643</v>
      </c>
      <c r="DC366" s="602">
        <f t="shared" ca="1" si="774"/>
        <v>48006.105296803609</v>
      </c>
      <c r="DD366" s="602">
        <f t="shared" ca="1" si="775"/>
        <v>48006.105296803609</v>
      </c>
      <c r="DE366" s="602">
        <f t="shared" ca="1" si="776"/>
        <v>49693.889253268258</v>
      </c>
      <c r="DF366" s="602">
        <f t="shared" ca="1" si="777"/>
        <v>49693.889253268258</v>
      </c>
      <c r="DG366" s="602">
        <f t="shared" ca="1" si="778"/>
        <v>51404.937022019112</v>
      </c>
      <c r="DH366" s="602">
        <f t="shared" ca="1" si="779"/>
        <v>51404.937022019112</v>
      </c>
      <c r="DI366" s="602">
        <f t="shared" ca="1" si="780"/>
        <v>53138.334953305806</v>
      </c>
      <c r="DJ366" s="602">
        <f t="shared" ca="1" si="781"/>
        <v>35740.272825017964</v>
      </c>
      <c r="DK366" s="602">
        <f t="shared" ca="1" si="782"/>
        <v>36622.140011125128</v>
      </c>
      <c r="DL366" s="602">
        <f t="shared" ca="1" si="783"/>
        <v>36622.140011125128</v>
      </c>
      <c r="DM366" s="602">
        <f t="shared" ca="1" si="784"/>
        <v>37514.931461517175</v>
      </c>
      <c r="DN366" s="602">
        <f t="shared" ca="1" si="785"/>
        <v>37514.931461517175</v>
      </c>
      <c r="DO366" s="602">
        <f t="shared" ca="1" si="786"/>
        <v>38418.479955411574</v>
      </c>
      <c r="DP366" s="602">
        <f t="shared" ca="1" si="787"/>
        <v>38418.479955411574</v>
      </c>
      <c r="DQ366" s="602">
        <f t="shared" ca="1" si="788"/>
        <v>39332.613834187912</v>
      </c>
      <c r="DR366" s="602">
        <f t="shared" ca="1" si="789"/>
        <v>39332.613834187912</v>
      </c>
      <c r="DS366" s="602">
        <f t="shared" ca="1" si="790"/>
        <v>40257.157363389997</v>
      </c>
      <c r="DT366" s="602">
        <f t="shared" ca="1" si="791"/>
        <v>46177.501827191038</v>
      </c>
      <c r="DU366" s="602">
        <f t="shared" ca="1" si="792"/>
        <v>47838.641578354283</v>
      </c>
      <c r="DV366" s="602">
        <f t="shared" ca="1" si="793"/>
        <v>47838.641578354283</v>
      </c>
      <c r="DW366" s="602">
        <f t="shared" ca="1" si="794"/>
        <v>49524.048906687342</v>
      </c>
      <c r="DX366" s="602">
        <f t="shared" ca="1" si="795"/>
        <v>49524.048906687342</v>
      </c>
      <c r="DY366" s="602">
        <f t="shared" ca="1" si="796"/>
        <v>51232.81142211426</v>
      </c>
      <c r="DZ366" s="602">
        <f t="shared" ca="1" si="797"/>
        <v>51232.81142211426</v>
      </c>
      <c r="EA366" s="602">
        <f t="shared" ca="1" si="798"/>
        <v>52964.015402022604</v>
      </c>
      <c r="EB366" s="602">
        <f t="shared" ca="1" si="799"/>
        <v>52964.015402022604</v>
      </c>
      <c r="EC366" s="602">
        <f t="shared" ca="1" si="800"/>
        <v>54716.749467108581</v>
      </c>
      <c r="ED366" s="602">
        <f t="shared" ca="1" si="801"/>
        <v>50546.562285820124</v>
      </c>
      <c r="EE366" s="602">
        <f t="shared" ca="1" si="802"/>
        <v>52268.899256216449</v>
      </c>
      <c r="EF366" s="602">
        <f t="shared" ca="1" si="803"/>
        <v>52268.899256216449</v>
      </c>
      <c r="EG366" s="602">
        <f t="shared" ca="1" si="804"/>
        <v>54013.130357142247</v>
      </c>
      <c r="EH366" s="602">
        <f t="shared" ca="1" si="805"/>
        <v>54013.130357142247</v>
      </c>
      <c r="EI366" s="602">
        <f t="shared" ca="1" si="806"/>
        <v>55778.34727772788</v>
      </c>
      <c r="EJ366" s="602">
        <f t="shared" ca="1" si="807"/>
        <v>55778.34727772788</v>
      </c>
      <c r="EK366" s="602">
        <f t="shared" ca="1" si="808"/>
        <v>57563.649413299725</v>
      </c>
      <c r="EL366" s="602">
        <f t="shared" ca="1" si="809"/>
        <v>57563.649413299725</v>
      </c>
      <c r="EM366" s="602">
        <f t="shared" ca="1" si="810"/>
        <v>59368.146874517734</v>
      </c>
    </row>
    <row r="367" spans="22:143" ht="14.25" x14ac:dyDescent="0.2">
      <c r="V367" s="260"/>
      <c r="W367" s="597">
        <f t="shared" si="690"/>
        <v>74</v>
      </c>
      <c r="X367" s="602">
        <f t="shared" ca="1" si="691"/>
        <v>27303.204877228378</v>
      </c>
      <c r="Y367" s="602">
        <f t="shared" ca="1" si="692"/>
        <v>28063.745651855919</v>
      </c>
      <c r="Z367" s="602">
        <f t="shared" ca="1" si="693"/>
        <v>28063.745651855919</v>
      </c>
      <c r="AA367" s="602">
        <f t="shared" ca="1" si="694"/>
        <v>28836.595283912593</v>
      </c>
      <c r="AB367" s="602">
        <f t="shared" ca="1" si="695"/>
        <v>28836.595283912593</v>
      </c>
      <c r="AC367" s="602">
        <f t="shared" ca="1" si="696"/>
        <v>29621.652351503428</v>
      </c>
      <c r="AD367" s="602">
        <f t="shared" ca="1" si="697"/>
        <v>29621.652351503428</v>
      </c>
      <c r="AE367" s="602">
        <f t="shared" ca="1" si="698"/>
        <v>30418.807625095062</v>
      </c>
      <c r="AF367" s="602">
        <f t="shared" ca="1" si="699"/>
        <v>30418.807625095062</v>
      </c>
      <c r="AG367" s="602">
        <f t="shared" ca="1" si="700"/>
        <v>31227.944341051854</v>
      </c>
      <c r="AH367" s="602">
        <f t="shared" ca="1" si="701"/>
        <v>31773.964225318963</v>
      </c>
      <c r="AI367" s="602">
        <f t="shared" ca="1" si="702"/>
        <v>33161.814954877947</v>
      </c>
      <c r="AJ367" s="602">
        <f t="shared" ca="1" si="703"/>
        <v>33161.814954877947</v>
      </c>
      <c r="AK367" s="602">
        <f t="shared" ca="1" si="704"/>
        <v>34581.723205375456</v>
      </c>
      <c r="AL367" s="602">
        <f t="shared" ca="1" si="705"/>
        <v>34581.723205375456</v>
      </c>
      <c r="AM367" s="602">
        <f t="shared" ca="1" si="706"/>
        <v>36033.004617820443</v>
      </c>
      <c r="AN367" s="602">
        <f t="shared" ca="1" si="707"/>
        <v>36033.004617820443</v>
      </c>
      <c r="AO367" s="602">
        <f t="shared" ca="1" si="708"/>
        <v>37514.931461517175</v>
      </c>
      <c r="AP367" s="602">
        <f t="shared" ca="1" si="709"/>
        <v>37514.931461517175</v>
      </c>
      <c r="AQ367" s="602">
        <f t="shared" ca="1" si="710"/>
        <v>39026.737155306873</v>
      </c>
      <c r="AR367" s="602">
        <f t="shared" ca="1" si="711"/>
        <v>35448.772928771345</v>
      </c>
      <c r="AS367" s="602">
        <f t="shared" ca="1" si="712"/>
        <v>36918.531516652984</v>
      </c>
      <c r="AT367" s="602">
        <f t="shared" ca="1" si="713"/>
        <v>36918.531516652984</v>
      </c>
      <c r="AU367" s="602">
        <f t="shared" ca="1" si="714"/>
        <v>38418.479955411574</v>
      </c>
      <c r="AV367" s="602">
        <f t="shared" ca="1" si="715"/>
        <v>38418.479955411574</v>
      </c>
      <c r="AW367" s="602">
        <f t="shared" ca="1" si="716"/>
        <v>39947.830563756834</v>
      </c>
      <c r="AX367" s="602">
        <f t="shared" ca="1" si="717"/>
        <v>39947.830563756834</v>
      </c>
      <c r="AY367" s="602">
        <f t="shared" ca="1" si="718"/>
        <v>41505.764212283277</v>
      </c>
      <c r="AZ367" s="602">
        <f t="shared" ca="1" si="719"/>
        <v>41505.764212283277</v>
      </c>
      <c r="BA367" s="602">
        <f t="shared" ca="1" si="720"/>
        <v>43091.434978125537</v>
      </c>
      <c r="BB367" s="602">
        <f t="shared" ca="1" si="721"/>
        <v>30151.752011168952</v>
      </c>
      <c r="BC367" s="602">
        <f t="shared" ca="1" si="722"/>
        <v>30956.908340085956</v>
      </c>
      <c r="BD367" s="602">
        <f t="shared" ca="1" si="723"/>
        <v>30956.908340085956</v>
      </c>
      <c r="BE367" s="602">
        <f t="shared" ca="1" si="724"/>
        <v>31773.96422531897</v>
      </c>
      <c r="BF367" s="602">
        <f t="shared" ca="1" si="725"/>
        <v>31773.96422531897</v>
      </c>
      <c r="BG367" s="602">
        <f t="shared" ca="1" si="726"/>
        <v>32602.790994842424</v>
      </c>
      <c r="BH367" s="602">
        <f t="shared" ca="1" si="727"/>
        <v>32602.790994842424</v>
      </c>
      <c r="BI367" s="602">
        <f t="shared" ca="1" si="728"/>
        <v>33443.253242422019</v>
      </c>
      <c r="BJ367" s="602">
        <f t="shared" ca="1" si="729"/>
        <v>33443.253242422019</v>
      </c>
      <c r="BK367" s="602">
        <f t="shared" ca="1" si="730"/>
        <v>34295.209150044284</v>
      </c>
      <c r="BL367" s="602">
        <f t="shared" ca="1" si="731"/>
        <v>36770.18441525627</v>
      </c>
      <c r="BM367" s="602">
        <f t="shared" ca="1" si="732"/>
        <v>38267.148755353199</v>
      </c>
      <c r="BN367" s="602">
        <f t="shared" ca="1" si="733"/>
        <v>38267.148755353199</v>
      </c>
      <c r="BO367" s="602">
        <f t="shared" ca="1" si="734"/>
        <v>39793.595525186211</v>
      </c>
      <c r="BP367" s="602">
        <f t="shared" ca="1" si="735"/>
        <v>39793.595525186211</v>
      </c>
      <c r="BQ367" s="602">
        <f t="shared" ca="1" si="736"/>
        <v>41348.708530527409</v>
      </c>
      <c r="BR367" s="602">
        <f t="shared" ca="1" si="737"/>
        <v>41348.708530527409</v>
      </c>
      <c r="BS367" s="602">
        <f t="shared" ca="1" si="738"/>
        <v>42931.644319025749</v>
      </c>
      <c r="BT367" s="602">
        <f t="shared" ca="1" si="739"/>
        <v>42931.644319025749</v>
      </c>
      <c r="BU367" s="602">
        <f t="shared" ca="1" si="740"/>
        <v>44541.536806018841</v>
      </c>
      <c r="BV367" s="602">
        <f t="shared" ca="1" si="741"/>
        <v>40723.276804626068</v>
      </c>
      <c r="BW367" s="602">
        <f t="shared" ca="1" si="742"/>
        <v>42295.186245571516</v>
      </c>
      <c r="BX367" s="602">
        <f t="shared" ca="1" si="743"/>
        <v>42295.186245571516</v>
      </c>
      <c r="BY367" s="602">
        <f t="shared" ca="1" si="744"/>
        <v>43894.401241264459</v>
      </c>
      <c r="BZ367" s="602">
        <f t="shared" ca="1" si="745"/>
        <v>43894.401241264459</v>
      </c>
      <c r="CA367" s="602">
        <f t="shared" ca="1" si="746"/>
        <v>45520.044319311586</v>
      </c>
      <c r="CB367" s="602">
        <f t="shared" ca="1" si="747"/>
        <v>45520.044319311586</v>
      </c>
      <c r="CC367" s="602">
        <f t="shared" ca="1" si="748"/>
        <v>47171.222607457443</v>
      </c>
      <c r="CD367" s="602">
        <f t="shared" ca="1" si="749"/>
        <v>47171.222607457443</v>
      </c>
      <c r="CE367" s="602">
        <f t="shared" ca="1" si="750"/>
        <v>48847.032188247038</v>
      </c>
      <c r="CF367" s="602">
        <f t="shared" ca="1" si="751"/>
        <v>32602.790994842424</v>
      </c>
      <c r="CG367" s="602">
        <f t="shared" ca="1" si="752"/>
        <v>33443.253242422012</v>
      </c>
      <c r="CH367" s="602">
        <f t="shared" ca="1" si="753"/>
        <v>33443.253242422012</v>
      </c>
      <c r="CI367" s="602">
        <f t="shared" ca="1" si="754"/>
        <v>34295.209150044277</v>
      </c>
      <c r="CJ367" s="602">
        <f t="shared" ca="1" si="755"/>
        <v>34295.209150044277</v>
      </c>
      <c r="CK367" s="602">
        <f t="shared" ca="1" si="756"/>
        <v>35158.510820378884</v>
      </c>
      <c r="CL367" s="602">
        <f t="shared" ca="1" si="757"/>
        <v>35158.510820378884</v>
      </c>
      <c r="CM367" s="602">
        <f t="shared" ca="1" si="758"/>
        <v>36033.004617820443</v>
      </c>
      <c r="CN367" s="602">
        <f t="shared" ca="1" si="759"/>
        <v>36033.004617820443</v>
      </c>
      <c r="CO367" s="602">
        <f t="shared" ca="1" si="760"/>
        <v>36918.531516652984</v>
      </c>
      <c r="CP367" s="602">
        <f t="shared" ca="1" si="761"/>
        <v>40567.620879791641</v>
      </c>
      <c r="CQ367" s="602">
        <f t="shared" ca="1" si="762"/>
        <v>42136.752230538325</v>
      </c>
      <c r="CR367" s="602">
        <f t="shared" ca="1" si="763"/>
        <v>42136.752230538325</v>
      </c>
      <c r="CS367" s="602">
        <f t="shared" ca="1" si="764"/>
        <v>43733.275864409734</v>
      </c>
      <c r="CT367" s="602">
        <f t="shared" ca="1" si="765"/>
        <v>43733.275864409734</v>
      </c>
      <c r="CU367" s="602">
        <f t="shared" ca="1" si="766"/>
        <v>45356.316094004287</v>
      </c>
      <c r="CV367" s="602">
        <f t="shared" ca="1" si="767"/>
        <v>45356.316094004287</v>
      </c>
      <c r="CW367" s="602">
        <f t="shared" ca="1" si="768"/>
        <v>47004.981388595283</v>
      </c>
      <c r="CX367" s="602">
        <f t="shared" ca="1" si="769"/>
        <v>47004.981388595283</v>
      </c>
      <c r="CY367" s="602">
        <f t="shared" ca="1" si="770"/>
        <v>48678.368743832812</v>
      </c>
      <c r="CZ367" s="602">
        <f t="shared" ca="1" si="771"/>
        <v>44703.97476535022</v>
      </c>
      <c r="DA367" s="602">
        <f t="shared" ca="1" si="772"/>
        <v>46342.497848049643</v>
      </c>
      <c r="DB367" s="602">
        <f t="shared" ca="1" si="773"/>
        <v>46342.497848049643</v>
      </c>
      <c r="DC367" s="602">
        <f t="shared" ca="1" si="774"/>
        <v>48006.105296803609</v>
      </c>
      <c r="DD367" s="602">
        <f t="shared" ca="1" si="775"/>
        <v>48006.105296803609</v>
      </c>
      <c r="DE367" s="602">
        <f t="shared" ca="1" si="776"/>
        <v>49693.889253268258</v>
      </c>
      <c r="DF367" s="602">
        <f t="shared" ca="1" si="777"/>
        <v>49693.889253268258</v>
      </c>
      <c r="DG367" s="602">
        <f t="shared" ca="1" si="778"/>
        <v>51404.937022019112</v>
      </c>
      <c r="DH367" s="602">
        <f t="shared" ca="1" si="779"/>
        <v>51404.937022019112</v>
      </c>
      <c r="DI367" s="602">
        <f t="shared" ca="1" si="780"/>
        <v>53138.334953305806</v>
      </c>
      <c r="DJ367" s="602">
        <f t="shared" ca="1" si="781"/>
        <v>35740.272825017964</v>
      </c>
      <c r="DK367" s="602">
        <f t="shared" ca="1" si="782"/>
        <v>36622.140011125128</v>
      </c>
      <c r="DL367" s="602">
        <f t="shared" ca="1" si="783"/>
        <v>36622.140011125128</v>
      </c>
      <c r="DM367" s="602">
        <f t="shared" ca="1" si="784"/>
        <v>37514.931461517175</v>
      </c>
      <c r="DN367" s="602">
        <f t="shared" ca="1" si="785"/>
        <v>37514.931461517175</v>
      </c>
      <c r="DO367" s="602">
        <f t="shared" ca="1" si="786"/>
        <v>38418.479955411574</v>
      </c>
      <c r="DP367" s="602">
        <f t="shared" ca="1" si="787"/>
        <v>38418.479955411574</v>
      </c>
      <c r="DQ367" s="602">
        <f t="shared" ca="1" si="788"/>
        <v>39332.613834187912</v>
      </c>
      <c r="DR367" s="602">
        <f t="shared" ca="1" si="789"/>
        <v>39332.613834187912</v>
      </c>
      <c r="DS367" s="602">
        <f t="shared" ca="1" si="790"/>
        <v>40257.157363389997</v>
      </c>
      <c r="DT367" s="602">
        <f t="shared" ca="1" si="791"/>
        <v>46177.501827191038</v>
      </c>
      <c r="DU367" s="602">
        <f t="shared" ca="1" si="792"/>
        <v>47838.641578354283</v>
      </c>
      <c r="DV367" s="602">
        <f t="shared" ca="1" si="793"/>
        <v>47838.641578354283</v>
      </c>
      <c r="DW367" s="602">
        <f t="shared" ca="1" si="794"/>
        <v>49524.048906687342</v>
      </c>
      <c r="DX367" s="602">
        <f t="shared" ca="1" si="795"/>
        <v>49524.048906687342</v>
      </c>
      <c r="DY367" s="602">
        <f t="shared" ca="1" si="796"/>
        <v>51232.81142211426</v>
      </c>
      <c r="DZ367" s="602">
        <f t="shared" ca="1" si="797"/>
        <v>51232.81142211426</v>
      </c>
      <c r="EA367" s="602">
        <f t="shared" ca="1" si="798"/>
        <v>52964.015402022604</v>
      </c>
      <c r="EB367" s="602">
        <f t="shared" ca="1" si="799"/>
        <v>52964.015402022604</v>
      </c>
      <c r="EC367" s="602">
        <f t="shared" ca="1" si="800"/>
        <v>54716.749467108581</v>
      </c>
      <c r="ED367" s="602">
        <f t="shared" ca="1" si="801"/>
        <v>50546.562285820124</v>
      </c>
      <c r="EE367" s="602">
        <f t="shared" ca="1" si="802"/>
        <v>52268.899256216449</v>
      </c>
      <c r="EF367" s="602">
        <f t="shared" ca="1" si="803"/>
        <v>52268.899256216449</v>
      </c>
      <c r="EG367" s="602">
        <f t="shared" ca="1" si="804"/>
        <v>54013.130357142247</v>
      </c>
      <c r="EH367" s="602">
        <f t="shared" ca="1" si="805"/>
        <v>54013.130357142247</v>
      </c>
      <c r="EI367" s="602">
        <f t="shared" ca="1" si="806"/>
        <v>55778.34727772788</v>
      </c>
      <c r="EJ367" s="602">
        <f t="shared" ca="1" si="807"/>
        <v>55778.34727772788</v>
      </c>
      <c r="EK367" s="602">
        <f t="shared" ca="1" si="808"/>
        <v>57563.649413299725</v>
      </c>
      <c r="EL367" s="602">
        <f t="shared" ca="1" si="809"/>
        <v>57563.649413299725</v>
      </c>
      <c r="EM367" s="602">
        <f t="shared" ca="1" si="810"/>
        <v>59368.146874517734</v>
      </c>
    </row>
    <row r="368" spans="22:143" ht="14.25" x14ac:dyDescent="0.2">
      <c r="V368" s="260"/>
      <c r="W368" s="597">
        <f t="shared" si="690"/>
        <v>75</v>
      </c>
      <c r="X368" s="602">
        <f t="shared" ca="1" si="691"/>
        <v>27303.204877228378</v>
      </c>
      <c r="Y368" s="602">
        <f t="shared" ca="1" si="692"/>
        <v>28063.745651855919</v>
      </c>
      <c r="Z368" s="602">
        <f t="shared" ca="1" si="693"/>
        <v>28063.745651855919</v>
      </c>
      <c r="AA368" s="602">
        <f t="shared" ca="1" si="694"/>
        <v>28836.595283912593</v>
      </c>
      <c r="AB368" s="602">
        <f t="shared" ca="1" si="695"/>
        <v>28836.595283912593</v>
      </c>
      <c r="AC368" s="602">
        <f t="shared" ca="1" si="696"/>
        <v>29621.652351503428</v>
      </c>
      <c r="AD368" s="602">
        <f t="shared" ca="1" si="697"/>
        <v>29621.652351503428</v>
      </c>
      <c r="AE368" s="602">
        <f t="shared" ca="1" si="698"/>
        <v>30418.807625095062</v>
      </c>
      <c r="AF368" s="602">
        <f t="shared" ca="1" si="699"/>
        <v>30418.807625095062</v>
      </c>
      <c r="AG368" s="602">
        <f t="shared" ca="1" si="700"/>
        <v>31227.944341051854</v>
      </c>
      <c r="AH368" s="602">
        <f t="shared" ca="1" si="701"/>
        <v>31773.964225318963</v>
      </c>
      <c r="AI368" s="602">
        <f t="shared" ca="1" si="702"/>
        <v>33161.814954877947</v>
      </c>
      <c r="AJ368" s="602">
        <f t="shared" ca="1" si="703"/>
        <v>33161.814954877947</v>
      </c>
      <c r="AK368" s="602">
        <f t="shared" ca="1" si="704"/>
        <v>34581.723205375456</v>
      </c>
      <c r="AL368" s="602">
        <f t="shared" ca="1" si="705"/>
        <v>34581.723205375456</v>
      </c>
      <c r="AM368" s="602">
        <f t="shared" ca="1" si="706"/>
        <v>36033.004617820443</v>
      </c>
      <c r="AN368" s="602">
        <f t="shared" ca="1" si="707"/>
        <v>36033.004617820443</v>
      </c>
      <c r="AO368" s="602">
        <f t="shared" ca="1" si="708"/>
        <v>37514.931461517175</v>
      </c>
      <c r="AP368" s="602">
        <f t="shared" ca="1" si="709"/>
        <v>37514.931461517175</v>
      </c>
      <c r="AQ368" s="602">
        <f t="shared" ca="1" si="710"/>
        <v>39026.737155306873</v>
      </c>
      <c r="AR368" s="602">
        <f t="shared" ca="1" si="711"/>
        <v>35448.772928771345</v>
      </c>
      <c r="AS368" s="602">
        <f t="shared" ca="1" si="712"/>
        <v>36918.531516652984</v>
      </c>
      <c r="AT368" s="602">
        <f t="shared" ca="1" si="713"/>
        <v>36918.531516652984</v>
      </c>
      <c r="AU368" s="602">
        <f t="shared" ca="1" si="714"/>
        <v>38418.479955411574</v>
      </c>
      <c r="AV368" s="602">
        <f t="shared" ca="1" si="715"/>
        <v>38418.479955411574</v>
      </c>
      <c r="AW368" s="602">
        <f t="shared" ca="1" si="716"/>
        <v>39947.830563756834</v>
      </c>
      <c r="AX368" s="602">
        <f t="shared" ca="1" si="717"/>
        <v>39947.830563756834</v>
      </c>
      <c r="AY368" s="602">
        <f t="shared" ca="1" si="718"/>
        <v>41505.764212283277</v>
      </c>
      <c r="AZ368" s="602">
        <f t="shared" ca="1" si="719"/>
        <v>41505.764212283277</v>
      </c>
      <c r="BA368" s="602">
        <f t="shared" ca="1" si="720"/>
        <v>43091.434978125537</v>
      </c>
      <c r="BB368" s="602">
        <f t="shared" ca="1" si="721"/>
        <v>30151.752011168952</v>
      </c>
      <c r="BC368" s="602">
        <f t="shared" ca="1" si="722"/>
        <v>30956.908340085956</v>
      </c>
      <c r="BD368" s="602">
        <f t="shared" ca="1" si="723"/>
        <v>30956.908340085956</v>
      </c>
      <c r="BE368" s="602">
        <f t="shared" ca="1" si="724"/>
        <v>31773.96422531897</v>
      </c>
      <c r="BF368" s="602">
        <f t="shared" ca="1" si="725"/>
        <v>31773.96422531897</v>
      </c>
      <c r="BG368" s="602">
        <f t="shared" ca="1" si="726"/>
        <v>32602.790994842424</v>
      </c>
      <c r="BH368" s="602">
        <f t="shared" ca="1" si="727"/>
        <v>32602.790994842424</v>
      </c>
      <c r="BI368" s="602">
        <f t="shared" ca="1" si="728"/>
        <v>33443.253242422019</v>
      </c>
      <c r="BJ368" s="602">
        <f t="shared" ca="1" si="729"/>
        <v>33443.253242422019</v>
      </c>
      <c r="BK368" s="602">
        <f t="shared" ca="1" si="730"/>
        <v>34295.209150044284</v>
      </c>
      <c r="BL368" s="602">
        <f t="shared" ca="1" si="731"/>
        <v>36770.18441525627</v>
      </c>
      <c r="BM368" s="602">
        <f t="shared" ca="1" si="732"/>
        <v>38267.148755353199</v>
      </c>
      <c r="BN368" s="602">
        <f t="shared" ca="1" si="733"/>
        <v>38267.148755353199</v>
      </c>
      <c r="BO368" s="602">
        <f t="shared" ca="1" si="734"/>
        <v>39793.595525186211</v>
      </c>
      <c r="BP368" s="602">
        <f t="shared" ca="1" si="735"/>
        <v>39793.595525186211</v>
      </c>
      <c r="BQ368" s="602">
        <f t="shared" ca="1" si="736"/>
        <v>41348.708530527409</v>
      </c>
      <c r="BR368" s="602">
        <f t="shared" ca="1" si="737"/>
        <v>41348.708530527409</v>
      </c>
      <c r="BS368" s="602">
        <f t="shared" ca="1" si="738"/>
        <v>42931.644319025749</v>
      </c>
      <c r="BT368" s="602">
        <f t="shared" ca="1" si="739"/>
        <v>42931.644319025749</v>
      </c>
      <c r="BU368" s="602">
        <f t="shared" ca="1" si="740"/>
        <v>44541.536806018841</v>
      </c>
      <c r="BV368" s="602">
        <f t="shared" ca="1" si="741"/>
        <v>40723.276804626068</v>
      </c>
      <c r="BW368" s="602">
        <f t="shared" ca="1" si="742"/>
        <v>42295.186245571516</v>
      </c>
      <c r="BX368" s="602">
        <f t="shared" ca="1" si="743"/>
        <v>42295.186245571516</v>
      </c>
      <c r="BY368" s="602">
        <f t="shared" ca="1" si="744"/>
        <v>43894.401241264459</v>
      </c>
      <c r="BZ368" s="602">
        <f t="shared" ca="1" si="745"/>
        <v>43894.401241264459</v>
      </c>
      <c r="CA368" s="602">
        <f t="shared" ca="1" si="746"/>
        <v>45520.044319311586</v>
      </c>
      <c r="CB368" s="602">
        <f t="shared" ca="1" si="747"/>
        <v>45520.044319311586</v>
      </c>
      <c r="CC368" s="602">
        <f t="shared" ca="1" si="748"/>
        <v>47171.222607457443</v>
      </c>
      <c r="CD368" s="602">
        <f t="shared" ca="1" si="749"/>
        <v>47171.222607457443</v>
      </c>
      <c r="CE368" s="602">
        <f t="shared" ca="1" si="750"/>
        <v>48847.032188247038</v>
      </c>
      <c r="CF368" s="602">
        <f t="shared" ca="1" si="751"/>
        <v>32602.790994842424</v>
      </c>
      <c r="CG368" s="602">
        <f t="shared" ca="1" si="752"/>
        <v>33443.253242422012</v>
      </c>
      <c r="CH368" s="602">
        <f t="shared" ca="1" si="753"/>
        <v>33443.253242422012</v>
      </c>
      <c r="CI368" s="602">
        <f t="shared" ca="1" si="754"/>
        <v>34295.209150044277</v>
      </c>
      <c r="CJ368" s="602">
        <f t="shared" ca="1" si="755"/>
        <v>34295.209150044277</v>
      </c>
      <c r="CK368" s="602">
        <f t="shared" ca="1" si="756"/>
        <v>35158.510820378884</v>
      </c>
      <c r="CL368" s="602">
        <f t="shared" ca="1" si="757"/>
        <v>35158.510820378884</v>
      </c>
      <c r="CM368" s="602">
        <f t="shared" ca="1" si="758"/>
        <v>36033.004617820443</v>
      </c>
      <c r="CN368" s="602">
        <f t="shared" ca="1" si="759"/>
        <v>36033.004617820443</v>
      </c>
      <c r="CO368" s="602">
        <f t="shared" ca="1" si="760"/>
        <v>36918.531516652984</v>
      </c>
      <c r="CP368" s="602">
        <f t="shared" ca="1" si="761"/>
        <v>40567.620879791641</v>
      </c>
      <c r="CQ368" s="602">
        <f t="shared" ca="1" si="762"/>
        <v>42136.752230538325</v>
      </c>
      <c r="CR368" s="602">
        <f t="shared" ca="1" si="763"/>
        <v>42136.752230538325</v>
      </c>
      <c r="CS368" s="602">
        <f t="shared" ca="1" si="764"/>
        <v>43733.275864409734</v>
      </c>
      <c r="CT368" s="602">
        <f t="shared" ca="1" si="765"/>
        <v>43733.275864409734</v>
      </c>
      <c r="CU368" s="602">
        <f t="shared" ca="1" si="766"/>
        <v>45356.316094004287</v>
      </c>
      <c r="CV368" s="602">
        <f t="shared" ca="1" si="767"/>
        <v>45356.316094004287</v>
      </c>
      <c r="CW368" s="602">
        <f t="shared" ca="1" si="768"/>
        <v>47004.981388595283</v>
      </c>
      <c r="CX368" s="602">
        <f t="shared" ca="1" si="769"/>
        <v>47004.981388595283</v>
      </c>
      <c r="CY368" s="602">
        <f t="shared" ca="1" si="770"/>
        <v>48678.368743832812</v>
      </c>
      <c r="CZ368" s="602">
        <f t="shared" ca="1" si="771"/>
        <v>44703.97476535022</v>
      </c>
      <c r="DA368" s="602">
        <f t="shared" ca="1" si="772"/>
        <v>46342.497848049643</v>
      </c>
      <c r="DB368" s="602">
        <f t="shared" ca="1" si="773"/>
        <v>46342.497848049643</v>
      </c>
      <c r="DC368" s="602">
        <f t="shared" ca="1" si="774"/>
        <v>48006.105296803609</v>
      </c>
      <c r="DD368" s="602">
        <f t="shared" ca="1" si="775"/>
        <v>48006.105296803609</v>
      </c>
      <c r="DE368" s="602">
        <f t="shared" ca="1" si="776"/>
        <v>49693.889253268258</v>
      </c>
      <c r="DF368" s="602">
        <f t="shared" ca="1" si="777"/>
        <v>49693.889253268258</v>
      </c>
      <c r="DG368" s="602">
        <f t="shared" ca="1" si="778"/>
        <v>51404.937022019112</v>
      </c>
      <c r="DH368" s="602">
        <f t="shared" ca="1" si="779"/>
        <v>51404.937022019112</v>
      </c>
      <c r="DI368" s="602">
        <f t="shared" ca="1" si="780"/>
        <v>53138.334953305806</v>
      </c>
      <c r="DJ368" s="602">
        <f t="shared" ca="1" si="781"/>
        <v>35740.272825017964</v>
      </c>
      <c r="DK368" s="602">
        <f t="shared" ca="1" si="782"/>
        <v>36622.140011125128</v>
      </c>
      <c r="DL368" s="602">
        <f t="shared" ca="1" si="783"/>
        <v>36622.140011125128</v>
      </c>
      <c r="DM368" s="602">
        <f t="shared" ca="1" si="784"/>
        <v>37514.931461517175</v>
      </c>
      <c r="DN368" s="602">
        <f t="shared" ca="1" si="785"/>
        <v>37514.931461517175</v>
      </c>
      <c r="DO368" s="602">
        <f t="shared" ca="1" si="786"/>
        <v>38418.479955411574</v>
      </c>
      <c r="DP368" s="602">
        <f t="shared" ca="1" si="787"/>
        <v>38418.479955411574</v>
      </c>
      <c r="DQ368" s="602">
        <f t="shared" ca="1" si="788"/>
        <v>39332.613834187912</v>
      </c>
      <c r="DR368" s="602">
        <f t="shared" ca="1" si="789"/>
        <v>39332.613834187912</v>
      </c>
      <c r="DS368" s="602">
        <f t="shared" ca="1" si="790"/>
        <v>40257.157363389997</v>
      </c>
      <c r="DT368" s="602">
        <f t="shared" ca="1" si="791"/>
        <v>46177.501827191038</v>
      </c>
      <c r="DU368" s="602">
        <f t="shared" ca="1" si="792"/>
        <v>47838.641578354283</v>
      </c>
      <c r="DV368" s="602">
        <f t="shared" ca="1" si="793"/>
        <v>47838.641578354283</v>
      </c>
      <c r="DW368" s="602">
        <f t="shared" ca="1" si="794"/>
        <v>49524.048906687342</v>
      </c>
      <c r="DX368" s="602">
        <f t="shared" ca="1" si="795"/>
        <v>49524.048906687342</v>
      </c>
      <c r="DY368" s="602">
        <f t="shared" ca="1" si="796"/>
        <v>51232.81142211426</v>
      </c>
      <c r="DZ368" s="602">
        <f t="shared" ca="1" si="797"/>
        <v>51232.81142211426</v>
      </c>
      <c r="EA368" s="602">
        <f t="shared" ca="1" si="798"/>
        <v>52964.015402022604</v>
      </c>
      <c r="EB368" s="602">
        <f t="shared" ca="1" si="799"/>
        <v>52964.015402022604</v>
      </c>
      <c r="EC368" s="602">
        <f t="shared" ca="1" si="800"/>
        <v>54716.749467108581</v>
      </c>
      <c r="ED368" s="602">
        <f t="shared" ca="1" si="801"/>
        <v>50546.562285820124</v>
      </c>
      <c r="EE368" s="602">
        <f t="shared" ca="1" si="802"/>
        <v>52268.899256216449</v>
      </c>
      <c r="EF368" s="602">
        <f t="shared" ca="1" si="803"/>
        <v>52268.899256216449</v>
      </c>
      <c r="EG368" s="602">
        <f t="shared" ca="1" si="804"/>
        <v>54013.130357142247</v>
      </c>
      <c r="EH368" s="602">
        <f t="shared" ca="1" si="805"/>
        <v>54013.130357142247</v>
      </c>
      <c r="EI368" s="602">
        <f t="shared" ca="1" si="806"/>
        <v>55778.34727772788</v>
      </c>
      <c r="EJ368" s="602">
        <f t="shared" ca="1" si="807"/>
        <v>55778.34727772788</v>
      </c>
      <c r="EK368" s="602">
        <f t="shared" ca="1" si="808"/>
        <v>57563.649413299725</v>
      </c>
      <c r="EL368" s="602">
        <f t="shared" ca="1" si="809"/>
        <v>57563.649413299725</v>
      </c>
      <c r="EM368" s="602">
        <f t="shared" ca="1" si="810"/>
        <v>59368.146874517734</v>
      </c>
    </row>
    <row r="369" spans="22:143" ht="14.25" x14ac:dyDescent="0.2">
      <c r="V369" s="260"/>
      <c r="W369" s="597">
        <f t="shared" si="690"/>
        <v>76</v>
      </c>
      <c r="X369" s="602">
        <f t="shared" ca="1" si="691"/>
        <v>27303.204877228378</v>
      </c>
      <c r="Y369" s="602">
        <f t="shared" ca="1" si="692"/>
        <v>28063.745651855919</v>
      </c>
      <c r="Z369" s="602">
        <f t="shared" ca="1" si="693"/>
        <v>28063.745651855919</v>
      </c>
      <c r="AA369" s="602">
        <f t="shared" ca="1" si="694"/>
        <v>28836.595283912593</v>
      </c>
      <c r="AB369" s="602">
        <f t="shared" ca="1" si="695"/>
        <v>28836.595283912593</v>
      </c>
      <c r="AC369" s="602">
        <f t="shared" ca="1" si="696"/>
        <v>29621.652351503428</v>
      </c>
      <c r="AD369" s="602">
        <f t="shared" ca="1" si="697"/>
        <v>29621.652351503428</v>
      </c>
      <c r="AE369" s="602">
        <f t="shared" ca="1" si="698"/>
        <v>30418.807625095062</v>
      </c>
      <c r="AF369" s="602">
        <f t="shared" ca="1" si="699"/>
        <v>30418.807625095062</v>
      </c>
      <c r="AG369" s="602">
        <f t="shared" ca="1" si="700"/>
        <v>31227.944341051854</v>
      </c>
      <c r="AH369" s="602">
        <f t="shared" ca="1" si="701"/>
        <v>31773.964225318963</v>
      </c>
      <c r="AI369" s="602">
        <f t="shared" ca="1" si="702"/>
        <v>33161.814954877947</v>
      </c>
      <c r="AJ369" s="602">
        <f t="shared" ca="1" si="703"/>
        <v>33161.814954877947</v>
      </c>
      <c r="AK369" s="602">
        <f t="shared" ca="1" si="704"/>
        <v>34581.723205375456</v>
      </c>
      <c r="AL369" s="602">
        <f t="shared" ca="1" si="705"/>
        <v>34581.723205375456</v>
      </c>
      <c r="AM369" s="602">
        <f t="shared" ca="1" si="706"/>
        <v>36033.004617820443</v>
      </c>
      <c r="AN369" s="602">
        <f t="shared" ca="1" si="707"/>
        <v>36033.004617820443</v>
      </c>
      <c r="AO369" s="602">
        <f t="shared" ca="1" si="708"/>
        <v>37514.931461517175</v>
      </c>
      <c r="AP369" s="602">
        <f t="shared" ca="1" si="709"/>
        <v>37514.931461517175</v>
      </c>
      <c r="AQ369" s="602">
        <f t="shared" ca="1" si="710"/>
        <v>39026.737155306873</v>
      </c>
      <c r="AR369" s="602">
        <f t="shared" ca="1" si="711"/>
        <v>35448.772928771345</v>
      </c>
      <c r="AS369" s="602">
        <f t="shared" ca="1" si="712"/>
        <v>36918.531516652984</v>
      </c>
      <c r="AT369" s="602">
        <f t="shared" ca="1" si="713"/>
        <v>36918.531516652984</v>
      </c>
      <c r="AU369" s="602">
        <f t="shared" ca="1" si="714"/>
        <v>38418.479955411574</v>
      </c>
      <c r="AV369" s="602">
        <f t="shared" ca="1" si="715"/>
        <v>38418.479955411574</v>
      </c>
      <c r="AW369" s="602">
        <f t="shared" ca="1" si="716"/>
        <v>39947.830563756834</v>
      </c>
      <c r="AX369" s="602">
        <f t="shared" ca="1" si="717"/>
        <v>39947.830563756834</v>
      </c>
      <c r="AY369" s="602">
        <f t="shared" ca="1" si="718"/>
        <v>41505.764212283277</v>
      </c>
      <c r="AZ369" s="602">
        <f t="shared" ca="1" si="719"/>
        <v>41505.764212283277</v>
      </c>
      <c r="BA369" s="602">
        <f t="shared" ca="1" si="720"/>
        <v>43091.434978125537</v>
      </c>
      <c r="BB369" s="602">
        <f t="shared" ca="1" si="721"/>
        <v>30151.752011168952</v>
      </c>
      <c r="BC369" s="602">
        <f t="shared" ca="1" si="722"/>
        <v>30956.908340085956</v>
      </c>
      <c r="BD369" s="602">
        <f t="shared" ca="1" si="723"/>
        <v>30956.908340085956</v>
      </c>
      <c r="BE369" s="602">
        <f t="shared" ca="1" si="724"/>
        <v>31773.96422531897</v>
      </c>
      <c r="BF369" s="602">
        <f t="shared" ca="1" si="725"/>
        <v>31773.96422531897</v>
      </c>
      <c r="BG369" s="602">
        <f t="shared" ca="1" si="726"/>
        <v>32602.790994842424</v>
      </c>
      <c r="BH369" s="602">
        <f t="shared" ca="1" si="727"/>
        <v>32602.790994842424</v>
      </c>
      <c r="BI369" s="602">
        <f t="shared" ca="1" si="728"/>
        <v>33443.253242422019</v>
      </c>
      <c r="BJ369" s="602">
        <f t="shared" ca="1" si="729"/>
        <v>33443.253242422019</v>
      </c>
      <c r="BK369" s="602">
        <f t="shared" ca="1" si="730"/>
        <v>34295.209150044284</v>
      </c>
      <c r="BL369" s="602">
        <f t="shared" ca="1" si="731"/>
        <v>36770.18441525627</v>
      </c>
      <c r="BM369" s="602">
        <f t="shared" ca="1" si="732"/>
        <v>38267.148755353199</v>
      </c>
      <c r="BN369" s="602">
        <f t="shared" ca="1" si="733"/>
        <v>38267.148755353199</v>
      </c>
      <c r="BO369" s="602">
        <f t="shared" ca="1" si="734"/>
        <v>39793.595525186211</v>
      </c>
      <c r="BP369" s="602">
        <f t="shared" ca="1" si="735"/>
        <v>39793.595525186211</v>
      </c>
      <c r="BQ369" s="602">
        <f t="shared" ca="1" si="736"/>
        <v>41348.708530527409</v>
      </c>
      <c r="BR369" s="602">
        <f t="shared" ca="1" si="737"/>
        <v>41348.708530527409</v>
      </c>
      <c r="BS369" s="602">
        <f t="shared" ca="1" si="738"/>
        <v>42931.644319025749</v>
      </c>
      <c r="BT369" s="602">
        <f t="shared" ca="1" si="739"/>
        <v>42931.644319025749</v>
      </c>
      <c r="BU369" s="602">
        <f t="shared" ca="1" si="740"/>
        <v>44541.536806018841</v>
      </c>
      <c r="BV369" s="602">
        <f t="shared" ca="1" si="741"/>
        <v>40723.276804626068</v>
      </c>
      <c r="BW369" s="602">
        <f t="shared" ca="1" si="742"/>
        <v>42295.186245571516</v>
      </c>
      <c r="BX369" s="602">
        <f t="shared" ca="1" si="743"/>
        <v>42295.186245571516</v>
      </c>
      <c r="BY369" s="602">
        <f t="shared" ca="1" si="744"/>
        <v>43894.401241264459</v>
      </c>
      <c r="BZ369" s="602">
        <f t="shared" ca="1" si="745"/>
        <v>43894.401241264459</v>
      </c>
      <c r="CA369" s="602">
        <f t="shared" ca="1" si="746"/>
        <v>45520.044319311586</v>
      </c>
      <c r="CB369" s="602">
        <f t="shared" ca="1" si="747"/>
        <v>45520.044319311586</v>
      </c>
      <c r="CC369" s="602">
        <f t="shared" ca="1" si="748"/>
        <v>47171.222607457443</v>
      </c>
      <c r="CD369" s="602">
        <f t="shared" ca="1" si="749"/>
        <v>47171.222607457443</v>
      </c>
      <c r="CE369" s="602">
        <f t="shared" ca="1" si="750"/>
        <v>48847.032188247038</v>
      </c>
      <c r="CF369" s="602">
        <f t="shared" ca="1" si="751"/>
        <v>32602.790994842424</v>
      </c>
      <c r="CG369" s="602">
        <f t="shared" ca="1" si="752"/>
        <v>33443.253242422012</v>
      </c>
      <c r="CH369" s="602">
        <f t="shared" ca="1" si="753"/>
        <v>33443.253242422012</v>
      </c>
      <c r="CI369" s="602">
        <f t="shared" ca="1" si="754"/>
        <v>34295.209150044277</v>
      </c>
      <c r="CJ369" s="602">
        <f t="shared" ca="1" si="755"/>
        <v>34295.209150044277</v>
      </c>
      <c r="CK369" s="602">
        <f t="shared" ca="1" si="756"/>
        <v>35158.510820378884</v>
      </c>
      <c r="CL369" s="602">
        <f t="shared" ca="1" si="757"/>
        <v>35158.510820378884</v>
      </c>
      <c r="CM369" s="602">
        <f t="shared" ca="1" si="758"/>
        <v>36033.004617820443</v>
      </c>
      <c r="CN369" s="602">
        <f t="shared" ca="1" si="759"/>
        <v>36033.004617820443</v>
      </c>
      <c r="CO369" s="602">
        <f t="shared" ca="1" si="760"/>
        <v>36918.531516652984</v>
      </c>
      <c r="CP369" s="602">
        <f t="shared" ca="1" si="761"/>
        <v>40567.620879791641</v>
      </c>
      <c r="CQ369" s="602">
        <f t="shared" ca="1" si="762"/>
        <v>42136.752230538325</v>
      </c>
      <c r="CR369" s="602">
        <f t="shared" ca="1" si="763"/>
        <v>42136.752230538325</v>
      </c>
      <c r="CS369" s="602">
        <f t="shared" ca="1" si="764"/>
        <v>43733.275864409734</v>
      </c>
      <c r="CT369" s="602">
        <f t="shared" ca="1" si="765"/>
        <v>43733.275864409734</v>
      </c>
      <c r="CU369" s="602">
        <f t="shared" ca="1" si="766"/>
        <v>45356.316094004287</v>
      </c>
      <c r="CV369" s="602">
        <f t="shared" ca="1" si="767"/>
        <v>45356.316094004287</v>
      </c>
      <c r="CW369" s="602">
        <f t="shared" ca="1" si="768"/>
        <v>47004.981388595283</v>
      </c>
      <c r="CX369" s="602">
        <f t="shared" ca="1" si="769"/>
        <v>47004.981388595283</v>
      </c>
      <c r="CY369" s="602">
        <f t="shared" ca="1" si="770"/>
        <v>48678.368743832812</v>
      </c>
      <c r="CZ369" s="602">
        <f t="shared" ca="1" si="771"/>
        <v>44703.97476535022</v>
      </c>
      <c r="DA369" s="602">
        <f t="shared" ca="1" si="772"/>
        <v>46342.497848049643</v>
      </c>
      <c r="DB369" s="602">
        <f t="shared" ca="1" si="773"/>
        <v>46342.497848049643</v>
      </c>
      <c r="DC369" s="602">
        <f t="shared" ca="1" si="774"/>
        <v>48006.105296803609</v>
      </c>
      <c r="DD369" s="602">
        <f t="shared" ca="1" si="775"/>
        <v>48006.105296803609</v>
      </c>
      <c r="DE369" s="602">
        <f t="shared" ca="1" si="776"/>
        <v>49693.889253268258</v>
      </c>
      <c r="DF369" s="602">
        <f t="shared" ca="1" si="777"/>
        <v>49693.889253268258</v>
      </c>
      <c r="DG369" s="602">
        <f t="shared" ca="1" si="778"/>
        <v>51404.937022019112</v>
      </c>
      <c r="DH369" s="602">
        <f t="shared" ca="1" si="779"/>
        <v>51404.937022019112</v>
      </c>
      <c r="DI369" s="602">
        <f t="shared" ca="1" si="780"/>
        <v>53138.334953305806</v>
      </c>
      <c r="DJ369" s="602">
        <f t="shared" ca="1" si="781"/>
        <v>35740.272825017964</v>
      </c>
      <c r="DK369" s="602">
        <f t="shared" ca="1" si="782"/>
        <v>36622.140011125128</v>
      </c>
      <c r="DL369" s="602">
        <f t="shared" ca="1" si="783"/>
        <v>36622.140011125128</v>
      </c>
      <c r="DM369" s="602">
        <f t="shared" ca="1" si="784"/>
        <v>37514.931461517175</v>
      </c>
      <c r="DN369" s="602">
        <f t="shared" ca="1" si="785"/>
        <v>37514.931461517175</v>
      </c>
      <c r="DO369" s="602">
        <f t="shared" ca="1" si="786"/>
        <v>38418.479955411574</v>
      </c>
      <c r="DP369" s="602">
        <f t="shared" ca="1" si="787"/>
        <v>38418.479955411574</v>
      </c>
      <c r="DQ369" s="602">
        <f t="shared" ca="1" si="788"/>
        <v>39332.613834187912</v>
      </c>
      <c r="DR369" s="602">
        <f t="shared" ca="1" si="789"/>
        <v>39332.613834187912</v>
      </c>
      <c r="DS369" s="602">
        <f t="shared" ca="1" si="790"/>
        <v>40257.157363389997</v>
      </c>
      <c r="DT369" s="602">
        <f t="shared" ca="1" si="791"/>
        <v>46177.501827191038</v>
      </c>
      <c r="DU369" s="602">
        <f t="shared" ca="1" si="792"/>
        <v>47838.641578354283</v>
      </c>
      <c r="DV369" s="602">
        <f t="shared" ca="1" si="793"/>
        <v>47838.641578354283</v>
      </c>
      <c r="DW369" s="602">
        <f t="shared" ca="1" si="794"/>
        <v>49524.048906687342</v>
      </c>
      <c r="DX369" s="602">
        <f t="shared" ca="1" si="795"/>
        <v>49524.048906687342</v>
      </c>
      <c r="DY369" s="602">
        <f t="shared" ca="1" si="796"/>
        <v>51232.81142211426</v>
      </c>
      <c r="DZ369" s="602">
        <f t="shared" ca="1" si="797"/>
        <v>51232.81142211426</v>
      </c>
      <c r="EA369" s="602">
        <f t="shared" ca="1" si="798"/>
        <v>52964.015402022604</v>
      </c>
      <c r="EB369" s="602">
        <f t="shared" ca="1" si="799"/>
        <v>52964.015402022604</v>
      </c>
      <c r="EC369" s="602">
        <f t="shared" ca="1" si="800"/>
        <v>54716.749467108581</v>
      </c>
      <c r="ED369" s="602">
        <f t="shared" ca="1" si="801"/>
        <v>50546.562285820124</v>
      </c>
      <c r="EE369" s="602">
        <f t="shared" ca="1" si="802"/>
        <v>52268.899256216449</v>
      </c>
      <c r="EF369" s="602">
        <f t="shared" ca="1" si="803"/>
        <v>52268.899256216449</v>
      </c>
      <c r="EG369" s="602">
        <f t="shared" ca="1" si="804"/>
        <v>54013.130357142247</v>
      </c>
      <c r="EH369" s="602">
        <f t="shared" ca="1" si="805"/>
        <v>54013.130357142247</v>
      </c>
      <c r="EI369" s="602">
        <f t="shared" ca="1" si="806"/>
        <v>55778.34727772788</v>
      </c>
      <c r="EJ369" s="602">
        <f t="shared" ca="1" si="807"/>
        <v>55778.34727772788</v>
      </c>
      <c r="EK369" s="602">
        <f t="shared" ca="1" si="808"/>
        <v>57563.649413299725</v>
      </c>
      <c r="EL369" s="602">
        <f t="shared" ca="1" si="809"/>
        <v>57563.649413299725</v>
      </c>
      <c r="EM369" s="602">
        <f t="shared" ca="1" si="810"/>
        <v>59368.146874517734</v>
      </c>
    </row>
    <row r="370" spans="22:143" ht="14.25" x14ac:dyDescent="0.2">
      <c r="V370" s="260"/>
      <c r="W370" s="597">
        <f t="shared" si="690"/>
        <v>77</v>
      </c>
      <c r="X370" s="602">
        <f t="shared" ca="1" si="691"/>
        <v>27303.204877228378</v>
      </c>
      <c r="Y370" s="602">
        <f t="shared" ca="1" si="692"/>
        <v>28063.745651855919</v>
      </c>
      <c r="Z370" s="602">
        <f t="shared" ca="1" si="693"/>
        <v>28063.745651855919</v>
      </c>
      <c r="AA370" s="602">
        <f t="shared" ca="1" si="694"/>
        <v>28836.595283912593</v>
      </c>
      <c r="AB370" s="602">
        <f t="shared" ca="1" si="695"/>
        <v>28836.595283912593</v>
      </c>
      <c r="AC370" s="602">
        <f t="shared" ca="1" si="696"/>
        <v>29621.652351503428</v>
      </c>
      <c r="AD370" s="602">
        <f t="shared" ca="1" si="697"/>
        <v>29621.652351503428</v>
      </c>
      <c r="AE370" s="602">
        <f t="shared" ca="1" si="698"/>
        <v>30418.807625095062</v>
      </c>
      <c r="AF370" s="602">
        <f t="shared" ca="1" si="699"/>
        <v>30418.807625095062</v>
      </c>
      <c r="AG370" s="602">
        <f t="shared" ca="1" si="700"/>
        <v>31227.944341051854</v>
      </c>
      <c r="AH370" s="602">
        <f t="shared" ca="1" si="701"/>
        <v>31773.964225318963</v>
      </c>
      <c r="AI370" s="602">
        <f t="shared" ca="1" si="702"/>
        <v>33161.814954877947</v>
      </c>
      <c r="AJ370" s="602">
        <f t="shared" ca="1" si="703"/>
        <v>33161.814954877947</v>
      </c>
      <c r="AK370" s="602">
        <f t="shared" ca="1" si="704"/>
        <v>34581.723205375456</v>
      </c>
      <c r="AL370" s="602">
        <f t="shared" ca="1" si="705"/>
        <v>34581.723205375456</v>
      </c>
      <c r="AM370" s="602">
        <f t="shared" ca="1" si="706"/>
        <v>36033.004617820443</v>
      </c>
      <c r="AN370" s="602">
        <f t="shared" ca="1" si="707"/>
        <v>36033.004617820443</v>
      </c>
      <c r="AO370" s="602">
        <f t="shared" ca="1" si="708"/>
        <v>37514.931461517175</v>
      </c>
      <c r="AP370" s="602">
        <f t="shared" ca="1" si="709"/>
        <v>37514.931461517175</v>
      </c>
      <c r="AQ370" s="602">
        <f t="shared" ca="1" si="710"/>
        <v>39026.737155306873</v>
      </c>
      <c r="AR370" s="602">
        <f t="shared" ca="1" si="711"/>
        <v>35448.772928771345</v>
      </c>
      <c r="AS370" s="602">
        <f t="shared" ca="1" si="712"/>
        <v>36918.531516652984</v>
      </c>
      <c r="AT370" s="602">
        <f t="shared" ca="1" si="713"/>
        <v>36918.531516652984</v>
      </c>
      <c r="AU370" s="602">
        <f t="shared" ca="1" si="714"/>
        <v>38418.479955411574</v>
      </c>
      <c r="AV370" s="602">
        <f t="shared" ca="1" si="715"/>
        <v>38418.479955411574</v>
      </c>
      <c r="AW370" s="602">
        <f t="shared" ca="1" si="716"/>
        <v>39947.830563756834</v>
      </c>
      <c r="AX370" s="602">
        <f t="shared" ca="1" si="717"/>
        <v>39947.830563756834</v>
      </c>
      <c r="AY370" s="602">
        <f t="shared" ca="1" si="718"/>
        <v>41505.764212283277</v>
      </c>
      <c r="AZ370" s="602">
        <f t="shared" ca="1" si="719"/>
        <v>41505.764212283277</v>
      </c>
      <c r="BA370" s="602">
        <f t="shared" ca="1" si="720"/>
        <v>43091.434978125537</v>
      </c>
      <c r="BB370" s="602">
        <f t="shared" ca="1" si="721"/>
        <v>30151.752011168952</v>
      </c>
      <c r="BC370" s="602">
        <f t="shared" ca="1" si="722"/>
        <v>30956.908340085956</v>
      </c>
      <c r="BD370" s="602">
        <f t="shared" ca="1" si="723"/>
        <v>30956.908340085956</v>
      </c>
      <c r="BE370" s="602">
        <f t="shared" ca="1" si="724"/>
        <v>31773.96422531897</v>
      </c>
      <c r="BF370" s="602">
        <f t="shared" ca="1" si="725"/>
        <v>31773.96422531897</v>
      </c>
      <c r="BG370" s="602">
        <f t="shared" ca="1" si="726"/>
        <v>32602.790994842424</v>
      </c>
      <c r="BH370" s="602">
        <f t="shared" ca="1" si="727"/>
        <v>32602.790994842424</v>
      </c>
      <c r="BI370" s="602">
        <f t="shared" ca="1" si="728"/>
        <v>33443.253242422019</v>
      </c>
      <c r="BJ370" s="602">
        <f t="shared" ca="1" si="729"/>
        <v>33443.253242422019</v>
      </c>
      <c r="BK370" s="602">
        <f t="shared" ca="1" si="730"/>
        <v>34295.209150044284</v>
      </c>
      <c r="BL370" s="602">
        <f t="shared" ca="1" si="731"/>
        <v>36770.18441525627</v>
      </c>
      <c r="BM370" s="602">
        <f t="shared" ca="1" si="732"/>
        <v>38267.148755353199</v>
      </c>
      <c r="BN370" s="602">
        <f t="shared" ca="1" si="733"/>
        <v>38267.148755353199</v>
      </c>
      <c r="BO370" s="602">
        <f t="shared" ca="1" si="734"/>
        <v>39793.595525186211</v>
      </c>
      <c r="BP370" s="602">
        <f t="shared" ca="1" si="735"/>
        <v>39793.595525186211</v>
      </c>
      <c r="BQ370" s="602">
        <f t="shared" ca="1" si="736"/>
        <v>41348.708530527409</v>
      </c>
      <c r="BR370" s="602">
        <f t="shared" ca="1" si="737"/>
        <v>41348.708530527409</v>
      </c>
      <c r="BS370" s="602">
        <f t="shared" ca="1" si="738"/>
        <v>42931.644319025749</v>
      </c>
      <c r="BT370" s="602">
        <f t="shared" ca="1" si="739"/>
        <v>42931.644319025749</v>
      </c>
      <c r="BU370" s="602">
        <f t="shared" ca="1" si="740"/>
        <v>44541.536806018841</v>
      </c>
      <c r="BV370" s="602">
        <f t="shared" ca="1" si="741"/>
        <v>40723.276804626068</v>
      </c>
      <c r="BW370" s="602">
        <f t="shared" ca="1" si="742"/>
        <v>42295.186245571516</v>
      </c>
      <c r="BX370" s="602">
        <f t="shared" ca="1" si="743"/>
        <v>42295.186245571516</v>
      </c>
      <c r="BY370" s="602">
        <f t="shared" ca="1" si="744"/>
        <v>43894.401241264459</v>
      </c>
      <c r="BZ370" s="602">
        <f t="shared" ca="1" si="745"/>
        <v>43894.401241264459</v>
      </c>
      <c r="CA370" s="602">
        <f t="shared" ca="1" si="746"/>
        <v>45520.044319311586</v>
      </c>
      <c r="CB370" s="602">
        <f t="shared" ca="1" si="747"/>
        <v>45520.044319311586</v>
      </c>
      <c r="CC370" s="602">
        <f t="shared" ca="1" si="748"/>
        <v>47171.222607457443</v>
      </c>
      <c r="CD370" s="602">
        <f t="shared" ca="1" si="749"/>
        <v>47171.222607457443</v>
      </c>
      <c r="CE370" s="602">
        <f t="shared" ca="1" si="750"/>
        <v>48847.032188247038</v>
      </c>
      <c r="CF370" s="602">
        <f t="shared" ca="1" si="751"/>
        <v>32602.790994842424</v>
      </c>
      <c r="CG370" s="602">
        <f t="shared" ca="1" si="752"/>
        <v>33443.253242422012</v>
      </c>
      <c r="CH370" s="602">
        <f t="shared" ca="1" si="753"/>
        <v>33443.253242422012</v>
      </c>
      <c r="CI370" s="602">
        <f t="shared" ca="1" si="754"/>
        <v>34295.209150044277</v>
      </c>
      <c r="CJ370" s="602">
        <f t="shared" ca="1" si="755"/>
        <v>34295.209150044277</v>
      </c>
      <c r="CK370" s="602">
        <f t="shared" ca="1" si="756"/>
        <v>35158.510820378884</v>
      </c>
      <c r="CL370" s="602">
        <f t="shared" ca="1" si="757"/>
        <v>35158.510820378884</v>
      </c>
      <c r="CM370" s="602">
        <f t="shared" ca="1" si="758"/>
        <v>36033.004617820443</v>
      </c>
      <c r="CN370" s="602">
        <f t="shared" ca="1" si="759"/>
        <v>36033.004617820443</v>
      </c>
      <c r="CO370" s="602">
        <f t="shared" ca="1" si="760"/>
        <v>36918.531516652984</v>
      </c>
      <c r="CP370" s="602">
        <f t="shared" ca="1" si="761"/>
        <v>40567.620879791641</v>
      </c>
      <c r="CQ370" s="602">
        <f t="shared" ca="1" si="762"/>
        <v>42136.752230538325</v>
      </c>
      <c r="CR370" s="602">
        <f t="shared" ca="1" si="763"/>
        <v>42136.752230538325</v>
      </c>
      <c r="CS370" s="602">
        <f t="shared" ca="1" si="764"/>
        <v>43733.275864409734</v>
      </c>
      <c r="CT370" s="602">
        <f t="shared" ca="1" si="765"/>
        <v>43733.275864409734</v>
      </c>
      <c r="CU370" s="602">
        <f t="shared" ca="1" si="766"/>
        <v>45356.316094004287</v>
      </c>
      <c r="CV370" s="602">
        <f t="shared" ca="1" si="767"/>
        <v>45356.316094004287</v>
      </c>
      <c r="CW370" s="602">
        <f t="shared" ca="1" si="768"/>
        <v>47004.981388595283</v>
      </c>
      <c r="CX370" s="602">
        <f t="shared" ca="1" si="769"/>
        <v>47004.981388595283</v>
      </c>
      <c r="CY370" s="602">
        <f t="shared" ca="1" si="770"/>
        <v>48678.368743832812</v>
      </c>
      <c r="CZ370" s="602">
        <f t="shared" ca="1" si="771"/>
        <v>44703.97476535022</v>
      </c>
      <c r="DA370" s="602">
        <f t="shared" ca="1" si="772"/>
        <v>46342.497848049643</v>
      </c>
      <c r="DB370" s="602">
        <f t="shared" ca="1" si="773"/>
        <v>46342.497848049643</v>
      </c>
      <c r="DC370" s="602">
        <f t="shared" ca="1" si="774"/>
        <v>48006.105296803609</v>
      </c>
      <c r="DD370" s="602">
        <f t="shared" ca="1" si="775"/>
        <v>48006.105296803609</v>
      </c>
      <c r="DE370" s="602">
        <f t="shared" ca="1" si="776"/>
        <v>49693.889253268258</v>
      </c>
      <c r="DF370" s="602">
        <f t="shared" ca="1" si="777"/>
        <v>49693.889253268258</v>
      </c>
      <c r="DG370" s="602">
        <f t="shared" ca="1" si="778"/>
        <v>51404.937022019112</v>
      </c>
      <c r="DH370" s="602">
        <f t="shared" ca="1" si="779"/>
        <v>51404.937022019112</v>
      </c>
      <c r="DI370" s="602">
        <f t="shared" ca="1" si="780"/>
        <v>53138.334953305806</v>
      </c>
      <c r="DJ370" s="602">
        <f t="shared" ca="1" si="781"/>
        <v>35740.272825017964</v>
      </c>
      <c r="DK370" s="602">
        <f t="shared" ca="1" si="782"/>
        <v>36622.140011125128</v>
      </c>
      <c r="DL370" s="602">
        <f t="shared" ca="1" si="783"/>
        <v>36622.140011125128</v>
      </c>
      <c r="DM370" s="602">
        <f t="shared" ca="1" si="784"/>
        <v>37514.931461517175</v>
      </c>
      <c r="DN370" s="602">
        <f t="shared" ca="1" si="785"/>
        <v>37514.931461517175</v>
      </c>
      <c r="DO370" s="602">
        <f t="shared" ca="1" si="786"/>
        <v>38418.479955411574</v>
      </c>
      <c r="DP370" s="602">
        <f t="shared" ca="1" si="787"/>
        <v>38418.479955411574</v>
      </c>
      <c r="DQ370" s="602">
        <f t="shared" ca="1" si="788"/>
        <v>39332.613834187912</v>
      </c>
      <c r="DR370" s="602">
        <f t="shared" ca="1" si="789"/>
        <v>39332.613834187912</v>
      </c>
      <c r="DS370" s="602">
        <f t="shared" ca="1" si="790"/>
        <v>40257.157363389997</v>
      </c>
      <c r="DT370" s="602">
        <f t="shared" ca="1" si="791"/>
        <v>46177.501827191038</v>
      </c>
      <c r="DU370" s="602">
        <f t="shared" ca="1" si="792"/>
        <v>47838.641578354283</v>
      </c>
      <c r="DV370" s="602">
        <f t="shared" ca="1" si="793"/>
        <v>47838.641578354283</v>
      </c>
      <c r="DW370" s="602">
        <f t="shared" ca="1" si="794"/>
        <v>49524.048906687342</v>
      </c>
      <c r="DX370" s="602">
        <f t="shared" ca="1" si="795"/>
        <v>49524.048906687342</v>
      </c>
      <c r="DY370" s="602">
        <f t="shared" ca="1" si="796"/>
        <v>51232.81142211426</v>
      </c>
      <c r="DZ370" s="602">
        <f t="shared" ca="1" si="797"/>
        <v>51232.81142211426</v>
      </c>
      <c r="EA370" s="602">
        <f t="shared" ca="1" si="798"/>
        <v>52964.015402022604</v>
      </c>
      <c r="EB370" s="602">
        <f t="shared" ca="1" si="799"/>
        <v>52964.015402022604</v>
      </c>
      <c r="EC370" s="602">
        <f t="shared" ca="1" si="800"/>
        <v>54716.749467108581</v>
      </c>
      <c r="ED370" s="602">
        <f t="shared" ca="1" si="801"/>
        <v>50546.562285820124</v>
      </c>
      <c r="EE370" s="602">
        <f t="shared" ca="1" si="802"/>
        <v>52268.899256216449</v>
      </c>
      <c r="EF370" s="602">
        <f t="shared" ca="1" si="803"/>
        <v>52268.899256216449</v>
      </c>
      <c r="EG370" s="602">
        <f t="shared" ca="1" si="804"/>
        <v>54013.130357142247</v>
      </c>
      <c r="EH370" s="602">
        <f t="shared" ca="1" si="805"/>
        <v>54013.130357142247</v>
      </c>
      <c r="EI370" s="602">
        <f t="shared" ca="1" si="806"/>
        <v>55778.34727772788</v>
      </c>
      <c r="EJ370" s="602">
        <f t="shared" ca="1" si="807"/>
        <v>55778.34727772788</v>
      </c>
      <c r="EK370" s="602">
        <f t="shared" ca="1" si="808"/>
        <v>57563.649413299725</v>
      </c>
      <c r="EL370" s="602">
        <f t="shared" ca="1" si="809"/>
        <v>57563.649413299725</v>
      </c>
      <c r="EM370" s="602">
        <f t="shared" ca="1" si="810"/>
        <v>59368.146874517734</v>
      </c>
    </row>
    <row r="371" spans="22:143" ht="14.25" x14ac:dyDescent="0.2">
      <c r="V371" s="260"/>
      <c r="W371" s="597">
        <f t="shared" si="690"/>
        <v>78</v>
      </c>
      <c r="X371" s="602">
        <f t="shared" ca="1" si="691"/>
        <v>27303.204877228378</v>
      </c>
      <c r="Y371" s="602">
        <f t="shared" ca="1" si="692"/>
        <v>28063.745651855919</v>
      </c>
      <c r="Z371" s="602">
        <f t="shared" ca="1" si="693"/>
        <v>28063.745651855919</v>
      </c>
      <c r="AA371" s="602">
        <f t="shared" ca="1" si="694"/>
        <v>28836.595283912593</v>
      </c>
      <c r="AB371" s="602">
        <f t="shared" ca="1" si="695"/>
        <v>28836.595283912593</v>
      </c>
      <c r="AC371" s="602">
        <f t="shared" ca="1" si="696"/>
        <v>29621.652351503428</v>
      </c>
      <c r="AD371" s="602">
        <f t="shared" ca="1" si="697"/>
        <v>29621.652351503428</v>
      </c>
      <c r="AE371" s="602">
        <f t="shared" ca="1" si="698"/>
        <v>30418.807625095062</v>
      </c>
      <c r="AF371" s="602">
        <f t="shared" ca="1" si="699"/>
        <v>30418.807625095062</v>
      </c>
      <c r="AG371" s="602">
        <f t="shared" ca="1" si="700"/>
        <v>31227.944341051854</v>
      </c>
      <c r="AH371" s="602">
        <f t="shared" ca="1" si="701"/>
        <v>31773.964225318963</v>
      </c>
      <c r="AI371" s="602">
        <f t="shared" ca="1" si="702"/>
        <v>33161.814954877947</v>
      </c>
      <c r="AJ371" s="602">
        <f t="shared" ca="1" si="703"/>
        <v>33161.814954877947</v>
      </c>
      <c r="AK371" s="602">
        <f t="shared" ca="1" si="704"/>
        <v>34581.723205375456</v>
      </c>
      <c r="AL371" s="602">
        <f t="shared" ca="1" si="705"/>
        <v>34581.723205375456</v>
      </c>
      <c r="AM371" s="602">
        <f t="shared" ca="1" si="706"/>
        <v>36033.004617820443</v>
      </c>
      <c r="AN371" s="602">
        <f t="shared" ca="1" si="707"/>
        <v>36033.004617820443</v>
      </c>
      <c r="AO371" s="602">
        <f t="shared" ca="1" si="708"/>
        <v>37514.931461517175</v>
      </c>
      <c r="AP371" s="602">
        <f t="shared" ca="1" si="709"/>
        <v>37514.931461517175</v>
      </c>
      <c r="AQ371" s="602">
        <f t="shared" ca="1" si="710"/>
        <v>39026.737155306873</v>
      </c>
      <c r="AR371" s="602">
        <f t="shared" ca="1" si="711"/>
        <v>35448.772928771345</v>
      </c>
      <c r="AS371" s="602">
        <f t="shared" ca="1" si="712"/>
        <v>36918.531516652984</v>
      </c>
      <c r="AT371" s="602">
        <f t="shared" ca="1" si="713"/>
        <v>36918.531516652984</v>
      </c>
      <c r="AU371" s="602">
        <f t="shared" ca="1" si="714"/>
        <v>38418.479955411574</v>
      </c>
      <c r="AV371" s="602">
        <f t="shared" ca="1" si="715"/>
        <v>38418.479955411574</v>
      </c>
      <c r="AW371" s="602">
        <f t="shared" ca="1" si="716"/>
        <v>39947.830563756834</v>
      </c>
      <c r="AX371" s="602">
        <f t="shared" ca="1" si="717"/>
        <v>39947.830563756834</v>
      </c>
      <c r="AY371" s="602">
        <f t="shared" ca="1" si="718"/>
        <v>41505.764212283277</v>
      </c>
      <c r="AZ371" s="602">
        <f t="shared" ca="1" si="719"/>
        <v>41505.764212283277</v>
      </c>
      <c r="BA371" s="602">
        <f t="shared" ca="1" si="720"/>
        <v>43091.434978125537</v>
      </c>
      <c r="BB371" s="602">
        <f t="shared" ca="1" si="721"/>
        <v>30151.752011168952</v>
      </c>
      <c r="BC371" s="602">
        <f t="shared" ca="1" si="722"/>
        <v>30956.908340085956</v>
      </c>
      <c r="BD371" s="602">
        <f t="shared" ca="1" si="723"/>
        <v>30956.908340085956</v>
      </c>
      <c r="BE371" s="602">
        <f t="shared" ca="1" si="724"/>
        <v>31773.96422531897</v>
      </c>
      <c r="BF371" s="602">
        <f t="shared" ca="1" si="725"/>
        <v>31773.96422531897</v>
      </c>
      <c r="BG371" s="602">
        <f t="shared" ca="1" si="726"/>
        <v>32602.790994842424</v>
      </c>
      <c r="BH371" s="602">
        <f t="shared" ca="1" si="727"/>
        <v>32602.790994842424</v>
      </c>
      <c r="BI371" s="602">
        <f t="shared" ca="1" si="728"/>
        <v>33443.253242422019</v>
      </c>
      <c r="BJ371" s="602">
        <f t="shared" ca="1" si="729"/>
        <v>33443.253242422019</v>
      </c>
      <c r="BK371" s="602">
        <f t="shared" ca="1" si="730"/>
        <v>34295.209150044284</v>
      </c>
      <c r="BL371" s="602">
        <f t="shared" ca="1" si="731"/>
        <v>36770.18441525627</v>
      </c>
      <c r="BM371" s="602">
        <f t="shared" ca="1" si="732"/>
        <v>38267.148755353199</v>
      </c>
      <c r="BN371" s="602">
        <f t="shared" ca="1" si="733"/>
        <v>38267.148755353199</v>
      </c>
      <c r="BO371" s="602">
        <f t="shared" ca="1" si="734"/>
        <v>39793.595525186211</v>
      </c>
      <c r="BP371" s="602">
        <f t="shared" ca="1" si="735"/>
        <v>39793.595525186211</v>
      </c>
      <c r="BQ371" s="602">
        <f t="shared" ca="1" si="736"/>
        <v>41348.708530527409</v>
      </c>
      <c r="BR371" s="602">
        <f t="shared" ca="1" si="737"/>
        <v>41348.708530527409</v>
      </c>
      <c r="BS371" s="602">
        <f t="shared" ca="1" si="738"/>
        <v>42931.644319025749</v>
      </c>
      <c r="BT371" s="602">
        <f t="shared" ca="1" si="739"/>
        <v>42931.644319025749</v>
      </c>
      <c r="BU371" s="602">
        <f t="shared" ca="1" si="740"/>
        <v>44541.536806018841</v>
      </c>
      <c r="BV371" s="602">
        <f t="shared" ca="1" si="741"/>
        <v>40723.276804626068</v>
      </c>
      <c r="BW371" s="602">
        <f t="shared" ca="1" si="742"/>
        <v>42295.186245571516</v>
      </c>
      <c r="BX371" s="602">
        <f t="shared" ca="1" si="743"/>
        <v>42295.186245571516</v>
      </c>
      <c r="BY371" s="602">
        <f t="shared" ca="1" si="744"/>
        <v>43894.401241264459</v>
      </c>
      <c r="BZ371" s="602">
        <f t="shared" ca="1" si="745"/>
        <v>43894.401241264459</v>
      </c>
      <c r="CA371" s="602">
        <f t="shared" ca="1" si="746"/>
        <v>45520.044319311586</v>
      </c>
      <c r="CB371" s="602">
        <f t="shared" ca="1" si="747"/>
        <v>45520.044319311586</v>
      </c>
      <c r="CC371" s="602">
        <f t="shared" ca="1" si="748"/>
        <v>47171.222607457443</v>
      </c>
      <c r="CD371" s="602">
        <f t="shared" ca="1" si="749"/>
        <v>47171.222607457443</v>
      </c>
      <c r="CE371" s="602">
        <f t="shared" ca="1" si="750"/>
        <v>48847.032188247038</v>
      </c>
      <c r="CF371" s="602">
        <f t="shared" ca="1" si="751"/>
        <v>32602.790994842424</v>
      </c>
      <c r="CG371" s="602">
        <f t="shared" ca="1" si="752"/>
        <v>33443.253242422012</v>
      </c>
      <c r="CH371" s="602">
        <f t="shared" ca="1" si="753"/>
        <v>33443.253242422012</v>
      </c>
      <c r="CI371" s="602">
        <f t="shared" ca="1" si="754"/>
        <v>34295.209150044277</v>
      </c>
      <c r="CJ371" s="602">
        <f t="shared" ca="1" si="755"/>
        <v>34295.209150044277</v>
      </c>
      <c r="CK371" s="602">
        <f t="shared" ca="1" si="756"/>
        <v>35158.510820378884</v>
      </c>
      <c r="CL371" s="602">
        <f t="shared" ca="1" si="757"/>
        <v>35158.510820378884</v>
      </c>
      <c r="CM371" s="602">
        <f t="shared" ca="1" si="758"/>
        <v>36033.004617820443</v>
      </c>
      <c r="CN371" s="602">
        <f t="shared" ca="1" si="759"/>
        <v>36033.004617820443</v>
      </c>
      <c r="CO371" s="602">
        <f t="shared" ca="1" si="760"/>
        <v>36918.531516652984</v>
      </c>
      <c r="CP371" s="602">
        <f t="shared" ca="1" si="761"/>
        <v>40567.620879791641</v>
      </c>
      <c r="CQ371" s="602">
        <f t="shared" ca="1" si="762"/>
        <v>42136.752230538325</v>
      </c>
      <c r="CR371" s="602">
        <f t="shared" ca="1" si="763"/>
        <v>42136.752230538325</v>
      </c>
      <c r="CS371" s="602">
        <f t="shared" ca="1" si="764"/>
        <v>43733.275864409734</v>
      </c>
      <c r="CT371" s="602">
        <f t="shared" ca="1" si="765"/>
        <v>43733.275864409734</v>
      </c>
      <c r="CU371" s="602">
        <f t="shared" ca="1" si="766"/>
        <v>45356.316094004287</v>
      </c>
      <c r="CV371" s="602">
        <f t="shared" ca="1" si="767"/>
        <v>45356.316094004287</v>
      </c>
      <c r="CW371" s="602">
        <f t="shared" ca="1" si="768"/>
        <v>47004.981388595283</v>
      </c>
      <c r="CX371" s="602">
        <f t="shared" ca="1" si="769"/>
        <v>47004.981388595283</v>
      </c>
      <c r="CY371" s="602">
        <f t="shared" ca="1" si="770"/>
        <v>48678.368743832812</v>
      </c>
      <c r="CZ371" s="602">
        <f t="shared" ca="1" si="771"/>
        <v>44703.97476535022</v>
      </c>
      <c r="DA371" s="602">
        <f t="shared" ca="1" si="772"/>
        <v>46342.497848049643</v>
      </c>
      <c r="DB371" s="602">
        <f t="shared" ca="1" si="773"/>
        <v>46342.497848049643</v>
      </c>
      <c r="DC371" s="602">
        <f t="shared" ca="1" si="774"/>
        <v>48006.105296803609</v>
      </c>
      <c r="DD371" s="602">
        <f t="shared" ca="1" si="775"/>
        <v>48006.105296803609</v>
      </c>
      <c r="DE371" s="602">
        <f t="shared" ca="1" si="776"/>
        <v>49693.889253268258</v>
      </c>
      <c r="DF371" s="602">
        <f t="shared" ca="1" si="777"/>
        <v>49693.889253268258</v>
      </c>
      <c r="DG371" s="602">
        <f t="shared" ca="1" si="778"/>
        <v>51404.937022019112</v>
      </c>
      <c r="DH371" s="602">
        <f t="shared" ca="1" si="779"/>
        <v>51404.937022019112</v>
      </c>
      <c r="DI371" s="602">
        <f t="shared" ca="1" si="780"/>
        <v>53138.334953305806</v>
      </c>
      <c r="DJ371" s="602">
        <f t="shared" ca="1" si="781"/>
        <v>35740.272825017964</v>
      </c>
      <c r="DK371" s="602">
        <f t="shared" ca="1" si="782"/>
        <v>36622.140011125128</v>
      </c>
      <c r="DL371" s="602">
        <f t="shared" ca="1" si="783"/>
        <v>36622.140011125128</v>
      </c>
      <c r="DM371" s="602">
        <f t="shared" ca="1" si="784"/>
        <v>37514.931461517175</v>
      </c>
      <c r="DN371" s="602">
        <f t="shared" ca="1" si="785"/>
        <v>37514.931461517175</v>
      </c>
      <c r="DO371" s="602">
        <f t="shared" ca="1" si="786"/>
        <v>38418.479955411574</v>
      </c>
      <c r="DP371" s="602">
        <f t="shared" ca="1" si="787"/>
        <v>38418.479955411574</v>
      </c>
      <c r="DQ371" s="602">
        <f t="shared" ca="1" si="788"/>
        <v>39332.613834187912</v>
      </c>
      <c r="DR371" s="602">
        <f t="shared" ca="1" si="789"/>
        <v>39332.613834187912</v>
      </c>
      <c r="DS371" s="602">
        <f t="shared" ca="1" si="790"/>
        <v>40257.157363389997</v>
      </c>
      <c r="DT371" s="602">
        <f t="shared" ca="1" si="791"/>
        <v>46177.501827191038</v>
      </c>
      <c r="DU371" s="602">
        <f t="shared" ca="1" si="792"/>
        <v>47838.641578354283</v>
      </c>
      <c r="DV371" s="602">
        <f t="shared" ca="1" si="793"/>
        <v>47838.641578354283</v>
      </c>
      <c r="DW371" s="602">
        <f t="shared" ca="1" si="794"/>
        <v>49524.048906687342</v>
      </c>
      <c r="DX371" s="602">
        <f t="shared" ca="1" si="795"/>
        <v>49524.048906687342</v>
      </c>
      <c r="DY371" s="602">
        <f t="shared" ca="1" si="796"/>
        <v>51232.81142211426</v>
      </c>
      <c r="DZ371" s="602">
        <f t="shared" ca="1" si="797"/>
        <v>51232.81142211426</v>
      </c>
      <c r="EA371" s="602">
        <f t="shared" ca="1" si="798"/>
        <v>52964.015402022604</v>
      </c>
      <c r="EB371" s="602">
        <f t="shared" ca="1" si="799"/>
        <v>52964.015402022604</v>
      </c>
      <c r="EC371" s="602">
        <f t="shared" ca="1" si="800"/>
        <v>54716.749467108581</v>
      </c>
      <c r="ED371" s="602">
        <f t="shared" ca="1" si="801"/>
        <v>50546.562285820124</v>
      </c>
      <c r="EE371" s="602">
        <f t="shared" ca="1" si="802"/>
        <v>52268.899256216449</v>
      </c>
      <c r="EF371" s="602">
        <f t="shared" ca="1" si="803"/>
        <v>52268.899256216449</v>
      </c>
      <c r="EG371" s="602">
        <f t="shared" ca="1" si="804"/>
        <v>54013.130357142247</v>
      </c>
      <c r="EH371" s="602">
        <f t="shared" ca="1" si="805"/>
        <v>54013.130357142247</v>
      </c>
      <c r="EI371" s="602">
        <f t="shared" ca="1" si="806"/>
        <v>55778.34727772788</v>
      </c>
      <c r="EJ371" s="602">
        <f t="shared" ca="1" si="807"/>
        <v>55778.34727772788</v>
      </c>
      <c r="EK371" s="602">
        <f t="shared" ca="1" si="808"/>
        <v>57563.649413299725</v>
      </c>
      <c r="EL371" s="602">
        <f t="shared" ca="1" si="809"/>
        <v>57563.649413299725</v>
      </c>
      <c r="EM371" s="602">
        <f t="shared" ca="1" si="810"/>
        <v>59368.146874517734</v>
      </c>
    </row>
    <row r="372" spans="22:143" ht="14.25" x14ac:dyDescent="0.2">
      <c r="V372" s="260"/>
      <c r="W372" s="597">
        <f t="shared" si="690"/>
        <v>79</v>
      </c>
      <c r="X372" s="602">
        <f t="shared" ca="1" si="691"/>
        <v>27303.204877228378</v>
      </c>
      <c r="Y372" s="602">
        <f t="shared" ca="1" si="692"/>
        <v>28063.745651855919</v>
      </c>
      <c r="Z372" s="602">
        <f t="shared" ca="1" si="693"/>
        <v>28063.745651855919</v>
      </c>
      <c r="AA372" s="602">
        <f t="shared" ca="1" si="694"/>
        <v>28836.595283912593</v>
      </c>
      <c r="AB372" s="602">
        <f t="shared" ca="1" si="695"/>
        <v>28836.595283912593</v>
      </c>
      <c r="AC372" s="602">
        <f t="shared" ca="1" si="696"/>
        <v>29621.652351503428</v>
      </c>
      <c r="AD372" s="602">
        <f t="shared" ca="1" si="697"/>
        <v>29621.652351503428</v>
      </c>
      <c r="AE372" s="602">
        <f t="shared" ca="1" si="698"/>
        <v>30418.807625095062</v>
      </c>
      <c r="AF372" s="602">
        <f t="shared" ca="1" si="699"/>
        <v>30418.807625095062</v>
      </c>
      <c r="AG372" s="602">
        <f t="shared" ca="1" si="700"/>
        <v>31227.944341051854</v>
      </c>
      <c r="AH372" s="602">
        <f t="shared" ca="1" si="701"/>
        <v>31773.964225318963</v>
      </c>
      <c r="AI372" s="602">
        <f t="shared" ca="1" si="702"/>
        <v>33161.814954877947</v>
      </c>
      <c r="AJ372" s="602">
        <f t="shared" ca="1" si="703"/>
        <v>33161.814954877947</v>
      </c>
      <c r="AK372" s="602">
        <f t="shared" ca="1" si="704"/>
        <v>34581.723205375456</v>
      </c>
      <c r="AL372" s="602">
        <f t="shared" ca="1" si="705"/>
        <v>34581.723205375456</v>
      </c>
      <c r="AM372" s="602">
        <f t="shared" ca="1" si="706"/>
        <v>36033.004617820443</v>
      </c>
      <c r="AN372" s="602">
        <f t="shared" ca="1" si="707"/>
        <v>36033.004617820443</v>
      </c>
      <c r="AO372" s="602">
        <f t="shared" ca="1" si="708"/>
        <v>37514.931461517175</v>
      </c>
      <c r="AP372" s="602">
        <f t="shared" ca="1" si="709"/>
        <v>37514.931461517175</v>
      </c>
      <c r="AQ372" s="602">
        <f t="shared" ca="1" si="710"/>
        <v>39026.737155306873</v>
      </c>
      <c r="AR372" s="602">
        <f t="shared" ca="1" si="711"/>
        <v>35448.772928771345</v>
      </c>
      <c r="AS372" s="602">
        <f t="shared" ca="1" si="712"/>
        <v>36918.531516652984</v>
      </c>
      <c r="AT372" s="602">
        <f t="shared" ca="1" si="713"/>
        <v>36918.531516652984</v>
      </c>
      <c r="AU372" s="602">
        <f t="shared" ca="1" si="714"/>
        <v>38418.479955411574</v>
      </c>
      <c r="AV372" s="602">
        <f t="shared" ca="1" si="715"/>
        <v>38418.479955411574</v>
      </c>
      <c r="AW372" s="602">
        <f t="shared" ca="1" si="716"/>
        <v>39947.830563756834</v>
      </c>
      <c r="AX372" s="602">
        <f t="shared" ca="1" si="717"/>
        <v>39947.830563756834</v>
      </c>
      <c r="AY372" s="602">
        <f t="shared" ca="1" si="718"/>
        <v>41505.764212283277</v>
      </c>
      <c r="AZ372" s="602">
        <f t="shared" ca="1" si="719"/>
        <v>41505.764212283277</v>
      </c>
      <c r="BA372" s="602">
        <f t="shared" ca="1" si="720"/>
        <v>43091.434978125537</v>
      </c>
      <c r="BB372" s="602">
        <f t="shared" ca="1" si="721"/>
        <v>30151.752011168952</v>
      </c>
      <c r="BC372" s="602">
        <f t="shared" ca="1" si="722"/>
        <v>30956.908340085956</v>
      </c>
      <c r="BD372" s="602">
        <f t="shared" ca="1" si="723"/>
        <v>30956.908340085956</v>
      </c>
      <c r="BE372" s="602">
        <f t="shared" ca="1" si="724"/>
        <v>31773.96422531897</v>
      </c>
      <c r="BF372" s="602">
        <f t="shared" ca="1" si="725"/>
        <v>31773.96422531897</v>
      </c>
      <c r="BG372" s="602">
        <f t="shared" ca="1" si="726"/>
        <v>32602.790994842424</v>
      </c>
      <c r="BH372" s="602">
        <f t="shared" ca="1" si="727"/>
        <v>32602.790994842424</v>
      </c>
      <c r="BI372" s="602">
        <f t="shared" ca="1" si="728"/>
        <v>33443.253242422019</v>
      </c>
      <c r="BJ372" s="602">
        <f t="shared" ca="1" si="729"/>
        <v>33443.253242422019</v>
      </c>
      <c r="BK372" s="602">
        <f t="shared" ca="1" si="730"/>
        <v>34295.209150044284</v>
      </c>
      <c r="BL372" s="602">
        <f t="shared" ca="1" si="731"/>
        <v>36770.18441525627</v>
      </c>
      <c r="BM372" s="602">
        <f t="shared" ca="1" si="732"/>
        <v>38267.148755353199</v>
      </c>
      <c r="BN372" s="602">
        <f t="shared" ca="1" si="733"/>
        <v>38267.148755353199</v>
      </c>
      <c r="BO372" s="602">
        <f t="shared" ca="1" si="734"/>
        <v>39793.595525186211</v>
      </c>
      <c r="BP372" s="602">
        <f t="shared" ca="1" si="735"/>
        <v>39793.595525186211</v>
      </c>
      <c r="BQ372" s="602">
        <f t="shared" ca="1" si="736"/>
        <v>41348.708530527409</v>
      </c>
      <c r="BR372" s="602">
        <f t="shared" ca="1" si="737"/>
        <v>41348.708530527409</v>
      </c>
      <c r="BS372" s="602">
        <f t="shared" ca="1" si="738"/>
        <v>42931.644319025749</v>
      </c>
      <c r="BT372" s="602">
        <f t="shared" ca="1" si="739"/>
        <v>42931.644319025749</v>
      </c>
      <c r="BU372" s="602">
        <f t="shared" ca="1" si="740"/>
        <v>44541.536806018841</v>
      </c>
      <c r="BV372" s="602">
        <f t="shared" ca="1" si="741"/>
        <v>40723.276804626068</v>
      </c>
      <c r="BW372" s="602">
        <f t="shared" ca="1" si="742"/>
        <v>42295.186245571516</v>
      </c>
      <c r="BX372" s="602">
        <f t="shared" ca="1" si="743"/>
        <v>42295.186245571516</v>
      </c>
      <c r="BY372" s="602">
        <f t="shared" ca="1" si="744"/>
        <v>43894.401241264459</v>
      </c>
      <c r="BZ372" s="602">
        <f t="shared" ca="1" si="745"/>
        <v>43894.401241264459</v>
      </c>
      <c r="CA372" s="602">
        <f t="shared" ca="1" si="746"/>
        <v>45520.044319311586</v>
      </c>
      <c r="CB372" s="602">
        <f t="shared" ca="1" si="747"/>
        <v>45520.044319311586</v>
      </c>
      <c r="CC372" s="602">
        <f t="shared" ca="1" si="748"/>
        <v>47171.222607457443</v>
      </c>
      <c r="CD372" s="602">
        <f t="shared" ca="1" si="749"/>
        <v>47171.222607457443</v>
      </c>
      <c r="CE372" s="602">
        <f t="shared" ca="1" si="750"/>
        <v>48847.032188247038</v>
      </c>
      <c r="CF372" s="602">
        <f t="shared" ca="1" si="751"/>
        <v>32602.790994842424</v>
      </c>
      <c r="CG372" s="602">
        <f t="shared" ca="1" si="752"/>
        <v>33443.253242422012</v>
      </c>
      <c r="CH372" s="602">
        <f t="shared" ca="1" si="753"/>
        <v>33443.253242422012</v>
      </c>
      <c r="CI372" s="602">
        <f t="shared" ca="1" si="754"/>
        <v>34295.209150044277</v>
      </c>
      <c r="CJ372" s="602">
        <f t="shared" ca="1" si="755"/>
        <v>34295.209150044277</v>
      </c>
      <c r="CK372" s="602">
        <f t="shared" ca="1" si="756"/>
        <v>35158.510820378884</v>
      </c>
      <c r="CL372" s="602">
        <f t="shared" ca="1" si="757"/>
        <v>35158.510820378884</v>
      </c>
      <c r="CM372" s="602">
        <f t="shared" ca="1" si="758"/>
        <v>36033.004617820443</v>
      </c>
      <c r="CN372" s="602">
        <f t="shared" ca="1" si="759"/>
        <v>36033.004617820443</v>
      </c>
      <c r="CO372" s="602">
        <f t="shared" ca="1" si="760"/>
        <v>36918.531516652984</v>
      </c>
      <c r="CP372" s="602">
        <f t="shared" ca="1" si="761"/>
        <v>40567.620879791641</v>
      </c>
      <c r="CQ372" s="602">
        <f t="shared" ca="1" si="762"/>
        <v>42136.752230538325</v>
      </c>
      <c r="CR372" s="602">
        <f t="shared" ca="1" si="763"/>
        <v>42136.752230538325</v>
      </c>
      <c r="CS372" s="602">
        <f t="shared" ca="1" si="764"/>
        <v>43733.275864409734</v>
      </c>
      <c r="CT372" s="602">
        <f t="shared" ca="1" si="765"/>
        <v>43733.275864409734</v>
      </c>
      <c r="CU372" s="602">
        <f t="shared" ca="1" si="766"/>
        <v>45356.316094004287</v>
      </c>
      <c r="CV372" s="602">
        <f t="shared" ca="1" si="767"/>
        <v>45356.316094004287</v>
      </c>
      <c r="CW372" s="602">
        <f t="shared" ca="1" si="768"/>
        <v>47004.981388595283</v>
      </c>
      <c r="CX372" s="602">
        <f t="shared" ca="1" si="769"/>
        <v>47004.981388595283</v>
      </c>
      <c r="CY372" s="602">
        <f t="shared" ca="1" si="770"/>
        <v>48678.368743832812</v>
      </c>
      <c r="CZ372" s="602">
        <f t="shared" ca="1" si="771"/>
        <v>44703.97476535022</v>
      </c>
      <c r="DA372" s="602">
        <f t="shared" ca="1" si="772"/>
        <v>46342.497848049643</v>
      </c>
      <c r="DB372" s="602">
        <f t="shared" ca="1" si="773"/>
        <v>46342.497848049643</v>
      </c>
      <c r="DC372" s="602">
        <f t="shared" ca="1" si="774"/>
        <v>48006.105296803609</v>
      </c>
      <c r="DD372" s="602">
        <f t="shared" ca="1" si="775"/>
        <v>48006.105296803609</v>
      </c>
      <c r="DE372" s="602">
        <f t="shared" ca="1" si="776"/>
        <v>49693.889253268258</v>
      </c>
      <c r="DF372" s="602">
        <f t="shared" ca="1" si="777"/>
        <v>49693.889253268258</v>
      </c>
      <c r="DG372" s="602">
        <f t="shared" ca="1" si="778"/>
        <v>51404.937022019112</v>
      </c>
      <c r="DH372" s="602">
        <f t="shared" ca="1" si="779"/>
        <v>51404.937022019112</v>
      </c>
      <c r="DI372" s="602">
        <f t="shared" ca="1" si="780"/>
        <v>53138.334953305806</v>
      </c>
      <c r="DJ372" s="602">
        <f t="shared" ca="1" si="781"/>
        <v>35740.272825017964</v>
      </c>
      <c r="DK372" s="602">
        <f t="shared" ca="1" si="782"/>
        <v>36622.140011125128</v>
      </c>
      <c r="DL372" s="602">
        <f t="shared" ca="1" si="783"/>
        <v>36622.140011125128</v>
      </c>
      <c r="DM372" s="602">
        <f t="shared" ca="1" si="784"/>
        <v>37514.931461517175</v>
      </c>
      <c r="DN372" s="602">
        <f t="shared" ca="1" si="785"/>
        <v>37514.931461517175</v>
      </c>
      <c r="DO372" s="602">
        <f t="shared" ca="1" si="786"/>
        <v>38418.479955411574</v>
      </c>
      <c r="DP372" s="602">
        <f t="shared" ca="1" si="787"/>
        <v>38418.479955411574</v>
      </c>
      <c r="DQ372" s="602">
        <f t="shared" ca="1" si="788"/>
        <v>39332.613834187912</v>
      </c>
      <c r="DR372" s="602">
        <f t="shared" ca="1" si="789"/>
        <v>39332.613834187912</v>
      </c>
      <c r="DS372" s="602">
        <f t="shared" ca="1" si="790"/>
        <v>40257.157363389997</v>
      </c>
      <c r="DT372" s="602">
        <f t="shared" ca="1" si="791"/>
        <v>46177.501827191038</v>
      </c>
      <c r="DU372" s="602">
        <f t="shared" ca="1" si="792"/>
        <v>47838.641578354283</v>
      </c>
      <c r="DV372" s="602">
        <f t="shared" ca="1" si="793"/>
        <v>47838.641578354283</v>
      </c>
      <c r="DW372" s="602">
        <f t="shared" ca="1" si="794"/>
        <v>49524.048906687342</v>
      </c>
      <c r="DX372" s="602">
        <f t="shared" ca="1" si="795"/>
        <v>49524.048906687342</v>
      </c>
      <c r="DY372" s="602">
        <f t="shared" ca="1" si="796"/>
        <v>51232.81142211426</v>
      </c>
      <c r="DZ372" s="602">
        <f t="shared" ca="1" si="797"/>
        <v>51232.81142211426</v>
      </c>
      <c r="EA372" s="602">
        <f t="shared" ca="1" si="798"/>
        <v>52964.015402022604</v>
      </c>
      <c r="EB372" s="602">
        <f t="shared" ca="1" si="799"/>
        <v>52964.015402022604</v>
      </c>
      <c r="EC372" s="602">
        <f t="shared" ca="1" si="800"/>
        <v>54716.749467108581</v>
      </c>
      <c r="ED372" s="602">
        <f t="shared" ca="1" si="801"/>
        <v>50546.562285820124</v>
      </c>
      <c r="EE372" s="602">
        <f t="shared" ca="1" si="802"/>
        <v>52268.899256216449</v>
      </c>
      <c r="EF372" s="602">
        <f t="shared" ca="1" si="803"/>
        <v>52268.899256216449</v>
      </c>
      <c r="EG372" s="602">
        <f t="shared" ca="1" si="804"/>
        <v>54013.130357142247</v>
      </c>
      <c r="EH372" s="602">
        <f t="shared" ca="1" si="805"/>
        <v>54013.130357142247</v>
      </c>
      <c r="EI372" s="602">
        <f t="shared" ca="1" si="806"/>
        <v>55778.34727772788</v>
      </c>
      <c r="EJ372" s="602">
        <f t="shared" ca="1" si="807"/>
        <v>55778.34727772788</v>
      </c>
      <c r="EK372" s="602">
        <f t="shared" ca="1" si="808"/>
        <v>57563.649413299725</v>
      </c>
      <c r="EL372" s="602">
        <f t="shared" ca="1" si="809"/>
        <v>57563.649413299725</v>
      </c>
      <c r="EM372" s="602">
        <f t="shared" ca="1" si="810"/>
        <v>59368.146874517734</v>
      </c>
    </row>
    <row r="373" spans="22:143" ht="14.25" x14ac:dyDescent="0.2">
      <c r="V373" s="260"/>
      <c r="W373" s="597">
        <f t="shared" si="690"/>
        <v>80</v>
      </c>
      <c r="X373" s="602">
        <f t="shared" ca="1" si="691"/>
        <v>27303.204877228378</v>
      </c>
      <c r="Y373" s="602">
        <f t="shared" ca="1" si="692"/>
        <v>28063.745651855919</v>
      </c>
      <c r="Z373" s="602">
        <f t="shared" ca="1" si="693"/>
        <v>28063.745651855919</v>
      </c>
      <c r="AA373" s="602">
        <f t="shared" ca="1" si="694"/>
        <v>28836.595283912593</v>
      </c>
      <c r="AB373" s="602">
        <f t="shared" ca="1" si="695"/>
        <v>28836.595283912593</v>
      </c>
      <c r="AC373" s="602">
        <f t="shared" ca="1" si="696"/>
        <v>29621.652351503428</v>
      </c>
      <c r="AD373" s="602">
        <f t="shared" ca="1" si="697"/>
        <v>29621.652351503428</v>
      </c>
      <c r="AE373" s="602">
        <f t="shared" ca="1" si="698"/>
        <v>30418.807625095062</v>
      </c>
      <c r="AF373" s="602">
        <f t="shared" ca="1" si="699"/>
        <v>30418.807625095062</v>
      </c>
      <c r="AG373" s="602">
        <f t="shared" ca="1" si="700"/>
        <v>31227.944341051854</v>
      </c>
      <c r="AH373" s="602">
        <f t="shared" ca="1" si="701"/>
        <v>31773.964225318963</v>
      </c>
      <c r="AI373" s="602">
        <f t="shared" ca="1" si="702"/>
        <v>33161.814954877947</v>
      </c>
      <c r="AJ373" s="602">
        <f t="shared" ca="1" si="703"/>
        <v>33161.814954877947</v>
      </c>
      <c r="AK373" s="602">
        <f t="shared" ca="1" si="704"/>
        <v>34581.723205375456</v>
      </c>
      <c r="AL373" s="602">
        <f t="shared" ca="1" si="705"/>
        <v>34581.723205375456</v>
      </c>
      <c r="AM373" s="602">
        <f t="shared" ca="1" si="706"/>
        <v>36033.004617820443</v>
      </c>
      <c r="AN373" s="602">
        <f t="shared" ca="1" si="707"/>
        <v>36033.004617820443</v>
      </c>
      <c r="AO373" s="602">
        <f t="shared" ca="1" si="708"/>
        <v>37514.931461517175</v>
      </c>
      <c r="AP373" s="602">
        <f t="shared" ca="1" si="709"/>
        <v>37514.931461517175</v>
      </c>
      <c r="AQ373" s="602">
        <f t="shared" ca="1" si="710"/>
        <v>39026.737155306873</v>
      </c>
      <c r="AR373" s="602">
        <f t="shared" ca="1" si="711"/>
        <v>35448.772928771345</v>
      </c>
      <c r="AS373" s="602">
        <f t="shared" ca="1" si="712"/>
        <v>36918.531516652984</v>
      </c>
      <c r="AT373" s="602">
        <f t="shared" ca="1" si="713"/>
        <v>36918.531516652984</v>
      </c>
      <c r="AU373" s="602">
        <f t="shared" ca="1" si="714"/>
        <v>38418.479955411574</v>
      </c>
      <c r="AV373" s="602">
        <f t="shared" ca="1" si="715"/>
        <v>38418.479955411574</v>
      </c>
      <c r="AW373" s="602">
        <f t="shared" ca="1" si="716"/>
        <v>39947.830563756834</v>
      </c>
      <c r="AX373" s="602">
        <f t="shared" ca="1" si="717"/>
        <v>39947.830563756834</v>
      </c>
      <c r="AY373" s="602">
        <f t="shared" ca="1" si="718"/>
        <v>41505.764212283277</v>
      </c>
      <c r="AZ373" s="602">
        <f t="shared" ca="1" si="719"/>
        <v>41505.764212283277</v>
      </c>
      <c r="BA373" s="602">
        <f t="shared" ca="1" si="720"/>
        <v>43091.434978125537</v>
      </c>
      <c r="BB373" s="602">
        <f t="shared" ca="1" si="721"/>
        <v>30151.752011168952</v>
      </c>
      <c r="BC373" s="602">
        <f t="shared" ca="1" si="722"/>
        <v>30956.908340085956</v>
      </c>
      <c r="BD373" s="602">
        <f t="shared" ca="1" si="723"/>
        <v>30956.908340085956</v>
      </c>
      <c r="BE373" s="602">
        <f t="shared" ca="1" si="724"/>
        <v>31773.96422531897</v>
      </c>
      <c r="BF373" s="602">
        <f t="shared" ca="1" si="725"/>
        <v>31773.96422531897</v>
      </c>
      <c r="BG373" s="602">
        <f t="shared" ca="1" si="726"/>
        <v>32602.790994842424</v>
      </c>
      <c r="BH373" s="602">
        <f t="shared" ca="1" si="727"/>
        <v>32602.790994842424</v>
      </c>
      <c r="BI373" s="602">
        <f t="shared" ca="1" si="728"/>
        <v>33443.253242422019</v>
      </c>
      <c r="BJ373" s="602">
        <f t="shared" ca="1" si="729"/>
        <v>33443.253242422019</v>
      </c>
      <c r="BK373" s="602">
        <f t="shared" ca="1" si="730"/>
        <v>34295.209150044284</v>
      </c>
      <c r="BL373" s="602">
        <f t="shared" ca="1" si="731"/>
        <v>36770.18441525627</v>
      </c>
      <c r="BM373" s="602">
        <f t="shared" ca="1" si="732"/>
        <v>38267.148755353199</v>
      </c>
      <c r="BN373" s="602">
        <f t="shared" ca="1" si="733"/>
        <v>38267.148755353199</v>
      </c>
      <c r="BO373" s="602">
        <f t="shared" ca="1" si="734"/>
        <v>39793.595525186211</v>
      </c>
      <c r="BP373" s="602">
        <f t="shared" ca="1" si="735"/>
        <v>39793.595525186211</v>
      </c>
      <c r="BQ373" s="602">
        <f t="shared" ca="1" si="736"/>
        <v>41348.708530527409</v>
      </c>
      <c r="BR373" s="602">
        <f t="shared" ca="1" si="737"/>
        <v>41348.708530527409</v>
      </c>
      <c r="BS373" s="602">
        <f t="shared" ca="1" si="738"/>
        <v>42931.644319025749</v>
      </c>
      <c r="BT373" s="602">
        <f t="shared" ca="1" si="739"/>
        <v>42931.644319025749</v>
      </c>
      <c r="BU373" s="602">
        <f t="shared" ca="1" si="740"/>
        <v>44541.536806018841</v>
      </c>
      <c r="BV373" s="602">
        <f t="shared" ca="1" si="741"/>
        <v>40723.276804626068</v>
      </c>
      <c r="BW373" s="602">
        <f t="shared" ca="1" si="742"/>
        <v>42295.186245571516</v>
      </c>
      <c r="BX373" s="602">
        <f t="shared" ca="1" si="743"/>
        <v>42295.186245571516</v>
      </c>
      <c r="BY373" s="602">
        <f t="shared" ca="1" si="744"/>
        <v>43894.401241264459</v>
      </c>
      <c r="BZ373" s="602">
        <f t="shared" ca="1" si="745"/>
        <v>43894.401241264459</v>
      </c>
      <c r="CA373" s="602">
        <f t="shared" ca="1" si="746"/>
        <v>45520.044319311586</v>
      </c>
      <c r="CB373" s="602">
        <f t="shared" ca="1" si="747"/>
        <v>45520.044319311586</v>
      </c>
      <c r="CC373" s="602">
        <f t="shared" ca="1" si="748"/>
        <v>47171.222607457443</v>
      </c>
      <c r="CD373" s="602">
        <f t="shared" ca="1" si="749"/>
        <v>47171.222607457443</v>
      </c>
      <c r="CE373" s="602">
        <f t="shared" ca="1" si="750"/>
        <v>48847.032188247038</v>
      </c>
      <c r="CF373" s="602">
        <f t="shared" ca="1" si="751"/>
        <v>32602.790994842424</v>
      </c>
      <c r="CG373" s="602">
        <f t="shared" ca="1" si="752"/>
        <v>33443.253242422012</v>
      </c>
      <c r="CH373" s="602">
        <f t="shared" ca="1" si="753"/>
        <v>33443.253242422012</v>
      </c>
      <c r="CI373" s="602">
        <f t="shared" ca="1" si="754"/>
        <v>34295.209150044277</v>
      </c>
      <c r="CJ373" s="602">
        <f t="shared" ca="1" si="755"/>
        <v>34295.209150044277</v>
      </c>
      <c r="CK373" s="602">
        <f t="shared" ca="1" si="756"/>
        <v>35158.510820378884</v>
      </c>
      <c r="CL373" s="602">
        <f t="shared" ca="1" si="757"/>
        <v>35158.510820378884</v>
      </c>
      <c r="CM373" s="602">
        <f t="shared" ca="1" si="758"/>
        <v>36033.004617820443</v>
      </c>
      <c r="CN373" s="602">
        <f t="shared" ca="1" si="759"/>
        <v>36033.004617820443</v>
      </c>
      <c r="CO373" s="602">
        <f t="shared" ca="1" si="760"/>
        <v>36918.531516652984</v>
      </c>
      <c r="CP373" s="602">
        <f t="shared" ca="1" si="761"/>
        <v>40567.620879791641</v>
      </c>
      <c r="CQ373" s="602">
        <f t="shared" ca="1" si="762"/>
        <v>42136.752230538325</v>
      </c>
      <c r="CR373" s="602">
        <f t="shared" ca="1" si="763"/>
        <v>42136.752230538325</v>
      </c>
      <c r="CS373" s="602">
        <f t="shared" ca="1" si="764"/>
        <v>43733.275864409734</v>
      </c>
      <c r="CT373" s="602">
        <f t="shared" ca="1" si="765"/>
        <v>43733.275864409734</v>
      </c>
      <c r="CU373" s="602">
        <f t="shared" ca="1" si="766"/>
        <v>45356.316094004287</v>
      </c>
      <c r="CV373" s="602">
        <f t="shared" ca="1" si="767"/>
        <v>45356.316094004287</v>
      </c>
      <c r="CW373" s="602">
        <f t="shared" ca="1" si="768"/>
        <v>47004.981388595283</v>
      </c>
      <c r="CX373" s="602">
        <f t="shared" ca="1" si="769"/>
        <v>47004.981388595283</v>
      </c>
      <c r="CY373" s="602">
        <f t="shared" ca="1" si="770"/>
        <v>48678.368743832812</v>
      </c>
      <c r="CZ373" s="602">
        <f t="shared" ca="1" si="771"/>
        <v>44703.97476535022</v>
      </c>
      <c r="DA373" s="602">
        <f t="shared" ca="1" si="772"/>
        <v>46342.497848049643</v>
      </c>
      <c r="DB373" s="602">
        <f t="shared" ca="1" si="773"/>
        <v>46342.497848049643</v>
      </c>
      <c r="DC373" s="602">
        <f t="shared" ca="1" si="774"/>
        <v>48006.105296803609</v>
      </c>
      <c r="DD373" s="602">
        <f t="shared" ca="1" si="775"/>
        <v>48006.105296803609</v>
      </c>
      <c r="DE373" s="602">
        <f t="shared" ca="1" si="776"/>
        <v>49693.889253268258</v>
      </c>
      <c r="DF373" s="602">
        <f t="shared" ca="1" si="777"/>
        <v>49693.889253268258</v>
      </c>
      <c r="DG373" s="602">
        <f t="shared" ca="1" si="778"/>
        <v>51404.937022019112</v>
      </c>
      <c r="DH373" s="602">
        <f t="shared" ca="1" si="779"/>
        <v>51404.937022019112</v>
      </c>
      <c r="DI373" s="602">
        <f t="shared" ca="1" si="780"/>
        <v>53138.334953305806</v>
      </c>
      <c r="DJ373" s="602">
        <f t="shared" ca="1" si="781"/>
        <v>35740.272825017964</v>
      </c>
      <c r="DK373" s="602">
        <f t="shared" ca="1" si="782"/>
        <v>36622.140011125128</v>
      </c>
      <c r="DL373" s="602">
        <f t="shared" ca="1" si="783"/>
        <v>36622.140011125128</v>
      </c>
      <c r="DM373" s="602">
        <f t="shared" ca="1" si="784"/>
        <v>37514.931461517175</v>
      </c>
      <c r="DN373" s="602">
        <f t="shared" ca="1" si="785"/>
        <v>37514.931461517175</v>
      </c>
      <c r="DO373" s="602">
        <f t="shared" ca="1" si="786"/>
        <v>38418.479955411574</v>
      </c>
      <c r="DP373" s="602">
        <f t="shared" ca="1" si="787"/>
        <v>38418.479955411574</v>
      </c>
      <c r="DQ373" s="602">
        <f t="shared" ca="1" si="788"/>
        <v>39332.613834187912</v>
      </c>
      <c r="DR373" s="602">
        <f t="shared" ca="1" si="789"/>
        <v>39332.613834187912</v>
      </c>
      <c r="DS373" s="602">
        <f t="shared" ca="1" si="790"/>
        <v>40257.157363389997</v>
      </c>
      <c r="DT373" s="602">
        <f t="shared" ca="1" si="791"/>
        <v>46177.501827191038</v>
      </c>
      <c r="DU373" s="602">
        <f t="shared" ca="1" si="792"/>
        <v>47838.641578354283</v>
      </c>
      <c r="DV373" s="602">
        <f t="shared" ca="1" si="793"/>
        <v>47838.641578354283</v>
      </c>
      <c r="DW373" s="602">
        <f t="shared" ca="1" si="794"/>
        <v>49524.048906687342</v>
      </c>
      <c r="DX373" s="602">
        <f t="shared" ca="1" si="795"/>
        <v>49524.048906687342</v>
      </c>
      <c r="DY373" s="602">
        <f t="shared" ca="1" si="796"/>
        <v>51232.81142211426</v>
      </c>
      <c r="DZ373" s="602">
        <f t="shared" ca="1" si="797"/>
        <v>51232.81142211426</v>
      </c>
      <c r="EA373" s="602">
        <f t="shared" ca="1" si="798"/>
        <v>52964.015402022604</v>
      </c>
      <c r="EB373" s="602">
        <f t="shared" ca="1" si="799"/>
        <v>52964.015402022604</v>
      </c>
      <c r="EC373" s="602">
        <f t="shared" ca="1" si="800"/>
        <v>54716.749467108581</v>
      </c>
      <c r="ED373" s="602">
        <f t="shared" ca="1" si="801"/>
        <v>50546.562285820124</v>
      </c>
      <c r="EE373" s="602">
        <f t="shared" ca="1" si="802"/>
        <v>52268.899256216449</v>
      </c>
      <c r="EF373" s="602">
        <f t="shared" ca="1" si="803"/>
        <v>52268.899256216449</v>
      </c>
      <c r="EG373" s="602">
        <f t="shared" ca="1" si="804"/>
        <v>54013.130357142247</v>
      </c>
      <c r="EH373" s="602">
        <f t="shared" ca="1" si="805"/>
        <v>54013.130357142247</v>
      </c>
      <c r="EI373" s="602">
        <f t="shared" ca="1" si="806"/>
        <v>55778.34727772788</v>
      </c>
      <c r="EJ373" s="602">
        <f t="shared" ca="1" si="807"/>
        <v>55778.34727772788</v>
      </c>
      <c r="EK373" s="602">
        <f t="shared" ca="1" si="808"/>
        <v>57563.649413299725</v>
      </c>
      <c r="EL373" s="602">
        <f t="shared" ca="1" si="809"/>
        <v>57563.649413299725</v>
      </c>
      <c r="EM373" s="602">
        <f t="shared" ca="1" si="810"/>
        <v>59368.146874517734</v>
      </c>
    </row>
    <row r="374" spans="22:143" ht="14.25" x14ac:dyDescent="0.2">
      <c r="V374" s="260"/>
      <c r="W374" s="597">
        <f t="shared" si="690"/>
        <v>81</v>
      </c>
      <c r="X374" s="602">
        <f t="shared" ca="1" si="691"/>
        <v>27303.204877228378</v>
      </c>
      <c r="Y374" s="602">
        <f t="shared" ca="1" si="692"/>
        <v>28063.745651855919</v>
      </c>
      <c r="Z374" s="602">
        <f t="shared" ca="1" si="693"/>
        <v>28063.745651855919</v>
      </c>
      <c r="AA374" s="602">
        <f t="shared" ca="1" si="694"/>
        <v>28836.595283912593</v>
      </c>
      <c r="AB374" s="602">
        <f t="shared" ca="1" si="695"/>
        <v>28836.595283912593</v>
      </c>
      <c r="AC374" s="602">
        <f t="shared" ca="1" si="696"/>
        <v>29621.652351503428</v>
      </c>
      <c r="AD374" s="602">
        <f t="shared" ca="1" si="697"/>
        <v>29621.652351503428</v>
      </c>
      <c r="AE374" s="602">
        <f t="shared" ca="1" si="698"/>
        <v>30418.807625095062</v>
      </c>
      <c r="AF374" s="602">
        <f t="shared" ca="1" si="699"/>
        <v>30418.807625095062</v>
      </c>
      <c r="AG374" s="602">
        <f t="shared" ca="1" si="700"/>
        <v>31227.944341051854</v>
      </c>
      <c r="AH374" s="602">
        <f t="shared" ca="1" si="701"/>
        <v>31773.964225318963</v>
      </c>
      <c r="AI374" s="602">
        <f t="shared" ca="1" si="702"/>
        <v>33161.814954877947</v>
      </c>
      <c r="AJ374" s="602">
        <f t="shared" ca="1" si="703"/>
        <v>33161.814954877947</v>
      </c>
      <c r="AK374" s="602">
        <f t="shared" ca="1" si="704"/>
        <v>34581.723205375456</v>
      </c>
      <c r="AL374" s="602">
        <f t="shared" ca="1" si="705"/>
        <v>34581.723205375456</v>
      </c>
      <c r="AM374" s="602">
        <f t="shared" ca="1" si="706"/>
        <v>36033.004617820443</v>
      </c>
      <c r="AN374" s="602">
        <f t="shared" ca="1" si="707"/>
        <v>36033.004617820443</v>
      </c>
      <c r="AO374" s="602">
        <f t="shared" ca="1" si="708"/>
        <v>37514.931461517175</v>
      </c>
      <c r="AP374" s="602">
        <f t="shared" ca="1" si="709"/>
        <v>37514.931461517175</v>
      </c>
      <c r="AQ374" s="602">
        <f t="shared" ca="1" si="710"/>
        <v>39026.737155306873</v>
      </c>
      <c r="AR374" s="602">
        <f t="shared" ca="1" si="711"/>
        <v>35448.772928771345</v>
      </c>
      <c r="AS374" s="602">
        <f t="shared" ca="1" si="712"/>
        <v>36918.531516652984</v>
      </c>
      <c r="AT374" s="602">
        <f t="shared" ca="1" si="713"/>
        <v>36918.531516652984</v>
      </c>
      <c r="AU374" s="602">
        <f t="shared" ca="1" si="714"/>
        <v>38418.479955411574</v>
      </c>
      <c r="AV374" s="602">
        <f t="shared" ca="1" si="715"/>
        <v>38418.479955411574</v>
      </c>
      <c r="AW374" s="602">
        <f t="shared" ca="1" si="716"/>
        <v>39947.830563756834</v>
      </c>
      <c r="AX374" s="602">
        <f t="shared" ca="1" si="717"/>
        <v>39947.830563756834</v>
      </c>
      <c r="AY374" s="602">
        <f t="shared" ca="1" si="718"/>
        <v>41505.764212283277</v>
      </c>
      <c r="AZ374" s="602">
        <f t="shared" ca="1" si="719"/>
        <v>41505.764212283277</v>
      </c>
      <c r="BA374" s="602">
        <f t="shared" ca="1" si="720"/>
        <v>43091.434978125537</v>
      </c>
      <c r="BB374" s="602">
        <f t="shared" ca="1" si="721"/>
        <v>30151.752011168952</v>
      </c>
      <c r="BC374" s="602">
        <f t="shared" ca="1" si="722"/>
        <v>30956.908340085956</v>
      </c>
      <c r="BD374" s="602">
        <f t="shared" ca="1" si="723"/>
        <v>30956.908340085956</v>
      </c>
      <c r="BE374" s="602">
        <f t="shared" ca="1" si="724"/>
        <v>31773.96422531897</v>
      </c>
      <c r="BF374" s="602">
        <f t="shared" ca="1" si="725"/>
        <v>31773.96422531897</v>
      </c>
      <c r="BG374" s="602">
        <f t="shared" ca="1" si="726"/>
        <v>32602.790994842424</v>
      </c>
      <c r="BH374" s="602">
        <f t="shared" ca="1" si="727"/>
        <v>32602.790994842424</v>
      </c>
      <c r="BI374" s="602">
        <f t="shared" ca="1" si="728"/>
        <v>33443.253242422019</v>
      </c>
      <c r="BJ374" s="602">
        <f t="shared" ca="1" si="729"/>
        <v>33443.253242422019</v>
      </c>
      <c r="BK374" s="602">
        <f t="shared" ca="1" si="730"/>
        <v>34295.209150044284</v>
      </c>
      <c r="BL374" s="602">
        <f t="shared" ca="1" si="731"/>
        <v>36770.18441525627</v>
      </c>
      <c r="BM374" s="602">
        <f t="shared" ca="1" si="732"/>
        <v>38267.148755353199</v>
      </c>
      <c r="BN374" s="602">
        <f t="shared" ca="1" si="733"/>
        <v>38267.148755353199</v>
      </c>
      <c r="BO374" s="602">
        <f t="shared" ca="1" si="734"/>
        <v>39793.595525186211</v>
      </c>
      <c r="BP374" s="602">
        <f t="shared" ca="1" si="735"/>
        <v>39793.595525186211</v>
      </c>
      <c r="BQ374" s="602">
        <f t="shared" ca="1" si="736"/>
        <v>41348.708530527409</v>
      </c>
      <c r="BR374" s="602">
        <f t="shared" ca="1" si="737"/>
        <v>41348.708530527409</v>
      </c>
      <c r="BS374" s="602">
        <f t="shared" ca="1" si="738"/>
        <v>42931.644319025749</v>
      </c>
      <c r="BT374" s="602">
        <f t="shared" ca="1" si="739"/>
        <v>42931.644319025749</v>
      </c>
      <c r="BU374" s="602">
        <f t="shared" ca="1" si="740"/>
        <v>44541.536806018841</v>
      </c>
      <c r="BV374" s="602">
        <f t="shared" ca="1" si="741"/>
        <v>40723.276804626068</v>
      </c>
      <c r="BW374" s="602">
        <f t="shared" ca="1" si="742"/>
        <v>42295.186245571516</v>
      </c>
      <c r="BX374" s="602">
        <f t="shared" ca="1" si="743"/>
        <v>42295.186245571516</v>
      </c>
      <c r="BY374" s="602">
        <f t="shared" ca="1" si="744"/>
        <v>43894.401241264459</v>
      </c>
      <c r="BZ374" s="602">
        <f t="shared" ca="1" si="745"/>
        <v>43894.401241264459</v>
      </c>
      <c r="CA374" s="602">
        <f t="shared" ca="1" si="746"/>
        <v>45520.044319311586</v>
      </c>
      <c r="CB374" s="602">
        <f t="shared" ca="1" si="747"/>
        <v>45520.044319311586</v>
      </c>
      <c r="CC374" s="602">
        <f t="shared" ca="1" si="748"/>
        <v>47171.222607457443</v>
      </c>
      <c r="CD374" s="602">
        <f t="shared" ca="1" si="749"/>
        <v>47171.222607457443</v>
      </c>
      <c r="CE374" s="602">
        <f t="shared" ca="1" si="750"/>
        <v>48847.032188247038</v>
      </c>
      <c r="CF374" s="602">
        <f t="shared" ca="1" si="751"/>
        <v>32602.790994842424</v>
      </c>
      <c r="CG374" s="602">
        <f t="shared" ca="1" si="752"/>
        <v>33443.253242422012</v>
      </c>
      <c r="CH374" s="602">
        <f t="shared" ca="1" si="753"/>
        <v>33443.253242422012</v>
      </c>
      <c r="CI374" s="602">
        <f t="shared" ca="1" si="754"/>
        <v>34295.209150044277</v>
      </c>
      <c r="CJ374" s="602">
        <f t="shared" ca="1" si="755"/>
        <v>34295.209150044277</v>
      </c>
      <c r="CK374" s="602">
        <f t="shared" ca="1" si="756"/>
        <v>35158.510820378884</v>
      </c>
      <c r="CL374" s="602">
        <f t="shared" ca="1" si="757"/>
        <v>35158.510820378884</v>
      </c>
      <c r="CM374" s="602">
        <f t="shared" ca="1" si="758"/>
        <v>36033.004617820443</v>
      </c>
      <c r="CN374" s="602">
        <f t="shared" ca="1" si="759"/>
        <v>36033.004617820443</v>
      </c>
      <c r="CO374" s="602">
        <f t="shared" ca="1" si="760"/>
        <v>36918.531516652984</v>
      </c>
      <c r="CP374" s="602">
        <f t="shared" ca="1" si="761"/>
        <v>40567.620879791641</v>
      </c>
      <c r="CQ374" s="602">
        <f t="shared" ca="1" si="762"/>
        <v>42136.752230538325</v>
      </c>
      <c r="CR374" s="602">
        <f t="shared" ca="1" si="763"/>
        <v>42136.752230538325</v>
      </c>
      <c r="CS374" s="602">
        <f t="shared" ca="1" si="764"/>
        <v>43733.275864409734</v>
      </c>
      <c r="CT374" s="602">
        <f t="shared" ca="1" si="765"/>
        <v>43733.275864409734</v>
      </c>
      <c r="CU374" s="602">
        <f t="shared" ca="1" si="766"/>
        <v>45356.316094004287</v>
      </c>
      <c r="CV374" s="602">
        <f t="shared" ca="1" si="767"/>
        <v>45356.316094004287</v>
      </c>
      <c r="CW374" s="602">
        <f t="shared" ca="1" si="768"/>
        <v>47004.981388595283</v>
      </c>
      <c r="CX374" s="602">
        <f t="shared" ca="1" si="769"/>
        <v>47004.981388595283</v>
      </c>
      <c r="CY374" s="602">
        <f t="shared" ca="1" si="770"/>
        <v>48678.368743832812</v>
      </c>
      <c r="CZ374" s="602">
        <f t="shared" ca="1" si="771"/>
        <v>44703.97476535022</v>
      </c>
      <c r="DA374" s="602">
        <f t="shared" ca="1" si="772"/>
        <v>46342.497848049643</v>
      </c>
      <c r="DB374" s="602">
        <f t="shared" ca="1" si="773"/>
        <v>46342.497848049643</v>
      </c>
      <c r="DC374" s="602">
        <f t="shared" ca="1" si="774"/>
        <v>48006.105296803609</v>
      </c>
      <c r="DD374" s="602">
        <f t="shared" ca="1" si="775"/>
        <v>48006.105296803609</v>
      </c>
      <c r="DE374" s="602">
        <f t="shared" ca="1" si="776"/>
        <v>49693.889253268258</v>
      </c>
      <c r="DF374" s="602">
        <f t="shared" ca="1" si="777"/>
        <v>49693.889253268258</v>
      </c>
      <c r="DG374" s="602">
        <f t="shared" ca="1" si="778"/>
        <v>51404.937022019112</v>
      </c>
      <c r="DH374" s="602">
        <f t="shared" ca="1" si="779"/>
        <v>51404.937022019112</v>
      </c>
      <c r="DI374" s="602">
        <f t="shared" ca="1" si="780"/>
        <v>53138.334953305806</v>
      </c>
      <c r="DJ374" s="602">
        <f t="shared" ca="1" si="781"/>
        <v>35740.272825017964</v>
      </c>
      <c r="DK374" s="602">
        <f t="shared" ca="1" si="782"/>
        <v>36622.140011125128</v>
      </c>
      <c r="DL374" s="602">
        <f t="shared" ca="1" si="783"/>
        <v>36622.140011125128</v>
      </c>
      <c r="DM374" s="602">
        <f t="shared" ca="1" si="784"/>
        <v>37514.931461517175</v>
      </c>
      <c r="DN374" s="602">
        <f t="shared" ca="1" si="785"/>
        <v>37514.931461517175</v>
      </c>
      <c r="DO374" s="602">
        <f t="shared" ca="1" si="786"/>
        <v>38418.479955411574</v>
      </c>
      <c r="DP374" s="602">
        <f t="shared" ca="1" si="787"/>
        <v>38418.479955411574</v>
      </c>
      <c r="DQ374" s="602">
        <f t="shared" ca="1" si="788"/>
        <v>39332.613834187912</v>
      </c>
      <c r="DR374" s="602">
        <f t="shared" ca="1" si="789"/>
        <v>39332.613834187912</v>
      </c>
      <c r="DS374" s="602">
        <f t="shared" ca="1" si="790"/>
        <v>40257.157363389997</v>
      </c>
      <c r="DT374" s="602">
        <f t="shared" ca="1" si="791"/>
        <v>46177.501827191038</v>
      </c>
      <c r="DU374" s="602">
        <f t="shared" ca="1" si="792"/>
        <v>47838.641578354283</v>
      </c>
      <c r="DV374" s="602">
        <f t="shared" ca="1" si="793"/>
        <v>47838.641578354283</v>
      </c>
      <c r="DW374" s="602">
        <f t="shared" ca="1" si="794"/>
        <v>49524.048906687342</v>
      </c>
      <c r="DX374" s="602">
        <f t="shared" ca="1" si="795"/>
        <v>49524.048906687342</v>
      </c>
      <c r="DY374" s="602">
        <f t="shared" ca="1" si="796"/>
        <v>51232.81142211426</v>
      </c>
      <c r="DZ374" s="602">
        <f t="shared" ca="1" si="797"/>
        <v>51232.81142211426</v>
      </c>
      <c r="EA374" s="602">
        <f t="shared" ca="1" si="798"/>
        <v>52964.015402022604</v>
      </c>
      <c r="EB374" s="602">
        <f t="shared" ca="1" si="799"/>
        <v>52964.015402022604</v>
      </c>
      <c r="EC374" s="602">
        <f t="shared" ca="1" si="800"/>
        <v>54716.749467108581</v>
      </c>
      <c r="ED374" s="602">
        <f t="shared" ca="1" si="801"/>
        <v>50546.562285820124</v>
      </c>
      <c r="EE374" s="602">
        <f t="shared" ca="1" si="802"/>
        <v>52268.899256216449</v>
      </c>
      <c r="EF374" s="602">
        <f t="shared" ca="1" si="803"/>
        <v>52268.899256216449</v>
      </c>
      <c r="EG374" s="602">
        <f t="shared" ca="1" si="804"/>
        <v>54013.130357142247</v>
      </c>
      <c r="EH374" s="602">
        <f t="shared" ca="1" si="805"/>
        <v>54013.130357142247</v>
      </c>
      <c r="EI374" s="602">
        <f t="shared" ca="1" si="806"/>
        <v>55778.34727772788</v>
      </c>
      <c r="EJ374" s="602">
        <f t="shared" ca="1" si="807"/>
        <v>55778.34727772788</v>
      </c>
      <c r="EK374" s="602">
        <f t="shared" ca="1" si="808"/>
        <v>57563.649413299725</v>
      </c>
      <c r="EL374" s="602">
        <f t="shared" ca="1" si="809"/>
        <v>57563.649413299725</v>
      </c>
      <c r="EM374" s="602">
        <f t="shared" ca="1" si="810"/>
        <v>59368.146874517734</v>
      </c>
    </row>
    <row r="375" spans="22:143" ht="14.25" x14ac:dyDescent="0.2">
      <c r="V375" s="260"/>
      <c r="W375" s="597">
        <f t="shared" si="690"/>
        <v>82</v>
      </c>
      <c r="X375" s="602">
        <f t="shared" ca="1" si="691"/>
        <v>27303.204877228378</v>
      </c>
      <c r="Y375" s="602">
        <f t="shared" ca="1" si="692"/>
        <v>28063.745651855919</v>
      </c>
      <c r="Z375" s="602">
        <f t="shared" ca="1" si="693"/>
        <v>28063.745651855919</v>
      </c>
      <c r="AA375" s="602">
        <f t="shared" ca="1" si="694"/>
        <v>28836.595283912593</v>
      </c>
      <c r="AB375" s="602">
        <f t="shared" ca="1" si="695"/>
        <v>28836.595283912593</v>
      </c>
      <c r="AC375" s="602">
        <f t="shared" ca="1" si="696"/>
        <v>29621.652351503428</v>
      </c>
      <c r="AD375" s="602">
        <f t="shared" ca="1" si="697"/>
        <v>29621.652351503428</v>
      </c>
      <c r="AE375" s="602">
        <f t="shared" ca="1" si="698"/>
        <v>30418.807625095062</v>
      </c>
      <c r="AF375" s="602">
        <f t="shared" ca="1" si="699"/>
        <v>30418.807625095062</v>
      </c>
      <c r="AG375" s="602">
        <f t="shared" ca="1" si="700"/>
        <v>31227.944341051854</v>
      </c>
      <c r="AH375" s="602">
        <f t="shared" ca="1" si="701"/>
        <v>31773.964225318963</v>
      </c>
      <c r="AI375" s="602">
        <f t="shared" ca="1" si="702"/>
        <v>33161.814954877947</v>
      </c>
      <c r="AJ375" s="602">
        <f t="shared" ca="1" si="703"/>
        <v>33161.814954877947</v>
      </c>
      <c r="AK375" s="602">
        <f t="shared" ca="1" si="704"/>
        <v>34581.723205375456</v>
      </c>
      <c r="AL375" s="602">
        <f t="shared" ca="1" si="705"/>
        <v>34581.723205375456</v>
      </c>
      <c r="AM375" s="602">
        <f t="shared" ca="1" si="706"/>
        <v>36033.004617820443</v>
      </c>
      <c r="AN375" s="602">
        <f t="shared" ca="1" si="707"/>
        <v>36033.004617820443</v>
      </c>
      <c r="AO375" s="602">
        <f t="shared" ca="1" si="708"/>
        <v>37514.931461517175</v>
      </c>
      <c r="AP375" s="602">
        <f t="shared" ca="1" si="709"/>
        <v>37514.931461517175</v>
      </c>
      <c r="AQ375" s="602">
        <f t="shared" ca="1" si="710"/>
        <v>39026.737155306873</v>
      </c>
      <c r="AR375" s="602">
        <f t="shared" ca="1" si="711"/>
        <v>35448.772928771345</v>
      </c>
      <c r="AS375" s="602">
        <f t="shared" ca="1" si="712"/>
        <v>36918.531516652984</v>
      </c>
      <c r="AT375" s="602">
        <f t="shared" ca="1" si="713"/>
        <v>36918.531516652984</v>
      </c>
      <c r="AU375" s="602">
        <f t="shared" ca="1" si="714"/>
        <v>38418.479955411574</v>
      </c>
      <c r="AV375" s="602">
        <f t="shared" ca="1" si="715"/>
        <v>38418.479955411574</v>
      </c>
      <c r="AW375" s="602">
        <f t="shared" ca="1" si="716"/>
        <v>39947.830563756834</v>
      </c>
      <c r="AX375" s="602">
        <f t="shared" ca="1" si="717"/>
        <v>39947.830563756834</v>
      </c>
      <c r="AY375" s="602">
        <f t="shared" ca="1" si="718"/>
        <v>41505.764212283277</v>
      </c>
      <c r="AZ375" s="602">
        <f t="shared" ca="1" si="719"/>
        <v>41505.764212283277</v>
      </c>
      <c r="BA375" s="602">
        <f t="shared" ca="1" si="720"/>
        <v>43091.434978125537</v>
      </c>
      <c r="BB375" s="602">
        <f t="shared" ca="1" si="721"/>
        <v>30151.752011168952</v>
      </c>
      <c r="BC375" s="602">
        <f t="shared" ca="1" si="722"/>
        <v>30956.908340085956</v>
      </c>
      <c r="BD375" s="602">
        <f t="shared" ca="1" si="723"/>
        <v>30956.908340085956</v>
      </c>
      <c r="BE375" s="602">
        <f t="shared" ca="1" si="724"/>
        <v>31773.96422531897</v>
      </c>
      <c r="BF375" s="602">
        <f t="shared" ca="1" si="725"/>
        <v>31773.96422531897</v>
      </c>
      <c r="BG375" s="602">
        <f t="shared" ca="1" si="726"/>
        <v>32602.790994842424</v>
      </c>
      <c r="BH375" s="602">
        <f t="shared" ca="1" si="727"/>
        <v>32602.790994842424</v>
      </c>
      <c r="BI375" s="602">
        <f t="shared" ca="1" si="728"/>
        <v>33443.253242422019</v>
      </c>
      <c r="BJ375" s="602">
        <f t="shared" ca="1" si="729"/>
        <v>33443.253242422019</v>
      </c>
      <c r="BK375" s="602">
        <f t="shared" ca="1" si="730"/>
        <v>34295.209150044284</v>
      </c>
      <c r="BL375" s="602">
        <f t="shared" ca="1" si="731"/>
        <v>36770.18441525627</v>
      </c>
      <c r="BM375" s="602">
        <f t="shared" ca="1" si="732"/>
        <v>38267.148755353199</v>
      </c>
      <c r="BN375" s="602">
        <f t="shared" ca="1" si="733"/>
        <v>38267.148755353199</v>
      </c>
      <c r="BO375" s="602">
        <f t="shared" ca="1" si="734"/>
        <v>39793.595525186211</v>
      </c>
      <c r="BP375" s="602">
        <f t="shared" ca="1" si="735"/>
        <v>39793.595525186211</v>
      </c>
      <c r="BQ375" s="602">
        <f t="shared" ca="1" si="736"/>
        <v>41348.708530527409</v>
      </c>
      <c r="BR375" s="602">
        <f t="shared" ca="1" si="737"/>
        <v>41348.708530527409</v>
      </c>
      <c r="BS375" s="602">
        <f t="shared" ca="1" si="738"/>
        <v>42931.644319025749</v>
      </c>
      <c r="BT375" s="602">
        <f t="shared" ca="1" si="739"/>
        <v>42931.644319025749</v>
      </c>
      <c r="BU375" s="602">
        <f t="shared" ca="1" si="740"/>
        <v>44541.536806018841</v>
      </c>
      <c r="BV375" s="602">
        <f t="shared" ca="1" si="741"/>
        <v>40723.276804626068</v>
      </c>
      <c r="BW375" s="602">
        <f t="shared" ca="1" si="742"/>
        <v>42295.186245571516</v>
      </c>
      <c r="BX375" s="602">
        <f t="shared" ca="1" si="743"/>
        <v>42295.186245571516</v>
      </c>
      <c r="BY375" s="602">
        <f t="shared" ca="1" si="744"/>
        <v>43894.401241264459</v>
      </c>
      <c r="BZ375" s="602">
        <f t="shared" ca="1" si="745"/>
        <v>43894.401241264459</v>
      </c>
      <c r="CA375" s="602">
        <f t="shared" ca="1" si="746"/>
        <v>45520.044319311586</v>
      </c>
      <c r="CB375" s="602">
        <f t="shared" ca="1" si="747"/>
        <v>45520.044319311586</v>
      </c>
      <c r="CC375" s="602">
        <f t="shared" ca="1" si="748"/>
        <v>47171.222607457443</v>
      </c>
      <c r="CD375" s="602">
        <f t="shared" ca="1" si="749"/>
        <v>47171.222607457443</v>
      </c>
      <c r="CE375" s="602">
        <f t="shared" ca="1" si="750"/>
        <v>48847.032188247038</v>
      </c>
      <c r="CF375" s="602">
        <f t="shared" ca="1" si="751"/>
        <v>32602.790994842424</v>
      </c>
      <c r="CG375" s="602">
        <f t="shared" ca="1" si="752"/>
        <v>33443.253242422012</v>
      </c>
      <c r="CH375" s="602">
        <f t="shared" ca="1" si="753"/>
        <v>33443.253242422012</v>
      </c>
      <c r="CI375" s="602">
        <f t="shared" ca="1" si="754"/>
        <v>34295.209150044277</v>
      </c>
      <c r="CJ375" s="602">
        <f t="shared" ca="1" si="755"/>
        <v>34295.209150044277</v>
      </c>
      <c r="CK375" s="602">
        <f t="shared" ca="1" si="756"/>
        <v>35158.510820378884</v>
      </c>
      <c r="CL375" s="602">
        <f t="shared" ca="1" si="757"/>
        <v>35158.510820378884</v>
      </c>
      <c r="CM375" s="602">
        <f t="shared" ca="1" si="758"/>
        <v>36033.004617820443</v>
      </c>
      <c r="CN375" s="602">
        <f t="shared" ca="1" si="759"/>
        <v>36033.004617820443</v>
      </c>
      <c r="CO375" s="602">
        <f t="shared" ca="1" si="760"/>
        <v>36918.531516652984</v>
      </c>
      <c r="CP375" s="602">
        <f t="shared" ca="1" si="761"/>
        <v>40567.620879791641</v>
      </c>
      <c r="CQ375" s="602">
        <f t="shared" ca="1" si="762"/>
        <v>42136.752230538325</v>
      </c>
      <c r="CR375" s="602">
        <f t="shared" ca="1" si="763"/>
        <v>42136.752230538325</v>
      </c>
      <c r="CS375" s="602">
        <f t="shared" ca="1" si="764"/>
        <v>43733.275864409734</v>
      </c>
      <c r="CT375" s="602">
        <f t="shared" ca="1" si="765"/>
        <v>43733.275864409734</v>
      </c>
      <c r="CU375" s="602">
        <f t="shared" ca="1" si="766"/>
        <v>45356.316094004287</v>
      </c>
      <c r="CV375" s="602">
        <f t="shared" ca="1" si="767"/>
        <v>45356.316094004287</v>
      </c>
      <c r="CW375" s="602">
        <f t="shared" ca="1" si="768"/>
        <v>47004.981388595283</v>
      </c>
      <c r="CX375" s="602">
        <f t="shared" ca="1" si="769"/>
        <v>47004.981388595283</v>
      </c>
      <c r="CY375" s="602">
        <f t="shared" ca="1" si="770"/>
        <v>48678.368743832812</v>
      </c>
      <c r="CZ375" s="602">
        <f t="shared" ca="1" si="771"/>
        <v>44703.97476535022</v>
      </c>
      <c r="DA375" s="602">
        <f t="shared" ca="1" si="772"/>
        <v>46342.497848049643</v>
      </c>
      <c r="DB375" s="602">
        <f t="shared" ca="1" si="773"/>
        <v>46342.497848049643</v>
      </c>
      <c r="DC375" s="602">
        <f t="shared" ca="1" si="774"/>
        <v>48006.105296803609</v>
      </c>
      <c r="DD375" s="602">
        <f t="shared" ca="1" si="775"/>
        <v>48006.105296803609</v>
      </c>
      <c r="DE375" s="602">
        <f t="shared" ca="1" si="776"/>
        <v>49693.889253268258</v>
      </c>
      <c r="DF375" s="602">
        <f t="shared" ca="1" si="777"/>
        <v>49693.889253268258</v>
      </c>
      <c r="DG375" s="602">
        <f t="shared" ca="1" si="778"/>
        <v>51404.937022019112</v>
      </c>
      <c r="DH375" s="602">
        <f t="shared" ca="1" si="779"/>
        <v>51404.937022019112</v>
      </c>
      <c r="DI375" s="602">
        <f t="shared" ca="1" si="780"/>
        <v>53138.334953305806</v>
      </c>
      <c r="DJ375" s="602">
        <f t="shared" ca="1" si="781"/>
        <v>35740.272825017964</v>
      </c>
      <c r="DK375" s="602">
        <f t="shared" ca="1" si="782"/>
        <v>36622.140011125128</v>
      </c>
      <c r="DL375" s="602">
        <f t="shared" ca="1" si="783"/>
        <v>36622.140011125128</v>
      </c>
      <c r="DM375" s="602">
        <f t="shared" ca="1" si="784"/>
        <v>37514.931461517175</v>
      </c>
      <c r="DN375" s="602">
        <f t="shared" ca="1" si="785"/>
        <v>37514.931461517175</v>
      </c>
      <c r="DO375" s="602">
        <f t="shared" ca="1" si="786"/>
        <v>38418.479955411574</v>
      </c>
      <c r="DP375" s="602">
        <f t="shared" ca="1" si="787"/>
        <v>38418.479955411574</v>
      </c>
      <c r="DQ375" s="602">
        <f t="shared" ca="1" si="788"/>
        <v>39332.613834187912</v>
      </c>
      <c r="DR375" s="602">
        <f t="shared" ca="1" si="789"/>
        <v>39332.613834187912</v>
      </c>
      <c r="DS375" s="602">
        <f t="shared" ca="1" si="790"/>
        <v>40257.157363389997</v>
      </c>
      <c r="DT375" s="602">
        <f t="shared" ca="1" si="791"/>
        <v>46177.501827191038</v>
      </c>
      <c r="DU375" s="602">
        <f t="shared" ca="1" si="792"/>
        <v>47838.641578354283</v>
      </c>
      <c r="DV375" s="602">
        <f t="shared" ca="1" si="793"/>
        <v>47838.641578354283</v>
      </c>
      <c r="DW375" s="602">
        <f t="shared" ca="1" si="794"/>
        <v>49524.048906687342</v>
      </c>
      <c r="DX375" s="602">
        <f t="shared" ca="1" si="795"/>
        <v>49524.048906687342</v>
      </c>
      <c r="DY375" s="602">
        <f t="shared" ca="1" si="796"/>
        <v>51232.81142211426</v>
      </c>
      <c r="DZ375" s="602">
        <f t="shared" ca="1" si="797"/>
        <v>51232.81142211426</v>
      </c>
      <c r="EA375" s="602">
        <f t="shared" ca="1" si="798"/>
        <v>52964.015402022604</v>
      </c>
      <c r="EB375" s="602">
        <f t="shared" ca="1" si="799"/>
        <v>52964.015402022604</v>
      </c>
      <c r="EC375" s="602">
        <f t="shared" ca="1" si="800"/>
        <v>54716.749467108581</v>
      </c>
      <c r="ED375" s="602">
        <f t="shared" ca="1" si="801"/>
        <v>50546.562285820124</v>
      </c>
      <c r="EE375" s="602">
        <f t="shared" ca="1" si="802"/>
        <v>52268.899256216449</v>
      </c>
      <c r="EF375" s="602">
        <f t="shared" ca="1" si="803"/>
        <v>52268.899256216449</v>
      </c>
      <c r="EG375" s="602">
        <f t="shared" ca="1" si="804"/>
        <v>54013.130357142247</v>
      </c>
      <c r="EH375" s="602">
        <f t="shared" ca="1" si="805"/>
        <v>54013.130357142247</v>
      </c>
      <c r="EI375" s="602">
        <f t="shared" ca="1" si="806"/>
        <v>55778.34727772788</v>
      </c>
      <c r="EJ375" s="602">
        <f t="shared" ca="1" si="807"/>
        <v>55778.34727772788</v>
      </c>
      <c r="EK375" s="602">
        <f t="shared" ca="1" si="808"/>
        <v>57563.649413299725</v>
      </c>
      <c r="EL375" s="602">
        <f t="shared" ca="1" si="809"/>
        <v>57563.649413299725</v>
      </c>
      <c r="EM375" s="602">
        <f t="shared" ca="1" si="810"/>
        <v>59368.146874517734</v>
      </c>
    </row>
    <row r="376" spans="22:143" ht="14.25" x14ac:dyDescent="0.2">
      <c r="V376" s="260"/>
      <c r="W376" s="597">
        <f t="shared" si="690"/>
        <v>83</v>
      </c>
      <c r="X376" s="602">
        <f t="shared" ca="1" si="691"/>
        <v>27303.204877228378</v>
      </c>
      <c r="Y376" s="602">
        <f t="shared" ca="1" si="692"/>
        <v>28063.745651855919</v>
      </c>
      <c r="Z376" s="602">
        <f t="shared" ca="1" si="693"/>
        <v>28063.745651855919</v>
      </c>
      <c r="AA376" s="602">
        <f t="shared" ca="1" si="694"/>
        <v>28836.595283912593</v>
      </c>
      <c r="AB376" s="602">
        <f t="shared" ca="1" si="695"/>
        <v>28836.595283912593</v>
      </c>
      <c r="AC376" s="602">
        <f t="shared" ca="1" si="696"/>
        <v>29621.652351503428</v>
      </c>
      <c r="AD376" s="602">
        <f t="shared" ca="1" si="697"/>
        <v>29621.652351503428</v>
      </c>
      <c r="AE376" s="602">
        <f t="shared" ca="1" si="698"/>
        <v>30418.807625095062</v>
      </c>
      <c r="AF376" s="602">
        <f t="shared" ca="1" si="699"/>
        <v>30418.807625095062</v>
      </c>
      <c r="AG376" s="602">
        <f t="shared" ca="1" si="700"/>
        <v>31227.944341051854</v>
      </c>
      <c r="AH376" s="602">
        <f t="shared" ca="1" si="701"/>
        <v>31773.964225318963</v>
      </c>
      <c r="AI376" s="602">
        <f t="shared" ca="1" si="702"/>
        <v>33161.814954877947</v>
      </c>
      <c r="AJ376" s="602">
        <f t="shared" ca="1" si="703"/>
        <v>33161.814954877947</v>
      </c>
      <c r="AK376" s="602">
        <f t="shared" ca="1" si="704"/>
        <v>34581.723205375456</v>
      </c>
      <c r="AL376" s="602">
        <f t="shared" ca="1" si="705"/>
        <v>34581.723205375456</v>
      </c>
      <c r="AM376" s="602">
        <f t="shared" ca="1" si="706"/>
        <v>36033.004617820443</v>
      </c>
      <c r="AN376" s="602">
        <f t="shared" ca="1" si="707"/>
        <v>36033.004617820443</v>
      </c>
      <c r="AO376" s="602">
        <f t="shared" ca="1" si="708"/>
        <v>37514.931461517175</v>
      </c>
      <c r="AP376" s="602">
        <f t="shared" ca="1" si="709"/>
        <v>37514.931461517175</v>
      </c>
      <c r="AQ376" s="602">
        <f t="shared" ca="1" si="710"/>
        <v>39026.737155306873</v>
      </c>
      <c r="AR376" s="602">
        <f t="shared" ca="1" si="711"/>
        <v>35448.772928771345</v>
      </c>
      <c r="AS376" s="602">
        <f t="shared" ca="1" si="712"/>
        <v>36918.531516652984</v>
      </c>
      <c r="AT376" s="602">
        <f t="shared" ca="1" si="713"/>
        <v>36918.531516652984</v>
      </c>
      <c r="AU376" s="602">
        <f t="shared" ca="1" si="714"/>
        <v>38418.479955411574</v>
      </c>
      <c r="AV376" s="602">
        <f t="shared" ca="1" si="715"/>
        <v>38418.479955411574</v>
      </c>
      <c r="AW376" s="602">
        <f t="shared" ca="1" si="716"/>
        <v>39947.830563756834</v>
      </c>
      <c r="AX376" s="602">
        <f t="shared" ca="1" si="717"/>
        <v>39947.830563756834</v>
      </c>
      <c r="AY376" s="602">
        <f t="shared" ca="1" si="718"/>
        <v>41505.764212283277</v>
      </c>
      <c r="AZ376" s="602">
        <f t="shared" ca="1" si="719"/>
        <v>41505.764212283277</v>
      </c>
      <c r="BA376" s="602">
        <f t="shared" ca="1" si="720"/>
        <v>43091.434978125537</v>
      </c>
      <c r="BB376" s="602">
        <f t="shared" ca="1" si="721"/>
        <v>30151.752011168952</v>
      </c>
      <c r="BC376" s="602">
        <f t="shared" ca="1" si="722"/>
        <v>30956.908340085956</v>
      </c>
      <c r="BD376" s="602">
        <f t="shared" ca="1" si="723"/>
        <v>30956.908340085956</v>
      </c>
      <c r="BE376" s="602">
        <f t="shared" ca="1" si="724"/>
        <v>31773.96422531897</v>
      </c>
      <c r="BF376" s="602">
        <f t="shared" ca="1" si="725"/>
        <v>31773.96422531897</v>
      </c>
      <c r="BG376" s="602">
        <f t="shared" ca="1" si="726"/>
        <v>32602.790994842424</v>
      </c>
      <c r="BH376" s="602">
        <f t="shared" ca="1" si="727"/>
        <v>32602.790994842424</v>
      </c>
      <c r="BI376" s="602">
        <f t="shared" ca="1" si="728"/>
        <v>33443.253242422019</v>
      </c>
      <c r="BJ376" s="602">
        <f t="shared" ca="1" si="729"/>
        <v>33443.253242422019</v>
      </c>
      <c r="BK376" s="602">
        <f t="shared" ca="1" si="730"/>
        <v>34295.209150044284</v>
      </c>
      <c r="BL376" s="602">
        <f t="shared" ca="1" si="731"/>
        <v>36770.18441525627</v>
      </c>
      <c r="BM376" s="602">
        <f t="shared" ca="1" si="732"/>
        <v>38267.148755353199</v>
      </c>
      <c r="BN376" s="602">
        <f t="shared" ca="1" si="733"/>
        <v>38267.148755353199</v>
      </c>
      <c r="BO376" s="602">
        <f t="shared" ca="1" si="734"/>
        <v>39793.595525186211</v>
      </c>
      <c r="BP376" s="602">
        <f t="shared" ca="1" si="735"/>
        <v>39793.595525186211</v>
      </c>
      <c r="BQ376" s="602">
        <f t="shared" ca="1" si="736"/>
        <v>41348.708530527409</v>
      </c>
      <c r="BR376" s="602">
        <f t="shared" ca="1" si="737"/>
        <v>41348.708530527409</v>
      </c>
      <c r="BS376" s="602">
        <f t="shared" ca="1" si="738"/>
        <v>42931.644319025749</v>
      </c>
      <c r="BT376" s="602">
        <f t="shared" ca="1" si="739"/>
        <v>42931.644319025749</v>
      </c>
      <c r="BU376" s="602">
        <f t="shared" ca="1" si="740"/>
        <v>44541.536806018841</v>
      </c>
      <c r="BV376" s="602">
        <f t="shared" ca="1" si="741"/>
        <v>40723.276804626068</v>
      </c>
      <c r="BW376" s="602">
        <f t="shared" ca="1" si="742"/>
        <v>42295.186245571516</v>
      </c>
      <c r="BX376" s="602">
        <f t="shared" ca="1" si="743"/>
        <v>42295.186245571516</v>
      </c>
      <c r="BY376" s="602">
        <f t="shared" ca="1" si="744"/>
        <v>43894.401241264459</v>
      </c>
      <c r="BZ376" s="602">
        <f t="shared" ca="1" si="745"/>
        <v>43894.401241264459</v>
      </c>
      <c r="CA376" s="602">
        <f t="shared" ca="1" si="746"/>
        <v>45520.044319311586</v>
      </c>
      <c r="CB376" s="602">
        <f t="shared" ca="1" si="747"/>
        <v>45520.044319311586</v>
      </c>
      <c r="CC376" s="602">
        <f t="shared" ca="1" si="748"/>
        <v>47171.222607457443</v>
      </c>
      <c r="CD376" s="602">
        <f t="shared" ca="1" si="749"/>
        <v>47171.222607457443</v>
      </c>
      <c r="CE376" s="602">
        <f t="shared" ca="1" si="750"/>
        <v>48847.032188247038</v>
      </c>
      <c r="CF376" s="602">
        <f t="shared" ca="1" si="751"/>
        <v>32602.790994842424</v>
      </c>
      <c r="CG376" s="602">
        <f t="shared" ca="1" si="752"/>
        <v>33443.253242422012</v>
      </c>
      <c r="CH376" s="602">
        <f t="shared" ca="1" si="753"/>
        <v>33443.253242422012</v>
      </c>
      <c r="CI376" s="602">
        <f t="shared" ca="1" si="754"/>
        <v>34295.209150044277</v>
      </c>
      <c r="CJ376" s="602">
        <f t="shared" ca="1" si="755"/>
        <v>34295.209150044277</v>
      </c>
      <c r="CK376" s="602">
        <f t="shared" ca="1" si="756"/>
        <v>35158.510820378884</v>
      </c>
      <c r="CL376" s="602">
        <f t="shared" ca="1" si="757"/>
        <v>35158.510820378884</v>
      </c>
      <c r="CM376" s="602">
        <f t="shared" ca="1" si="758"/>
        <v>36033.004617820443</v>
      </c>
      <c r="CN376" s="602">
        <f t="shared" ca="1" si="759"/>
        <v>36033.004617820443</v>
      </c>
      <c r="CO376" s="602">
        <f t="shared" ca="1" si="760"/>
        <v>36918.531516652984</v>
      </c>
      <c r="CP376" s="602">
        <f t="shared" ca="1" si="761"/>
        <v>40567.620879791641</v>
      </c>
      <c r="CQ376" s="602">
        <f t="shared" ca="1" si="762"/>
        <v>42136.752230538325</v>
      </c>
      <c r="CR376" s="602">
        <f t="shared" ca="1" si="763"/>
        <v>42136.752230538325</v>
      </c>
      <c r="CS376" s="602">
        <f t="shared" ca="1" si="764"/>
        <v>43733.275864409734</v>
      </c>
      <c r="CT376" s="602">
        <f t="shared" ca="1" si="765"/>
        <v>43733.275864409734</v>
      </c>
      <c r="CU376" s="602">
        <f t="shared" ca="1" si="766"/>
        <v>45356.316094004287</v>
      </c>
      <c r="CV376" s="602">
        <f t="shared" ca="1" si="767"/>
        <v>45356.316094004287</v>
      </c>
      <c r="CW376" s="602">
        <f t="shared" ca="1" si="768"/>
        <v>47004.981388595283</v>
      </c>
      <c r="CX376" s="602">
        <f t="shared" ca="1" si="769"/>
        <v>47004.981388595283</v>
      </c>
      <c r="CY376" s="602">
        <f t="shared" ca="1" si="770"/>
        <v>48678.368743832812</v>
      </c>
      <c r="CZ376" s="602">
        <f t="shared" ca="1" si="771"/>
        <v>44703.97476535022</v>
      </c>
      <c r="DA376" s="602">
        <f t="shared" ca="1" si="772"/>
        <v>46342.497848049643</v>
      </c>
      <c r="DB376" s="602">
        <f t="shared" ca="1" si="773"/>
        <v>46342.497848049643</v>
      </c>
      <c r="DC376" s="602">
        <f t="shared" ca="1" si="774"/>
        <v>48006.105296803609</v>
      </c>
      <c r="DD376" s="602">
        <f t="shared" ca="1" si="775"/>
        <v>48006.105296803609</v>
      </c>
      <c r="DE376" s="602">
        <f t="shared" ca="1" si="776"/>
        <v>49693.889253268258</v>
      </c>
      <c r="DF376" s="602">
        <f t="shared" ca="1" si="777"/>
        <v>49693.889253268258</v>
      </c>
      <c r="DG376" s="602">
        <f t="shared" ca="1" si="778"/>
        <v>51404.937022019112</v>
      </c>
      <c r="DH376" s="602">
        <f t="shared" ca="1" si="779"/>
        <v>51404.937022019112</v>
      </c>
      <c r="DI376" s="602">
        <f t="shared" ca="1" si="780"/>
        <v>53138.334953305806</v>
      </c>
      <c r="DJ376" s="602">
        <f t="shared" ca="1" si="781"/>
        <v>35740.272825017964</v>
      </c>
      <c r="DK376" s="602">
        <f t="shared" ca="1" si="782"/>
        <v>36622.140011125128</v>
      </c>
      <c r="DL376" s="602">
        <f t="shared" ca="1" si="783"/>
        <v>36622.140011125128</v>
      </c>
      <c r="DM376" s="602">
        <f t="shared" ca="1" si="784"/>
        <v>37514.931461517175</v>
      </c>
      <c r="DN376" s="602">
        <f t="shared" ca="1" si="785"/>
        <v>37514.931461517175</v>
      </c>
      <c r="DO376" s="602">
        <f t="shared" ca="1" si="786"/>
        <v>38418.479955411574</v>
      </c>
      <c r="DP376" s="602">
        <f t="shared" ca="1" si="787"/>
        <v>38418.479955411574</v>
      </c>
      <c r="DQ376" s="602">
        <f t="shared" ca="1" si="788"/>
        <v>39332.613834187912</v>
      </c>
      <c r="DR376" s="602">
        <f t="shared" ca="1" si="789"/>
        <v>39332.613834187912</v>
      </c>
      <c r="DS376" s="602">
        <f t="shared" ca="1" si="790"/>
        <v>40257.157363389997</v>
      </c>
      <c r="DT376" s="602">
        <f t="shared" ca="1" si="791"/>
        <v>46177.501827191038</v>
      </c>
      <c r="DU376" s="602">
        <f t="shared" ca="1" si="792"/>
        <v>47838.641578354283</v>
      </c>
      <c r="DV376" s="602">
        <f t="shared" ca="1" si="793"/>
        <v>47838.641578354283</v>
      </c>
      <c r="DW376" s="602">
        <f t="shared" ca="1" si="794"/>
        <v>49524.048906687342</v>
      </c>
      <c r="DX376" s="602">
        <f t="shared" ca="1" si="795"/>
        <v>49524.048906687342</v>
      </c>
      <c r="DY376" s="602">
        <f t="shared" ca="1" si="796"/>
        <v>51232.81142211426</v>
      </c>
      <c r="DZ376" s="602">
        <f t="shared" ca="1" si="797"/>
        <v>51232.81142211426</v>
      </c>
      <c r="EA376" s="602">
        <f t="shared" ca="1" si="798"/>
        <v>52964.015402022604</v>
      </c>
      <c r="EB376" s="602">
        <f t="shared" ca="1" si="799"/>
        <v>52964.015402022604</v>
      </c>
      <c r="EC376" s="602">
        <f t="shared" ca="1" si="800"/>
        <v>54716.749467108581</v>
      </c>
      <c r="ED376" s="602">
        <f t="shared" ca="1" si="801"/>
        <v>50546.562285820124</v>
      </c>
      <c r="EE376" s="602">
        <f t="shared" ca="1" si="802"/>
        <v>52268.899256216449</v>
      </c>
      <c r="EF376" s="602">
        <f t="shared" ca="1" si="803"/>
        <v>52268.899256216449</v>
      </c>
      <c r="EG376" s="602">
        <f t="shared" ca="1" si="804"/>
        <v>54013.130357142247</v>
      </c>
      <c r="EH376" s="602">
        <f t="shared" ca="1" si="805"/>
        <v>54013.130357142247</v>
      </c>
      <c r="EI376" s="602">
        <f t="shared" ca="1" si="806"/>
        <v>55778.34727772788</v>
      </c>
      <c r="EJ376" s="602">
        <f t="shared" ca="1" si="807"/>
        <v>55778.34727772788</v>
      </c>
      <c r="EK376" s="602">
        <f t="shared" ca="1" si="808"/>
        <v>57563.649413299725</v>
      </c>
      <c r="EL376" s="602">
        <f t="shared" ca="1" si="809"/>
        <v>57563.649413299725</v>
      </c>
      <c r="EM376" s="602">
        <f t="shared" ca="1" si="810"/>
        <v>59368.146874517734</v>
      </c>
    </row>
    <row r="377" spans="22:143" ht="14.25" x14ac:dyDescent="0.2">
      <c r="V377" s="260"/>
      <c r="W377" s="597">
        <f t="shared" si="690"/>
        <v>84</v>
      </c>
      <c r="X377" s="602">
        <f t="shared" ca="1" si="691"/>
        <v>27303.204877228378</v>
      </c>
      <c r="Y377" s="602">
        <f t="shared" ca="1" si="692"/>
        <v>28063.745651855919</v>
      </c>
      <c r="Z377" s="602">
        <f t="shared" ca="1" si="693"/>
        <v>28063.745651855919</v>
      </c>
      <c r="AA377" s="602">
        <f t="shared" ca="1" si="694"/>
        <v>28836.595283912593</v>
      </c>
      <c r="AB377" s="602">
        <f t="shared" ca="1" si="695"/>
        <v>28836.595283912593</v>
      </c>
      <c r="AC377" s="602">
        <f t="shared" ca="1" si="696"/>
        <v>29621.652351503428</v>
      </c>
      <c r="AD377" s="602">
        <f t="shared" ca="1" si="697"/>
        <v>29621.652351503428</v>
      </c>
      <c r="AE377" s="602">
        <f t="shared" ca="1" si="698"/>
        <v>30418.807625095062</v>
      </c>
      <c r="AF377" s="602">
        <f t="shared" ca="1" si="699"/>
        <v>30418.807625095062</v>
      </c>
      <c r="AG377" s="602">
        <f t="shared" ca="1" si="700"/>
        <v>31227.944341051854</v>
      </c>
      <c r="AH377" s="602">
        <f t="shared" ca="1" si="701"/>
        <v>31773.964225318963</v>
      </c>
      <c r="AI377" s="602">
        <f t="shared" ca="1" si="702"/>
        <v>33161.814954877947</v>
      </c>
      <c r="AJ377" s="602">
        <f t="shared" ca="1" si="703"/>
        <v>33161.814954877947</v>
      </c>
      <c r="AK377" s="602">
        <f t="shared" ca="1" si="704"/>
        <v>34581.723205375456</v>
      </c>
      <c r="AL377" s="602">
        <f t="shared" ca="1" si="705"/>
        <v>34581.723205375456</v>
      </c>
      <c r="AM377" s="602">
        <f t="shared" ca="1" si="706"/>
        <v>36033.004617820443</v>
      </c>
      <c r="AN377" s="602">
        <f t="shared" ca="1" si="707"/>
        <v>36033.004617820443</v>
      </c>
      <c r="AO377" s="602">
        <f t="shared" ca="1" si="708"/>
        <v>37514.931461517175</v>
      </c>
      <c r="AP377" s="602">
        <f t="shared" ca="1" si="709"/>
        <v>37514.931461517175</v>
      </c>
      <c r="AQ377" s="602">
        <f t="shared" ca="1" si="710"/>
        <v>39026.737155306873</v>
      </c>
      <c r="AR377" s="602">
        <f t="shared" ca="1" si="711"/>
        <v>35448.772928771345</v>
      </c>
      <c r="AS377" s="602">
        <f t="shared" ca="1" si="712"/>
        <v>36918.531516652984</v>
      </c>
      <c r="AT377" s="602">
        <f t="shared" ca="1" si="713"/>
        <v>36918.531516652984</v>
      </c>
      <c r="AU377" s="602">
        <f t="shared" ca="1" si="714"/>
        <v>38418.479955411574</v>
      </c>
      <c r="AV377" s="602">
        <f t="shared" ca="1" si="715"/>
        <v>38418.479955411574</v>
      </c>
      <c r="AW377" s="602">
        <f t="shared" ca="1" si="716"/>
        <v>39947.830563756834</v>
      </c>
      <c r="AX377" s="602">
        <f t="shared" ca="1" si="717"/>
        <v>39947.830563756834</v>
      </c>
      <c r="AY377" s="602">
        <f t="shared" ca="1" si="718"/>
        <v>41505.764212283277</v>
      </c>
      <c r="AZ377" s="602">
        <f t="shared" ca="1" si="719"/>
        <v>41505.764212283277</v>
      </c>
      <c r="BA377" s="602">
        <f t="shared" ca="1" si="720"/>
        <v>43091.434978125537</v>
      </c>
      <c r="BB377" s="602">
        <f t="shared" ca="1" si="721"/>
        <v>30151.752011168952</v>
      </c>
      <c r="BC377" s="602">
        <f t="shared" ca="1" si="722"/>
        <v>30956.908340085956</v>
      </c>
      <c r="BD377" s="602">
        <f t="shared" ca="1" si="723"/>
        <v>30956.908340085956</v>
      </c>
      <c r="BE377" s="602">
        <f t="shared" ca="1" si="724"/>
        <v>31773.96422531897</v>
      </c>
      <c r="BF377" s="602">
        <f t="shared" ca="1" si="725"/>
        <v>31773.96422531897</v>
      </c>
      <c r="BG377" s="602">
        <f t="shared" ca="1" si="726"/>
        <v>32602.790994842424</v>
      </c>
      <c r="BH377" s="602">
        <f t="shared" ca="1" si="727"/>
        <v>32602.790994842424</v>
      </c>
      <c r="BI377" s="602">
        <f t="shared" ca="1" si="728"/>
        <v>33443.253242422019</v>
      </c>
      <c r="BJ377" s="602">
        <f t="shared" ca="1" si="729"/>
        <v>33443.253242422019</v>
      </c>
      <c r="BK377" s="602">
        <f t="shared" ca="1" si="730"/>
        <v>34295.209150044284</v>
      </c>
      <c r="BL377" s="602">
        <f t="shared" ca="1" si="731"/>
        <v>36770.18441525627</v>
      </c>
      <c r="BM377" s="602">
        <f t="shared" ca="1" si="732"/>
        <v>38267.148755353199</v>
      </c>
      <c r="BN377" s="602">
        <f t="shared" ca="1" si="733"/>
        <v>38267.148755353199</v>
      </c>
      <c r="BO377" s="602">
        <f t="shared" ca="1" si="734"/>
        <v>39793.595525186211</v>
      </c>
      <c r="BP377" s="602">
        <f t="shared" ca="1" si="735"/>
        <v>39793.595525186211</v>
      </c>
      <c r="BQ377" s="602">
        <f t="shared" ca="1" si="736"/>
        <v>41348.708530527409</v>
      </c>
      <c r="BR377" s="602">
        <f t="shared" ca="1" si="737"/>
        <v>41348.708530527409</v>
      </c>
      <c r="BS377" s="602">
        <f t="shared" ca="1" si="738"/>
        <v>42931.644319025749</v>
      </c>
      <c r="BT377" s="602">
        <f t="shared" ca="1" si="739"/>
        <v>42931.644319025749</v>
      </c>
      <c r="BU377" s="602">
        <f t="shared" ca="1" si="740"/>
        <v>44541.536806018841</v>
      </c>
      <c r="BV377" s="602">
        <f t="shared" ca="1" si="741"/>
        <v>40723.276804626068</v>
      </c>
      <c r="BW377" s="602">
        <f t="shared" ca="1" si="742"/>
        <v>42295.186245571516</v>
      </c>
      <c r="BX377" s="602">
        <f t="shared" ca="1" si="743"/>
        <v>42295.186245571516</v>
      </c>
      <c r="BY377" s="602">
        <f t="shared" ca="1" si="744"/>
        <v>43894.401241264459</v>
      </c>
      <c r="BZ377" s="602">
        <f t="shared" ca="1" si="745"/>
        <v>43894.401241264459</v>
      </c>
      <c r="CA377" s="602">
        <f t="shared" ca="1" si="746"/>
        <v>45520.044319311586</v>
      </c>
      <c r="CB377" s="602">
        <f t="shared" ca="1" si="747"/>
        <v>45520.044319311586</v>
      </c>
      <c r="CC377" s="602">
        <f t="shared" ca="1" si="748"/>
        <v>47171.222607457443</v>
      </c>
      <c r="CD377" s="602">
        <f t="shared" ca="1" si="749"/>
        <v>47171.222607457443</v>
      </c>
      <c r="CE377" s="602">
        <f t="shared" ca="1" si="750"/>
        <v>48847.032188247038</v>
      </c>
      <c r="CF377" s="602">
        <f t="shared" ca="1" si="751"/>
        <v>32602.790994842424</v>
      </c>
      <c r="CG377" s="602">
        <f t="shared" ca="1" si="752"/>
        <v>33443.253242422012</v>
      </c>
      <c r="CH377" s="602">
        <f t="shared" ca="1" si="753"/>
        <v>33443.253242422012</v>
      </c>
      <c r="CI377" s="602">
        <f t="shared" ca="1" si="754"/>
        <v>34295.209150044277</v>
      </c>
      <c r="CJ377" s="602">
        <f t="shared" ca="1" si="755"/>
        <v>34295.209150044277</v>
      </c>
      <c r="CK377" s="602">
        <f t="shared" ca="1" si="756"/>
        <v>35158.510820378884</v>
      </c>
      <c r="CL377" s="602">
        <f t="shared" ca="1" si="757"/>
        <v>35158.510820378884</v>
      </c>
      <c r="CM377" s="602">
        <f t="shared" ca="1" si="758"/>
        <v>36033.004617820443</v>
      </c>
      <c r="CN377" s="602">
        <f t="shared" ca="1" si="759"/>
        <v>36033.004617820443</v>
      </c>
      <c r="CO377" s="602">
        <f t="shared" ca="1" si="760"/>
        <v>36918.531516652984</v>
      </c>
      <c r="CP377" s="602">
        <f t="shared" ca="1" si="761"/>
        <v>40567.620879791641</v>
      </c>
      <c r="CQ377" s="602">
        <f t="shared" ca="1" si="762"/>
        <v>42136.752230538325</v>
      </c>
      <c r="CR377" s="602">
        <f t="shared" ca="1" si="763"/>
        <v>42136.752230538325</v>
      </c>
      <c r="CS377" s="602">
        <f t="shared" ca="1" si="764"/>
        <v>43733.275864409734</v>
      </c>
      <c r="CT377" s="602">
        <f t="shared" ca="1" si="765"/>
        <v>43733.275864409734</v>
      </c>
      <c r="CU377" s="602">
        <f t="shared" ca="1" si="766"/>
        <v>45356.316094004287</v>
      </c>
      <c r="CV377" s="602">
        <f t="shared" ca="1" si="767"/>
        <v>45356.316094004287</v>
      </c>
      <c r="CW377" s="602">
        <f t="shared" ca="1" si="768"/>
        <v>47004.981388595283</v>
      </c>
      <c r="CX377" s="602">
        <f t="shared" ca="1" si="769"/>
        <v>47004.981388595283</v>
      </c>
      <c r="CY377" s="602">
        <f t="shared" ca="1" si="770"/>
        <v>48678.368743832812</v>
      </c>
      <c r="CZ377" s="602">
        <f t="shared" ca="1" si="771"/>
        <v>44703.97476535022</v>
      </c>
      <c r="DA377" s="602">
        <f t="shared" ca="1" si="772"/>
        <v>46342.497848049643</v>
      </c>
      <c r="DB377" s="602">
        <f t="shared" ca="1" si="773"/>
        <v>46342.497848049643</v>
      </c>
      <c r="DC377" s="602">
        <f t="shared" ca="1" si="774"/>
        <v>48006.105296803609</v>
      </c>
      <c r="DD377" s="602">
        <f t="shared" ca="1" si="775"/>
        <v>48006.105296803609</v>
      </c>
      <c r="DE377" s="602">
        <f t="shared" ca="1" si="776"/>
        <v>49693.889253268258</v>
      </c>
      <c r="DF377" s="602">
        <f t="shared" ca="1" si="777"/>
        <v>49693.889253268258</v>
      </c>
      <c r="DG377" s="602">
        <f t="shared" ca="1" si="778"/>
        <v>51404.937022019112</v>
      </c>
      <c r="DH377" s="602">
        <f t="shared" ca="1" si="779"/>
        <v>51404.937022019112</v>
      </c>
      <c r="DI377" s="602">
        <f t="shared" ca="1" si="780"/>
        <v>53138.334953305806</v>
      </c>
      <c r="DJ377" s="602">
        <f t="shared" ca="1" si="781"/>
        <v>35740.272825017964</v>
      </c>
      <c r="DK377" s="602">
        <f t="shared" ca="1" si="782"/>
        <v>36622.140011125128</v>
      </c>
      <c r="DL377" s="602">
        <f t="shared" ca="1" si="783"/>
        <v>36622.140011125128</v>
      </c>
      <c r="DM377" s="602">
        <f t="shared" ca="1" si="784"/>
        <v>37514.931461517175</v>
      </c>
      <c r="DN377" s="602">
        <f t="shared" ca="1" si="785"/>
        <v>37514.931461517175</v>
      </c>
      <c r="DO377" s="602">
        <f t="shared" ca="1" si="786"/>
        <v>38418.479955411574</v>
      </c>
      <c r="DP377" s="602">
        <f t="shared" ca="1" si="787"/>
        <v>38418.479955411574</v>
      </c>
      <c r="DQ377" s="602">
        <f t="shared" ca="1" si="788"/>
        <v>39332.613834187912</v>
      </c>
      <c r="DR377" s="602">
        <f t="shared" ca="1" si="789"/>
        <v>39332.613834187912</v>
      </c>
      <c r="DS377" s="602">
        <f t="shared" ca="1" si="790"/>
        <v>40257.157363389997</v>
      </c>
      <c r="DT377" s="602">
        <f t="shared" ca="1" si="791"/>
        <v>46177.501827191038</v>
      </c>
      <c r="DU377" s="602">
        <f t="shared" ca="1" si="792"/>
        <v>47838.641578354283</v>
      </c>
      <c r="DV377" s="602">
        <f t="shared" ca="1" si="793"/>
        <v>47838.641578354283</v>
      </c>
      <c r="DW377" s="602">
        <f t="shared" ca="1" si="794"/>
        <v>49524.048906687342</v>
      </c>
      <c r="DX377" s="602">
        <f t="shared" ca="1" si="795"/>
        <v>49524.048906687342</v>
      </c>
      <c r="DY377" s="602">
        <f t="shared" ca="1" si="796"/>
        <v>51232.81142211426</v>
      </c>
      <c r="DZ377" s="602">
        <f t="shared" ca="1" si="797"/>
        <v>51232.81142211426</v>
      </c>
      <c r="EA377" s="602">
        <f t="shared" ca="1" si="798"/>
        <v>52964.015402022604</v>
      </c>
      <c r="EB377" s="602">
        <f t="shared" ca="1" si="799"/>
        <v>52964.015402022604</v>
      </c>
      <c r="EC377" s="602">
        <f t="shared" ca="1" si="800"/>
        <v>54716.749467108581</v>
      </c>
      <c r="ED377" s="602">
        <f t="shared" ca="1" si="801"/>
        <v>50546.562285820124</v>
      </c>
      <c r="EE377" s="602">
        <f t="shared" ca="1" si="802"/>
        <v>52268.899256216449</v>
      </c>
      <c r="EF377" s="602">
        <f t="shared" ca="1" si="803"/>
        <v>52268.899256216449</v>
      </c>
      <c r="EG377" s="602">
        <f t="shared" ca="1" si="804"/>
        <v>54013.130357142247</v>
      </c>
      <c r="EH377" s="602">
        <f t="shared" ca="1" si="805"/>
        <v>54013.130357142247</v>
      </c>
      <c r="EI377" s="602">
        <f t="shared" ca="1" si="806"/>
        <v>55778.34727772788</v>
      </c>
      <c r="EJ377" s="602">
        <f t="shared" ca="1" si="807"/>
        <v>55778.34727772788</v>
      </c>
      <c r="EK377" s="602">
        <f t="shared" ca="1" si="808"/>
        <v>57563.649413299725</v>
      </c>
      <c r="EL377" s="602">
        <f t="shared" ca="1" si="809"/>
        <v>57563.649413299725</v>
      </c>
      <c r="EM377" s="602">
        <f t="shared" ca="1" si="810"/>
        <v>59368.146874517734</v>
      </c>
    </row>
    <row r="378" spans="22:143" ht="14.25" x14ac:dyDescent="0.2">
      <c r="V378" s="260"/>
      <c r="W378" s="597">
        <f t="shared" si="690"/>
        <v>85</v>
      </c>
      <c r="X378" s="602">
        <f t="shared" ca="1" si="691"/>
        <v>27303.204877228378</v>
      </c>
      <c r="Y378" s="602">
        <f t="shared" ca="1" si="692"/>
        <v>28063.745651855919</v>
      </c>
      <c r="Z378" s="602">
        <f t="shared" ca="1" si="693"/>
        <v>28063.745651855919</v>
      </c>
      <c r="AA378" s="602">
        <f t="shared" ca="1" si="694"/>
        <v>28836.595283912593</v>
      </c>
      <c r="AB378" s="602">
        <f t="shared" ca="1" si="695"/>
        <v>28836.595283912593</v>
      </c>
      <c r="AC378" s="602">
        <f t="shared" ca="1" si="696"/>
        <v>29621.652351503428</v>
      </c>
      <c r="AD378" s="602">
        <f t="shared" ca="1" si="697"/>
        <v>29621.652351503428</v>
      </c>
      <c r="AE378" s="602">
        <f t="shared" ca="1" si="698"/>
        <v>30418.807625095062</v>
      </c>
      <c r="AF378" s="602">
        <f t="shared" ca="1" si="699"/>
        <v>30418.807625095062</v>
      </c>
      <c r="AG378" s="602">
        <f t="shared" ca="1" si="700"/>
        <v>31227.944341051854</v>
      </c>
      <c r="AH378" s="602">
        <f t="shared" ca="1" si="701"/>
        <v>31773.964225318963</v>
      </c>
      <c r="AI378" s="602">
        <f t="shared" ca="1" si="702"/>
        <v>33161.814954877947</v>
      </c>
      <c r="AJ378" s="602">
        <f t="shared" ca="1" si="703"/>
        <v>33161.814954877947</v>
      </c>
      <c r="AK378" s="602">
        <f t="shared" ca="1" si="704"/>
        <v>34581.723205375456</v>
      </c>
      <c r="AL378" s="602">
        <f t="shared" ca="1" si="705"/>
        <v>34581.723205375456</v>
      </c>
      <c r="AM378" s="602">
        <f t="shared" ca="1" si="706"/>
        <v>36033.004617820443</v>
      </c>
      <c r="AN378" s="602">
        <f t="shared" ca="1" si="707"/>
        <v>36033.004617820443</v>
      </c>
      <c r="AO378" s="602">
        <f t="shared" ca="1" si="708"/>
        <v>37514.931461517175</v>
      </c>
      <c r="AP378" s="602">
        <f t="shared" ca="1" si="709"/>
        <v>37514.931461517175</v>
      </c>
      <c r="AQ378" s="602">
        <f t="shared" ca="1" si="710"/>
        <v>39026.737155306873</v>
      </c>
      <c r="AR378" s="602">
        <f t="shared" ca="1" si="711"/>
        <v>35448.772928771345</v>
      </c>
      <c r="AS378" s="602">
        <f t="shared" ca="1" si="712"/>
        <v>36918.531516652984</v>
      </c>
      <c r="AT378" s="602">
        <f t="shared" ca="1" si="713"/>
        <v>36918.531516652984</v>
      </c>
      <c r="AU378" s="602">
        <f t="shared" ca="1" si="714"/>
        <v>38418.479955411574</v>
      </c>
      <c r="AV378" s="602">
        <f t="shared" ca="1" si="715"/>
        <v>38418.479955411574</v>
      </c>
      <c r="AW378" s="602">
        <f t="shared" ca="1" si="716"/>
        <v>39947.830563756834</v>
      </c>
      <c r="AX378" s="602">
        <f t="shared" ca="1" si="717"/>
        <v>39947.830563756834</v>
      </c>
      <c r="AY378" s="602">
        <f t="shared" ca="1" si="718"/>
        <v>41505.764212283277</v>
      </c>
      <c r="AZ378" s="602">
        <f t="shared" ca="1" si="719"/>
        <v>41505.764212283277</v>
      </c>
      <c r="BA378" s="602">
        <f t="shared" ca="1" si="720"/>
        <v>43091.434978125537</v>
      </c>
      <c r="BB378" s="602">
        <f t="shared" ca="1" si="721"/>
        <v>30151.752011168952</v>
      </c>
      <c r="BC378" s="602">
        <f t="shared" ca="1" si="722"/>
        <v>30956.908340085956</v>
      </c>
      <c r="BD378" s="602">
        <f t="shared" ca="1" si="723"/>
        <v>30956.908340085956</v>
      </c>
      <c r="BE378" s="602">
        <f t="shared" ca="1" si="724"/>
        <v>31773.96422531897</v>
      </c>
      <c r="BF378" s="602">
        <f t="shared" ca="1" si="725"/>
        <v>31773.96422531897</v>
      </c>
      <c r="BG378" s="602">
        <f t="shared" ca="1" si="726"/>
        <v>32602.790994842424</v>
      </c>
      <c r="BH378" s="602">
        <f t="shared" ca="1" si="727"/>
        <v>32602.790994842424</v>
      </c>
      <c r="BI378" s="602">
        <f t="shared" ca="1" si="728"/>
        <v>33443.253242422019</v>
      </c>
      <c r="BJ378" s="602">
        <f t="shared" ca="1" si="729"/>
        <v>33443.253242422019</v>
      </c>
      <c r="BK378" s="602">
        <f t="shared" ca="1" si="730"/>
        <v>34295.209150044284</v>
      </c>
      <c r="BL378" s="602">
        <f t="shared" ca="1" si="731"/>
        <v>36770.18441525627</v>
      </c>
      <c r="BM378" s="602">
        <f t="shared" ca="1" si="732"/>
        <v>38267.148755353199</v>
      </c>
      <c r="BN378" s="602">
        <f t="shared" ca="1" si="733"/>
        <v>38267.148755353199</v>
      </c>
      <c r="BO378" s="602">
        <f t="shared" ca="1" si="734"/>
        <v>39793.595525186211</v>
      </c>
      <c r="BP378" s="602">
        <f t="shared" ca="1" si="735"/>
        <v>39793.595525186211</v>
      </c>
      <c r="BQ378" s="602">
        <f t="shared" ca="1" si="736"/>
        <v>41348.708530527409</v>
      </c>
      <c r="BR378" s="602">
        <f t="shared" ca="1" si="737"/>
        <v>41348.708530527409</v>
      </c>
      <c r="BS378" s="602">
        <f t="shared" ca="1" si="738"/>
        <v>42931.644319025749</v>
      </c>
      <c r="BT378" s="602">
        <f t="shared" ca="1" si="739"/>
        <v>42931.644319025749</v>
      </c>
      <c r="BU378" s="602">
        <f t="shared" ca="1" si="740"/>
        <v>44541.536806018841</v>
      </c>
      <c r="BV378" s="602">
        <f t="shared" ca="1" si="741"/>
        <v>40723.276804626068</v>
      </c>
      <c r="BW378" s="602">
        <f t="shared" ca="1" si="742"/>
        <v>42295.186245571516</v>
      </c>
      <c r="BX378" s="602">
        <f t="shared" ca="1" si="743"/>
        <v>42295.186245571516</v>
      </c>
      <c r="BY378" s="602">
        <f t="shared" ca="1" si="744"/>
        <v>43894.401241264459</v>
      </c>
      <c r="BZ378" s="602">
        <f t="shared" ca="1" si="745"/>
        <v>43894.401241264459</v>
      </c>
      <c r="CA378" s="602">
        <f t="shared" ca="1" si="746"/>
        <v>45520.044319311586</v>
      </c>
      <c r="CB378" s="602">
        <f t="shared" ca="1" si="747"/>
        <v>45520.044319311586</v>
      </c>
      <c r="CC378" s="602">
        <f t="shared" ca="1" si="748"/>
        <v>47171.222607457443</v>
      </c>
      <c r="CD378" s="602">
        <f t="shared" ca="1" si="749"/>
        <v>47171.222607457443</v>
      </c>
      <c r="CE378" s="602">
        <f t="shared" ca="1" si="750"/>
        <v>48847.032188247038</v>
      </c>
      <c r="CF378" s="602">
        <f t="shared" ca="1" si="751"/>
        <v>32602.790994842424</v>
      </c>
      <c r="CG378" s="602">
        <f t="shared" ca="1" si="752"/>
        <v>33443.253242422012</v>
      </c>
      <c r="CH378" s="602">
        <f t="shared" ca="1" si="753"/>
        <v>33443.253242422012</v>
      </c>
      <c r="CI378" s="602">
        <f t="shared" ca="1" si="754"/>
        <v>34295.209150044277</v>
      </c>
      <c r="CJ378" s="602">
        <f t="shared" ca="1" si="755"/>
        <v>34295.209150044277</v>
      </c>
      <c r="CK378" s="602">
        <f t="shared" ca="1" si="756"/>
        <v>35158.510820378884</v>
      </c>
      <c r="CL378" s="602">
        <f t="shared" ca="1" si="757"/>
        <v>35158.510820378884</v>
      </c>
      <c r="CM378" s="602">
        <f t="shared" ca="1" si="758"/>
        <v>36033.004617820443</v>
      </c>
      <c r="CN378" s="602">
        <f t="shared" ca="1" si="759"/>
        <v>36033.004617820443</v>
      </c>
      <c r="CO378" s="602">
        <f t="shared" ca="1" si="760"/>
        <v>36918.531516652984</v>
      </c>
      <c r="CP378" s="602">
        <f t="shared" ca="1" si="761"/>
        <v>40567.620879791641</v>
      </c>
      <c r="CQ378" s="602">
        <f t="shared" ca="1" si="762"/>
        <v>42136.752230538325</v>
      </c>
      <c r="CR378" s="602">
        <f t="shared" ca="1" si="763"/>
        <v>42136.752230538325</v>
      </c>
      <c r="CS378" s="602">
        <f t="shared" ca="1" si="764"/>
        <v>43733.275864409734</v>
      </c>
      <c r="CT378" s="602">
        <f t="shared" ca="1" si="765"/>
        <v>43733.275864409734</v>
      </c>
      <c r="CU378" s="602">
        <f t="shared" ca="1" si="766"/>
        <v>45356.316094004287</v>
      </c>
      <c r="CV378" s="602">
        <f t="shared" ca="1" si="767"/>
        <v>45356.316094004287</v>
      </c>
      <c r="CW378" s="602">
        <f t="shared" ca="1" si="768"/>
        <v>47004.981388595283</v>
      </c>
      <c r="CX378" s="602">
        <f t="shared" ca="1" si="769"/>
        <v>47004.981388595283</v>
      </c>
      <c r="CY378" s="602">
        <f t="shared" ca="1" si="770"/>
        <v>48678.368743832812</v>
      </c>
      <c r="CZ378" s="602">
        <f t="shared" ca="1" si="771"/>
        <v>44703.97476535022</v>
      </c>
      <c r="DA378" s="602">
        <f t="shared" ca="1" si="772"/>
        <v>46342.497848049643</v>
      </c>
      <c r="DB378" s="602">
        <f t="shared" ca="1" si="773"/>
        <v>46342.497848049643</v>
      </c>
      <c r="DC378" s="602">
        <f t="shared" ca="1" si="774"/>
        <v>48006.105296803609</v>
      </c>
      <c r="DD378" s="602">
        <f t="shared" ca="1" si="775"/>
        <v>48006.105296803609</v>
      </c>
      <c r="DE378" s="602">
        <f t="shared" ca="1" si="776"/>
        <v>49693.889253268258</v>
      </c>
      <c r="DF378" s="602">
        <f t="shared" ca="1" si="777"/>
        <v>49693.889253268258</v>
      </c>
      <c r="DG378" s="602">
        <f t="shared" ca="1" si="778"/>
        <v>51404.937022019112</v>
      </c>
      <c r="DH378" s="602">
        <f t="shared" ca="1" si="779"/>
        <v>51404.937022019112</v>
      </c>
      <c r="DI378" s="602">
        <f t="shared" ca="1" si="780"/>
        <v>53138.334953305806</v>
      </c>
      <c r="DJ378" s="602">
        <f t="shared" ca="1" si="781"/>
        <v>35740.272825017964</v>
      </c>
      <c r="DK378" s="602">
        <f t="shared" ca="1" si="782"/>
        <v>36622.140011125128</v>
      </c>
      <c r="DL378" s="602">
        <f t="shared" ca="1" si="783"/>
        <v>36622.140011125128</v>
      </c>
      <c r="DM378" s="602">
        <f t="shared" ca="1" si="784"/>
        <v>37514.931461517175</v>
      </c>
      <c r="DN378" s="602">
        <f t="shared" ca="1" si="785"/>
        <v>37514.931461517175</v>
      </c>
      <c r="DO378" s="602">
        <f t="shared" ca="1" si="786"/>
        <v>38418.479955411574</v>
      </c>
      <c r="DP378" s="602">
        <f t="shared" ca="1" si="787"/>
        <v>38418.479955411574</v>
      </c>
      <c r="DQ378" s="602">
        <f t="shared" ca="1" si="788"/>
        <v>39332.613834187912</v>
      </c>
      <c r="DR378" s="602">
        <f t="shared" ca="1" si="789"/>
        <v>39332.613834187912</v>
      </c>
      <c r="DS378" s="602">
        <f t="shared" ca="1" si="790"/>
        <v>40257.157363389997</v>
      </c>
      <c r="DT378" s="602">
        <f t="shared" ca="1" si="791"/>
        <v>46177.501827191038</v>
      </c>
      <c r="DU378" s="602">
        <f t="shared" ca="1" si="792"/>
        <v>47838.641578354283</v>
      </c>
      <c r="DV378" s="602">
        <f t="shared" ca="1" si="793"/>
        <v>47838.641578354283</v>
      </c>
      <c r="DW378" s="602">
        <f t="shared" ca="1" si="794"/>
        <v>49524.048906687342</v>
      </c>
      <c r="DX378" s="602">
        <f t="shared" ca="1" si="795"/>
        <v>49524.048906687342</v>
      </c>
      <c r="DY378" s="602">
        <f t="shared" ca="1" si="796"/>
        <v>51232.81142211426</v>
      </c>
      <c r="DZ378" s="602">
        <f t="shared" ca="1" si="797"/>
        <v>51232.81142211426</v>
      </c>
      <c r="EA378" s="602">
        <f t="shared" ca="1" si="798"/>
        <v>52964.015402022604</v>
      </c>
      <c r="EB378" s="602">
        <f t="shared" ca="1" si="799"/>
        <v>52964.015402022604</v>
      </c>
      <c r="EC378" s="602">
        <f t="shared" ca="1" si="800"/>
        <v>54716.749467108581</v>
      </c>
      <c r="ED378" s="602">
        <f t="shared" ca="1" si="801"/>
        <v>50546.562285820124</v>
      </c>
      <c r="EE378" s="602">
        <f t="shared" ca="1" si="802"/>
        <v>52268.899256216449</v>
      </c>
      <c r="EF378" s="602">
        <f t="shared" ca="1" si="803"/>
        <v>52268.899256216449</v>
      </c>
      <c r="EG378" s="602">
        <f t="shared" ca="1" si="804"/>
        <v>54013.130357142247</v>
      </c>
      <c r="EH378" s="602">
        <f t="shared" ca="1" si="805"/>
        <v>54013.130357142247</v>
      </c>
      <c r="EI378" s="602">
        <f t="shared" ca="1" si="806"/>
        <v>55778.34727772788</v>
      </c>
      <c r="EJ378" s="602">
        <f t="shared" ca="1" si="807"/>
        <v>55778.34727772788</v>
      </c>
      <c r="EK378" s="602">
        <f t="shared" ca="1" si="808"/>
        <v>57563.649413299725</v>
      </c>
      <c r="EL378" s="602">
        <f t="shared" ca="1" si="809"/>
        <v>57563.649413299725</v>
      </c>
      <c r="EM378" s="602">
        <f t="shared" ca="1" si="810"/>
        <v>59368.146874517734</v>
      </c>
    </row>
    <row r="379" spans="22:143" ht="14.25" x14ac:dyDescent="0.2">
      <c r="V379" s="260"/>
      <c r="W379" s="597">
        <f t="shared" si="690"/>
        <v>86</v>
      </c>
      <c r="X379" s="602">
        <f t="shared" ca="1" si="691"/>
        <v>27303.204877228378</v>
      </c>
      <c r="Y379" s="602">
        <f t="shared" ca="1" si="692"/>
        <v>28063.745651855919</v>
      </c>
      <c r="Z379" s="602">
        <f t="shared" ca="1" si="693"/>
        <v>28063.745651855919</v>
      </c>
      <c r="AA379" s="602">
        <f t="shared" ca="1" si="694"/>
        <v>28836.595283912593</v>
      </c>
      <c r="AB379" s="602">
        <f t="shared" ca="1" si="695"/>
        <v>28836.595283912593</v>
      </c>
      <c r="AC379" s="602">
        <f t="shared" ca="1" si="696"/>
        <v>29621.652351503428</v>
      </c>
      <c r="AD379" s="602">
        <f t="shared" ca="1" si="697"/>
        <v>29621.652351503428</v>
      </c>
      <c r="AE379" s="602">
        <f t="shared" ca="1" si="698"/>
        <v>30418.807625095062</v>
      </c>
      <c r="AF379" s="602">
        <f t="shared" ca="1" si="699"/>
        <v>30418.807625095062</v>
      </c>
      <c r="AG379" s="602">
        <f t="shared" ca="1" si="700"/>
        <v>31227.944341051854</v>
      </c>
      <c r="AH379" s="602">
        <f t="shared" ca="1" si="701"/>
        <v>31773.964225318963</v>
      </c>
      <c r="AI379" s="602">
        <f t="shared" ca="1" si="702"/>
        <v>33161.814954877947</v>
      </c>
      <c r="AJ379" s="602">
        <f t="shared" ca="1" si="703"/>
        <v>33161.814954877947</v>
      </c>
      <c r="AK379" s="602">
        <f t="shared" ca="1" si="704"/>
        <v>34581.723205375456</v>
      </c>
      <c r="AL379" s="602">
        <f t="shared" ca="1" si="705"/>
        <v>34581.723205375456</v>
      </c>
      <c r="AM379" s="602">
        <f t="shared" ca="1" si="706"/>
        <v>36033.004617820443</v>
      </c>
      <c r="AN379" s="602">
        <f t="shared" ca="1" si="707"/>
        <v>36033.004617820443</v>
      </c>
      <c r="AO379" s="602">
        <f t="shared" ca="1" si="708"/>
        <v>37514.931461517175</v>
      </c>
      <c r="AP379" s="602">
        <f t="shared" ca="1" si="709"/>
        <v>37514.931461517175</v>
      </c>
      <c r="AQ379" s="602">
        <f t="shared" ca="1" si="710"/>
        <v>39026.737155306873</v>
      </c>
      <c r="AR379" s="602">
        <f t="shared" ca="1" si="711"/>
        <v>35448.772928771345</v>
      </c>
      <c r="AS379" s="602">
        <f t="shared" ca="1" si="712"/>
        <v>36918.531516652984</v>
      </c>
      <c r="AT379" s="602">
        <f t="shared" ca="1" si="713"/>
        <v>36918.531516652984</v>
      </c>
      <c r="AU379" s="602">
        <f t="shared" ca="1" si="714"/>
        <v>38418.479955411574</v>
      </c>
      <c r="AV379" s="602">
        <f t="shared" ca="1" si="715"/>
        <v>38418.479955411574</v>
      </c>
      <c r="AW379" s="602">
        <f t="shared" ca="1" si="716"/>
        <v>39947.830563756834</v>
      </c>
      <c r="AX379" s="602">
        <f t="shared" ca="1" si="717"/>
        <v>39947.830563756834</v>
      </c>
      <c r="AY379" s="602">
        <f t="shared" ca="1" si="718"/>
        <v>41505.764212283277</v>
      </c>
      <c r="AZ379" s="602">
        <f t="shared" ca="1" si="719"/>
        <v>41505.764212283277</v>
      </c>
      <c r="BA379" s="602">
        <f t="shared" ca="1" si="720"/>
        <v>43091.434978125537</v>
      </c>
      <c r="BB379" s="602">
        <f t="shared" ca="1" si="721"/>
        <v>30151.752011168952</v>
      </c>
      <c r="BC379" s="602">
        <f t="shared" ca="1" si="722"/>
        <v>30956.908340085956</v>
      </c>
      <c r="BD379" s="602">
        <f t="shared" ca="1" si="723"/>
        <v>30956.908340085956</v>
      </c>
      <c r="BE379" s="602">
        <f t="shared" ca="1" si="724"/>
        <v>31773.96422531897</v>
      </c>
      <c r="BF379" s="602">
        <f t="shared" ca="1" si="725"/>
        <v>31773.96422531897</v>
      </c>
      <c r="BG379" s="602">
        <f t="shared" ca="1" si="726"/>
        <v>32602.790994842424</v>
      </c>
      <c r="BH379" s="602">
        <f t="shared" ca="1" si="727"/>
        <v>32602.790994842424</v>
      </c>
      <c r="BI379" s="602">
        <f t="shared" ca="1" si="728"/>
        <v>33443.253242422019</v>
      </c>
      <c r="BJ379" s="602">
        <f t="shared" ca="1" si="729"/>
        <v>33443.253242422019</v>
      </c>
      <c r="BK379" s="602">
        <f t="shared" ca="1" si="730"/>
        <v>34295.209150044284</v>
      </c>
      <c r="BL379" s="602">
        <f t="shared" ca="1" si="731"/>
        <v>36770.18441525627</v>
      </c>
      <c r="BM379" s="602">
        <f t="shared" ca="1" si="732"/>
        <v>38267.148755353199</v>
      </c>
      <c r="BN379" s="602">
        <f t="shared" ca="1" si="733"/>
        <v>38267.148755353199</v>
      </c>
      <c r="BO379" s="602">
        <f t="shared" ca="1" si="734"/>
        <v>39793.595525186211</v>
      </c>
      <c r="BP379" s="602">
        <f t="shared" ca="1" si="735"/>
        <v>39793.595525186211</v>
      </c>
      <c r="BQ379" s="602">
        <f t="shared" ca="1" si="736"/>
        <v>41348.708530527409</v>
      </c>
      <c r="BR379" s="602">
        <f t="shared" ca="1" si="737"/>
        <v>41348.708530527409</v>
      </c>
      <c r="BS379" s="602">
        <f t="shared" ca="1" si="738"/>
        <v>42931.644319025749</v>
      </c>
      <c r="BT379" s="602">
        <f t="shared" ca="1" si="739"/>
        <v>42931.644319025749</v>
      </c>
      <c r="BU379" s="602">
        <f t="shared" ca="1" si="740"/>
        <v>44541.536806018841</v>
      </c>
      <c r="BV379" s="602">
        <f t="shared" ca="1" si="741"/>
        <v>40723.276804626068</v>
      </c>
      <c r="BW379" s="602">
        <f t="shared" ca="1" si="742"/>
        <v>42295.186245571516</v>
      </c>
      <c r="BX379" s="602">
        <f t="shared" ca="1" si="743"/>
        <v>42295.186245571516</v>
      </c>
      <c r="BY379" s="602">
        <f t="shared" ca="1" si="744"/>
        <v>43894.401241264459</v>
      </c>
      <c r="BZ379" s="602">
        <f t="shared" ca="1" si="745"/>
        <v>43894.401241264459</v>
      </c>
      <c r="CA379" s="602">
        <f t="shared" ca="1" si="746"/>
        <v>45520.044319311586</v>
      </c>
      <c r="CB379" s="602">
        <f t="shared" ca="1" si="747"/>
        <v>45520.044319311586</v>
      </c>
      <c r="CC379" s="602">
        <f t="shared" ca="1" si="748"/>
        <v>47171.222607457443</v>
      </c>
      <c r="CD379" s="602">
        <f t="shared" ca="1" si="749"/>
        <v>47171.222607457443</v>
      </c>
      <c r="CE379" s="602">
        <f t="shared" ca="1" si="750"/>
        <v>48847.032188247038</v>
      </c>
      <c r="CF379" s="602">
        <f t="shared" ca="1" si="751"/>
        <v>32602.790994842424</v>
      </c>
      <c r="CG379" s="602">
        <f t="shared" ca="1" si="752"/>
        <v>33443.253242422012</v>
      </c>
      <c r="CH379" s="602">
        <f t="shared" ca="1" si="753"/>
        <v>33443.253242422012</v>
      </c>
      <c r="CI379" s="602">
        <f t="shared" ca="1" si="754"/>
        <v>34295.209150044277</v>
      </c>
      <c r="CJ379" s="602">
        <f t="shared" ca="1" si="755"/>
        <v>34295.209150044277</v>
      </c>
      <c r="CK379" s="602">
        <f t="shared" ca="1" si="756"/>
        <v>35158.510820378884</v>
      </c>
      <c r="CL379" s="602">
        <f t="shared" ca="1" si="757"/>
        <v>35158.510820378884</v>
      </c>
      <c r="CM379" s="602">
        <f t="shared" ca="1" si="758"/>
        <v>36033.004617820443</v>
      </c>
      <c r="CN379" s="602">
        <f t="shared" ca="1" si="759"/>
        <v>36033.004617820443</v>
      </c>
      <c r="CO379" s="602">
        <f t="shared" ca="1" si="760"/>
        <v>36918.531516652984</v>
      </c>
      <c r="CP379" s="602">
        <f t="shared" ca="1" si="761"/>
        <v>40567.620879791641</v>
      </c>
      <c r="CQ379" s="602">
        <f t="shared" ca="1" si="762"/>
        <v>42136.752230538325</v>
      </c>
      <c r="CR379" s="602">
        <f t="shared" ca="1" si="763"/>
        <v>42136.752230538325</v>
      </c>
      <c r="CS379" s="602">
        <f t="shared" ca="1" si="764"/>
        <v>43733.275864409734</v>
      </c>
      <c r="CT379" s="602">
        <f t="shared" ca="1" si="765"/>
        <v>43733.275864409734</v>
      </c>
      <c r="CU379" s="602">
        <f t="shared" ca="1" si="766"/>
        <v>45356.316094004287</v>
      </c>
      <c r="CV379" s="602">
        <f t="shared" ca="1" si="767"/>
        <v>45356.316094004287</v>
      </c>
      <c r="CW379" s="602">
        <f t="shared" ca="1" si="768"/>
        <v>47004.981388595283</v>
      </c>
      <c r="CX379" s="602">
        <f t="shared" ca="1" si="769"/>
        <v>47004.981388595283</v>
      </c>
      <c r="CY379" s="602">
        <f t="shared" ca="1" si="770"/>
        <v>48678.368743832812</v>
      </c>
      <c r="CZ379" s="602">
        <f t="shared" ca="1" si="771"/>
        <v>44703.97476535022</v>
      </c>
      <c r="DA379" s="602">
        <f t="shared" ca="1" si="772"/>
        <v>46342.497848049643</v>
      </c>
      <c r="DB379" s="602">
        <f t="shared" ca="1" si="773"/>
        <v>46342.497848049643</v>
      </c>
      <c r="DC379" s="602">
        <f t="shared" ca="1" si="774"/>
        <v>48006.105296803609</v>
      </c>
      <c r="DD379" s="602">
        <f t="shared" ca="1" si="775"/>
        <v>48006.105296803609</v>
      </c>
      <c r="DE379" s="602">
        <f t="shared" ca="1" si="776"/>
        <v>49693.889253268258</v>
      </c>
      <c r="DF379" s="602">
        <f t="shared" ca="1" si="777"/>
        <v>49693.889253268258</v>
      </c>
      <c r="DG379" s="602">
        <f t="shared" ca="1" si="778"/>
        <v>51404.937022019112</v>
      </c>
      <c r="DH379" s="602">
        <f t="shared" ca="1" si="779"/>
        <v>51404.937022019112</v>
      </c>
      <c r="DI379" s="602">
        <f t="shared" ca="1" si="780"/>
        <v>53138.334953305806</v>
      </c>
      <c r="DJ379" s="602">
        <f t="shared" ca="1" si="781"/>
        <v>35740.272825017964</v>
      </c>
      <c r="DK379" s="602">
        <f t="shared" ca="1" si="782"/>
        <v>36622.140011125128</v>
      </c>
      <c r="DL379" s="602">
        <f t="shared" ca="1" si="783"/>
        <v>36622.140011125128</v>
      </c>
      <c r="DM379" s="602">
        <f t="shared" ca="1" si="784"/>
        <v>37514.931461517175</v>
      </c>
      <c r="DN379" s="602">
        <f t="shared" ca="1" si="785"/>
        <v>37514.931461517175</v>
      </c>
      <c r="DO379" s="602">
        <f t="shared" ca="1" si="786"/>
        <v>38418.479955411574</v>
      </c>
      <c r="DP379" s="602">
        <f t="shared" ca="1" si="787"/>
        <v>38418.479955411574</v>
      </c>
      <c r="DQ379" s="602">
        <f t="shared" ca="1" si="788"/>
        <v>39332.613834187912</v>
      </c>
      <c r="DR379" s="602">
        <f t="shared" ca="1" si="789"/>
        <v>39332.613834187912</v>
      </c>
      <c r="DS379" s="602">
        <f t="shared" ca="1" si="790"/>
        <v>40257.157363389997</v>
      </c>
      <c r="DT379" s="602">
        <f t="shared" ca="1" si="791"/>
        <v>46177.501827191038</v>
      </c>
      <c r="DU379" s="602">
        <f t="shared" ca="1" si="792"/>
        <v>47838.641578354283</v>
      </c>
      <c r="DV379" s="602">
        <f t="shared" ca="1" si="793"/>
        <v>47838.641578354283</v>
      </c>
      <c r="DW379" s="602">
        <f t="shared" ca="1" si="794"/>
        <v>49524.048906687342</v>
      </c>
      <c r="DX379" s="602">
        <f t="shared" ca="1" si="795"/>
        <v>49524.048906687342</v>
      </c>
      <c r="DY379" s="602">
        <f t="shared" ca="1" si="796"/>
        <v>51232.81142211426</v>
      </c>
      <c r="DZ379" s="602">
        <f t="shared" ca="1" si="797"/>
        <v>51232.81142211426</v>
      </c>
      <c r="EA379" s="602">
        <f t="shared" ca="1" si="798"/>
        <v>52964.015402022604</v>
      </c>
      <c r="EB379" s="602">
        <f t="shared" ca="1" si="799"/>
        <v>52964.015402022604</v>
      </c>
      <c r="EC379" s="602">
        <f t="shared" ca="1" si="800"/>
        <v>54716.749467108581</v>
      </c>
      <c r="ED379" s="602">
        <f t="shared" ca="1" si="801"/>
        <v>50546.562285820124</v>
      </c>
      <c r="EE379" s="602">
        <f t="shared" ca="1" si="802"/>
        <v>52268.899256216449</v>
      </c>
      <c r="EF379" s="602">
        <f t="shared" ca="1" si="803"/>
        <v>52268.899256216449</v>
      </c>
      <c r="EG379" s="602">
        <f t="shared" ca="1" si="804"/>
        <v>54013.130357142247</v>
      </c>
      <c r="EH379" s="602">
        <f t="shared" ca="1" si="805"/>
        <v>54013.130357142247</v>
      </c>
      <c r="EI379" s="602">
        <f t="shared" ca="1" si="806"/>
        <v>55778.34727772788</v>
      </c>
      <c r="EJ379" s="602">
        <f t="shared" ca="1" si="807"/>
        <v>55778.34727772788</v>
      </c>
      <c r="EK379" s="602">
        <f t="shared" ca="1" si="808"/>
        <v>57563.649413299725</v>
      </c>
      <c r="EL379" s="602">
        <f t="shared" ca="1" si="809"/>
        <v>57563.649413299725</v>
      </c>
      <c r="EM379" s="602">
        <f t="shared" ca="1" si="810"/>
        <v>59368.146874517734</v>
      </c>
    </row>
    <row r="380" spans="22:143" ht="14.25" x14ac:dyDescent="0.2">
      <c r="V380" s="260"/>
      <c r="W380" s="597">
        <f t="shared" si="690"/>
        <v>87</v>
      </c>
      <c r="X380" s="602">
        <f t="shared" ca="1" si="691"/>
        <v>27303.204877228378</v>
      </c>
      <c r="Y380" s="602">
        <f t="shared" ca="1" si="692"/>
        <v>28063.745651855919</v>
      </c>
      <c r="Z380" s="602">
        <f t="shared" ca="1" si="693"/>
        <v>28063.745651855919</v>
      </c>
      <c r="AA380" s="602">
        <f t="shared" ca="1" si="694"/>
        <v>28836.595283912593</v>
      </c>
      <c r="AB380" s="602">
        <f t="shared" ca="1" si="695"/>
        <v>28836.595283912593</v>
      </c>
      <c r="AC380" s="602">
        <f t="shared" ca="1" si="696"/>
        <v>29621.652351503428</v>
      </c>
      <c r="AD380" s="602">
        <f t="shared" ca="1" si="697"/>
        <v>29621.652351503428</v>
      </c>
      <c r="AE380" s="602">
        <f t="shared" ca="1" si="698"/>
        <v>30418.807625095062</v>
      </c>
      <c r="AF380" s="602">
        <f t="shared" ca="1" si="699"/>
        <v>30418.807625095062</v>
      </c>
      <c r="AG380" s="602">
        <f t="shared" ca="1" si="700"/>
        <v>31227.944341051854</v>
      </c>
      <c r="AH380" s="602">
        <f t="shared" ca="1" si="701"/>
        <v>31773.964225318963</v>
      </c>
      <c r="AI380" s="602">
        <f t="shared" ca="1" si="702"/>
        <v>33161.814954877947</v>
      </c>
      <c r="AJ380" s="602">
        <f t="shared" ca="1" si="703"/>
        <v>33161.814954877947</v>
      </c>
      <c r="AK380" s="602">
        <f t="shared" ca="1" si="704"/>
        <v>34581.723205375456</v>
      </c>
      <c r="AL380" s="602">
        <f t="shared" ca="1" si="705"/>
        <v>34581.723205375456</v>
      </c>
      <c r="AM380" s="602">
        <f t="shared" ca="1" si="706"/>
        <v>36033.004617820443</v>
      </c>
      <c r="AN380" s="602">
        <f t="shared" ca="1" si="707"/>
        <v>36033.004617820443</v>
      </c>
      <c r="AO380" s="602">
        <f t="shared" ca="1" si="708"/>
        <v>37514.931461517175</v>
      </c>
      <c r="AP380" s="602">
        <f t="shared" ca="1" si="709"/>
        <v>37514.931461517175</v>
      </c>
      <c r="AQ380" s="602">
        <f t="shared" ca="1" si="710"/>
        <v>39026.737155306873</v>
      </c>
      <c r="AR380" s="602">
        <f t="shared" ca="1" si="711"/>
        <v>35448.772928771345</v>
      </c>
      <c r="AS380" s="602">
        <f t="shared" ca="1" si="712"/>
        <v>36918.531516652984</v>
      </c>
      <c r="AT380" s="602">
        <f t="shared" ca="1" si="713"/>
        <v>36918.531516652984</v>
      </c>
      <c r="AU380" s="602">
        <f t="shared" ca="1" si="714"/>
        <v>38418.479955411574</v>
      </c>
      <c r="AV380" s="602">
        <f t="shared" ca="1" si="715"/>
        <v>38418.479955411574</v>
      </c>
      <c r="AW380" s="602">
        <f t="shared" ca="1" si="716"/>
        <v>39947.830563756834</v>
      </c>
      <c r="AX380" s="602">
        <f t="shared" ca="1" si="717"/>
        <v>39947.830563756834</v>
      </c>
      <c r="AY380" s="602">
        <f t="shared" ca="1" si="718"/>
        <v>41505.764212283277</v>
      </c>
      <c r="AZ380" s="602">
        <f t="shared" ca="1" si="719"/>
        <v>41505.764212283277</v>
      </c>
      <c r="BA380" s="602">
        <f t="shared" ca="1" si="720"/>
        <v>43091.434978125537</v>
      </c>
      <c r="BB380" s="602">
        <f t="shared" ca="1" si="721"/>
        <v>30151.752011168952</v>
      </c>
      <c r="BC380" s="602">
        <f t="shared" ca="1" si="722"/>
        <v>30956.908340085956</v>
      </c>
      <c r="BD380" s="602">
        <f t="shared" ca="1" si="723"/>
        <v>30956.908340085956</v>
      </c>
      <c r="BE380" s="602">
        <f t="shared" ca="1" si="724"/>
        <v>31773.96422531897</v>
      </c>
      <c r="BF380" s="602">
        <f t="shared" ca="1" si="725"/>
        <v>31773.96422531897</v>
      </c>
      <c r="BG380" s="602">
        <f t="shared" ca="1" si="726"/>
        <v>32602.790994842424</v>
      </c>
      <c r="BH380" s="602">
        <f t="shared" ca="1" si="727"/>
        <v>32602.790994842424</v>
      </c>
      <c r="BI380" s="602">
        <f t="shared" ca="1" si="728"/>
        <v>33443.253242422019</v>
      </c>
      <c r="BJ380" s="602">
        <f t="shared" ca="1" si="729"/>
        <v>33443.253242422019</v>
      </c>
      <c r="BK380" s="602">
        <f t="shared" ca="1" si="730"/>
        <v>34295.209150044284</v>
      </c>
      <c r="BL380" s="602">
        <f t="shared" ca="1" si="731"/>
        <v>36770.18441525627</v>
      </c>
      <c r="BM380" s="602">
        <f t="shared" ca="1" si="732"/>
        <v>38267.148755353199</v>
      </c>
      <c r="BN380" s="602">
        <f t="shared" ca="1" si="733"/>
        <v>38267.148755353199</v>
      </c>
      <c r="BO380" s="602">
        <f t="shared" ca="1" si="734"/>
        <v>39793.595525186211</v>
      </c>
      <c r="BP380" s="602">
        <f t="shared" ca="1" si="735"/>
        <v>39793.595525186211</v>
      </c>
      <c r="BQ380" s="602">
        <f t="shared" ca="1" si="736"/>
        <v>41348.708530527409</v>
      </c>
      <c r="BR380" s="602">
        <f t="shared" ca="1" si="737"/>
        <v>41348.708530527409</v>
      </c>
      <c r="BS380" s="602">
        <f t="shared" ca="1" si="738"/>
        <v>42931.644319025749</v>
      </c>
      <c r="BT380" s="602">
        <f t="shared" ca="1" si="739"/>
        <v>42931.644319025749</v>
      </c>
      <c r="BU380" s="602">
        <f t="shared" ca="1" si="740"/>
        <v>44541.536806018841</v>
      </c>
      <c r="BV380" s="602">
        <f t="shared" ca="1" si="741"/>
        <v>40723.276804626068</v>
      </c>
      <c r="BW380" s="602">
        <f t="shared" ca="1" si="742"/>
        <v>42295.186245571516</v>
      </c>
      <c r="BX380" s="602">
        <f t="shared" ca="1" si="743"/>
        <v>42295.186245571516</v>
      </c>
      <c r="BY380" s="602">
        <f t="shared" ca="1" si="744"/>
        <v>43894.401241264459</v>
      </c>
      <c r="BZ380" s="602">
        <f t="shared" ca="1" si="745"/>
        <v>43894.401241264459</v>
      </c>
      <c r="CA380" s="602">
        <f t="shared" ca="1" si="746"/>
        <v>45520.044319311586</v>
      </c>
      <c r="CB380" s="602">
        <f t="shared" ca="1" si="747"/>
        <v>45520.044319311586</v>
      </c>
      <c r="CC380" s="602">
        <f t="shared" ca="1" si="748"/>
        <v>47171.222607457443</v>
      </c>
      <c r="CD380" s="602">
        <f t="shared" ca="1" si="749"/>
        <v>47171.222607457443</v>
      </c>
      <c r="CE380" s="602">
        <f t="shared" ca="1" si="750"/>
        <v>48847.032188247038</v>
      </c>
      <c r="CF380" s="602">
        <f t="shared" ca="1" si="751"/>
        <v>32602.790994842424</v>
      </c>
      <c r="CG380" s="602">
        <f t="shared" ca="1" si="752"/>
        <v>33443.253242422012</v>
      </c>
      <c r="CH380" s="602">
        <f t="shared" ca="1" si="753"/>
        <v>33443.253242422012</v>
      </c>
      <c r="CI380" s="602">
        <f t="shared" ca="1" si="754"/>
        <v>34295.209150044277</v>
      </c>
      <c r="CJ380" s="602">
        <f t="shared" ca="1" si="755"/>
        <v>34295.209150044277</v>
      </c>
      <c r="CK380" s="602">
        <f t="shared" ca="1" si="756"/>
        <v>35158.510820378884</v>
      </c>
      <c r="CL380" s="602">
        <f t="shared" ca="1" si="757"/>
        <v>35158.510820378884</v>
      </c>
      <c r="CM380" s="602">
        <f t="shared" ca="1" si="758"/>
        <v>36033.004617820443</v>
      </c>
      <c r="CN380" s="602">
        <f t="shared" ca="1" si="759"/>
        <v>36033.004617820443</v>
      </c>
      <c r="CO380" s="602">
        <f t="shared" ca="1" si="760"/>
        <v>36918.531516652984</v>
      </c>
      <c r="CP380" s="602">
        <f t="shared" ca="1" si="761"/>
        <v>40567.620879791641</v>
      </c>
      <c r="CQ380" s="602">
        <f t="shared" ca="1" si="762"/>
        <v>42136.752230538325</v>
      </c>
      <c r="CR380" s="602">
        <f t="shared" ca="1" si="763"/>
        <v>42136.752230538325</v>
      </c>
      <c r="CS380" s="602">
        <f t="shared" ca="1" si="764"/>
        <v>43733.275864409734</v>
      </c>
      <c r="CT380" s="602">
        <f t="shared" ca="1" si="765"/>
        <v>43733.275864409734</v>
      </c>
      <c r="CU380" s="602">
        <f t="shared" ca="1" si="766"/>
        <v>45356.316094004287</v>
      </c>
      <c r="CV380" s="602">
        <f t="shared" ca="1" si="767"/>
        <v>45356.316094004287</v>
      </c>
      <c r="CW380" s="602">
        <f t="shared" ca="1" si="768"/>
        <v>47004.981388595283</v>
      </c>
      <c r="CX380" s="602">
        <f t="shared" ca="1" si="769"/>
        <v>47004.981388595283</v>
      </c>
      <c r="CY380" s="602">
        <f t="shared" ca="1" si="770"/>
        <v>48678.368743832812</v>
      </c>
      <c r="CZ380" s="602">
        <f t="shared" ca="1" si="771"/>
        <v>44703.97476535022</v>
      </c>
      <c r="DA380" s="602">
        <f t="shared" ca="1" si="772"/>
        <v>46342.497848049643</v>
      </c>
      <c r="DB380" s="602">
        <f t="shared" ca="1" si="773"/>
        <v>46342.497848049643</v>
      </c>
      <c r="DC380" s="602">
        <f t="shared" ca="1" si="774"/>
        <v>48006.105296803609</v>
      </c>
      <c r="DD380" s="602">
        <f t="shared" ca="1" si="775"/>
        <v>48006.105296803609</v>
      </c>
      <c r="DE380" s="602">
        <f t="shared" ca="1" si="776"/>
        <v>49693.889253268258</v>
      </c>
      <c r="DF380" s="602">
        <f t="shared" ca="1" si="777"/>
        <v>49693.889253268258</v>
      </c>
      <c r="DG380" s="602">
        <f t="shared" ca="1" si="778"/>
        <v>51404.937022019112</v>
      </c>
      <c r="DH380" s="602">
        <f t="shared" ca="1" si="779"/>
        <v>51404.937022019112</v>
      </c>
      <c r="DI380" s="602">
        <f t="shared" ca="1" si="780"/>
        <v>53138.334953305806</v>
      </c>
      <c r="DJ380" s="602">
        <f t="shared" ca="1" si="781"/>
        <v>35740.272825017964</v>
      </c>
      <c r="DK380" s="602">
        <f t="shared" ca="1" si="782"/>
        <v>36622.140011125128</v>
      </c>
      <c r="DL380" s="602">
        <f t="shared" ca="1" si="783"/>
        <v>36622.140011125128</v>
      </c>
      <c r="DM380" s="602">
        <f t="shared" ca="1" si="784"/>
        <v>37514.931461517175</v>
      </c>
      <c r="DN380" s="602">
        <f t="shared" ca="1" si="785"/>
        <v>37514.931461517175</v>
      </c>
      <c r="DO380" s="602">
        <f t="shared" ca="1" si="786"/>
        <v>38418.479955411574</v>
      </c>
      <c r="DP380" s="602">
        <f t="shared" ca="1" si="787"/>
        <v>38418.479955411574</v>
      </c>
      <c r="DQ380" s="602">
        <f t="shared" ca="1" si="788"/>
        <v>39332.613834187912</v>
      </c>
      <c r="DR380" s="602">
        <f t="shared" ca="1" si="789"/>
        <v>39332.613834187912</v>
      </c>
      <c r="DS380" s="602">
        <f t="shared" ca="1" si="790"/>
        <v>40257.157363389997</v>
      </c>
      <c r="DT380" s="602">
        <f t="shared" ca="1" si="791"/>
        <v>46177.501827191038</v>
      </c>
      <c r="DU380" s="602">
        <f t="shared" ca="1" si="792"/>
        <v>47838.641578354283</v>
      </c>
      <c r="DV380" s="602">
        <f t="shared" ca="1" si="793"/>
        <v>47838.641578354283</v>
      </c>
      <c r="DW380" s="602">
        <f t="shared" ca="1" si="794"/>
        <v>49524.048906687342</v>
      </c>
      <c r="DX380" s="602">
        <f t="shared" ca="1" si="795"/>
        <v>49524.048906687342</v>
      </c>
      <c r="DY380" s="602">
        <f t="shared" ca="1" si="796"/>
        <v>51232.81142211426</v>
      </c>
      <c r="DZ380" s="602">
        <f t="shared" ca="1" si="797"/>
        <v>51232.81142211426</v>
      </c>
      <c r="EA380" s="602">
        <f t="shared" ca="1" si="798"/>
        <v>52964.015402022604</v>
      </c>
      <c r="EB380" s="602">
        <f t="shared" ca="1" si="799"/>
        <v>52964.015402022604</v>
      </c>
      <c r="EC380" s="602">
        <f t="shared" ca="1" si="800"/>
        <v>54716.749467108581</v>
      </c>
      <c r="ED380" s="602">
        <f t="shared" ca="1" si="801"/>
        <v>50546.562285820124</v>
      </c>
      <c r="EE380" s="602">
        <f t="shared" ca="1" si="802"/>
        <v>52268.899256216449</v>
      </c>
      <c r="EF380" s="602">
        <f t="shared" ca="1" si="803"/>
        <v>52268.899256216449</v>
      </c>
      <c r="EG380" s="602">
        <f t="shared" ca="1" si="804"/>
        <v>54013.130357142247</v>
      </c>
      <c r="EH380" s="602">
        <f t="shared" ca="1" si="805"/>
        <v>54013.130357142247</v>
      </c>
      <c r="EI380" s="602">
        <f t="shared" ca="1" si="806"/>
        <v>55778.34727772788</v>
      </c>
      <c r="EJ380" s="602">
        <f t="shared" ca="1" si="807"/>
        <v>55778.34727772788</v>
      </c>
      <c r="EK380" s="602">
        <f t="shared" ca="1" si="808"/>
        <v>57563.649413299725</v>
      </c>
      <c r="EL380" s="602">
        <f t="shared" ca="1" si="809"/>
        <v>57563.649413299725</v>
      </c>
      <c r="EM380" s="602">
        <f t="shared" ca="1" si="810"/>
        <v>59368.146874517734</v>
      </c>
    </row>
    <row r="381" spans="22:143" ht="14.25" x14ac:dyDescent="0.2">
      <c r="V381" s="260"/>
      <c r="W381" s="597">
        <f t="shared" si="690"/>
        <v>88</v>
      </c>
      <c r="X381" s="602">
        <f t="shared" ca="1" si="691"/>
        <v>27303.204877228378</v>
      </c>
      <c r="Y381" s="602">
        <f t="shared" ca="1" si="692"/>
        <v>28063.745651855919</v>
      </c>
      <c r="Z381" s="602">
        <f t="shared" ca="1" si="693"/>
        <v>28063.745651855919</v>
      </c>
      <c r="AA381" s="602">
        <f t="shared" ca="1" si="694"/>
        <v>28836.595283912593</v>
      </c>
      <c r="AB381" s="602">
        <f t="shared" ca="1" si="695"/>
        <v>28836.595283912593</v>
      </c>
      <c r="AC381" s="602">
        <f t="shared" ca="1" si="696"/>
        <v>29621.652351503428</v>
      </c>
      <c r="AD381" s="602">
        <f t="shared" ca="1" si="697"/>
        <v>29621.652351503428</v>
      </c>
      <c r="AE381" s="602">
        <f t="shared" ca="1" si="698"/>
        <v>30418.807625095062</v>
      </c>
      <c r="AF381" s="602">
        <f t="shared" ca="1" si="699"/>
        <v>30418.807625095062</v>
      </c>
      <c r="AG381" s="602">
        <f t="shared" ca="1" si="700"/>
        <v>31227.944341051854</v>
      </c>
      <c r="AH381" s="602">
        <f t="shared" ca="1" si="701"/>
        <v>31773.964225318963</v>
      </c>
      <c r="AI381" s="602">
        <f t="shared" ca="1" si="702"/>
        <v>33161.814954877947</v>
      </c>
      <c r="AJ381" s="602">
        <f t="shared" ca="1" si="703"/>
        <v>33161.814954877947</v>
      </c>
      <c r="AK381" s="602">
        <f t="shared" ca="1" si="704"/>
        <v>34581.723205375456</v>
      </c>
      <c r="AL381" s="602">
        <f t="shared" ca="1" si="705"/>
        <v>34581.723205375456</v>
      </c>
      <c r="AM381" s="602">
        <f t="shared" ca="1" si="706"/>
        <v>36033.004617820443</v>
      </c>
      <c r="AN381" s="602">
        <f t="shared" ca="1" si="707"/>
        <v>36033.004617820443</v>
      </c>
      <c r="AO381" s="602">
        <f t="shared" ca="1" si="708"/>
        <v>37514.931461517175</v>
      </c>
      <c r="AP381" s="602">
        <f t="shared" ca="1" si="709"/>
        <v>37514.931461517175</v>
      </c>
      <c r="AQ381" s="602">
        <f t="shared" ca="1" si="710"/>
        <v>39026.737155306873</v>
      </c>
      <c r="AR381" s="602">
        <f t="shared" ca="1" si="711"/>
        <v>35448.772928771345</v>
      </c>
      <c r="AS381" s="602">
        <f t="shared" ca="1" si="712"/>
        <v>36918.531516652984</v>
      </c>
      <c r="AT381" s="602">
        <f t="shared" ca="1" si="713"/>
        <v>36918.531516652984</v>
      </c>
      <c r="AU381" s="602">
        <f t="shared" ca="1" si="714"/>
        <v>38418.479955411574</v>
      </c>
      <c r="AV381" s="602">
        <f t="shared" ca="1" si="715"/>
        <v>38418.479955411574</v>
      </c>
      <c r="AW381" s="602">
        <f t="shared" ca="1" si="716"/>
        <v>39947.830563756834</v>
      </c>
      <c r="AX381" s="602">
        <f t="shared" ca="1" si="717"/>
        <v>39947.830563756834</v>
      </c>
      <c r="AY381" s="602">
        <f t="shared" ca="1" si="718"/>
        <v>41505.764212283277</v>
      </c>
      <c r="AZ381" s="602">
        <f t="shared" ca="1" si="719"/>
        <v>41505.764212283277</v>
      </c>
      <c r="BA381" s="602">
        <f t="shared" ca="1" si="720"/>
        <v>43091.434978125537</v>
      </c>
      <c r="BB381" s="602">
        <f t="shared" ca="1" si="721"/>
        <v>30151.752011168952</v>
      </c>
      <c r="BC381" s="602">
        <f t="shared" ca="1" si="722"/>
        <v>30956.908340085956</v>
      </c>
      <c r="BD381" s="602">
        <f t="shared" ca="1" si="723"/>
        <v>30956.908340085956</v>
      </c>
      <c r="BE381" s="602">
        <f t="shared" ca="1" si="724"/>
        <v>31773.96422531897</v>
      </c>
      <c r="BF381" s="602">
        <f t="shared" ca="1" si="725"/>
        <v>31773.96422531897</v>
      </c>
      <c r="BG381" s="602">
        <f t="shared" ca="1" si="726"/>
        <v>32602.790994842424</v>
      </c>
      <c r="BH381" s="602">
        <f t="shared" ca="1" si="727"/>
        <v>32602.790994842424</v>
      </c>
      <c r="BI381" s="602">
        <f t="shared" ca="1" si="728"/>
        <v>33443.253242422019</v>
      </c>
      <c r="BJ381" s="602">
        <f t="shared" ca="1" si="729"/>
        <v>33443.253242422019</v>
      </c>
      <c r="BK381" s="602">
        <f t="shared" ca="1" si="730"/>
        <v>34295.209150044284</v>
      </c>
      <c r="BL381" s="602">
        <f t="shared" ca="1" si="731"/>
        <v>36770.18441525627</v>
      </c>
      <c r="BM381" s="602">
        <f t="shared" ca="1" si="732"/>
        <v>38267.148755353199</v>
      </c>
      <c r="BN381" s="602">
        <f t="shared" ca="1" si="733"/>
        <v>38267.148755353199</v>
      </c>
      <c r="BO381" s="602">
        <f t="shared" ca="1" si="734"/>
        <v>39793.595525186211</v>
      </c>
      <c r="BP381" s="602">
        <f t="shared" ca="1" si="735"/>
        <v>39793.595525186211</v>
      </c>
      <c r="BQ381" s="602">
        <f t="shared" ca="1" si="736"/>
        <v>41348.708530527409</v>
      </c>
      <c r="BR381" s="602">
        <f t="shared" ca="1" si="737"/>
        <v>41348.708530527409</v>
      </c>
      <c r="BS381" s="602">
        <f t="shared" ca="1" si="738"/>
        <v>42931.644319025749</v>
      </c>
      <c r="BT381" s="602">
        <f t="shared" ca="1" si="739"/>
        <v>42931.644319025749</v>
      </c>
      <c r="BU381" s="602">
        <f t="shared" ca="1" si="740"/>
        <v>44541.536806018841</v>
      </c>
      <c r="BV381" s="602">
        <f t="shared" ca="1" si="741"/>
        <v>40723.276804626068</v>
      </c>
      <c r="BW381" s="602">
        <f t="shared" ca="1" si="742"/>
        <v>42295.186245571516</v>
      </c>
      <c r="BX381" s="602">
        <f t="shared" ca="1" si="743"/>
        <v>42295.186245571516</v>
      </c>
      <c r="BY381" s="602">
        <f t="shared" ca="1" si="744"/>
        <v>43894.401241264459</v>
      </c>
      <c r="BZ381" s="602">
        <f t="shared" ca="1" si="745"/>
        <v>43894.401241264459</v>
      </c>
      <c r="CA381" s="602">
        <f t="shared" ca="1" si="746"/>
        <v>45520.044319311586</v>
      </c>
      <c r="CB381" s="602">
        <f t="shared" ca="1" si="747"/>
        <v>45520.044319311586</v>
      </c>
      <c r="CC381" s="602">
        <f t="shared" ca="1" si="748"/>
        <v>47171.222607457443</v>
      </c>
      <c r="CD381" s="602">
        <f t="shared" ca="1" si="749"/>
        <v>47171.222607457443</v>
      </c>
      <c r="CE381" s="602">
        <f t="shared" ca="1" si="750"/>
        <v>48847.032188247038</v>
      </c>
      <c r="CF381" s="602">
        <f t="shared" ca="1" si="751"/>
        <v>32602.790994842424</v>
      </c>
      <c r="CG381" s="602">
        <f t="shared" ca="1" si="752"/>
        <v>33443.253242422012</v>
      </c>
      <c r="CH381" s="602">
        <f t="shared" ca="1" si="753"/>
        <v>33443.253242422012</v>
      </c>
      <c r="CI381" s="602">
        <f t="shared" ca="1" si="754"/>
        <v>34295.209150044277</v>
      </c>
      <c r="CJ381" s="602">
        <f t="shared" ca="1" si="755"/>
        <v>34295.209150044277</v>
      </c>
      <c r="CK381" s="602">
        <f t="shared" ca="1" si="756"/>
        <v>35158.510820378884</v>
      </c>
      <c r="CL381" s="602">
        <f t="shared" ca="1" si="757"/>
        <v>35158.510820378884</v>
      </c>
      <c r="CM381" s="602">
        <f t="shared" ca="1" si="758"/>
        <v>36033.004617820443</v>
      </c>
      <c r="CN381" s="602">
        <f t="shared" ca="1" si="759"/>
        <v>36033.004617820443</v>
      </c>
      <c r="CO381" s="602">
        <f t="shared" ca="1" si="760"/>
        <v>36918.531516652984</v>
      </c>
      <c r="CP381" s="602">
        <f t="shared" ca="1" si="761"/>
        <v>40567.620879791641</v>
      </c>
      <c r="CQ381" s="602">
        <f t="shared" ca="1" si="762"/>
        <v>42136.752230538325</v>
      </c>
      <c r="CR381" s="602">
        <f t="shared" ca="1" si="763"/>
        <v>42136.752230538325</v>
      </c>
      <c r="CS381" s="602">
        <f t="shared" ca="1" si="764"/>
        <v>43733.275864409734</v>
      </c>
      <c r="CT381" s="602">
        <f t="shared" ca="1" si="765"/>
        <v>43733.275864409734</v>
      </c>
      <c r="CU381" s="602">
        <f t="shared" ca="1" si="766"/>
        <v>45356.316094004287</v>
      </c>
      <c r="CV381" s="602">
        <f t="shared" ca="1" si="767"/>
        <v>45356.316094004287</v>
      </c>
      <c r="CW381" s="602">
        <f t="shared" ca="1" si="768"/>
        <v>47004.981388595283</v>
      </c>
      <c r="CX381" s="602">
        <f t="shared" ca="1" si="769"/>
        <v>47004.981388595283</v>
      </c>
      <c r="CY381" s="602">
        <f t="shared" ca="1" si="770"/>
        <v>48678.368743832812</v>
      </c>
      <c r="CZ381" s="602">
        <f t="shared" ca="1" si="771"/>
        <v>44703.97476535022</v>
      </c>
      <c r="DA381" s="602">
        <f t="shared" ca="1" si="772"/>
        <v>46342.497848049643</v>
      </c>
      <c r="DB381" s="602">
        <f t="shared" ca="1" si="773"/>
        <v>46342.497848049643</v>
      </c>
      <c r="DC381" s="602">
        <f t="shared" ca="1" si="774"/>
        <v>48006.105296803609</v>
      </c>
      <c r="DD381" s="602">
        <f t="shared" ca="1" si="775"/>
        <v>48006.105296803609</v>
      </c>
      <c r="DE381" s="602">
        <f t="shared" ca="1" si="776"/>
        <v>49693.889253268258</v>
      </c>
      <c r="DF381" s="602">
        <f t="shared" ca="1" si="777"/>
        <v>49693.889253268258</v>
      </c>
      <c r="DG381" s="602">
        <f t="shared" ca="1" si="778"/>
        <v>51404.937022019112</v>
      </c>
      <c r="DH381" s="602">
        <f t="shared" ca="1" si="779"/>
        <v>51404.937022019112</v>
      </c>
      <c r="DI381" s="602">
        <f t="shared" ca="1" si="780"/>
        <v>53138.334953305806</v>
      </c>
      <c r="DJ381" s="602">
        <f t="shared" ca="1" si="781"/>
        <v>35740.272825017964</v>
      </c>
      <c r="DK381" s="602">
        <f t="shared" ca="1" si="782"/>
        <v>36622.140011125128</v>
      </c>
      <c r="DL381" s="602">
        <f t="shared" ca="1" si="783"/>
        <v>36622.140011125128</v>
      </c>
      <c r="DM381" s="602">
        <f t="shared" ca="1" si="784"/>
        <v>37514.931461517175</v>
      </c>
      <c r="DN381" s="602">
        <f t="shared" ca="1" si="785"/>
        <v>37514.931461517175</v>
      </c>
      <c r="DO381" s="602">
        <f t="shared" ca="1" si="786"/>
        <v>38418.479955411574</v>
      </c>
      <c r="DP381" s="602">
        <f t="shared" ca="1" si="787"/>
        <v>38418.479955411574</v>
      </c>
      <c r="DQ381" s="602">
        <f t="shared" ca="1" si="788"/>
        <v>39332.613834187912</v>
      </c>
      <c r="DR381" s="602">
        <f t="shared" ca="1" si="789"/>
        <v>39332.613834187912</v>
      </c>
      <c r="DS381" s="602">
        <f t="shared" ca="1" si="790"/>
        <v>40257.157363389997</v>
      </c>
      <c r="DT381" s="602">
        <f t="shared" ca="1" si="791"/>
        <v>46177.501827191038</v>
      </c>
      <c r="DU381" s="602">
        <f t="shared" ca="1" si="792"/>
        <v>47838.641578354283</v>
      </c>
      <c r="DV381" s="602">
        <f t="shared" ca="1" si="793"/>
        <v>47838.641578354283</v>
      </c>
      <c r="DW381" s="602">
        <f t="shared" ca="1" si="794"/>
        <v>49524.048906687342</v>
      </c>
      <c r="DX381" s="602">
        <f t="shared" ca="1" si="795"/>
        <v>49524.048906687342</v>
      </c>
      <c r="DY381" s="602">
        <f t="shared" ca="1" si="796"/>
        <v>51232.81142211426</v>
      </c>
      <c r="DZ381" s="602">
        <f t="shared" ca="1" si="797"/>
        <v>51232.81142211426</v>
      </c>
      <c r="EA381" s="602">
        <f t="shared" ca="1" si="798"/>
        <v>52964.015402022604</v>
      </c>
      <c r="EB381" s="602">
        <f t="shared" ca="1" si="799"/>
        <v>52964.015402022604</v>
      </c>
      <c r="EC381" s="602">
        <f t="shared" ca="1" si="800"/>
        <v>54716.749467108581</v>
      </c>
      <c r="ED381" s="602">
        <f t="shared" ca="1" si="801"/>
        <v>50546.562285820124</v>
      </c>
      <c r="EE381" s="602">
        <f t="shared" ca="1" si="802"/>
        <v>52268.899256216449</v>
      </c>
      <c r="EF381" s="602">
        <f t="shared" ca="1" si="803"/>
        <v>52268.899256216449</v>
      </c>
      <c r="EG381" s="602">
        <f t="shared" ca="1" si="804"/>
        <v>54013.130357142247</v>
      </c>
      <c r="EH381" s="602">
        <f t="shared" ca="1" si="805"/>
        <v>54013.130357142247</v>
      </c>
      <c r="EI381" s="602">
        <f t="shared" ca="1" si="806"/>
        <v>55778.34727772788</v>
      </c>
      <c r="EJ381" s="602">
        <f t="shared" ca="1" si="807"/>
        <v>55778.34727772788</v>
      </c>
      <c r="EK381" s="602">
        <f t="shared" ca="1" si="808"/>
        <v>57563.649413299725</v>
      </c>
      <c r="EL381" s="602">
        <f t="shared" ca="1" si="809"/>
        <v>57563.649413299725</v>
      </c>
      <c r="EM381" s="602">
        <f t="shared" ca="1" si="810"/>
        <v>59368.146874517734</v>
      </c>
    </row>
    <row r="382" spans="22:143" ht="14.25" x14ac:dyDescent="0.2">
      <c r="V382" s="260"/>
      <c r="W382" s="597">
        <f t="shared" si="690"/>
        <v>89</v>
      </c>
      <c r="X382" s="602">
        <f t="shared" ca="1" si="691"/>
        <v>27303.204877228378</v>
      </c>
      <c r="Y382" s="602">
        <f t="shared" ca="1" si="692"/>
        <v>28063.745651855919</v>
      </c>
      <c r="Z382" s="602">
        <f t="shared" ca="1" si="693"/>
        <v>28063.745651855919</v>
      </c>
      <c r="AA382" s="602">
        <f t="shared" ca="1" si="694"/>
        <v>28836.595283912593</v>
      </c>
      <c r="AB382" s="602">
        <f t="shared" ca="1" si="695"/>
        <v>28836.595283912593</v>
      </c>
      <c r="AC382" s="602">
        <f t="shared" ca="1" si="696"/>
        <v>29621.652351503428</v>
      </c>
      <c r="AD382" s="602">
        <f t="shared" ca="1" si="697"/>
        <v>29621.652351503428</v>
      </c>
      <c r="AE382" s="602">
        <f t="shared" ca="1" si="698"/>
        <v>30418.807625095062</v>
      </c>
      <c r="AF382" s="602">
        <f t="shared" ca="1" si="699"/>
        <v>30418.807625095062</v>
      </c>
      <c r="AG382" s="602">
        <f t="shared" ca="1" si="700"/>
        <v>31227.944341051854</v>
      </c>
      <c r="AH382" s="602">
        <f t="shared" ca="1" si="701"/>
        <v>31773.964225318963</v>
      </c>
      <c r="AI382" s="602">
        <f t="shared" ca="1" si="702"/>
        <v>33161.814954877947</v>
      </c>
      <c r="AJ382" s="602">
        <f t="shared" ca="1" si="703"/>
        <v>33161.814954877947</v>
      </c>
      <c r="AK382" s="602">
        <f t="shared" ca="1" si="704"/>
        <v>34581.723205375456</v>
      </c>
      <c r="AL382" s="602">
        <f t="shared" ca="1" si="705"/>
        <v>34581.723205375456</v>
      </c>
      <c r="AM382" s="602">
        <f t="shared" ca="1" si="706"/>
        <v>36033.004617820443</v>
      </c>
      <c r="AN382" s="602">
        <f t="shared" ca="1" si="707"/>
        <v>36033.004617820443</v>
      </c>
      <c r="AO382" s="602">
        <f t="shared" ca="1" si="708"/>
        <v>37514.931461517175</v>
      </c>
      <c r="AP382" s="602">
        <f t="shared" ca="1" si="709"/>
        <v>37514.931461517175</v>
      </c>
      <c r="AQ382" s="602">
        <f t="shared" ca="1" si="710"/>
        <v>39026.737155306873</v>
      </c>
      <c r="AR382" s="602">
        <f t="shared" ca="1" si="711"/>
        <v>35448.772928771345</v>
      </c>
      <c r="AS382" s="602">
        <f t="shared" ca="1" si="712"/>
        <v>36918.531516652984</v>
      </c>
      <c r="AT382" s="602">
        <f t="shared" ca="1" si="713"/>
        <v>36918.531516652984</v>
      </c>
      <c r="AU382" s="602">
        <f t="shared" ca="1" si="714"/>
        <v>38418.479955411574</v>
      </c>
      <c r="AV382" s="602">
        <f t="shared" ca="1" si="715"/>
        <v>38418.479955411574</v>
      </c>
      <c r="AW382" s="602">
        <f t="shared" ca="1" si="716"/>
        <v>39947.830563756834</v>
      </c>
      <c r="AX382" s="602">
        <f t="shared" ca="1" si="717"/>
        <v>39947.830563756834</v>
      </c>
      <c r="AY382" s="602">
        <f t="shared" ca="1" si="718"/>
        <v>41505.764212283277</v>
      </c>
      <c r="AZ382" s="602">
        <f t="shared" ca="1" si="719"/>
        <v>41505.764212283277</v>
      </c>
      <c r="BA382" s="602">
        <f t="shared" ca="1" si="720"/>
        <v>43091.434978125537</v>
      </c>
      <c r="BB382" s="602">
        <f t="shared" ca="1" si="721"/>
        <v>30151.752011168952</v>
      </c>
      <c r="BC382" s="602">
        <f t="shared" ca="1" si="722"/>
        <v>30956.908340085956</v>
      </c>
      <c r="BD382" s="602">
        <f t="shared" ca="1" si="723"/>
        <v>30956.908340085956</v>
      </c>
      <c r="BE382" s="602">
        <f t="shared" ca="1" si="724"/>
        <v>31773.96422531897</v>
      </c>
      <c r="BF382" s="602">
        <f t="shared" ca="1" si="725"/>
        <v>31773.96422531897</v>
      </c>
      <c r="BG382" s="602">
        <f t="shared" ca="1" si="726"/>
        <v>32602.790994842424</v>
      </c>
      <c r="BH382" s="602">
        <f t="shared" ca="1" si="727"/>
        <v>32602.790994842424</v>
      </c>
      <c r="BI382" s="602">
        <f t="shared" ca="1" si="728"/>
        <v>33443.253242422019</v>
      </c>
      <c r="BJ382" s="602">
        <f t="shared" ca="1" si="729"/>
        <v>33443.253242422019</v>
      </c>
      <c r="BK382" s="602">
        <f t="shared" ca="1" si="730"/>
        <v>34295.209150044284</v>
      </c>
      <c r="BL382" s="602">
        <f t="shared" ca="1" si="731"/>
        <v>36770.18441525627</v>
      </c>
      <c r="BM382" s="602">
        <f t="shared" ca="1" si="732"/>
        <v>38267.148755353199</v>
      </c>
      <c r="BN382" s="602">
        <f t="shared" ca="1" si="733"/>
        <v>38267.148755353199</v>
      </c>
      <c r="BO382" s="602">
        <f t="shared" ca="1" si="734"/>
        <v>39793.595525186211</v>
      </c>
      <c r="BP382" s="602">
        <f t="shared" ca="1" si="735"/>
        <v>39793.595525186211</v>
      </c>
      <c r="BQ382" s="602">
        <f t="shared" ca="1" si="736"/>
        <v>41348.708530527409</v>
      </c>
      <c r="BR382" s="602">
        <f t="shared" ca="1" si="737"/>
        <v>41348.708530527409</v>
      </c>
      <c r="BS382" s="602">
        <f t="shared" ca="1" si="738"/>
        <v>42931.644319025749</v>
      </c>
      <c r="BT382" s="602">
        <f t="shared" ca="1" si="739"/>
        <v>42931.644319025749</v>
      </c>
      <c r="BU382" s="602">
        <f t="shared" ca="1" si="740"/>
        <v>44541.536806018841</v>
      </c>
      <c r="BV382" s="602">
        <f t="shared" ca="1" si="741"/>
        <v>40723.276804626068</v>
      </c>
      <c r="BW382" s="602">
        <f t="shared" ca="1" si="742"/>
        <v>42295.186245571516</v>
      </c>
      <c r="BX382" s="602">
        <f t="shared" ca="1" si="743"/>
        <v>42295.186245571516</v>
      </c>
      <c r="BY382" s="602">
        <f t="shared" ca="1" si="744"/>
        <v>43894.401241264459</v>
      </c>
      <c r="BZ382" s="602">
        <f t="shared" ca="1" si="745"/>
        <v>43894.401241264459</v>
      </c>
      <c r="CA382" s="602">
        <f t="shared" ca="1" si="746"/>
        <v>45520.044319311586</v>
      </c>
      <c r="CB382" s="602">
        <f t="shared" ca="1" si="747"/>
        <v>45520.044319311586</v>
      </c>
      <c r="CC382" s="602">
        <f t="shared" ca="1" si="748"/>
        <v>47171.222607457443</v>
      </c>
      <c r="CD382" s="602">
        <f t="shared" ca="1" si="749"/>
        <v>47171.222607457443</v>
      </c>
      <c r="CE382" s="602">
        <f t="shared" ca="1" si="750"/>
        <v>48847.032188247038</v>
      </c>
      <c r="CF382" s="602">
        <f t="shared" ca="1" si="751"/>
        <v>32602.790994842424</v>
      </c>
      <c r="CG382" s="602">
        <f t="shared" ca="1" si="752"/>
        <v>33443.253242422012</v>
      </c>
      <c r="CH382" s="602">
        <f t="shared" ca="1" si="753"/>
        <v>33443.253242422012</v>
      </c>
      <c r="CI382" s="602">
        <f t="shared" ca="1" si="754"/>
        <v>34295.209150044277</v>
      </c>
      <c r="CJ382" s="602">
        <f t="shared" ca="1" si="755"/>
        <v>34295.209150044277</v>
      </c>
      <c r="CK382" s="602">
        <f t="shared" ca="1" si="756"/>
        <v>35158.510820378884</v>
      </c>
      <c r="CL382" s="602">
        <f t="shared" ca="1" si="757"/>
        <v>35158.510820378884</v>
      </c>
      <c r="CM382" s="602">
        <f t="shared" ca="1" si="758"/>
        <v>36033.004617820443</v>
      </c>
      <c r="CN382" s="602">
        <f t="shared" ca="1" si="759"/>
        <v>36033.004617820443</v>
      </c>
      <c r="CO382" s="602">
        <f t="shared" ca="1" si="760"/>
        <v>36918.531516652984</v>
      </c>
      <c r="CP382" s="602">
        <f t="shared" ca="1" si="761"/>
        <v>40567.620879791641</v>
      </c>
      <c r="CQ382" s="602">
        <f t="shared" ca="1" si="762"/>
        <v>42136.752230538325</v>
      </c>
      <c r="CR382" s="602">
        <f t="shared" ca="1" si="763"/>
        <v>42136.752230538325</v>
      </c>
      <c r="CS382" s="602">
        <f t="shared" ca="1" si="764"/>
        <v>43733.275864409734</v>
      </c>
      <c r="CT382" s="602">
        <f t="shared" ca="1" si="765"/>
        <v>43733.275864409734</v>
      </c>
      <c r="CU382" s="602">
        <f t="shared" ca="1" si="766"/>
        <v>45356.316094004287</v>
      </c>
      <c r="CV382" s="602">
        <f t="shared" ca="1" si="767"/>
        <v>45356.316094004287</v>
      </c>
      <c r="CW382" s="602">
        <f t="shared" ca="1" si="768"/>
        <v>47004.981388595283</v>
      </c>
      <c r="CX382" s="602">
        <f t="shared" ca="1" si="769"/>
        <v>47004.981388595283</v>
      </c>
      <c r="CY382" s="602">
        <f t="shared" ca="1" si="770"/>
        <v>48678.368743832812</v>
      </c>
      <c r="CZ382" s="602">
        <f t="shared" ca="1" si="771"/>
        <v>44703.97476535022</v>
      </c>
      <c r="DA382" s="602">
        <f t="shared" ca="1" si="772"/>
        <v>46342.497848049643</v>
      </c>
      <c r="DB382" s="602">
        <f t="shared" ca="1" si="773"/>
        <v>46342.497848049643</v>
      </c>
      <c r="DC382" s="602">
        <f t="shared" ca="1" si="774"/>
        <v>48006.105296803609</v>
      </c>
      <c r="DD382" s="602">
        <f t="shared" ca="1" si="775"/>
        <v>48006.105296803609</v>
      </c>
      <c r="DE382" s="602">
        <f t="shared" ca="1" si="776"/>
        <v>49693.889253268258</v>
      </c>
      <c r="DF382" s="602">
        <f t="shared" ca="1" si="777"/>
        <v>49693.889253268258</v>
      </c>
      <c r="DG382" s="602">
        <f t="shared" ca="1" si="778"/>
        <v>51404.937022019112</v>
      </c>
      <c r="DH382" s="602">
        <f t="shared" ca="1" si="779"/>
        <v>51404.937022019112</v>
      </c>
      <c r="DI382" s="602">
        <f t="shared" ca="1" si="780"/>
        <v>53138.334953305806</v>
      </c>
      <c r="DJ382" s="602">
        <f t="shared" ca="1" si="781"/>
        <v>35740.272825017964</v>
      </c>
      <c r="DK382" s="602">
        <f t="shared" ca="1" si="782"/>
        <v>36622.140011125128</v>
      </c>
      <c r="DL382" s="602">
        <f t="shared" ca="1" si="783"/>
        <v>36622.140011125128</v>
      </c>
      <c r="DM382" s="602">
        <f t="shared" ca="1" si="784"/>
        <v>37514.931461517175</v>
      </c>
      <c r="DN382" s="602">
        <f t="shared" ca="1" si="785"/>
        <v>37514.931461517175</v>
      </c>
      <c r="DO382" s="602">
        <f t="shared" ca="1" si="786"/>
        <v>38418.479955411574</v>
      </c>
      <c r="DP382" s="602">
        <f t="shared" ca="1" si="787"/>
        <v>38418.479955411574</v>
      </c>
      <c r="DQ382" s="602">
        <f t="shared" ca="1" si="788"/>
        <v>39332.613834187912</v>
      </c>
      <c r="DR382" s="602">
        <f t="shared" ca="1" si="789"/>
        <v>39332.613834187912</v>
      </c>
      <c r="DS382" s="602">
        <f t="shared" ca="1" si="790"/>
        <v>40257.157363389997</v>
      </c>
      <c r="DT382" s="602">
        <f t="shared" ca="1" si="791"/>
        <v>46177.501827191038</v>
      </c>
      <c r="DU382" s="602">
        <f t="shared" ca="1" si="792"/>
        <v>47838.641578354283</v>
      </c>
      <c r="DV382" s="602">
        <f t="shared" ca="1" si="793"/>
        <v>47838.641578354283</v>
      </c>
      <c r="DW382" s="602">
        <f t="shared" ca="1" si="794"/>
        <v>49524.048906687342</v>
      </c>
      <c r="DX382" s="602">
        <f t="shared" ca="1" si="795"/>
        <v>49524.048906687342</v>
      </c>
      <c r="DY382" s="602">
        <f t="shared" ca="1" si="796"/>
        <v>51232.81142211426</v>
      </c>
      <c r="DZ382" s="602">
        <f t="shared" ca="1" si="797"/>
        <v>51232.81142211426</v>
      </c>
      <c r="EA382" s="602">
        <f t="shared" ca="1" si="798"/>
        <v>52964.015402022604</v>
      </c>
      <c r="EB382" s="602">
        <f t="shared" ca="1" si="799"/>
        <v>52964.015402022604</v>
      </c>
      <c r="EC382" s="602">
        <f t="shared" ca="1" si="800"/>
        <v>54716.749467108581</v>
      </c>
      <c r="ED382" s="602">
        <f t="shared" ca="1" si="801"/>
        <v>50546.562285820124</v>
      </c>
      <c r="EE382" s="602">
        <f t="shared" ca="1" si="802"/>
        <v>52268.899256216449</v>
      </c>
      <c r="EF382" s="602">
        <f t="shared" ca="1" si="803"/>
        <v>52268.899256216449</v>
      </c>
      <c r="EG382" s="602">
        <f t="shared" ca="1" si="804"/>
        <v>54013.130357142247</v>
      </c>
      <c r="EH382" s="602">
        <f t="shared" ca="1" si="805"/>
        <v>54013.130357142247</v>
      </c>
      <c r="EI382" s="602">
        <f t="shared" ca="1" si="806"/>
        <v>55778.34727772788</v>
      </c>
      <c r="EJ382" s="602">
        <f t="shared" ca="1" si="807"/>
        <v>55778.34727772788</v>
      </c>
      <c r="EK382" s="602">
        <f t="shared" ca="1" si="808"/>
        <v>57563.649413299725</v>
      </c>
      <c r="EL382" s="602">
        <f t="shared" ca="1" si="809"/>
        <v>57563.649413299725</v>
      </c>
      <c r="EM382" s="602">
        <f t="shared" ca="1" si="810"/>
        <v>59368.146874517734</v>
      </c>
    </row>
    <row r="383" spans="22:143" ht="14.25" x14ac:dyDescent="0.2">
      <c r="V383" s="260"/>
      <c r="W383" s="597">
        <f t="shared" si="690"/>
        <v>90</v>
      </c>
      <c r="X383" s="602">
        <f t="shared" ca="1" si="691"/>
        <v>27303.204877228378</v>
      </c>
      <c r="Y383" s="602">
        <f t="shared" ca="1" si="692"/>
        <v>28063.745651855919</v>
      </c>
      <c r="Z383" s="602">
        <f t="shared" ca="1" si="693"/>
        <v>28063.745651855919</v>
      </c>
      <c r="AA383" s="602">
        <f t="shared" ca="1" si="694"/>
        <v>28836.595283912593</v>
      </c>
      <c r="AB383" s="602">
        <f t="shared" ca="1" si="695"/>
        <v>28836.595283912593</v>
      </c>
      <c r="AC383" s="602">
        <f t="shared" ca="1" si="696"/>
        <v>29621.652351503428</v>
      </c>
      <c r="AD383" s="602">
        <f t="shared" ca="1" si="697"/>
        <v>29621.652351503428</v>
      </c>
      <c r="AE383" s="602">
        <f t="shared" ca="1" si="698"/>
        <v>30418.807625095062</v>
      </c>
      <c r="AF383" s="602">
        <f t="shared" ca="1" si="699"/>
        <v>30418.807625095062</v>
      </c>
      <c r="AG383" s="602">
        <f t="shared" ca="1" si="700"/>
        <v>31227.944341051854</v>
      </c>
      <c r="AH383" s="602">
        <f t="shared" ca="1" si="701"/>
        <v>31773.964225318963</v>
      </c>
      <c r="AI383" s="602">
        <f t="shared" ca="1" si="702"/>
        <v>33161.814954877947</v>
      </c>
      <c r="AJ383" s="602">
        <f t="shared" ca="1" si="703"/>
        <v>33161.814954877947</v>
      </c>
      <c r="AK383" s="602">
        <f t="shared" ca="1" si="704"/>
        <v>34581.723205375456</v>
      </c>
      <c r="AL383" s="602">
        <f t="shared" ca="1" si="705"/>
        <v>34581.723205375456</v>
      </c>
      <c r="AM383" s="602">
        <f t="shared" ca="1" si="706"/>
        <v>36033.004617820443</v>
      </c>
      <c r="AN383" s="602">
        <f t="shared" ca="1" si="707"/>
        <v>36033.004617820443</v>
      </c>
      <c r="AO383" s="602">
        <f t="shared" ca="1" si="708"/>
        <v>37514.931461517175</v>
      </c>
      <c r="AP383" s="602">
        <f t="shared" ca="1" si="709"/>
        <v>37514.931461517175</v>
      </c>
      <c r="AQ383" s="602">
        <f t="shared" ca="1" si="710"/>
        <v>39026.737155306873</v>
      </c>
      <c r="AR383" s="602">
        <f t="shared" ca="1" si="711"/>
        <v>35448.772928771345</v>
      </c>
      <c r="AS383" s="602">
        <f t="shared" ca="1" si="712"/>
        <v>36918.531516652984</v>
      </c>
      <c r="AT383" s="602">
        <f t="shared" ca="1" si="713"/>
        <v>36918.531516652984</v>
      </c>
      <c r="AU383" s="602">
        <f t="shared" ca="1" si="714"/>
        <v>38418.479955411574</v>
      </c>
      <c r="AV383" s="602">
        <f t="shared" ca="1" si="715"/>
        <v>38418.479955411574</v>
      </c>
      <c r="AW383" s="602">
        <f t="shared" ca="1" si="716"/>
        <v>39947.830563756834</v>
      </c>
      <c r="AX383" s="602">
        <f t="shared" ca="1" si="717"/>
        <v>39947.830563756834</v>
      </c>
      <c r="AY383" s="602">
        <f t="shared" ca="1" si="718"/>
        <v>41505.764212283277</v>
      </c>
      <c r="AZ383" s="602">
        <f t="shared" ca="1" si="719"/>
        <v>41505.764212283277</v>
      </c>
      <c r="BA383" s="602">
        <f t="shared" ca="1" si="720"/>
        <v>43091.434978125537</v>
      </c>
      <c r="BB383" s="602">
        <f t="shared" ca="1" si="721"/>
        <v>30151.752011168952</v>
      </c>
      <c r="BC383" s="602">
        <f t="shared" ca="1" si="722"/>
        <v>30956.908340085956</v>
      </c>
      <c r="BD383" s="602">
        <f t="shared" ca="1" si="723"/>
        <v>30956.908340085956</v>
      </c>
      <c r="BE383" s="602">
        <f t="shared" ca="1" si="724"/>
        <v>31773.96422531897</v>
      </c>
      <c r="BF383" s="602">
        <f t="shared" ca="1" si="725"/>
        <v>31773.96422531897</v>
      </c>
      <c r="BG383" s="602">
        <f t="shared" ca="1" si="726"/>
        <v>32602.790994842424</v>
      </c>
      <c r="BH383" s="602">
        <f t="shared" ca="1" si="727"/>
        <v>32602.790994842424</v>
      </c>
      <c r="BI383" s="602">
        <f t="shared" ca="1" si="728"/>
        <v>33443.253242422019</v>
      </c>
      <c r="BJ383" s="602">
        <f t="shared" ca="1" si="729"/>
        <v>33443.253242422019</v>
      </c>
      <c r="BK383" s="602">
        <f t="shared" ca="1" si="730"/>
        <v>34295.209150044284</v>
      </c>
      <c r="BL383" s="602">
        <f t="shared" ca="1" si="731"/>
        <v>36770.18441525627</v>
      </c>
      <c r="BM383" s="602">
        <f t="shared" ca="1" si="732"/>
        <v>38267.148755353199</v>
      </c>
      <c r="BN383" s="602">
        <f t="shared" ca="1" si="733"/>
        <v>38267.148755353199</v>
      </c>
      <c r="BO383" s="602">
        <f t="shared" ca="1" si="734"/>
        <v>39793.595525186211</v>
      </c>
      <c r="BP383" s="602">
        <f t="shared" ca="1" si="735"/>
        <v>39793.595525186211</v>
      </c>
      <c r="BQ383" s="602">
        <f t="shared" ca="1" si="736"/>
        <v>41348.708530527409</v>
      </c>
      <c r="BR383" s="602">
        <f t="shared" ca="1" si="737"/>
        <v>41348.708530527409</v>
      </c>
      <c r="BS383" s="602">
        <f t="shared" ca="1" si="738"/>
        <v>42931.644319025749</v>
      </c>
      <c r="BT383" s="602">
        <f t="shared" ca="1" si="739"/>
        <v>42931.644319025749</v>
      </c>
      <c r="BU383" s="602">
        <f t="shared" ca="1" si="740"/>
        <v>44541.536806018841</v>
      </c>
      <c r="BV383" s="602">
        <f t="shared" ca="1" si="741"/>
        <v>40723.276804626068</v>
      </c>
      <c r="BW383" s="602">
        <f t="shared" ca="1" si="742"/>
        <v>42295.186245571516</v>
      </c>
      <c r="BX383" s="602">
        <f t="shared" ca="1" si="743"/>
        <v>42295.186245571516</v>
      </c>
      <c r="BY383" s="602">
        <f t="shared" ca="1" si="744"/>
        <v>43894.401241264459</v>
      </c>
      <c r="BZ383" s="602">
        <f t="shared" ca="1" si="745"/>
        <v>43894.401241264459</v>
      </c>
      <c r="CA383" s="602">
        <f t="shared" ca="1" si="746"/>
        <v>45520.044319311586</v>
      </c>
      <c r="CB383" s="602">
        <f t="shared" ca="1" si="747"/>
        <v>45520.044319311586</v>
      </c>
      <c r="CC383" s="602">
        <f t="shared" ca="1" si="748"/>
        <v>47171.222607457443</v>
      </c>
      <c r="CD383" s="602">
        <f t="shared" ca="1" si="749"/>
        <v>47171.222607457443</v>
      </c>
      <c r="CE383" s="602">
        <f t="shared" ca="1" si="750"/>
        <v>48847.032188247038</v>
      </c>
      <c r="CF383" s="602">
        <f t="shared" ca="1" si="751"/>
        <v>32602.790994842424</v>
      </c>
      <c r="CG383" s="602">
        <f t="shared" ca="1" si="752"/>
        <v>33443.253242422012</v>
      </c>
      <c r="CH383" s="602">
        <f t="shared" ca="1" si="753"/>
        <v>33443.253242422012</v>
      </c>
      <c r="CI383" s="602">
        <f t="shared" ca="1" si="754"/>
        <v>34295.209150044277</v>
      </c>
      <c r="CJ383" s="602">
        <f t="shared" ca="1" si="755"/>
        <v>34295.209150044277</v>
      </c>
      <c r="CK383" s="602">
        <f t="shared" ca="1" si="756"/>
        <v>35158.510820378884</v>
      </c>
      <c r="CL383" s="602">
        <f t="shared" ca="1" si="757"/>
        <v>35158.510820378884</v>
      </c>
      <c r="CM383" s="602">
        <f t="shared" ca="1" si="758"/>
        <v>36033.004617820443</v>
      </c>
      <c r="CN383" s="602">
        <f t="shared" ca="1" si="759"/>
        <v>36033.004617820443</v>
      </c>
      <c r="CO383" s="602">
        <f t="shared" ca="1" si="760"/>
        <v>36918.531516652984</v>
      </c>
      <c r="CP383" s="602">
        <f t="shared" ca="1" si="761"/>
        <v>40567.620879791641</v>
      </c>
      <c r="CQ383" s="602">
        <f t="shared" ca="1" si="762"/>
        <v>42136.752230538325</v>
      </c>
      <c r="CR383" s="602">
        <f t="shared" ca="1" si="763"/>
        <v>42136.752230538325</v>
      </c>
      <c r="CS383" s="602">
        <f t="shared" ca="1" si="764"/>
        <v>43733.275864409734</v>
      </c>
      <c r="CT383" s="602">
        <f t="shared" ca="1" si="765"/>
        <v>43733.275864409734</v>
      </c>
      <c r="CU383" s="602">
        <f t="shared" ca="1" si="766"/>
        <v>45356.316094004287</v>
      </c>
      <c r="CV383" s="602">
        <f t="shared" ca="1" si="767"/>
        <v>45356.316094004287</v>
      </c>
      <c r="CW383" s="602">
        <f t="shared" ca="1" si="768"/>
        <v>47004.981388595283</v>
      </c>
      <c r="CX383" s="602">
        <f t="shared" ca="1" si="769"/>
        <v>47004.981388595283</v>
      </c>
      <c r="CY383" s="602">
        <f t="shared" ca="1" si="770"/>
        <v>48678.368743832812</v>
      </c>
      <c r="CZ383" s="602">
        <f t="shared" ca="1" si="771"/>
        <v>44703.97476535022</v>
      </c>
      <c r="DA383" s="602">
        <f t="shared" ca="1" si="772"/>
        <v>46342.497848049643</v>
      </c>
      <c r="DB383" s="602">
        <f t="shared" ca="1" si="773"/>
        <v>46342.497848049643</v>
      </c>
      <c r="DC383" s="602">
        <f t="shared" ca="1" si="774"/>
        <v>48006.105296803609</v>
      </c>
      <c r="DD383" s="602">
        <f t="shared" ca="1" si="775"/>
        <v>48006.105296803609</v>
      </c>
      <c r="DE383" s="602">
        <f t="shared" ca="1" si="776"/>
        <v>49693.889253268258</v>
      </c>
      <c r="DF383" s="602">
        <f t="shared" ca="1" si="777"/>
        <v>49693.889253268258</v>
      </c>
      <c r="DG383" s="602">
        <f t="shared" ca="1" si="778"/>
        <v>51404.937022019112</v>
      </c>
      <c r="DH383" s="602">
        <f t="shared" ca="1" si="779"/>
        <v>51404.937022019112</v>
      </c>
      <c r="DI383" s="602">
        <f t="shared" ca="1" si="780"/>
        <v>53138.334953305806</v>
      </c>
      <c r="DJ383" s="602">
        <f t="shared" ca="1" si="781"/>
        <v>35740.272825017964</v>
      </c>
      <c r="DK383" s="602">
        <f t="shared" ca="1" si="782"/>
        <v>36622.140011125128</v>
      </c>
      <c r="DL383" s="602">
        <f t="shared" ca="1" si="783"/>
        <v>36622.140011125128</v>
      </c>
      <c r="DM383" s="602">
        <f t="shared" ca="1" si="784"/>
        <v>37514.931461517175</v>
      </c>
      <c r="DN383" s="602">
        <f t="shared" ca="1" si="785"/>
        <v>37514.931461517175</v>
      </c>
      <c r="DO383" s="602">
        <f t="shared" ca="1" si="786"/>
        <v>38418.479955411574</v>
      </c>
      <c r="DP383" s="602">
        <f t="shared" ca="1" si="787"/>
        <v>38418.479955411574</v>
      </c>
      <c r="DQ383" s="602">
        <f t="shared" ca="1" si="788"/>
        <v>39332.613834187912</v>
      </c>
      <c r="DR383" s="602">
        <f t="shared" ca="1" si="789"/>
        <v>39332.613834187912</v>
      </c>
      <c r="DS383" s="602">
        <f t="shared" ca="1" si="790"/>
        <v>40257.157363389997</v>
      </c>
      <c r="DT383" s="602">
        <f t="shared" ca="1" si="791"/>
        <v>46177.501827191038</v>
      </c>
      <c r="DU383" s="602">
        <f t="shared" ca="1" si="792"/>
        <v>47838.641578354283</v>
      </c>
      <c r="DV383" s="602">
        <f t="shared" ca="1" si="793"/>
        <v>47838.641578354283</v>
      </c>
      <c r="DW383" s="602">
        <f t="shared" ca="1" si="794"/>
        <v>49524.048906687342</v>
      </c>
      <c r="DX383" s="602">
        <f t="shared" ca="1" si="795"/>
        <v>49524.048906687342</v>
      </c>
      <c r="DY383" s="602">
        <f t="shared" ca="1" si="796"/>
        <v>51232.81142211426</v>
      </c>
      <c r="DZ383" s="602">
        <f t="shared" ca="1" si="797"/>
        <v>51232.81142211426</v>
      </c>
      <c r="EA383" s="602">
        <f t="shared" ca="1" si="798"/>
        <v>52964.015402022604</v>
      </c>
      <c r="EB383" s="602">
        <f t="shared" ca="1" si="799"/>
        <v>52964.015402022604</v>
      </c>
      <c r="EC383" s="602">
        <f t="shared" ca="1" si="800"/>
        <v>54716.749467108581</v>
      </c>
      <c r="ED383" s="602">
        <f t="shared" ca="1" si="801"/>
        <v>50546.562285820124</v>
      </c>
      <c r="EE383" s="602">
        <f t="shared" ca="1" si="802"/>
        <v>52268.899256216449</v>
      </c>
      <c r="EF383" s="602">
        <f t="shared" ca="1" si="803"/>
        <v>52268.899256216449</v>
      </c>
      <c r="EG383" s="602">
        <f t="shared" ca="1" si="804"/>
        <v>54013.130357142247</v>
      </c>
      <c r="EH383" s="602">
        <f t="shared" ca="1" si="805"/>
        <v>54013.130357142247</v>
      </c>
      <c r="EI383" s="602">
        <f t="shared" ca="1" si="806"/>
        <v>55778.34727772788</v>
      </c>
      <c r="EJ383" s="602">
        <f t="shared" ca="1" si="807"/>
        <v>55778.34727772788</v>
      </c>
      <c r="EK383" s="602">
        <f t="shared" ca="1" si="808"/>
        <v>57563.649413299725</v>
      </c>
      <c r="EL383" s="602">
        <f t="shared" ca="1" si="809"/>
        <v>57563.649413299725</v>
      </c>
      <c r="EM383" s="602">
        <f t="shared" ca="1" si="810"/>
        <v>59368.146874517734</v>
      </c>
    </row>
    <row r="384" spans="22:143" ht="14.25" x14ac:dyDescent="0.2">
      <c r="V384" s="260"/>
      <c r="W384" s="597">
        <f t="shared" si="690"/>
        <v>91</v>
      </c>
      <c r="X384" s="602">
        <f t="shared" ca="1" si="691"/>
        <v>27303.204877228378</v>
      </c>
      <c r="Y384" s="602">
        <f t="shared" ca="1" si="692"/>
        <v>28063.745651855919</v>
      </c>
      <c r="Z384" s="602">
        <f t="shared" ca="1" si="693"/>
        <v>28063.745651855919</v>
      </c>
      <c r="AA384" s="602">
        <f t="shared" ca="1" si="694"/>
        <v>28836.595283912593</v>
      </c>
      <c r="AB384" s="602">
        <f t="shared" ca="1" si="695"/>
        <v>28836.595283912593</v>
      </c>
      <c r="AC384" s="602">
        <f t="shared" ca="1" si="696"/>
        <v>29621.652351503428</v>
      </c>
      <c r="AD384" s="602">
        <f t="shared" ca="1" si="697"/>
        <v>29621.652351503428</v>
      </c>
      <c r="AE384" s="602">
        <f t="shared" ca="1" si="698"/>
        <v>30418.807625095062</v>
      </c>
      <c r="AF384" s="602">
        <f t="shared" ca="1" si="699"/>
        <v>30418.807625095062</v>
      </c>
      <c r="AG384" s="602">
        <f t="shared" ca="1" si="700"/>
        <v>31227.944341051854</v>
      </c>
      <c r="AH384" s="602">
        <f t="shared" ca="1" si="701"/>
        <v>31773.964225318963</v>
      </c>
      <c r="AI384" s="602">
        <f t="shared" ca="1" si="702"/>
        <v>33161.814954877947</v>
      </c>
      <c r="AJ384" s="602">
        <f t="shared" ca="1" si="703"/>
        <v>33161.814954877947</v>
      </c>
      <c r="AK384" s="602">
        <f t="shared" ca="1" si="704"/>
        <v>34581.723205375456</v>
      </c>
      <c r="AL384" s="602">
        <f t="shared" ca="1" si="705"/>
        <v>34581.723205375456</v>
      </c>
      <c r="AM384" s="602">
        <f t="shared" ca="1" si="706"/>
        <v>36033.004617820443</v>
      </c>
      <c r="AN384" s="602">
        <f t="shared" ca="1" si="707"/>
        <v>36033.004617820443</v>
      </c>
      <c r="AO384" s="602">
        <f t="shared" ca="1" si="708"/>
        <v>37514.931461517175</v>
      </c>
      <c r="AP384" s="602">
        <f t="shared" ca="1" si="709"/>
        <v>37514.931461517175</v>
      </c>
      <c r="AQ384" s="602">
        <f t="shared" ca="1" si="710"/>
        <v>39026.737155306873</v>
      </c>
      <c r="AR384" s="602">
        <f t="shared" ca="1" si="711"/>
        <v>35448.772928771345</v>
      </c>
      <c r="AS384" s="602">
        <f t="shared" ca="1" si="712"/>
        <v>36918.531516652984</v>
      </c>
      <c r="AT384" s="602">
        <f t="shared" ca="1" si="713"/>
        <v>36918.531516652984</v>
      </c>
      <c r="AU384" s="602">
        <f t="shared" ca="1" si="714"/>
        <v>38418.479955411574</v>
      </c>
      <c r="AV384" s="602">
        <f t="shared" ca="1" si="715"/>
        <v>38418.479955411574</v>
      </c>
      <c r="AW384" s="602">
        <f t="shared" ca="1" si="716"/>
        <v>39947.830563756834</v>
      </c>
      <c r="AX384" s="602">
        <f t="shared" ca="1" si="717"/>
        <v>39947.830563756834</v>
      </c>
      <c r="AY384" s="602">
        <f t="shared" ca="1" si="718"/>
        <v>41505.764212283277</v>
      </c>
      <c r="AZ384" s="602">
        <f t="shared" ca="1" si="719"/>
        <v>41505.764212283277</v>
      </c>
      <c r="BA384" s="602">
        <f t="shared" ca="1" si="720"/>
        <v>43091.434978125537</v>
      </c>
      <c r="BB384" s="602">
        <f t="shared" ca="1" si="721"/>
        <v>30151.752011168952</v>
      </c>
      <c r="BC384" s="602">
        <f t="shared" ca="1" si="722"/>
        <v>30956.908340085956</v>
      </c>
      <c r="BD384" s="602">
        <f t="shared" ca="1" si="723"/>
        <v>30956.908340085956</v>
      </c>
      <c r="BE384" s="602">
        <f t="shared" ca="1" si="724"/>
        <v>31773.96422531897</v>
      </c>
      <c r="BF384" s="602">
        <f t="shared" ca="1" si="725"/>
        <v>31773.96422531897</v>
      </c>
      <c r="BG384" s="602">
        <f t="shared" ca="1" si="726"/>
        <v>32602.790994842424</v>
      </c>
      <c r="BH384" s="602">
        <f t="shared" ca="1" si="727"/>
        <v>32602.790994842424</v>
      </c>
      <c r="BI384" s="602">
        <f t="shared" ca="1" si="728"/>
        <v>33443.253242422019</v>
      </c>
      <c r="BJ384" s="602">
        <f t="shared" ca="1" si="729"/>
        <v>33443.253242422019</v>
      </c>
      <c r="BK384" s="602">
        <f t="shared" ca="1" si="730"/>
        <v>34295.209150044284</v>
      </c>
      <c r="BL384" s="602">
        <f t="shared" ca="1" si="731"/>
        <v>36770.18441525627</v>
      </c>
      <c r="BM384" s="602">
        <f t="shared" ca="1" si="732"/>
        <v>38267.148755353199</v>
      </c>
      <c r="BN384" s="602">
        <f t="shared" ca="1" si="733"/>
        <v>38267.148755353199</v>
      </c>
      <c r="BO384" s="602">
        <f t="shared" ca="1" si="734"/>
        <v>39793.595525186211</v>
      </c>
      <c r="BP384" s="602">
        <f t="shared" ca="1" si="735"/>
        <v>39793.595525186211</v>
      </c>
      <c r="BQ384" s="602">
        <f t="shared" ca="1" si="736"/>
        <v>41348.708530527409</v>
      </c>
      <c r="BR384" s="602">
        <f t="shared" ca="1" si="737"/>
        <v>41348.708530527409</v>
      </c>
      <c r="BS384" s="602">
        <f t="shared" ca="1" si="738"/>
        <v>42931.644319025749</v>
      </c>
      <c r="BT384" s="602">
        <f t="shared" ca="1" si="739"/>
        <v>42931.644319025749</v>
      </c>
      <c r="BU384" s="602">
        <f t="shared" ca="1" si="740"/>
        <v>44541.536806018841</v>
      </c>
      <c r="BV384" s="602">
        <f t="shared" ca="1" si="741"/>
        <v>40723.276804626068</v>
      </c>
      <c r="BW384" s="602">
        <f t="shared" ca="1" si="742"/>
        <v>42295.186245571516</v>
      </c>
      <c r="BX384" s="602">
        <f t="shared" ca="1" si="743"/>
        <v>42295.186245571516</v>
      </c>
      <c r="BY384" s="602">
        <f t="shared" ca="1" si="744"/>
        <v>43894.401241264459</v>
      </c>
      <c r="BZ384" s="602">
        <f t="shared" ca="1" si="745"/>
        <v>43894.401241264459</v>
      </c>
      <c r="CA384" s="602">
        <f t="shared" ca="1" si="746"/>
        <v>45520.044319311586</v>
      </c>
      <c r="CB384" s="602">
        <f t="shared" ca="1" si="747"/>
        <v>45520.044319311586</v>
      </c>
      <c r="CC384" s="602">
        <f t="shared" ca="1" si="748"/>
        <v>47171.222607457443</v>
      </c>
      <c r="CD384" s="602">
        <f t="shared" ca="1" si="749"/>
        <v>47171.222607457443</v>
      </c>
      <c r="CE384" s="602">
        <f t="shared" ca="1" si="750"/>
        <v>48847.032188247038</v>
      </c>
      <c r="CF384" s="602">
        <f t="shared" ca="1" si="751"/>
        <v>32602.790994842424</v>
      </c>
      <c r="CG384" s="602">
        <f t="shared" ca="1" si="752"/>
        <v>33443.253242422012</v>
      </c>
      <c r="CH384" s="602">
        <f t="shared" ca="1" si="753"/>
        <v>33443.253242422012</v>
      </c>
      <c r="CI384" s="602">
        <f t="shared" ca="1" si="754"/>
        <v>34295.209150044277</v>
      </c>
      <c r="CJ384" s="602">
        <f t="shared" ca="1" si="755"/>
        <v>34295.209150044277</v>
      </c>
      <c r="CK384" s="602">
        <f t="shared" ca="1" si="756"/>
        <v>35158.510820378884</v>
      </c>
      <c r="CL384" s="602">
        <f t="shared" ca="1" si="757"/>
        <v>35158.510820378884</v>
      </c>
      <c r="CM384" s="602">
        <f t="shared" ca="1" si="758"/>
        <v>36033.004617820443</v>
      </c>
      <c r="CN384" s="602">
        <f t="shared" ca="1" si="759"/>
        <v>36033.004617820443</v>
      </c>
      <c r="CO384" s="602">
        <f t="shared" ca="1" si="760"/>
        <v>36918.531516652984</v>
      </c>
      <c r="CP384" s="602">
        <f t="shared" ca="1" si="761"/>
        <v>40567.620879791641</v>
      </c>
      <c r="CQ384" s="602">
        <f t="shared" ca="1" si="762"/>
        <v>42136.752230538325</v>
      </c>
      <c r="CR384" s="602">
        <f t="shared" ca="1" si="763"/>
        <v>42136.752230538325</v>
      </c>
      <c r="CS384" s="602">
        <f t="shared" ca="1" si="764"/>
        <v>43733.275864409734</v>
      </c>
      <c r="CT384" s="602">
        <f t="shared" ca="1" si="765"/>
        <v>43733.275864409734</v>
      </c>
      <c r="CU384" s="602">
        <f t="shared" ca="1" si="766"/>
        <v>45356.316094004287</v>
      </c>
      <c r="CV384" s="602">
        <f t="shared" ca="1" si="767"/>
        <v>45356.316094004287</v>
      </c>
      <c r="CW384" s="602">
        <f t="shared" ca="1" si="768"/>
        <v>47004.981388595283</v>
      </c>
      <c r="CX384" s="602">
        <f t="shared" ca="1" si="769"/>
        <v>47004.981388595283</v>
      </c>
      <c r="CY384" s="602">
        <f t="shared" ca="1" si="770"/>
        <v>48678.368743832812</v>
      </c>
      <c r="CZ384" s="602">
        <f t="shared" ca="1" si="771"/>
        <v>44703.97476535022</v>
      </c>
      <c r="DA384" s="602">
        <f t="shared" ca="1" si="772"/>
        <v>46342.497848049643</v>
      </c>
      <c r="DB384" s="602">
        <f t="shared" ca="1" si="773"/>
        <v>46342.497848049643</v>
      </c>
      <c r="DC384" s="602">
        <f t="shared" ca="1" si="774"/>
        <v>48006.105296803609</v>
      </c>
      <c r="DD384" s="602">
        <f t="shared" ca="1" si="775"/>
        <v>48006.105296803609</v>
      </c>
      <c r="DE384" s="602">
        <f t="shared" ca="1" si="776"/>
        <v>49693.889253268258</v>
      </c>
      <c r="DF384" s="602">
        <f t="shared" ca="1" si="777"/>
        <v>49693.889253268258</v>
      </c>
      <c r="DG384" s="602">
        <f t="shared" ca="1" si="778"/>
        <v>51404.937022019112</v>
      </c>
      <c r="DH384" s="602">
        <f t="shared" ca="1" si="779"/>
        <v>51404.937022019112</v>
      </c>
      <c r="DI384" s="602">
        <f t="shared" ca="1" si="780"/>
        <v>53138.334953305806</v>
      </c>
      <c r="DJ384" s="602">
        <f t="shared" ca="1" si="781"/>
        <v>35740.272825017964</v>
      </c>
      <c r="DK384" s="602">
        <f t="shared" ca="1" si="782"/>
        <v>36622.140011125128</v>
      </c>
      <c r="DL384" s="602">
        <f t="shared" ca="1" si="783"/>
        <v>36622.140011125128</v>
      </c>
      <c r="DM384" s="602">
        <f t="shared" ca="1" si="784"/>
        <v>37514.931461517175</v>
      </c>
      <c r="DN384" s="602">
        <f t="shared" ca="1" si="785"/>
        <v>37514.931461517175</v>
      </c>
      <c r="DO384" s="602">
        <f t="shared" ca="1" si="786"/>
        <v>38418.479955411574</v>
      </c>
      <c r="DP384" s="602">
        <f t="shared" ca="1" si="787"/>
        <v>38418.479955411574</v>
      </c>
      <c r="DQ384" s="602">
        <f t="shared" ca="1" si="788"/>
        <v>39332.613834187912</v>
      </c>
      <c r="DR384" s="602">
        <f t="shared" ca="1" si="789"/>
        <v>39332.613834187912</v>
      </c>
      <c r="DS384" s="602">
        <f t="shared" ca="1" si="790"/>
        <v>40257.157363389997</v>
      </c>
      <c r="DT384" s="602">
        <f t="shared" ca="1" si="791"/>
        <v>46177.501827191038</v>
      </c>
      <c r="DU384" s="602">
        <f t="shared" ca="1" si="792"/>
        <v>47838.641578354283</v>
      </c>
      <c r="DV384" s="602">
        <f t="shared" ca="1" si="793"/>
        <v>47838.641578354283</v>
      </c>
      <c r="DW384" s="602">
        <f t="shared" ca="1" si="794"/>
        <v>49524.048906687342</v>
      </c>
      <c r="DX384" s="602">
        <f t="shared" ca="1" si="795"/>
        <v>49524.048906687342</v>
      </c>
      <c r="DY384" s="602">
        <f t="shared" ca="1" si="796"/>
        <v>51232.81142211426</v>
      </c>
      <c r="DZ384" s="602">
        <f t="shared" ca="1" si="797"/>
        <v>51232.81142211426</v>
      </c>
      <c r="EA384" s="602">
        <f t="shared" ca="1" si="798"/>
        <v>52964.015402022604</v>
      </c>
      <c r="EB384" s="602">
        <f t="shared" ca="1" si="799"/>
        <v>52964.015402022604</v>
      </c>
      <c r="EC384" s="602">
        <f t="shared" ca="1" si="800"/>
        <v>54716.749467108581</v>
      </c>
      <c r="ED384" s="602">
        <f t="shared" ca="1" si="801"/>
        <v>50546.562285820124</v>
      </c>
      <c r="EE384" s="602">
        <f t="shared" ca="1" si="802"/>
        <v>52268.899256216449</v>
      </c>
      <c r="EF384" s="602">
        <f t="shared" ca="1" si="803"/>
        <v>52268.899256216449</v>
      </c>
      <c r="EG384" s="602">
        <f t="shared" ca="1" si="804"/>
        <v>54013.130357142247</v>
      </c>
      <c r="EH384" s="602">
        <f t="shared" ca="1" si="805"/>
        <v>54013.130357142247</v>
      </c>
      <c r="EI384" s="602">
        <f t="shared" ca="1" si="806"/>
        <v>55778.34727772788</v>
      </c>
      <c r="EJ384" s="602">
        <f t="shared" ca="1" si="807"/>
        <v>55778.34727772788</v>
      </c>
      <c r="EK384" s="602">
        <f t="shared" ca="1" si="808"/>
        <v>57563.649413299725</v>
      </c>
      <c r="EL384" s="602">
        <f t="shared" ca="1" si="809"/>
        <v>57563.649413299725</v>
      </c>
      <c r="EM384" s="602">
        <f t="shared" ca="1" si="810"/>
        <v>59368.146874517734</v>
      </c>
    </row>
    <row r="385" spans="22:143" ht="14.25" x14ac:dyDescent="0.2">
      <c r="V385" s="260"/>
      <c r="W385" s="597">
        <f t="shared" si="690"/>
        <v>92</v>
      </c>
      <c r="X385" s="602">
        <f t="shared" ca="1" si="691"/>
        <v>27303.204877228378</v>
      </c>
      <c r="Y385" s="602">
        <f t="shared" ca="1" si="692"/>
        <v>28063.745651855919</v>
      </c>
      <c r="Z385" s="602">
        <f t="shared" ca="1" si="693"/>
        <v>28063.745651855919</v>
      </c>
      <c r="AA385" s="602">
        <f t="shared" ca="1" si="694"/>
        <v>28836.595283912593</v>
      </c>
      <c r="AB385" s="602">
        <f t="shared" ca="1" si="695"/>
        <v>28836.595283912593</v>
      </c>
      <c r="AC385" s="602">
        <f t="shared" ca="1" si="696"/>
        <v>29621.652351503428</v>
      </c>
      <c r="AD385" s="602">
        <f t="shared" ca="1" si="697"/>
        <v>29621.652351503428</v>
      </c>
      <c r="AE385" s="602">
        <f t="shared" ca="1" si="698"/>
        <v>30418.807625095062</v>
      </c>
      <c r="AF385" s="602">
        <f t="shared" ca="1" si="699"/>
        <v>30418.807625095062</v>
      </c>
      <c r="AG385" s="602">
        <f t="shared" ca="1" si="700"/>
        <v>31227.944341051854</v>
      </c>
      <c r="AH385" s="602">
        <f t="shared" ca="1" si="701"/>
        <v>31773.964225318963</v>
      </c>
      <c r="AI385" s="602">
        <f t="shared" ca="1" si="702"/>
        <v>33161.814954877947</v>
      </c>
      <c r="AJ385" s="602">
        <f t="shared" ca="1" si="703"/>
        <v>33161.814954877947</v>
      </c>
      <c r="AK385" s="602">
        <f t="shared" ca="1" si="704"/>
        <v>34581.723205375456</v>
      </c>
      <c r="AL385" s="602">
        <f t="shared" ca="1" si="705"/>
        <v>34581.723205375456</v>
      </c>
      <c r="AM385" s="602">
        <f t="shared" ca="1" si="706"/>
        <v>36033.004617820443</v>
      </c>
      <c r="AN385" s="602">
        <f t="shared" ca="1" si="707"/>
        <v>36033.004617820443</v>
      </c>
      <c r="AO385" s="602">
        <f t="shared" ca="1" si="708"/>
        <v>37514.931461517175</v>
      </c>
      <c r="AP385" s="602">
        <f t="shared" ca="1" si="709"/>
        <v>37514.931461517175</v>
      </c>
      <c r="AQ385" s="602">
        <f t="shared" ca="1" si="710"/>
        <v>39026.737155306873</v>
      </c>
      <c r="AR385" s="602">
        <f t="shared" ca="1" si="711"/>
        <v>35448.772928771345</v>
      </c>
      <c r="AS385" s="602">
        <f t="shared" ca="1" si="712"/>
        <v>36918.531516652984</v>
      </c>
      <c r="AT385" s="602">
        <f t="shared" ca="1" si="713"/>
        <v>36918.531516652984</v>
      </c>
      <c r="AU385" s="602">
        <f t="shared" ca="1" si="714"/>
        <v>38418.479955411574</v>
      </c>
      <c r="AV385" s="602">
        <f t="shared" ca="1" si="715"/>
        <v>38418.479955411574</v>
      </c>
      <c r="AW385" s="602">
        <f t="shared" ca="1" si="716"/>
        <v>39947.830563756834</v>
      </c>
      <c r="AX385" s="602">
        <f t="shared" ca="1" si="717"/>
        <v>39947.830563756834</v>
      </c>
      <c r="AY385" s="602">
        <f t="shared" ca="1" si="718"/>
        <v>41505.764212283277</v>
      </c>
      <c r="AZ385" s="602">
        <f t="shared" ca="1" si="719"/>
        <v>41505.764212283277</v>
      </c>
      <c r="BA385" s="602">
        <f t="shared" ca="1" si="720"/>
        <v>43091.434978125537</v>
      </c>
      <c r="BB385" s="602">
        <f t="shared" ca="1" si="721"/>
        <v>30151.752011168952</v>
      </c>
      <c r="BC385" s="602">
        <f t="shared" ca="1" si="722"/>
        <v>30956.908340085956</v>
      </c>
      <c r="BD385" s="602">
        <f t="shared" ca="1" si="723"/>
        <v>30956.908340085956</v>
      </c>
      <c r="BE385" s="602">
        <f t="shared" ca="1" si="724"/>
        <v>31773.96422531897</v>
      </c>
      <c r="BF385" s="602">
        <f t="shared" ca="1" si="725"/>
        <v>31773.96422531897</v>
      </c>
      <c r="BG385" s="602">
        <f t="shared" ca="1" si="726"/>
        <v>32602.790994842424</v>
      </c>
      <c r="BH385" s="602">
        <f t="shared" ca="1" si="727"/>
        <v>32602.790994842424</v>
      </c>
      <c r="BI385" s="602">
        <f t="shared" ca="1" si="728"/>
        <v>33443.253242422019</v>
      </c>
      <c r="BJ385" s="602">
        <f t="shared" ca="1" si="729"/>
        <v>33443.253242422019</v>
      </c>
      <c r="BK385" s="602">
        <f t="shared" ca="1" si="730"/>
        <v>34295.209150044284</v>
      </c>
      <c r="BL385" s="602">
        <f t="shared" ca="1" si="731"/>
        <v>36770.18441525627</v>
      </c>
      <c r="BM385" s="602">
        <f t="shared" ca="1" si="732"/>
        <v>38267.148755353199</v>
      </c>
      <c r="BN385" s="602">
        <f t="shared" ca="1" si="733"/>
        <v>38267.148755353199</v>
      </c>
      <c r="BO385" s="602">
        <f t="shared" ca="1" si="734"/>
        <v>39793.595525186211</v>
      </c>
      <c r="BP385" s="602">
        <f t="shared" ca="1" si="735"/>
        <v>39793.595525186211</v>
      </c>
      <c r="BQ385" s="602">
        <f t="shared" ca="1" si="736"/>
        <v>41348.708530527409</v>
      </c>
      <c r="BR385" s="602">
        <f t="shared" ca="1" si="737"/>
        <v>41348.708530527409</v>
      </c>
      <c r="BS385" s="602">
        <f t="shared" ca="1" si="738"/>
        <v>42931.644319025749</v>
      </c>
      <c r="BT385" s="602">
        <f t="shared" ca="1" si="739"/>
        <v>42931.644319025749</v>
      </c>
      <c r="BU385" s="602">
        <f t="shared" ca="1" si="740"/>
        <v>44541.536806018841</v>
      </c>
      <c r="BV385" s="602">
        <f t="shared" ca="1" si="741"/>
        <v>40723.276804626068</v>
      </c>
      <c r="BW385" s="602">
        <f t="shared" ca="1" si="742"/>
        <v>42295.186245571516</v>
      </c>
      <c r="BX385" s="602">
        <f t="shared" ca="1" si="743"/>
        <v>42295.186245571516</v>
      </c>
      <c r="BY385" s="602">
        <f t="shared" ca="1" si="744"/>
        <v>43894.401241264459</v>
      </c>
      <c r="BZ385" s="602">
        <f t="shared" ca="1" si="745"/>
        <v>43894.401241264459</v>
      </c>
      <c r="CA385" s="602">
        <f t="shared" ca="1" si="746"/>
        <v>45520.044319311586</v>
      </c>
      <c r="CB385" s="602">
        <f t="shared" ca="1" si="747"/>
        <v>45520.044319311586</v>
      </c>
      <c r="CC385" s="602">
        <f t="shared" ca="1" si="748"/>
        <v>47171.222607457443</v>
      </c>
      <c r="CD385" s="602">
        <f t="shared" ca="1" si="749"/>
        <v>47171.222607457443</v>
      </c>
      <c r="CE385" s="602">
        <f t="shared" ca="1" si="750"/>
        <v>48847.032188247038</v>
      </c>
      <c r="CF385" s="602">
        <f t="shared" ca="1" si="751"/>
        <v>32602.790994842424</v>
      </c>
      <c r="CG385" s="602">
        <f t="shared" ca="1" si="752"/>
        <v>33443.253242422012</v>
      </c>
      <c r="CH385" s="602">
        <f t="shared" ca="1" si="753"/>
        <v>33443.253242422012</v>
      </c>
      <c r="CI385" s="602">
        <f t="shared" ca="1" si="754"/>
        <v>34295.209150044277</v>
      </c>
      <c r="CJ385" s="602">
        <f t="shared" ca="1" si="755"/>
        <v>34295.209150044277</v>
      </c>
      <c r="CK385" s="602">
        <f t="shared" ca="1" si="756"/>
        <v>35158.510820378884</v>
      </c>
      <c r="CL385" s="602">
        <f t="shared" ca="1" si="757"/>
        <v>35158.510820378884</v>
      </c>
      <c r="CM385" s="602">
        <f t="shared" ca="1" si="758"/>
        <v>36033.004617820443</v>
      </c>
      <c r="CN385" s="602">
        <f t="shared" ca="1" si="759"/>
        <v>36033.004617820443</v>
      </c>
      <c r="CO385" s="602">
        <f t="shared" ca="1" si="760"/>
        <v>36918.531516652984</v>
      </c>
      <c r="CP385" s="602">
        <f t="shared" ca="1" si="761"/>
        <v>40567.620879791641</v>
      </c>
      <c r="CQ385" s="602">
        <f t="shared" ca="1" si="762"/>
        <v>42136.752230538325</v>
      </c>
      <c r="CR385" s="602">
        <f t="shared" ca="1" si="763"/>
        <v>42136.752230538325</v>
      </c>
      <c r="CS385" s="602">
        <f t="shared" ca="1" si="764"/>
        <v>43733.275864409734</v>
      </c>
      <c r="CT385" s="602">
        <f t="shared" ca="1" si="765"/>
        <v>43733.275864409734</v>
      </c>
      <c r="CU385" s="602">
        <f t="shared" ca="1" si="766"/>
        <v>45356.316094004287</v>
      </c>
      <c r="CV385" s="602">
        <f t="shared" ca="1" si="767"/>
        <v>45356.316094004287</v>
      </c>
      <c r="CW385" s="602">
        <f t="shared" ca="1" si="768"/>
        <v>47004.981388595283</v>
      </c>
      <c r="CX385" s="602">
        <f t="shared" ca="1" si="769"/>
        <v>47004.981388595283</v>
      </c>
      <c r="CY385" s="602">
        <f t="shared" ca="1" si="770"/>
        <v>48678.368743832812</v>
      </c>
      <c r="CZ385" s="602">
        <f t="shared" ca="1" si="771"/>
        <v>44703.97476535022</v>
      </c>
      <c r="DA385" s="602">
        <f t="shared" ca="1" si="772"/>
        <v>46342.497848049643</v>
      </c>
      <c r="DB385" s="602">
        <f t="shared" ca="1" si="773"/>
        <v>46342.497848049643</v>
      </c>
      <c r="DC385" s="602">
        <f t="shared" ca="1" si="774"/>
        <v>48006.105296803609</v>
      </c>
      <c r="DD385" s="602">
        <f t="shared" ca="1" si="775"/>
        <v>48006.105296803609</v>
      </c>
      <c r="DE385" s="602">
        <f t="shared" ca="1" si="776"/>
        <v>49693.889253268258</v>
      </c>
      <c r="DF385" s="602">
        <f t="shared" ca="1" si="777"/>
        <v>49693.889253268258</v>
      </c>
      <c r="DG385" s="602">
        <f t="shared" ca="1" si="778"/>
        <v>51404.937022019112</v>
      </c>
      <c r="DH385" s="602">
        <f t="shared" ca="1" si="779"/>
        <v>51404.937022019112</v>
      </c>
      <c r="DI385" s="602">
        <f t="shared" ca="1" si="780"/>
        <v>53138.334953305806</v>
      </c>
      <c r="DJ385" s="602">
        <f t="shared" ca="1" si="781"/>
        <v>35740.272825017964</v>
      </c>
      <c r="DK385" s="602">
        <f t="shared" ca="1" si="782"/>
        <v>36622.140011125128</v>
      </c>
      <c r="DL385" s="602">
        <f t="shared" ca="1" si="783"/>
        <v>36622.140011125128</v>
      </c>
      <c r="DM385" s="602">
        <f t="shared" ca="1" si="784"/>
        <v>37514.931461517175</v>
      </c>
      <c r="DN385" s="602">
        <f t="shared" ca="1" si="785"/>
        <v>37514.931461517175</v>
      </c>
      <c r="DO385" s="602">
        <f t="shared" ca="1" si="786"/>
        <v>38418.479955411574</v>
      </c>
      <c r="DP385" s="602">
        <f t="shared" ca="1" si="787"/>
        <v>38418.479955411574</v>
      </c>
      <c r="DQ385" s="602">
        <f t="shared" ca="1" si="788"/>
        <v>39332.613834187912</v>
      </c>
      <c r="DR385" s="602">
        <f t="shared" ca="1" si="789"/>
        <v>39332.613834187912</v>
      </c>
      <c r="DS385" s="602">
        <f t="shared" ca="1" si="790"/>
        <v>40257.157363389997</v>
      </c>
      <c r="DT385" s="602">
        <f t="shared" ca="1" si="791"/>
        <v>46177.501827191038</v>
      </c>
      <c r="DU385" s="602">
        <f t="shared" ca="1" si="792"/>
        <v>47838.641578354283</v>
      </c>
      <c r="DV385" s="602">
        <f t="shared" ca="1" si="793"/>
        <v>47838.641578354283</v>
      </c>
      <c r="DW385" s="602">
        <f t="shared" ca="1" si="794"/>
        <v>49524.048906687342</v>
      </c>
      <c r="DX385" s="602">
        <f t="shared" ca="1" si="795"/>
        <v>49524.048906687342</v>
      </c>
      <c r="DY385" s="602">
        <f t="shared" ca="1" si="796"/>
        <v>51232.81142211426</v>
      </c>
      <c r="DZ385" s="602">
        <f t="shared" ca="1" si="797"/>
        <v>51232.81142211426</v>
      </c>
      <c r="EA385" s="602">
        <f t="shared" ca="1" si="798"/>
        <v>52964.015402022604</v>
      </c>
      <c r="EB385" s="602">
        <f t="shared" ca="1" si="799"/>
        <v>52964.015402022604</v>
      </c>
      <c r="EC385" s="602">
        <f t="shared" ca="1" si="800"/>
        <v>54716.749467108581</v>
      </c>
      <c r="ED385" s="602">
        <f t="shared" ca="1" si="801"/>
        <v>50546.562285820124</v>
      </c>
      <c r="EE385" s="602">
        <f t="shared" ca="1" si="802"/>
        <v>52268.899256216449</v>
      </c>
      <c r="EF385" s="602">
        <f t="shared" ca="1" si="803"/>
        <v>52268.899256216449</v>
      </c>
      <c r="EG385" s="602">
        <f t="shared" ca="1" si="804"/>
        <v>54013.130357142247</v>
      </c>
      <c r="EH385" s="602">
        <f t="shared" ca="1" si="805"/>
        <v>54013.130357142247</v>
      </c>
      <c r="EI385" s="602">
        <f t="shared" ca="1" si="806"/>
        <v>55778.34727772788</v>
      </c>
      <c r="EJ385" s="602">
        <f t="shared" ca="1" si="807"/>
        <v>55778.34727772788</v>
      </c>
      <c r="EK385" s="602">
        <f t="shared" ca="1" si="808"/>
        <v>57563.649413299725</v>
      </c>
      <c r="EL385" s="602">
        <f t="shared" ca="1" si="809"/>
        <v>57563.649413299725</v>
      </c>
      <c r="EM385" s="602">
        <f t="shared" ca="1" si="810"/>
        <v>59368.146874517734</v>
      </c>
    </row>
    <row r="386" spans="22:143" ht="14.25" x14ac:dyDescent="0.2">
      <c r="V386" s="260"/>
      <c r="W386" s="597">
        <f t="shared" si="690"/>
        <v>93</v>
      </c>
      <c r="X386" s="602">
        <f t="shared" ca="1" si="691"/>
        <v>27303.204877228378</v>
      </c>
      <c r="Y386" s="602">
        <f t="shared" ca="1" si="692"/>
        <v>28063.745651855919</v>
      </c>
      <c r="Z386" s="602">
        <f t="shared" ca="1" si="693"/>
        <v>28063.745651855919</v>
      </c>
      <c r="AA386" s="602">
        <f t="shared" ca="1" si="694"/>
        <v>28836.595283912593</v>
      </c>
      <c r="AB386" s="602">
        <f t="shared" ca="1" si="695"/>
        <v>28836.595283912593</v>
      </c>
      <c r="AC386" s="602">
        <f t="shared" ca="1" si="696"/>
        <v>29621.652351503428</v>
      </c>
      <c r="AD386" s="602">
        <f t="shared" ca="1" si="697"/>
        <v>29621.652351503428</v>
      </c>
      <c r="AE386" s="602">
        <f t="shared" ca="1" si="698"/>
        <v>30418.807625095062</v>
      </c>
      <c r="AF386" s="602">
        <f t="shared" ca="1" si="699"/>
        <v>30418.807625095062</v>
      </c>
      <c r="AG386" s="602">
        <f t="shared" ca="1" si="700"/>
        <v>31227.944341051854</v>
      </c>
      <c r="AH386" s="602">
        <f t="shared" ca="1" si="701"/>
        <v>31773.964225318963</v>
      </c>
      <c r="AI386" s="602">
        <f t="shared" ca="1" si="702"/>
        <v>33161.814954877947</v>
      </c>
      <c r="AJ386" s="602">
        <f t="shared" ca="1" si="703"/>
        <v>33161.814954877947</v>
      </c>
      <c r="AK386" s="602">
        <f t="shared" ca="1" si="704"/>
        <v>34581.723205375456</v>
      </c>
      <c r="AL386" s="602">
        <f t="shared" ca="1" si="705"/>
        <v>34581.723205375456</v>
      </c>
      <c r="AM386" s="602">
        <f t="shared" ca="1" si="706"/>
        <v>36033.004617820443</v>
      </c>
      <c r="AN386" s="602">
        <f t="shared" ca="1" si="707"/>
        <v>36033.004617820443</v>
      </c>
      <c r="AO386" s="602">
        <f t="shared" ca="1" si="708"/>
        <v>37514.931461517175</v>
      </c>
      <c r="AP386" s="602">
        <f t="shared" ca="1" si="709"/>
        <v>37514.931461517175</v>
      </c>
      <c r="AQ386" s="602">
        <f t="shared" ca="1" si="710"/>
        <v>39026.737155306873</v>
      </c>
      <c r="AR386" s="602">
        <f t="shared" ca="1" si="711"/>
        <v>35448.772928771345</v>
      </c>
      <c r="AS386" s="602">
        <f t="shared" ca="1" si="712"/>
        <v>36918.531516652984</v>
      </c>
      <c r="AT386" s="602">
        <f t="shared" ca="1" si="713"/>
        <v>36918.531516652984</v>
      </c>
      <c r="AU386" s="602">
        <f t="shared" ca="1" si="714"/>
        <v>38418.479955411574</v>
      </c>
      <c r="AV386" s="602">
        <f t="shared" ca="1" si="715"/>
        <v>38418.479955411574</v>
      </c>
      <c r="AW386" s="602">
        <f t="shared" ca="1" si="716"/>
        <v>39947.830563756834</v>
      </c>
      <c r="AX386" s="602">
        <f t="shared" ca="1" si="717"/>
        <v>39947.830563756834</v>
      </c>
      <c r="AY386" s="602">
        <f t="shared" ca="1" si="718"/>
        <v>41505.764212283277</v>
      </c>
      <c r="AZ386" s="602">
        <f t="shared" ca="1" si="719"/>
        <v>41505.764212283277</v>
      </c>
      <c r="BA386" s="602">
        <f t="shared" ca="1" si="720"/>
        <v>43091.434978125537</v>
      </c>
      <c r="BB386" s="602">
        <f t="shared" ca="1" si="721"/>
        <v>30151.752011168952</v>
      </c>
      <c r="BC386" s="602">
        <f t="shared" ca="1" si="722"/>
        <v>30956.908340085956</v>
      </c>
      <c r="BD386" s="602">
        <f t="shared" ca="1" si="723"/>
        <v>30956.908340085956</v>
      </c>
      <c r="BE386" s="602">
        <f t="shared" ca="1" si="724"/>
        <v>31773.96422531897</v>
      </c>
      <c r="BF386" s="602">
        <f t="shared" ca="1" si="725"/>
        <v>31773.96422531897</v>
      </c>
      <c r="BG386" s="602">
        <f t="shared" ca="1" si="726"/>
        <v>32602.790994842424</v>
      </c>
      <c r="BH386" s="602">
        <f t="shared" ca="1" si="727"/>
        <v>32602.790994842424</v>
      </c>
      <c r="BI386" s="602">
        <f t="shared" ca="1" si="728"/>
        <v>33443.253242422019</v>
      </c>
      <c r="BJ386" s="602">
        <f t="shared" ca="1" si="729"/>
        <v>33443.253242422019</v>
      </c>
      <c r="BK386" s="602">
        <f t="shared" ca="1" si="730"/>
        <v>34295.209150044284</v>
      </c>
      <c r="BL386" s="602">
        <f t="shared" ca="1" si="731"/>
        <v>36770.18441525627</v>
      </c>
      <c r="BM386" s="602">
        <f t="shared" ca="1" si="732"/>
        <v>38267.148755353199</v>
      </c>
      <c r="BN386" s="602">
        <f t="shared" ca="1" si="733"/>
        <v>38267.148755353199</v>
      </c>
      <c r="BO386" s="602">
        <f t="shared" ca="1" si="734"/>
        <v>39793.595525186211</v>
      </c>
      <c r="BP386" s="602">
        <f t="shared" ca="1" si="735"/>
        <v>39793.595525186211</v>
      </c>
      <c r="BQ386" s="602">
        <f t="shared" ca="1" si="736"/>
        <v>41348.708530527409</v>
      </c>
      <c r="BR386" s="602">
        <f t="shared" ca="1" si="737"/>
        <v>41348.708530527409</v>
      </c>
      <c r="BS386" s="602">
        <f t="shared" ca="1" si="738"/>
        <v>42931.644319025749</v>
      </c>
      <c r="BT386" s="602">
        <f t="shared" ca="1" si="739"/>
        <v>42931.644319025749</v>
      </c>
      <c r="BU386" s="602">
        <f t="shared" ca="1" si="740"/>
        <v>44541.536806018841</v>
      </c>
      <c r="BV386" s="602">
        <f t="shared" ca="1" si="741"/>
        <v>40723.276804626068</v>
      </c>
      <c r="BW386" s="602">
        <f t="shared" ca="1" si="742"/>
        <v>42295.186245571516</v>
      </c>
      <c r="BX386" s="602">
        <f t="shared" ca="1" si="743"/>
        <v>42295.186245571516</v>
      </c>
      <c r="BY386" s="602">
        <f t="shared" ca="1" si="744"/>
        <v>43894.401241264459</v>
      </c>
      <c r="BZ386" s="602">
        <f t="shared" ca="1" si="745"/>
        <v>43894.401241264459</v>
      </c>
      <c r="CA386" s="602">
        <f t="shared" ca="1" si="746"/>
        <v>45520.044319311586</v>
      </c>
      <c r="CB386" s="602">
        <f t="shared" ca="1" si="747"/>
        <v>45520.044319311586</v>
      </c>
      <c r="CC386" s="602">
        <f t="shared" ca="1" si="748"/>
        <v>47171.222607457443</v>
      </c>
      <c r="CD386" s="602">
        <f t="shared" ca="1" si="749"/>
        <v>47171.222607457443</v>
      </c>
      <c r="CE386" s="602">
        <f t="shared" ca="1" si="750"/>
        <v>48847.032188247038</v>
      </c>
      <c r="CF386" s="602">
        <f t="shared" ca="1" si="751"/>
        <v>32602.790994842424</v>
      </c>
      <c r="CG386" s="602">
        <f t="shared" ca="1" si="752"/>
        <v>33443.253242422012</v>
      </c>
      <c r="CH386" s="602">
        <f t="shared" ca="1" si="753"/>
        <v>33443.253242422012</v>
      </c>
      <c r="CI386" s="602">
        <f t="shared" ca="1" si="754"/>
        <v>34295.209150044277</v>
      </c>
      <c r="CJ386" s="602">
        <f t="shared" ca="1" si="755"/>
        <v>34295.209150044277</v>
      </c>
      <c r="CK386" s="602">
        <f t="shared" ca="1" si="756"/>
        <v>35158.510820378884</v>
      </c>
      <c r="CL386" s="602">
        <f t="shared" ca="1" si="757"/>
        <v>35158.510820378884</v>
      </c>
      <c r="CM386" s="602">
        <f t="shared" ca="1" si="758"/>
        <v>36033.004617820443</v>
      </c>
      <c r="CN386" s="602">
        <f t="shared" ca="1" si="759"/>
        <v>36033.004617820443</v>
      </c>
      <c r="CO386" s="602">
        <f t="shared" ca="1" si="760"/>
        <v>36918.531516652984</v>
      </c>
      <c r="CP386" s="602">
        <f t="shared" ca="1" si="761"/>
        <v>40567.620879791641</v>
      </c>
      <c r="CQ386" s="602">
        <f t="shared" ca="1" si="762"/>
        <v>42136.752230538325</v>
      </c>
      <c r="CR386" s="602">
        <f t="shared" ca="1" si="763"/>
        <v>42136.752230538325</v>
      </c>
      <c r="CS386" s="602">
        <f t="shared" ca="1" si="764"/>
        <v>43733.275864409734</v>
      </c>
      <c r="CT386" s="602">
        <f t="shared" ca="1" si="765"/>
        <v>43733.275864409734</v>
      </c>
      <c r="CU386" s="602">
        <f t="shared" ca="1" si="766"/>
        <v>45356.316094004287</v>
      </c>
      <c r="CV386" s="602">
        <f t="shared" ca="1" si="767"/>
        <v>45356.316094004287</v>
      </c>
      <c r="CW386" s="602">
        <f t="shared" ca="1" si="768"/>
        <v>47004.981388595283</v>
      </c>
      <c r="CX386" s="602">
        <f t="shared" ca="1" si="769"/>
        <v>47004.981388595283</v>
      </c>
      <c r="CY386" s="602">
        <f t="shared" ca="1" si="770"/>
        <v>48678.368743832812</v>
      </c>
      <c r="CZ386" s="602">
        <f t="shared" ca="1" si="771"/>
        <v>44703.97476535022</v>
      </c>
      <c r="DA386" s="602">
        <f t="shared" ca="1" si="772"/>
        <v>46342.497848049643</v>
      </c>
      <c r="DB386" s="602">
        <f t="shared" ca="1" si="773"/>
        <v>46342.497848049643</v>
      </c>
      <c r="DC386" s="602">
        <f t="shared" ca="1" si="774"/>
        <v>48006.105296803609</v>
      </c>
      <c r="DD386" s="602">
        <f t="shared" ca="1" si="775"/>
        <v>48006.105296803609</v>
      </c>
      <c r="DE386" s="602">
        <f t="shared" ca="1" si="776"/>
        <v>49693.889253268258</v>
      </c>
      <c r="DF386" s="602">
        <f t="shared" ca="1" si="777"/>
        <v>49693.889253268258</v>
      </c>
      <c r="DG386" s="602">
        <f t="shared" ca="1" si="778"/>
        <v>51404.937022019112</v>
      </c>
      <c r="DH386" s="602">
        <f t="shared" ca="1" si="779"/>
        <v>51404.937022019112</v>
      </c>
      <c r="DI386" s="602">
        <f t="shared" ca="1" si="780"/>
        <v>53138.334953305806</v>
      </c>
      <c r="DJ386" s="602">
        <f t="shared" ca="1" si="781"/>
        <v>35740.272825017964</v>
      </c>
      <c r="DK386" s="602">
        <f t="shared" ca="1" si="782"/>
        <v>36622.140011125128</v>
      </c>
      <c r="DL386" s="602">
        <f t="shared" ca="1" si="783"/>
        <v>36622.140011125128</v>
      </c>
      <c r="DM386" s="602">
        <f t="shared" ca="1" si="784"/>
        <v>37514.931461517175</v>
      </c>
      <c r="DN386" s="602">
        <f t="shared" ca="1" si="785"/>
        <v>37514.931461517175</v>
      </c>
      <c r="DO386" s="602">
        <f t="shared" ca="1" si="786"/>
        <v>38418.479955411574</v>
      </c>
      <c r="DP386" s="602">
        <f t="shared" ca="1" si="787"/>
        <v>38418.479955411574</v>
      </c>
      <c r="DQ386" s="602">
        <f t="shared" ca="1" si="788"/>
        <v>39332.613834187912</v>
      </c>
      <c r="DR386" s="602">
        <f t="shared" ca="1" si="789"/>
        <v>39332.613834187912</v>
      </c>
      <c r="DS386" s="602">
        <f t="shared" ca="1" si="790"/>
        <v>40257.157363389997</v>
      </c>
      <c r="DT386" s="602">
        <f t="shared" ca="1" si="791"/>
        <v>46177.501827191038</v>
      </c>
      <c r="DU386" s="602">
        <f t="shared" ca="1" si="792"/>
        <v>47838.641578354283</v>
      </c>
      <c r="DV386" s="602">
        <f t="shared" ca="1" si="793"/>
        <v>47838.641578354283</v>
      </c>
      <c r="DW386" s="602">
        <f t="shared" ca="1" si="794"/>
        <v>49524.048906687342</v>
      </c>
      <c r="DX386" s="602">
        <f t="shared" ca="1" si="795"/>
        <v>49524.048906687342</v>
      </c>
      <c r="DY386" s="602">
        <f t="shared" ca="1" si="796"/>
        <v>51232.81142211426</v>
      </c>
      <c r="DZ386" s="602">
        <f t="shared" ca="1" si="797"/>
        <v>51232.81142211426</v>
      </c>
      <c r="EA386" s="602">
        <f t="shared" ca="1" si="798"/>
        <v>52964.015402022604</v>
      </c>
      <c r="EB386" s="602">
        <f t="shared" ca="1" si="799"/>
        <v>52964.015402022604</v>
      </c>
      <c r="EC386" s="602">
        <f t="shared" ca="1" si="800"/>
        <v>54716.749467108581</v>
      </c>
      <c r="ED386" s="602">
        <f t="shared" ca="1" si="801"/>
        <v>50546.562285820124</v>
      </c>
      <c r="EE386" s="602">
        <f t="shared" ca="1" si="802"/>
        <v>52268.899256216449</v>
      </c>
      <c r="EF386" s="602">
        <f t="shared" ca="1" si="803"/>
        <v>52268.899256216449</v>
      </c>
      <c r="EG386" s="602">
        <f t="shared" ca="1" si="804"/>
        <v>54013.130357142247</v>
      </c>
      <c r="EH386" s="602">
        <f t="shared" ca="1" si="805"/>
        <v>54013.130357142247</v>
      </c>
      <c r="EI386" s="602">
        <f t="shared" ca="1" si="806"/>
        <v>55778.34727772788</v>
      </c>
      <c r="EJ386" s="602">
        <f t="shared" ca="1" si="807"/>
        <v>55778.34727772788</v>
      </c>
      <c r="EK386" s="602">
        <f t="shared" ca="1" si="808"/>
        <v>57563.649413299725</v>
      </c>
      <c r="EL386" s="602">
        <f t="shared" ca="1" si="809"/>
        <v>57563.649413299725</v>
      </c>
      <c r="EM386" s="602">
        <f t="shared" ca="1" si="810"/>
        <v>59368.146874517734</v>
      </c>
    </row>
    <row r="387" spans="22:143" ht="14.25" x14ac:dyDescent="0.2">
      <c r="V387" s="260"/>
      <c r="W387" s="597">
        <f t="shared" si="690"/>
        <v>94</v>
      </c>
      <c r="X387" s="602">
        <f t="shared" ca="1" si="691"/>
        <v>27303.204877228378</v>
      </c>
      <c r="Y387" s="602">
        <f t="shared" ca="1" si="692"/>
        <v>28063.745651855919</v>
      </c>
      <c r="Z387" s="602">
        <f t="shared" ca="1" si="693"/>
        <v>28063.745651855919</v>
      </c>
      <c r="AA387" s="602">
        <f t="shared" ca="1" si="694"/>
        <v>28836.595283912593</v>
      </c>
      <c r="AB387" s="602">
        <f t="shared" ca="1" si="695"/>
        <v>28836.595283912593</v>
      </c>
      <c r="AC387" s="602">
        <f t="shared" ca="1" si="696"/>
        <v>29621.652351503428</v>
      </c>
      <c r="AD387" s="602">
        <f t="shared" ca="1" si="697"/>
        <v>29621.652351503428</v>
      </c>
      <c r="AE387" s="602">
        <f t="shared" ca="1" si="698"/>
        <v>30418.807625095062</v>
      </c>
      <c r="AF387" s="602">
        <f t="shared" ca="1" si="699"/>
        <v>30418.807625095062</v>
      </c>
      <c r="AG387" s="602">
        <f t="shared" ca="1" si="700"/>
        <v>31227.944341051854</v>
      </c>
      <c r="AH387" s="602">
        <f t="shared" ca="1" si="701"/>
        <v>31773.964225318963</v>
      </c>
      <c r="AI387" s="602">
        <f t="shared" ca="1" si="702"/>
        <v>33161.814954877947</v>
      </c>
      <c r="AJ387" s="602">
        <f t="shared" ca="1" si="703"/>
        <v>33161.814954877947</v>
      </c>
      <c r="AK387" s="602">
        <f t="shared" ca="1" si="704"/>
        <v>34581.723205375456</v>
      </c>
      <c r="AL387" s="602">
        <f t="shared" ca="1" si="705"/>
        <v>34581.723205375456</v>
      </c>
      <c r="AM387" s="602">
        <f t="shared" ca="1" si="706"/>
        <v>36033.004617820443</v>
      </c>
      <c r="AN387" s="602">
        <f t="shared" ca="1" si="707"/>
        <v>36033.004617820443</v>
      </c>
      <c r="AO387" s="602">
        <f t="shared" ca="1" si="708"/>
        <v>37514.931461517175</v>
      </c>
      <c r="AP387" s="602">
        <f t="shared" ca="1" si="709"/>
        <v>37514.931461517175</v>
      </c>
      <c r="AQ387" s="602">
        <f t="shared" ca="1" si="710"/>
        <v>39026.737155306873</v>
      </c>
      <c r="AR387" s="602">
        <f t="shared" ca="1" si="711"/>
        <v>35448.772928771345</v>
      </c>
      <c r="AS387" s="602">
        <f t="shared" ca="1" si="712"/>
        <v>36918.531516652984</v>
      </c>
      <c r="AT387" s="602">
        <f t="shared" ca="1" si="713"/>
        <v>36918.531516652984</v>
      </c>
      <c r="AU387" s="602">
        <f t="shared" ca="1" si="714"/>
        <v>38418.479955411574</v>
      </c>
      <c r="AV387" s="602">
        <f t="shared" ca="1" si="715"/>
        <v>38418.479955411574</v>
      </c>
      <c r="AW387" s="602">
        <f t="shared" ca="1" si="716"/>
        <v>39947.830563756834</v>
      </c>
      <c r="AX387" s="602">
        <f t="shared" ca="1" si="717"/>
        <v>39947.830563756834</v>
      </c>
      <c r="AY387" s="602">
        <f t="shared" ca="1" si="718"/>
        <v>41505.764212283277</v>
      </c>
      <c r="AZ387" s="602">
        <f t="shared" ca="1" si="719"/>
        <v>41505.764212283277</v>
      </c>
      <c r="BA387" s="602">
        <f t="shared" ca="1" si="720"/>
        <v>43091.434978125537</v>
      </c>
      <c r="BB387" s="602">
        <f t="shared" ca="1" si="721"/>
        <v>30151.752011168952</v>
      </c>
      <c r="BC387" s="602">
        <f t="shared" ca="1" si="722"/>
        <v>30956.908340085956</v>
      </c>
      <c r="BD387" s="602">
        <f t="shared" ca="1" si="723"/>
        <v>30956.908340085956</v>
      </c>
      <c r="BE387" s="602">
        <f t="shared" ca="1" si="724"/>
        <v>31773.96422531897</v>
      </c>
      <c r="BF387" s="602">
        <f t="shared" ca="1" si="725"/>
        <v>31773.96422531897</v>
      </c>
      <c r="BG387" s="602">
        <f t="shared" ca="1" si="726"/>
        <v>32602.790994842424</v>
      </c>
      <c r="BH387" s="602">
        <f t="shared" ca="1" si="727"/>
        <v>32602.790994842424</v>
      </c>
      <c r="BI387" s="602">
        <f t="shared" ca="1" si="728"/>
        <v>33443.253242422019</v>
      </c>
      <c r="BJ387" s="602">
        <f t="shared" ca="1" si="729"/>
        <v>33443.253242422019</v>
      </c>
      <c r="BK387" s="602">
        <f t="shared" ca="1" si="730"/>
        <v>34295.209150044284</v>
      </c>
      <c r="BL387" s="602">
        <f t="shared" ca="1" si="731"/>
        <v>36770.18441525627</v>
      </c>
      <c r="BM387" s="602">
        <f t="shared" ca="1" si="732"/>
        <v>38267.148755353199</v>
      </c>
      <c r="BN387" s="602">
        <f t="shared" ca="1" si="733"/>
        <v>38267.148755353199</v>
      </c>
      <c r="BO387" s="602">
        <f t="shared" ca="1" si="734"/>
        <v>39793.595525186211</v>
      </c>
      <c r="BP387" s="602">
        <f t="shared" ca="1" si="735"/>
        <v>39793.595525186211</v>
      </c>
      <c r="BQ387" s="602">
        <f t="shared" ca="1" si="736"/>
        <v>41348.708530527409</v>
      </c>
      <c r="BR387" s="602">
        <f t="shared" ca="1" si="737"/>
        <v>41348.708530527409</v>
      </c>
      <c r="BS387" s="602">
        <f t="shared" ca="1" si="738"/>
        <v>42931.644319025749</v>
      </c>
      <c r="BT387" s="602">
        <f t="shared" ca="1" si="739"/>
        <v>42931.644319025749</v>
      </c>
      <c r="BU387" s="602">
        <f t="shared" ca="1" si="740"/>
        <v>44541.536806018841</v>
      </c>
      <c r="BV387" s="602">
        <f t="shared" ca="1" si="741"/>
        <v>40723.276804626068</v>
      </c>
      <c r="BW387" s="602">
        <f t="shared" ca="1" si="742"/>
        <v>42295.186245571516</v>
      </c>
      <c r="BX387" s="602">
        <f t="shared" ca="1" si="743"/>
        <v>42295.186245571516</v>
      </c>
      <c r="BY387" s="602">
        <f t="shared" ca="1" si="744"/>
        <v>43894.401241264459</v>
      </c>
      <c r="BZ387" s="602">
        <f t="shared" ca="1" si="745"/>
        <v>43894.401241264459</v>
      </c>
      <c r="CA387" s="602">
        <f t="shared" ca="1" si="746"/>
        <v>45520.044319311586</v>
      </c>
      <c r="CB387" s="602">
        <f t="shared" ca="1" si="747"/>
        <v>45520.044319311586</v>
      </c>
      <c r="CC387" s="602">
        <f t="shared" ca="1" si="748"/>
        <v>47171.222607457443</v>
      </c>
      <c r="CD387" s="602">
        <f t="shared" ca="1" si="749"/>
        <v>47171.222607457443</v>
      </c>
      <c r="CE387" s="602">
        <f t="shared" ca="1" si="750"/>
        <v>48847.032188247038</v>
      </c>
      <c r="CF387" s="602">
        <f t="shared" ca="1" si="751"/>
        <v>32602.790994842424</v>
      </c>
      <c r="CG387" s="602">
        <f t="shared" ca="1" si="752"/>
        <v>33443.253242422012</v>
      </c>
      <c r="CH387" s="602">
        <f t="shared" ca="1" si="753"/>
        <v>33443.253242422012</v>
      </c>
      <c r="CI387" s="602">
        <f t="shared" ca="1" si="754"/>
        <v>34295.209150044277</v>
      </c>
      <c r="CJ387" s="602">
        <f t="shared" ca="1" si="755"/>
        <v>34295.209150044277</v>
      </c>
      <c r="CK387" s="602">
        <f t="shared" ca="1" si="756"/>
        <v>35158.510820378884</v>
      </c>
      <c r="CL387" s="602">
        <f t="shared" ca="1" si="757"/>
        <v>35158.510820378884</v>
      </c>
      <c r="CM387" s="602">
        <f t="shared" ca="1" si="758"/>
        <v>36033.004617820443</v>
      </c>
      <c r="CN387" s="602">
        <f t="shared" ca="1" si="759"/>
        <v>36033.004617820443</v>
      </c>
      <c r="CO387" s="602">
        <f t="shared" ca="1" si="760"/>
        <v>36918.531516652984</v>
      </c>
      <c r="CP387" s="602">
        <f t="shared" ca="1" si="761"/>
        <v>40567.620879791641</v>
      </c>
      <c r="CQ387" s="602">
        <f t="shared" ca="1" si="762"/>
        <v>42136.752230538325</v>
      </c>
      <c r="CR387" s="602">
        <f t="shared" ca="1" si="763"/>
        <v>42136.752230538325</v>
      </c>
      <c r="CS387" s="602">
        <f t="shared" ca="1" si="764"/>
        <v>43733.275864409734</v>
      </c>
      <c r="CT387" s="602">
        <f t="shared" ca="1" si="765"/>
        <v>43733.275864409734</v>
      </c>
      <c r="CU387" s="602">
        <f t="shared" ca="1" si="766"/>
        <v>45356.316094004287</v>
      </c>
      <c r="CV387" s="602">
        <f t="shared" ca="1" si="767"/>
        <v>45356.316094004287</v>
      </c>
      <c r="CW387" s="602">
        <f t="shared" ca="1" si="768"/>
        <v>47004.981388595283</v>
      </c>
      <c r="CX387" s="602">
        <f t="shared" ca="1" si="769"/>
        <v>47004.981388595283</v>
      </c>
      <c r="CY387" s="602">
        <f t="shared" ca="1" si="770"/>
        <v>48678.368743832812</v>
      </c>
      <c r="CZ387" s="602">
        <f t="shared" ca="1" si="771"/>
        <v>44703.97476535022</v>
      </c>
      <c r="DA387" s="602">
        <f t="shared" ca="1" si="772"/>
        <v>46342.497848049643</v>
      </c>
      <c r="DB387" s="602">
        <f t="shared" ca="1" si="773"/>
        <v>46342.497848049643</v>
      </c>
      <c r="DC387" s="602">
        <f t="shared" ca="1" si="774"/>
        <v>48006.105296803609</v>
      </c>
      <c r="DD387" s="602">
        <f t="shared" ca="1" si="775"/>
        <v>48006.105296803609</v>
      </c>
      <c r="DE387" s="602">
        <f t="shared" ca="1" si="776"/>
        <v>49693.889253268258</v>
      </c>
      <c r="DF387" s="602">
        <f t="shared" ca="1" si="777"/>
        <v>49693.889253268258</v>
      </c>
      <c r="DG387" s="602">
        <f t="shared" ca="1" si="778"/>
        <v>51404.937022019112</v>
      </c>
      <c r="DH387" s="602">
        <f t="shared" ca="1" si="779"/>
        <v>51404.937022019112</v>
      </c>
      <c r="DI387" s="602">
        <f t="shared" ca="1" si="780"/>
        <v>53138.334953305806</v>
      </c>
      <c r="DJ387" s="602">
        <f t="shared" ca="1" si="781"/>
        <v>35740.272825017964</v>
      </c>
      <c r="DK387" s="602">
        <f t="shared" ca="1" si="782"/>
        <v>36622.140011125128</v>
      </c>
      <c r="DL387" s="602">
        <f t="shared" ca="1" si="783"/>
        <v>36622.140011125128</v>
      </c>
      <c r="DM387" s="602">
        <f t="shared" ca="1" si="784"/>
        <v>37514.931461517175</v>
      </c>
      <c r="DN387" s="602">
        <f t="shared" ca="1" si="785"/>
        <v>37514.931461517175</v>
      </c>
      <c r="DO387" s="602">
        <f t="shared" ca="1" si="786"/>
        <v>38418.479955411574</v>
      </c>
      <c r="DP387" s="602">
        <f t="shared" ca="1" si="787"/>
        <v>38418.479955411574</v>
      </c>
      <c r="DQ387" s="602">
        <f t="shared" ca="1" si="788"/>
        <v>39332.613834187912</v>
      </c>
      <c r="DR387" s="602">
        <f t="shared" ca="1" si="789"/>
        <v>39332.613834187912</v>
      </c>
      <c r="DS387" s="602">
        <f t="shared" ca="1" si="790"/>
        <v>40257.157363389997</v>
      </c>
      <c r="DT387" s="602">
        <f t="shared" ca="1" si="791"/>
        <v>46177.501827191038</v>
      </c>
      <c r="DU387" s="602">
        <f t="shared" ca="1" si="792"/>
        <v>47838.641578354283</v>
      </c>
      <c r="DV387" s="602">
        <f t="shared" ca="1" si="793"/>
        <v>47838.641578354283</v>
      </c>
      <c r="DW387" s="602">
        <f t="shared" ca="1" si="794"/>
        <v>49524.048906687342</v>
      </c>
      <c r="DX387" s="602">
        <f t="shared" ca="1" si="795"/>
        <v>49524.048906687342</v>
      </c>
      <c r="DY387" s="602">
        <f t="shared" ca="1" si="796"/>
        <v>51232.81142211426</v>
      </c>
      <c r="DZ387" s="602">
        <f t="shared" ca="1" si="797"/>
        <v>51232.81142211426</v>
      </c>
      <c r="EA387" s="602">
        <f t="shared" ca="1" si="798"/>
        <v>52964.015402022604</v>
      </c>
      <c r="EB387" s="602">
        <f t="shared" ca="1" si="799"/>
        <v>52964.015402022604</v>
      </c>
      <c r="EC387" s="602">
        <f t="shared" ca="1" si="800"/>
        <v>54716.749467108581</v>
      </c>
      <c r="ED387" s="602">
        <f t="shared" ca="1" si="801"/>
        <v>50546.562285820124</v>
      </c>
      <c r="EE387" s="602">
        <f t="shared" ca="1" si="802"/>
        <v>52268.899256216449</v>
      </c>
      <c r="EF387" s="602">
        <f t="shared" ca="1" si="803"/>
        <v>52268.899256216449</v>
      </c>
      <c r="EG387" s="602">
        <f t="shared" ca="1" si="804"/>
        <v>54013.130357142247</v>
      </c>
      <c r="EH387" s="602">
        <f t="shared" ca="1" si="805"/>
        <v>54013.130357142247</v>
      </c>
      <c r="EI387" s="602">
        <f t="shared" ca="1" si="806"/>
        <v>55778.34727772788</v>
      </c>
      <c r="EJ387" s="602">
        <f t="shared" ca="1" si="807"/>
        <v>55778.34727772788</v>
      </c>
      <c r="EK387" s="602">
        <f t="shared" ca="1" si="808"/>
        <v>57563.649413299725</v>
      </c>
      <c r="EL387" s="602">
        <f t="shared" ca="1" si="809"/>
        <v>57563.649413299725</v>
      </c>
      <c r="EM387" s="602">
        <f t="shared" ca="1" si="810"/>
        <v>59368.146874517734</v>
      </c>
    </row>
    <row r="388" spans="22:143" ht="14.25" x14ac:dyDescent="0.2">
      <c r="V388" s="260"/>
      <c r="W388" s="597">
        <f t="shared" si="690"/>
        <v>95</v>
      </c>
      <c r="X388" s="602">
        <f t="shared" ca="1" si="691"/>
        <v>27303.204877228378</v>
      </c>
      <c r="Y388" s="602">
        <f t="shared" ca="1" si="692"/>
        <v>28063.745651855919</v>
      </c>
      <c r="Z388" s="602">
        <f t="shared" ca="1" si="693"/>
        <v>28063.745651855919</v>
      </c>
      <c r="AA388" s="602">
        <f t="shared" ca="1" si="694"/>
        <v>28836.595283912593</v>
      </c>
      <c r="AB388" s="602">
        <f t="shared" ca="1" si="695"/>
        <v>28836.595283912593</v>
      </c>
      <c r="AC388" s="602">
        <f t="shared" ca="1" si="696"/>
        <v>29621.652351503428</v>
      </c>
      <c r="AD388" s="602">
        <f t="shared" ca="1" si="697"/>
        <v>29621.652351503428</v>
      </c>
      <c r="AE388" s="602">
        <f t="shared" ca="1" si="698"/>
        <v>30418.807625095062</v>
      </c>
      <c r="AF388" s="602">
        <f t="shared" ca="1" si="699"/>
        <v>30418.807625095062</v>
      </c>
      <c r="AG388" s="602">
        <f t="shared" ca="1" si="700"/>
        <v>31227.944341051854</v>
      </c>
      <c r="AH388" s="602">
        <f t="shared" ca="1" si="701"/>
        <v>31773.964225318963</v>
      </c>
      <c r="AI388" s="602">
        <f t="shared" ca="1" si="702"/>
        <v>33161.814954877947</v>
      </c>
      <c r="AJ388" s="602">
        <f t="shared" ca="1" si="703"/>
        <v>33161.814954877947</v>
      </c>
      <c r="AK388" s="602">
        <f t="shared" ca="1" si="704"/>
        <v>34581.723205375456</v>
      </c>
      <c r="AL388" s="602">
        <f t="shared" ca="1" si="705"/>
        <v>34581.723205375456</v>
      </c>
      <c r="AM388" s="602">
        <f t="shared" ca="1" si="706"/>
        <v>36033.004617820443</v>
      </c>
      <c r="AN388" s="602">
        <f t="shared" ca="1" si="707"/>
        <v>36033.004617820443</v>
      </c>
      <c r="AO388" s="602">
        <f t="shared" ca="1" si="708"/>
        <v>37514.931461517175</v>
      </c>
      <c r="AP388" s="602">
        <f t="shared" ca="1" si="709"/>
        <v>37514.931461517175</v>
      </c>
      <c r="AQ388" s="602">
        <f t="shared" ca="1" si="710"/>
        <v>39026.737155306873</v>
      </c>
      <c r="AR388" s="602">
        <f t="shared" ca="1" si="711"/>
        <v>35448.772928771345</v>
      </c>
      <c r="AS388" s="602">
        <f t="shared" ca="1" si="712"/>
        <v>36918.531516652984</v>
      </c>
      <c r="AT388" s="602">
        <f t="shared" ca="1" si="713"/>
        <v>36918.531516652984</v>
      </c>
      <c r="AU388" s="602">
        <f t="shared" ca="1" si="714"/>
        <v>38418.479955411574</v>
      </c>
      <c r="AV388" s="602">
        <f t="shared" ca="1" si="715"/>
        <v>38418.479955411574</v>
      </c>
      <c r="AW388" s="602">
        <f t="shared" ca="1" si="716"/>
        <v>39947.830563756834</v>
      </c>
      <c r="AX388" s="602">
        <f t="shared" ca="1" si="717"/>
        <v>39947.830563756834</v>
      </c>
      <c r="AY388" s="602">
        <f t="shared" ca="1" si="718"/>
        <v>41505.764212283277</v>
      </c>
      <c r="AZ388" s="602">
        <f t="shared" ca="1" si="719"/>
        <v>41505.764212283277</v>
      </c>
      <c r="BA388" s="602">
        <f t="shared" ca="1" si="720"/>
        <v>43091.434978125537</v>
      </c>
      <c r="BB388" s="602">
        <f t="shared" ca="1" si="721"/>
        <v>30151.752011168952</v>
      </c>
      <c r="BC388" s="602">
        <f t="shared" ca="1" si="722"/>
        <v>30956.908340085956</v>
      </c>
      <c r="BD388" s="602">
        <f t="shared" ca="1" si="723"/>
        <v>30956.908340085956</v>
      </c>
      <c r="BE388" s="602">
        <f t="shared" ca="1" si="724"/>
        <v>31773.96422531897</v>
      </c>
      <c r="BF388" s="602">
        <f t="shared" ca="1" si="725"/>
        <v>31773.96422531897</v>
      </c>
      <c r="BG388" s="602">
        <f t="shared" ca="1" si="726"/>
        <v>32602.790994842424</v>
      </c>
      <c r="BH388" s="602">
        <f t="shared" ca="1" si="727"/>
        <v>32602.790994842424</v>
      </c>
      <c r="BI388" s="602">
        <f t="shared" ca="1" si="728"/>
        <v>33443.253242422019</v>
      </c>
      <c r="BJ388" s="602">
        <f t="shared" ca="1" si="729"/>
        <v>33443.253242422019</v>
      </c>
      <c r="BK388" s="602">
        <f t="shared" ca="1" si="730"/>
        <v>34295.209150044284</v>
      </c>
      <c r="BL388" s="602">
        <f t="shared" ca="1" si="731"/>
        <v>36770.18441525627</v>
      </c>
      <c r="BM388" s="602">
        <f t="shared" ca="1" si="732"/>
        <v>38267.148755353199</v>
      </c>
      <c r="BN388" s="602">
        <f t="shared" ca="1" si="733"/>
        <v>38267.148755353199</v>
      </c>
      <c r="BO388" s="602">
        <f t="shared" ca="1" si="734"/>
        <v>39793.595525186211</v>
      </c>
      <c r="BP388" s="602">
        <f t="shared" ca="1" si="735"/>
        <v>39793.595525186211</v>
      </c>
      <c r="BQ388" s="602">
        <f t="shared" ca="1" si="736"/>
        <v>41348.708530527409</v>
      </c>
      <c r="BR388" s="602">
        <f t="shared" ca="1" si="737"/>
        <v>41348.708530527409</v>
      </c>
      <c r="BS388" s="602">
        <f t="shared" ca="1" si="738"/>
        <v>42931.644319025749</v>
      </c>
      <c r="BT388" s="602">
        <f t="shared" ca="1" si="739"/>
        <v>42931.644319025749</v>
      </c>
      <c r="BU388" s="602">
        <f t="shared" ca="1" si="740"/>
        <v>44541.536806018841</v>
      </c>
      <c r="BV388" s="602">
        <f t="shared" ca="1" si="741"/>
        <v>40723.276804626068</v>
      </c>
      <c r="BW388" s="602">
        <f t="shared" ca="1" si="742"/>
        <v>42295.186245571516</v>
      </c>
      <c r="BX388" s="602">
        <f t="shared" ca="1" si="743"/>
        <v>42295.186245571516</v>
      </c>
      <c r="BY388" s="602">
        <f t="shared" ca="1" si="744"/>
        <v>43894.401241264459</v>
      </c>
      <c r="BZ388" s="602">
        <f t="shared" ca="1" si="745"/>
        <v>43894.401241264459</v>
      </c>
      <c r="CA388" s="602">
        <f t="shared" ca="1" si="746"/>
        <v>45520.044319311586</v>
      </c>
      <c r="CB388" s="602">
        <f t="shared" ca="1" si="747"/>
        <v>45520.044319311586</v>
      </c>
      <c r="CC388" s="602">
        <f t="shared" ca="1" si="748"/>
        <v>47171.222607457443</v>
      </c>
      <c r="CD388" s="602">
        <f t="shared" ca="1" si="749"/>
        <v>47171.222607457443</v>
      </c>
      <c r="CE388" s="602">
        <f t="shared" ca="1" si="750"/>
        <v>48847.032188247038</v>
      </c>
      <c r="CF388" s="602">
        <f t="shared" ca="1" si="751"/>
        <v>32602.790994842424</v>
      </c>
      <c r="CG388" s="602">
        <f t="shared" ca="1" si="752"/>
        <v>33443.253242422012</v>
      </c>
      <c r="CH388" s="602">
        <f t="shared" ca="1" si="753"/>
        <v>33443.253242422012</v>
      </c>
      <c r="CI388" s="602">
        <f t="shared" ca="1" si="754"/>
        <v>34295.209150044277</v>
      </c>
      <c r="CJ388" s="602">
        <f t="shared" ca="1" si="755"/>
        <v>34295.209150044277</v>
      </c>
      <c r="CK388" s="602">
        <f t="shared" ca="1" si="756"/>
        <v>35158.510820378884</v>
      </c>
      <c r="CL388" s="602">
        <f t="shared" ca="1" si="757"/>
        <v>35158.510820378884</v>
      </c>
      <c r="CM388" s="602">
        <f t="shared" ca="1" si="758"/>
        <v>36033.004617820443</v>
      </c>
      <c r="CN388" s="602">
        <f t="shared" ca="1" si="759"/>
        <v>36033.004617820443</v>
      </c>
      <c r="CO388" s="602">
        <f t="shared" ca="1" si="760"/>
        <v>36918.531516652984</v>
      </c>
      <c r="CP388" s="602">
        <f t="shared" ca="1" si="761"/>
        <v>40567.620879791641</v>
      </c>
      <c r="CQ388" s="602">
        <f t="shared" ca="1" si="762"/>
        <v>42136.752230538325</v>
      </c>
      <c r="CR388" s="602">
        <f t="shared" ca="1" si="763"/>
        <v>42136.752230538325</v>
      </c>
      <c r="CS388" s="602">
        <f t="shared" ca="1" si="764"/>
        <v>43733.275864409734</v>
      </c>
      <c r="CT388" s="602">
        <f t="shared" ca="1" si="765"/>
        <v>43733.275864409734</v>
      </c>
      <c r="CU388" s="602">
        <f t="shared" ca="1" si="766"/>
        <v>45356.316094004287</v>
      </c>
      <c r="CV388" s="602">
        <f t="shared" ca="1" si="767"/>
        <v>45356.316094004287</v>
      </c>
      <c r="CW388" s="602">
        <f t="shared" ca="1" si="768"/>
        <v>47004.981388595283</v>
      </c>
      <c r="CX388" s="602">
        <f t="shared" ca="1" si="769"/>
        <v>47004.981388595283</v>
      </c>
      <c r="CY388" s="602">
        <f t="shared" ca="1" si="770"/>
        <v>48678.368743832812</v>
      </c>
      <c r="CZ388" s="602">
        <f t="shared" ca="1" si="771"/>
        <v>44703.97476535022</v>
      </c>
      <c r="DA388" s="602">
        <f t="shared" ca="1" si="772"/>
        <v>46342.497848049643</v>
      </c>
      <c r="DB388" s="602">
        <f t="shared" ca="1" si="773"/>
        <v>46342.497848049643</v>
      </c>
      <c r="DC388" s="602">
        <f t="shared" ca="1" si="774"/>
        <v>48006.105296803609</v>
      </c>
      <c r="DD388" s="602">
        <f t="shared" ca="1" si="775"/>
        <v>48006.105296803609</v>
      </c>
      <c r="DE388" s="602">
        <f t="shared" ca="1" si="776"/>
        <v>49693.889253268258</v>
      </c>
      <c r="DF388" s="602">
        <f t="shared" ca="1" si="777"/>
        <v>49693.889253268258</v>
      </c>
      <c r="DG388" s="602">
        <f t="shared" ca="1" si="778"/>
        <v>51404.937022019112</v>
      </c>
      <c r="DH388" s="602">
        <f t="shared" ca="1" si="779"/>
        <v>51404.937022019112</v>
      </c>
      <c r="DI388" s="602">
        <f t="shared" ca="1" si="780"/>
        <v>53138.334953305806</v>
      </c>
      <c r="DJ388" s="602">
        <f t="shared" ca="1" si="781"/>
        <v>35740.272825017964</v>
      </c>
      <c r="DK388" s="602">
        <f t="shared" ca="1" si="782"/>
        <v>36622.140011125128</v>
      </c>
      <c r="DL388" s="602">
        <f t="shared" ca="1" si="783"/>
        <v>36622.140011125128</v>
      </c>
      <c r="DM388" s="602">
        <f t="shared" ca="1" si="784"/>
        <v>37514.931461517175</v>
      </c>
      <c r="DN388" s="602">
        <f t="shared" ca="1" si="785"/>
        <v>37514.931461517175</v>
      </c>
      <c r="DO388" s="602">
        <f t="shared" ca="1" si="786"/>
        <v>38418.479955411574</v>
      </c>
      <c r="DP388" s="602">
        <f t="shared" ca="1" si="787"/>
        <v>38418.479955411574</v>
      </c>
      <c r="DQ388" s="602">
        <f t="shared" ca="1" si="788"/>
        <v>39332.613834187912</v>
      </c>
      <c r="DR388" s="602">
        <f t="shared" ca="1" si="789"/>
        <v>39332.613834187912</v>
      </c>
      <c r="DS388" s="602">
        <f t="shared" ca="1" si="790"/>
        <v>40257.157363389997</v>
      </c>
      <c r="DT388" s="602">
        <f t="shared" ca="1" si="791"/>
        <v>46177.501827191038</v>
      </c>
      <c r="DU388" s="602">
        <f t="shared" ca="1" si="792"/>
        <v>47838.641578354283</v>
      </c>
      <c r="DV388" s="602">
        <f t="shared" ca="1" si="793"/>
        <v>47838.641578354283</v>
      </c>
      <c r="DW388" s="602">
        <f t="shared" ca="1" si="794"/>
        <v>49524.048906687342</v>
      </c>
      <c r="DX388" s="602">
        <f t="shared" ca="1" si="795"/>
        <v>49524.048906687342</v>
      </c>
      <c r="DY388" s="602">
        <f t="shared" ca="1" si="796"/>
        <v>51232.81142211426</v>
      </c>
      <c r="DZ388" s="602">
        <f t="shared" ca="1" si="797"/>
        <v>51232.81142211426</v>
      </c>
      <c r="EA388" s="602">
        <f t="shared" ca="1" si="798"/>
        <v>52964.015402022604</v>
      </c>
      <c r="EB388" s="602">
        <f t="shared" ca="1" si="799"/>
        <v>52964.015402022604</v>
      </c>
      <c r="EC388" s="602">
        <f t="shared" ca="1" si="800"/>
        <v>54716.749467108581</v>
      </c>
      <c r="ED388" s="602">
        <f t="shared" ca="1" si="801"/>
        <v>50546.562285820124</v>
      </c>
      <c r="EE388" s="602">
        <f t="shared" ca="1" si="802"/>
        <v>52268.899256216449</v>
      </c>
      <c r="EF388" s="602">
        <f t="shared" ca="1" si="803"/>
        <v>52268.899256216449</v>
      </c>
      <c r="EG388" s="602">
        <f t="shared" ca="1" si="804"/>
        <v>54013.130357142247</v>
      </c>
      <c r="EH388" s="602">
        <f t="shared" ca="1" si="805"/>
        <v>54013.130357142247</v>
      </c>
      <c r="EI388" s="602">
        <f t="shared" ca="1" si="806"/>
        <v>55778.34727772788</v>
      </c>
      <c r="EJ388" s="602">
        <f t="shared" ca="1" si="807"/>
        <v>55778.34727772788</v>
      </c>
      <c r="EK388" s="602">
        <f t="shared" ca="1" si="808"/>
        <v>57563.649413299725</v>
      </c>
      <c r="EL388" s="602">
        <f t="shared" ca="1" si="809"/>
        <v>57563.649413299725</v>
      </c>
      <c r="EM388" s="602">
        <f t="shared" ca="1" si="810"/>
        <v>59368.146874517734</v>
      </c>
    </row>
    <row r="389" spans="22:143" ht="14.25" x14ac:dyDescent="0.2">
      <c r="V389" s="260"/>
      <c r="W389" s="597">
        <f t="shared" si="690"/>
        <v>96</v>
      </c>
      <c r="X389" s="602">
        <f t="shared" ca="1" si="691"/>
        <v>27303.204877228378</v>
      </c>
      <c r="Y389" s="602">
        <f t="shared" ca="1" si="692"/>
        <v>28063.745651855919</v>
      </c>
      <c r="Z389" s="602">
        <f t="shared" ca="1" si="693"/>
        <v>28063.745651855919</v>
      </c>
      <c r="AA389" s="602">
        <f t="shared" ca="1" si="694"/>
        <v>28836.595283912593</v>
      </c>
      <c r="AB389" s="602">
        <f t="shared" ca="1" si="695"/>
        <v>28836.595283912593</v>
      </c>
      <c r="AC389" s="602">
        <f t="shared" ca="1" si="696"/>
        <v>29621.652351503428</v>
      </c>
      <c r="AD389" s="602">
        <f t="shared" ca="1" si="697"/>
        <v>29621.652351503428</v>
      </c>
      <c r="AE389" s="602">
        <f t="shared" ca="1" si="698"/>
        <v>30418.807625095062</v>
      </c>
      <c r="AF389" s="602">
        <f t="shared" ca="1" si="699"/>
        <v>30418.807625095062</v>
      </c>
      <c r="AG389" s="602">
        <f t="shared" ca="1" si="700"/>
        <v>31227.944341051854</v>
      </c>
      <c r="AH389" s="602">
        <f t="shared" ca="1" si="701"/>
        <v>31773.964225318963</v>
      </c>
      <c r="AI389" s="602">
        <f t="shared" ca="1" si="702"/>
        <v>33161.814954877947</v>
      </c>
      <c r="AJ389" s="602">
        <f t="shared" ca="1" si="703"/>
        <v>33161.814954877947</v>
      </c>
      <c r="AK389" s="602">
        <f t="shared" ca="1" si="704"/>
        <v>34581.723205375456</v>
      </c>
      <c r="AL389" s="602">
        <f t="shared" ca="1" si="705"/>
        <v>34581.723205375456</v>
      </c>
      <c r="AM389" s="602">
        <f t="shared" ca="1" si="706"/>
        <v>36033.004617820443</v>
      </c>
      <c r="AN389" s="602">
        <f t="shared" ca="1" si="707"/>
        <v>36033.004617820443</v>
      </c>
      <c r="AO389" s="602">
        <f t="shared" ca="1" si="708"/>
        <v>37514.931461517175</v>
      </c>
      <c r="AP389" s="602">
        <f t="shared" ca="1" si="709"/>
        <v>37514.931461517175</v>
      </c>
      <c r="AQ389" s="602">
        <f t="shared" ca="1" si="710"/>
        <v>39026.737155306873</v>
      </c>
      <c r="AR389" s="602">
        <f t="shared" ca="1" si="711"/>
        <v>35448.772928771345</v>
      </c>
      <c r="AS389" s="602">
        <f t="shared" ca="1" si="712"/>
        <v>36918.531516652984</v>
      </c>
      <c r="AT389" s="602">
        <f t="shared" ca="1" si="713"/>
        <v>36918.531516652984</v>
      </c>
      <c r="AU389" s="602">
        <f t="shared" ca="1" si="714"/>
        <v>38418.479955411574</v>
      </c>
      <c r="AV389" s="602">
        <f t="shared" ca="1" si="715"/>
        <v>38418.479955411574</v>
      </c>
      <c r="AW389" s="602">
        <f t="shared" ca="1" si="716"/>
        <v>39947.830563756834</v>
      </c>
      <c r="AX389" s="602">
        <f t="shared" ca="1" si="717"/>
        <v>39947.830563756834</v>
      </c>
      <c r="AY389" s="602">
        <f t="shared" ca="1" si="718"/>
        <v>41505.764212283277</v>
      </c>
      <c r="AZ389" s="602">
        <f t="shared" ca="1" si="719"/>
        <v>41505.764212283277</v>
      </c>
      <c r="BA389" s="602">
        <f t="shared" ca="1" si="720"/>
        <v>43091.434978125537</v>
      </c>
      <c r="BB389" s="602">
        <f t="shared" ca="1" si="721"/>
        <v>30151.752011168952</v>
      </c>
      <c r="BC389" s="602">
        <f t="shared" ca="1" si="722"/>
        <v>30956.908340085956</v>
      </c>
      <c r="BD389" s="602">
        <f t="shared" ca="1" si="723"/>
        <v>30956.908340085956</v>
      </c>
      <c r="BE389" s="602">
        <f t="shared" ca="1" si="724"/>
        <v>31773.96422531897</v>
      </c>
      <c r="BF389" s="602">
        <f t="shared" ca="1" si="725"/>
        <v>31773.96422531897</v>
      </c>
      <c r="BG389" s="602">
        <f t="shared" ca="1" si="726"/>
        <v>32602.790994842424</v>
      </c>
      <c r="BH389" s="602">
        <f t="shared" ca="1" si="727"/>
        <v>32602.790994842424</v>
      </c>
      <c r="BI389" s="602">
        <f t="shared" ca="1" si="728"/>
        <v>33443.253242422019</v>
      </c>
      <c r="BJ389" s="602">
        <f t="shared" ca="1" si="729"/>
        <v>33443.253242422019</v>
      </c>
      <c r="BK389" s="602">
        <f t="shared" ca="1" si="730"/>
        <v>34295.209150044284</v>
      </c>
      <c r="BL389" s="602">
        <f t="shared" ca="1" si="731"/>
        <v>36770.18441525627</v>
      </c>
      <c r="BM389" s="602">
        <f t="shared" ca="1" si="732"/>
        <v>38267.148755353199</v>
      </c>
      <c r="BN389" s="602">
        <f t="shared" ca="1" si="733"/>
        <v>38267.148755353199</v>
      </c>
      <c r="BO389" s="602">
        <f t="shared" ca="1" si="734"/>
        <v>39793.595525186211</v>
      </c>
      <c r="BP389" s="602">
        <f t="shared" ca="1" si="735"/>
        <v>39793.595525186211</v>
      </c>
      <c r="BQ389" s="602">
        <f t="shared" ca="1" si="736"/>
        <v>41348.708530527409</v>
      </c>
      <c r="BR389" s="602">
        <f t="shared" ca="1" si="737"/>
        <v>41348.708530527409</v>
      </c>
      <c r="BS389" s="602">
        <f t="shared" ca="1" si="738"/>
        <v>42931.644319025749</v>
      </c>
      <c r="BT389" s="602">
        <f t="shared" ca="1" si="739"/>
        <v>42931.644319025749</v>
      </c>
      <c r="BU389" s="602">
        <f t="shared" ca="1" si="740"/>
        <v>44541.536806018841</v>
      </c>
      <c r="BV389" s="602">
        <f t="shared" ca="1" si="741"/>
        <v>40723.276804626068</v>
      </c>
      <c r="BW389" s="602">
        <f t="shared" ca="1" si="742"/>
        <v>42295.186245571516</v>
      </c>
      <c r="BX389" s="602">
        <f t="shared" ca="1" si="743"/>
        <v>42295.186245571516</v>
      </c>
      <c r="BY389" s="602">
        <f t="shared" ca="1" si="744"/>
        <v>43894.401241264459</v>
      </c>
      <c r="BZ389" s="602">
        <f t="shared" ca="1" si="745"/>
        <v>43894.401241264459</v>
      </c>
      <c r="CA389" s="602">
        <f t="shared" ca="1" si="746"/>
        <v>45520.044319311586</v>
      </c>
      <c r="CB389" s="602">
        <f t="shared" ca="1" si="747"/>
        <v>45520.044319311586</v>
      </c>
      <c r="CC389" s="602">
        <f t="shared" ca="1" si="748"/>
        <v>47171.222607457443</v>
      </c>
      <c r="CD389" s="602">
        <f t="shared" ca="1" si="749"/>
        <v>47171.222607457443</v>
      </c>
      <c r="CE389" s="602">
        <f t="shared" ca="1" si="750"/>
        <v>48847.032188247038</v>
      </c>
      <c r="CF389" s="602">
        <f t="shared" ca="1" si="751"/>
        <v>32602.790994842424</v>
      </c>
      <c r="CG389" s="602">
        <f t="shared" ca="1" si="752"/>
        <v>33443.253242422012</v>
      </c>
      <c r="CH389" s="602">
        <f t="shared" ca="1" si="753"/>
        <v>33443.253242422012</v>
      </c>
      <c r="CI389" s="602">
        <f t="shared" ca="1" si="754"/>
        <v>34295.209150044277</v>
      </c>
      <c r="CJ389" s="602">
        <f t="shared" ca="1" si="755"/>
        <v>34295.209150044277</v>
      </c>
      <c r="CK389" s="602">
        <f t="shared" ca="1" si="756"/>
        <v>35158.510820378884</v>
      </c>
      <c r="CL389" s="602">
        <f t="shared" ca="1" si="757"/>
        <v>35158.510820378884</v>
      </c>
      <c r="CM389" s="602">
        <f t="shared" ca="1" si="758"/>
        <v>36033.004617820443</v>
      </c>
      <c r="CN389" s="602">
        <f t="shared" ca="1" si="759"/>
        <v>36033.004617820443</v>
      </c>
      <c r="CO389" s="602">
        <f t="shared" ca="1" si="760"/>
        <v>36918.531516652984</v>
      </c>
      <c r="CP389" s="602">
        <f t="shared" ca="1" si="761"/>
        <v>40567.620879791641</v>
      </c>
      <c r="CQ389" s="602">
        <f t="shared" ca="1" si="762"/>
        <v>42136.752230538325</v>
      </c>
      <c r="CR389" s="602">
        <f t="shared" ca="1" si="763"/>
        <v>42136.752230538325</v>
      </c>
      <c r="CS389" s="602">
        <f t="shared" ca="1" si="764"/>
        <v>43733.275864409734</v>
      </c>
      <c r="CT389" s="602">
        <f t="shared" ca="1" si="765"/>
        <v>43733.275864409734</v>
      </c>
      <c r="CU389" s="602">
        <f t="shared" ca="1" si="766"/>
        <v>45356.316094004287</v>
      </c>
      <c r="CV389" s="602">
        <f t="shared" ca="1" si="767"/>
        <v>45356.316094004287</v>
      </c>
      <c r="CW389" s="602">
        <f t="shared" ca="1" si="768"/>
        <v>47004.981388595283</v>
      </c>
      <c r="CX389" s="602">
        <f t="shared" ca="1" si="769"/>
        <v>47004.981388595283</v>
      </c>
      <c r="CY389" s="602">
        <f t="shared" ca="1" si="770"/>
        <v>48678.368743832812</v>
      </c>
      <c r="CZ389" s="602">
        <f t="shared" ca="1" si="771"/>
        <v>44703.97476535022</v>
      </c>
      <c r="DA389" s="602">
        <f t="shared" ca="1" si="772"/>
        <v>46342.497848049643</v>
      </c>
      <c r="DB389" s="602">
        <f t="shared" ca="1" si="773"/>
        <v>46342.497848049643</v>
      </c>
      <c r="DC389" s="602">
        <f t="shared" ca="1" si="774"/>
        <v>48006.105296803609</v>
      </c>
      <c r="DD389" s="602">
        <f t="shared" ca="1" si="775"/>
        <v>48006.105296803609</v>
      </c>
      <c r="DE389" s="602">
        <f t="shared" ca="1" si="776"/>
        <v>49693.889253268258</v>
      </c>
      <c r="DF389" s="602">
        <f t="shared" ca="1" si="777"/>
        <v>49693.889253268258</v>
      </c>
      <c r="DG389" s="602">
        <f t="shared" ca="1" si="778"/>
        <v>51404.937022019112</v>
      </c>
      <c r="DH389" s="602">
        <f t="shared" ca="1" si="779"/>
        <v>51404.937022019112</v>
      </c>
      <c r="DI389" s="602">
        <f t="shared" ca="1" si="780"/>
        <v>53138.334953305806</v>
      </c>
      <c r="DJ389" s="602">
        <f t="shared" ca="1" si="781"/>
        <v>35740.272825017964</v>
      </c>
      <c r="DK389" s="602">
        <f t="shared" ca="1" si="782"/>
        <v>36622.140011125128</v>
      </c>
      <c r="DL389" s="602">
        <f t="shared" ca="1" si="783"/>
        <v>36622.140011125128</v>
      </c>
      <c r="DM389" s="602">
        <f t="shared" ca="1" si="784"/>
        <v>37514.931461517175</v>
      </c>
      <c r="DN389" s="602">
        <f t="shared" ca="1" si="785"/>
        <v>37514.931461517175</v>
      </c>
      <c r="DO389" s="602">
        <f t="shared" ca="1" si="786"/>
        <v>38418.479955411574</v>
      </c>
      <c r="DP389" s="602">
        <f t="shared" ca="1" si="787"/>
        <v>38418.479955411574</v>
      </c>
      <c r="DQ389" s="602">
        <f t="shared" ca="1" si="788"/>
        <v>39332.613834187912</v>
      </c>
      <c r="DR389" s="602">
        <f t="shared" ca="1" si="789"/>
        <v>39332.613834187912</v>
      </c>
      <c r="DS389" s="602">
        <f t="shared" ca="1" si="790"/>
        <v>40257.157363389997</v>
      </c>
      <c r="DT389" s="602">
        <f t="shared" ca="1" si="791"/>
        <v>46177.501827191038</v>
      </c>
      <c r="DU389" s="602">
        <f t="shared" ca="1" si="792"/>
        <v>47838.641578354283</v>
      </c>
      <c r="DV389" s="602">
        <f t="shared" ca="1" si="793"/>
        <v>47838.641578354283</v>
      </c>
      <c r="DW389" s="602">
        <f t="shared" ca="1" si="794"/>
        <v>49524.048906687342</v>
      </c>
      <c r="DX389" s="602">
        <f t="shared" ca="1" si="795"/>
        <v>49524.048906687342</v>
      </c>
      <c r="DY389" s="602">
        <f t="shared" ca="1" si="796"/>
        <v>51232.81142211426</v>
      </c>
      <c r="DZ389" s="602">
        <f t="shared" ca="1" si="797"/>
        <v>51232.81142211426</v>
      </c>
      <c r="EA389" s="602">
        <f t="shared" ca="1" si="798"/>
        <v>52964.015402022604</v>
      </c>
      <c r="EB389" s="602">
        <f t="shared" ca="1" si="799"/>
        <v>52964.015402022604</v>
      </c>
      <c r="EC389" s="602">
        <f t="shared" ca="1" si="800"/>
        <v>54716.749467108581</v>
      </c>
      <c r="ED389" s="602">
        <f t="shared" ca="1" si="801"/>
        <v>50546.562285820124</v>
      </c>
      <c r="EE389" s="602">
        <f t="shared" ca="1" si="802"/>
        <v>52268.899256216449</v>
      </c>
      <c r="EF389" s="602">
        <f t="shared" ca="1" si="803"/>
        <v>52268.899256216449</v>
      </c>
      <c r="EG389" s="602">
        <f t="shared" ca="1" si="804"/>
        <v>54013.130357142247</v>
      </c>
      <c r="EH389" s="602">
        <f t="shared" ca="1" si="805"/>
        <v>54013.130357142247</v>
      </c>
      <c r="EI389" s="602">
        <f t="shared" ca="1" si="806"/>
        <v>55778.34727772788</v>
      </c>
      <c r="EJ389" s="602">
        <f t="shared" ca="1" si="807"/>
        <v>55778.34727772788</v>
      </c>
      <c r="EK389" s="602">
        <f t="shared" ca="1" si="808"/>
        <v>57563.649413299725</v>
      </c>
      <c r="EL389" s="602">
        <f t="shared" ca="1" si="809"/>
        <v>57563.649413299725</v>
      </c>
      <c r="EM389" s="602">
        <f t="shared" ca="1" si="810"/>
        <v>59368.146874517734</v>
      </c>
    </row>
    <row r="390" spans="22:143" ht="14.25" x14ac:dyDescent="0.2">
      <c r="V390" s="260"/>
      <c r="W390" s="597">
        <f t="shared" si="690"/>
        <v>97</v>
      </c>
      <c r="X390" s="602">
        <f t="shared" ca="1" si="691"/>
        <v>27303.204877228378</v>
      </c>
      <c r="Y390" s="602">
        <f t="shared" ca="1" si="692"/>
        <v>28063.745651855919</v>
      </c>
      <c r="Z390" s="602">
        <f t="shared" ca="1" si="693"/>
        <v>28063.745651855919</v>
      </c>
      <c r="AA390" s="602">
        <f t="shared" ca="1" si="694"/>
        <v>28836.595283912593</v>
      </c>
      <c r="AB390" s="602">
        <f t="shared" ca="1" si="695"/>
        <v>28836.595283912593</v>
      </c>
      <c r="AC390" s="602">
        <f t="shared" ca="1" si="696"/>
        <v>29621.652351503428</v>
      </c>
      <c r="AD390" s="602">
        <f t="shared" ca="1" si="697"/>
        <v>29621.652351503428</v>
      </c>
      <c r="AE390" s="602">
        <f t="shared" ca="1" si="698"/>
        <v>30418.807625095062</v>
      </c>
      <c r="AF390" s="602">
        <f t="shared" ca="1" si="699"/>
        <v>30418.807625095062</v>
      </c>
      <c r="AG390" s="602">
        <f t="shared" ca="1" si="700"/>
        <v>31227.944341051854</v>
      </c>
      <c r="AH390" s="602">
        <f t="shared" ca="1" si="701"/>
        <v>31773.964225318963</v>
      </c>
      <c r="AI390" s="602">
        <f t="shared" ca="1" si="702"/>
        <v>33161.814954877947</v>
      </c>
      <c r="AJ390" s="602">
        <f t="shared" ca="1" si="703"/>
        <v>33161.814954877947</v>
      </c>
      <c r="AK390" s="602">
        <f t="shared" ca="1" si="704"/>
        <v>34581.723205375456</v>
      </c>
      <c r="AL390" s="602">
        <f t="shared" ca="1" si="705"/>
        <v>34581.723205375456</v>
      </c>
      <c r="AM390" s="602">
        <f t="shared" ca="1" si="706"/>
        <v>36033.004617820443</v>
      </c>
      <c r="AN390" s="602">
        <f t="shared" ca="1" si="707"/>
        <v>36033.004617820443</v>
      </c>
      <c r="AO390" s="602">
        <f t="shared" ca="1" si="708"/>
        <v>37514.931461517175</v>
      </c>
      <c r="AP390" s="602">
        <f t="shared" ca="1" si="709"/>
        <v>37514.931461517175</v>
      </c>
      <c r="AQ390" s="602">
        <f t="shared" ca="1" si="710"/>
        <v>39026.737155306873</v>
      </c>
      <c r="AR390" s="602">
        <f t="shared" ca="1" si="711"/>
        <v>35448.772928771345</v>
      </c>
      <c r="AS390" s="602">
        <f t="shared" ca="1" si="712"/>
        <v>36918.531516652984</v>
      </c>
      <c r="AT390" s="602">
        <f t="shared" ca="1" si="713"/>
        <v>36918.531516652984</v>
      </c>
      <c r="AU390" s="602">
        <f t="shared" ca="1" si="714"/>
        <v>38418.479955411574</v>
      </c>
      <c r="AV390" s="602">
        <f t="shared" ca="1" si="715"/>
        <v>38418.479955411574</v>
      </c>
      <c r="AW390" s="602">
        <f t="shared" ca="1" si="716"/>
        <v>39947.830563756834</v>
      </c>
      <c r="AX390" s="602">
        <f t="shared" ca="1" si="717"/>
        <v>39947.830563756834</v>
      </c>
      <c r="AY390" s="602">
        <f t="shared" ca="1" si="718"/>
        <v>41505.764212283277</v>
      </c>
      <c r="AZ390" s="602">
        <f t="shared" ca="1" si="719"/>
        <v>41505.764212283277</v>
      </c>
      <c r="BA390" s="602">
        <f t="shared" ca="1" si="720"/>
        <v>43091.434978125537</v>
      </c>
      <c r="BB390" s="602">
        <f t="shared" ca="1" si="721"/>
        <v>30151.752011168952</v>
      </c>
      <c r="BC390" s="602">
        <f t="shared" ca="1" si="722"/>
        <v>30956.908340085956</v>
      </c>
      <c r="BD390" s="602">
        <f t="shared" ca="1" si="723"/>
        <v>30956.908340085956</v>
      </c>
      <c r="BE390" s="602">
        <f t="shared" ca="1" si="724"/>
        <v>31773.96422531897</v>
      </c>
      <c r="BF390" s="602">
        <f t="shared" ca="1" si="725"/>
        <v>31773.96422531897</v>
      </c>
      <c r="BG390" s="602">
        <f t="shared" ca="1" si="726"/>
        <v>32602.790994842424</v>
      </c>
      <c r="BH390" s="602">
        <f t="shared" ca="1" si="727"/>
        <v>32602.790994842424</v>
      </c>
      <c r="BI390" s="602">
        <f t="shared" ca="1" si="728"/>
        <v>33443.253242422019</v>
      </c>
      <c r="BJ390" s="602">
        <f t="shared" ca="1" si="729"/>
        <v>33443.253242422019</v>
      </c>
      <c r="BK390" s="602">
        <f t="shared" ca="1" si="730"/>
        <v>34295.209150044284</v>
      </c>
      <c r="BL390" s="602">
        <f t="shared" ca="1" si="731"/>
        <v>36770.18441525627</v>
      </c>
      <c r="BM390" s="602">
        <f t="shared" ca="1" si="732"/>
        <v>38267.148755353199</v>
      </c>
      <c r="BN390" s="602">
        <f t="shared" ca="1" si="733"/>
        <v>38267.148755353199</v>
      </c>
      <c r="BO390" s="602">
        <f t="shared" ca="1" si="734"/>
        <v>39793.595525186211</v>
      </c>
      <c r="BP390" s="602">
        <f t="shared" ca="1" si="735"/>
        <v>39793.595525186211</v>
      </c>
      <c r="BQ390" s="602">
        <f t="shared" ca="1" si="736"/>
        <v>41348.708530527409</v>
      </c>
      <c r="BR390" s="602">
        <f t="shared" ca="1" si="737"/>
        <v>41348.708530527409</v>
      </c>
      <c r="BS390" s="602">
        <f t="shared" ca="1" si="738"/>
        <v>42931.644319025749</v>
      </c>
      <c r="BT390" s="602">
        <f t="shared" ca="1" si="739"/>
        <v>42931.644319025749</v>
      </c>
      <c r="BU390" s="602">
        <f t="shared" ca="1" si="740"/>
        <v>44541.536806018841</v>
      </c>
      <c r="BV390" s="602">
        <f t="shared" ca="1" si="741"/>
        <v>40723.276804626068</v>
      </c>
      <c r="BW390" s="602">
        <f t="shared" ca="1" si="742"/>
        <v>42295.186245571516</v>
      </c>
      <c r="BX390" s="602">
        <f t="shared" ca="1" si="743"/>
        <v>42295.186245571516</v>
      </c>
      <c r="BY390" s="602">
        <f t="shared" ca="1" si="744"/>
        <v>43894.401241264459</v>
      </c>
      <c r="BZ390" s="602">
        <f t="shared" ca="1" si="745"/>
        <v>43894.401241264459</v>
      </c>
      <c r="CA390" s="602">
        <f t="shared" ca="1" si="746"/>
        <v>45520.044319311586</v>
      </c>
      <c r="CB390" s="602">
        <f t="shared" ca="1" si="747"/>
        <v>45520.044319311586</v>
      </c>
      <c r="CC390" s="602">
        <f t="shared" ca="1" si="748"/>
        <v>47171.222607457443</v>
      </c>
      <c r="CD390" s="602">
        <f t="shared" ca="1" si="749"/>
        <v>47171.222607457443</v>
      </c>
      <c r="CE390" s="602">
        <f t="shared" ca="1" si="750"/>
        <v>48847.032188247038</v>
      </c>
      <c r="CF390" s="602">
        <f t="shared" ca="1" si="751"/>
        <v>32602.790994842424</v>
      </c>
      <c r="CG390" s="602">
        <f t="shared" ca="1" si="752"/>
        <v>33443.253242422012</v>
      </c>
      <c r="CH390" s="602">
        <f t="shared" ca="1" si="753"/>
        <v>33443.253242422012</v>
      </c>
      <c r="CI390" s="602">
        <f t="shared" ca="1" si="754"/>
        <v>34295.209150044277</v>
      </c>
      <c r="CJ390" s="602">
        <f t="shared" ca="1" si="755"/>
        <v>34295.209150044277</v>
      </c>
      <c r="CK390" s="602">
        <f t="shared" ca="1" si="756"/>
        <v>35158.510820378884</v>
      </c>
      <c r="CL390" s="602">
        <f t="shared" ca="1" si="757"/>
        <v>35158.510820378884</v>
      </c>
      <c r="CM390" s="602">
        <f t="shared" ca="1" si="758"/>
        <v>36033.004617820443</v>
      </c>
      <c r="CN390" s="602">
        <f t="shared" ca="1" si="759"/>
        <v>36033.004617820443</v>
      </c>
      <c r="CO390" s="602">
        <f t="shared" ca="1" si="760"/>
        <v>36918.531516652984</v>
      </c>
      <c r="CP390" s="602">
        <f t="shared" ca="1" si="761"/>
        <v>40567.620879791641</v>
      </c>
      <c r="CQ390" s="602">
        <f t="shared" ca="1" si="762"/>
        <v>42136.752230538325</v>
      </c>
      <c r="CR390" s="602">
        <f t="shared" ca="1" si="763"/>
        <v>42136.752230538325</v>
      </c>
      <c r="CS390" s="602">
        <f t="shared" ca="1" si="764"/>
        <v>43733.275864409734</v>
      </c>
      <c r="CT390" s="602">
        <f t="shared" ca="1" si="765"/>
        <v>43733.275864409734</v>
      </c>
      <c r="CU390" s="602">
        <f t="shared" ca="1" si="766"/>
        <v>45356.316094004287</v>
      </c>
      <c r="CV390" s="602">
        <f t="shared" ca="1" si="767"/>
        <v>45356.316094004287</v>
      </c>
      <c r="CW390" s="602">
        <f t="shared" ca="1" si="768"/>
        <v>47004.981388595283</v>
      </c>
      <c r="CX390" s="602">
        <f t="shared" ca="1" si="769"/>
        <v>47004.981388595283</v>
      </c>
      <c r="CY390" s="602">
        <f t="shared" ca="1" si="770"/>
        <v>48678.368743832812</v>
      </c>
      <c r="CZ390" s="602">
        <f t="shared" ca="1" si="771"/>
        <v>44703.97476535022</v>
      </c>
      <c r="DA390" s="602">
        <f t="shared" ca="1" si="772"/>
        <v>46342.497848049643</v>
      </c>
      <c r="DB390" s="602">
        <f t="shared" ca="1" si="773"/>
        <v>46342.497848049643</v>
      </c>
      <c r="DC390" s="602">
        <f t="shared" ca="1" si="774"/>
        <v>48006.105296803609</v>
      </c>
      <c r="DD390" s="602">
        <f t="shared" ca="1" si="775"/>
        <v>48006.105296803609</v>
      </c>
      <c r="DE390" s="602">
        <f t="shared" ca="1" si="776"/>
        <v>49693.889253268258</v>
      </c>
      <c r="DF390" s="602">
        <f t="shared" ca="1" si="777"/>
        <v>49693.889253268258</v>
      </c>
      <c r="DG390" s="602">
        <f t="shared" ca="1" si="778"/>
        <v>51404.937022019112</v>
      </c>
      <c r="DH390" s="602">
        <f t="shared" ca="1" si="779"/>
        <v>51404.937022019112</v>
      </c>
      <c r="DI390" s="602">
        <f t="shared" ca="1" si="780"/>
        <v>53138.334953305806</v>
      </c>
      <c r="DJ390" s="602">
        <f t="shared" ca="1" si="781"/>
        <v>35740.272825017964</v>
      </c>
      <c r="DK390" s="602">
        <f t="shared" ca="1" si="782"/>
        <v>36622.140011125128</v>
      </c>
      <c r="DL390" s="602">
        <f t="shared" ca="1" si="783"/>
        <v>36622.140011125128</v>
      </c>
      <c r="DM390" s="602">
        <f t="shared" ca="1" si="784"/>
        <v>37514.931461517175</v>
      </c>
      <c r="DN390" s="602">
        <f t="shared" ca="1" si="785"/>
        <v>37514.931461517175</v>
      </c>
      <c r="DO390" s="602">
        <f t="shared" ca="1" si="786"/>
        <v>38418.479955411574</v>
      </c>
      <c r="DP390" s="602">
        <f t="shared" ca="1" si="787"/>
        <v>38418.479955411574</v>
      </c>
      <c r="DQ390" s="602">
        <f t="shared" ca="1" si="788"/>
        <v>39332.613834187912</v>
      </c>
      <c r="DR390" s="602">
        <f t="shared" ca="1" si="789"/>
        <v>39332.613834187912</v>
      </c>
      <c r="DS390" s="602">
        <f t="shared" ca="1" si="790"/>
        <v>40257.157363389997</v>
      </c>
      <c r="DT390" s="602">
        <f t="shared" ca="1" si="791"/>
        <v>46177.501827191038</v>
      </c>
      <c r="DU390" s="602">
        <f t="shared" ca="1" si="792"/>
        <v>47838.641578354283</v>
      </c>
      <c r="DV390" s="602">
        <f t="shared" ca="1" si="793"/>
        <v>47838.641578354283</v>
      </c>
      <c r="DW390" s="602">
        <f t="shared" ca="1" si="794"/>
        <v>49524.048906687342</v>
      </c>
      <c r="DX390" s="602">
        <f t="shared" ca="1" si="795"/>
        <v>49524.048906687342</v>
      </c>
      <c r="DY390" s="602">
        <f t="shared" ca="1" si="796"/>
        <v>51232.81142211426</v>
      </c>
      <c r="DZ390" s="602">
        <f t="shared" ca="1" si="797"/>
        <v>51232.81142211426</v>
      </c>
      <c r="EA390" s="602">
        <f t="shared" ca="1" si="798"/>
        <v>52964.015402022604</v>
      </c>
      <c r="EB390" s="602">
        <f t="shared" ca="1" si="799"/>
        <v>52964.015402022604</v>
      </c>
      <c r="EC390" s="602">
        <f t="shared" ca="1" si="800"/>
        <v>54716.749467108581</v>
      </c>
      <c r="ED390" s="602">
        <f t="shared" ca="1" si="801"/>
        <v>50546.562285820124</v>
      </c>
      <c r="EE390" s="602">
        <f t="shared" ca="1" si="802"/>
        <v>52268.899256216449</v>
      </c>
      <c r="EF390" s="602">
        <f t="shared" ca="1" si="803"/>
        <v>52268.899256216449</v>
      </c>
      <c r="EG390" s="602">
        <f t="shared" ca="1" si="804"/>
        <v>54013.130357142247</v>
      </c>
      <c r="EH390" s="602">
        <f t="shared" ca="1" si="805"/>
        <v>54013.130357142247</v>
      </c>
      <c r="EI390" s="602">
        <f t="shared" ca="1" si="806"/>
        <v>55778.34727772788</v>
      </c>
      <c r="EJ390" s="602">
        <f t="shared" ca="1" si="807"/>
        <v>55778.34727772788</v>
      </c>
      <c r="EK390" s="602">
        <f t="shared" ca="1" si="808"/>
        <v>57563.649413299725</v>
      </c>
      <c r="EL390" s="602">
        <f t="shared" ca="1" si="809"/>
        <v>57563.649413299725</v>
      </c>
      <c r="EM390" s="602">
        <f t="shared" ca="1" si="810"/>
        <v>59368.146874517734</v>
      </c>
    </row>
    <row r="391" spans="22:143" ht="14.25" x14ac:dyDescent="0.2">
      <c r="V391" s="260"/>
      <c r="W391" s="597">
        <f t="shared" si="690"/>
        <v>98</v>
      </c>
      <c r="X391" s="602">
        <f t="shared" ca="1" si="691"/>
        <v>27303.204877228378</v>
      </c>
      <c r="Y391" s="602">
        <f t="shared" ca="1" si="692"/>
        <v>28063.745651855919</v>
      </c>
      <c r="Z391" s="602">
        <f t="shared" ca="1" si="693"/>
        <v>28063.745651855919</v>
      </c>
      <c r="AA391" s="602">
        <f t="shared" ca="1" si="694"/>
        <v>28836.595283912593</v>
      </c>
      <c r="AB391" s="602">
        <f t="shared" ca="1" si="695"/>
        <v>28836.595283912593</v>
      </c>
      <c r="AC391" s="602">
        <f t="shared" ca="1" si="696"/>
        <v>29621.652351503428</v>
      </c>
      <c r="AD391" s="602">
        <f t="shared" ca="1" si="697"/>
        <v>29621.652351503428</v>
      </c>
      <c r="AE391" s="602">
        <f t="shared" ca="1" si="698"/>
        <v>30418.807625095062</v>
      </c>
      <c r="AF391" s="602">
        <f t="shared" ca="1" si="699"/>
        <v>30418.807625095062</v>
      </c>
      <c r="AG391" s="602">
        <f t="shared" ca="1" si="700"/>
        <v>31227.944341051854</v>
      </c>
      <c r="AH391" s="602">
        <f t="shared" ca="1" si="701"/>
        <v>31773.964225318963</v>
      </c>
      <c r="AI391" s="602">
        <f t="shared" ca="1" si="702"/>
        <v>33161.814954877947</v>
      </c>
      <c r="AJ391" s="602">
        <f t="shared" ca="1" si="703"/>
        <v>33161.814954877947</v>
      </c>
      <c r="AK391" s="602">
        <f t="shared" ca="1" si="704"/>
        <v>34581.723205375456</v>
      </c>
      <c r="AL391" s="602">
        <f t="shared" ca="1" si="705"/>
        <v>34581.723205375456</v>
      </c>
      <c r="AM391" s="602">
        <f t="shared" ca="1" si="706"/>
        <v>36033.004617820443</v>
      </c>
      <c r="AN391" s="602">
        <f t="shared" ca="1" si="707"/>
        <v>36033.004617820443</v>
      </c>
      <c r="AO391" s="602">
        <f t="shared" ca="1" si="708"/>
        <v>37514.931461517175</v>
      </c>
      <c r="AP391" s="602">
        <f t="shared" ca="1" si="709"/>
        <v>37514.931461517175</v>
      </c>
      <c r="AQ391" s="602">
        <f t="shared" ca="1" si="710"/>
        <v>39026.737155306873</v>
      </c>
      <c r="AR391" s="602">
        <f t="shared" ca="1" si="711"/>
        <v>35448.772928771345</v>
      </c>
      <c r="AS391" s="602">
        <f t="shared" ca="1" si="712"/>
        <v>36918.531516652984</v>
      </c>
      <c r="AT391" s="602">
        <f t="shared" ca="1" si="713"/>
        <v>36918.531516652984</v>
      </c>
      <c r="AU391" s="602">
        <f t="shared" ca="1" si="714"/>
        <v>38418.479955411574</v>
      </c>
      <c r="AV391" s="602">
        <f t="shared" ca="1" si="715"/>
        <v>38418.479955411574</v>
      </c>
      <c r="AW391" s="602">
        <f t="shared" ca="1" si="716"/>
        <v>39947.830563756834</v>
      </c>
      <c r="AX391" s="602">
        <f t="shared" ca="1" si="717"/>
        <v>39947.830563756834</v>
      </c>
      <c r="AY391" s="602">
        <f t="shared" ca="1" si="718"/>
        <v>41505.764212283277</v>
      </c>
      <c r="AZ391" s="602">
        <f t="shared" ca="1" si="719"/>
        <v>41505.764212283277</v>
      </c>
      <c r="BA391" s="602">
        <f t="shared" ca="1" si="720"/>
        <v>43091.434978125537</v>
      </c>
      <c r="BB391" s="602">
        <f t="shared" ca="1" si="721"/>
        <v>30151.752011168952</v>
      </c>
      <c r="BC391" s="602">
        <f t="shared" ca="1" si="722"/>
        <v>30956.908340085956</v>
      </c>
      <c r="BD391" s="602">
        <f t="shared" ca="1" si="723"/>
        <v>30956.908340085956</v>
      </c>
      <c r="BE391" s="602">
        <f t="shared" ca="1" si="724"/>
        <v>31773.96422531897</v>
      </c>
      <c r="BF391" s="602">
        <f t="shared" ca="1" si="725"/>
        <v>31773.96422531897</v>
      </c>
      <c r="BG391" s="602">
        <f t="shared" ca="1" si="726"/>
        <v>32602.790994842424</v>
      </c>
      <c r="BH391" s="602">
        <f t="shared" ca="1" si="727"/>
        <v>32602.790994842424</v>
      </c>
      <c r="BI391" s="602">
        <f t="shared" ca="1" si="728"/>
        <v>33443.253242422019</v>
      </c>
      <c r="BJ391" s="602">
        <f t="shared" ca="1" si="729"/>
        <v>33443.253242422019</v>
      </c>
      <c r="BK391" s="602">
        <f t="shared" ca="1" si="730"/>
        <v>34295.209150044284</v>
      </c>
      <c r="BL391" s="602">
        <f t="shared" ca="1" si="731"/>
        <v>36770.18441525627</v>
      </c>
      <c r="BM391" s="602">
        <f t="shared" ca="1" si="732"/>
        <v>38267.148755353199</v>
      </c>
      <c r="BN391" s="602">
        <f t="shared" ca="1" si="733"/>
        <v>38267.148755353199</v>
      </c>
      <c r="BO391" s="602">
        <f t="shared" ca="1" si="734"/>
        <v>39793.595525186211</v>
      </c>
      <c r="BP391" s="602">
        <f t="shared" ca="1" si="735"/>
        <v>39793.595525186211</v>
      </c>
      <c r="BQ391" s="602">
        <f t="shared" ca="1" si="736"/>
        <v>41348.708530527409</v>
      </c>
      <c r="BR391" s="602">
        <f t="shared" ca="1" si="737"/>
        <v>41348.708530527409</v>
      </c>
      <c r="BS391" s="602">
        <f t="shared" ca="1" si="738"/>
        <v>42931.644319025749</v>
      </c>
      <c r="BT391" s="602">
        <f t="shared" ca="1" si="739"/>
        <v>42931.644319025749</v>
      </c>
      <c r="BU391" s="602">
        <f t="shared" ca="1" si="740"/>
        <v>44541.536806018841</v>
      </c>
      <c r="BV391" s="602">
        <f t="shared" ca="1" si="741"/>
        <v>40723.276804626068</v>
      </c>
      <c r="BW391" s="602">
        <f t="shared" ca="1" si="742"/>
        <v>42295.186245571516</v>
      </c>
      <c r="BX391" s="602">
        <f t="shared" ca="1" si="743"/>
        <v>42295.186245571516</v>
      </c>
      <c r="BY391" s="602">
        <f t="shared" ca="1" si="744"/>
        <v>43894.401241264459</v>
      </c>
      <c r="BZ391" s="602">
        <f t="shared" ca="1" si="745"/>
        <v>43894.401241264459</v>
      </c>
      <c r="CA391" s="602">
        <f t="shared" ca="1" si="746"/>
        <v>45520.044319311586</v>
      </c>
      <c r="CB391" s="602">
        <f t="shared" ca="1" si="747"/>
        <v>45520.044319311586</v>
      </c>
      <c r="CC391" s="602">
        <f t="shared" ca="1" si="748"/>
        <v>47171.222607457443</v>
      </c>
      <c r="CD391" s="602">
        <f t="shared" ca="1" si="749"/>
        <v>47171.222607457443</v>
      </c>
      <c r="CE391" s="602">
        <f t="shared" ca="1" si="750"/>
        <v>48847.032188247038</v>
      </c>
      <c r="CF391" s="602">
        <f t="shared" ca="1" si="751"/>
        <v>32602.790994842424</v>
      </c>
      <c r="CG391" s="602">
        <f t="shared" ca="1" si="752"/>
        <v>33443.253242422012</v>
      </c>
      <c r="CH391" s="602">
        <f t="shared" ca="1" si="753"/>
        <v>33443.253242422012</v>
      </c>
      <c r="CI391" s="602">
        <f t="shared" ca="1" si="754"/>
        <v>34295.209150044277</v>
      </c>
      <c r="CJ391" s="602">
        <f t="shared" ca="1" si="755"/>
        <v>34295.209150044277</v>
      </c>
      <c r="CK391" s="602">
        <f t="shared" ca="1" si="756"/>
        <v>35158.510820378884</v>
      </c>
      <c r="CL391" s="602">
        <f t="shared" ca="1" si="757"/>
        <v>35158.510820378884</v>
      </c>
      <c r="CM391" s="602">
        <f t="shared" ca="1" si="758"/>
        <v>36033.004617820443</v>
      </c>
      <c r="CN391" s="602">
        <f t="shared" ca="1" si="759"/>
        <v>36033.004617820443</v>
      </c>
      <c r="CO391" s="602">
        <f t="shared" ca="1" si="760"/>
        <v>36918.531516652984</v>
      </c>
      <c r="CP391" s="602">
        <f t="shared" ca="1" si="761"/>
        <v>40567.620879791641</v>
      </c>
      <c r="CQ391" s="602">
        <f t="shared" ca="1" si="762"/>
        <v>42136.752230538325</v>
      </c>
      <c r="CR391" s="602">
        <f t="shared" ca="1" si="763"/>
        <v>42136.752230538325</v>
      </c>
      <c r="CS391" s="602">
        <f t="shared" ca="1" si="764"/>
        <v>43733.275864409734</v>
      </c>
      <c r="CT391" s="602">
        <f t="shared" ca="1" si="765"/>
        <v>43733.275864409734</v>
      </c>
      <c r="CU391" s="602">
        <f t="shared" ca="1" si="766"/>
        <v>45356.316094004287</v>
      </c>
      <c r="CV391" s="602">
        <f t="shared" ca="1" si="767"/>
        <v>45356.316094004287</v>
      </c>
      <c r="CW391" s="602">
        <f t="shared" ca="1" si="768"/>
        <v>47004.981388595283</v>
      </c>
      <c r="CX391" s="602">
        <f t="shared" ca="1" si="769"/>
        <v>47004.981388595283</v>
      </c>
      <c r="CY391" s="602">
        <f t="shared" ca="1" si="770"/>
        <v>48678.368743832812</v>
      </c>
      <c r="CZ391" s="602">
        <f t="shared" ca="1" si="771"/>
        <v>44703.97476535022</v>
      </c>
      <c r="DA391" s="602">
        <f t="shared" ca="1" si="772"/>
        <v>46342.497848049643</v>
      </c>
      <c r="DB391" s="602">
        <f t="shared" ca="1" si="773"/>
        <v>46342.497848049643</v>
      </c>
      <c r="DC391" s="602">
        <f t="shared" ca="1" si="774"/>
        <v>48006.105296803609</v>
      </c>
      <c r="DD391" s="602">
        <f t="shared" ca="1" si="775"/>
        <v>48006.105296803609</v>
      </c>
      <c r="DE391" s="602">
        <f t="shared" ca="1" si="776"/>
        <v>49693.889253268258</v>
      </c>
      <c r="DF391" s="602">
        <f t="shared" ca="1" si="777"/>
        <v>49693.889253268258</v>
      </c>
      <c r="DG391" s="602">
        <f t="shared" ca="1" si="778"/>
        <v>51404.937022019112</v>
      </c>
      <c r="DH391" s="602">
        <f t="shared" ca="1" si="779"/>
        <v>51404.937022019112</v>
      </c>
      <c r="DI391" s="602">
        <f t="shared" ca="1" si="780"/>
        <v>53138.334953305806</v>
      </c>
      <c r="DJ391" s="602">
        <f t="shared" ca="1" si="781"/>
        <v>35740.272825017964</v>
      </c>
      <c r="DK391" s="602">
        <f t="shared" ca="1" si="782"/>
        <v>36622.140011125128</v>
      </c>
      <c r="DL391" s="602">
        <f t="shared" ca="1" si="783"/>
        <v>36622.140011125128</v>
      </c>
      <c r="DM391" s="602">
        <f t="shared" ca="1" si="784"/>
        <v>37514.931461517175</v>
      </c>
      <c r="DN391" s="602">
        <f t="shared" ca="1" si="785"/>
        <v>37514.931461517175</v>
      </c>
      <c r="DO391" s="602">
        <f t="shared" ca="1" si="786"/>
        <v>38418.479955411574</v>
      </c>
      <c r="DP391" s="602">
        <f t="shared" ca="1" si="787"/>
        <v>38418.479955411574</v>
      </c>
      <c r="DQ391" s="602">
        <f t="shared" ca="1" si="788"/>
        <v>39332.613834187912</v>
      </c>
      <c r="DR391" s="602">
        <f t="shared" ca="1" si="789"/>
        <v>39332.613834187912</v>
      </c>
      <c r="DS391" s="602">
        <f t="shared" ca="1" si="790"/>
        <v>40257.157363389997</v>
      </c>
      <c r="DT391" s="602">
        <f t="shared" ca="1" si="791"/>
        <v>46177.501827191038</v>
      </c>
      <c r="DU391" s="602">
        <f t="shared" ca="1" si="792"/>
        <v>47838.641578354283</v>
      </c>
      <c r="DV391" s="602">
        <f t="shared" ca="1" si="793"/>
        <v>47838.641578354283</v>
      </c>
      <c r="DW391" s="602">
        <f t="shared" ca="1" si="794"/>
        <v>49524.048906687342</v>
      </c>
      <c r="DX391" s="602">
        <f t="shared" ca="1" si="795"/>
        <v>49524.048906687342</v>
      </c>
      <c r="DY391" s="602">
        <f t="shared" ca="1" si="796"/>
        <v>51232.81142211426</v>
      </c>
      <c r="DZ391" s="602">
        <f t="shared" ca="1" si="797"/>
        <v>51232.81142211426</v>
      </c>
      <c r="EA391" s="602">
        <f t="shared" ca="1" si="798"/>
        <v>52964.015402022604</v>
      </c>
      <c r="EB391" s="602">
        <f t="shared" ca="1" si="799"/>
        <v>52964.015402022604</v>
      </c>
      <c r="EC391" s="602">
        <f t="shared" ca="1" si="800"/>
        <v>54716.749467108581</v>
      </c>
      <c r="ED391" s="602">
        <f t="shared" ca="1" si="801"/>
        <v>50546.562285820124</v>
      </c>
      <c r="EE391" s="602">
        <f t="shared" ca="1" si="802"/>
        <v>52268.899256216449</v>
      </c>
      <c r="EF391" s="602">
        <f t="shared" ca="1" si="803"/>
        <v>52268.899256216449</v>
      </c>
      <c r="EG391" s="602">
        <f t="shared" ca="1" si="804"/>
        <v>54013.130357142247</v>
      </c>
      <c r="EH391" s="602">
        <f t="shared" ca="1" si="805"/>
        <v>54013.130357142247</v>
      </c>
      <c r="EI391" s="602">
        <f t="shared" ca="1" si="806"/>
        <v>55778.34727772788</v>
      </c>
      <c r="EJ391" s="602">
        <f t="shared" ca="1" si="807"/>
        <v>55778.34727772788</v>
      </c>
      <c r="EK391" s="602">
        <f t="shared" ca="1" si="808"/>
        <v>57563.649413299725</v>
      </c>
      <c r="EL391" s="602">
        <f t="shared" ca="1" si="809"/>
        <v>57563.649413299725</v>
      </c>
      <c r="EM391" s="602">
        <f t="shared" ca="1" si="810"/>
        <v>59368.146874517734</v>
      </c>
    </row>
    <row r="392" spans="22:143" ht="14.25" x14ac:dyDescent="0.2">
      <c r="V392" s="260"/>
      <c r="W392" s="597">
        <f t="shared" si="690"/>
        <v>99</v>
      </c>
      <c r="X392" s="602">
        <f t="shared" ca="1" si="691"/>
        <v>27303.204877228378</v>
      </c>
      <c r="Y392" s="602">
        <f t="shared" ca="1" si="692"/>
        <v>28063.745651855919</v>
      </c>
      <c r="Z392" s="602">
        <f t="shared" ca="1" si="693"/>
        <v>28063.745651855919</v>
      </c>
      <c r="AA392" s="602">
        <f t="shared" ca="1" si="694"/>
        <v>28836.595283912593</v>
      </c>
      <c r="AB392" s="602">
        <f t="shared" ca="1" si="695"/>
        <v>28836.595283912593</v>
      </c>
      <c r="AC392" s="602">
        <f t="shared" ca="1" si="696"/>
        <v>29621.652351503428</v>
      </c>
      <c r="AD392" s="602">
        <f t="shared" ca="1" si="697"/>
        <v>29621.652351503428</v>
      </c>
      <c r="AE392" s="602">
        <f t="shared" ca="1" si="698"/>
        <v>30418.807625095062</v>
      </c>
      <c r="AF392" s="602">
        <f t="shared" ca="1" si="699"/>
        <v>30418.807625095062</v>
      </c>
      <c r="AG392" s="602">
        <f t="shared" ca="1" si="700"/>
        <v>31227.944341051854</v>
      </c>
      <c r="AH392" s="602">
        <f t="shared" ca="1" si="701"/>
        <v>31773.964225318963</v>
      </c>
      <c r="AI392" s="602">
        <f t="shared" ca="1" si="702"/>
        <v>33161.814954877947</v>
      </c>
      <c r="AJ392" s="602">
        <f t="shared" ca="1" si="703"/>
        <v>33161.814954877947</v>
      </c>
      <c r="AK392" s="602">
        <f t="shared" ca="1" si="704"/>
        <v>34581.723205375456</v>
      </c>
      <c r="AL392" s="602">
        <f t="shared" ca="1" si="705"/>
        <v>34581.723205375456</v>
      </c>
      <c r="AM392" s="602">
        <f t="shared" ca="1" si="706"/>
        <v>36033.004617820443</v>
      </c>
      <c r="AN392" s="602">
        <f t="shared" ca="1" si="707"/>
        <v>36033.004617820443</v>
      </c>
      <c r="AO392" s="602">
        <f t="shared" ca="1" si="708"/>
        <v>37514.931461517175</v>
      </c>
      <c r="AP392" s="602">
        <f t="shared" ca="1" si="709"/>
        <v>37514.931461517175</v>
      </c>
      <c r="AQ392" s="602">
        <f t="shared" ca="1" si="710"/>
        <v>39026.737155306873</v>
      </c>
      <c r="AR392" s="602">
        <f t="shared" ca="1" si="711"/>
        <v>35448.772928771345</v>
      </c>
      <c r="AS392" s="602">
        <f t="shared" ca="1" si="712"/>
        <v>36918.531516652984</v>
      </c>
      <c r="AT392" s="602">
        <f t="shared" ca="1" si="713"/>
        <v>36918.531516652984</v>
      </c>
      <c r="AU392" s="602">
        <f t="shared" ca="1" si="714"/>
        <v>38418.479955411574</v>
      </c>
      <c r="AV392" s="602">
        <f t="shared" ca="1" si="715"/>
        <v>38418.479955411574</v>
      </c>
      <c r="AW392" s="602">
        <f t="shared" ca="1" si="716"/>
        <v>39947.830563756834</v>
      </c>
      <c r="AX392" s="602">
        <f t="shared" ca="1" si="717"/>
        <v>39947.830563756834</v>
      </c>
      <c r="AY392" s="602">
        <f t="shared" ca="1" si="718"/>
        <v>41505.764212283277</v>
      </c>
      <c r="AZ392" s="602">
        <f t="shared" ca="1" si="719"/>
        <v>41505.764212283277</v>
      </c>
      <c r="BA392" s="602">
        <f t="shared" ca="1" si="720"/>
        <v>43091.434978125537</v>
      </c>
      <c r="BB392" s="602">
        <f t="shared" ca="1" si="721"/>
        <v>30151.752011168952</v>
      </c>
      <c r="BC392" s="602">
        <f t="shared" ca="1" si="722"/>
        <v>30956.908340085956</v>
      </c>
      <c r="BD392" s="602">
        <f t="shared" ca="1" si="723"/>
        <v>30956.908340085956</v>
      </c>
      <c r="BE392" s="602">
        <f t="shared" ca="1" si="724"/>
        <v>31773.96422531897</v>
      </c>
      <c r="BF392" s="602">
        <f t="shared" ca="1" si="725"/>
        <v>31773.96422531897</v>
      </c>
      <c r="BG392" s="602">
        <f t="shared" ca="1" si="726"/>
        <v>32602.790994842424</v>
      </c>
      <c r="BH392" s="602">
        <f t="shared" ca="1" si="727"/>
        <v>32602.790994842424</v>
      </c>
      <c r="BI392" s="602">
        <f t="shared" ca="1" si="728"/>
        <v>33443.253242422019</v>
      </c>
      <c r="BJ392" s="602">
        <f t="shared" ca="1" si="729"/>
        <v>33443.253242422019</v>
      </c>
      <c r="BK392" s="602">
        <f t="shared" ca="1" si="730"/>
        <v>34295.209150044284</v>
      </c>
      <c r="BL392" s="602">
        <f t="shared" ca="1" si="731"/>
        <v>36770.18441525627</v>
      </c>
      <c r="BM392" s="602">
        <f t="shared" ca="1" si="732"/>
        <v>38267.148755353199</v>
      </c>
      <c r="BN392" s="602">
        <f t="shared" ca="1" si="733"/>
        <v>38267.148755353199</v>
      </c>
      <c r="BO392" s="602">
        <f t="shared" ca="1" si="734"/>
        <v>39793.595525186211</v>
      </c>
      <c r="BP392" s="602">
        <f t="shared" ca="1" si="735"/>
        <v>39793.595525186211</v>
      </c>
      <c r="BQ392" s="602">
        <f t="shared" ca="1" si="736"/>
        <v>41348.708530527409</v>
      </c>
      <c r="BR392" s="602">
        <f t="shared" ca="1" si="737"/>
        <v>41348.708530527409</v>
      </c>
      <c r="BS392" s="602">
        <f t="shared" ca="1" si="738"/>
        <v>42931.644319025749</v>
      </c>
      <c r="BT392" s="602">
        <f t="shared" ca="1" si="739"/>
        <v>42931.644319025749</v>
      </c>
      <c r="BU392" s="602">
        <f t="shared" ca="1" si="740"/>
        <v>44541.536806018841</v>
      </c>
      <c r="BV392" s="602">
        <f t="shared" ca="1" si="741"/>
        <v>40723.276804626068</v>
      </c>
      <c r="BW392" s="602">
        <f t="shared" ca="1" si="742"/>
        <v>42295.186245571516</v>
      </c>
      <c r="BX392" s="602">
        <f t="shared" ca="1" si="743"/>
        <v>42295.186245571516</v>
      </c>
      <c r="BY392" s="602">
        <f t="shared" ca="1" si="744"/>
        <v>43894.401241264459</v>
      </c>
      <c r="BZ392" s="602">
        <f t="shared" ca="1" si="745"/>
        <v>43894.401241264459</v>
      </c>
      <c r="CA392" s="602">
        <f t="shared" ca="1" si="746"/>
        <v>45520.044319311586</v>
      </c>
      <c r="CB392" s="602">
        <f t="shared" ca="1" si="747"/>
        <v>45520.044319311586</v>
      </c>
      <c r="CC392" s="602">
        <f t="shared" ca="1" si="748"/>
        <v>47171.222607457443</v>
      </c>
      <c r="CD392" s="602">
        <f t="shared" ca="1" si="749"/>
        <v>47171.222607457443</v>
      </c>
      <c r="CE392" s="602">
        <f t="shared" ca="1" si="750"/>
        <v>48847.032188247038</v>
      </c>
      <c r="CF392" s="602">
        <f t="shared" ca="1" si="751"/>
        <v>32602.790994842424</v>
      </c>
      <c r="CG392" s="602">
        <f t="shared" ca="1" si="752"/>
        <v>33443.253242422012</v>
      </c>
      <c r="CH392" s="602">
        <f t="shared" ca="1" si="753"/>
        <v>33443.253242422012</v>
      </c>
      <c r="CI392" s="602">
        <f t="shared" ca="1" si="754"/>
        <v>34295.209150044277</v>
      </c>
      <c r="CJ392" s="602">
        <f t="shared" ca="1" si="755"/>
        <v>34295.209150044277</v>
      </c>
      <c r="CK392" s="602">
        <f t="shared" ca="1" si="756"/>
        <v>35158.510820378884</v>
      </c>
      <c r="CL392" s="602">
        <f t="shared" ca="1" si="757"/>
        <v>35158.510820378884</v>
      </c>
      <c r="CM392" s="602">
        <f t="shared" ca="1" si="758"/>
        <v>36033.004617820443</v>
      </c>
      <c r="CN392" s="602">
        <f t="shared" ca="1" si="759"/>
        <v>36033.004617820443</v>
      </c>
      <c r="CO392" s="602">
        <f t="shared" ca="1" si="760"/>
        <v>36918.531516652984</v>
      </c>
      <c r="CP392" s="602">
        <f t="shared" ca="1" si="761"/>
        <v>40567.620879791641</v>
      </c>
      <c r="CQ392" s="602">
        <f t="shared" ca="1" si="762"/>
        <v>42136.752230538325</v>
      </c>
      <c r="CR392" s="602">
        <f t="shared" ca="1" si="763"/>
        <v>42136.752230538325</v>
      </c>
      <c r="CS392" s="602">
        <f t="shared" ca="1" si="764"/>
        <v>43733.275864409734</v>
      </c>
      <c r="CT392" s="602">
        <f t="shared" ca="1" si="765"/>
        <v>43733.275864409734</v>
      </c>
      <c r="CU392" s="602">
        <f t="shared" ca="1" si="766"/>
        <v>45356.316094004287</v>
      </c>
      <c r="CV392" s="602">
        <f t="shared" ca="1" si="767"/>
        <v>45356.316094004287</v>
      </c>
      <c r="CW392" s="602">
        <f t="shared" ca="1" si="768"/>
        <v>47004.981388595283</v>
      </c>
      <c r="CX392" s="602">
        <f t="shared" ca="1" si="769"/>
        <v>47004.981388595283</v>
      </c>
      <c r="CY392" s="602">
        <f t="shared" ca="1" si="770"/>
        <v>48678.368743832812</v>
      </c>
      <c r="CZ392" s="602">
        <f t="shared" ca="1" si="771"/>
        <v>44703.97476535022</v>
      </c>
      <c r="DA392" s="602">
        <f t="shared" ca="1" si="772"/>
        <v>46342.497848049643</v>
      </c>
      <c r="DB392" s="602">
        <f t="shared" ca="1" si="773"/>
        <v>46342.497848049643</v>
      </c>
      <c r="DC392" s="602">
        <f t="shared" ca="1" si="774"/>
        <v>48006.105296803609</v>
      </c>
      <c r="DD392" s="602">
        <f t="shared" ca="1" si="775"/>
        <v>48006.105296803609</v>
      </c>
      <c r="DE392" s="602">
        <f t="shared" ca="1" si="776"/>
        <v>49693.889253268258</v>
      </c>
      <c r="DF392" s="602">
        <f t="shared" ca="1" si="777"/>
        <v>49693.889253268258</v>
      </c>
      <c r="DG392" s="602">
        <f t="shared" ca="1" si="778"/>
        <v>51404.937022019112</v>
      </c>
      <c r="DH392" s="602">
        <f t="shared" ca="1" si="779"/>
        <v>51404.937022019112</v>
      </c>
      <c r="DI392" s="602">
        <f t="shared" ca="1" si="780"/>
        <v>53138.334953305806</v>
      </c>
      <c r="DJ392" s="602">
        <f t="shared" ca="1" si="781"/>
        <v>35740.272825017964</v>
      </c>
      <c r="DK392" s="602">
        <f t="shared" ca="1" si="782"/>
        <v>36622.140011125128</v>
      </c>
      <c r="DL392" s="602">
        <f t="shared" ca="1" si="783"/>
        <v>36622.140011125128</v>
      </c>
      <c r="DM392" s="602">
        <f t="shared" ca="1" si="784"/>
        <v>37514.931461517175</v>
      </c>
      <c r="DN392" s="602">
        <f t="shared" ca="1" si="785"/>
        <v>37514.931461517175</v>
      </c>
      <c r="DO392" s="602">
        <f t="shared" ca="1" si="786"/>
        <v>38418.479955411574</v>
      </c>
      <c r="DP392" s="602">
        <f t="shared" ca="1" si="787"/>
        <v>38418.479955411574</v>
      </c>
      <c r="DQ392" s="602">
        <f t="shared" ca="1" si="788"/>
        <v>39332.613834187912</v>
      </c>
      <c r="DR392" s="602">
        <f t="shared" ca="1" si="789"/>
        <v>39332.613834187912</v>
      </c>
      <c r="DS392" s="602">
        <f t="shared" ca="1" si="790"/>
        <v>40257.157363389997</v>
      </c>
      <c r="DT392" s="602">
        <f t="shared" ca="1" si="791"/>
        <v>46177.501827191038</v>
      </c>
      <c r="DU392" s="602">
        <f t="shared" ca="1" si="792"/>
        <v>47838.641578354283</v>
      </c>
      <c r="DV392" s="602">
        <f t="shared" ca="1" si="793"/>
        <v>47838.641578354283</v>
      </c>
      <c r="DW392" s="602">
        <f t="shared" ca="1" si="794"/>
        <v>49524.048906687342</v>
      </c>
      <c r="DX392" s="602">
        <f t="shared" ca="1" si="795"/>
        <v>49524.048906687342</v>
      </c>
      <c r="DY392" s="602">
        <f t="shared" ca="1" si="796"/>
        <v>51232.81142211426</v>
      </c>
      <c r="DZ392" s="602">
        <f t="shared" ca="1" si="797"/>
        <v>51232.81142211426</v>
      </c>
      <c r="EA392" s="602">
        <f t="shared" ca="1" si="798"/>
        <v>52964.015402022604</v>
      </c>
      <c r="EB392" s="602">
        <f t="shared" ca="1" si="799"/>
        <v>52964.015402022604</v>
      </c>
      <c r="EC392" s="602">
        <f t="shared" ca="1" si="800"/>
        <v>54716.749467108581</v>
      </c>
      <c r="ED392" s="602">
        <f t="shared" ca="1" si="801"/>
        <v>50546.562285820124</v>
      </c>
      <c r="EE392" s="602">
        <f t="shared" ca="1" si="802"/>
        <v>52268.899256216449</v>
      </c>
      <c r="EF392" s="602">
        <f t="shared" ca="1" si="803"/>
        <v>52268.899256216449</v>
      </c>
      <c r="EG392" s="602">
        <f t="shared" ca="1" si="804"/>
        <v>54013.130357142247</v>
      </c>
      <c r="EH392" s="602">
        <f t="shared" ca="1" si="805"/>
        <v>54013.130357142247</v>
      </c>
      <c r="EI392" s="602">
        <f t="shared" ca="1" si="806"/>
        <v>55778.34727772788</v>
      </c>
      <c r="EJ392" s="602">
        <f t="shared" ca="1" si="807"/>
        <v>55778.34727772788</v>
      </c>
      <c r="EK392" s="602">
        <f t="shared" ca="1" si="808"/>
        <v>57563.649413299725</v>
      </c>
      <c r="EL392" s="602">
        <f t="shared" ca="1" si="809"/>
        <v>57563.649413299725</v>
      </c>
      <c r="EM392" s="602">
        <f t="shared" ca="1" si="810"/>
        <v>59368.146874517734</v>
      </c>
    </row>
    <row r="393" spans="22:143" ht="14.25" x14ac:dyDescent="0.2">
      <c r="V393" s="260"/>
      <c r="W393" s="597">
        <f t="shared" si="690"/>
        <v>100</v>
      </c>
      <c r="X393" s="602">
        <f t="shared" ca="1" si="691"/>
        <v>27303.204877228378</v>
      </c>
      <c r="Y393" s="602">
        <f t="shared" ca="1" si="692"/>
        <v>28063.745651855919</v>
      </c>
      <c r="Z393" s="602">
        <f t="shared" ca="1" si="693"/>
        <v>28063.745651855919</v>
      </c>
      <c r="AA393" s="602">
        <f t="shared" ca="1" si="694"/>
        <v>28836.595283912593</v>
      </c>
      <c r="AB393" s="602">
        <f t="shared" ca="1" si="695"/>
        <v>28836.595283912593</v>
      </c>
      <c r="AC393" s="602">
        <f t="shared" ca="1" si="696"/>
        <v>29621.652351503428</v>
      </c>
      <c r="AD393" s="602">
        <f t="shared" ca="1" si="697"/>
        <v>29621.652351503428</v>
      </c>
      <c r="AE393" s="602">
        <f t="shared" ca="1" si="698"/>
        <v>30418.807625095062</v>
      </c>
      <c r="AF393" s="602">
        <f t="shared" ca="1" si="699"/>
        <v>30418.807625095062</v>
      </c>
      <c r="AG393" s="602">
        <f t="shared" ca="1" si="700"/>
        <v>31227.944341051854</v>
      </c>
      <c r="AH393" s="602">
        <f t="shared" ca="1" si="701"/>
        <v>31773.964225318963</v>
      </c>
      <c r="AI393" s="602">
        <f t="shared" ca="1" si="702"/>
        <v>33161.814954877947</v>
      </c>
      <c r="AJ393" s="602">
        <f t="shared" ca="1" si="703"/>
        <v>33161.814954877947</v>
      </c>
      <c r="AK393" s="602">
        <f t="shared" ca="1" si="704"/>
        <v>34581.723205375456</v>
      </c>
      <c r="AL393" s="602">
        <f t="shared" ca="1" si="705"/>
        <v>34581.723205375456</v>
      </c>
      <c r="AM393" s="602">
        <f t="shared" ca="1" si="706"/>
        <v>36033.004617820443</v>
      </c>
      <c r="AN393" s="602">
        <f t="shared" ca="1" si="707"/>
        <v>36033.004617820443</v>
      </c>
      <c r="AO393" s="602">
        <f t="shared" ca="1" si="708"/>
        <v>37514.931461517175</v>
      </c>
      <c r="AP393" s="602">
        <f t="shared" ca="1" si="709"/>
        <v>37514.931461517175</v>
      </c>
      <c r="AQ393" s="602">
        <f t="shared" ca="1" si="710"/>
        <v>39026.737155306873</v>
      </c>
      <c r="AR393" s="602">
        <f t="shared" ca="1" si="711"/>
        <v>35448.772928771345</v>
      </c>
      <c r="AS393" s="602">
        <f t="shared" ca="1" si="712"/>
        <v>36918.531516652984</v>
      </c>
      <c r="AT393" s="602">
        <f t="shared" ca="1" si="713"/>
        <v>36918.531516652984</v>
      </c>
      <c r="AU393" s="602">
        <f t="shared" ca="1" si="714"/>
        <v>38418.479955411574</v>
      </c>
      <c r="AV393" s="602">
        <f t="shared" ca="1" si="715"/>
        <v>38418.479955411574</v>
      </c>
      <c r="AW393" s="602">
        <f t="shared" ca="1" si="716"/>
        <v>39947.830563756834</v>
      </c>
      <c r="AX393" s="602">
        <f t="shared" ca="1" si="717"/>
        <v>39947.830563756834</v>
      </c>
      <c r="AY393" s="602">
        <f t="shared" ca="1" si="718"/>
        <v>41505.764212283277</v>
      </c>
      <c r="AZ393" s="602">
        <f t="shared" ca="1" si="719"/>
        <v>41505.764212283277</v>
      </c>
      <c r="BA393" s="602">
        <f t="shared" ca="1" si="720"/>
        <v>43091.434978125537</v>
      </c>
      <c r="BB393" s="602">
        <f t="shared" ca="1" si="721"/>
        <v>30151.752011168952</v>
      </c>
      <c r="BC393" s="602">
        <f t="shared" ca="1" si="722"/>
        <v>30956.908340085956</v>
      </c>
      <c r="BD393" s="602">
        <f t="shared" ca="1" si="723"/>
        <v>30956.908340085956</v>
      </c>
      <c r="BE393" s="602">
        <f t="shared" ca="1" si="724"/>
        <v>31773.96422531897</v>
      </c>
      <c r="BF393" s="602">
        <f t="shared" ca="1" si="725"/>
        <v>31773.96422531897</v>
      </c>
      <c r="BG393" s="602">
        <f t="shared" ca="1" si="726"/>
        <v>32602.790994842424</v>
      </c>
      <c r="BH393" s="602">
        <f t="shared" ca="1" si="727"/>
        <v>32602.790994842424</v>
      </c>
      <c r="BI393" s="602">
        <f t="shared" ca="1" si="728"/>
        <v>33443.253242422019</v>
      </c>
      <c r="BJ393" s="602">
        <f t="shared" ca="1" si="729"/>
        <v>33443.253242422019</v>
      </c>
      <c r="BK393" s="602">
        <f t="shared" ca="1" si="730"/>
        <v>34295.209150044284</v>
      </c>
      <c r="BL393" s="602">
        <f t="shared" ca="1" si="731"/>
        <v>36770.18441525627</v>
      </c>
      <c r="BM393" s="602">
        <f t="shared" ca="1" si="732"/>
        <v>38267.148755353199</v>
      </c>
      <c r="BN393" s="602">
        <f t="shared" ca="1" si="733"/>
        <v>38267.148755353199</v>
      </c>
      <c r="BO393" s="602">
        <f t="shared" ca="1" si="734"/>
        <v>39793.595525186211</v>
      </c>
      <c r="BP393" s="602">
        <f t="shared" ca="1" si="735"/>
        <v>39793.595525186211</v>
      </c>
      <c r="BQ393" s="602">
        <f t="shared" ca="1" si="736"/>
        <v>41348.708530527409</v>
      </c>
      <c r="BR393" s="602">
        <f t="shared" ca="1" si="737"/>
        <v>41348.708530527409</v>
      </c>
      <c r="BS393" s="602">
        <f t="shared" ca="1" si="738"/>
        <v>42931.644319025749</v>
      </c>
      <c r="BT393" s="602">
        <f t="shared" ca="1" si="739"/>
        <v>42931.644319025749</v>
      </c>
      <c r="BU393" s="602">
        <f t="shared" ca="1" si="740"/>
        <v>44541.536806018841</v>
      </c>
      <c r="BV393" s="602">
        <f t="shared" ca="1" si="741"/>
        <v>40723.276804626068</v>
      </c>
      <c r="BW393" s="602">
        <f t="shared" ca="1" si="742"/>
        <v>42295.186245571516</v>
      </c>
      <c r="BX393" s="602">
        <f t="shared" ca="1" si="743"/>
        <v>42295.186245571516</v>
      </c>
      <c r="BY393" s="602">
        <f t="shared" ca="1" si="744"/>
        <v>43894.401241264459</v>
      </c>
      <c r="BZ393" s="602">
        <f t="shared" ca="1" si="745"/>
        <v>43894.401241264459</v>
      </c>
      <c r="CA393" s="602">
        <f t="shared" ca="1" si="746"/>
        <v>45520.044319311586</v>
      </c>
      <c r="CB393" s="602">
        <f t="shared" ca="1" si="747"/>
        <v>45520.044319311586</v>
      </c>
      <c r="CC393" s="602">
        <f t="shared" ca="1" si="748"/>
        <v>47171.222607457443</v>
      </c>
      <c r="CD393" s="602">
        <f t="shared" ca="1" si="749"/>
        <v>47171.222607457443</v>
      </c>
      <c r="CE393" s="602">
        <f t="shared" ca="1" si="750"/>
        <v>48847.032188247038</v>
      </c>
      <c r="CF393" s="602">
        <f t="shared" ca="1" si="751"/>
        <v>32602.790994842424</v>
      </c>
      <c r="CG393" s="602">
        <f t="shared" ca="1" si="752"/>
        <v>33443.253242422012</v>
      </c>
      <c r="CH393" s="602">
        <f t="shared" ca="1" si="753"/>
        <v>33443.253242422012</v>
      </c>
      <c r="CI393" s="602">
        <f t="shared" ca="1" si="754"/>
        <v>34295.209150044277</v>
      </c>
      <c r="CJ393" s="602">
        <f t="shared" ca="1" si="755"/>
        <v>34295.209150044277</v>
      </c>
      <c r="CK393" s="602">
        <f t="shared" ca="1" si="756"/>
        <v>35158.510820378884</v>
      </c>
      <c r="CL393" s="602">
        <f t="shared" ca="1" si="757"/>
        <v>35158.510820378884</v>
      </c>
      <c r="CM393" s="602">
        <f t="shared" ca="1" si="758"/>
        <v>36033.004617820443</v>
      </c>
      <c r="CN393" s="602">
        <f t="shared" ca="1" si="759"/>
        <v>36033.004617820443</v>
      </c>
      <c r="CO393" s="602">
        <f t="shared" ca="1" si="760"/>
        <v>36918.531516652984</v>
      </c>
      <c r="CP393" s="602">
        <f t="shared" ca="1" si="761"/>
        <v>40567.620879791641</v>
      </c>
      <c r="CQ393" s="602">
        <f t="shared" ca="1" si="762"/>
        <v>42136.752230538325</v>
      </c>
      <c r="CR393" s="602">
        <f t="shared" ca="1" si="763"/>
        <v>42136.752230538325</v>
      </c>
      <c r="CS393" s="602">
        <f t="shared" ca="1" si="764"/>
        <v>43733.275864409734</v>
      </c>
      <c r="CT393" s="602">
        <f t="shared" ca="1" si="765"/>
        <v>43733.275864409734</v>
      </c>
      <c r="CU393" s="602">
        <f t="shared" ca="1" si="766"/>
        <v>45356.316094004287</v>
      </c>
      <c r="CV393" s="602">
        <f t="shared" ca="1" si="767"/>
        <v>45356.316094004287</v>
      </c>
      <c r="CW393" s="602">
        <f t="shared" ca="1" si="768"/>
        <v>47004.981388595283</v>
      </c>
      <c r="CX393" s="602">
        <f t="shared" ca="1" si="769"/>
        <v>47004.981388595283</v>
      </c>
      <c r="CY393" s="602">
        <f t="shared" ca="1" si="770"/>
        <v>48678.368743832812</v>
      </c>
      <c r="CZ393" s="602">
        <f t="shared" ca="1" si="771"/>
        <v>44703.97476535022</v>
      </c>
      <c r="DA393" s="602">
        <f t="shared" ca="1" si="772"/>
        <v>46342.497848049643</v>
      </c>
      <c r="DB393" s="602">
        <f t="shared" ca="1" si="773"/>
        <v>46342.497848049643</v>
      </c>
      <c r="DC393" s="602">
        <f t="shared" ca="1" si="774"/>
        <v>48006.105296803609</v>
      </c>
      <c r="DD393" s="602">
        <f t="shared" ca="1" si="775"/>
        <v>48006.105296803609</v>
      </c>
      <c r="DE393" s="602">
        <f t="shared" ca="1" si="776"/>
        <v>49693.889253268258</v>
      </c>
      <c r="DF393" s="602">
        <f t="shared" ca="1" si="777"/>
        <v>49693.889253268258</v>
      </c>
      <c r="DG393" s="602">
        <f t="shared" ca="1" si="778"/>
        <v>51404.937022019112</v>
      </c>
      <c r="DH393" s="602">
        <f t="shared" ca="1" si="779"/>
        <v>51404.937022019112</v>
      </c>
      <c r="DI393" s="602">
        <f t="shared" ca="1" si="780"/>
        <v>53138.334953305806</v>
      </c>
      <c r="DJ393" s="602">
        <f t="shared" ca="1" si="781"/>
        <v>35740.272825017964</v>
      </c>
      <c r="DK393" s="602">
        <f t="shared" ca="1" si="782"/>
        <v>36622.140011125128</v>
      </c>
      <c r="DL393" s="602">
        <f t="shared" ca="1" si="783"/>
        <v>36622.140011125128</v>
      </c>
      <c r="DM393" s="602">
        <f t="shared" ca="1" si="784"/>
        <v>37514.931461517175</v>
      </c>
      <c r="DN393" s="602">
        <f t="shared" ca="1" si="785"/>
        <v>37514.931461517175</v>
      </c>
      <c r="DO393" s="602">
        <f t="shared" ca="1" si="786"/>
        <v>38418.479955411574</v>
      </c>
      <c r="DP393" s="602">
        <f t="shared" ca="1" si="787"/>
        <v>38418.479955411574</v>
      </c>
      <c r="DQ393" s="602">
        <f t="shared" ca="1" si="788"/>
        <v>39332.613834187912</v>
      </c>
      <c r="DR393" s="602">
        <f t="shared" ca="1" si="789"/>
        <v>39332.613834187912</v>
      </c>
      <c r="DS393" s="602">
        <f t="shared" ca="1" si="790"/>
        <v>40257.157363389997</v>
      </c>
      <c r="DT393" s="602">
        <f t="shared" ca="1" si="791"/>
        <v>46177.501827191038</v>
      </c>
      <c r="DU393" s="602">
        <f t="shared" ca="1" si="792"/>
        <v>47838.641578354283</v>
      </c>
      <c r="DV393" s="602">
        <f t="shared" ca="1" si="793"/>
        <v>47838.641578354283</v>
      </c>
      <c r="DW393" s="602">
        <f t="shared" ca="1" si="794"/>
        <v>49524.048906687342</v>
      </c>
      <c r="DX393" s="602">
        <f t="shared" ca="1" si="795"/>
        <v>49524.048906687342</v>
      </c>
      <c r="DY393" s="602">
        <f t="shared" ca="1" si="796"/>
        <v>51232.81142211426</v>
      </c>
      <c r="DZ393" s="602">
        <f t="shared" ca="1" si="797"/>
        <v>51232.81142211426</v>
      </c>
      <c r="EA393" s="602">
        <f t="shared" ca="1" si="798"/>
        <v>52964.015402022604</v>
      </c>
      <c r="EB393" s="602">
        <f t="shared" ca="1" si="799"/>
        <v>52964.015402022604</v>
      </c>
      <c r="EC393" s="602">
        <f t="shared" ca="1" si="800"/>
        <v>54716.749467108581</v>
      </c>
      <c r="ED393" s="602">
        <f t="shared" ca="1" si="801"/>
        <v>50546.562285820124</v>
      </c>
      <c r="EE393" s="602">
        <f t="shared" ca="1" si="802"/>
        <v>52268.899256216449</v>
      </c>
      <c r="EF393" s="602">
        <f t="shared" ca="1" si="803"/>
        <v>52268.899256216449</v>
      </c>
      <c r="EG393" s="602">
        <f t="shared" ca="1" si="804"/>
        <v>54013.130357142247</v>
      </c>
      <c r="EH393" s="602">
        <f t="shared" ca="1" si="805"/>
        <v>54013.130357142247</v>
      </c>
      <c r="EI393" s="602">
        <f t="shared" ca="1" si="806"/>
        <v>55778.34727772788</v>
      </c>
      <c r="EJ393" s="602">
        <f t="shared" ca="1" si="807"/>
        <v>55778.34727772788</v>
      </c>
      <c r="EK393" s="602">
        <f t="shared" ca="1" si="808"/>
        <v>57563.649413299725</v>
      </c>
      <c r="EL393" s="602">
        <f t="shared" ca="1" si="809"/>
        <v>57563.649413299725</v>
      </c>
      <c r="EM393" s="602">
        <f t="shared" ca="1" si="810"/>
        <v>59368.146874517734</v>
      </c>
    </row>
    <row r="394" spans="22:143" ht="14.25" x14ac:dyDescent="0.2">
      <c r="V394" s="260"/>
      <c r="W394" s="597">
        <f t="shared" si="690"/>
        <v>101</v>
      </c>
      <c r="X394" s="602">
        <f t="shared" ca="1" si="691"/>
        <v>27303.204877228378</v>
      </c>
      <c r="Y394" s="602">
        <f t="shared" ca="1" si="692"/>
        <v>28063.745651855919</v>
      </c>
      <c r="Z394" s="602">
        <f t="shared" ca="1" si="693"/>
        <v>28063.745651855919</v>
      </c>
      <c r="AA394" s="602">
        <f t="shared" ca="1" si="694"/>
        <v>28836.595283912593</v>
      </c>
      <c r="AB394" s="602">
        <f t="shared" ca="1" si="695"/>
        <v>28836.595283912593</v>
      </c>
      <c r="AC394" s="602">
        <f t="shared" ca="1" si="696"/>
        <v>29621.652351503428</v>
      </c>
      <c r="AD394" s="602">
        <f t="shared" ca="1" si="697"/>
        <v>29621.652351503428</v>
      </c>
      <c r="AE394" s="602">
        <f t="shared" ca="1" si="698"/>
        <v>30418.807625095062</v>
      </c>
      <c r="AF394" s="602">
        <f t="shared" ca="1" si="699"/>
        <v>30418.807625095062</v>
      </c>
      <c r="AG394" s="602">
        <f t="shared" ca="1" si="700"/>
        <v>31227.944341051854</v>
      </c>
      <c r="AH394" s="602">
        <f t="shared" ca="1" si="701"/>
        <v>31773.964225318963</v>
      </c>
      <c r="AI394" s="602">
        <f t="shared" ca="1" si="702"/>
        <v>33161.814954877947</v>
      </c>
      <c r="AJ394" s="602">
        <f t="shared" ca="1" si="703"/>
        <v>33161.814954877947</v>
      </c>
      <c r="AK394" s="602">
        <f t="shared" ca="1" si="704"/>
        <v>34581.723205375456</v>
      </c>
      <c r="AL394" s="602">
        <f t="shared" ca="1" si="705"/>
        <v>34581.723205375456</v>
      </c>
      <c r="AM394" s="602">
        <f t="shared" ca="1" si="706"/>
        <v>36033.004617820443</v>
      </c>
      <c r="AN394" s="602">
        <f t="shared" ca="1" si="707"/>
        <v>36033.004617820443</v>
      </c>
      <c r="AO394" s="602">
        <f t="shared" ca="1" si="708"/>
        <v>37514.931461517175</v>
      </c>
      <c r="AP394" s="602">
        <f t="shared" ca="1" si="709"/>
        <v>37514.931461517175</v>
      </c>
      <c r="AQ394" s="602">
        <f t="shared" ca="1" si="710"/>
        <v>39026.737155306873</v>
      </c>
      <c r="AR394" s="602">
        <f t="shared" ca="1" si="711"/>
        <v>35448.772928771345</v>
      </c>
      <c r="AS394" s="602">
        <f t="shared" ca="1" si="712"/>
        <v>36918.531516652984</v>
      </c>
      <c r="AT394" s="602">
        <f t="shared" ca="1" si="713"/>
        <v>36918.531516652984</v>
      </c>
      <c r="AU394" s="602">
        <f t="shared" ca="1" si="714"/>
        <v>38418.479955411574</v>
      </c>
      <c r="AV394" s="602">
        <f t="shared" ca="1" si="715"/>
        <v>38418.479955411574</v>
      </c>
      <c r="AW394" s="602">
        <f t="shared" ca="1" si="716"/>
        <v>39947.830563756834</v>
      </c>
      <c r="AX394" s="602">
        <f t="shared" ca="1" si="717"/>
        <v>39947.830563756834</v>
      </c>
      <c r="AY394" s="602">
        <f t="shared" ca="1" si="718"/>
        <v>41505.764212283277</v>
      </c>
      <c r="AZ394" s="602">
        <f t="shared" ca="1" si="719"/>
        <v>41505.764212283277</v>
      </c>
      <c r="BA394" s="602">
        <f t="shared" ca="1" si="720"/>
        <v>43091.434978125537</v>
      </c>
      <c r="BB394" s="602">
        <f t="shared" ca="1" si="721"/>
        <v>30151.752011168952</v>
      </c>
      <c r="BC394" s="602">
        <f t="shared" ca="1" si="722"/>
        <v>30956.908340085956</v>
      </c>
      <c r="BD394" s="602">
        <f t="shared" ca="1" si="723"/>
        <v>30956.908340085956</v>
      </c>
      <c r="BE394" s="602">
        <f t="shared" ca="1" si="724"/>
        <v>31773.96422531897</v>
      </c>
      <c r="BF394" s="602">
        <f t="shared" ca="1" si="725"/>
        <v>31773.96422531897</v>
      </c>
      <c r="BG394" s="602">
        <f t="shared" ca="1" si="726"/>
        <v>32602.790994842424</v>
      </c>
      <c r="BH394" s="602">
        <f t="shared" ca="1" si="727"/>
        <v>32602.790994842424</v>
      </c>
      <c r="BI394" s="602">
        <f t="shared" ca="1" si="728"/>
        <v>33443.253242422019</v>
      </c>
      <c r="BJ394" s="602">
        <f t="shared" ca="1" si="729"/>
        <v>33443.253242422019</v>
      </c>
      <c r="BK394" s="602">
        <f t="shared" ca="1" si="730"/>
        <v>34295.209150044284</v>
      </c>
      <c r="BL394" s="602">
        <f t="shared" ca="1" si="731"/>
        <v>36770.18441525627</v>
      </c>
      <c r="BM394" s="602">
        <f t="shared" ca="1" si="732"/>
        <v>38267.148755353199</v>
      </c>
      <c r="BN394" s="602">
        <f t="shared" ca="1" si="733"/>
        <v>38267.148755353199</v>
      </c>
      <c r="BO394" s="602">
        <f t="shared" ca="1" si="734"/>
        <v>39793.595525186211</v>
      </c>
      <c r="BP394" s="602">
        <f t="shared" ca="1" si="735"/>
        <v>39793.595525186211</v>
      </c>
      <c r="BQ394" s="602">
        <f t="shared" ca="1" si="736"/>
        <v>41348.708530527409</v>
      </c>
      <c r="BR394" s="602">
        <f t="shared" ca="1" si="737"/>
        <v>41348.708530527409</v>
      </c>
      <c r="BS394" s="602">
        <f t="shared" ca="1" si="738"/>
        <v>42931.644319025749</v>
      </c>
      <c r="BT394" s="602">
        <f t="shared" ca="1" si="739"/>
        <v>42931.644319025749</v>
      </c>
      <c r="BU394" s="602">
        <f t="shared" ca="1" si="740"/>
        <v>44541.536806018841</v>
      </c>
      <c r="BV394" s="602">
        <f t="shared" ca="1" si="741"/>
        <v>40723.276804626068</v>
      </c>
      <c r="BW394" s="602">
        <f t="shared" ca="1" si="742"/>
        <v>42295.186245571516</v>
      </c>
      <c r="BX394" s="602">
        <f t="shared" ca="1" si="743"/>
        <v>42295.186245571516</v>
      </c>
      <c r="BY394" s="602">
        <f t="shared" ca="1" si="744"/>
        <v>43894.401241264459</v>
      </c>
      <c r="BZ394" s="602">
        <f t="shared" ca="1" si="745"/>
        <v>43894.401241264459</v>
      </c>
      <c r="CA394" s="602">
        <f t="shared" ca="1" si="746"/>
        <v>45520.044319311586</v>
      </c>
      <c r="CB394" s="602">
        <f t="shared" ca="1" si="747"/>
        <v>45520.044319311586</v>
      </c>
      <c r="CC394" s="602">
        <f t="shared" ca="1" si="748"/>
        <v>47171.222607457443</v>
      </c>
      <c r="CD394" s="602">
        <f t="shared" ca="1" si="749"/>
        <v>47171.222607457443</v>
      </c>
      <c r="CE394" s="602">
        <f t="shared" ca="1" si="750"/>
        <v>48847.032188247038</v>
      </c>
      <c r="CF394" s="602">
        <f t="shared" ca="1" si="751"/>
        <v>32602.790994842424</v>
      </c>
      <c r="CG394" s="602">
        <f t="shared" ca="1" si="752"/>
        <v>33443.253242422012</v>
      </c>
      <c r="CH394" s="602">
        <f t="shared" ca="1" si="753"/>
        <v>33443.253242422012</v>
      </c>
      <c r="CI394" s="602">
        <f t="shared" ca="1" si="754"/>
        <v>34295.209150044277</v>
      </c>
      <c r="CJ394" s="602">
        <f t="shared" ca="1" si="755"/>
        <v>34295.209150044277</v>
      </c>
      <c r="CK394" s="602">
        <f t="shared" ca="1" si="756"/>
        <v>35158.510820378884</v>
      </c>
      <c r="CL394" s="602">
        <f t="shared" ca="1" si="757"/>
        <v>35158.510820378884</v>
      </c>
      <c r="CM394" s="602">
        <f t="shared" ca="1" si="758"/>
        <v>36033.004617820443</v>
      </c>
      <c r="CN394" s="602">
        <f t="shared" ca="1" si="759"/>
        <v>36033.004617820443</v>
      </c>
      <c r="CO394" s="602">
        <f t="shared" ca="1" si="760"/>
        <v>36918.531516652984</v>
      </c>
      <c r="CP394" s="602">
        <f t="shared" ca="1" si="761"/>
        <v>40567.620879791641</v>
      </c>
      <c r="CQ394" s="602">
        <f t="shared" ca="1" si="762"/>
        <v>42136.752230538325</v>
      </c>
      <c r="CR394" s="602">
        <f t="shared" ca="1" si="763"/>
        <v>42136.752230538325</v>
      </c>
      <c r="CS394" s="602">
        <f t="shared" ca="1" si="764"/>
        <v>43733.275864409734</v>
      </c>
      <c r="CT394" s="602">
        <f t="shared" ca="1" si="765"/>
        <v>43733.275864409734</v>
      </c>
      <c r="CU394" s="602">
        <f t="shared" ca="1" si="766"/>
        <v>45356.316094004287</v>
      </c>
      <c r="CV394" s="602">
        <f t="shared" ca="1" si="767"/>
        <v>45356.316094004287</v>
      </c>
      <c r="CW394" s="602">
        <f t="shared" ca="1" si="768"/>
        <v>47004.981388595283</v>
      </c>
      <c r="CX394" s="602">
        <f t="shared" ca="1" si="769"/>
        <v>47004.981388595283</v>
      </c>
      <c r="CY394" s="602">
        <f t="shared" ca="1" si="770"/>
        <v>48678.368743832812</v>
      </c>
      <c r="CZ394" s="602">
        <f t="shared" ca="1" si="771"/>
        <v>44703.97476535022</v>
      </c>
      <c r="DA394" s="602">
        <f t="shared" ca="1" si="772"/>
        <v>46342.497848049643</v>
      </c>
      <c r="DB394" s="602">
        <f t="shared" ca="1" si="773"/>
        <v>46342.497848049643</v>
      </c>
      <c r="DC394" s="602">
        <f t="shared" ca="1" si="774"/>
        <v>48006.105296803609</v>
      </c>
      <c r="DD394" s="602">
        <f t="shared" ca="1" si="775"/>
        <v>48006.105296803609</v>
      </c>
      <c r="DE394" s="602">
        <f t="shared" ca="1" si="776"/>
        <v>49693.889253268258</v>
      </c>
      <c r="DF394" s="602">
        <f t="shared" ca="1" si="777"/>
        <v>49693.889253268258</v>
      </c>
      <c r="DG394" s="602">
        <f t="shared" ca="1" si="778"/>
        <v>51404.937022019112</v>
      </c>
      <c r="DH394" s="602">
        <f t="shared" ca="1" si="779"/>
        <v>51404.937022019112</v>
      </c>
      <c r="DI394" s="602">
        <f t="shared" ca="1" si="780"/>
        <v>53138.334953305806</v>
      </c>
      <c r="DJ394" s="602">
        <f t="shared" ca="1" si="781"/>
        <v>35740.272825017964</v>
      </c>
      <c r="DK394" s="602">
        <f t="shared" ca="1" si="782"/>
        <v>36622.140011125128</v>
      </c>
      <c r="DL394" s="602">
        <f t="shared" ca="1" si="783"/>
        <v>36622.140011125128</v>
      </c>
      <c r="DM394" s="602">
        <f t="shared" ca="1" si="784"/>
        <v>37514.931461517175</v>
      </c>
      <c r="DN394" s="602">
        <f t="shared" ca="1" si="785"/>
        <v>37514.931461517175</v>
      </c>
      <c r="DO394" s="602">
        <f t="shared" ca="1" si="786"/>
        <v>38418.479955411574</v>
      </c>
      <c r="DP394" s="602">
        <f t="shared" ca="1" si="787"/>
        <v>38418.479955411574</v>
      </c>
      <c r="DQ394" s="602">
        <f t="shared" ca="1" si="788"/>
        <v>39332.613834187912</v>
      </c>
      <c r="DR394" s="602">
        <f t="shared" ca="1" si="789"/>
        <v>39332.613834187912</v>
      </c>
      <c r="DS394" s="602">
        <f t="shared" ca="1" si="790"/>
        <v>40257.157363389997</v>
      </c>
      <c r="DT394" s="602">
        <f t="shared" ca="1" si="791"/>
        <v>46177.501827191038</v>
      </c>
      <c r="DU394" s="602">
        <f t="shared" ca="1" si="792"/>
        <v>47838.641578354283</v>
      </c>
      <c r="DV394" s="602">
        <f t="shared" ca="1" si="793"/>
        <v>47838.641578354283</v>
      </c>
      <c r="DW394" s="602">
        <f t="shared" ca="1" si="794"/>
        <v>49524.048906687342</v>
      </c>
      <c r="DX394" s="602">
        <f t="shared" ca="1" si="795"/>
        <v>49524.048906687342</v>
      </c>
      <c r="DY394" s="602">
        <f t="shared" ca="1" si="796"/>
        <v>51232.81142211426</v>
      </c>
      <c r="DZ394" s="602">
        <f t="shared" ca="1" si="797"/>
        <v>51232.81142211426</v>
      </c>
      <c r="EA394" s="602">
        <f t="shared" ca="1" si="798"/>
        <v>52964.015402022604</v>
      </c>
      <c r="EB394" s="602">
        <f t="shared" ca="1" si="799"/>
        <v>52964.015402022604</v>
      </c>
      <c r="EC394" s="602">
        <f t="shared" ca="1" si="800"/>
        <v>54716.749467108581</v>
      </c>
      <c r="ED394" s="602">
        <f t="shared" ca="1" si="801"/>
        <v>50546.562285820124</v>
      </c>
      <c r="EE394" s="602">
        <f t="shared" ca="1" si="802"/>
        <v>52268.899256216449</v>
      </c>
      <c r="EF394" s="602">
        <f t="shared" ca="1" si="803"/>
        <v>52268.899256216449</v>
      </c>
      <c r="EG394" s="602">
        <f t="shared" ca="1" si="804"/>
        <v>54013.130357142247</v>
      </c>
      <c r="EH394" s="602">
        <f t="shared" ca="1" si="805"/>
        <v>54013.130357142247</v>
      </c>
      <c r="EI394" s="602">
        <f t="shared" ca="1" si="806"/>
        <v>55778.34727772788</v>
      </c>
      <c r="EJ394" s="602">
        <f t="shared" ca="1" si="807"/>
        <v>55778.34727772788</v>
      </c>
      <c r="EK394" s="602">
        <f t="shared" ca="1" si="808"/>
        <v>57563.649413299725</v>
      </c>
      <c r="EL394" s="602">
        <f t="shared" ca="1" si="809"/>
        <v>57563.649413299725</v>
      </c>
      <c r="EM394" s="602">
        <f t="shared" ca="1" si="810"/>
        <v>59368.146874517734</v>
      </c>
    </row>
    <row r="395" spans="22:143" ht="14.25" x14ac:dyDescent="0.2">
      <c r="V395" s="260"/>
      <c r="W395" s="597">
        <f t="shared" si="690"/>
        <v>102</v>
      </c>
      <c r="X395" s="602">
        <f t="shared" ca="1" si="691"/>
        <v>27303.204877228378</v>
      </c>
      <c r="Y395" s="602">
        <f t="shared" ca="1" si="692"/>
        <v>28063.745651855919</v>
      </c>
      <c r="Z395" s="602">
        <f t="shared" ca="1" si="693"/>
        <v>28063.745651855919</v>
      </c>
      <c r="AA395" s="602">
        <f t="shared" ca="1" si="694"/>
        <v>28836.595283912593</v>
      </c>
      <c r="AB395" s="602">
        <f t="shared" ca="1" si="695"/>
        <v>28836.595283912593</v>
      </c>
      <c r="AC395" s="602">
        <f t="shared" ca="1" si="696"/>
        <v>29621.652351503428</v>
      </c>
      <c r="AD395" s="602">
        <f t="shared" ca="1" si="697"/>
        <v>29621.652351503428</v>
      </c>
      <c r="AE395" s="602">
        <f t="shared" ca="1" si="698"/>
        <v>30418.807625095062</v>
      </c>
      <c r="AF395" s="602">
        <f t="shared" ca="1" si="699"/>
        <v>30418.807625095062</v>
      </c>
      <c r="AG395" s="602">
        <f t="shared" ca="1" si="700"/>
        <v>31227.944341051854</v>
      </c>
      <c r="AH395" s="602">
        <f t="shared" ca="1" si="701"/>
        <v>31773.964225318963</v>
      </c>
      <c r="AI395" s="602">
        <f t="shared" ca="1" si="702"/>
        <v>33161.814954877947</v>
      </c>
      <c r="AJ395" s="602">
        <f t="shared" ca="1" si="703"/>
        <v>33161.814954877947</v>
      </c>
      <c r="AK395" s="602">
        <f t="shared" ca="1" si="704"/>
        <v>34581.723205375456</v>
      </c>
      <c r="AL395" s="602">
        <f t="shared" ca="1" si="705"/>
        <v>34581.723205375456</v>
      </c>
      <c r="AM395" s="602">
        <f t="shared" ca="1" si="706"/>
        <v>36033.004617820443</v>
      </c>
      <c r="AN395" s="602">
        <f t="shared" ca="1" si="707"/>
        <v>36033.004617820443</v>
      </c>
      <c r="AO395" s="602">
        <f t="shared" ca="1" si="708"/>
        <v>37514.931461517175</v>
      </c>
      <c r="AP395" s="602">
        <f t="shared" ca="1" si="709"/>
        <v>37514.931461517175</v>
      </c>
      <c r="AQ395" s="602">
        <f t="shared" ca="1" si="710"/>
        <v>39026.737155306873</v>
      </c>
      <c r="AR395" s="602">
        <f t="shared" ca="1" si="711"/>
        <v>35448.772928771345</v>
      </c>
      <c r="AS395" s="602">
        <f t="shared" ca="1" si="712"/>
        <v>36918.531516652984</v>
      </c>
      <c r="AT395" s="602">
        <f t="shared" ca="1" si="713"/>
        <v>36918.531516652984</v>
      </c>
      <c r="AU395" s="602">
        <f t="shared" ca="1" si="714"/>
        <v>38418.479955411574</v>
      </c>
      <c r="AV395" s="602">
        <f t="shared" ca="1" si="715"/>
        <v>38418.479955411574</v>
      </c>
      <c r="AW395" s="602">
        <f t="shared" ca="1" si="716"/>
        <v>39947.830563756834</v>
      </c>
      <c r="AX395" s="602">
        <f t="shared" ca="1" si="717"/>
        <v>39947.830563756834</v>
      </c>
      <c r="AY395" s="602">
        <f t="shared" ca="1" si="718"/>
        <v>41505.764212283277</v>
      </c>
      <c r="AZ395" s="602">
        <f t="shared" ca="1" si="719"/>
        <v>41505.764212283277</v>
      </c>
      <c r="BA395" s="602">
        <f t="shared" ca="1" si="720"/>
        <v>43091.434978125537</v>
      </c>
      <c r="BB395" s="602">
        <f t="shared" ca="1" si="721"/>
        <v>30151.752011168952</v>
      </c>
      <c r="BC395" s="602">
        <f t="shared" ca="1" si="722"/>
        <v>30956.908340085956</v>
      </c>
      <c r="BD395" s="602">
        <f t="shared" ca="1" si="723"/>
        <v>30956.908340085956</v>
      </c>
      <c r="BE395" s="602">
        <f t="shared" ca="1" si="724"/>
        <v>31773.96422531897</v>
      </c>
      <c r="BF395" s="602">
        <f t="shared" ca="1" si="725"/>
        <v>31773.96422531897</v>
      </c>
      <c r="BG395" s="602">
        <f t="shared" ca="1" si="726"/>
        <v>32602.790994842424</v>
      </c>
      <c r="BH395" s="602">
        <f t="shared" ca="1" si="727"/>
        <v>32602.790994842424</v>
      </c>
      <c r="BI395" s="602">
        <f t="shared" ca="1" si="728"/>
        <v>33443.253242422019</v>
      </c>
      <c r="BJ395" s="602">
        <f t="shared" ca="1" si="729"/>
        <v>33443.253242422019</v>
      </c>
      <c r="BK395" s="602">
        <f t="shared" ca="1" si="730"/>
        <v>34295.209150044284</v>
      </c>
      <c r="BL395" s="602">
        <f t="shared" ca="1" si="731"/>
        <v>36770.18441525627</v>
      </c>
      <c r="BM395" s="602">
        <f t="shared" ca="1" si="732"/>
        <v>38267.148755353199</v>
      </c>
      <c r="BN395" s="602">
        <f t="shared" ca="1" si="733"/>
        <v>38267.148755353199</v>
      </c>
      <c r="BO395" s="602">
        <f t="shared" ca="1" si="734"/>
        <v>39793.595525186211</v>
      </c>
      <c r="BP395" s="602">
        <f t="shared" ca="1" si="735"/>
        <v>39793.595525186211</v>
      </c>
      <c r="BQ395" s="602">
        <f t="shared" ca="1" si="736"/>
        <v>41348.708530527409</v>
      </c>
      <c r="BR395" s="602">
        <f t="shared" ca="1" si="737"/>
        <v>41348.708530527409</v>
      </c>
      <c r="BS395" s="602">
        <f t="shared" ca="1" si="738"/>
        <v>42931.644319025749</v>
      </c>
      <c r="BT395" s="602">
        <f t="shared" ca="1" si="739"/>
        <v>42931.644319025749</v>
      </c>
      <c r="BU395" s="602">
        <f t="shared" ca="1" si="740"/>
        <v>44541.536806018841</v>
      </c>
      <c r="BV395" s="602">
        <f t="shared" ca="1" si="741"/>
        <v>40723.276804626068</v>
      </c>
      <c r="BW395" s="602">
        <f t="shared" ca="1" si="742"/>
        <v>42295.186245571516</v>
      </c>
      <c r="BX395" s="602">
        <f t="shared" ca="1" si="743"/>
        <v>42295.186245571516</v>
      </c>
      <c r="BY395" s="602">
        <f t="shared" ca="1" si="744"/>
        <v>43894.401241264459</v>
      </c>
      <c r="BZ395" s="602">
        <f t="shared" ca="1" si="745"/>
        <v>43894.401241264459</v>
      </c>
      <c r="CA395" s="602">
        <f t="shared" ca="1" si="746"/>
        <v>45520.044319311586</v>
      </c>
      <c r="CB395" s="602">
        <f t="shared" ca="1" si="747"/>
        <v>45520.044319311586</v>
      </c>
      <c r="CC395" s="602">
        <f t="shared" ca="1" si="748"/>
        <v>47171.222607457443</v>
      </c>
      <c r="CD395" s="602">
        <f t="shared" ca="1" si="749"/>
        <v>47171.222607457443</v>
      </c>
      <c r="CE395" s="602">
        <f t="shared" ca="1" si="750"/>
        <v>48847.032188247038</v>
      </c>
      <c r="CF395" s="602">
        <f t="shared" ca="1" si="751"/>
        <v>32602.790994842424</v>
      </c>
      <c r="CG395" s="602">
        <f t="shared" ca="1" si="752"/>
        <v>33443.253242422012</v>
      </c>
      <c r="CH395" s="602">
        <f t="shared" ca="1" si="753"/>
        <v>33443.253242422012</v>
      </c>
      <c r="CI395" s="602">
        <f t="shared" ca="1" si="754"/>
        <v>34295.209150044277</v>
      </c>
      <c r="CJ395" s="602">
        <f t="shared" ca="1" si="755"/>
        <v>34295.209150044277</v>
      </c>
      <c r="CK395" s="602">
        <f t="shared" ca="1" si="756"/>
        <v>35158.510820378884</v>
      </c>
      <c r="CL395" s="602">
        <f t="shared" ca="1" si="757"/>
        <v>35158.510820378884</v>
      </c>
      <c r="CM395" s="602">
        <f t="shared" ca="1" si="758"/>
        <v>36033.004617820443</v>
      </c>
      <c r="CN395" s="602">
        <f t="shared" ca="1" si="759"/>
        <v>36033.004617820443</v>
      </c>
      <c r="CO395" s="602">
        <f t="shared" ca="1" si="760"/>
        <v>36918.531516652984</v>
      </c>
      <c r="CP395" s="602">
        <f t="shared" ca="1" si="761"/>
        <v>40567.620879791641</v>
      </c>
      <c r="CQ395" s="602">
        <f t="shared" ca="1" si="762"/>
        <v>42136.752230538325</v>
      </c>
      <c r="CR395" s="602">
        <f t="shared" ca="1" si="763"/>
        <v>42136.752230538325</v>
      </c>
      <c r="CS395" s="602">
        <f t="shared" ca="1" si="764"/>
        <v>43733.275864409734</v>
      </c>
      <c r="CT395" s="602">
        <f t="shared" ca="1" si="765"/>
        <v>43733.275864409734</v>
      </c>
      <c r="CU395" s="602">
        <f t="shared" ca="1" si="766"/>
        <v>45356.316094004287</v>
      </c>
      <c r="CV395" s="602">
        <f t="shared" ca="1" si="767"/>
        <v>45356.316094004287</v>
      </c>
      <c r="CW395" s="602">
        <f t="shared" ca="1" si="768"/>
        <v>47004.981388595283</v>
      </c>
      <c r="CX395" s="602">
        <f t="shared" ca="1" si="769"/>
        <v>47004.981388595283</v>
      </c>
      <c r="CY395" s="602">
        <f t="shared" ca="1" si="770"/>
        <v>48678.368743832812</v>
      </c>
      <c r="CZ395" s="602">
        <f t="shared" ca="1" si="771"/>
        <v>44703.97476535022</v>
      </c>
      <c r="DA395" s="602">
        <f t="shared" ca="1" si="772"/>
        <v>46342.497848049643</v>
      </c>
      <c r="DB395" s="602">
        <f t="shared" ca="1" si="773"/>
        <v>46342.497848049643</v>
      </c>
      <c r="DC395" s="602">
        <f t="shared" ca="1" si="774"/>
        <v>48006.105296803609</v>
      </c>
      <c r="DD395" s="602">
        <f t="shared" ca="1" si="775"/>
        <v>48006.105296803609</v>
      </c>
      <c r="DE395" s="602">
        <f t="shared" ca="1" si="776"/>
        <v>49693.889253268258</v>
      </c>
      <c r="DF395" s="602">
        <f t="shared" ca="1" si="777"/>
        <v>49693.889253268258</v>
      </c>
      <c r="DG395" s="602">
        <f t="shared" ca="1" si="778"/>
        <v>51404.937022019112</v>
      </c>
      <c r="DH395" s="602">
        <f t="shared" ca="1" si="779"/>
        <v>51404.937022019112</v>
      </c>
      <c r="DI395" s="602">
        <f t="shared" ca="1" si="780"/>
        <v>53138.334953305806</v>
      </c>
      <c r="DJ395" s="602">
        <f t="shared" ca="1" si="781"/>
        <v>35740.272825017964</v>
      </c>
      <c r="DK395" s="602">
        <f t="shared" ca="1" si="782"/>
        <v>36622.140011125128</v>
      </c>
      <c r="DL395" s="602">
        <f t="shared" ca="1" si="783"/>
        <v>36622.140011125128</v>
      </c>
      <c r="DM395" s="602">
        <f t="shared" ca="1" si="784"/>
        <v>37514.931461517175</v>
      </c>
      <c r="DN395" s="602">
        <f t="shared" ca="1" si="785"/>
        <v>37514.931461517175</v>
      </c>
      <c r="DO395" s="602">
        <f t="shared" ca="1" si="786"/>
        <v>38418.479955411574</v>
      </c>
      <c r="DP395" s="602">
        <f t="shared" ca="1" si="787"/>
        <v>38418.479955411574</v>
      </c>
      <c r="DQ395" s="602">
        <f t="shared" ca="1" si="788"/>
        <v>39332.613834187912</v>
      </c>
      <c r="DR395" s="602">
        <f t="shared" ca="1" si="789"/>
        <v>39332.613834187912</v>
      </c>
      <c r="DS395" s="602">
        <f t="shared" ca="1" si="790"/>
        <v>40257.157363389997</v>
      </c>
      <c r="DT395" s="602">
        <f t="shared" ca="1" si="791"/>
        <v>46177.501827191038</v>
      </c>
      <c r="DU395" s="602">
        <f t="shared" ca="1" si="792"/>
        <v>47838.641578354283</v>
      </c>
      <c r="DV395" s="602">
        <f t="shared" ca="1" si="793"/>
        <v>47838.641578354283</v>
      </c>
      <c r="DW395" s="602">
        <f t="shared" ca="1" si="794"/>
        <v>49524.048906687342</v>
      </c>
      <c r="DX395" s="602">
        <f t="shared" ca="1" si="795"/>
        <v>49524.048906687342</v>
      </c>
      <c r="DY395" s="602">
        <f t="shared" ca="1" si="796"/>
        <v>51232.81142211426</v>
      </c>
      <c r="DZ395" s="602">
        <f t="shared" ca="1" si="797"/>
        <v>51232.81142211426</v>
      </c>
      <c r="EA395" s="602">
        <f t="shared" ca="1" si="798"/>
        <v>52964.015402022604</v>
      </c>
      <c r="EB395" s="602">
        <f t="shared" ca="1" si="799"/>
        <v>52964.015402022604</v>
      </c>
      <c r="EC395" s="602">
        <f t="shared" ca="1" si="800"/>
        <v>54716.749467108581</v>
      </c>
      <c r="ED395" s="602">
        <f t="shared" ca="1" si="801"/>
        <v>50546.562285820124</v>
      </c>
      <c r="EE395" s="602">
        <f t="shared" ca="1" si="802"/>
        <v>52268.899256216449</v>
      </c>
      <c r="EF395" s="602">
        <f t="shared" ca="1" si="803"/>
        <v>52268.899256216449</v>
      </c>
      <c r="EG395" s="602">
        <f t="shared" ca="1" si="804"/>
        <v>54013.130357142247</v>
      </c>
      <c r="EH395" s="602">
        <f t="shared" ca="1" si="805"/>
        <v>54013.130357142247</v>
      </c>
      <c r="EI395" s="602">
        <f t="shared" ca="1" si="806"/>
        <v>55778.34727772788</v>
      </c>
      <c r="EJ395" s="602">
        <f t="shared" ca="1" si="807"/>
        <v>55778.34727772788</v>
      </c>
      <c r="EK395" s="602">
        <f t="shared" ca="1" si="808"/>
        <v>57563.649413299725</v>
      </c>
      <c r="EL395" s="602">
        <f t="shared" ca="1" si="809"/>
        <v>57563.649413299725</v>
      </c>
      <c r="EM395" s="602">
        <f t="shared" ca="1" si="810"/>
        <v>59368.146874517734</v>
      </c>
    </row>
    <row r="396" spans="22:143" ht="14.25" x14ac:dyDescent="0.2">
      <c r="V396" s="260"/>
      <c r="W396" s="597">
        <f t="shared" si="690"/>
        <v>103</v>
      </c>
      <c r="X396" s="602">
        <f t="shared" ca="1" si="691"/>
        <v>27303.204877228378</v>
      </c>
      <c r="Y396" s="602">
        <f t="shared" ca="1" si="692"/>
        <v>28063.745651855919</v>
      </c>
      <c r="Z396" s="602">
        <f t="shared" ca="1" si="693"/>
        <v>28063.745651855919</v>
      </c>
      <c r="AA396" s="602">
        <f t="shared" ca="1" si="694"/>
        <v>28836.595283912593</v>
      </c>
      <c r="AB396" s="602">
        <f t="shared" ca="1" si="695"/>
        <v>28836.595283912593</v>
      </c>
      <c r="AC396" s="602">
        <f t="shared" ca="1" si="696"/>
        <v>29621.652351503428</v>
      </c>
      <c r="AD396" s="602">
        <f t="shared" ca="1" si="697"/>
        <v>29621.652351503428</v>
      </c>
      <c r="AE396" s="602">
        <f t="shared" ca="1" si="698"/>
        <v>30418.807625095062</v>
      </c>
      <c r="AF396" s="602">
        <f t="shared" ca="1" si="699"/>
        <v>30418.807625095062</v>
      </c>
      <c r="AG396" s="602">
        <f t="shared" ca="1" si="700"/>
        <v>31227.944341051854</v>
      </c>
      <c r="AH396" s="602">
        <f t="shared" ca="1" si="701"/>
        <v>31773.964225318963</v>
      </c>
      <c r="AI396" s="602">
        <f t="shared" ca="1" si="702"/>
        <v>33161.814954877947</v>
      </c>
      <c r="AJ396" s="602">
        <f t="shared" ca="1" si="703"/>
        <v>33161.814954877947</v>
      </c>
      <c r="AK396" s="602">
        <f t="shared" ca="1" si="704"/>
        <v>34581.723205375456</v>
      </c>
      <c r="AL396" s="602">
        <f t="shared" ca="1" si="705"/>
        <v>34581.723205375456</v>
      </c>
      <c r="AM396" s="602">
        <f t="shared" ca="1" si="706"/>
        <v>36033.004617820443</v>
      </c>
      <c r="AN396" s="602">
        <f t="shared" ca="1" si="707"/>
        <v>36033.004617820443</v>
      </c>
      <c r="AO396" s="602">
        <f t="shared" ca="1" si="708"/>
        <v>37514.931461517175</v>
      </c>
      <c r="AP396" s="602">
        <f t="shared" ca="1" si="709"/>
        <v>37514.931461517175</v>
      </c>
      <c r="AQ396" s="602">
        <f t="shared" ca="1" si="710"/>
        <v>39026.737155306873</v>
      </c>
      <c r="AR396" s="602">
        <f t="shared" ca="1" si="711"/>
        <v>35448.772928771345</v>
      </c>
      <c r="AS396" s="602">
        <f t="shared" ca="1" si="712"/>
        <v>36918.531516652984</v>
      </c>
      <c r="AT396" s="602">
        <f t="shared" ca="1" si="713"/>
        <v>36918.531516652984</v>
      </c>
      <c r="AU396" s="602">
        <f t="shared" ca="1" si="714"/>
        <v>38418.479955411574</v>
      </c>
      <c r="AV396" s="602">
        <f t="shared" ca="1" si="715"/>
        <v>38418.479955411574</v>
      </c>
      <c r="AW396" s="602">
        <f t="shared" ca="1" si="716"/>
        <v>39947.830563756834</v>
      </c>
      <c r="AX396" s="602">
        <f t="shared" ca="1" si="717"/>
        <v>39947.830563756834</v>
      </c>
      <c r="AY396" s="602">
        <f t="shared" ca="1" si="718"/>
        <v>41505.764212283277</v>
      </c>
      <c r="AZ396" s="602">
        <f t="shared" ca="1" si="719"/>
        <v>41505.764212283277</v>
      </c>
      <c r="BA396" s="602">
        <f t="shared" ca="1" si="720"/>
        <v>43091.434978125537</v>
      </c>
      <c r="BB396" s="602">
        <f t="shared" ca="1" si="721"/>
        <v>30151.752011168952</v>
      </c>
      <c r="BC396" s="602">
        <f t="shared" ca="1" si="722"/>
        <v>30956.908340085956</v>
      </c>
      <c r="BD396" s="602">
        <f t="shared" ca="1" si="723"/>
        <v>30956.908340085956</v>
      </c>
      <c r="BE396" s="602">
        <f t="shared" ca="1" si="724"/>
        <v>31773.96422531897</v>
      </c>
      <c r="BF396" s="602">
        <f t="shared" ca="1" si="725"/>
        <v>31773.96422531897</v>
      </c>
      <c r="BG396" s="602">
        <f t="shared" ca="1" si="726"/>
        <v>32602.790994842424</v>
      </c>
      <c r="BH396" s="602">
        <f t="shared" ca="1" si="727"/>
        <v>32602.790994842424</v>
      </c>
      <c r="BI396" s="602">
        <f t="shared" ca="1" si="728"/>
        <v>33443.253242422019</v>
      </c>
      <c r="BJ396" s="602">
        <f t="shared" ca="1" si="729"/>
        <v>33443.253242422019</v>
      </c>
      <c r="BK396" s="602">
        <f t="shared" ca="1" si="730"/>
        <v>34295.209150044284</v>
      </c>
      <c r="BL396" s="602">
        <f t="shared" ca="1" si="731"/>
        <v>36770.18441525627</v>
      </c>
      <c r="BM396" s="602">
        <f t="shared" ca="1" si="732"/>
        <v>38267.148755353199</v>
      </c>
      <c r="BN396" s="602">
        <f t="shared" ca="1" si="733"/>
        <v>38267.148755353199</v>
      </c>
      <c r="BO396" s="602">
        <f t="shared" ca="1" si="734"/>
        <v>39793.595525186211</v>
      </c>
      <c r="BP396" s="602">
        <f t="shared" ca="1" si="735"/>
        <v>39793.595525186211</v>
      </c>
      <c r="BQ396" s="602">
        <f t="shared" ca="1" si="736"/>
        <v>41348.708530527409</v>
      </c>
      <c r="BR396" s="602">
        <f t="shared" ca="1" si="737"/>
        <v>41348.708530527409</v>
      </c>
      <c r="BS396" s="602">
        <f t="shared" ca="1" si="738"/>
        <v>42931.644319025749</v>
      </c>
      <c r="BT396" s="602">
        <f t="shared" ca="1" si="739"/>
        <v>42931.644319025749</v>
      </c>
      <c r="BU396" s="602">
        <f t="shared" ca="1" si="740"/>
        <v>44541.536806018841</v>
      </c>
      <c r="BV396" s="602">
        <f t="shared" ca="1" si="741"/>
        <v>40723.276804626068</v>
      </c>
      <c r="BW396" s="602">
        <f t="shared" ca="1" si="742"/>
        <v>42295.186245571516</v>
      </c>
      <c r="BX396" s="602">
        <f t="shared" ca="1" si="743"/>
        <v>42295.186245571516</v>
      </c>
      <c r="BY396" s="602">
        <f t="shared" ca="1" si="744"/>
        <v>43894.401241264459</v>
      </c>
      <c r="BZ396" s="602">
        <f t="shared" ca="1" si="745"/>
        <v>43894.401241264459</v>
      </c>
      <c r="CA396" s="602">
        <f t="shared" ca="1" si="746"/>
        <v>45520.044319311586</v>
      </c>
      <c r="CB396" s="602">
        <f t="shared" ca="1" si="747"/>
        <v>45520.044319311586</v>
      </c>
      <c r="CC396" s="602">
        <f t="shared" ca="1" si="748"/>
        <v>47171.222607457443</v>
      </c>
      <c r="CD396" s="602">
        <f t="shared" ca="1" si="749"/>
        <v>47171.222607457443</v>
      </c>
      <c r="CE396" s="602">
        <f t="shared" ca="1" si="750"/>
        <v>48847.032188247038</v>
      </c>
      <c r="CF396" s="602">
        <f t="shared" ca="1" si="751"/>
        <v>32602.790994842424</v>
      </c>
      <c r="CG396" s="602">
        <f t="shared" ca="1" si="752"/>
        <v>33443.253242422012</v>
      </c>
      <c r="CH396" s="602">
        <f t="shared" ca="1" si="753"/>
        <v>33443.253242422012</v>
      </c>
      <c r="CI396" s="602">
        <f t="shared" ca="1" si="754"/>
        <v>34295.209150044277</v>
      </c>
      <c r="CJ396" s="602">
        <f t="shared" ca="1" si="755"/>
        <v>34295.209150044277</v>
      </c>
      <c r="CK396" s="602">
        <f t="shared" ca="1" si="756"/>
        <v>35158.510820378884</v>
      </c>
      <c r="CL396" s="602">
        <f t="shared" ca="1" si="757"/>
        <v>35158.510820378884</v>
      </c>
      <c r="CM396" s="602">
        <f t="shared" ca="1" si="758"/>
        <v>36033.004617820443</v>
      </c>
      <c r="CN396" s="602">
        <f t="shared" ca="1" si="759"/>
        <v>36033.004617820443</v>
      </c>
      <c r="CO396" s="602">
        <f t="shared" ca="1" si="760"/>
        <v>36918.531516652984</v>
      </c>
      <c r="CP396" s="602">
        <f t="shared" ca="1" si="761"/>
        <v>40567.620879791641</v>
      </c>
      <c r="CQ396" s="602">
        <f t="shared" ca="1" si="762"/>
        <v>42136.752230538325</v>
      </c>
      <c r="CR396" s="602">
        <f t="shared" ca="1" si="763"/>
        <v>42136.752230538325</v>
      </c>
      <c r="CS396" s="602">
        <f t="shared" ca="1" si="764"/>
        <v>43733.275864409734</v>
      </c>
      <c r="CT396" s="602">
        <f t="shared" ca="1" si="765"/>
        <v>43733.275864409734</v>
      </c>
      <c r="CU396" s="602">
        <f t="shared" ca="1" si="766"/>
        <v>45356.316094004287</v>
      </c>
      <c r="CV396" s="602">
        <f t="shared" ca="1" si="767"/>
        <v>45356.316094004287</v>
      </c>
      <c r="CW396" s="602">
        <f t="shared" ca="1" si="768"/>
        <v>47004.981388595283</v>
      </c>
      <c r="CX396" s="602">
        <f t="shared" ca="1" si="769"/>
        <v>47004.981388595283</v>
      </c>
      <c r="CY396" s="602">
        <f t="shared" ca="1" si="770"/>
        <v>48678.368743832812</v>
      </c>
      <c r="CZ396" s="602">
        <f t="shared" ca="1" si="771"/>
        <v>44703.97476535022</v>
      </c>
      <c r="DA396" s="602">
        <f t="shared" ca="1" si="772"/>
        <v>46342.497848049643</v>
      </c>
      <c r="DB396" s="602">
        <f t="shared" ca="1" si="773"/>
        <v>46342.497848049643</v>
      </c>
      <c r="DC396" s="602">
        <f t="shared" ca="1" si="774"/>
        <v>48006.105296803609</v>
      </c>
      <c r="DD396" s="602">
        <f t="shared" ca="1" si="775"/>
        <v>48006.105296803609</v>
      </c>
      <c r="DE396" s="602">
        <f t="shared" ca="1" si="776"/>
        <v>49693.889253268258</v>
      </c>
      <c r="DF396" s="602">
        <f t="shared" ca="1" si="777"/>
        <v>49693.889253268258</v>
      </c>
      <c r="DG396" s="602">
        <f t="shared" ca="1" si="778"/>
        <v>51404.937022019112</v>
      </c>
      <c r="DH396" s="602">
        <f t="shared" ca="1" si="779"/>
        <v>51404.937022019112</v>
      </c>
      <c r="DI396" s="602">
        <f t="shared" ca="1" si="780"/>
        <v>53138.334953305806</v>
      </c>
      <c r="DJ396" s="602">
        <f t="shared" ca="1" si="781"/>
        <v>35740.272825017964</v>
      </c>
      <c r="DK396" s="602">
        <f t="shared" ca="1" si="782"/>
        <v>36622.140011125128</v>
      </c>
      <c r="DL396" s="602">
        <f t="shared" ca="1" si="783"/>
        <v>36622.140011125128</v>
      </c>
      <c r="DM396" s="602">
        <f t="shared" ca="1" si="784"/>
        <v>37514.931461517175</v>
      </c>
      <c r="DN396" s="602">
        <f t="shared" ca="1" si="785"/>
        <v>37514.931461517175</v>
      </c>
      <c r="DO396" s="602">
        <f t="shared" ca="1" si="786"/>
        <v>38418.479955411574</v>
      </c>
      <c r="DP396" s="602">
        <f t="shared" ca="1" si="787"/>
        <v>38418.479955411574</v>
      </c>
      <c r="DQ396" s="602">
        <f t="shared" ca="1" si="788"/>
        <v>39332.613834187912</v>
      </c>
      <c r="DR396" s="602">
        <f t="shared" ca="1" si="789"/>
        <v>39332.613834187912</v>
      </c>
      <c r="DS396" s="602">
        <f t="shared" ca="1" si="790"/>
        <v>40257.157363389997</v>
      </c>
      <c r="DT396" s="602">
        <f t="shared" ca="1" si="791"/>
        <v>46177.501827191038</v>
      </c>
      <c r="DU396" s="602">
        <f t="shared" ca="1" si="792"/>
        <v>47838.641578354283</v>
      </c>
      <c r="DV396" s="602">
        <f t="shared" ca="1" si="793"/>
        <v>47838.641578354283</v>
      </c>
      <c r="DW396" s="602">
        <f t="shared" ca="1" si="794"/>
        <v>49524.048906687342</v>
      </c>
      <c r="DX396" s="602">
        <f t="shared" ca="1" si="795"/>
        <v>49524.048906687342</v>
      </c>
      <c r="DY396" s="602">
        <f t="shared" ca="1" si="796"/>
        <v>51232.81142211426</v>
      </c>
      <c r="DZ396" s="602">
        <f t="shared" ca="1" si="797"/>
        <v>51232.81142211426</v>
      </c>
      <c r="EA396" s="602">
        <f t="shared" ca="1" si="798"/>
        <v>52964.015402022604</v>
      </c>
      <c r="EB396" s="602">
        <f t="shared" ca="1" si="799"/>
        <v>52964.015402022604</v>
      </c>
      <c r="EC396" s="602">
        <f t="shared" ca="1" si="800"/>
        <v>54716.749467108581</v>
      </c>
      <c r="ED396" s="602">
        <f t="shared" ca="1" si="801"/>
        <v>50546.562285820124</v>
      </c>
      <c r="EE396" s="602">
        <f t="shared" ca="1" si="802"/>
        <v>52268.899256216449</v>
      </c>
      <c r="EF396" s="602">
        <f t="shared" ca="1" si="803"/>
        <v>52268.899256216449</v>
      </c>
      <c r="EG396" s="602">
        <f t="shared" ca="1" si="804"/>
        <v>54013.130357142247</v>
      </c>
      <c r="EH396" s="602">
        <f t="shared" ca="1" si="805"/>
        <v>54013.130357142247</v>
      </c>
      <c r="EI396" s="602">
        <f t="shared" ca="1" si="806"/>
        <v>55778.34727772788</v>
      </c>
      <c r="EJ396" s="602">
        <f t="shared" ca="1" si="807"/>
        <v>55778.34727772788</v>
      </c>
      <c r="EK396" s="602">
        <f t="shared" ca="1" si="808"/>
        <v>57563.649413299725</v>
      </c>
      <c r="EL396" s="602">
        <f t="shared" ca="1" si="809"/>
        <v>57563.649413299725</v>
      </c>
      <c r="EM396" s="602">
        <f t="shared" ca="1" si="810"/>
        <v>59368.146874517734</v>
      </c>
    </row>
    <row r="397" spans="22:143" ht="14.25" x14ac:dyDescent="0.2">
      <c r="V397" s="260"/>
      <c r="W397" s="597">
        <f t="shared" si="690"/>
        <v>104</v>
      </c>
      <c r="X397" s="602">
        <f t="shared" ca="1" si="691"/>
        <v>27303.204877228378</v>
      </c>
      <c r="Y397" s="602">
        <f t="shared" ca="1" si="692"/>
        <v>28063.745651855919</v>
      </c>
      <c r="Z397" s="602">
        <f t="shared" ca="1" si="693"/>
        <v>28063.745651855919</v>
      </c>
      <c r="AA397" s="602">
        <f t="shared" ca="1" si="694"/>
        <v>28836.595283912593</v>
      </c>
      <c r="AB397" s="602">
        <f t="shared" ca="1" si="695"/>
        <v>28836.595283912593</v>
      </c>
      <c r="AC397" s="602">
        <f t="shared" ca="1" si="696"/>
        <v>29621.652351503428</v>
      </c>
      <c r="AD397" s="602">
        <f t="shared" ca="1" si="697"/>
        <v>29621.652351503428</v>
      </c>
      <c r="AE397" s="602">
        <f t="shared" ca="1" si="698"/>
        <v>30418.807625095062</v>
      </c>
      <c r="AF397" s="602">
        <f t="shared" ca="1" si="699"/>
        <v>30418.807625095062</v>
      </c>
      <c r="AG397" s="602">
        <f t="shared" ca="1" si="700"/>
        <v>31227.944341051854</v>
      </c>
      <c r="AH397" s="602">
        <f t="shared" ca="1" si="701"/>
        <v>31773.964225318963</v>
      </c>
      <c r="AI397" s="602">
        <f t="shared" ca="1" si="702"/>
        <v>33161.814954877947</v>
      </c>
      <c r="AJ397" s="602">
        <f t="shared" ca="1" si="703"/>
        <v>33161.814954877947</v>
      </c>
      <c r="AK397" s="602">
        <f t="shared" ca="1" si="704"/>
        <v>34581.723205375456</v>
      </c>
      <c r="AL397" s="602">
        <f t="shared" ca="1" si="705"/>
        <v>34581.723205375456</v>
      </c>
      <c r="AM397" s="602">
        <f t="shared" ca="1" si="706"/>
        <v>36033.004617820443</v>
      </c>
      <c r="AN397" s="602">
        <f t="shared" ca="1" si="707"/>
        <v>36033.004617820443</v>
      </c>
      <c r="AO397" s="602">
        <f t="shared" ca="1" si="708"/>
        <v>37514.931461517175</v>
      </c>
      <c r="AP397" s="602">
        <f t="shared" ca="1" si="709"/>
        <v>37514.931461517175</v>
      </c>
      <c r="AQ397" s="602">
        <f t="shared" ca="1" si="710"/>
        <v>39026.737155306873</v>
      </c>
      <c r="AR397" s="602">
        <f t="shared" ca="1" si="711"/>
        <v>35448.772928771345</v>
      </c>
      <c r="AS397" s="602">
        <f t="shared" ca="1" si="712"/>
        <v>36918.531516652984</v>
      </c>
      <c r="AT397" s="602">
        <f t="shared" ca="1" si="713"/>
        <v>36918.531516652984</v>
      </c>
      <c r="AU397" s="602">
        <f t="shared" ca="1" si="714"/>
        <v>38418.479955411574</v>
      </c>
      <c r="AV397" s="602">
        <f t="shared" ca="1" si="715"/>
        <v>38418.479955411574</v>
      </c>
      <c r="AW397" s="602">
        <f t="shared" ca="1" si="716"/>
        <v>39947.830563756834</v>
      </c>
      <c r="AX397" s="602">
        <f t="shared" ca="1" si="717"/>
        <v>39947.830563756834</v>
      </c>
      <c r="AY397" s="602">
        <f t="shared" ca="1" si="718"/>
        <v>41505.764212283277</v>
      </c>
      <c r="AZ397" s="602">
        <f t="shared" ca="1" si="719"/>
        <v>41505.764212283277</v>
      </c>
      <c r="BA397" s="602">
        <f t="shared" ca="1" si="720"/>
        <v>43091.434978125537</v>
      </c>
      <c r="BB397" s="602">
        <f t="shared" ca="1" si="721"/>
        <v>30151.752011168952</v>
      </c>
      <c r="BC397" s="602">
        <f t="shared" ca="1" si="722"/>
        <v>30956.908340085956</v>
      </c>
      <c r="BD397" s="602">
        <f t="shared" ca="1" si="723"/>
        <v>30956.908340085956</v>
      </c>
      <c r="BE397" s="602">
        <f t="shared" ca="1" si="724"/>
        <v>31773.96422531897</v>
      </c>
      <c r="BF397" s="602">
        <f t="shared" ca="1" si="725"/>
        <v>31773.96422531897</v>
      </c>
      <c r="BG397" s="602">
        <f t="shared" ca="1" si="726"/>
        <v>32602.790994842424</v>
      </c>
      <c r="BH397" s="602">
        <f t="shared" ca="1" si="727"/>
        <v>32602.790994842424</v>
      </c>
      <c r="BI397" s="602">
        <f t="shared" ca="1" si="728"/>
        <v>33443.253242422019</v>
      </c>
      <c r="BJ397" s="602">
        <f t="shared" ca="1" si="729"/>
        <v>33443.253242422019</v>
      </c>
      <c r="BK397" s="602">
        <f t="shared" ca="1" si="730"/>
        <v>34295.209150044284</v>
      </c>
      <c r="BL397" s="602">
        <f t="shared" ca="1" si="731"/>
        <v>36770.18441525627</v>
      </c>
      <c r="BM397" s="602">
        <f t="shared" ca="1" si="732"/>
        <v>38267.148755353199</v>
      </c>
      <c r="BN397" s="602">
        <f t="shared" ca="1" si="733"/>
        <v>38267.148755353199</v>
      </c>
      <c r="BO397" s="602">
        <f t="shared" ca="1" si="734"/>
        <v>39793.595525186211</v>
      </c>
      <c r="BP397" s="602">
        <f t="shared" ca="1" si="735"/>
        <v>39793.595525186211</v>
      </c>
      <c r="BQ397" s="602">
        <f t="shared" ca="1" si="736"/>
        <v>41348.708530527409</v>
      </c>
      <c r="BR397" s="602">
        <f t="shared" ca="1" si="737"/>
        <v>41348.708530527409</v>
      </c>
      <c r="BS397" s="602">
        <f t="shared" ca="1" si="738"/>
        <v>42931.644319025749</v>
      </c>
      <c r="BT397" s="602">
        <f t="shared" ca="1" si="739"/>
        <v>42931.644319025749</v>
      </c>
      <c r="BU397" s="602">
        <f t="shared" ca="1" si="740"/>
        <v>44541.536806018841</v>
      </c>
      <c r="BV397" s="602">
        <f t="shared" ca="1" si="741"/>
        <v>40723.276804626068</v>
      </c>
      <c r="BW397" s="602">
        <f t="shared" ca="1" si="742"/>
        <v>42295.186245571516</v>
      </c>
      <c r="BX397" s="602">
        <f t="shared" ca="1" si="743"/>
        <v>42295.186245571516</v>
      </c>
      <c r="BY397" s="602">
        <f t="shared" ca="1" si="744"/>
        <v>43894.401241264459</v>
      </c>
      <c r="BZ397" s="602">
        <f t="shared" ca="1" si="745"/>
        <v>43894.401241264459</v>
      </c>
      <c r="CA397" s="602">
        <f t="shared" ca="1" si="746"/>
        <v>45520.044319311586</v>
      </c>
      <c r="CB397" s="602">
        <f t="shared" ca="1" si="747"/>
        <v>45520.044319311586</v>
      </c>
      <c r="CC397" s="602">
        <f t="shared" ca="1" si="748"/>
        <v>47171.222607457443</v>
      </c>
      <c r="CD397" s="602">
        <f t="shared" ca="1" si="749"/>
        <v>47171.222607457443</v>
      </c>
      <c r="CE397" s="602">
        <f t="shared" ca="1" si="750"/>
        <v>48847.032188247038</v>
      </c>
      <c r="CF397" s="602">
        <f t="shared" ca="1" si="751"/>
        <v>32602.790994842424</v>
      </c>
      <c r="CG397" s="602">
        <f t="shared" ca="1" si="752"/>
        <v>33443.253242422012</v>
      </c>
      <c r="CH397" s="602">
        <f t="shared" ca="1" si="753"/>
        <v>33443.253242422012</v>
      </c>
      <c r="CI397" s="602">
        <f t="shared" ca="1" si="754"/>
        <v>34295.209150044277</v>
      </c>
      <c r="CJ397" s="602">
        <f t="shared" ca="1" si="755"/>
        <v>34295.209150044277</v>
      </c>
      <c r="CK397" s="602">
        <f t="shared" ca="1" si="756"/>
        <v>35158.510820378884</v>
      </c>
      <c r="CL397" s="602">
        <f t="shared" ca="1" si="757"/>
        <v>35158.510820378884</v>
      </c>
      <c r="CM397" s="602">
        <f t="shared" ca="1" si="758"/>
        <v>36033.004617820443</v>
      </c>
      <c r="CN397" s="602">
        <f t="shared" ca="1" si="759"/>
        <v>36033.004617820443</v>
      </c>
      <c r="CO397" s="602">
        <f t="shared" ca="1" si="760"/>
        <v>36918.531516652984</v>
      </c>
      <c r="CP397" s="602">
        <f t="shared" ca="1" si="761"/>
        <v>40567.620879791641</v>
      </c>
      <c r="CQ397" s="602">
        <f t="shared" ca="1" si="762"/>
        <v>42136.752230538325</v>
      </c>
      <c r="CR397" s="602">
        <f t="shared" ca="1" si="763"/>
        <v>42136.752230538325</v>
      </c>
      <c r="CS397" s="602">
        <f t="shared" ca="1" si="764"/>
        <v>43733.275864409734</v>
      </c>
      <c r="CT397" s="602">
        <f t="shared" ca="1" si="765"/>
        <v>43733.275864409734</v>
      </c>
      <c r="CU397" s="602">
        <f t="shared" ca="1" si="766"/>
        <v>45356.316094004287</v>
      </c>
      <c r="CV397" s="602">
        <f t="shared" ca="1" si="767"/>
        <v>45356.316094004287</v>
      </c>
      <c r="CW397" s="602">
        <f t="shared" ca="1" si="768"/>
        <v>47004.981388595283</v>
      </c>
      <c r="CX397" s="602">
        <f t="shared" ca="1" si="769"/>
        <v>47004.981388595283</v>
      </c>
      <c r="CY397" s="602">
        <f t="shared" ca="1" si="770"/>
        <v>48678.368743832812</v>
      </c>
      <c r="CZ397" s="602">
        <f t="shared" ca="1" si="771"/>
        <v>44703.97476535022</v>
      </c>
      <c r="DA397" s="602">
        <f t="shared" ca="1" si="772"/>
        <v>46342.497848049643</v>
      </c>
      <c r="DB397" s="602">
        <f t="shared" ca="1" si="773"/>
        <v>46342.497848049643</v>
      </c>
      <c r="DC397" s="602">
        <f t="shared" ca="1" si="774"/>
        <v>48006.105296803609</v>
      </c>
      <c r="DD397" s="602">
        <f t="shared" ca="1" si="775"/>
        <v>48006.105296803609</v>
      </c>
      <c r="DE397" s="602">
        <f t="shared" ca="1" si="776"/>
        <v>49693.889253268258</v>
      </c>
      <c r="DF397" s="602">
        <f t="shared" ca="1" si="777"/>
        <v>49693.889253268258</v>
      </c>
      <c r="DG397" s="602">
        <f t="shared" ca="1" si="778"/>
        <v>51404.937022019112</v>
      </c>
      <c r="DH397" s="602">
        <f t="shared" ca="1" si="779"/>
        <v>51404.937022019112</v>
      </c>
      <c r="DI397" s="602">
        <f t="shared" ca="1" si="780"/>
        <v>53138.334953305806</v>
      </c>
      <c r="DJ397" s="602">
        <f t="shared" ca="1" si="781"/>
        <v>35740.272825017964</v>
      </c>
      <c r="DK397" s="602">
        <f t="shared" ca="1" si="782"/>
        <v>36622.140011125128</v>
      </c>
      <c r="DL397" s="602">
        <f t="shared" ca="1" si="783"/>
        <v>36622.140011125128</v>
      </c>
      <c r="DM397" s="602">
        <f t="shared" ca="1" si="784"/>
        <v>37514.931461517175</v>
      </c>
      <c r="DN397" s="602">
        <f t="shared" ca="1" si="785"/>
        <v>37514.931461517175</v>
      </c>
      <c r="DO397" s="602">
        <f t="shared" ca="1" si="786"/>
        <v>38418.479955411574</v>
      </c>
      <c r="DP397" s="602">
        <f t="shared" ca="1" si="787"/>
        <v>38418.479955411574</v>
      </c>
      <c r="DQ397" s="602">
        <f t="shared" ca="1" si="788"/>
        <v>39332.613834187912</v>
      </c>
      <c r="DR397" s="602">
        <f t="shared" ca="1" si="789"/>
        <v>39332.613834187912</v>
      </c>
      <c r="DS397" s="602">
        <f t="shared" ca="1" si="790"/>
        <v>40257.157363389997</v>
      </c>
      <c r="DT397" s="602">
        <f t="shared" ca="1" si="791"/>
        <v>46177.501827191038</v>
      </c>
      <c r="DU397" s="602">
        <f t="shared" ca="1" si="792"/>
        <v>47838.641578354283</v>
      </c>
      <c r="DV397" s="602">
        <f t="shared" ca="1" si="793"/>
        <v>47838.641578354283</v>
      </c>
      <c r="DW397" s="602">
        <f t="shared" ca="1" si="794"/>
        <v>49524.048906687342</v>
      </c>
      <c r="DX397" s="602">
        <f t="shared" ca="1" si="795"/>
        <v>49524.048906687342</v>
      </c>
      <c r="DY397" s="602">
        <f t="shared" ca="1" si="796"/>
        <v>51232.81142211426</v>
      </c>
      <c r="DZ397" s="602">
        <f t="shared" ca="1" si="797"/>
        <v>51232.81142211426</v>
      </c>
      <c r="EA397" s="602">
        <f t="shared" ca="1" si="798"/>
        <v>52964.015402022604</v>
      </c>
      <c r="EB397" s="602">
        <f t="shared" ca="1" si="799"/>
        <v>52964.015402022604</v>
      </c>
      <c r="EC397" s="602">
        <f t="shared" ca="1" si="800"/>
        <v>54716.749467108581</v>
      </c>
      <c r="ED397" s="602">
        <f t="shared" ca="1" si="801"/>
        <v>50546.562285820124</v>
      </c>
      <c r="EE397" s="602">
        <f t="shared" ca="1" si="802"/>
        <v>52268.899256216449</v>
      </c>
      <c r="EF397" s="602">
        <f t="shared" ca="1" si="803"/>
        <v>52268.899256216449</v>
      </c>
      <c r="EG397" s="602">
        <f t="shared" ca="1" si="804"/>
        <v>54013.130357142247</v>
      </c>
      <c r="EH397" s="602">
        <f t="shared" ca="1" si="805"/>
        <v>54013.130357142247</v>
      </c>
      <c r="EI397" s="602">
        <f t="shared" ca="1" si="806"/>
        <v>55778.34727772788</v>
      </c>
      <c r="EJ397" s="602">
        <f t="shared" ca="1" si="807"/>
        <v>55778.34727772788</v>
      </c>
      <c r="EK397" s="602">
        <f t="shared" ca="1" si="808"/>
        <v>57563.649413299725</v>
      </c>
      <c r="EL397" s="602">
        <f t="shared" ca="1" si="809"/>
        <v>57563.649413299725</v>
      </c>
      <c r="EM397" s="602">
        <f t="shared" ca="1" si="810"/>
        <v>59368.146874517734</v>
      </c>
    </row>
    <row r="398" spans="22:143" ht="14.25" x14ac:dyDescent="0.2">
      <c r="V398" s="260"/>
      <c r="W398" s="597">
        <f t="shared" si="690"/>
        <v>105</v>
      </c>
      <c r="X398" s="602">
        <f t="shared" ca="1" si="691"/>
        <v>27303.204877228378</v>
      </c>
      <c r="Y398" s="602">
        <f t="shared" ca="1" si="692"/>
        <v>28063.745651855919</v>
      </c>
      <c r="Z398" s="602">
        <f t="shared" ca="1" si="693"/>
        <v>28063.745651855919</v>
      </c>
      <c r="AA398" s="602">
        <f t="shared" ca="1" si="694"/>
        <v>28836.595283912593</v>
      </c>
      <c r="AB398" s="602">
        <f t="shared" ca="1" si="695"/>
        <v>28836.595283912593</v>
      </c>
      <c r="AC398" s="602">
        <f t="shared" ca="1" si="696"/>
        <v>29621.652351503428</v>
      </c>
      <c r="AD398" s="602">
        <f t="shared" ca="1" si="697"/>
        <v>29621.652351503428</v>
      </c>
      <c r="AE398" s="602">
        <f t="shared" ca="1" si="698"/>
        <v>30418.807625095062</v>
      </c>
      <c r="AF398" s="602">
        <f t="shared" ca="1" si="699"/>
        <v>30418.807625095062</v>
      </c>
      <c r="AG398" s="602">
        <f t="shared" ca="1" si="700"/>
        <v>31227.944341051854</v>
      </c>
      <c r="AH398" s="602">
        <f t="shared" ca="1" si="701"/>
        <v>31773.964225318963</v>
      </c>
      <c r="AI398" s="602">
        <f t="shared" ca="1" si="702"/>
        <v>33161.814954877947</v>
      </c>
      <c r="AJ398" s="602">
        <f t="shared" ca="1" si="703"/>
        <v>33161.814954877947</v>
      </c>
      <c r="AK398" s="602">
        <f t="shared" ca="1" si="704"/>
        <v>34581.723205375456</v>
      </c>
      <c r="AL398" s="602">
        <f t="shared" ca="1" si="705"/>
        <v>34581.723205375456</v>
      </c>
      <c r="AM398" s="602">
        <f t="shared" ca="1" si="706"/>
        <v>36033.004617820443</v>
      </c>
      <c r="AN398" s="602">
        <f t="shared" ca="1" si="707"/>
        <v>36033.004617820443</v>
      </c>
      <c r="AO398" s="602">
        <f t="shared" ca="1" si="708"/>
        <v>37514.931461517175</v>
      </c>
      <c r="AP398" s="602">
        <f t="shared" ca="1" si="709"/>
        <v>37514.931461517175</v>
      </c>
      <c r="AQ398" s="602">
        <f t="shared" ca="1" si="710"/>
        <v>39026.737155306873</v>
      </c>
      <c r="AR398" s="602">
        <f t="shared" ca="1" si="711"/>
        <v>35448.772928771345</v>
      </c>
      <c r="AS398" s="602">
        <f t="shared" ca="1" si="712"/>
        <v>36918.531516652984</v>
      </c>
      <c r="AT398" s="602">
        <f t="shared" ca="1" si="713"/>
        <v>36918.531516652984</v>
      </c>
      <c r="AU398" s="602">
        <f t="shared" ca="1" si="714"/>
        <v>38418.479955411574</v>
      </c>
      <c r="AV398" s="602">
        <f t="shared" ca="1" si="715"/>
        <v>38418.479955411574</v>
      </c>
      <c r="AW398" s="602">
        <f t="shared" ca="1" si="716"/>
        <v>39947.830563756834</v>
      </c>
      <c r="AX398" s="602">
        <f t="shared" ca="1" si="717"/>
        <v>39947.830563756834</v>
      </c>
      <c r="AY398" s="602">
        <f t="shared" ca="1" si="718"/>
        <v>41505.764212283277</v>
      </c>
      <c r="AZ398" s="602">
        <f t="shared" ca="1" si="719"/>
        <v>41505.764212283277</v>
      </c>
      <c r="BA398" s="602">
        <f t="shared" ca="1" si="720"/>
        <v>43091.434978125537</v>
      </c>
      <c r="BB398" s="602">
        <f t="shared" ca="1" si="721"/>
        <v>30151.752011168952</v>
      </c>
      <c r="BC398" s="602">
        <f t="shared" ca="1" si="722"/>
        <v>30956.908340085956</v>
      </c>
      <c r="BD398" s="602">
        <f t="shared" ca="1" si="723"/>
        <v>30956.908340085956</v>
      </c>
      <c r="BE398" s="602">
        <f t="shared" ca="1" si="724"/>
        <v>31773.96422531897</v>
      </c>
      <c r="BF398" s="602">
        <f t="shared" ca="1" si="725"/>
        <v>31773.96422531897</v>
      </c>
      <c r="BG398" s="602">
        <f t="shared" ca="1" si="726"/>
        <v>32602.790994842424</v>
      </c>
      <c r="BH398" s="602">
        <f t="shared" ca="1" si="727"/>
        <v>32602.790994842424</v>
      </c>
      <c r="BI398" s="602">
        <f t="shared" ca="1" si="728"/>
        <v>33443.253242422019</v>
      </c>
      <c r="BJ398" s="602">
        <f t="shared" ca="1" si="729"/>
        <v>33443.253242422019</v>
      </c>
      <c r="BK398" s="602">
        <f t="shared" ca="1" si="730"/>
        <v>34295.209150044284</v>
      </c>
      <c r="BL398" s="602">
        <f t="shared" ca="1" si="731"/>
        <v>36770.18441525627</v>
      </c>
      <c r="BM398" s="602">
        <f t="shared" ca="1" si="732"/>
        <v>38267.148755353199</v>
      </c>
      <c r="BN398" s="602">
        <f t="shared" ca="1" si="733"/>
        <v>38267.148755353199</v>
      </c>
      <c r="BO398" s="602">
        <f t="shared" ca="1" si="734"/>
        <v>39793.595525186211</v>
      </c>
      <c r="BP398" s="602">
        <f t="shared" ca="1" si="735"/>
        <v>39793.595525186211</v>
      </c>
      <c r="BQ398" s="602">
        <f t="shared" ca="1" si="736"/>
        <v>41348.708530527409</v>
      </c>
      <c r="BR398" s="602">
        <f t="shared" ca="1" si="737"/>
        <v>41348.708530527409</v>
      </c>
      <c r="BS398" s="602">
        <f t="shared" ca="1" si="738"/>
        <v>42931.644319025749</v>
      </c>
      <c r="BT398" s="602">
        <f t="shared" ca="1" si="739"/>
        <v>42931.644319025749</v>
      </c>
      <c r="BU398" s="602">
        <f t="shared" ca="1" si="740"/>
        <v>44541.536806018841</v>
      </c>
      <c r="BV398" s="602">
        <f t="shared" ca="1" si="741"/>
        <v>40723.276804626068</v>
      </c>
      <c r="BW398" s="602">
        <f t="shared" ca="1" si="742"/>
        <v>42295.186245571516</v>
      </c>
      <c r="BX398" s="602">
        <f t="shared" ca="1" si="743"/>
        <v>42295.186245571516</v>
      </c>
      <c r="BY398" s="602">
        <f t="shared" ca="1" si="744"/>
        <v>43894.401241264459</v>
      </c>
      <c r="BZ398" s="602">
        <f t="shared" ca="1" si="745"/>
        <v>43894.401241264459</v>
      </c>
      <c r="CA398" s="602">
        <f t="shared" ca="1" si="746"/>
        <v>45520.044319311586</v>
      </c>
      <c r="CB398" s="602">
        <f t="shared" ca="1" si="747"/>
        <v>45520.044319311586</v>
      </c>
      <c r="CC398" s="602">
        <f t="shared" ca="1" si="748"/>
        <v>47171.222607457443</v>
      </c>
      <c r="CD398" s="602">
        <f t="shared" ca="1" si="749"/>
        <v>47171.222607457443</v>
      </c>
      <c r="CE398" s="602">
        <f t="shared" ca="1" si="750"/>
        <v>48847.032188247038</v>
      </c>
      <c r="CF398" s="602">
        <f t="shared" ca="1" si="751"/>
        <v>32602.790994842424</v>
      </c>
      <c r="CG398" s="602">
        <f t="shared" ca="1" si="752"/>
        <v>33443.253242422012</v>
      </c>
      <c r="CH398" s="602">
        <f t="shared" ca="1" si="753"/>
        <v>33443.253242422012</v>
      </c>
      <c r="CI398" s="602">
        <f t="shared" ca="1" si="754"/>
        <v>34295.209150044277</v>
      </c>
      <c r="CJ398" s="602">
        <f t="shared" ca="1" si="755"/>
        <v>34295.209150044277</v>
      </c>
      <c r="CK398" s="602">
        <f t="shared" ca="1" si="756"/>
        <v>35158.510820378884</v>
      </c>
      <c r="CL398" s="602">
        <f t="shared" ca="1" si="757"/>
        <v>35158.510820378884</v>
      </c>
      <c r="CM398" s="602">
        <f t="shared" ca="1" si="758"/>
        <v>36033.004617820443</v>
      </c>
      <c r="CN398" s="602">
        <f t="shared" ca="1" si="759"/>
        <v>36033.004617820443</v>
      </c>
      <c r="CO398" s="602">
        <f t="shared" ca="1" si="760"/>
        <v>36918.531516652984</v>
      </c>
      <c r="CP398" s="602">
        <f t="shared" ca="1" si="761"/>
        <v>40567.620879791641</v>
      </c>
      <c r="CQ398" s="602">
        <f t="shared" ca="1" si="762"/>
        <v>42136.752230538325</v>
      </c>
      <c r="CR398" s="602">
        <f t="shared" ca="1" si="763"/>
        <v>42136.752230538325</v>
      </c>
      <c r="CS398" s="602">
        <f t="shared" ca="1" si="764"/>
        <v>43733.275864409734</v>
      </c>
      <c r="CT398" s="602">
        <f t="shared" ca="1" si="765"/>
        <v>43733.275864409734</v>
      </c>
      <c r="CU398" s="602">
        <f t="shared" ca="1" si="766"/>
        <v>45356.316094004287</v>
      </c>
      <c r="CV398" s="602">
        <f t="shared" ca="1" si="767"/>
        <v>45356.316094004287</v>
      </c>
      <c r="CW398" s="602">
        <f t="shared" ca="1" si="768"/>
        <v>47004.981388595283</v>
      </c>
      <c r="CX398" s="602">
        <f t="shared" ca="1" si="769"/>
        <v>47004.981388595283</v>
      </c>
      <c r="CY398" s="602">
        <f t="shared" ca="1" si="770"/>
        <v>48678.368743832812</v>
      </c>
      <c r="CZ398" s="602">
        <f t="shared" ca="1" si="771"/>
        <v>44703.97476535022</v>
      </c>
      <c r="DA398" s="602">
        <f t="shared" ca="1" si="772"/>
        <v>46342.497848049643</v>
      </c>
      <c r="DB398" s="602">
        <f t="shared" ca="1" si="773"/>
        <v>46342.497848049643</v>
      </c>
      <c r="DC398" s="602">
        <f t="shared" ca="1" si="774"/>
        <v>48006.105296803609</v>
      </c>
      <c r="DD398" s="602">
        <f t="shared" ca="1" si="775"/>
        <v>48006.105296803609</v>
      </c>
      <c r="DE398" s="602">
        <f t="shared" ca="1" si="776"/>
        <v>49693.889253268258</v>
      </c>
      <c r="DF398" s="602">
        <f t="shared" ca="1" si="777"/>
        <v>49693.889253268258</v>
      </c>
      <c r="DG398" s="602">
        <f t="shared" ca="1" si="778"/>
        <v>51404.937022019112</v>
      </c>
      <c r="DH398" s="602">
        <f t="shared" ca="1" si="779"/>
        <v>51404.937022019112</v>
      </c>
      <c r="DI398" s="602">
        <f t="shared" ca="1" si="780"/>
        <v>53138.334953305806</v>
      </c>
      <c r="DJ398" s="602">
        <f t="shared" ca="1" si="781"/>
        <v>35740.272825017964</v>
      </c>
      <c r="DK398" s="602">
        <f t="shared" ca="1" si="782"/>
        <v>36622.140011125128</v>
      </c>
      <c r="DL398" s="602">
        <f t="shared" ca="1" si="783"/>
        <v>36622.140011125128</v>
      </c>
      <c r="DM398" s="602">
        <f t="shared" ca="1" si="784"/>
        <v>37514.931461517175</v>
      </c>
      <c r="DN398" s="602">
        <f t="shared" ca="1" si="785"/>
        <v>37514.931461517175</v>
      </c>
      <c r="DO398" s="602">
        <f t="shared" ca="1" si="786"/>
        <v>38418.479955411574</v>
      </c>
      <c r="DP398" s="602">
        <f t="shared" ca="1" si="787"/>
        <v>38418.479955411574</v>
      </c>
      <c r="DQ398" s="602">
        <f t="shared" ca="1" si="788"/>
        <v>39332.613834187912</v>
      </c>
      <c r="DR398" s="602">
        <f t="shared" ca="1" si="789"/>
        <v>39332.613834187912</v>
      </c>
      <c r="DS398" s="602">
        <f t="shared" ca="1" si="790"/>
        <v>40257.157363389997</v>
      </c>
      <c r="DT398" s="602">
        <f t="shared" ca="1" si="791"/>
        <v>46177.501827191038</v>
      </c>
      <c r="DU398" s="602">
        <f t="shared" ca="1" si="792"/>
        <v>47838.641578354283</v>
      </c>
      <c r="DV398" s="602">
        <f t="shared" ca="1" si="793"/>
        <v>47838.641578354283</v>
      </c>
      <c r="DW398" s="602">
        <f t="shared" ca="1" si="794"/>
        <v>49524.048906687342</v>
      </c>
      <c r="DX398" s="602">
        <f t="shared" ca="1" si="795"/>
        <v>49524.048906687342</v>
      </c>
      <c r="DY398" s="602">
        <f t="shared" ca="1" si="796"/>
        <v>51232.81142211426</v>
      </c>
      <c r="DZ398" s="602">
        <f t="shared" ca="1" si="797"/>
        <v>51232.81142211426</v>
      </c>
      <c r="EA398" s="602">
        <f t="shared" ca="1" si="798"/>
        <v>52964.015402022604</v>
      </c>
      <c r="EB398" s="602">
        <f t="shared" ca="1" si="799"/>
        <v>52964.015402022604</v>
      </c>
      <c r="EC398" s="602">
        <f t="shared" ca="1" si="800"/>
        <v>54716.749467108581</v>
      </c>
      <c r="ED398" s="602">
        <f t="shared" ca="1" si="801"/>
        <v>50546.562285820124</v>
      </c>
      <c r="EE398" s="602">
        <f t="shared" ca="1" si="802"/>
        <v>52268.899256216449</v>
      </c>
      <c r="EF398" s="602">
        <f t="shared" ca="1" si="803"/>
        <v>52268.899256216449</v>
      </c>
      <c r="EG398" s="602">
        <f t="shared" ca="1" si="804"/>
        <v>54013.130357142247</v>
      </c>
      <c r="EH398" s="602">
        <f t="shared" ca="1" si="805"/>
        <v>54013.130357142247</v>
      </c>
      <c r="EI398" s="602">
        <f t="shared" ca="1" si="806"/>
        <v>55778.34727772788</v>
      </c>
      <c r="EJ398" s="602">
        <f t="shared" ca="1" si="807"/>
        <v>55778.34727772788</v>
      </c>
      <c r="EK398" s="602">
        <f t="shared" ca="1" si="808"/>
        <v>57563.649413299725</v>
      </c>
      <c r="EL398" s="602">
        <f t="shared" ca="1" si="809"/>
        <v>57563.649413299725</v>
      </c>
      <c r="EM398" s="602">
        <f t="shared" ca="1" si="810"/>
        <v>59368.146874517734</v>
      </c>
    </row>
    <row r="399" spans="22:143" ht="14.25" x14ac:dyDescent="0.2">
      <c r="V399" s="260"/>
      <c r="W399" s="597">
        <f t="shared" si="690"/>
        <v>106</v>
      </c>
      <c r="X399" s="602">
        <f t="shared" ca="1" si="691"/>
        <v>27303.204877228378</v>
      </c>
      <c r="Y399" s="602">
        <f t="shared" ca="1" si="692"/>
        <v>28063.745651855919</v>
      </c>
      <c r="Z399" s="602">
        <f t="shared" ca="1" si="693"/>
        <v>28063.745651855919</v>
      </c>
      <c r="AA399" s="602">
        <f t="shared" ca="1" si="694"/>
        <v>28836.595283912593</v>
      </c>
      <c r="AB399" s="602">
        <f t="shared" ca="1" si="695"/>
        <v>28836.595283912593</v>
      </c>
      <c r="AC399" s="602">
        <f t="shared" ca="1" si="696"/>
        <v>29621.652351503428</v>
      </c>
      <c r="AD399" s="602">
        <f t="shared" ca="1" si="697"/>
        <v>29621.652351503428</v>
      </c>
      <c r="AE399" s="602">
        <f t="shared" ca="1" si="698"/>
        <v>30418.807625095062</v>
      </c>
      <c r="AF399" s="602">
        <f t="shared" ca="1" si="699"/>
        <v>30418.807625095062</v>
      </c>
      <c r="AG399" s="602">
        <f t="shared" ca="1" si="700"/>
        <v>31227.944341051854</v>
      </c>
      <c r="AH399" s="602">
        <f t="shared" ca="1" si="701"/>
        <v>31773.964225318963</v>
      </c>
      <c r="AI399" s="602">
        <f t="shared" ca="1" si="702"/>
        <v>33161.814954877947</v>
      </c>
      <c r="AJ399" s="602">
        <f t="shared" ca="1" si="703"/>
        <v>33161.814954877947</v>
      </c>
      <c r="AK399" s="602">
        <f t="shared" ca="1" si="704"/>
        <v>34581.723205375456</v>
      </c>
      <c r="AL399" s="602">
        <f t="shared" ca="1" si="705"/>
        <v>34581.723205375456</v>
      </c>
      <c r="AM399" s="602">
        <f t="shared" ca="1" si="706"/>
        <v>36033.004617820443</v>
      </c>
      <c r="AN399" s="602">
        <f t="shared" ca="1" si="707"/>
        <v>36033.004617820443</v>
      </c>
      <c r="AO399" s="602">
        <f t="shared" ca="1" si="708"/>
        <v>37514.931461517175</v>
      </c>
      <c r="AP399" s="602">
        <f t="shared" ca="1" si="709"/>
        <v>37514.931461517175</v>
      </c>
      <c r="AQ399" s="602">
        <f t="shared" ca="1" si="710"/>
        <v>39026.737155306873</v>
      </c>
      <c r="AR399" s="602">
        <f t="shared" ca="1" si="711"/>
        <v>35448.772928771345</v>
      </c>
      <c r="AS399" s="602">
        <f t="shared" ca="1" si="712"/>
        <v>36918.531516652984</v>
      </c>
      <c r="AT399" s="602">
        <f t="shared" ca="1" si="713"/>
        <v>36918.531516652984</v>
      </c>
      <c r="AU399" s="602">
        <f t="shared" ca="1" si="714"/>
        <v>38418.479955411574</v>
      </c>
      <c r="AV399" s="602">
        <f t="shared" ca="1" si="715"/>
        <v>38418.479955411574</v>
      </c>
      <c r="AW399" s="602">
        <f t="shared" ca="1" si="716"/>
        <v>39947.830563756834</v>
      </c>
      <c r="AX399" s="602">
        <f t="shared" ca="1" si="717"/>
        <v>39947.830563756834</v>
      </c>
      <c r="AY399" s="602">
        <f t="shared" ca="1" si="718"/>
        <v>41505.764212283277</v>
      </c>
      <c r="AZ399" s="602">
        <f t="shared" ca="1" si="719"/>
        <v>41505.764212283277</v>
      </c>
      <c r="BA399" s="602">
        <f t="shared" ca="1" si="720"/>
        <v>43091.434978125537</v>
      </c>
      <c r="BB399" s="602">
        <f t="shared" ca="1" si="721"/>
        <v>30151.752011168952</v>
      </c>
      <c r="BC399" s="602">
        <f t="shared" ca="1" si="722"/>
        <v>30956.908340085956</v>
      </c>
      <c r="BD399" s="602">
        <f t="shared" ca="1" si="723"/>
        <v>30956.908340085956</v>
      </c>
      <c r="BE399" s="602">
        <f t="shared" ca="1" si="724"/>
        <v>31773.96422531897</v>
      </c>
      <c r="BF399" s="602">
        <f t="shared" ca="1" si="725"/>
        <v>31773.96422531897</v>
      </c>
      <c r="BG399" s="602">
        <f t="shared" ca="1" si="726"/>
        <v>32602.790994842424</v>
      </c>
      <c r="BH399" s="602">
        <f t="shared" ca="1" si="727"/>
        <v>32602.790994842424</v>
      </c>
      <c r="BI399" s="602">
        <f t="shared" ca="1" si="728"/>
        <v>33443.253242422019</v>
      </c>
      <c r="BJ399" s="602">
        <f t="shared" ca="1" si="729"/>
        <v>33443.253242422019</v>
      </c>
      <c r="BK399" s="602">
        <f t="shared" ca="1" si="730"/>
        <v>34295.209150044284</v>
      </c>
      <c r="BL399" s="602">
        <f t="shared" ca="1" si="731"/>
        <v>36770.18441525627</v>
      </c>
      <c r="BM399" s="602">
        <f t="shared" ca="1" si="732"/>
        <v>38267.148755353199</v>
      </c>
      <c r="BN399" s="602">
        <f t="shared" ca="1" si="733"/>
        <v>38267.148755353199</v>
      </c>
      <c r="BO399" s="602">
        <f t="shared" ca="1" si="734"/>
        <v>39793.595525186211</v>
      </c>
      <c r="BP399" s="602">
        <f t="shared" ca="1" si="735"/>
        <v>39793.595525186211</v>
      </c>
      <c r="BQ399" s="602">
        <f t="shared" ca="1" si="736"/>
        <v>41348.708530527409</v>
      </c>
      <c r="BR399" s="602">
        <f t="shared" ca="1" si="737"/>
        <v>41348.708530527409</v>
      </c>
      <c r="BS399" s="602">
        <f t="shared" ca="1" si="738"/>
        <v>42931.644319025749</v>
      </c>
      <c r="BT399" s="602">
        <f t="shared" ca="1" si="739"/>
        <v>42931.644319025749</v>
      </c>
      <c r="BU399" s="602">
        <f t="shared" ca="1" si="740"/>
        <v>44541.536806018841</v>
      </c>
      <c r="BV399" s="602">
        <f t="shared" ca="1" si="741"/>
        <v>40723.276804626068</v>
      </c>
      <c r="BW399" s="602">
        <f t="shared" ca="1" si="742"/>
        <v>42295.186245571516</v>
      </c>
      <c r="BX399" s="602">
        <f t="shared" ca="1" si="743"/>
        <v>42295.186245571516</v>
      </c>
      <c r="BY399" s="602">
        <f t="shared" ca="1" si="744"/>
        <v>43894.401241264459</v>
      </c>
      <c r="BZ399" s="602">
        <f t="shared" ca="1" si="745"/>
        <v>43894.401241264459</v>
      </c>
      <c r="CA399" s="602">
        <f t="shared" ca="1" si="746"/>
        <v>45520.044319311586</v>
      </c>
      <c r="CB399" s="602">
        <f t="shared" ca="1" si="747"/>
        <v>45520.044319311586</v>
      </c>
      <c r="CC399" s="602">
        <f t="shared" ca="1" si="748"/>
        <v>47171.222607457443</v>
      </c>
      <c r="CD399" s="602">
        <f t="shared" ca="1" si="749"/>
        <v>47171.222607457443</v>
      </c>
      <c r="CE399" s="602">
        <f t="shared" ca="1" si="750"/>
        <v>48847.032188247038</v>
      </c>
      <c r="CF399" s="602">
        <f t="shared" ca="1" si="751"/>
        <v>32602.790994842424</v>
      </c>
      <c r="CG399" s="602">
        <f t="shared" ca="1" si="752"/>
        <v>33443.253242422012</v>
      </c>
      <c r="CH399" s="602">
        <f t="shared" ca="1" si="753"/>
        <v>33443.253242422012</v>
      </c>
      <c r="CI399" s="602">
        <f t="shared" ca="1" si="754"/>
        <v>34295.209150044277</v>
      </c>
      <c r="CJ399" s="602">
        <f t="shared" ca="1" si="755"/>
        <v>34295.209150044277</v>
      </c>
      <c r="CK399" s="602">
        <f t="shared" ca="1" si="756"/>
        <v>35158.510820378884</v>
      </c>
      <c r="CL399" s="602">
        <f t="shared" ca="1" si="757"/>
        <v>35158.510820378884</v>
      </c>
      <c r="CM399" s="602">
        <f t="shared" ca="1" si="758"/>
        <v>36033.004617820443</v>
      </c>
      <c r="CN399" s="602">
        <f t="shared" ca="1" si="759"/>
        <v>36033.004617820443</v>
      </c>
      <c r="CO399" s="602">
        <f t="shared" ca="1" si="760"/>
        <v>36918.531516652984</v>
      </c>
      <c r="CP399" s="602">
        <f t="shared" ca="1" si="761"/>
        <v>40567.620879791641</v>
      </c>
      <c r="CQ399" s="602">
        <f t="shared" ca="1" si="762"/>
        <v>42136.752230538325</v>
      </c>
      <c r="CR399" s="602">
        <f t="shared" ca="1" si="763"/>
        <v>42136.752230538325</v>
      </c>
      <c r="CS399" s="602">
        <f t="shared" ca="1" si="764"/>
        <v>43733.275864409734</v>
      </c>
      <c r="CT399" s="602">
        <f t="shared" ca="1" si="765"/>
        <v>43733.275864409734</v>
      </c>
      <c r="CU399" s="602">
        <f t="shared" ca="1" si="766"/>
        <v>45356.316094004287</v>
      </c>
      <c r="CV399" s="602">
        <f t="shared" ca="1" si="767"/>
        <v>45356.316094004287</v>
      </c>
      <c r="CW399" s="602">
        <f t="shared" ca="1" si="768"/>
        <v>47004.981388595283</v>
      </c>
      <c r="CX399" s="602">
        <f t="shared" ca="1" si="769"/>
        <v>47004.981388595283</v>
      </c>
      <c r="CY399" s="602">
        <f t="shared" ca="1" si="770"/>
        <v>48678.368743832812</v>
      </c>
      <c r="CZ399" s="602">
        <f t="shared" ca="1" si="771"/>
        <v>44703.97476535022</v>
      </c>
      <c r="DA399" s="602">
        <f t="shared" ca="1" si="772"/>
        <v>46342.497848049643</v>
      </c>
      <c r="DB399" s="602">
        <f t="shared" ca="1" si="773"/>
        <v>46342.497848049643</v>
      </c>
      <c r="DC399" s="602">
        <f t="shared" ca="1" si="774"/>
        <v>48006.105296803609</v>
      </c>
      <c r="DD399" s="602">
        <f t="shared" ca="1" si="775"/>
        <v>48006.105296803609</v>
      </c>
      <c r="DE399" s="602">
        <f t="shared" ca="1" si="776"/>
        <v>49693.889253268258</v>
      </c>
      <c r="DF399" s="602">
        <f t="shared" ca="1" si="777"/>
        <v>49693.889253268258</v>
      </c>
      <c r="DG399" s="602">
        <f t="shared" ca="1" si="778"/>
        <v>51404.937022019112</v>
      </c>
      <c r="DH399" s="602">
        <f t="shared" ca="1" si="779"/>
        <v>51404.937022019112</v>
      </c>
      <c r="DI399" s="602">
        <f t="shared" ca="1" si="780"/>
        <v>53138.334953305806</v>
      </c>
      <c r="DJ399" s="602">
        <f t="shared" ca="1" si="781"/>
        <v>35740.272825017964</v>
      </c>
      <c r="DK399" s="602">
        <f t="shared" ca="1" si="782"/>
        <v>36622.140011125128</v>
      </c>
      <c r="DL399" s="602">
        <f t="shared" ca="1" si="783"/>
        <v>36622.140011125128</v>
      </c>
      <c r="DM399" s="602">
        <f t="shared" ca="1" si="784"/>
        <v>37514.931461517175</v>
      </c>
      <c r="DN399" s="602">
        <f t="shared" ca="1" si="785"/>
        <v>37514.931461517175</v>
      </c>
      <c r="DO399" s="602">
        <f t="shared" ca="1" si="786"/>
        <v>38418.479955411574</v>
      </c>
      <c r="DP399" s="602">
        <f t="shared" ca="1" si="787"/>
        <v>38418.479955411574</v>
      </c>
      <c r="DQ399" s="602">
        <f t="shared" ca="1" si="788"/>
        <v>39332.613834187912</v>
      </c>
      <c r="DR399" s="602">
        <f t="shared" ca="1" si="789"/>
        <v>39332.613834187912</v>
      </c>
      <c r="DS399" s="602">
        <f t="shared" ca="1" si="790"/>
        <v>40257.157363389997</v>
      </c>
      <c r="DT399" s="602">
        <f t="shared" ca="1" si="791"/>
        <v>46177.501827191038</v>
      </c>
      <c r="DU399" s="602">
        <f t="shared" ca="1" si="792"/>
        <v>47838.641578354283</v>
      </c>
      <c r="DV399" s="602">
        <f t="shared" ca="1" si="793"/>
        <v>47838.641578354283</v>
      </c>
      <c r="DW399" s="602">
        <f t="shared" ca="1" si="794"/>
        <v>49524.048906687342</v>
      </c>
      <c r="DX399" s="602">
        <f t="shared" ca="1" si="795"/>
        <v>49524.048906687342</v>
      </c>
      <c r="DY399" s="602">
        <f t="shared" ca="1" si="796"/>
        <v>51232.81142211426</v>
      </c>
      <c r="DZ399" s="602">
        <f t="shared" ca="1" si="797"/>
        <v>51232.81142211426</v>
      </c>
      <c r="EA399" s="602">
        <f t="shared" ca="1" si="798"/>
        <v>52964.015402022604</v>
      </c>
      <c r="EB399" s="602">
        <f t="shared" ca="1" si="799"/>
        <v>52964.015402022604</v>
      </c>
      <c r="EC399" s="602">
        <f t="shared" ca="1" si="800"/>
        <v>54716.749467108581</v>
      </c>
      <c r="ED399" s="602">
        <f t="shared" ca="1" si="801"/>
        <v>50546.562285820124</v>
      </c>
      <c r="EE399" s="602">
        <f t="shared" ca="1" si="802"/>
        <v>52268.899256216449</v>
      </c>
      <c r="EF399" s="602">
        <f t="shared" ca="1" si="803"/>
        <v>52268.899256216449</v>
      </c>
      <c r="EG399" s="602">
        <f t="shared" ca="1" si="804"/>
        <v>54013.130357142247</v>
      </c>
      <c r="EH399" s="602">
        <f t="shared" ca="1" si="805"/>
        <v>54013.130357142247</v>
      </c>
      <c r="EI399" s="602">
        <f t="shared" ca="1" si="806"/>
        <v>55778.34727772788</v>
      </c>
      <c r="EJ399" s="602">
        <f t="shared" ca="1" si="807"/>
        <v>55778.34727772788</v>
      </c>
      <c r="EK399" s="602">
        <f t="shared" ca="1" si="808"/>
        <v>57563.649413299725</v>
      </c>
      <c r="EL399" s="602">
        <f t="shared" ca="1" si="809"/>
        <v>57563.649413299725</v>
      </c>
      <c r="EM399" s="602">
        <f t="shared" ca="1" si="810"/>
        <v>59368.146874517734</v>
      </c>
    </row>
    <row r="400" spans="22:143" ht="14.25" x14ac:dyDescent="0.2">
      <c r="V400" s="260"/>
      <c r="W400" s="597">
        <f t="shared" si="690"/>
        <v>107</v>
      </c>
      <c r="X400" s="602">
        <f t="shared" ca="1" si="691"/>
        <v>27303.204877228378</v>
      </c>
      <c r="Y400" s="602">
        <f t="shared" ca="1" si="692"/>
        <v>28063.745651855919</v>
      </c>
      <c r="Z400" s="602">
        <f t="shared" ca="1" si="693"/>
        <v>28063.745651855919</v>
      </c>
      <c r="AA400" s="602">
        <f t="shared" ca="1" si="694"/>
        <v>28836.595283912593</v>
      </c>
      <c r="AB400" s="602">
        <f t="shared" ca="1" si="695"/>
        <v>28836.595283912593</v>
      </c>
      <c r="AC400" s="602">
        <f t="shared" ca="1" si="696"/>
        <v>29621.652351503428</v>
      </c>
      <c r="AD400" s="602">
        <f t="shared" ca="1" si="697"/>
        <v>29621.652351503428</v>
      </c>
      <c r="AE400" s="602">
        <f t="shared" ca="1" si="698"/>
        <v>30418.807625095062</v>
      </c>
      <c r="AF400" s="602">
        <f t="shared" ca="1" si="699"/>
        <v>30418.807625095062</v>
      </c>
      <c r="AG400" s="602">
        <f t="shared" ca="1" si="700"/>
        <v>31227.944341051854</v>
      </c>
      <c r="AH400" s="602">
        <f t="shared" ca="1" si="701"/>
        <v>31773.964225318963</v>
      </c>
      <c r="AI400" s="602">
        <f t="shared" ca="1" si="702"/>
        <v>33161.814954877947</v>
      </c>
      <c r="AJ400" s="602">
        <f t="shared" ca="1" si="703"/>
        <v>33161.814954877947</v>
      </c>
      <c r="AK400" s="602">
        <f t="shared" ca="1" si="704"/>
        <v>34581.723205375456</v>
      </c>
      <c r="AL400" s="602">
        <f t="shared" ca="1" si="705"/>
        <v>34581.723205375456</v>
      </c>
      <c r="AM400" s="602">
        <f t="shared" ca="1" si="706"/>
        <v>36033.004617820443</v>
      </c>
      <c r="AN400" s="602">
        <f t="shared" ca="1" si="707"/>
        <v>36033.004617820443</v>
      </c>
      <c r="AO400" s="602">
        <f t="shared" ca="1" si="708"/>
        <v>37514.931461517175</v>
      </c>
      <c r="AP400" s="602">
        <f t="shared" ca="1" si="709"/>
        <v>37514.931461517175</v>
      </c>
      <c r="AQ400" s="602">
        <f t="shared" ca="1" si="710"/>
        <v>39026.737155306873</v>
      </c>
      <c r="AR400" s="602">
        <f t="shared" ca="1" si="711"/>
        <v>35448.772928771345</v>
      </c>
      <c r="AS400" s="602">
        <f t="shared" ca="1" si="712"/>
        <v>36918.531516652984</v>
      </c>
      <c r="AT400" s="602">
        <f t="shared" ca="1" si="713"/>
        <v>36918.531516652984</v>
      </c>
      <c r="AU400" s="602">
        <f t="shared" ca="1" si="714"/>
        <v>38418.479955411574</v>
      </c>
      <c r="AV400" s="602">
        <f t="shared" ca="1" si="715"/>
        <v>38418.479955411574</v>
      </c>
      <c r="AW400" s="602">
        <f t="shared" ca="1" si="716"/>
        <v>39947.830563756834</v>
      </c>
      <c r="AX400" s="602">
        <f t="shared" ca="1" si="717"/>
        <v>39947.830563756834</v>
      </c>
      <c r="AY400" s="602">
        <f t="shared" ca="1" si="718"/>
        <v>41505.764212283277</v>
      </c>
      <c r="AZ400" s="602">
        <f t="shared" ca="1" si="719"/>
        <v>41505.764212283277</v>
      </c>
      <c r="BA400" s="602">
        <f t="shared" ca="1" si="720"/>
        <v>43091.434978125537</v>
      </c>
      <c r="BB400" s="602">
        <f t="shared" ca="1" si="721"/>
        <v>30151.752011168952</v>
      </c>
      <c r="BC400" s="602">
        <f t="shared" ca="1" si="722"/>
        <v>30956.908340085956</v>
      </c>
      <c r="BD400" s="602">
        <f t="shared" ca="1" si="723"/>
        <v>30956.908340085956</v>
      </c>
      <c r="BE400" s="602">
        <f t="shared" ca="1" si="724"/>
        <v>31773.96422531897</v>
      </c>
      <c r="BF400" s="602">
        <f t="shared" ca="1" si="725"/>
        <v>31773.96422531897</v>
      </c>
      <c r="BG400" s="602">
        <f t="shared" ca="1" si="726"/>
        <v>32602.790994842424</v>
      </c>
      <c r="BH400" s="602">
        <f t="shared" ca="1" si="727"/>
        <v>32602.790994842424</v>
      </c>
      <c r="BI400" s="602">
        <f t="shared" ca="1" si="728"/>
        <v>33443.253242422019</v>
      </c>
      <c r="BJ400" s="602">
        <f t="shared" ca="1" si="729"/>
        <v>33443.253242422019</v>
      </c>
      <c r="BK400" s="602">
        <f t="shared" ca="1" si="730"/>
        <v>34295.209150044284</v>
      </c>
      <c r="BL400" s="602">
        <f t="shared" ca="1" si="731"/>
        <v>36770.18441525627</v>
      </c>
      <c r="BM400" s="602">
        <f t="shared" ca="1" si="732"/>
        <v>38267.148755353199</v>
      </c>
      <c r="BN400" s="602">
        <f t="shared" ca="1" si="733"/>
        <v>38267.148755353199</v>
      </c>
      <c r="BO400" s="602">
        <f t="shared" ca="1" si="734"/>
        <v>39793.595525186211</v>
      </c>
      <c r="BP400" s="602">
        <f t="shared" ca="1" si="735"/>
        <v>39793.595525186211</v>
      </c>
      <c r="BQ400" s="602">
        <f t="shared" ca="1" si="736"/>
        <v>41348.708530527409</v>
      </c>
      <c r="BR400" s="602">
        <f t="shared" ca="1" si="737"/>
        <v>41348.708530527409</v>
      </c>
      <c r="BS400" s="602">
        <f t="shared" ca="1" si="738"/>
        <v>42931.644319025749</v>
      </c>
      <c r="BT400" s="602">
        <f t="shared" ca="1" si="739"/>
        <v>42931.644319025749</v>
      </c>
      <c r="BU400" s="602">
        <f t="shared" ca="1" si="740"/>
        <v>44541.536806018841</v>
      </c>
      <c r="BV400" s="602">
        <f t="shared" ca="1" si="741"/>
        <v>40723.276804626068</v>
      </c>
      <c r="BW400" s="602">
        <f t="shared" ca="1" si="742"/>
        <v>42295.186245571516</v>
      </c>
      <c r="BX400" s="602">
        <f t="shared" ca="1" si="743"/>
        <v>42295.186245571516</v>
      </c>
      <c r="BY400" s="602">
        <f t="shared" ca="1" si="744"/>
        <v>43894.401241264459</v>
      </c>
      <c r="BZ400" s="602">
        <f t="shared" ca="1" si="745"/>
        <v>43894.401241264459</v>
      </c>
      <c r="CA400" s="602">
        <f t="shared" ca="1" si="746"/>
        <v>45520.044319311586</v>
      </c>
      <c r="CB400" s="602">
        <f t="shared" ca="1" si="747"/>
        <v>45520.044319311586</v>
      </c>
      <c r="CC400" s="602">
        <f t="shared" ca="1" si="748"/>
        <v>47171.222607457443</v>
      </c>
      <c r="CD400" s="602">
        <f t="shared" ca="1" si="749"/>
        <v>47171.222607457443</v>
      </c>
      <c r="CE400" s="602">
        <f t="shared" ca="1" si="750"/>
        <v>48847.032188247038</v>
      </c>
      <c r="CF400" s="602">
        <f t="shared" ca="1" si="751"/>
        <v>32602.790994842424</v>
      </c>
      <c r="CG400" s="602">
        <f t="shared" ca="1" si="752"/>
        <v>33443.253242422012</v>
      </c>
      <c r="CH400" s="602">
        <f t="shared" ca="1" si="753"/>
        <v>33443.253242422012</v>
      </c>
      <c r="CI400" s="602">
        <f t="shared" ca="1" si="754"/>
        <v>34295.209150044277</v>
      </c>
      <c r="CJ400" s="602">
        <f t="shared" ca="1" si="755"/>
        <v>34295.209150044277</v>
      </c>
      <c r="CK400" s="602">
        <f t="shared" ca="1" si="756"/>
        <v>35158.510820378884</v>
      </c>
      <c r="CL400" s="602">
        <f t="shared" ca="1" si="757"/>
        <v>35158.510820378884</v>
      </c>
      <c r="CM400" s="602">
        <f t="shared" ca="1" si="758"/>
        <v>36033.004617820443</v>
      </c>
      <c r="CN400" s="602">
        <f t="shared" ca="1" si="759"/>
        <v>36033.004617820443</v>
      </c>
      <c r="CO400" s="602">
        <f t="shared" ca="1" si="760"/>
        <v>36918.531516652984</v>
      </c>
      <c r="CP400" s="602">
        <f t="shared" ca="1" si="761"/>
        <v>40567.620879791641</v>
      </c>
      <c r="CQ400" s="602">
        <f t="shared" ca="1" si="762"/>
        <v>42136.752230538325</v>
      </c>
      <c r="CR400" s="602">
        <f t="shared" ca="1" si="763"/>
        <v>42136.752230538325</v>
      </c>
      <c r="CS400" s="602">
        <f t="shared" ca="1" si="764"/>
        <v>43733.275864409734</v>
      </c>
      <c r="CT400" s="602">
        <f t="shared" ca="1" si="765"/>
        <v>43733.275864409734</v>
      </c>
      <c r="CU400" s="602">
        <f t="shared" ca="1" si="766"/>
        <v>45356.316094004287</v>
      </c>
      <c r="CV400" s="602">
        <f t="shared" ca="1" si="767"/>
        <v>45356.316094004287</v>
      </c>
      <c r="CW400" s="602">
        <f t="shared" ca="1" si="768"/>
        <v>47004.981388595283</v>
      </c>
      <c r="CX400" s="602">
        <f t="shared" ca="1" si="769"/>
        <v>47004.981388595283</v>
      </c>
      <c r="CY400" s="602">
        <f t="shared" ca="1" si="770"/>
        <v>48678.368743832812</v>
      </c>
      <c r="CZ400" s="602">
        <f t="shared" ca="1" si="771"/>
        <v>44703.97476535022</v>
      </c>
      <c r="DA400" s="602">
        <f t="shared" ca="1" si="772"/>
        <v>46342.497848049643</v>
      </c>
      <c r="DB400" s="602">
        <f t="shared" ca="1" si="773"/>
        <v>46342.497848049643</v>
      </c>
      <c r="DC400" s="602">
        <f t="shared" ca="1" si="774"/>
        <v>48006.105296803609</v>
      </c>
      <c r="DD400" s="602">
        <f t="shared" ca="1" si="775"/>
        <v>48006.105296803609</v>
      </c>
      <c r="DE400" s="602">
        <f t="shared" ca="1" si="776"/>
        <v>49693.889253268258</v>
      </c>
      <c r="DF400" s="602">
        <f t="shared" ca="1" si="777"/>
        <v>49693.889253268258</v>
      </c>
      <c r="DG400" s="602">
        <f t="shared" ca="1" si="778"/>
        <v>51404.937022019112</v>
      </c>
      <c r="DH400" s="602">
        <f t="shared" ca="1" si="779"/>
        <v>51404.937022019112</v>
      </c>
      <c r="DI400" s="602">
        <f t="shared" ca="1" si="780"/>
        <v>53138.334953305806</v>
      </c>
      <c r="DJ400" s="602">
        <f t="shared" ca="1" si="781"/>
        <v>35740.272825017964</v>
      </c>
      <c r="DK400" s="602">
        <f t="shared" ca="1" si="782"/>
        <v>36622.140011125128</v>
      </c>
      <c r="DL400" s="602">
        <f t="shared" ca="1" si="783"/>
        <v>36622.140011125128</v>
      </c>
      <c r="DM400" s="602">
        <f t="shared" ca="1" si="784"/>
        <v>37514.931461517175</v>
      </c>
      <c r="DN400" s="602">
        <f t="shared" ca="1" si="785"/>
        <v>37514.931461517175</v>
      </c>
      <c r="DO400" s="602">
        <f t="shared" ca="1" si="786"/>
        <v>38418.479955411574</v>
      </c>
      <c r="DP400" s="602">
        <f t="shared" ca="1" si="787"/>
        <v>38418.479955411574</v>
      </c>
      <c r="DQ400" s="602">
        <f t="shared" ca="1" si="788"/>
        <v>39332.613834187912</v>
      </c>
      <c r="DR400" s="602">
        <f t="shared" ca="1" si="789"/>
        <v>39332.613834187912</v>
      </c>
      <c r="DS400" s="602">
        <f t="shared" ca="1" si="790"/>
        <v>40257.157363389997</v>
      </c>
      <c r="DT400" s="602">
        <f t="shared" ca="1" si="791"/>
        <v>46177.501827191038</v>
      </c>
      <c r="DU400" s="602">
        <f t="shared" ca="1" si="792"/>
        <v>47838.641578354283</v>
      </c>
      <c r="DV400" s="602">
        <f t="shared" ca="1" si="793"/>
        <v>47838.641578354283</v>
      </c>
      <c r="DW400" s="602">
        <f t="shared" ca="1" si="794"/>
        <v>49524.048906687342</v>
      </c>
      <c r="DX400" s="602">
        <f t="shared" ca="1" si="795"/>
        <v>49524.048906687342</v>
      </c>
      <c r="DY400" s="602">
        <f t="shared" ca="1" si="796"/>
        <v>51232.81142211426</v>
      </c>
      <c r="DZ400" s="602">
        <f t="shared" ca="1" si="797"/>
        <v>51232.81142211426</v>
      </c>
      <c r="EA400" s="602">
        <f t="shared" ca="1" si="798"/>
        <v>52964.015402022604</v>
      </c>
      <c r="EB400" s="602">
        <f t="shared" ca="1" si="799"/>
        <v>52964.015402022604</v>
      </c>
      <c r="EC400" s="602">
        <f t="shared" ca="1" si="800"/>
        <v>54716.749467108581</v>
      </c>
      <c r="ED400" s="602">
        <f t="shared" ca="1" si="801"/>
        <v>50546.562285820124</v>
      </c>
      <c r="EE400" s="602">
        <f t="shared" ca="1" si="802"/>
        <v>52268.899256216449</v>
      </c>
      <c r="EF400" s="602">
        <f t="shared" ca="1" si="803"/>
        <v>52268.899256216449</v>
      </c>
      <c r="EG400" s="602">
        <f t="shared" ca="1" si="804"/>
        <v>54013.130357142247</v>
      </c>
      <c r="EH400" s="602">
        <f t="shared" ca="1" si="805"/>
        <v>54013.130357142247</v>
      </c>
      <c r="EI400" s="602">
        <f t="shared" ca="1" si="806"/>
        <v>55778.34727772788</v>
      </c>
      <c r="EJ400" s="602">
        <f t="shared" ca="1" si="807"/>
        <v>55778.34727772788</v>
      </c>
      <c r="EK400" s="602">
        <f t="shared" ca="1" si="808"/>
        <v>57563.649413299725</v>
      </c>
      <c r="EL400" s="602">
        <f t="shared" ca="1" si="809"/>
        <v>57563.649413299725</v>
      </c>
      <c r="EM400" s="602">
        <f t="shared" ca="1" si="810"/>
        <v>59368.146874517734</v>
      </c>
    </row>
    <row r="401" spans="22:143" ht="14.25" x14ac:dyDescent="0.2">
      <c r="V401" s="260"/>
      <c r="W401" s="597">
        <f t="shared" si="690"/>
        <v>108</v>
      </c>
      <c r="X401" s="602">
        <f t="shared" ca="1" si="691"/>
        <v>27303.204877228378</v>
      </c>
      <c r="Y401" s="602">
        <f t="shared" ca="1" si="692"/>
        <v>28063.745651855919</v>
      </c>
      <c r="Z401" s="602">
        <f t="shared" ca="1" si="693"/>
        <v>28063.745651855919</v>
      </c>
      <c r="AA401" s="602">
        <f t="shared" ca="1" si="694"/>
        <v>28836.595283912593</v>
      </c>
      <c r="AB401" s="602">
        <f t="shared" ca="1" si="695"/>
        <v>28836.595283912593</v>
      </c>
      <c r="AC401" s="602">
        <f t="shared" ca="1" si="696"/>
        <v>29621.652351503428</v>
      </c>
      <c r="AD401" s="602">
        <f t="shared" ca="1" si="697"/>
        <v>29621.652351503428</v>
      </c>
      <c r="AE401" s="602">
        <f t="shared" ca="1" si="698"/>
        <v>30418.807625095062</v>
      </c>
      <c r="AF401" s="602">
        <f t="shared" ca="1" si="699"/>
        <v>30418.807625095062</v>
      </c>
      <c r="AG401" s="602">
        <f t="shared" ca="1" si="700"/>
        <v>31227.944341051854</v>
      </c>
      <c r="AH401" s="602">
        <f t="shared" ca="1" si="701"/>
        <v>31773.964225318963</v>
      </c>
      <c r="AI401" s="602">
        <f t="shared" ca="1" si="702"/>
        <v>33161.814954877947</v>
      </c>
      <c r="AJ401" s="602">
        <f t="shared" ca="1" si="703"/>
        <v>33161.814954877947</v>
      </c>
      <c r="AK401" s="602">
        <f t="shared" ca="1" si="704"/>
        <v>34581.723205375456</v>
      </c>
      <c r="AL401" s="602">
        <f t="shared" ca="1" si="705"/>
        <v>34581.723205375456</v>
      </c>
      <c r="AM401" s="602">
        <f t="shared" ca="1" si="706"/>
        <v>36033.004617820443</v>
      </c>
      <c r="AN401" s="602">
        <f t="shared" ca="1" si="707"/>
        <v>36033.004617820443</v>
      </c>
      <c r="AO401" s="602">
        <f t="shared" ca="1" si="708"/>
        <v>37514.931461517175</v>
      </c>
      <c r="AP401" s="602">
        <f t="shared" ca="1" si="709"/>
        <v>37514.931461517175</v>
      </c>
      <c r="AQ401" s="602">
        <f t="shared" ca="1" si="710"/>
        <v>39026.737155306873</v>
      </c>
      <c r="AR401" s="602">
        <f t="shared" ca="1" si="711"/>
        <v>35448.772928771345</v>
      </c>
      <c r="AS401" s="602">
        <f t="shared" ca="1" si="712"/>
        <v>36918.531516652984</v>
      </c>
      <c r="AT401" s="602">
        <f t="shared" ca="1" si="713"/>
        <v>36918.531516652984</v>
      </c>
      <c r="AU401" s="602">
        <f t="shared" ca="1" si="714"/>
        <v>38418.479955411574</v>
      </c>
      <c r="AV401" s="602">
        <f t="shared" ca="1" si="715"/>
        <v>38418.479955411574</v>
      </c>
      <c r="AW401" s="602">
        <f t="shared" ca="1" si="716"/>
        <v>39947.830563756834</v>
      </c>
      <c r="AX401" s="602">
        <f t="shared" ca="1" si="717"/>
        <v>39947.830563756834</v>
      </c>
      <c r="AY401" s="602">
        <f t="shared" ca="1" si="718"/>
        <v>41505.764212283277</v>
      </c>
      <c r="AZ401" s="602">
        <f t="shared" ca="1" si="719"/>
        <v>41505.764212283277</v>
      </c>
      <c r="BA401" s="602">
        <f t="shared" ca="1" si="720"/>
        <v>43091.434978125537</v>
      </c>
      <c r="BB401" s="602">
        <f t="shared" ca="1" si="721"/>
        <v>30151.752011168952</v>
      </c>
      <c r="BC401" s="602">
        <f t="shared" ca="1" si="722"/>
        <v>30956.908340085956</v>
      </c>
      <c r="BD401" s="602">
        <f t="shared" ca="1" si="723"/>
        <v>30956.908340085956</v>
      </c>
      <c r="BE401" s="602">
        <f t="shared" ca="1" si="724"/>
        <v>31773.96422531897</v>
      </c>
      <c r="BF401" s="602">
        <f t="shared" ca="1" si="725"/>
        <v>31773.96422531897</v>
      </c>
      <c r="BG401" s="602">
        <f t="shared" ca="1" si="726"/>
        <v>32602.790994842424</v>
      </c>
      <c r="BH401" s="602">
        <f t="shared" ca="1" si="727"/>
        <v>32602.790994842424</v>
      </c>
      <c r="BI401" s="602">
        <f t="shared" ca="1" si="728"/>
        <v>33443.253242422019</v>
      </c>
      <c r="BJ401" s="602">
        <f t="shared" ca="1" si="729"/>
        <v>33443.253242422019</v>
      </c>
      <c r="BK401" s="602">
        <f t="shared" ca="1" si="730"/>
        <v>34295.209150044284</v>
      </c>
      <c r="BL401" s="602">
        <f t="shared" ca="1" si="731"/>
        <v>36770.18441525627</v>
      </c>
      <c r="BM401" s="602">
        <f t="shared" ca="1" si="732"/>
        <v>38267.148755353199</v>
      </c>
      <c r="BN401" s="602">
        <f t="shared" ca="1" si="733"/>
        <v>38267.148755353199</v>
      </c>
      <c r="BO401" s="602">
        <f t="shared" ca="1" si="734"/>
        <v>39793.595525186211</v>
      </c>
      <c r="BP401" s="602">
        <f t="shared" ca="1" si="735"/>
        <v>39793.595525186211</v>
      </c>
      <c r="BQ401" s="602">
        <f t="shared" ca="1" si="736"/>
        <v>41348.708530527409</v>
      </c>
      <c r="BR401" s="602">
        <f t="shared" ca="1" si="737"/>
        <v>41348.708530527409</v>
      </c>
      <c r="BS401" s="602">
        <f t="shared" ca="1" si="738"/>
        <v>42931.644319025749</v>
      </c>
      <c r="BT401" s="602">
        <f t="shared" ca="1" si="739"/>
        <v>42931.644319025749</v>
      </c>
      <c r="BU401" s="602">
        <f t="shared" ca="1" si="740"/>
        <v>44541.536806018841</v>
      </c>
      <c r="BV401" s="602">
        <f t="shared" ca="1" si="741"/>
        <v>40723.276804626068</v>
      </c>
      <c r="BW401" s="602">
        <f t="shared" ca="1" si="742"/>
        <v>42295.186245571516</v>
      </c>
      <c r="BX401" s="602">
        <f t="shared" ca="1" si="743"/>
        <v>42295.186245571516</v>
      </c>
      <c r="BY401" s="602">
        <f t="shared" ca="1" si="744"/>
        <v>43894.401241264459</v>
      </c>
      <c r="BZ401" s="602">
        <f t="shared" ca="1" si="745"/>
        <v>43894.401241264459</v>
      </c>
      <c r="CA401" s="602">
        <f t="shared" ca="1" si="746"/>
        <v>45520.044319311586</v>
      </c>
      <c r="CB401" s="602">
        <f t="shared" ca="1" si="747"/>
        <v>45520.044319311586</v>
      </c>
      <c r="CC401" s="602">
        <f t="shared" ca="1" si="748"/>
        <v>47171.222607457443</v>
      </c>
      <c r="CD401" s="602">
        <f t="shared" ca="1" si="749"/>
        <v>47171.222607457443</v>
      </c>
      <c r="CE401" s="602">
        <f t="shared" ca="1" si="750"/>
        <v>48847.032188247038</v>
      </c>
      <c r="CF401" s="602">
        <f t="shared" ca="1" si="751"/>
        <v>32602.790994842424</v>
      </c>
      <c r="CG401" s="602">
        <f t="shared" ca="1" si="752"/>
        <v>33443.253242422012</v>
      </c>
      <c r="CH401" s="602">
        <f t="shared" ca="1" si="753"/>
        <v>33443.253242422012</v>
      </c>
      <c r="CI401" s="602">
        <f t="shared" ca="1" si="754"/>
        <v>34295.209150044277</v>
      </c>
      <c r="CJ401" s="602">
        <f t="shared" ca="1" si="755"/>
        <v>34295.209150044277</v>
      </c>
      <c r="CK401" s="602">
        <f t="shared" ca="1" si="756"/>
        <v>35158.510820378884</v>
      </c>
      <c r="CL401" s="602">
        <f t="shared" ca="1" si="757"/>
        <v>35158.510820378884</v>
      </c>
      <c r="CM401" s="602">
        <f t="shared" ca="1" si="758"/>
        <v>36033.004617820443</v>
      </c>
      <c r="CN401" s="602">
        <f t="shared" ca="1" si="759"/>
        <v>36033.004617820443</v>
      </c>
      <c r="CO401" s="602">
        <f t="shared" ca="1" si="760"/>
        <v>36918.531516652984</v>
      </c>
      <c r="CP401" s="602">
        <f t="shared" ca="1" si="761"/>
        <v>40567.620879791641</v>
      </c>
      <c r="CQ401" s="602">
        <f t="shared" ca="1" si="762"/>
        <v>42136.752230538325</v>
      </c>
      <c r="CR401" s="602">
        <f t="shared" ca="1" si="763"/>
        <v>42136.752230538325</v>
      </c>
      <c r="CS401" s="602">
        <f t="shared" ca="1" si="764"/>
        <v>43733.275864409734</v>
      </c>
      <c r="CT401" s="602">
        <f t="shared" ca="1" si="765"/>
        <v>43733.275864409734</v>
      </c>
      <c r="CU401" s="602">
        <f t="shared" ca="1" si="766"/>
        <v>45356.316094004287</v>
      </c>
      <c r="CV401" s="602">
        <f t="shared" ca="1" si="767"/>
        <v>45356.316094004287</v>
      </c>
      <c r="CW401" s="602">
        <f t="shared" ca="1" si="768"/>
        <v>47004.981388595283</v>
      </c>
      <c r="CX401" s="602">
        <f t="shared" ca="1" si="769"/>
        <v>47004.981388595283</v>
      </c>
      <c r="CY401" s="602">
        <f t="shared" ca="1" si="770"/>
        <v>48678.368743832812</v>
      </c>
      <c r="CZ401" s="602">
        <f t="shared" ca="1" si="771"/>
        <v>44703.97476535022</v>
      </c>
      <c r="DA401" s="602">
        <f t="shared" ca="1" si="772"/>
        <v>46342.497848049643</v>
      </c>
      <c r="DB401" s="602">
        <f t="shared" ca="1" si="773"/>
        <v>46342.497848049643</v>
      </c>
      <c r="DC401" s="602">
        <f t="shared" ca="1" si="774"/>
        <v>48006.105296803609</v>
      </c>
      <c r="DD401" s="602">
        <f t="shared" ca="1" si="775"/>
        <v>48006.105296803609</v>
      </c>
      <c r="DE401" s="602">
        <f t="shared" ca="1" si="776"/>
        <v>49693.889253268258</v>
      </c>
      <c r="DF401" s="602">
        <f t="shared" ca="1" si="777"/>
        <v>49693.889253268258</v>
      </c>
      <c r="DG401" s="602">
        <f t="shared" ca="1" si="778"/>
        <v>51404.937022019112</v>
      </c>
      <c r="DH401" s="602">
        <f t="shared" ca="1" si="779"/>
        <v>51404.937022019112</v>
      </c>
      <c r="DI401" s="602">
        <f t="shared" ca="1" si="780"/>
        <v>53138.334953305806</v>
      </c>
      <c r="DJ401" s="602">
        <f t="shared" ca="1" si="781"/>
        <v>35740.272825017964</v>
      </c>
      <c r="DK401" s="602">
        <f t="shared" ca="1" si="782"/>
        <v>36622.140011125128</v>
      </c>
      <c r="DL401" s="602">
        <f t="shared" ca="1" si="783"/>
        <v>36622.140011125128</v>
      </c>
      <c r="DM401" s="602">
        <f t="shared" ca="1" si="784"/>
        <v>37514.931461517175</v>
      </c>
      <c r="DN401" s="602">
        <f t="shared" ca="1" si="785"/>
        <v>37514.931461517175</v>
      </c>
      <c r="DO401" s="602">
        <f t="shared" ca="1" si="786"/>
        <v>38418.479955411574</v>
      </c>
      <c r="DP401" s="602">
        <f t="shared" ca="1" si="787"/>
        <v>38418.479955411574</v>
      </c>
      <c r="DQ401" s="602">
        <f t="shared" ca="1" si="788"/>
        <v>39332.613834187912</v>
      </c>
      <c r="DR401" s="602">
        <f t="shared" ca="1" si="789"/>
        <v>39332.613834187912</v>
      </c>
      <c r="DS401" s="602">
        <f t="shared" ca="1" si="790"/>
        <v>40257.157363389997</v>
      </c>
      <c r="DT401" s="602">
        <f t="shared" ca="1" si="791"/>
        <v>46177.501827191038</v>
      </c>
      <c r="DU401" s="602">
        <f t="shared" ca="1" si="792"/>
        <v>47838.641578354283</v>
      </c>
      <c r="DV401" s="602">
        <f t="shared" ca="1" si="793"/>
        <v>47838.641578354283</v>
      </c>
      <c r="DW401" s="602">
        <f t="shared" ca="1" si="794"/>
        <v>49524.048906687342</v>
      </c>
      <c r="DX401" s="602">
        <f t="shared" ca="1" si="795"/>
        <v>49524.048906687342</v>
      </c>
      <c r="DY401" s="602">
        <f t="shared" ca="1" si="796"/>
        <v>51232.81142211426</v>
      </c>
      <c r="DZ401" s="602">
        <f t="shared" ca="1" si="797"/>
        <v>51232.81142211426</v>
      </c>
      <c r="EA401" s="602">
        <f t="shared" ca="1" si="798"/>
        <v>52964.015402022604</v>
      </c>
      <c r="EB401" s="602">
        <f t="shared" ca="1" si="799"/>
        <v>52964.015402022604</v>
      </c>
      <c r="EC401" s="602">
        <f t="shared" ca="1" si="800"/>
        <v>54716.749467108581</v>
      </c>
      <c r="ED401" s="602">
        <f t="shared" ca="1" si="801"/>
        <v>50546.562285820124</v>
      </c>
      <c r="EE401" s="602">
        <f t="shared" ca="1" si="802"/>
        <v>52268.899256216449</v>
      </c>
      <c r="EF401" s="602">
        <f t="shared" ca="1" si="803"/>
        <v>52268.899256216449</v>
      </c>
      <c r="EG401" s="602">
        <f t="shared" ca="1" si="804"/>
        <v>54013.130357142247</v>
      </c>
      <c r="EH401" s="602">
        <f t="shared" ca="1" si="805"/>
        <v>54013.130357142247</v>
      </c>
      <c r="EI401" s="602">
        <f t="shared" ca="1" si="806"/>
        <v>55778.34727772788</v>
      </c>
      <c r="EJ401" s="602">
        <f t="shared" ca="1" si="807"/>
        <v>55778.34727772788</v>
      </c>
      <c r="EK401" s="602">
        <f t="shared" ca="1" si="808"/>
        <v>57563.649413299725</v>
      </c>
      <c r="EL401" s="602">
        <f t="shared" ca="1" si="809"/>
        <v>57563.649413299725</v>
      </c>
      <c r="EM401" s="602">
        <f t="shared" ca="1" si="810"/>
        <v>59368.146874517734</v>
      </c>
    </row>
    <row r="402" spans="22:143" ht="14.25" x14ac:dyDescent="0.2">
      <c r="V402" s="260"/>
      <c r="W402" s="597">
        <f t="shared" si="690"/>
        <v>109</v>
      </c>
      <c r="X402" s="602">
        <f t="shared" ca="1" si="691"/>
        <v>27303.204877228378</v>
      </c>
      <c r="Y402" s="602">
        <f t="shared" ca="1" si="692"/>
        <v>28063.745651855919</v>
      </c>
      <c r="Z402" s="602">
        <f t="shared" ca="1" si="693"/>
        <v>28063.745651855919</v>
      </c>
      <c r="AA402" s="602">
        <f t="shared" ca="1" si="694"/>
        <v>28836.595283912593</v>
      </c>
      <c r="AB402" s="602">
        <f t="shared" ca="1" si="695"/>
        <v>28836.595283912593</v>
      </c>
      <c r="AC402" s="602">
        <f t="shared" ca="1" si="696"/>
        <v>29621.652351503428</v>
      </c>
      <c r="AD402" s="602">
        <f t="shared" ca="1" si="697"/>
        <v>29621.652351503428</v>
      </c>
      <c r="AE402" s="602">
        <f t="shared" ca="1" si="698"/>
        <v>30418.807625095062</v>
      </c>
      <c r="AF402" s="602">
        <f t="shared" ca="1" si="699"/>
        <v>30418.807625095062</v>
      </c>
      <c r="AG402" s="602">
        <f t="shared" ca="1" si="700"/>
        <v>31227.944341051854</v>
      </c>
      <c r="AH402" s="602">
        <f t="shared" ca="1" si="701"/>
        <v>31773.964225318963</v>
      </c>
      <c r="AI402" s="602">
        <f t="shared" ca="1" si="702"/>
        <v>33161.814954877947</v>
      </c>
      <c r="AJ402" s="602">
        <f t="shared" ca="1" si="703"/>
        <v>33161.814954877947</v>
      </c>
      <c r="AK402" s="602">
        <f t="shared" ca="1" si="704"/>
        <v>34581.723205375456</v>
      </c>
      <c r="AL402" s="602">
        <f t="shared" ca="1" si="705"/>
        <v>34581.723205375456</v>
      </c>
      <c r="AM402" s="602">
        <f t="shared" ca="1" si="706"/>
        <v>36033.004617820443</v>
      </c>
      <c r="AN402" s="602">
        <f t="shared" ca="1" si="707"/>
        <v>36033.004617820443</v>
      </c>
      <c r="AO402" s="602">
        <f t="shared" ca="1" si="708"/>
        <v>37514.931461517175</v>
      </c>
      <c r="AP402" s="602">
        <f t="shared" ca="1" si="709"/>
        <v>37514.931461517175</v>
      </c>
      <c r="AQ402" s="602">
        <f t="shared" ca="1" si="710"/>
        <v>39026.737155306873</v>
      </c>
      <c r="AR402" s="602">
        <f t="shared" ca="1" si="711"/>
        <v>35448.772928771345</v>
      </c>
      <c r="AS402" s="602">
        <f t="shared" ca="1" si="712"/>
        <v>36918.531516652984</v>
      </c>
      <c r="AT402" s="602">
        <f t="shared" ca="1" si="713"/>
        <v>36918.531516652984</v>
      </c>
      <c r="AU402" s="602">
        <f t="shared" ca="1" si="714"/>
        <v>38418.479955411574</v>
      </c>
      <c r="AV402" s="602">
        <f t="shared" ca="1" si="715"/>
        <v>38418.479955411574</v>
      </c>
      <c r="AW402" s="602">
        <f t="shared" ca="1" si="716"/>
        <v>39947.830563756834</v>
      </c>
      <c r="AX402" s="602">
        <f t="shared" ca="1" si="717"/>
        <v>39947.830563756834</v>
      </c>
      <c r="AY402" s="602">
        <f t="shared" ca="1" si="718"/>
        <v>41505.764212283277</v>
      </c>
      <c r="AZ402" s="602">
        <f t="shared" ca="1" si="719"/>
        <v>41505.764212283277</v>
      </c>
      <c r="BA402" s="602">
        <f t="shared" ca="1" si="720"/>
        <v>43091.434978125537</v>
      </c>
      <c r="BB402" s="602">
        <f t="shared" ca="1" si="721"/>
        <v>30151.752011168952</v>
      </c>
      <c r="BC402" s="602">
        <f t="shared" ca="1" si="722"/>
        <v>30956.908340085956</v>
      </c>
      <c r="BD402" s="602">
        <f t="shared" ca="1" si="723"/>
        <v>30956.908340085956</v>
      </c>
      <c r="BE402" s="602">
        <f t="shared" ca="1" si="724"/>
        <v>31773.96422531897</v>
      </c>
      <c r="BF402" s="602">
        <f t="shared" ca="1" si="725"/>
        <v>31773.96422531897</v>
      </c>
      <c r="BG402" s="602">
        <f t="shared" ca="1" si="726"/>
        <v>32602.790994842424</v>
      </c>
      <c r="BH402" s="602">
        <f t="shared" ca="1" si="727"/>
        <v>32602.790994842424</v>
      </c>
      <c r="BI402" s="602">
        <f t="shared" ca="1" si="728"/>
        <v>33443.253242422019</v>
      </c>
      <c r="BJ402" s="602">
        <f t="shared" ca="1" si="729"/>
        <v>33443.253242422019</v>
      </c>
      <c r="BK402" s="602">
        <f t="shared" ca="1" si="730"/>
        <v>34295.209150044284</v>
      </c>
      <c r="BL402" s="602">
        <f t="shared" ca="1" si="731"/>
        <v>36770.18441525627</v>
      </c>
      <c r="BM402" s="602">
        <f t="shared" ca="1" si="732"/>
        <v>38267.148755353199</v>
      </c>
      <c r="BN402" s="602">
        <f t="shared" ca="1" si="733"/>
        <v>38267.148755353199</v>
      </c>
      <c r="BO402" s="602">
        <f t="shared" ca="1" si="734"/>
        <v>39793.595525186211</v>
      </c>
      <c r="BP402" s="602">
        <f t="shared" ca="1" si="735"/>
        <v>39793.595525186211</v>
      </c>
      <c r="BQ402" s="602">
        <f t="shared" ca="1" si="736"/>
        <v>41348.708530527409</v>
      </c>
      <c r="BR402" s="602">
        <f t="shared" ca="1" si="737"/>
        <v>41348.708530527409</v>
      </c>
      <c r="BS402" s="602">
        <f t="shared" ca="1" si="738"/>
        <v>42931.644319025749</v>
      </c>
      <c r="BT402" s="602">
        <f t="shared" ca="1" si="739"/>
        <v>42931.644319025749</v>
      </c>
      <c r="BU402" s="602">
        <f t="shared" ca="1" si="740"/>
        <v>44541.536806018841</v>
      </c>
      <c r="BV402" s="602">
        <f t="shared" ca="1" si="741"/>
        <v>40723.276804626068</v>
      </c>
      <c r="BW402" s="602">
        <f t="shared" ca="1" si="742"/>
        <v>42295.186245571516</v>
      </c>
      <c r="BX402" s="602">
        <f t="shared" ca="1" si="743"/>
        <v>42295.186245571516</v>
      </c>
      <c r="BY402" s="602">
        <f t="shared" ca="1" si="744"/>
        <v>43894.401241264459</v>
      </c>
      <c r="BZ402" s="602">
        <f t="shared" ca="1" si="745"/>
        <v>43894.401241264459</v>
      </c>
      <c r="CA402" s="602">
        <f t="shared" ca="1" si="746"/>
        <v>45520.044319311586</v>
      </c>
      <c r="CB402" s="602">
        <f t="shared" ca="1" si="747"/>
        <v>45520.044319311586</v>
      </c>
      <c r="CC402" s="602">
        <f t="shared" ca="1" si="748"/>
        <v>47171.222607457443</v>
      </c>
      <c r="CD402" s="602">
        <f t="shared" ca="1" si="749"/>
        <v>47171.222607457443</v>
      </c>
      <c r="CE402" s="602">
        <f t="shared" ca="1" si="750"/>
        <v>48847.032188247038</v>
      </c>
      <c r="CF402" s="602">
        <f t="shared" ca="1" si="751"/>
        <v>32602.790994842424</v>
      </c>
      <c r="CG402" s="602">
        <f t="shared" ca="1" si="752"/>
        <v>33443.253242422012</v>
      </c>
      <c r="CH402" s="602">
        <f t="shared" ca="1" si="753"/>
        <v>33443.253242422012</v>
      </c>
      <c r="CI402" s="602">
        <f t="shared" ca="1" si="754"/>
        <v>34295.209150044277</v>
      </c>
      <c r="CJ402" s="602">
        <f t="shared" ca="1" si="755"/>
        <v>34295.209150044277</v>
      </c>
      <c r="CK402" s="602">
        <f t="shared" ca="1" si="756"/>
        <v>35158.510820378884</v>
      </c>
      <c r="CL402" s="602">
        <f t="shared" ca="1" si="757"/>
        <v>35158.510820378884</v>
      </c>
      <c r="CM402" s="602">
        <f t="shared" ca="1" si="758"/>
        <v>36033.004617820443</v>
      </c>
      <c r="CN402" s="602">
        <f t="shared" ca="1" si="759"/>
        <v>36033.004617820443</v>
      </c>
      <c r="CO402" s="602">
        <f t="shared" ca="1" si="760"/>
        <v>36918.531516652984</v>
      </c>
      <c r="CP402" s="602">
        <f t="shared" ca="1" si="761"/>
        <v>40567.620879791641</v>
      </c>
      <c r="CQ402" s="602">
        <f t="shared" ca="1" si="762"/>
        <v>42136.752230538325</v>
      </c>
      <c r="CR402" s="602">
        <f t="shared" ca="1" si="763"/>
        <v>42136.752230538325</v>
      </c>
      <c r="CS402" s="602">
        <f t="shared" ca="1" si="764"/>
        <v>43733.275864409734</v>
      </c>
      <c r="CT402" s="602">
        <f t="shared" ca="1" si="765"/>
        <v>43733.275864409734</v>
      </c>
      <c r="CU402" s="602">
        <f t="shared" ca="1" si="766"/>
        <v>45356.316094004287</v>
      </c>
      <c r="CV402" s="602">
        <f t="shared" ca="1" si="767"/>
        <v>45356.316094004287</v>
      </c>
      <c r="CW402" s="602">
        <f t="shared" ca="1" si="768"/>
        <v>47004.981388595283</v>
      </c>
      <c r="CX402" s="602">
        <f t="shared" ca="1" si="769"/>
        <v>47004.981388595283</v>
      </c>
      <c r="CY402" s="602">
        <f t="shared" ca="1" si="770"/>
        <v>48678.368743832812</v>
      </c>
      <c r="CZ402" s="602">
        <f t="shared" ca="1" si="771"/>
        <v>44703.97476535022</v>
      </c>
      <c r="DA402" s="602">
        <f t="shared" ca="1" si="772"/>
        <v>46342.497848049643</v>
      </c>
      <c r="DB402" s="602">
        <f t="shared" ca="1" si="773"/>
        <v>46342.497848049643</v>
      </c>
      <c r="DC402" s="602">
        <f t="shared" ca="1" si="774"/>
        <v>48006.105296803609</v>
      </c>
      <c r="DD402" s="602">
        <f t="shared" ca="1" si="775"/>
        <v>48006.105296803609</v>
      </c>
      <c r="DE402" s="602">
        <f t="shared" ca="1" si="776"/>
        <v>49693.889253268258</v>
      </c>
      <c r="DF402" s="602">
        <f t="shared" ca="1" si="777"/>
        <v>49693.889253268258</v>
      </c>
      <c r="DG402" s="602">
        <f t="shared" ca="1" si="778"/>
        <v>51404.937022019112</v>
      </c>
      <c r="DH402" s="602">
        <f t="shared" ca="1" si="779"/>
        <v>51404.937022019112</v>
      </c>
      <c r="DI402" s="602">
        <f t="shared" ca="1" si="780"/>
        <v>53138.334953305806</v>
      </c>
      <c r="DJ402" s="602">
        <f t="shared" ca="1" si="781"/>
        <v>35740.272825017964</v>
      </c>
      <c r="DK402" s="602">
        <f t="shared" ca="1" si="782"/>
        <v>36622.140011125128</v>
      </c>
      <c r="DL402" s="602">
        <f t="shared" ca="1" si="783"/>
        <v>36622.140011125128</v>
      </c>
      <c r="DM402" s="602">
        <f t="shared" ca="1" si="784"/>
        <v>37514.931461517175</v>
      </c>
      <c r="DN402" s="602">
        <f t="shared" ca="1" si="785"/>
        <v>37514.931461517175</v>
      </c>
      <c r="DO402" s="602">
        <f t="shared" ca="1" si="786"/>
        <v>38418.479955411574</v>
      </c>
      <c r="DP402" s="602">
        <f t="shared" ca="1" si="787"/>
        <v>38418.479955411574</v>
      </c>
      <c r="DQ402" s="602">
        <f t="shared" ca="1" si="788"/>
        <v>39332.613834187912</v>
      </c>
      <c r="DR402" s="602">
        <f t="shared" ca="1" si="789"/>
        <v>39332.613834187912</v>
      </c>
      <c r="DS402" s="602">
        <f t="shared" ca="1" si="790"/>
        <v>40257.157363389997</v>
      </c>
      <c r="DT402" s="602">
        <f t="shared" ca="1" si="791"/>
        <v>46177.501827191038</v>
      </c>
      <c r="DU402" s="602">
        <f t="shared" ca="1" si="792"/>
        <v>47838.641578354283</v>
      </c>
      <c r="DV402" s="602">
        <f t="shared" ca="1" si="793"/>
        <v>47838.641578354283</v>
      </c>
      <c r="DW402" s="602">
        <f t="shared" ca="1" si="794"/>
        <v>49524.048906687342</v>
      </c>
      <c r="DX402" s="602">
        <f t="shared" ca="1" si="795"/>
        <v>49524.048906687342</v>
      </c>
      <c r="DY402" s="602">
        <f t="shared" ca="1" si="796"/>
        <v>51232.81142211426</v>
      </c>
      <c r="DZ402" s="602">
        <f t="shared" ca="1" si="797"/>
        <v>51232.81142211426</v>
      </c>
      <c r="EA402" s="602">
        <f t="shared" ca="1" si="798"/>
        <v>52964.015402022604</v>
      </c>
      <c r="EB402" s="602">
        <f t="shared" ca="1" si="799"/>
        <v>52964.015402022604</v>
      </c>
      <c r="EC402" s="602">
        <f t="shared" ca="1" si="800"/>
        <v>54716.749467108581</v>
      </c>
      <c r="ED402" s="602">
        <f t="shared" ca="1" si="801"/>
        <v>50546.562285820124</v>
      </c>
      <c r="EE402" s="602">
        <f t="shared" ca="1" si="802"/>
        <v>52268.899256216449</v>
      </c>
      <c r="EF402" s="602">
        <f t="shared" ca="1" si="803"/>
        <v>52268.899256216449</v>
      </c>
      <c r="EG402" s="602">
        <f t="shared" ca="1" si="804"/>
        <v>54013.130357142247</v>
      </c>
      <c r="EH402" s="602">
        <f t="shared" ca="1" si="805"/>
        <v>54013.130357142247</v>
      </c>
      <c r="EI402" s="602">
        <f t="shared" ca="1" si="806"/>
        <v>55778.34727772788</v>
      </c>
      <c r="EJ402" s="602">
        <f t="shared" ca="1" si="807"/>
        <v>55778.34727772788</v>
      </c>
      <c r="EK402" s="602">
        <f t="shared" ca="1" si="808"/>
        <v>57563.649413299725</v>
      </c>
      <c r="EL402" s="602">
        <f t="shared" ca="1" si="809"/>
        <v>57563.649413299725</v>
      </c>
      <c r="EM402" s="602">
        <f t="shared" ca="1" si="810"/>
        <v>59368.146874517734</v>
      </c>
    </row>
    <row r="403" spans="22:143" ht="14.25" x14ac:dyDescent="0.2">
      <c r="V403" s="260"/>
      <c r="W403" s="597">
        <f t="shared" si="690"/>
        <v>110</v>
      </c>
      <c r="X403" s="602">
        <f t="shared" ca="1" si="691"/>
        <v>27303.204877228378</v>
      </c>
      <c r="Y403" s="602">
        <f t="shared" ca="1" si="692"/>
        <v>28063.745651855919</v>
      </c>
      <c r="Z403" s="602">
        <f t="shared" ca="1" si="693"/>
        <v>28063.745651855919</v>
      </c>
      <c r="AA403" s="602">
        <f t="shared" ca="1" si="694"/>
        <v>28836.595283912593</v>
      </c>
      <c r="AB403" s="602">
        <f t="shared" ca="1" si="695"/>
        <v>28836.595283912593</v>
      </c>
      <c r="AC403" s="602">
        <f t="shared" ca="1" si="696"/>
        <v>29621.652351503428</v>
      </c>
      <c r="AD403" s="602">
        <f t="shared" ca="1" si="697"/>
        <v>29621.652351503428</v>
      </c>
      <c r="AE403" s="602">
        <f t="shared" ca="1" si="698"/>
        <v>30418.807625095062</v>
      </c>
      <c r="AF403" s="602">
        <f t="shared" ca="1" si="699"/>
        <v>30418.807625095062</v>
      </c>
      <c r="AG403" s="602">
        <f t="shared" ca="1" si="700"/>
        <v>31227.944341051854</v>
      </c>
      <c r="AH403" s="602">
        <f t="shared" ca="1" si="701"/>
        <v>31773.964225318963</v>
      </c>
      <c r="AI403" s="602">
        <f t="shared" ca="1" si="702"/>
        <v>33161.814954877947</v>
      </c>
      <c r="AJ403" s="602">
        <f t="shared" ca="1" si="703"/>
        <v>33161.814954877947</v>
      </c>
      <c r="AK403" s="602">
        <f t="shared" ca="1" si="704"/>
        <v>34581.723205375456</v>
      </c>
      <c r="AL403" s="602">
        <f t="shared" ca="1" si="705"/>
        <v>34581.723205375456</v>
      </c>
      <c r="AM403" s="602">
        <f t="shared" ca="1" si="706"/>
        <v>36033.004617820443</v>
      </c>
      <c r="AN403" s="602">
        <f t="shared" ca="1" si="707"/>
        <v>36033.004617820443</v>
      </c>
      <c r="AO403" s="602">
        <f t="shared" ca="1" si="708"/>
        <v>37514.931461517175</v>
      </c>
      <c r="AP403" s="602">
        <f t="shared" ca="1" si="709"/>
        <v>37514.931461517175</v>
      </c>
      <c r="AQ403" s="602">
        <f t="shared" ca="1" si="710"/>
        <v>39026.737155306873</v>
      </c>
      <c r="AR403" s="602">
        <f t="shared" ca="1" si="711"/>
        <v>35448.772928771345</v>
      </c>
      <c r="AS403" s="602">
        <f t="shared" ca="1" si="712"/>
        <v>36918.531516652984</v>
      </c>
      <c r="AT403" s="602">
        <f t="shared" ca="1" si="713"/>
        <v>36918.531516652984</v>
      </c>
      <c r="AU403" s="602">
        <f t="shared" ca="1" si="714"/>
        <v>38418.479955411574</v>
      </c>
      <c r="AV403" s="602">
        <f t="shared" ca="1" si="715"/>
        <v>38418.479955411574</v>
      </c>
      <c r="AW403" s="602">
        <f t="shared" ca="1" si="716"/>
        <v>39947.830563756834</v>
      </c>
      <c r="AX403" s="602">
        <f t="shared" ca="1" si="717"/>
        <v>39947.830563756834</v>
      </c>
      <c r="AY403" s="602">
        <f t="shared" ca="1" si="718"/>
        <v>41505.764212283277</v>
      </c>
      <c r="AZ403" s="602">
        <f t="shared" ca="1" si="719"/>
        <v>41505.764212283277</v>
      </c>
      <c r="BA403" s="602">
        <f t="shared" ca="1" si="720"/>
        <v>43091.434978125537</v>
      </c>
      <c r="BB403" s="602">
        <f t="shared" ca="1" si="721"/>
        <v>30151.752011168952</v>
      </c>
      <c r="BC403" s="602">
        <f t="shared" ca="1" si="722"/>
        <v>30956.908340085956</v>
      </c>
      <c r="BD403" s="602">
        <f t="shared" ca="1" si="723"/>
        <v>30956.908340085956</v>
      </c>
      <c r="BE403" s="602">
        <f t="shared" ca="1" si="724"/>
        <v>31773.96422531897</v>
      </c>
      <c r="BF403" s="602">
        <f t="shared" ca="1" si="725"/>
        <v>31773.96422531897</v>
      </c>
      <c r="BG403" s="602">
        <f t="shared" ca="1" si="726"/>
        <v>32602.790994842424</v>
      </c>
      <c r="BH403" s="602">
        <f t="shared" ca="1" si="727"/>
        <v>32602.790994842424</v>
      </c>
      <c r="BI403" s="602">
        <f t="shared" ca="1" si="728"/>
        <v>33443.253242422019</v>
      </c>
      <c r="BJ403" s="602">
        <f t="shared" ca="1" si="729"/>
        <v>33443.253242422019</v>
      </c>
      <c r="BK403" s="602">
        <f t="shared" ca="1" si="730"/>
        <v>34295.209150044284</v>
      </c>
      <c r="BL403" s="602">
        <f t="shared" ca="1" si="731"/>
        <v>36770.18441525627</v>
      </c>
      <c r="BM403" s="602">
        <f t="shared" ca="1" si="732"/>
        <v>38267.148755353199</v>
      </c>
      <c r="BN403" s="602">
        <f t="shared" ca="1" si="733"/>
        <v>38267.148755353199</v>
      </c>
      <c r="BO403" s="602">
        <f t="shared" ca="1" si="734"/>
        <v>39793.595525186211</v>
      </c>
      <c r="BP403" s="602">
        <f t="shared" ca="1" si="735"/>
        <v>39793.595525186211</v>
      </c>
      <c r="BQ403" s="602">
        <f t="shared" ca="1" si="736"/>
        <v>41348.708530527409</v>
      </c>
      <c r="BR403" s="602">
        <f t="shared" ca="1" si="737"/>
        <v>41348.708530527409</v>
      </c>
      <c r="BS403" s="602">
        <f t="shared" ca="1" si="738"/>
        <v>42931.644319025749</v>
      </c>
      <c r="BT403" s="602">
        <f t="shared" ca="1" si="739"/>
        <v>42931.644319025749</v>
      </c>
      <c r="BU403" s="602">
        <f t="shared" ca="1" si="740"/>
        <v>44541.536806018841</v>
      </c>
      <c r="BV403" s="602">
        <f t="shared" ca="1" si="741"/>
        <v>40723.276804626068</v>
      </c>
      <c r="BW403" s="602">
        <f t="shared" ca="1" si="742"/>
        <v>42295.186245571516</v>
      </c>
      <c r="BX403" s="602">
        <f t="shared" ca="1" si="743"/>
        <v>42295.186245571516</v>
      </c>
      <c r="BY403" s="602">
        <f t="shared" ca="1" si="744"/>
        <v>43894.401241264459</v>
      </c>
      <c r="BZ403" s="602">
        <f t="shared" ca="1" si="745"/>
        <v>43894.401241264459</v>
      </c>
      <c r="CA403" s="602">
        <f t="shared" ca="1" si="746"/>
        <v>45520.044319311586</v>
      </c>
      <c r="CB403" s="602">
        <f t="shared" ca="1" si="747"/>
        <v>45520.044319311586</v>
      </c>
      <c r="CC403" s="602">
        <f t="shared" ca="1" si="748"/>
        <v>47171.222607457443</v>
      </c>
      <c r="CD403" s="602">
        <f t="shared" ca="1" si="749"/>
        <v>47171.222607457443</v>
      </c>
      <c r="CE403" s="602">
        <f t="shared" ca="1" si="750"/>
        <v>48847.032188247038</v>
      </c>
      <c r="CF403" s="602">
        <f t="shared" ca="1" si="751"/>
        <v>32602.790994842424</v>
      </c>
      <c r="CG403" s="602">
        <f t="shared" ca="1" si="752"/>
        <v>33443.253242422012</v>
      </c>
      <c r="CH403" s="602">
        <f t="shared" ca="1" si="753"/>
        <v>33443.253242422012</v>
      </c>
      <c r="CI403" s="602">
        <f t="shared" ca="1" si="754"/>
        <v>34295.209150044277</v>
      </c>
      <c r="CJ403" s="602">
        <f t="shared" ca="1" si="755"/>
        <v>34295.209150044277</v>
      </c>
      <c r="CK403" s="602">
        <f t="shared" ca="1" si="756"/>
        <v>35158.510820378884</v>
      </c>
      <c r="CL403" s="602">
        <f t="shared" ca="1" si="757"/>
        <v>35158.510820378884</v>
      </c>
      <c r="CM403" s="602">
        <f t="shared" ca="1" si="758"/>
        <v>36033.004617820443</v>
      </c>
      <c r="CN403" s="602">
        <f t="shared" ca="1" si="759"/>
        <v>36033.004617820443</v>
      </c>
      <c r="CO403" s="602">
        <f t="shared" ca="1" si="760"/>
        <v>36918.531516652984</v>
      </c>
      <c r="CP403" s="602">
        <f t="shared" ca="1" si="761"/>
        <v>40567.620879791641</v>
      </c>
      <c r="CQ403" s="602">
        <f t="shared" ca="1" si="762"/>
        <v>42136.752230538325</v>
      </c>
      <c r="CR403" s="602">
        <f t="shared" ca="1" si="763"/>
        <v>42136.752230538325</v>
      </c>
      <c r="CS403" s="602">
        <f t="shared" ca="1" si="764"/>
        <v>43733.275864409734</v>
      </c>
      <c r="CT403" s="602">
        <f t="shared" ca="1" si="765"/>
        <v>43733.275864409734</v>
      </c>
      <c r="CU403" s="602">
        <f t="shared" ca="1" si="766"/>
        <v>45356.316094004287</v>
      </c>
      <c r="CV403" s="602">
        <f t="shared" ca="1" si="767"/>
        <v>45356.316094004287</v>
      </c>
      <c r="CW403" s="602">
        <f t="shared" ca="1" si="768"/>
        <v>47004.981388595283</v>
      </c>
      <c r="CX403" s="602">
        <f t="shared" ca="1" si="769"/>
        <v>47004.981388595283</v>
      </c>
      <c r="CY403" s="602">
        <f t="shared" ca="1" si="770"/>
        <v>48678.368743832812</v>
      </c>
      <c r="CZ403" s="602">
        <f t="shared" ca="1" si="771"/>
        <v>44703.97476535022</v>
      </c>
      <c r="DA403" s="602">
        <f t="shared" ca="1" si="772"/>
        <v>46342.497848049643</v>
      </c>
      <c r="DB403" s="602">
        <f t="shared" ca="1" si="773"/>
        <v>46342.497848049643</v>
      </c>
      <c r="DC403" s="602">
        <f t="shared" ca="1" si="774"/>
        <v>48006.105296803609</v>
      </c>
      <c r="DD403" s="602">
        <f t="shared" ca="1" si="775"/>
        <v>48006.105296803609</v>
      </c>
      <c r="DE403" s="602">
        <f t="shared" ca="1" si="776"/>
        <v>49693.889253268258</v>
      </c>
      <c r="DF403" s="602">
        <f t="shared" ca="1" si="777"/>
        <v>49693.889253268258</v>
      </c>
      <c r="DG403" s="602">
        <f t="shared" ca="1" si="778"/>
        <v>51404.937022019112</v>
      </c>
      <c r="DH403" s="602">
        <f t="shared" ca="1" si="779"/>
        <v>51404.937022019112</v>
      </c>
      <c r="DI403" s="602">
        <f t="shared" ca="1" si="780"/>
        <v>53138.334953305806</v>
      </c>
      <c r="DJ403" s="602">
        <f t="shared" ca="1" si="781"/>
        <v>35740.272825017964</v>
      </c>
      <c r="DK403" s="602">
        <f t="shared" ca="1" si="782"/>
        <v>36622.140011125128</v>
      </c>
      <c r="DL403" s="602">
        <f t="shared" ca="1" si="783"/>
        <v>36622.140011125128</v>
      </c>
      <c r="DM403" s="602">
        <f t="shared" ca="1" si="784"/>
        <v>37514.931461517175</v>
      </c>
      <c r="DN403" s="602">
        <f t="shared" ca="1" si="785"/>
        <v>37514.931461517175</v>
      </c>
      <c r="DO403" s="602">
        <f t="shared" ca="1" si="786"/>
        <v>38418.479955411574</v>
      </c>
      <c r="DP403" s="602">
        <f t="shared" ca="1" si="787"/>
        <v>38418.479955411574</v>
      </c>
      <c r="DQ403" s="602">
        <f t="shared" ca="1" si="788"/>
        <v>39332.613834187912</v>
      </c>
      <c r="DR403" s="602">
        <f t="shared" ca="1" si="789"/>
        <v>39332.613834187912</v>
      </c>
      <c r="DS403" s="602">
        <f t="shared" ca="1" si="790"/>
        <v>40257.157363389997</v>
      </c>
      <c r="DT403" s="602">
        <f t="shared" ca="1" si="791"/>
        <v>46177.501827191038</v>
      </c>
      <c r="DU403" s="602">
        <f t="shared" ca="1" si="792"/>
        <v>47838.641578354283</v>
      </c>
      <c r="DV403" s="602">
        <f t="shared" ca="1" si="793"/>
        <v>47838.641578354283</v>
      </c>
      <c r="DW403" s="602">
        <f t="shared" ca="1" si="794"/>
        <v>49524.048906687342</v>
      </c>
      <c r="DX403" s="602">
        <f t="shared" ca="1" si="795"/>
        <v>49524.048906687342</v>
      </c>
      <c r="DY403" s="602">
        <f t="shared" ca="1" si="796"/>
        <v>51232.81142211426</v>
      </c>
      <c r="DZ403" s="602">
        <f t="shared" ca="1" si="797"/>
        <v>51232.81142211426</v>
      </c>
      <c r="EA403" s="602">
        <f t="shared" ca="1" si="798"/>
        <v>52964.015402022604</v>
      </c>
      <c r="EB403" s="602">
        <f t="shared" ca="1" si="799"/>
        <v>52964.015402022604</v>
      </c>
      <c r="EC403" s="602">
        <f t="shared" ca="1" si="800"/>
        <v>54716.749467108581</v>
      </c>
      <c r="ED403" s="602">
        <f t="shared" ca="1" si="801"/>
        <v>50546.562285820124</v>
      </c>
      <c r="EE403" s="602">
        <f t="shared" ca="1" si="802"/>
        <v>52268.899256216449</v>
      </c>
      <c r="EF403" s="602">
        <f t="shared" ca="1" si="803"/>
        <v>52268.899256216449</v>
      </c>
      <c r="EG403" s="602">
        <f t="shared" ca="1" si="804"/>
        <v>54013.130357142247</v>
      </c>
      <c r="EH403" s="602">
        <f t="shared" ca="1" si="805"/>
        <v>54013.130357142247</v>
      </c>
      <c r="EI403" s="602">
        <f t="shared" ca="1" si="806"/>
        <v>55778.34727772788</v>
      </c>
      <c r="EJ403" s="602">
        <f t="shared" ca="1" si="807"/>
        <v>55778.34727772788</v>
      </c>
      <c r="EK403" s="602">
        <f t="shared" ca="1" si="808"/>
        <v>57563.649413299725</v>
      </c>
      <c r="EL403" s="602">
        <f t="shared" ca="1" si="809"/>
        <v>57563.649413299725</v>
      </c>
      <c r="EM403" s="602">
        <f t="shared" ca="1" si="810"/>
        <v>59368.146874517734</v>
      </c>
    </row>
    <row r="404" spans="22:143" ht="14.25" x14ac:dyDescent="0.2">
      <c r="V404" s="260"/>
      <c r="W404" s="597">
        <f t="shared" si="690"/>
        <v>111</v>
      </c>
      <c r="X404" s="602">
        <f t="shared" ca="1" si="691"/>
        <v>27303.204877228378</v>
      </c>
      <c r="Y404" s="602">
        <f t="shared" ca="1" si="692"/>
        <v>28063.745651855919</v>
      </c>
      <c r="Z404" s="602">
        <f t="shared" ca="1" si="693"/>
        <v>28063.745651855919</v>
      </c>
      <c r="AA404" s="602">
        <f t="shared" ca="1" si="694"/>
        <v>28836.595283912593</v>
      </c>
      <c r="AB404" s="602">
        <f t="shared" ca="1" si="695"/>
        <v>28836.595283912593</v>
      </c>
      <c r="AC404" s="602">
        <f t="shared" ca="1" si="696"/>
        <v>29621.652351503428</v>
      </c>
      <c r="AD404" s="602">
        <f t="shared" ca="1" si="697"/>
        <v>29621.652351503428</v>
      </c>
      <c r="AE404" s="602">
        <f t="shared" ca="1" si="698"/>
        <v>30418.807625095062</v>
      </c>
      <c r="AF404" s="602">
        <f t="shared" ca="1" si="699"/>
        <v>30418.807625095062</v>
      </c>
      <c r="AG404" s="602">
        <f t="shared" ca="1" si="700"/>
        <v>31227.944341051854</v>
      </c>
      <c r="AH404" s="602">
        <f t="shared" ca="1" si="701"/>
        <v>31773.964225318963</v>
      </c>
      <c r="AI404" s="602">
        <f t="shared" ca="1" si="702"/>
        <v>33161.814954877947</v>
      </c>
      <c r="AJ404" s="602">
        <f t="shared" ca="1" si="703"/>
        <v>33161.814954877947</v>
      </c>
      <c r="AK404" s="602">
        <f t="shared" ca="1" si="704"/>
        <v>34581.723205375456</v>
      </c>
      <c r="AL404" s="602">
        <f t="shared" ca="1" si="705"/>
        <v>34581.723205375456</v>
      </c>
      <c r="AM404" s="602">
        <f t="shared" ca="1" si="706"/>
        <v>36033.004617820443</v>
      </c>
      <c r="AN404" s="602">
        <f t="shared" ca="1" si="707"/>
        <v>36033.004617820443</v>
      </c>
      <c r="AO404" s="602">
        <f t="shared" ca="1" si="708"/>
        <v>37514.931461517175</v>
      </c>
      <c r="AP404" s="602">
        <f t="shared" ca="1" si="709"/>
        <v>37514.931461517175</v>
      </c>
      <c r="AQ404" s="602">
        <f t="shared" ca="1" si="710"/>
        <v>39026.737155306873</v>
      </c>
      <c r="AR404" s="602">
        <f t="shared" ca="1" si="711"/>
        <v>35448.772928771345</v>
      </c>
      <c r="AS404" s="602">
        <f t="shared" ca="1" si="712"/>
        <v>36918.531516652984</v>
      </c>
      <c r="AT404" s="602">
        <f t="shared" ca="1" si="713"/>
        <v>36918.531516652984</v>
      </c>
      <c r="AU404" s="602">
        <f t="shared" ca="1" si="714"/>
        <v>38418.479955411574</v>
      </c>
      <c r="AV404" s="602">
        <f t="shared" ca="1" si="715"/>
        <v>38418.479955411574</v>
      </c>
      <c r="AW404" s="602">
        <f t="shared" ca="1" si="716"/>
        <v>39947.830563756834</v>
      </c>
      <c r="AX404" s="602">
        <f t="shared" ca="1" si="717"/>
        <v>39947.830563756834</v>
      </c>
      <c r="AY404" s="602">
        <f t="shared" ca="1" si="718"/>
        <v>41505.764212283277</v>
      </c>
      <c r="AZ404" s="602">
        <f t="shared" ca="1" si="719"/>
        <v>41505.764212283277</v>
      </c>
      <c r="BA404" s="602">
        <f t="shared" ca="1" si="720"/>
        <v>43091.434978125537</v>
      </c>
      <c r="BB404" s="602">
        <f t="shared" ca="1" si="721"/>
        <v>30151.752011168952</v>
      </c>
      <c r="BC404" s="602">
        <f t="shared" ca="1" si="722"/>
        <v>30956.908340085956</v>
      </c>
      <c r="BD404" s="602">
        <f t="shared" ca="1" si="723"/>
        <v>30956.908340085956</v>
      </c>
      <c r="BE404" s="602">
        <f t="shared" ca="1" si="724"/>
        <v>31773.96422531897</v>
      </c>
      <c r="BF404" s="602">
        <f t="shared" ca="1" si="725"/>
        <v>31773.96422531897</v>
      </c>
      <c r="BG404" s="602">
        <f t="shared" ca="1" si="726"/>
        <v>32602.790994842424</v>
      </c>
      <c r="BH404" s="602">
        <f t="shared" ca="1" si="727"/>
        <v>32602.790994842424</v>
      </c>
      <c r="BI404" s="602">
        <f t="shared" ca="1" si="728"/>
        <v>33443.253242422019</v>
      </c>
      <c r="BJ404" s="602">
        <f t="shared" ca="1" si="729"/>
        <v>33443.253242422019</v>
      </c>
      <c r="BK404" s="602">
        <f t="shared" ca="1" si="730"/>
        <v>34295.209150044284</v>
      </c>
      <c r="BL404" s="602">
        <f t="shared" ca="1" si="731"/>
        <v>36770.18441525627</v>
      </c>
      <c r="BM404" s="602">
        <f t="shared" ca="1" si="732"/>
        <v>38267.148755353199</v>
      </c>
      <c r="BN404" s="602">
        <f t="shared" ca="1" si="733"/>
        <v>38267.148755353199</v>
      </c>
      <c r="BO404" s="602">
        <f t="shared" ca="1" si="734"/>
        <v>39793.595525186211</v>
      </c>
      <c r="BP404" s="602">
        <f t="shared" ca="1" si="735"/>
        <v>39793.595525186211</v>
      </c>
      <c r="BQ404" s="602">
        <f t="shared" ca="1" si="736"/>
        <v>41348.708530527409</v>
      </c>
      <c r="BR404" s="602">
        <f t="shared" ca="1" si="737"/>
        <v>41348.708530527409</v>
      </c>
      <c r="BS404" s="602">
        <f t="shared" ca="1" si="738"/>
        <v>42931.644319025749</v>
      </c>
      <c r="BT404" s="602">
        <f t="shared" ca="1" si="739"/>
        <v>42931.644319025749</v>
      </c>
      <c r="BU404" s="602">
        <f t="shared" ca="1" si="740"/>
        <v>44541.536806018841</v>
      </c>
      <c r="BV404" s="602">
        <f t="shared" ca="1" si="741"/>
        <v>40723.276804626068</v>
      </c>
      <c r="BW404" s="602">
        <f t="shared" ca="1" si="742"/>
        <v>42295.186245571516</v>
      </c>
      <c r="BX404" s="602">
        <f t="shared" ca="1" si="743"/>
        <v>42295.186245571516</v>
      </c>
      <c r="BY404" s="602">
        <f t="shared" ca="1" si="744"/>
        <v>43894.401241264459</v>
      </c>
      <c r="BZ404" s="602">
        <f t="shared" ca="1" si="745"/>
        <v>43894.401241264459</v>
      </c>
      <c r="CA404" s="602">
        <f t="shared" ca="1" si="746"/>
        <v>45520.044319311586</v>
      </c>
      <c r="CB404" s="602">
        <f t="shared" ca="1" si="747"/>
        <v>45520.044319311586</v>
      </c>
      <c r="CC404" s="602">
        <f t="shared" ca="1" si="748"/>
        <v>47171.222607457443</v>
      </c>
      <c r="CD404" s="602">
        <f t="shared" ca="1" si="749"/>
        <v>47171.222607457443</v>
      </c>
      <c r="CE404" s="602">
        <f t="shared" ca="1" si="750"/>
        <v>48847.032188247038</v>
      </c>
      <c r="CF404" s="602">
        <f t="shared" ca="1" si="751"/>
        <v>32602.790994842424</v>
      </c>
      <c r="CG404" s="602">
        <f t="shared" ca="1" si="752"/>
        <v>33443.253242422012</v>
      </c>
      <c r="CH404" s="602">
        <f t="shared" ca="1" si="753"/>
        <v>33443.253242422012</v>
      </c>
      <c r="CI404" s="602">
        <f t="shared" ca="1" si="754"/>
        <v>34295.209150044277</v>
      </c>
      <c r="CJ404" s="602">
        <f t="shared" ca="1" si="755"/>
        <v>34295.209150044277</v>
      </c>
      <c r="CK404" s="602">
        <f t="shared" ca="1" si="756"/>
        <v>35158.510820378884</v>
      </c>
      <c r="CL404" s="602">
        <f t="shared" ca="1" si="757"/>
        <v>35158.510820378884</v>
      </c>
      <c r="CM404" s="602">
        <f t="shared" ca="1" si="758"/>
        <v>36033.004617820443</v>
      </c>
      <c r="CN404" s="602">
        <f t="shared" ca="1" si="759"/>
        <v>36033.004617820443</v>
      </c>
      <c r="CO404" s="602">
        <f t="shared" ca="1" si="760"/>
        <v>36918.531516652984</v>
      </c>
      <c r="CP404" s="602">
        <f t="shared" ca="1" si="761"/>
        <v>40567.620879791641</v>
      </c>
      <c r="CQ404" s="602">
        <f t="shared" ca="1" si="762"/>
        <v>42136.752230538325</v>
      </c>
      <c r="CR404" s="602">
        <f t="shared" ca="1" si="763"/>
        <v>42136.752230538325</v>
      </c>
      <c r="CS404" s="602">
        <f t="shared" ca="1" si="764"/>
        <v>43733.275864409734</v>
      </c>
      <c r="CT404" s="602">
        <f t="shared" ca="1" si="765"/>
        <v>43733.275864409734</v>
      </c>
      <c r="CU404" s="602">
        <f t="shared" ca="1" si="766"/>
        <v>45356.316094004287</v>
      </c>
      <c r="CV404" s="602">
        <f t="shared" ca="1" si="767"/>
        <v>45356.316094004287</v>
      </c>
      <c r="CW404" s="602">
        <f t="shared" ca="1" si="768"/>
        <v>47004.981388595283</v>
      </c>
      <c r="CX404" s="602">
        <f t="shared" ca="1" si="769"/>
        <v>47004.981388595283</v>
      </c>
      <c r="CY404" s="602">
        <f t="shared" ca="1" si="770"/>
        <v>48678.368743832812</v>
      </c>
      <c r="CZ404" s="602">
        <f t="shared" ca="1" si="771"/>
        <v>44703.97476535022</v>
      </c>
      <c r="DA404" s="602">
        <f t="shared" ca="1" si="772"/>
        <v>46342.497848049643</v>
      </c>
      <c r="DB404" s="602">
        <f t="shared" ca="1" si="773"/>
        <v>46342.497848049643</v>
      </c>
      <c r="DC404" s="602">
        <f t="shared" ca="1" si="774"/>
        <v>48006.105296803609</v>
      </c>
      <c r="DD404" s="602">
        <f t="shared" ca="1" si="775"/>
        <v>48006.105296803609</v>
      </c>
      <c r="DE404" s="602">
        <f t="shared" ca="1" si="776"/>
        <v>49693.889253268258</v>
      </c>
      <c r="DF404" s="602">
        <f t="shared" ca="1" si="777"/>
        <v>49693.889253268258</v>
      </c>
      <c r="DG404" s="602">
        <f t="shared" ca="1" si="778"/>
        <v>51404.937022019112</v>
      </c>
      <c r="DH404" s="602">
        <f t="shared" ca="1" si="779"/>
        <v>51404.937022019112</v>
      </c>
      <c r="DI404" s="602">
        <f t="shared" ca="1" si="780"/>
        <v>53138.334953305806</v>
      </c>
      <c r="DJ404" s="602">
        <f t="shared" ca="1" si="781"/>
        <v>35740.272825017964</v>
      </c>
      <c r="DK404" s="602">
        <f t="shared" ca="1" si="782"/>
        <v>36622.140011125128</v>
      </c>
      <c r="DL404" s="602">
        <f t="shared" ca="1" si="783"/>
        <v>36622.140011125128</v>
      </c>
      <c r="DM404" s="602">
        <f t="shared" ca="1" si="784"/>
        <v>37514.931461517175</v>
      </c>
      <c r="DN404" s="602">
        <f t="shared" ca="1" si="785"/>
        <v>37514.931461517175</v>
      </c>
      <c r="DO404" s="602">
        <f t="shared" ca="1" si="786"/>
        <v>38418.479955411574</v>
      </c>
      <c r="DP404" s="602">
        <f t="shared" ca="1" si="787"/>
        <v>38418.479955411574</v>
      </c>
      <c r="DQ404" s="602">
        <f t="shared" ca="1" si="788"/>
        <v>39332.613834187912</v>
      </c>
      <c r="DR404" s="602">
        <f t="shared" ca="1" si="789"/>
        <v>39332.613834187912</v>
      </c>
      <c r="DS404" s="602">
        <f t="shared" ca="1" si="790"/>
        <v>40257.157363389997</v>
      </c>
      <c r="DT404" s="602">
        <f t="shared" ca="1" si="791"/>
        <v>46177.501827191038</v>
      </c>
      <c r="DU404" s="602">
        <f t="shared" ca="1" si="792"/>
        <v>47838.641578354283</v>
      </c>
      <c r="DV404" s="602">
        <f t="shared" ca="1" si="793"/>
        <v>47838.641578354283</v>
      </c>
      <c r="DW404" s="602">
        <f t="shared" ca="1" si="794"/>
        <v>49524.048906687342</v>
      </c>
      <c r="DX404" s="602">
        <f t="shared" ca="1" si="795"/>
        <v>49524.048906687342</v>
      </c>
      <c r="DY404" s="602">
        <f t="shared" ca="1" si="796"/>
        <v>51232.81142211426</v>
      </c>
      <c r="DZ404" s="602">
        <f t="shared" ca="1" si="797"/>
        <v>51232.81142211426</v>
      </c>
      <c r="EA404" s="602">
        <f t="shared" ca="1" si="798"/>
        <v>52964.015402022604</v>
      </c>
      <c r="EB404" s="602">
        <f t="shared" ca="1" si="799"/>
        <v>52964.015402022604</v>
      </c>
      <c r="EC404" s="602">
        <f t="shared" ca="1" si="800"/>
        <v>54716.749467108581</v>
      </c>
      <c r="ED404" s="602">
        <f t="shared" ca="1" si="801"/>
        <v>50546.562285820124</v>
      </c>
      <c r="EE404" s="602">
        <f t="shared" ca="1" si="802"/>
        <v>52268.899256216449</v>
      </c>
      <c r="EF404" s="602">
        <f t="shared" ca="1" si="803"/>
        <v>52268.899256216449</v>
      </c>
      <c r="EG404" s="602">
        <f t="shared" ca="1" si="804"/>
        <v>54013.130357142247</v>
      </c>
      <c r="EH404" s="602">
        <f t="shared" ca="1" si="805"/>
        <v>54013.130357142247</v>
      </c>
      <c r="EI404" s="602">
        <f t="shared" ca="1" si="806"/>
        <v>55778.34727772788</v>
      </c>
      <c r="EJ404" s="602">
        <f t="shared" ca="1" si="807"/>
        <v>55778.34727772788</v>
      </c>
      <c r="EK404" s="602">
        <f t="shared" ca="1" si="808"/>
        <v>57563.649413299725</v>
      </c>
      <c r="EL404" s="602">
        <f t="shared" ca="1" si="809"/>
        <v>57563.649413299725</v>
      </c>
      <c r="EM404" s="602">
        <f t="shared" ca="1" si="810"/>
        <v>59368.146874517734</v>
      </c>
    </row>
    <row r="405" spans="22:143" ht="14.25" x14ac:dyDescent="0.2">
      <c r="V405" s="260"/>
      <c r="W405" s="597">
        <f t="shared" si="690"/>
        <v>112</v>
      </c>
      <c r="X405" s="602">
        <f t="shared" ca="1" si="691"/>
        <v>27303.204877228378</v>
      </c>
      <c r="Y405" s="602">
        <f t="shared" ca="1" si="692"/>
        <v>28063.745651855919</v>
      </c>
      <c r="Z405" s="602">
        <f t="shared" ca="1" si="693"/>
        <v>28063.745651855919</v>
      </c>
      <c r="AA405" s="602">
        <f t="shared" ca="1" si="694"/>
        <v>28836.595283912593</v>
      </c>
      <c r="AB405" s="602">
        <f t="shared" ca="1" si="695"/>
        <v>28836.595283912593</v>
      </c>
      <c r="AC405" s="602">
        <f t="shared" ca="1" si="696"/>
        <v>29621.652351503428</v>
      </c>
      <c r="AD405" s="602">
        <f t="shared" ca="1" si="697"/>
        <v>29621.652351503428</v>
      </c>
      <c r="AE405" s="602">
        <f t="shared" ca="1" si="698"/>
        <v>30418.807625095062</v>
      </c>
      <c r="AF405" s="602">
        <f t="shared" ca="1" si="699"/>
        <v>30418.807625095062</v>
      </c>
      <c r="AG405" s="602">
        <f t="shared" ca="1" si="700"/>
        <v>31227.944341051854</v>
      </c>
      <c r="AH405" s="602">
        <f t="shared" ca="1" si="701"/>
        <v>31773.964225318963</v>
      </c>
      <c r="AI405" s="602">
        <f t="shared" ca="1" si="702"/>
        <v>33161.814954877947</v>
      </c>
      <c r="AJ405" s="602">
        <f t="shared" ca="1" si="703"/>
        <v>33161.814954877947</v>
      </c>
      <c r="AK405" s="602">
        <f t="shared" ca="1" si="704"/>
        <v>34581.723205375456</v>
      </c>
      <c r="AL405" s="602">
        <f t="shared" ca="1" si="705"/>
        <v>34581.723205375456</v>
      </c>
      <c r="AM405" s="602">
        <f t="shared" ca="1" si="706"/>
        <v>36033.004617820443</v>
      </c>
      <c r="AN405" s="602">
        <f t="shared" ca="1" si="707"/>
        <v>36033.004617820443</v>
      </c>
      <c r="AO405" s="602">
        <f t="shared" ca="1" si="708"/>
        <v>37514.931461517175</v>
      </c>
      <c r="AP405" s="602">
        <f t="shared" ca="1" si="709"/>
        <v>37514.931461517175</v>
      </c>
      <c r="AQ405" s="602">
        <f t="shared" ca="1" si="710"/>
        <v>39026.737155306873</v>
      </c>
      <c r="AR405" s="602">
        <f t="shared" ca="1" si="711"/>
        <v>35448.772928771345</v>
      </c>
      <c r="AS405" s="602">
        <f t="shared" ca="1" si="712"/>
        <v>36918.531516652984</v>
      </c>
      <c r="AT405" s="602">
        <f t="shared" ca="1" si="713"/>
        <v>36918.531516652984</v>
      </c>
      <c r="AU405" s="602">
        <f t="shared" ca="1" si="714"/>
        <v>38418.479955411574</v>
      </c>
      <c r="AV405" s="602">
        <f t="shared" ca="1" si="715"/>
        <v>38418.479955411574</v>
      </c>
      <c r="AW405" s="602">
        <f t="shared" ca="1" si="716"/>
        <v>39947.830563756834</v>
      </c>
      <c r="AX405" s="602">
        <f t="shared" ca="1" si="717"/>
        <v>39947.830563756834</v>
      </c>
      <c r="AY405" s="602">
        <f t="shared" ca="1" si="718"/>
        <v>41505.764212283277</v>
      </c>
      <c r="AZ405" s="602">
        <f t="shared" ca="1" si="719"/>
        <v>41505.764212283277</v>
      </c>
      <c r="BA405" s="602">
        <f t="shared" ca="1" si="720"/>
        <v>43091.434978125537</v>
      </c>
      <c r="BB405" s="602">
        <f t="shared" ca="1" si="721"/>
        <v>30151.752011168952</v>
      </c>
      <c r="BC405" s="602">
        <f t="shared" ca="1" si="722"/>
        <v>30956.908340085956</v>
      </c>
      <c r="BD405" s="602">
        <f t="shared" ca="1" si="723"/>
        <v>30956.908340085956</v>
      </c>
      <c r="BE405" s="602">
        <f t="shared" ca="1" si="724"/>
        <v>31773.96422531897</v>
      </c>
      <c r="BF405" s="602">
        <f t="shared" ca="1" si="725"/>
        <v>31773.96422531897</v>
      </c>
      <c r="BG405" s="602">
        <f t="shared" ca="1" si="726"/>
        <v>32602.790994842424</v>
      </c>
      <c r="BH405" s="602">
        <f t="shared" ca="1" si="727"/>
        <v>32602.790994842424</v>
      </c>
      <c r="BI405" s="602">
        <f t="shared" ca="1" si="728"/>
        <v>33443.253242422019</v>
      </c>
      <c r="BJ405" s="602">
        <f t="shared" ca="1" si="729"/>
        <v>33443.253242422019</v>
      </c>
      <c r="BK405" s="602">
        <f t="shared" ca="1" si="730"/>
        <v>34295.209150044284</v>
      </c>
      <c r="BL405" s="602">
        <f t="shared" ca="1" si="731"/>
        <v>36770.18441525627</v>
      </c>
      <c r="BM405" s="602">
        <f t="shared" ca="1" si="732"/>
        <v>38267.148755353199</v>
      </c>
      <c r="BN405" s="602">
        <f t="shared" ca="1" si="733"/>
        <v>38267.148755353199</v>
      </c>
      <c r="BO405" s="602">
        <f t="shared" ca="1" si="734"/>
        <v>39793.595525186211</v>
      </c>
      <c r="BP405" s="602">
        <f t="shared" ca="1" si="735"/>
        <v>39793.595525186211</v>
      </c>
      <c r="BQ405" s="602">
        <f t="shared" ca="1" si="736"/>
        <v>41348.708530527409</v>
      </c>
      <c r="BR405" s="602">
        <f t="shared" ca="1" si="737"/>
        <v>41348.708530527409</v>
      </c>
      <c r="BS405" s="602">
        <f t="shared" ca="1" si="738"/>
        <v>42931.644319025749</v>
      </c>
      <c r="BT405" s="602">
        <f t="shared" ca="1" si="739"/>
        <v>42931.644319025749</v>
      </c>
      <c r="BU405" s="602">
        <f t="shared" ca="1" si="740"/>
        <v>44541.536806018841</v>
      </c>
      <c r="BV405" s="602">
        <f t="shared" ca="1" si="741"/>
        <v>40723.276804626068</v>
      </c>
      <c r="BW405" s="602">
        <f t="shared" ca="1" si="742"/>
        <v>42295.186245571516</v>
      </c>
      <c r="BX405" s="602">
        <f t="shared" ca="1" si="743"/>
        <v>42295.186245571516</v>
      </c>
      <c r="BY405" s="602">
        <f t="shared" ca="1" si="744"/>
        <v>43894.401241264459</v>
      </c>
      <c r="BZ405" s="602">
        <f t="shared" ca="1" si="745"/>
        <v>43894.401241264459</v>
      </c>
      <c r="CA405" s="602">
        <f t="shared" ca="1" si="746"/>
        <v>45520.044319311586</v>
      </c>
      <c r="CB405" s="602">
        <f t="shared" ca="1" si="747"/>
        <v>45520.044319311586</v>
      </c>
      <c r="CC405" s="602">
        <f t="shared" ca="1" si="748"/>
        <v>47171.222607457443</v>
      </c>
      <c r="CD405" s="602">
        <f t="shared" ca="1" si="749"/>
        <v>47171.222607457443</v>
      </c>
      <c r="CE405" s="602">
        <f t="shared" ca="1" si="750"/>
        <v>48847.032188247038</v>
      </c>
      <c r="CF405" s="602">
        <f t="shared" ca="1" si="751"/>
        <v>32602.790994842424</v>
      </c>
      <c r="CG405" s="602">
        <f t="shared" ca="1" si="752"/>
        <v>33443.253242422012</v>
      </c>
      <c r="CH405" s="602">
        <f t="shared" ca="1" si="753"/>
        <v>33443.253242422012</v>
      </c>
      <c r="CI405" s="602">
        <f t="shared" ca="1" si="754"/>
        <v>34295.209150044277</v>
      </c>
      <c r="CJ405" s="602">
        <f t="shared" ca="1" si="755"/>
        <v>34295.209150044277</v>
      </c>
      <c r="CK405" s="602">
        <f t="shared" ca="1" si="756"/>
        <v>35158.510820378884</v>
      </c>
      <c r="CL405" s="602">
        <f t="shared" ca="1" si="757"/>
        <v>35158.510820378884</v>
      </c>
      <c r="CM405" s="602">
        <f t="shared" ca="1" si="758"/>
        <v>36033.004617820443</v>
      </c>
      <c r="CN405" s="602">
        <f t="shared" ca="1" si="759"/>
        <v>36033.004617820443</v>
      </c>
      <c r="CO405" s="602">
        <f t="shared" ca="1" si="760"/>
        <v>36918.531516652984</v>
      </c>
      <c r="CP405" s="602">
        <f t="shared" ca="1" si="761"/>
        <v>40567.620879791641</v>
      </c>
      <c r="CQ405" s="602">
        <f t="shared" ca="1" si="762"/>
        <v>42136.752230538325</v>
      </c>
      <c r="CR405" s="602">
        <f t="shared" ca="1" si="763"/>
        <v>42136.752230538325</v>
      </c>
      <c r="CS405" s="602">
        <f t="shared" ca="1" si="764"/>
        <v>43733.275864409734</v>
      </c>
      <c r="CT405" s="602">
        <f t="shared" ca="1" si="765"/>
        <v>43733.275864409734</v>
      </c>
      <c r="CU405" s="602">
        <f t="shared" ca="1" si="766"/>
        <v>45356.316094004287</v>
      </c>
      <c r="CV405" s="602">
        <f t="shared" ca="1" si="767"/>
        <v>45356.316094004287</v>
      </c>
      <c r="CW405" s="602">
        <f t="shared" ca="1" si="768"/>
        <v>47004.981388595283</v>
      </c>
      <c r="CX405" s="602">
        <f t="shared" ca="1" si="769"/>
        <v>47004.981388595283</v>
      </c>
      <c r="CY405" s="602">
        <f t="shared" ca="1" si="770"/>
        <v>48678.368743832812</v>
      </c>
      <c r="CZ405" s="602">
        <f t="shared" ca="1" si="771"/>
        <v>44703.97476535022</v>
      </c>
      <c r="DA405" s="602">
        <f t="shared" ca="1" si="772"/>
        <v>46342.497848049643</v>
      </c>
      <c r="DB405" s="602">
        <f t="shared" ca="1" si="773"/>
        <v>46342.497848049643</v>
      </c>
      <c r="DC405" s="602">
        <f t="shared" ca="1" si="774"/>
        <v>48006.105296803609</v>
      </c>
      <c r="DD405" s="602">
        <f t="shared" ca="1" si="775"/>
        <v>48006.105296803609</v>
      </c>
      <c r="DE405" s="602">
        <f t="shared" ca="1" si="776"/>
        <v>49693.889253268258</v>
      </c>
      <c r="DF405" s="602">
        <f t="shared" ca="1" si="777"/>
        <v>49693.889253268258</v>
      </c>
      <c r="DG405" s="602">
        <f t="shared" ca="1" si="778"/>
        <v>51404.937022019112</v>
      </c>
      <c r="DH405" s="602">
        <f t="shared" ca="1" si="779"/>
        <v>51404.937022019112</v>
      </c>
      <c r="DI405" s="602">
        <f t="shared" ca="1" si="780"/>
        <v>53138.334953305806</v>
      </c>
      <c r="DJ405" s="602">
        <f t="shared" ca="1" si="781"/>
        <v>35740.272825017964</v>
      </c>
      <c r="DK405" s="602">
        <f t="shared" ca="1" si="782"/>
        <v>36622.140011125128</v>
      </c>
      <c r="DL405" s="602">
        <f t="shared" ca="1" si="783"/>
        <v>36622.140011125128</v>
      </c>
      <c r="DM405" s="602">
        <f t="shared" ca="1" si="784"/>
        <v>37514.931461517175</v>
      </c>
      <c r="DN405" s="602">
        <f t="shared" ca="1" si="785"/>
        <v>37514.931461517175</v>
      </c>
      <c r="DO405" s="602">
        <f t="shared" ca="1" si="786"/>
        <v>38418.479955411574</v>
      </c>
      <c r="DP405" s="602">
        <f t="shared" ca="1" si="787"/>
        <v>38418.479955411574</v>
      </c>
      <c r="DQ405" s="602">
        <f t="shared" ca="1" si="788"/>
        <v>39332.613834187912</v>
      </c>
      <c r="DR405" s="602">
        <f t="shared" ca="1" si="789"/>
        <v>39332.613834187912</v>
      </c>
      <c r="DS405" s="602">
        <f t="shared" ca="1" si="790"/>
        <v>40257.157363389997</v>
      </c>
      <c r="DT405" s="602">
        <f t="shared" ca="1" si="791"/>
        <v>46177.501827191038</v>
      </c>
      <c r="DU405" s="602">
        <f t="shared" ca="1" si="792"/>
        <v>47838.641578354283</v>
      </c>
      <c r="DV405" s="602">
        <f t="shared" ca="1" si="793"/>
        <v>47838.641578354283</v>
      </c>
      <c r="DW405" s="602">
        <f t="shared" ca="1" si="794"/>
        <v>49524.048906687342</v>
      </c>
      <c r="DX405" s="602">
        <f t="shared" ca="1" si="795"/>
        <v>49524.048906687342</v>
      </c>
      <c r="DY405" s="602">
        <f t="shared" ca="1" si="796"/>
        <v>51232.81142211426</v>
      </c>
      <c r="DZ405" s="602">
        <f t="shared" ca="1" si="797"/>
        <v>51232.81142211426</v>
      </c>
      <c r="EA405" s="602">
        <f t="shared" ca="1" si="798"/>
        <v>52964.015402022604</v>
      </c>
      <c r="EB405" s="602">
        <f t="shared" ca="1" si="799"/>
        <v>52964.015402022604</v>
      </c>
      <c r="EC405" s="602">
        <f t="shared" ca="1" si="800"/>
        <v>54716.749467108581</v>
      </c>
      <c r="ED405" s="602">
        <f t="shared" ca="1" si="801"/>
        <v>50546.562285820124</v>
      </c>
      <c r="EE405" s="602">
        <f t="shared" ca="1" si="802"/>
        <v>52268.899256216449</v>
      </c>
      <c r="EF405" s="602">
        <f t="shared" ca="1" si="803"/>
        <v>52268.899256216449</v>
      </c>
      <c r="EG405" s="602">
        <f t="shared" ca="1" si="804"/>
        <v>54013.130357142247</v>
      </c>
      <c r="EH405" s="602">
        <f t="shared" ca="1" si="805"/>
        <v>54013.130357142247</v>
      </c>
      <c r="EI405" s="602">
        <f t="shared" ca="1" si="806"/>
        <v>55778.34727772788</v>
      </c>
      <c r="EJ405" s="602">
        <f t="shared" ca="1" si="807"/>
        <v>55778.34727772788</v>
      </c>
      <c r="EK405" s="602">
        <f t="shared" ca="1" si="808"/>
        <v>57563.649413299725</v>
      </c>
      <c r="EL405" s="602">
        <f t="shared" ca="1" si="809"/>
        <v>57563.649413299725</v>
      </c>
      <c r="EM405" s="602">
        <f t="shared" ca="1" si="810"/>
        <v>59368.146874517734</v>
      </c>
    </row>
    <row r="406" spans="22:143" ht="14.25" x14ac:dyDescent="0.2">
      <c r="V406" s="260"/>
      <c r="W406" s="597">
        <f t="shared" si="690"/>
        <v>113</v>
      </c>
      <c r="X406" s="602">
        <f t="shared" ca="1" si="691"/>
        <v>27303.204877228378</v>
      </c>
      <c r="Y406" s="602">
        <f t="shared" ca="1" si="692"/>
        <v>28063.745651855919</v>
      </c>
      <c r="Z406" s="602">
        <f t="shared" ca="1" si="693"/>
        <v>28063.745651855919</v>
      </c>
      <c r="AA406" s="602">
        <f t="shared" ca="1" si="694"/>
        <v>28836.595283912593</v>
      </c>
      <c r="AB406" s="602">
        <f t="shared" ca="1" si="695"/>
        <v>28836.595283912593</v>
      </c>
      <c r="AC406" s="602">
        <f t="shared" ca="1" si="696"/>
        <v>29621.652351503428</v>
      </c>
      <c r="AD406" s="602">
        <f t="shared" ca="1" si="697"/>
        <v>29621.652351503428</v>
      </c>
      <c r="AE406" s="602">
        <f t="shared" ca="1" si="698"/>
        <v>30418.807625095062</v>
      </c>
      <c r="AF406" s="602">
        <f t="shared" ca="1" si="699"/>
        <v>30418.807625095062</v>
      </c>
      <c r="AG406" s="602">
        <f t="shared" ca="1" si="700"/>
        <v>31227.944341051854</v>
      </c>
      <c r="AH406" s="602">
        <f t="shared" ca="1" si="701"/>
        <v>31773.964225318963</v>
      </c>
      <c r="AI406" s="602">
        <f t="shared" ca="1" si="702"/>
        <v>33161.814954877947</v>
      </c>
      <c r="AJ406" s="602">
        <f t="shared" ca="1" si="703"/>
        <v>33161.814954877947</v>
      </c>
      <c r="AK406" s="602">
        <f t="shared" ca="1" si="704"/>
        <v>34581.723205375456</v>
      </c>
      <c r="AL406" s="602">
        <f t="shared" ca="1" si="705"/>
        <v>34581.723205375456</v>
      </c>
      <c r="AM406" s="602">
        <f t="shared" ca="1" si="706"/>
        <v>36033.004617820443</v>
      </c>
      <c r="AN406" s="602">
        <f t="shared" ca="1" si="707"/>
        <v>36033.004617820443</v>
      </c>
      <c r="AO406" s="602">
        <f t="shared" ca="1" si="708"/>
        <v>37514.931461517175</v>
      </c>
      <c r="AP406" s="602">
        <f t="shared" ca="1" si="709"/>
        <v>37514.931461517175</v>
      </c>
      <c r="AQ406" s="602">
        <f t="shared" ca="1" si="710"/>
        <v>39026.737155306873</v>
      </c>
      <c r="AR406" s="602">
        <f t="shared" ca="1" si="711"/>
        <v>35448.772928771345</v>
      </c>
      <c r="AS406" s="602">
        <f t="shared" ca="1" si="712"/>
        <v>36918.531516652984</v>
      </c>
      <c r="AT406" s="602">
        <f t="shared" ca="1" si="713"/>
        <v>36918.531516652984</v>
      </c>
      <c r="AU406" s="602">
        <f t="shared" ca="1" si="714"/>
        <v>38418.479955411574</v>
      </c>
      <c r="AV406" s="602">
        <f t="shared" ca="1" si="715"/>
        <v>38418.479955411574</v>
      </c>
      <c r="AW406" s="602">
        <f t="shared" ca="1" si="716"/>
        <v>39947.830563756834</v>
      </c>
      <c r="AX406" s="602">
        <f t="shared" ca="1" si="717"/>
        <v>39947.830563756834</v>
      </c>
      <c r="AY406" s="602">
        <f t="shared" ca="1" si="718"/>
        <v>41505.764212283277</v>
      </c>
      <c r="AZ406" s="602">
        <f t="shared" ca="1" si="719"/>
        <v>41505.764212283277</v>
      </c>
      <c r="BA406" s="602">
        <f t="shared" ca="1" si="720"/>
        <v>43091.434978125537</v>
      </c>
      <c r="BB406" s="602">
        <f t="shared" ca="1" si="721"/>
        <v>30151.752011168952</v>
      </c>
      <c r="BC406" s="602">
        <f t="shared" ca="1" si="722"/>
        <v>30956.908340085956</v>
      </c>
      <c r="BD406" s="602">
        <f t="shared" ca="1" si="723"/>
        <v>30956.908340085956</v>
      </c>
      <c r="BE406" s="602">
        <f t="shared" ca="1" si="724"/>
        <v>31773.96422531897</v>
      </c>
      <c r="BF406" s="602">
        <f t="shared" ca="1" si="725"/>
        <v>31773.96422531897</v>
      </c>
      <c r="BG406" s="602">
        <f t="shared" ca="1" si="726"/>
        <v>32602.790994842424</v>
      </c>
      <c r="BH406" s="602">
        <f t="shared" ca="1" si="727"/>
        <v>32602.790994842424</v>
      </c>
      <c r="BI406" s="602">
        <f t="shared" ca="1" si="728"/>
        <v>33443.253242422019</v>
      </c>
      <c r="BJ406" s="602">
        <f t="shared" ca="1" si="729"/>
        <v>33443.253242422019</v>
      </c>
      <c r="BK406" s="602">
        <f t="shared" ca="1" si="730"/>
        <v>34295.209150044284</v>
      </c>
      <c r="BL406" s="602">
        <f t="shared" ca="1" si="731"/>
        <v>36770.18441525627</v>
      </c>
      <c r="BM406" s="602">
        <f t="shared" ca="1" si="732"/>
        <v>38267.148755353199</v>
      </c>
      <c r="BN406" s="602">
        <f t="shared" ca="1" si="733"/>
        <v>38267.148755353199</v>
      </c>
      <c r="BO406" s="602">
        <f t="shared" ca="1" si="734"/>
        <v>39793.595525186211</v>
      </c>
      <c r="BP406" s="602">
        <f t="shared" ca="1" si="735"/>
        <v>39793.595525186211</v>
      </c>
      <c r="BQ406" s="602">
        <f t="shared" ca="1" si="736"/>
        <v>41348.708530527409</v>
      </c>
      <c r="BR406" s="602">
        <f t="shared" ca="1" si="737"/>
        <v>41348.708530527409</v>
      </c>
      <c r="BS406" s="602">
        <f t="shared" ca="1" si="738"/>
        <v>42931.644319025749</v>
      </c>
      <c r="BT406" s="602">
        <f t="shared" ca="1" si="739"/>
        <v>42931.644319025749</v>
      </c>
      <c r="BU406" s="602">
        <f t="shared" ca="1" si="740"/>
        <v>44541.536806018841</v>
      </c>
      <c r="BV406" s="602">
        <f t="shared" ca="1" si="741"/>
        <v>40723.276804626068</v>
      </c>
      <c r="BW406" s="602">
        <f t="shared" ca="1" si="742"/>
        <v>42295.186245571516</v>
      </c>
      <c r="BX406" s="602">
        <f t="shared" ca="1" si="743"/>
        <v>42295.186245571516</v>
      </c>
      <c r="BY406" s="602">
        <f t="shared" ca="1" si="744"/>
        <v>43894.401241264459</v>
      </c>
      <c r="BZ406" s="602">
        <f t="shared" ca="1" si="745"/>
        <v>43894.401241264459</v>
      </c>
      <c r="CA406" s="602">
        <f t="shared" ca="1" si="746"/>
        <v>45520.044319311586</v>
      </c>
      <c r="CB406" s="602">
        <f t="shared" ca="1" si="747"/>
        <v>45520.044319311586</v>
      </c>
      <c r="CC406" s="602">
        <f t="shared" ca="1" si="748"/>
        <v>47171.222607457443</v>
      </c>
      <c r="CD406" s="602">
        <f t="shared" ca="1" si="749"/>
        <v>47171.222607457443</v>
      </c>
      <c r="CE406" s="602">
        <f t="shared" ca="1" si="750"/>
        <v>48847.032188247038</v>
      </c>
      <c r="CF406" s="602">
        <f t="shared" ca="1" si="751"/>
        <v>32602.790994842424</v>
      </c>
      <c r="CG406" s="602">
        <f t="shared" ca="1" si="752"/>
        <v>33443.253242422012</v>
      </c>
      <c r="CH406" s="602">
        <f t="shared" ca="1" si="753"/>
        <v>33443.253242422012</v>
      </c>
      <c r="CI406" s="602">
        <f t="shared" ca="1" si="754"/>
        <v>34295.209150044277</v>
      </c>
      <c r="CJ406" s="602">
        <f t="shared" ca="1" si="755"/>
        <v>34295.209150044277</v>
      </c>
      <c r="CK406" s="602">
        <f t="shared" ca="1" si="756"/>
        <v>35158.510820378884</v>
      </c>
      <c r="CL406" s="602">
        <f t="shared" ca="1" si="757"/>
        <v>35158.510820378884</v>
      </c>
      <c r="CM406" s="602">
        <f t="shared" ca="1" si="758"/>
        <v>36033.004617820443</v>
      </c>
      <c r="CN406" s="602">
        <f t="shared" ca="1" si="759"/>
        <v>36033.004617820443</v>
      </c>
      <c r="CO406" s="602">
        <f t="shared" ca="1" si="760"/>
        <v>36918.531516652984</v>
      </c>
      <c r="CP406" s="602">
        <f t="shared" ca="1" si="761"/>
        <v>40567.620879791641</v>
      </c>
      <c r="CQ406" s="602">
        <f t="shared" ca="1" si="762"/>
        <v>42136.752230538325</v>
      </c>
      <c r="CR406" s="602">
        <f t="shared" ca="1" si="763"/>
        <v>42136.752230538325</v>
      </c>
      <c r="CS406" s="602">
        <f t="shared" ca="1" si="764"/>
        <v>43733.275864409734</v>
      </c>
      <c r="CT406" s="602">
        <f t="shared" ca="1" si="765"/>
        <v>43733.275864409734</v>
      </c>
      <c r="CU406" s="602">
        <f t="shared" ca="1" si="766"/>
        <v>45356.316094004287</v>
      </c>
      <c r="CV406" s="602">
        <f t="shared" ca="1" si="767"/>
        <v>45356.316094004287</v>
      </c>
      <c r="CW406" s="602">
        <f t="shared" ca="1" si="768"/>
        <v>47004.981388595283</v>
      </c>
      <c r="CX406" s="602">
        <f t="shared" ca="1" si="769"/>
        <v>47004.981388595283</v>
      </c>
      <c r="CY406" s="602">
        <f t="shared" ca="1" si="770"/>
        <v>48678.368743832812</v>
      </c>
      <c r="CZ406" s="602">
        <f t="shared" ca="1" si="771"/>
        <v>44703.97476535022</v>
      </c>
      <c r="DA406" s="602">
        <f t="shared" ca="1" si="772"/>
        <v>46342.497848049643</v>
      </c>
      <c r="DB406" s="602">
        <f t="shared" ca="1" si="773"/>
        <v>46342.497848049643</v>
      </c>
      <c r="DC406" s="602">
        <f t="shared" ca="1" si="774"/>
        <v>48006.105296803609</v>
      </c>
      <c r="DD406" s="602">
        <f t="shared" ca="1" si="775"/>
        <v>48006.105296803609</v>
      </c>
      <c r="DE406" s="602">
        <f t="shared" ca="1" si="776"/>
        <v>49693.889253268258</v>
      </c>
      <c r="DF406" s="602">
        <f t="shared" ca="1" si="777"/>
        <v>49693.889253268258</v>
      </c>
      <c r="DG406" s="602">
        <f t="shared" ca="1" si="778"/>
        <v>51404.937022019112</v>
      </c>
      <c r="DH406" s="602">
        <f t="shared" ca="1" si="779"/>
        <v>51404.937022019112</v>
      </c>
      <c r="DI406" s="602">
        <f t="shared" ca="1" si="780"/>
        <v>53138.334953305806</v>
      </c>
      <c r="DJ406" s="602">
        <f t="shared" ca="1" si="781"/>
        <v>35740.272825017964</v>
      </c>
      <c r="DK406" s="602">
        <f t="shared" ca="1" si="782"/>
        <v>36622.140011125128</v>
      </c>
      <c r="DL406" s="602">
        <f t="shared" ca="1" si="783"/>
        <v>36622.140011125128</v>
      </c>
      <c r="DM406" s="602">
        <f t="shared" ca="1" si="784"/>
        <v>37514.931461517175</v>
      </c>
      <c r="DN406" s="602">
        <f t="shared" ca="1" si="785"/>
        <v>37514.931461517175</v>
      </c>
      <c r="DO406" s="602">
        <f t="shared" ca="1" si="786"/>
        <v>38418.479955411574</v>
      </c>
      <c r="DP406" s="602">
        <f t="shared" ca="1" si="787"/>
        <v>38418.479955411574</v>
      </c>
      <c r="DQ406" s="602">
        <f t="shared" ca="1" si="788"/>
        <v>39332.613834187912</v>
      </c>
      <c r="DR406" s="602">
        <f t="shared" ca="1" si="789"/>
        <v>39332.613834187912</v>
      </c>
      <c r="DS406" s="602">
        <f t="shared" ca="1" si="790"/>
        <v>40257.157363389997</v>
      </c>
      <c r="DT406" s="602">
        <f t="shared" ca="1" si="791"/>
        <v>46177.501827191038</v>
      </c>
      <c r="DU406" s="602">
        <f t="shared" ca="1" si="792"/>
        <v>47838.641578354283</v>
      </c>
      <c r="DV406" s="602">
        <f t="shared" ca="1" si="793"/>
        <v>47838.641578354283</v>
      </c>
      <c r="DW406" s="602">
        <f t="shared" ca="1" si="794"/>
        <v>49524.048906687342</v>
      </c>
      <c r="DX406" s="602">
        <f t="shared" ca="1" si="795"/>
        <v>49524.048906687342</v>
      </c>
      <c r="DY406" s="602">
        <f t="shared" ca="1" si="796"/>
        <v>51232.81142211426</v>
      </c>
      <c r="DZ406" s="602">
        <f t="shared" ca="1" si="797"/>
        <v>51232.81142211426</v>
      </c>
      <c r="EA406" s="602">
        <f t="shared" ca="1" si="798"/>
        <v>52964.015402022604</v>
      </c>
      <c r="EB406" s="602">
        <f t="shared" ca="1" si="799"/>
        <v>52964.015402022604</v>
      </c>
      <c r="EC406" s="602">
        <f t="shared" ca="1" si="800"/>
        <v>54716.749467108581</v>
      </c>
      <c r="ED406" s="602">
        <f t="shared" ca="1" si="801"/>
        <v>50546.562285820124</v>
      </c>
      <c r="EE406" s="602">
        <f t="shared" ca="1" si="802"/>
        <v>52268.899256216449</v>
      </c>
      <c r="EF406" s="602">
        <f t="shared" ca="1" si="803"/>
        <v>52268.899256216449</v>
      </c>
      <c r="EG406" s="602">
        <f t="shared" ca="1" si="804"/>
        <v>54013.130357142247</v>
      </c>
      <c r="EH406" s="602">
        <f t="shared" ca="1" si="805"/>
        <v>54013.130357142247</v>
      </c>
      <c r="EI406" s="602">
        <f t="shared" ca="1" si="806"/>
        <v>55778.34727772788</v>
      </c>
      <c r="EJ406" s="602">
        <f t="shared" ca="1" si="807"/>
        <v>55778.34727772788</v>
      </c>
      <c r="EK406" s="602">
        <f t="shared" ca="1" si="808"/>
        <v>57563.649413299725</v>
      </c>
      <c r="EL406" s="602">
        <f t="shared" ca="1" si="809"/>
        <v>57563.649413299725</v>
      </c>
      <c r="EM406" s="602">
        <f t="shared" ca="1" si="810"/>
        <v>59368.146874517734</v>
      </c>
    </row>
    <row r="407" spans="22:143" ht="14.25" x14ac:dyDescent="0.2">
      <c r="V407" s="260"/>
      <c r="W407" s="597">
        <f t="shared" si="690"/>
        <v>114</v>
      </c>
      <c r="X407" s="602">
        <f t="shared" ca="1" si="691"/>
        <v>27303.204877228378</v>
      </c>
      <c r="Y407" s="602">
        <f t="shared" ca="1" si="692"/>
        <v>28063.745651855919</v>
      </c>
      <c r="Z407" s="602">
        <f t="shared" ca="1" si="693"/>
        <v>28063.745651855919</v>
      </c>
      <c r="AA407" s="602">
        <f t="shared" ca="1" si="694"/>
        <v>28836.595283912593</v>
      </c>
      <c r="AB407" s="602">
        <f t="shared" ca="1" si="695"/>
        <v>28836.595283912593</v>
      </c>
      <c r="AC407" s="602">
        <f t="shared" ca="1" si="696"/>
        <v>29621.652351503428</v>
      </c>
      <c r="AD407" s="602">
        <f t="shared" ca="1" si="697"/>
        <v>29621.652351503428</v>
      </c>
      <c r="AE407" s="602">
        <f t="shared" ca="1" si="698"/>
        <v>30418.807625095062</v>
      </c>
      <c r="AF407" s="602">
        <f t="shared" ca="1" si="699"/>
        <v>30418.807625095062</v>
      </c>
      <c r="AG407" s="602">
        <f t="shared" ca="1" si="700"/>
        <v>31227.944341051854</v>
      </c>
      <c r="AH407" s="602">
        <f t="shared" ca="1" si="701"/>
        <v>31773.964225318963</v>
      </c>
      <c r="AI407" s="602">
        <f t="shared" ca="1" si="702"/>
        <v>33161.814954877947</v>
      </c>
      <c r="AJ407" s="602">
        <f t="shared" ca="1" si="703"/>
        <v>33161.814954877947</v>
      </c>
      <c r="AK407" s="602">
        <f t="shared" ca="1" si="704"/>
        <v>34581.723205375456</v>
      </c>
      <c r="AL407" s="602">
        <f t="shared" ca="1" si="705"/>
        <v>34581.723205375456</v>
      </c>
      <c r="AM407" s="602">
        <f t="shared" ca="1" si="706"/>
        <v>36033.004617820443</v>
      </c>
      <c r="AN407" s="602">
        <f t="shared" ca="1" si="707"/>
        <v>36033.004617820443</v>
      </c>
      <c r="AO407" s="602">
        <f t="shared" ca="1" si="708"/>
        <v>37514.931461517175</v>
      </c>
      <c r="AP407" s="602">
        <f t="shared" ca="1" si="709"/>
        <v>37514.931461517175</v>
      </c>
      <c r="AQ407" s="602">
        <f t="shared" ca="1" si="710"/>
        <v>39026.737155306873</v>
      </c>
      <c r="AR407" s="602">
        <f t="shared" ca="1" si="711"/>
        <v>35448.772928771345</v>
      </c>
      <c r="AS407" s="602">
        <f t="shared" ca="1" si="712"/>
        <v>36918.531516652984</v>
      </c>
      <c r="AT407" s="602">
        <f t="shared" ca="1" si="713"/>
        <v>36918.531516652984</v>
      </c>
      <c r="AU407" s="602">
        <f t="shared" ca="1" si="714"/>
        <v>38418.479955411574</v>
      </c>
      <c r="AV407" s="602">
        <f t="shared" ca="1" si="715"/>
        <v>38418.479955411574</v>
      </c>
      <c r="AW407" s="602">
        <f t="shared" ca="1" si="716"/>
        <v>39947.830563756834</v>
      </c>
      <c r="AX407" s="602">
        <f t="shared" ca="1" si="717"/>
        <v>39947.830563756834</v>
      </c>
      <c r="AY407" s="602">
        <f t="shared" ca="1" si="718"/>
        <v>41505.764212283277</v>
      </c>
      <c r="AZ407" s="602">
        <f t="shared" ca="1" si="719"/>
        <v>41505.764212283277</v>
      </c>
      <c r="BA407" s="602">
        <f t="shared" ca="1" si="720"/>
        <v>43091.434978125537</v>
      </c>
      <c r="BB407" s="602">
        <f t="shared" ca="1" si="721"/>
        <v>30151.752011168952</v>
      </c>
      <c r="BC407" s="602">
        <f t="shared" ca="1" si="722"/>
        <v>30956.908340085956</v>
      </c>
      <c r="BD407" s="602">
        <f t="shared" ca="1" si="723"/>
        <v>30956.908340085956</v>
      </c>
      <c r="BE407" s="602">
        <f t="shared" ca="1" si="724"/>
        <v>31773.96422531897</v>
      </c>
      <c r="BF407" s="602">
        <f t="shared" ca="1" si="725"/>
        <v>31773.96422531897</v>
      </c>
      <c r="BG407" s="602">
        <f t="shared" ca="1" si="726"/>
        <v>32602.790994842424</v>
      </c>
      <c r="BH407" s="602">
        <f t="shared" ca="1" si="727"/>
        <v>32602.790994842424</v>
      </c>
      <c r="BI407" s="602">
        <f t="shared" ca="1" si="728"/>
        <v>33443.253242422019</v>
      </c>
      <c r="BJ407" s="602">
        <f t="shared" ca="1" si="729"/>
        <v>33443.253242422019</v>
      </c>
      <c r="BK407" s="602">
        <f t="shared" ca="1" si="730"/>
        <v>34295.209150044284</v>
      </c>
      <c r="BL407" s="602">
        <f t="shared" ca="1" si="731"/>
        <v>36770.18441525627</v>
      </c>
      <c r="BM407" s="602">
        <f t="shared" ca="1" si="732"/>
        <v>38267.148755353199</v>
      </c>
      <c r="BN407" s="602">
        <f t="shared" ca="1" si="733"/>
        <v>38267.148755353199</v>
      </c>
      <c r="BO407" s="602">
        <f t="shared" ca="1" si="734"/>
        <v>39793.595525186211</v>
      </c>
      <c r="BP407" s="602">
        <f t="shared" ca="1" si="735"/>
        <v>39793.595525186211</v>
      </c>
      <c r="BQ407" s="602">
        <f t="shared" ca="1" si="736"/>
        <v>41348.708530527409</v>
      </c>
      <c r="BR407" s="602">
        <f t="shared" ca="1" si="737"/>
        <v>41348.708530527409</v>
      </c>
      <c r="BS407" s="602">
        <f t="shared" ca="1" si="738"/>
        <v>42931.644319025749</v>
      </c>
      <c r="BT407" s="602">
        <f t="shared" ca="1" si="739"/>
        <v>42931.644319025749</v>
      </c>
      <c r="BU407" s="602">
        <f t="shared" ca="1" si="740"/>
        <v>44541.536806018841</v>
      </c>
      <c r="BV407" s="602">
        <f t="shared" ca="1" si="741"/>
        <v>40723.276804626068</v>
      </c>
      <c r="BW407" s="602">
        <f t="shared" ca="1" si="742"/>
        <v>42295.186245571516</v>
      </c>
      <c r="BX407" s="602">
        <f t="shared" ca="1" si="743"/>
        <v>42295.186245571516</v>
      </c>
      <c r="BY407" s="602">
        <f t="shared" ca="1" si="744"/>
        <v>43894.401241264459</v>
      </c>
      <c r="BZ407" s="602">
        <f t="shared" ca="1" si="745"/>
        <v>43894.401241264459</v>
      </c>
      <c r="CA407" s="602">
        <f t="shared" ca="1" si="746"/>
        <v>45520.044319311586</v>
      </c>
      <c r="CB407" s="602">
        <f t="shared" ca="1" si="747"/>
        <v>45520.044319311586</v>
      </c>
      <c r="CC407" s="602">
        <f t="shared" ca="1" si="748"/>
        <v>47171.222607457443</v>
      </c>
      <c r="CD407" s="602">
        <f t="shared" ca="1" si="749"/>
        <v>47171.222607457443</v>
      </c>
      <c r="CE407" s="602">
        <f t="shared" ca="1" si="750"/>
        <v>48847.032188247038</v>
      </c>
      <c r="CF407" s="602">
        <f t="shared" ca="1" si="751"/>
        <v>32602.790994842424</v>
      </c>
      <c r="CG407" s="602">
        <f t="shared" ca="1" si="752"/>
        <v>33443.253242422012</v>
      </c>
      <c r="CH407" s="602">
        <f t="shared" ca="1" si="753"/>
        <v>33443.253242422012</v>
      </c>
      <c r="CI407" s="602">
        <f t="shared" ca="1" si="754"/>
        <v>34295.209150044277</v>
      </c>
      <c r="CJ407" s="602">
        <f t="shared" ca="1" si="755"/>
        <v>34295.209150044277</v>
      </c>
      <c r="CK407" s="602">
        <f t="shared" ca="1" si="756"/>
        <v>35158.510820378884</v>
      </c>
      <c r="CL407" s="602">
        <f t="shared" ca="1" si="757"/>
        <v>35158.510820378884</v>
      </c>
      <c r="CM407" s="602">
        <f t="shared" ca="1" si="758"/>
        <v>36033.004617820443</v>
      </c>
      <c r="CN407" s="602">
        <f t="shared" ca="1" si="759"/>
        <v>36033.004617820443</v>
      </c>
      <c r="CO407" s="602">
        <f t="shared" ca="1" si="760"/>
        <v>36918.531516652984</v>
      </c>
      <c r="CP407" s="602">
        <f t="shared" ca="1" si="761"/>
        <v>40567.620879791641</v>
      </c>
      <c r="CQ407" s="602">
        <f t="shared" ca="1" si="762"/>
        <v>42136.752230538325</v>
      </c>
      <c r="CR407" s="602">
        <f t="shared" ca="1" si="763"/>
        <v>42136.752230538325</v>
      </c>
      <c r="CS407" s="602">
        <f t="shared" ca="1" si="764"/>
        <v>43733.275864409734</v>
      </c>
      <c r="CT407" s="602">
        <f t="shared" ca="1" si="765"/>
        <v>43733.275864409734</v>
      </c>
      <c r="CU407" s="602">
        <f t="shared" ca="1" si="766"/>
        <v>45356.316094004287</v>
      </c>
      <c r="CV407" s="602">
        <f t="shared" ca="1" si="767"/>
        <v>45356.316094004287</v>
      </c>
      <c r="CW407" s="602">
        <f t="shared" ca="1" si="768"/>
        <v>47004.981388595283</v>
      </c>
      <c r="CX407" s="602">
        <f t="shared" ca="1" si="769"/>
        <v>47004.981388595283</v>
      </c>
      <c r="CY407" s="602">
        <f t="shared" ca="1" si="770"/>
        <v>48678.368743832812</v>
      </c>
      <c r="CZ407" s="602">
        <f t="shared" ca="1" si="771"/>
        <v>44703.97476535022</v>
      </c>
      <c r="DA407" s="602">
        <f t="shared" ca="1" si="772"/>
        <v>46342.497848049643</v>
      </c>
      <c r="DB407" s="602">
        <f t="shared" ca="1" si="773"/>
        <v>46342.497848049643</v>
      </c>
      <c r="DC407" s="602">
        <f t="shared" ca="1" si="774"/>
        <v>48006.105296803609</v>
      </c>
      <c r="DD407" s="602">
        <f t="shared" ca="1" si="775"/>
        <v>48006.105296803609</v>
      </c>
      <c r="DE407" s="602">
        <f t="shared" ca="1" si="776"/>
        <v>49693.889253268258</v>
      </c>
      <c r="DF407" s="602">
        <f t="shared" ca="1" si="777"/>
        <v>49693.889253268258</v>
      </c>
      <c r="DG407" s="602">
        <f t="shared" ca="1" si="778"/>
        <v>51404.937022019112</v>
      </c>
      <c r="DH407" s="602">
        <f t="shared" ca="1" si="779"/>
        <v>51404.937022019112</v>
      </c>
      <c r="DI407" s="602">
        <f t="shared" ca="1" si="780"/>
        <v>53138.334953305806</v>
      </c>
      <c r="DJ407" s="602">
        <f t="shared" ca="1" si="781"/>
        <v>35740.272825017964</v>
      </c>
      <c r="DK407" s="602">
        <f t="shared" ca="1" si="782"/>
        <v>36622.140011125128</v>
      </c>
      <c r="DL407" s="602">
        <f t="shared" ca="1" si="783"/>
        <v>36622.140011125128</v>
      </c>
      <c r="DM407" s="602">
        <f t="shared" ca="1" si="784"/>
        <v>37514.931461517175</v>
      </c>
      <c r="DN407" s="602">
        <f t="shared" ca="1" si="785"/>
        <v>37514.931461517175</v>
      </c>
      <c r="DO407" s="602">
        <f t="shared" ca="1" si="786"/>
        <v>38418.479955411574</v>
      </c>
      <c r="DP407" s="602">
        <f t="shared" ca="1" si="787"/>
        <v>38418.479955411574</v>
      </c>
      <c r="DQ407" s="602">
        <f t="shared" ca="1" si="788"/>
        <v>39332.613834187912</v>
      </c>
      <c r="DR407" s="602">
        <f t="shared" ca="1" si="789"/>
        <v>39332.613834187912</v>
      </c>
      <c r="DS407" s="602">
        <f t="shared" ca="1" si="790"/>
        <v>40257.157363389997</v>
      </c>
      <c r="DT407" s="602">
        <f t="shared" ca="1" si="791"/>
        <v>46177.501827191038</v>
      </c>
      <c r="DU407" s="602">
        <f t="shared" ca="1" si="792"/>
        <v>47838.641578354283</v>
      </c>
      <c r="DV407" s="602">
        <f t="shared" ca="1" si="793"/>
        <v>47838.641578354283</v>
      </c>
      <c r="DW407" s="602">
        <f t="shared" ca="1" si="794"/>
        <v>49524.048906687342</v>
      </c>
      <c r="DX407" s="602">
        <f t="shared" ca="1" si="795"/>
        <v>49524.048906687342</v>
      </c>
      <c r="DY407" s="602">
        <f t="shared" ca="1" si="796"/>
        <v>51232.81142211426</v>
      </c>
      <c r="DZ407" s="602">
        <f t="shared" ca="1" si="797"/>
        <v>51232.81142211426</v>
      </c>
      <c r="EA407" s="602">
        <f t="shared" ca="1" si="798"/>
        <v>52964.015402022604</v>
      </c>
      <c r="EB407" s="602">
        <f t="shared" ca="1" si="799"/>
        <v>52964.015402022604</v>
      </c>
      <c r="EC407" s="602">
        <f t="shared" ca="1" si="800"/>
        <v>54716.749467108581</v>
      </c>
      <c r="ED407" s="602">
        <f t="shared" ca="1" si="801"/>
        <v>50546.562285820124</v>
      </c>
      <c r="EE407" s="602">
        <f t="shared" ca="1" si="802"/>
        <v>52268.899256216449</v>
      </c>
      <c r="EF407" s="602">
        <f t="shared" ca="1" si="803"/>
        <v>52268.899256216449</v>
      </c>
      <c r="EG407" s="602">
        <f t="shared" ca="1" si="804"/>
        <v>54013.130357142247</v>
      </c>
      <c r="EH407" s="602">
        <f t="shared" ca="1" si="805"/>
        <v>54013.130357142247</v>
      </c>
      <c r="EI407" s="602">
        <f t="shared" ca="1" si="806"/>
        <v>55778.34727772788</v>
      </c>
      <c r="EJ407" s="602">
        <f t="shared" ca="1" si="807"/>
        <v>55778.34727772788</v>
      </c>
      <c r="EK407" s="602">
        <f t="shared" ca="1" si="808"/>
        <v>57563.649413299725</v>
      </c>
      <c r="EL407" s="602">
        <f t="shared" ca="1" si="809"/>
        <v>57563.649413299725</v>
      </c>
      <c r="EM407" s="602">
        <f t="shared" ca="1" si="810"/>
        <v>59368.146874517734</v>
      </c>
    </row>
    <row r="408" spans="22:143" ht="14.25" x14ac:dyDescent="0.2">
      <c r="V408" s="260"/>
      <c r="W408" s="597">
        <f t="shared" si="690"/>
        <v>115</v>
      </c>
      <c r="X408" s="602">
        <f t="shared" ca="1" si="691"/>
        <v>27303.204877228378</v>
      </c>
      <c r="Y408" s="602">
        <f t="shared" ca="1" si="692"/>
        <v>28063.745651855919</v>
      </c>
      <c r="Z408" s="602">
        <f t="shared" ca="1" si="693"/>
        <v>28063.745651855919</v>
      </c>
      <c r="AA408" s="602">
        <f t="shared" ca="1" si="694"/>
        <v>28836.595283912593</v>
      </c>
      <c r="AB408" s="602">
        <f t="shared" ca="1" si="695"/>
        <v>28836.595283912593</v>
      </c>
      <c r="AC408" s="602">
        <f t="shared" ca="1" si="696"/>
        <v>29621.652351503428</v>
      </c>
      <c r="AD408" s="602">
        <f t="shared" ca="1" si="697"/>
        <v>29621.652351503428</v>
      </c>
      <c r="AE408" s="602">
        <f t="shared" ca="1" si="698"/>
        <v>30418.807625095062</v>
      </c>
      <c r="AF408" s="602">
        <f t="shared" ca="1" si="699"/>
        <v>30418.807625095062</v>
      </c>
      <c r="AG408" s="602">
        <f t="shared" ca="1" si="700"/>
        <v>31227.944341051854</v>
      </c>
      <c r="AH408" s="602">
        <f t="shared" ca="1" si="701"/>
        <v>31773.964225318963</v>
      </c>
      <c r="AI408" s="602">
        <f t="shared" ca="1" si="702"/>
        <v>33161.814954877947</v>
      </c>
      <c r="AJ408" s="602">
        <f t="shared" ca="1" si="703"/>
        <v>33161.814954877947</v>
      </c>
      <c r="AK408" s="602">
        <f t="shared" ca="1" si="704"/>
        <v>34581.723205375456</v>
      </c>
      <c r="AL408" s="602">
        <f t="shared" ca="1" si="705"/>
        <v>34581.723205375456</v>
      </c>
      <c r="AM408" s="602">
        <f t="shared" ca="1" si="706"/>
        <v>36033.004617820443</v>
      </c>
      <c r="AN408" s="602">
        <f t="shared" ca="1" si="707"/>
        <v>36033.004617820443</v>
      </c>
      <c r="AO408" s="602">
        <f t="shared" ca="1" si="708"/>
        <v>37514.931461517175</v>
      </c>
      <c r="AP408" s="602">
        <f t="shared" ca="1" si="709"/>
        <v>37514.931461517175</v>
      </c>
      <c r="AQ408" s="602">
        <f t="shared" ca="1" si="710"/>
        <v>39026.737155306873</v>
      </c>
      <c r="AR408" s="602">
        <f t="shared" ca="1" si="711"/>
        <v>35448.772928771345</v>
      </c>
      <c r="AS408" s="602">
        <f t="shared" ca="1" si="712"/>
        <v>36918.531516652984</v>
      </c>
      <c r="AT408" s="602">
        <f t="shared" ca="1" si="713"/>
        <v>36918.531516652984</v>
      </c>
      <c r="AU408" s="602">
        <f t="shared" ca="1" si="714"/>
        <v>38418.479955411574</v>
      </c>
      <c r="AV408" s="602">
        <f t="shared" ca="1" si="715"/>
        <v>38418.479955411574</v>
      </c>
      <c r="AW408" s="602">
        <f t="shared" ca="1" si="716"/>
        <v>39947.830563756834</v>
      </c>
      <c r="AX408" s="602">
        <f t="shared" ca="1" si="717"/>
        <v>39947.830563756834</v>
      </c>
      <c r="AY408" s="602">
        <f t="shared" ca="1" si="718"/>
        <v>41505.764212283277</v>
      </c>
      <c r="AZ408" s="602">
        <f t="shared" ca="1" si="719"/>
        <v>41505.764212283277</v>
      </c>
      <c r="BA408" s="602">
        <f t="shared" ca="1" si="720"/>
        <v>43091.434978125537</v>
      </c>
      <c r="BB408" s="602">
        <f t="shared" ca="1" si="721"/>
        <v>30151.752011168952</v>
      </c>
      <c r="BC408" s="602">
        <f t="shared" ca="1" si="722"/>
        <v>30956.908340085956</v>
      </c>
      <c r="BD408" s="602">
        <f t="shared" ca="1" si="723"/>
        <v>30956.908340085956</v>
      </c>
      <c r="BE408" s="602">
        <f t="shared" ca="1" si="724"/>
        <v>31773.96422531897</v>
      </c>
      <c r="BF408" s="602">
        <f t="shared" ca="1" si="725"/>
        <v>31773.96422531897</v>
      </c>
      <c r="BG408" s="602">
        <f t="shared" ca="1" si="726"/>
        <v>32602.790994842424</v>
      </c>
      <c r="BH408" s="602">
        <f t="shared" ca="1" si="727"/>
        <v>32602.790994842424</v>
      </c>
      <c r="BI408" s="602">
        <f t="shared" ca="1" si="728"/>
        <v>33443.253242422019</v>
      </c>
      <c r="BJ408" s="602">
        <f t="shared" ca="1" si="729"/>
        <v>33443.253242422019</v>
      </c>
      <c r="BK408" s="602">
        <f t="shared" ca="1" si="730"/>
        <v>34295.209150044284</v>
      </c>
      <c r="BL408" s="602">
        <f t="shared" ca="1" si="731"/>
        <v>36770.18441525627</v>
      </c>
      <c r="BM408" s="602">
        <f t="shared" ca="1" si="732"/>
        <v>38267.148755353199</v>
      </c>
      <c r="BN408" s="602">
        <f t="shared" ca="1" si="733"/>
        <v>38267.148755353199</v>
      </c>
      <c r="BO408" s="602">
        <f t="shared" ca="1" si="734"/>
        <v>39793.595525186211</v>
      </c>
      <c r="BP408" s="602">
        <f t="shared" ca="1" si="735"/>
        <v>39793.595525186211</v>
      </c>
      <c r="BQ408" s="602">
        <f t="shared" ca="1" si="736"/>
        <v>41348.708530527409</v>
      </c>
      <c r="BR408" s="602">
        <f t="shared" ca="1" si="737"/>
        <v>41348.708530527409</v>
      </c>
      <c r="BS408" s="602">
        <f t="shared" ca="1" si="738"/>
        <v>42931.644319025749</v>
      </c>
      <c r="BT408" s="602">
        <f t="shared" ca="1" si="739"/>
        <v>42931.644319025749</v>
      </c>
      <c r="BU408" s="602">
        <f t="shared" ca="1" si="740"/>
        <v>44541.536806018841</v>
      </c>
      <c r="BV408" s="602">
        <f t="shared" ca="1" si="741"/>
        <v>40723.276804626068</v>
      </c>
      <c r="BW408" s="602">
        <f t="shared" ca="1" si="742"/>
        <v>42295.186245571516</v>
      </c>
      <c r="BX408" s="602">
        <f t="shared" ca="1" si="743"/>
        <v>42295.186245571516</v>
      </c>
      <c r="BY408" s="602">
        <f t="shared" ca="1" si="744"/>
        <v>43894.401241264459</v>
      </c>
      <c r="BZ408" s="602">
        <f t="shared" ca="1" si="745"/>
        <v>43894.401241264459</v>
      </c>
      <c r="CA408" s="602">
        <f t="shared" ca="1" si="746"/>
        <v>45520.044319311586</v>
      </c>
      <c r="CB408" s="602">
        <f t="shared" ca="1" si="747"/>
        <v>45520.044319311586</v>
      </c>
      <c r="CC408" s="602">
        <f t="shared" ca="1" si="748"/>
        <v>47171.222607457443</v>
      </c>
      <c r="CD408" s="602">
        <f t="shared" ca="1" si="749"/>
        <v>47171.222607457443</v>
      </c>
      <c r="CE408" s="602">
        <f t="shared" ca="1" si="750"/>
        <v>48847.032188247038</v>
      </c>
      <c r="CF408" s="602">
        <f t="shared" ca="1" si="751"/>
        <v>32602.790994842424</v>
      </c>
      <c r="CG408" s="602">
        <f t="shared" ca="1" si="752"/>
        <v>33443.253242422012</v>
      </c>
      <c r="CH408" s="602">
        <f t="shared" ca="1" si="753"/>
        <v>33443.253242422012</v>
      </c>
      <c r="CI408" s="602">
        <f t="shared" ca="1" si="754"/>
        <v>34295.209150044277</v>
      </c>
      <c r="CJ408" s="602">
        <f t="shared" ca="1" si="755"/>
        <v>34295.209150044277</v>
      </c>
      <c r="CK408" s="602">
        <f t="shared" ca="1" si="756"/>
        <v>35158.510820378884</v>
      </c>
      <c r="CL408" s="602">
        <f t="shared" ca="1" si="757"/>
        <v>35158.510820378884</v>
      </c>
      <c r="CM408" s="602">
        <f t="shared" ca="1" si="758"/>
        <v>36033.004617820443</v>
      </c>
      <c r="CN408" s="602">
        <f t="shared" ca="1" si="759"/>
        <v>36033.004617820443</v>
      </c>
      <c r="CO408" s="602">
        <f t="shared" ca="1" si="760"/>
        <v>36918.531516652984</v>
      </c>
      <c r="CP408" s="602">
        <f t="shared" ca="1" si="761"/>
        <v>40567.620879791641</v>
      </c>
      <c r="CQ408" s="602">
        <f t="shared" ca="1" si="762"/>
        <v>42136.752230538325</v>
      </c>
      <c r="CR408" s="602">
        <f t="shared" ca="1" si="763"/>
        <v>42136.752230538325</v>
      </c>
      <c r="CS408" s="602">
        <f t="shared" ca="1" si="764"/>
        <v>43733.275864409734</v>
      </c>
      <c r="CT408" s="602">
        <f t="shared" ca="1" si="765"/>
        <v>43733.275864409734</v>
      </c>
      <c r="CU408" s="602">
        <f t="shared" ca="1" si="766"/>
        <v>45356.316094004287</v>
      </c>
      <c r="CV408" s="602">
        <f t="shared" ca="1" si="767"/>
        <v>45356.316094004287</v>
      </c>
      <c r="CW408" s="602">
        <f t="shared" ca="1" si="768"/>
        <v>47004.981388595283</v>
      </c>
      <c r="CX408" s="602">
        <f t="shared" ca="1" si="769"/>
        <v>47004.981388595283</v>
      </c>
      <c r="CY408" s="602">
        <f t="shared" ca="1" si="770"/>
        <v>48678.368743832812</v>
      </c>
      <c r="CZ408" s="602">
        <f t="shared" ca="1" si="771"/>
        <v>44703.97476535022</v>
      </c>
      <c r="DA408" s="602">
        <f t="shared" ca="1" si="772"/>
        <v>46342.497848049643</v>
      </c>
      <c r="DB408" s="602">
        <f t="shared" ca="1" si="773"/>
        <v>46342.497848049643</v>
      </c>
      <c r="DC408" s="602">
        <f t="shared" ca="1" si="774"/>
        <v>48006.105296803609</v>
      </c>
      <c r="DD408" s="602">
        <f t="shared" ca="1" si="775"/>
        <v>48006.105296803609</v>
      </c>
      <c r="DE408" s="602">
        <f t="shared" ca="1" si="776"/>
        <v>49693.889253268258</v>
      </c>
      <c r="DF408" s="602">
        <f t="shared" ca="1" si="777"/>
        <v>49693.889253268258</v>
      </c>
      <c r="DG408" s="602">
        <f t="shared" ca="1" si="778"/>
        <v>51404.937022019112</v>
      </c>
      <c r="DH408" s="602">
        <f t="shared" ca="1" si="779"/>
        <v>51404.937022019112</v>
      </c>
      <c r="DI408" s="602">
        <f t="shared" ca="1" si="780"/>
        <v>53138.334953305806</v>
      </c>
      <c r="DJ408" s="602">
        <f t="shared" ca="1" si="781"/>
        <v>35740.272825017964</v>
      </c>
      <c r="DK408" s="602">
        <f t="shared" ca="1" si="782"/>
        <v>36622.140011125128</v>
      </c>
      <c r="DL408" s="602">
        <f t="shared" ca="1" si="783"/>
        <v>36622.140011125128</v>
      </c>
      <c r="DM408" s="602">
        <f t="shared" ca="1" si="784"/>
        <v>37514.931461517175</v>
      </c>
      <c r="DN408" s="602">
        <f t="shared" ca="1" si="785"/>
        <v>37514.931461517175</v>
      </c>
      <c r="DO408" s="602">
        <f t="shared" ca="1" si="786"/>
        <v>38418.479955411574</v>
      </c>
      <c r="DP408" s="602">
        <f t="shared" ca="1" si="787"/>
        <v>38418.479955411574</v>
      </c>
      <c r="DQ408" s="602">
        <f t="shared" ca="1" si="788"/>
        <v>39332.613834187912</v>
      </c>
      <c r="DR408" s="602">
        <f t="shared" ca="1" si="789"/>
        <v>39332.613834187912</v>
      </c>
      <c r="DS408" s="602">
        <f t="shared" ca="1" si="790"/>
        <v>40257.157363389997</v>
      </c>
      <c r="DT408" s="602">
        <f t="shared" ca="1" si="791"/>
        <v>46177.501827191038</v>
      </c>
      <c r="DU408" s="602">
        <f t="shared" ca="1" si="792"/>
        <v>47838.641578354283</v>
      </c>
      <c r="DV408" s="602">
        <f t="shared" ca="1" si="793"/>
        <v>47838.641578354283</v>
      </c>
      <c r="DW408" s="602">
        <f t="shared" ca="1" si="794"/>
        <v>49524.048906687342</v>
      </c>
      <c r="DX408" s="602">
        <f t="shared" ca="1" si="795"/>
        <v>49524.048906687342</v>
      </c>
      <c r="DY408" s="602">
        <f t="shared" ca="1" si="796"/>
        <v>51232.81142211426</v>
      </c>
      <c r="DZ408" s="602">
        <f t="shared" ca="1" si="797"/>
        <v>51232.81142211426</v>
      </c>
      <c r="EA408" s="602">
        <f t="shared" ca="1" si="798"/>
        <v>52964.015402022604</v>
      </c>
      <c r="EB408" s="602">
        <f t="shared" ca="1" si="799"/>
        <v>52964.015402022604</v>
      </c>
      <c r="EC408" s="602">
        <f t="shared" ca="1" si="800"/>
        <v>54716.749467108581</v>
      </c>
      <c r="ED408" s="602">
        <f t="shared" ca="1" si="801"/>
        <v>50546.562285820124</v>
      </c>
      <c r="EE408" s="602">
        <f t="shared" ca="1" si="802"/>
        <v>52268.899256216449</v>
      </c>
      <c r="EF408" s="602">
        <f t="shared" ca="1" si="803"/>
        <v>52268.899256216449</v>
      </c>
      <c r="EG408" s="602">
        <f t="shared" ca="1" si="804"/>
        <v>54013.130357142247</v>
      </c>
      <c r="EH408" s="602">
        <f t="shared" ca="1" si="805"/>
        <v>54013.130357142247</v>
      </c>
      <c r="EI408" s="602">
        <f t="shared" ca="1" si="806"/>
        <v>55778.34727772788</v>
      </c>
      <c r="EJ408" s="602">
        <f t="shared" ca="1" si="807"/>
        <v>55778.34727772788</v>
      </c>
      <c r="EK408" s="602">
        <f t="shared" ca="1" si="808"/>
        <v>57563.649413299725</v>
      </c>
      <c r="EL408" s="602">
        <f t="shared" ca="1" si="809"/>
        <v>57563.649413299725</v>
      </c>
      <c r="EM408" s="602">
        <f t="shared" ca="1" si="810"/>
        <v>59368.146874517734</v>
      </c>
    </row>
    <row r="409" spans="22:143" ht="14.25" x14ac:dyDescent="0.2">
      <c r="V409" s="260"/>
      <c r="W409" s="597">
        <f t="shared" si="690"/>
        <v>116</v>
      </c>
      <c r="X409" s="602">
        <f t="shared" ca="1" si="691"/>
        <v>27303.204877228378</v>
      </c>
      <c r="Y409" s="602">
        <f t="shared" ca="1" si="692"/>
        <v>28063.745651855919</v>
      </c>
      <c r="Z409" s="602">
        <f t="shared" ca="1" si="693"/>
        <v>28063.745651855919</v>
      </c>
      <c r="AA409" s="602">
        <f t="shared" ca="1" si="694"/>
        <v>28836.595283912593</v>
      </c>
      <c r="AB409" s="602">
        <f t="shared" ca="1" si="695"/>
        <v>28836.595283912593</v>
      </c>
      <c r="AC409" s="602">
        <f t="shared" ca="1" si="696"/>
        <v>29621.652351503428</v>
      </c>
      <c r="AD409" s="602">
        <f t="shared" ca="1" si="697"/>
        <v>29621.652351503428</v>
      </c>
      <c r="AE409" s="602">
        <f t="shared" ca="1" si="698"/>
        <v>30418.807625095062</v>
      </c>
      <c r="AF409" s="602">
        <f t="shared" ca="1" si="699"/>
        <v>30418.807625095062</v>
      </c>
      <c r="AG409" s="602">
        <f t="shared" ca="1" si="700"/>
        <v>31227.944341051854</v>
      </c>
      <c r="AH409" s="602">
        <f t="shared" ca="1" si="701"/>
        <v>31773.964225318963</v>
      </c>
      <c r="AI409" s="602">
        <f t="shared" ca="1" si="702"/>
        <v>33161.814954877947</v>
      </c>
      <c r="AJ409" s="602">
        <f t="shared" ca="1" si="703"/>
        <v>33161.814954877947</v>
      </c>
      <c r="AK409" s="602">
        <f t="shared" ca="1" si="704"/>
        <v>34581.723205375456</v>
      </c>
      <c r="AL409" s="602">
        <f t="shared" ca="1" si="705"/>
        <v>34581.723205375456</v>
      </c>
      <c r="AM409" s="602">
        <f t="shared" ca="1" si="706"/>
        <v>36033.004617820443</v>
      </c>
      <c r="AN409" s="602">
        <f t="shared" ca="1" si="707"/>
        <v>36033.004617820443</v>
      </c>
      <c r="AO409" s="602">
        <f t="shared" ca="1" si="708"/>
        <v>37514.931461517175</v>
      </c>
      <c r="AP409" s="602">
        <f t="shared" ca="1" si="709"/>
        <v>37514.931461517175</v>
      </c>
      <c r="AQ409" s="602">
        <f t="shared" ca="1" si="710"/>
        <v>39026.737155306873</v>
      </c>
      <c r="AR409" s="602">
        <f t="shared" ca="1" si="711"/>
        <v>35448.772928771345</v>
      </c>
      <c r="AS409" s="602">
        <f t="shared" ca="1" si="712"/>
        <v>36918.531516652984</v>
      </c>
      <c r="AT409" s="602">
        <f t="shared" ca="1" si="713"/>
        <v>36918.531516652984</v>
      </c>
      <c r="AU409" s="602">
        <f t="shared" ca="1" si="714"/>
        <v>38418.479955411574</v>
      </c>
      <c r="AV409" s="602">
        <f t="shared" ca="1" si="715"/>
        <v>38418.479955411574</v>
      </c>
      <c r="AW409" s="602">
        <f t="shared" ca="1" si="716"/>
        <v>39947.830563756834</v>
      </c>
      <c r="AX409" s="602">
        <f t="shared" ca="1" si="717"/>
        <v>39947.830563756834</v>
      </c>
      <c r="AY409" s="602">
        <f t="shared" ca="1" si="718"/>
        <v>41505.764212283277</v>
      </c>
      <c r="AZ409" s="602">
        <f t="shared" ca="1" si="719"/>
        <v>41505.764212283277</v>
      </c>
      <c r="BA409" s="602">
        <f t="shared" ca="1" si="720"/>
        <v>43091.434978125537</v>
      </c>
      <c r="BB409" s="602">
        <f t="shared" ca="1" si="721"/>
        <v>30151.752011168952</v>
      </c>
      <c r="BC409" s="602">
        <f t="shared" ca="1" si="722"/>
        <v>30956.908340085956</v>
      </c>
      <c r="BD409" s="602">
        <f t="shared" ca="1" si="723"/>
        <v>30956.908340085956</v>
      </c>
      <c r="BE409" s="602">
        <f t="shared" ca="1" si="724"/>
        <v>31773.96422531897</v>
      </c>
      <c r="BF409" s="602">
        <f t="shared" ca="1" si="725"/>
        <v>31773.96422531897</v>
      </c>
      <c r="BG409" s="602">
        <f t="shared" ca="1" si="726"/>
        <v>32602.790994842424</v>
      </c>
      <c r="BH409" s="602">
        <f t="shared" ca="1" si="727"/>
        <v>32602.790994842424</v>
      </c>
      <c r="BI409" s="602">
        <f t="shared" ca="1" si="728"/>
        <v>33443.253242422019</v>
      </c>
      <c r="BJ409" s="602">
        <f t="shared" ca="1" si="729"/>
        <v>33443.253242422019</v>
      </c>
      <c r="BK409" s="602">
        <f t="shared" ca="1" si="730"/>
        <v>34295.209150044284</v>
      </c>
      <c r="BL409" s="602">
        <f t="shared" ca="1" si="731"/>
        <v>36770.18441525627</v>
      </c>
      <c r="BM409" s="602">
        <f t="shared" ca="1" si="732"/>
        <v>38267.148755353199</v>
      </c>
      <c r="BN409" s="602">
        <f t="shared" ca="1" si="733"/>
        <v>38267.148755353199</v>
      </c>
      <c r="BO409" s="602">
        <f t="shared" ca="1" si="734"/>
        <v>39793.595525186211</v>
      </c>
      <c r="BP409" s="602">
        <f t="shared" ca="1" si="735"/>
        <v>39793.595525186211</v>
      </c>
      <c r="BQ409" s="602">
        <f t="shared" ca="1" si="736"/>
        <v>41348.708530527409</v>
      </c>
      <c r="BR409" s="602">
        <f t="shared" ca="1" si="737"/>
        <v>41348.708530527409</v>
      </c>
      <c r="BS409" s="602">
        <f t="shared" ca="1" si="738"/>
        <v>42931.644319025749</v>
      </c>
      <c r="BT409" s="602">
        <f t="shared" ca="1" si="739"/>
        <v>42931.644319025749</v>
      </c>
      <c r="BU409" s="602">
        <f t="shared" ca="1" si="740"/>
        <v>44541.536806018841</v>
      </c>
      <c r="BV409" s="602">
        <f t="shared" ca="1" si="741"/>
        <v>40723.276804626068</v>
      </c>
      <c r="BW409" s="602">
        <f t="shared" ca="1" si="742"/>
        <v>42295.186245571516</v>
      </c>
      <c r="BX409" s="602">
        <f t="shared" ca="1" si="743"/>
        <v>42295.186245571516</v>
      </c>
      <c r="BY409" s="602">
        <f t="shared" ca="1" si="744"/>
        <v>43894.401241264459</v>
      </c>
      <c r="BZ409" s="602">
        <f t="shared" ca="1" si="745"/>
        <v>43894.401241264459</v>
      </c>
      <c r="CA409" s="602">
        <f t="shared" ca="1" si="746"/>
        <v>45520.044319311586</v>
      </c>
      <c r="CB409" s="602">
        <f t="shared" ca="1" si="747"/>
        <v>45520.044319311586</v>
      </c>
      <c r="CC409" s="602">
        <f t="shared" ca="1" si="748"/>
        <v>47171.222607457443</v>
      </c>
      <c r="CD409" s="602">
        <f t="shared" ca="1" si="749"/>
        <v>47171.222607457443</v>
      </c>
      <c r="CE409" s="602">
        <f t="shared" ca="1" si="750"/>
        <v>48847.032188247038</v>
      </c>
      <c r="CF409" s="602">
        <f t="shared" ca="1" si="751"/>
        <v>32602.790994842424</v>
      </c>
      <c r="CG409" s="602">
        <f t="shared" ca="1" si="752"/>
        <v>33443.253242422012</v>
      </c>
      <c r="CH409" s="602">
        <f t="shared" ca="1" si="753"/>
        <v>33443.253242422012</v>
      </c>
      <c r="CI409" s="602">
        <f t="shared" ca="1" si="754"/>
        <v>34295.209150044277</v>
      </c>
      <c r="CJ409" s="602">
        <f t="shared" ca="1" si="755"/>
        <v>34295.209150044277</v>
      </c>
      <c r="CK409" s="602">
        <f t="shared" ca="1" si="756"/>
        <v>35158.510820378884</v>
      </c>
      <c r="CL409" s="602">
        <f t="shared" ca="1" si="757"/>
        <v>35158.510820378884</v>
      </c>
      <c r="CM409" s="602">
        <f t="shared" ca="1" si="758"/>
        <v>36033.004617820443</v>
      </c>
      <c r="CN409" s="602">
        <f t="shared" ca="1" si="759"/>
        <v>36033.004617820443</v>
      </c>
      <c r="CO409" s="602">
        <f t="shared" ca="1" si="760"/>
        <v>36918.531516652984</v>
      </c>
      <c r="CP409" s="602">
        <f t="shared" ca="1" si="761"/>
        <v>40567.620879791641</v>
      </c>
      <c r="CQ409" s="602">
        <f t="shared" ca="1" si="762"/>
        <v>42136.752230538325</v>
      </c>
      <c r="CR409" s="602">
        <f t="shared" ca="1" si="763"/>
        <v>42136.752230538325</v>
      </c>
      <c r="CS409" s="602">
        <f t="shared" ca="1" si="764"/>
        <v>43733.275864409734</v>
      </c>
      <c r="CT409" s="602">
        <f t="shared" ca="1" si="765"/>
        <v>43733.275864409734</v>
      </c>
      <c r="CU409" s="602">
        <f t="shared" ca="1" si="766"/>
        <v>45356.316094004287</v>
      </c>
      <c r="CV409" s="602">
        <f t="shared" ca="1" si="767"/>
        <v>45356.316094004287</v>
      </c>
      <c r="CW409" s="602">
        <f t="shared" ca="1" si="768"/>
        <v>47004.981388595283</v>
      </c>
      <c r="CX409" s="602">
        <f t="shared" ca="1" si="769"/>
        <v>47004.981388595283</v>
      </c>
      <c r="CY409" s="602">
        <f t="shared" ca="1" si="770"/>
        <v>48678.368743832812</v>
      </c>
      <c r="CZ409" s="602">
        <f t="shared" ca="1" si="771"/>
        <v>44703.97476535022</v>
      </c>
      <c r="DA409" s="602">
        <f t="shared" ca="1" si="772"/>
        <v>46342.497848049643</v>
      </c>
      <c r="DB409" s="602">
        <f t="shared" ca="1" si="773"/>
        <v>46342.497848049643</v>
      </c>
      <c r="DC409" s="602">
        <f t="shared" ca="1" si="774"/>
        <v>48006.105296803609</v>
      </c>
      <c r="DD409" s="602">
        <f t="shared" ca="1" si="775"/>
        <v>48006.105296803609</v>
      </c>
      <c r="DE409" s="602">
        <f t="shared" ca="1" si="776"/>
        <v>49693.889253268258</v>
      </c>
      <c r="DF409" s="602">
        <f t="shared" ca="1" si="777"/>
        <v>49693.889253268258</v>
      </c>
      <c r="DG409" s="602">
        <f t="shared" ca="1" si="778"/>
        <v>51404.937022019112</v>
      </c>
      <c r="DH409" s="602">
        <f t="shared" ca="1" si="779"/>
        <v>51404.937022019112</v>
      </c>
      <c r="DI409" s="602">
        <f t="shared" ca="1" si="780"/>
        <v>53138.334953305806</v>
      </c>
      <c r="DJ409" s="602">
        <f t="shared" ca="1" si="781"/>
        <v>35740.272825017964</v>
      </c>
      <c r="DK409" s="602">
        <f t="shared" ca="1" si="782"/>
        <v>36622.140011125128</v>
      </c>
      <c r="DL409" s="602">
        <f t="shared" ca="1" si="783"/>
        <v>36622.140011125128</v>
      </c>
      <c r="DM409" s="602">
        <f t="shared" ca="1" si="784"/>
        <v>37514.931461517175</v>
      </c>
      <c r="DN409" s="602">
        <f t="shared" ca="1" si="785"/>
        <v>37514.931461517175</v>
      </c>
      <c r="DO409" s="602">
        <f t="shared" ca="1" si="786"/>
        <v>38418.479955411574</v>
      </c>
      <c r="DP409" s="602">
        <f t="shared" ca="1" si="787"/>
        <v>38418.479955411574</v>
      </c>
      <c r="DQ409" s="602">
        <f t="shared" ca="1" si="788"/>
        <v>39332.613834187912</v>
      </c>
      <c r="DR409" s="602">
        <f t="shared" ca="1" si="789"/>
        <v>39332.613834187912</v>
      </c>
      <c r="DS409" s="602">
        <f t="shared" ca="1" si="790"/>
        <v>40257.157363389997</v>
      </c>
      <c r="DT409" s="602">
        <f t="shared" ca="1" si="791"/>
        <v>46177.501827191038</v>
      </c>
      <c r="DU409" s="602">
        <f t="shared" ca="1" si="792"/>
        <v>47838.641578354283</v>
      </c>
      <c r="DV409" s="602">
        <f t="shared" ca="1" si="793"/>
        <v>47838.641578354283</v>
      </c>
      <c r="DW409" s="602">
        <f t="shared" ca="1" si="794"/>
        <v>49524.048906687342</v>
      </c>
      <c r="DX409" s="602">
        <f t="shared" ca="1" si="795"/>
        <v>49524.048906687342</v>
      </c>
      <c r="DY409" s="602">
        <f t="shared" ca="1" si="796"/>
        <v>51232.81142211426</v>
      </c>
      <c r="DZ409" s="602">
        <f t="shared" ca="1" si="797"/>
        <v>51232.81142211426</v>
      </c>
      <c r="EA409" s="602">
        <f t="shared" ca="1" si="798"/>
        <v>52964.015402022604</v>
      </c>
      <c r="EB409" s="602">
        <f t="shared" ca="1" si="799"/>
        <v>52964.015402022604</v>
      </c>
      <c r="EC409" s="602">
        <f t="shared" ca="1" si="800"/>
        <v>54716.749467108581</v>
      </c>
      <c r="ED409" s="602">
        <f t="shared" ca="1" si="801"/>
        <v>50546.562285820124</v>
      </c>
      <c r="EE409" s="602">
        <f t="shared" ca="1" si="802"/>
        <v>52268.899256216449</v>
      </c>
      <c r="EF409" s="602">
        <f t="shared" ca="1" si="803"/>
        <v>52268.899256216449</v>
      </c>
      <c r="EG409" s="602">
        <f t="shared" ca="1" si="804"/>
        <v>54013.130357142247</v>
      </c>
      <c r="EH409" s="602">
        <f t="shared" ca="1" si="805"/>
        <v>54013.130357142247</v>
      </c>
      <c r="EI409" s="602">
        <f t="shared" ca="1" si="806"/>
        <v>55778.34727772788</v>
      </c>
      <c r="EJ409" s="602">
        <f t="shared" ca="1" si="807"/>
        <v>55778.34727772788</v>
      </c>
      <c r="EK409" s="602">
        <f t="shared" ca="1" si="808"/>
        <v>57563.649413299725</v>
      </c>
      <c r="EL409" s="602">
        <f t="shared" ca="1" si="809"/>
        <v>57563.649413299725</v>
      </c>
      <c r="EM409" s="602">
        <f t="shared" ca="1" si="810"/>
        <v>59368.146874517734</v>
      </c>
    </row>
    <row r="410" spans="22:143" ht="14.25" x14ac:dyDescent="0.2">
      <c r="V410" s="260"/>
      <c r="W410" s="597">
        <f t="shared" si="690"/>
        <v>117</v>
      </c>
      <c r="X410" s="602">
        <f t="shared" ca="1" si="691"/>
        <v>27303.204877228378</v>
      </c>
      <c r="Y410" s="602">
        <f t="shared" ca="1" si="692"/>
        <v>28063.745651855919</v>
      </c>
      <c r="Z410" s="602">
        <f t="shared" ca="1" si="693"/>
        <v>28063.745651855919</v>
      </c>
      <c r="AA410" s="602">
        <f t="shared" ca="1" si="694"/>
        <v>28836.595283912593</v>
      </c>
      <c r="AB410" s="602">
        <f t="shared" ca="1" si="695"/>
        <v>28836.595283912593</v>
      </c>
      <c r="AC410" s="602">
        <f t="shared" ca="1" si="696"/>
        <v>29621.652351503428</v>
      </c>
      <c r="AD410" s="602">
        <f t="shared" ca="1" si="697"/>
        <v>29621.652351503428</v>
      </c>
      <c r="AE410" s="602">
        <f t="shared" ca="1" si="698"/>
        <v>30418.807625095062</v>
      </c>
      <c r="AF410" s="602">
        <f t="shared" ca="1" si="699"/>
        <v>30418.807625095062</v>
      </c>
      <c r="AG410" s="602">
        <f t="shared" ca="1" si="700"/>
        <v>31227.944341051854</v>
      </c>
      <c r="AH410" s="602">
        <f t="shared" ca="1" si="701"/>
        <v>31773.964225318963</v>
      </c>
      <c r="AI410" s="602">
        <f t="shared" ca="1" si="702"/>
        <v>33161.814954877947</v>
      </c>
      <c r="AJ410" s="602">
        <f t="shared" ca="1" si="703"/>
        <v>33161.814954877947</v>
      </c>
      <c r="AK410" s="602">
        <f t="shared" ca="1" si="704"/>
        <v>34581.723205375456</v>
      </c>
      <c r="AL410" s="602">
        <f t="shared" ca="1" si="705"/>
        <v>34581.723205375456</v>
      </c>
      <c r="AM410" s="602">
        <f t="shared" ca="1" si="706"/>
        <v>36033.004617820443</v>
      </c>
      <c r="AN410" s="602">
        <f t="shared" ca="1" si="707"/>
        <v>36033.004617820443</v>
      </c>
      <c r="AO410" s="602">
        <f t="shared" ca="1" si="708"/>
        <v>37514.931461517175</v>
      </c>
      <c r="AP410" s="602">
        <f t="shared" ca="1" si="709"/>
        <v>37514.931461517175</v>
      </c>
      <c r="AQ410" s="602">
        <f t="shared" ca="1" si="710"/>
        <v>39026.737155306873</v>
      </c>
      <c r="AR410" s="602">
        <f t="shared" ca="1" si="711"/>
        <v>35448.772928771345</v>
      </c>
      <c r="AS410" s="602">
        <f t="shared" ca="1" si="712"/>
        <v>36918.531516652984</v>
      </c>
      <c r="AT410" s="602">
        <f t="shared" ca="1" si="713"/>
        <v>36918.531516652984</v>
      </c>
      <c r="AU410" s="602">
        <f t="shared" ca="1" si="714"/>
        <v>38418.479955411574</v>
      </c>
      <c r="AV410" s="602">
        <f t="shared" ca="1" si="715"/>
        <v>38418.479955411574</v>
      </c>
      <c r="AW410" s="602">
        <f t="shared" ca="1" si="716"/>
        <v>39947.830563756834</v>
      </c>
      <c r="AX410" s="602">
        <f t="shared" ca="1" si="717"/>
        <v>39947.830563756834</v>
      </c>
      <c r="AY410" s="602">
        <f t="shared" ca="1" si="718"/>
        <v>41505.764212283277</v>
      </c>
      <c r="AZ410" s="602">
        <f t="shared" ca="1" si="719"/>
        <v>41505.764212283277</v>
      </c>
      <c r="BA410" s="602">
        <f t="shared" ca="1" si="720"/>
        <v>43091.434978125537</v>
      </c>
      <c r="BB410" s="602">
        <f t="shared" ca="1" si="721"/>
        <v>30151.752011168952</v>
      </c>
      <c r="BC410" s="602">
        <f t="shared" ca="1" si="722"/>
        <v>30956.908340085956</v>
      </c>
      <c r="BD410" s="602">
        <f t="shared" ca="1" si="723"/>
        <v>30956.908340085956</v>
      </c>
      <c r="BE410" s="602">
        <f t="shared" ca="1" si="724"/>
        <v>31773.96422531897</v>
      </c>
      <c r="BF410" s="602">
        <f t="shared" ca="1" si="725"/>
        <v>31773.96422531897</v>
      </c>
      <c r="BG410" s="602">
        <f t="shared" ca="1" si="726"/>
        <v>32602.790994842424</v>
      </c>
      <c r="BH410" s="602">
        <f t="shared" ca="1" si="727"/>
        <v>32602.790994842424</v>
      </c>
      <c r="BI410" s="602">
        <f t="shared" ca="1" si="728"/>
        <v>33443.253242422019</v>
      </c>
      <c r="BJ410" s="602">
        <f t="shared" ca="1" si="729"/>
        <v>33443.253242422019</v>
      </c>
      <c r="BK410" s="602">
        <f t="shared" ca="1" si="730"/>
        <v>34295.209150044284</v>
      </c>
      <c r="BL410" s="602">
        <f t="shared" ca="1" si="731"/>
        <v>36770.18441525627</v>
      </c>
      <c r="BM410" s="602">
        <f t="shared" ca="1" si="732"/>
        <v>38267.148755353199</v>
      </c>
      <c r="BN410" s="602">
        <f t="shared" ca="1" si="733"/>
        <v>38267.148755353199</v>
      </c>
      <c r="BO410" s="602">
        <f t="shared" ca="1" si="734"/>
        <v>39793.595525186211</v>
      </c>
      <c r="BP410" s="602">
        <f t="shared" ca="1" si="735"/>
        <v>39793.595525186211</v>
      </c>
      <c r="BQ410" s="602">
        <f t="shared" ca="1" si="736"/>
        <v>41348.708530527409</v>
      </c>
      <c r="BR410" s="602">
        <f t="shared" ca="1" si="737"/>
        <v>41348.708530527409</v>
      </c>
      <c r="BS410" s="602">
        <f t="shared" ca="1" si="738"/>
        <v>42931.644319025749</v>
      </c>
      <c r="BT410" s="602">
        <f t="shared" ca="1" si="739"/>
        <v>42931.644319025749</v>
      </c>
      <c r="BU410" s="602">
        <f t="shared" ca="1" si="740"/>
        <v>44541.536806018841</v>
      </c>
      <c r="BV410" s="602">
        <f t="shared" ca="1" si="741"/>
        <v>40723.276804626068</v>
      </c>
      <c r="BW410" s="602">
        <f t="shared" ca="1" si="742"/>
        <v>42295.186245571516</v>
      </c>
      <c r="BX410" s="602">
        <f t="shared" ca="1" si="743"/>
        <v>42295.186245571516</v>
      </c>
      <c r="BY410" s="602">
        <f t="shared" ca="1" si="744"/>
        <v>43894.401241264459</v>
      </c>
      <c r="BZ410" s="602">
        <f t="shared" ca="1" si="745"/>
        <v>43894.401241264459</v>
      </c>
      <c r="CA410" s="602">
        <f t="shared" ca="1" si="746"/>
        <v>45520.044319311586</v>
      </c>
      <c r="CB410" s="602">
        <f t="shared" ca="1" si="747"/>
        <v>45520.044319311586</v>
      </c>
      <c r="CC410" s="602">
        <f t="shared" ca="1" si="748"/>
        <v>47171.222607457443</v>
      </c>
      <c r="CD410" s="602">
        <f t="shared" ca="1" si="749"/>
        <v>47171.222607457443</v>
      </c>
      <c r="CE410" s="602">
        <f t="shared" ca="1" si="750"/>
        <v>48847.032188247038</v>
      </c>
      <c r="CF410" s="602">
        <f t="shared" ca="1" si="751"/>
        <v>32602.790994842424</v>
      </c>
      <c r="CG410" s="602">
        <f t="shared" ca="1" si="752"/>
        <v>33443.253242422012</v>
      </c>
      <c r="CH410" s="602">
        <f t="shared" ca="1" si="753"/>
        <v>33443.253242422012</v>
      </c>
      <c r="CI410" s="602">
        <f t="shared" ca="1" si="754"/>
        <v>34295.209150044277</v>
      </c>
      <c r="CJ410" s="602">
        <f t="shared" ca="1" si="755"/>
        <v>34295.209150044277</v>
      </c>
      <c r="CK410" s="602">
        <f t="shared" ca="1" si="756"/>
        <v>35158.510820378884</v>
      </c>
      <c r="CL410" s="602">
        <f t="shared" ca="1" si="757"/>
        <v>35158.510820378884</v>
      </c>
      <c r="CM410" s="602">
        <f t="shared" ca="1" si="758"/>
        <v>36033.004617820443</v>
      </c>
      <c r="CN410" s="602">
        <f t="shared" ca="1" si="759"/>
        <v>36033.004617820443</v>
      </c>
      <c r="CO410" s="602">
        <f t="shared" ca="1" si="760"/>
        <v>36918.531516652984</v>
      </c>
      <c r="CP410" s="602">
        <f t="shared" ca="1" si="761"/>
        <v>40567.620879791641</v>
      </c>
      <c r="CQ410" s="602">
        <f t="shared" ca="1" si="762"/>
        <v>42136.752230538325</v>
      </c>
      <c r="CR410" s="602">
        <f t="shared" ca="1" si="763"/>
        <v>42136.752230538325</v>
      </c>
      <c r="CS410" s="602">
        <f t="shared" ca="1" si="764"/>
        <v>43733.275864409734</v>
      </c>
      <c r="CT410" s="602">
        <f t="shared" ca="1" si="765"/>
        <v>43733.275864409734</v>
      </c>
      <c r="CU410" s="602">
        <f t="shared" ca="1" si="766"/>
        <v>45356.316094004287</v>
      </c>
      <c r="CV410" s="602">
        <f t="shared" ca="1" si="767"/>
        <v>45356.316094004287</v>
      </c>
      <c r="CW410" s="602">
        <f t="shared" ca="1" si="768"/>
        <v>47004.981388595283</v>
      </c>
      <c r="CX410" s="602">
        <f t="shared" ca="1" si="769"/>
        <v>47004.981388595283</v>
      </c>
      <c r="CY410" s="602">
        <f t="shared" ca="1" si="770"/>
        <v>48678.368743832812</v>
      </c>
      <c r="CZ410" s="602">
        <f t="shared" ca="1" si="771"/>
        <v>44703.97476535022</v>
      </c>
      <c r="DA410" s="602">
        <f t="shared" ca="1" si="772"/>
        <v>46342.497848049643</v>
      </c>
      <c r="DB410" s="602">
        <f t="shared" ca="1" si="773"/>
        <v>46342.497848049643</v>
      </c>
      <c r="DC410" s="602">
        <f t="shared" ca="1" si="774"/>
        <v>48006.105296803609</v>
      </c>
      <c r="DD410" s="602">
        <f t="shared" ca="1" si="775"/>
        <v>48006.105296803609</v>
      </c>
      <c r="DE410" s="602">
        <f t="shared" ca="1" si="776"/>
        <v>49693.889253268258</v>
      </c>
      <c r="DF410" s="602">
        <f t="shared" ca="1" si="777"/>
        <v>49693.889253268258</v>
      </c>
      <c r="DG410" s="602">
        <f t="shared" ca="1" si="778"/>
        <v>51404.937022019112</v>
      </c>
      <c r="DH410" s="602">
        <f t="shared" ca="1" si="779"/>
        <v>51404.937022019112</v>
      </c>
      <c r="DI410" s="602">
        <f t="shared" ca="1" si="780"/>
        <v>53138.334953305806</v>
      </c>
      <c r="DJ410" s="602">
        <f t="shared" ca="1" si="781"/>
        <v>35740.272825017964</v>
      </c>
      <c r="DK410" s="602">
        <f t="shared" ca="1" si="782"/>
        <v>36622.140011125128</v>
      </c>
      <c r="DL410" s="602">
        <f t="shared" ca="1" si="783"/>
        <v>36622.140011125128</v>
      </c>
      <c r="DM410" s="602">
        <f t="shared" ca="1" si="784"/>
        <v>37514.931461517175</v>
      </c>
      <c r="DN410" s="602">
        <f t="shared" ca="1" si="785"/>
        <v>37514.931461517175</v>
      </c>
      <c r="DO410" s="602">
        <f t="shared" ca="1" si="786"/>
        <v>38418.479955411574</v>
      </c>
      <c r="DP410" s="602">
        <f t="shared" ca="1" si="787"/>
        <v>38418.479955411574</v>
      </c>
      <c r="DQ410" s="602">
        <f t="shared" ca="1" si="788"/>
        <v>39332.613834187912</v>
      </c>
      <c r="DR410" s="602">
        <f t="shared" ca="1" si="789"/>
        <v>39332.613834187912</v>
      </c>
      <c r="DS410" s="602">
        <f t="shared" ca="1" si="790"/>
        <v>40257.157363389997</v>
      </c>
      <c r="DT410" s="602">
        <f t="shared" ca="1" si="791"/>
        <v>46177.501827191038</v>
      </c>
      <c r="DU410" s="602">
        <f t="shared" ca="1" si="792"/>
        <v>47838.641578354283</v>
      </c>
      <c r="DV410" s="602">
        <f t="shared" ca="1" si="793"/>
        <v>47838.641578354283</v>
      </c>
      <c r="DW410" s="602">
        <f t="shared" ca="1" si="794"/>
        <v>49524.048906687342</v>
      </c>
      <c r="DX410" s="602">
        <f t="shared" ca="1" si="795"/>
        <v>49524.048906687342</v>
      </c>
      <c r="DY410" s="602">
        <f t="shared" ca="1" si="796"/>
        <v>51232.81142211426</v>
      </c>
      <c r="DZ410" s="602">
        <f t="shared" ca="1" si="797"/>
        <v>51232.81142211426</v>
      </c>
      <c r="EA410" s="602">
        <f t="shared" ca="1" si="798"/>
        <v>52964.015402022604</v>
      </c>
      <c r="EB410" s="602">
        <f t="shared" ca="1" si="799"/>
        <v>52964.015402022604</v>
      </c>
      <c r="EC410" s="602">
        <f t="shared" ca="1" si="800"/>
        <v>54716.749467108581</v>
      </c>
      <c r="ED410" s="602">
        <f t="shared" ca="1" si="801"/>
        <v>50546.562285820124</v>
      </c>
      <c r="EE410" s="602">
        <f t="shared" ca="1" si="802"/>
        <v>52268.899256216449</v>
      </c>
      <c r="EF410" s="602">
        <f t="shared" ca="1" si="803"/>
        <v>52268.899256216449</v>
      </c>
      <c r="EG410" s="602">
        <f t="shared" ca="1" si="804"/>
        <v>54013.130357142247</v>
      </c>
      <c r="EH410" s="602">
        <f t="shared" ca="1" si="805"/>
        <v>54013.130357142247</v>
      </c>
      <c r="EI410" s="602">
        <f t="shared" ca="1" si="806"/>
        <v>55778.34727772788</v>
      </c>
      <c r="EJ410" s="602">
        <f t="shared" ca="1" si="807"/>
        <v>55778.34727772788</v>
      </c>
      <c r="EK410" s="602">
        <f t="shared" ca="1" si="808"/>
        <v>57563.649413299725</v>
      </c>
      <c r="EL410" s="602">
        <f t="shared" ca="1" si="809"/>
        <v>57563.649413299725</v>
      </c>
      <c r="EM410" s="602">
        <f t="shared" ca="1" si="810"/>
        <v>59368.146874517734</v>
      </c>
    </row>
    <row r="411" spans="22:143" ht="14.25" x14ac:dyDescent="0.2">
      <c r="V411" s="260"/>
      <c r="W411" s="597">
        <f t="shared" si="690"/>
        <v>118</v>
      </c>
      <c r="X411" s="602">
        <f t="shared" ca="1" si="691"/>
        <v>27303.204877228378</v>
      </c>
      <c r="Y411" s="602">
        <f t="shared" ca="1" si="692"/>
        <v>28063.745651855919</v>
      </c>
      <c r="Z411" s="602">
        <f t="shared" ca="1" si="693"/>
        <v>28063.745651855919</v>
      </c>
      <c r="AA411" s="602">
        <f t="shared" ca="1" si="694"/>
        <v>28836.595283912593</v>
      </c>
      <c r="AB411" s="602">
        <f t="shared" ca="1" si="695"/>
        <v>28836.595283912593</v>
      </c>
      <c r="AC411" s="602">
        <f t="shared" ca="1" si="696"/>
        <v>29621.652351503428</v>
      </c>
      <c r="AD411" s="602">
        <f t="shared" ca="1" si="697"/>
        <v>29621.652351503428</v>
      </c>
      <c r="AE411" s="602">
        <f t="shared" ca="1" si="698"/>
        <v>30418.807625095062</v>
      </c>
      <c r="AF411" s="602">
        <f t="shared" ca="1" si="699"/>
        <v>30418.807625095062</v>
      </c>
      <c r="AG411" s="602">
        <f t="shared" ca="1" si="700"/>
        <v>31227.944341051854</v>
      </c>
      <c r="AH411" s="602">
        <f t="shared" ca="1" si="701"/>
        <v>31773.964225318963</v>
      </c>
      <c r="AI411" s="602">
        <f t="shared" ca="1" si="702"/>
        <v>33161.814954877947</v>
      </c>
      <c r="AJ411" s="602">
        <f t="shared" ca="1" si="703"/>
        <v>33161.814954877947</v>
      </c>
      <c r="AK411" s="602">
        <f t="shared" ca="1" si="704"/>
        <v>34581.723205375456</v>
      </c>
      <c r="AL411" s="602">
        <f t="shared" ca="1" si="705"/>
        <v>34581.723205375456</v>
      </c>
      <c r="AM411" s="602">
        <f t="shared" ca="1" si="706"/>
        <v>36033.004617820443</v>
      </c>
      <c r="AN411" s="602">
        <f t="shared" ca="1" si="707"/>
        <v>36033.004617820443</v>
      </c>
      <c r="AO411" s="602">
        <f t="shared" ca="1" si="708"/>
        <v>37514.931461517175</v>
      </c>
      <c r="AP411" s="602">
        <f t="shared" ca="1" si="709"/>
        <v>37514.931461517175</v>
      </c>
      <c r="AQ411" s="602">
        <f t="shared" ca="1" si="710"/>
        <v>39026.737155306873</v>
      </c>
      <c r="AR411" s="602">
        <f t="shared" ca="1" si="711"/>
        <v>35448.772928771345</v>
      </c>
      <c r="AS411" s="602">
        <f t="shared" ca="1" si="712"/>
        <v>36918.531516652984</v>
      </c>
      <c r="AT411" s="602">
        <f t="shared" ca="1" si="713"/>
        <v>36918.531516652984</v>
      </c>
      <c r="AU411" s="602">
        <f t="shared" ca="1" si="714"/>
        <v>38418.479955411574</v>
      </c>
      <c r="AV411" s="602">
        <f t="shared" ca="1" si="715"/>
        <v>38418.479955411574</v>
      </c>
      <c r="AW411" s="602">
        <f t="shared" ca="1" si="716"/>
        <v>39947.830563756834</v>
      </c>
      <c r="AX411" s="602">
        <f t="shared" ca="1" si="717"/>
        <v>39947.830563756834</v>
      </c>
      <c r="AY411" s="602">
        <f t="shared" ca="1" si="718"/>
        <v>41505.764212283277</v>
      </c>
      <c r="AZ411" s="602">
        <f t="shared" ca="1" si="719"/>
        <v>41505.764212283277</v>
      </c>
      <c r="BA411" s="602">
        <f t="shared" ca="1" si="720"/>
        <v>43091.434978125537</v>
      </c>
      <c r="BB411" s="602">
        <f t="shared" ca="1" si="721"/>
        <v>30151.752011168952</v>
      </c>
      <c r="BC411" s="602">
        <f t="shared" ca="1" si="722"/>
        <v>30956.908340085956</v>
      </c>
      <c r="BD411" s="602">
        <f t="shared" ca="1" si="723"/>
        <v>30956.908340085956</v>
      </c>
      <c r="BE411" s="602">
        <f t="shared" ca="1" si="724"/>
        <v>31773.96422531897</v>
      </c>
      <c r="BF411" s="602">
        <f t="shared" ca="1" si="725"/>
        <v>31773.96422531897</v>
      </c>
      <c r="BG411" s="602">
        <f t="shared" ca="1" si="726"/>
        <v>32602.790994842424</v>
      </c>
      <c r="BH411" s="602">
        <f t="shared" ca="1" si="727"/>
        <v>32602.790994842424</v>
      </c>
      <c r="BI411" s="602">
        <f t="shared" ca="1" si="728"/>
        <v>33443.253242422019</v>
      </c>
      <c r="BJ411" s="602">
        <f t="shared" ca="1" si="729"/>
        <v>33443.253242422019</v>
      </c>
      <c r="BK411" s="602">
        <f t="shared" ca="1" si="730"/>
        <v>34295.209150044284</v>
      </c>
      <c r="BL411" s="602">
        <f t="shared" ca="1" si="731"/>
        <v>36770.18441525627</v>
      </c>
      <c r="BM411" s="602">
        <f t="shared" ca="1" si="732"/>
        <v>38267.148755353199</v>
      </c>
      <c r="BN411" s="602">
        <f t="shared" ca="1" si="733"/>
        <v>38267.148755353199</v>
      </c>
      <c r="BO411" s="602">
        <f t="shared" ca="1" si="734"/>
        <v>39793.595525186211</v>
      </c>
      <c r="BP411" s="602">
        <f t="shared" ca="1" si="735"/>
        <v>39793.595525186211</v>
      </c>
      <c r="BQ411" s="602">
        <f t="shared" ca="1" si="736"/>
        <v>41348.708530527409</v>
      </c>
      <c r="BR411" s="602">
        <f t="shared" ca="1" si="737"/>
        <v>41348.708530527409</v>
      </c>
      <c r="BS411" s="602">
        <f t="shared" ca="1" si="738"/>
        <v>42931.644319025749</v>
      </c>
      <c r="BT411" s="602">
        <f t="shared" ca="1" si="739"/>
        <v>42931.644319025749</v>
      </c>
      <c r="BU411" s="602">
        <f t="shared" ca="1" si="740"/>
        <v>44541.536806018841</v>
      </c>
      <c r="BV411" s="602">
        <f t="shared" ca="1" si="741"/>
        <v>40723.276804626068</v>
      </c>
      <c r="BW411" s="602">
        <f t="shared" ca="1" si="742"/>
        <v>42295.186245571516</v>
      </c>
      <c r="BX411" s="602">
        <f t="shared" ca="1" si="743"/>
        <v>42295.186245571516</v>
      </c>
      <c r="BY411" s="602">
        <f t="shared" ca="1" si="744"/>
        <v>43894.401241264459</v>
      </c>
      <c r="BZ411" s="602">
        <f t="shared" ca="1" si="745"/>
        <v>43894.401241264459</v>
      </c>
      <c r="CA411" s="602">
        <f t="shared" ca="1" si="746"/>
        <v>45520.044319311586</v>
      </c>
      <c r="CB411" s="602">
        <f t="shared" ca="1" si="747"/>
        <v>45520.044319311586</v>
      </c>
      <c r="CC411" s="602">
        <f t="shared" ca="1" si="748"/>
        <v>47171.222607457443</v>
      </c>
      <c r="CD411" s="602">
        <f t="shared" ca="1" si="749"/>
        <v>47171.222607457443</v>
      </c>
      <c r="CE411" s="602">
        <f t="shared" ca="1" si="750"/>
        <v>48847.032188247038</v>
      </c>
      <c r="CF411" s="602">
        <f t="shared" ca="1" si="751"/>
        <v>32602.790994842424</v>
      </c>
      <c r="CG411" s="602">
        <f t="shared" ca="1" si="752"/>
        <v>33443.253242422012</v>
      </c>
      <c r="CH411" s="602">
        <f t="shared" ca="1" si="753"/>
        <v>33443.253242422012</v>
      </c>
      <c r="CI411" s="602">
        <f t="shared" ca="1" si="754"/>
        <v>34295.209150044277</v>
      </c>
      <c r="CJ411" s="602">
        <f t="shared" ca="1" si="755"/>
        <v>34295.209150044277</v>
      </c>
      <c r="CK411" s="602">
        <f t="shared" ca="1" si="756"/>
        <v>35158.510820378884</v>
      </c>
      <c r="CL411" s="602">
        <f t="shared" ca="1" si="757"/>
        <v>35158.510820378884</v>
      </c>
      <c r="CM411" s="602">
        <f t="shared" ca="1" si="758"/>
        <v>36033.004617820443</v>
      </c>
      <c r="CN411" s="602">
        <f t="shared" ca="1" si="759"/>
        <v>36033.004617820443</v>
      </c>
      <c r="CO411" s="602">
        <f t="shared" ca="1" si="760"/>
        <v>36918.531516652984</v>
      </c>
      <c r="CP411" s="602">
        <f t="shared" ca="1" si="761"/>
        <v>40567.620879791641</v>
      </c>
      <c r="CQ411" s="602">
        <f t="shared" ca="1" si="762"/>
        <v>42136.752230538325</v>
      </c>
      <c r="CR411" s="602">
        <f t="shared" ca="1" si="763"/>
        <v>42136.752230538325</v>
      </c>
      <c r="CS411" s="602">
        <f t="shared" ca="1" si="764"/>
        <v>43733.275864409734</v>
      </c>
      <c r="CT411" s="602">
        <f t="shared" ca="1" si="765"/>
        <v>43733.275864409734</v>
      </c>
      <c r="CU411" s="602">
        <f t="shared" ca="1" si="766"/>
        <v>45356.316094004287</v>
      </c>
      <c r="CV411" s="602">
        <f t="shared" ca="1" si="767"/>
        <v>45356.316094004287</v>
      </c>
      <c r="CW411" s="602">
        <f t="shared" ca="1" si="768"/>
        <v>47004.981388595283</v>
      </c>
      <c r="CX411" s="602">
        <f t="shared" ca="1" si="769"/>
        <v>47004.981388595283</v>
      </c>
      <c r="CY411" s="602">
        <f t="shared" ca="1" si="770"/>
        <v>48678.368743832812</v>
      </c>
      <c r="CZ411" s="602">
        <f t="shared" ca="1" si="771"/>
        <v>44703.97476535022</v>
      </c>
      <c r="DA411" s="602">
        <f t="shared" ca="1" si="772"/>
        <v>46342.497848049643</v>
      </c>
      <c r="DB411" s="602">
        <f t="shared" ca="1" si="773"/>
        <v>46342.497848049643</v>
      </c>
      <c r="DC411" s="602">
        <f t="shared" ca="1" si="774"/>
        <v>48006.105296803609</v>
      </c>
      <c r="DD411" s="602">
        <f t="shared" ca="1" si="775"/>
        <v>48006.105296803609</v>
      </c>
      <c r="DE411" s="602">
        <f t="shared" ca="1" si="776"/>
        <v>49693.889253268258</v>
      </c>
      <c r="DF411" s="602">
        <f t="shared" ca="1" si="777"/>
        <v>49693.889253268258</v>
      </c>
      <c r="DG411" s="602">
        <f t="shared" ca="1" si="778"/>
        <v>51404.937022019112</v>
      </c>
      <c r="DH411" s="602">
        <f t="shared" ca="1" si="779"/>
        <v>51404.937022019112</v>
      </c>
      <c r="DI411" s="602">
        <f t="shared" ca="1" si="780"/>
        <v>53138.334953305806</v>
      </c>
      <c r="DJ411" s="602">
        <f t="shared" ca="1" si="781"/>
        <v>35740.272825017964</v>
      </c>
      <c r="DK411" s="602">
        <f t="shared" ca="1" si="782"/>
        <v>36622.140011125128</v>
      </c>
      <c r="DL411" s="602">
        <f t="shared" ca="1" si="783"/>
        <v>36622.140011125128</v>
      </c>
      <c r="DM411" s="602">
        <f t="shared" ca="1" si="784"/>
        <v>37514.931461517175</v>
      </c>
      <c r="DN411" s="602">
        <f t="shared" ca="1" si="785"/>
        <v>37514.931461517175</v>
      </c>
      <c r="DO411" s="602">
        <f t="shared" ca="1" si="786"/>
        <v>38418.479955411574</v>
      </c>
      <c r="DP411" s="602">
        <f t="shared" ca="1" si="787"/>
        <v>38418.479955411574</v>
      </c>
      <c r="DQ411" s="602">
        <f t="shared" ca="1" si="788"/>
        <v>39332.613834187912</v>
      </c>
      <c r="DR411" s="602">
        <f t="shared" ca="1" si="789"/>
        <v>39332.613834187912</v>
      </c>
      <c r="DS411" s="602">
        <f t="shared" ca="1" si="790"/>
        <v>40257.157363389997</v>
      </c>
      <c r="DT411" s="602">
        <f t="shared" ca="1" si="791"/>
        <v>46177.501827191038</v>
      </c>
      <c r="DU411" s="602">
        <f t="shared" ca="1" si="792"/>
        <v>47838.641578354283</v>
      </c>
      <c r="DV411" s="602">
        <f t="shared" ca="1" si="793"/>
        <v>47838.641578354283</v>
      </c>
      <c r="DW411" s="602">
        <f t="shared" ca="1" si="794"/>
        <v>49524.048906687342</v>
      </c>
      <c r="DX411" s="602">
        <f t="shared" ca="1" si="795"/>
        <v>49524.048906687342</v>
      </c>
      <c r="DY411" s="602">
        <f t="shared" ca="1" si="796"/>
        <v>51232.81142211426</v>
      </c>
      <c r="DZ411" s="602">
        <f t="shared" ca="1" si="797"/>
        <v>51232.81142211426</v>
      </c>
      <c r="EA411" s="602">
        <f t="shared" ca="1" si="798"/>
        <v>52964.015402022604</v>
      </c>
      <c r="EB411" s="602">
        <f t="shared" ca="1" si="799"/>
        <v>52964.015402022604</v>
      </c>
      <c r="EC411" s="602">
        <f t="shared" ca="1" si="800"/>
        <v>54716.749467108581</v>
      </c>
      <c r="ED411" s="602">
        <f t="shared" ca="1" si="801"/>
        <v>50546.562285820124</v>
      </c>
      <c r="EE411" s="602">
        <f t="shared" ca="1" si="802"/>
        <v>52268.899256216449</v>
      </c>
      <c r="EF411" s="602">
        <f t="shared" ca="1" si="803"/>
        <v>52268.899256216449</v>
      </c>
      <c r="EG411" s="602">
        <f t="shared" ca="1" si="804"/>
        <v>54013.130357142247</v>
      </c>
      <c r="EH411" s="602">
        <f t="shared" ca="1" si="805"/>
        <v>54013.130357142247</v>
      </c>
      <c r="EI411" s="602">
        <f t="shared" ca="1" si="806"/>
        <v>55778.34727772788</v>
      </c>
      <c r="EJ411" s="602">
        <f t="shared" ca="1" si="807"/>
        <v>55778.34727772788</v>
      </c>
      <c r="EK411" s="602">
        <f t="shared" ca="1" si="808"/>
        <v>57563.649413299725</v>
      </c>
      <c r="EL411" s="602">
        <f t="shared" ca="1" si="809"/>
        <v>57563.649413299725</v>
      </c>
      <c r="EM411" s="602">
        <f t="shared" ca="1" si="810"/>
        <v>59368.146874517734</v>
      </c>
    </row>
    <row r="412" spans="22:143" ht="14.25" x14ac:dyDescent="0.2">
      <c r="V412" s="260"/>
      <c r="W412" s="597">
        <f t="shared" si="690"/>
        <v>119</v>
      </c>
      <c r="X412" s="602">
        <f t="shared" ca="1" si="691"/>
        <v>27303.204877228378</v>
      </c>
      <c r="Y412" s="602">
        <f t="shared" ca="1" si="692"/>
        <v>28063.745651855919</v>
      </c>
      <c r="Z412" s="602">
        <f t="shared" ca="1" si="693"/>
        <v>28063.745651855919</v>
      </c>
      <c r="AA412" s="602">
        <f t="shared" ca="1" si="694"/>
        <v>28836.595283912593</v>
      </c>
      <c r="AB412" s="602">
        <f t="shared" ca="1" si="695"/>
        <v>28836.595283912593</v>
      </c>
      <c r="AC412" s="602">
        <f t="shared" ca="1" si="696"/>
        <v>29621.652351503428</v>
      </c>
      <c r="AD412" s="602">
        <f t="shared" ca="1" si="697"/>
        <v>29621.652351503428</v>
      </c>
      <c r="AE412" s="602">
        <f t="shared" ca="1" si="698"/>
        <v>30418.807625095062</v>
      </c>
      <c r="AF412" s="602">
        <f t="shared" ca="1" si="699"/>
        <v>30418.807625095062</v>
      </c>
      <c r="AG412" s="602">
        <f t="shared" ca="1" si="700"/>
        <v>31227.944341051854</v>
      </c>
      <c r="AH412" s="602">
        <f t="shared" ca="1" si="701"/>
        <v>31773.964225318963</v>
      </c>
      <c r="AI412" s="602">
        <f t="shared" ca="1" si="702"/>
        <v>33161.814954877947</v>
      </c>
      <c r="AJ412" s="602">
        <f t="shared" ca="1" si="703"/>
        <v>33161.814954877947</v>
      </c>
      <c r="AK412" s="602">
        <f t="shared" ca="1" si="704"/>
        <v>34581.723205375456</v>
      </c>
      <c r="AL412" s="602">
        <f t="shared" ca="1" si="705"/>
        <v>34581.723205375456</v>
      </c>
      <c r="AM412" s="602">
        <f t="shared" ca="1" si="706"/>
        <v>36033.004617820443</v>
      </c>
      <c r="AN412" s="602">
        <f t="shared" ca="1" si="707"/>
        <v>36033.004617820443</v>
      </c>
      <c r="AO412" s="602">
        <f t="shared" ca="1" si="708"/>
        <v>37514.931461517175</v>
      </c>
      <c r="AP412" s="602">
        <f t="shared" ca="1" si="709"/>
        <v>37514.931461517175</v>
      </c>
      <c r="AQ412" s="602">
        <f t="shared" ca="1" si="710"/>
        <v>39026.737155306873</v>
      </c>
      <c r="AR412" s="602">
        <f t="shared" ca="1" si="711"/>
        <v>35448.772928771345</v>
      </c>
      <c r="AS412" s="602">
        <f t="shared" ca="1" si="712"/>
        <v>36918.531516652984</v>
      </c>
      <c r="AT412" s="602">
        <f t="shared" ca="1" si="713"/>
        <v>36918.531516652984</v>
      </c>
      <c r="AU412" s="602">
        <f t="shared" ca="1" si="714"/>
        <v>38418.479955411574</v>
      </c>
      <c r="AV412" s="602">
        <f t="shared" ca="1" si="715"/>
        <v>38418.479955411574</v>
      </c>
      <c r="AW412" s="602">
        <f t="shared" ca="1" si="716"/>
        <v>39947.830563756834</v>
      </c>
      <c r="AX412" s="602">
        <f t="shared" ca="1" si="717"/>
        <v>39947.830563756834</v>
      </c>
      <c r="AY412" s="602">
        <f t="shared" ca="1" si="718"/>
        <v>41505.764212283277</v>
      </c>
      <c r="AZ412" s="602">
        <f t="shared" ca="1" si="719"/>
        <v>41505.764212283277</v>
      </c>
      <c r="BA412" s="602">
        <f t="shared" ca="1" si="720"/>
        <v>43091.434978125537</v>
      </c>
      <c r="BB412" s="602">
        <f t="shared" ca="1" si="721"/>
        <v>30151.752011168952</v>
      </c>
      <c r="BC412" s="602">
        <f t="shared" ca="1" si="722"/>
        <v>30956.908340085956</v>
      </c>
      <c r="BD412" s="602">
        <f t="shared" ca="1" si="723"/>
        <v>30956.908340085956</v>
      </c>
      <c r="BE412" s="602">
        <f t="shared" ca="1" si="724"/>
        <v>31773.96422531897</v>
      </c>
      <c r="BF412" s="602">
        <f t="shared" ca="1" si="725"/>
        <v>31773.96422531897</v>
      </c>
      <c r="BG412" s="602">
        <f t="shared" ca="1" si="726"/>
        <v>32602.790994842424</v>
      </c>
      <c r="BH412" s="602">
        <f t="shared" ca="1" si="727"/>
        <v>32602.790994842424</v>
      </c>
      <c r="BI412" s="602">
        <f t="shared" ca="1" si="728"/>
        <v>33443.253242422019</v>
      </c>
      <c r="BJ412" s="602">
        <f t="shared" ca="1" si="729"/>
        <v>33443.253242422019</v>
      </c>
      <c r="BK412" s="602">
        <f t="shared" ca="1" si="730"/>
        <v>34295.209150044284</v>
      </c>
      <c r="BL412" s="602">
        <f t="shared" ca="1" si="731"/>
        <v>36770.18441525627</v>
      </c>
      <c r="BM412" s="602">
        <f t="shared" ca="1" si="732"/>
        <v>38267.148755353199</v>
      </c>
      <c r="BN412" s="602">
        <f t="shared" ca="1" si="733"/>
        <v>38267.148755353199</v>
      </c>
      <c r="BO412" s="602">
        <f t="shared" ca="1" si="734"/>
        <v>39793.595525186211</v>
      </c>
      <c r="BP412" s="602">
        <f t="shared" ca="1" si="735"/>
        <v>39793.595525186211</v>
      </c>
      <c r="BQ412" s="602">
        <f t="shared" ca="1" si="736"/>
        <v>41348.708530527409</v>
      </c>
      <c r="BR412" s="602">
        <f t="shared" ca="1" si="737"/>
        <v>41348.708530527409</v>
      </c>
      <c r="BS412" s="602">
        <f t="shared" ca="1" si="738"/>
        <v>42931.644319025749</v>
      </c>
      <c r="BT412" s="602">
        <f t="shared" ca="1" si="739"/>
        <v>42931.644319025749</v>
      </c>
      <c r="BU412" s="602">
        <f t="shared" ca="1" si="740"/>
        <v>44541.536806018841</v>
      </c>
      <c r="BV412" s="602">
        <f t="shared" ca="1" si="741"/>
        <v>40723.276804626068</v>
      </c>
      <c r="BW412" s="602">
        <f t="shared" ca="1" si="742"/>
        <v>42295.186245571516</v>
      </c>
      <c r="BX412" s="602">
        <f t="shared" ca="1" si="743"/>
        <v>42295.186245571516</v>
      </c>
      <c r="BY412" s="602">
        <f t="shared" ca="1" si="744"/>
        <v>43894.401241264459</v>
      </c>
      <c r="BZ412" s="602">
        <f t="shared" ca="1" si="745"/>
        <v>43894.401241264459</v>
      </c>
      <c r="CA412" s="602">
        <f t="shared" ca="1" si="746"/>
        <v>45520.044319311586</v>
      </c>
      <c r="CB412" s="602">
        <f t="shared" ca="1" si="747"/>
        <v>45520.044319311586</v>
      </c>
      <c r="CC412" s="602">
        <f t="shared" ca="1" si="748"/>
        <v>47171.222607457443</v>
      </c>
      <c r="CD412" s="602">
        <f t="shared" ca="1" si="749"/>
        <v>47171.222607457443</v>
      </c>
      <c r="CE412" s="602">
        <f t="shared" ca="1" si="750"/>
        <v>48847.032188247038</v>
      </c>
      <c r="CF412" s="602">
        <f t="shared" ca="1" si="751"/>
        <v>32602.790994842424</v>
      </c>
      <c r="CG412" s="602">
        <f t="shared" ca="1" si="752"/>
        <v>33443.253242422012</v>
      </c>
      <c r="CH412" s="602">
        <f t="shared" ca="1" si="753"/>
        <v>33443.253242422012</v>
      </c>
      <c r="CI412" s="602">
        <f t="shared" ca="1" si="754"/>
        <v>34295.209150044277</v>
      </c>
      <c r="CJ412" s="602">
        <f t="shared" ca="1" si="755"/>
        <v>34295.209150044277</v>
      </c>
      <c r="CK412" s="602">
        <f t="shared" ca="1" si="756"/>
        <v>35158.510820378884</v>
      </c>
      <c r="CL412" s="602">
        <f t="shared" ca="1" si="757"/>
        <v>35158.510820378884</v>
      </c>
      <c r="CM412" s="602">
        <f t="shared" ca="1" si="758"/>
        <v>36033.004617820443</v>
      </c>
      <c r="CN412" s="602">
        <f t="shared" ca="1" si="759"/>
        <v>36033.004617820443</v>
      </c>
      <c r="CO412" s="602">
        <f t="shared" ca="1" si="760"/>
        <v>36918.531516652984</v>
      </c>
      <c r="CP412" s="602">
        <f t="shared" ca="1" si="761"/>
        <v>40567.620879791641</v>
      </c>
      <c r="CQ412" s="602">
        <f t="shared" ca="1" si="762"/>
        <v>42136.752230538325</v>
      </c>
      <c r="CR412" s="602">
        <f t="shared" ca="1" si="763"/>
        <v>42136.752230538325</v>
      </c>
      <c r="CS412" s="602">
        <f t="shared" ca="1" si="764"/>
        <v>43733.275864409734</v>
      </c>
      <c r="CT412" s="602">
        <f t="shared" ca="1" si="765"/>
        <v>43733.275864409734</v>
      </c>
      <c r="CU412" s="602">
        <f t="shared" ca="1" si="766"/>
        <v>45356.316094004287</v>
      </c>
      <c r="CV412" s="602">
        <f t="shared" ca="1" si="767"/>
        <v>45356.316094004287</v>
      </c>
      <c r="CW412" s="602">
        <f t="shared" ca="1" si="768"/>
        <v>47004.981388595283</v>
      </c>
      <c r="CX412" s="602">
        <f t="shared" ca="1" si="769"/>
        <v>47004.981388595283</v>
      </c>
      <c r="CY412" s="602">
        <f t="shared" ca="1" si="770"/>
        <v>48678.368743832812</v>
      </c>
      <c r="CZ412" s="602">
        <f t="shared" ca="1" si="771"/>
        <v>44703.97476535022</v>
      </c>
      <c r="DA412" s="602">
        <f t="shared" ca="1" si="772"/>
        <v>46342.497848049643</v>
      </c>
      <c r="DB412" s="602">
        <f t="shared" ca="1" si="773"/>
        <v>46342.497848049643</v>
      </c>
      <c r="DC412" s="602">
        <f t="shared" ca="1" si="774"/>
        <v>48006.105296803609</v>
      </c>
      <c r="DD412" s="602">
        <f t="shared" ca="1" si="775"/>
        <v>48006.105296803609</v>
      </c>
      <c r="DE412" s="602">
        <f t="shared" ca="1" si="776"/>
        <v>49693.889253268258</v>
      </c>
      <c r="DF412" s="602">
        <f t="shared" ca="1" si="777"/>
        <v>49693.889253268258</v>
      </c>
      <c r="DG412" s="602">
        <f t="shared" ca="1" si="778"/>
        <v>51404.937022019112</v>
      </c>
      <c r="DH412" s="602">
        <f t="shared" ca="1" si="779"/>
        <v>51404.937022019112</v>
      </c>
      <c r="DI412" s="602">
        <f t="shared" ca="1" si="780"/>
        <v>53138.334953305806</v>
      </c>
      <c r="DJ412" s="602">
        <f t="shared" ca="1" si="781"/>
        <v>35740.272825017964</v>
      </c>
      <c r="DK412" s="602">
        <f t="shared" ca="1" si="782"/>
        <v>36622.140011125128</v>
      </c>
      <c r="DL412" s="602">
        <f t="shared" ca="1" si="783"/>
        <v>36622.140011125128</v>
      </c>
      <c r="DM412" s="602">
        <f t="shared" ca="1" si="784"/>
        <v>37514.931461517175</v>
      </c>
      <c r="DN412" s="602">
        <f t="shared" ca="1" si="785"/>
        <v>37514.931461517175</v>
      </c>
      <c r="DO412" s="602">
        <f t="shared" ca="1" si="786"/>
        <v>38418.479955411574</v>
      </c>
      <c r="DP412" s="602">
        <f t="shared" ca="1" si="787"/>
        <v>38418.479955411574</v>
      </c>
      <c r="DQ412" s="602">
        <f t="shared" ca="1" si="788"/>
        <v>39332.613834187912</v>
      </c>
      <c r="DR412" s="602">
        <f t="shared" ca="1" si="789"/>
        <v>39332.613834187912</v>
      </c>
      <c r="DS412" s="602">
        <f t="shared" ca="1" si="790"/>
        <v>40257.157363389997</v>
      </c>
      <c r="DT412" s="602">
        <f t="shared" ca="1" si="791"/>
        <v>46177.501827191038</v>
      </c>
      <c r="DU412" s="602">
        <f t="shared" ca="1" si="792"/>
        <v>47838.641578354283</v>
      </c>
      <c r="DV412" s="602">
        <f t="shared" ca="1" si="793"/>
        <v>47838.641578354283</v>
      </c>
      <c r="DW412" s="602">
        <f t="shared" ca="1" si="794"/>
        <v>49524.048906687342</v>
      </c>
      <c r="DX412" s="602">
        <f t="shared" ca="1" si="795"/>
        <v>49524.048906687342</v>
      </c>
      <c r="DY412" s="602">
        <f t="shared" ca="1" si="796"/>
        <v>51232.81142211426</v>
      </c>
      <c r="DZ412" s="602">
        <f t="shared" ca="1" si="797"/>
        <v>51232.81142211426</v>
      </c>
      <c r="EA412" s="602">
        <f t="shared" ca="1" si="798"/>
        <v>52964.015402022604</v>
      </c>
      <c r="EB412" s="602">
        <f t="shared" ca="1" si="799"/>
        <v>52964.015402022604</v>
      </c>
      <c r="EC412" s="602">
        <f t="shared" ca="1" si="800"/>
        <v>54716.749467108581</v>
      </c>
      <c r="ED412" s="602">
        <f t="shared" ca="1" si="801"/>
        <v>50546.562285820124</v>
      </c>
      <c r="EE412" s="602">
        <f t="shared" ca="1" si="802"/>
        <v>52268.899256216449</v>
      </c>
      <c r="EF412" s="602">
        <f t="shared" ca="1" si="803"/>
        <v>52268.899256216449</v>
      </c>
      <c r="EG412" s="602">
        <f t="shared" ca="1" si="804"/>
        <v>54013.130357142247</v>
      </c>
      <c r="EH412" s="602">
        <f t="shared" ca="1" si="805"/>
        <v>54013.130357142247</v>
      </c>
      <c r="EI412" s="602">
        <f t="shared" ca="1" si="806"/>
        <v>55778.34727772788</v>
      </c>
      <c r="EJ412" s="602">
        <f t="shared" ca="1" si="807"/>
        <v>55778.34727772788</v>
      </c>
      <c r="EK412" s="602">
        <f t="shared" ca="1" si="808"/>
        <v>57563.649413299725</v>
      </c>
      <c r="EL412" s="602">
        <f t="shared" ca="1" si="809"/>
        <v>57563.649413299725</v>
      </c>
      <c r="EM412" s="602">
        <f t="shared" ca="1" si="810"/>
        <v>59368.146874517734</v>
      </c>
    </row>
    <row r="413" spans="22:143" ht="14.25" x14ac:dyDescent="0.2">
      <c r="V413" s="260"/>
      <c r="W413" s="597">
        <f t="shared" si="690"/>
        <v>120</v>
      </c>
      <c r="X413" s="602">
        <f t="shared" ca="1" si="691"/>
        <v>27303.204877228378</v>
      </c>
      <c r="Y413" s="602">
        <f t="shared" ca="1" si="692"/>
        <v>28063.745651855919</v>
      </c>
      <c r="Z413" s="602">
        <f t="shared" ca="1" si="693"/>
        <v>28063.745651855919</v>
      </c>
      <c r="AA413" s="602">
        <f t="shared" ca="1" si="694"/>
        <v>28836.595283912593</v>
      </c>
      <c r="AB413" s="602">
        <f t="shared" ca="1" si="695"/>
        <v>28836.595283912593</v>
      </c>
      <c r="AC413" s="602">
        <f t="shared" ca="1" si="696"/>
        <v>29621.652351503428</v>
      </c>
      <c r="AD413" s="602">
        <f t="shared" ca="1" si="697"/>
        <v>29621.652351503428</v>
      </c>
      <c r="AE413" s="602">
        <f t="shared" ca="1" si="698"/>
        <v>30418.807625095062</v>
      </c>
      <c r="AF413" s="602">
        <f t="shared" ca="1" si="699"/>
        <v>30418.807625095062</v>
      </c>
      <c r="AG413" s="602">
        <f t="shared" ca="1" si="700"/>
        <v>31227.944341051854</v>
      </c>
      <c r="AH413" s="602">
        <f t="shared" ca="1" si="701"/>
        <v>31773.964225318963</v>
      </c>
      <c r="AI413" s="602">
        <f t="shared" ca="1" si="702"/>
        <v>33161.814954877947</v>
      </c>
      <c r="AJ413" s="602">
        <f t="shared" ca="1" si="703"/>
        <v>33161.814954877947</v>
      </c>
      <c r="AK413" s="602">
        <f t="shared" ca="1" si="704"/>
        <v>34581.723205375456</v>
      </c>
      <c r="AL413" s="602">
        <f t="shared" ca="1" si="705"/>
        <v>34581.723205375456</v>
      </c>
      <c r="AM413" s="602">
        <f t="shared" ca="1" si="706"/>
        <v>36033.004617820443</v>
      </c>
      <c r="AN413" s="602">
        <f t="shared" ca="1" si="707"/>
        <v>36033.004617820443</v>
      </c>
      <c r="AO413" s="602">
        <f t="shared" ca="1" si="708"/>
        <v>37514.931461517175</v>
      </c>
      <c r="AP413" s="602">
        <f t="shared" ca="1" si="709"/>
        <v>37514.931461517175</v>
      </c>
      <c r="AQ413" s="602">
        <f t="shared" ca="1" si="710"/>
        <v>39026.737155306873</v>
      </c>
      <c r="AR413" s="602">
        <f t="shared" ca="1" si="711"/>
        <v>35448.772928771345</v>
      </c>
      <c r="AS413" s="602">
        <f t="shared" ca="1" si="712"/>
        <v>36918.531516652984</v>
      </c>
      <c r="AT413" s="602">
        <f t="shared" ca="1" si="713"/>
        <v>36918.531516652984</v>
      </c>
      <c r="AU413" s="602">
        <f t="shared" ca="1" si="714"/>
        <v>38418.479955411574</v>
      </c>
      <c r="AV413" s="602">
        <f t="shared" ca="1" si="715"/>
        <v>38418.479955411574</v>
      </c>
      <c r="AW413" s="602">
        <f t="shared" ca="1" si="716"/>
        <v>39947.830563756834</v>
      </c>
      <c r="AX413" s="602">
        <f t="shared" ca="1" si="717"/>
        <v>39947.830563756834</v>
      </c>
      <c r="AY413" s="602">
        <f t="shared" ca="1" si="718"/>
        <v>41505.764212283277</v>
      </c>
      <c r="AZ413" s="602">
        <f t="shared" ca="1" si="719"/>
        <v>41505.764212283277</v>
      </c>
      <c r="BA413" s="602">
        <f t="shared" ca="1" si="720"/>
        <v>43091.434978125537</v>
      </c>
      <c r="BB413" s="602">
        <f t="shared" ca="1" si="721"/>
        <v>30151.752011168952</v>
      </c>
      <c r="BC413" s="602">
        <f t="shared" ca="1" si="722"/>
        <v>30956.908340085956</v>
      </c>
      <c r="BD413" s="602">
        <f t="shared" ca="1" si="723"/>
        <v>30956.908340085956</v>
      </c>
      <c r="BE413" s="602">
        <f t="shared" ca="1" si="724"/>
        <v>31773.96422531897</v>
      </c>
      <c r="BF413" s="602">
        <f t="shared" ca="1" si="725"/>
        <v>31773.96422531897</v>
      </c>
      <c r="BG413" s="602">
        <f t="shared" ca="1" si="726"/>
        <v>32602.790994842424</v>
      </c>
      <c r="BH413" s="602">
        <f t="shared" ca="1" si="727"/>
        <v>32602.790994842424</v>
      </c>
      <c r="BI413" s="602">
        <f t="shared" ca="1" si="728"/>
        <v>33443.253242422019</v>
      </c>
      <c r="BJ413" s="602">
        <f t="shared" ca="1" si="729"/>
        <v>33443.253242422019</v>
      </c>
      <c r="BK413" s="602">
        <f t="shared" ca="1" si="730"/>
        <v>34295.209150044284</v>
      </c>
      <c r="BL413" s="602">
        <f t="shared" ca="1" si="731"/>
        <v>36770.18441525627</v>
      </c>
      <c r="BM413" s="602">
        <f t="shared" ca="1" si="732"/>
        <v>38267.148755353199</v>
      </c>
      <c r="BN413" s="602">
        <f t="shared" ca="1" si="733"/>
        <v>38267.148755353199</v>
      </c>
      <c r="BO413" s="602">
        <f t="shared" ca="1" si="734"/>
        <v>39793.595525186211</v>
      </c>
      <c r="BP413" s="602">
        <f t="shared" ca="1" si="735"/>
        <v>39793.595525186211</v>
      </c>
      <c r="BQ413" s="602">
        <f t="shared" ca="1" si="736"/>
        <v>41348.708530527409</v>
      </c>
      <c r="BR413" s="602">
        <f t="shared" ca="1" si="737"/>
        <v>41348.708530527409</v>
      </c>
      <c r="BS413" s="602">
        <f t="shared" ca="1" si="738"/>
        <v>42931.644319025749</v>
      </c>
      <c r="BT413" s="602">
        <f t="shared" ca="1" si="739"/>
        <v>42931.644319025749</v>
      </c>
      <c r="BU413" s="602">
        <f t="shared" ca="1" si="740"/>
        <v>44541.536806018841</v>
      </c>
      <c r="BV413" s="602">
        <f t="shared" ca="1" si="741"/>
        <v>40723.276804626068</v>
      </c>
      <c r="BW413" s="602">
        <f t="shared" ca="1" si="742"/>
        <v>42295.186245571516</v>
      </c>
      <c r="BX413" s="602">
        <f t="shared" ca="1" si="743"/>
        <v>42295.186245571516</v>
      </c>
      <c r="BY413" s="602">
        <f t="shared" ca="1" si="744"/>
        <v>43894.401241264459</v>
      </c>
      <c r="BZ413" s="602">
        <f t="shared" ca="1" si="745"/>
        <v>43894.401241264459</v>
      </c>
      <c r="CA413" s="602">
        <f t="shared" ca="1" si="746"/>
        <v>45520.044319311586</v>
      </c>
      <c r="CB413" s="602">
        <f t="shared" ca="1" si="747"/>
        <v>45520.044319311586</v>
      </c>
      <c r="CC413" s="602">
        <f t="shared" ca="1" si="748"/>
        <v>47171.222607457443</v>
      </c>
      <c r="CD413" s="602">
        <f t="shared" ca="1" si="749"/>
        <v>47171.222607457443</v>
      </c>
      <c r="CE413" s="602">
        <f t="shared" ca="1" si="750"/>
        <v>48847.032188247038</v>
      </c>
      <c r="CF413" s="602">
        <f t="shared" ca="1" si="751"/>
        <v>32602.790994842424</v>
      </c>
      <c r="CG413" s="602">
        <f t="shared" ca="1" si="752"/>
        <v>33443.253242422012</v>
      </c>
      <c r="CH413" s="602">
        <f t="shared" ca="1" si="753"/>
        <v>33443.253242422012</v>
      </c>
      <c r="CI413" s="602">
        <f t="shared" ca="1" si="754"/>
        <v>34295.209150044277</v>
      </c>
      <c r="CJ413" s="602">
        <f t="shared" ca="1" si="755"/>
        <v>34295.209150044277</v>
      </c>
      <c r="CK413" s="602">
        <f t="shared" ca="1" si="756"/>
        <v>35158.510820378884</v>
      </c>
      <c r="CL413" s="602">
        <f t="shared" ca="1" si="757"/>
        <v>35158.510820378884</v>
      </c>
      <c r="CM413" s="602">
        <f t="shared" ca="1" si="758"/>
        <v>36033.004617820443</v>
      </c>
      <c r="CN413" s="602">
        <f t="shared" ca="1" si="759"/>
        <v>36033.004617820443</v>
      </c>
      <c r="CO413" s="602">
        <f t="shared" ca="1" si="760"/>
        <v>36918.531516652984</v>
      </c>
      <c r="CP413" s="602">
        <f t="shared" ca="1" si="761"/>
        <v>40567.620879791641</v>
      </c>
      <c r="CQ413" s="602">
        <f t="shared" ca="1" si="762"/>
        <v>42136.752230538325</v>
      </c>
      <c r="CR413" s="602">
        <f t="shared" ca="1" si="763"/>
        <v>42136.752230538325</v>
      </c>
      <c r="CS413" s="602">
        <f t="shared" ca="1" si="764"/>
        <v>43733.275864409734</v>
      </c>
      <c r="CT413" s="602">
        <f t="shared" ca="1" si="765"/>
        <v>43733.275864409734</v>
      </c>
      <c r="CU413" s="602">
        <f t="shared" ca="1" si="766"/>
        <v>45356.316094004287</v>
      </c>
      <c r="CV413" s="602">
        <f t="shared" ca="1" si="767"/>
        <v>45356.316094004287</v>
      </c>
      <c r="CW413" s="602">
        <f t="shared" ca="1" si="768"/>
        <v>47004.981388595283</v>
      </c>
      <c r="CX413" s="602">
        <f t="shared" ca="1" si="769"/>
        <v>47004.981388595283</v>
      </c>
      <c r="CY413" s="602">
        <f t="shared" ca="1" si="770"/>
        <v>48678.368743832812</v>
      </c>
      <c r="CZ413" s="602">
        <f t="shared" ca="1" si="771"/>
        <v>44703.97476535022</v>
      </c>
      <c r="DA413" s="602">
        <f t="shared" ca="1" si="772"/>
        <v>46342.497848049643</v>
      </c>
      <c r="DB413" s="602">
        <f t="shared" ca="1" si="773"/>
        <v>46342.497848049643</v>
      </c>
      <c r="DC413" s="602">
        <f t="shared" ca="1" si="774"/>
        <v>48006.105296803609</v>
      </c>
      <c r="DD413" s="602">
        <f t="shared" ca="1" si="775"/>
        <v>48006.105296803609</v>
      </c>
      <c r="DE413" s="602">
        <f t="shared" ca="1" si="776"/>
        <v>49693.889253268258</v>
      </c>
      <c r="DF413" s="602">
        <f t="shared" ca="1" si="777"/>
        <v>49693.889253268258</v>
      </c>
      <c r="DG413" s="602">
        <f t="shared" ca="1" si="778"/>
        <v>51404.937022019112</v>
      </c>
      <c r="DH413" s="602">
        <f t="shared" ca="1" si="779"/>
        <v>51404.937022019112</v>
      </c>
      <c r="DI413" s="602">
        <f t="shared" ca="1" si="780"/>
        <v>53138.334953305806</v>
      </c>
      <c r="DJ413" s="602">
        <f t="shared" ca="1" si="781"/>
        <v>35740.272825017964</v>
      </c>
      <c r="DK413" s="602">
        <f t="shared" ca="1" si="782"/>
        <v>36622.140011125128</v>
      </c>
      <c r="DL413" s="602">
        <f t="shared" ca="1" si="783"/>
        <v>36622.140011125128</v>
      </c>
      <c r="DM413" s="602">
        <f t="shared" ca="1" si="784"/>
        <v>37514.931461517175</v>
      </c>
      <c r="DN413" s="602">
        <f t="shared" ca="1" si="785"/>
        <v>37514.931461517175</v>
      </c>
      <c r="DO413" s="602">
        <f t="shared" ca="1" si="786"/>
        <v>38418.479955411574</v>
      </c>
      <c r="DP413" s="602">
        <f t="shared" ca="1" si="787"/>
        <v>38418.479955411574</v>
      </c>
      <c r="DQ413" s="602">
        <f t="shared" ca="1" si="788"/>
        <v>39332.613834187912</v>
      </c>
      <c r="DR413" s="602">
        <f t="shared" ca="1" si="789"/>
        <v>39332.613834187912</v>
      </c>
      <c r="DS413" s="602">
        <f t="shared" ca="1" si="790"/>
        <v>40257.157363389997</v>
      </c>
      <c r="DT413" s="602">
        <f t="shared" ca="1" si="791"/>
        <v>46177.501827191038</v>
      </c>
      <c r="DU413" s="602">
        <f t="shared" ca="1" si="792"/>
        <v>47838.641578354283</v>
      </c>
      <c r="DV413" s="602">
        <f t="shared" ca="1" si="793"/>
        <v>47838.641578354283</v>
      </c>
      <c r="DW413" s="602">
        <f t="shared" ca="1" si="794"/>
        <v>49524.048906687342</v>
      </c>
      <c r="DX413" s="602">
        <f t="shared" ca="1" si="795"/>
        <v>49524.048906687342</v>
      </c>
      <c r="DY413" s="602">
        <f t="shared" ca="1" si="796"/>
        <v>51232.81142211426</v>
      </c>
      <c r="DZ413" s="602">
        <f t="shared" ca="1" si="797"/>
        <v>51232.81142211426</v>
      </c>
      <c r="EA413" s="602">
        <f t="shared" ca="1" si="798"/>
        <v>52964.015402022604</v>
      </c>
      <c r="EB413" s="602">
        <f t="shared" ca="1" si="799"/>
        <v>52964.015402022604</v>
      </c>
      <c r="EC413" s="602">
        <f t="shared" ca="1" si="800"/>
        <v>54716.749467108581</v>
      </c>
      <c r="ED413" s="602">
        <f t="shared" ca="1" si="801"/>
        <v>50546.562285820124</v>
      </c>
      <c r="EE413" s="602">
        <f t="shared" ca="1" si="802"/>
        <v>52268.899256216449</v>
      </c>
      <c r="EF413" s="602">
        <f t="shared" ca="1" si="803"/>
        <v>52268.899256216449</v>
      </c>
      <c r="EG413" s="602">
        <f t="shared" ca="1" si="804"/>
        <v>54013.130357142247</v>
      </c>
      <c r="EH413" s="602">
        <f t="shared" ca="1" si="805"/>
        <v>54013.130357142247</v>
      </c>
      <c r="EI413" s="602">
        <f t="shared" ca="1" si="806"/>
        <v>55778.34727772788</v>
      </c>
      <c r="EJ413" s="602">
        <f t="shared" ca="1" si="807"/>
        <v>55778.34727772788</v>
      </c>
      <c r="EK413" s="602">
        <f t="shared" ca="1" si="808"/>
        <v>57563.649413299725</v>
      </c>
      <c r="EL413" s="602">
        <f t="shared" ca="1" si="809"/>
        <v>57563.649413299725</v>
      </c>
      <c r="EM413" s="602">
        <f t="shared" ca="1" si="810"/>
        <v>59368.146874517734</v>
      </c>
    </row>
    <row r="414" spans="22:143" ht="14.25" x14ac:dyDescent="0.2">
      <c r="V414" s="260"/>
      <c r="W414" s="597">
        <f t="shared" si="690"/>
        <v>121</v>
      </c>
      <c r="X414" s="602">
        <f t="shared" ca="1" si="691"/>
        <v>27303.204877228378</v>
      </c>
      <c r="Y414" s="602">
        <f t="shared" ca="1" si="692"/>
        <v>28063.745651855919</v>
      </c>
      <c r="Z414" s="602">
        <f t="shared" ca="1" si="693"/>
        <v>28063.745651855919</v>
      </c>
      <c r="AA414" s="602">
        <f t="shared" ca="1" si="694"/>
        <v>28836.595283912593</v>
      </c>
      <c r="AB414" s="602">
        <f t="shared" ca="1" si="695"/>
        <v>28836.595283912593</v>
      </c>
      <c r="AC414" s="602">
        <f t="shared" ca="1" si="696"/>
        <v>29621.652351503428</v>
      </c>
      <c r="AD414" s="602">
        <f t="shared" ca="1" si="697"/>
        <v>29621.652351503428</v>
      </c>
      <c r="AE414" s="602">
        <f t="shared" ca="1" si="698"/>
        <v>30418.807625095062</v>
      </c>
      <c r="AF414" s="602">
        <f t="shared" ca="1" si="699"/>
        <v>30418.807625095062</v>
      </c>
      <c r="AG414" s="602">
        <f t="shared" ca="1" si="700"/>
        <v>31227.944341051854</v>
      </c>
      <c r="AH414" s="602">
        <f t="shared" ca="1" si="701"/>
        <v>31773.964225318963</v>
      </c>
      <c r="AI414" s="602">
        <f t="shared" ca="1" si="702"/>
        <v>33161.814954877947</v>
      </c>
      <c r="AJ414" s="602">
        <f t="shared" ca="1" si="703"/>
        <v>33161.814954877947</v>
      </c>
      <c r="AK414" s="602">
        <f t="shared" ca="1" si="704"/>
        <v>34581.723205375456</v>
      </c>
      <c r="AL414" s="602">
        <f t="shared" ca="1" si="705"/>
        <v>34581.723205375456</v>
      </c>
      <c r="AM414" s="602">
        <f t="shared" ca="1" si="706"/>
        <v>36033.004617820443</v>
      </c>
      <c r="AN414" s="602">
        <f t="shared" ca="1" si="707"/>
        <v>36033.004617820443</v>
      </c>
      <c r="AO414" s="602">
        <f t="shared" ca="1" si="708"/>
        <v>37514.931461517175</v>
      </c>
      <c r="AP414" s="602">
        <f t="shared" ca="1" si="709"/>
        <v>37514.931461517175</v>
      </c>
      <c r="AQ414" s="602">
        <f t="shared" ca="1" si="710"/>
        <v>39026.737155306873</v>
      </c>
      <c r="AR414" s="602">
        <f t="shared" ca="1" si="711"/>
        <v>35448.772928771345</v>
      </c>
      <c r="AS414" s="602">
        <f t="shared" ca="1" si="712"/>
        <v>36918.531516652984</v>
      </c>
      <c r="AT414" s="602">
        <f t="shared" ca="1" si="713"/>
        <v>36918.531516652984</v>
      </c>
      <c r="AU414" s="602">
        <f t="shared" ca="1" si="714"/>
        <v>38418.479955411574</v>
      </c>
      <c r="AV414" s="602">
        <f t="shared" ca="1" si="715"/>
        <v>38418.479955411574</v>
      </c>
      <c r="AW414" s="602">
        <f t="shared" ca="1" si="716"/>
        <v>39947.830563756834</v>
      </c>
      <c r="AX414" s="602">
        <f t="shared" ca="1" si="717"/>
        <v>39947.830563756834</v>
      </c>
      <c r="AY414" s="602">
        <f t="shared" ca="1" si="718"/>
        <v>41505.764212283277</v>
      </c>
      <c r="AZ414" s="602">
        <f t="shared" ca="1" si="719"/>
        <v>41505.764212283277</v>
      </c>
      <c r="BA414" s="602">
        <f t="shared" ca="1" si="720"/>
        <v>43091.434978125537</v>
      </c>
      <c r="BB414" s="602">
        <f t="shared" ca="1" si="721"/>
        <v>30151.752011168952</v>
      </c>
      <c r="BC414" s="602">
        <f t="shared" ca="1" si="722"/>
        <v>30956.908340085956</v>
      </c>
      <c r="BD414" s="602">
        <f t="shared" ca="1" si="723"/>
        <v>30956.908340085956</v>
      </c>
      <c r="BE414" s="602">
        <f t="shared" ca="1" si="724"/>
        <v>31773.96422531897</v>
      </c>
      <c r="BF414" s="602">
        <f t="shared" ca="1" si="725"/>
        <v>31773.96422531897</v>
      </c>
      <c r="BG414" s="602">
        <f t="shared" ca="1" si="726"/>
        <v>32602.790994842424</v>
      </c>
      <c r="BH414" s="602">
        <f t="shared" ca="1" si="727"/>
        <v>32602.790994842424</v>
      </c>
      <c r="BI414" s="602">
        <f t="shared" ca="1" si="728"/>
        <v>33443.253242422019</v>
      </c>
      <c r="BJ414" s="602">
        <f t="shared" ca="1" si="729"/>
        <v>33443.253242422019</v>
      </c>
      <c r="BK414" s="602">
        <f t="shared" ca="1" si="730"/>
        <v>34295.209150044284</v>
      </c>
      <c r="BL414" s="602">
        <f t="shared" ca="1" si="731"/>
        <v>36770.18441525627</v>
      </c>
      <c r="BM414" s="602">
        <f t="shared" ca="1" si="732"/>
        <v>38267.148755353199</v>
      </c>
      <c r="BN414" s="602">
        <f t="shared" ca="1" si="733"/>
        <v>38267.148755353199</v>
      </c>
      <c r="BO414" s="602">
        <f t="shared" ca="1" si="734"/>
        <v>39793.595525186211</v>
      </c>
      <c r="BP414" s="602">
        <f t="shared" ca="1" si="735"/>
        <v>39793.595525186211</v>
      </c>
      <c r="BQ414" s="602">
        <f t="shared" ca="1" si="736"/>
        <v>41348.708530527409</v>
      </c>
      <c r="BR414" s="602">
        <f t="shared" ca="1" si="737"/>
        <v>41348.708530527409</v>
      </c>
      <c r="BS414" s="602">
        <f t="shared" ca="1" si="738"/>
        <v>42931.644319025749</v>
      </c>
      <c r="BT414" s="602">
        <f t="shared" ca="1" si="739"/>
        <v>42931.644319025749</v>
      </c>
      <c r="BU414" s="602">
        <f t="shared" ca="1" si="740"/>
        <v>44541.536806018841</v>
      </c>
      <c r="BV414" s="602">
        <f t="shared" ca="1" si="741"/>
        <v>40723.276804626068</v>
      </c>
      <c r="BW414" s="602">
        <f t="shared" ca="1" si="742"/>
        <v>42295.186245571516</v>
      </c>
      <c r="BX414" s="602">
        <f t="shared" ca="1" si="743"/>
        <v>42295.186245571516</v>
      </c>
      <c r="BY414" s="602">
        <f t="shared" ca="1" si="744"/>
        <v>43894.401241264459</v>
      </c>
      <c r="BZ414" s="602">
        <f t="shared" ca="1" si="745"/>
        <v>43894.401241264459</v>
      </c>
      <c r="CA414" s="602">
        <f t="shared" ca="1" si="746"/>
        <v>45520.044319311586</v>
      </c>
      <c r="CB414" s="602">
        <f t="shared" ca="1" si="747"/>
        <v>45520.044319311586</v>
      </c>
      <c r="CC414" s="602">
        <f t="shared" ca="1" si="748"/>
        <v>47171.222607457443</v>
      </c>
      <c r="CD414" s="602">
        <f t="shared" ca="1" si="749"/>
        <v>47171.222607457443</v>
      </c>
      <c r="CE414" s="602">
        <f t="shared" ca="1" si="750"/>
        <v>48847.032188247038</v>
      </c>
      <c r="CF414" s="602">
        <f t="shared" ca="1" si="751"/>
        <v>32602.790994842424</v>
      </c>
      <c r="CG414" s="602">
        <f t="shared" ca="1" si="752"/>
        <v>33443.253242422012</v>
      </c>
      <c r="CH414" s="602">
        <f t="shared" ca="1" si="753"/>
        <v>33443.253242422012</v>
      </c>
      <c r="CI414" s="602">
        <f t="shared" ca="1" si="754"/>
        <v>34295.209150044277</v>
      </c>
      <c r="CJ414" s="602">
        <f t="shared" ca="1" si="755"/>
        <v>34295.209150044277</v>
      </c>
      <c r="CK414" s="602">
        <f t="shared" ca="1" si="756"/>
        <v>35158.510820378884</v>
      </c>
      <c r="CL414" s="602">
        <f t="shared" ca="1" si="757"/>
        <v>35158.510820378884</v>
      </c>
      <c r="CM414" s="602">
        <f t="shared" ca="1" si="758"/>
        <v>36033.004617820443</v>
      </c>
      <c r="CN414" s="602">
        <f t="shared" ca="1" si="759"/>
        <v>36033.004617820443</v>
      </c>
      <c r="CO414" s="602">
        <f t="shared" ca="1" si="760"/>
        <v>36918.531516652984</v>
      </c>
      <c r="CP414" s="602">
        <f t="shared" ca="1" si="761"/>
        <v>40567.620879791641</v>
      </c>
      <c r="CQ414" s="602">
        <f t="shared" ca="1" si="762"/>
        <v>42136.752230538325</v>
      </c>
      <c r="CR414" s="602">
        <f t="shared" ca="1" si="763"/>
        <v>42136.752230538325</v>
      </c>
      <c r="CS414" s="602">
        <f t="shared" ca="1" si="764"/>
        <v>43733.275864409734</v>
      </c>
      <c r="CT414" s="602">
        <f t="shared" ca="1" si="765"/>
        <v>43733.275864409734</v>
      </c>
      <c r="CU414" s="602">
        <f t="shared" ca="1" si="766"/>
        <v>45356.316094004287</v>
      </c>
      <c r="CV414" s="602">
        <f t="shared" ca="1" si="767"/>
        <v>45356.316094004287</v>
      </c>
      <c r="CW414" s="602">
        <f t="shared" ca="1" si="768"/>
        <v>47004.981388595283</v>
      </c>
      <c r="CX414" s="602">
        <f t="shared" ca="1" si="769"/>
        <v>47004.981388595283</v>
      </c>
      <c r="CY414" s="602">
        <f t="shared" ca="1" si="770"/>
        <v>48678.368743832812</v>
      </c>
      <c r="CZ414" s="602">
        <f t="shared" ca="1" si="771"/>
        <v>44703.97476535022</v>
      </c>
      <c r="DA414" s="602">
        <f t="shared" ca="1" si="772"/>
        <v>46342.497848049643</v>
      </c>
      <c r="DB414" s="602">
        <f t="shared" ca="1" si="773"/>
        <v>46342.497848049643</v>
      </c>
      <c r="DC414" s="602">
        <f t="shared" ca="1" si="774"/>
        <v>48006.105296803609</v>
      </c>
      <c r="DD414" s="602">
        <f t="shared" ca="1" si="775"/>
        <v>48006.105296803609</v>
      </c>
      <c r="DE414" s="602">
        <f t="shared" ca="1" si="776"/>
        <v>49693.889253268258</v>
      </c>
      <c r="DF414" s="602">
        <f t="shared" ca="1" si="777"/>
        <v>49693.889253268258</v>
      </c>
      <c r="DG414" s="602">
        <f t="shared" ca="1" si="778"/>
        <v>51404.937022019112</v>
      </c>
      <c r="DH414" s="602">
        <f t="shared" ca="1" si="779"/>
        <v>51404.937022019112</v>
      </c>
      <c r="DI414" s="602">
        <f t="shared" ca="1" si="780"/>
        <v>53138.334953305806</v>
      </c>
      <c r="DJ414" s="602">
        <f t="shared" ca="1" si="781"/>
        <v>35740.272825017964</v>
      </c>
      <c r="DK414" s="602">
        <f t="shared" ca="1" si="782"/>
        <v>36622.140011125128</v>
      </c>
      <c r="DL414" s="602">
        <f t="shared" ca="1" si="783"/>
        <v>36622.140011125128</v>
      </c>
      <c r="DM414" s="602">
        <f t="shared" ca="1" si="784"/>
        <v>37514.931461517175</v>
      </c>
      <c r="DN414" s="602">
        <f t="shared" ca="1" si="785"/>
        <v>37514.931461517175</v>
      </c>
      <c r="DO414" s="602">
        <f t="shared" ca="1" si="786"/>
        <v>38418.479955411574</v>
      </c>
      <c r="DP414" s="602">
        <f t="shared" ca="1" si="787"/>
        <v>38418.479955411574</v>
      </c>
      <c r="DQ414" s="602">
        <f t="shared" ca="1" si="788"/>
        <v>39332.613834187912</v>
      </c>
      <c r="DR414" s="602">
        <f t="shared" ca="1" si="789"/>
        <v>39332.613834187912</v>
      </c>
      <c r="DS414" s="602">
        <f t="shared" ca="1" si="790"/>
        <v>40257.157363389997</v>
      </c>
      <c r="DT414" s="602">
        <f t="shared" ca="1" si="791"/>
        <v>46177.501827191038</v>
      </c>
      <c r="DU414" s="602">
        <f t="shared" ca="1" si="792"/>
        <v>47838.641578354283</v>
      </c>
      <c r="DV414" s="602">
        <f t="shared" ca="1" si="793"/>
        <v>47838.641578354283</v>
      </c>
      <c r="DW414" s="602">
        <f t="shared" ca="1" si="794"/>
        <v>49524.048906687342</v>
      </c>
      <c r="DX414" s="602">
        <f t="shared" ca="1" si="795"/>
        <v>49524.048906687342</v>
      </c>
      <c r="DY414" s="602">
        <f t="shared" ca="1" si="796"/>
        <v>51232.81142211426</v>
      </c>
      <c r="DZ414" s="602">
        <f t="shared" ca="1" si="797"/>
        <v>51232.81142211426</v>
      </c>
      <c r="EA414" s="602">
        <f t="shared" ca="1" si="798"/>
        <v>52964.015402022604</v>
      </c>
      <c r="EB414" s="602">
        <f t="shared" ca="1" si="799"/>
        <v>52964.015402022604</v>
      </c>
      <c r="EC414" s="602">
        <f t="shared" ca="1" si="800"/>
        <v>54716.749467108581</v>
      </c>
      <c r="ED414" s="602">
        <f t="shared" ca="1" si="801"/>
        <v>50546.562285820124</v>
      </c>
      <c r="EE414" s="602">
        <f t="shared" ca="1" si="802"/>
        <v>52268.899256216449</v>
      </c>
      <c r="EF414" s="602">
        <f t="shared" ca="1" si="803"/>
        <v>52268.899256216449</v>
      </c>
      <c r="EG414" s="602">
        <f t="shared" ca="1" si="804"/>
        <v>54013.130357142247</v>
      </c>
      <c r="EH414" s="602">
        <f t="shared" ca="1" si="805"/>
        <v>54013.130357142247</v>
      </c>
      <c r="EI414" s="602">
        <f t="shared" ca="1" si="806"/>
        <v>55778.34727772788</v>
      </c>
      <c r="EJ414" s="602">
        <f t="shared" ca="1" si="807"/>
        <v>55778.34727772788</v>
      </c>
      <c r="EK414" s="602">
        <f t="shared" ca="1" si="808"/>
        <v>57563.649413299725</v>
      </c>
      <c r="EL414" s="602">
        <f t="shared" ca="1" si="809"/>
        <v>57563.649413299725</v>
      </c>
      <c r="EM414" s="602">
        <f t="shared" ca="1" si="810"/>
        <v>59368.146874517734</v>
      </c>
    </row>
    <row r="415" spans="22:143" ht="14.25" x14ac:dyDescent="0.2">
      <c r="V415" s="260"/>
      <c r="W415" s="597">
        <f t="shared" si="690"/>
        <v>122</v>
      </c>
      <c r="X415" s="602">
        <f t="shared" ca="1" si="691"/>
        <v>27303.204877228378</v>
      </c>
      <c r="Y415" s="602">
        <f t="shared" ca="1" si="692"/>
        <v>28063.745651855919</v>
      </c>
      <c r="Z415" s="602">
        <f t="shared" ca="1" si="693"/>
        <v>28063.745651855919</v>
      </c>
      <c r="AA415" s="602">
        <f t="shared" ca="1" si="694"/>
        <v>28836.595283912593</v>
      </c>
      <c r="AB415" s="602">
        <f t="shared" ca="1" si="695"/>
        <v>28836.595283912593</v>
      </c>
      <c r="AC415" s="602">
        <f t="shared" ca="1" si="696"/>
        <v>29621.652351503428</v>
      </c>
      <c r="AD415" s="602">
        <f t="shared" ca="1" si="697"/>
        <v>29621.652351503428</v>
      </c>
      <c r="AE415" s="602">
        <f t="shared" ca="1" si="698"/>
        <v>30418.807625095062</v>
      </c>
      <c r="AF415" s="602">
        <f t="shared" ca="1" si="699"/>
        <v>30418.807625095062</v>
      </c>
      <c r="AG415" s="602">
        <f t="shared" ca="1" si="700"/>
        <v>31227.944341051854</v>
      </c>
      <c r="AH415" s="602">
        <f t="shared" ca="1" si="701"/>
        <v>31773.964225318963</v>
      </c>
      <c r="AI415" s="602">
        <f t="shared" ca="1" si="702"/>
        <v>33161.814954877947</v>
      </c>
      <c r="AJ415" s="602">
        <f t="shared" ca="1" si="703"/>
        <v>33161.814954877947</v>
      </c>
      <c r="AK415" s="602">
        <f t="shared" ca="1" si="704"/>
        <v>34581.723205375456</v>
      </c>
      <c r="AL415" s="602">
        <f t="shared" ca="1" si="705"/>
        <v>34581.723205375456</v>
      </c>
      <c r="AM415" s="602">
        <f t="shared" ca="1" si="706"/>
        <v>36033.004617820443</v>
      </c>
      <c r="AN415" s="602">
        <f t="shared" ca="1" si="707"/>
        <v>36033.004617820443</v>
      </c>
      <c r="AO415" s="602">
        <f t="shared" ca="1" si="708"/>
        <v>37514.931461517175</v>
      </c>
      <c r="AP415" s="602">
        <f t="shared" ca="1" si="709"/>
        <v>37514.931461517175</v>
      </c>
      <c r="AQ415" s="602">
        <f t="shared" ca="1" si="710"/>
        <v>39026.737155306873</v>
      </c>
      <c r="AR415" s="602">
        <f t="shared" ca="1" si="711"/>
        <v>35448.772928771345</v>
      </c>
      <c r="AS415" s="602">
        <f t="shared" ca="1" si="712"/>
        <v>36918.531516652984</v>
      </c>
      <c r="AT415" s="602">
        <f t="shared" ca="1" si="713"/>
        <v>36918.531516652984</v>
      </c>
      <c r="AU415" s="602">
        <f t="shared" ca="1" si="714"/>
        <v>38418.479955411574</v>
      </c>
      <c r="AV415" s="602">
        <f t="shared" ca="1" si="715"/>
        <v>38418.479955411574</v>
      </c>
      <c r="AW415" s="602">
        <f t="shared" ca="1" si="716"/>
        <v>39947.830563756834</v>
      </c>
      <c r="AX415" s="602">
        <f t="shared" ca="1" si="717"/>
        <v>39947.830563756834</v>
      </c>
      <c r="AY415" s="602">
        <f t="shared" ca="1" si="718"/>
        <v>41505.764212283277</v>
      </c>
      <c r="AZ415" s="602">
        <f t="shared" ca="1" si="719"/>
        <v>41505.764212283277</v>
      </c>
      <c r="BA415" s="602">
        <f t="shared" ca="1" si="720"/>
        <v>43091.434978125537</v>
      </c>
      <c r="BB415" s="602">
        <f t="shared" ca="1" si="721"/>
        <v>30151.752011168952</v>
      </c>
      <c r="BC415" s="602">
        <f t="shared" ca="1" si="722"/>
        <v>30956.908340085956</v>
      </c>
      <c r="BD415" s="602">
        <f t="shared" ca="1" si="723"/>
        <v>30956.908340085956</v>
      </c>
      <c r="BE415" s="602">
        <f t="shared" ca="1" si="724"/>
        <v>31773.96422531897</v>
      </c>
      <c r="BF415" s="602">
        <f t="shared" ca="1" si="725"/>
        <v>31773.96422531897</v>
      </c>
      <c r="BG415" s="602">
        <f t="shared" ca="1" si="726"/>
        <v>32602.790994842424</v>
      </c>
      <c r="BH415" s="602">
        <f t="shared" ca="1" si="727"/>
        <v>32602.790994842424</v>
      </c>
      <c r="BI415" s="602">
        <f t="shared" ca="1" si="728"/>
        <v>33443.253242422019</v>
      </c>
      <c r="BJ415" s="602">
        <f t="shared" ca="1" si="729"/>
        <v>33443.253242422019</v>
      </c>
      <c r="BK415" s="602">
        <f t="shared" ca="1" si="730"/>
        <v>34295.209150044284</v>
      </c>
      <c r="BL415" s="602">
        <f t="shared" ca="1" si="731"/>
        <v>36770.18441525627</v>
      </c>
      <c r="BM415" s="602">
        <f t="shared" ca="1" si="732"/>
        <v>38267.148755353199</v>
      </c>
      <c r="BN415" s="602">
        <f t="shared" ca="1" si="733"/>
        <v>38267.148755353199</v>
      </c>
      <c r="BO415" s="602">
        <f t="shared" ca="1" si="734"/>
        <v>39793.595525186211</v>
      </c>
      <c r="BP415" s="602">
        <f t="shared" ca="1" si="735"/>
        <v>39793.595525186211</v>
      </c>
      <c r="BQ415" s="602">
        <f t="shared" ca="1" si="736"/>
        <v>41348.708530527409</v>
      </c>
      <c r="BR415" s="602">
        <f t="shared" ca="1" si="737"/>
        <v>41348.708530527409</v>
      </c>
      <c r="BS415" s="602">
        <f t="shared" ca="1" si="738"/>
        <v>42931.644319025749</v>
      </c>
      <c r="BT415" s="602">
        <f t="shared" ca="1" si="739"/>
        <v>42931.644319025749</v>
      </c>
      <c r="BU415" s="602">
        <f t="shared" ca="1" si="740"/>
        <v>44541.536806018841</v>
      </c>
      <c r="BV415" s="602">
        <f t="shared" ca="1" si="741"/>
        <v>40723.276804626068</v>
      </c>
      <c r="BW415" s="602">
        <f t="shared" ca="1" si="742"/>
        <v>42295.186245571516</v>
      </c>
      <c r="BX415" s="602">
        <f t="shared" ca="1" si="743"/>
        <v>42295.186245571516</v>
      </c>
      <c r="BY415" s="602">
        <f t="shared" ca="1" si="744"/>
        <v>43894.401241264459</v>
      </c>
      <c r="BZ415" s="602">
        <f t="shared" ca="1" si="745"/>
        <v>43894.401241264459</v>
      </c>
      <c r="CA415" s="602">
        <f t="shared" ca="1" si="746"/>
        <v>45520.044319311586</v>
      </c>
      <c r="CB415" s="602">
        <f t="shared" ca="1" si="747"/>
        <v>45520.044319311586</v>
      </c>
      <c r="CC415" s="602">
        <f t="shared" ca="1" si="748"/>
        <v>47171.222607457443</v>
      </c>
      <c r="CD415" s="602">
        <f t="shared" ca="1" si="749"/>
        <v>47171.222607457443</v>
      </c>
      <c r="CE415" s="602">
        <f t="shared" ca="1" si="750"/>
        <v>48847.032188247038</v>
      </c>
      <c r="CF415" s="602">
        <f t="shared" ca="1" si="751"/>
        <v>32602.790994842424</v>
      </c>
      <c r="CG415" s="602">
        <f t="shared" ca="1" si="752"/>
        <v>33443.253242422012</v>
      </c>
      <c r="CH415" s="602">
        <f t="shared" ca="1" si="753"/>
        <v>33443.253242422012</v>
      </c>
      <c r="CI415" s="602">
        <f t="shared" ca="1" si="754"/>
        <v>34295.209150044277</v>
      </c>
      <c r="CJ415" s="602">
        <f t="shared" ca="1" si="755"/>
        <v>34295.209150044277</v>
      </c>
      <c r="CK415" s="602">
        <f t="shared" ca="1" si="756"/>
        <v>35158.510820378884</v>
      </c>
      <c r="CL415" s="602">
        <f t="shared" ca="1" si="757"/>
        <v>35158.510820378884</v>
      </c>
      <c r="CM415" s="602">
        <f t="shared" ca="1" si="758"/>
        <v>36033.004617820443</v>
      </c>
      <c r="CN415" s="602">
        <f t="shared" ca="1" si="759"/>
        <v>36033.004617820443</v>
      </c>
      <c r="CO415" s="602">
        <f t="shared" ca="1" si="760"/>
        <v>36918.531516652984</v>
      </c>
      <c r="CP415" s="602">
        <f t="shared" ca="1" si="761"/>
        <v>40567.620879791641</v>
      </c>
      <c r="CQ415" s="602">
        <f t="shared" ca="1" si="762"/>
        <v>42136.752230538325</v>
      </c>
      <c r="CR415" s="602">
        <f t="shared" ca="1" si="763"/>
        <v>42136.752230538325</v>
      </c>
      <c r="CS415" s="602">
        <f t="shared" ca="1" si="764"/>
        <v>43733.275864409734</v>
      </c>
      <c r="CT415" s="602">
        <f t="shared" ca="1" si="765"/>
        <v>43733.275864409734</v>
      </c>
      <c r="CU415" s="602">
        <f t="shared" ca="1" si="766"/>
        <v>45356.316094004287</v>
      </c>
      <c r="CV415" s="602">
        <f t="shared" ca="1" si="767"/>
        <v>45356.316094004287</v>
      </c>
      <c r="CW415" s="602">
        <f t="shared" ca="1" si="768"/>
        <v>47004.981388595283</v>
      </c>
      <c r="CX415" s="602">
        <f t="shared" ca="1" si="769"/>
        <v>47004.981388595283</v>
      </c>
      <c r="CY415" s="602">
        <f t="shared" ca="1" si="770"/>
        <v>48678.368743832812</v>
      </c>
      <c r="CZ415" s="602">
        <f t="shared" ca="1" si="771"/>
        <v>44703.97476535022</v>
      </c>
      <c r="DA415" s="602">
        <f t="shared" ca="1" si="772"/>
        <v>46342.497848049643</v>
      </c>
      <c r="DB415" s="602">
        <f t="shared" ca="1" si="773"/>
        <v>46342.497848049643</v>
      </c>
      <c r="DC415" s="602">
        <f t="shared" ca="1" si="774"/>
        <v>48006.105296803609</v>
      </c>
      <c r="DD415" s="602">
        <f t="shared" ca="1" si="775"/>
        <v>48006.105296803609</v>
      </c>
      <c r="DE415" s="602">
        <f t="shared" ca="1" si="776"/>
        <v>49693.889253268258</v>
      </c>
      <c r="DF415" s="602">
        <f t="shared" ca="1" si="777"/>
        <v>49693.889253268258</v>
      </c>
      <c r="DG415" s="602">
        <f t="shared" ca="1" si="778"/>
        <v>51404.937022019112</v>
      </c>
      <c r="DH415" s="602">
        <f t="shared" ca="1" si="779"/>
        <v>51404.937022019112</v>
      </c>
      <c r="DI415" s="602">
        <f t="shared" ca="1" si="780"/>
        <v>53138.334953305806</v>
      </c>
      <c r="DJ415" s="602">
        <f t="shared" ca="1" si="781"/>
        <v>35740.272825017964</v>
      </c>
      <c r="DK415" s="602">
        <f t="shared" ca="1" si="782"/>
        <v>36622.140011125128</v>
      </c>
      <c r="DL415" s="602">
        <f t="shared" ca="1" si="783"/>
        <v>36622.140011125128</v>
      </c>
      <c r="DM415" s="602">
        <f t="shared" ca="1" si="784"/>
        <v>37514.931461517175</v>
      </c>
      <c r="DN415" s="602">
        <f t="shared" ca="1" si="785"/>
        <v>37514.931461517175</v>
      </c>
      <c r="DO415" s="602">
        <f t="shared" ca="1" si="786"/>
        <v>38418.479955411574</v>
      </c>
      <c r="DP415" s="602">
        <f t="shared" ca="1" si="787"/>
        <v>38418.479955411574</v>
      </c>
      <c r="DQ415" s="602">
        <f t="shared" ca="1" si="788"/>
        <v>39332.613834187912</v>
      </c>
      <c r="DR415" s="602">
        <f t="shared" ca="1" si="789"/>
        <v>39332.613834187912</v>
      </c>
      <c r="DS415" s="602">
        <f t="shared" ca="1" si="790"/>
        <v>40257.157363389997</v>
      </c>
      <c r="DT415" s="602">
        <f t="shared" ca="1" si="791"/>
        <v>46177.501827191038</v>
      </c>
      <c r="DU415" s="602">
        <f t="shared" ca="1" si="792"/>
        <v>47838.641578354283</v>
      </c>
      <c r="DV415" s="602">
        <f t="shared" ca="1" si="793"/>
        <v>47838.641578354283</v>
      </c>
      <c r="DW415" s="602">
        <f t="shared" ca="1" si="794"/>
        <v>49524.048906687342</v>
      </c>
      <c r="DX415" s="602">
        <f t="shared" ca="1" si="795"/>
        <v>49524.048906687342</v>
      </c>
      <c r="DY415" s="602">
        <f t="shared" ca="1" si="796"/>
        <v>51232.81142211426</v>
      </c>
      <c r="DZ415" s="602">
        <f t="shared" ca="1" si="797"/>
        <v>51232.81142211426</v>
      </c>
      <c r="EA415" s="602">
        <f t="shared" ca="1" si="798"/>
        <v>52964.015402022604</v>
      </c>
      <c r="EB415" s="602">
        <f t="shared" ca="1" si="799"/>
        <v>52964.015402022604</v>
      </c>
      <c r="EC415" s="602">
        <f t="shared" ca="1" si="800"/>
        <v>54716.749467108581</v>
      </c>
      <c r="ED415" s="602">
        <f t="shared" ca="1" si="801"/>
        <v>50546.562285820124</v>
      </c>
      <c r="EE415" s="602">
        <f t="shared" ca="1" si="802"/>
        <v>52268.899256216449</v>
      </c>
      <c r="EF415" s="602">
        <f t="shared" ca="1" si="803"/>
        <v>52268.899256216449</v>
      </c>
      <c r="EG415" s="602">
        <f t="shared" ca="1" si="804"/>
        <v>54013.130357142247</v>
      </c>
      <c r="EH415" s="602">
        <f t="shared" ca="1" si="805"/>
        <v>54013.130357142247</v>
      </c>
      <c r="EI415" s="602">
        <f t="shared" ca="1" si="806"/>
        <v>55778.34727772788</v>
      </c>
      <c r="EJ415" s="602">
        <f t="shared" ca="1" si="807"/>
        <v>55778.34727772788</v>
      </c>
      <c r="EK415" s="602">
        <f t="shared" ca="1" si="808"/>
        <v>57563.649413299725</v>
      </c>
      <c r="EL415" s="602">
        <f t="shared" ca="1" si="809"/>
        <v>57563.649413299725</v>
      </c>
      <c r="EM415" s="602">
        <f t="shared" ca="1" si="810"/>
        <v>59368.146874517734</v>
      </c>
    </row>
    <row r="416" spans="22:143" ht="14.25" x14ac:dyDescent="0.2">
      <c r="V416" s="260"/>
      <c r="W416" s="597">
        <f t="shared" si="690"/>
        <v>123</v>
      </c>
      <c r="X416" s="602">
        <f t="shared" ca="1" si="691"/>
        <v>27303.204877228378</v>
      </c>
      <c r="Y416" s="602">
        <f t="shared" ca="1" si="692"/>
        <v>28063.745651855919</v>
      </c>
      <c r="Z416" s="602">
        <f t="shared" ca="1" si="693"/>
        <v>28063.745651855919</v>
      </c>
      <c r="AA416" s="602">
        <f t="shared" ca="1" si="694"/>
        <v>28836.595283912593</v>
      </c>
      <c r="AB416" s="602">
        <f t="shared" ca="1" si="695"/>
        <v>28836.595283912593</v>
      </c>
      <c r="AC416" s="602">
        <f t="shared" ca="1" si="696"/>
        <v>29621.652351503428</v>
      </c>
      <c r="AD416" s="602">
        <f t="shared" ca="1" si="697"/>
        <v>29621.652351503428</v>
      </c>
      <c r="AE416" s="602">
        <f t="shared" ca="1" si="698"/>
        <v>30418.807625095062</v>
      </c>
      <c r="AF416" s="602">
        <f t="shared" ca="1" si="699"/>
        <v>30418.807625095062</v>
      </c>
      <c r="AG416" s="602">
        <f t="shared" ca="1" si="700"/>
        <v>31227.944341051854</v>
      </c>
      <c r="AH416" s="602">
        <f t="shared" ca="1" si="701"/>
        <v>31773.964225318963</v>
      </c>
      <c r="AI416" s="602">
        <f t="shared" ca="1" si="702"/>
        <v>33161.814954877947</v>
      </c>
      <c r="AJ416" s="602">
        <f t="shared" ca="1" si="703"/>
        <v>33161.814954877947</v>
      </c>
      <c r="AK416" s="602">
        <f t="shared" ca="1" si="704"/>
        <v>34581.723205375456</v>
      </c>
      <c r="AL416" s="602">
        <f t="shared" ca="1" si="705"/>
        <v>34581.723205375456</v>
      </c>
      <c r="AM416" s="602">
        <f t="shared" ca="1" si="706"/>
        <v>36033.004617820443</v>
      </c>
      <c r="AN416" s="602">
        <f t="shared" ca="1" si="707"/>
        <v>36033.004617820443</v>
      </c>
      <c r="AO416" s="602">
        <f t="shared" ca="1" si="708"/>
        <v>37514.931461517175</v>
      </c>
      <c r="AP416" s="602">
        <f t="shared" ca="1" si="709"/>
        <v>37514.931461517175</v>
      </c>
      <c r="AQ416" s="602">
        <f t="shared" ca="1" si="710"/>
        <v>39026.737155306873</v>
      </c>
      <c r="AR416" s="602">
        <f t="shared" ca="1" si="711"/>
        <v>35448.772928771345</v>
      </c>
      <c r="AS416" s="602">
        <f t="shared" ca="1" si="712"/>
        <v>36918.531516652984</v>
      </c>
      <c r="AT416" s="602">
        <f t="shared" ca="1" si="713"/>
        <v>36918.531516652984</v>
      </c>
      <c r="AU416" s="602">
        <f t="shared" ca="1" si="714"/>
        <v>38418.479955411574</v>
      </c>
      <c r="AV416" s="602">
        <f t="shared" ca="1" si="715"/>
        <v>38418.479955411574</v>
      </c>
      <c r="AW416" s="602">
        <f t="shared" ca="1" si="716"/>
        <v>39947.830563756834</v>
      </c>
      <c r="AX416" s="602">
        <f t="shared" ca="1" si="717"/>
        <v>39947.830563756834</v>
      </c>
      <c r="AY416" s="602">
        <f t="shared" ca="1" si="718"/>
        <v>41505.764212283277</v>
      </c>
      <c r="AZ416" s="602">
        <f t="shared" ca="1" si="719"/>
        <v>41505.764212283277</v>
      </c>
      <c r="BA416" s="602">
        <f t="shared" ca="1" si="720"/>
        <v>43091.434978125537</v>
      </c>
      <c r="BB416" s="602">
        <f t="shared" ca="1" si="721"/>
        <v>30151.752011168952</v>
      </c>
      <c r="BC416" s="602">
        <f t="shared" ca="1" si="722"/>
        <v>30956.908340085956</v>
      </c>
      <c r="BD416" s="602">
        <f t="shared" ca="1" si="723"/>
        <v>30956.908340085956</v>
      </c>
      <c r="BE416" s="602">
        <f t="shared" ca="1" si="724"/>
        <v>31773.96422531897</v>
      </c>
      <c r="BF416" s="602">
        <f t="shared" ca="1" si="725"/>
        <v>31773.96422531897</v>
      </c>
      <c r="BG416" s="602">
        <f t="shared" ca="1" si="726"/>
        <v>32602.790994842424</v>
      </c>
      <c r="BH416" s="602">
        <f t="shared" ca="1" si="727"/>
        <v>32602.790994842424</v>
      </c>
      <c r="BI416" s="602">
        <f t="shared" ca="1" si="728"/>
        <v>33443.253242422019</v>
      </c>
      <c r="BJ416" s="602">
        <f t="shared" ca="1" si="729"/>
        <v>33443.253242422019</v>
      </c>
      <c r="BK416" s="602">
        <f t="shared" ca="1" si="730"/>
        <v>34295.209150044284</v>
      </c>
      <c r="BL416" s="602">
        <f t="shared" ca="1" si="731"/>
        <v>36770.18441525627</v>
      </c>
      <c r="BM416" s="602">
        <f t="shared" ca="1" si="732"/>
        <v>38267.148755353199</v>
      </c>
      <c r="BN416" s="602">
        <f t="shared" ca="1" si="733"/>
        <v>38267.148755353199</v>
      </c>
      <c r="BO416" s="602">
        <f t="shared" ca="1" si="734"/>
        <v>39793.595525186211</v>
      </c>
      <c r="BP416" s="602">
        <f t="shared" ca="1" si="735"/>
        <v>39793.595525186211</v>
      </c>
      <c r="BQ416" s="602">
        <f t="shared" ca="1" si="736"/>
        <v>41348.708530527409</v>
      </c>
      <c r="BR416" s="602">
        <f t="shared" ca="1" si="737"/>
        <v>41348.708530527409</v>
      </c>
      <c r="BS416" s="602">
        <f t="shared" ca="1" si="738"/>
        <v>42931.644319025749</v>
      </c>
      <c r="BT416" s="602">
        <f t="shared" ca="1" si="739"/>
        <v>42931.644319025749</v>
      </c>
      <c r="BU416" s="602">
        <f t="shared" ca="1" si="740"/>
        <v>44541.536806018841</v>
      </c>
      <c r="BV416" s="602">
        <f t="shared" ca="1" si="741"/>
        <v>40723.276804626068</v>
      </c>
      <c r="BW416" s="602">
        <f t="shared" ca="1" si="742"/>
        <v>42295.186245571516</v>
      </c>
      <c r="BX416" s="602">
        <f t="shared" ca="1" si="743"/>
        <v>42295.186245571516</v>
      </c>
      <c r="BY416" s="602">
        <f t="shared" ca="1" si="744"/>
        <v>43894.401241264459</v>
      </c>
      <c r="BZ416" s="602">
        <f t="shared" ca="1" si="745"/>
        <v>43894.401241264459</v>
      </c>
      <c r="CA416" s="602">
        <f t="shared" ca="1" si="746"/>
        <v>45520.044319311586</v>
      </c>
      <c r="CB416" s="602">
        <f t="shared" ca="1" si="747"/>
        <v>45520.044319311586</v>
      </c>
      <c r="CC416" s="602">
        <f t="shared" ca="1" si="748"/>
        <v>47171.222607457443</v>
      </c>
      <c r="CD416" s="602">
        <f t="shared" ca="1" si="749"/>
        <v>47171.222607457443</v>
      </c>
      <c r="CE416" s="602">
        <f t="shared" ca="1" si="750"/>
        <v>48847.032188247038</v>
      </c>
      <c r="CF416" s="602">
        <f t="shared" ca="1" si="751"/>
        <v>32602.790994842424</v>
      </c>
      <c r="CG416" s="602">
        <f t="shared" ca="1" si="752"/>
        <v>33443.253242422012</v>
      </c>
      <c r="CH416" s="602">
        <f t="shared" ca="1" si="753"/>
        <v>33443.253242422012</v>
      </c>
      <c r="CI416" s="602">
        <f t="shared" ca="1" si="754"/>
        <v>34295.209150044277</v>
      </c>
      <c r="CJ416" s="602">
        <f t="shared" ca="1" si="755"/>
        <v>34295.209150044277</v>
      </c>
      <c r="CK416" s="602">
        <f t="shared" ca="1" si="756"/>
        <v>35158.510820378884</v>
      </c>
      <c r="CL416" s="602">
        <f t="shared" ca="1" si="757"/>
        <v>35158.510820378884</v>
      </c>
      <c r="CM416" s="602">
        <f t="shared" ca="1" si="758"/>
        <v>36033.004617820443</v>
      </c>
      <c r="CN416" s="602">
        <f t="shared" ca="1" si="759"/>
        <v>36033.004617820443</v>
      </c>
      <c r="CO416" s="602">
        <f t="shared" ca="1" si="760"/>
        <v>36918.531516652984</v>
      </c>
      <c r="CP416" s="602">
        <f t="shared" ca="1" si="761"/>
        <v>40567.620879791641</v>
      </c>
      <c r="CQ416" s="602">
        <f t="shared" ca="1" si="762"/>
        <v>42136.752230538325</v>
      </c>
      <c r="CR416" s="602">
        <f t="shared" ca="1" si="763"/>
        <v>42136.752230538325</v>
      </c>
      <c r="CS416" s="602">
        <f t="shared" ca="1" si="764"/>
        <v>43733.275864409734</v>
      </c>
      <c r="CT416" s="602">
        <f t="shared" ca="1" si="765"/>
        <v>43733.275864409734</v>
      </c>
      <c r="CU416" s="602">
        <f t="shared" ca="1" si="766"/>
        <v>45356.316094004287</v>
      </c>
      <c r="CV416" s="602">
        <f t="shared" ca="1" si="767"/>
        <v>45356.316094004287</v>
      </c>
      <c r="CW416" s="602">
        <f t="shared" ca="1" si="768"/>
        <v>47004.981388595283</v>
      </c>
      <c r="CX416" s="602">
        <f t="shared" ca="1" si="769"/>
        <v>47004.981388595283</v>
      </c>
      <c r="CY416" s="602">
        <f t="shared" ca="1" si="770"/>
        <v>48678.368743832812</v>
      </c>
      <c r="CZ416" s="602">
        <f t="shared" ca="1" si="771"/>
        <v>44703.97476535022</v>
      </c>
      <c r="DA416" s="602">
        <f t="shared" ca="1" si="772"/>
        <v>46342.497848049643</v>
      </c>
      <c r="DB416" s="602">
        <f t="shared" ca="1" si="773"/>
        <v>46342.497848049643</v>
      </c>
      <c r="DC416" s="602">
        <f t="shared" ca="1" si="774"/>
        <v>48006.105296803609</v>
      </c>
      <c r="DD416" s="602">
        <f t="shared" ca="1" si="775"/>
        <v>48006.105296803609</v>
      </c>
      <c r="DE416" s="602">
        <f t="shared" ca="1" si="776"/>
        <v>49693.889253268258</v>
      </c>
      <c r="DF416" s="602">
        <f t="shared" ca="1" si="777"/>
        <v>49693.889253268258</v>
      </c>
      <c r="DG416" s="602">
        <f t="shared" ca="1" si="778"/>
        <v>51404.937022019112</v>
      </c>
      <c r="DH416" s="602">
        <f t="shared" ca="1" si="779"/>
        <v>51404.937022019112</v>
      </c>
      <c r="DI416" s="602">
        <f t="shared" ca="1" si="780"/>
        <v>53138.334953305806</v>
      </c>
      <c r="DJ416" s="602">
        <f t="shared" ca="1" si="781"/>
        <v>35740.272825017964</v>
      </c>
      <c r="DK416" s="602">
        <f t="shared" ca="1" si="782"/>
        <v>36622.140011125128</v>
      </c>
      <c r="DL416" s="602">
        <f t="shared" ca="1" si="783"/>
        <v>36622.140011125128</v>
      </c>
      <c r="DM416" s="602">
        <f t="shared" ca="1" si="784"/>
        <v>37514.931461517175</v>
      </c>
      <c r="DN416" s="602">
        <f t="shared" ca="1" si="785"/>
        <v>37514.931461517175</v>
      </c>
      <c r="DO416" s="602">
        <f t="shared" ca="1" si="786"/>
        <v>38418.479955411574</v>
      </c>
      <c r="DP416" s="602">
        <f t="shared" ca="1" si="787"/>
        <v>38418.479955411574</v>
      </c>
      <c r="DQ416" s="602">
        <f t="shared" ca="1" si="788"/>
        <v>39332.613834187912</v>
      </c>
      <c r="DR416" s="602">
        <f t="shared" ca="1" si="789"/>
        <v>39332.613834187912</v>
      </c>
      <c r="DS416" s="602">
        <f t="shared" ca="1" si="790"/>
        <v>40257.157363389997</v>
      </c>
      <c r="DT416" s="602">
        <f t="shared" ca="1" si="791"/>
        <v>46177.501827191038</v>
      </c>
      <c r="DU416" s="602">
        <f t="shared" ca="1" si="792"/>
        <v>47838.641578354283</v>
      </c>
      <c r="DV416" s="602">
        <f t="shared" ca="1" si="793"/>
        <v>47838.641578354283</v>
      </c>
      <c r="DW416" s="602">
        <f t="shared" ca="1" si="794"/>
        <v>49524.048906687342</v>
      </c>
      <c r="DX416" s="602">
        <f t="shared" ca="1" si="795"/>
        <v>49524.048906687342</v>
      </c>
      <c r="DY416" s="602">
        <f t="shared" ca="1" si="796"/>
        <v>51232.81142211426</v>
      </c>
      <c r="DZ416" s="602">
        <f t="shared" ca="1" si="797"/>
        <v>51232.81142211426</v>
      </c>
      <c r="EA416" s="602">
        <f t="shared" ca="1" si="798"/>
        <v>52964.015402022604</v>
      </c>
      <c r="EB416" s="602">
        <f t="shared" ca="1" si="799"/>
        <v>52964.015402022604</v>
      </c>
      <c r="EC416" s="602">
        <f t="shared" ca="1" si="800"/>
        <v>54716.749467108581</v>
      </c>
      <c r="ED416" s="602">
        <f t="shared" ca="1" si="801"/>
        <v>50546.562285820124</v>
      </c>
      <c r="EE416" s="602">
        <f t="shared" ca="1" si="802"/>
        <v>52268.899256216449</v>
      </c>
      <c r="EF416" s="602">
        <f t="shared" ca="1" si="803"/>
        <v>52268.899256216449</v>
      </c>
      <c r="EG416" s="602">
        <f t="shared" ca="1" si="804"/>
        <v>54013.130357142247</v>
      </c>
      <c r="EH416" s="602">
        <f t="shared" ca="1" si="805"/>
        <v>54013.130357142247</v>
      </c>
      <c r="EI416" s="602">
        <f t="shared" ca="1" si="806"/>
        <v>55778.34727772788</v>
      </c>
      <c r="EJ416" s="602">
        <f t="shared" ca="1" si="807"/>
        <v>55778.34727772788</v>
      </c>
      <c r="EK416" s="602">
        <f t="shared" ca="1" si="808"/>
        <v>57563.649413299725</v>
      </c>
      <c r="EL416" s="602">
        <f t="shared" ca="1" si="809"/>
        <v>57563.649413299725</v>
      </c>
      <c r="EM416" s="602">
        <f t="shared" ca="1" si="810"/>
        <v>59368.146874517734</v>
      </c>
    </row>
    <row r="417" spans="22:143" ht="14.25" x14ac:dyDescent="0.2">
      <c r="V417" s="260"/>
      <c r="W417" s="597">
        <f t="shared" si="690"/>
        <v>124</v>
      </c>
      <c r="X417" s="602">
        <f t="shared" ca="1" si="691"/>
        <v>27303.204877228378</v>
      </c>
      <c r="Y417" s="602">
        <f t="shared" ca="1" si="692"/>
        <v>28063.745651855919</v>
      </c>
      <c r="Z417" s="602">
        <f t="shared" ca="1" si="693"/>
        <v>28063.745651855919</v>
      </c>
      <c r="AA417" s="602">
        <f t="shared" ca="1" si="694"/>
        <v>28836.595283912593</v>
      </c>
      <c r="AB417" s="602">
        <f t="shared" ca="1" si="695"/>
        <v>28836.595283912593</v>
      </c>
      <c r="AC417" s="602">
        <f t="shared" ca="1" si="696"/>
        <v>29621.652351503428</v>
      </c>
      <c r="AD417" s="602">
        <f t="shared" ca="1" si="697"/>
        <v>29621.652351503428</v>
      </c>
      <c r="AE417" s="602">
        <f t="shared" ca="1" si="698"/>
        <v>30418.807625095062</v>
      </c>
      <c r="AF417" s="602">
        <f t="shared" ca="1" si="699"/>
        <v>30418.807625095062</v>
      </c>
      <c r="AG417" s="602">
        <f t="shared" ca="1" si="700"/>
        <v>31227.944341051854</v>
      </c>
      <c r="AH417" s="602">
        <f t="shared" ca="1" si="701"/>
        <v>31773.964225318963</v>
      </c>
      <c r="AI417" s="602">
        <f t="shared" ca="1" si="702"/>
        <v>33161.814954877947</v>
      </c>
      <c r="AJ417" s="602">
        <f t="shared" ca="1" si="703"/>
        <v>33161.814954877947</v>
      </c>
      <c r="AK417" s="602">
        <f t="shared" ca="1" si="704"/>
        <v>34581.723205375456</v>
      </c>
      <c r="AL417" s="602">
        <f t="shared" ca="1" si="705"/>
        <v>34581.723205375456</v>
      </c>
      <c r="AM417" s="602">
        <f t="shared" ca="1" si="706"/>
        <v>36033.004617820443</v>
      </c>
      <c r="AN417" s="602">
        <f t="shared" ca="1" si="707"/>
        <v>36033.004617820443</v>
      </c>
      <c r="AO417" s="602">
        <f t="shared" ca="1" si="708"/>
        <v>37514.931461517175</v>
      </c>
      <c r="AP417" s="602">
        <f t="shared" ca="1" si="709"/>
        <v>37514.931461517175</v>
      </c>
      <c r="AQ417" s="602">
        <f t="shared" ca="1" si="710"/>
        <v>39026.737155306873</v>
      </c>
      <c r="AR417" s="602">
        <f t="shared" ca="1" si="711"/>
        <v>35448.772928771345</v>
      </c>
      <c r="AS417" s="602">
        <f t="shared" ca="1" si="712"/>
        <v>36918.531516652984</v>
      </c>
      <c r="AT417" s="602">
        <f t="shared" ca="1" si="713"/>
        <v>36918.531516652984</v>
      </c>
      <c r="AU417" s="602">
        <f t="shared" ca="1" si="714"/>
        <v>38418.479955411574</v>
      </c>
      <c r="AV417" s="602">
        <f t="shared" ca="1" si="715"/>
        <v>38418.479955411574</v>
      </c>
      <c r="AW417" s="602">
        <f t="shared" ca="1" si="716"/>
        <v>39947.830563756834</v>
      </c>
      <c r="AX417" s="602">
        <f t="shared" ca="1" si="717"/>
        <v>39947.830563756834</v>
      </c>
      <c r="AY417" s="602">
        <f t="shared" ca="1" si="718"/>
        <v>41505.764212283277</v>
      </c>
      <c r="AZ417" s="602">
        <f t="shared" ca="1" si="719"/>
        <v>41505.764212283277</v>
      </c>
      <c r="BA417" s="602">
        <f t="shared" ca="1" si="720"/>
        <v>43091.434978125537</v>
      </c>
      <c r="BB417" s="602">
        <f t="shared" ca="1" si="721"/>
        <v>30151.752011168952</v>
      </c>
      <c r="BC417" s="602">
        <f t="shared" ca="1" si="722"/>
        <v>30956.908340085956</v>
      </c>
      <c r="BD417" s="602">
        <f t="shared" ca="1" si="723"/>
        <v>30956.908340085956</v>
      </c>
      <c r="BE417" s="602">
        <f t="shared" ca="1" si="724"/>
        <v>31773.96422531897</v>
      </c>
      <c r="BF417" s="602">
        <f t="shared" ca="1" si="725"/>
        <v>31773.96422531897</v>
      </c>
      <c r="BG417" s="602">
        <f t="shared" ca="1" si="726"/>
        <v>32602.790994842424</v>
      </c>
      <c r="BH417" s="602">
        <f t="shared" ca="1" si="727"/>
        <v>32602.790994842424</v>
      </c>
      <c r="BI417" s="602">
        <f t="shared" ca="1" si="728"/>
        <v>33443.253242422019</v>
      </c>
      <c r="BJ417" s="602">
        <f t="shared" ca="1" si="729"/>
        <v>33443.253242422019</v>
      </c>
      <c r="BK417" s="602">
        <f t="shared" ca="1" si="730"/>
        <v>34295.209150044284</v>
      </c>
      <c r="BL417" s="602">
        <f t="shared" ca="1" si="731"/>
        <v>36770.18441525627</v>
      </c>
      <c r="BM417" s="602">
        <f t="shared" ca="1" si="732"/>
        <v>38267.148755353199</v>
      </c>
      <c r="BN417" s="602">
        <f t="shared" ca="1" si="733"/>
        <v>38267.148755353199</v>
      </c>
      <c r="BO417" s="602">
        <f t="shared" ca="1" si="734"/>
        <v>39793.595525186211</v>
      </c>
      <c r="BP417" s="602">
        <f t="shared" ca="1" si="735"/>
        <v>39793.595525186211</v>
      </c>
      <c r="BQ417" s="602">
        <f t="shared" ca="1" si="736"/>
        <v>41348.708530527409</v>
      </c>
      <c r="BR417" s="602">
        <f t="shared" ca="1" si="737"/>
        <v>41348.708530527409</v>
      </c>
      <c r="BS417" s="602">
        <f t="shared" ca="1" si="738"/>
        <v>42931.644319025749</v>
      </c>
      <c r="BT417" s="602">
        <f t="shared" ca="1" si="739"/>
        <v>42931.644319025749</v>
      </c>
      <c r="BU417" s="602">
        <f t="shared" ca="1" si="740"/>
        <v>44541.536806018841</v>
      </c>
      <c r="BV417" s="602">
        <f t="shared" ca="1" si="741"/>
        <v>40723.276804626068</v>
      </c>
      <c r="BW417" s="602">
        <f t="shared" ca="1" si="742"/>
        <v>42295.186245571516</v>
      </c>
      <c r="BX417" s="602">
        <f t="shared" ca="1" si="743"/>
        <v>42295.186245571516</v>
      </c>
      <c r="BY417" s="602">
        <f t="shared" ca="1" si="744"/>
        <v>43894.401241264459</v>
      </c>
      <c r="BZ417" s="602">
        <f t="shared" ca="1" si="745"/>
        <v>43894.401241264459</v>
      </c>
      <c r="CA417" s="602">
        <f t="shared" ca="1" si="746"/>
        <v>45520.044319311586</v>
      </c>
      <c r="CB417" s="602">
        <f t="shared" ca="1" si="747"/>
        <v>45520.044319311586</v>
      </c>
      <c r="CC417" s="602">
        <f t="shared" ca="1" si="748"/>
        <v>47171.222607457443</v>
      </c>
      <c r="CD417" s="602">
        <f t="shared" ca="1" si="749"/>
        <v>47171.222607457443</v>
      </c>
      <c r="CE417" s="602">
        <f t="shared" ca="1" si="750"/>
        <v>48847.032188247038</v>
      </c>
      <c r="CF417" s="602">
        <f t="shared" ca="1" si="751"/>
        <v>32602.790994842424</v>
      </c>
      <c r="CG417" s="602">
        <f t="shared" ca="1" si="752"/>
        <v>33443.253242422012</v>
      </c>
      <c r="CH417" s="602">
        <f t="shared" ca="1" si="753"/>
        <v>33443.253242422012</v>
      </c>
      <c r="CI417" s="602">
        <f t="shared" ca="1" si="754"/>
        <v>34295.209150044277</v>
      </c>
      <c r="CJ417" s="602">
        <f t="shared" ca="1" si="755"/>
        <v>34295.209150044277</v>
      </c>
      <c r="CK417" s="602">
        <f t="shared" ca="1" si="756"/>
        <v>35158.510820378884</v>
      </c>
      <c r="CL417" s="602">
        <f t="shared" ca="1" si="757"/>
        <v>35158.510820378884</v>
      </c>
      <c r="CM417" s="602">
        <f t="shared" ca="1" si="758"/>
        <v>36033.004617820443</v>
      </c>
      <c r="CN417" s="602">
        <f t="shared" ca="1" si="759"/>
        <v>36033.004617820443</v>
      </c>
      <c r="CO417" s="602">
        <f t="shared" ca="1" si="760"/>
        <v>36918.531516652984</v>
      </c>
      <c r="CP417" s="602">
        <f t="shared" ca="1" si="761"/>
        <v>40567.620879791641</v>
      </c>
      <c r="CQ417" s="602">
        <f t="shared" ca="1" si="762"/>
        <v>42136.752230538325</v>
      </c>
      <c r="CR417" s="602">
        <f t="shared" ca="1" si="763"/>
        <v>42136.752230538325</v>
      </c>
      <c r="CS417" s="602">
        <f t="shared" ca="1" si="764"/>
        <v>43733.275864409734</v>
      </c>
      <c r="CT417" s="602">
        <f t="shared" ca="1" si="765"/>
        <v>43733.275864409734</v>
      </c>
      <c r="CU417" s="602">
        <f t="shared" ca="1" si="766"/>
        <v>45356.316094004287</v>
      </c>
      <c r="CV417" s="602">
        <f t="shared" ca="1" si="767"/>
        <v>45356.316094004287</v>
      </c>
      <c r="CW417" s="602">
        <f t="shared" ca="1" si="768"/>
        <v>47004.981388595283</v>
      </c>
      <c r="CX417" s="602">
        <f t="shared" ca="1" si="769"/>
        <v>47004.981388595283</v>
      </c>
      <c r="CY417" s="602">
        <f t="shared" ca="1" si="770"/>
        <v>48678.368743832812</v>
      </c>
      <c r="CZ417" s="602">
        <f t="shared" ca="1" si="771"/>
        <v>44703.97476535022</v>
      </c>
      <c r="DA417" s="602">
        <f t="shared" ca="1" si="772"/>
        <v>46342.497848049643</v>
      </c>
      <c r="DB417" s="602">
        <f t="shared" ca="1" si="773"/>
        <v>46342.497848049643</v>
      </c>
      <c r="DC417" s="602">
        <f t="shared" ca="1" si="774"/>
        <v>48006.105296803609</v>
      </c>
      <c r="DD417" s="602">
        <f t="shared" ca="1" si="775"/>
        <v>48006.105296803609</v>
      </c>
      <c r="DE417" s="602">
        <f t="shared" ca="1" si="776"/>
        <v>49693.889253268258</v>
      </c>
      <c r="DF417" s="602">
        <f t="shared" ca="1" si="777"/>
        <v>49693.889253268258</v>
      </c>
      <c r="DG417" s="602">
        <f t="shared" ca="1" si="778"/>
        <v>51404.937022019112</v>
      </c>
      <c r="DH417" s="602">
        <f t="shared" ca="1" si="779"/>
        <v>51404.937022019112</v>
      </c>
      <c r="DI417" s="602">
        <f t="shared" ca="1" si="780"/>
        <v>53138.334953305806</v>
      </c>
      <c r="DJ417" s="602">
        <f t="shared" ca="1" si="781"/>
        <v>35740.272825017964</v>
      </c>
      <c r="DK417" s="602">
        <f t="shared" ca="1" si="782"/>
        <v>36622.140011125128</v>
      </c>
      <c r="DL417" s="602">
        <f t="shared" ca="1" si="783"/>
        <v>36622.140011125128</v>
      </c>
      <c r="DM417" s="602">
        <f t="shared" ca="1" si="784"/>
        <v>37514.931461517175</v>
      </c>
      <c r="DN417" s="602">
        <f t="shared" ca="1" si="785"/>
        <v>37514.931461517175</v>
      </c>
      <c r="DO417" s="602">
        <f t="shared" ca="1" si="786"/>
        <v>38418.479955411574</v>
      </c>
      <c r="DP417" s="602">
        <f t="shared" ca="1" si="787"/>
        <v>38418.479955411574</v>
      </c>
      <c r="DQ417" s="602">
        <f t="shared" ca="1" si="788"/>
        <v>39332.613834187912</v>
      </c>
      <c r="DR417" s="602">
        <f t="shared" ca="1" si="789"/>
        <v>39332.613834187912</v>
      </c>
      <c r="DS417" s="602">
        <f t="shared" ca="1" si="790"/>
        <v>40257.157363389997</v>
      </c>
      <c r="DT417" s="602">
        <f t="shared" ca="1" si="791"/>
        <v>46177.501827191038</v>
      </c>
      <c r="DU417" s="602">
        <f t="shared" ca="1" si="792"/>
        <v>47838.641578354283</v>
      </c>
      <c r="DV417" s="602">
        <f t="shared" ca="1" si="793"/>
        <v>47838.641578354283</v>
      </c>
      <c r="DW417" s="602">
        <f t="shared" ca="1" si="794"/>
        <v>49524.048906687342</v>
      </c>
      <c r="DX417" s="602">
        <f t="shared" ca="1" si="795"/>
        <v>49524.048906687342</v>
      </c>
      <c r="DY417" s="602">
        <f t="shared" ca="1" si="796"/>
        <v>51232.81142211426</v>
      </c>
      <c r="DZ417" s="602">
        <f t="shared" ca="1" si="797"/>
        <v>51232.81142211426</v>
      </c>
      <c r="EA417" s="602">
        <f t="shared" ca="1" si="798"/>
        <v>52964.015402022604</v>
      </c>
      <c r="EB417" s="602">
        <f t="shared" ca="1" si="799"/>
        <v>52964.015402022604</v>
      </c>
      <c r="EC417" s="602">
        <f t="shared" ca="1" si="800"/>
        <v>54716.749467108581</v>
      </c>
      <c r="ED417" s="602">
        <f t="shared" ca="1" si="801"/>
        <v>50546.562285820124</v>
      </c>
      <c r="EE417" s="602">
        <f t="shared" ca="1" si="802"/>
        <v>52268.899256216449</v>
      </c>
      <c r="EF417" s="602">
        <f t="shared" ca="1" si="803"/>
        <v>52268.899256216449</v>
      </c>
      <c r="EG417" s="602">
        <f t="shared" ca="1" si="804"/>
        <v>54013.130357142247</v>
      </c>
      <c r="EH417" s="602">
        <f t="shared" ca="1" si="805"/>
        <v>54013.130357142247</v>
      </c>
      <c r="EI417" s="602">
        <f t="shared" ca="1" si="806"/>
        <v>55778.34727772788</v>
      </c>
      <c r="EJ417" s="602">
        <f t="shared" ca="1" si="807"/>
        <v>55778.34727772788</v>
      </c>
      <c r="EK417" s="602">
        <f t="shared" ca="1" si="808"/>
        <v>57563.649413299725</v>
      </c>
      <c r="EL417" s="602">
        <f t="shared" ca="1" si="809"/>
        <v>57563.649413299725</v>
      </c>
      <c r="EM417" s="602">
        <f t="shared" ca="1" si="810"/>
        <v>59368.146874517734</v>
      </c>
    </row>
    <row r="418" spans="22:143" ht="14.25" x14ac:dyDescent="0.2">
      <c r="V418" s="260"/>
      <c r="W418" s="597">
        <f t="shared" si="690"/>
        <v>125</v>
      </c>
      <c r="X418" s="602">
        <f t="shared" ca="1" si="691"/>
        <v>27303.204877228378</v>
      </c>
      <c r="Y418" s="602">
        <f t="shared" ca="1" si="692"/>
        <v>28063.745651855919</v>
      </c>
      <c r="Z418" s="602">
        <f t="shared" ca="1" si="693"/>
        <v>28063.745651855919</v>
      </c>
      <c r="AA418" s="602">
        <f t="shared" ca="1" si="694"/>
        <v>28836.595283912593</v>
      </c>
      <c r="AB418" s="602">
        <f t="shared" ca="1" si="695"/>
        <v>28836.595283912593</v>
      </c>
      <c r="AC418" s="602">
        <f t="shared" ca="1" si="696"/>
        <v>29621.652351503428</v>
      </c>
      <c r="AD418" s="602">
        <f t="shared" ca="1" si="697"/>
        <v>29621.652351503428</v>
      </c>
      <c r="AE418" s="602">
        <f t="shared" ca="1" si="698"/>
        <v>30418.807625095062</v>
      </c>
      <c r="AF418" s="602">
        <f t="shared" ca="1" si="699"/>
        <v>30418.807625095062</v>
      </c>
      <c r="AG418" s="602">
        <f t="shared" ca="1" si="700"/>
        <v>31227.944341051854</v>
      </c>
      <c r="AH418" s="602">
        <f t="shared" ca="1" si="701"/>
        <v>31773.964225318963</v>
      </c>
      <c r="AI418" s="602">
        <f t="shared" ca="1" si="702"/>
        <v>33161.814954877947</v>
      </c>
      <c r="AJ418" s="602">
        <f t="shared" ca="1" si="703"/>
        <v>33161.814954877947</v>
      </c>
      <c r="AK418" s="602">
        <f t="shared" ca="1" si="704"/>
        <v>34581.723205375456</v>
      </c>
      <c r="AL418" s="602">
        <f t="shared" ca="1" si="705"/>
        <v>34581.723205375456</v>
      </c>
      <c r="AM418" s="602">
        <f t="shared" ca="1" si="706"/>
        <v>36033.004617820443</v>
      </c>
      <c r="AN418" s="602">
        <f t="shared" ca="1" si="707"/>
        <v>36033.004617820443</v>
      </c>
      <c r="AO418" s="602">
        <f t="shared" ca="1" si="708"/>
        <v>37514.931461517175</v>
      </c>
      <c r="AP418" s="602">
        <f t="shared" ca="1" si="709"/>
        <v>37514.931461517175</v>
      </c>
      <c r="AQ418" s="602">
        <f t="shared" ca="1" si="710"/>
        <v>39026.737155306873</v>
      </c>
      <c r="AR418" s="602">
        <f t="shared" ca="1" si="711"/>
        <v>35448.772928771345</v>
      </c>
      <c r="AS418" s="602">
        <f t="shared" ca="1" si="712"/>
        <v>36918.531516652984</v>
      </c>
      <c r="AT418" s="602">
        <f t="shared" ca="1" si="713"/>
        <v>36918.531516652984</v>
      </c>
      <c r="AU418" s="602">
        <f t="shared" ca="1" si="714"/>
        <v>38418.479955411574</v>
      </c>
      <c r="AV418" s="602">
        <f t="shared" ca="1" si="715"/>
        <v>38418.479955411574</v>
      </c>
      <c r="AW418" s="602">
        <f t="shared" ca="1" si="716"/>
        <v>39947.830563756834</v>
      </c>
      <c r="AX418" s="602">
        <f t="shared" ca="1" si="717"/>
        <v>39947.830563756834</v>
      </c>
      <c r="AY418" s="602">
        <f t="shared" ca="1" si="718"/>
        <v>41505.764212283277</v>
      </c>
      <c r="AZ418" s="602">
        <f t="shared" ca="1" si="719"/>
        <v>41505.764212283277</v>
      </c>
      <c r="BA418" s="602">
        <f t="shared" ca="1" si="720"/>
        <v>43091.434978125537</v>
      </c>
      <c r="BB418" s="602">
        <f t="shared" ca="1" si="721"/>
        <v>30151.752011168952</v>
      </c>
      <c r="BC418" s="602">
        <f t="shared" ca="1" si="722"/>
        <v>30956.908340085956</v>
      </c>
      <c r="BD418" s="602">
        <f t="shared" ca="1" si="723"/>
        <v>30956.908340085956</v>
      </c>
      <c r="BE418" s="602">
        <f t="shared" ca="1" si="724"/>
        <v>31773.96422531897</v>
      </c>
      <c r="BF418" s="602">
        <f t="shared" ca="1" si="725"/>
        <v>31773.96422531897</v>
      </c>
      <c r="BG418" s="602">
        <f t="shared" ca="1" si="726"/>
        <v>32602.790994842424</v>
      </c>
      <c r="BH418" s="602">
        <f t="shared" ca="1" si="727"/>
        <v>32602.790994842424</v>
      </c>
      <c r="BI418" s="602">
        <f t="shared" ca="1" si="728"/>
        <v>33443.253242422019</v>
      </c>
      <c r="BJ418" s="602">
        <f t="shared" ca="1" si="729"/>
        <v>33443.253242422019</v>
      </c>
      <c r="BK418" s="602">
        <f t="shared" ca="1" si="730"/>
        <v>34295.209150044284</v>
      </c>
      <c r="BL418" s="602">
        <f t="shared" ca="1" si="731"/>
        <v>36770.18441525627</v>
      </c>
      <c r="BM418" s="602">
        <f t="shared" ca="1" si="732"/>
        <v>38267.148755353199</v>
      </c>
      <c r="BN418" s="602">
        <f t="shared" ca="1" si="733"/>
        <v>38267.148755353199</v>
      </c>
      <c r="BO418" s="602">
        <f t="shared" ca="1" si="734"/>
        <v>39793.595525186211</v>
      </c>
      <c r="BP418" s="602">
        <f t="shared" ca="1" si="735"/>
        <v>39793.595525186211</v>
      </c>
      <c r="BQ418" s="602">
        <f t="shared" ca="1" si="736"/>
        <v>41348.708530527409</v>
      </c>
      <c r="BR418" s="602">
        <f t="shared" ca="1" si="737"/>
        <v>41348.708530527409</v>
      </c>
      <c r="BS418" s="602">
        <f t="shared" ca="1" si="738"/>
        <v>42931.644319025749</v>
      </c>
      <c r="BT418" s="602">
        <f t="shared" ca="1" si="739"/>
        <v>42931.644319025749</v>
      </c>
      <c r="BU418" s="602">
        <f t="shared" ca="1" si="740"/>
        <v>44541.536806018841</v>
      </c>
      <c r="BV418" s="602">
        <f t="shared" ca="1" si="741"/>
        <v>40723.276804626068</v>
      </c>
      <c r="BW418" s="602">
        <f t="shared" ca="1" si="742"/>
        <v>42295.186245571516</v>
      </c>
      <c r="BX418" s="602">
        <f t="shared" ca="1" si="743"/>
        <v>42295.186245571516</v>
      </c>
      <c r="BY418" s="602">
        <f t="shared" ca="1" si="744"/>
        <v>43894.401241264459</v>
      </c>
      <c r="BZ418" s="602">
        <f t="shared" ca="1" si="745"/>
        <v>43894.401241264459</v>
      </c>
      <c r="CA418" s="602">
        <f t="shared" ca="1" si="746"/>
        <v>45520.044319311586</v>
      </c>
      <c r="CB418" s="602">
        <f t="shared" ca="1" si="747"/>
        <v>45520.044319311586</v>
      </c>
      <c r="CC418" s="602">
        <f t="shared" ca="1" si="748"/>
        <v>47171.222607457443</v>
      </c>
      <c r="CD418" s="602">
        <f t="shared" ca="1" si="749"/>
        <v>47171.222607457443</v>
      </c>
      <c r="CE418" s="602">
        <f t="shared" ca="1" si="750"/>
        <v>48847.032188247038</v>
      </c>
      <c r="CF418" s="602">
        <f t="shared" ca="1" si="751"/>
        <v>32602.790994842424</v>
      </c>
      <c r="CG418" s="602">
        <f t="shared" ca="1" si="752"/>
        <v>33443.253242422012</v>
      </c>
      <c r="CH418" s="602">
        <f t="shared" ca="1" si="753"/>
        <v>33443.253242422012</v>
      </c>
      <c r="CI418" s="602">
        <f t="shared" ca="1" si="754"/>
        <v>34295.209150044277</v>
      </c>
      <c r="CJ418" s="602">
        <f t="shared" ca="1" si="755"/>
        <v>34295.209150044277</v>
      </c>
      <c r="CK418" s="602">
        <f t="shared" ca="1" si="756"/>
        <v>35158.510820378884</v>
      </c>
      <c r="CL418" s="602">
        <f t="shared" ca="1" si="757"/>
        <v>35158.510820378884</v>
      </c>
      <c r="CM418" s="602">
        <f t="shared" ca="1" si="758"/>
        <v>36033.004617820443</v>
      </c>
      <c r="CN418" s="602">
        <f t="shared" ca="1" si="759"/>
        <v>36033.004617820443</v>
      </c>
      <c r="CO418" s="602">
        <f t="shared" ca="1" si="760"/>
        <v>36918.531516652984</v>
      </c>
      <c r="CP418" s="602">
        <f t="shared" ca="1" si="761"/>
        <v>40567.620879791641</v>
      </c>
      <c r="CQ418" s="602">
        <f t="shared" ca="1" si="762"/>
        <v>42136.752230538325</v>
      </c>
      <c r="CR418" s="602">
        <f t="shared" ca="1" si="763"/>
        <v>42136.752230538325</v>
      </c>
      <c r="CS418" s="602">
        <f t="shared" ca="1" si="764"/>
        <v>43733.275864409734</v>
      </c>
      <c r="CT418" s="602">
        <f t="shared" ca="1" si="765"/>
        <v>43733.275864409734</v>
      </c>
      <c r="CU418" s="602">
        <f t="shared" ca="1" si="766"/>
        <v>45356.316094004287</v>
      </c>
      <c r="CV418" s="602">
        <f t="shared" ca="1" si="767"/>
        <v>45356.316094004287</v>
      </c>
      <c r="CW418" s="602">
        <f t="shared" ca="1" si="768"/>
        <v>47004.981388595283</v>
      </c>
      <c r="CX418" s="602">
        <f t="shared" ca="1" si="769"/>
        <v>47004.981388595283</v>
      </c>
      <c r="CY418" s="602">
        <f t="shared" ca="1" si="770"/>
        <v>48678.368743832812</v>
      </c>
      <c r="CZ418" s="602">
        <f t="shared" ca="1" si="771"/>
        <v>44703.97476535022</v>
      </c>
      <c r="DA418" s="602">
        <f t="shared" ca="1" si="772"/>
        <v>46342.497848049643</v>
      </c>
      <c r="DB418" s="602">
        <f t="shared" ca="1" si="773"/>
        <v>46342.497848049643</v>
      </c>
      <c r="DC418" s="602">
        <f t="shared" ca="1" si="774"/>
        <v>48006.105296803609</v>
      </c>
      <c r="DD418" s="602">
        <f t="shared" ca="1" si="775"/>
        <v>48006.105296803609</v>
      </c>
      <c r="DE418" s="602">
        <f t="shared" ca="1" si="776"/>
        <v>49693.889253268258</v>
      </c>
      <c r="DF418" s="602">
        <f t="shared" ca="1" si="777"/>
        <v>49693.889253268258</v>
      </c>
      <c r="DG418" s="602">
        <f t="shared" ca="1" si="778"/>
        <v>51404.937022019112</v>
      </c>
      <c r="DH418" s="602">
        <f t="shared" ca="1" si="779"/>
        <v>51404.937022019112</v>
      </c>
      <c r="DI418" s="602">
        <f t="shared" ca="1" si="780"/>
        <v>53138.334953305806</v>
      </c>
      <c r="DJ418" s="602">
        <f t="shared" ca="1" si="781"/>
        <v>35740.272825017964</v>
      </c>
      <c r="DK418" s="602">
        <f t="shared" ca="1" si="782"/>
        <v>36622.140011125128</v>
      </c>
      <c r="DL418" s="602">
        <f t="shared" ca="1" si="783"/>
        <v>36622.140011125128</v>
      </c>
      <c r="DM418" s="602">
        <f t="shared" ca="1" si="784"/>
        <v>37514.931461517175</v>
      </c>
      <c r="DN418" s="602">
        <f t="shared" ca="1" si="785"/>
        <v>37514.931461517175</v>
      </c>
      <c r="DO418" s="602">
        <f t="shared" ca="1" si="786"/>
        <v>38418.479955411574</v>
      </c>
      <c r="DP418" s="602">
        <f t="shared" ca="1" si="787"/>
        <v>38418.479955411574</v>
      </c>
      <c r="DQ418" s="602">
        <f t="shared" ca="1" si="788"/>
        <v>39332.613834187912</v>
      </c>
      <c r="DR418" s="602">
        <f t="shared" ca="1" si="789"/>
        <v>39332.613834187912</v>
      </c>
      <c r="DS418" s="602">
        <f t="shared" ca="1" si="790"/>
        <v>40257.157363389997</v>
      </c>
      <c r="DT418" s="602">
        <f t="shared" ca="1" si="791"/>
        <v>46177.501827191038</v>
      </c>
      <c r="DU418" s="602">
        <f t="shared" ca="1" si="792"/>
        <v>47838.641578354283</v>
      </c>
      <c r="DV418" s="602">
        <f t="shared" ca="1" si="793"/>
        <v>47838.641578354283</v>
      </c>
      <c r="DW418" s="602">
        <f t="shared" ca="1" si="794"/>
        <v>49524.048906687342</v>
      </c>
      <c r="DX418" s="602">
        <f t="shared" ca="1" si="795"/>
        <v>49524.048906687342</v>
      </c>
      <c r="DY418" s="602">
        <f t="shared" ca="1" si="796"/>
        <v>51232.81142211426</v>
      </c>
      <c r="DZ418" s="602">
        <f t="shared" ca="1" si="797"/>
        <v>51232.81142211426</v>
      </c>
      <c r="EA418" s="602">
        <f t="shared" ca="1" si="798"/>
        <v>52964.015402022604</v>
      </c>
      <c r="EB418" s="602">
        <f t="shared" ca="1" si="799"/>
        <v>52964.015402022604</v>
      </c>
      <c r="EC418" s="602">
        <f t="shared" ca="1" si="800"/>
        <v>54716.749467108581</v>
      </c>
      <c r="ED418" s="602">
        <f t="shared" ca="1" si="801"/>
        <v>50546.562285820124</v>
      </c>
      <c r="EE418" s="602">
        <f t="shared" ca="1" si="802"/>
        <v>52268.899256216449</v>
      </c>
      <c r="EF418" s="602">
        <f t="shared" ca="1" si="803"/>
        <v>52268.899256216449</v>
      </c>
      <c r="EG418" s="602">
        <f t="shared" ca="1" si="804"/>
        <v>54013.130357142247</v>
      </c>
      <c r="EH418" s="602">
        <f t="shared" ca="1" si="805"/>
        <v>54013.130357142247</v>
      </c>
      <c r="EI418" s="602">
        <f t="shared" ca="1" si="806"/>
        <v>55778.34727772788</v>
      </c>
      <c r="EJ418" s="602">
        <f t="shared" ca="1" si="807"/>
        <v>55778.34727772788</v>
      </c>
      <c r="EK418" s="602">
        <f t="shared" ca="1" si="808"/>
        <v>57563.649413299725</v>
      </c>
      <c r="EL418" s="602">
        <f t="shared" ca="1" si="809"/>
        <v>57563.649413299725</v>
      </c>
      <c r="EM418" s="602">
        <f t="shared" ca="1" si="810"/>
        <v>59368.146874517734</v>
      </c>
    </row>
    <row r="419" spans="22:143" ht="14.25" x14ac:dyDescent="0.2">
      <c r="V419" s="260"/>
      <c r="W419" s="597">
        <f t="shared" si="690"/>
        <v>126</v>
      </c>
      <c r="X419" s="602">
        <f t="shared" ca="1" si="691"/>
        <v>27303.204877228378</v>
      </c>
      <c r="Y419" s="602">
        <f t="shared" ca="1" si="692"/>
        <v>28063.745651855919</v>
      </c>
      <c r="Z419" s="602">
        <f t="shared" ca="1" si="693"/>
        <v>28063.745651855919</v>
      </c>
      <c r="AA419" s="602">
        <f t="shared" ca="1" si="694"/>
        <v>28836.595283912593</v>
      </c>
      <c r="AB419" s="602">
        <f t="shared" ca="1" si="695"/>
        <v>28836.595283912593</v>
      </c>
      <c r="AC419" s="602">
        <f t="shared" ca="1" si="696"/>
        <v>29621.652351503428</v>
      </c>
      <c r="AD419" s="602">
        <f t="shared" ca="1" si="697"/>
        <v>29621.652351503428</v>
      </c>
      <c r="AE419" s="602">
        <f t="shared" ca="1" si="698"/>
        <v>30418.807625095062</v>
      </c>
      <c r="AF419" s="602">
        <f t="shared" ca="1" si="699"/>
        <v>30418.807625095062</v>
      </c>
      <c r="AG419" s="602">
        <f t="shared" ca="1" si="700"/>
        <v>31227.944341051854</v>
      </c>
      <c r="AH419" s="602">
        <f t="shared" ca="1" si="701"/>
        <v>31773.964225318963</v>
      </c>
      <c r="AI419" s="602">
        <f t="shared" ca="1" si="702"/>
        <v>33161.814954877947</v>
      </c>
      <c r="AJ419" s="602">
        <f t="shared" ca="1" si="703"/>
        <v>33161.814954877947</v>
      </c>
      <c r="AK419" s="602">
        <f t="shared" ca="1" si="704"/>
        <v>34581.723205375456</v>
      </c>
      <c r="AL419" s="602">
        <f t="shared" ca="1" si="705"/>
        <v>34581.723205375456</v>
      </c>
      <c r="AM419" s="602">
        <f t="shared" ca="1" si="706"/>
        <v>36033.004617820443</v>
      </c>
      <c r="AN419" s="602">
        <f t="shared" ca="1" si="707"/>
        <v>36033.004617820443</v>
      </c>
      <c r="AO419" s="602">
        <f t="shared" ca="1" si="708"/>
        <v>37514.931461517175</v>
      </c>
      <c r="AP419" s="602">
        <f t="shared" ca="1" si="709"/>
        <v>37514.931461517175</v>
      </c>
      <c r="AQ419" s="602">
        <f t="shared" ca="1" si="710"/>
        <v>39026.737155306873</v>
      </c>
      <c r="AR419" s="602">
        <f t="shared" ca="1" si="711"/>
        <v>35448.772928771345</v>
      </c>
      <c r="AS419" s="602">
        <f t="shared" ca="1" si="712"/>
        <v>36918.531516652984</v>
      </c>
      <c r="AT419" s="602">
        <f t="shared" ca="1" si="713"/>
        <v>36918.531516652984</v>
      </c>
      <c r="AU419" s="602">
        <f t="shared" ca="1" si="714"/>
        <v>38418.479955411574</v>
      </c>
      <c r="AV419" s="602">
        <f t="shared" ca="1" si="715"/>
        <v>38418.479955411574</v>
      </c>
      <c r="AW419" s="602">
        <f t="shared" ca="1" si="716"/>
        <v>39947.830563756834</v>
      </c>
      <c r="AX419" s="602">
        <f t="shared" ca="1" si="717"/>
        <v>39947.830563756834</v>
      </c>
      <c r="AY419" s="602">
        <f t="shared" ca="1" si="718"/>
        <v>41505.764212283277</v>
      </c>
      <c r="AZ419" s="602">
        <f t="shared" ca="1" si="719"/>
        <v>41505.764212283277</v>
      </c>
      <c r="BA419" s="602">
        <f t="shared" ca="1" si="720"/>
        <v>43091.434978125537</v>
      </c>
      <c r="BB419" s="602">
        <f t="shared" ca="1" si="721"/>
        <v>30151.752011168952</v>
      </c>
      <c r="BC419" s="602">
        <f t="shared" ca="1" si="722"/>
        <v>30956.908340085956</v>
      </c>
      <c r="BD419" s="602">
        <f t="shared" ca="1" si="723"/>
        <v>30956.908340085956</v>
      </c>
      <c r="BE419" s="602">
        <f t="shared" ca="1" si="724"/>
        <v>31773.96422531897</v>
      </c>
      <c r="BF419" s="602">
        <f t="shared" ca="1" si="725"/>
        <v>31773.96422531897</v>
      </c>
      <c r="BG419" s="602">
        <f t="shared" ca="1" si="726"/>
        <v>32602.790994842424</v>
      </c>
      <c r="BH419" s="602">
        <f t="shared" ca="1" si="727"/>
        <v>32602.790994842424</v>
      </c>
      <c r="BI419" s="602">
        <f t="shared" ca="1" si="728"/>
        <v>33443.253242422019</v>
      </c>
      <c r="BJ419" s="602">
        <f t="shared" ca="1" si="729"/>
        <v>33443.253242422019</v>
      </c>
      <c r="BK419" s="602">
        <f t="shared" ca="1" si="730"/>
        <v>34295.209150044284</v>
      </c>
      <c r="BL419" s="602">
        <f t="shared" ca="1" si="731"/>
        <v>36770.18441525627</v>
      </c>
      <c r="BM419" s="602">
        <f t="shared" ca="1" si="732"/>
        <v>38267.148755353199</v>
      </c>
      <c r="BN419" s="602">
        <f t="shared" ca="1" si="733"/>
        <v>38267.148755353199</v>
      </c>
      <c r="BO419" s="602">
        <f t="shared" ca="1" si="734"/>
        <v>39793.595525186211</v>
      </c>
      <c r="BP419" s="602">
        <f t="shared" ca="1" si="735"/>
        <v>39793.595525186211</v>
      </c>
      <c r="BQ419" s="602">
        <f t="shared" ca="1" si="736"/>
        <v>41348.708530527409</v>
      </c>
      <c r="BR419" s="602">
        <f t="shared" ca="1" si="737"/>
        <v>41348.708530527409</v>
      </c>
      <c r="BS419" s="602">
        <f t="shared" ca="1" si="738"/>
        <v>42931.644319025749</v>
      </c>
      <c r="BT419" s="602">
        <f t="shared" ca="1" si="739"/>
        <v>42931.644319025749</v>
      </c>
      <c r="BU419" s="602">
        <f t="shared" ca="1" si="740"/>
        <v>44541.536806018841</v>
      </c>
      <c r="BV419" s="602">
        <f t="shared" ca="1" si="741"/>
        <v>40723.276804626068</v>
      </c>
      <c r="BW419" s="602">
        <f t="shared" ca="1" si="742"/>
        <v>42295.186245571516</v>
      </c>
      <c r="BX419" s="602">
        <f t="shared" ca="1" si="743"/>
        <v>42295.186245571516</v>
      </c>
      <c r="BY419" s="602">
        <f t="shared" ca="1" si="744"/>
        <v>43894.401241264459</v>
      </c>
      <c r="BZ419" s="602">
        <f t="shared" ca="1" si="745"/>
        <v>43894.401241264459</v>
      </c>
      <c r="CA419" s="602">
        <f t="shared" ca="1" si="746"/>
        <v>45520.044319311586</v>
      </c>
      <c r="CB419" s="602">
        <f t="shared" ca="1" si="747"/>
        <v>45520.044319311586</v>
      </c>
      <c r="CC419" s="602">
        <f t="shared" ca="1" si="748"/>
        <v>47171.222607457443</v>
      </c>
      <c r="CD419" s="602">
        <f t="shared" ca="1" si="749"/>
        <v>47171.222607457443</v>
      </c>
      <c r="CE419" s="602">
        <f t="shared" ca="1" si="750"/>
        <v>48847.032188247038</v>
      </c>
      <c r="CF419" s="602">
        <f t="shared" ca="1" si="751"/>
        <v>32602.790994842424</v>
      </c>
      <c r="CG419" s="602">
        <f t="shared" ca="1" si="752"/>
        <v>33443.253242422012</v>
      </c>
      <c r="CH419" s="602">
        <f t="shared" ca="1" si="753"/>
        <v>33443.253242422012</v>
      </c>
      <c r="CI419" s="602">
        <f t="shared" ca="1" si="754"/>
        <v>34295.209150044277</v>
      </c>
      <c r="CJ419" s="602">
        <f t="shared" ca="1" si="755"/>
        <v>34295.209150044277</v>
      </c>
      <c r="CK419" s="602">
        <f t="shared" ca="1" si="756"/>
        <v>35158.510820378884</v>
      </c>
      <c r="CL419" s="602">
        <f t="shared" ca="1" si="757"/>
        <v>35158.510820378884</v>
      </c>
      <c r="CM419" s="602">
        <f t="shared" ca="1" si="758"/>
        <v>36033.004617820443</v>
      </c>
      <c r="CN419" s="602">
        <f t="shared" ca="1" si="759"/>
        <v>36033.004617820443</v>
      </c>
      <c r="CO419" s="602">
        <f t="shared" ca="1" si="760"/>
        <v>36918.531516652984</v>
      </c>
      <c r="CP419" s="602">
        <f t="shared" ca="1" si="761"/>
        <v>40567.620879791641</v>
      </c>
      <c r="CQ419" s="602">
        <f t="shared" ca="1" si="762"/>
        <v>42136.752230538325</v>
      </c>
      <c r="CR419" s="602">
        <f t="shared" ca="1" si="763"/>
        <v>42136.752230538325</v>
      </c>
      <c r="CS419" s="602">
        <f t="shared" ca="1" si="764"/>
        <v>43733.275864409734</v>
      </c>
      <c r="CT419" s="602">
        <f t="shared" ca="1" si="765"/>
        <v>43733.275864409734</v>
      </c>
      <c r="CU419" s="602">
        <f t="shared" ca="1" si="766"/>
        <v>45356.316094004287</v>
      </c>
      <c r="CV419" s="602">
        <f t="shared" ca="1" si="767"/>
        <v>45356.316094004287</v>
      </c>
      <c r="CW419" s="602">
        <f t="shared" ca="1" si="768"/>
        <v>47004.981388595283</v>
      </c>
      <c r="CX419" s="602">
        <f t="shared" ca="1" si="769"/>
        <v>47004.981388595283</v>
      </c>
      <c r="CY419" s="602">
        <f t="shared" ca="1" si="770"/>
        <v>48678.368743832812</v>
      </c>
      <c r="CZ419" s="602">
        <f t="shared" ca="1" si="771"/>
        <v>44703.97476535022</v>
      </c>
      <c r="DA419" s="602">
        <f t="shared" ca="1" si="772"/>
        <v>46342.497848049643</v>
      </c>
      <c r="DB419" s="602">
        <f t="shared" ca="1" si="773"/>
        <v>46342.497848049643</v>
      </c>
      <c r="DC419" s="602">
        <f t="shared" ca="1" si="774"/>
        <v>48006.105296803609</v>
      </c>
      <c r="DD419" s="602">
        <f t="shared" ca="1" si="775"/>
        <v>48006.105296803609</v>
      </c>
      <c r="DE419" s="602">
        <f t="shared" ca="1" si="776"/>
        <v>49693.889253268258</v>
      </c>
      <c r="DF419" s="602">
        <f t="shared" ca="1" si="777"/>
        <v>49693.889253268258</v>
      </c>
      <c r="DG419" s="602">
        <f t="shared" ca="1" si="778"/>
        <v>51404.937022019112</v>
      </c>
      <c r="DH419" s="602">
        <f t="shared" ca="1" si="779"/>
        <v>51404.937022019112</v>
      </c>
      <c r="DI419" s="602">
        <f t="shared" ca="1" si="780"/>
        <v>53138.334953305806</v>
      </c>
      <c r="DJ419" s="602">
        <f t="shared" ca="1" si="781"/>
        <v>35740.272825017964</v>
      </c>
      <c r="DK419" s="602">
        <f t="shared" ca="1" si="782"/>
        <v>36622.140011125128</v>
      </c>
      <c r="DL419" s="602">
        <f t="shared" ca="1" si="783"/>
        <v>36622.140011125128</v>
      </c>
      <c r="DM419" s="602">
        <f t="shared" ca="1" si="784"/>
        <v>37514.931461517175</v>
      </c>
      <c r="DN419" s="602">
        <f t="shared" ca="1" si="785"/>
        <v>37514.931461517175</v>
      </c>
      <c r="DO419" s="602">
        <f t="shared" ca="1" si="786"/>
        <v>38418.479955411574</v>
      </c>
      <c r="DP419" s="602">
        <f t="shared" ca="1" si="787"/>
        <v>38418.479955411574</v>
      </c>
      <c r="DQ419" s="602">
        <f t="shared" ca="1" si="788"/>
        <v>39332.613834187912</v>
      </c>
      <c r="DR419" s="602">
        <f t="shared" ca="1" si="789"/>
        <v>39332.613834187912</v>
      </c>
      <c r="DS419" s="602">
        <f t="shared" ca="1" si="790"/>
        <v>40257.157363389997</v>
      </c>
      <c r="DT419" s="602">
        <f t="shared" ca="1" si="791"/>
        <v>46177.501827191038</v>
      </c>
      <c r="DU419" s="602">
        <f t="shared" ca="1" si="792"/>
        <v>47838.641578354283</v>
      </c>
      <c r="DV419" s="602">
        <f t="shared" ca="1" si="793"/>
        <v>47838.641578354283</v>
      </c>
      <c r="DW419" s="602">
        <f t="shared" ca="1" si="794"/>
        <v>49524.048906687342</v>
      </c>
      <c r="DX419" s="602">
        <f t="shared" ca="1" si="795"/>
        <v>49524.048906687342</v>
      </c>
      <c r="DY419" s="602">
        <f t="shared" ca="1" si="796"/>
        <v>51232.81142211426</v>
      </c>
      <c r="DZ419" s="602">
        <f t="shared" ca="1" si="797"/>
        <v>51232.81142211426</v>
      </c>
      <c r="EA419" s="602">
        <f t="shared" ca="1" si="798"/>
        <v>52964.015402022604</v>
      </c>
      <c r="EB419" s="602">
        <f t="shared" ca="1" si="799"/>
        <v>52964.015402022604</v>
      </c>
      <c r="EC419" s="602">
        <f t="shared" ca="1" si="800"/>
        <v>54716.749467108581</v>
      </c>
      <c r="ED419" s="602">
        <f t="shared" ca="1" si="801"/>
        <v>50546.562285820124</v>
      </c>
      <c r="EE419" s="602">
        <f t="shared" ca="1" si="802"/>
        <v>52268.899256216449</v>
      </c>
      <c r="EF419" s="602">
        <f t="shared" ca="1" si="803"/>
        <v>52268.899256216449</v>
      </c>
      <c r="EG419" s="602">
        <f t="shared" ca="1" si="804"/>
        <v>54013.130357142247</v>
      </c>
      <c r="EH419" s="602">
        <f t="shared" ca="1" si="805"/>
        <v>54013.130357142247</v>
      </c>
      <c r="EI419" s="602">
        <f t="shared" ca="1" si="806"/>
        <v>55778.34727772788</v>
      </c>
      <c r="EJ419" s="602">
        <f t="shared" ca="1" si="807"/>
        <v>55778.34727772788</v>
      </c>
      <c r="EK419" s="602">
        <f t="shared" ca="1" si="808"/>
        <v>57563.649413299725</v>
      </c>
      <c r="EL419" s="602">
        <f t="shared" ca="1" si="809"/>
        <v>57563.649413299725</v>
      </c>
      <c r="EM419" s="602">
        <f t="shared" ca="1" si="810"/>
        <v>59368.146874517734</v>
      </c>
    </row>
    <row r="420" spans="22:143" ht="14.25" x14ac:dyDescent="0.2">
      <c r="V420" s="260"/>
      <c r="W420" s="597">
        <f t="shared" si="690"/>
        <v>127</v>
      </c>
      <c r="X420" s="602">
        <f t="shared" ca="1" si="691"/>
        <v>27303.204877228378</v>
      </c>
      <c r="Y420" s="602">
        <f t="shared" ca="1" si="692"/>
        <v>28063.745651855919</v>
      </c>
      <c r="Z420" s="602">
        <f t="shared" ca="1" si="693"/>
        <v>28063.745651855919</v>
      </c>
      <c r="AA420" s="602">
        <f t="shared" ca="1" si="694"/>
        <v>28836.595283912593</v>
      </c>
      <c r="AB420" s="602">
        <f t="shared" ca="1" si="695"/>
        <v>28836.595283912593</v>
      </c>
      <c r="AC420" s="602">
        <f t="shared" ca="1" si="696"/>
        <v>29621.652351503428</v>
      </c>
      <c r="AD420" s="602">
        <f t="shared" ca="1" si="697"/>
        <v>29621.652351503428</v>
      </c>
      <c r="AE420" s="602">
        <f t="shared" ca="1" si="698"/>
        <v>30418.807625095062</v>
      </c>
      <c r="AF420" s="602">
        <f t="shared" ca="1" si="699"/>
        <v>30418.807625095062</v>
      </c>
      <c r="AG420" s="602">
        <f t="shared" ca="1" si="700"/>
        <v>31227.944341051854</v>
      </c>
      <c r="AH420" s="602">
        <f t="shared" ca="1" si="701"/>
        <v>31773.964225318963</v>
      </c>
      <c r="AI420" s="602">
        <f t="shared" ca="1" si="702"/>
        <v>33161.814954877947</v>
      </c>
      <c r="AJ420" s="602">
        <f t="shared" ca="1" si="703"/>
        <v>33161.814954877947</v>
      </c>
      <c r="AK420" s="602">
        <f t="shared" ca="1" si="704"/>
        <v>34581.723205375456</v>
      </c>
      <c r="AL420" s="602">
        <f t="shared" ca="1" si="705"/>
        <v>34581.723205375456</v>
      </c>
      <c r="AM420" s="602">
        <f t="shared" ca="1" si="706"/>
        <v>36033.004617820443</v>
      </c>
      <c r="AN420" s="602">
        <f t="shared" ca="1" si="707"/>
        <v>36033.004617820443</v>
      </c>
      <c r="AO420" s="602">
        <f t="shared" ca="1" si="708"/>
        <v>37514.931461517175</v>
      </c>
      <c r="AP420" s="602">
        <f t="shared" ca="1" si="709"/>
        <v>37514.931461517175</v>
      </c>
      <c r="AQ420" s="602">
        <f t="shared" ca="1" si="710"/>
        <v>39026.737155306873</v>
      </c>
      <c r="AR420" s="602">
        <f t="shared" ca="1" si="711"/>
        <v>35448.772928771345</v>
      </c>
      <c r="AS420" s="602">
        <f t="shared" ca="1" si="712"/>
        <v>36918.531516652984</v>
      </c>
      <c r="AT420" s="602">
        <f t="shared" ca="1" si="713"/>
        <v>36918.531516652984</v>
      </c>
      <c r="AU420" s="602">
        <f t="shared" ca="1" si="714"/>
        <v>38418.479955411574</v>
      </c>
      <c r="AV420" s="602">
        <f t="shared" ca="1" si="715"/>
        <v>38418.479955411574</v>
      </c>
      <c r="AW420" s="602">
        <f t="shared" ca="1" si="716"/>
        <v>39947.830563756834</v>
      </c>
      <c r="AX420" s="602">
        <f t="shared" ca="1" si="717"/>
        <v>39947.830563756834</v>
      </c>
      <c r="AY420" s="602">
        <f t="shared" ca="1" si="718"/>
        <v>41505.764212283277</v>
      </c>
      <c r="AZ420" s="602">
        <f t="shared" ca="1" si="719"/>
        <v>41505.764212283277</v>
      </c>
      <c r="BA420" s="602">
        <f t="shared" ca="1" si="720"/>
        <v>43091.434978125537</v>
      </c>
      <c r="BB420" s="602">
        <f t="shared" ca="1" si="721"/>
        <v>30151.752011168952</v>
      </c>
      <c r="BC420" s="602">
        <f t="shared" ca="1" si="722"/>
        <v>30956.908340085956</v>
      </c>
      <c r="BD420" s="602">
        <f t="shared" ca="1" si="723"/>
        <v>30956.908340085956</v>
      </c>
      <c r="BE420" s="602">
        <f t="shared" ca="1" si="724"/>
        <v>31773.96422531897</v>
      </c>
      <c r="BF420" s="602">
        <f t="shared" ca="1" si="725"/>
        <v>31773.96422531897</v>
      </c>
      <c r="BG420" s="602">
        <f t="shared" ca="1" si="726"/>
        <v>32602.790994842424</v>
      </c>
      <c r="BH420" s="602">
        <f t="shared" ca="1" si="727"/>
        <v>32602.790994842424</v>
      </c>
      <c r="BI420" s="602">
        <f t="shared" ca="1" si="728"/>
        <v>33443.253242422019</v>
      </c>
      <c r="BJ420" s="602">
        <f t="shared" ca="1" si="729"/>
        <v>33443.253242422019</v>
      </c>
      <c r="BK420" s="602">
        <f t="shared" ca="1" si="730"/>
        <v>34295.209150044284</v>
      </c>
      <c r="BL420" s="602">
        <f t="shared" ca="1" si="731"/>
        <v>36770.18441525627</v>
      </c>
      <c r="BM420" s="602">
        <f t="shared" ca="1" si="732"/>
        <v>38267.148755353199</v>
      </c>
      <c r="BN420" s="602">
        <f t="shared" ca="1" si="733"/>
        <v>38267.148755353199</v>
      </c>
      <c r="BO420" s="602">
        <f t="shared" ca="1" si="734"/>
        <v>39793.595525186211</v>
      </c>
      <c r="BP420" s="602">
        <f t="shared" ca="1" si="735"/>
        <v>39793.595525186211</v>
      </c>
      <c r="BQ420" s="602">
        <f t="shared" ca="1" si="736"/>
        <v>41348.708530527409</v>
      </c>
      <c r="BR420" s="602">
        <f t="shared" ca="1" si="737"/>
        <v>41348.708530527409</v>
      </c>
      <c r="BS420" s="602">
        <f t="shared" ca="1" si="738"/>
        <v>42931.644319025749</v>
      </c>
      <c r="BT420" s="602">
        <f t="shared" ca="1" si="739"/>
        <v>42931.644319025749</v>
      </c>
      <c r="BU420" s="602">
        <f t="shared" ca="1" si="740"/>
        <v>44541.536806018841</v>
      </c>
      <c r="BV420" s="602">
        <f t="shared" ca="1" si="741"/>
        <v>40723.276804626068</v>
      </c>
      <c r="BW420" s="602">
        <f t="shared" ca="1" si="742"/>
        <v>42295.186245571516</v>
      </c>
      <c r="BX420" s="602">
        <f t="shared" ca="1" si="743"/>
        <v>42295.186245571516</v>
      </c>
      <c r="BY420" s="602">
        <f t="shared" ca="1" si="744"/>
        <v>43894.401241264459</v>
      </c>
      <c r="BZ420" s="602">
        <f t="shared" ca="1" si="745"/>
        <v>43894.401241264459</v>
      </c>
      <c r="CA420" s="602">
        <f t="shared" ca="1" si="746"/>
        <v>45520.044319311586</v>
      </c>
      <c r="CB420" s="602">
        <f t="shared" ca="1" si="747"/>
        <v>45520.044319311586</v>
      </c>
      <c r="CC420" s="602">
        <f t="shared" ca="1" si="748"/>
        <v>47171.222607457443</v>
      </c>
      <c r="CD420" s="602">
        <f t="shared" ca="1" si="749"/>
        <v>47171.222607457443</v>
      </c>
      <c r="CE420" s="602">
        <f t="shared" ca="1" si="750"/>
        <v>48847.032188247038</v>
      </c>
      <c r="CF420" s="602">
        <f t="shared" ca="1" si="751"/>
        <v>32602.790994842424</v>
      </c>
      <c r="CG420" s="602">
        <f t="shared" ca="1" si="752"/>
        <v>33443.253242422012</v>
      </c>
      <c r="CH420" s="602">
        <f t="shared" ca="1" si="753"/>
        <v>33443.253242422012</v>
      </c>
      <c r="CI420" s="602">
        <f t="shared" ca="1" si="754"/>
        <v>34295.209150044277</v>
      </c>
      <c r="CJ420" s="602">
        <f t="shared" ca="1" si="755"/>
        <v>34295.209150044277</v>
      </c>
      <c r="CK420" s="602">
        <f t="shared" ca="1" si="756"/>
        <v>35158.510820378884</v>
      </c>
      <c r="CL420" s="602">
        <f t="shared" ca="1" si="757"/>
        <v>35158.510820378884</v>
      </c>
      <c r="CM420" s="602">
        <f t="shared" ca="1" si="758"/>
        <v>36033.004617820443</v>
      </c>
      <c r="CN420" s="602">
        <f t="shared" ca="1" si="759"/>
        <v>36033.004617820443</v>
      </c>
      <c r="CO420" s="602">
        <f t="shared" ca="1" si="760"/>
        <v>36918.531516652984</v>
      </c>
      <c r="CP420" s="602">
        <f t="shared" ca="1" si="761"/>
        <v>40567.620879791641</v>
      </c>
      <c r="CQ420" s="602">
        <f t="shared" ca="1" si="762"/>
        <v>42136.752230538325</v>
      </c>
      <c r="CR420" s="602">
        <f t="shared" ca="1" si="763"/>
        <v>42136.752230538325</v>
      </c>
      <c r="CS420" s="602">
        <f t="shared" ca="1" si="764"/>
        <v>43733.275864409734</v>
      </c>
      <c r="CT420" s="602">
        <f t="shared" ca="1" si="765"/>
        <v>43733.275864409734</v>
      </c>
      <c r="CU420" s="602">
        <f t="shared" ca="1" si="766"/>
        <v>45356.316094004287</v>
      </c>
      <c r="CV420" s="602">
        <f t="shared" ca="1" si="767"/>
        <v>45356.316094004287</v>
      </c>
      <c r="CW420" s="602">
        <f t="shared" ca="1" si="768"/>
        <v>47004.981388595283</v>
      </c>
      <c r="CX420" s="602">
        <f t="shared" ca="1" si="769"/>
        <v>47004.981388595283</v>
      </c>
      <c r="CY420" s="602">
        <f t="shared" ca="1" si="770"/>
        <v>48678.368743832812</v>
      </c>
      <c r="CZ420" s="602">
        <f t="shared" ca="1" si="771"/>
        <v>44703.97476535022</v>
      </c>
      <c r="DA420" s="602">
        <f t="shared" ca="1" si="772"/>
        <v>46342.497848049643</v>
      </c>
      <c r="DB420" s="602">
        <f t="shared" ca="1" si="773"/>
        <v>46342.497848049643</v>
      </c>
      <c r="DC420" s="602">
        <f t="shared" ca="1" si="774"/>
        <v>48006.105296803609</v>
      </c>
      <c r="DD420" s="602">
        <f t="shared" ca="1" si="775"/>
        <v>48006.105296803609</v>
      </c>
      <c r="DE420" s="602">
        <f t="shared" ca="1" si="776"/>
        <v>49693.889253268258</v>
      </c>
      <c r="DF420" s="602">
        <f t="shared" ca="1" si="777"/>
        <v>49693.889253268258</v>
      </c>
      <c r="DG420" s="602">
        <f t="shared" ca="1" si="778"/>
        <v>51404.937022019112</v>
      </c>
      <c r="DH420" s="602">
        <f t="shared" ca="1" si="779"/>
        <v>51404.937022019112</v>
      </c>
      <c r="DI420" s="602">
        <f t="shared" ca="1" si="780"/>
        <v>53138.334953305806</v>
      </c>
      <c r="DJ420" s="602">
        <f t="shared" ca="1" si="781"/>
        <v>35740.272825017964</v>
      </c>
      <c r="DK420" s="602">
        <f t="shared" ca="1" si="782"/>
        <v>36622.140011125128</v>
      </c>
      <c r="DL420" s="602">
        <f t="shared" ca="1" si="783"/>
        <v>36622.140011125128</v>
      </c>
      <c r="DM420" s="602">
        <f t="shared" ca="1" si="784"/>
        <v>37514.931461517175</v>
      </c>
      <c r="DN420" s="602">
        <f t="shared" ca="1" si="785"/>
        <v>37514.931461517175</v>
      </c>
      <c r="DO420" s="602">
        <f t="shared" ca="1" si="786"/>
        <v>38418.479955411574</v>
      </c>
      <c r="DP420" s="602">
        <f t="shared" ca="1" si="787"/>
        <v>38418.479955411574</v>
      </c>
      <c r="DQ420" s="602">
        <f t="shared" ca="1" si="788"/>
        <v>39332.613834187912</v>
      </c>
      <c r="DR420" s="602">
        <f t="shared" ca="1" si="789"/>
        <v>39332.613834187912</v>
      </c>
      <c r="DS420" s="602">
        <f t="shared" ca="1" si="790"/>
        <v>40257.157363389997</v>
      </c>
      <c r="DT420" s="602">
        <f t="shared" ca="1" si="791"/>
        <v>46177.501827191038</v>
      </c>
      <c r="DU420" s="602">
        <f t="shared" ca="1" si="792"/>
        <v>47838.641578354283</v>
      </c>
      <c r="DV420" s="602">
        <f t="shared" ca="1" si="793"/>
        <v>47838.641578354283</v>
      </c>
      <c r="DW420" s="602">
        <f t="shared" ca="1" si="794"/>
        <v>49524.048906687342</v>
      </c>
      <c r="DX420" s="602">
        <f t="shared" ca="1" si="795"/>
        <v>49524.048906687342</v>
      </c>
      <c r="DY420" s="602">
        <f t="shared" ca="1" si="796"/>
        <v>51232.81142211426</v>
      </c>
      <c r="DZ420" s="602">
        <f t="shared" ca="1" si="797"/>
        <v>51232.81142211426</v>
      </c>
      <c r="EA420" s="602">
        <f t="shared" ca="1" si="798"/>
        <v>52964.015402022604</v>
      </c>
      <c r="EB420" s="602">
        <f t="shared" ca="1" si="799"/>
        <v>52964.015402022604</v>
      </c>
      <c r="EC420" s="602">
        <f t="shared" ca="1" si="800"/>
        <v>54716.749467108581</v>
      </c>
      <c r="ED420" s="602">
        <f t="shared" ca="1" si="801"/>
        <v>50546.562285820124</v>
      </c>
      <c r="EE420" s="602">
        <f t="shared" ca="1" si="802"/>
        <v>52268.899256216449</v>
      </c>
      <c r="EF420" s="602">
        <f t="shared" ca="1" si="803"/>
        <v>52268.899256216449</v>
      </c>
      <c r="EG420" s="602">
        <f t="shared" ca="1" si="804"/>
        <v>54013.130357142247</v>
      </c>
      <c r="EH420" s="602">
        <f t="shared" ca="1" si="805"/>
        <v>54013.130357142247</v>
      </c>
      <c r="EI420" s="602">
        <f t="shared" ca="1" si="806"/>
        <v>55778.34727772788</v>
      </c>
      <c r="EJ420" s="602">
        <f t="shared" ca="1" si="807"/>
        <v>55778.34727772788</v>
      </c>
      <c r="EK420" s="602">
        <f t="shared" ca="1" si="808"/>
        <v>57563.649413299725</v>
      </c>
      <c r="EL420" s="602">
        <f t="shared" ca="1" si="809"/>
        <v>57563.649413299725</v>
      </c>
      <c r="EM420" s="602">
        <f t="shared" ca="1" si="810"/>
        <v>59368.146874517734</v>
      </c>
    </row>
    <row r="421" spans="22:143" ht="14.25" x14ac:dyDescent="0.2">
      <c r="V421" s="260"/>
      <c r="W421" s="597">
        <f t="shared" si="690"/>
        <v>128</v>
      </c>
      <c r="X421" s="602">
        <f t="shared" ca="1" si="691"/>
        <v>27303.204877228378</v>
      </c>
      <c r="Y421" s="602">
        <f t="shared" ca="1" si="692"/>
        <v>28063.745651855919</v>
      </c>
      <c r="Z421" s="602">
        <f t="shared" ca="1" si="693"/>
        <v>28063.745651855919</v>
      </c>
      <c r="AA421" s="602">
        <f t="shared" ca="1" si="694"/>
        <v>28836.595283912593</v>
      </c>
      <c r="AB421" s="602">
        <f t="shared" ca="1" si="695"/>
        <v>28836.595283912593</v>
      </c>
      <c r="AC421" s="602">
        <f t="shared" ca="1" si="696"/>
        <v>29621.652351503428</v>
      </c>
      <c r="AD421" s="602">
        <f t="shared" ca="1" si="697"/>
        <v>29621.652351503428</v>
      </c>
      <c r="AE421" s="602">
        <f t="shared" ca="1" si="698"/>
        <v>30418.807625095062</v>
      </c>
      <c r="AF421" s="602">
        <f t="shared" ca="1" si="699"/>
        <v>30418.807625095062</v>
      </c>
      <c r="AG421" s="602">
        <f t="shared" ca="1" si="700"/>
        <v>31227.944341051854</v>
      </c>
      <c r="AH421" s="602">
        <f t="shared" ca="1" si="701"/>
        <v>31773.964225318963</v>
      </c>
      <c r="AI421" s="602">
        <f t="shared" ca="1" si="702"/>
        <v>33161.814954877947</v>
      </c>
      <c r="AJ421" s="602">
        <f t="shared" ca="1" si="703"/>
        <v>33161.814954877947</v>
      </c>
      <c r="AK421" s="602">
        <f t="shared" ca="1" si="704"/>
        <v>34581.723205375456</v>
      </c>
      <c r="AL421" s="602">
        <f t="shared" ca="1" si="705"/>
        <v>34581.723205375456</v>
      </c>
      <c r="AM421" s="602">
        <f t="shared" ca="1" si="706"/>
        <v>36033.004617820443</v>
      </c>
      <c r="AN421" s="602">
        <f t="shared" ca="1" si="707"/>
        <v>36033.004617820443</v>
      </c>
      <c r="AO421" s="602">
        <f t="shared" ca="1" si="708"/>
        <v>37514.931461517175</v>
      </c>
      <c r="AP421" s="602">
        <f t="shared" ca="1" si="709"/>
        <v>37514.931461517175</v>
      </c>
      <c r="AQ421" s="602">
        <f t="shared" ca="1" si="710"/>
        <v>39026.737155306873</v>
      </c>
      <c r="AR421" s="602">
        <f t="shared" ca="1" si="711"/>
        <v>35448.772928771345</v>
      </c>
      <c r="AS421" s="602">
        <f t="shared" ca="1" si="712"/>
        <v>36918.531516652984</v>
      </c>
      <c r="AT421" s="602">
        <f t="shared" ca="1" si="713"/>
        <v>36918.531516652984</v>
      </c>
      <c r="AU421" s="602">
        <f t="shared" ca="1" si="714"/>
        <v>38418.479955411574</v>
      </c>
      <c r="AV421" s="602">
        <f t="shared" ca="1" si="715"/>
        <v>38418.479955411574</v>
      </c>
      <c r="AW421" s="602">
        <f t="shared" ca="1" si="716"/>
        <v>39947.830563756834</v>
      </c>
      <c r="AX421" s="602">
        <f t="shared" ca="1" si="717"/>
        <v>39947.830563756834</v>
      </c>
      <c r="AY421" s="602">
        <f t="shared" ca="1" si="718"/>
        <v>41505.764212283277</v>
      </c>
      <c r="AZ421" s="602">
        <f t="shared" ca="1" si="719"/>
        <v>41505.764212283277</v>
      </c>
      <c r="BA421" s="602">
        <f t="shared" ca="1" si="720"/>
        <v>43091.434978125537</v>
      </c>
      <c r="BB421" s="602">
        <f t="shared" ca="1" si="721"/>
        <v>30151.752011168952</v>
      </c>
      <c r="BC421" s="602">
        <f t="shared" ca="1" si="722"/>
        <v>30956.908340085956</v>
      </c>
      <c r="BD421" s="602">
        <f t="shared" ca="1" si="723"/>
        <v>30956.908340085956</v>
      </c>
      <c r="BE421" s="602">
        <f t="shared" ca="1" si="724"/>
        <v>31773.96422531897</v>
      </c>
      <c r="BF421" s="602">
        <f t="shared" ca="1" si="725"/>
        <v>31773.96422531897</v>
      </c>
      <c r="BG421" s="602">
        <f t="shared" ca="1" si="726"/>
        <v>32602.790994842424</v>
      </c>
      <c r="BH421" s="602">
        <f t="shared" ca="1" si="727"/>
        <v>32602.790994842424</v>
      </c>
      <c r="BI421" s="602">
        <f t="shared" ca="1" si="728"/>
        <v>33443.253242422019</v>
      </c>
      <c r="BJ421" s="602">
        <f t="shared" ca="1" si="729"/>
        <v>33443.253242422019</v>
      </c>
      <c r="BK421" s="602">
        <f t="shared" ca="1" si="730"/>
        <v>34295.209150044284</v>
      </c>
      <c r="BL421" s="602">
        <f t="shared" ca="1" si="731"/>
        <v>36770.18441525627</v>
      </c>
      <c r="BM421" s="602">
        <f t="shared" ca="1" si="732"/>
        <v>38267.148755353199</v>
      </c>
      <c r="BN421" s="602">
        <f t="shared" ca="1" si="733"/>
        <v>38267.148755353199</v>
      </c>
      <c r="BO421" s="602">
        <f t="shared" ca="1" si="734"/>
        <v>39793.595525186211</v>
      </c>
      <c r="BP421" s="602">
        <f t="shared" ca="1" si="735"/>
        <v>39793.595525186211</v>
      </c>
      <c r="BQ421" s="602">
        <f t="shared" ca="1" si="736"/>
        <v>41348.708530527409</v>
      </c>
      <c r="BR421" s="602">
        <f t="shared" ca="1" si="737"/>
        <v>41348.708530527409</v>
      </c>
      <c r="BS421" s="602">
        <f t="shared" ca="1" si="738"/>
        <v>42931.644319025749</v>
      </c>
      <c r="BT421" s="602">
        <f t="shared" ca="1" si="739"/>
        <v>42931.644319025749</v>
      </c>
      <c r="BU421" s="602">
        <f t="shared" ca="1" si="740"/>
        <v>44541.536806018841</v>
      </c>
      <c r="BV421" s="602">
        <f t="shared" ca="1" si="741"/>
        <v>40723.276804626068</v>
      </c>
      <c r="BW421" s="602">
        <f t="shared" ca="1" si="742"/>
        <v>42295.186245571516</v>
      </c>
      <c r="BX421" s="602">
        <f t="shared" ca="1" si="743"/>
        <v>42295.186245571516</v>
      </c>
      <c r="BY421" s="602">
        <f t="shared" ca="1" si="744"/>
        <v>43894.401241264459</v>
      </c>
      <c r="BZ421" s="602">
        <f t="shared" ca="1" si="745"/>
        <v>43894.401241264459</v>
      </c>
      <c r="CA421" s="602">
        <f t="shared" ca="1" si="746"/>
        <v>45520.044319311586</v>
      </c>
      <c r="CB421" s="602">
        <f t="shared" ca="1" si="747"/>
        <v>45520.044319311586</v>
      </c>
      <c r="CC421" s="602">
        <f t="shared" ca="1" si="748"/>
        <v>47171.222607457443</v>
      </c>
      <c r="CD421" s="602">
        <f t="shared" ca="1" si="749"/>
        <v>47171.222607457443</v>
      </c>
      <c r="CE421" s="602">
        <f t="shared" ca="1" si="750"/>
        <v>48847.032188247038</v>
      </c>
      <c r="CF421" s="602">
        <f t="shared" ca="1" si="751"/>
        <v>32602.790994842424</v>
      </c>
      <c r="CG421" s="602">
        <f t="shared" ca="1" si="752"/>
        <v>33443.253242422012</v>
      </c>
      <c r="CH421" s="602">
        <f t="shared" ca="1" si="753"/>
        <v>33443.253242422012</v>
      </c>
      <c r="CI421" s="602">
        <f t="shared" ca="1" si="754"/>
        <v>34295.209150044277</v>
      </c>
      <c r="CJ421" s="602">
        <f t="shared" ca="1" si="755"/>
        <v>34295.209150044277</v>
      </c>
      <c r="CK421" s="602">
        <f t="shared" ca="1" si="756"/>
        <v>35158.510820378884</v>
      </c>
      <c r="CL421" s="602">
        <f t="shared" ca="1" si="757"/>
        <v>35158.510820378884</v>
      </c>
      <c r="CM421" s="602">
        <f t="shared" ca="1" si="758"/>
        <v>36033.004617820443</v>
      </c>
      <c r="CN421" s="602">
        <f t="shared" ca="1" si="759"/>
        <v>36033.004617820443</v>
      </c>
      <c r="CO421" s="602">
        <f t="shared" ca="1" si="760"/>
        <v>36918.531516652984</v>
      </c>
      <c r="CP421" s="602">
        <f t="shared" ca="1" si="761"/>
        <v>40567.620879791641</v>
      </c>
      <c r="CQ421" s="602">
        <f t="shared" ca="1" si="762"/>
        <v>42136.752230538325</v>
      </c>
      <c r="CR421" s="602">
        <f t="shared" ca="1" si="763"/>
        <v>42136.752230538325</v>
      </c>
      <c r="CS421" s="602">
        <f t="shared" ca="1" si="764"/>
        <v>43733.275864409734</v>
      </c>
      <c r="CT421" s="602">
        <f t="shared" ca="1" si="765"/>
        <v>43733.275864409734</v>
      </c>
      <c r="CU421" s="602">
        <f t="shared" ca="1" si="766"/>
        <v>45356.316094004287</v>
      </c>
      <c r="CV421" s="602">
        <f t="shared" ca="1" si="767"/>
        <v>45356.316094004287</v>
      </c>
      <c r="CW421" s="602">
        <f t="shared" ca="1" si="768"/>
        <v>47004.981388595283</v>
      </c>
      <c r="CX421" s="602">
        <f t="shared" ca="1" si="769"/>
        <v>47004.981388595283</v>
      </c>
      <c r="CY421" s="602">
        <f t="shared" ca="1" si="770"/>
        <v>48678.368743832812</v>
      </c>
      <c r="CZ421" s="602">
        <f t="shared" ca="1" si="771"/>
        <v>44703.97476535022</v>
      </c>
      <c r="DA421" s="602">
        <f t="shared" ca="1" si="772"/>
        <v>46342.497848049643</v>
      </c>
      <c r="DB421" s="602">
        <f t="shared" ca="1" si="773"/>
        <v>46342.497848049643</v>
      </c>
      <c r="DC421" s="602">
        <f t="shared" ca="1" si="774"/>
        <v>48006.105296803609</v>
      </c>
      <c r="DD421" s="602">
        <f t="shared" ca="1" si="775"/>
        <v>48006.105296803609</v>
      </c>
      <c r="DE421" s="602">
        <f t="shared" ca="1" si="776"/>
        <v>49693.889253268258</v>
      </c>
      <c r="DF421" s="602">
        <f t="shared" ca="1" si="777"/>
        <v>49693.889253268258</v>
      </c>
      <c r="DG421" s="602">
        <f t="shared" ca="1" si="778"/>
        <v>51404.937022019112</v>
      </c>
      <c r="DH421" s="602">
        <f t="shared" ca="1" si="779"/>
        <v>51404.937022019112</v>
      </c>
      <c r="DI421" s="602">
        <f t="shared" ca="1" si="780"/>
        <v>53138.334953305806</v>
      </c>
      <c r="DJ421" s="602">
        <f t="shared" ca="1" si="781"/>
        <v>35740.272825017964</v>
      </c>
      <c r="DK421" s="602">
        <f t="shared" ca="1" si="782"/>
        <v>36622.140011125128</v>
      </c>
      <c r="DL421" s="602">
        <f t="shared" ca="1" si="783"/>
        <v>36622.140011125128</v>
      </c>
      <c r="DM421" s="602">
        <f t="shared" ca="1" si="784"/>
        <v>37514.931461517175</v>
      </c>
      <c r="DN421" s="602">
        <f t="shared" ca="1" si="785"/>
        <v>37514.931461517175</v>
      </c>
      <c r="DO421" s="602">
        <f t="shared" ca="1" si="786"/>
        <v>38418.479955411574</v>
      </c>
      <c r="DP421" s="602">
        <f t="shared" ca="1" si="787"/>
        <v>38418.479955411574</v>
      </c>
      <c r="DQ421" s="602">
        <f t="shared" ca="1" si="788"/>
        <v>39332.613834187912</v>
      </c>
      <c r="DR421" s="602">
        <f t="shared" ca="1" si="789"/>
        <v>39332.613834187912</v>
      </c>
      <c r="DS421" s="602">
        <f t="shared" ca="1" si="790"/>
        <v>40257.157363389997</v>
      </c>
      <c r="DT421" s="602">
        <f t="shared" ca="1" si="791"/>
        <v>46177.501827191038</v>
      </c>
      <c r="DU421" s="602">
        <f t="shared" ca="1" si="792"/>
        <v>47838.641578354283</v>
      </c>
      <c r="DV421" s="602">
        <f t="shared" ca="1" si="793"/>
        <v>47838.641578354283</v>
      </c>
      <c r="DW421" s="602">
        <f t="shared" ca="1" si="794"/>
        <v>49524.048906687342</v>
      </c>
      <c r="DX421" s="602">
        <f t="shared" ca="1" si="795"/>
        <v>49524.048906687342</v>
      </c>
      <c r="DY421" s="602">
        <f t="shared" ca="1" si="796"/>
        <v>51232.81142211426</v>
      </c>
      <c r="DZ421" s="602">
        <f t="shared" ca="1" si="797"/>
        <v>51232.81142211426</v>
      </c>
      <c r="EA421" s="602">
        <f t="shared" ca="1" si="798"/>
        <v>52964.015402022604</v>
      </c>
      <c r="EB421" s="602">
        <f t="shared" ca="1" si="799"/>
        <v>52964.015402022604</v>
      </c>
      <c r="EC421" s="602">
        <f t="shared" ca="1" si="800"/>
        <v>54716.749467108581</v>
      </c>
      <c r="ED421" s="602">
        <f t="shared" ca="1" si="801"/>
        <v>50546.562285820124</v>
      </c>
      <c r="EE421" s="602">
        <f t="shared" ca="1" si="802"/>
        <v>52268.899256216449</v>
      </c>
      <c r="EF421" s="602">
        <f t="shared" ca="1" si="803"/>
        <v>52268.899256216449</v>
      </c>
      <c r="EG421" s="602">
        <f t="shared" ca="1" si="804"/>
        <v>54013.130357142247</v>
      </c>
      <c r="EH421" s="602">
        <f t="shared" ca="1" si="805"/>
        <v>54013.130357142247</v>
      </c>
      <c r="EI421" s="602">
        <f t="shared" ca="1" si="806"/>
        <v>55778.34727772788</v>
      </c>
      <c r="EJ421" s="602">
        <f t="shared" ca="1" si="807"/>
        <v>55778.34727772788</v>
      </c>
      <c r="EK421" s="602">
        <f t="shared" ca="1" si="808"/>
        <v>57563.649413299725</v>
      </c>
      <c r="EL421" s="602">
        <f t="shared" ca="1" si="809"/>
        <v>57563.649413299725</v>
      </c>
      <c r="EM421" s="602">
        <f t="shared" ca="1" si="810"/>
        <v>59368.146874517734</v>
      </c>
    </row>
    <row r="422" spans="22:143" ht="14.25" x14ac:dyDescent="0.2">
      <c r="V422" s="260"/>
      <c r="W422" s="597">
        <f t="shared" si="690"/>
        <v>129</v>
      </c>
      <c r="X422" s="602">
        <f t="shared" ca="1" si="691"/>
        <v>27303.204877228378</v>
      </c>
      <c r="Y422" s="602">
        <f t="shared" ca="1" si="692"/>
        <v>28063.745651855919</v>
      </c>
      <c r="Z422" s="602">
        <f t="shared" ca="1" si="693"/>
        <v>28063.745651855919</v>
      </c>
      <c r="AA422" s="602">
        <f t="shared" ca="1" si="694"/>
        <v>28836.595283912593</v>
      </c>
      <c r="AB422" s="602">
        <f t="shared" ca="1" si="695"/>
        <v>28836.595283912593</v>
      </c>
      <c r="AC422" s="602">
        <f t="shared" ca="1" si="696"/>
        <v>29621.652351503428</v>
      </c>
      <c r="AD422" s="602">
        <f t="shared" ca="1" si="697"/>
        <v>29621.652351503428</v>
      </c>
      <c r="AE422" s="602">
        <f t="shared" ca="1" si="698"/>
        <v>30418.807625095062</v>
      </c>
      <c r="AF422" s="602">
        <f t="shared" ca="1" si="699"/>
        <v>30418.807625095062</v>
      </c>
      <c r="AG422" s="602">
        <f t="shared" ca="1" si="700"/>
        <v>31227.944341051854</v>
      </c>
      <c r="AH422" s="602">
        <f t="shared" ca="1" si="701"/>
        <v>31773.964225318963</v>
      </c>
      <c r="AI422" s="602">
        <f t="shared" ca="1" si="702"/>
        <v>33161.814954877947</v>
      </c>
      <c r="AJ422" s="602">
        <f t="shared" ca="1" si="703"/>
        <v>33161.814954877947</v>
      </c>
      <c r="AK422" s="602">
        <f t="shared" ca="1" si="704"/>
        <v>34581.723205375456</v>
      </c>
      <c r="AL422" s="602">
        <f t="shared" ca="1" si="705"/>
        <v>34581.723205375456</v>
      </c>
      <c r="AM422" s="602">
        <f t="shared" ca="1" si="706"/>
        <v>36033.004617820443</v>
      </c>
      <c r="AN422" s="602">
        <f t="shared" ca="1" si="707"/>
        <v>36033.004617820443</v>
      </c>
      <c r="AO422" s="602">
        <f t="shared" ca="1" si="708"/>
        <v>37514.931461517175</v>
      </c>
      <c r="AP422" s="602">
        <f t="shared" ca="1" si="709"/>
        <v>37514.931461517175</v>
      </c>
      <c r="AQ422" s="602">
        <f t="shared" ca="1" si="710"/>
        <v>39026.737155306873</v>
      </c>
      <c r="AR422" s="602">
        <f t="shared" ca="1" si="711"/>
        <v>35448.772928771345</v>
      </c>
      <c r="AS422" s="602">
        <f t="shared" ca="1" si="712"/>
        <v>36918.531516652984</v>
      </c>
      <c r="AT422" s="602">
        <f t="shared" ca="1" si="713"/>
        <v>36918.531516652984</v>
      </c>
      <c r="AU422" s="602">
        <f t="shared" ca="1" si="714"/>
        <v>38418.479955411574</v>
      </c>
      <c r="AV422" s="602">
        <f t="shared" ca="1" si="715"/>
        <v>38418.479955411574</v>
      </c>
      <c r="AW422" s="602">
        <f t="shared" ca="1" si="716"/>
        <v>39947.830563756834</v>
      </c>
      <c r="AX422" s="602">
        <f t="shared" ca="1" si="717"/>
        <v>39947.830563756834</v>
      </c>
      <c r="AY422" s="602">
        <f t="shared" ca="1" si="718"/>
        <v>41505.764212283277</v>
      </c>
      <c r="AZ422" s="602">
        <f t="shared" ca="1" si="719"/>
        <v>41505.764212283277</v>
      </c>
      <c r="BA422" s="602">
        <f t="shared" ca="1" si="720"/>
        <v>43091.434978125537</v>
      </c>
      <c r="BB422" s="602">
        <f t="shared" ca="1" si="721"/>
        <v>30151.752011168952</v>
      </c>
      <c r="BC422" s="602">
        <f t="shared" ca="1" si="722"/>
        <v>30956.908340085956</v>
      </c>
      <c r="BD422" s="602">
        <f t="shared" ca="1" si="723"/>
        <v>30956.908340085956</v>
      </c>
      <c r="BE422" s="602">
        <f t="shared" ca="1" si="724"/>
        <v>31773.96422531897</v>
      </c>
      <c r="BF422" s="602">
        <f t="shared" ca="1" si="725"/>
        <v>31773.96422531897</v>
      </c>
      <c r="BG422" s="602">
        <f t="shared" ca="1" si="726"/>
        <v>32602.790994842424</v>
      </c>
      <c r="BH422" s="602">
        <f t="shared" ca="1" si="727"/>
        <v>32602.790994842424</v>
      </c>
      <c r="BI422" s="602">
        <f t="shared" ca="1" si="728"/>
        <v>33443.253242422019</v>
      </c>
      <c r="BJ422" s="602">
        <f t="shared" ca="1" si="729"/>
        <v>33443.253242422019</v>
      </c>
      <c r="BK422" s="602">
        <f t="shared" ca="1" si="730"/>
        <v>34295.209150044284</v>
      </c>
      <c r="BL422" s="602">
        <f t="shared" ca="1" si="731"/>
        <v>36770.18441525627</v>
      </c>
      <c r="BM422" s="602">
        <f t="shared" ca="1" si="732"/>
        <v>38267.148755353199</v>
      </c>
      <c r="BN422" s="602">
        <f t="shared" ca="1" si="733"/>
        <v>38267.148755353199</v>
      </c>
      <c r="BO422" s="602">
        <f t="shared" ca="1" si="734"/>
        <v>39793.595525186211</v>
      </c>
      <c r="BP422" s="602">
        <f t="shared" ca="1" si="735"/>
        <v>39793.595525186211</v>
      </c>
      <c r="BQ422" s="602">
        <f t="shared" ca="1" si="736"/>
        <v>41348.708530527409</v>
      </c>
      <c r="BR422" s="602">
        <f t="shared" ca="1" si="737"/>
        <v>41348.708530527409</v>
      </c>
      <c r="BS422" s="602">
        <f t="shared" ca="1" si="738"/>
        <v>42931.644319025749</v>
      </c>
      <c r="BT422" s="602">
        <f t="shared" ca="1" si="739"/>
        <v>42931.644319025749</v>
      </c>
      <c r="BU422" s="602">
        <f t="shared" ca="1" si="740"/>
        <v>44541.536806018841</v>
      </c>
      <c r="BV422" s="602">
        <f t="shared" ca="1" si="741"/>
        <v>40723.276804626068</v>
      </c>
      <c r="BW422" s="602">
        <f t="shared" ca="1" si="742"/>
        <v>42295.186245571516</v>
      </c>
      <c r="BX422" s="602">
        <f t="shared" ca="1" si="743"/>
        <v>42295.186245571516</v>
      </c>
      <c r="BY422" s="602">
        <f t="shared" ca="1" si="744"/>
        <v>43894.401241264459</v>
      </c>
      <c r="BZ422" s="602">
        <f t="shared" ca="1" si="745"/>
        <v>43894.401241264459</v>
      </c>
      <c r="CA422" s="602">
        <f t="shared" ca="1" si="746"/>
        <v>45520.044319311586</v>
      </c>
      <c r="CB422" s="602">
        <f t="shared" ca="1" si="747"/>
        <v>45520.044319311586</v>
      </c>
      <c r="CC422" s="602">
        <f t="shared" ca="1" si="748"/>
        <v>47171.222607457443</v>
      </c>
      <c r="CD422" s="602">
        <f t="shared" ca="1" si="749"/>
        <v>47171.222607457443</v>
      </c>
      <c r="CE422" s="602">
        <f t="shared" ca="1" si="750"/>
        <v>48847.032188247038</v>
      </c>
      <c r="CF422" s="602">
        <f t="shared" ca="1" si="751"/>
        <v>32602.790994842424</v>
      </c>
      <c r="CG422" s="602">
        <f t="shared" ca="1" si="752"/>
        <v>33443.253242422012</v>
      </c>
      <c r="CH422" s="602">
        <f t="shared" ca="1" si="753"/>
        <v>33443.253242422012</v>
      </c>
      <c r="CI422" s="602">
        <f t="shared" ca="1" si="754"/>
        <v>34295.209150044277</v>
      </c>
      <c r="CJ422" s="602">
        <f t="shared" ca="1" si="755"/>
        <v>34295.209150044277</v>
      </c>
      <c r="CK422" s="602">
        <f t="shared" ca="1" si="756"/>
        <v>35158.510820378884</v>
      </c>
      <c r="CL422" s="602">
        <f t="shared" ca="1" si="757"/>
        <v>35158.510820378884</v>
      </c>
      <c r="CM422" s="602">
        <f t="shared" ca="1" si="758"/>
        <v>36033.004617820443</v>
      </c>
      <c r="CN422" s="602">
        <f t="shared" ca="1" si="759"/>
        <v>36033.004617820443</v>
      </c>
      <c r="CO422" s="602">
        <f t="shared" ca="1" si="760"/>
        <v>36918.531516652984</v>
      </c>
      <c r="CP422" s="602">
        <f t="shared" ca="1" si="761"/>
        <v>40567.620879791641</v>
      </c>
      <c r="CQ422" s="602">
        <f t="shared" ca="1" si="762"/>
        <v>42136.752230538325</v>
      </c>
      <c r="CR422" s="602">
        <f t="shared" ca="1" si="763"/>
        <v>42136.752230538325</v>
      </c>
      <c r="CS422" s="602">
        <f t="shared" ca="1" si="764"/>
        <v>43733.275864409734</v>
      </c>
      <c r="CT422" s="602">
        <f t="shared" ca="1" si="765"/>
        <v>43733.275864409734</v>
      </c>
      <c r="CU422" s="602">
        <f t="shared" ca="1" si="766"/>
        <v>45356.316094004287</v>
      </c>
      <c r="CV422" s="602">
        <f t="shared" ca="1" si="767"/>
        <v>45356.316094004287</v>
      </c>
      <c r="CW422" s="602">
        <f t="shared" ca="1" si="768"/>
        <v>47004.981388595283</v>
      </c>
      <c r="CX422" s="602">
        <f t="shared" ca="1" si="769"/>
        <v>47004.981388595283</v>
      </c>
      <c r="CY422" s="602">
        <f t="shared" ca="1" si="770"/>
        <v>48678.368743832812</v>
      </c>
      <c r="CZ422" s="602">
        <f t="shared" ca="1" si="771"/>
        <v>44703.97476535022</v>
      </c>
      <c r="DA422" s="602">
        <f t="shared" ca="1" si="772"/>
        <v>46342.497848049643</v>
      </c>
      <c r="DB422" s="602">
        <f t="shared" ca="1" si="773"/>
        <v>46342.497848049643</v>
      </c>
      <c r="DC422" s="602">
        <f t="shared" ca="1" si="774"/>
        <v>48006.105296803609</v>
      </c>
      <c r="DD422" s="602">
        <f t="shared" ca="1" si="775"/>
        <v>48006.105296803609</v>
      </c>
      <c r="DE422" s="602">
        <f t="shared" ca="1" si="776"/>
        <v>49693.889253268258</v>
      </c>
      <c r="DF422" s="602">
        <f t="shared" ca="1" si="777"/>
        <v>49693.889253268258</v>
      </c>
      <c r="DG422" s="602">
        <f t="shared" ca="1" si="778"/>
        <v>51404.937022019112</v>
      </c>
      <c r="DH422" s="602">
        <f t="shared" ca="1" si="779"/>
        <v>51404.937022019112</v>
      </c>
      <c r="DI422" s="602">
        <f t="shared" ca="1" si="780"/>
        <v>53138.334953305806</v>
      </c>
      <c r="DJ422" s="602">
        <f t="shared" ca="1" si="781"/>
        <v>35740.272825017964</v>
      </c>
      <c r="DK422" s="602">
        <f t="shared" ca="1" si="782"/>
        <v>36622.140011125128</v>
      </c>
      <c r="DL422" s="602">
        <f t="shared" ca="1" si="783"/>
        <v>36622.140011125128</v>
      </c>
      <c r="DM422" s="602">
        <f t="shared" ca="1" si="784"/>
        <v>37514.931461517175</v>
      </c>
      <c r="DN422" s="602">
        <f t="shared" ca="1" si="785"/>
        <v>37514.931461517175</v>
      </c>
      <c r="DO422" s="602">
        <f t="shared" ca="1" si="786"/>
        <v>38418.479955411574</v>
      </c>
      <c r="DP422" s="602">
        <f t="shared" ca="1" si="787"/>
        <v>38418.479955411574</v>
      </c>
      <c r="DQ422" s="602">
        <f t="shared" ca="1" si="788"/>
        <v>39332.613834187912</v>
      </c>
      <c r="DR422" s="602">
        <f t="shared" ca="1" si="789"/>
        <v>39332.613834187912</v>
      </c>
      <c r="DS422" s="602">
        <f t="shared" ca="1" si="790"/>
        <v>40257.157363389997</v>
      </c>
      <c r="DT422" s="602">
        <f t="shared" ca="1" si="791"/>
        <v>46177.501827191038</v>
      </c>
      <c r="DU422" s="602">
        <f t="shared" ca="1" si="792"/>
        <v>47838.641578354283</v>
      </c>
      <c r="DV422" s="602">
        <f t="shared" ca="1" si="793"/>
        <v>47838.641578354283</v>
      </c>
      <c r="DW422" s="602">
        <f t="shared" ca="1" si="794"/>
        <v>49524.048906687342</v>
      </c>
      <c r="DX422" s="602">
        <f t="shared" ca="1" si="795"/>
        <v>49524.048906687342</v>
      </c>
      <c r="DY422" s="602">
        <f t="shared" ca="1" si="796"/>
        <v>51232.81142211426</v>
      </c>
      <c r="DZ422" s="602">
        <f t="shared" ca="1" si="797"/>
        <v>51232.81142211426</v>
      </c>
      <c r="EA422" s="602">
        <f t="shared" ca="1" si="798"/>
        <v>52964.015402022604</v>
      </c>
      <c r="EB422" s="602">
        <f t="shared" ca="1" si="799"/>
        <v>52964.015402022604</v>
      </c>
      <c r="EC422" s="602">
        <f t="shared" ca="1" si="800"/>
        <v>54716.749467108581</v>
      </c>
      <c r="ED422" s="602">
        <f t="shared" ca="1" si="801"/>
        <v>50546.562285820124</v>
      </c>
      <c r="EE422" s="602">
        <f t="shared" ca="1" si="802"/>
        <v>52268.899256216449</v>
      </c>
      <c r="EF422" s="602">
        <f t="shared" ca="1" si="803"/>
        <v>52268.899256216449</v>
      </c>
      <c r="EG422" s="602">
        <f t="shared" ca="1" si="804"/>
        <v>54013.130357142247</v>
      </c>
      <c r="EH422" s="602">
        <f t="shared" ca="1" si="805"/>
        <v>54013.130357142247</v>
      </c>
      <c r="EI422" s="602">
        <f t="shared" ca="1" si="806"/>
        <v>55778.34727772788</v>
      </c>
      <c r="EJ422" s="602">
        <f t="shared" ca="1" si="807"/>
        <v>55778.34727772788</v>
      </c>
      <c r="EK422" s="602">
        <f t="shared" ca="1" si="808"/>
        <v>57563.649413299725</v>
      </c>
      <c r="EL422" s="602">
        <f t="shared" ca="1" si="809"/>
        <v>57563.649413299725</v>
      </c>
      <c r="EM422" s="602">
        <f t="shared" ca="1" si="810"/>
        <v>59368.146874517734</v>
      </c>
    </row>
    <row r="423" spans="22:143" ht="14.25" x14ac:dyDescent="0.2">
      <c r="V423" s="260"/>
      <c r="W423" s="597">
        <f t="shared" ref="W423:W486" si="811">W422+1</f>
        <v>130</v>
      </c>
      <c r="X423" s="602">
        <f t="shared" ca="1" si="691"/>
        <v>27303.204877228378</v>
      </c>
      <c r="Y423" s="602">
        <f t="shared" ca="1" si="692"/>
        <v>28063.745651855919</v>
      </c>
      <c r="Z423" s="602">
        <f t="shared" ca="1" si="693"/>
        <v>28063.745651855919</v>
      </c>
      <c r="AA423" s="602">
        <f t="shared" ca="1" si="694"/>
        <v>28836.595283912593</v>
      </c>
      <c r="AB423" s="602">
        <f t="shared" ca="1" si="695"/>
        <v>28836.595283912593</v>
      </c>
      <c r="AC423" s="602">
        <f t="shared" ca="1" si="696"/>
        <v>29621.652351503428</v>
      </c>
      <c r="AD423" s="602">
        <f t="shared" ca="1" si="697"/>
        <v>29621.652351503428</v>
      </c>
      <c r="AE423" s="602">
        <f t="shared" ca="1" si="698"/>
        <v>30418.807625095062</v>
      </c>
      <c r="AF423" s="602">
        <f t="shared" ca="1" si="699"/>
        <v>30418.807625095062</v>
      </c>
      <c r="AG423" s="602">
        <f t="shared" ca="1" si="700"/>
        <v>31227.944341051854</v>
      </c>
      <c r="AH423" s="602">
        <f t="shared" ca="1" si="701"/>
        <v>31773.964225318963</v>
      </c>
      <c r="AI423" s="602">
        <f t="shared" ca="1" si="702"/>
        <v>33161.814954877947</v>
      </c>
      <c r="AJ423" s="602">
        <f t="shared" ca="1" si="703"/>
        <v>33161.814954877947</v>
      </c>
      <c r="AK423" s="602">
        <f t="shared" ca="1" si="704"/>
        <v>34581.723205375456</v>
      </c>
      <c r="AL423" s="602">
        <f t="shared" ca="1" si="705"/>
        <v>34581.723205375456</v>
      </c>
      <c r="AM423" s="602">
        <f t="shared" ca="1" si="706"/>
        <v>36033.004617820443</v>
      </c>
      <c r="AN423" s="602">
        <f t="shared" ca="1" si="707"/>
        <v>36033.004617820443</v>
      </c>
      <c r="AO423" s="602">
        <f t="shared" ca="1" si="708"/>
        <v>37514.931461517175</v>
      </c>
      <c r="AP423" s="602">
        <f t="shared" ca="1" si="709"/>
        <v>37514.931461517175</v>
      </c>
      <c r="AQ423" s="602">
        <f t="shared" ca="1" si="710"/>
        <v>39026.737155306873</v>
      </c>
      <c r="AR423" s="602">
        <f t="shared" ca="1" si="711"/>
        <v>35448.772928771345</v>
      </c>
      <c r="AS423" s="602">
        <f t="shared" ca="1" si="712"/>
        <v>36918.531516652984</v>
      </c>
      <c r="AT423" s="602">
        <f t="shared" ca="1" si="713"/>
        <v>36918.531516652984</v>
      </c>
      <c r="AU423" s="602">
        <f t="shared" ca="1" si="714"/>
        <v>38418.479955411574</v>
      </c>
      <c r="AV423" s="602">
        <f t="shared" ca="1" si="715"/>
        <v>38418.479955411574</v>
      </c>
      <c r="AW423" s="602">
        <f t="shared" ca="1" si="716"/>
        <v>39947.830563756834</v>
      </c>
      <c r="AX423" s="602">
        <f t="shared" ca="1" si="717"/>
        <v>39947.830563756834</v>
      </c>
      <c r="AY423" s="602">
        <f t="shared" ca="1" si="718"/>
        <v>41505.764212283277</v>
      </c>
      <c r="AZ423" s="602">
        <f t="shared" ca="1" si="719"/>
        <v>41505.764212283277</v>
      </c>
      <c r="BA423" s="602">
        <f t="shared" ca="1" si="720"/>
        <v>43091.434978125537</v>
      </c>
      <c r="BB423" s="602">
        <f t="shared" ca="1" si="721"/>
        <v>30151.752011168952</v>
      </c>
      <c r="BC423" s="602">
        <f t="shared" ca="1" si="722"/>
        <v>30956.908340085956</v>
      </c>
      <c r="BD423" s="602">
        <f t="shared" ca="1" si="723"/>
        <v>30956.908340085956</v>
      </c>
      <c r="BE423" s="602">
        <f t="shared" ca="1" si="724"/>
        <v>31773.96422531897</v>
      </c>
      <c r="BF423" s="602">
        <f t="shared" ca="1" si="725"/>
        <v>31773.96422531897</v>
      </c>
      <c r="BG423" s="602">
        <f t="shared" ca="1" si="726"/>
        <v>32602.790994842424</v>
      </c>
      <c r="BH423" s="602">
        <f t="shared" ca="1" si="727"/>
        <v>32602.790994842424</v>
      </c>
      <c r="BI423" s="602">
        <f t="shared" ca="1" si="728"/>
        <v>33443.253242422019</v>
      </c>
      <c r="BJ423" s="602">
        <f t="shared" ca="1" si="729"/>
        <v>33443.253242422019</v>
      </c>
      <c r="BK423" s="602">
        <f t="shared" ca="1" si="730"/>
        <v>34295.209150044284</v>
      </c>
      <c r="BL423" s="602">
        <f t="shared" ca="1" si="731"/>
        <v>36770.18441525627</v>
      </c>
      <c r="BM423" s="602">
        <f t="shared" ca="1" si="732"/>
        <v>38267.148755353199</v>
      </c>
      <c r="BN423" s="602">
        <f t="shared" ca="1" si="733"/>
        <v>38267.148755353199</v>
      </c>
      <c r="BO423" s="602">
        <f t="shared" ca="1" si="734"/>
        <v>39793.595525186211</v>
      </c>
      <c r="BP423" s="602">
        <f t="shared" ca="1" si="735"/>
        <v>39793.595525186211</v>
      </c>
      <c r="BQ423" s="602">
        <f t="shared" ca="1" si="736"/>
        <v>41348.708530527409</v>
      </c>
      <c r="BR423" s="602">
        <f t="shared" ca="1" si="737"/>
        <v>41348.708530527409</v>
      </c>
      <c r="BS423" s="602">
        <f t="shared" ca="1" si="738"/>
        <v>42931.644319025749</v>
      </c>
      <c r="BT423" s="602">
        <f t="shared" ca="1" si="739"/>
        <v>42931.644319025749</v>
      </c>
      <c r="BU423" s="602">
        <f t="shared" ca="1" si="740"/>
        <v>44541.536806018841</v>
      </c>
      <c r="BV423" s="602">
        <f t="shared" ca="1" si="741"/>
        <v>40723.276804626068</v>
      </c>
      <c r="BW423" s="602">
        <f t="shared" ca="1" si="742"/>
        <v>42295.186245571516</v>
      </c>
      <c r="BX423" s="602">
        <f t="shared" ca="1" si="743"/>
        <v>42295.186245571516</v>
      </c>
      <c r="BY423" s="602">
        <f t="shared" ca="1" si="744"/>
        <v>43894.401241264459</v>
      </c>
      <c r="BZ423" s="602">
        <f t="shared" ca="1" si="745"/>
        <v>43894.401241264459</v>
      </c>
      <c r="CA423" s="602">
        <f t="shared" ca="1" si="746"/>
        <v>45520.044319311586</v>
      </c>
      <c r="CB423" s="602">
        <f t="shared" ca="1" si="747"/>
        <v>45520.044319311586</v>
      </c>
      <c r="CC423" s="602">
        <f t="shared" ca="1" si="748"/>
        <v>47171.222607457443</v>
      </c>
      <c r="CD423" s="602">
        <f t="shared" ca="1" si="749"/>
        <v>47171.222607457443</v>
      </c>
      <c r="CE423" s="602">
        <f t="shared" ca="1" si="750"/>
        <v>48847.032188247038</v>
      </c>
      <c r="CF423" s="602">
        <f t="shared" ca="1" si="751"/>
        <v>32602.790994842424</v>
      </c>
      <c r="CG423" s="602">
        <f t="shared" ca="1" si="752"/>
        <v>33443.253242422012</v>
      </c>
      <c r="CH423" s="602">
        <f t="shared" ca="1" si="753"/>
        <v>33443.253242422012</v>
      </c>
      <c r="CI423" s="602">
        <f t="shared" ca="1" si="754"/>
        <v>34295.209150044277</v>
      </c>
      <c r="CJ423" s="602">
        <f t="shared" ca="1" si="755"/>
        <v>34295.209150044277</v>
      </c>
      <c r="CK423" s="602">
        <f t="shared" ca="1" si="756"/>
        <v>35158.510820378884</v>
      </c>
      <c r="CL423" s="602">
        <f t="shared" ca="1" si="757"/>
        <v>35158.510820378884</v>
      </c>
      <c r="CM423" s="602">
        <f t="shared" ca="1" si="758"/>
        <v>36033.004617820443</v>
      </c>
      <c r="CN423" s="602">
        <f t="shared" ca="1" si="759"/>
        <v>36033.004617820443</v>
      </c>
      <c r="CO423" s="602">
        <f t="shared" ca="1" si="760"/>
        <v>36918.531516652984</v>
      </c>
      <c r="CP423" s="602">
        <f t="shared" ca="1" si="761"/>
        <v>40567.620879791641</v>
      </c>
      <c r="CQ423" s="602">
        <f t="shared" ca="1" si="762"/>
        <v>42136.752230538325</v>
      </c>
      <c r="CR423" s="602">
        <f t="shared" ca="1" si="763"/>
        <v>42136.752230538325</v>
      </c>
      <c r="CS423" s="602">
        <f t="shared" ca="1" si="764"/>
        <v>43733.275864409734</v>
      </c>
      <c r="CT423" s="602">
        <f t="shared" ca="1" si="765"/>
        <v>43733.275864409734</v>
      </c>
      <c r="CU423" s="602">
        <f t="shared" ca="1" si="766"/>
        <v>45356.316094004287</v>
      </c>
      <c r="CV423" s="602">
        <f t="shared" ca="1" si="767"/>
        <v>45356.316094004287</v>
      </c>
      <c r="CW423" s="602">
        <f t="shared" ca="1" si="768"/>
        <v>47004.981388595283</v>
      </c>
      <c r="CX423" s="602">
        <f t="shared" ca="1" si="769"/>
        <v>47004.981388595283</v>
      </c>
      <c r="CY423" s="602">
        <f t="shared" ca="1" si="770"/>
        <v>48678.368743832812</v>
      </c>
      <c r="CZ423" s="602">
        <f t="shared" ca="1" si="771"/>
        <v>44703.97476535022</v>
      </c>
      <c r="DA423" s="602">
        <f t="shared" ca="1" si="772"/>
        <v>46342.497848049643</v>
      </c>
      <c r="DB423" s="602">
        <f t="shared" ca="1" si="773"/>
        <v>46342.497848049643</v>
      </c>
      <c r="DC423" s="602">
        <f t="shared" ca="1" si="774"/>
        <v>48006.105296803609</v>
      </c>
      <c r="DD423" s="602">
        <f t="shared" ca="1" si="775"/>
        <v>48006.105296803609</v>
      </c>
      <c r="DE423" s="602">
        <f t="shared" ca="1" si="776"/>
        <v>49693.889253268258</v>
      </c>
      <c r="DF423" s="602">
        <f t="shared" ca="1" si="777"/>
        <v>49693.889253268258</v>
      </c>
      <c r="DG423" s="602">
        <f t="shared" ca="1" si="778"/>
        <v>51404.937022019112</v>
      </c>
      <c r="DH423" s="602">
        <f t="shared" ca="1" si="779"/>
        <v>51404.937022019112</v>
      </c>
      <c r="DI423" s="602">
        <f t="shared" ca="1" si="780"/>
        <v>53138.334953305806</v>
      </c>
      <c r="DJ423" s="602">
        <f t="shared" ca="1" si="781"/>
        <v>35740.272825017964</v>
      </c>
      <c r="DK423" s="602">
        <f t="shared" ca="1" si="782"/>
        <v>36622.140011125128</v>
      </c>
      <c r="DL423" s="602">
        <f t="shared" ca="1" si="783"/>
        <v>36622.140011125128</v>
      </c>
      <c r="DM423" s="602">
        <f t="shared" ca="1" si="784"/>
        <v>37514.931461517175</v>
      </c>
      <c r="DN423" s="602">
        <f t="shared" ca="1" si="785"/>
        <v>37514.931461517175</v>
      </c>
      <c r="DO423" s="602">
        <f t="shared" ca="1" si="786"/>
        <v>38418.479955411574</v>
      </c>
      <c r="DP423" s="602">
        <f t="shared" ca="1" si="787"/>
        <v>38418.479955411574</v>
      </c>
      <c r="DQ423" s="602">
        <f t="shared" ca="1" si="788"/>
        <v>39332.613834187912</v>
      </c>
      <c r="DR423" s="602">
        <f t="shared" ca="1" si="789"/>
        <v>39332.613834187912</v>
      </c>
      <c r="DS423" s="602">
        <f t="shared" ca="1" si="790"/>
        <v>40257.157363389997</v>
      </c>
      <c r="DT423" s="602">
        <f t="shared" ca="1" si="791"/>
        <v>46177.501827191038</v>
      </c>
      <c r="DU423" s="602">
        <f t="shared" ca="1" si="792"/>
        <v>47838.641578354283</v>
      </c>
      <c r="DV423" s="602">
        <f t="shared" ca="1" si="793"/>
        <v>47838.641578354283</v>
      </c>
      <c r="DW423" s="602">
        <f t="shared" ca="1" si="794"/>
        <v>49524.048906687342</v>
      </c>
      <c r="DX423" s="602">
        <f t="shared" ca="1" si="795"/>
        <v>49524.048906687342</v>
      </c>
      <c r="DY423" s="602">
        <f t="shared" ca="1" si="796"/>
        <v>51232.81142211426</v>
      </c>
      <c r="DZ423" s="602">
        <f t="shared" ca="1" si="797"/>
        <v>51232.81142211426</v>
      </c>
      <c r="EA423" s="602">
        <f t="shared" ca="1" si="798"/>
        <v>52964.015402022604</v>
      </c>
      <c r="EB423" s="602">
        <f t="shared" ca="1" si="799"/>
        <v>52964.015402022604</v>
      </c>
      <c r="EC423" s="602">
        <f t="shared" ca="1" si="800"/>
        <v>54716.749467108581</v>
      </c>
      <c r="ED423" s="602">
        <f t="shared" ca="1" si="801"/>
        <v>50546.562285820124</v>
      </c>
      <c r="EE423" s="602">
        <f t="shared" ca="1" si="802"/>
        <v>52268.899256216449</v>
      </c>
      <c r="EF423" s="602">
        <f t="shared" ca="1" si="803"/>
        <v>52268.899256216449</v>
      </c>
      <c r="EG423" s="602">
        <f t="shared" ca="1" si="804"/>
        <v>54013.130357142247</v>
      </c>
      <c r="EH423" s="602">
        <f t="shared" ca="1" si="805"/>
        <v>54013.130357142247</v>
      </c>
      <c r="EI423" s="602">
        <f t="shared" ca="1" si="806"/>
        <v>55778.34727772788</v>
      </c>
      <c r="EJ423" s="602">
        <f t="shared" ca="1" si="807"/>
        <v>55778.34727772788</v>
      </c>
      <c r="EK423" s="602">
        <f t="shared" ca="1" si="808"/>
        <v>57563.649413299725</v>
      </c>
      <c r="EL423" s="602">
        <f t="shared" ca="1" si="809"/>
        <v>57563.649413299725</v>
      </c>
      <c r="EM423" s="602">
        <f t="shared" ca="1" si="810"/>
        <v>59368.146874517734</v>
      </c>
    </row>
    <row r="424" spans="22:143" ht="14.25" x14ac:dyDescent="0.2">
      <c r="V424" s="260"/>
      <c r="W424" s="597">
        <f t="shared" si="811"/>
        <v>131</v>
      </c>
      <c r="X424" s="602">
        <f t="shared" ref="X424:X487" ca="1" si="812">+X423</f>
        <v>27303.204877228378</v>
      </c>
      <c r="Y424" s="602">
        <f t="shared" ref="Y424:Y487" ca="1" si="813">+Y423</f>
        <v>28063.745651855919</v>
      </c>
      <c r="Z424" s="602">
        <f t="shared" ref="Z424:Z487" ca="1" si="814">+Z423</f>
        <v>28063.745651855919</v>
      </c>
      <c r="AA424" s="602">
        <f t="shared" ref="AA424:AA487" ca="1" si="815">+AA423</f>
        <v>28836.595283912593</v>
      </c>
      <c r="AB424" s="602">
        <f t="shared" ref="AB424:AB487" ca="1" si="816">+AB423</f>
        <v>28836.595283912593</v>
      </c>
      <c r="AC424" s="602">
        <f t="shared" ref="AC424:AC487" ca="1" si="817">+AC423</f>
        <v>29621.652351503428</v>
      </c>
      <c r="AD424" s="602">
        <f t="shared" ref="AD424:AD487" ca="1" si="818">+AD423</f>
        <v>29621.652351503428</v>
      </c>
      <c r="AE424" s="602">
        <f t="shared" ref="AE424:AE487" ca="1" si="819">+AE423</f>
        <v>30418.807625095062</v>
      </c>
      <c r="AF424" s="602">
        <f t="shared" ref="AF424:AF487" ca="1" si="820">+AF423</f>
        <v>30418.807625095062</v>
      </c>
      <c r="AG424" s="602">
        <f t="shared" ref="AG424:AG487" ca="1" si="821">+AG423</f>
        <v>31227.944341051854</v>
      </c>
      <c r="AH424" s="602">
        <f t="shared" ref="AH424:AH487" ca="1" si="822">+AH423</f>
        <v>31773.964225318963</v>
      </c>
      <c r="AI424" s="602">
        <f t="shared" ref="AI424:AI487" ca="1" si="823">+AI423</f>
        <v>33161.814954877947</v>
      </c>
      <c r="AJ424" s="602">
        <f t="shared" ref="AJ424:AJ487" ca="1" si="824">+AJ423</f>
        <v>33161.814954877947</v>
      </c>
      <c r="AK424" s="602">
        <f t="shared" ref="AK424:AK487" ca="1" si="825">+AK423</f>
        <v>34581.723205375456</v>
      </c>
      <c r="AL424" s="602">
        <f t="shared" ref="AL424:AL487" ca="1" si="826">+AL423</f>
        <v>34581.723205375456</v>
      </c>
      <c r="AM424" s="602">
        <f t="shared" ref="AM424:AM487" ca="1" si="827">+AM423</f>
        <v>36033.004617820443</v>
      </c>
      <c r="AN424" s="602">
        <f t="shared" ref="AN424:AN487" ca="1" si="828">+AN423</f>
        <v>36033.004617820443</v>
      </c>
      <c r="AO424" s="602">
        <f t="shared" ref="AO424:AO487" ca="1" si="829">+AO423</f>
        <v>37514.931461517175</v>
      </c>
      <c r="AP424" s="602">
        <f t="shared" ref="AP424:AP487" ca="1" si="830">+AP423</f>
        <v>37514.931461517175</v>
      </c>
      <c r="AQ424" s="602">
        <f t="shared" ref="AQ424:AQ487" ca="1" si="831">+AQ423</f>
        <v>39026.737155306873</v>
      </c>
      <c r="AR424" s="602">
        <f t="shared" ref="AR424:AR487" ca="1" si="832">+AR423</f>
        <v>35448.772928771345</v>
      </c>
      <c r="AS424" s="602">
        <f t="shared" ref="AS424:AS487" ca="1" si="833">+AS423</f>
        <v>36918.531516652984</v>
      </c>
      <c r="AT424" s="602">
        <f t="shared" ref="AT424:AT487" ca="1" si="834">+AT423</f>
        <v>36918.531516652984</v>
      </c>
      <c r="AU424" s="602">
        <f t="shared" ref="AU424:AU487" ca="1" si="835">+AU423</f>
        <v>38418.479955411574</v>
      </c>
      <c r="AV424" s="602">
        <f t="shared" ref="AV424:AV487" ca="1" si="836">+AV423</f>
        <v>38418.479955411574</v>
      </c>
      <c r="AW424" s="602">
        <f t="shared" ref="AW424:AW487" ca="1" si="837">+AW423</f>
        <v>39947.830563756834</v>
      </c>
      <c r="AX424" s="602">
        <f t="shared" ref="AX424:AX487" ca="1" si="838">+AX423</f>
        <v>39947.830563756834</v>
      </c>
      <c r="AY424" s="602">
        <f t="shared" ref="AY424:AY487" ca="1" si="839">+AY423</f>
        <v>41505.764212283277</v>
      </c>
      <c r="AZ424" s="602">
        <f t="shared" ref="AZ424:AZ487" ca="1" si="840">+AZ423</f>
        <v>41505.764212283277</v>
      </c>
      <c r="BA424" s="602">
        <f t="shared" ref="BA424:BA487" ca="1" si="841">+BA423</f>
        <v>43091.434978125537</v>
      </c>
      <c r="BB424" s="602">
        <f t="shared" ref="BB424:BB487" ca="1" si="842">+BB423</f>
        <v>30151.752011168952</v>
      </c>
      <c r="BC424" s="602">
        <f t="shared" ref="BC424:BC487" ca="1" si="843">+BC423</f>
        <v>30956.908340085956</v>
      </c>
      <c r="BD424" s="602">
        <f t="shared" ref="BD424:BD487" ca="1" si="844">+BD423</f>
        <v>30956.908340085956</v>
      </c>
      <c r="BE424" s="602">
        <f t="shared" ref="BE424:BE487" ca="1" si="845">+BE423</f>
        <v>31773.96422531897</v>
      </c>
      <c r="BF424" s="602">
        <f t="shared" ref="BF424:BF487" ca="1" si="846">+BF423</f>
        <v>31773.96422531897</v>
      </c>
      <c r="BG424" s="602">
        <f t="shared" ref="BG424:BG487" ca="1" si="847">+BG423</f>
        <v>32602.790994842424</v>
      </c>
      <c r="BH424" s="602">
        <f t="shared" ref="BH424:BH487" ca="1" si="848">+BH423</f>
        <v>32602.790994842424</v>
      </c>
      <c r="BI424" s="602">
        <f t="shared" ref="BI424:BI487" ca="1" si="849">+BI423</f>
        <v>33443.253242422019</v>
      </c>
      <c r="BJ424" s="602">
        <f t="shared" ref="BJ424:BJ487" ca="1" si="850">+BJ423</f>
        <v>33443.253242422019</v>
      </c>
      <c r="BK424" s="602">
        <f t="shared" ref="BK424:BK487" ca="1" si="851">+BK423</f>
        <v>34295.209150044284</v>
      </c>
      <c r="BL424" s="602">
        <f t="shared" ref="BL424:BL487" ca="1" si="852">+BL423</f>
        <v>36770.18441525627</v>
      </c>
      <c r="BM424" s="602">
        <f t="shared" ref="BM424:BM487" ca="1" si="853">+BM423</f>
        <v>38267.148755353199</v>
      </c>
      <c r="BN424" s="602">
        <f t="shared" ref="BN424:BN487" ca="1" si="854">+BN423</f>
        <v>38267.148755353199</v>
      </c>
      <c r="BO424" s="602">
        <f t="shared" ref="BO424:BO487" ca="1" si="855">+BO423</f>
        <v>39793.595525186211</v>
      </c>
      <c r="BP424" s="602">
        <f t="shared" ref="BP424:BP487" ca="1" si="856">+BP423</f>
        <v>39793.595525186211</v>
      </c>
      <c r="BQ424" s="602">
        <f t="shared" ref="BQ424:BQ487" ca="1" si="857">+BQ423</f>
        <v>41348.708530527409</v>
      </c>
      <c r="BR424" s="602">
        <f t="shared" ref="BR424:BR487" ca="1" si="858">+BR423</f>
        <v>41348.708530527409</v>
      </c>
      <c r="BS424" s="602">
        <f t="shared" ref="BS424:BS487" ca="1" si="859">+BS423</f>
        <v>42931.644319025749</v>
      </c>
      <c r="BT424" s="602">
        <f t="shared" ref="BT424:BT487" ca="1" si="860">+BT423</f>
        <v>42931.644319025749</v>
      </c>
      <c r="BU424" s="602">
        <f t="shared" ref="BU424:BU487" ca="1" si="861">+BU423</f>
        <v>44541.536806018841</v>
      </c>
      <c r="BV424" s="602">
        <f t="shared" ref="BV424:BV487" ca="1" si="862">+BV423</f>
        <v>40723.276804626068</v>
      </c>
      <c r="BW424" s="602">
        <f t="shared" ref="BW424:BW487" ca="1" si="863">+BW423</f>
        <v>42295.186245571516</v>
      </c>
      <c r="BX424" s="602">
        <f t="shared" ref="BX424:BX487" ca="1" si="864">+BX423</f>
        <v>42295.186245571516</v>
      </c>
      <c r="BY424" s="602">
        <f t="shared" ref="BY424:BY487" ca="1" si="865">+BY423</f>
        <v>43894.401241264459</v>
      </c>
      <c r="BZ424" s="602">
        <f t="shared" ref="BZ424:BZ487" ca="1" si="866">+BZ423</f>
        <v>43894.401241264459</v>
      </c>
      <c r="CA424" s="602">
        <f t="shared" ref="CA424:CA487" ca="1" si="867">+CA423</f>
        <v>45520.044319311586</v>
      </c>
      <c r="CB424" s="602">
        <f t="shared" ref="CB424:CB487" ca="1" si="868">+CB423</f>
        <v>45520.044319311586</v>
      </c>
      <c r="CC424" s="602">
        <f t="shared" ref="CC424:CC487" ca="1" si="869">+CC423</f>
        <v>47171.222607457443</v>
      </c>
      <c r="CD424" s="602">
        <f t="shared" ref="CD424:CD487" ca="1" si="870">+CD423</f>
        <v>47171.222607457443</v>
      </c>
      <c r="CE424" s="602">
        <f t="shared" ref="CE424:CE487" ca="1" si="871">+CE423</f>
        <v>48847.032188247038</v>
      </c>
      <c r="CF424" s="602">
        <f t="shared" ref="CF424:CF487" ca="1" si="872">+CF423</f>
        <v>32602.790994842424</v>
      </c>
      <c r="CG424" s="602">
        <f t="shared" ref="CG424:CG487" ca="1" si="873">+CG423</f>
        <v>33443.253242422012</v>
      </c>
      <c r="CH424" s="602">
        <f t="shared" ref="CH424:CH487" ca="1" si="874">+CH423</f>
        <v>33443.253242422012</v>
      </c>
      <c r="CI424" s="602">
        <f t="shared" ref="CI424:CI487" ca="1" si="875">+CI423</f>
        <v>34295.209150044277</v>
      </c>
      <c r="CJ424" s="602">
        <f t="shared" ref="CJ424:CJ487" ca="1" si="876">+CJ423</f>
        <v>34295.209150044277</v>
      </c>
      <c r="CK424" s="602">
        <f t="shared" ref="CK424:CK487" ca="1" si="877">+CK423</f>
        <v>35158.510820378884</v>
      </c>
      <c r="CL424" s="602">
        <f t="shared" ref="CL424:CL487" ca="1" si="878">+CL423</f>
        <v>35158.510820378884</v>
      </c>
      <c r="CM424" s="602">
        <f t="shared" ref="CM424:CM487" ca="1" si="879">+CM423</f>
        <v>36033.004617820443</v>
      </c>
      <c r="CN424" s="602">
        <f t="shared" ref="CN424:CN487" ca="1" si="880">+CN423</f>
        <v>36033.004617820443</v>
      </c>
      <c r="CO424" s="602">
        <f t="shared" ref="CO424:CO487" ca="1" si="881">+CO423</f>
        <v>36918.531516652984</v>
      </c>
      <c r="CP424" s="602">
        <f t="shared" ref="CP424:CP487" ca="1" si="882">+CP423</f>
        <v>40567.620879791641</v>
      </c>
      <c r="CQ424" s="602">
        <f t="shared" ref="CQ424:CQ487" ca="1" si="883">+CQ423</f>
        <v>42136.752230538325</v>
      </c>
      <c r="CR424" s="602">
        <f t="shared" ref="CR424:CR487" ca="1" si="884">+CR423</f>
        <v>42136.752230538325</v>
      </c>
      <c r="CS424" s="602">
        <f t="shared" ref="CS424:CS487" ca="1" si="885">+CS423</f>
        <v>43733.275864409734</v>
      </c>
      <c r="CT424" s="602">
        <f t="shared" ref="CT424:CT487" ca="1" si="886">+CT423</f>
        <v>43733.275864409734</v>
      </c>
      <c r="CU424" s="602">
        <f t="shared" ref="CU424:CU487" ca="1" si="887">+CU423</f>
        <v>45356.316094004287</v>
      </c>
      <c r="CV424" s="602">
        <f t="shared" ref="CV424:CV487" ca="1" si="888">+CV423</f>
        <v>45356.316094004287</v>
      </c>
      <c r="CW424" s="602">
        <f t="shared" ref="CW424:CW487" ca="1" si="889">+CW423</f>
        <v>47004.981388595283</v>
      </c>
      <c r="CX424" s="602">
        <f t="shared" ref="CX424:CX487" ca="1" si="890">+CX423</f>
        <v>47004.981388595283</v>
      </c>
      <c r="CY424" s="602">
        <f t="shared" ref="CY424:CY487" ca="1" si="891">+CY423</f>
        <v>48678.368743832812</v>
      </c>
      <c r="CZ424" s="602">
        <f t="shared" ref="CZ424:CZ487" ca="1" si="892">+CZ423</f>
        <v>44703.97476535022</v>
      </c>
      <c r="DA424" s="602">
        <f t="shared" ref="DA424:DA487" ca="1" si="893">+DA423</f>
        <v>46342.497848049643</v>
      </c>
      <c r="DB424" s="602">
        <f t="shared" ref="DB424:DB487" ca="1" si="894">+DB423</f>
        <v>46342.497848049643</v>
      </c>
      <c r="DC424" s="602">
        <f t="shared" ref="DC424:DC487" ca="1" si="895">+DC423</f>
        <v>48006.105296803609</v>
      </c>
      <c r="DD424" s="602">
        <f t="shared" ref="DD424:DD487" ca="1" si="896">+DD423</f>
        <v>48006.105296803609</v>
      </c>
      <c r="DE424" s="602">
        <f t="shared" ref="DE424:DE487" ca="1" si="897">+DE423</f>
        <v>49693.889253268258</v>
      </c>
      <c r="DF424" s="602">
        <f t="shared" ref="DF424:DF487" ca="1" si="898">+DF423</f>
        <v>49693.889253268258</v>
      </c>
      <c r="DG424" s="602">
        <f t="shared" ref="DG424:DG487" ca="1" si="899">+DG423</f>
        <v>51404.937022019112</v>
      </c>
      <c r="DH424" s="602">
        <f t="shared" ref="DH424:DH487" ca="1" si="900">+DH423</f>
        <v>51404.937022019112</v>
      </c>
      <c r="DI424" s="602">
        <f t="shared" ref="DI424:DI487" ca="1" si="901">+DI423</f>
        <v>53138.334953305806</v>
      </c>
      <c r="DJ424" s="602">
        <f t="shared" ref="DJ424:DJ487" ca="1" si="902">+DJ423</f>
        <v>35740.272825017964</v>
      </c>
      <c r="DK424" s="602">
        <f t="shared" ref="DK424:DK487" ca="1" si="903">+DK423</f>
        <v>36622.140011125128</v>
      </c>
      <c r="DL424" s="602">
        <f t="shared" ref="DL424:DL487" ca="1" si="904">+DL423</f>
        <v>36622.140011125128</v>
      </c>
      <c r="DM424" s="602">
        <f t="shared" ref="DM424:DM487" ca="1" si="905">+DM423</f>
        <v>37514.931461517175</v>
      </c>
      <c r="DN424" s="602">
        <f t="shared" ref="DN424:DN487" ca="1" si="906">+DN423</f>
        <v>37514.931461517175</v>
      </c>
      <c r="DO424" s="602">
        <f t="shared" ref="DO424:DO487" ca="1" si="907">+DO423</f>
        <v>38418.479955411574</v>
      </c>
      <c r="DP424" s="602">
        <f t="shared" ref="DP424:DP487" ca="1" si="908">+DP423</f>
        <v>38418.479955411574</v>
      </c>
      <c r="DQ424" s="602">
        <f t="shared" ref="DQ424:DQ487" ca="1" si="909">+DQ423</f>
        <v>39332.613834187912</v>
      </c>
      <c r="DR424" s="602">
        <f t="shared" ref="DR424:DR487" ca="1" si="910">+DR423</f>
        <v>39332.613834187912</v>
      </c>
      <c r="DS424" s="602">
        <f t="shared" ref="DS424:DS487" ca="1" si="911">+DS423</f>
        <v>40257.157363389997</v>
      </c>
      <c r="DT424" s="602">
        <f t="shared" ref="DT424:DT487" ca="1" si="912">+DT423</f>
        <v>46177.501827191038</v>
      </c>
      <c r="DU424" s="602">
        <f t="shared" ref="DU424:DU487" ca="1" si="913">+DU423</f>
        <v>47838.641578354283</v>
      </c>
      <c r="DV424" s="602">
        <f t="shared" ref="DV424:DV487" ca="1" si="914">+DV423</f>
        <v>47838.641578354283</v>
      </c>
      <c r="DW424" s="602">
        <f t="shared" ref="DW424:DW487" ca="1" si="915">+DW423</f>
        <v>49524.048906687342</v>
      </c>
      <c r="DX424" s="602">
        <f t="shared" ref="DX424:DX487" ca="1" si="916">+DX423</f>
        <v>49524.048906687342</v>
      </c>
      <c r="DY424" s="602">
        <f t="shared" ref="DY424:DY487" ca="1" si="917">+DY423</f>
        <v>51232.81142211426</v>
      </c>
      <c r="DZ424" s="602">
        <f t="shared" ref="DZ424:DZ487" ca="1" si="918">+DZ423</f>
        <v>51232.81142211426</v>
      </c>
      <c r="EA424" s="602">
        <f t="shared" ref="EA424:EA487" ca="1" si="919">+EA423</f>
        <v>52964.015402022604</v>
      </c>
      <c r="EB424" s="602">
        <f t="shared" ref="EB424:EB487" ca="1" si="920">+EB423</f>
        <v>52964.015402022604</v>
      </c>
      <c r="EC424" s="602">
        <f t="shared" ref="EC424:EC487" ca="1" si="921">+EC423</f>
        <v>54716.749467108581</v>
      </c>
      <c r="ED424" s="602">
        <f t="shared" ref="ED424:ED487" ca="1" si="922">+ED423</f>
        <v>50546.562285820124</v>
      </c>
      <c r="EE424" s="602">
        <f t="shared" ref="EE424:EE487" ca="1" si="923">+EE423</f>
        <v>52268.899256216449</v>
      </c>
      <c r="EF424" s="602">
        <f t="shared" ref="EF424:EF487" ca="1" si="924">+EF423</f>
        <v>52268.899256216449</v>
      </c>
      <c r="EG424" s="602">
        <f t="shared" ref="EG424:EG487" ca="1" si="925">+EG423</f>
        <v>54013.130357142247</v>
      </c>
      <c r="EH424" s="602">
        <f t="shared" ref="EH424:EH487" ca="1" si="926">+EH423</f>
        <v>54013.130357142247</v>
      </c>
      <c r="EI424" s="602">
        <f t="shared" ref="EI424:EI487" ca="1" si="927">+EI423</f>
        <v>55778.34727772788</v>
      </c>
      <c r="EJ424" s="602">
        <f t="shared" ref="EJ424:EJ487" ca="1" si="928">+EJ423</f>
        <v>55778.34727772788</v>
      </c>
      <c r="EK424" s="602">
        <f t="shared" ref="EK424:EK487" ca="1" si="929">+EK423</f>
        <v>57563.649413299725</v>
      </c>
      <c r="EL424" s="602">
        <f t="shared" ref="EL424:EL487" ca="1" si="930">+EL423</f>
        <v>57563.649413299725</v>
      </c>
      <c r="EM424" s="602">
        <f t="shared" ref="EM424:EM487" ca="1" si="931">+EM423</f>
        <v>59368.146874517734</v>
      </c>
    </row>
    <row r="425" spans="22:143" ht="14.25" x14ac:dyDescent="0.2">
      <c r="V425" s="260"/>
      <c r="W425" s="597">
        <f t="shared" si="811"/>
        <v>132</v>
      </c>
      <c r="X425" s="602">
        <f t="shared" ca="1" si="812"/>
        <v>27303.204877228378</v>
      </c>
      <c r="Y425" s="602">
        <f t="shared" ca="1" si="813"/>
        <v>28063.745651855919</v>
      </c>
      <c r="Z425" s="602">
        <f t="shared" ca="1" si="814"/>
        <v>28063.745651855919</v>
      </c>
      <c r="AA425" s="602">
        <f t="shared" ca="1" si="815"/>
        <v>28836.595283912593</v>
      </c>
      <c r="AB425" s="602">
        <f t="shared" ca="1" si="816"/>
        <v>28836.595283912593</v>
      </c>
      <c r="AC425" s="602">
        <f t="shared" ca="1" si="817"/>
        <v>29621.652351503428</v>
      </c>
      <c r="AD425" s="602">
        <f t="shared" ca="1" si="818"/>
        <v>29621.652351503428</v>
      </c>
      <c r="AE425" s="602">
        <f t="shared" ca="1" si="819"/>
        <v>30418.807625095062</v>
      </c>
      <c r="AF425" s="602">
        <f t="shared" ca="1" si="820"/>
        <v>30418.807625095062</v>
      </c>
      <c r="AG425" s="602">
        <f t="shared" ca="1" si="821"/>
        <v>31227.944341051854</v>
      </c>
      <c r="AH425" s="602">
        <f t="shared" ca="1" si="822"/>
        <v>31773.964225318963</v>
      </c>
      <c r="AI425" s="602">
        <f t="shared" ca="1" si="823"/>
        <v>33161.814954877947</v>
      </c>
      <c r="AJ425" s="602">
        <f t="shared" ca="1" si="824"/>
        <v>33161.814954877947</v>
      </c>
      <c r="AK425" s="602">
        <f t="shared" ca="1" si="825"/>
        <v>34581.723205375456</v>
      </c>
      <c r="AL425" s="602">
        <f t="shared" ca="1" si="826"/>
        <v>34581.723205375456</v>
      </c>
      <c r="AM425" s="602">
        <f t="shared" ca="1" si="827"/>
        <v>36033.004617820443</v>
      </c>
      <c r="AN425" s="602">
        <f t="shared" ca="1" si="828"/>
        <v>36033.004617820443</v>
      </c>
      <c r="AO425" s="602">
        <f t="shared" ca="1" si="829"/>
        <v>37514.931461517175</v>
      </c>
      <c r="AP425" s="602">
        <f t="shared" ca="1" si="830"/>
        <v>37514.931461517175</v>
      </c>
      <c r="AQ425" s="602">
        <f t="shared" ca="1" si="831"/>
        <v>39026.737155306873</v>
      </c>
      <c r="AR425" s="602">
        <f t="shared" ca="1" si="832"/>
        <v>35448.772928771345</v>
      </c>
      <c r="AS425" s="602">
        <f t="shared" ca="1" si="833"/>
        <v>36918.531516652984</v>
      </c>
      <c r="AT425" s="602">
        <f t="shared" ca="1" si="834"/>
        <v>36918.531516652984</v>
      </c>
      <c r="AU425" s="602">
        <f t="shared" ca="1" si="835"/>
        <v>38418.479955411574</v>
      </c>
      <c r="AV425" s="602">
        <f t="shared" ca="1" si="836"/>
        <v>38418.479955411574</v>
      </c>
      <c r="AW425" s="602">
        <f t="shared" ca="1" si="837"/>
        <v>39947.830563756834</v>
      </c>
      <c r="AX425" s="602">
        <f t="shared" ca="1" si="838"/>
        <v>39947.830563756834</v>
      </c>
      <c r="AY425" s="602">
        <f t="shared" ca="1" si="839"/>
        <v>41505.764212283277</v>
      </c>
      <c r="AZ425" s="602">
        <f t="shared" ca="1" si="840"/>
        <v>41505.764212283277</v>
      </c>
      <c r="BA425" s="602">
        <f t="shared" ca="1" si="841"/>
        <v>43091.434978125537</v>
      </c>
      <c r="BB425" s="602">
        <f t="shared" ca="1" si="842"/>
        <v>30151.752011168952</v>
      </c>
      <c r="BC425" s="602">
        <f t="shared" ca="1" si="843"/>
        <v>30956.908340085956</v>
      </c>
      <c r="BD425" s="602">
        <f t="shared" ca="1" si="844"/>
        <v>30956.908340085956</v>
      </c>
      <c r="BE425" s="602">
        <f t="shared" ca="1" si="845"/>
        <v>31773.96422531897</v>
      </c>
      <c r="BF425" s="602">
        <f t="shared" ca="1" si="846"/>
        <v>31773.96422531897</v>
      </c>
      <c r="BG425" s="602">
        <f t="shared" ca="1" si="847"/>
        <v>32602.790994842424</v>
      </c>
      <c r="BH425" s="602">
        <f t="shared" ca="1" si="848"/>
        <v>32602.790994842424</v>
      </c>
      <c r="BI425" s="602">
        <f t="shared" ca="1" si="849"/>
        <v>33443.253242422019</v>
      </c>
      <c r="BJ425" s="602">
        <f t="shared" ca="1" si="850"/>
        <v>33443.253242422019</v>
      </c>
      <c r="BK425" s="602">
        <f t="shared" ca="1" si="851"/>
        <v>34295.209150044284</v>
      </c>
      <c r="BL425" s="602">
        <f t="shared" ca="1" si="852"/>
        <v>36770.18441525627</v>
      </c>
      <c r="BM425" s="602">
        <f t="shared" ca="1" si="853"/>
        <v>38267.148755353199</v>
      </c>
      <c r="BN425" s="602">
        <f t="shared" ca="1" si="854"/>
        <v>38267.148755353199</v>
      </c>
      <c r="BO425" s="602">
        <f t="shared" ca="1" si="855"/>
        <v>39793.595525186211</v>
      </c>
      <c r="BP425" s="602">
        <f t="shared" ca="1" si="856"/>
        <v>39793.595525186211</v>
      </c>
      <c r="BQ425" s="602">
        <f t="shared" ca="1" si="857"/>
        <v>41348.708530527409</v>
      </c>
      <c r="BR425" s="602">
        <f t="shared" ca="1" si="858"/>
        <v>41348.708530527409</v>
      </c>
      <c r="BS425" s="602">
        <f t="shared" ca="1" si="859"/>
        <v>42931.644319025749</v>
      </c>
      <c r="BT425" s="602">
        <f t="shared" ca="1" si="860"/>
        <v>42931.644319025749</v>
      </c>
      <c r="BU425" s="602">
        <f t="shared" ca="1" si="861"/>
        <v>44541.536806018841</v>
      </c>
      <c r="BV425" s="602">
        <f t="shared" ca="1" si="862"/>
        <v>40723.276804626068</v>
      </c>
      <c r="BW425" s="602">
        <f t="shared" ca="1" si="863"/>
        <v>42295.186245571516</v>
      </c>
      <c r="BX425" s="602">
        <f t="shared" ca="1" si="864"/>
        <v>42295.186245571516</v>
      </c>
      <c r="BY425" s="602">
        <f t="shared" ca="1" si="865"/>
        <v>43894.401241264459</v>
      </c>
      <c r="BZ425" s="602">
        <f t="shared" ca="1" si="866"/>
        <v>43894.401241264459</v>
      </c>
      <c r="CA425" s="602">
        <f t="shared" ca="1" si="867"/>
        <v>45520.044319311586</v>
      </c>
      <c r="CB425" s="602">
        <f t="shared" ca="1" si="868"/>
        <v>45520.044319311586</v>
      </c>
      <c r="CC425" s="602">
        <f t="shared" ca="1" si="869"/>
        <v>47171.222607457443</v>
      </c>
      <c r="CD425" s="602">
        <f t="shared" ca="1" si="870"/>
        <v>47171.222607457443</v>
      </c>
      <c r="CE425" s="602">
        <f t="shared" ca="1" si="871"/>
        <v>48847.032188247038</v>
      </c>
      <c r="CF425" s="602">
        <f t="shared" ca="1" si="872"/>
        <v>32602.790994842424</v>
      </c>
      <c r="CG425" s="602">
        <f t="shared" ca="1" si="873"/>
        <v>33443.253242422012</v>
      </c>
      <c r="CH425" s="602">
        <f t="shared" ca="1" si="874"/>
        <v>33443.253242422012</v>
      </c>
      <c r="CI425" s="602">
        <f t="shared" ca="1" si="875"/>
        <v>34295.209150044277</v>
      </c>
      <c r="CJ425" s="602">
        <f t="shared" ca="1" si="876"/>
        <v>34295.209150044277</v>
      </c>
      <c r="CK425" s="602">
        <f t="shared" ca="1" si="877"/>
        <v>35158.510820378884</v>
      </c>
      <c r="CL425" s="602">
        <f t="shared" ca="1" si="878"/>
        <v>35158.510820378884</v>
      </c>
      <c r="CM425" s="602">
        <f t="shared" ca="1" si="879"/>
        <v>36033.004617820443</v>
      </c>
      <c r="CN425" s="602">
        <f t="shared" ca="1" si="880"/>
        <v>36033.004617820443</v>
      </c>
      <c r="CO425" s="602">
        <f t="shared" ca="1" si="881"/>
        <v>36918.531516652984</v>
      </c>
      <c r="CP425" s="602">
        <f t="shared" ca="1" si="882"/>
        <v>40567.620879791641</v>
      </c>
      <c r="CQ425" s="602">
        <f t="shared" ca="1" si="883"/>
        <v>42136.752230538325</v>
      </c>
      <c r="CR425" s="602">
        <f t="shared" ca="1" si="884"/>
        <v>42136.752230538325</v>
      </c>
      <c r="CS425" s="602">
        <f t="shared" ca="1" si="885"/>
        <v>43733.275864409734</v>
      </c>
      <c r="CT425" s="602">
        <f t="shared" ca="1" si="886"/>
        <v>43733.275864409734</v>
      </c>
      <c r="CU425" s="602">
        <f t="shared" ca="1" si="887"/>
        <v>45356.316094004287</v>
      </c>
      <c r="CV425" s="602">
        <f t="shared" ca="1" si="888"/>
        <v>45356.316094004287</v>
      </c>
      <c r="CW425" s="602">
        <f t="shared" ca="1" si="889"/>
        <v>47004.981388595283</v>
      </c>
      <c r="CX425" s="602">
        <f t="shared" ca="1" si="890"/>
        <v>47004.981388595283</v>
      </c>
      <c r="CY425" s="602">
        <f t="shared" ca="1" si="891"/>
        <v>48678.368743832812</v>
      </c>
      <c r="CZ425" s="602">
        <f t="shared" ca="1" si="892"/>
        <v>44703.97476535022</v>
      </c>
      <c r="DA425" s="602">
        <f t="shared" ca="1" si="893"/>
        <v>46342.497848049643</v>
      </c>
      <c r="DB425" s="602">
        <f t="shared" ca="1" si="894"/>
        <v>46342.497848049643</v>
      </c>
      <c r="DC425" s="602">
        <f t="shared" ca="1" si="895"/>
        <v>48006.105296803609</v>
      </c>
      <c r="DD425" s="602">
        <f t="shared" ca="1" si="896"/>
        <v>48006.105296803609</v>
      </c>
      <c r="DE425" s="602">
        <f t="shared" ca="1" si="897"/>
        <v>49693.889253268258</v>
      </c>
      <c r="DF425" s="602">
        <f t="shared" ca="1" si="898"/>
        <v>49693.889253268258</v>
      </c>
      <c r="DG425" s="602">
        <f t="shared" ca="1" si="899"/>
        <v>51404.937022019112</v>
      </c>
      <c r="DH425" s="602">
        <f t="shared" ca="1" si="900"/>
        <v>51404.937022019112</v>
      </c>
      <c r="DI425" s="602">
        <f t="shared" ca="1" si="901"/>
        <v>53138.334953305806</v>
      </c>
      <c r="DJ425" s="602">
        <f t="shared" ca="1" si="902"/>
        <v>35740.272825017964</v>
      </c>
      <c r="DK425" s="602">
        <f t="shared" ca="1" si="903"/>
        <v>36622.140011125128</v>
      </c>
      <c r="DL425" s="602">
        <f t="shared" ca="1" si="904"/>
        <v>36622.140011125128</v>
      </c>
      <c r="DM425" s="602">
        <f t="shared" ca="1" si="905"/>
        <v>37514.931461517175</v>
      </c>
      <c r="DN425" s="602">
        <f t="shared" ca="1" si="906"/>
        <v>37514.931461517175</v>
      </c>
      <c r="DO425" s="602">
        <f t="shared" ca="1" si="907"/>
        <v>38418.479955411574</v>
      </c>
      <c r="DP425" s="602">
        <f t="shared" ca="1" si="908"/>
        <v>38418.479955411574</v>
      </c>
      <c r="DQ425" s="602">
        <f t="shared" ca="1" si="909"/>
        <v>39332.613834187912</v>
      </c>
      <c r="DR425" s="602">
        <f t="shared" ca="1" si="910"/>
        <v>39332.613834187912</v>
      </c>
      <c r="DS425" s="602">
        <f t="shared" ca="1" si="911"/>
        <v>40257.157363389997</v>
      </c>
      <c r="DT425" s="602">
        <f t="shared" ca="1" si="912"/>
        <v>46177.501827191038</v>
      </c>
      <c r="DU425" s="602">
        <f t="shared" ca="1" si="913"/>
        <v>47838.641578354283</v>
      </c>
      <c r="DV425" s="602">
        <f t="shared" ca="1" si="914"/>
        <v>47838.641578354283</v>
      </c>
      <c r="DW425" s="602">
        <f t="shared" ca="1" si="915"/>
        <v>49524.048906687342</v>
      </c>
      <c r="DX425" s="602">
        <f t="shared" ca="1" si="916"/>
        <v>49524.048906687342</v>
      </c>
      <c r="DY425" s="602">
        <f t="shared" ca="1" si="917"/>
        <v>51232.81142211426</v>
      </c>
      <c r="DZ425" s="602">
        <f t="shared" ca="1" si="918"/>
        <v>51232.81142211426</v>
      </c>
      <c r="EA425" s="602">
        <f t="shared" ca="1" si="919"/>
        <v>52964.015402022604</v>
      </c>
      <c r="EB425" s="602">
        <f t="shared" ca="1" si="920"/>
        <v>52964.015402022604</v>
      </c>
      <c r="EC425" s="602">
        <f t="shared" ca="1" si="921"/>
        <v>54716.749467108581</v>
      </c>
      <c r="ED425" s="602">
        <f t="shared" ca="1" si="922"/>
        <v>50546.562285820124</v>
      </c>
      <c r="EE425" s="602">
        <f t="shared" ca="1" si="923"/>
        <v>52268.899256216449</v>
      </c>
      <c r="EF425" s="602">
        <f t="shared" ca="1" si="924"/>
        <v>52268.899256216449</v>
      </c>
      <c r="EG425" s="602">
        <f t="shared" ca="1" si="925"/>
        <v>54013.130357142247</v>
      </c>
      <c r="EH425" s="602">
        <f t="shared" ca="1" si="926"/>
        <v>54013.130357142247</v>
      </c>
      <c r="EI425" s="602">
        <f t="shared" ca="1" si="927"/>
        <v>55778.34727772788</v>
      </c>
      <c r="EJ425" s="602">
        <f t="shared" ca="1" si="928"/>
        <v>55778.34727772788</v>
      </c>
      <c r="EK425" s="602">
        <f t="shared" ca="1" si="929"/>
        <v>57563.649413299725</v>
      </c>
      <c r="EL425" s="602">
        <f t="shared" ca="1" si="930"/>
        <v>57563.649413299725</v>
      </c>
      <c r="EM425" s="602">
        <f t="shared" ca="1" si="931"/>
        <v>59368.146874517734</v>
      </c>
    </row>
    <row r="426" spans="22:143" ht="14.25" x14ac:dyDescent="0.2">
      <c r="V426" s="260"/>
      <c r="W426" s="597">
        <f t="shared" si="811"/>
        <v>133</v>
      </c>
      <c r="X426" s="602">
        <f t="shared" ca="1" si="812"/>
        <v>27303.204877228378</v>
      </c>
      <c r="Y426" s="602">
        <f t="shared" ca="1" si="813"/>
        <v>28063.745651855919</v>
      </c>
      <c r="Z426" s="602">
        <f t="shared" ca="1" si="814"/>
        <v>28063.745651855919</v>
      </c>
      <c r="AA426" s="602">
        <f t="shared" ca="1" si="815"/>
        <v>28836.595283912593</v>
      </c>
      <c r="AB426" s="602">
        <f t="shared" ca="1" si="816"/>
        <v>28836.595283912593</v>
      </c>
      <c r="AC426" s="602">
        <f t="shared" ca="1" si="817"/>
        <v>29621.652351503428</v>
      </c>
      <c r="AD426" s="602">
        <f t="shared" ca="1" si="818"/>
        <v>29621.652351503428</v>
      </c>
      <c r="AE426" s="602">
        <f t="shared" ca="1" si="819"/>
        <v>30418.807625095062</v>
      </c>
      <c r="AF426" s="602">
        <f t="shared" ca="1" si="820"/>
        <v>30418.807625095062</v>
      </c>
      <c r="AG426" s="602">
        <f t="shared" ca="1" si="821"/>
        <v>31227.944341051854</v>
      </c>
      <c r="AH426" s="602">
        <f t="shared" ca="1" si="822"/>
        <v>31773.964225318963</v>
      </c>
      <c r="AI426" s="602">
        <f t="shared" ca="1" si="823"/>
        <v>33161.814954877947</v>
      </c>
      <c r="AJ426" s="602">
        <f t="shared" ca="1" si="824"/>
        <v>33161.814954877947</v>
      </c>
      <c r="AK426" s="602">
        <f t="shared" ca="1" si="825"/>
        <v>34581.723205375456</v>
      </c>
      <c r="AL426" s="602">
        <f t="shared" ca="1" si="826"/>
        <v>34581.723205375456</v>
      </c>
      <c r="AM426" s="602">
        <f t="shared" ca="1" si="827"/>
        <v>36033.004617820443</v>
      </c>
      <c r="AN426" s="602">
        <f t="shared" ca="1" si="828"/>
        <v>36033.004617820443</v>
      </c>
      <c r="AO426" s="602">
        <f t="shared" ca="1" si="829"/>
        <v>37514.931461517175</v>
      </c>
      <c r="AP426" s="602">
        <f t="shared" ca="1" si="830"/>
        <v>37514.931461517175</v>
      </c>
      <c r="AQ426" s="602">
        <f t="shared" ca="1" si="831"/>
        <v>39026.737155306873</v>
      </c>
      <c r="AR426" s="602">
        <f t="shared" ca="1" si="832"/>
        <v>35448.772928771345</v>
      </c>
      <c r="AS426" s="602">
        <f t="shared" ca="1" si="833"/>
        <v>36918.531516652984</v>
      </c>
      <c r="AT426" s="602">
        <f t="shared" ca="1" si="834"/>
        <v>36918.531516652984</v>
      </c>
      <c r="AU426" s="602">
        <f t="shared" ca="1" si="835"/>
        <v>38418.479955411574</v>
      </c>
      <c r="AV426" s="602">
        <f t="shared" ca="1" si="836"/>
        <v>38418.479955411574</v>
      </c>
      <c r="AW426" s="602">
        <f t="shared" ca="1" si="837"/>
        <v>39947.830563756834</v>
      </c>
      <c r="AX426" s="602">
        <f t="shared" ca="1" si="838"/>
        <v>39947.830563756834</v>
      </c>
      <c r="AY426" s="602">
        <f t="shared" ca="1" si="839"/>
        <v>41505.764212283277</v>
      </c>
      <c r="AZ426" s="602">
        <f t="shared" ca="1" si="840"/>
        <v>41505.764212283277</v>
      </c>
      <c r="BA426" s="602">
        <f t="shared" ca="1" si="841"/>
        <v>43091.434978125537</v>
      </c>
      <c r="BB426" s="602">
        <f t="shared" ca="1" si="842"/>
        <v>30151.752011168952</v>
      </c>
      <c r="BC426" s="602">
        <f t="shared" ca="1" si="843"/>
        <v>30956.908340085956</v>
      </c>
      <c r="BD426" s="602">
        <f t="shared" ca="1" si="844"/>
        <v>30956.908340085956</v>
      </c>
      <c r="BE426" s="602">
        <f t="shared" ca="1" si="845"/>
        <v>31773.96422531897</v>
      </c>
      <c r="BF426" s="602">
        <f t="shared" ca="1" si="846"/>
        <v>31773.96422531897</v>
      </c>
      <c r="BG426" s="602">
        <f t="shared" ca="1" si="847"/>
        <v>32602.790994842424</v>
      </c>
      <c r="BH426" s="602">
        <f t="shared" ca="1" si="848"/>
        <v>32602.790994842424</v>
      </c>
      <c r="BI426" s="602">
        <f t="shared" ca="1" si="849"/>
        <v>33443.253242422019</v>
      </c>
      <c r="BJ426" s="602">
        <f t="shared" ca="1" si="850"/>
        <v>33443.253242422019</v>
      </c>
      <c r="BK426" s="602">
        <f t="shared" ca="1" si="851"/>
        <v>34295.209150044284</v>
      </c>
      <c r="BL426" s="602">
        <f t="shared" ca="1" si="852"/>
        <v>36770.18441525627</v>
      </c>
      <c r="BM426" s="602">
        <f t="shared" ca="1" si="853"/>
        <v>38267.148755353199</v>
      </c>
      <c r="BN426" s="602">
        <f t="shared" ca="1" si="854"/>
        <v>38267.148755353199</v>
      </c>
      <c r="BO426" s="602">
        <f t="shared" ca="1" si="855"/>
        <v>39793.595525186211</v>
      </c>
      <c r="BP426" s="602">
        <f t="shared" ca="1" si="856"/>
        <v>39793.595525186211</v>
      </c>
      <c r="BQ426" s="602">
        <f t="shared" ca="1" si="857"/>
        <v>41348.708530527409</v>
      </c>
      <c r="BR426" s="602">
        <f t="shared" ca="1" si="858"/>
        <v>41348.708530527409</v>
      </c>
      <c r="BS426" s="602">
        <f t="shared" ca="1" si="859"/>
        <v>42931.644319025749</v>
      </c>
      <c r="BT426" s="602">
        <f t="shared" ca="1" si="860"/>
        <v>42931.644319025749</v>
      </c>
      <c r="BU426" s="602">
        <f t="shared" ca="1" si="861"/>
        <v>44541.536806018841</v>
      </c>
      <c r="BV426" s="602">
        <f t="shared" ca="1" si="862"/>
        <v>40723.276804626068</v>
      </c>
      <c r="BW426" s="602">
        <f t="shared" ca="1" si="863"/>
        <v>42295.186245571516</v>
      </c>
      <c r="BX426" s="602">
        <f t="shared" ca="1" si="864"/>
        <v>42295.186245571516</v>
      </c>
      <c r="BY426" s="602">
        <f t="shared" ca="1" si="865"/>
        <v>43894.401241264459</v>
      </c>
      <c r="BZ426" s="602">
        <f t="shared" ca="1" si="866"/>
        <v>43894.401241264459</v>
      </c>
      <c r="CA426" s="602">
        <f t="shared" ca="1" si="867"/>
        <v>45520.044319311586</v>
      </c>
      <c r="CB426" s="602">
        <f t="shared" ca="1" si="868"/>
        <v>45520.044319311586</v>
      </c>
      <c r="CC426" s="602">
        <f t="shared" ca="1" si="869"/>
        <v>47171.222607457443</v>
      </c>
      <c r="CD426" s="602">
        <f t="shared" ca="1" si="870"/>
        <v>47171.222607457443</v>
      </c>
      <c r="CE426" s="602">
        <f t="shared" ca="1" si="871"/>
        <v>48847.032188247038</v>
      </c>
      <c r="CF426" s="602">
        <f t="shared" ca="1" si="872"/>
        <v>32602.790994842424</v>
      </c>
      <c r="CG426" s="602">
        <f t="shared" ca="1" si="873"/>
        <v>33443.253242422012</v>
      </c>
      <c r="CH426" s="602">
        <f t="shared" ca="1" si="874"/>
        <v>33443.253242422012</v>
      </c>
      <c r="CI426" s="602">
        <f t="shared" ca="1" si="875"/>
        <v>34295.209150044277</v>
      </c>
      <c r="CJ426" s="602">
        <f t="shared" ca="1" si="876"/>
        <v>34295.209150044277</v>
      </c>
      <c r="CK426" s="602">
        <f t="shared" ca="1" si="877"/>
        <v>35158.510820378884</v>
      </c>
      <c r="CL426" s="602">
        <f t="shared" ca="1" si="878"/>
        <v>35158.510820378884</v>
      </c>
      <c r="CM426" s="602">
        <f t="shared" ca="1" si="879"/>
        <v>36033.004617820443</v>
      </c>
      <c r="CN426" s="602">
        <f t="shared" ca="1" si="880"/>
        <v>36033.004617820443</v>
      </c>
      <c r="CO426" s="602">
        <f t="shared" ca="1" si="881"/>
        <v>36918.531516652984</v>
      </c>
      <c r="CP426" s="602">
        <f t="shared" ca="1" si="882"/>
        <v>40567.620879791641</v>
      </c>
      <c r="CQ426" s="602">
        <f t="shared" ca="1" si="883"/>
        <v>42136.752230538325</v>
      </c>
      <c r="CR426" s="602">
        <f t="shared" ca="1" si="884"/>
        <v>42136.752230538325</v>
      </c>
      <c r="CS426" s="602">
        <f t="shared" ca="1" si="885"/>
        <v>43733.275864409734</v>
      </c>
      <c r="CT426" s="602">
        <f t="shared" ca="1" si="886"/>
        <v>43733.275864409734</v>
      </c>
      <c r="CU426" s="602">
        <f t="shared" ca="1" si="887"/>
        <v>45356.316094004287</v>
      </c>
      <c r="CV426" s="602">
        <f t="shared" ca="1" si="888"/>
        <v>45356.316094004287</v>
      </c>
      <c r="CW426" s="602">
        <f t="shared" ca="1" si="889"/>
        <v>47004.981388595283</v>
      </c>
      <c r="CX426" s="602">
        <f t="shared" ca="1" si="890"/>
        <v>47004.981388595283</v>
      </c>
      <c r="CY426" s="602">
        <f t="shared" ca="1" si="891"/>
        <v>48678.368743832812</v>
      </c>
      <c r="CZ426" s="602">
        <f t="shared" ca="1" si="892"/>
        <v>44703.97476535022</v>
      </c>
      <c r="DA426" s="602">
        <f t="shared" ca="1" si="893"/>
        <v>46342.497848049643</v>
      </c>
      <c r="DB426" s="602">
        <f t="shared" ca="1" si="894"/>
        <v>46342.497848049643</v>
      </c>
      <c r="DC426" s="602">
        <f t="shared" ca="1" si="895"/>
        <v>48006.105296803609</v>
      </c>
      <c r="DD426" s="602">
        <f t="shared" ca="1" si="896"/>
        <v>48006.105296803609</v>
      </c>
      <c r="DE426" s="602">
        <f t="shared" ca="1" si="897"/>
        <v>49693.889253268258</v>
      </c>
      <c r="DF426" s="602">
        <f t="shared" ca="1" si="898"/>
        <v>49693.889253268258</v>
      </c>
      <c r="DG426" s="602">
        <f t="shared" ca="1" si="899"/>
        <v>51404.937022019112</v>
      </c>
      <c r="DH426" s="602">
        <f t="shared" ca="1" si="900"/>
        <v>51404.937022019112</v>
      </c>
      <c r="DI426" s="602">
        <f t="shared" ca="1" si="901"/>
        <v>53138.334953305806</v>
      </c>
      <c r="DJ426" s="602">
        <f t="shared" ca="1" si="902"/>
        <v>35740.272825017964</v>
      </c>
      <c r="DK426" s="602">
        <f t="shared" ca="1" si="903"/>
        <v>36622.140011125128</v>
      </c>
      <c r="DL426" s="602">
        <f t="shared" ca="1" si="904"/>
        <v>36622.140011125128</v>
      </c>
      <c r="DM426" s="602">
        <f t="shared" ca="1" si="905"/>
        <v>37514.931461517175</v>
      </c>
      <c r="DN426" s="602">
        <f t="shared" ca="1" si="906"/>
        <v>37514.931461517175</v>
      </c>
      <c r="DO426" s="602">
        <f t="shared" ca="1" si="907"/>
        <v>38418.479955411574</v>
      </c>
      <c r="DP426" s="602">
        <f t="shared" ca="1" si="908"/>
        <v>38418.479955411574</v>
      </c>
      <c r="DQ426" s="602">
        <f t="shared" ca="1" si="909"/>
        <v>39332.613834187912</v>
      </c>
      <c r="DR426" s="602">
        <f t="shared" ca="1" si="910"/>
        <v>39332.613834187912</v>
      </c>
      <c r="DS426" s="602">
        <f t="shared" ca="1" si="911"/>
        <v>40257.157363389997</v>
      </c>
      <c r="DT426" s="602">
        <f t="shared" ca="1" si="912"/>
        <v>46177.501827191038</v>
      </c>
      <c r="DU426" s="602">
        <f t="shared" ca="1" si="913"/>
        <v>47838.641578354283</v>
      </c>
      <c r="DV426" s="602">
        <f t="shared" ca="1" si="914"/>
        <v>47838.641578354283</v>
      </c>
      <c r="DW426" s="602">
        <f t="shared" ca="1" si="915"/>
        <v>49524.048906687342</v>
      </c>
      <c r="DX426" s="602">
        <f t="shared" ca="1" si="916"/>
        <v>49524.048906687342</v>
      </c>
      <c r="DY426" s="602">
        <f t="shared" ca="1" si="917"/>
        <v>51232.81142211426</v>
      </c>
      <c r="DZ426" s="602">
        <f t="shared" ca="1" si="918"/>
        <v>51232.81142211426</v>
      </c>
      <c r="EA426" s="602">
        <f t="shared" ca="1" si="919"/>
        <v>52964.015402022604</v>
      </c>
      <c r="EB426" s="602">
        <f t="shared" ca="1" si="920"/>
        <v>52964.015402022604</v>
      </c>
      <c r="EC426" s="602">
        <f t="shared" ca="1" si="921"/>
        <v>54716.749467108581</v>
      </c>
      <c r="ED426" s="602">
        <f t="shared" ca="1" si="922"/>
        <v>50546.562285820124</v>
      </c>
      <c r="EE426" s="602">
        <f t="shared" ca="1" si="923"/>
        <v>52268.899256216449</v>
      </c>
      <c r="EF426" s="602">
        <f t="shared" ca="1" si="924"/>
        <v>52268.899256216449</v>
      </c>
      <c r="EG426" s="602">
        <f t="shared" ca="1" si="925"/>
        <v>54013.130357142247</v>
      </c>
      <c r="EH426" s="602">
        <f t="shared" ca="1" si="926"/>
        <v>54013.130357142247</v>
      </c>
      <c r="EI426" s="602">
        <f t="shared" ca="1" si="927"/>
        <v>55778.34727772788</v>
      </c>
      <c r="EJ426" s="602">
        <f t="shared" ca="1" si="928"/>
        <v>55778.34727772788</v>
      </c>
      <c r="EK426" s="602">
        <f t="shared" ca="1" si="929"/>
        <v>57563.649413299725</v>
      </c>
      <c r="EL426" s="602">
        <f t="shared" ca="1" si="930"/>
        <v>57563.649413299725</v>
      </c>
      <c r="EM426" s="602">
        <f t="shared" ca="1" si="931"/>
        <v>59368.146874517734</v>
      </c>
    </row>
    <row r="427" spans="22:143" ht="14.25" x14ac:dyDescent="0.2">
      <c r="V427" s="260"/>
      <c r="W427" s="597">
        <f t="shared" si="811"/>
        <v>134</v>
      </c>
      <c r="X427" s="602">
        <f t="shared" ca="1" si="812"/>
        <v>27303.204877228378</v>
      </c>
      <c r="Y427" s="602">
        <f t="shared" ca="1" si="813"/>
        <v>28063.745651855919</v>
      </c>
      <c r="Z427" s="602">
        <f t="shared" ca="1" si="814"/>
        <v>28063.745651855919</v>
      </c>
      <c r="AA427" s="602">
        <f t="shared" ca="1" si="815"/>
        <v>28836.595283912593</v>
      </c>
      <c r="AB427" s="602">
        <f t="shared" ca="1" si="816"/>
        <v>28836.595283912593</v>
      </c>
      <c r="AC427" s="602">
        <f t="shared" ca="1" si="817"/>
        <v>29621.652351503428</v>
      </c>
      <c r="AD427" s="602">
        <f t="shared" ca="1" si="818"/>
        <v>29621.652351503428</v>
      </c>
      <c r="AE427" s="602">
        <f t="shared" ca="1" si="819"/>
        <v>30418.807625095062</v>
      </c>
      <c r="AF427" s="602">
        <f t="shared" ca="1" si="820"/>
        <v>30418.807625095062</v>
      </c>
      <c r="AG427" s="602">
        <f t="shared" ca="1" si="821"/>
        <v>31227.944341051854</v>
      </c>
      <c r="AH427" s="602">
        <f t="shared" ca="1" si="822"/>
        <v>31773.964225318963</v>
      </c>
      <c r="AI427" s="602">
        <f t="shared" ca="1" si="823"/>
        <v>33161.814954877947</v>
      </c>
      <c r="AJ427" s="602">
        <f t="shared" ca="1" si="824"/>
        <v>33161.814954877947</v>
      </c>
      <c r="AK427" s="602">
        <f t="shared" ca="1" si="825"/>
        <v>34581.723205375456</v>
      </c>
      <c r="AL427" s="602">
        <f t="shared" ca="1" si="826"/>
        <v>34581.723205375456</v>
      </c>
      <c r="AM427" s="602">
        <f t="shared" ca="1" si="827"/>
        <v>36033.004617820443</v>
      </c>
      <c r="AN427" s="602">
        <f t="shared" ca="1" si="828"/>
        <v>36033.004617820443</v>
      </c>
      <c r="AO427" s="602">
        <f t="shared" ca="1" si="829"/>
        <v>37514.931461517175</v>
      </c>
      <c r="AP427" s="602">
        <f t="shared" ca="1" si="830"/>
        <v>37514.931461517175</v>
      </c>
      <c r="AQ427" s="602">
        <f t="shared" ca="1" si="831"/>
        <v>39026.737155306873</v>
      </c>
      <c r="AR427" s="602">
        <f t="shared" ca="1" si="832"/>
        <v>35448.772928771345</v>
      </c>
      <c r="AS427" s="602">
        <f t="shared" ca="1" si="833"/>
        <v>36918.531516652984</v>
      </c>
      <c r="AT427" s="602">
        <f t="shared" ca="1" si="834"/>
        <v>36918.531516652984</v>
      </c>
      <c r="AU427" s="602">
        <f t="shared" ca="1" si="835"/>
        <v>38418.479955411574</v>
      </c>
      <c r="AV427" s="602">
        <f t="shared" ca="1" si="836"/>
        <v>38418.479955411574</v>
      </c>
      <c r="AW427" s="602">
        <f t="shared" ca="1" si="837"/>
        <v>39947.830563756834</v>
      </c>
      <c r="AX427" s="602">
        <f t="shared" ca="1" si="838"/>
        <v>39947.830563756834</v>
      </c>
      <c r="AY427" s="602">
        <f t="shared" ca="1" si="839"/>
        <v>41505.764212283277</v>
      </c>
      <c r="AZ427" s="602">
        <f t="shared" ca="1" si="840"/>
        <v>41505.764212283277</v>
      </c>
      <c r="BA427" s="602">
        <f t="shared" ca="1" si="841"/>
        <v>43091.434978125537</v>
      </c>
      <c r="BB427" s="602">
        <f t="shared" ca="1" si="842"/>
        <v>30151.752011168952</v>
      </c>
      <c r="BC427" s="602">
        <f t="shared" ca="1" si="843"/>
        <v>30956.908340085956</v>
      </c>
      <c r="BD427" s="602">
        <f t="shared" ca="1" si="844"/>
        <v>30956.908340085956</v>
      </c>
      <c r="BE427" s="602">
        <f t="shared" ca="1" si="845"/>
        <v>31773.96422531897</v>
      </c>
      <c r="BF427" s="602">
        <f t="shared" ca="1" si="846"/>
        <v>31773.96422531897</v>
      </c>
      <c r="BG427" s="602">
        <f t="shared" ca="1" si="847"/>
        <v>32602.790994842424</v>
      </c>
      <c r="BH427" s="602">
        <f t="shared" ca="1" si="848"/>
        <v>32602.790994842424</v>
      </c>
      <c r="BI427" s="602">
        <f t="shared" ca="1" si="849"/>
        <v>33443.253242422019</v>
      </c>
      <c r="BJ427" s="602">
        <f t="shared" ca="1" si="850"/>
        <v>33443.253242422019</v>
      </c>
      <c r="BK427" s="602">
        <f t="shared" ca="1" si="851"/>
        <v>34295.209150044284</v>
      </c>
      <c r="BL427" s="602">
        <f t="shared" ca="1" si="852"/>
        <v>36770.18441525627</v>
      </c>
      <c r="BM427" s="602">
        <f t="shared" ca="1" si="853"/>
        <v>38267.148755353199</v>
      </c>
      <c r="BN427" s="602">
        <f t="shared" ca="1" si="854"/>
        <v>38267.148755353199</v>
      </c>
      <c r="BO427" s="602">
        <f t="shared" ca="1" si="855"/>
        <v>39793.595525186211</v>
      </c>
      <c r="BP427" s="602">
        <f t="shared" ca="1" si="856"/>
        <v>39793.595525186211</v>
      </c>
      <c r="BQ427" s="602">
        <f t="shared" ca="1" si="857"/>
        <v>41348.708530527409</v>
      </c>
      <c r="BR427" s="602">
        <f t="shared" ca="1" si="858"/>
        <v>41348.708530527409</v>
      </c>
      <c r="BS427" s="602">
        <f t="shared" ca="1" si="859"/>
        <v>42931.644319025749</v>
      </c>
      <c r="BT427" s="602">
        <f t="shared" ca="1" si="860"/>
        <v>42931.644319025749</v>
      </c>
      <c r="BU427" s="602">
        <f t="shared" ca="1" si="861"/>
        <v>44541.536806018841</v>
      </c>
      <c r="BV427" s="602">
        <f t="shared" ca="1" si="862"/>
        <v>40723.276804626068</v>
      </c>
      <c r="BW427" s="602">
        <f t="shared" ca="1" si="863"/>
        <v>42295.186245571516</v>
      </c>
      <c r="BX427" s="602">
        <f t="shared" ca="1" si="864"/>
        <v>42295.186245571516</v>
      </c>
      <c r="BY427" s="602">
        <f t="shared" ca="1" si="865"/>
        <v>43894.401241264459</v>
      </c>
      <c r="BZ427" s="602">
        <f t="shared" ca="1" si="866"/>
        <v>43894.401241264459</v>
      </c>
      <c r="CA427" s="602">
        <f t="shared" ca="1" si="867"/>
        <v>45520.044319311586</v>
      </c>
      <c r="CB427" s="602">
        <f t="shared" ca="1" si="868"/>
        <v>45520.044319311586</v>
      </c>
      <c r="CC427" s="602">
        <f t="shared" ca="1" si="869"/>
        <v>47171.222607457443</v>
      </c>
      <c r="CD427" s="602">
        <f t="shared" ca="1" si="870"/>
        <v>47171.222607457443</v>
      </c>
      <c r="CE427" s="602">
        <f t="shared" ca="1" si="871"/>
        <v>48847.032188247038</v>
      </c>
      <c r="CF427" s="602">
        <f t="shared" ca="1" si="872"/>
        <v>32602.790994842424</v>
      </c>
      <c r="CG427" s="602">
        <f t="shared" ca="1" si="873"/>
        <v>33443.253242422012</v>
      </c>
      <c r="CH427" s="602">
        <f t="shared" ca="1" si="874"/>
        <v>33443.253242422012</v>
      </c>
      <c r="CI427" s="602">
        <f t="shared" ca="1" si="875"/>
        <v>34295.209150044277</v>
      </c>
      <c r="CJ427" s="602">
        <f t="shared" ca="1" si="876"/>
        <v>34295.209150044277</v>
      </c>
      <c r="CK427" s="602">
        <f t="shared" ca="1" si="877"/>
        <v>35158.510820378884</v>
      </c>
      <c r="CL427" s="602">
        <f t="shared" ca="1" si="878"/>
        <v>35158.510820378884</v>
      </c>
      <c r="CM427" s="602">
        <f t="shared" ca="1" si="879"/>
        <v>36033.004617820443</v>
      </c>
      <c r="CN427" s="602">
        <f t="shared" ca="1" si="880"/>
        <v>36033.004617820443</v>
      </c>
      <c r="CO427" s="602">
        <f t="shared" ca="1" si="881"/>
        <v>36918.531516652984</v>
      </c>
      <c r="CP427" s="602">
        <f t="shared" ca="1" si="882"/>
        <v>40567.620879791641</v>
      </c>
      <c r="CQ427" s="602">
        <f t="shared" ca="1" si="883"/>
        <v>42136.752230538325</v>
      </c>
      <c r="CR427" s="602">
        <f t="shared" ca="1" si="884"/>
        <v>42136.752230538325</v>
      </c>
      <c r="CS427" s="602">
        <f t="shared" ca="1" si="885"/>
        <v>43733.275864409734</v>
      </c>
      <c r="CT427" s="602">
        <f t="shared" ca="1" si="886"/>
        <v>43733.275864409734</v>
      </c>
      <c r="CU427" s="602">
        <f t="shared" ca="1" si="887"/>
        <v>45356.316094004287</v>
      </c>
      <c r="CV427" s="602">
        <f t="shared" ca="1" si="888"/>
        <v>45356.316094004287</v>
      </c>
      <c r="CW427" s="602">
        <f t="shared" ca="1" si="889"/>
        <v>47004.981388595283</v>
      </c>
      <c r="CX427" s="602">
        <f t="shared" ca="1" si="890"/>
        <v>47004.981388595283</v>
      </c>
      <c r="CY427" s="602">
        <f t="shared" ca="1" si="891"/>
        <v>48678.368743832812</v>
      </c>
      <c r="CZ427" s="602">
        <f t="shared" ca="1" si="892"/>
        <v>44703.97476535022</v>
      </c>
      <c r="DA427" s="602">
        <f t="shared" ca="1" si="893"/>
        <v>46342.497848049643</v>
      </c>
      <c r="DB427" s="602">
        <f t="shared" ca="1" si="894"/>
        <v>46342.497848049643</v>
      </c>
      <c r="DC427" s="602">
        <f t="shared" ca="1" si="895"/>
        <v>48006.105296803609</v>
      </c>
      <c r="DD427" s="602">
        <f t="shared" ca="1" si="896"/>
        <v>48006.105296803609</v>
      </c>
      <c r="DE427" s="602">
        <f t="shared" ca="1" si="897"/>
        <v>49693.889253268258</v>
      </c>
      <c r="DF427" s="602">
        <f t="shared" ca="1" si="898"/>
        <v>49693.889253268258</v>
      </c>
      <c r="DG427" s="602">
        <f t="shared" ca="1" si="899"/>
        <v>51404.937022019112</v>
      </c>
      <c r="DH427" s="602">
        <f t="shared" ca="1" si="900"/>
        <v>51404.937022019112</v>
      </c>
      <c r="DI427" s="602">
        <f t="shared" ca="1" si="901"/>
        <v>53138.334953305806</v>
      </c>
      <c r="DJ427" s="602">
        <f t="shared" ca="1" si="902"/>
        <v>35740.272825017964</v>
      </c>
      <c r="DK427" s="602">
        <f t="shared" ca="1" si="903"/>
        <v>36622.140011125128</v>
      </c>
      <c r="DL427" s="602">
        <f t="shared" ca="1" si="904"/>
        <v>36622.140011125128</v>
      </c>
      <c r="DM427" s="602">
        <f t="shared" ca="1" si="905"/>
        <v>37514.931461517175</v>
      </c>
      <c r="DN427" s="602">
        <f t="shared" ca="1" si="906"/>
        <v>37514.931461517175</v>
      </c>
      <c r="DO427" s="602">
        <f t="shared" ca="1" si="907"/>
        <v>38418.479955411574</v>
      </c>
      <c r="DP427" s="602">
        <f t="shared" ca="1" si="908"/>
        <v>38418.479955411574</v>
      </c>
      <c r="DQ427" s="602">
        <f t="shared" ca="1" si="909"/>
        <v>39332.613834187912</v>
      </c>
      <c r="DR427" s="602">
        <f t="shared" ca="1" si="910"/>
        <v>39332.613834187912</v>
      </c>
      <c r="DS427" s="602">
        <f t="shared" ca="1" si="911"/>
        <v>40257.157363389997</v>
      </c>
      <c r="DT427" s="602">
        <f t="shared" ca="1" si="912"/>
        <v>46177.501827191038</v>
      </c>
      <c r="DU427" s="602">
        <f t="shared" ca="1" si="913"/>
        <v>47838.641578354283</v>
      </c>
      <c r="DV427" s="602">
        <f t="shared" ca="1" si="914"/>
        <v>47838.641578354283</v>
      </c>
      <c r="DW427" s="602">
        <f t="shared" ca="1" si="915"/>
        <v>49524.048906687342</v>
      </c>
      <c r="DX427" s="602">
        <f t="shared" ca="1" si="916"/>
        <v>49524.048906687342</v>
      </c>
      <c r="DY427" s="602">
        <f t="shared" ca="1" si="917"/>
        <v>51232.81142211426</v>
      </c>
      <c r="DZ427" s="602">
        <f t="shared" ca="1" si="918"/>
        <v>51232.81142211426</v>
      </c>
      <c r="EA427" s="602">
        <f t="shared" ca="1" si="919"/>
        <v>52964.015402022604</v>
      </c>
      <c r="EB427" s="602">
        <f t="shared" ca="1" si="920"/>
        <v>52964.015402022604</v>
      </c>
      <c r="EC427" s="602">
        <f t="shared" ca="1" si="921"/>
        <v>54716.749467108581</v>
      </c>
      <c r="ED427" s="602">
        <f t="shared" ca="1" si="922"/>
        <v>50546.562285820124</v>
      </c>
      <c r="EE427" s="602">
        <f t="shared" ca="1" si="923"/>
        <v>52268.899256216449</v>
      </c>
      <c r="EF427" s="602">
        <f t="shared" ca="1" si="924"/>
        <v>52268.899256216449</v>
      </c>
      <c r="EG427" s="602">
        <f t="shared" ca="1" si="925"/>
        <v>54013.130357142247</v>
      </c>
      <c r="EH427" s="602">
        <f t="shared" ca="1" si="926"/>
        <v>54013.130357142247</v>
      </c>
      <c r="EI427" s="602">
        <f t="shared" ca="1" si="927"/>
        <v>55778.34727772788</v>
      </c>
      <c r="EJ427" s="602">
        <f t="shared" ca="1" si="928"/>
        <v>55778.34727772788</v>
      </c>
      <c r="EK427" s="602">
        <f t="shared" ca="1" si="929"/>
        <v>57563.649413299725</v>
      </c>
      <c r="EL427" s="602">
        <f t="shared" ca="1" si="930"/>
        <v>57563.649413299725</v>
      </c>
      <c r="EM427" s="602">
        <f t="shared" ca="1" si="931"/>
        <v>59368.146874517734</v>
      </c>
    </row>
    <row r="428" spans="22:143" ht="14.25" x14ac:dyDescent="0.2">
      <c r="V428" s="260"/>
      <c r="W428" s="597">
        <f t="shared" si="811"/>
        <v>135</v>
      </c>
      <c r="X428" s="602">
        <f t="shared" ca="1" si="812"/>
        <v>27303.204877228378</v>
      </c>
      <c r="Y428" s="602">
        <f t="shared" ca="1" si="813"/>
        <v>28063.745651855919</v>
      </c>
      <c r="Z428" s="602">
        <f t="shared" ca="1" si="814"/>
        <v>28063.745651855919</v>
      </c>
      <c r="AA428" s="602">
        <f t="shared" ca="1" si="815"/>
        <v>28836.595283912593</v>
      </c>
      <c r="AB428" s="602">
        <f t="shared" ca="1" si="816"/>
        <v>28836.595283912593</v>
      </c>
      <c r="AC428" s="602">
        <f t="shared" ca="1" si="817"/>
        <v>29621.652351503428</v>
      </c>
      <c r="AD428" s="602">
        <f t="shared" ca="1" si="818"/>
        <v>29621.652351503428</v>
      </c>
      <c r="AE428" s="602">
        <f t="shared" ca="1" si="819"/>
        <v>30418.807625095062</v>
      </c>
      <c r="AF428" s="602">
        <f t="shared" ca="1" si="820"/>
        <v>30418.807625095062</v>
      </c>
      <c r="AG428" s="602">
        <f t="shared" ca="1" si="821"/>
        <v>31227.944341051854</v>
      </c>
      <c r="AH428" s="602">
        <f t="shared" ca="1" si="822"/>
        <v>31773.964225318963</v>
      </c>
      <c r="AI428" s="602">
        <f t="shared" ca="1" si="823"/>
        <v>33161.814954877947</v>
      </c>
      <c r="AJ428" s="602">
        <f t="shared" ca="1" si="824"/>
        <v>33161.814954877947</v>
      </c>
      <c r="AK428" s="602">
        <f t="shared" ca="1" si="825"/>
        <v>34581.723205375456</v>
      </c>
      <c r="AL428" s="602">
        <f t="shared" ca="1" si="826"/>
        <v>34581.723205375456</v>
      </c>
      <c r="AM428" s="602">
        <f t="shared" ca="1" si="827"/>
        <v>36033.004617820443</v>
      </c>
      <c r="AN428" s="602">
        <f t="shared" ca="1" si="828"/>
        <v>36033.004617820443</v>
      </c>
      <c r="AO428" s="602">
        <f t="shared" ca="1" si="829"/>
        <v>37514.931461517175</v>
      </c>
      <c r="AP428" s="602">
        <f t="shared" ca="1" si="830"/>
        <v>37514.931461517175</v>
      </c>
      <c r="AQ428" s="602">
        <f t="shared" ca="1" si="831"/>
        <v>39026.737155306873</v>
      </c>
      <c r="AR428" s="602">
        <f t="shared" ca="1" si="832"/>
        <v>35448.772928771345</v>
      </c>
      <c r="AS428" s="602">
        <f t="shared" ca="1" si="833"/>
        <v>36918.531516652984</v>
      </c>
      <c r="AT428" s="602">
        <f t="shared" ca="1" si="834"/>
        <v>36918.531516652984</v>
      </c>
      <c r="AU428" s="602">
        <f t="shared" ca="1" si="835"/>
        <v>38418.479955411574</v>
      </c>
      <c r="AV428" s="602">
        <f t="shared" ca="1" si="836"/>
        <v>38418.479955411574</v>
      </c>
      <c r="AW428" s="602">
        <f t="shared" ca="1" si="837"/>
        <v>39947.830563756834</v>
      </c>
      <c r="AX428" s="602">
        <f t="shared" ca="1" si="838"/>
        <v>39947.830563756834</v>
      </c>
      <c r="AY428" s="602">
        <f t="shared" ca="1" si="839"/>
        <v>41505.764212283277</v>
      </c>
      <c r="AZ428" s="602">
        <f t="shared" ca="1" si="840"/>
        <v>41505.764212283277</v>
      </c>
      <c r="BA428" s="602">
        <f t="shared" ca="1" si="841"/>
        <v>43091.434978125537</v>
      </c>
      <c r="BB428" s="602">
        <f t="shared" ca="1" si="842"/>
        <v>30151.752011168952</v>
      </c>
      <c r="BC428" s="602">
        <f t="shared" ca="1" si="843"/>
        <v>30956.908340085956</v>
      </c>
      <c r="BD428" s="602">
        <f t="shared" ca="1" si="844"/>
        <v>30956.908340085956</v>
      </c>
      <c r="BE428" s="602">
        <f t="shared" ca="1" si="845"/>
        <v>31773.96422531897</v>
      </c>
      <c r="BF428" s="602">
        <f t="shared" ca="1" si="846"/>
        <v>31773.96422531897</v>
      </c>
      <c r="BG428" s="602">
        <f t="shared" ca="1" si="847"/>
        <v>32602.790994842424</v>
      </c>
      <c r="BH428" s="602">
        <f t="shared" ca="1" si="848"/>
        <v>32602.790994842424</v>
      </c>
      <c r="BI428" s="602">
        <f t="shared" ca="1" si="849"/>
        <v>33443.253242422019</v>
      </c>
      <c r="BJ428" s="602">
        <f t="shared" ca="1" si="850"/>
        <v>33443.253242422019</v>
      </c>
      <c r="BK428" s="602">
        <f t="shared" ca="1" si="851"/>
        <v>34295.209150044284</v>
      </c>
      <c r="BL428" s="602">
        <f t="shared" ca="1" si="852"/>
        <v>36770.18441525627</v>
      </c>
      <c r="BM428" s="602">
        <f t="shared" ca="1" si="853"/>
        <v>38267.148755353199</v>
      </c>
      <c r="BN428" s="602">
        <f t="shared" ca="1" si="854"/>
        <v>38267.148755353199</v>
      </c>
      <c r="BO428" s="602">
        <f t="shared" ca="1" si="855"/>
        <v>39793.595525186211</v>
      </c>
      <c r="BP428" s="602">
        <f t="shared" ca="1" si="856"/>
        <v>39793.595525186211</v>
      </c>
      <c r="BQ428" s="602">
        <f t="shared" ca="1" si="857"/>
        <v>41348.708530527409</v>
      </c>
      <c r="BR428" s="602">
        <f t="shared" ca="1" si="858"/>
        <v>41348.708530527409</v>
      </c>
      <c r="BS428" s="602">
        <f t="shared" ca="1" si="859"/>
        <v>42931.644319025749</v>
      </c>
      <c r="BT428" s="602">
        <f t="shared" ca="1" si="860"/>
        <v>42931.644319025749</v>
      </c>
      <c r="BU428" s="602">
        <f t="shared" ca="1" si="861"/>
        <v>44541.536806018841</v>
      </c>
      <c r="BV428" s="602">
        <f t="shared" ca="1" si="862"/>
        <v>40723.276804626068</v>
      </c>
      <c r="BW428" s="602">
        <f t="shared" ca="1" si="863"/>
        <v>42295.186245571516</v>
      </c>
      <c r="BX428" s="602">
        <f t="shared" ca="1" si="864"/>
        <v>42295.186245571516</v>
      </c>
      <c r="BY428" s="602">
        <f t="shared" ca="1" si="865"/>
        <v>43894.401241264459</v>
      </c>
      <c r="BZ428" s="602">
        <f t="shared" ca="1" si="866"/>
        <v>43894.401241264459</v>
      </c>
      <c r="CA428" s="602">
        <f t="shared" ca="1" si="867"/>
        <v>45520.044319311586</v>
      </c>
      <c r="CB428" s="602">
        <f t="shared" ca="1" si="868"/>
        <v>45520.044319311586</v>
      </c>
      <c r="CC428" s="602">
        <f t="shared" ca="1" si="869"/>
        <v>47171.222607457443</v>
      </c>
      <c r="CD428" s="602">
        <f t="shared" ca="1" si="870"/>
        <v>47171.222607457443</v>
      </c>
      <c r="CE428" s="602">
        <f t="shared" ca="1" si="871"/>
        <v>48847.032188247038</v>
      </c>
      <c r="CF428" s="602">
        <f t="shared" ca="1" si="872"/>
        <v>32602.790994842424</v>
      </c>
      <c r="CG428" s="602">
        <f t="shared" ca="1" si="873"/>
        <v>33443.253242422012</v>
      </c>
      <c r="CH428" s="602">
        <f t="shared" ca="1" si="874"/>
        <v>33443.253242422012</v>
      </c>
      <c r="CI428" s="602">
        <f t="shared" ca="1" si="875"/>
        <v>34295.209150044277</v>
      </c>
      <c r="CJ428" s="602">
        <f t="shared" ca="1" si="876"/>
        <v>34295.209150044277</v>
      </c>
      <c r="CK428" s="602">
        <f t="shared" ca="1" si="877"/>
        <v>35158.510820378884</v>
      </c>
      <c r="CL428" s="602">
        <f t="shared" ca="1" si="878"/>
        <v>35158.510820378884</v>
      </c>
      <c r="CM428" s="602">
        <f t="shared" ca="1" si="879"/>
        <v>36033.004617820443</v>
      </c>
      <c r="CN428" s="602">
        <f t="shared" ca="1" si="880"/>
        <v>36033.004617820443</v>
      </c>
      <c r="CO428" s="602">
        <f t="shared" ca="1" si="881"/>
        <v>36918.531516652984</v>
      </c>
      <c r="CP428" s="602">
        <f t="shared" ca="1" si="882"/>
        <v>40567.620879791641</v>
      </c>
      <c r="CQ428" s="602">
        <f t="shared" ca="1" si="883"/>
        <v>42136.752230538325</v>
      </c>
      <c r="CR428" s="602">
        <f t="shared" ca="1" si="884"/>
        <v>42136.752230538325</v>
      </c>
      <c r="CS428" s="602">
        <f t="shared" ca="1" si="885"/>
        <v>43733.275864409734</v>
      </c>
      <c r="CT428" s="602">
        <f t="shared" ca="1" si="886"/>
        <v>43733.275864409734</v>
      </c>
      <c r="CU428" s="602">
        <f t="shared" ca="1" si="887"/>
        <v>45356.316094004287</v>
      </c>
      <c r="CV428" s="602">
        <f t="shared" ca="1" si="888"/>
        <v>45356.316094004287</v>
      </c>
      <c r="CW428" s="602">
        <f t="shared" ca="1" si="889"/>
        <v>47004.981388595283</v>
      </c>
      <c r="CX428" s="602">
        <f t="shared" ca="1" si="890"/>
        <v>47004.981388595283</v>
      </c>
      <c r="CY428" s="602">
        <f t="shared" ca="1" si="891"/>
        <v>48678.368743832812</v>
      </c>
      <c r="CZ428" s="602">
        <f t="shared" ca="1" si="892"/>
        <v>44703.97476535022</v>
      </c>
      <c r="DA428" s="602">
        <f t="shared" ca="1" si="893"/>
        <v>46342.497848049643</v>
      </c>
      <c r="DB428" s="602">
        <f t="shared" ca="1" si="894"/>
        <v>46342.497848049643</v>
      </c>
      <c r="DC428" s="602">
        <f t="shared" ca="1" si="895"/>
        <v>48006.105296803609</v>
      </c>
      <c r="DD428" s="602">
        <f t="shared" ca="1" si="896"/>
        <v>48006.105296803609</v>
      </c>
      <c r="DE428" s="602">
        <f t="shared" ca="1" si="897"/>
        <v>49693.889253268258</v>
      </c>
      <c r="DF428" s="602">
        <f t="shared" ca="1" si="898"/>
        <v>49693.889253268258</v>
      </c>
      <c r="DG428" s="602">
        <f t="shared" ca="1" si="899"/>
        <v>51404.937022019112</v>
      </c>
      <c r="DH428" s="602">
        <f t="shared" ca="1" si="900"/>
        <v>51404.937022019112</v>
      </c>
      <c r="DI428" s="602">
        <f t="shared" ca="1" si="901"/>
        <v>53138.334953305806</v>
      </c>
      <c r="DJ428" s="602">
        <f t="shared" ca="1" si="902"/>
        <v>35740.272825017964</v>
      </c>
      <c r="DK428" s="602">
        <f t="shared" ca="1" si="903"/>
        <v>36622.140011125128</v>
      </c>
      <c r="DL428" s="602">
        <f t="shared" ca="1" si="904"/>
        <v>36622.140011125128</v>
      </c>
      <c r="DM428" s="602">
        <f t="shared" ca="1" si="905"/>
        <v>37514.931461517175</v>
      </c>
      <c r="DN428" s="602">
        <f t="shared" ca="1" si="906"/>
        <v>37514.931461517175</v>
      </c>
      <c r="DO428" s="602">
        <f t="shared" ca="1" si="907"/>
        <v>38418.479955411574</v>
      </c>
      <c r="DP428" s="602">
        <f t="shared" ca="1" si="908"/>
        <v>38418.479955411574</v>
      </c>
      <c r="DQ428" s="602">
        <f t="shared" ca="1" si="909"/>
        <v>39332.613834187912</v>
      </c>
      <c r="DR428" s="602">
        <f t="shared" ca="1" si="910"/>
        <v>39332.613834187912</v>
      </c>
      <c r="DS428" s="602">
        <f t="shared" ca="1" si="911"/>
        <v>40257.157363389997</v>
      </c>
      <c r="DT428" s="602">
        <f t="shared" ca="1" si="912"/>
        <v>46177.501827191038</v>
      </c>
      <c r="DU428" s="602">
        <f t="shared" ca="1" si="913"/>
        <v>47838.641578354283</v>
      </c>
      <c r="DV428" s="602">
        <f t="shared" ca="1" si="914"/>
        <v>47838.641578354283</v>
      </c>
      <c r="DW428" s="602">
        <f t="shared" ca="1" si="915"/>
        <v>49524.048906687342</v>
      </c>
      <c r="DX428" s="602">
        <f t="shared" ca="1" si="916"/>
        <v>49524.048906687342</v>
      </c>
      <c r="DY428" s="602">
        <f t="shared" ca="1" si="917"/>
        <v>51232.81142211426</v>
      </c>
      <c r="DZ428" s="602">
        <f t="shared" ca="1" si="918"/>
        <v>51232.81142211426</v>
      </c>
      <c r="EA428" s="602">
        <f t="shared" ca="1" si="919"/>
        <v>52964.015402022604</v>
      </c>
      <c r="EB428" s="602">
        <f t="shared" ca="1" si="920"/>
        <v>52964.015402022604</v>
      </c>
      <c r="EC428" s="602">
        <f t="shared" ca="1" si="921"/>
        <v>54716.749467108581</v>
      </c>
      <c r="ED428" s="602">
        <f t="shared" ca="1" si="922"/>
        <v>50546.562285820124</v>
      </c>
      <c r="EE428" s="602">
        <f t="shared" ca="1" si="923"/>
        <v>52268.899256216449</v>
      </c>
      <c r="EF428" s="602">
        <f t="shared" ca="1" si="924"/>
        <v>52268.899256216449</v>
      </c>
      <c r="EG428" s="602">
        <f t="shared" ca="1" si="925"/>
        <v>54013.130357142247</v>
      </c>
      <c r="EH428" s="602">
        <f t="shared" ca="1" si="926"/>
        <v>54013.130357142247</v>
      </c>
      <c r="EI428" s="602">
        <f t="shared" ca="1" si="927"/>
        <v>55778.34727772788</v>
      </c>
      <c r="EJ428" s="602">
        <f t="shared" ca="1" si="928"/>
        <v>55778.34727772788</v>
      </c>
      <c r="EK428" s="602">
        <f t="shared" ca="1" si="929"/>
        <v>57563.649413299725</v>
      </c>
      <c r="EL428" s="602">
        <f t="shared" ca="1" si="930"/>
        <v>57563.649413299725</v>
      </c>
      <c r="EM428" s="602">
        <f t="shared" ca="1" si="931"/>
        <v>59368.146874517734</v>
      </c>
    </row>
    <row r="429" spans="22:143" ht="14.25" x14ac:dyDescent="0.2">
      <c r="V429" s="260"/>
      <c r="W429" s="597">
        <f t="shared" si="811"/>
        <v>136</v>
      </c>
      <c r="X429" s="602">
        <f t="shared" ca="1" si="812"/>
        <v>27303.204877228378</v>
      </c>
      <c r="Y429" s="602">
        <f t="shared" ca="1" si="813"/>
        <v>28063.745651855919</v>
      </c>
      <c r="Z429" s="602">
        <f t="shared" ca="1" si="814"/>
        <v>28063.745651855919</v>
      </c>
      <c r="AA429" s="602">
        <f t="shared" ca="1" si="815"/>
        <v>28836.595283912593</v>
      </c>
      <c r="AB429" s="602">
        <f t="shared" ca="1" si="816"/>
        <v>28836.595283912593</v>
      </c>
      <c r="AC429" s="602">
        <f t="shared" ca="1" si="817"/>
        <v>29621.652351503428</v>
      </c>
      <c r="AD429" s="602">
        <f t="shared" ca="1" si="818"/>
        <v>29621.652351503428</v>
      </c>
      <c r="AE429" s="602">
        <f t="shared" ca="1" si="819"/>
        <v>30418.807625095062</v>
      </c>
      <c r="AF429" s="602">
        <f t="shared" ca="1" si="820"/>
        <v>30418.807625095062</v>
      </c>
      <c r="AG429" s="602">
        <f t="shared" ca="1" si="821"/>
        <v>31227.944341051854</v>
      </c>
      <c r="AH429" s="602">
        <f t="shared" ca="1" si="822"/>
        <v>31773.964225318963</v>
      </c>
      <c r="AI429" s="602">
        <f t="shared" ca="1" si="823"/>
        <v>33161.814954877947</v>
      </c>
      <c r="AJ429" s="602">
        <f t="shared" ca="1" si="824"/>
        <v>33161.814954877947</v>
      </c>
      <c r="AK429" s="602">
        <f t="shared" ca="1" si="825"/>
        <v>34581.723205375456</v>
      </c>
      <c r="AL429" s="602">
        <f t="shared" ca="1" si="826"/>
        <v>34581.723205375456</v>
      </c>
      <c r="AM429" s="602">
        <f t="shared" ca="1" si="827"/>
        <v>36033.004617820443</v>
      </c>
      <c r="AN429" s="602">
        <f t="shared" ca="1" si="828"/>
        <v>36033.004617820443</v>
      </c>
      <c r="AO429" s="602">
        <f t="shared" ca="1" si="829"/>
        <v>37514.931461517175</v>
      </c>
      <c r="AP429" s="602">
        <f t="shared" ca="1" si="830"/>
        <v>37514.931461517175</v>
      </c>
      <c r="AQ429" s="602">
        <f t="shared" ca="1" si="831"/>
        <v>39026.737155306873</v>
      </c>
      <c r="AR429" s="602">
        <f t="shared" ca="1" si="832"/>
        <v>35448.772928771345</v>
      </c>
      <c r="AS429" s="602">
        <f t="shared" ca="1" si="833"/>
        <v>36918.531516652984</v>
      </c>
      <c r="AT429" s="602">
        <f t="shared" ca="1" si="834"/>
        <v>36918.531516652984</v>
      </c>
      <c r="AU429" s="602">
        <f t="shared" ca="1" si="835"/>
        <v>38418.479955411574</v>
      </c>
      <c r="AV429" s="602">
        <f t="shared" ca="1" si="836"/>
        <v>38418.479955411574</v>
      </c>
      <c r="AW429" s="602">
        <f t="shared" ca="1" si="837"/>
        <v>39947.830563756834</v>
      </c>
      <c r="AX429" s="602">
        <f t="shared" ca="1" si="838"/>
        <v>39947.830563756834</v>
      </c>
      <c r="AY429" s="602">
        <f t="shared" ca="1" si="839"/>
        <v>41505.764212283277</v>
      </c>
      <c r="AZ429" s="602">
        <f t="shared" ca="1" si="840"/>
        <v>41505.764212283277</v>
      </c>
      <c r="BA429" s="602">
        <f t="shared" ca="1" si="841"/>
        <v>43091.434978125537</v>
      </c>
      <c r="BB429" s="602">
        <f t="shared" ca="1" si="842"/>
        <v>30151.752011168952</v>
      </c>
      <c r="BC429" s="602">
        <f t="shared" ca="1" si="843"/>
        <v>30956.908340085956</v>
      </c>
      <c r="BD429" s="602">
        <f t="shared" ca="1" si="844"/>
        <v>30956.908340085956</v>
      </c>
      <c r="BE429" s="602">
        <f t="shared" ca="1" si="845"/>
        <v>31773.96422531897</v>
      </c>
      <c r="BF429" s="602">
        <f t="shared" ca="1" si="846"/>
        <v>31773.96422531897</v>
      </c>
      <c r="BG429" s="602">
        <f t="shared" ca="1" si="847"/>
        <v>32602.790994842424</v>
      </c>
      <c r="BH429" s="602">
        <f t="shared" ca="1" si="848"/>
        <v>32602.790994842424</v>
      </c>
      <c r="BI429" s="602">
        <f t="shared" ca="1" si="849"/>
        <v>33443.253242422019</v>
      </c>
      <c r="BJ429" s="602">
        <f t="shared" ca="1" si="850"/>
        <v>33443.253242422019</v>
      </c>
      <c r="BK429" s="602">
        <f t="shared" ca="1" si="851"/>
        <v>34295.209150044284</v>
      </c>
      <c r="BL429" s="602">
        <f t="shared" ca="1" si="852"/>
        <v>36770.18441525627</v>
      </c>
      <c r="BM429" s="602">
        <f t="shared" ca="1" si="853"/>
        <v>38267.148755353199</v>
      </c>
      <c r="BN429" s="602">
        <f t="shared" ca="1" si="854"/>
        <v>38267.148755353199</v>
      </c>
      <c r="BO429" s="602">
        <f t="shared" ca="1" si="855"/>
        <v>39793.595525186211</v>
      </c>
      <c r="BP429" s="602">
        <f t="shared" ca="1" si="856"/>
        <v>39793.595525186211</v>
      </c>
      <c r="BQ429" s="602">
        <f t="shared" ca="1" si="857"/>
        <v>41348.708530527409</v>
      </c>
      <c r="BR429" s="602">
        <f t="shared" ca="1" si="858"/>
        <v>41348.708530527409</v>
      </c>
      <c r="BS429" s="602">
        <f t="shared" ca="1" si="859"/>
        <v>42931.644319025749</v>
      </c>
      <c r="BT429" s="602">
        <f t="shared" ca="1" si="860"/>
        <v>42931.644319025749</v>
      </c>
      <c r="BU429" s="602">
        <f t="shared" ca="1" si="861"/>
        <v>44541.536806018841</v>
      </c>
      <c r="BV429" s="602">
        <f t="shared" ca="1" si="862"/>
        <v>40723.276804626068</v>
      </c>
      <c r="BW429" s="602">
        <f t="shared" ca="1" si="863"/>
        <v>42295.186245571516</v>
      </c>
      <c r="BX429" s="602">
        <f t="shared" ca="1" si="864"/>
        <v>42295.186245571516</v>
      </c>
      <c r="BY429" s="602">
        <f t="shared" ca="1" si="865"/>
        <v>43894.401241264459</v>
      </c>
      <c r="BZ429" s="602">
        <f t="shared" ca="1" si="866"/>
        <v>43894.401241264459</v>
      </c>
      <c r="CA429" s="602">
        <f t="shared" ca="1" si="867"/>
        <v>45520.044319311586</v>
      </c>
      <c r="CB429" s="602">
        <f t="shared" ca="1" si="868"/>
        <v>45520.044319311586</v>
      </c>
      <c r="CC429" s="602">
        <f t="shared" ca="1" si="869"/>
        <v>47171.222607457443</v>
      </c>
      <c r="CD429" s="602">
        <f t="shared" ca="1" si="870"/>
        <v>47171.222607457443</v>
      </c>
      <c r="CE429" s="602">
        <f t="shared" ca="1" si="871"/>
        <v>48847.032188247038</v>
      </c>
      <c r="CF429" s="602">
        <f t="shared" ca="1" si="872"/>
        <v>32602.790994842424</v>
      </c>
      <c r="CG429" s="602">
        <f t="shared" ca="1" si="873"/>
        <v>33443.253242422012</v>
      </c>
      <c r="CH429" s="602">
        <f t="shared" ca="1" si="874"/>
        <v>33443.253242422012</v>
      </c>
      <c r="CI429" s="602">
        <f t="shared" ca="1" si="875"/>
        <v>34295.209150044277</v>
      </c>
      <c r="CJ429" s="602">
        <f t="shared" ca="1" si="876"/>
        <v>34295.209150044277</v>
      </c>
      <c r="CK429" s="602">
        <f t="shared" ca="1" si="877"/>
        <v>35158.510820378884</v>
      </c>
      <c r="CL429" s="602">
        <f t="shared" ca="1" si="878"/>
        <v>35158.510820378884</v>
      </c>
      <c r="CM429" s="602">
        <f t="shared" ca="1" si="879"/>
        <v>36033.004617820443</v>
      </c>
      <c r="CN429" s="602">
        <f t="shared" ca="1" si="880"/>
        <v>36033.004617820443</v>
      </c>
      <c r="CO429" s="602">
        <f t="shared" ca="1" si="881"/>
        <v>36918.531516652984</v>
      </c>
      <c r="CP429" s="602">
        <f t="shared" ca="1" si="882"/>
        <v>40567.620879791641</v>
      </c>
      <c r="CQ429" s="602">
        <f t="shared" ca="1" si="883"/>
        <v>42136.752230538325</v>
      </c>
      <c r="CR429" s="602">
        <f t="shared" ca="1" si="884"/>
        <v>42136.752230538325</v>
      </c>
      <c r="CS429" s="602">
        <f t="shared" ca="1" si="885"/>
        <v>43733.275864409734</v>
      </c>
      <c r="CT429" s="602">
        <f t="shared" ca="1" si="886"/>
        <v>43733.275864409734</v>
      </c>
      <c r="CU429" s="602">
        <f t="shared" ca="1" si="887"/>
        <v>45356.316094004287</v>
      </c>
      <c r="CV429" s="602">
        <f t="shared" ca="1" si="888"/>
        <v>45356.316094004287</v>
      </c>
      <c r="CW429" s="602">
        <f t="shared" ca="1" si="889"/>
        <v>47004.981388595283</v>
      </c>
      <c r="CX429" s="602">
        <f t="shared" ca="1" si="890"/>
        <v>47004.981388595283</v>
      </c>
      <c r="CY429" s="602">
        <f t="shared" ca="1" si="891"/>
        <v>48678.368743832812</v>
      </c>
      <c r="CZ429" s="602">
        <f t="shared" ca="1" si="892"/>
        <v>44703.97476535022</v>
      </c>
      <c r="DA429" s="602">
        <f t="shared" ca="1" si="893"/>
        <v>46342.497848049643</v>
      </c>
      <c r="DB429" s="602">
        <f t="shared" ca="1" si="894"/>
        <v>46342.497848049643</v>
      </c>
      <c r="DC429" s="602">
        <f t="shared" ca="1" si="895"/>
        <v>48006.105296803609</v>
      </c>
      <c r="DD429" s="602">
        <f t="shared" ca="1" si="896"/>
        <v>48006.105296803609</v>
      </c>
      <c r="DE429" s="602">
        <f t="shared" ca="1" si="897"/>
        <v>49693.889253268258</v>
      </c>
      <c r="DF429" s="602">
        <f t="shared" ca="1" si="898"/>
        <v>49693.889253268258</v>
      </c>
      <c r="DG429" s="602">
        <f t="shared" ca="1" si="899"/>
        <v>51404.937022019112</v>
      </c>
      <c r="DH429" s="602">
        <f t="shared" ca="1" si="900"/>
        <v>51404.937022019112</v>
      </c>
      <c r="DI429" s="602">
        <f t="shared" ca="1" si="901"/>
        <v>53138.334953305806</v>
      </c>
      <c r="DJ429" s="602">
        <f t="shared" ca="1" si="902"/>
        <v>35740.272825017964</v>
      </c>
      <c r="DK429" s="602">
        <f t="shared" ca="1" si="903"/>
        <v>36622.140011125128</v>
      </c>
      <c r="DL429" s="602">
        <f t="shared" ca="1" si="904"/>
        <v>36622.140011125128</v>
      </c>
      <c r="DM429" s="602">
        <f t="shared" ca="1" si="905"/>
        <v>37514.931461517175</v>
      </c>
      <c r="DN429" s="602">
        <f t="shared" ca="1" si="906"/>
        <v>37514.931461517175</v>
      </c>
      <c r="DO429" s="602">
        <f t="shared" ca="1" si="907"/>
        <v>38418.479955411574</v>
      </c>
      <c r="DP429" s="602">
        <f t="shared" ca="1" si="908"/>
        <v>38418.479955411574</v>
      </c>
      <c r="DQ429" s="602">
        <f t="shared" ca="1" si="909"/>
        <v>39332.613834187912</v>
      </c>
      <c r="DR429" s="602">
        <f t="shared" ca="1" si="910"/>
        <v>39332.613834187912</v>
      </c>
      <c r="DS429" s="602">
        <f t="shared" ca="1" si="911"/>
        <v>40257.157363389997</v>
      </c>
      <c r="DT429" s="602">
        <f t="shared" ca="1" si="912"/>
        <v>46177.501827191038</v>
      </c>
      <c r="DU429" s="602">
        <f t="shared" ca="1" si="913"/>
        <v>47838.641578354283</v>
      </c>
      <c r="DV429" s="602">
        <f t="shared" ca="1" si="914"/>
        <v>47838.641578354283</v>
      </c>
      <c r="DW429" s="602">
        <f t="shared" ca="1" si="915"/>
        <v>49524.048906687342</v>
      </c>
      <c r="DX429" s="602">
        <f t="shared" ca="1" si="916"/>
        <v>49524.048906687342</v>
      </c>
      <c r="DY429" s="602">
        <f t="shared" ca="1" si="917"/>
        <v>51232.81142211426</v>
      </c>
      <c r="DZ429" s="602">
        <f t="shared" ca="1" si="918"/>
        <v>51232.81142211426</v>
      </c>
      <c r="EA429" s="602">
        <f t="shared" ca="1" si="919"/>
        <v>52964.015402022604</v>
      </c>
      <c r="EB429" s="602">
        <f t="shared" ca="1" si="920"/>
        <v>52964.015402022604</v>
      </c>
      <c r="EC429" s="602">
        <f t="shared" ca="1" si="921"/>
        <v>54716.749467108581</v>
      </c>
      <c r="ED429" s="602">
        <f t="shared" ca="1" si="922"/>
        <v>50546.562285820124</v>
      </c>
      <c r="EE429" s="602">
        <f t="shared" ca="1" si="923"/>
        <v>52268.899256216449</v>
      </c>
      <c r="EF429" s="602">
        <f t="shared" ca="1" si="924"/>
        <v>52268.899256216449</v>
      </c>
      <c r="EG429" s="602">
        <f t="shared" ca="1" si="925"/>
        <v>54013.130357142247</v>
      </c>
      <c r="EH429" s="602">
        <f t="shared" ca="1" si="926"/>
        <v>54013.130357142247</v>
      </c>
      <c r="EI429" s="602">
        <f t="shared" ca="1" si="927"/>
        <v>55778.34727772788</v>
      </c>
      <c r="EJ429" s="602">
        <f t="shared" ca="1" si="928"/>
        <v>55778.34727772788</v>
      </c>
      <c r="EK429" s="602">
        <f t="shared" ca="1" si="929"/>
        <v>57563.649413299725</v>
      </c>
      <c r="EL429" s="602">
        <f t="shared" ca="1" si="930"/>
        <v>57563.649413299725</v>
      </c>
      <c r="EM429" s="602">
        <f t="shared" ca="1" si="931"/>
        <v>59368.146874517734</v>
      </c>
    </row>
    <row r="430" spans="22:143" ht="14.25" x14ac:dyDescent="0.2">
      <c r="V430" s="260"/>
      <c r="W430" s="597">
        <f t="shared" si="811"/>
        <v>137</v>
      </c>
      <c r="X430" s="602">
        <f t="shared" ca="1" si="812"/>
        <v>27303.204877228378</v>
      </c>
      <c r="Y430" s="602">
        <f t="shared" ca="1" si="813"/>
        <v>28063.745651855919</v>
      </c>
      <c r="Z430" s="602">
        <f t="shared" ca="1" si="814"/>
        <v>28063.745651855919</v>
      </c>
      <c r="AA430" s="602">
        <f t="shared" ca="1" si="815"/>
        <v>28836.595283912593</v>
      </c>
      <c r="AB430" s="602">
        <f t="shared" ca="1" si="816"/>
        <v>28836.595283912593</v>
      </c>
      <c r="AC430" s="602">
        <f t="shared" ca="1" si="817"/>
        <v>29621.652351503428</v>
      </c>
      <c r="AD430" s="602">
        <f t="shared" ca="1" si="818"/>
        <v>29621.652351503428</v>
      </c>
      <c r="AE430" s="602">
        <f t="shared" ca="1" si="819"/>
        <v>30418.807625095062</v>
      </c>
      <c r="AF430" s="602">
        <f t="shared" ca="1" si="820"/>
        <v>30418.807625095062</v>
      </c>
      <c r="AG430" s="602">
        <f t="shared" ca="1" si="821"/>
        <v>31227.944341051854</v>
      </c>
      <c r="AH430" s="602">
        <f t="shared" ca="1" si="822"/>
        <v>31773.964225318963</v>
      </c>
      <c r="AI430" s="602">
        <f t="shared" ca="1" si="823"/>
        <v>33161.814954877947</v>
      </c>
      <c r="AJ430" s="602">
        <f t="shared" ca="1" si="824"/>
        <v>33161.814954877947</v>
      </c>
      <c r="AK430" s="602">
        <f t="shared" ca="1" si="825"/>
        <v>34581.723205375456</v>
      </c>
      <c r="AL430" s="602">
        <f t="shared" ca="1" si="826"/>
        <v>34581.723205375456</v>
      </c>
      <c r="AM430" s="602">
        <f t="shared" ca="1" si="827"/>
        <v>36033.004617820443</v>
      </c>
      <c r="AN430" s="602">
        <f t="shared" ca="1" si="828"/>
        <v>36033.004617820443</v>
      </c>
      <c r="AO430" s="602">
        <f t="shared" ca="1" si="829"/>
        <v>37514.931461517175</v>
      </c>
      <c r="AP430" s="602">
        <f t="shared" ca="1" si="830"/>
        <v>37514.931461517175</v>
      </c>
      <c r="AQ430" s="602">
        <f t="shared" ca="1" si="831"/>
        <v>39026.737155306873</v>
      </c>
      <c r="AR430" s="602">
        <f t="shared" ca="1" si="832"/>
        <v>35448.772928771345</v>
      </c>
      <c r="AS430" s="602">
        <f t="shared" ca="1" si="833"/>
        <v>36918.531516652984</v>
      </c>
      <c r="AT430" s="602">
        <f t="shared" ca="1" si="834"/>
        <v>36918.531516652984</v>
      </c>
      <c r="AU430" s="602">
        <f t="shared" ca="1" si="835"/>
        <v>38418.479955411574</v>
      </c>
      <c r="AV430" s="602">
        <f t="shared" ca="1" si="836"/>
        <v>38418.479955411574</v>
      </c>
      <c r="AW430" s="602">
        <f t="shared" ca="1" si="837"/>
        <v>39947.830563756834</v>
      </c>
      <c r="AX430" s="602">
        <f t="shared" ca="1" si="838"/>
        <v>39947.830563756834</v>
      </c>
      <c r="AY430" s="602">
        <f t="shared" ca="1" si="839"/>
        <v>41505.764212283277</v>
      </c>
      <c r="AZ430" s="602">
        <f t="shared" ca="1" si="840"/>
        <v>41505.764212283277</v>
      </c>
      <c r="BA430" s="602">
        <f t="shared" ca="1" si="841"/>
        <v>43091.434978125537</v>
      </c>
      <c r="BB430" s="602">
        <f t="shared" ca="1" si="842"/>
        <v>30151.752011168952</v>
      </c>
      <c r="BC430" s="602">
        <f t="shared" ca="1" si="843"/>
        <v>30956.908340085956</v>
      </c>
      <c r="BD430" s="602">
        <f t="shared" ca="1" si="844"/>
        <v>30956.908340085956</v>
      </c>
      <c r="BE430" s="602">
        <f t="shared" ca="1" si="845"/>
        <v>31773.96422531897</v>
      </c>
      <c r="BF430" s="602">
        <f t="shared" ca="1" si="846"/>
        <v>31773.96422531897</v>
      </c>
      <c r="BG430" s="602">
        <f t="shared" ca="1" si="847"/>
        <v>32602.790994842424</v>
      </c>
      <c r="BH430" s="602">
        <f t="shared" ca="1" si="848"/>
        <v>32602.790994842424</v>
      </c>
      <c r="BI430" s="602">
        <f t="shared" ca="1" si="849"/>
        <v>33443.253242422019</v>
      </c>
      <c r="BJ430" s="602">
        <f t="shared" ca="1" si="850"/>
        <v>33443.253242422019</v>
      </c>
      <c r="BK430" s="602">
        <f t="shared" ca="1" si="851"/>
        <v>34295.209150044284</v>
      </c>
      <c r="BL430" s="602">
        <f t="shared" ca="1" si="852"/>
        <v>36770.18441525627</v>
      </c>
      <c r="BM430" s="602">
        <f t="shared" ca="1" si="853"/>
        <v>38267.148755353199</v>
      </c>
      <c r="BN430" s="602">
        <f t="shared" ca="1" si="854"/>
        <v>38267.148755353199</v>
      </c>
      <c r="BO430" s="602">
        <f t="shared" ca="1" si="855"/>
        <v>39793.595525186211</v>
      </c>
      <c r="BP430" s="602">
        <f t="shared" ca="1" si="856"/>
        <v>39793.595525186211</v>
      </c>
      <c r="BQ430" s="602">
        <f t="shared" ca="1" si="857"/>
        <v>41348.708530527409</v>
      </c>
      <c r="BR430" s="602">
        <f t="shared" ca="1" si="858"/>
        <v>41348.708530527409</v>
      </c>
      <c r="BS430" s="602">
        <f t="shared" ca="1" si="859"/>
        <v>42931.644319025749</v>
      </c>
      <c r="BT430" s="602">
        <f t="shared" ca="1" si="860"/>
        <v>42931.644319025749</v>
      </c>
      <c r="BU430" s="602">
        <f t="shared" ca="1" si="861"/>
        <v>44541.536806018841</v>
      </c>
      <c r="BV430" s="602">
        <f t="shared" ca="1" si="862"/>
        <v>40723.276804626068</v>
      </c>
      <c r="BW430" s="602">
        <f t="shared" ca="1" si="863"/>
        <v>42295.186245571516</v>
      </c>
      <c r="BX430" s="602">
        <f t="shared" ca="1" si="864"/>
        <v>42295.186245571516</v>
      </c>
      <c r="BY430" s="602">
        <f t="shared" ca="1" si="865"/>
        <v>43894.401241264459</v>
      </c>
      <c r="BZ430" s="602">
        <f t="shared" ca="1" si="866"/>
        <v>43894.401241264459</v>
      </c>
      <c r="CA430" s="602">
        <f t="shared" ca="1" si="867"/>
        <v>45520.044319311586</v>
      </c>
      <c r="CB430" s="602">
        <f t="shared" ca="1" si="868"/>
        <v>45520.044319311586</v>
      </c>
      <c r="CC430" s="602">
        <f t="shared" ca="1" si="869"/>
        <v>47171.222607457443</v>
      </c>
      <c r="CD430" s="602">
        <f t="shared" ca="1" si="870"/>
        <v>47171.222607457443</v>
      </c>
      <c r="CE430" s="602">
        <f t="shared" ca="1" si="871"/>
        <v>48847.032188247038</v>
      </c>
      <c r="CF430" s="602">
        <f t="shared" ca="1" si="872"/>
        <v>32602.790994842424</v>
      </c>
      <c r="CG430" s="602">
        <f t="shared" ca="1" si="873"/>
        <v>33443.253242422012</v>
      </c>
      <c r="CH430" s="602">
        <f t="shared" ca="1" si="874"/>
        <v>33443.253242422012</v>
      </c>
      <c r="CI430" s="602">
        <f t="shared" ca="1" si="875"/>
        <v>34295.209150044277</v>
      </c>
      <c r="CJ430" s="602">
        <f t="shared" ca="1" si="876"/>
        <v>34295.209150044277</v>
      </c>
      <c r="CK430" s="602">
        <f t="shared" ca="1" si="877"/>
        <v>35158.510820378884</v>
      </c>
      <c r="CL430" s="602">
        <f t="shared" ca="1" si="878"/>
        <v>35158.510820378884</v>
      </c>
      <c r="CM430" s="602">
        <f t="shared" ca="1" si="879"/>
        <v>36033.004617820443</v>
      </c>
      <c r="CN430" s="602">
        <f t="shared" ca="1" si="880"/>
        <v>36033.004617820443</v>
      </c>
      <c r="CO430" s="602">
        <f t="shared" ca="1" si="881"/>
        <v>36918.531516652984</v>
      </c>
      <c r="CP430" s="602">
        <f t="shared" ca="1" si="882"/>
        <v>40567.620879791641</v>
      </c>
      <c r="CQ430" s="602">
        <f t="shared" ca="1" si="883"/>
        <v>42136.752230538325</v>
      </c>
      <c r="CR430" s="602">
        <f t="shared" ca="1" si="884"/>
        <v>42136.752230538325</v>
      </c>
      <c r="CS430" s="602">
        <f t="shared" ca="1" si="885"/>
        <v>43733.275864409734</v>
      </c>
      <c r="CT430" s="602">
        <f t="shared" ca="1" si="886"/>
        <v>43733.275864409734</v>
      </c>
      <c r="CU430" s="602">
        <f t="shared" ca="1" si="887"/>
        <v>45356.316094004287</v>
      </c>
      <c r="CV430" s="602">
        <f t="shared" ca="1" si="888"/>
        <v>45356.316094004287</v>
      </c>
      <c r="CW430" s="602">
        <f t="shared" ca="1" si="889"/>
        <v>47004.981388595283</v>
      </c>
      <c r="CX430" s="602">
        <f t="shared" ca="1" si="890"/>
        <v>47004.981388595283</v>
      </c>
      <c r="CY430" s="602">
        <f t="shared" ca="1" si="891"/>
        <v>48678.368743832812</v>
      </c>
      <c r="CZ430" s="602">
        <f t="shared" ca="1" si="892"/>
        <v>44703.97476535022</v>
      </c>
      <c r="DA430" s="602">
        <f t="shared" ca="1" si="893"/>
        <v>46342.497848049643</v>
      </c>
      <c r="DB430" s="602">
        <f t="shared" ca="1" si="894"/>
        <v>46342.497848049643</v>
      </c>
      <c r="DC430" s="602">
        <f t="shared" ca="1" si="895"/>
        <v>48006.105296803609</v>
      </c>
      <c r="DD430" s="602">
        <f t="shared" ca="1" si="896"/>
        <v>48006.105296803609</v>
      </c>
      <c r="DE430" s="602">
        <f t="shared" ca="1" si="897"/>
        <v>49693.889253268258</v>
      </c>
      <c r="DF430" s="602">
        <f t="shared" ca="1" si="898"/>
        <v>49693.889253268258</v>
      </c>
      <c r="DG430" s="602">
        <f t="shared" ca="1" si="899"/>
        <v>51404.937022019112</v>
      </c>
      <c r="DH430" s="602">
        <f t="shared" ca="1" si="900"/>
        <v>51404.937022019112</v>
      </c>
      <c r="DI430" s="602">
        <f t="shared" ca="1" si="901"/>
        <v>53138.334953305806</v>
      </c>
      <c r="DJ430" s="602">
        <f t="shared" ca="1" si="902"/>
        <v>35740.272825017964</v>
      </c>
      <c r="DK430" s="602">
        <f t="shared" ca="1" si="903"/>
        <v>36622.140011125128</v>
      </c>
      <c r="DL430" s="602">
        <f t="shared" ca="1" si="904"/>
        <v>36622.140011125128</v>
      </c>
      <c r="DM430" s="602">
        <f t="shared" ca="1" si="905"/>
        <v>37514.931461517175</v>
      </c>
      <c r="DN430" s="602">
        <f t="shared" ca="1" si="906"/>
        <v>37514.931461517175</v>
      </c>
      <c r="DO430" s="602">
        <f t="shared" ca="1" si="907"/>
        <v>38418.479955411574</v>
      </c>
      <c r="DP430" s="602">
        <f t="shared" ca="1" si="908"/>
        <v>38418.479955411574</v>
      </c>
      <c r="DQ430" s="602">
        <f t="shared" ca="1" si="909"/>
        <v>39332.613834187912</v>
      </c>
      <c r="DR430" s="602">
        <f t="shared" ca="1" si="910"/>
        <v>39332.613834187912</v>
      </c>
      <c r="DS430" s="602">
        <f t="shared" ca="1" si="911"/>
        <v>40257.157363389997</v>
      </c>
      <c r="DT430" s="602">
        <f t="shared" ca="1" si="912"/>
        <v>46177.501827191038</v>
      </c>
      <c r="DU430" s="602">
        <f t="shared" ca="1" si="913"/>
        <v>47838.641578354283</v>
      </c>
      <c r="DV430" s="602">
        <f t="shared" ca="1" si="914"/>
        <v>47838.641578354283</v>
      </c>
      <c r="DW430" s="602">
        <f t="shared" ca="1" si="915"/>
        <v>49524.048906687342</v>
      </c>
      <c r="DX430" s="602">
        <f t="shared" ca="1" si="916"/>
        <v>49524.048906687342</v>
      </c>
      <c r="DY430" s="602">
        <f t="shared" ca="1" si="917"/>
        <v>51232.81142211426</v>
      </c>
      <c r="DZ430" s="602">
        <f t="shared" ca="1" si="918"/>
        <v>51232.81142211426</v>
      </c>
      <c r="EA430" s="602">
        <f t="shared" ca="1" si="919"/>
        <v>52964.015402022604</v>
      </c>
      <c r="EB430" s="602">
        <f t="shared" ca="1" si="920"/>
        <v>52964.015402022604</v>
      </c>
      <c r="EC430" s="602">
        <f t="shared" ca="1" si="921"/>
        <v>54716.749467108581</v>
      </c>
      <c r="ED430" s="602">
        <f t="shared" ca="1" si="922"/>
        <v>50546.562285820124</v>
      </c>
      <c r="EE430" s="602">
        <f t="shared" ca="1" si="923"/>
        <v>52268.899256216449</v>
      </c>
      <c r="EF430" s="602">
        <f t="shared" ca="1" si="924"/>
        <v>52268.899256216449</v>
      </c>
      <c r="EG430" s="602">
        <f t="shared" ca="1" si="925"/>
        <v>54013.130357142247</v>
      </c>
      <c r="EH430" s="602">
        <f t="shared" ca="1" si="926"/>
        <v>54013.130357142247</v>
      </c>
      <c r="EI430" s="602">
        <f t="shared" ca="1" si="927"/>
        <v>55778.34727772788</v>
      </c>
      <c r="EJ430" s="602">
        <f t="shared" ca="1" si="928"/>
        <v>55778.34727772788</v>
      </c>
      <c r="EK430" s="602">
        <f t="shared" ca="1" si="929"/>
        <v>57563.649413299725</v>
      </c>
      <c r="EL430" s="602">
        <f t="shared" ca="1" si="930"/>
        <v>57563.649413299725</v>
      </c>
      <c r="EM430" s="602">
        <f t="shared" ca="1" si="931"/>
        <v>59368.146874517734</v>
      </c>
    </row>
    <row r="431" spans="22:143" ht="14.25" x14ac:dyDescent="0.2">
      <c r="V431" s="260"/>
      <c r="W431" s="597">
        <f t="shared" si="811"/>
        <v>138</v>
      </c>
      <c r="X431" s="602">
        <f t="shared" ca="1" si="812"/>
        <v>27303.204877228378</v>
      </c>
      <c r="Y431" s="602">
        <f t="shared" ca="1" si="813"/>
        <v>28063.745651855919</v>
      </c>
      <c r="Z431" s="602">
        <f t="shared" ca="1" si="814"/>
        <v>28063.745651855919</v>
      </c>
      <c r="AA431" s="602">
        <f t="shared" ca="1" si="815"/>
        <v>28836.595283912593</v>
      </c>
      <c r="AB431" s="602">
        <f t="shared" ca="1" si="816"/>
        <v>28836.595283912593</v>
      </c>
      <c r="AC431" s="602">
        <f t="shared" ca="1" si="817"/>
        <v>29621.652351503428</v>
      </c>
      <c r="AD431" s="602">
        <f t="shared" ca="1" si="818"/>
        <v>29621.652351503428</v>
      </c>
      <c r="AE431" s="602">
        <f t="shared" ca="1" si="819"/>
        <v>30418.807625095062</v>
      </c>
      <c r="AF431" s="602">
        <f t="shared" ca="1" si="820"/>
        <v>30418.807625095062</v>
      </c>
      <c r="AG431" s="602">
        <f t="shared" ca="1" si="821"/>
        <v>31227.944341051854</v>
      </c>
      <c r="AH431" s="602">
        <f t="shared" ca="1" si="822"/>
        <v>31773.964225318963</v>
      </c>
      <c r="AI431" s="602">
        <f t="shared" ca="1" si="823"/>
        <v>33161.814954877947</v>
      </c>
      <c r="AJ431" s="602">
        <f t="shared" ca="1" si="824"/>
        <v>33161.814954877947</v>
      </c>
      <c r="AK431" s="602">
        <f t="shared" ca="1" si="825"/>
        <v>34581.723205375456</v>
      </c>
      <c r="AL431" s="602">
        <f t="shared" ca="1" si="826"/>
        <v>34581.723205375456</v>
      </c>
      <c r="AM431" s="602">
        <f t="shared" ca="1" si="827"/>
        <v>36033.004617820443</v>
      </c>
      <c r="AN431" s="602">
        <f t="shared" ca="1" si="828"/>
        <v>36033.004617820443</v>
      </c>
      <c r="AO431" s="602">
        <f t="shared" ca="1" si="829"/>
        <v>37514.931461517175</v>
      </c>
      <c r="AP431" s="602">
        <f t="shared" ca="1" si="830"/>
        <v>37514.931461517175</v>
      </c>
      <c r="AQ431" s="602">
        <f t="shared" ca="1" si="831"/>
        <v>39026.737155306873</v>
      </c>
      <c r="AR431" s="602">
        <f t="shared" ca="1" si="832"/>
        <v>35448.772928771345</v>
      </c>
      <c r="AS431" s="602">
        <f t="shared" ca="1" si="833"/>
        <v>36918.531516652984</v>
      </c>
      <c r="AT431" s="602">
        <f t="shared" ca="1" si="834"/>
        <v>36918.531516652984</v>
      </c>
      <c r="AU431" s="602">
        <f t="shared" ca="1" si="835"/>
        <v>38418.479955411574</v>
      </c>
      <c r="AV431" s="602">
        <f t="shared" ca="1" si="836"/>
        <v>38418.479955411574</v>
      </c>
      <c r="AW431" s="602">
        <f t="shared" ca="1" si="837"/>
        <v>39947.830563756834</v>
      </c>
      <c r="AX431" s="602">
        <f t="shared" ca="1" si="838"/>
        <v>39947.830563756834</v>
      </c>
      <c r="AY431" s="602">
        <f t="shared" ca="1" si="839"/>
        <v>41505.764212283277</v>
      </c>
      <c r="AZ431" s="602">
        <f t="shared" ca="1" si="840"/>
        <v>41505.764212283277</v>
      </c>
      <c r="BA431" s="602">
        <f t="shared" ca="1" si="841"/>
        <v>43091.434978125537</v>
      </c>
      <c r="BB431" s="602">
        <f t="shared" ca="1" si="842"/>
        <v>30151.752011168952</v>
      </c>
      <c r="BC431" s="602">
        <f t="shared" ca="1" si="843"/>
        <v>30956.908340085956</v>
      </c>
      <c r="BD431" s="602">
        <f t="shared" ca="1" si="844"/>
        <v>30956.908340085956</v>
      </c>
      <c r="BE431" s="602">
        <f t="shared" ca="1" si="845"/>
        <v>31773.96422531897</v>
      </c>
      <c r="BF431" s="602">
        <f t="shared" ca="1" si="846"/>
        <v>31773.96422531897</v>
      </c>
      <c r="BG431" s="602">
        <f t="shared" ca="1" si="847"/>
        <v>32602.790994842424</v>
      </c>
      <c r="BH431" s="602">
        <f t="shared" ca="1" si="848"/>
        <v>32602.790994842424</v>
      </c>
      <c r="BI431" s="602">
        <f t="shared" ca="1" si="849"/>
        <v>33443.253242422019</v>
      </c>
      <c r="BJ431" s="602">
        <f t="shared" ca="1" si="850"/>
        <v>33443.253242422019</v>
      </c>
      <c r="BK431" s="602">
        <f t="shared" ca="1" si="851"/>
        <v>34295.209150044284</v>
      </c>
      <c r="BL431" s="602">
        <f t="shared" ca="1" si="852"/>
        <v>36770.18441525627</v>
      </c>
      <c r="BM431" s="602">
        <f t="shared" ca="1" si="853"/>
        <v>38267.148755353199</v>
      </c>
      <c r="BN431" s="602">
        <f t="shared" ca="1" si="854"/>
        <v>38267.148755353199</v>
      </c>
      <c r="BO431" s="602">
        <f t="shared" ca="1" si="855"/>
        <v>39793.595525186211</v>
      </c>
      <c r="BP431" s="602">
        <f t="shared" ca="1" si="856"/>
        <v>39793.595525186211</v>
      </c>
      <c r="BQ431" s="602">
        <f t="shared" ca="1" si="857"/>
        <v>41348.708530527409</v>
      </c>
      <c r="BR431" s="602">
        <f t="shared" ca="1" si="858"/>
        <v>41348.708530527409</v>
      </c>
      <c r="BS431" s="602">
        <f t="shared" ca="1" si="859"/>
        <v>42931.644319025749</v>
      </c>
      <c r="BT431" s="602">
        <f t="shared" ca="1" si="860"/>
        <v>42931.644319025749</v>
      </c>
      <c r="BU431" s="602">
        <f t="shared" ca="1" si="861"/>
        <v>44541.536806018841</v>
      </c>
      <c r="BV431" s="602">
        <f t="shared" ca="1" si="862"/>
        <v>40723.276804626068</v>
      </c>
      <c r="BW431" s="602">
        <f t="shared" ca="1" si="863"/>
        <v>42295.186245571516</v>
      </c>
      <c r="BX431" s="602">
        <f t="shared" ca="1" si="864"/>
        <v>42295.186245571516</v>
      </c>
      <c r="BY431" s="602">
        <f t="shared" ca="1" si="865"/>
        <v>43894.401241264459</v>
      </c>
      <c r="BZ431" s="602">
        <f t="shared" ca="1" si="866"/>
        <v>43894.401241264459</v>
      </c>
      <c r="CA431" s="602">
        <f t="shared" ca="1" si="867"/>
        <v>45520.044319311586</v>
      </c>
      <c r="CB431" s="602">
        <f t="shared" ca="1" si="868"/>
        <v>45520.044319311586</v>
      </c>
      <c r="CC431" s="602">
        <f t="shared" ca="1" si="869"/>
        <v>47171.222607457443</v>
      </c>
      <c r="CD431" s="602">
        <f t="shared" ca="1" si="870"/>
        <v>47171.222607457443</v>
      </c>
      <c r="CE431" s="602">
        <f t="shared" ca="1" si="871"/>
        <v>48847.032188247038</v>
      </c>
      <c r="CF431" s="602">
        <f t="shared" ca="1" si="872"/>
        <v>32602.790994842424</v>
      </c>
      <c r="CG431" s="602">
        <f t="shared" ca="1" si="873"/>
        <v>33443.253242422012</v>
      </c>
      <c r="CH431" s="602">
        <f t="shared" ca="1" si="874"/>
        <v>33443.253242422012</v>
      </c>
      <c r="CI431" s="602">
        <f t="shared" ca="1" si="875"/>
        <v>34295.209150044277</v>
      </c>
      <c r="CJ431" s="602">
        <f t="shared" ca="1" si="876"/>
        <v>34295.209150044277</v>
      </c>
      <c r="CK431" s="602">
        <f t="shared" ca="1" si="877"/>
        <v>35158.510820378884</v>
      </c>
      <c r="CL431" s="602">
        <f t="shared" ca="1" si="878"/>
        <v>35158.510820378884</v>
      </c>
      <c r="CM431" s="602">
        <f t="shared" ca="1" si="879"/>
        <v>36033.004617820443</v>
      </c>
      <c r="CN431" s="602">
        <f t="shared" ca="1" si="880"/>
        <v>36033.004617820443</v>
      </c>
      <c r="CO431" s="602">
        <f t="shared" ca="1" si="881"/>
        <v>36918.531516652984</v>
      </c>
      <c r="CP431" s="602">
        <f t="shared" ca="1" si="882"/>
        <v>40567.620879791641</v>
      </c>
      <c r="CQ431" s="602">
        <f t="shared" ca="1" si="883"/>
        <v>42136.752230538325</v>
      </c>
      <c r="CR431" s="602">
        <f t="shared" ca="1" si="884"/>
        <v>42136.752230538325</v>
      </c>
      <c r="CS431" s="602">
        <f t="shared" ca="1" si="885"/>
        <v>43733.275864409734</v>
      </c>
      <c r="CT431" s="602">
        <f t="shared" ca="1" si="886"/>
        <v>43733.275864409734</v>
      </c>
      <c r="CU431" s="602">
        <f t="shared" ca="1" si="887"/>
        <v>45356.316094004287</v>
      </c>
      <c r="CV431" s="602">
        <f t="shared" ca="1" si="888"/>
        <v>45356.316094004287</v>
      </c>
      <c r="CW431" s="602">
        <f t="shared" ca="1" si="889"/>
        <v>47004.981388595283</v>
      </c>
      <c r="CX431" s="602">
        <f t="shared" ca="1" si="890"/>
        <v>47004.981388595283</v>
      </c>
      <c r="CY431" s="602">
        <f t="shared" ca="1" si="891"/>
        <v>48678.368743832812</v>
      </c>
      <c r="CZ431" s="602">
        <f t="shared" ca="1" si="892"/>
        <v>44703.97476535022</v>
      </c>
      <c r="DA431" s="602">
        <f t="shared" ca="1" si="893"/>
        <v>46342.497848049643</v>
      </c>
      <c r="DB431" s="602">
        <f t="shared" ca="1" si="894"/>
        <v>46342.497848049643</v>
      </c>
      <c r="DC431" s="602">
        <f t="shared" ca="1" si="895"/>
        <v>48006.105296803609</v>
      </c>
      <c r="DD431" s="602">
        <f t="shared" ca="1" si="896"/>
        <v>48006.105296803609</v>
      </c>
      <c r="DE431" s="602">
        <f t="shared" ca="1" si="897"/>
        <v>49693.889253268258</v>
      </c>
      <c r="DF431" s="602">
        <f t="shared" ca="1" si="898"/>
        <v>49693.889253268258</v>
      </c>
      <c r="DG431" s="602">
        <f t="shared" ca="1" si="899"/>
        <v>51404.937022019112</v>
      </c>
      <c r="DH431" s="602">
        <f t="shared" ca="1" si="900"/>
        <v>51404.937022019112</v>
      </c>
      <c r="DI431" s="602">
        <f t="shared" ca="1" si="901"/>
        <v>53138.334953305806</v>
      </c>
      <c r="DJ431" s="602">
        <f t="shared" ca="1" si="902"/>
        <v>35740.272825017964</v>
      </c>
      <c r="DK431" s="602">
        <f t="shared" ca="1" si="903"/>
        <v>36622.140011125128</v>
      </c>
      <c r="DL431" s="602">
        <f t="shared" ca="1" si="904"/>
        <v>36622.140011125128</v>
      </c>
      <c r="DM431" s="602">
        <f t="shared" ca="1" si="905"/>
        <v>37514.931461517175</v>
      </c>
      <c r="DN431" s="602">
        <f t="shared" ca="1" si="906"/>
        <v>37514.931461517175</v>
      </c>
      <c r="DO431" s="602">
        <f t="shared" ca="1" si="907"/>
        <v>38418.479955411574</v>
      </c>
      <c r="DP431" s="602">
        <f t="shared" ca="1" si="908"/>
        <v>38418.479955411574</v>
      </c>
      <c r="DQ431" s="602">
        <f t="shared" ca="1" si="909"/>
        <v>39332.613834187912</v>
      </c>
      <c r="DR431" s="602">
        <f t="shared" ca="1" si="910"/>
        <v>39332.613834187912</v>
      </c>
      <c r="DS431" s="602">
        <f t="shared" ca="1" si="911"/>
        <v>40257.157363389997</v>
      </c>
      <c r="DT431" s="602">
        <f t="shared" ca="1" si="912"/>
        <v>46177.501827191038</v>
      </c>
      <c r="DU431" s="602">
        <f t="shared" ca="1" si="913"/>
        <v>47838.641578354283</v>
      </c>
      <c r="DV431" s="602">
        <f t="shared" ca="1" si="914"/>
        <v>47838.641578354283</v>
      </c>
      <c r="DW431" s="602">
        <f t="shared" ca="1" si="915"/>
        <v>49524.048906687342</v>
      </c>
      <c r="DX431" s="602">
        <f t="shared" ca="1" si="916"/>
        <v>49524.048906687342</v>
      </c>
      <c r="DY431" s="602">
        <f t="shared" ca="1" si="917"/>
        <v>51232.81142211426</v>
      </c>
      <c r="DZ431" s="602">
        <f t="shared" ca="1" si="918"/>
        <v>51232.81142211426</v>
      </c>
      <c r="EA431" s="602">
        <f t="shared" ca="1" si="919"/>
        <v>52964.015402022604</v>
      </c>
      <c r="EB431" s="602">
        <f t="shared" ca="1" si="920"/>
        <v>52964.015402022604</v>
      </c>
      <c r="EC431" s="602">
        <f t="shared" ca="1" si="921"/>
        <v>54716.749467108581</v>
      </c>
      <c r="ED431" s="602">
        <f t="shared" ca="1" si="922"/>
        <v>50546.562285820124</v>
      </c>
      <c r="EE431" s="602">
        <f t="shared" ca="1" si="923"/>
        <v>52268.899256216449</v>
      </c>
      <c r="EF431" s="602">
        <f t="shared" ca="1" si="924"/>
        <v>52268.899256216449</v>
      </c>
      <c r="EG431" s="602">
        <f t="shared" ca="1" si="925"/>
        <v>54013.130357142247</v>
      </c>
      <c r="EH431" s="602">
        <f t="shared" ca="1" si="926"/>
        <v>54013.130357142247</v>
      </c>
      <c r="EI431" s="602">
        <f t="shared" ca="1" si="927"/>
        <v>55778.34727772788</v>
      </c>
      <c r="EJ431" s="602">
        <f t="shared" ca="1" si="928"/>
        <v>55778.34727772788</v>
      </c>
      <c r="EK431" s="602">
        <f t="shared" ca="1" si="929"/>
        <v>57563.649413299725</v>
      </c>
      <c r="EL431" s="602">
        <f t="shared" ca="1" si="930"/>
        <v>57563.649413299725</v>
      </c>
      <c r="EM431" s="602">
        <f t="shared" ca="1" si="931"/>
        <v>59368.146874517734</v>
      </c>
    </row>
    <row r="432" spans="22:143" ht="14.25" x14ac:dyDescent="0.2">
      <c r="V432" s="260"/>
      <c r="W432" s="597">
        <f t="shared" si="811"/>
        <v>139</v>
      </c>
      <c r="X432" s="602">
        <f t="shared" ca="1" si="812"/>
        <v>27303.204877228378</v>
      </c>
      <c r="Y432" s="602">
        <f t="shared" ca="1" si="813"/>
        <v>28063.745651855919</v>
      </c>
      <c r="Z432" s="602">
        <f t="shared" ca="1" si="814"/>
        <v>28063.745651855919</v>
      </c>
      <c r="AA432" s="602">
        <f t="shared" ca="1" si="815"/>
        <v>28836.595283912593</v>
      </c>
      <c r="AB432" s="602">
        <f t="shared" ca="1" si="816"/>
        <v>28836.595283912593</v>
      </c>
      <c r="AC432" s="602">
        <f t="shared" ca="1" si="817"/>
        <v>29621.652351503428</v>
      </c>
      <c r="AD432" s="602">
        <f t="shared" ca="1" si="818"/>
        <v>29621.652351503428</v>
      </c>
      <c r="AE432" s="602">
        <f t="shared" ca="1" si="819"/>
        <v>30418.807625095062</v>
      </c>
      <c r="AF432" s="602">
        <f t="shared" ca="1" si="820"/>
        <v>30418.807625095062</v>
      </c>
      <c r="AG432" s="602">
        <f t="shared" ca="1" si="821"/>
        <v>31227.944341051854</v>
      </c>
      <c r="AH432" s="602">
        <f t="shared" ca="1" si="822"/>
        <v>31773.964225318963</v>
      </c>
      <c r="AI432" s="602">
        <f t="shared" ca="1" si="823"/>
        <v>33161.814954877947</v>
      </c>
      <c r="AJ432" s="602">
        <f t="shared" ca="1" si="824"/>
        <v>33161.814954877947</v>
      </c>
      <c r="AK432" s="602">
        <f t="shared" ca="1" si="825"/>
        <v>34581.723205375456</v>
      </c>
      <c r="AL432" s="602">
        <f t="shared" ca="1" si="826"/>
        <v>34581.723205375456</v>
      </c>
      <c r="AM432" s="602">
        <f t="shared" ca="1" si="827"/>
        <v>36033.004617820443</v>
      </c>
      <c r="AN432" s="602">
        <f t="shared" ca="1" si="828"/>
        <v>36033.004617820443</v>
      </c>
      <c r="AO432" s="602">
        <f t="shared" ca="1" si="829"/>
        <v>37514.931461517175</v>
      </c>
      <c r="AP432" s="602">
        <f t="shared" ca="1" si="830"/>
        <v>37514.931461517175</v>
      </c>
      <c r="AQ432" s="602">
        <f t="shared" ca="1" si="831"/>
        <v>39026.737155306873</v>
      </c>
      <c r="AR432" s="602">
        <f t="shared" ca="1" si="832"/>
        <v>35448.772928771345</v>
      </c>
      <c r="AS432" s="602">
        <f t="shared" ca="1" si="833"/>
        <v>36918.531516652984</v>
      </c>
      <c r="AT432" s="602">
        <f t="shared" ca="1" si="834"/>
        <v>36918.531516652984</v>
      </c>
      <c r="AU432" s="602">
        <f t="shared" ca="1" si="835"/>
        <v>38418.479955411574</v>
      </c>
      <c r="AV432" s="602">
        <f t="shared" ca="1" si="836"/>
        <v>38418.479955411574</v>
      </c>
      <c r="AW432" s="602">
        <f t="shared" ca="1" si="837"/>
        <v>39947.830563756834</v>
      </c>
      <c r="AX432" s="602">
        <f t="shared" ca="1" si="838"/>
        <v>39947.830563756834</v>
      </c>
      <c r="AY432" s="602">
        <f t="shared" ca="1" si="839"/>
        <v>41505.764212283277</v>
      </c>
      <c r="AZ432" s="602">
        <f t="shared" ca="1" si="840"/>
        <v>41505.764212283277</v>
      </c>
      <c r="BA432" s="602">
        <f t="shared" ca="1" si="841"/>
        <v>43091.434978125537</v>
      </c>
      <c r="BB432" s="602">
        <f t="shared" ca="1" si="842"/>
        <v>30151.752011168952</v>
      </c>
      <c r="BC432" s="602">
        <f t="shared" ca="1" si="843"/>
        <v>30956.908340085956</v>
      </c>
      <c r="BD432" s="602">
        <f t="shared" ca="1" si="844"/>
        <v>30956.908340085956</v>
      </c>
      <c r="BE432" s="602">
        <f t="shared" ca="1" si="845"/>
        <v>31773.96422531897</v>
      </c>
      <c r="BF432" s="602">
        <f t="shared" ca="1" si="846"/>
        <v>31773.96422531897</v>
      </c>
      <c r="BG432" s="602">
        <f t="shared" ca="1" si="847"/>
        <v>32602.790994842424</v>
      </c>
      <c r="BH432" s="602">
        <f t="shared" ca="1" si="848"/>
        <v>32602.790994842424</v>
      </c>
      <c r="BI432" s="602">
        <f t="shared" ca="1" si="849"/>
        <v>33443.253242422019</v>
      </c>
      <c r="BJ432" s="602">
        <f t="shared" ca="1" si="850"/>
        <v>33443.253242422019</v>
      </c>
      <c r="BK432" s="602">
        <f t="shared" ca="1" si="851"/>
        <v>34295.209150044284</v>
      </c>
      <c r="BL432" s="602">
        <f t="shared" ca="1" si="852"/>
        <v>36770.18441525627</v>
      </c>
      <c r="BM432" s="602">
        <f t="shared" ca="1" si="853"/>
        <v>38267.148755353199</v>
      </c>
      <c r="BN432" s="602">
        <f t="shared" ca="1" si="854"/>
        <v>38267.148755353199</v>
      </c>
      <c r="BO432" s="602">
        <f t="shared" ca="1" si="855"/>
        <v>39793.595525186211</v>
      </c>
      <c r="BP432" s="602">
        <f t="shared" ca="1" si="856"/>
        <v>39793.595525186211</v>
      </c>
      <c r="BQ432" s="602">
        <f t="shared" ca="1" si="857"/>
        <v>41348.708530527409</v>
      </c>
      <c r="BR432" s="602">
        <f t="shared" ca="1" si="858"/>
        <v>41348.708530527409</v>
      </c>
      <c r="BS432" s="602">
        <f t="shared" ca="1" si="859"/>
        <v>42931.644319025749</v>
      </c>
      <c r="BT432" s="602">
        <f t="shared" ca="1" si="860"/>
        <v>42931.644319025749</v>
      </c>
      <c r="BU432" s="602">
        <f t="shared" ca="1" si="861"/>
        <v>44541.536806018841</v>
      </c>
      <c r="BV432" s="602">
        <f t="shared" ca="1" si="862"/>
        <v>40723.276804626068</v>
      </c>
      <c r="BW432" s="602">
        <f t="shared" ca="1" si="863"/>
        <v>42295.186245571516</v>
      </c>
      <c r="BX432" s="602">
        <f t="shared" ca="1" si="864"/>
        <v>42295.186245571516</v>
      </c>
      <c r="BY432" s="602">
        <f t="shared" ca="1" si="865"/>
        <v>43894.401241264459</v>
      </c>
      <c r="BZ432" s="602">
        <f t="shared" ca="1" si="866"/>
        <v>43894.401241264459</v>
      </c>
      <c r="CA432" s="602">
        <f t="shared" ca="1" si="867"/>
        <v>45520.044319311586</v>
      </c>
      <c r="CB432" s="602">
        <f t="shared" ca="1" si="868"/>
        <v>45520.044319311586</v>
      </c>
      <c r="CC432" s="602">
        <f t="shared" ca="1" si="869"/>
        <v>47171.222607457443</v>
      </c>
      <c r="CD432" s="602">
        <f t="shared" ca="1" si="870"/>
        <v>47171.222607457443</v>
      </c>
      <c r="CE432" s="602">
        <f t="shared" ca="1" si="871"/>
        <v>48847.032188247038</v>
      </c>
      <c r="CF432" s="602">
        <f t="shared" ca="1" si="872"/>
        <v>32602.790994842424</v>
      </c>
      <c r="CG432" s="602">
        <f t="shared" ca="1" si="873"/>
        <v>33443.253242422012</v>
      </c>
      <c r="CH432" s="602">
        <f t="shared" ca="1" si="874"/>
        <v>33443.253242422012</v>
      </c>
      <c r="CI432" s="602">
        <f t="shared" ca="1" si="875"/>
        <v>34295.209150044277</v>
      </c>
      <c r="CJ432" s="602">
        <f t="shared" ca="1" si="876"/>
        <v>34295.209150044277</v>
      </c>
      <c r="CK432" s="602">
        <f t="shared" ca="1" si="877"/>
        <v>35158.510820378884</v>
      </c>
      <c r="CL432" s="602">
        <f t="shared" ca="1" si="878"/>
        <v>35158.510820378884</v>
      </c>
      <c r="CM432" s="602">
        <f t="shared" ca="1" si="879"/>
        <v>36033.004617820443</v>
      </c>
      <c r="CN432" s="602">
        <f t="shared" ca="1" si="880"/>
        <v>36033.004617820443</v>
      </c>
      <c r="CO432" s="602">
        <f t="shared" ca="1" si="881"/>
        <v>36918.531516652984</v>
      </c>
      <c r="CP432" s="602">
        <f t="shared" ca="1" si="882"/>
        <v>40567.620879791641</v>
      </c>
      <c r="CQ432" s="602">
        <f t="shared" ca="1" si="883"/>
        <v>42136.752230538325</v>
      </c>
      <c r="CR432" s="602">
        <f t="shared" ca="1" si="884"/>
        <v>42136.752230538325</v>
      </c>
      <c r="CS432" s="602">
        <f t="shared" ca="1" si="885"/>
        <v>43733.275864409734</v>
      </c>
      <c r="CT432" s="602">
        <f t="shared" ca="1" si="886"/>
        <v>43733.275864409734</v>
      </c>
      <c r="CU432" s="602">
        <f t="shared" ca="1" si="887"/>
        <v>45356.316094004287</v>
      </c>
      <c r="CV432" s="602">
        <f t="shared" ca="1" si="888"/>
        <v>45356.316094004287</v>
      </c>
      <c r="CW432" s="602">
        <f t="shared" ca="1" si="889"/>
        <v>47004.981388595283</v>
      </c>
      <c r="CX432" s="602">
        <f t="shared" ca="1" si="890"/>
        <v>47004.981388595283</v>
      </c>
      <c r="CY432" s="602">
        <f t="shared" ca="1" si="891"/>
        <v>48678.368743832812</v>
      </c>
      <c r="CZ432" s="602">
        <f t="shared" ca="1" si="892"/>
        <v>44703.97476535022</v>
      </c>
      <c r="DA432" s="602">
        <f t="shared" ca="1" si="893"/>
        <v>46342.497848049643</v>
      </c>
      <c r="DB432" s="602">
        <f t="shared" ca="1" si="894"/>
        <v>46342.497848049643</v>
      </c>
      <c r="DC432" s="602">
        <f t="shared" ca="1" si="895"/>
        <v>48006.105296803609</v>
      </c>
      <c r="DD432" s="602">
        <f t="shared" ca="1" si="896"/>
        <v>48006.105296803609</v>
      </c>
      <c r="DE432" s="602">
        <f t="shared" ca="1" si="897"/>
        <v>49693.889253268258</v>
      </c>
      <c r="DF432" s="602">
        <f t="shared" ca="1" si="898"/>
        <v>49693.889253268258</v>
      </c>
      <c r="DG432" s="602">
        <f t="shared" ca="1" si="899"/>
        <v>51404.937022019112</v>
      </c>
      <c r="DH432" s="602">
        <f t="shared" ca="1" si="900"/>
        <v>51404.937022019112</v>
      </c>
      <c r="DI432" s="602">
        <f t="shared" ca="1" si="901"/>
        <v>53138.334953305806</v>
      </c>
      <c r="DJ432" s="602">
        <f t="shared" ca="1" si="902"/>
        <v>35740.272825017964</v>
      </c>
      <c r="DK432" s="602">
        <f t="shared" ca="1" si="903"/>
        <v>36622.140011125128</v>
      </c>
      <c r="DL432" s="602">
        <f t="shared" ca="1" si="904"/>
        <v>36622.140011125128</v>
      </c>
      <c r="DM432" s="602">
        <f t="shared" ca="1" si="905"/>
        <v>37514.931461517175</v>
      </c>
      <c r="DN432" s="602">
        <f t="shared" ca="1" si="906"/>
        <v>37514.931461517175</v>
      </c>
      <c r="DO432" s="602">
        <f t="shared" ca="1" si="907"/>
        <v>38418.479955411574</v>
      </c>
      <c r="DP432" s="602">
        <f t="shared" ca="1" si="908"/>
        <v>38418.479955411574</v>
      </c>
      <c r="DQ432" s="602">
        <f t="shared" ca="1" si="909"/>
        <v>39332.613834187912</v>
      </c>
      <c r="DR432" s="602">
        <f t="shared" ca="1" si="910"/>
        <v>39332.613834187912</v>
      </c>
      <c r="DS432" s="602">
        <f t="shared" ca="1" si="911"/>
        <v>40257.157363389997</v>
      </c>
      <c r="DT432" s="602">
        <f t="shared" ca="1" si="912"/>
        <v>46177.501827191038</v>
      </c>
      <c r="DU432" s="602">
        <f t="shared" ca="1" si="913"/>
        <v>47838.641578354283</v>
      </c>
      <c r="DV432" s="602">
        <f t="shared" ca="1" si="914"/>
        <v>47838.641578354283</v>
      </c>
      <c r="DW432" s="602">
        <f t="shared" ca="1" si="915"/>
        <v>49524.048906687342</v>
      </c>
      <c r="DX432" s="602">
        <f t="shared" ca="1" si="916"/>
        <v>49524.048906687342</v>
      </c>
      <c r="DY432" s="602">
        <f t="shared" ca="1" si="917"/>
        <v>51232.81142211426</v>
      </c>
      <c r="DZ432" s="602">
        <f t="shared" ca="1" si="918"/>
        <v>51232.81142211426</v>
      </c>
      <c r="EA432" s="602">
        <f t="shared" ca="1" si="919"/>
        <v>52964.015402022604</v>
      </c>
      <c r="EB432" s="602">
        <f t="shared" ca="1" si="920"/>
        <v>52964.015402022604</v>
      </c>
      <c r="EC432" s="602">
        <f t="shared" ca="1" si="921"/>
        <v>54716.749467108581</v>
      </c>
      <c r="ED432" s="602">
        <f t="shared" ca="1" si="922"/>
        <v>50546.562285820124</v>
      </c>
      <c r="EE432" s="602">
        <f t="shared" ca="1" si="923"/>
        <v>52268.899256216449</v>
      </c>
      <c r="EF432" s="602">
        <f t="shared" ca="1" si="924"/>
        <v>52268.899256216449</v>
      </c>
      <c r="EG432" s="602">
        <f t="shared" ca="1" si="925"/>
        <v>54013.130357142247</v>
      </c>
      <c r="EH432" s="602">
        <f t="shared" ca="1" si="926"/>
        <v>54013.130357142247</v>
      </c>
      <c r="EI432" s="602">
        <f t="shared" ca="1" si="927"/>
        <v>55778.34727772788</v>
      </c>
      <c r="EJ432" s="602">
        <f t="shared" ca="1" si="928"/>
        <v>55778.34727772788</v>
      </c>
      <c r="EK432" s="602">
        <f t="shared" ca="1" si="929"/>
        <v>57563.649413299725</v>
      </c>
      <c r="EL432" s="602">
        <f t="shared" ca="1" si="930"/>
        <v>57563.649413299725</v>
      </c>
      <c r="EM432" s="602">
        <f t="shared" ca="1" si="931"/>
        <v>59368.146874517734</v>
      </c>
    </row>
    <row r="433" spans="22:143" ht="14.25" x14ac:dyDescent="0.2">
      <c r="V433" s="260"/>
      <c r="W433" s="597">
        <f t="shared" si="811"/>
        <v>140</v>
      </c>
      <c r="X433" s="602">
        <f t="shared" ca="1" si="812"/>
        <v>27303.204877228378</v>
      </c>
      <c r="Y433" s="602">
        <f t="shared" ca="1" si="813"/>
        <v>28063.745651855919</v>
      </c>
      <c r="Z433" s="602">
        <f t="shared" ca="1" si="814"/>
        <v>28063.745651855919</v>
      </c>
      <c r="AA433" s="602">
        <f t="shared" ca="1" si="815"/>
        <v>28836.595283912593</v>
      </c>
      <c r="AB433" s="602">
        <f t="shared" ca="1" si="816"/>
        <v>28836.595283912593</v>
      </c>
      <c r="AC433" s="602">
        <f t="shared" ca="1" si="817"/>
        <v>29621.652351503428</v>
      </c>
      <c r="AD433" s="602">
        <f t="shared" ca="1" si="818"/>
        <v>29621.652351503428</v>
      </c>
      <c r="AE433" s="602">
        <f t="shared" ca="1" si="819"/>
        <v>30418.807625095062</v>
      </c>
      <c r="AF433" s="602">
        <f t="shared" ca="1" si="820"/>
        <v>30418.807625095062</v>
      </c>
      <c r="AG433" s="602">
        <f t="shared" ca="1" si="821"/>
        <v>31227.944341051854</v>
      </c>
      <c r="AH433" s="602">
        <f t="shared" ca="1" si="822"/>
        <v>31773.964225318963</v>
      </c>
      <c r="AI433" s="602">
        <f t="shared" ca="1" si="823"/>
        <v>33161.814954877947</v>
      </c>
      <c r="AJ433" s="602">
        <f t="shared" ca="1" si="824"/>
        <v>33161.814954877947</v>
      </c>
      <c r="AK433" s="602">
        <f t="shared" ca="1" si="825"/>
        <v>34581.723205375456</v>
      </c>
      <c r="AL433" s="602">
        <f t="shared" ca="1" si="826"/>
        <v>34581.723205375456</v>
      </c>
      <c r="AM433" s="602">
        <f t="shared" ca="1" si="827"/>
        <v>36033.004617820443</v>
      </c>
      <c r="AN433" s="602">
        <f t="shared" ca="1" si="828"/>
        <v>36033.004617820443</v>
      </c>
      <c r="AO433" s="602">
        <f t="shared" ca="1" si="829"/>
        <v>37514.931461517175</v>
      </c>
      <c r="AP433" s="602">
        <f t="shared" ca="1" si="830"/>
        <v>37514.931461517175</v>
      </c>
      <c r="AQ433" s="602">
        <f t="shared" ca="1" si="831"/>
        <v>39026.737155306873</v>
      </c>
      <c r="AR433" s="602">
        <f t="shared" ca="1" si="832"/>
        <v>35448.772928771345</v>
      </c>
      <c r="AS433" s="602">
        <f t="shared" ca="1" si="833"/>
        <v>36918.531516652984</v>
      </c>
      <c r="AT433" s="602">
        <f t="shared" ca="1" si="834"/>
        <v>36918.531516652984</v>
      </c>
      <c r="AU433" s="602">
        <f t="shared" ca="1" si="835"/>
        <v>38418.479955411574</v>
      </c>
      <c r="AV433" s="602">
        <f t="shared" ca="1" si="836"/>
        <v>38418.479955411574</v>
      </c>
      <c r="AW433" s="602">
        <f t="shared" ca="1" si="837"/>
        <v>39947.830563756834</v>
      </c>
      <c r="AX433" s="602">
        <f t="shared" ca="1" si="838"/>
        <v>39947.830563756834</v>
      </c>
      <c r="AY433" s="602">
        <f t="shared" ca="1" si="839"/>
        <v>41505.764212283277</v>
      </c>
      <c r="AZ433" s="602">
        <f t="shared" ca="1" si="840"/>
        <v>41505.764212283277</v>
      </c>
      <c r="BA433" s="602">
        <f t="shared" ca="1" si="841"/>
        <v>43091.434978125537</v>
      </c>
      <c r="BB433" s="602">
        <f t="shared" ca="1" si="842"/>
        <v>30151.752011168952</v>
      </c>
      <c r="BC433" s="602">
        <f t="shared" ca="1" si="843"/>
        <v>30956.908340085956</v>
      </c>
      <c r="BD433" s="602">
        <f t="shared" ca="1" si="844"/>
        <v>30956.908340085956</v>
      </c>
      <c r="BE433" s="602">
        <f t="shared" ca="1" si="845"/>
        <v>31773.96422531897</v>
      </c>
      <c r="BF433" s="602">
        <f t="shared" ca="1" si="846"/>
        <v>31773.96422531897</v>
      </c>
      <c r="BG433" s="602">
        <f t="shared" ca="1" si="847"/>
        <v>32602.790994842424</v>
      </c>
      <c r="BH433" s="602">
        <f t="shared" ca="1" si="848"/>
        <v>32602.790994842424</v>
      </c>
      <c r="BI433" s="602">
        <f t="shared" ca="1" si="849"/>
        <v>33443.253242422019</v>
      </c>
      <c r="BJ433" s="602">
        <f t="shared" ca="1" si="850"/>
        <v>33443.253242422019</v>
      </c>
      <c r="BK433" s="602">
        <f t="shared" ca="1" si="851"/>
        <v>34295.209150044284</v>
      </c>
      <c r="BL433" s="602">
        <f t="shared" ca="1" si="852"/>
        <v>36770.18441525627</v>
      </c>
      <c r="BM433" s="602">
        <f t="shared" ca="1" si="853"/>
        <v>38267.148755353199</v>
      </c>
      <c r="BN433" s="602">
        <f t="shared" ca="1" si="854"/>
        <v>38267.148755353199</v>
      </c>
      <c r="BO433" s="602">
        <f t="shared" ca="1" si="855"/>
        <v>39793.595525186211</v>
      </c>
      <c r="BP433" s="602">
        <f t="shared" ca="1" si="856"/>
        <v>39793.595525186211</v>
      </c>
      <c r="BQ433" s="602">
        <f t="shared" ca="1" si="857"/>
        <v>41348.708530527409</v>
      </c>
      <c r="BR433" s="602">
        <f t="shared" ca="1" si="858"/>
        <v>41348.708530527409</v>
      </c>
      <c r="BS433" s="602">
        <f t="shared" ca="1" si="859"/>
        <v>42931.644319025749</v>
      </c>
      <c r="BT433" s="602">
        <f t="shared" ca="1" si="860"/>
        <v>42931.644319025749</v>
      </c>
      <c r="BU433" s="602">
        <f t="shared" ca="1" si="861"/>
        <v>44541.536806018841</v>
      </c>
      <c r="BV433" s="602">
        <f t="shared" ca="1" si="862"/>
        <v>40723.276804626068</v>
      </c>
      <c r="BW433" s="602">
        <f t="shared" ca="1" si="863"/>
        <v>42295.186245571516</v>
      </c>
      <c r="BX433" s="602">
        <f t="shared" ca="1" si="864"/>
        <v>42295.186245571516</v>
      </c>
      <c r="BY433" s="602">
        <f t="shared" ca="1" si="865"/>
        <v>43894.401241264459</v>
      </c>
      <c r="BZ433" s="602">
        <f t="shared" ca="1" si="866"/>
        <v>43894.401241264459</v>
      </c>
      <c r="CA433" s="602">
        <f t="shared" ca="1" si="867"/>
        <v>45520.044319311586</v>
      </c>
      <c r="CB433" s="602">
        <f t="shared" ca="1" si="868"/>
        <v>45520.044319311586</v>
      </c>
      <c r="CC433" s="602">
        <f t="shared" ca="1" si="869"/>
        <v>47171.222607457443</v>
      </c>
      <c r="CD433" s="602">
        <f t="shared" ca="1" si="870"/>
        <v>47171.222607457443</v>
      </c>
      <c r="CE433" s="602">
        <f t="shared" ca="1" si="871"/>
        <v>48847.032188247038</v>
      </c>
      <c r="CF433" s="602">
        <f t="shared" ca="1" si="872"/>
        <v>32602.790994842424</v>
      </c>
      <c r="CG433" s="602">
        <f t="shared" ca="1" si="873"/>
        <v>33443.253242422012</v>
      </c>
      <c r="CH433" s="602">
        <f t="shared" ca="1" si="874"/>
        <v>33443.253242422012</v>
      </c>
      <c r="CI433" s="602">
        <f t="shared" ca="1" si="875"/>
        <v>34295.209150044277</v>
      </c>
      <c r="CJ433" s="602">
        <f t="shared" ca="1" si="876"/>
        <v>34295.209150044277</v>
      </c>
      <c r="CK433" s="602">
        <f t="shared" ca="1" si="877"/>
        <v>35158.510820378884</v>
      </c>
      <c r="CL433" s="602">
        <f t="shared" ca="1" si="878"/>
        <v>35158.510820378884</v>
      </c>
      <c r="CM433" s="602">
        <f t="shared" ca="1" si="879"/>
        <v>36033.004617820443</v>
      </c>
      <c r="CN433" s="602">
        <f t="shared" ca="1" si="880"/>
        <v>36033.004617820443</v>
      </c>
      <c r="CO433" s="602">
        <f t="shared" ca="1" si="881"/>
        <v>36918.531516652984</v>
      </c>
      <c r="CP433" s="602">
        <f t="shared" ca="1" si="882"/>
        <v>40567.620879791641</v>
      </c>
      <c r="CQ433" s="602">
        <f t="shared" ca="1" si="883"/>
        <v>42136.752230538325</v>
      </c>
      <c r="CR433" s="602">
        <f t="shared" ca="1" si="884"/>
        <v>42136.752230538325</v>
      </c>
      <c r="CS433" s="602">
        <f t="shared" ca="1" si="885"/>
        <v>43733.275864409734</v>
      </c>
      <c r="CT433" s="602">
        <f t="shared" ca="1" si="886"/>
        <v>43733.275864409734</v>
      </c>
      <c r="CU433" s="602">
        <f t="shared" ca="1" si="887"/>
        <v>45356.316094004287</v>
      </c>
      <c r="CV433" s="602">
        <f t="shared" ca="1" si="888"/>
        <v>45356.316094004287</v>
      </c>
      <c r="CW433" s="602">
        <f t="shared" ca="1" si="889"/>
        <v>47004.981388595283</v>
      </c>
      <c r="CX433" s="602">
        <f t="shared" ca="1" si="890"/>
        <v>47004.981388595283</v>
      </c>
      <c r="CY433" s="602">
        <f t="shared" ca="1" si="891"/>
        <v>48678.368743832812</v>
      </c>
      <c r="CZ433" s="602">
        <f t="shared" ca="1" si="892"/>
        <v>44703.97476535022</v>
      </c>
      <c r="DA433" s="602">
        <f t="shared" ca="1" si="893"/>
        <v>46342.497848049643</v>
      </c>
      <c r="DB433" s="602">
        <f t="shared" ca="1" si="894"/>
        <v>46342.497848049643</v>
      </c>
      <c r="DC433" s="602">
        <f t="shared" ca="1" si="895"/>
        <v>48006.105296803609</v>
      </c>
      <c r="DD433" s="602">
        <f t="shared" ca="1" si="896"/>
        <v>48006.105296803609</v>
      </c>
      <c r="DE433" s="602">
        <f t="shared" ca="1" si="897"/>
        <v>49693.889253268258</v>
      </c>
      <c r="DF433" s="602">
        <f t="shared" ca="1" si="898"/>
        <v>49693.889253268258</v>
      </c>
      <c r="DG433" s="602">
        <f t="shared" ca="1" si="899"/>
        <v>51404.937022019112</v>
      </c>
      <c r="DH433" s="602">
        <f t="shared" ca="1" si="900"/>
        <v>51404.937022019112</v>
      </c>
      <c r="DI433" s="602">
        <f t="shared" ca="1" si="901"/>
        <v>53138.334953305806</v>
      </c>
      <c r="DJ433" s="602">
        <f t="shared" ca="1" si="902"/>
        <v>35740.272825017964</v>
      </c>
      <c r="DK433" s="602">
        <f t="shared" ca="1" si="903"/>
        <v>36622.140011125128</v>
      </c>
      <c r="DL433" s="602">
        <f t="shared" ca="1" si="904"/>
        <v>36622.140011125128</v>
      </c>
      <c r="DM433" s="602">
        <f t="shared" ca="1" si="905"/>
        <v>37514.931461517175</v>
      </c>
      <c r="DN433" s="602">
        <f t="shared" ca="1" si="906"/>
        <v>37514.931461517175</v>
      </c>
      <c r="DO433" s="602">
        <f t="shared" ca="1" si="907"/>
        <v>38418.479955411574</v>
      </c>
      <c r="DP433" s="602">
        <f t="shared" ca="1" si="908"/>
        <v>38418.479955411574</v>
      </c>
      <c r="DQ433" s="602">
        <f t="shared" ca="1" si="909"/>
        <v>39332.613834187912</v>
      </c>
      <c r="DR433" s="602">
        <f t="shared" ca="1" si="910"/>
        <v>39332.613834187912</v>
      </c>
      <c r="DS433" s="602">
        <f t="shared" ca="1" si="911"/>
        <v>40257.157363389997</v>
      </c>
      <c r="DT433" s="602">
        <f t="shared" ca="1" si="912"/>
        <v>46177.501827191038</v>
      </c>
      <c r="DU433" s="602">
        <f t="shared" ca="1" si="913"/>
        <v>47838.641578354283</v>
      </c>
      <c r="DV433" s="602">
        <f t="shared" ca="1" si="914"/>
        <v>47838.641578354283</v>
      </c>
      <c r="DW433" s="602">
        <f t="shared" ca="1" si="915"/>
        <v>49524.048906687342</v>
      </c>
      <c r="DX433" s="602">
        <f t="shared" ca="1" si="916"/>
        <v>49524.048906687342</v>
      </c>
      <c r="DY433" s="602">
        <f t="shared" ca="1" si="917"/>
        <v>51232.81142211426</v>
      </c>
      <c r="DZ433" s="602">
        <f t="shared" ca="1" si="918"/>
        <v>51232.81142211426</v>
      </c>
      <c r="EA433" s="602">
        <f t="shared" ca="1" si="919"/>
        <v>52964.015402022604</v>
      </c>
      <c r="EB433" s="602">
        <f t="shared" ca="1" si="920"/>
        <v>52964.015402022604</v>
      </c>
      <c r="EC433" s="602">
        <f t="shared" ca="1" si="921"/>
        <v>54716.749467108581</v>
      </c>
      <c r="ED433" s="602">
        <f t="shared" ca="1" si="922"/>
        <v>50546.562285820124</v>
      </c>
      <c r="EE433" s="602">
        <f t="shared" ca="1" si="923"/>
        <v>52268.899256216449</v>
      </c>
      <c r="EF433" s="602">
        <f t="shared" ca="1" si="924"/>
        <v>52268.899256216449</v>
      </c>
      <c r="EG433" s="602">
        <f t="shared" ca="1" si="925"/>
        <v>54013.130357142247</v>
      </c>
      <c r="EH433" s="602">
        <f t="shared" ca="1" si="926"/>
        <v>54013.130357142247</v>
      </c>
      <c r="EI433" s="602">
        <f t="shared" ca="1" si="927"/>
        <v>55778.34727772788</v>
      </c>
      <c r="EJ433" s="602">
        <f t="shared" ca="1" si="928"/>
        <v>55778.34727772788</v>
      </c>
      <c r="EK433" s="602">
        <f t="shared" ca="1" si="929"/>
        <v>57563.649413299725</v>
      </c>
      <c r="EL433" s="602">
        <f t="shared" ca="1" si="930"/>
        <v>57563.649413299725</v>
      </c>
      <c r="EM433" s="602">
        <f t="shared" ca="1" si="931"/>
        <v>59368.146874517734</v>
      </c>
    </row>
    <row r="434" spans="22:143" ht="14.25" x14ac:dyDescent="0.2">
      <c r="V434" s="260"/>
      <c r="W434" s="597">
        <f t="shared" si="811"/>
        <v>141</v>
      </c>
      <c r="X434" s="602">
        <f t="shared" ca="1" si="812"/>
        <v>27303.204877228378</v>
      </c>
      <c r="Y434" s="602">
        <f t="shared" ca="1" si="813"/>
        <v>28063.745651855919</v>
      </c>
      <c r="Z434" s="602">
        <f t="shared" ca="1" si="814"/>
        <v>28063.745651855919</v>
      </c>
      <c r="AA434" s="602">
        <f t="shared" ca="1" si="815"/>
        <v>28836.595283912593</v>
      </c>
      <c r="AB434" s="602">
        <f t="shared" ca="1" si="816"/>
        <v>28836.595283912593</v>
      </c>
      <c r="AC434" s="602">
        <f t="shared" ca="1" si="817"/>
        <v>29621.652351503428</v>
      </c>
      <c r="AD434" s="602">
        <f t="shared" ca="1" si="818"/>
        <v>29621.652351503428</v>
      </c>
      <c r="AE434" s="602">
        <f t="shared" ca="1" si="819"/>
        <v>30418.807625095062</v>
      </c>
      <c r="AF434" s="602">
        <f t="shared" ca="1" si="820"/>
        <v>30418.807625095062</v>
      </c>
      <c r="AG434" s="602">
        <f t="shared" ca="1" si="821"/>
        <v>31227.944341051854</v>
      </c>
      <c r="AH434" s="602">
        <f t="shared" ca="1" si="822"/>
        <v>31773.964225318963</v>
      </c>
      <c r="AI434" s="602">
        <f t="shared" ca="1" si="823"/>
        <v>33161.814954877947</v>
      </c>
      <c r="AJ434" s="602">
        <f t="shared" ca="1" si="824"/>
        <v>33161.814954877947</v>
      </c>
      <c r="AK434" s="602">
        <f t="shared" ca="1" si="825"/>
        <v>34581.723205375456</v>
      </c>
      <c r="AL434" s="602">
        <f t="shared" ca="1" si="826"/>
        <v>34581.723205375456</v>
      </c>
      <c r="AM434" s="602">
        <f t="shared" ca="1" si="827"/>
        <v>36033.004617820443</v>
      </c>
      <c r="AN434" s="602">
        <f t="shared" ca="1" si="828"/>
        <v>36033.004617820443</v>
      </c>
      <c r="AO434" s="602">
        <f t="shared" ca="1" si="829"/>
        <v>37514.931461517175</v>
      </c>
      <c r="AP434" s="602">
        <f t="shared" ca="1" si="830"/>
        <v>37514.931461517175</v>
      </c>
      <c r="AQ434" s="602">
        <f t="shared" ca="1" si="831"/>
        <v>39026.737155306873</v>
      </c>
      <c r="AR434" s="602">
        <f t="shared" ca="1" si="832"/>
        <v>35448.772928771345</v>
      </c>
      <c r="AS434" s="602">
        <f t="shared" ca="1" si="833"/>
        <v>36918.531516652984</v>
      </c>
      <c r="AT434" s="602">
        <f t="shared" ca="1" si="834"/>
        <v>36918.531516652984</v>
      </c>
      <c r="AU434" s="602">
        <f t="shared" ca="1" si="835"/>
        <v>38418.479955411574</v>
      </c>
      <c r="AV434" s="602">
        <f t="shared" ca="1" si="836"/>
        <v>38418.479955411574</v>
      </c>
      <c r="AW434" s="602">
        <f t="shared" ca="1" si="837"/>
        <v>39947.830563756834</v>
      </c>
      <c r="AX434" s="602">
        <f t="shared" ca="1" si="838"/>
        <v>39947.830563756834</v>
      </c>
      <c r="AY434" s="602">
        <f t="shared" ca="1" si="839"/>
        <v>41505.764212283277</v>
      </c>
      <c r="AZ434" s="602">
        <f t="shared" ca="1" si="840"/>
        <v>41505.764212283277</v>
      </c>
      <c r="BA434" s="602">
        <f t="shared" ca="1" si="841"/>
        <v>43091.434978125537</v>
      </c>
      <c r="BB434" s="602">
        <f t="shared" ca="1" si="842"/>
        <v>30151.752011168952</v>
      </c>
      <c r="BC434" s="602">
        <f t="shared" ca="1" si="843"/>
        <v>30956.908340085956</v>
      </c>
      <c r="BD434" s="602">
        <f t="shared" ca="1" si="844"/>
        <v>30956.908340085956</v>
      </c>
      <c r="BE434" s="602">
        <f t="shared" ca="1" si="845"/>
        <v>31773.96422531897</v>
      </c>
      <c r="BF434" s="602">
        <f t="shared" ca="1" si="846"/>
        <v>31773.96422531897</v>
      </c>
      <c r="BG434" s="602">
        <f t="shared" ca="1" si="847"/>
        <v>32602.790994842424</v>
      </c>
      <c r="BH434" s="602">
        <f t="shared" ca="1" si="848"/>
        <v>32602.790994842424</v>
      </c>
      <c r="BI434" s="602">
        <f t="shared" ca="1" si="849"/>
        <v>33443.253242422019</v>
      </c>
      <c r="BJ434" s="602">
        <f t="shared" ca="1" si="850"/>
        <v>33443.253242422019</v>
      </c>
      <c r="BK434" s="602">
        <f t="shared" ca="1" si="851"/>
        <v>34295.209150044284</v>
      </c>
      <c r="BL434" s="602">
        <f t="shared" ca="1" si="852"/>
        <v>36770.18441525627</v>
      </c>
      <c r="BM434" s="602">
        <f t="shared" ca="1" si="853"/>
        <v>38267.148755353199</v>
      </c>
      <c r="BN434" s="602">
        <f t="shared" ca="1" si="854"/>
        <v>38267.148755353199</v>
      </c>
      <c r="BO434" s="602">
        <f t="shared" ca="1" si="855"/>
        <v>39793.595525186211</v>
      </c>
      <c r="BP434" s="602">
        <f t="shared" ca="1" si="856"/>
        <v>39793.595525186211</v>
      </c>
      <c r="BQ434" s="602">
        <f t="shared" ca="1" si="857"/>
        <v>41348.708530527409</v>
      </c>
      <c r="BR434" s="602">
        <f t="shared" ca="1" si="858"/>
        <v>41348.708530527409</v>
      </c>
      <c r="BS434" s="602">
        <f t="shared" ca="1" si="859"/>
        <v>42931.644319025749</v>
      </c>
      <c r="BT434" s="602">
        <f t="shared" ca="1" si="860"/>
        <v>42931.644319025749</v>
      </c>
      <c r="BU434" s="602">
        <f t="shared" ca="1" si="861"/>
        <v>44541.536806018841</v>
      </c>
      <c r="BV434" s="602">
        <f t="shared" ca="1" si="862"/>
        <v>40723.276804626068</v>
      </c>
      <c r="BW434" s="602">
        <f t="shared" ca="1" si="863"/>
        <v>42295.186245571516</v>
      </c>
      <c r="BX434" s="602">
        <f t="shared" ca="1" si="864"/>
        <v>42295.186245571516</v>
      </c>
      <c r="BY434" s="602">
        <f t="shared" ca="1" si="865"/>
        <v>43894.401241264459</v>
      </c>
      <c r="BZ434" s="602">
        <f t="shared" ca="1" si="866"/>
        <v>43894.401241264459</v>
      </c>
      <c r="CA434" s="602">
        <f t="shared" ca="1" si="867"/>
        <v>45520.044319311586</v>
      </c>
      <c r="CB434" s="602">
        <f t="shared" ca="1" si="868"/>
        <v>45520.044319311586</v>
      </c>
      <c r="CC434" s="602">
        <f t="shared" ca="1" si="869"/>
        <v>47171.222607457443</v>
      </c>
      <c r="CD434" s="602">
        <f t="shared" ca="1" si="870"/>
        <v>47171.222607457443</v>
      </c>
      <c r="CE434" s="602">
        <f t="shared" ca="1" si="871"/>
        <v>48847.032188247038</v>
      </c>
      <c r="CF434" s="602">
        <f t="shared" ca="1" si="872"/>
        <v>32602.790994842424</v>
      </c>
      <c r="CG434" s="602">
        <f t="shared" ca="1" si="873"/>
        <v>33443.253242422012</v>
      </c>
      <c r="CH434" s="602">
        <f t="shared" ca="1" si="874"/>
        <v>33443.253242422012</v>
      </c>
      <c r="CI434" s="602">
        <f t="shared" ca="1" si="875"/>
        <v>34295.209150044277</v>
      </c>
      <c r="CJ434" s="602">
        <f t="shared" ca="1" si="876"/>
        <v>34295.209150044277</v>
      </c>
      <c r="CK434" s="602">
        <f t="shared" ca="1" si="877"/>
        <v>35158.510820378884</v>
      </c>
      <c r="CL434" s="602">
        <f t="shared" ca="1" si="878"/>
        <v>35158.510820378884</v>
      </c>
      <c r="CM434" s="602">
        <f t="shared" ca="1" si="879"/>
        <v>36033.004617820443</v>
      </c>
      <c r="CN434" s="602">
        <f t="shared" ca="1" si="880"/>
        <v>36033.004617820443</v>
      </c>
      <c r="CO434" s="602">
        <f t="shared" ca="1" si="881"/>
        <v>36918.531516652984</v>
      </c>
      <c r="CP434" s="602">
        <f t="shared" ca="1" si="882"/>
        <v>40567.620879791641</v>
      </c>
      <c r="CQ434" s="602">
        <f t="shared" ca="1" si="883"/>
        <v>42136.752230538325</v>
      </c>
      <c r="CR434" s="602">
        <f t="shared" ca="1" si="884"/>
        <v>42136.752230538325</v>
      </c>
      <c r="CS434" s="602">
        <f t="shared" ca="1" si="885"/>
        <v>43733.275864409734</v>
      </c>
      <c r="CT434" s="602">
        <f t="shared" ca="1" si="886"/>
        <v>43733.275864409734</v>
      </c>
      <c r="CU434" s="602">
        <f t="shared" ca="1" si="887"/>
        <v>45356.316094004287</v>
      </c>
      <c r="CV434" s="602">
        <f t="shared" ca="1" si="888"/>
        <v>45356.316094004287</v>
      </c>
      <c r="CW434" s="602">
        <f t="shared" ca="1" si="889"/>
        <v>47004.981388595283</v>
      </c>
      <c r="CX434" s="602">
        <f t="shared" ca="1" si="890"/>
        <v>47004.981388595283</v>
      </c>
      <c r="CY434" s="602">
        <f t="shared" ca="1" si="891"/>
        <v>48678.368743832812</v>
      </c>
      <c r="CZ434" s="602">
        <f t="shared" ca="1" si="892"/>
        <v>44703.97476535022</v>
      </c>
      <c r="DA434" s="602">
        <f t="shared" ca="1" si="893"/>
        <v>46342.497848049643</v>
      </c>
      <c r="DB434" s="602">
        <f t="shared" ca="1" si="894"/>
        <v>46342.497848049643</v>
      </c>
      <c r="DC434" s="602">
        <f t="shared" ca="1" si="895"/>
        <v>48006.105296803609</v>
      </c>
      <c r="DD434" s="602">
        <f t="shared" ca="1" si="896"/>
        <v>48006.105296803609</v>
      </c>
      <c r="DE434" s="602">
        <f t="shared" ca="1" si="897"/>
        <v>49693.889253268258</v>
      </c>
      <c r="DF434" s="602">
        <f t="shared" ca="1" si="898"/>
        <v>49693.889253268258</v>
      </c>
      <c r="DG434" s="602">
        <f t="shared" ca="1" si="899"/>
        <v>51404.937022019112</v>
      </c>
      <c r="DH434" s="602">
        <f t="shared" ca="1" si="900"/>
        <v>51404.937022019112</v>
      </c>
      <c r="DI434" s="602">
        <f t="shared" ca="1" si="901"/>
        <v>53138.334953305806</v>
      </c>
      <c r="DJ434" s="602">
        <f t="shared" ca="1" si="902"/>
        <v>35740.272825017964</v>
      </c>
      <c r="DK434" s="602">
        <f t="shared" ca="1" si="903"/>
        <v>36622.140011125128</v>
      </c>
      <c r="DL434" s="602">
        <f t="shared" ca="1" si="904"/>
        <v>36622.140011125128</v>
      </c>
      <c r="DM434" s="602">
        <f t="shared" ca="1" si="905"/>
        <v>37514.931461517175</v>
      </c>
      <c r="DN434" s="602">
        <f t="shared" ca="1" si="906"/>
        <v>37514.931461517175</v>
      </c>
      <c r="DO434" s="602">
        <f t="shared" ca="1" si="907"/>
        <v>38418.479955411574</v>
      </c>
      <c r="DP434" s="602">
        <f t="shared" ca="1" si="908"/>
        <v>38418.479955411574</v>
      </c>
      <c r="DQ434" s="602">
        <f t="shared" ca="1" si="909"/>
        <v>39332.613834187912</v>
      </c>
      <c r="DR434" s="602">
        <f t="shared" ca="1" si="910"/>
        <v>39332.613834187912</v>
      </c>
      <c r="DS434" s="602">
        <f t="shared" ca="1" si="911"/>
        <v>40257.157363389997</v>
      </c>
      <c r="DT434" s="602">
        <f t="shared" ca="1" si="912"/>
        <v>46177.501827191038</v>
      </c>
      <c r="DU434" s="602">
        <f t="shared" ca="1" si="913"/>
        <v>47838.641578354283</v>
      </c>
      <c r="DV434" s="602">
        <f t="shared" ca="1" si="914"/>
        <v>47838.641578354283</v>
      </c>
      <c r="DW434" s="602">
        <f t="shared" ca="1" si="915"/>
        <v>49524.048906687342</v>
      </c>
      <c r="DX434" s="602">
        <f t="shared" ca="1" si="916"/>
        <v>49524.048906687342</v>
      </c>
      <c r="DY434" s="602">
        <f t="shared" ca="1" si="917"/>
        <v>51232.81142211426</v>
      </c>
      <c r="DZ434" s="602">
        <f t="shared" ca="1" si="918"/>
        <v>51232.81142211426</v>
      </c>
      <c r="EA434" s="602">
        <f t="shared" ca="1" si="919"/>
        <v>52964.015402022604</v>
      </c>
      <c r="EB434" s="602">
        <f t="shared" ca="1" si="920"/>
        <v>52964.015402022604</v>
      </c>
      <c r="EC434" s="602">
        <f t="shared" ca="1" si="921"/>
        <v>54716.749467108581</v>
      </c>
      <c r="ED434" s="602">
        <f t="shared" ca="1" si="922"/>
        <v>50546.562285820124</v>
      </c>
      <c r="EE434" s="602">
        <f t="shared" ca="1" si="923"/>
        <v>52268.899256216449</v>
      </c>
      <c r="EF434" s="602">
        <f t="shared" ca="1" si="924"/>
        <v>52268.899256216449</v>
      </c>
      <c r="EG434" s="602">
        <f t="shared" ca="1" si="925"/>
        <v>54013.130357142247</v>
      </c>
      <c r="EH434" s="602">
        <f t="shared" ca="1" si="926"/>
        <v>54013.130357142247</v>
      </c>
      <c r="EI434" s="602">
        <f t="shared" ca="1" si="927"/>
        <v>55778.34727772788</v>
      </c>
      <c r="EJ434" s="602">
        <f t="shared" ca="1" si="928"/>
        <v>55778.34727772788</v>
      </c>
      <c r="EK434" s="602">
        <f t="shared" ca="1" si="929"/>
        <v>57563.649413299725</v>
      </c>
      <c r="EL434" s="602">
        <f t="shared" ca="1" si="930"/>
        <v>57563.649413299725</v>
      </c>
      <c r="EM434" s="602">
        <f t="shared" ca="1" si="931"/>
        <v>59368.146874517734</v>
      </c>
    </row>
    <row r="435" spans="22:143" ht="14.25" x14ac:dyDescent="0.2">
      <c r="V435" s="260"/>
      <c r="W435" s="597">
        <f t="shared" si="811"/>
        <v>142</v>
      </c>
      <c r="X435" s="602">
        <f t="shared" ca="1" si="812"/>
        <v>27303.204877228378</v>
      </c>
      <c r="Y435" s="602">
        <f t="shared" ca="1" si="813"/>
        <v>28063.745651855919</v>
      </c>
      <c r="Z435" s="602">
        <f t="shared" ca="1" si="814"/>
        <v>28063.745651855919</v>
      </c>
      <c r="AA435" s="602">
        <f t="shared" ca="1" si="815"/>
        <v>28836.595283912593</v>
      </c>
      <c r="AB435" s="602">
        <f t="shared" ca="1" si="816"/>
        <v>28836.595283912593</v>
      </c>
      <c r="AC435" s="602">
        <f t="shared" ca="1" si="817"/>
        <v>29621.652351503428</v>
      </c>
      <c r="AD435" s="602">
        <f t="shared" ca="1" si="818"/>
        <v>29621.652351503428</v>
      </c>
      <c r="AE435" s="602">
        <f t="shared" ca="1" si="819"/>
        <v>30418.807625095062</v>
      </c>
      <c r="AF435" s="602">
        <f t="shared" ca="1" si="820"/>
        <v>30418.807625095062</v>
      </c>
      <c r="AG435" s="602">
        <f t="shared" ca="1" si="821"/>
        <v>31227.944341051854</v>
      </c>
      <c r="AH435" s="602">
        <f t="shared" ca="1" si="822"/>
        <v>31773.964225318963</v>
      </c>
      <c r="AI435" s="602">
        <f t="shared" ca="1" si="823"/>
        <v>33161.814954877947</v>
      </c>
      <c r="AJ435" s="602">
        <f t="shared" ca="1" si="824"/>
        <v>33161.814954877947</v>
      </c>
      <c r="AK435" s="602">
        <f t="shared" ca="1" si="825"/>
        <v>34581.723205375456</v>
      </c>
      <c r="AL435" s="602">
        <f t="shared" ca="1" si="826"/>
        <v>34581.723205375456</v>
      </c>
      <c r="AM435" s="602">
        <f t="shared" ca="1" si="827"/>
        <v>36033.004617820443</v>
      </c>
      <c r="AN435" s="602">
        <f t="shared" ca="1" si="828"/>
        <v>36033.004617820443</v>
      </c>
      <c r="AO435" s="602">
        <f t="shared" ca="1" si="829"/>
        <v>37514.931461517175</v>
      </c>
      <c r="AP435" s="602">
        <f t="shared" ca="1" si="830"/>
        <v>37514.931461517175</v>
      </c>
      <c r="AQ435" s="602">
        <f t="shared" ca="1" si="831"/>
        <v>39026.737155306873</v>
      </c>
      <c r="AR435" s="602">
        <f t="shared" ca="1" si="832"/>
        <v>35448.772928771345</v>
      </c>
      <c r="AS435" s="602">
        <f t="shared" ca="1" si="833"/>
        <v>36918.531516652984</v>
      </c>
      <c r="AT435" s="602">
        <f t="shared" ca="1" si="834"/>
        <v>36918.531516652984</v>
      </c>
      <c r="AU435" s="602">
        <f t="shared" ca="1" si="835"/>
        <v>38418.479955411574</v>
      </c>
      <c r="AV435" s="602">
        <f t="shared" ca="1" si="836"/>
        <v>38418.479955411574</v>
      </c>
      <c r="AW435" s="602">
        <f t="shared" ca="1" si="837"/>
        <v>39947.830563756834</v>
      </c>
      <c r="AX435" s="602">
        <f t="shared" ca="1" si="838"/>
        <v>39947.830563756834</v>
      </c>
      <c r="AY435" s="602">
        <f t="shared" ca="1" si="839"/>
        <v>41505.764212283277</v>
      </c>
      <c r="AZ435" s="602">
        <f t="shared" ca="1" si="840"/>
        <v>41505.764212283277</v>
      </c>
      <c r="BA435" s="602">
        <f t="shared" ca="1" si="841"/>
        <v>43091.434978125537</v>
      </c>
      <c r="BB435" s="602">
        <f t="shared" ca="1" si="842"/>
        <v>30151.752011168952</v>
      </c>
      <c r="BC435" s="602">
        <f t="shared" ca="1" si="843"/>
        <v>30956.908340085956</v>
      </c>
      <c r="BD435" s="602">
        <f t="shared" ca="1" si="844"/>
        <v>30956.908340085956</v>
      </c>
      <c r="BE435" s="602">
        <f t="shared" ca="1" si="845"/>
        <v>31773.96422531897</v>
      </c>
      <c r="BF435" s="602">
        <f t="shared" ca="1" si="846"/>
        <v>31773.96422531897</v>
      </c>
      <c r="BG435" s="602">
        <f t="shared" ca="1" si="847"/>
        <v>32602.790994842424</v>
      </c>
      <c r="BH435" s="602">
        <f t="shared" ca="1" si="848"/>
        <v>32602.790994842424</v>
      </c>
      <c r="BI435" s="602">
        <f t="shared" ca="1" si="849"/>
        <v>33443.253242422019</v>
      </c>
      <c r="BJ435" s="602">
        <f t="shared" ca="1" si="850"/>
        <v>33443.253242422019</v>
      </c>
      <c r="BK435" s="602">
        <f t="shared" ca="1" si="851"/>
        <v>34295.209150044284</v>
      </c>
      <c r="BL435" s="602">
        <f t="shared" ca="1" si="852"/>
        <v>36770.18441525627</v>
      </c>
      <c r="BM435" s="602">
        <f t="shared" ca="1" si="853"/>
        <v>38267.148755353199</v>
      </c>
      <c r="BN435" s="602">
        <f t="shared" ca="1" si="854"/>
        <v>38267.148755353199</v>
      </c>
      <c r="BO435" s="602">
        <f t="shared" ca="1" si="855"/>
        <v>39793.595525186211</v>
      </c>
      <c r="BP435" s="602">
        <f t="shared" ca="1" si="856"/>
        <v>39793.595525186211</v>
      </c>
      <c r="BQ435" s="602">
        <f t="shared" ca="1" si="857"/>
        <v>41348.708530527409</v>
      </c>
      <c r="BR435" s="602">
        <f t="shared" ca="1" si="858"/>
        <v>41348.708530527409</v>
      </c>
      <c r="BS435" s="602">
        <f t="shared" ca="1" si="859"/>
        <v>42931.644319025749</v>
      </c>
      <c r="BT435" s="602">
        <f t="shared" ca="1" si="860"/>
        <v>42931.644319025749</v>
      </c>
      <c r="BU435" s="602">
        <f t="shared" ca="1" si="861"/>
        <v>44541.536806018841</v>
      </c>
      <c r="BV435" s="602">
        <f t="shared" ca="1" si="862"/>
        <v>40723.276804626068</v>
      </c>
      <c r="BW435" s="602">
        <f t="shared" ca="1" si="863"/>
        <v>42295.186245571516</v>
      </c>
      <c r="BX435" s="602">
        <f t="shared" ca="1" si="864"/>
        <v>42295.186245571516</v>
      </c>
      <c r="BY435" s="602">
        <f t="shared" ca="1" si="865"/>
        <v>43894.401241264459</v>
      </c>
      <c r="BZ435" s="602">
        <f t="shared" ca="1" si="866"/>
        <v>43894.401241264459</v>
      </c>
      <c r="CA435" s="602">
        <f t="shared" ca="1" si="867"/>
        <v>45520.044319311586</v>
      </c>
      <c r="CB435" s="602">
        <f t="shared" ca="1" si="868"/>
        <v>45520.044319311586</v>
      </c>
      <c r="CC435" s="602">
        <f t="shared" ca="1" si="869"/>
        <v>47171.222607457443</v>
      </c>
      <c r="CD435" s="602">
        <f t="shared" ca="1" si="870"/>
        <v>47171.222607457443</v>
      </c>
      <c r="CE435" s="602">
        <f t="shared" ca="1" si="871"/>
        <v>48847.032188247038</v>
      </c>
      <c r="CF435" s="602">
        <f t="shared" ca="1" si="872"/>
        <v>32602.790994842424</v>
      </c>
      <c r="CG435" s="602">
        <f t="shared" ca="1" si="873"/>
        <v>33443.253242422012</v>
      </c>
      <c r="CH435" s="602">
        <f t="shared" ca="1" si="874"/>
        <v>33443.253242422012</v>
      </c>
      <c r="CI435" s="602">
        <f t="shared" ca="1" si="875"/>
        <v>34295.209150044277</v>
      </c>
      <c r="CJ435" s="602">
        <f t="shared" ca="1" si="876"/>
        <v>34295.209150044277</v>
      </c>
      <c r="CK435" s="602">
        <f t="shared" ca="1" si="877"/>
        <v>35158.510820378884</v>
      </c>
      <c r="CL435" s="602">
        <f t="shared" ca="1" si="878"/>
        <v>35158.510820378884</v>
      </c>
      <c r="CM435" s="602">
        <f t="shared" ca="1" si="879"/>
        <v>36033.004617820443</v>
      </c>
      <c r="CN435" s="602">
        <f t="shared" ca="1" si="880"/>
        <v>36033.004617820443</v>
      </c>
      <c r="CO435" s="602">
        <f t="shared" ca="1" si="881"/>
        <v>36918.531516652984</v>
      </c>
      <c r="CP435" s="602">
        <f t="shared" ca="1" si="882"/>
        <v>40567.620879791641</v>
      </c>
      <c r="CQ435" s="602">
        <f t="shared" ca="1" si="883"/>
        <v>42136.752230538325</v>
      </c>
      <c r="CR435" s="602">
        <f t="shared" ca="1" si="884"/>
        <v>42136.752230538325</v>
      </c>
      <c r="CS435" s="602">
        <f t="shared" ca="1" si="885"/>
        <v>43733.275864409734</v>
      </c>
      <c r="CT435" s="602">
        <f t="shared" ca="1" si="886"/>
        <v>43733.275864409734</v>
      </c>
      <c r="CU435" s="602">
        <f t="shared" ca="1" si="887"/>
        <v>45356.316094004287</v>
      </c>
      <c r="CV435" s="602">
        <f t="shared" ca="1" si="888"/>
        <v>45356.316094004287</v>
      </c>
      <c r="CW435" s="602">
        <f t="shared" ca="1" si="889"/>
        <v>47004.981388595283</v>
      </c>
      <c r="CX435" s="602">
        <f t="shared" ca="1" si="890"/>
        <v>47004.981388595283</v>
      </c>
      <c r="CY435" s="602">
        <f t="shared" ca="1" si="891"/>
        <v>48678.368743832812</v>
      </c>
      <c r="CZ435" s="602">
        <f t="shared" ca="1" si="892"/>
        <v>44703.97476535022</v>
      </c>
      <c r="DA435" s="602">
        <f t="shared" ca="1" si="893"/>
        <v>46342.497848049643</v>
      </c>
      <c r="DB435" s="602">
        <f t="shared" ca="1" si="894"/>
        <v>46342.497848049643</v>
      </c>
      <c r="DC435" s="602">
        <f t="shared" ca="1" si="895"/>
        <v>48006.105296803609</v>
      </c>
      <c r="DD435" s="602">
        <f t="shared" ca="1" si="896"/>
        <v>48006.105296803609</v>
      </c>
      <c r="DE435" s="602">
        <f t="shared" ca="1" si="897"/>
        <v>49693.889253268258</v>
      </c>
      <c r="DF435" s="602">
        <f t="shared" ca="1" si="898"/>
        <v>49693.889253268258</v>
      </c>
      <c r="DG435" s="602">
        <f t="shared" ca="1" si="899"/>
        <v>51404.937022019112</v>
      </c>
      <c r="DH435" s="602">
        <f t="shared" ca="1" si="900"/>
        <v>51404.937022019112</v>
      </c>
      <c r="DI435" s="602">
        <f t="shared" ca="1" si="901"/>
        <v>53138.334953305806</v>
      </c>
      <c r="DJ435" s="602">
        <f t="shared" ca="1" si="902"/>
        <v>35740.272825017964</v>
      </c>
      <c r="DK435" s="602">
        <f t="shared" ca="1" si="903"/>
        <v>36622.140011125128</v>
      </c>
      <c r="DL435" s="602">
        <f t="shared" ca="1" si="904"/>
        <v>36622.140011125128</v>
      </c>
      <c r="DM435" s="602">
        <f t="shared" ca="1" si="905"/>
        <v>37514.931461517175</v>
      </c>
      <c r="DN435" s="602">
        <f t="shared" ca="1" si="906"/>
        <v>37514.931461517175</v>
      </c>
      <c r="DO435" s="602">
        <f t="shared" ca="1" si="907"/>
        <v>38418.479955411574</v>
      </c>
      <c r="DP435" s="602">
        <f t="shared" ca="1" si="908"/>
        <v>38418.479955411574</v>
      </c>
      <c r="DQ435" s="602">
        <f t="shared" ca="1" si="909"/>
        <v>39332.613834187912</v>
      </c>
      <c r="DR435" s="602">
        <f t="shared" ca="1" si="910"/>
        <v>39332.613834187912</v>
      </c>
      <c r="DS435" s="602">
        <f t="shared" ca="1" si="911"/>
        <v>40257.157363389997</v>
      </c>
      <c r="DT435" s="602">
        <f t="shared" ca="1" si="912"/>
        <v>46177.501827191038</v>
      </c>
      <c r="DU435" s="602">
        <f t="shared" ca="1" si="913"/>
        <v>47838.641578354283</v>
      </c>
      <c r="DV435" s="602">
        <f t="shared" ca="1" si="914"/>
        <v>47838.641578354283</v>
      </c>
      <c r="DW435" s="602">
        <f t="shared" ca="1" si="915"/>
        <v>49524.048906687342</v>
      </c>
      <c r="DX435" s="602">
        <f t="shared" ca="1" si="916"/>
        <v>49524.048906687342</v>
      </c>
      <c r="DY435" s="602">
        <f t="shared" ca="1" si="917"/>
        <v>51232.81142211426</v>
      </c>
      <c r="DZ435" s="602">
        <f t="shared" ca="1" si="918"/>
        <v>51232.81142211426</v>
      </c>
      <c r="EA435" s="602">
        <f t="shared" ca="1" si="919"/>
        <v>52964.015402022604</v>
      </c>
      <c r="EB435" s="602">
        <f t="shared" ca="1" si="920"/>
        <v>52964.015402022604</v>
      </c>
      <c r="EC435" s="602">
        <f t="shared" ca="1" si="921"/>
        <v>54716.749467108581</v>
      </c>
      <c r="ED435" s="602">
        <f t="shared" ca="1" si="922"/>
        <v>50546.562285820124</v>
      </c>
      <c r="EE435" s="602">
        <f t="shared" ca="1" si="923"/>
        <v>52268.899256216449</v>
      </c>
      <c r="EF435" s="602">
        <f t="shared" ca="1" si="924"/>
        <v>52268.899256216449</v>
      </c>
      <c r="EG435" s="602">
        <f t="shared" ca="1" si="925"/>
        <v>54013.130357142247</v>
      </c>
      <c r="EH435" s="602">
        <f t="shared" ca="1" si="926"/>
        <v>54013.130357142247</v>
      </c>
      <c r="EI435" s="602">
        <f t="shared" ca="1" si="927"/>
        <v>55778.34727772788</v>
      </c>
      <c r="EJ435" s="602">
        <f t="shared" ca="1" si="928"/>
        <v>55778.34727772788</v>
      </c>
      <c r="EK435" s="602">
        <f t="shared" ca="1" si="929"/>
        <v>57563.649413299725</v>
      </c>
      <c r="EL435" s="602">
        <f t="shared" ca="1" si="930"/>
        <v>57563.649413299725</v>
      </c>
      <c r="EM435" s="602">
        <f t="shared" ca="1" si="931"/>
        <v>59368.146874517734</v>
      </c>
    </row>
    <row r="436" spans="22:143" ht="14.25" x14ac:dyDescent="0.2">
      <c r="V436" s="260"/>
      <c r="W436" s="597">
        <f t="shared" si="811"/>
        <v>143</v>
      </c>
      <c r="X436" s="602">
        <f t="shared" ca="1" si="812"/>
        <v>27303.204877228378</v>
      </c>
      <c r="Y436" s="602">
        <f t="shared" ca="1" si="813"/>
        <v>28063.745651855919</v>
      </c>
      <c r="Z436" s="602">
        <f t="shared" ca="1" si="814"/>
        <v>28063.745651855919</v>
      </c>
      <c r="AA436" s="602">
        <f t="shared" ca="1" si="815"/>
        <v>28836.595283912593</v>
      </c>
      <c r="AB436" s="602">
        <f t="shared" ca="1" si="816"/>
        <v>28836.595283912593</v>
      </c>
      <c r="AC436" s="602">
        <f t="shared" ca="1" si="817"/>
        <v>29621.652351503428</v>
      </c>
      <c r="AD436" s="602">
        <f t="shared" ca="1" si="818"/>
        <v>29621.652351503428</v>
      </c>
      <c r="AE436" s="602">
        <f t="shared" ca="1" si="819"/>
        <v>30418.807625095062</v>
      </c>
      <c r="AF436" s="602">
        <f t="shared" ca="1" si="820"/>
        <v>30418.807625095062</v>
      </c>
      <c r="AG436" s="602">
        <f t="shared" ca="1" si="821"/>
        <v>31227.944341051854</v>
      </c>
      <c r="AH436" s="602">
        <f t="shared" ca="1" si="822"/>
        <v>31773.964225318963</v>
      </c>
      <c r="AI436" s="602">
        <f t="shared" ca="1" si="823"/>
        <v>33161.814954877947</v>
      </c>
      <c r="AJ436" s="602">
        <f t="shared" ca="1" si="824"/>
        <v>33161.814954877947</v>
      </c>
      <c r="AK436" s="602">
        <f t="shared" ca="1" si="825"/>
        <v>34581.723205375456</v>
      </c>
      <c r="AL436" s="602">
        <f t="shared" ca="1" si="826"/>
        <v>34581.723205375456</v>
      </c>
      <c r="AM436" s="602">
        <f t="shared" ca="1" si="827"/>
        <v>36033.004617820443</v>
      </c>
      <c r="AN436" s="602">
        <f t="shared" ca="1" si="828"/>
        <v>36033.004617820443</v>
      </c>
      <c r="AO436" s="602">
        <f t="shared" ca="1" si="829"/>
        <v>37514.931461517175</v>
      </c>
      <c r="AP436" s="602">
        <f t="shared" ca="1" si="830"/>
        <v>37514.931461517175</v>
      </c>
      <c r="AQ436" s="602">
        <f t="shared" ca="1" si="831"/>
        <v>39026.737155306873</v>
      </c>
      <c r="AR436" s="602">
        <f t="shared" ca="1" si="832"/>
        <v>35448.772928771345</v>
      </c>
      <c r="AS436" s="602">
        <f t="shared" ca="1" si="833"/>
        <v>36918.531516652984</v>
      </c>
      <c r="AT436" s="602">
        <f t="shared" ca="1" si="834"/>
        <v>36918.531516652984</v>
      </c>
      <c r="AU436" s="602">
        <f t="shared" ca="1" si="835"/>
        <v>38418.479955411574</v>
      </c>
      <c r="AV436" s="602">
        <f t="shared" ca="1" si="836"/>
        <v>38418.479955411574</v>
      </c>
      <c r="AW436" s="602">
        <f t="shared" ca="1" si="837"/>
        <v>39947.830563756834</v>
      </c>
      <c r="AX436" s="602">
        <f t="shared" ca="1" si="838"/>
        <v>39947.830563756834</v>
      </c>
      <c r="AY436" s="602">
        <f t="shared" ca="1" si="839"/>
        <v>41505.764212283277</v>
      </c>
      <c r="AZ436" s="602">
        <f t="shared" ca="1" si="840"/>
        <v>41505.764212283277</v>
      </c>
      <c r="BA436" s="602">
        <f t="shared" ca="1" si="841"/>
        <v>43091.434978125537</v>
      </c>
      <c r="BB436" s="602">
        <f t="shared" ca="1" si="842"/>
        <v>30151.752011168952</v>
      </c>
      <c r="BC436" s="602">
        <f t="shared" ca="1" si="843"/>
        <v>30956.908340085956</v>
      </c>
      <c r="BD436" s="602">
        <f t="shared" ca="1" si="844"/>
        <v>30956.908340085956</v>
      </c>
      <c r="BE436" s="602">
        <f t="shared" ca="1" si="845"/>
        <v>31773.96422531897</v>
      </c>
      <c r="BF436" s="602">
        <f t="shared" ca="1" si="846"/>
        <v>31773.96422531897</v>
      </c>
      <c r="BG436" s="602">
        <f t="shared" ca="1" si="847"/>
        <v>32602.790994842424</v>
      </c>
      <c r="BH436" s="602">
        <f t="shared" ca="1" si="848"/>
        <v>32602.790994842424</v>
      </c>
      <c r="BI436" s="602">
        <f t="shared" ca="1" si="849"/>
        <v>33443.253242422019</v>
      </c>
      <c r="BJ436" s="602">
        <f t="shared" ca="1" si="850"/>
        <v>33443.253242422019</v>
      </c>
      <c r="BK436" s="602">
        <f t="shared" ca="1" si="851"/>
        <v>34295.209150044284</v>
      </c>
      <c r="BL436" s="602">
        <f t="shared" ca="1" si="852"/>
        <v>36770.18441525627</v>
      </c>
      <c r="BM436" s="602">
        <f t="shared" ca="1" si="853"/>
        <v>38267.148755353199</v>
      </c>
      <c r="BN436" s="602">
        <f t="shared" ca="1" si="854"/>
        <v>38267.148755353199</v>
      </c>
      <c r="BO436" s="602">
        <f t="shared" ca="1" si="855"/>
        <v>39793.595525186211</v>
      </c>
      <c r="BP436" s="602">
        <f t="shared" ca="1" si="856"/>
        <v>39793.595525186211</v>
      </c>
      <c r="BQ436" s="602">
        <f t="shared" ca="1" si="857"/>
        <v>41348.708530527409</v>
      </c>
      <c r="BR436" s="602">
        <f t="shared" ca="1" si="858"/>
        <v>41348.708530527409</v>
      </c>
      <c r="BS436" s="602">
        <f t="shared" ca="1" si="859"/>
        <v>42931.644319025749</v>
      </c>
      <c r="BT436" s="602">
        <f t="shared" ca="1" si="860"/>
        <v>42931.644319025749</v>
      </c>
      <c r="BU436" s="602">
        <f t="shared" ca="1" si="861"/>
        <v>44541.536806018841</v>
      </c>
      <c r="BV436" s="602">
        <f t="shared" ca="1" si="862"/>
        <v>40723.276804626068</v>
      </c>
      <c r="BW436" s="602">
        <f t="shared" ca="1" si="863"/>
        <v>42295.186245571516</v>
      </c>
      <c r="BX436" s="602">
        <f t="shared" ca="1" si="864"/>
        <v>42295.186245571516</v>
      </c>
      <c r="BY436" s="602">
        <f t="shared" ca="1" si="865"/>
        <v>43894.401241264459</v>
      </c>
      <c r="BZ436" s="602">
        <f t="shared" ca="1" si="866"/>
        <v>43894.401241264459</v>
      </c>
      <c r="CA436" s="602">
        <f t="shared" ca="1" si="867"/>
        <v>45520.044319311586</v>
      </c>
      <c r="CB436" s="602">
        <f t="shared" ca="1" si="868"/>
        <v>45520.044319311586</v>
      </c>
      <c r="CC436" s="602">
        <f t="shared" ca="1" si="869"/>
        <v>47171.222607457443</v>
      </c>
      <c r="CD436" s="602">
        <f t="shared" ca="1" si="870"/>
        <v>47171.222607457443</v>
      </c>
      <c r="CE436" s="602">
        <f t="shared" ca="1" si="871"/>
        <v>48847.032188247038</v>
      </c>
      <c r="CF436" s="602">
        <f t="shared" ca="1" si="872"/>
        <v>32602.790994842424</v>
      </c>
      <c r="CG436" s="602">
        <f t="shared" ca="1" si="873"/>
        <v>33443.253242422012</v>
      </c>
      <c r="CH436" s="602">
        <f t="shared" ca="1" si="874"/>
        <v>33443.253242422012</v>
      </c>
      <c r="CI436" s="602">
        <f t="shared" ca="1" si="875"/>
        <v>34295.209150044277</v>
      </c>
      <c r="CJ436" s="602">
        <f t="shared" ca="1" si="876"/>
        <v>34295.209150044277</v>
      </c>
      <c r="CK436" s="602">
        <f t="shared" ca="1" si="877"/>
        <v>35158.510820378884</v>
      </c>
      <c r="CL436" s="602">
        <f t="shared" ca="1" si="878"/>
        <v>35158.510820378884</v>
      </c>
      <c r="CM436" s="602">
        <f t="shared" ca="1" si="879"/>
        <v>36033.004617820443</v>
      </c>
      <c r="CN436" s="602">
        <f t="shared" ca="1" si="880"/>
        <v>36033.004617820443</v>
      </c>
      <c r="CO436" s="602">
        <f t="shared" ca="1" si="881"/>
        <v>36918.531516652984</v>
      </c>
      <c r="CP436" s="602">
        <f t="shared" ca="1" si="882"/>
        <v>40567.620879791641</v>
      </c>
      <c r="CQ436" s="602">
        <f t="shared" ca="1" si="883"/>
        <v>42136.752230538325</v>
      </c>
      <c r="CR436" s="602">
        <f t="shared" ca="1" si="884"/>
        <v>42136.752230538325</v>
      </c>
      <c r="CS436" s="602">
        <f t="shared" ca="1" si="885"/>
        <v>43733.275864409734</v>
      </c>
      <c r="CT436" s="602">
        <f t="shared" ca="1" si="886"/>
        <v>43733.275864409734</v>
      </c>
      <c r="CU436" s="602">
        <f t="shared" ca="1" si="887"/>
        <v>45356.316094004287</v>
      </c>
      <c r="CV436" s="602">
        <f t="shared" ca="1" si="888"/>
        <v>45356.316094004287</v>
      </c>
      <c r="CW436" s="602">
        <f t="shared" ca="1" si="889"/>
        <v>47004.981388595283</v>
      </c>
      <c r="CX436" s="602">
        <f t="shared" ca="1" si="890"/>
        <v>47004.981388595283</v>
      </c>
      <c r="CY436" s="602">
        <f t="shared" ca="1" si="891"/>
        <v>48678.368743832812</v>
      </c>
      <c r="CZ436" s="602">
        <f t="shared" ca="1" si="892"/>
        <v>44703.97476535022</v>
      </c>
      <c r="DA436" s="602">
        <f t="shared" ca="1" si="893"/>
        <v>46342.497848049643</v>
      </c>
      <c r="DB436" s="602">
        <f t="shared" ca="1" si="894"/>
        <v>46342.497848049643</v>
      </c>
      <c r="DC436" s="602">
        <f t="shared" ca="1" si="895"/>
        <v>48006.105296803609</v>
      </c>
      <c r="DD436" s="602">
        <f t="shared" ca="1" si="896"/>
        <v>48006.105296803609</v>
      </c>
      <c r="DE436" s="602">
        <f t="shared" ca="1" si="897"/>
        <v>49693.889253268258</v>
      </c>
      <c r="DF436" s="602">
        <f t="shared" ca="1" si="898"/>
        <v>49693.889253268258</v>
      </c>
      <c r="DG436" s="602">
        <f t="shared" ca="1" si="899"/>
        <v>51404.937022019112</v>
      </c>
      <c r="DH436" s="602">
        <f t="shared" ca="1" si="900"/>
        <v>51404.937022019112</v>
      </c>
      <c r="DI436" s="602">
        <f t="shared" ca="1" si="901"/>
        <v>53138.334953305806</v>
      </c>
      <c r="DJ436" s="602">
        <f t="shared" ca="1" si="902"/>
        <v>35740.272825017964</v>
      </c>
      <c r="DK436" s="602">
        <f t="shared" ca="1" si="903"/>
        <v>36622.140011125128</v>
      </c>
      <c r="DL436" s="602">
        <f t="shared" ca="1" si="904"/>
        <v>36622.140011125128</v>
      </c>
      <c r="DM436" s="602">
        <f t="shared" ca="1" si="905"/>
        <v>37514.931461517175</v>
      </c>
      <c r="DN436" s="602">
        <f t="shared" ca="1" si="906"/>
        <v>37514.931461517175</v>
      </c>
      <c r="DO436" s="602">
        <f t="shared" ca="1" si="907"/>
        <v>38418.479955411574</v>
      </c>
      <c r="DP436" s="602">
        <f t="shared" ca="1" si="908"/>
        <v>38418.479955411574</v>
      </c>
      <c r="DQ436" s="602">
        <f t="shared" ca="1" si="909"/>
        <v>39332.613834187912</v>
      </c>
      <c r="DR436" s="602">
        <f t="shared" ca="1" si="910"/>
        <v>39332.613834187912</v>
      </c>
      <c r="DS436" s="602">
        <f t="shared" ca="1" si="911"/>
        <v>40257.157363389997</v>
      </c>
      <c r="DT436" s="602">
        <f t="shared" ca="1" si="912"/>
        <v>46177.501827191038</v>
      </c>
      <c r="DU436" s="602">
        <f t="shared" ca="1" si="913"/>
        <v>47838.641578354283</v>
      </c>
      <c r="DV436" s="602">
        <f t="shared" ca="1" si="914"/>
        <v>47838.641578354283</v>
      </c>
      <c r="DW436" s="602">
        <f t="shared" ca="1" si="915"/>
        <v>49524.048906687342</v>
      </c>
      <c r="DX436" s="602">
        <f t="shared" ca="1" si="916"/>
        <v>49524.048906687342</v>
      </c>
      <c r="DY436" s="602">
        <f t="shared" ca="1" si="917"/>
        <v>51232.81142211426</v>
      </c>
      <c r="DZ436" s="602">
        <f t="shared" ca="1" si="918"/>
        <v>51232.81142211426</v>
      </c>
      <c r="EA436" s="602">
        <f t="shared" ca="1" si="919"/>
        <v>52964.015402022604</v>
      </c>
      <c r="EB436" s="602">
        <f t="shared" ca="1" si="920"/>
        <v>52964.015402022604</v>
      </c>
      <c r="EC436" s="602">
        <f t="shared" ca="1" si="921"/>
        <v>54716.749467108581</v>
      </c>
      <c r="ED436" s="602">
        <f t="shared" ca="1" si="922"/>
        <v>50546.562285820124</v>
      </c>
      <c r="EE436" s="602">
        <f t="shared" ca="1" si="923"/>
        <v>52268.899256216449</v>
      </c>
      <c r="EF436" s="602">
        <f t="shared" ca="1" si="924"/>
        <v>52268.899256216449</v>
      </c>
      <c r="EG436" s="602">
        <f t="shared" ca="1" si="925"/>
        <v>54013.130357142247</v>
      </c>
      <c r="EH436" s="602">
        <f t="shared" ca="1" si="926"/>
        <v>54013.130357142247</v>
      </c>
      <c r="EI436" s="602">
        <f t="shared" ca="1" si="927"/>
        <v>55778.34727772788</v>
      </c>
      <c r="EJ436" s="602">
        <f t="shared" ca="1" si="928"/>
        <v>55778.34727772788</v>
      </c>
      <c r="EK436" s="602">
        <f t="shared" ca="1" si="929"/>
        <v>57563.649413299725</v>
      </c>
      <c r="EL436" s="602">
        <f t="shared" ca="1" si="930"/>
        <v>57563.649413299725</v>
      </c>
      <c r="EM436" s="602">
        <f t="shared" ca="1" si="931"/>
        <v>59368.146874517734</v>
      </c>
    </row>
    <row r="437" spans="22:143" ht="14.25" x14ac:dyDescent="0.2">
      <c r="V437" s="260"/>
      <c r="W437" s="597">
        <f t="shared" si="811"/>
        <v>144</v>
      </c>
      <c r="X437" s="602">
        <f t="shared" ca="1" si="812"/>
        <v>27303.204877228378</v>
      </c>
      <c r="Y437" s="602">
        <f t="shared" ca="1" si="813"/>
        <v>28063.745651855919</v>
      </c>
      <c r="Z437" s="602">
        <f t="shared" ca="1" si="814"/>
        <v>28063.745651855919</v>
      </c>
      <c r="AA437" s="602">
        <f t="shared" ca="1" si="815"/>
        <v>28836.595283912593</v>
      </c>
      <c r="AB437" s="602">
        <f t="shared" ca="1" si="816"/>
        <v>28836.595283912593</v>
      </c>
      <c r="AC437" s="602">
        <f t="shared" ca="1" si="817"/>
        <v>29621.652351503428</v>
      </c>
      <c r="AD437" s="602">
        <f t="shared" ca="1" si="818"/>
        <v>29621.652351503428</v>
      </c>
      <c r="AE437" s="602">
        <f t="shared" ca="1" si="819"/>
        <v>30418.807625095062</v>
      </c>
      <c r="AF437" s="602">
        <f t="shared" ca="1" si="820"/>
        <v>30418.807625095062</v>
      </c>
      <c r="AG437" s="602">
        <f t="shared" ca="1" si="821"/>
        <v>31227.944341051854</v>
      </c>
      <c r="AH437" s="602">
        <f t="shared" ca="1" si="822"/>
        <v>31773.964225318963</v>
      </c>
      <c r="AI437" s="602">
        <f t="shared" ca="1" si="823"/>
        <v>33161.814954877947</v>
      </c>
      <c r="AJ437" s="602">
        <f t="shared" ca="1" si="824"/>
        <v>33161.814954877947</v>
      </c>
      <c r="AK437" s="602">
        <f t="shared" ca="1" si="825"/>
        <v>34581.723205375456</v>
      </c>
      <c r="AL437" s="602">
        <f t="shared" ca="1" si="826"/>
        <v>34581.723205375456</v>
      </c>
      <c r="AM437" s="602">
        <f t="shared" ca="1" si="827"/>
        <v>36033.004617820443</v>
      </c>
      <c r="AN437" s="602">
        <f t="shared" ca="1" si="828"/>
        <v>36033.004617820443</v>
      </c>
      <c r="AO437" s="602">
        <f t="shared" ca="1" si="829"/>
        <v>37514.931461517175</v>
      </c>
      <c r="AP437" s="602">
        <f t="shared" ca="1" si="830"/>
        <v>37514.931461517175</v>
      </c>
      <c r="AQ437" s="602">
        <f t="shared" ca="1" si="831"/>
        <v>39026.737155306873</v>
      </c>
      <c r="AR437" s="602">
        <f t="shared" ca="1" si="832"/>
        <v>35448.772928771345</v>
      </c>
      <c r="AS437" s="602">
        <f t="shared" ca="1" si="833"/>
        <v>36918.531516652984</v>
      </c>
      <c r="AT437" s="602">
        <f t="shared" ca="1" si="834"/>
        <v>36918.531516652984</v>
      </c>
      <c r="AU437" s="602">
        <f t="shared" ca="1" si="835"/>
        <v>38418.479955411574</v>
      </c>
      <c r="AV437" s="602">
        <f t="shared" ca="1" si="836"/>
        <v>38418.479955411574</v>
      </c>
      <c r="AW437" s="602">
        <f t="shared" ca="1" si="837"/>
        <v>39947.830563756834</v>
      </c>
      <c r="AX437" s="602">
        <f t="shared" ca="1" si="838"/>
        <v>39947.830563756834</v>
      </c>
      <c r="AY437" s="602">
        <f t="shared" ca="1" si="839"/>
        <v>41505.764212283277</v>
      </c>
      <c r="AZ437" s="602">
        <f t="shared" ca="1" si="840"/>
        <v>41505.764212283277</v>
      </c>
      <c r="BA437" s="602">
        <f t="shared" ca="1" si="841"/>
        <v>43091.434978125537</v>
      </c>
      <c r="BB437" s="602">
        <f t="shared" ca="1" si="842"/>
        <v>30151.752011168952</v>
      </c>
      <c r="BC437" s="602">
        <f t="shared" ca="1" si="843"/>
        <v>30956.908340085956</v>
      </c>
      <c r="BD437" s="602">
        <f t="shared" ca="1" si="844"/>
        <v>30956.908340085956</v>
      </c>
      <c r="BE437" s="602">
        <f t="shared" ca="1" si="845"/>
        <v>31773.96422531897</v>
      </c>
      <c r="BF437" s="602">
        <f t="shared" ca="1" si="846"/>
        <v>31773.96422531897</v>
      </c>
      <c r="BG437" s="602">
        <f t="shared" ca="1" si="847"/>
        <v>32602.790994842424</v>
      </c>
      <c r="BH437" s="602">
        <f t="shared" ca="1" si="848"/>
        <v>32602.790994842424</v>
      </c>
      <c r="BI437" s="602">
        <f t="shared" ca="1" si="849"/>
        <v>33443.253242422019</v>
      </c>
      <c r="BJ437" s="602">
        <f t="shared" ca="1" si="850"/>
        <v>33443.253242422019</v>
      </c>
      <c r="BK437" s="602">
        <f t="shared" ca="1" si="851"/>
        <v>34295.209150044284</v>
      </c>
      <c r="BL437" s="602">
        <f t="shared" ca="1" si="852"/>
        <v>36770.18441525627</v>
      </c>
      <c r="BM437" s="602">
        <f t="shared" ca="1" si="853"/>
        <v>38267.148755353199</v>
      </c>
      <c r="BN437" s="602">
        <f t="shared" ca="1" si="854"/>
        <v>38267.148755353199</v>
      </c>
      <c r="BO437" s="602">
        <f t="shared" ca="1" si="855"/>
        <v>39793.595525186211</v>
      </c>
      <c r="BP437" s="602">
        <f t="shared" ca="1" si="856"/>
        <v>39793.595525186211</v>
      </c>
      <c r="BQ437" s="602">
        <f t="shared" ca="1" si="857"/>
        <v>41348.708530527409</v>
      </c>
      <c r="BR437" s="602">
        <f t="shared" ca="1" si="858"/>
        <v>41348.708530527409</v>
      </c>
      <c r="BS437" s="602">
        <f t="shared" ca="1" si="859"/>
        <v>42931.644319025749</v>
      </c>
      <c r="BT437" s="602">
        <f t="shared" ca="1" si="860"/>
        <v>42931.644319025749</v>
      </c>
      <c r="BU437" s="602">
        <f t="shared" ca="1" si="861"/>
        <v>44541.536806018841</v>
      </c>
      <c r="BV437" s="602">
        <f t="shared" ca="1" si="862"/>
        <v>40723.276804626068</v>
      </c>
      <c r="BW437" s="602">
        <f t="shared" ca="1" si="863"/>
        <v>42295.186245571516</v>
      </c>
      <c r="BX437" s="602">
        <f t="shared" ca="1" si="864"/>
        <v>42295.186245571516</v>
      </c>
      <c r="BY437" s="602">
        <f t="shared" ca="1" si="865"/>
        <v>43894.401241264459</v>
      </c>
      <c r="BZ437" s="602">
        <f t="shared" ca="1" si="866"/>
        <v>43894.401241264459</v>
      </c>
      <c r="CA437" s="602">
        <f t="shared" ca="1" si="867"/>
        <v>45520.044319311586</v>
      </c>
      <c r="CB437" s="602">
        <f t="shared" ca="1" si="868"/>
        <v>45520.044319311586</v>
      </c>
      <c r="CC437" s="602">
        <f t="shared" ca="1" si="869"/>
        <v>47171.222607457443</v>
      </c>
      <c r="CD437" s="602">
        <f t="shared" ca="1" si="870"/>
        <v>47171.222607457443</v>
      </c>
      <c r="CE437" s="602">
        <f t="shared" ca="1" si="871"/>
        <v>48847.032188247038</v>
      </c>
      <c r="CF437" s="602">
        <f t="shared" ca="1" si="872"/>
        <v>32602.790994842424</v>
      </c>
      <c r="CG437" s="602">
        <f t="shared" ca="1" si="873"/>
        <v>33443.253242422012</v>
      </c>
      <c r="CH437" s="602">
        <f t="shared" ca="1" si="874"/>
        <v>33443.253242422012</v>
      </c>
      <c r="CI437" s="602">
        <f t="shared" ca="1" si="875"/>
        <v>34295.209150044277</v>
      </c>
      <c r="CJ437" s="602">
        <f t="shared" ca="1" si="876"/>
        <v>34295.209150044277</v>
      </c>
      <c r="CK437" s="602">
        <f t="shared" ca="1" si="877"/>
        <v>35158.510820378884</v>
      </c>
      <c r="CL437" s="602">
        <f t="shared" ca="1" si="878"/>
        <v>35158.510820378884</v>
      </c>
      <c r="CM437" s="602">
        <f t="shared" ca="1" si="879"/>
        <v>36033.004617820443</v>
      </c>
      <c r="CN437" s="602">
        <f t="shared" ca="1" si="880"/>
        <v>36033.004617820443</v>
      </c>
      <c r="CO437" s="602">
        <f t="shared" ca="1" si="881"/>
        <v>36918.531516652984</v>
      </c>
      <c r="CP437" s="602">
        <f t="shared" ca="1" si="882"/>
        <v>40567.620879791641</v>
      </c>
      <c r="CQ437" s="602">
        <f t="shared" ca="1" si="883"/>
        <v>42136.752230538325</v>
      </c>
      <c r="CR437" s="602">
        <f t="shared" ca="1" si="884"/>
        <v>42136.752230538325</v>
      </c>
      <c r="CS437" s="602">
        <f t="shared" ca="1" si="885"/>
        <v>43733.275864409734</v>
      </c>
      <c r="CT437" s="602">
        <f t="shared" ca="1" si="886"/>
        <v>43733.275864409734</v>
      </c>
      <c r="CU437" s="602">
        <f t="shared" ca="1" si="887"/>
        <v>45356.316094004287</v>
      </c>
      <c r="CV437" s="602">
        <f t="shared" ca="1" si="888"/>
        <v>45356.316094004287</v>
      </c>
      <c r="CW437" s="602">
        <f t="shared" ca="1" si="889"/>
        <v>47004.981388595283</v>
      </c>
      <c r="CX437" s="602">
        <f t="shared" ca="1" si="890"/>
        <v>47004.981388595283</v>
      </c>
      <c r="CY437" s="602">
        <f t="shared" ca="1" si="891"/>
        <v>48678.368743832812</v>
      </c>
      <c r="CZ437" s="602">
        <f t="shared" ca="1" si="892"/>
        <v>44703.97476535022</v>
      </c>
      <c r="DA437" s="602">
        <f t="shared" ca="1" si="893"/>
        <v>46342.497848049643</v>
      </c>
      <c r="DB437" s="602">
        <f t="shared" ca="1" si="894"/>
        <v>46342.497848049643</v>
      </c>
      <c r="DC437" s="602">
        <f t="shared" ca="1" si="895"/>
        <v>48006.105296803609</v>
      </c>
      <c r="DD437" s="602">
        <f t="shared" ca="1" si="896"/>
        <v>48006.105296803609</v>
      </c>
      <c r="DE437" s="602">
        <f t="shared" ca="1" si="897"/>
        <v>49693.889253268258</v>
      </c>
      <c r="DF437" s="602">
        <f t="shared" ca="1" si="898"/>
        <v>49693.889253268258</v>
      </c>
      <c r="DG437" s="602">
        <f t="shared" ca="1" si="899"/>
        <v>51404.937022019112</v>
      </c>
      <c r="DH437" s="602">
        <f t="shared" ca="1" si="900"/>
        <v>51404.937022019112</v>
      </c>
      <c r="DI437" s="602">
        <f t="shared" ca="1" si="901"/>
        <v>53138.334953305806</v>
      </c>
      <c r="DJ437" s="602">
        <f t="shared" ca="1" si="902"/>
        <v>35740.272825017964</v>
      </c>
      <c r="DK437" s="602">
        <f t="shared" ca="1" si="903"/>
        <v>36622.140011125128</v>
      </c>
      <c r="DL437" s="602">
        <f t="shared" ca="1" si="904"/>
        <v>36622.140011125128</v>
      </c>
      <c r="DM437" s="602">
        <f t="shared" ca="1" si="905"/>
        <v>37514.931461517175</v>
      </c>
      <c r="DN437" s="602">
        <f t="shared" ca="1" si="906"/>
        <v>37514.931461517175</v>
      </c>
      <c r="DO437" s="602">
        <f t="shared" ca="1" si="907"/>
        <v>38418.479955411574</v>
      </c>
      <c r="DP437" s="602">
        <f t="shared" ca="1" si="908"/>
        <v>38418.479955411574</v>
      </c>
      <c r="DQ437" s="602">
        <f t="shared" ca="1" si="909"/>
        <v>39332.613834187912</v>
      </c>
      <c r="DR437" s="602">
        <f t="shared" ca="1" si="910"/>
        <v>39332.613834187912</v>
      </c>
      <c r="DS437" s="602">
        <f t="shared" ca="1" si="911"/>
        <v>40257.157363389997</v>
      </c>
      <c r="DT437" s="602">
        <f t="shared" ca="1" si="912"/>
        <v>46177.501827191038</v>
      </c>
      <c r="DU437" s="602">
        <f t="shared" ca="1" si="913"/>
        <v>47838.641578354283</v>
      </c>
      <c r="DV437" s="602">
        <f t="shared" ca="1" si="914"/>
        <v>47838.641578354283</v>
      </c>
      <c r="DW437" s="602">
        <f t="shared" ca="1" si="915"/>
        <v>49524.048906687342</v>
      </c>
      <c r="DX437" s="602">
        <f t="shared" ca="1" si="916"/>
        <v>49524.048906687342</v>
      </c>
      <c r="DY437" s="602">
        <f t="shared" ca="1" si="917"/>
        <v>51232.81142211426</v>
      </c>
      <c r="DZ437" s="602">
        <f t="shared" ca="1" si="918"/>
        <v>51232.81142211426</v>
      </c>
      <c r="EA437" s="602">
        <f t="shared" ca="1" si="919"/>
        <v>52964.015402022604</v>
      </c>
      <c r="EB437" s="602">
        <f t="shared" ca="1" si="920"/>
        <v>52964.015402022604</v>
      </c>
      <c r="EC437" s="602">
        <f t="shared" ca="1" si="921"/>
        <v>54716.749467108581</v>
      </c>
      <c r="ED437" s="602">
        <f t="shared" ca="1" si="922"/>
        <v>50546.562285820124</v>
      </c>
      <c r="EE437" s="602">
        <f t="shared" ca="1" si="923"/>
        <v>52268.899256216449</v>
      </c>
      <c r="EF437" s="602">
        <f t="shared" ca="1" si="924"/>
        <v>52268.899256216449</v>
      </c>
      <c r="EG437" s="602">
        <f t="shared" ca="1" si="925"/>
        <v>54013.130357142247</v>
      </c>
      <c r="EH437" s="602">
        <f t="shared" ca="1" si="926"/>
        <v>54013.130357142247</v>
      </c>
      <c r="EI437" s="602">
        <f t="shared" ca="1" si="927"/>
        <v>55778.34727772788</v>
      </c>
      <c r="EJ437" s="602">
        <f t="shared" ca="1" si="928"/>
        <v>55778.34727772788</v>
      </c>
      <c r="EK437" s="602">
        <f t="shared" ca="1" si="929"/>
        <v>57563.649413299725</v>
      </c>
      <c r="EL437" s="602">
        <f t="shared" ca="1" si="930"/>
        <v>57563.649413299725</v>
      </c>
      <c r="EM437" s="602">
        <f t="shared" ca="1" si="931"/>
        <v>59368.146874517734</v>
      </c>
    </row>
    <row r="438" spans="22:143" ht="14.25" x14ac:dyDescent="0.2">
      <c r="V438" s="260"/>
      <c r="W438" s="597">
        <f t="shared" si="811"/>
        <v>145</v>
      </c>
      <c r="X438" s="602">
        <f t="shared" ca="1" si="812"/>
        <v>27303.204877228378</v>
      </c>
      <c r="Y438" s="602">
        <f t="shared" ca="1" si="813"/>
        <v>28063.745651855919</v>
      </c>
      <c r="Z438" s="602">
        <f t="shared" ca="1" si="814"/>
        <v>28063.745651855919</v>
      </c>
      <c r="AA438" s="602">
        <f t="shared" ca="1" si="815"/>
        <v>28836.595283912593</v>
      </c>
      <c r="AB438" s="602">
        <f t="shared" ca="1" si="816"/>
        <v>28836.595283912593</v>
      </c>
      <c r="AC438" s="602">
        <f t="shared" ca="1" si="817"/>
        <v>29621.652351503428</v>
      </c>
      <c r="AD438" s="602">
        <f t="shared" ca="1" si="818"/>
        <v>29621.652351503428</v>
      </c>
      <c r="AE438" s="602">
        <f t="shared" ca="1" si="819"/>
        <v>30418.807625095062</v>
      </c>
      <c r="AF438" s="602">
        <f t="shared" ca="1" si="820"/>
        <v>30418.807625095062</v>
      </c>
      <c r="AG438" s="602">
        <f t="shared" ca="1" si="821"/>
        <v>31227.944341051854</v>
      </c>
      <c r="AH438" s="602">
        <f t="shared" ca="1" si="822"/>
        <v>31773.964225318963</v>
      </c>
      <c r="AI438" s="602">
        <f t="shared" ca="1" si="823"/>
        <v>33161.814954877947</v>
      </c>
      <c r="AJ438" s="602">
        <f t="shared" ca="1" si="824"/>
        <v>33161.814954877947</v>
      </c>
      <c r="AK438" s="602">
        <f t="shared" ca="1" si="825"/>
        <v>34581.723205375456</v>
      </c>
      <c r="AL438" s="602">
        <f t="shared" ca="1" si="826"/>
        <v>34581.723205375456</v>
      </c>
      <c r="AM438" s="602">
        <f t="shared" ca="1" si="827"/>
        <v>36033.004617820443</v>
      </c>
      <c r="AN438" s="602">
        <f t="shared" ca="1" si="828"/>
        <v>36033.004617820443</v>
      </c>
      <c r="AO438" s="602">
        <f t="shared" ca="1" si="829"/>
        <v>37514.931461517175</v>
      </c>
      <c r="AP438" s="602">
        <f t="shared" ca="1" si="830"/>
        <v>37514.931461517175</v>
      </c>
      <c r="AQ438" s="602">
        <f t="shared" ca="1" si="831"/>
        <v>39026.737155306873</v>
      </c>
      <c r="AR438" s="602">
        <f t="shared" ca="1" si="832"/>
        <v>35448.772928771345</v>
      </c>
      <c r="AS438" s="602">
        <f t="shared" ca="1" si="833"/>
        <v>36918.531516652984</v>
      </c>
      <c r="AT438" s="602">
        <f t="shared" ca="1" si="834"/>
        <v>36918.531516652984</v>
      </c>
      <c r="AU438" s="602">
        <f t="shared" ca="1" si="835"/>
        <v>38418.479955411574</v>
      </c>
      <c r="AV438" s="602">
        <f t="shared" ca="1" si="836"/>
        <v>38418.479955411574</v>
      </c>
      <c r="AW438" s="602">
        <f t="shared" ca="1" si="837"/>
        <v>39947.830563756834</v>
      </c>
      <c r="AX438" s="602">
        <f t="shared" ca="1" si="838"/>
        <v>39947.830563756834</v>
      </c>
      <c r="AY438" s="602">
        <f t="shared" ca="1" si="839"/>
        <v>41505.764212283277</v>
      </c>
      <c r="AZ438" s="602">
        <f t="shared" ca="1" si="840"/>
        <v>41505.764212283277</v>
      </c>
      <c r="BA438" s="602">
        <f t="shared" ca="1" si="841"/>
        <v>43091.434978125537</v>
      </c>
      <c r="BB438" s="602">
        <f t="shared" ca="1" si="842"/>
        <v>30151.752011168952</v>
      </c>
      <c r="BC438" s="602">
        <f t="shared" ca="1" si="843"/>
        <v>30956.908340085956</v>
      </c>
      <c r="BD438" s="602">
        <f t="shared" ca="1" si="844"/>
        <v>30956.908340085956</v>
      </c>
      <c r="BE438" s="602">
        <f t="shared" ca="1" si="845"/>
        <v>31773.96422531897</v>
      </c>
      <c r="BF438" s="602">
        <f t="shared" ca="1" si="846"/>
        <v>31773.96422531897</v>
      </c>
      <c r="BG438" s="602">
        <f t="shared" ca="1" si="847"/>
        <v>32602.790994842424</v>
      </c>
      <c r="BH438" s="602">
        <f t="shared" ca="1" si="848"/>
        <v>32602.790994842424</v>
      </c>
      <c r="BI438" s="602">
        <f t="shared" ca="1" si="849"/>
        <v>33443.253242422019</v>
      </c>
      <c r="BJ438" s="602">
        <f t="shared" ca="1" si="850"/>
        <v>33443.253242422019</v>
      </c>
      <c r="BK438" s="602">
        <f t="shared" ca="1" si="851"/>
        <v>34295.209150044284</v>
      </c>
      <c r="BL438" s="602">
        <f t="shared" ca="1" si="852"/>
        <v>36770.18441525627</v>
      </c>
      <c r="BM438" s="602">
        <f t="shared" ca="1" si="853"/>
        <v>38267.148755353199</v>
      </c>
      <c r="BN438" s="602">
        <f t="shared" ca="1" si="854"/>
        <v>38267.148755353199</v>
      </c>
      <c r="BO438" s="602">
        <f t="shared" ca="1" si="855"/>
        <v>39793.595525186211</v>
      </c>
      <c r="BP438" s="602">
        <f t="shared" ca="1" si="856"/>
        <v>39793.595525186211</v>
      </c>
      <c r="BQ438" s="602">
        <f t="shared" ca="1" si="857"/>
        <v>41348.708530527409</v>
      </c>
      <c r="BR438" s="602">
        <f t="shared" ca="1" si="858"/>
        <v>41348.708530527409</v>
      </c>
      <c r="BS438" s="602">
        <f t="shared" ca="1" si="859"/>
        <v>42931.644319025749</v>
      </c>
      <c r="BT438" s="602">
        <f t="shared" ca="1" si="860"/>
        <v>42931.644319025749</v>
      </c>
      <c r="BU438" s="602">
        <f t="shared" ca="1" si="861"/>
        <v>44541.536806018841</v>
      </c>
      <c r="BV438" s="602">
        <f t="shared" ca="1" si="862"/>
        <v>40723.276804626068</v>
      </c>
      <c r="BW438" s="602">
        <f t="shared" ca="1" si="863"/>
        <v>42295.186245571516</v>
      </c>
      <c r="BX438" s="602">
        <f t="shared" ca="1" si="864"/>
        <v>42295.186245571516</v>
      </c>
      <c r="BY438" s="602">
        <f t="shared" ca="1" si="865"/>
        <v>43894.401241264459</v>
      </c>
      <c r="BZ438" s="602">
        <f t="shared" ca="1" si="866"/>
        <v>43894.401241264459</v>
      </c>
      <c r="CA438" s="602">
        <f t="shared" ca="1" si="867"/>
        <v>45520.044319311586</v>
      </c>
      <c r="CB438" s="602">
        <f t="shared" ca="1" si="868"/>
        <v>45520.044319311586</v>
      </c>
      <c r="CC438" s="602">
        <f t="shared" ca="1" si="869"/>
        <v>47171.222607457443</v>
      </c>
      <c r="CD438" s="602">
        <f t="shared" ca="1" si="870"/>
        <v>47171.222607457443</v>
      </c>
      <c r="CE438" s="602">
        <f t="shared" ca="1" si="871"/>
        <v>48847.032188247038</v>
      </c>
      <c r="CF438" s="602">
        <f t="shared" ca="1" si="872"/>
        <v>32602.790994842424</v>
      </c>
      <c r="CG438" s="602">
        <f t="shared" ca="1" si="873"/>
        <v>33443.253242422012</v>
      </c>
      <c r="CH438" s="602">
        <f t="shared" ca="1" si="874"/>
        <v>33443.253242422012</v>
      </c>
      <c r="CI438" s="602">
        <f t="shared" ca="1" si="875"/>
        <v>34295.209150044277</v>
      </c>
      <c r="CJ438" s="602">
        <f t="shared" ca="1" si="876"/>
        <v>34295.209150044277</v>
      </c>
      <c r="CK438" s="602">
        <f t="shared" ca="1" si="877"/>
        <v>35158.510820378884</v>
      </c>
      <c r="CL438" s="602">
        <f t="shared" ca="1" si="878"/>
        <v>35158.510820378884</v>
      </c>
      <c r="CM438" s="602">
        <f t="shared" ca="1" si="879"/>
        <v>36033.004617820443</v>
      </c>
      <c r="CN438" s="602">
        <f t="shared" ca="1" si="880"/>
        <v>36033.004617820443</v>
      </c>
      <c r="CO438" s="602">
        <f t="shared" ca="1" si="881"/>
        <v>36918.531516652984</v>
      </c>
      <c r="CP438" s="602">
        <f t="shared" ca="1" si="882"/>
        <v>40567.620879791641</v>
      </c>
      <c r="CQ438" s="602">
        <f t="shared" ca="1" si="883"/>
        <v>42136.752230538325</v>
      </c>
      <c r="CR438" s="602">
        <f t="shared" ca="1" si="884"/>
        <v>42136.752230538325</v>
      </c>
      <c r="CS438" s="602">
        <f t="shared" ca="1" si="885"/>
        <v>43733.275864409734</v>
      </c>
      <c r="CT438" s="602">
        <f t="shared" ca="1" si="886"/>
        <v>43733.275864409734</v>
      </c>
      <c r="CU438" s="602">
        <f t="shared" ca="1" si="887"/>
        <v>45356.316094004287</v>
      </c>
      <c r="CV438" s="602">
        <f t="shared" ca="1" si="888"/>
        <v>45356.316094004287</v>
      </c>
      <c r="CW438" s="602">
        <f t="shared" ca="1" si="889"/>
        <v>47004.981388595283</v>
      </c>
      <c r="CX438" s="602">
        <f t="shared" ca="1" si="890"/>
        <v>47004.981388595283</v>
      </c>
      <c r="CY438" s="602">
        <f t="shared" ca="1" si="891"/>
        <v>48678.368743832812</v>
      </c>
      <c r="CZ438" s="602">
        <f t="shared" ca="1" si="892"/>
        <v>44703.97476535022</v>
      </c>
      <c r="DA438" s="602">
        <f t="shared" ca="1" si="893"/>
        <v>46342.497848049643</v>
      </c>
      <c r="DB438" s="602">
        <f t="shared" ca="1" si="894"/>
        <v>46342.497848049643</v>
      </c>
      <c r="DC438" s="602">
        <f t="shared" ca="1" si="895"/>
        <v>48006.105296803609</v>
      </c>
      <c r="DD438" s="602">
        <f t="shared" ca="1" si="896"/>
        <v>48006.105296803609</v>
      </c>
      <c r="DE438" s="602">
        <f t="shared" ca="1" si="897"/>
        <v>49693.889253268258</v>
      </c>
      <c r="DF438" s="602">
        <f t="shared" ca="1" si="898"/>
        <v>49693.889253268258</v>
      </c>
      <c r="DG438" s="602">
        <f t="shared" ca="1" si="899"/>
        <v>51404.937022019112</v>
      </c>
      <c r="DH438" s="602">
        <f t="shared" ca="1" si="900"/>
        <v>51404.937022019112</v>
      </c>
      <c r="DI438" s="602">
        <f t="shared" ca="1" si="901"/>
        <v>53138.334953305806</v>
      </c>
      <c r="DJ438" s="602">
        <f t="shared" ca="1" si="902"/>
        <v>35740.272825017964</v>
      </c>
      <c r="DK438" s="602">
        <f t="shared" ca="1" si="903"/>
        <v>36622.140011125128</v>
      </c>
      <c r="DL438" s="602">
        <f t="shared" ca="1" si="904"/>
        <v>36622.140011125128</v>
      </c>
      <c r="DM438" s="602">
        <f t="shared" ca="1" si="905"/>
        <v>37514.931461517175</v>
      </c>
      <c r="DN438" s="602">
        <f t="shared" ca="1" si="906"/>
        <v>37514.931461517175</v>
      </c>
      <c r="DO438" s="602">
        <f t="shared" ca="1" si="907"/>
        <v>38418.479955411574</v>
      </c>
      <c r="DP438" s="602">
        <f t="shared" ca="1" si="908"/>
        <v>38418.479955411574</v>
      </c>
      <c r="DQ438" s="602">
        <f t="shared" ca="1" si="909"/>
        <v>39332.613834187912</v>
      </c>
      <c r="DR438" s="602">
        <f t="shared" ca="1" si="910"/>
        <v>39332.613834187912</v>
      </c>
      <c r="DS438" s="602">
        <f t="shared" ca="1" si="911"/>
        <v>40257.157363389997</v>
      </c>
      <c r="DT438" s="602">
        <f t="shared" ca="1" si="912"/>
        <v>46177.501827191038</v>
      </c>
      <c r="DU438" s="602">
        <f t="shared" ca="1" si="913"/>
        <v>47838.641578354283</v>
      </c>
      <c r="DV438" s="602">
        <f t="shared" ca="1" si="914"/>
        <v>47838.641578354283</v>
      </c>
      <c r="DW438" s="602">
        <f t="shared" ca="1" si="915"/>
        <v>49524.048906687342</v>
      </c>
      <c r="DX438" s="602">
        <f t="shared" ca="1" si="916"/>
        <v>49524.048906687342</v>
      </c>
      <c r="DY438" s="602">
        <f t="shared" ca="1" si="917"/>
        <v>51232.81142211426</v>
      </c>
      <c r="DZ438" s="602">
        <f t="shared" ca="1" si="918"/>
        <v>51232.81142211426</v>
      </c>
      <c r="EA438" s="602">
        <f t="shared" ca="1" si="919"/>
        <v>52964.015402022604</v>
      </c>
      <c r="EB438" s="602">
        <f t="shared" ca="1" si="920"/>
        <v>52964.015402022604</v>
      </c>
      <c r="EC438" s="602">
        <f t="shared" ca="1" si="921"/>
        <v>54716.749467108581</v>
      </c>
      <c r="ED438" s="602">
        <f t="shared" ca="1" si="922"/>
        <v>50546.562285820124</v>
      </c>
      <c r="EE438" s="602">
        <f t="shared" ca="1" si="923"/>
        <v>52268.899256216449</v>
      </c>
      <c r="EF438" s="602">
        <f t="shared" ca="1" si="924"/>
        <v>52268.899256216449</v>
      </c>
      <c r="EG438" s="602">
        <f t="shared" ca="1" si="925"/>
        <v>54013.130357142247</v>
      </c>
      <c r="EH438" s="602">
        <f t="shared" ca="1" si="926"/>
        <v>54013.130357142247</v>
      </c>
      <c r="EI438" s="602">
        <f t="shared" ca="1" si="927"/>
        <v>55778.34727772788</v>
      </c>
      <c r="EJ438" s="602">
        <f t="shared" ca="1" si="928"/>
        <v>55778.34727772788</v>
      </c>
      <c r="EK438" s="602">
        <f t="shared" ca="1" si="929"/>
        <v>57563.649413299725</v>
      </c>
      <c r="EL438" s="602">
        <f t="shared" ca="1" si="930"/>
        <v>57563.649413299725</v>
      </c>
      <c r="EM438" s="602">
        <f t="shared" ca="1" si="931"/>
        <v>59368.146874517734</v>
      </c>
    </row>
    <row r="439" spans="22:143" ht="14.25" x14ac:dyDescent="0.2">
      <c r="V439" s="260"/>
      <c r="W439" s="597">
        <f t="shared" si="811"/>
        <v>146</v>
      </c>
      <c r="X439" s="602">
        <f t="shared" ca="1" si="812"/>
        <v>27303.204877228378</v>
      </c>
      <c r="Y439" s="602">
        <f t="shared" ca="1" si="813"/>
        <v>28063.745651855919</v>
      </c>
      <c r="Z439" s="602">
        <f t="shared" ca="1" si="814"/>
        <v>28063.745651855919</v>
      </c>
      <c r="AA439" s="602">
        <f t="shared" ca="1" si="815"/>
        <v>28836.595283912593</v>
      </c>
      <c r="AB439" s="602">
        <f t="shared" ca="1" si="816"/>
        <v>28836.595283912593</v>
      </c>
      <c r="AC439" s="602">
        <f t="shared" ca="1" si="817"/>
        <v>29621.652351503428</v>
      </c>
      <c r="AD439" s="602">
        <f t="shared" ca="1" si="818"/>
        <v>29621.652351503428</v>
      </c>
      <c r="AE439" s="602">
        <f t="shared" ca="1" si="819"/>
        <v>30418.807625095062</v>
      </c>
      <c r="AF439" s="602">
        <f t="shared" ca="1" si="820"/>
        <v>30418.807625095062</v>
      </c>
      <c r="AG439" s="602">
        <f t="shared" ca="1" si="821"/>
        <v>31227.944341051854</v>
      </c>
      <c r="AH439" s="602">
        <f t="shared" ca="1" si="822"/>
        <v>31773.964225318963</v>
      </c>
      <c r="AI439" s="602">
        <f t="shared" ca="1" si="823"/>
        <v>33161.814954877947</v>
      </c>
      <c r="AJ439" s="602">
        <f t="shared" ca="1" si="824"/>
        <v>33161.814954877947</v>
      </c>
      <c r="AK439" s="602">
        <f t="shared" ca="1" si="825"/>
        <v>34581.723205375456</v>
      </c>
      <c r="AL439" s="602">
        <f t="shared" ca="1" si="826"/>
        <v>34581.723205375456</v>
      </c>
      <c r="AM439" s="602">
        <f t="shared" ca="1" si="827"/>
        <v>36033.004617820443</v>
      </c>
      <c r="AN439" s="602">
        <f t="shared" ca="1" si="828"/>
        <v>36033.004617820443</v>
      </c>
      <c r="AO439" s="602">
        <f t="shared" ca="1" si="829"/>
        <v>37514.931461517175</v>
      </c>
      <c r="AP439" s="602">
        <f t="shared" ca="1" si="830"/>
        <v>37514.931461517175</v>
      </c>
      <c r="AQ439" s="602">
        <f t="shared" ca="1" si="831"/>
        <v>39026.737155306873</v>
      </c>
      <c r="AR439" s="602">
        <f t="shared" ca="1" si="832"/>
        <v>35448.772928771345</v>
      </c>
      <c r="AS439" s="602">
        <f t="shared" ca="1" si="833"/>
        <v>36918.531516652984</v>
      </c>
      <c r="AT439" s="602">
        <f t="shared" ca="1" si="834"/>
        <v>36918.531516652984</v>
      </c>
      <c r="AU439" s="602">
        <f t="shared" ca="1" si="835"/>
        <v>38418.479955411574</v>
      </c>
      <c r="AV439" s="602">
        <f t="shared" ca="1" si="836"/>
        <v>38418.479955411574</v>
      </c>
      <c r="AW439" s="602">
        <f t="shared" ca="1" si="837"/>
        <v>39947.830563756834</v>
      </c>
      <c r="AX439" s="602">
        <f t="shared" ca="1" si="838"/>
        <v>39947.830563756834</v>
      </c>
      <c r="AY439" s="602">
        <f t="shared" ca="1" si="839"/>
        <v>41505.764212283277</v>
      </c>
      <c r="AZ439" s="602">
        <f t="shared" ca="1" si="840"/>
        <v>41505.764212283277</v>
      </c>
      <c r="BA439" s="602">
        <f t="shared" ca="1" si="841"/>
        <v>43091.434978125537</v>
      </c>
      <c r="BB439" s="602">
        <f t="shared" ca="1" si="842"/>
        <v>30151.752011168952</v>
      </c>
      <c r="BC439" s="602">
        <f t="shared" ca="1" si="843"/>
        <v>30956.908340085956</v>
      </c>
      <c r="BD439" s="602">
        <f t="shared" ca="1" si="844"/>
        <v>30956.908340085956</v>
      </c>
      <c r="BE439" s="602">
        <f t="shared" ca="1" si="845"/>
        <v>31773.96422531897</v>
      </c>
      <c r="BF439" s="602">
        <f t="shared" ca="1" si="846"/>
        <v>31773.96422531897</v>
      </c>
      <c r="BG439" s="602">
        <f t="shared" ca="1" si="847"/>
        <v>32602.790994842424</v>
      </c>
      <c r="BH439" s="602">
        <f t="shared" ca="1" si="848"/>
        <v>32602.790994842424</v>
      </c>
      <c r="BI439" s="602">
        <f t="shared" ca="1" si="849"/>
        <v>33443.253242422019</v>
      </c>
      <c r="BJ439" s="602">
        <f t="shared" ca="1" si="850"/>
        <v>33443.253242422019</v>
      </c>
      <c r="BK439" s="602">
        <f t="shared" ca="1" si="851"/>
        <v>34295.209150044284</v>
      </c>
      <c r="BL439" s="602">
        <f t="shared" ca="1" si="852"/>
        <v>36770.18441525627</v>
      </c>
      <c r="BM439" s="602">
        <f t="shared" ca="1" si="853"/>
        <v>38267.148755353199</v>
      </c>
      <c r="BN439" s="602">
        <f t="shared" ca="1" si="854"/>
        <v>38267.148755353199</v>
      </c>
      <c r="BO439" s="602">
        <f t="shared" ca="1" si="855"/>
        <v>39793.595525186211</v>
      </c>
      <c r="BP439" s="602">
        <f t="shared" ca="1" si="856"/>
        <v>39793.595525186211</v>
      </c>
      <c r="BQ439" s="602">
        <f t="shared" ca="1" si="857"/>
        <v>41348.708530527409</v>
      </c>
      <c r="BR439" s="602">
        <f t="shared" ca="1" si="858"/>
        <v>41348.708530527409</v>
      </c>
      <c r="BS439" s="602">
        <f t="shared" ca="1" si="859"/>
        <v>42931.644319025749</v>
      </c>
      <c r="BT439" s="602">
        <f t="shared" ca="1" si="860"/>
        <v>42931.644319025749</v>
      </c>
      <c r="BU439" s="602">
        <f t="shared" ca="1" si="861"/>
        <v>44541.536806018841</v>
      </c>
      <c r="BV439" s="602">
        <f t="shared" ca="1" si="862"/>
        <v>40723.276804626068</v>
      </c>
      <c r="BW439" s="602">
        <f t="shared" ca="1" si="863"/>
        <v>42295.186245571516</v>
      </c>
      <c r="BX439" s="602">
        <f t="shared" ca="1" si="864"/>
        <v>42295.186245571516</v>
      </c>
      <c r="BY439" s="602">
        <f t="shared" ca="1" si="865"/>
        <v>43894.401241264459</v>
      </c>
      <c r="BZ439" s="602">
        <f t="shared" ca="1" si="866"/>
        <v>43894.401241264459</v>
      </c>
      <c r="CA439" s="602">
        <f t="shared" ca="1" si="867"/>
        <v>45520.044319311586</v>
      </c>
      <c r="CB439" s="602">
        <f t="shared" ca="1" si="868"/>
        <v>45520.044319311586</v>
      </c>
      <c r="CC439" s="602">
        <f t="shared" ca="1" si="869"/>
        <v>47171.222607457443</v>
      </c>
      <c r="CD439" s="602">
        <f t="shared" ca="1" si="870"/>
        <v>47171.222607457443</v>
      </c>
      <c r="CE439" s="602">
        <f t="shared" ca="1" si="871"/>
        <v>48847.032188247038</v>
      </c>
      <c r="CF439" s="602">
        <f t="shared" ca="1" si="872"/>
        <v>32602.790994842424</v>
      </c>
      <c r="CG439" s="602">
        <f t="shared" ca="1" si="873"/>
        <v>33443.253242422012</v>
      </c>
      <c r="CH439" s="602">
        <f t="shared" ca="1" si="874"/>
        <v>33443.253242422012</v>
      </c>
      <c r="CI439" s="602">
        <f t="shared" ca="1" si="875"/>
        <v>34295.209150044277</v>
      </c>
      <c r="CJ439" s="602">
        <f t="shared" ca="1" si="876"/>
        <v>34295.209150044277</v>
      </c>
      <c r="CK439" s="602">
        <f t="shared" ca="1" si="877"/>
        <v>35158.510820378884</v>
      </c>
      <c r="CL439" s="602">
        <f t="shared" ca="1" si="878"/>
        <v>35158.510820378884</v>
      </c>
      <c r="CM439" s="602">
        <f t="shared" ca="1" si="879"/>
        <v>36033.004617820443</v>
      </c>
      <c r="CN439" s="602">
        <f t="shared" ca="1" si="880"/>
        <v>36033.004617820443</v>
      </c>
      <c r="CO439" s="602">
        <f t="shared" ca="1" si="881"/>
        <v>36918.531516652984</v>
      </c>
      <c r="CP439" s="602">
        <f t="shared" ca="1" si="882"/>
        <v>40567.620879791641</v>
      </c>
      <c r="CQ439" s="602">
        <f t="shared" ca="1" si="883"/>
        <v>42136.752230538325</v>
      </c>
      <c r="CR439" s="602">
        <f t="shared" ca="1" si="884"/>
        <v>42136.752230538325</v>
      </c>
      <c r="CS439" s="602">
        <f t="shared" ca="1" si="885"/>
        <v>43733.275864409734</v>
      </c>
      <c r="CT439" s="602">
        <f t="shared" ca="1" si="886"/>
        <v>43733.275864409734</v>
      </c>
      <c r="CU439" s="602">
        <f t="shared" ca="1" si="887"/>
        <v>45356.316094004287</v>
      </c>
      <c r="CV439" s="602">
        <f t="shared" ca="1" si="888"/>
        <v>45356.316094004287</v>
      </c>
      <c r="CW439" s="602">
        <f t="shared" ca="1" si="889"/>
        <v>47004.981388595283</v>
      </c>
      <c r="CX439" s="602">
        <f t="shared" ca="1" si="890"/>
        <v>47004.981388595283</v>
      </c>
      <c r="CY439" s="602">
        <f t="shared" ca="1" si="891"/>
        <v>48678.368743832812</v>
      </c>
      <c r="CZ439" s="602">
        <f t="shared" ca="1" si="892"/>
        <v>44703.97476535022</v>
      </c>
      <c r="DA439" s="602">
        <f t="shared" ca="1" si="893"/>
        <v>46342.497848049643</v>
      </c>
      <c r="DB439" s="602">
        <f t="shared" ca="1" si="894"/>
        <v>46342.497848049643</v>
      </c>
      <c r="DC439" s="602">
        <f t="shared" ca="1" si="895"/>
        <v>48006.105296803609</v>
      </c>
      <c r="DD439" s="602">
        <f t="shared" ca="1" si="896"/>
        <v>48006.105296803609</v>
      </c>
      <c r="DE439" s="602">
        <f t="shared" ca="1" si="897"/>
        <v>49693.889253268258</v>
      </c>
      <c r="DF439" s="602">
        <f t="shared" ca="1" si="898"/>
        <v>49693.889253268258</v>
      </c>
      <c r="DG439" s="602">
        <f t="shared" ca="1" si="899"/>
        <v>51404.937022019112</v>
      </c>
      <c r="DH439" s="602">
        <f t="shared" ca="1" si="900"/>
        <v>51404.937022019112</v>
      </c>
      <c r="DI439" s="602">
        <f t="shared" ca="1" si="901"/>
        <v>53138.334953305806</v>
      </c>
      <c r="DJ439" s="602">
        <f t="shared" ca="1" si="902"/>
        <v>35740.272825017964</v>
      </c>
      <c r="DK439" s="602">
        <f t="shared" ca="1" si="903"/>
        <v>36622.140011125128</v>
      </c>
      <c r="DL439" s="602">
        <f t="shared" ca="1" si="904"/>
        <v>36622.140011125128</v>
      </c>
      <c r="DM439" s="602">
        <f t="shared" ca="1" si="905"/>
        <v>37514.931461517175</v>
      </c>
      <c r="DN439" s="602">
        <f t="shared" ca="1" si="906"/>
        <v>37514.931461517175</v>
      </c>
      <c r="DO439" s="602">
        <f t="shared" ca="1" si="907"/>
        <v>38418.479955411574</v>
      </c>
      <c r="DP439" s="602">
        <f t="shared" ca="1" si="908"/>
        <v>38418.479955411574</v>
      </c>
      <c r="DQ439" s="602">
        <f t="shared" ca="1" si="909"/>
        <v>39332.613834187912</v>
      </c>
      <c r="DR439" s="602">
        <f t="shared" ca="1" si="910"/>
        <v>39332.613834187912</v>
      </c>
      <c r="DS439" s="602">
        <f t="shared" ca="1" si="911"/>
        <v>40257.157363389997</v>
      </c>
      <c r="DT439" s="602">
        <f t="shared" ca="1" si="912"/>
        <v>46177.501827191038</v>
      </c>
      <c r="DU439" s="602">
        <f t="shared" ca="1" si="913"/>
        <v>47838.641578354283</v>
      </c>
      <c r="DV439" s="602">
        <f t="shared" ca="1" si="914"/>
        <v>47838.641578354283</v>
      </c>
      <c r="DW439" s="602">
        <f t="shared" ca="1" si="915"/>
        <v>49524.048906687342</v>
      </c>
      <c r="DX439" s="602">
        <f t="shared" ca="1" si="916"/>
        <v>49524.048906687342</v>
      </c>
      <c r="DY439" s="602">
        <f t="shared" ca="1" si="917"/>
        <v>51232.81142211426</v>
      </c>
      <c r="DZ439" s="602">
        <f t="shared" ca="1" si="918"/>
        <v>51232.81142211426</v>
      </c>
      <c r="EA439" s="602">
        <f t="shared" ca="1" si="919"/>
        <v>52964.015402022604</v>
      </c>
      <c r="EB439" s="602">
        <f t="shared" ca="1" si="920"/>
        <v>52964.015402022604</v>
      </c>
      <c r="EC439" s="602">
        <f t="shared" ca="1" si="921"/>
        <v>54716.749467108581</v>
      </c>
      <c r="ED439" s="602">
        <f t="shared" ca="1" si="922"/>
        <v>50546.562285820124</v>
      </c>
      <c r="EE439" s="602">
        <f t="shared" ca="1" si="923"/>
        <v>52268.899256216449</v>
      </c>
      <c r="EF439" s="602">
        <f t="shared" ca="1" si="924"/>
        <v>52268.899256216449</v>
      </c>
      <c r="EG439" s="602">
        <f t="shared" ca="1" si="925"/>
        <v>54013.130357142247</v>
      </c>
      <c r="EH439" s="602">
        <f t="shared" ca="1" si="926"/>
        <v>54013.130357142247</v>
      </c>
      <c r="EI439" s="602">
        <f t="shared" ca="1" si="927"/>
        <v>55778.34727772788</v>
      </c>
      <c r="EJ439" s="602">
        <f t="shared" ca="1" si="928"/>
        <v>55778.34727772788</v>
      </c>
      <c r="EK439" s="602">
        <f t="shared" ca="1" si="929"/>
        <v>57563.649413299725</v>
      </c>
      <c r="EL439" s="602">
        <f t="shared" ca="1" si="930"/>
        <v>57563.649413299725</v>
      </c>
      <c r="EM439" s="602">
        <f t="shared" ca="1" si="931"/>
        <v>59368.146874517734</v>
      </c>
    </row>
    <row r="440" spans="22:143" ht="14.25" x14ac:dyDescent="0.2">
      <c r="V440" s="260"/>
      <c r="W440" s="597">
        <f t="shared" si="811"/>
        <v>147</v>
      </c>
      <c r="X440" s="602">
        <f t="shared" ca="1" si="812"/>
        <v>27303.204877228378</v>
      </c>
      <c r="Y440" s="602">
        <f t="shared" ca="1" si="813"/>
        <v>28063.745651855919</v>
      </c>
      <c r="Z440" s="602">
        <f t="shared" ca="1" si="814"/>
        <v>28063.745651855919</v>
      </c>
      <c r="AA440" s="602">
        <f t="shared" ca="1" si="815"/>
        <v>28836.595283912593</v>
      </c>
      <c r="AB440" s="602">
        <f t="shared" ca="1" si="816"/>
        <v>28836.595283912593</v>
      </c>
      <c r="AC440" s="602">
        <f t="shared" ca="1" si="817"/>
        <v>29621.652351503428</v>
      </c>
      <c r="AD440" s="602">
        <f t="shared" ca="1" si="818"/>
        <v>29621.652351503428</v>
      </c>
      <c r="AE440" s="602">
        <f t="shared" ca="1" si="819"/>
        <v>30418.807625095062</v>
      </c>
      <c r="AF440" s="602">
        <f t="shared" ca="1" si="820"/>
        <v>30418.807625095062</v>
      </c>
      <c r="AG440" s="602">
        <f t="shared" ca="1" si="821"/>
        <v>31227.944341051854</v>
      </c>
      <c r="AH440" s="602">
        <f t="shared" ca="1" si="822"/>
        <v>31773.964225318963</v>
      </c>
      <c r="AI440" s="602">
        <f t="shared" ca="1" si="823"/>
        <v>33161.814954877947</v>
      </c>
      <c r="AJ440" s="602">
        <f t="shared" ca="1" si="824"/>
        <v>33161.814954877947</v>
      </c>
      <c r="AK440" s="602">
        <f t="shared" ca="1" si="825"/>
        <v>34581.723205375456</v>
      </c>
      <c r="AL440" s="602">
        <f t="shared" ca="1" si="826"/>
        <v>34581.723205375456</v>
      </c>
      <c r="AM440" s="602">
        <f t="shared" ca="1" si="827"/>
        <v>36033.004617820443</v>
      </c>
      <c r="AN440" s="602">
        <f t="shared" ca="1" si="828"/>
        <v>36033.004617820443</v>
      </c>
      <c r="AO440" s="602">
        <f t="shared" ca="1" si="829"/>
        <v>37514.931461517175</v>
      </c>
      <c r="AP440" s="602">
        <f t="shared" ca="1" si="830"/>
        <v>37514.931461517175</v>
      </c>
      <c r="AQ440" s="602">
        <f t="shared" ca="1" si="831"/>
        <v>39026.737155306873</v>
      </c>
      <c r="AR440" s="602">
        <f t="shared" ca="1" si="832"/>
        <v>35448.772928771345</v>
      </c>
      <c r="AS440" s="602">
        <f t="shared" ca="1" si="833"/>
        <v>36918.531516652984</v>
      </c>
      <c r="AT440" s="602">
        <f t="shared" ca="1" si="834"/>
        <v>36918.531516652984</v>
      </c>
      <c r="AU440" s="602">
        <f t="shared" ca="1" si="835"/>
        <v>38418.479955411574</v>
      </c>
      <c r="AV440" s="602">
        <f t="shared" ca="1" si="836"/>
        <v>38418.479955411574</v>
      </c>
      <c r="AW440" s="602">
        <f t="shared" ca="1" si="837"/>
        <v>39947.830563756834</v>
      </c>
      <c r="AX440" s="602">
        <f t="shared" ca="1" si="838"/>
        <v>39947.830563756834</v>
      </c>
      <c r="AY440" s="602">
        <f t="shared" ca="1" si="839"/>
        <v>41505.764212283277</v>
      </c>
      <c r="AZ440" s="602">
        <f t="shared" ca="1" si="840"/>
        <v>41505.764212283277</v>
      </c>
      <c r="BA440" s="602">
        <f t="shared" ca="1" si="841"/>
        <v>43091.434978125537</v>
      </c>
      <c r="BB440" s="602">
        <f t="shared" ca="1" si="842"/>
        <v>30151.752011168952</v>
      </c>
      <c r="BC440" s="602">
        <f t="shared" ca="1" si="843"/>
        <v>30956.908340085956</v>
      </c>
      <c r="BD440" s="602">
        <f t="shared" ca="1" si="844"/>
        <v>30956.908340085956</v>
      </c>
      <c r="BE440" s="602">
        <f t="shared" ca="1" si="845"/>
        <v>31773.96422531897</v>
      </c>
      <c r="BF440" s="602">
        <f t="shared" ca="1" si="846"/>
        <v>31773.96422531897</v>
      </c>
      <c r="BG440" s="602">
        <f t="shared" ca="1" si="847"/>
        <v>32602.790994842424</v>
      </c>
      <c r="BH440" s="602">
        <f t="shared" ca="1" si="848"/>
        <v>32602.790994842424</v>
      </c>
      <c r="BI440" s="602">
        <f t="shared" ca="1" si="849"/>
        <v>33443.253242422019</v>
      </c>
      <c r="BJ440" s="602">
        <f t="shared" ca="1" si="850"/>
        <v>33443.253242422019</v>
      </c>
      <c r="BK440" s="602">
        <f t="shared" ca="1" si="851"/>
        <v>34295.209150044284</v>
      </c>
      <c r="BL440" s="602">
        <f t="shared" ca="1" si="852"/>
        <v>36770.18441525627</v>
      </c>
      <c r="BM440" s="602">
        <f t="shared" ca="1" si="853"/>
        <v>38267.148755353199</v>
      </c>
      <c r="BN440" s="602">
        <f t="shared" ca="1" si="854"/>
        <v>38267.148755353199</v>
      </c>
      <c r="BO440" s="602">
        <f t="shared" ca="1" si="855"/>
        <v>39793.595525186211</v>
      </c>
      <c r="BP440" s="602">
        <f t="shared" ca="1" si="856"/>
        <v>39793.595525186211</v>
      </c>
      <c r="BQ440" s="602">
        <f t="shared" ca="1" si="857"/>
        <v>41348.708530527409</v>
      </c>
      <c r="BR440" s="602">
        <f t="shared" ca="1" si="858"/>
        <v>41348.708530527409</v>
      </c>
      <c r="BS440" s="602">
        <f t="shared" ca="1" si="859"/>
        <v>42931.644319025749</v>
      </c>
      <c r="BT440" s="602">
        <f t="shared" ca="1" si="860"/>
        <v>42931.644319025749</v>
      </c>
      <c r="BU440" s="602">
        <f t="shared" ca="1" si="861"/>
        <v>44541.536806018841</v>
      </c>
      <c r="BV440" s="602">
        <f t="shared" ca="1" si="862"/>
        <v>40723.276804626068</v>
      </c>
      <c r="BW440" s="602">
        <f t="shared" ca="1" si="863"/>
        <v>42295.186245571516</v>
      </c>
      <c r="BX440" s="602">
        <f t="shared" ca="1" si="864"/>
        <v>42295.186245571516</v>
      </c>
      <c r="BY440" s="602">
        <f t="shared" ca="1" si="865"/>
        <v>43894.401241264459</v>
      </c>
      <c r="BZ440" s="602">
        <f t="shared" ca="1" si="866"/>
        <v>43894.401241264459</v>
      </c>
      <c r="CA440" s="602">
        <f t="shared" ca="1" si="867"/>
        <v>45520.044319311586</v>
      </c>
      <c r="CB440" s="602">
        <f t="shared" ca="1" si="868"/>
        <v>45520.044319311586</v>
      </c>
      <c r="CC440" s="602">
        <f t="shared" ca="1" si="869"/>
        <v>47171.222607457443</v>
      </c>
      <c r="CD440" s="602">
        <f t="shared" ca="1" si="870"/>
        <v>47171.222607457443</v>
      </c>
      <c r="CE440" s="602">
        <f t="shared" ca="1" si="871"/>
        <v>48847.032188247038</v>
      </c>
      <c r="CF440" s="602">
        <f t="shared" ca="1" si="872"/>
        <v>32602.790994842424</v>
      </c>
      <c r="CG440" s="602">
        <f t="shared" ca="1" si="873"/>
        <v>33443.253242422012</v>
      </c>
      <c r="CH440" s="602">
        <f t="shared" ca="1" si="874"/>
        <v>33443.253242422012</v>
      </c>
      <c r="CI440" s="602">
        <f t="shared" ca="1" si="875"/>
        <v>34295.209150044277</v>
      </c>
      <c r="CJ440" s="602">
        <f t="shared" ca="1" si="876"/>
        <v>34295.209150044277</v>
      </c>
      <c r="CK440" s="602">
        <f t="shared" ca="1" si="877"/>
        <v>35158.510820378884</v>
      </c>
      <c r="CL440" s="602">
        <f t="shared" ca="1" si="878"/>
        <v>35158.510820378884</v>
      </c>
      <c r="CM440" s="602">
        <f t="shared" ca="1" si="879"/>
        <v>36033.004617820443</v>
      </c>
      <c r="CN440" s="602">
        <f t="shared" ca="1" si="880"/>
        <v>36033.004617820443</v>
      </c>
      <c r="CO440" s="602">
        <f t="shared" ca="1" si="881"/>
        <v>36918.531516652984</v>
      </c>
      <c r="CP440" s="602">
        <f t="shared" ca="1" si="882"/>
        <v>40567.620879791641</v>
      </c>
      <c r="CQ440" s="602">
        <f t="shared" ca="1" si="883"/>
        <v>42136.752230538325</v>
      </c>
      <c r="CR440" s="602">
        <f t="shared" ca="1" si="884"/>
        <v>42136.752230538325</v>
      </c>
      <c r="CS440" s="602">
        <f t="shared" ca="1" si="885"/>
        <v>43733.275864409734</v>
      </c>
      <c r="CT440" s="602">
        <f t="shared" ca="1" si="886"/>
        <v>43733.275864409734</v>
      </c>
      <c r="CU440" s="602">
        <f t="shared" ca="1" si="887"/>
        <v>45356.316094004287</v>
      </c>
      <c r="CV440" s="602">
        <f t="shared" ca="1" si="888"/>
        <v>45356.316094004287</v>
      </c>
      <c r="CW440" s="602">
        <f t="shared" ca="1" si="889"/>
        <v>47004.981388595283</v>
      </c>
      <c r="CX440" s="602">
        <f t="shared" ca="1" si="890"/>
        <v>47004.981388595283</v>
      </c>
      <c r="CY440" s="602">
        <f t="shared" ca="1" si="891"/>
        <v>48678.368743832812</v>
      </c>
      <c r="CZ440" s="602">
        <f t="shared" ca="1" si="892"/>
        <v>44703.97476535022</v>
      </c>
      <c r="DA440" s="602">
        <f t="shared" ca="1" si="893"/>
        <v>46342.497848049643</v>
      </c>
      <c r="DB440" s="602">
        <f t="shared" ca="1" si="894"/>
        <v>46342.497848049643</v>
      </c>
      <c r="DC440" s="602">
        <f t="shared" ca="1" si="895"/>
        <v>48006.105296803609</v>
      </c>
      <c r="DD440" s="602">
        <f t="shared" ca="1" si="896"/>
        <v>48006.105296803609</v>
      </c>
      <c r="DE440" s="602">
        <f t="shared" ca="1" si="897"/>
        <v>49693.889253268258</v>
      </c>
      <c r="DF440" s="602">
        <f t="shared" ca="1" si="898"/>
        <v>49693.889253268258</v>
      </c>
      <c r="DG440" s="602">
        <f t="shared" ca="1" si="899"/>
        <v>51404.937022019112</v>
      </c>
      <c r="DH440" s="602">
        <f t="shared" ca="1" si="900"/>
        <v>51404.937022019112</v>
      </c>
      <c r="DI440" s="602">
        <f t="shared" ca="1" si="901"/>
        <v>53138.334953305806</v>
      </c>
      <c r="DJ440" s="602">
        <f t="shared" ca="1" si="902"/>
        <v>35740.272825017964</v>
      </c>
      <c r="DK440" s="602">
        <f t="shared" ca="1" si="903"/>
        <v>36622.140011125128</v>
      </c>
      <c r="DL440" s="602">
        <f t="shared" ca="1" si="904"/>
        <v>36622.140011125128</v>
      </c>
      <c r="DM440" s="602">
        <f t="shared" ca="1" si="905"/>
        <v>37514.931461517175</v>
      </c>
      <c r="DN440" s="602">
        <f t="shared" ca="1" si="906"/>
        <v>37514.931461517175</v>
      </c>
      <c r="DO440" s="602">
        <f t="shared" ca="1" si="907"/>
        <v>38418.479955411574</v>
      </c>
      <c r="DP440" s="602">
        <f t="shared" ca="1" si="908"/>
        <v>38418.479955411574</v>
      </c>
      <c r="DQ440" s="602">
        <f t="shared" ca="1" si="909"/>
        <v>39332.613834187912</v>
      </c>
      <c r="DR440" s="602">
        <f t="shared" ca="1" si="910"/>
        <v>39332.613834187912</v>
      </c>
      <c r="DS440" s="602">
        <f t="shared" ca="1" si="911"/>
        <v>40257.157363389997</v>
      </c>
      <c r="DT440" s="602">
        <f t="shared" ca="1" si="912"/>
        <v>46177.501827191038</v>
      </c>
      <c r="DU440" s="602">
        <f t="shared" ca="1" si="913"/>
        <v>47838.641578354283</v>
      </c>
      <c r="DV440" s="602">
        <f t="shared" ca="1" si="914"/>
        <v>47838.641578354283</v>
      </c>
      <c r="DW440" s="602">
        <f t="shared" ca="1" si="915"/>
        <v>49524.048906687342</v>
      </c>
      <c r="DX440" s="602">
        <f t="shared" ca="1" si="916"/>
        <v>49524.048906687342</v>
      </c>
      <c r="DY440" s="602">
        <f t="shared" ca="1" si="917"/>
        <v>51232.81142211426</v>
      </c>
      <c r="DZ440" s="602">
        <f t="shared" ca="1" si="918"/>
        <v>51232.81142211426</v>
      </c>
      <c r="EA440" s="602">
        <f t="shared" ca="1" si="919"/>
        <v>52964.015402022604</v>
      </c>
      <c r="EB440" s="602">
        <f t="shared" ca="1" si="920"/>
        <v>52964.015402022604</v>
      </c>
      <c r="EC440" s="602">
        <f t="shared" ca="1" si="921"/>
        <v>54716.749467108581</v>
      </c>
      <c r="ED440" s="602">
        <f t="shared" ca="1" si="922"/>
        <v>50546.562285820124</v>
      </c>
      <c r="EE440" s="602">
        <f t="shared" ca="1" si="923"/>
        <v>52268.899256216449</v>
      </c>
      <c r="EF440" s="602">
        <f t="shared" ca="1" si="924"/>
        <v>52268.899256216449</v>
      </c>
      <c r="EG440" s="602">
        <f t="shared" ca="1" si="925"/>
        <v>54013.130357142247</v>
      </c>
      <c r="EH440" s="602">
        <f t="shared" ca="1" si="926"/>
        <v>54013.130357142247</v>
      </c>
      <c r="EI440" s="602">
        <f t="shared" ca="1" si="927"/>
        <v>55778.34727772788</v>
      </c>
      <c r="EJ440" s="602">
        <f t="shared" ca="1" si="928"/>
        <v>55778.34727772788</v>
      </c>
      <c r="EK440" s="602">
        <f t="shared" ca="1" si="929"/>
        <v>57563.649413299725</v>
      </c>
      <c r="EL440" s="602">
        <f t="shared" ca="1" si="930"/>
        <v>57563.649413299725</v>
      </c>
      <c r="EM440" s="602">
        <f t="shared" ca="1" si="931"/>
        <v>59368.146874517734</v>
      </c>
    </row>
    <row r="441" spans="22:143" ht="14.25" x14ac:dyDescent="0.2">
      <c r="V441" s="260"/>
      <c r="W441" s="597">
        <f t="shared" si="811"/>
        <v>148</v>
      </c>
      <c r="X441" s="602">
        <f t="shared" ca="1" si="812"/>
        <v>27303.204877228378</v>
      </c>
      <c r="Y441" s="602">
        <f t="shared" ca="1" si="813"/>
        <v>28063.745651855919</v>
      </c>
      <c r="Z441" s="602">
        <f t="shared" ca="1" si="814"/>
        <v>28063.745651855919</v>
      </c>
      <c r="AA441" s="602">
        <f t="shared" ca="1" si="815"/>
        <v>28836.595283912593</v>
      </c>
      <c r="AB441" s="602">
        <f t="shared" ca="1" si="816"/>
        <v>28836.595283912593</v>
      </c>
      <c r="AC441" s="602">
        <f t="shared" ca="1" si="817"/>
        <v>29621.652351503428</v>
      </c>
      <c r="AD441" s="602">
        <f t="shared" ca="1" si="818"/>
        <v>29621.652351503428</v>
      </c>
      <c r="AE441" s="602">
        <f t="shared" ca="1" si="819"/>
        <v>30418.807625095062</v>
      </c>
      <c r="AF441" s="602">
        <f t="shared" ca="1" si="820"/>
        <v>30418.807625095062</v>
      </c>
      <c r="AG441" s="602">
        <f t="shared" ca="1" si="821"/>
        <v>31227.944341051854</v>
      </c>
      <c r="AH441" s="602">
        <f t="shared" ca="1" si="822"/>
        <v>31773.964225318963</v>
      </c>
      <c r="AI441" s="602">
        <f t="shared" ca="1" si="823"/>
        <v>33161.814954877947</v>
      </c>
      <c r="AJ441" s="602">
        <f t="shared" ca="1" si="824"/>
        <v>33161.814954877947</v>
      </c>
      <c r="AK441" s="602">
        <f t="shared" ca="1" si="825"/>
        <v>34581.723205375456</v>
      </c>
      <c r="AL441" s="602">
        <f t="shared" ca="1" si="826"/>
        <v>34581.723205375456</v>
      </c>
      <c r="AM441" s="602">
        <f t="shared" ca="1" si="827"/>
        <v>36033.004617820443</v>
      </c>
      <c r="AN441" s="602">
        <f t="shared" ca="1" si="828"/>
        <v>36033.004617820443</v>
      </c>
      <c r="AO441" s="602">
        <f t="shared" ca="1" si="829"/>
        <v>37514.931461517175</v>
      </c>
      <c r="AP441" s="602">
        <f t="shared" ca="1" si="830"/>
        <v>37514.931461517175</v>
      </c>
      <c r="AQ441" s="602">
        <f t="shared" ca="1" si="831"/>
        <v>39026.737155306873</v>
      </c>
      <c r="AR441" s="602">
        <f t="shared" ca="1" si="832"/>
        <v>35448.772928771345</v>
      </c>
      <c r="AS441" s="602">
        <f t="shared" ca="1" si="833"/>
        <v>36918.531516652984</v>
      </c>
      <c r="AT441" s="602">
        <f t="shared" ca="1" si="834"/>
        <v>36918.531516652984</v>
      </c>
      <c r="AU441" s="602">
        <f t="shared" ca="1" si="835"/>
        <v>38418.479955411574</v>
      </c>
      <c r="AV441" s="602">
        <f t="shared" ca="1" si="836"/>
        <v>38418.479955411574</v>
      </c>
      <c r="AW441" s="602">
        <f t="shared" ca="1" si="837"/>
        <v>39947.830563756834</v>
      </c>
      <c r="AX441" s="602">
        <f t="shared" ca="1" si="838"/>
        <v>39947.830563756834</v>
      </c>
      <c r="AY441" s="602">
        <f t="shared" ca="1" si="839"/>
        <v>41505.764212283277</v>
      </c>
      <c r="AZ441" s="602">
        <f t="shared" ca="1" si="840"/>
        <v>41505.764212283277</v>
      </c>
      <c r="BA441" s="602">
        <f t="shared" ca="1" si="841"/>
        <v>43091.434978125537</v>
      </c>
      <c r="BB441" s="602">
        <f t="shared" ca="1" si="842"/>
        <v>30151.752011168952</v>
      </c>
      <c r="BC441" s="602">
        <f t="shared" ca="1" si="843"/>
        <v>30956.908340085956</v>
      </c>
      <c r="BD441" s="602">
        <f t="shared" ca="1" si="844"/>
        <v>30956.908340085956</v>
      </c>
      <c r="BE441" s="602">
        <f t="shared" ca="1" si="845"/>
        <v>31773.96422531897</v>
      </c>
      <c r="BF441" s="602">
        <f t="shared" ca="1" si="846"/>
        <v>31773.96422531897</v>
      </c>
      <c r="BG441" s="602">
        <f t="shared" ca="1" si="847"/>
        <v>32602.790994842424</v>
      </c>
      <c r="BH441" s="602">
        <f t="shared" ca="1" si="848"/>
        <v>32602.790994842424</v>
      </c>
      <c r="BI441" s="602">
        <f t="shared" ca="1" si="849"/>
        <v>33443.253242422019</v>
      </c>
      <c r="BJ441" s="602">
        <f t="shared" ca="1" si="850"/>
        <v>33443.253242422019</v>
      </c>
      <c r="BK441" s="602">
        <f t="shared" ca="1" si="851"/>
        <v>34295.209150044284</v>
      </c>
      <c r="BL441" s="602">
        <f t="shared" ca="1" si="852"/>
        <v>36770.18441525627</v>
      </c>
      <c r="BM441" s="602">
        <f t="shared" ca="1" si="853"/>
        <v>38267.148755353199</v>
      </c>
      <c r="BN441" s="602">
        <f t="shared" ca="1" si="854"/>
        <v>38267.148755353199</v>
      </c>
      <c r="BO441" s="602">
        <f t="shared" ca="1" si="855"/>
        <v>39793.595525186211</v>
      </c>
      <c r="BP441" s="602">
        <f t="shared" ca="1" si="856"/>
        <v>39793.595525186211</v>
      </c>
      <c r="BQ441" s="602">
        <f t="shared" ca="1" si="857"/>
        <v>41348.708530527409</v>
      </c>
      <c r="BR441" s="602">
        <f t="shared" ca="1" si="858"/>
        <v>41348.708530527409</v>
      </c>
      <c r="BS441" s="602">
        <f t="shared" ca="1" si="859"/>
        <v>42931.644319025749</v>
      </c>
      <c r="BT441" s="602">
        <f t="shared" ca="1" si="860"/>
        <v>42931.644319025749</v>
      </c>
      <c r="BU441" s="602">
        <f t="shared" ca="1" si="861"/>
        <v>44541.536806018841</v>
      </c>
      <c r="BV441" s="602">
        <f t="shared" ca="1" si="862"/>
        <v>40723.276804626068</v>
      </c>
      <c r="BW441" s="602">
        <f t="shared" ca="1" si="863"/>
        <v>42295.186245571516</v>
      </c>
      <c r="BX441" s="602">
        <f t="shared" ca="1" si="864"/>
        <v>42295.186245571516</v>
      </c>
      <c r="BY441" s="602">
        <f t="shared" ca="1" si="865"/>
        <v>43894.401241264459</v>
      </c>
      <c r="BZ441" s="602">
        <f t="shared" ca="1" si="866"/>
        <v>43894.401241264459</v>
      </c>
      <c r="CA441" s="602">
        <f t="shared" ca="1" si="867"/>
        <v>45520.044319311586</v>
      </c>
      <c r="CB441" s="602">
        <f t="shared" ca="1" si="868"/>
        <v>45520.044319311586</v>
      </c>
      <c r="CC441" s="602">
        <f t="shared" ca="1" si="869"/>
        <v>47171.222607457443</v>
      </c>
      <c r="CD441" s="602">
        <f t="shared" ca="1" si="870"/>
        <v>47171.222607457443</v>
      </c>
      <c r="CE441" s="602">
        <f t="shared" ca="1" si="871"/>
        <v>48847.032188247038</v>
      </c>
      <c r="CF441" s="602">
        <f t="shared" ca="1" si="872"/>
        <v>32602.790994842424</v>
      </c>
      <c r="CG441" s="602">
        <f t="shared" ca="1" si="873"/>
        <v>33443.253242422012</v>
      </c>
      <c r="CH441" s="602">
        <f t="shared" ca="1" si="874"/>
        <v>33443.253242422012</v>
      </c>
      <c r="CI441" s="602">
        <f t="shared" ca="1" si="875"/>
        <v>34295.209150044277</v>
      </c>
      <c r="CJ441" s="602">
        <f t="shared" ca="1" si="876"/>
        <v>34295.209150044277</v>
      </c>
      <c r="CK441" s="602">
        <f t="shared" ca="1" si="877"/>
        <v>35158.510820378884</v>
      </c>
      <c r="CL441" s="602">
        <f t="shared" ca="1" si="878"/>
        <v>35158.510820378884</v>
      </c>
      <c r="CM441" s="602">
        <f t="shared" ca="1" si="879"/>
        <v>36033.004617820443</v>
      </c>
      <c r="CN441" s="602">
        <f t="shared" ca="1" si="880"/>
        <v>36033.004617820443</v>
      </c>
      <c r="CO441" s="602">
        <f t="shared" ca="1" si="881"/>
        <v>36918.531516652984</v>
      </c>
      <c r="CP441" s="602">
        <f t="shared" ca="1" si="882"/>
        <v>40567.620879791641</v>
      </c>
      <c r="CQ441" s="602">
        <f t="shared" ca="1" si="883"/>
        <v>42136.752230538325</v>
      </c>
      <c r="CR441" s="602">
        <f t="shared" ca="1" si="884"/>
        <v>42136.752230538325</v>
      </c>
      <c r="CS441" s="602">
        <f t="shared" ca="1" si="885"/>
        <v>43733.275864409734</v>
      </c>
      <c r="CT441" s="602">
        <f t="shared" ca="1" si="886"/>
        <v>43733.275864409734</v>
      </c>
      <c r="CU441" s="602">
        <f t="shared" ca="1" si="887"/>
        <v>45356.316094004287</v>
      </c>
      <c r="CV441" s="602">
        <f t="shared" ca="1" si="888"/>
        <v>45356.316094004287</v>
      </c>
      <c r="CW441" s="602">
        <f t="shared" ca="1" si="889"/>
        <v>47004.981388595283</v>
      </c>
      <c r="CX441" s="602">
        <f t="shared" ca="1" si="890"/>
        <v>47004.981388595283</v>
      </c>
      <c r="CY441" s="602">
        <f t="shared" ca="1" si="891"/>
        <v>48678.368743832812</v>
      </c>
      <c r="CZ441" s="602">
        <f t="shared" ca="1" si="892"/>
        <v>44703.97476535022</v>
      </c>
      <c r="DA441" s="602">
        <f t="shared" ca="1" si="893"/>
        <v>46342.497848049643</v>
      </c>
      <c r="DB441" s="602">
        <f t="shared" ca="1" si="894"/>
        <v>46342.497848049643</v>
      </c>
      <c r="DC441" s="602">
        <f t="shared" ca="1" si="895"/>
        <v>48006.105296803609</v>
      </c>
      <c r="DD441" s="602">
        <f t="shared" ca="1" si="896"/>
        <v>48006.105296803609</v>
      </c>
      <c r="DE441" s="602">
        <f t="shared" ca="1" si="897"/>
        <v>49693.889253268258</v>
      </c>
      <c r="DF441" s="602">
        <f t="shared" ca="1" si="898"/>
        <v>49693.889253268258</v>
      </c>
      <c r="DG441" s="602">
        <f t="shared" ca="1" si="899"/>
        <v>51404.937022019112</v>
      </c>
      <c r="DH441" s="602">
        <f t="shared" ca="1" si="900"/>
        <v>51404.937022019112</v>
      </c>
      <c r="DI441" s="602">
        <f t="shared" ca="1" si="901"/>
        <v>53138.334953305806</v>
      </c>
      <c r="DJ441" s="602">
        <f t="shared" ca="1" si="902"/>
        <v>35740.272825017964</v>
      </c>
      <c r="DK441" s="602">
        <f t="shared" ca="1" si="903"/>
        <v>36622.140011125128</v>
      </c>
      <c r="DL441" s="602">
        <f t="shared" ca="1" si="904"/>
        <v>36622.140011125128</v>
      </c>
      <c r="DM441" s="602">
        <f t="shared" ca="1" si="905"/>
        <v>37514.931461517175</v>
      </c>
      <c r="DN441" s="602">
        <f t="shared" ca="1" si="906"/>
        <v>37514.931461517175</v>
      </c>
      <c r="DO441" s="602">
        <f t="shared" ca="1" si="907"/>
        <v>38418.479955411574</v>
      </c>
      <c r="DP441" s="602">
        <f t="shared" ca="1" si="908"/>
        <v>38418.479955411574</v>
      </c>
      <c r="DQ441" s="602">
        <f t="shared" ca="1" si="909"/>
        <v>39332.613834187912</v>
      </c>
      <c r="DR441" s="602">
        <f t="shared" ca="1" si="910"/>
        <v>39332.613834187912</v>
      </c>
      <c r="DS441" s="602">
        <f t="shared" ca="1" si="911"/>
        <v>40257.157363389997</v>
      </c>
      <c r="DT441" s="602">
        <f t="shared" ca="1" si="912"/>
        <v>46177.501827191038</v>
      </c>
      <c r="DU441" s="602">
        <f t="shared" ca="1" si="913"/>
        <v>47838.641578354283</v>
      </c>
      <c r="DV441" s="602">
        <f t="shared" ca="1" si="914"/>
        <v>47838.641578354283</v>
      </c>
      <c r="DW441" s="602">
        <f t="shared" ca="1" si="915"/>
        <v>49524.048906687342</v>
      </c>
      <c r="DX441" s="602">
        <f t="shared" ca="1" si="916"/>
        <v>49524.048906687342</v>
      </c>
      <c r="DY441" s="602">
        <f t="shared" ca="1" si="917"/>
        <v>51232.81142211426</v>
      </c>
      <c r="DZ441" s="602">
        <f t="shared" ca="1" si="918"/>
        <v>51232.81142211426</v>
      </c>
      <c r="EA441" s="602">
        <f t="shared" ca="1" si="919"/>
        <v>52964.015402022604</v>
      </c>
      <c r="EB441" s="602">
        <f t="shared" ca="1" si="920"/>
        <v>52964.015402022604</v>
      </c>
      <c r="EC441" s="602">
        <f t="shared" ca="1" si="921"/>
        <v>54716.749467108581</v>
      </c>
      <c r="ED441" s="602">
        <f t="shared" ca="1" si="922"/>
        <v>50546.562285820124</v>
      </c>
      <c r="EE441" s="602">
        <f t="shared" ca="1" si="923"/>
        <v>52268.899256216449</v>
      </c>
      <c r="EF441" s="602">
        <f t="shared" ca="1" si="924"/>
        <v>52268.899256216449</v>
      </c>
      <c r="EG441" s="602">
        <f t="shared" ca="1" si="925"/>
        <v>54013.130357142247</v>
      </c>
      <c r="EH441" s="602">
        <f t="shared" ca="1" si="926"/>
        <v>54013.130357142247</v>
      </c>
      <c r="EI441" s="602">
        <f t="shared" ca="1" si="927"/>
        <v>55778.34727772788</v>
      </c>
      <c r="EJ441" s="602">
        <f t="shared" ca="1" si="928"/>
        <v>55778.34727772788</v>
      </c>
      <c r="EK441" s="602">
        <f t="shared" ca="1" si="929"/>
        <v>57563.649413299725</v>
      </c>
      <c r="EL441" s="602">
        <f t="shared" ca="1" si="930"/>
        <v>57563.649413299725</v>
      </c>
      <c r="EM441" s="602">
        <f t="shared" ca="1" si="931"/>
        <v>59368.146874517734</v>
      </c>
    </row>
    <row r="442" spans="22:143" ht="14.25" x14ac:dyDescent="0.2">
      <c r="V442" s="260"/>
      <c r="W442" s="597">
        <f t="shared" si="811"/>
        <v>149</v>
      </c>
      <c r="X442" s="602">
        <f t="shared" ca="1" si="812"/>
        <v>27303.204877228378</v>
      </c>
      <c r="Y442" s="602">
        <f t="shared" ca="1" si="813"/>
        <v>28063.745651855919</v>
      </c>
      <c r="Z442" s="602">
        <f t="shared" ca="1" si="814"/>
        <v>28063.745651855919</v>
      </c>
      <c r="AA442" s="602">
        <f t="shared" ca="1" si="815"/>
        <v>28836.595283912593</v>
      </c>
      <c r="AB442" s="602">
        <f t="shared" ca="1" si="816"/>
        <v>28836.595283912593</v>
      </c>
      <c r="AC442" s="602">
        <f t="shared" ca="1" si="817"/>
        <v>29621.652351503428</v>
      </c>
      <c r="AD442" s="602">
        <f t="shared" ca="1" si="818"/>
        <v>29621.652351503428</v>
      </c>
      <c r="AE442" s="602">
        <f t="shared" ca="1" si="819"/>
        <v>30418.807625095062</v>
      </c>
      <c r="AF442" s="602">
        <f t="shared" ca="1" si="820"/>
        <v>30418.807625095062</v>
      </c>
      <c r="AG442" s="602">
        <f t="shared" ca="1" si="821"/>
        <v>31227.944341051854</v>
      </c>
      <c r="AH442" s="602">
        <f t="shared" ca="1" si="822"/>
        <v>31773.964225318963</v>
      </c>
      <c r="AI442" s="602">
        <f t="shared" ca="1" si="823"/>
        <v>33161.814954877947</v>
      </c>
      <c r="AJ442" s="602">
        <f t="shared" ca="1" si="824"/>
        <v>33161.814954877947</v>
      </c>
      <c r="AK442" s="602">
        <f t="shared" ca="1" si="825"/>
        <v>34581.723205375456</v>
      </c>
      <c r="AL442" s="602">
        <f t="shared" ca="1" si="826"/>
        <v>34581.723205375456</v>
      </c>
      <c r="AM442" s="602">
        <f t="shared" ca="1" si="827"/>
        <v>36033.004617820443</v>
      </c>
      <c r="AN442" s="602">
        <f t="shared" ca="1" si="828"/>
        <v>36033.004617820443</v>
      </c>
      <c r="AO442" s="602">
        <f t="shared" ca="1" si="829"/>
        <v>37514.931461517175</v>
      </c>
      <c r="AP442" s="602">
        <f t="shared" ca="1" si="830"/>
        <v>37514.931461517175</v>
      </c>
      <c r="AQ442" s="602">
        <f t="shared" ca="1" si="831"/>
        <v>39026.737155306873</v>
      </c>
      <c r="AR442" s="602">
        <f t="shared" ca="1" si="832"/>
        <v>35448.772928771345</v>
      </c>
      <c r="AS442" s="602">
        <f t="shared" ca="1" si="833"/>
        <v>36918.531516652984</v>
      </c>
      <c r="AT442" s="602">
        <f t="shared" ca="1" si="834"/>
        <v>36918.531516652984</v>
      </c>
      <c r="AU442" s="602">
        <f t="shared" ca="1" si="835"/>
        <v>38418.479955411574</v>
      </c>
      <c r="AV442" s="602">
        <f t="shared" ca="1" si="836"/>
        <v>38418.479955411574</v>
      </c>
      <c r="AW442" s="602">
        <f t="shared" ca="1" si="837"/>
        <v>39947.830563756834</v>
      </c>
      <c r="AX442" s="602">
        <f t="shared" ca="1" si="838"/>
        <v>39947.830563756834</v>
      </c>
      <c r="AY442" s="602">
        <f t="shared" ca="1" si="839"/>
        <v>41505.764212283277</v>
      </c>
      <c r="AZ442" s="602">
        <f t="shared" ca="1" si="840"/>
        <v>41505.764212283277</v>
      </c>
      <c r="BA442" s="602">
        <f t="shared" ca="1" si="841"/>
        <v>43091.434978125537</v>
      </c>
      <c r="BB442" s="602">
        <f t="shared" ca="1" si="842"/>
        <v>30151.752011168952</v>
      </c>
      <c r="BC442" s="602">
        <f t="shared" ca="1" si="843"/>
        <v>30956.908340085956</v>
      </c>
      <c r="BD442" s="602">
        <f t="shared" ca="1" si="844"/>
        <v>30956.908340085956</v>
      </c>
      <c r="BE442" s="602">
        <f t="shared" ca="1" si="845"/>
        <v>31773.96422531897</v>
      </c>
      <c r="BF442" s="602">
        <f t="shared" ca="1" si="846"/>
        <v>31773.96422531897</v>
      </c>
      <c r="BG442" s="602">
        <f t="shared" ca="1" si="847"/>
        <v>32602.790994842424</v>
      </c>
      <c r="BH442" s="602">
        <f t="shared" ca="1" si="848"/>
        <v>32602.790994842424</v>
      </c>
      <c r="BI442" s="602">
        <f t="shared" ca="1" si="849"/>
        <v>33443.253242422019</v>
      </c>
      <c r="BJ442" s="602">
        <f t="shared" ca="1" si="850"/>
        <v>33443.253242422019</v>
      </c>
      <c r="BK442" s="602">
        <f t="shared" ca="1" si="851"/>
        <v>34295.209150044284</v>
      </c>
      <c r="BL442" s="602">
        <f t="shared" ca="1" si="852"/>
        <v>36770.18441525627</v>
      </c>
      <c r="BM442" s="602">
        <f t="shared" ca="1" si="853"/>
        <v>38267.148755353199</v>
      </c>
      <c r="BN442" s="602">
        <f t="shared" ca="1" si="854"/>
        <v>38267.148755353199</v>
      </c>
      <c r="BO442" s="602">
        <f t="shared" ca="1" si="855"/>
        <v>39793.595525186211</v>
      </c>
      <c r="BP442" s="602">
        <f t="shared" ca="1" si="856"/>
        <v>39793.595525186211</v>
      </c>
      <c r="BQ442" s="602">
        <f t="shared" ca="1" si="857"/>
        <v>41348.708530527409</v>
      </c>
      <c r="BR442" s="602">
        <f t="shared" ca="1" si="858"/>
        <v>41348.708530527409</v>
      </c>
      <c r="BS442" s="602">
        <f t="shared" ca="1" si="859"/>
        <v>42931.644319025749</v>
      </c>
      <c r="BT442" s="602">
        <f t="shared" ca="1" si="860"/>
        <v>42931.644319025749</v>
      </c>
      <c r="BU442" s="602">
        <f t="shared" ca="1" si="861"/>
        <v>44541.536806018841</v>
      </c>
      <c r="BV442" s="602">
        <f t="shared" ca="1" si="862"/>
        <v>40723.276804626068</v>
      </c>
      <c r="BW442" s="602">
        <f t="shared" ca="1" si="863"/>
        <v>42295.186245571516</v>
      </c>
      <c r="BX442" s="602">
        <f t="shared" ca="1" si="864"/>
        <v>42295.186245571516</v>
      </c>
      <c r="BY442" s="602">
        <f t="shared" ca="1" si="865"/>
        <v>43894.401241264459</v>
      </c>
      <c r="BZ442" s="602">
        <f t="shared" ca="1" si="866"/>
        <v>43894.401241264459</v>
      </c>
      <c r="CA442" s="602">
        <f t="shared" ca="1" si="867"/>
        <v>45520.044319311586</v>
      </c>
      <c r="CB442" s="602">
        <f t="shared" ca="1" si="868"/>
        <v>45520.044319311586</v>
      </c>
      <c r="CC442" s="602">
        <f t="shared" ca="1" si="869"/>
        <v>47171.222607457443</v>
      </c>
      <c r="CD442" s="602">
        <f t="shared" ca="1" si="870"/>
        <v>47171.222607457443</v>
      </c>
      <c r="CE442" s="602">
        <f t="shared" ca="1" si="871"/>
        <v>48847.032188247038</v>
      </c>
      <c r="CF442" s="602">
        <f t="shared" ca="1" si="872"/>
        <v>32602.790994842424</v>
      </c>
      <c r="CG442" s="602">
        <f t="shared" ca="1" si="873"/>
        <v>33443.253242422012</v>
      </c>
      <c r="CH442" s="602">
        <f t="shared" ca="1" si="874"/>
        <v>33443.253242422012</v>
      </c>
      <c r="CI442" s="602">
        <f t="shared" ca="1" si="875"/>
        <v>34295.209150044277</v>
      </c>
      <c r="CJ442" s="602">
        <f t="shared" ca="1" si="876"/>
        <v>34295.209150044277</v>
      </c>
      <c r="CK442" s="602">
        <f t="shared" ca="1" si="877"/>
        <v>35158.510820378884</v>
      </c>
      <c r="CL442" s="602">
        <f t="shared" ca="1" si="878"/>
        <v>35158.510820378884</v>
      </c>
      <c r="CM442" s="602">
        <f t="shared" ca="1" si="879"/>
        <v>36033.004617820443</v>
      </c>
      <c r="CN442" s="602">
        <f t="shared" ca="1" si="880"/>
        <v>36033.004617820443</v>
      </c>
      <c r="CO442" s="602">
        <f t="shared" ca="1" si="881"/>
        <v>36918.531516652984</v>
      </c>
      <c r="CP442" s="602">
        <f t="shared" ca="1" si="882"/>
        <v>40567.620879791641</v>
      </c>
      <c r="CQ442" s="602">
        <f t="shared" ca="1" si="883"/>
        <v>42136.752230538325</v>
      </c>
      <c r="CR442" s="602">
        <f t="shared" ca="1" si="884"/>
        <v>42136.752230538325</v>
      </c>
      <c r="CS442" s="602">
        <f t="shared" ca="1" si="885"/>
        <v>43733.275864409734</v>
      </c>
      <c r="CT442" s="602">
        <f t="shared" ca="1" si="886"/>
        <v>43733.275864409734</v>
      </c>
      <c r="CU442" s="602">
        <f t="shared" ca="1" si="887"/>
        <v>45356.316094004287</v>
      </c>
      <c r="CV442" s="602">
        <f t="shared" ca="1" si="888"/>
        <v>45356.316094004287</v>
      </c>
      <c r="CW442" s="602">
        <f t="shared" ca="1" si="889"/>
        <v>47004.981388595283</v>
      </c>
      <c r="CX442" s="602">
        <f t="shared" ca="1" si="890"/>
        <v>47004.981388595283</v>
      </c>
      <c r="CY442" s="602">
        <f t="shared" ca="1" si="891"/>
        <v>48678.368743832812</v>
      </c>
      <c r="CZ442" s="602">
        <f t="shared" ca="1" si="892"/>
        <v>44703.97476535022</v>
      </c>
      <c r="DA442" s="602">
        <f t="shared" ca="1" si="893"/>
        <v>46342.497848049643</v>
      </c>
      <c r="DB442" s="602">
        <f t="shared" ca="1" si="894"/>
        <v>46342.497848049643</v>
      </c>
      <c r="DC442" s="602">
        <f t="shared" ca="1" si="895"/>
        <v>48006.105296803609</v>
      </c>
      <c r="DD442" s="602">
        <f t="shared" ca="1" si="896"/>
        <v>48006.105296803609</v>
      </c>
      <c r="DE442" s="602">
        <f t="shared" ca="1" si="897"/>
        <v>49693.889253268258</v>
      </c>
      <c r="DF442" s="602">
        <f t="shared" ca="1" si="898"/>
        <v>49693.889253268258</v>
      </c>
      <c r="DG442" s="602">
        <f t="shared" ca="1" si="899"/>
        <v>51404.937022019112</v>
      </c>
      <c r="DH442" s="602">
        <f t="shared" ca="1" si="900"/>
        <v>51404.937022019112</v>
      </c>
      <c r="DI442" s="602">
        <f t="shared" ca="1" si="901"/>
        <v>53138.334953305806</v>
      </c>
      <c r="DJ442" s="602">
        <f t="shared" ca="1" si="902"/>
        <v>35740.272825017964</v>
      </c>
      <c r="DK442" s="602">
        <f t="shared" ca="1" si="903"/>
        <v>36622.140011125128</v>
      </c>
      <c r="DL442" s="602">
        <f t="shared" ca="1" si="904"/>
        <v>36622.140011125128</v>
      </c>
      <c r="DM442" s="602">
        <f t="shared" ca="1" si="905"/>
        <v>37514.931461517175</v>
      </c>
      <c r="DN442" s="602">
        <f t="shared" ca="1" si="906"/>
        <v>37514.931461517175</v>
      </c>
      <c r="DO442" s="602">
        <f t="shared" ca="1" si="907"/>
        <v>38418.479955411574</v>
      </c>
      <c r="DP442" s="602">
        <f t="shared" ca="1" si="908"/>
        <v>38418.479955411574</v>
      </c>
      <c r="DQ442" s="602">
        <f t="shared" ca="1" si="909"/>
        <v>39332.613834187912</v>
      </c>
      <c r="DR442" s="602">
        <f t="shared" ca="1" si="910"/>
        <v>39332.613834187912</v>
      </c>
      <c r="DS442" s="602">
        <f t="shared" ca="1" si="911"/>
        <v>40257.157363389997</v>
      </c>
      <c r="DT442" s="602">
        <f t="shared" ca="1" si="912"/>
        <v>46177.501827191038</v>
      </c>
      <c r="DU442" s="602">
        <f t="shared" ca="1" si="913"/>
        <v>47838.641578354283</v>
      </c>
      <c r="DV442" s="602">
        <f t="shared" ca="1" si="914"/>
        <v>47838.641578354283</v>
      </c>
      <c r="DW442" s="602">
        <f t="shared" ca="1" si="915"/>
        <v>49524.048906687342</v>
      </c>
      <c r="DX442" s="602">
        <f t="shared" ca="1" si="916"/>
        <v>49524.048906687342</v>
      </c>
      <c r="DY442" s="602">
        <f t="shared" ca="1" si="917"/>
        <v>51232.81142211426</v>
      </c>
      <c r="DZ442" s="602">
        <f t="shared" ca="1" si="918"/>
        <v>51232.81142211426</v>
      </c>
      <c r="EA442" s="602">
        <f t="shared" ca="1" si="919"/>
        <v>52964.015402022604</v>
      </c>
      <c r="EB442" s="602">
        <f t="shared" ca="1" si="920"/>
        <v>52964.015402022604</v>
      </c>
      <c r="EC442" s="602">
        <f t="shared" ca="1" si="921"/>
        <v>54716.749467108581</v>
      </c>
      <c r="ED442" s="602">
        <f t="shared" ca="1" si="922"/>
        <v>50546.562285820124</v>
      </c>
      <c r="EE442" s="602">
        <f t="shared" ca="1" si="923"/>
        <v>52268.899256216449</v>
      </c>
      <c r="EF442" s="602">
        <f t="shared" ca="1" si="924"/>
        <v>52268.899256216449</v>
      </c>
      <c r="EG442" s="602">
        <f t="shared" ca="1" si="925"/>
        <v>54013.130357142247</v>
      </c>
      <c r="EH442" s="602">
        <f t="shared" ca="1" si="926"/>
        <v>54013.130357142247</v>
      </c>
      <c r="EI442" s="602">
        <f t="shared" ca="1" si="927"/>
        <v>55778.34727772788</v>
      </c>
      <c r="EJ442" s="602">
        <f t="shared" ca="1" si="928"/>
        <v>55778.34727772788</v>
      </c>
      <c r="EK442" s="602">
        <f t="shared" ca="1" si="929"/>
        <v>57563.649413299725</v>
      </c>
      <c r="EL442" s="602">
        <f t="shared" ca="1" si="930"/>
        <v>57563.649413299725</v>
      </c>
      <c r="EM442" s="602">
        <f t="shared" ca="1" si="931"/>
        <v>59368.146874517734</v>
      </c>
    </row>
    <row r="443" spans="22:143" ht="14.25" x14ac:dyDescent="0.2">
      <c r="V443" s="260"/>
      <c r="W443" s="597">
        <f t="shared" si="811"/>
        <v>150</v>
      </c>
      <c r="X443" s="602">
        <f t="shared" ca="1" si="812"/>
        <v>27303.204877228378</v>
      </c>
      <c r="Y443" s="602">
        <f t="shared" ca="1" si="813"/>
        <v>28063.745651855919</v>
      </c>
      <c r="Z443" s="602">
        <f t="shared" ca="1" si="814"/>
        <v>28063.745651855919</v>
      </c>
      <c r="AA443" s="602">
        <f t="shared" ca="1" si="815"/>
        <v>28836.595283912593</v>
      </c>
      <c r="AB443" s="602">
        <f t="shared" ca="1" si="816"/>
        <v>28836.595283912593</v>
      </c>
      <c r="AC443" s="602">
        <f t="shared" ca="1" si="817"/>
        <v>29621.652351503428</v>
      </c>
      <c r="AD443" s="602">
        <f t="shared" ca="1" si="818"/>
        <v>29621.652351503428</v>
      </c>
      <c r="AE443" s="602">
        <f t="shared" ca="1" si="819"/>
        <v>30418.807625095062</v>
      </c>
      <c r="AF443" s="602">
        <f t="shared" ca="1" si="820"/>
        <v>30418.807625095062</v>
      </c>
      <c r="AG443" s="602">
        <f t="shared" ca="1" si="821"/>
        <v>31227.944341051854</v>
      </c>
      <c r="AH443" s="602">
        <f t="shared" ca="1" si="822"/>
        <v>31773.964225318963</v>
      </c>
      <c r="AI443" s="602">
        <f t="shared" ca="1" si="823"/>
        <v>33161.814954877947</v>
      </c>
      <c r="AJ443" s="602">
        <f t="shared" ca="1" si="824"/>
        <v>33161.814954877947</v>
      </c>
      <c r="AK443" s="602">
        <f t="shared" ca="1" si="825"/>
        <v>34581.723205375456</v>
      </c>
      <c r="AL443" s="602">
        <f t="shared" ca="1" si="826"/>
        <v>34581.723205375456</v>
      </c>
      <c r="AM443" s="602">
        <f t="shared" ca="1" si="827"/>
        <v>36033.004617820443</v>
      </c>
      <c r="AN443" s="602">
        <f t="shared" ca="1" si="828"/>
        <v>36033.004617820443</v>
      </c>
      <c r="AO443" s="602">
        <f t="shared" ca="1" si="829"/>
        <v>37514.931461517175</v>
      </c>
      <c r="AP443" s="602">
        <f t="shared" ca="1" si="830"/>
        <v>37514.931461517175</v>
      </c>
      <c r="AQ443" s="602">
        <f t="shared" ca="1" si="831"/>
        <v>39026.737155306873</v>
      </c>
      <c r="AR443" s="602">
        <f t="shared" ca="1" si="832"/>
        <v>35448.772928771345</v>
      </c>
      <c r="AS443" s="602">
        <f t="shared" ca="1" si="833"/>
        <v>36918.531516652984</v>
      </c>
      <c r="AT443" s="602">
        <f t="shared" ca="1" si="834"/>
        <v>36918.531516652984</v>
      </c>
      <c r="AU443" s="602">
        <f t="shared" ca="1" si="835"/>
        <v>38418.479955411574</v>
      </c>
      <c r="AV443" s="602">
        <f t="shared" ca="1" si="836"/>
        <v>38418.479955411574</v>
      </c>
      <c r="AW443" s="602">
        <f t="shared" ca="1" si="837"/>
        <v>39947.830563756834</v>
      </c>
      <c r="AX443" s="602">
        <f t="shared" ca="1" si="838"/>
        <v>39947.830563756834</v>
      </c>
      <c r="AY443" s="602">
        <f t="shared" ca="1" si="839"/>
        <v>41505.764212283277</v>
      </c>
      <c r="AZ443" s="602">
        <f t="shared" ca="1" si="840"/>
        <v>41505.764212283277</v>
      </c>
      <c r="BA443" s="602">
        <f t="shared" ca="1" si="841"/>
        <v>43091.434978125537</v>
      </c>
      <c r="BB443" s="602">
        <f t="shared" ca="1" si="842"/>
        <v>30151.752011168952</v>
      </c>
      <c r="BC443" s="602">
        <f t="shared" ca="1" si="843"/>
        <v>30956.908340085956</v>
      </c>
      <c r="BD443" s="602">
        <f t="shared" ca="1" si="844"/>
        <v>30956.908340085956</v>
      </c>
      <c r="BE443" s="602">
        <f t="shared" ca="1" si="845"/>
        <v>31773.96422531897</v>
      </c>
      <c r="BF443" s="602">
        <f t="shared" ca="1" si="846"/>
        <v>31773.96422531897</v>
      </c>
      <c r="BG443" s="602">
        <f t="shared" ca="1" si="847"/>
        <v>32602.790994842424</v>
      </c>
      <c r="BH443" s="602">
        <f t="shared" ca="1" si="848"/>
        <v>32602.790994842424</v>
      </c>
      <c r="BI443" s="602">
        <f t="shared" ca="1" si="849"/>
        <v>33443.253242422019</v>
      </c>
      <c r="BJ443" s="602">
        <f t="shared" ca="1" si="850"/>
        <v>33443.253242422019</v>
      </c>
      <c r="BK443" s="602">
        <f t="shared" ca="1" si="851"/>
        <v>34295.209150044284</v>
      </c>
      <c r="BL443" s="602">
        <f t="shared" ca="1" si="852"/>
        <v>36770.18441525627</v>
      </c>
      <c r="BM443" s="602">
        <f t="shared" ca="1" si="853"/>
        <v>38267.148755353199</v>
      </c>
      <c r="BN443" s="602">
        <f t="shared" ca="1" si="854"/>
        <v>38267.148755353199</v>
      </c>
      <c r="BO443" s="602">
        <f t="shared" ca="1" si="855"/>
        <v>39793.595525186211</v>
      </c>
      <c r="BP443" s="602">
        <f t="shared" ca="1" si="856"/>
        <v>39793.595525186211</v>
      </c>
      <c r="BQ443" s="602">
        <f t="shared" ca="1" si="857"/>
        <v>41348.708530527409</v>
      </c>
      <c r="BR443" s="602">
        <f t="shared" ca="1" si="858"/>
        <v>41348.708530527409</v>
      </c>
      <c r="BS443" s="602">
        <f t="shared" ca="1" si="859"/>
        <v>42931.644319025749</v>
      </c>
      <c r="BT443" s="602">
        <f t="shared" ca="1" si="860"/>
        <v>42931.644319025749</v>
      </c>
      <c r="BU443" s="602">
        <f t="shared" ca="1" si="861"/>
        <v>44541.536806018841</v>
      </c>
      <c r="BV443" s="602">
        <f t="shared" ca="1" si="862"/>
        <v>40723.276804626068</v>
      </c>
      <c r="BW443" s="602">
        <f t="shared" ca="1" si="863"/>
        <v>42295.186245571516</v>
      </c>
      <c r="BX443" s="602">
        <f t="shared" ca="1" si="864"/>
        <v>42295.186245571516</v>
      </c>
      <c r="BY443" s="602">
        <f t="shared" ca="1" si="865"/>
        <v>43894.401241264459</v>
      </c>
      <c r="BZ443" s="602">
        <f t="shared" ca="1" si="866"/>
        <v>43894.401241264459</v>
      </c>
      <c r="CA443" s="602">
        <f t="shared" ca="1" si="867"/>
        <v>45520.044319311586</v>
      </c>
      <c r="CB443" s="602">
        <f t="shared" ca="1" si="868"/>
        <v>45520.044319311586</v>
      </c>
      <c r="CC443" s="602">
        <f t="shared" ca="1" si="869"/>
        <v>47171.222607457443</v>
      </c>
      <c r="CD443" s="602">
        <f t="shared" ca="1" si="870"/>
        <v>47171.222607457443</v>
      </c>
      <c r="CE443" s="602">
        <f t="shared" ca="1" si="871"/>
        <v>48847.032188247038</v>
      </c>
      <c r="CF443" s="602">
        <f t="shared" ca="1" si="872"/>
        <v>32602.790994842424</v>
      </c>
      <c r="CG443" s="602">
        <f t="shared" ca="1" si="873"/>
        <v>33443.253242422012</v>
      </c>
      <c r="CH443" s="602">
        <f t="shared" ca="1" si="874"/>
        <v>33443.253242422012</v>
      </c>
      <c r="CI443" s="602">
        <f t="shared" ca="1" si="875"/>
        <v>34295.209150044277</v>
      </c>
      <c r="CJ443" s="602">
        <f t="shared" ca="1" si="876"/>
        <v>34295.209150044277</v>
      </c>
      <c r="CK443" s="602">
        <f t="shared" ca="1" si="877"/>
        <v>35158.510820378884</v>
      </c>
      <c r="CL443" s="602">
        <f t="shared" ca="1" si="878"/>
        <v>35158.510820378884</v>
      </c>
      <c r="CM443" s="602">
        <f t="shared" ca="1" si="879"/>
        <v>36033.004617820443</v>
      </c>
      <c r="CN443" s="602">
        <f t="shared" ca="1" si="880"/>
        <v>36033.004617820443</v>
      </c>
      <c r="CO443" s="602">
        <f t="shared" ca="1" si="881"/>
        <v>36918.531516652984</v>
      </c>
      <c r="CP443" s="602">
        <f t="shared" ca="1" si="882"/>
        <v>40567.620879791641</v>
      </c>
      <c r="CQ443" s="602">
        <f t="shared" ca="1" si="883"/>
        <v>42136.752230538325</v>
      </c>
      <c r="CR443" s="602">
        <f t="shared" ca="1" si="884"/>
        <v>42136.752230538325</v>
      </c>
      <c r="CS443" s="602">
        <f t="shared" ca="1" si="885"/>
        <v>43733.275864409734</v>
      </c>
      <c r="CT443" s="602">
        <f t="shared" ca="1" si="886"/>
        <v>43733.275864409734</v>
      </c>
      <c r="CU443" s="602">
        <f t="shared" ca="1" si="887"/>
        <v>45356.316094004287</v>
      </c>
      <c r="CV443" s="602">
        <f t="shared" ca="1" si="888"/>
        <v>45356.316094004287</v>
      </c>
      <c r="CW443" s="602">
        <f t="shared" ca="1" si="889"/>
        <v>47004.981388595283</v>
      </c>
      <c r="CX443" s="602">
        <f t="shared" ca="1" si="890"/>
        <v>47004.981388595283</v>
      </c>
      <c r="CY443" s="602">
        <f t="shared" ca="1" si="891"/>
        <v>48678.368743832812</v>
      </c>
      <c r="CZ443" s="602">
        <f t="shared" ca="1" si="892"/>
        <v>44703.97476535022</v>
      </c>
      <c r="DA443" s="602">
        <f t="shared" ca="1" si="893"/>
        <v>46342.497848049643</v>
      </c>
      <c r="DB443" s="602">
        <f t="shared" ca="1" si="894"/>
        <v>46342.497848049643</v>
      </c>
      <c r="DC443" s="602">
        <f t="shared" ca="1" si="895"/>
        <v>48006.105296803609</v>
      </c>
      <c r="DD443" s="602">
        <f t="shared" ca="1" si="896"/>
        <v>48006.105296803609</v>
      </c>
      <c r="DE443" s="602">
        <f t="shared" ca="1" si="897"/>
        <v>49693.889253268258</v>
      </c>
      <c r="DF443" s="602">
        <f t="shared" ca="1" si="898"/>
        <v>49693.889253268258</v>
      </c>
      <c r="DG443" s="602">
        <f t="shared" ca="1" si="899"/>
        <v>51404.937022019112</v>
      </c>
      <c r="DH443" s="602">
        <f t="shared" ca="1" si="900"/>
        <v>51404.937022019112</v>
      </c>
      <c r="DI443" s="602">
        <f t="shared" ca="1" si="901"/>
        <v>53138.334953305806</v>
      </c>
      <c r="DJ443" s="602">
        <f t="shared" ca="1" si="902"/>
        <v>35740.272825017964</v>
      </c>
      <c r="DK443" s="602">
        <f t="shared" ca="1" si="903"/>
        <v>36622.140011125128</v>
      </c>
      <c r="DL443" s="602">
        <f t="shared" ca="1" si="904"/>
        <v>36622.140011125128</v>
      </c>
      <c r="DM443" s="602">
        <f t="shared" ca="1" si="905"/>
        <v>37514.931461517175</v>
      </c>
      <c r="DN443" s="602">
        <f t="shared" ca="1" si="906"/>
        <v>37514.931461517175</v>
      </c>
      <c r="DO443" s="602">
        <f t="shared" ca="1" si="907"/>
        <v>38418.479955411574</v>
      </c>
      <c r="DP443" s="602">
        <f t="shared" ca="1" si="908"/>
        <v>38418.479955411574</v>
      </c>
      <c r="DQ443" s="602">
        <f t="shared" ca="1" si="909"/>
        <v>39332.613834187912</v>
      </c>
      <c r="DR443" s="602">
        <f t="shared" ca="1" si="910"/>
        <v>39332.613834187912</v>
      </c>
      <c r="DS443" s="602">
        <f t="shared" ca="1" si="911"/>
        <v>40257.157363389997</v>
      </c>
      <c r="DT443" s="602">
        <f t="shared" ca="1" si="912"/>
        <v>46177.501827191038</v>
      </c>
      <c r="DU443" s="602">
        <f t="shared" ca="1" si="913"/>
        <v>47838.641578354283</v>
      </c>
      <c r="DV443" s="602">
        <f t="shared" ca="1" si="914"/>
        <v>47838.641578354283</v>
      </c>
      <c r="DW443" s="602">
        <f t="shared" ca="1" si="915"/>
        <v>49524.048906687342</v>
      </c>
      <c r="DX443" s="602">
        <f t="shared" ca="1" si="916"/>
        <v>49524.048906687342</v>
      </c>
      <c r="DY443" s="602">
        <f t="shared" ca="1" si="917"/>
        <v>51232.81142211426</v>
      </c>
      <c r="DZ443" s="602">
        <f t="shared" ca="1" si="918"/>
        <v>51232.81142211426</v>
      </c>
      <c r="EA443" s="602">
        <f t="shared" ca="1" si="919"/>
        <v>52964.015402022604</v>
      </c>
      <c r="EB443" s="602">
        <f t="shared" ca="1" si="920"/>
        <v>52964.015402022604</v>
      </c>
      <c r="EC443" s="602">
        <f t="shared" ca="1" si="921"/>
        <v>54716.749467108581</v>
      </c>
      <c r="ED443" s="602">
        <f t="shared" ca="1" si="922"/>
        <v>50546.562285820124</v>
      </c>
      <c r="EE443" s="602">
        <f t="shared" ca="1" si="923"/>
        <v>52268.899256216449</v>
      </c>
      <c r="EF443" s="602">
        <f t="shared" ca="1" si="924"/>
        <v>52268.899256216449</v>
      </c>
      <c r="EG443" s="602">
        <f t="shared" ca="1" si="925"/>
        <v>54013.130357142247</v>
      </c>
      <c r="EH443" s="602">
        <f t="shared" ca="1" si="926"/>
        <v>54013.130357142247</v>
      </c>
      <c r="EI443" s="602">
        <f t="shared" ca="1" si="927"/>
        <v>55778.34727772788</v>
      </c>
      <c r="EJ443" s="602">
        <f t="shared" ca="1" si="928"/>
        <v>55778.34727772788</v>
      </c>
      <c r="EK443" s="602">
        <f t="shared" ca="1" si="929"/>
        <v>57563.649413299725</v>
      </c>
      <c r="EL443" s="602">
        <f t="shared" ca="1" si="930"/>
        <v>57563.649413299725</v>
      </c>
      <c r="EM443" s="602">
        <f t="shared" ca="1" si="931"/>
        <v>59368.146874517734</v>
      </c>
    </row>
    <row r="444" spans="22:143" ht="14.25" x14ac:dyDescent="0.2">
      <c r="V444" s="260"/>
      <c r="W444" s="597">
        <f t="shared" si="811"/>
        <v>151</v>
      </c>
      <c r="X444" s="602">
        <f t="shared" ca="1" si="812"/>
        <v>27303.204877228378</v>
      </c>
      <c r="Y444" s="602">
        <f t="shared" ca="1" si="813"/>
        <v>28063.745651855919</v>
      </c>
      <c r="Z444" s="602">
        <f t="shared" ca="1" si="814"/>
        <v>28063.745651855919</v>
      </c>
      <c r="AA444" s="602">
        <f t="shared" ca="1" si="815"/>
        <v>28836.595283912593</v>
      </c>
      <c r="AB444" s="602">
        <f t="shared" ca="1" si="816"/>
        <v>28836.595283912593</v>
      </c>
      <c r="AC444" s="602">
        <f t="shared" ca="1" si="817"/>
        <v>29621.652351503428</v>
      </c>
      <c r="AD444" s="602">
        <f t="shared" ca="1" si="818"/>
        <v>29621.652351503428</v>
      </c>
      <c r="AE444" s="602">
        <f t="shared" ca="1" si="819"/>
        <v>30418.807625095062</v>
      </c>
      <c r="AF444" s="602">
        <f t="shared" ca="1" si="820"/>
        <v>30418.807625095062</v>
      </c>
      <c r="AG444" s="602">
        <f t="shared" ca="1" si="821"/>
        <v>31227.944341051854</v>
      </c>
      <c r="AH444" s="602">
        <f t="shared" ca="1" si="822"/>
        <v>31773.964225318963</v>
      </c>
      <c r="AI444" s="602">
        <f t="shared" ca="1" si="823"/>
        <v>33161.814954877947</v>
      </c>
      <c r="AJ444" s="602">
        <f t="shared" ca="1" si="824"/>
        <v>33161.814954877947</v>
      </c>
      <c r="AK444" s="602">
        <f t="shared" ca="1" si="825"/>
        <v>34581.723205375456</v>
      </c>
      <c r="AL444" s="602">
        <f t="shared" ca="1" si="826"/>
        <v>34581.723205375456</v>
      </c>
      <c r="AM444" s="602">
        <f t="shared" ca="1" si="827"/>
        <v>36033.004617820443</v>
      </c>
      <c r="AN444" s="602">
        <f t="shared" ca="1" si="828"/>
        <v>36033.004617820443</v>
      </c>
      <c r="AO444" s="602">
        <f t="shared" ca="1" si="829"/>
        <v>37514.931461517175</v>
      </c>
      <c r="AP444" s="602">
        <f t="shared" ca="1" si="830"/>
        <v>37514.931461517175</v>
      </c>
      <c r="AQ444" s="602">
        <f t="shared" ca="1" si="831"/>
        <v>39026.737155306873</v>
      </c>
      <c r="AR444" s="602">
        <f t="shared" ca="1" si="832"/>
        <v>35448.772928771345</v>
      </c>
      <c r="AS444" s="602">
        <f t="shared" ca="1" si="833"/>
        <v>36918.531516652984</v>
      </c>
      <c r="AT444" s="602">
        <f t="shared" ca="1" si="834"/>
        <v>36918.531516652984</v>
      </c>
      <c r="AU444" s="602">
        <f t="shared" ca="1" si="835"/>
        <v>38418.479955411574</v>
      </c>
      <c r="AV444" s="602">
        <f t="shared" ca="1" si="836"/>
        <v>38418.479955411574</v>
      </c>
      <c r="AW444" s="602">
        <f t="shared" ca="1" si="837"/>
        <v>39947.830563756834</v>
      </c>
      <c r="AX444" s="602">
        <f t="shared" ca="1" si="838"/>
        <v>39947.830563756834</v>
      </c>
      <c r="AY444" s="602">
        <f t="shared" ca="1" si="839"/>
        <v>41505.764212283277</v>
      </c>
      <c r="AZ444" s="602">
        <f t="shared" ca="1" si="840"/>
        <v>41505.764212283277</v>
      </c>
      <c r="BA444" s="602">
        <f t="shared" ca="1" si="841"/>
        <v>43091.434978125537</v>
      </c>
      <c r="BB444" s="602">
        <f t="shared" ca="1" si="842"/>
        <v>30151.752011168952</v>
      </c>
      <c r="BC444" s="602">
        <f t="shared" ca="1" si="843"/>
        <v>30956.908340085956</v>
      </c>
      <c r="BD444" s="602">
        <f t="shared" ca="1" si="844"/>
        <v>30956.908340085956</v>
      </c>
      <c r="BE444" s="602">
        <f t="shared" ca="1" si="845"/>
        <v>31773.96422531897</v>
      </c>
      <c r="BF444" s="602">
        <f t="shared" ca="1" si="846"/>
        <v>31773.96422531897</v>
      </c>
      <c r="BG444" s="602">
        <f t="shared" ca="1" si="847"/>
        <v>32602.790994842424</v>
      </c>
      <c r="BH444" s="602">
        <f t="shared" ca="1" si="848"/>
        <v>32602.790994842424</v>
      </c>
      <c r="BI444" s="602">
        <f t="shared" ca="1" si="849"/>
        <v>33443.253242422019</v>
      </c>
      <c r="BJ444" s="602">
        <f t="shared" ca="1" si="850"/>
        <v>33443.253242422019</v>
      </c>
      <c r="BK444" s="602">
        <f t="shared" ca="1" si="851"/>
        <v>34295.209150044284</v>
      </c>
      <c r="BL444" s="602">
        <f t="shared" ca="1" si="852"/>
        <v>36770.18441525627</v>
      </c>
      <c r="BM444" s="602">
        <f t="shared" ca="1" si="853"/>
        <v>38267.148755353199</v>
      </c>
      <c r="BN444" s="602">
        <f t="shared" ca="1" si="854"/>
        <v>38267.148755353199</v>
      </c>
      <c r="BO444" s="602">
        <f t="shared" ca="1" si="855"/>
        <v>39793.595525186211</v>
      </c>
      <c r="BP444" s="602">
        <f t="shared" ca="1" si="856"/>
        <v>39793.595525186211</v>
      </c>
      <c r="BQ444" s="602">
        <f t="shared" ca="1" si="857"/>
        <v>41348.708530527409</v>
      </c>
      <c r="BR444" s="602">
        <f t="shared" ca="1" si="858"/>
        <v>41348.708530527409</v>
      </c>
      <c r="BS444" s="602">
        <f t="shared" ca="1" si="859"/>
        <v>42931.644319025749</v>
      </c>
      <c r="BT444" s="602">
        <f t="shared" ca="1" si="860"/>
        <v>42931.644319025749</v>
      </c>
      <c r="BU444" s="602">
        <f t="shared" ca="1" si="861"/>
        <v>44541.536806018841</v>
      </c>
      <c r="BV444" s="602">
        <f t="shared" ca="1" si="862"/>
        <v>40723.276804626068</v>
      </c>
      <c r="BW444" s="602">
        <f t="shared" ca="1" si="863"/>
        <v>42295.186245571516</v>
      </c>
      <c r="BX444" s="602">
        <f t="shared" ca="1" si="864"/>
        <v>42295.186245571516</v>
      </c>
      <c r="BY444" s="602">
        <f t="shared" ca="1" si="865"/>
        <v>43894.401241264459</v>
      </c>
      <c r="BZ444" s="602">
        <f t="shared" ca="1" si="866"/>
        <v>43894.401241264459</v>
      </c>
      <c r="CA444" s="602">
        <f t="shared" ca="1" si="867"/>
        <v>45520.044319311586</v>
      </c>
      <c r="CB444" s="602">
        <f t="shared" ca="1" si="868"/>
        <v>45520.044319311586</v>
      </c>
      <c r="CC444" s="602">
        <f t="shared" ca="1" si="869"/>
        <v>47171.222607457443</v>
      </c>
      <c r="CD444" s="602">
        <f t="shared" ca="1" si="870"/>
        <v>47171.222607457443</v>
      </c>
      <c r="CE444" s="602">
        <f t="shared" ca="1" si="871"/>
        <v>48847.032188247038</v>
      </c>
      <c r="CF444" s="602">
        <f t="shared" ca="1" si="872"/>
        <v>32602.790994842424</v>
      </c>
      <c r="CG444" s="602">
        <f t="shared" ca="1" si="873"/>
        <v>33443.253242422012</v>
      </c>
      <c r="CH444" s="602">
        <f t="shared" ca="1" si="874"/>
        <v>33443.253242422012</v>
      </c>
      <c r="CI444" s="602">
        <f t="shared" ca="1" si="875"/>
        <v>34295.209150044277</v>
      </c>
      <c r="CJ444" s="602">
        <f t="shared" ca="1" si="876"/>
        <v>34295.209150044277</v>
      </c>
      <c r="CK444" s="602">
        <f t="shared" ca="1" si="877"/>
        <v>35158.510820378884</v>
      </c>
      <c r="CL444" s="602">
        <f t="shared" ca="1" si="878"/>
        <v>35158.510820378884</v>
      </c>
      <c r="CM444" s="602">
        <f t="shared" ca="1" si="879"/>
        <v>36033.004617820443</v>
      </c>
      <c r="CN444" s="602">
        <f t="shared" ca="1" si="880"/>
        <v>36033.004617820443</v>
      </c>
      <c r="CO444" s="602">
        <f t="shared" ca="1" si="881"/>
        <v>36918.531516652984</v>
      </c>
      <c r="CP444" s="602">
        <f t="shared" ca="1" si="882"/>
        <v>40567.620879791641</v>
      </c>
      <c r="CQ444" s="602">
        <f t="shared" ca="1" si="883"/>
        <v>42136.752230538325</v>
      </c>
      <c r="CR444" s="602">
        <f t="shared" ca="1" si="884"/>
        <v>42136.752230538325</v>
      </c>
      <c r="CS444" s="602">
        <f t="shared" ca="1" si="885"/>
        <v>43733.275864409734</v>
      </c>
      <c r="CT444" s="602">
        <f t="shared" ca="1" si="886"/>
        <v>43733.275864409734</v>
      </c>
      <c r="CU444" s="602">
        <f t="shared" ca="1" si="887"/>
        <v>45356.316094004287</v>
      </c>
      <c r="CV444" s="602">
        <f t="shared" ca="1" si="888"/>
        <v>45356.316094004287</v>
      </c>
      <c r="CW444" s="602">
        <f t="shared" ca="1" si="889"/>
        <v>47004.981388595283</v>
      </c>
      <c r="CX444" s="602">
        <f t="shared" ca="1" si="890"/>
        <v>47004.981388595283</v>
      </c>
      <c r="CY444" s="602">
        <f t="shared" ca="1" si="891"/>
        <v>48678.368743832812</v>
      </c>
      <c r="CZ444" s="602">
        <f t="shared" ca="1" si="892"/>
        <v>44703.97476535022</v>
      </c>
      <c r="DA444" s="602">
        <f t="shared" ca="1" si="893"/>
        <v>46342.497848049643</v>
      </c>
      <c r="DB444" s="602">
        <f t="shared" ca="1" si="894"/>
        <v>46342.497848049643</v>
      </c>
      <c r="DC444" s="602">
        <f t="shared" ca="1" si="895"/>
        <v>48006.105296803609</v>
      </c>
      <c r="DD444" s="602">
        <f t="shared" ca="1" si="896"/>
        <v>48006.105296803609</v>
      </c>
      <c r="DE444" s="602">
        <f t="shared" ca="1" si="897"/>
        <v>49693.889253268258</v>
      </c>
      <c r="DF444" s="602">
        <f t="shared" ca="1" si="898"/>
        <v>49693.889253268258</v>
      </c>
      <c r="DG444" s="602">
        <f t="shared" ca="1" si="899"/>
        <v>51404.937022019112</v>
      </c>
      <c r="DH444" s="602">
        <f t="shared" ca="1" si="900"/>
        <v>51404.937022019112</v>
      </c>
      <c r="DI444" s="602">
        <f t="shared" ca="1" si="901"/>
        <v>53138.334953305806</v>
      </c>
      <c r="DJ444" s="602">
        <f t="shared" ca="1" si="902"/>
        <v>35740.272825017964</v>
      </c>
      <c r="DK444" s="602">
        <f t="shared" ca="1" si="903"/>
        <v>36622.140011125128</v>
      </c>
      <c r="DL444" s="602">
        <f t="shared" ca="1" si="904"/>
        <v>36622.140011125128</v>
      </c>
      <c r="DM444" s="602">
        <f t="shared" ca="1" si="905"/>
        <v>37514.931461517175</v>
      </c>
      <c r="DN444" s="602">
        <f t="shared" ca="1" si="906"/>
        <v>37514.931461517175</v>
      </c>
      <c r="DO444" s="602">
        <f t="shared" ca="1" si="907"/>
        <v>38418.479955411574</v>
      </c>
      <c r="DP444" s="602">
        <f t="shared" ca="1" si="908"/>
        <v>38418.479955411574</v>
      </c>
      <c r="DQ444" s="602">
        <f t="shared" ca="1" si="909"/>
        <v>39332.613834187912</v>
      </c>
      <c r="DR444" s="602">
        <f t="shared" ca="1" si="910"/>
        <v>39332.613834187912</v>
      </c>
      <c r="DS444" s="602">
        <f t="shared" ca="1" si="911"/>
        <v>40257.157363389997</v>
      </c>
      <c r="DT444" s="602">
        <f t="shared" ca="1" si="912"/>
        <v>46177.501827191038</v>
      </c>
      <c r="DU444" s="602">
        <f t="shared" ca="1" si="913"/>
        <v>47838.641578354283</v>
      </c>
      <c r="DV444" s="602">
        <f t="shared" ca="1" si="914"/>
        <v>47838.641578354283</v>
      </c>
      <c r="DW444" s="602">
        <f t="shared" ca="1" si="915"/>
        <v>49524.048906687342</v>
      </c>
      <c r="DX444" s="602">
        <f t="shared" ca="1" si="916"/>
        <v>49524.048906687342</v>
      </c>
      <c r="DY444" s="602">
        <f t="shared" ca="1" si="917"/>
        <v>51232.81142211426</v>
      </c>
      <c r="DZ444" s="602">
        <f t="shared" ca="1" si="918"/>
        <v>51232.81142211426</v>
      </c>
      <c r="EA444" s="602">
        <f t="shared" ca="1" si="919"/>
        <v>52964.015402022604</v>
      </c>
      <c r="EB444" s="602">
        <f t="shared" ca="1" si="920"/>
        <v>52964.015402022604</v>
      </c>
      <c r="EC444" s="602">
        <f t="shared" ca="1" si="921"/>
        <v>54716.749467108581</v>
      </c>
      <c r="ED444" s="602">
        <f t="shared" ca="1" si="922"/>
        <v>50546.562285820124</v>
      </c>
      <c r="EE444" s="602">
        <f t="shared" ca="1" si="923"/>
        <v>52268.899256216449</v>
      </c>
      <c r="EF444" s="602">
        <f t="shared" ca="1" si="924"/>
        <v>52268.899256216449</v>
      </c>
      <c r="EG444" s="602">
        <f t="shared" ca="1" si="925"/>
        <v>54013.130357142247</v>
      </c>
      <c r="EH444" s="602">
        <f t="shared" ca="1" si="926"/>
        <v>54013.130357142247</v>
      </c>
      <c r="EI444" s="602">
        <f t="shared" ca="1" si="927"/>
        <v>55778.34727772788</v>
      </c>
      <c r="EJ444" s="602">
        <f t="shared" ca="1" si="928"/>
        <v>55778.34727772788</v>
      </c>
      <c r="EK444" s="602">
        <f t="shared" ca="1" si="929"/>
        <v>57563.649413299725</v>
      </c>
      <c r="EL444" s="602">
        <f t="shared" ca="1" si="930"/>
        <v>57563.649413299725</v>
      </c>
      <c r="EM444" s="602">
        <f t="shared" ca="1" si="931"/>
        <v>59368.146874517734</v>
      </c>
    </row>
    <row r="445" spans="22:143" ht="14.25" x14ac:dyDescent="0.2">
      <c r="V445" s="260"/>
      <c r="W445" s="597">
        <f t="shared" si="811"/>
        <v>152</v>
      </c>
      <c r="X445" s="602">
        <f t="shared" ca="1" si="812"/>
        <v>27303.204877228378</v>
      </c>
      <c r="Y445" s="602">
        <f t="shared" ca="1" si="813"/>
        <v>28063.745651855919</v>
      </c>
      <c r="Z445" s="602">
        <f t="shared" ca="1" si="814"/>
        <v>28063.745651855919</v>
      </c>
      <c r="AA445" s="602">
        <f t="shared" ca="1" si="815"/>
        <v>28836.595283912593</v>
      </c>
      <c r="AB445" s="602">
        <f t="shared" ca="1" si="816"/>
        <v>28836.595283912593</v>
      </c>
      <c r="AC445" s="602">
        <f t="shared" ca="1" si="817"/>
        <v>29621.652351503428</v>
      </c>
      <c r="AD445" s="602">
        <f t="shared" ca="1" si="818"/>
        <v>29621.652351503428</v>
      </c>
      <c r="AE445" s="602">
        <f t="shared" ca="1" si="819"/>
        <v>30418.807625095062</v>
      </c>
      <c r="AF445" s="602">
        <f t="shared" ca="1" si="820"/>
        <v>30418.807625095062</v>
      </c>
      <c r="AG445" s="602">
        <f t="shared" ca="1" si="821"/>
        <v>31227.944341051854</v>
      </c>
      <c r="AH445" s="602">
        <f t="shared" ca="1" si="822"/>
        <v>31773.964225318963</v>
      </c>
      <c r="AI445" s="602">
        <f t="shared" ca="1" si="823"/>
        <v>33161.814954877947</v>
      </c>
      <c r="AJ445" s="602">
        <f t="shared" ca="1" si="824"/>
        <v>33161.814954877947</v>
      </c>
      <c r="AK445" s="602">
        <f t="shared" ca="1" si="825"/>
        <v>34581.723205375456</v>
      </c>
      <c r="AL445" s="602">
        <f t="shared" ca="1" si="826"/>
        <v>34581.723205375456</v>
      </c>
      <c r="AM445" s="602">
        <f t="shared" ca="1" si="827"/>
        <v>36033.004617820443</v>
      </c>
      <c r="AN445" s="602">
        <f t="shared" ca="1" si="828"/>
        <v>36033.004617820443</v>
      </c>
      <c r="AO445" s="602">
        <f t="shared" ca="1" si="829"/>
        <v>37514.931461517175</v>
      </c>
      <c r="AP445" s="602">
        <f t="shared" ca="1" si="830"/>
        <v>37514.931461517175</v>
      </c>
      <c r="AQ445" s="602">
        <f t="shared" ca="1" si="831"/>
        <v>39026.737155306873</v>
      </c>
      <c r="AR445" s="602">
        <f t="shared" ca="1" si="832"/>
        <v>35448.772928771345</v>
      </c>
      <c r="AS445" s="602">
        <f t="shared" ca="1" si="833"/>
        <v>36918.531516652984</v>
      </c>
      <c r="AT445" s="602">
        <f t="shared" ca="1" si="834"/>
        <v>36918.531516652984</v>
      </c>
      <c r="AU445" s="602">
        <f t="shared" ca="1" si="835"/>
        <v>38418.479955411574</v>
      </c>
      <c r="AV445" s="602">
        <f t="shared" ca="1" si="836"/>
        <v>38418.479955411574</v>
      </c>
      <c r="AW445" s="602">
        <f t="shared" ca="1" si="837"/>
        <v>39947.830563756834</v>
      </c>
      <c r="AX445" s="602">
        <f t="shared" ca="1" si="838"/>
        <v>39947.830563756834</v>
      </c>
      <c r="AY445" s="602">
        <f t="shared" ca="1" si="839"/>
        <v>41505.764212283277</v>
      </c>
      <c r="AZ445" s="602">
        <f t="shared" ca="1" si="840"/>
        <v>41505.764212283277</v>
      </c>
      <c r="BA445" s="602">
        <f t="shared" ca="1" si="841"/>
        <v>43091.434978125537</v>
      </c>
      <c r="BB445" s="602">
        <f t="shared" ca="1" si="842"/>
        <v>30151.752011168952</v>
      </c>
      <c r="BC445" s="602">
        <f t="shared" ca="1" si="843"/>
        <v>30956.908340085956</v>
      </c>
      <c r="BD445" s="602">
        <f t="shared" ca="1" si="844"/>
        <v>30956.908340085956</v>
      </c>
      <c r="BE445" s="602">
        <f t="shared" ca="1" si="845"/>
        <v>31773.96422531897</v>
      </c>
      <c r="BF445" s="602">
        <f t="shared" ca="1" si="846"/>
        <v>31773.96422531897</v>
      </c>
      <c r="BG445" s="602">
        <f t="shared" ca="1" si="847"/>
        <v>32602.790994842424</v>
      </c>
      <c r="BH445" s="602">
        <f t="shared" ca="1" si="848"/>
        <v>32602.790994842424</v>
      </c>
      <c r="BI445" s="602">
        <f t="shared" ca="1" si="849"/>
        <v>33443.253242422019</v>
      </c>
      <c r="BJ445" s="602">
        <f t="shared" ca="1" si="850"/>
        <v>33443.253242422019</v>
      </c>
      <c r="BK445" s="602">
        <f t="shared" ca="1" si="851"/>
        <v>34295.209150044284</v>
      </c>
      <c r="BL445" s="602">
        <f t="shared" ca="1" si="852"/>
        <v>36770.18441525627</v>
      </c>
      <c r="BM445" s="602">
        <f t="shared" ca="1" si="853"/>
        <v>38267.148755353199</v>
      </c>
      <c r="BN445" s="602">
        <f t="shared" ca="1" si="854"/>
        <v>38267.148755353199</v>
      </c>
      <c r="BO445" s="602">
        <f t="shared" ca="1" si="855"/>
        <v>39793.595525186211</v>
      </c>
      <c r="BP445" s="602">
        <f t="shared" ca="1" si="856"/>
        <v>39793.595525186211</v>
      </c>
      <c r="BQ445" s="602">
        <f t="shared" ca="1" si="857"/>
        <v>41348.708530527409</v>
      </c>
      <c r="BR445" s="602">
        <f t="shared" ca="1" si="858"/>
        <v>41348.708530527409</v>
      </c>
      <c r="BS445" s="602">
        <f t="shared" ca="1" si="859"/>
        <v>42931.644319025749</v>
      </c>
      <c r="BT445" s="602">
        <f t="shared" ca="1" si="860"/>
        <v>42931.644319025749</v>
      </c>
      <c r="BU445" s="602">
        <f t="shared" ca="1" si="861"/>
        <v>44541.536806018841</v>
      </c>
      <c r="BV445" s="602">
        <f t="shared" ca="1" si="862"/>
        <v>40723.276804626068</v>
      </c>
      <c r="BW445" s="602">
        <f t="shared" ca="1" si="863"/>
        <v>42295.186245571516</v>
      </c>
      <c r="BX445" s="602">
        <f t="shared" ca="1" si="864"/>
        <v>42295.186245571516</v>
      </c>
      <c r="BY445" s="602">
        <f t="shared" ca="1" si="865"/>
        <v>43894.401241264459</v>
      </c>
      <c r="BZ445" s="602">
        <f t="shared" ca="1" si="866"/>
        <v>43894.401241264459</v>
      </c>
      <c r="CA445" s="602">
        <f t="shared" ca="1" si="867"/>
        <v>45520.044319311586</v>
      </c>
      <c r="CB445" s="602">
        <f t="shared" ca="1" si="868"/>
        <v>45520.044319311586</v>
      </c>
      <c r="CC445" s="602">
        <f t="shared" ca="1" si="869"/>
        <v>47171.222607457443</v>
      </c>
      <c r="CD445" s="602">
        <f t="shared" ca="1" si="870"/>
        <v>47171.222607457443</v>
      </c>
      <c r="CE445" s="602">
        <f t="shared" ca="1" si="871"/>
        <v>48847.032188247038</v>
      </c>
      <c r="CF445" s="602">
        <f t="shared" ca="1" si="872"/>
        <v>32602.790994842424</v>
      </c>
      <c r="CG445" s="602">
        <f t="shared" ca="1" si="873"/>
        <v>33443.253242422012</v>
      </c>
      <c r="CH445" s="602">
        <f t="shared" ca="1" si="874"/>
        <v>33443.253242422012</v>
      </c>
      <c r="CI445" s="602">
        <f t="shared" ca="1" si="875"/>
        <v>34295.209150044277</v>
      </c>
      <c r="CJ445" s="602">
        <f t="shared" ca="1" si="876"/>
        <v>34295.209150044277</v>
      </c>
      <c r="CK445" s="602">
        <f t="shared" ca="1" si="877"/>
        <v>35158.510820378884</v>
      </c>
      <c r="CL445" s="602">
        <f t="shared" ca="1" si="878"/>
        <v>35158.510820378884</v>
      </c>
      <c r="CM445" s="602">
        <f t="shared" ca="1" si="879"/>
        <v>36033.004617820443</v>
      </c>
      <c r="CN445" s="602">
        <f t="shared" ca="1" si="880"/>
        <v>36033.004617820443</v>
      </c>
      <c r="CO445" s="602">
        <f t="shared" ca="1" si="881"/>
        <v>36918.531516652984</v>
      </c>
      <c r="CP445" s="602">
        <f t="shared" ca="1" si="882"/>
        <v>40567.620879791641</v>
      </c>
      <c r="CQ445" s="602">
        <f t="shared" ca="1" si="883"/>
        <v>42136.752230538325</v>
      </c>
      <c r="CR445" s="602">
        <f t="shared" ca="1" si="884"/>
        <v>42136.752230538325</v>
      </c>
      <c r="CS445" s="602">
        <f t="shared" ca="1" si="885"/>
        <v>43733.275864409734</v>
      </c>
      <c r="CT445" s="602">
        <f t="shared" ca="1" si="886"/>
        <v>43733.275864409734</v>
      </c>
      <c r="CU445" s="602">
        <f t="shared" ca="1" si="887"/>
        <v>45356.316094004287</v>
      </c>
      <c r="CV445" s="602">
        <f t="shared" ca="1" si="888"/>
        <v>45356.316094004287</v>
      </c>
      <c r="CW445" s="602">
        <f t="shared" ca="1" si="889"/>
        <v>47004.981388595283</v>
      </c>
      <c r="CX445" s="602">
        <f t="shared" ca="1" si="890"/>
        <v>47004.981388595283</v>
      </c>
      <c r="CY445" s="602">
        <f t="shared" ca="1" si="891"/>
        <v>48678.368743832812</v>
      </c>
      <c r="CZ445" s="602">
        <f t="shared" ca="1" si="892"/>
        <v>44703.97476535022</v>
      </c>
      <c r="DA445" s="602">
        <f t="shared" ca="1" si="893"/>
        <v>46342.497848049643</v>
      </c>
      <c r="DB445" s="602">
        <f t="shared" ca="1" si="894"/>
        <v>46342.497848049643</v>
      </c>
      <c r="DC445" s="602">
        <f t="shared" ca="1" si="895"/>
        <v>48006.105296803609</v>
      </c>
      <c r="DD445" s="602">
        <f t="shared" ca="1" si="896"/>
        <v>48006.105296803609</v>
      </c>
      <c r="DE445" s="602">
        <f t="shared" ca="1" si="897"/>
        <v>49693.889253268258</v>
      </c>
      <c r="DF445" s="602">
        <f t="shared" ca="1" si="898"/>
        <v>49693.889253268258</v>
      </c>
      <c r="DG445" s="602">
        <f t="shared" ca="1" si="899"/>
        <v>51404.937022019112</v>
      </c>
      <c r="DH445" s="602">
        <f t="shared" ca="1" si="900"/>
        <v>51404.937022019112</v>
      </c>
      <c r="DI445" s="602">
        <f t="shared" ca="1" si="901"/>
        <v>53138.334953305806</v>
      </c>
      <c r="DJ445" s="602">
        <f t="shared" ca="1" si="902"/>
        <v>35740.272825017964</v>
      </c>
      <c r="DK445" s="602">
        <f t="shared" ca="1" si="903"/>
        <v>36622.140011125128</v>
      </c>
      <c r="DL445" s="602">
        <f t="shared" ca="1" si="904"/>
        <v>36622.140011125128</v>
      </c>
      <c r="DM445" s="602">
        <f t="shared" ca="1" si="905"/>
        <v>37514.931461517175</v>
      </c>
      <c r="DN445" s="602">
        <f t="shared" ca="1" si="906"/>
        <v>37514.931461517175</v>
      </c>
      <c r="DO445" s="602">
        <f t="shared" ca="1" si="907"/>
        <v>38418.479955411574</v>
      </c>
      <c r="DP445" s="602">
        <f t="shared" ca="1" si="908"/>
        <v>38418.479955411574</v>
      </c>
      <c r="DQ445" s="602">
        <f t="shared" ca="1" si="909"/>
        <v>39332.613834187912</v>
      </c>
      <c r="DR445" s="602">
        <f t="shared" ca="1" si="910"/>
        <v>39332.613834187912</v>
      </c>
      <c r="DS445" s="602">
        <f t="shared" ca="1" si="911"/>
        <v>40257.157363389997</v>
      </c>
      <c r="DT445" s="602">
        <f t="shared" ca="1" si="912"/>
        <v>46177.501827191038</v>
      </c>
      <c r="DU445" s="602">
        <f t="shared" ca="1" si="913"/>
        <v>47838.641578354283</v>
      </c>
      <c r="DV445" s="602">
        <f t="shared" ca="1" si="914"/>
        <v>47838.641578354283</v>
      </c>
      <c r="DW445" s="602">
        <f t="shared" ca="1" si="915"/>
        <v>49524.048906687342</v>
      </c>
      <c r="DX445" s="602">
        <f t="shared" ca="1" si="916"/>
        <v>49524.048906687342</v>
      </c>
      <c r="DY445" s="602">
        <f t="shared" ca="1" si="917"/>
        <v>51232.81142211426</v>
      </c>
      <c r="DZ445" s="602">
        <f t="shared" ca="1" si="918"/>
        <v>51232.81142211426</v>
      </c>
      <c r="EA445" s="602">
        <f t="shared" ca="1" si="919"/>
        <v>52964.015402022604</v>
      </c>
      <c r="EB445" s="602">
        <f t="shared" ca="1" si="920"/>
        <v>52964.015402022604</v>
      </c>
      <c r="EC445" s="602">
        <f t="shared" ca="1" si="921"/>
        <v>54716.749467108581</v>
      </c>
      <c r="ED445" s="602">
        <f t="shared" ca="1" si="922"/>
        <v>50546.562285820124</v>
      </c>
      <c r="EE445" s="602">
        <f t="shared" ca="1" si="923"/>
        <v>52268.899256216449</v>
      </c>
      <c r="EF445" s="602">
        <f t="shared" ca="1" si="924"/>
        <v>52268.899256216449</v>
      </c>
      <c r="EG445" s="602">
        <f t="shared" ca="1" si="925"/>
        <v>54013.130357142247</v>
      </c>
      <c r="EH445" s="602">
        <f t="shared" ca="1" si="926"/>
        <v>54013.130357142247</v>
      </c>
      <c r="EI445" s="602">
        <f t="shared" ca="1" si="927"/>
        <v>55778.34727772788</v>
      </c>
      <c r="EJ445" s="602">
        <f t="shared" ca="1" si="928"/>
        <v>55778.34727772788</v>
      </c>
      <c r="EK445" s="602">
        <f t="shared" ca="1" si="929"/>
        <v>57563.649413299725</v>
      </c>
      <c r="EL445" s="602">
        <f t="shared" ca="1" si="930"/>
        <v>57563.649413299725</v>
      </c>
      <c r="EM445" s="602">
        <f t="shared" ca="1" si="931"/>
        <v>59368.146874517734</v>
      </c>
    </row>
    <row r="446" spans="22:143" ht="14.25" x14ac:dyDescent="0.2">
      <c r="V446" s="260"/>
      <c r="W446" s="597">
        <f t="shared" si="811"/>
        <v>153</v>
      </c>
      <c r="X446" s="602">
        <f t="shared" ca="1" si="812"/>
        <v>27303.204877228378</v>
      </c>
      <c r="Y446" s="602">
        <f t="shared" ca="1" si="813"/>
        <v>28063.745651855919</v>
      </c>
      <c r="Z446" s="602">
        <f t="shared" ca="1" si="814"/>
        <v>28063.745651855919</v>
      </c>
      <c r="AA446" s="602">
        <f t="shared" ca="1" si="815"/>
        <v>28836.595283912593</v>
      </c>
      <c r="AB446" s="602">
        <f t="shared" ca="1" si="816"/>
        <v>28836.595283912593</v>
      </c>
      <c r="AC446" s="602">
        <f t="shared" ca="1" si="817"/>
        <v>29621.652351503428</v>
      </c>
      <c r="AD446" s="602">
        <f t="shared" ca="1" si="818"/>
        <v>29621.652351503428</v>
      </c>
      <c r="AE446" s="602">
        <f t="shared" ca="1" si="819"/>
        <v>30418.807625095062</v>
      </c>
      <c r="AF446" s="602">
        <f t="shared" ca="1" si="820"/>
        <v>30418.807625095062</v>
      </c>
      <c r="AG446" s="602">
        <f t="shared" ca="1" si="821"/>
        <v>31227.944341051854</v>
      </c>
      <c r="AH446" s="602">
        <f t="shared" ca="1" si="822"/>
        <v>31773.964225318963</v>
      </c>
      <c r="AI446" s="602">
        <f t="shared" ca="1" si="823"/>
        <v>33161.814954877947</v>
      </c>
      <c r="AJ446" s="602">
        <f t="shared" ca="1" si="824"/>
        <v>33161.814954877947</v>
      </c>
      <c r="AK446" s="602">
        <f t="shared" ca="1" si="825"/>
        <v>34581.723205375456</v>
      </c>
      <c r="AL446" s="602">
        <f t="shared" ca="1" si="826"/>
        <v>34581.723205375456</v>
      </c>
      <c r="AM446" s="602">
        <f t="shared" ca="1" si="827"/>
        <v>36033.004617820443</v>
      </c>
      <c r="AN446" s="602">
        <f t="shared" ca="1" si="828"/>
        <v>36033.004617820443</v>
      </c>
      <c r="AO446" s="602">
        <f t="shared" ca="1" si="829"/>
        <v>37514.931461517175</v>
      </c>
      <c r="AP446" s="602">
        <f t="shared" ca="1" si="830"/>
        <v>37514.931461517175</v>
      </c>
      <c r="AQ446" s="602">
        <f t="shared" ca="1" si="831"/>
        <v>39026.737155306873</v>
      </c>
      <c r="AR446" s="602">
        <f t="shared" ca="1" si="832"/>
        <v>35448.772928771345</v>
      </c>
      <c r="AS446" s="602">
        <f t="shared" ca="1" si="833"/>
        <v>36918.531516652984</v>
      </c>
      <c r="AT446" s="602">
        <f t="shared" ca="1" si="834"/>
        <v>36918.531516652984</v>
      </c>
      <c r="AU446" s="602">
        <f t="shared" ca="1" si="835"/>
        <v>38418.479955411574</v>
      </c>
      <c r="AV446" s="602">
        <f t="shared" ca="1" si="836"/>
        <v>38418.479955411574</v>
      </c>
      <c r="AW446" s="602">
        <f t="shared" ca="1" si="837"/>
        <v>39947.830563756834</v>
      </c>
      <c r="AX446" s="602">
        <f t="shared" ca="1" si="838"/>
        <v>39947.830563756834</v>
      </c>
      <c r="AY446" s="602">
        <f t="shared" ca="1" si="839"/>
        <v>41505.764212283277</v>
      </c>
      <c r="AZ446" s="602">
        <f t="shared" ca="1" si="840"/>
        <v>41505.764212283277</v>
      </c>
      <c r="BA446" s="602">
        <f t="shared" ca="1" si="841"/>
        <v>43091.434978125537</v>
      </c>
      <c r="BB446" s="602">
        <f t="shared" ca="1" si="842"/>
        <v>30151.752011168952</v>
      </c>
      <c r="BC446" s="602">
        <f t="shared" ca="1" si="843"/>
        <v>30956.908340085956</v>
      </c>
      <c r="BD446" s="602">
        <f t="shared" ca="1" si="844"/>
        <v>30956.908340085956</v>
      </c>
      <c r="BE446" s="602">
        <f t="shared" ca="1" si="845"/>
        <v>31773.96422531897</v>
      </c>
      <c r="BF446" s="602">
        <f t="shared" ca="1" si="846"/>
        <v>31773.96422531897</v>
      </c>
      <c r="BG446" s="602">
        <f t="shared" ca="1" si="847"/>
        <v>32602.790994842424</v>
      </c>
      <c r="BH446" s="602">
        <f t="shared" ca="1" si="848"/>
        <v>32602.790994842424</v>
      </c>
      <c r="BI446" s="602">
        <f t="shared" ca="1" si="849"/>
        <v>33443.253242422019</v>
      </c>
      <c r="BJ446" s="602">
        <f t="shared" ca="1" si="850"/>
        <v>33443.253242422019</v>
      </c>
      <c r="BK446" s="602">
        <f t="shared" ca="1" si="851"/>
        <v>34295.209150044284</v>
      </c>
      <c r="BL446" s="602">
        <f t="shared" ca="1" si="852"/>
        <v>36770.18441525627</v>
      </c>
      <c r="BM446" s="602">
        <f t="shared" ca="1" si="853"/>
        <v>38267.148755353199</v>
      </c>
      <c r="BN446" s="602">
        <f t="shared" ca="1" si="854"/>
        <v>38267.148755353199</v>
      </c>
      <c r="BO446" s="602">
        <f t="shared" ca="1" si="855"/>
        <v>39793.595525186211</v>
      </c>
      <c r="BP446" s="602">
        <f t="shared" ca="1" si="856"/>
        <v>39793.595525186211</v>
      </c>
      <c r="BQ446" s="602">
        <f t="shared" ca="1" si="857"/>
        <v>41348.708530527409</v>
      </c>
      <c r="BR446" s="602">
        <f t="shared" ca="1" si="858"/>
        <v>41348.708530527409</v>
      </c>
      <c r="BS446" s="602">
        <f t="shared" ca="1" si="859"/>
        <v>42931.644319025749</v>
      </c>
      <c r="BT446" s="602">
        <f t="shared" ca="1" si="860"/>
        <v>42931.644319025749</v>
      </c>
      <c r="BU446" s="602">
        <f t="shared" ca="1" si="861"/>
        <v>44541.536806018841</v>
      </c>
      <c r="BV446" s="602">
        <f t="shared" ca="1" si="862"/>
        <v>40723.276804626068</v>
      </c>
      <c r="BW446" s="602">
        <f t="shared" ca="1" si="863"/>
        <v>42295.186245571516</v>
      </c>
      <c r="BX446" s="602">
        <f t="shared" ca="1" si="864"/>
        <v>42295.186245571516</v>
      </c>
      <c r="BY446" s="602">
        <f t="shared" ca="1" si="865"/>
        <v>43894.401241264459</v>
      </c>
      <c r="BZ446" s="602">
        <f t="shared" ca="1" si="866"/>
        <v>43894.401241264459</v>
      </c>
      <c r="CA446" s="602">
        <f t="shared" ca="1" si="867"/>
        <v>45520.044319311586</v>
      </c>
      <c r="CB446" s="602">
        <f t="shared" ca="1" si="868"/>
        <v>45520.044319311586</v>
      </c>
      <c r="CC446" s="602">
        <f t="shared" ca="1" si="869"/>
        <v>47171.222607457443</v>
      </c>
      <c r="CD446" s="602">
        <f t="shared" ca="1" si="870"/>
        <v>47171.222607457443</v>
      </c>
      <c r="CE446" s="602">
        <f t="shared" ca="1" si="871"/>
        <v>48847.032188247038</v>
      </c>
      <c r="CF446" s="602">
        <f t="shared" ca="1" si="872"/>
        <v>32602.790994842424</v>
      </c>
      <c r="CG446" s="602">
        <f t="shared" ca="1" si="873"/>
        <v>33443.253242422012</v>
      </c>
      <c r="CH446" s="602">
        <f t="shared" ca="1" si="874"/>
        <v>33443.253242422012</v>
      </c>
      <c r="CI446" s="602">
        <f t="shared" ca="1" si="875"/>
        <v>34295.209150044277</v>
      </c>
      <c r="CJ446" s="602">
        <f t="shared" ca="1" si="876"/>
        <v>34295.209150044277</v>
      </c>
      <c r="CK446" s="602">
        <f t="shared" ca="1" si="877"/>
        <v>35158.510820378884</v>
      </c>
      <c r="CL446" s="602">
        <f t="shared" ca="1" si="878"/>
        <v>35158.510820378884</v>
      </c>
      <c r="CM446" s="602">
        <f t="shared" ca="1" si="879"/>
        <v>36033.004617820443</v>
      </c>
      <c r="CN446" s="602">
        <f t="shared" ca="1" si="880"/>
        <v>36033.004617820443</v>
      </c>
      <c r="CO446" s="602">
        <f t="shared" ca="1" si="881"/>
        <v>36918.531516652984</v>
      </c>
      <c r="CP446" s="602">
        <f t="shared" ca="1" si="882"/>
        <v>40567.620879791641</v>
      </c>
      <c r="CQ446" s="602">
        <f t="shared" ca="1" si="883"/>
        <v>42136.752230538325</v>
      </c>
      <c r="CR446" s="602">
        <f t="shared" ca="1" si="884"/>
        <v>42136.752230538325</v>
      </c>
      <c r="CS446" s="602">
        <f t="shared" ca="1" si="885"/>
        <v>43733.275864409734</v>
      </c>
      <c r="CT446" s="602">
        <f t="shared" ca="1" si="886"/>
        <v>43733.275864409734</v>
      </c>
      <c r="CU446" s="602">
        <f t="shared" ca="1" si="887"/>
        <v>45356.316094004287</v>
      </c>
      <c r="CV446" s="602">
        <f t="shared" ca="1" si="888"/>
        <v>45356.316094004287</v>
      </c>
      <c r="CW446" s="602">
        <f t="shared" ca="1" si="889"/>
        <v>47004.981388595283</v>
      </c>
      <c r="CX446" s="602">
        <f t="shared" ca="1" si="890"/>
        <v>47004.981388595283</v>
      </c>
      <c r="CY446" s="602">
        <f t="shared" ca="1" si="891"/>
        <v>48678.368743832812</v>
      </c>
      <c r="CZ446" s="602">
        <f t="shared" ca="1" si="892"/>
        <v>44703.97476535022</v>
      </c>
      <c r="DA446" s="602">
        <f t="shared" ca="1" si="893"/>
        <v>46342.497848049643</v>
      </c>
      <c r="DB446" s="602">
        <f t="shared" ca="1" si="894"/>
        <v>46342.497848049643</v>
      </c>
      <c r="DC446" s="602">
        <f t="shared" ca="1" si="895"/>
        <v>48006.105296803609</v>
      </c>
      <c r="DD446" s="602">
        <f t="shared" ca="1" si="896"/>
        <v>48006.105296803609</v>
      </c>
      <c r="DE446" s="602">
        <f t="shared" ca="1" si="897"/>
        <v>49693.889253268258</v>
      </c>
      <c r="DF446" s="602">
        <f t="shared" ca="1" si="898"/>
        <v>49693.889253268258</v>
      </c>
      <c r="DG446" s="602">
        <f t="shared" ca="1" si="899"/>
        <v>51404.937022019112</v>
      </c>
      <c r="DH446" s="602">
        <f t="shared" ca="1" si="900"/>
        <v>51404.937022019112</v>
      </c>
      <c r="DI446" s="602">
        <f t="shared" ca="1" si="901"/>
        <v>53138.334953305806</v>
      </c>
      <c r="DJ446" s="602">
        <f t="shared" ca="1" si="902"/>
        <v>35740.272825017964</v>
      </c>
      <c r="DK446" s="602">
        <f t="shared" ca="1" si="903"/>
        <v>36622.140011125128</v>
      </c>
      <c r="DL446" s="602">
        <f t="shared" ca="1" si="904"/>
        <v>36622.140011125128</v>
      </c>
      <c r="DM446" s="602">
        <f t="shared" ca="1" si="905"/>
        <v>37514.931461517175</v>
      </c>
      <c r="DN446" s="602">
        <f t="shared" ca="1" si="906"/>
        <v>37514.931461517175</v>
      </c>
      <c r="DO446" s="602">
        <f t="shared" ca="1" si="907"/>
        <v>38418.479955411574</v>
      </c>
      <c r="DP446" s="602">
        <f t="shared" ca="1" si="908"/>
        <v>38418.479955411574</v>
      </c>
      <c r="DQ446" s="602">
        <f t="shared" ca="1" si="909"/>
        <v>39332.613834187912</v>
      </c>
      <c r="DR446" s="602">
        <f t="shared" ca="1" si="910"/>
        <v>39332.613834187912</v>
      </c>
      <c r="DS446" s="602">
        <f t="shared" ca="1" si="911"/>
        <v>40257.157363389997</v>
      </c>
      <c r="DT446" s="602">
        <f t="shared" ca="1" si="912"/>
        <v>46177.501827191038</v>
      </c>
      <c r="DU446" s="602">
        <f t="shared" ca="1" si="913"/>
        <v>47838.641578354283</v>
      </c>
      <c r="DV446" s="602">
        <f t="shared" ca="1" si="914"/>
        <v>47838.641578354283</v>
      </c>
      <c r="DW446" s="602">
        <f t="shared" ca="1" si="915"/>
        <v>49524.048906687342</v>
      </c>
      <c r="DX446" s="602">
        <f t="shared" ca="1" si="916"/>
        <v>49524.048906687342</v>
      </c>
      <c r="DY446" s="602">
        <f t="shared" ca="1" si="917"/>
        <v>51232.81142211426</v>
      </c>
      <c r="DZ446" s="602">
        <f t="shared" ca="1" si="918"/>
        <v>51232.81142211426</v>
      </c>
      <c r="EA446" s="602">
        <f t="shared" ca="1" si="919"/>
        <v>52964.015402022604</v>
      </c>
      <c r="EB446" s="602">
        <f t="shared" ca="1" si="920"/>
        <v>52964.015402022604</v>
      </c>
      <c r="EC446" s="602">
        <f t="shared" ca="1" si="921"/>
        <v>54716.749467108581</v>
      </c>
      <c r="ED446" s="602">
        <f t="shared" ca="1" si="922"/>
        <v>50546.562285820124</v>
      </c>
      <c r="EE446" s="602">
        <f t="shared" ca="1" si="923"/>
        <v>52268.899256216449</v>
      </c>
      <c r="EF446" s="602">
        <f t="shared" ca="1" si="924"/>
        <v>52268.899256216449</v>
      </c>
      <c r="EG446" s="602">
        <f t="shared" ca="1" si="925"/>
        <v>54013.130357142247</v>
      </c>
      <c r="EH446" s="602">
        <f t="shared" ca="1" si="926"/>
        <v>54013.130357142247</v>
      </c>
      <c r="EI446" s="602">
        <f t="shared" ca="1" si="927"/>
        <v>55778.34727772788</v>
      </c>
      <c r="EJ446" s="602">
        <f t="shared" ca="1" si="928"/>
        <v>55778.34727772788</v>
      </c>
      <c r="EK446" s="602">
        <f t="shared" ca="1" si="929"/>
        <v>57563.649413299725</v>
      </c>
      <c r="EL446" s="602">
        <f t="shared" ca="1" si="930"/>
        <v>57563.649413299725</v>
      </c>
      <c r="EM446" s="602">
        <f t="shared" ca="1" si="931"/>
        <v>59368.146874517734</v>
      </c>
    </row>
    <row r="447" spans="22:143" ht="14.25" x14ac:dyDescent="0.2">
      <c r="V447" s="260"/>
      <c r="W447" s="597">
        <f t="shared" si="811"/>
        <v>154</v>
      </c>
      <c r="X447" s="602">
        <f t="shared" ca="1" si="812"/>
        <v>27303.204877228378</v>
      </c>
      <c r="Y447" s="602">
        <f t="shared" ca="1" si="813"/>
        <v>28063.745651855919</v>
      </c>
      <c r="Z447" s="602">
        <f t="shared" ca="1" si="814"/>
        <v>28063.745651855919</v>
      </c>
      <c r="AA447" s="602">
        <f t="shared" ca="1" si="815"/>
        <v>28836.595283912593</v>
      </c>
      <c r="AB447" s="602">
        <f t="shared" ca="1" si="816"/>
        <v>28836.595283912593</v>
      </c>
      <c r="AC447" s="602">
        <f t="shared" ca="1" si="817"/>
        <v>29621.652351503428</v>
      </c>
      <c r="AD447" s="602">
        <f t="shared" ca="1" si="818"/>
        <v>29621.652351503428</v>
      </c>
      <c r="AE447" s="602">
        <f t="shared" ca="1" si="819"/>
        <v>30418.807625095062</v>
      </c>
      <c r="AF447" s="602">
        <f t="shared" ca="1" si="820"/>
        <v>30418.807625095062</v>
      </c>
      <c r="AG447" s="602">
        <f t="shared" ca="1" si="821"/>
        <v>31227.944341051854</v>
      </c>
      <c r="AH447" s="602">
        <f t="shared" ca="1" si="822"/>
        <v>31773.964225318963</v>
      </c>
      <c r="AI447" s="602">
        <f t="shared" ca="1" si="823"/>
        <v>33161.814954877947</v>
      </c>
      <c r="AJ447" s="602">
        <f t="shared" ca="1" si="824"/>
        <v>33161.814954877947</v>
      </c>
      <c r="AK447" s="602">
        <f t="shared" ca="1" si="825"/>
        <v>34581.723205375456</v>
      </c>
      <c r="AL447" s="602">
        <f t="shared" ca="1" si="826"/>
        <v>34581.723205375456</v>
      </c>
      <c r="AM447" s="602">
        <f t="shared" ca="1" si="827"/>
        <v>36033.004617820443</v>
      </c>
      <c r="AN447" s="602">
        <f t="shared" ca="1" si="828"/>
        <v>36033.004617820443</v>
      </c>
      <c r="AO447" s="602">
        <f t="shared" ca="1" si="829"/>
        <v>37514.931461517175</v>
      </c>
      <c r="AP447" s="602">
        <f t="shared" ca="1" si="830"/>
        <v>37514.931461517175</v>
      </c>
      <c r="AQ447" s="602">
        <f t="shared" ca="1" si="831"/>
        <v>39026.737155306873</v>
      </c>
      <c r="AR447" s="602">
        <f t="shared" ca="1" si="832"/>
        <v>35448.772928771345</v>
      </c>
      <c r="AS447" s="602">
        <f t="shared" ca="1" si="833"/>
        <v>36918.531516652984</v>
      </c>
      <c r="AT447" s="602">
        <f t="shared" ca="1" si="834"/>
        <v>36918.531516652984</v>
      </c>
      <c r="AU447" s="602">
        <f t="shared" ca="1" si="835"/>
        <v>38418.479955411574</v>
      </c>
      <c r="AV447" s="602">
        <f t="shared" ca="1" si="836"/>
        <v>38418.479955411574</v>
      </c>
      <c r="AW447" s="602">
        <f t="shared" ca="1" si="837"/>
        <v>39947.830563756834</v>
      </c>
      <c r="AX447" s="602">
        <f t="shared" ca="1" si="838"/>
        <v>39947.830563756834</v>
      </c>
      <c r="AY447" s="602">
        <f t="shared" ca="1" si="839"/>
        <v>41505.764212283277</v>
      </c>
      <c r="AZ447" s="602">
        <f t="shared" ca="1" si="840"/>
        <v>41505.764212283277</v>
      </c>
      <c r="BA447" s="602">
        <f t="shared" ca="1" si="841"/>
        <v>43091.434978125537</v>
      </c>
      <c r="BB447" s="602">
        <f t="shared" ca="1" si="842"/>
        <v>30151.752011168952</v>
      </c>
      <c r="BC447" s="602">
        <f t="shared" ca="1" si="843"/>
        <v>30956.908340085956</v>
      </c>
      <c r="BD447" s="602">
        <f t="shared" ca="1" si="844"/>
        <v>30956.908340085956</v>
      </c>
      <c r="BE447" s="602">
        <f t="shared" ca="1" si="845"/>
        <v>31773.96422531897</v>
      </c>
      <c r="BF447" s="602">
        <f t="shared" ca="1" si="846"/>
        <v>31773.96422531897</v>
      </c>
      <c r="BG447" s="602">
        <f t="shared" ca="1" si="847"/>
        <v>32602.790994842424</v>
      </c>
      <c r="BH447" s="602">
        <f t="shared" ca="1" si="848"/>
        <v>32602.790994842424</v>
      </c>
      <c r="BI447" s="602">
        <f t="shared" ca="1" si="849"/>
        <v>33443.253242422019</v>
      </c>
      <c r="BJ447" s="602">
        <f t="shared" ca="1" si="850"/>
        <v>33443.253242422019</v>
      </c>
      <c r="BK447" s="602">
        <f t="shared" ca="1" si="851"/>
        <v>34295.209150044284</v>
      </c>
      <c r="BL447" s="602">
        <f t="shared" ca="1" si="852"/>
        <v>36770.18441525627</v>
      </c>
      <c r="BM447" s="602">
        <f t="shared" ca="1" si="853"/>
        <v>38267.148755353199</v>
      </c>
      <c r="BN447" s="602">
        <f t="shared" ca="1" si="854"/>
        <v>38267.148755353199</v>
      </c>
      <c r="BO447" s="602">
        <f t="shared" ca="1" si="855"/>
        <v>39793.595525186211</v>
      </c>
      <c r="BP447" s="602">
        <f t="shared" ca="1" si="856"/>
        <v>39793.595525186211</v>
      </c>
      <c r="BQ447" s="602">
        <f t="shared" ca="1" si="857"/>
        <v>41348.708530527409</v>
      </c>
      <c r="BR447" s="602">
        <f t="shared" ca="1" si="858"/>
        <v>41348.708530527409</v>
      </c>
      <c r="BS447" s="602">
        <f t="shared" ca="1" si="859"/>
        <v>42931.644319025749</v>
      </c>
      <c r="BT447" s="602">
        <f t="shared" ca="1" si="860"/>
        <v>42931.644319025749</v>
      </c>
      <c r="BU447" s="602">
        <f t="shared" ca="1" si="861"/>
        <v>44541.536806018841</v>
      </c>
      <c r="BV447" s="602">
        <f t="shared" ca="1" si="862"/>
        <v>40723.276804626068</v>
      </c>
      <c r="BW447" s="602">
        <f t="shared" ca="1" si="863"/>
        <v>42295.186245571516</v>
      </c>
      <c r="BX447" s="602">
        <f t="shared" ca="1" si="864"/>
        <v>42295.186245571516</v>
      </c>
      <c r="BY447" s="602">
        <f t="shared" ca="1" si="865"/>
        <v>43894.401241264459</v>
      </c>
      <c r="BZ447" s="602">
        <f t="shared" ca="1" si="866"/>
        <v>43894.401241264459</v>
      </c>
      <c r="CA447" s="602">
        <f t="shared" ca="1" si="867"/>
        <v>45520.044319311586</v>
      </c>
      <c r="CB447" s="602">
        <f t="shared" ca="1" si="868"/>
        <v>45520.044319311586</v>
      </c>
      <c r="CC447" s="602">
        <f t="shared" ca="1" si="869"/>
        <v>47171.222607457443</v>
      </c>
      <c r="CD447" s="602">
        <f t="shared" ca="1" si="870"/>
        <v>47171.222607457443</v>
      </c>
      <c r="CE447" s="602">
        <f t="shared" ca="1" si="871"/>
        <v>48847.032188247038</v>
      </c>
      <c r="CF447" s="602">
        <f t="shared" ca="1" si="872"/>
        <v>32602.790994842424</v>
      </c>
      <c r="CG447" s="602">
        <f t="shared" ca="1" si="873"/>
        <v>33443.253242422012</v>
      </c>
      <c r="CH447" s="602">
        <f t="shared" ca="1" si="874"/>
        <v>33443.253242422012</v>
      </c>
      <c r="CI447" s="602">
        <f t="shared" ca="1" si="875"/>
        <v>34295.209150044277</v>
      </c>
      <c r="CJ447" s="602">
        <f t="shared" ca="1" si="876"/>
        <v>34295.209150044277</v>
      </c>
      <c r="CK447" s="602">
        <f t="shared" ca="1" si="877"/>
        <v>35158.510820378884</v>
      </c>
      <c r="CL447" s="602">
        <f t="shared" ca="1" si="878"/>
        <v>35158.510820378884</v>
      </c>
      <c r="CM447" s="602">
        <f t="shared" ca="1" si="879"/>
        <v>36033.004617820443</v>
      </c>
      <c r="CN447" s="602">
        <f t="shared" ca="1" si="880"/>
        <v>36033.004617820443</v>
      </c>
      <c r="CO447" s="602">
        <f t="shared" ca="1" si="881"/>
        <v>36918.531516652984</v>
      </c>
      <c r="CP447" s="602">
        <f t="shared" ca="1" si="882"/>
        <v>40567.620879791641</v>
      </c>
      <c r="CQ447" s="602">
        <f t="shared" ca="1" si="883"/>
        <v>42136.752230538325</v>
      </c>
      <c r="CR447" s="602">
        <f t="shared" ca="1" si="884"/>
        <v>42136.752230538325</v>
      </c>
      <c r="CS447" s="602">
        <f t="shared" ca="1" si="885"/>
        <v>43733.275864409734</v>
      </c>
      <c r="CT447" s="602">
        <f t="shared" ca="1" si="886"/>
        <v>43733.275864409734</v>
      </c>
      <c r="CU447" s="602">
        <f t="shared" ca="1" si="887"/>
        <v>45356.316094004287</v>
      </c>
      <c r="CV447" s="602">
        <f t="shared" ca="1" si="888"/>
        <v>45356.316094004287</v>
      </c>
      <c r="CW447" s="602">
        <f t="shared" ca="1" si="889"/>
        <v>47004.981388595283</v>
      </c>
      <c r="CX447" s="602">
        <f t="shared" ca="1" si="890"/>
        <v>47004.981388595283</v>
      </c>
      <c r="CY447" s="602">
        <f t="shared" ca="1" si="891"/>
        <v>48678.368743832812</v>
      </c>
      <c r="CZ447" s="602">
        <f t="shared" ca="1" si="892"/>
        <v>44703.97476535022</v>
      </c>
      <c r="DA447" s="602">
        <f t="shared" ca="1" si="893"/>
        <v>46342.497848049643</v>
      </c>
      <c r="DB447" s="602">
        <f t="shared" ca="1" si="894"/>
        <v>46342.497848049643</v>
      </c>
      <c r="DC447" s="602">
        <f t="shared" ca="1" si="895"/>
        <v>48006.105296803609</v>
      </c>
      <c r="DD447" s="602">
        <f t="shared" ca="1" si="896"/>
        <v>48006.105296803609</v>
      </c>
      <c r="DE447" s="602">
        <f t="shared" ca="1" si="897"/>
        <v>49693.889253268258</v>
      </c>
      <c r="DF447" s="602">
        <f t="shared" ca="1" si="898"/>
        <v>49693.889253268258</v>
      </c>
      <c r="DG447" s="602">
        <f t="shared" ca="1" si="899"/>
        <v>51404.937022019112</v>
      </c>
      <c r="DH447" s="602">
        <f t="shared" ca="1" si="900"/>
        <v>51404.937022019112</v>
      </c>
      <c r="DI447" s="602">
        <f t="shared" ca="1" si="901"/>
        <v>53138.334953305806</v>
      </c>
      <c r="DJ447" s="602">
        <f t="shared" ca="1" si="902"/>
        <v>35740.272825017964</v>
      </c>
      <c r="DK447" s="602">
        <f t="shared" ca="1" si="903"/>
        <v>36622.140011125128</v>
      </c>
      <c r="DL447" s="602">
        <f t="shared" ca="1" si="904"/>
        <v>36622.140011125128</v>
      </c>
      <c r="DM447" s="602">
        <f t="shared" ca="1" si="905"/>
        <v>37514.931461517175</v>
      </c>
      <c r="DN447" s="602">
        <f t="shared" ca="1" si="906"/>
        <v>37514.931461517175</v>
      </c>
      <c r="DO447" s="602">
        <f t="shared" ca="1" si="907"/>
        <v>38418.479955411574</v>
      </c>
      <c r="DP447" s="602">
        <f t="shared" ca="1" si="908"/>
        <v>38418.479955411574</v>
      </c>
      <c r="DQ447" s="602">
        <f t="shared" ca="1" si="909"/>
        <v>39332.613834187912</v>
      </c>
      <c r="DR447" s="602">
        <f t="shared" ca="1" si="910"/>
        <v>39332.613834187912</v>
      </c>
      <c r="DS447" s="602">
        <f t="shared" ca="1" si="911"/>
        <v>40257.157363389997</v>
      </c>
      <c r="DT447" s="602">
        <f t="shared" ca="1" si="912"/>
        <v>46177.501827191038</v>
      </c>
      <c r="DU447" s="602">
        <f t="shared" ca="1" si="913"/>
        <v>47838.641578354283</v>
      </c>
      <c r="DV447" s="602">
        <f t="shared" ca="1" si="914"/>
        <v>47838.641578354283</v>
      </c>
      <c r="DW447" s="602">
        <f t="shared" ca="1" si="915"/>
        <v>49524.048906687342</v>
      </c>
      <c r="DX447" s="602">
        <f t="shared" ca="1" si="916"/>
        <v>49524.048906687342</v>
      </c>
      <c r="DY447" s="602">
        <f t="shared" ca="1" si="917"/>
        <v>51232.81142211426</v>
      </c>
      <c r="DZ447" s="602">
        <f t="shared" ca="1" si="918"/>
        <v>51232.81142211426</v>
      </c>
      <c r="EA447" s="602">
        <f t="shared" ca="1" si="919"/>
        <v>52964.015402022604</v>
      </c>
      <c r="EB447" s="602">
        <f t="shared" ca="1" si="920"/>
        <v>52964.015402022604</v>
      </c>
      <c r="EC447" s="602">
        <f t="shared" ca="1" si="921"/>
        <v>54716.749467108581</v>
      </c>
      <c r="ED447" s="602">
        <f t="shared" ca="1" si="922"/>
        <v>50546.562285820124</v>
      </c>
      <c r="EE447" s="602">
        <f t="shared" ca="1" si="923"/>
        <v>52268.899256216449</v>
      </c>
      <c r="EF447" s="602">
        <f t="shared" ca="1" si="924"/>
        <v>52268.899256216449</v>
      </c>
      <c r="EG447" s="602">
        <f t="shared" ca="1" si="925"/>
        <v>54013.130357142247</v>
      </c>
      <c r="EH447" s="602">
        <f t="shared" ca="1" si="926"/>
        <v>54013.130357142247</v>
      </c>
      <c r="EI447" s="602">
        <f t="shared" ca="1" si="927"/>
        <v>55778.34727772788</v>
      </c>
      <c r="EJ447" s="602">
        <f t="shared" ca="1" si="928"/>
        <v>55778.34727772788</v>
      </c>
      <c r="EK447" s="602">
        <f t="shared" ca="1" si="929"/>
        <v>57563.649413299725</v>
      </c>
      <c r="EL447" s="602">
        <f t="shared" ca="1" si="930"/>
        <v>57563.649413299725</v>
      </c>
      <c r="EM447" s="602">
        <f t="shared" ca="1" si="931"/>
        <v>59368.146874517734</v>
      </c>
    </row>
    <row r="448" spans="22:143" ht="14.25" x14ac:dyDescent="0.2">
      <c r="V448" s="260"/>
      <c r="W448" s="597">
        <f t="shared" si="811"/>
        <v>155</v>
      </c>
      <c r="X448" s="602">
        <f t="shared" ca="1" si="812"/>
        <v>27303.204877228378</v>
      </c>
      <c r="Y448" s="602">
        <f t="shared" ca="1" si="813"/>
        <v>28063.745651855919</v>
      </c>
      <c r="Z448" s="602">
        <f t="shared" ca="1" si="814"/>
        <v>28063.745651855919</v>
      </c>
      <c r="AA448" s="602">
        <f t="shared" ca="1" si="815"/>
        <v>28836.595283912593</v>
      </c>
      <c r="AB448" s="602">
        <f t="shared" ca="1" si="816"/>
        <v>28836.595283912593</v>
      </c>
      <c r="AC448" s="602">
        <f t="shared" ca="1" si="817"/>
        <v>29621.652351503428</v>
      </c>
      <c r="AD448" s="602">
        <f t="shared" ca="1" si="818"/>
        <v>29621.652351503428</v>
      </c>
      <c r="AE448" s="602">
        <f t="shared" ca="1" si="819"/>
        <v>30418.807625095062</v>
      </c>
      <c r="AF448" s="602">
        <f t="shared" ca="1" si="820"/>
        <v>30418.807625095062</v>
      </c>
      <c r="AG448" s="602">
        <f t="shared" ca="1" si="821"/>
        <v>31227.944341051854</v>
      </c>
      <c r="AH448" s="602">
        <f t="shared" ca="1" si="822"/>
        <v>31773.964225318963</v>
      </c>
      <c r="AI448" s="602">
        <f t="shared" ca="1" si="823"/>
        <v>33161.814954877947</v>
      </c>
      <c r="AJ448" s="602">
        <f t="shared" ca="1" si="824"/>
        <v>33161.814954877947</v>
      </c>
      <c r="AK448" s="602">
        <f t="shared" ca="1" si="825"/>
        <v>34581.723205375456</v>
      </c>
      <c r="AL448" s="602">
        <f t="shared" ca="1" si="826"/>
        <v>34581.723205375456</v>
      </c>
      <c r="AM448" s="602">
        <f t="shared" ca="1" si="827"/>
        <v>36033.004617820443</v>
      </c>
      <c r="AN448" s="602">
        <f t="shared" ca="1" si="828"/>
        <v>36033.004617820443</v>
      </c>
      <c r="AO448" s="602">
        <f t="shared" ca="1" si="829"/>
        <v>37514.931461517175</v>
      </c>
      <c r="AP448" s="602">
        <f t="shared" ca="1" si="830"/>
        <v>37514.931461517175</v>
      </c>
      <c r="AQ448" s="602">
        <f t="shared" ca="1" si="831"/>
        <v>39026.737155306873</v>
      </c>
      <c r="AR448" s="602">
        <f t="shared" ca="1" si="832"/>
        <v>35448.772928771345</v>
      </c>
      <c r="AS448" s="602">
        <f t="shared" ca="1" si="833"/>
        <v>36918.531516652984</v>
      </c>
      <c r="AT448" s="602">
        <f t="shared" ca="1" si="834"/>
        <v>36918.531516652984</v>
      </c>
      <c r="AU448" s="602">
        <f t="shared" ca="1" si="835"/>
        <v>38418.479955411574</v>
      </c>
      <c r="AV448" s="602">
        <f t="shared" ca="1" si="836"/>
        <v>38418.479955411574</v>
      </c>
      <c r="AW448" s="602">
        <f t="shared" ca="1" si="837"/>
        <v>39947.830563756834</v>
      </c>
      <c r="AX448" s="602">
        <f t="shared" ca="1" si="838"/>
        <v>39947.830563756834</v>
      </c>
      <c r="AY448" s="602">
        <f t="shared" ca="1" si="839"/>
        <v>41505.764212283277</v>
      </c>
      <c r="AZ448" s="602">
        <f t="shared" ca="1" si="840"/>
        <v>41505.764212283277</v>
      </c>
      <c r="BA448" s="602">
        <f t="shared" ca="1" si="841"/>
        <v>43091.434978125537</v>
      </c>
      <c r="BB448" s="602">
        <f t="shared" ca="1" si="842"/>
        <v>30151.752011168952</v>
      </c>
      <c r="BC448" s="602">
        <f t="shared" ca="1" si="843"/>
        <v>30956.908340085956</v>
      </c>
      <c r="BD448" s="602">
        <f t="shared" ca="1" si="844"/>
        <v>30956.908340085956</v>
      </c>
      <c r="BE448" s="602">
        <f t="shared" ca="1" si="845"/>
        <v>31773.96422531897</v>
      </c>
      <c r="BF448" s="602">
        <f t="shared" ca="1" si="846"/>
        <v>31773.96422531897</v>
      </c>
      <c r="BG448" s="602">
        <f t="shared" ca="1" si="847"/>
        <v>32602.790994842424</v>
      </c>
      <c r="BH448" s="602">
        <f t="shared" ca="1" si="848"/>
        <v>32602.790994842424</v>
      </c>
      <c r="BI448" s="602">
        <f t="shared" ca="1" si="849"/>
        <v>33443.253242422019</v>
      </c>
      <c r="BJ448" s="602">
        <f t="shared" ca="1" si="850"/>
        <v>33443.253242422019</v>
      </c>
      <c r="BK448" s="602">
        <f t="shared" ca="1" si="851"/>
        <v>34295.209150044284</v>
      </c>
      <c r="BL448" s="602">
        <f t="shared" ca="1" si="852"/>
        <v>36770.18441525627</v>
      </c>
      <c r="BM448" s="602">
        <f t="shared" ca="1" si="853"/>
        <v>38267.148755353199</v>
      </c>
      <c r="BN448" s="602">
        <f t="shared" ca="1" si="854"/>
        <v>38267.148755353199</v>
      </c>
      <c r="BO448" s="602">
        <f t="shared" ca="1" si="855"/>
        <v>39793.595525186211</v>
      </c>
      <c r="BP448" s="602">
        <f t="shared" ca="1" si="856"/>
        <v>39793.595525186211</v>
      </c>
      <c r="BQ448" s="602">
        <f t="shared" ca="1" si="857"/>
        <v>41348.708530527409</v>
      </c>
      <c r="BR448" s="602">
        <f t="shared" ca="1" si="858"/>
        <v>41348.708530527409</v>
      </c>
      <c r="BS448" s="602">
        <f t="shared" ca="1" si="859"/>
        <v>42931.644319025749</v>
      </c>
      <c r="BT448" s="602">
        <f t="shared" ca="1" si="860"/>
        <v>42931.644319025749</v>
      </c>
      <c r="BU448" s="602">
        <f t="shared" ca="1" si="861"/>
        <v>44541.536806018841</v>
      </c>
      <c r="BV448" s="602">
        <f t="shared" ca="1" si="862"/>
        <v>40723.276804626068</v>
      </c>
      <c r="BW448" s="602">
        <f t="shared" ca="1" si="863"/>
        <v>42295.186245571516</v>
      </c>
      <c r="BX448" s="602">
        <f t="shared" ca="1" si="864"/>
        <v>42295.186245571516</v>
      </c>
      <c r="BY448" s="602">
        <f t="shared" ca="1" si="865"/>
        <v>43894.401241264459</v>
      </c>
      <c r="BZ448" s="602">
        <f t="shared" ca="1" si="866"/>
        <v>43894.401241264459</v>
      </c>
      <c r="CA448" s="602">
        <f t="shared" ca="1" si="867"/>
        <v>45520.044319311586</v>
      </c>
      <c r="CB448" s="602">
        <f t="shared" ca="1" si="868"/>
        <v>45520.044319311586</v>
      </c>
      <c r="CC448" s="602">
        <f t="shared" ca="1" si="869"/>
        <v>47171.222607457443</v>
      </c>
      <c r="CD448" s="602">
        <f t="shared" ca="1" si="870"/>
        <v>47171.222607457443</v>
      </c>
      <c r="CE448" s="602">
        <f t="shared" ca="1" si="871"/>
        <v>48847.032188247038</v>
      </c>
      <c r="CF448" s="602">
        <f t="shared" ca="1" si="872"/>
        <v>32602.790994842424</v>
      </c>
      <c r="CG448" s="602">
        <f t="shared" ca="1" si="873"/>
        <v>33443.253242422012</v>
      </c>
      <c r="CH448" s="602">
        <f t="shared" ca="1" si="874"/>
        <v>33443.253242422012</v>
      </c>
      <c r="CI448" s="602">
        <f t="shared" ca="1" si="875"/>
        <v>34295.209150044277</v>
      </c>
      <c r="CJ448" s="602">
        <f t="shared" ca="1" si="876"/>
        <v>34295.209150044277</v>
      </c>
      <c r="CK448" s="602">
        <f t="shared" ca="1" si="877"/>
        <v>35158.510820378884</v>
      </c>
      <c r="CL448" s="602">
        <f t="shared" ca="1" si="878"/>
        <v>35158.510820378884</v>
      </c>
      <c r="CM448" s="602">
        <f t="shared" ca="1" si="879"/>
        <v>36033.004617820443</v>
      </c>
      <c r="CN448" s="602">
        <f t="shared" ca="1" si="880"/>
        <v>36033.004617820443</v>
      </c>
      <c r="CO448" s="602">
        <f t="shared" ca="1" si="881"/>
        <v>36918.531516652984</v>
      </c>
      <c r="CP448" s="602">
        <f t="shared" ca="1" si="882"/>
        <v>40567.620879791641</v>
      </c>
      <c r="CQ448" s="602">
        <f t="shared" ca="1" si="883"/>
        <v>42136.752230538325</v>
      </c>
      <c r="CR448" s="602">
        <f t="shared" ca="1" si="884"/>
        <v>42136.752230538325</v>
      </c>
      <c r="CS448" s="602">
        <f t="shared" ca="1" si="885"/>
        <v>43733.275864409734</v>
      </c>
      <c r="CT448" s="602">
        <f t="shared" ca="1" si="886"/>
        <v>43733.275864409734</v>
      </c>
      <c r="CU448" s="602">
        <f t="shared" ca="1" si="887"/>
        <v>45356.316094004287</v>
      </c>
      <c r="CV448" s="602">
        <f t="shared" ca="1" si="888"/>
        <v>45356.316094004287</v>
      </c>
      <c r="CW448" s="602">
        <f t="shared" ca="1" si="889"/>
        <v>47004.981388595283</v>
      </c>
      <c r="CX448" s="602">
        <f t="shared" ca="1" si="890"/>
        <v>47004.981388595283</v>
      </c>
      <c r="CY448" s="602">
        <f t="shared" ca="1" si="891"/>
        <v>48678.368743832812</v>
      </c>
      <c r="CZ448" s="602">
        <f t="shared" ca="1" si="892"/>
        <v>44703.97476535022</v>
      </c>
      <c r="DA448" s="602">
        <f t="shared" ca="1" si="893"/>
        <v>46342.497848049643</v>
      </c>
      <c r="DB448" s="602">
        <f t="shared" ca="1" si="894"/>
        <v>46342.497848049643</v>
      </c>
      <c r="DC448" s="602">
        <f t="shared" ca="1" si="895"/>
        <v>48006.105296803609</v>
      </c>
      <c r="DD448" s="602">
        <f t="shared" ca="1" si="896"/>
        <v>48006.105296803609</v>
      </c>
      <c r="DE448" s="602">
        <f t="shared" ca="1" si="897"/>
        <v>49693.889253268258</v>
      </c>
      <c r="DF448" s="602">
        <f t="shared" ca="1" si="898"/>
        <v>49693.889253268258</v>
      </c>
      <c r="DG448" s="602">
        <f t="shared" ca="1" si="899"/>
        <v>51404.937022019112</v>
      </c>
      <c r="DH448" s="602">
        <f t="shared" ca="1" si="900"/>
        <v>51404.937022019112</v>
      </c>
      <c r="DI448" s="602">
        <f t="shared" ca="1" si="901"/>
        <v>53138.334953305806</v>
      </c>
      <c r="DJ448" s="602">
        <f t="shared" ca="1" si="902"/>
        <v>35740.272825017964</v>
      </c>
      <c r="DK448" s="602">
        <f t="shared" ca="1" si="903"/>
        <v>36622.140011125128</v>
      </c>
      <c r="DL448" s="602">
        <f t="shared" ca="1" si="904"/>
        <v>36622.140011125128</v>
      </c>
      <c r="DM448" s="602">
        <f t="shared" ca="1" si="905"/>
        <v>37514.931461517175</v>
      </c>
      <c r="DN448" s="602">
        <f t="shared" ca="1" si="906"/>
        <v>37514.931461517175</v>
      </c>
      <c r="DO448" s="602">
        <f t="shared" ca="1" si="907"/>
        <v>38418.479955411574</v>
      </c>
      <c r="DP448" s="602">
        <f t="shared" ca="1" si="908"/>
        <v>38418.479955411574</v>
      </c>
      <c r="DQ448" s="602">
        <f t="shared" ca="1" si="909"/>
        <v>39332.613834187912</v>
      </c>
      <c r="DR448" s="602">
        <f t="shared" ca="1" si="910"/>
        <v>39332.613834187912</v>
      </c>
      <c r="DS448" s="602">
        <f t="shared" ca="1" si="911"/>
        <v>40257.157363389997</v>
      </c>
      <c r="DT448" s="602">
        <f t="shared" ca="1" si="912"/>
        <v>46177.501827191038</v>
      </c>
      <c r="DU448" s="602">
        <f t="shared" ca="1" si="913"/>
        <v>47838.641578354283</v>
      </c>
      <c r="DV448" s="602">
        <f t="shared" ca="1" si="914"/>
        <v>47838.641578354283</v>
      </c>
      <c r="DW448" s="602">
        <f t="shared" ca="1" si="915"/>
        <v>49524.048906687342</v>
      </c>
      <c r="DX448" s="602">
        <f t="shared" ca="1" si="916"/>
        <v>49524.048906687342</v>
      </c>
      <c r="DY448" s="602">
        <f t="shared" ca="1" si="917"/>
        <v>51232.81142211426</v>
      </c>
      <c r="DZ448" s="602">
        <f t="shared" ca="1" si="918"/>
        <v>51232.81142211426</v>
      </c>
      <c r="EA448" s="602">
        <f t="shared" ca="1" si="919"/>
        <v>52964.015402022604</v>
      </c>
      <c r="EB448" s="602">
        <f t="shared" ca="1" si="920"/>
        <v>52964.015402022604</v>
      </c>
      <c r="EC448" s="602">
        <f t="shared" ca="1" si="921"/>
        <v>54716.749467108581</v>
      </c>
      <c r="ED448" s="602">
        <f t="shared" ca="1" si="922"/>
        <v>50546.562285820124</v>
      </c>
      <c r="EE448" s="602">
        <f t="shared" ca="1" si="923"/>
        <v>52268.899256216449</v>
      </c>
      <c r="EF448" s="602">
        <f t="shared" ca="1" si="924"/>
        <v>52268.899256216449</v>
      </c>
      <c r="EG448" s="602">
        <f t="shared" ca="1" si="925"/>
        <v>54013.130357142247</v>
      </c>
      <c r="EH448" s="602">
        <f t="shared" ca="1" si="926"/>
        <v>54013.130357142247</v>
      </c>
      <c r="EI448" s="602">
        <f t="shared" ca="1" si="927"/>
        <v>55778.34727772788</v>
      </c>
      <c r="EJ448" s="602">
        <f t="shared" ca="1" si="928"/>
        <v>55778.34727772788</v>
      </c>
      <c r="EK448" s="602">
        <f t="shared" ca="1" si="929"/>
        <v>57563.649413299725</v>
      </c>
      <c r="EL448" s="602">
        <f t="shared" ca="1" si="930"/>
        <v>57563.649413299725</v>
      </c>
      <c r="EM448" s="602">
        <f t="shared" ca="1" si="931"/>
        <v>59368.146874517734</v>
      </c>
    </row>
    <row r="449" spans="22:143" ht="14.25" x14ac:dyDescent="0.2">
      <c r="V449" s="260"/>
      <c r="W449" s="597">
        <f t="shared" si="811"/>
        <v>156</v>
      </c>
      <c r="X449" s="602">
        <f t="shared" ca="1" si="812"/>
        <v>27303.204877228378</v>
      </c>
      <c r="Y449" s="602">
        <f t="shared" ca="1" si="813"/>
        <v>28063.745651855919</v>
      </c>
      <c r="Z449" s="602">
        <f t="shared" ca="1" si="814"/>
        <v>28063.745651855919</v>
      </c>
      <c r="AA449" s="602">
        <f t="shared" ca="1" si="815"/>
        <v>28836.595283912593</v>
      </c>
      <c r="AB449" s="602">
        <f t="shared" ca="1" si="816"/>
        <v>28836.595283912593</v>
      </c>
      <c r="AC449" s="602">
        <f t="shared" ca="1" si="817"/>
        <v>29621.652351503428</v>
      </c>
      <c r="AD449" s="602">
        <f t="shared" ca="1" si="818"/>
        <v>29621.652351503428</v>
      </c>
      <c r="AE449" s="602">
        <f t="shared" ca="1" si="819"/>
        <v>30418.807625095062</v>
      </c>
      <c r="AF449" s="602">
        <f t="shared" ca="1" si="820"/>
        <v>30418.807625095062</v>
      </c>
      <c r="AG449" s="602">
        <f t="shared" ca="1" si="821"/>
        <v>31227.944341051854</v>
      </c>
      <c r="AH449" s="602">
        <f t="shared" ca="1" si="822"/>
        <v>31773.964225318963</v>
      </c>
      <c r="AI449" s="602">
        <f t="shared" ca="1" si="823"/>
        <v>33161.814954877947</v>
      </c>
      <c r="AJ449" s="602">
        <f t="shared" ca="1" si="824"/>
        <v>33161.814954877947</v>
      </c>
      <c r="AK449" s="602">
        <f t="shared" ca="1" si="825"/>
        <v>34581.723205375456</v>
      </c>
      <c r="AL449" s="602">
        <f t="shared" ca="1" si="826"/>
        <v>34581.723205375456</v>
      </c>
      <c r="AM449" s="602">
        <f t="shared" ca="1" si="827"/>
        <v>36033.004617820443</v>
      </c>
      <c r="AN449" s="602">
        <f t="shared" ca="1" si="828"/>
        <v>36033.004617820443</v>
      </c>
      <c r="AO449" s="602">
        <f t="shared" ca="1" si="829"/>
        <v>37514.931461517175</v>
      </c>
      <c r="AP449" s="602">
        <f t="shared" ca="1" si="830"/>
        <v>37514.931461517175</v>
      </c>
      <c r="AQ449" s="602">
        <f t="shared" ca="1" si="831"/>
        <v>39026.737155306873</v>
      </c>
      <c r="AR449" s="602">
        <f t="shared" ca="1" si="832"/>
        <v>35448.772928771345</v>
      </c>
      <c r="AS449" s="602">
        <f t="shared" ca="1" si="833"/>
        <v>36918.531516652984</v>
      </c>
      <c r="AT449" s="602">
        <f t="shared" ca="1" si="834"/>
        <v>36918.531516652984</v>
      </c>
      <c r="AU449" s="602">
        <f t="shared" ca="1" si="835"/>
        <v>38418.479955411574</v>
      </c>
      <c r="AV449" s="602">
        <f t="shared" ca="1" si="836"/>
        <v>38418.479955411574</v>
      </c>
      <c r="AW449" s="602">
        <f t="shared" ca="1" si="837"/>
        <v>39947.830563756834</v>
      </c>
      <c r="AX449" s="602">
        <f t="shared" ca="1" si="838"/>
        <v>39947.830563756834</v>
      </c>
      <c r="AY449" s="602">
        <f t="shared" ca="1" si="839"/>
        <v>41505.764212283277</v>
      </c>
      <c r="AZ449" s="602">
        <f t="shared" ca="1" si="840"/>
        <v>41505.764212283277</v>
      </c>
      <c r="BA449" s="602">
        <f t="shared" ca="1" si="841"/>
        <v>43091.434978125537</v>
      </c>
      <c r="BB449" s="602">
        <f t="shared" ca="1" si="842"/>
        <v>30151.752011168952</v>
      </c>
      <c r="BC449" s="602">
        <f t="shared" ca="1" si="843"/>
        <v>30956.908340085956</v>
      </c>
      <c r="BD449" s="602">
        <f t="shared" ca="1" si="844"/>
        <v>30956.908340085956</v>
      </c>
      <c r="BE449" s="602">
        <f t="shared" ca="1" si="845"/>
        <v>31773.96422531897</v>
      </c>
      <c r="BF449" s="602">
        <f t="shared" ca="1" si="846"/>
        <v>31773.96422531897</v>
      </c>
      <c r="BG449" s="602">
        <f t="shared" ca="1" si="847"/>
        <v>32602.790994842424</v>
      </c>
      <c r="BH449" s="602">
        <f t="shared" ca="1" si="848"/>
        <v>32602.790994842424</v>
      </c>
      <c r="BI449" s="602">
        <f t="shared" ca="1" si="849"/>
        <v>33443.253242422019</v>
      </c>
      <c r="BJ449" s="602">
        <f t="shared" ca="1" si="850"/>
        <v>33443.253242422019</v>
      </c>
      <c r="BK449" s="602">
        <f t="shared" ca="1" si="851"/>
        <v>34295.209150044284</v>
      </c>
      <c r="BL449" s="602">
        <f t="shared" ca="1" si="852"/>
        <v>36770.18441525627</v>
      </c>
      <c r="BM449" s="602">
        <f t="shared" ca="1" si="853"/>
        <v>38267.148755353199</v>
      </c>
      <c r="BN449" s="602">
        <f t="shared" ca="1" si="854"/>
        <v>38267.148755353199</v>
      </c>
      <c r="BO449" s="602">
        <f t="shared" ca="1" si="855"/>
        <v>39793.595525186211</v>
      </c>
      <c r="BP449" s="602">
        <f t="shared" ca="1" si="856"/>
        <v>39793.595525186211</v>
      </c>
      <c r="BQ449" s="602">
        <f t="shared" ca="1" si="857"/>
        <v>41348.708530527409</v>
      </c>
      <c r="BR449" s="602">
        <f t="shared" ca="1" si="858"/>
        <v>41348.708530527409</v>
      </c>
      <c r="BS449" s="602">
        <f t="shared" ca="1" si="859"/>
        <v>42931.644319025749</v>
      </c>
      <c r="BT449" s="602">
        <f t="shared" ca="1" si="860"/>
        <v>42931.644319025749</v>
      </c>
      <c r="BU449" s="602">
        <f t="shared" ca="1" si="861"/>
        <v>44541.536806018841</v>
      </c>
      <c r="BV449" s="602">
        <f t="shared" ca="1" si="862"/>
        <v>40723.276804626068</v>
      </c>
      <c r="BW449" s="602">
        <f t="shared" ca="1" si="863"/>
        <v>42295.186245571516</v>
      </c>
      <c r="BX449" s="602">
        <f t="shared" ca="1" si="864"/>
        <v>42295.186245571516</v>
      </c>
      <c r="BY449" s="602">
        <f t="shared" ca="1" si="865"/>
        <v>43894.401241264459</v>
      </c>
      <c r="BZ449" s="602">
        <f t="shared" ca="1" si="866"/>
        <v>43894.401241264459</v>
      </c>
      <c r="CA449" s="602">
        <f t="shared" ca="1" si="867"/>
        <v>45520.044319311586</v>
      </c>
      <c r="CB449" s="602">
        <f t="shared" ca="1" si="868"/>
        <v>45520.044319311586</v>
      </c>
      <c r="CC449" s="602">
        <f t="shared" ca="1" si="869"/>
        <v>47171.222607457443</v>
      </c>
      <c r="CD449" s="602">
        <f t="shared" ca="1" si="870"/>
        <v>47171.222607457443</v>
      </c>
      <c r="CE449" s="602">
        <f t="shared" ca="1" si="871"/>
        <v>48847.032188247038</v>
      </c>
      <c r="CF449" s="602">
        <f t="shared" ca="1" si="872"/>
        <v>32602.790994842424</v>
      </c>
      <c r="CG449" s="602">
        <f t="shared" ca="1" si="873"/>
        <v>33443.253242422012</v>
      </c>
      <c r="CH449" s="602">
        <f t="shared" ca="1" si="874"/>
        <v>33443.253242422012</v>
      </c>
      <c r="CI449" s="602">
        <f t="shared" ca="1" si="875"/>
        <v>34295.209150044277</v>
      </c>
      <c r="CJ449" s="602">
        <f t="shared" ca="1" si="876"/>
        <v>34295.209150044277</v>
      </c>
      <c r="CK449" s="602">
        <f t="shared" ca="1" si="877"/>
        <v>35158.510820378884</v>
      </c>
      <c r="CL449" s="602">
        <f t="shared" ca="1" si="878"/>
        <v>35158.510820378884</v>
      </c>
      <c r="CM449" s="602">
        <f t="shared" ca="1" si="879"/>
        <v>36033.004617820443</v>
      </c>
      <c r="CN449" s="602">
        <f t="shared" ca="1" si="880"/>
        <v>36033.004617820443</v>
      </c>
      <c r="CO449" s="602">
        <f t="shared" ca="1" si="881"/>
        <v>36918.531516652984</v>
      </c>
      <c r="CP449" s="602">
        <f t="shared" ca="1" si="882"/>
        <v>40567.620879791641</v>
      </c>
      <c r="CQ449" s="602">
        <f t="shared" ca="1" si="883"/>
        <v>42136.752230538325</v>
      </c>
      <c r="CR449" s="602">
        <f t="shared" ca="1" si="884"/>
        <v>42136.752230538325</v>
      </c>
      <c r="CS449" s="602">
        <f t="shared" ca="1" si="885"/>
        <v>43733.275864409734</v>
      </c>
      <c r="CT449" s="602">
        <f t="shared" ca="1" si="886"/>
        <v>43733.275864409734</v>
      </c>
      <c r="CU449" s="602">
        <f t="shared" ca="1" si="887"/>
        <v>45356.316094004287</v>
      </c>
      <c r="CV449" s="602">
        <f t="shared" ca="1" si="888"/>
        <v>45356.316094004287</v>
      </c>
      <c r="CW449" s="602">
        <f t="shared" ca="1" si="889"/>
        <v>47004.981388595283</v>
      </c>
      <c r="CX449" s="602">
        <f t="shared" ca="1" si="890"/>
        <v>47004.981388595283</v>
      </c>
      <c r="CY449" s="602">
        <f t="shared" ca="1" si="891"/>
        <v>48678.368743832812</v>
      </c>
      <c r="CZ449" s="602">
        <f t="shared" ca="1" si="892"/>
        <v>44703.97476535022</v>
      </c>
      <c r="DA449" s="602">
        <f t="shared" ca="1" si="893"/>
        <v>46342.497848049643</v>
      </c>
      <c r="DB449" s="602">
        <f t="shared" ca="1" si="894"/>
        <v>46342.497848049643</v>
      </c>
      <c r="DC449" s="602">
        <f t="shared" ca="1" si="895"/>
        <v>48006.105296803609</v>
      </c>
      <c r="DD449" s="602">
        <f t="shared" ca="1" si="896"/>
        <v>48006.105296803609</v>
      </c>
      <c r="DE449" s="602">
        <f t="shared" ca="1" si="897"/>
        <v>49693.889253268258</v>
      </c>
      <c r="DF449" s="602">
        <f t="shared" ca="1" si="898"/>
        <v>49693.889253268258</v>
      </c>
      <c r="DG449" s="602">
        <f t="shared" ca="1" si="899"/>
        <v>51404.937022019112</v>
      </c>
      <c r="DH449" s="602">
        <f t="shared" ca="1" si="900"/>
        <v>51404.937022019112</v>
      </c>
      <c r="DI449" s="602">
        <f t="shared" ca="1" si="901"/>
        <v>53138.334953305806</v>
      </c>
      <c r="DJ449" s="602">
        <f t="shared" ca="1" si="902"/>
        <v>35740.272825017964</v>
      </c>
      <c r="DK449" s="602">
        <f t="shared" ca="1" si="903"/>
        <v>36622.140011125128</v>
      </c>
      <c r="DL449" s="602">
        <f t="shared" ca="1" si="904"/>
        <v>36622.140011125128</v>
      </c>
      <c r="DM449" s="602">
        <f t="shared" ca="1" si="905"/>
        <v>37514.931461517175</v>
      </c>
      <c r="DN449" s="602">
        <f t="shared" ca="1" si="906"/>
        <v>37514.931461517175</v>
      </c>
      <c r="DO449" s="602">
        <f t="shared" ca="1" si="907"/>
        <v>38418.479955411574</v>
      </c>
      <c r="DP449" s="602">
        <f t="shared" ca="1" si="908"/>
        <v>38418.479955411574</v>
      </c>
      <c r="DQ449" s="602">
        <f t="shared" ca="1" si="909"/>
        <v>39332.613834187912</v>
      </c>
      <c r="DR449" s="602">
        <f t="shared" ca="1" si="910"/>
        <v>39332.613834187912</v>
      </c>
      <c r="DS449" s="602">
        <f t="shared" ca="1" si="911"/>
        <v>40257.157363389997</v>
      </c>
      <c r="DT449" s="602">
        <f t="shared" ca="1" si="912"/>
        <v>46177.501827191038</v>
      </c>
      <c r="DU449" s="602">
        <f t="shared" ca="1" si="913"/>
        <v>47838.641578354283</v>
      </c>
      <c r="DV449" s="602">
        <f t="shared" ca="1" si="914"/>
        <v>47838.641578354283</v>
      </c>
      <c r="DW449" s="602">
        <f t="shared" ca="1" si="915"/>
        <v>49524.048906687342</v>
      </c>
      <c r="DX449" s="602">
        <f t="shared" ca="1" si="916"/>
        <v>49524.048906687342</v>
      </c>
      <c r="DY449" s="602">
        <f t="shared" ca="1" si="917"/>
        <v>51232.81142211426</v>
      </c>
      <c r="DZ449" s="602">
        <f t="shared" ca="1" si="918"/>
        <v>51232.81142211426</v>
      </c>
      <c r="EA449" s="602">
        <f t="shared" ca="1" si="919"/>
        <v>52964.015402022604</v>
      </c>
      <c r="EB449" s="602">
        <f t="shared" ca="1" si="920"/>
        <v>52964.015402022604</v>
      </c>
      <c r="EC449" s="602">
        <f t="shared" ca="1" si="921"/>
        <v>54716.749467108581</v>
      </c>
      <c r="ED449" s="602">
        <f t="shared" ca="1" si="922"/>
        <v>50546.562285820124</v>
      </c>
      <c r="EE449" s="602">
        <f t="shared" ca="1" si="923"/>
        <v>52268.899256216449</v>
      </c>
      <c r="EF449" s="602">
        <f t="shared" ca="1" si="924"/>
        <v>52268.899256216449</v>
      </c>
      <c r="EG449" s="602">
        <f t="shared" ca="1" si="925"/>
        <v>54013.130357142247</v>
      </c>
      <c r="EH449" s="602">
        <f t="shared" ca="1" si="926"/>
        <v>54013.130357142247</v>
      </c>
      <c r="EI449" s="602">
        <f t="shared" ca="1" si="927"/>
        <v>55778.34727772788</v>
      </c>
      <c r="EJ449" s="602">
        <f t="shared" ca="1" si="928"/>
        <v>55778.34727772788</v>
      </c>
      <c r="EK449" s="602">
        <f t="shared" ca="1" si="929"/>
        <v>57563.649413299725</v>
      </c>
      <c r="EL449" s="602">
        <f t="shared" ca="1" si="930"/>
        <v>57563.649413299725</v>
      </c>
      <c r="EM449" s="602">
        <f t="shared" ca="1" si="931"/>
        <v>59368.146874517734</v>
      </c>
    </row>
    <row r="450" spans="22:143" ht="14.25" x14ac:dyDescent="0.2">
      <c r="V450" s="260"/>
      <c r="W450" s="597">
        <f t="shared" si="811"/>
        <v>157</v>
      </c>
      <c r="X450" s="602">
        <f t="shared" ca="1" si="812"/>
        <v>27303.204877228378</v>
      </c>
      <c r="Y450" s="602">
        <f t="shared" ca="1" si="813"/>
        <v>28063.745651855919</v>
      </c>
      <c r="Z450" s="602">
        <f t="shared" ca="1" si="814"/>
        <v>28063.745651855919</v>
      </c>
      <c r="AA450" s="602">
        <f t="shared" ca="1" si="815"/>
        <v>28836.595283912593</v>
      </c>
      <c r="AB450" s="602">
        <f t="shared" ca="1" si="816"/>
        <v>28836.595283912593</v>
      </c>
      <c r="AC450" s="602">
        <f t="shared" ca="1" si="817"/>
        <v>29621.652351503428</v>
      </c>
      <c r="AD450" s="602">
        <f t="shared" ca="1" si="818"/>
        <v>29621.652351503428</v>
      </c>
      <c r="AE450" s="602">
        <f t="shared" ca="1" si="819"/>
        <v>30418.807625095062</v>
      </c>
      <c r="AF450" s="602">
        <f t="shared" ca="1" si="820"/>
        <v>30418.807625095062</v>
      </c>
      <c r="AG450" s="602">
        <f t="shared" ca="1" si="821"/>
        <v>31227.944341051854</v>
      </c>
      <c r="AH450" s="602">
        <f t="shared" ca="1" si="822"/>
        <v>31773.964225318963</v>
      </c>
      <c r="AI450" s="602">
        <f t="shared" ca="1" si="823"/>
        <v>33161.814954877947</v>
      </c>
      <c r="AJ450" s="602">
        <f t="shared" ca="1" si="824"/>
        <v>33161.814954877947</v>
      </c>
      <c r="AK450" s="602">
        <f t="shared" ca="1" si="825"/>
        <v>34581.723205375456</v>
      </c>
      <c r="AL450" s="602">
        <f t="shared" ca="1" si="826"/>
        <v>34581.723205375456</v>
      </c>
      <c r="AM450" s="602">
        <f t="shared" ca="1" si="827"/>
        <v>36033.004617820443</v>
      </c>
      <c r="AN450" s="602">
        <f t="shared" ca="1" si="828"/>
        <v>36033.004617820443</v>
      </c>
      <c r="AO450" s="602">
        <f t="shared" ca="1" si="829"/>
        <v>37514.931461517175</v>
      </c>
      <c r="AP450" s="602">
        <f t="shared" ca="1" si="830"/>
        <v>37514.931461517175</v>
      </c>
      <c r="AQ450" s="602">
        <f t="shared" ca="1" si="831"/>
        <v>39026.737155306873</v>
      </c>
      <c r="AR450" s="602">
        <f t="shared" ca="1" si="832"/>
        <v>35448.772928771345</v>
      </c>
      <c r="AS450" s="602">
        <f t="shared" ca="1" si="833"/>
        <v>36918.531516652984</v>
      </c>
      <c r="AT450" s="602">
        <f t="shared" ca="1" si="834"/>
        <v>36918.531516652984</v>
      </c>
      <c r="AU450" s="602">
        <f t="shared" ca="1" si="835"/>
        <v>38418.479955411574</v>
      </c>
      <c r="AV450" s="602">
        <f t="shared" ca="1" si="836"/>
        <v>38418.479955411574</v>
      </c>
      <c r="AW450" s="602">
        <f t="shared" ca="1" si="837"/>
        <v>39947.830563756834</v>
      </c>
      <c r="AX450" s="602">
        <f t="shared" ca="1" si="838"/>
        <v>39947.830563756834</v>
      </c>
      <c r="AY450" s="602">
        <f t="shared" ca="1" si="839"/>
        <v>41505.764212283277</v>
      </c>
      <c r="AZ450" s="602">
        <f t="shared" ca="1" si="840"/>
        <v>41505.764212283277</v>
      </c>
      <c r="BA450" s="602">
        <f t="shared" ca="1" si="841"/>
        <v>43091.434978125537</v>
      </c>
      <c r="BB450" s="602">
        <f t="shared" ca="1" si="842"/>
        <v>30151.752011168952</v>
      </c>
      <c r="BC450" s="602">
        <f t="shared" ca="1" si="843"/>
        <v>30956.908340085956</v>
      </c>
      <c r="BD450" s="602">
        <f t="shared" ca="1" si="844"/>
        <v>30956.908340085956</v>
      </c>
      <c r="BE450" s="602">
        <f t="shared" ca="1" si="845"/>
        <v>31773.96422531897</v>
      </c>
      <c r="BF450" s="602">
        <f t="shared" ca="1" si="846"/>
        <v>31773.96422531897</v>
      </c>
      <c r="BG450" s="602">
        <f t="shared" ca="1" si="847"/>
        <v>32602.790994842424</v>
      </c>
      <c r="BH450" s="602">
        <f t="shared" ca="1" si="848"/>
        <v>32602.790994842424</v>
      </c>
      <c r="BI450" s="602">
        <f t="shared" ca="1" si="849"/>
        <v>33443.253242422019</v>
      </c>
      <c r="BJ450" s="602">
        <f t="shared" ca="1" si="850"/>
        <v>33443.253242422019</v>
      </c>
      <c r="BK450" s="602">
        <f t="shared" ca="1" si="851"/>
        <v>34295.209150044284</v>
      </c>
      <c r="BL450" s="602">
        <f t="shared" ca="1" si="852"/>
        <v>36770.18441525627</v>
      </c>
      <c r="BM450" s="602">
        <f t="shared" ca="1" si="853"/>
        <v>38267.148755353199</v>
      </c>
      <c r="BN450" s="602">
        <f t="shared" ca="1" si="854"/>
        <v>38267.148755353199</v>
      </c>
      <c r="BO450" s="602">
        <f t="shared" ca="1" si="855"/>
        <v>39793.595525186211</v>
      </c>
      <c r="BP450" s="602">
        <f t="shared" ca="1" si="856"/>
        <v>39793.595525186211</v>
      </c>
      <c r="BQ450" s="602">
        <f t="shared" ca="1" si="857"/>
        <v>41348.708530527409</v>
      </c>
      <c r="BR450" s="602">
        <f t="shared" ca="1" si="858"/>
        <v>41348.708530527409</v>
      </c>
      <c r="BS450" s="602">
        <f t="shared" ca="1" si="859"/>
        <v>42931.644319025749</v>
      </c>
      <c r="BT450" s="602">
        <f t="shared" ca="1" si="860"/>
        <v>42931.644319025749</v>
      </c>
      <c r="BU450" s="602">
        <f t="shared" ca="1" si="861"/>
        <v>44541.536806018841</v>
      </c>
      <c r="BV450" s="602">
        <f t="shared" ca="1" si="862"/>
        <v>40723.276804626068</v>
      </c>
      <c r="BW450" s="602">
        <f t="shared" ca="1" si="863"/>
        <v>42295.186245571516</v>
      </c>
      <c r="BX450" s="602">
        <f t="shared" ca="1" si="864"/>
        <v>42295.186245571516</v>
      </c>
      <c r="BY450" s="602">
        <f t="shared" ca="1" si="865"/>
        <v>43894.401241264459</v>
      </c>
      <c r="BZ450" s="602">
        <f t="shared" ca="1" si="866"/>
        <v>43894.401241264459</v>
      </c>
      <c r="CA450" s="602">
        <f t="shared" ca="1" si="867"/>
        <v>45520.044319311586</v>
      </c>
      <c r="CB450" s="602">
        <f t="shared" ca="1" si="868"/>
        <v>45520.044319311586</v>
      </c>
      <c r="CC450" s="602">
        <f t="shared" ca="1" si="869"/>
        <v>47171.222607457443</v>
      </c>
      <c r="CD450" s="602">
        <f t="shared" ca="1" si="870"/>
        <v>47171.222607457443</v>
      </c>
      <c r="CE450" s="602">
        <f t="shared" ca="1" si="871"/>
        <v>48847.032188247038</v>
      </c>
      <c r="CF450" s="602">
        <f t="shared" ca="1" si="872"/>
        <v>32602.790994842424</v>
      </c>
      <c r="CG450" s="602">
        <f t="shared" ca="1" si="873"/>
        <v>33443.253242422012</v>
      </c>
      <c r="CH450" s="602">
        <f t="shared" ca="1" si="874"/>
        <v>33443.253242422012</v>
      </c>
      <c r="CI450" s="602">
        <f t="shared" ca="1" si="875"/>
        <v>34295.209150044277</v>
      </c>
      <c r="CJ450" s="602">
        <f t="shared" ca="1" si="876"/>
        <v>34295.209150044277</v>
      </c>
      <c r="CK450" s="602">
        <f t="shared" ca="1" si="877"/>
        <v>35158.510820378884</v>
      </c>
      <c r="CL450" s="602">
        <f t="shared" ca="1" si="878"/>
        <v>35158.510820378884</v>
      </c>
      <c r="CM450" s="602">
        <f t="shared" ca="1" si="879"/>
        <v>36033.004617820443</v>
      </c>
      <c r="CN450" s="602">
        <f t="shared" ca="1" si="880"/>
        <v>36033.004617820443</v>
      </c>
      <c r="CO450" s="602">
        <f t="shared" ca="1" si="881"/>
        <v>36918.531516652984</v>
      </c>
      <c r="CP450" s="602">
        <f t="shared" ca="1" si="882"/>
        <v>40567.620879791641</v>
      </c>
      <c r="CQ450" s="602">
        <f t="shared" ca="1" si="883"/>
        <v>42136.752230538325</v>
      </c>
      <c r="CR450" s="602">
        <f t="shared" ca="1" si="884"/>
        <v>42136.752230538325</v>
      </c>
      <c r="CS450" s="602">
        <f t="shared" ca="1" si="885"/>
        <v>43733.275864409734</v>
      </c>
      <c r="CT450" s="602">
        <f t="shared" ca="1" si="886"/>
        <v>43733.275864409734</v>
      </c>
      <c r="CU450" s="602">
        <f t="shared" ca="1" si="887"/>
        <v>45356.316094004287</v>
      </c>
      <c r="CV450" s="602">
        <f t="shared" ca="1" si="888"/>
        <v>45356.316094004287</v>
      </c>
      <c r="CW450" s="602">
        <f t="shared" ca="1" si="889"/>
        <v>47004.981388595283</v>
      </c>
      <c r="CX450" s="602">
        <f t="shared" ca="1" si="890"/>
        <v>47004.981388595283</v>
      </c>
      <c r="CY450" s="602">
        <f t="shared" ca="1" si="891"/>
        <v>48678.368743832812</v>
      </c>
      <c r="CZ450" s="602">
        <f t="shared" ca="1" si="892"/>
        <v>44703.97476535022</v>
      </c>
      <c r="DA450" s="602">
        <f t="shared" ca="1" si="893"/>
        <v>46342.497848049643</v>
      </c>
      <c r="DB450" s="602">
        <f t="shared" ca="1" si="894"/>
        <v>46342.497848049643</v>
      </c>
      <c r="DC450" s="602">
        <f t="shared" ca="1" si="895"/>
        <v>48006.105296803609</v>
      </c>
      <c r="DD450" s="602">
        <f t="shared" ca="1" si="896"/>
        <v>48006.105296803609</v>
      </c>
      <c r="DE450" s="602">
        <f t="shared" ca="1" si="897"/>
        <v>49693.889253268258</v>
      </c>
      <c r="DF450" s="602">
        <f t="shared" ca="1" si="898"/>
        <v>49693.889253268258</v>
      </c>
      <c r="DG450" s="602">
        <f t="shared" ca="1" si="899"/>
        <v>51404.937022019112</v>
      </c>
      <c r="DH450" s="602">
        <f t="shared" ca="1" si="900"/>
        <v>51404.937022019112</v>
      </c>
      <c r="DI450" s="602">
        <f t="shared" ca="1" si="901"/>
        <v>53138.334953305806</v>
      </c>
      <c r="DJ450" s="602">
        <f t="shared" ca="1" si="902"/>
        <v>35740.272825017964</v>
      </c>
      <c r="DK450" s="602">
        <f t="shared" ca="1" si="903"/>
        <v>36622.140011125128</v>
      </c>
      <c r="DL450" s="602">
        <f t="shared" ca="1" si="904"/>
        <v>36622.140011125128</v>
      </c>
      <c r="DM450" s="602">
        <f t="shared" ca="1" si="905"/>
        <v>37514.931461517175</v>
      </c>
      <c r="DN450" s="602">
        <f t="shared" ca="1" si="906"/>
        <v>37514.931461517175</v>
      </c>
      <c r="DO450" s="602">
        <f t="shared" ca="1" si="907"/>
        <v>38418.479955411574</v>
      </c>
      <c r="DP450" s="602">
        <f t="shared" ca="1" si="908"/>
        <v>38418.479955411574</v>
      </c>
      <c r="DQ450" s="602">
        <f t="shared" ca="1" si="909"/>
        <v>39332.613834187912</v>
      </c>
      <c r="DR450" s="602">
        <f t="shared" ca="1" si="910"/>
        <v>39332.613834187912</v>
      </c>
      <c r="DS450" s="602">
        <f t="shared" ca="1" si="911"/>
        <v>40257.157363389997</v>
      </c>
      <c r="DT450" s="602">
        <f t="shared" ca="1" si="912"/>
        <v>46177.501827191038</v>
      </c>
      <c r="DU450" s="602">
        <f t="shared" ca="1" si="913"/>
        <v>47838.641578354283</v>
      </c>
      <c r="DV450" s="602">
        <f t="shared" ca="1" si="914"/>
        <v>47838.641578354283</v>
      </c>
      <c r="DW450" s="602">
        <f t="shared" ca="1" si="915"/>
        <v>49524.048906687342</v>
      </c>
      <c r="DX450" s="602">
        <f t="shared" ca="1" si="916"/>
        <v>49524.048906687342</v>
      </c>
      <c r="DY450" s="602">
        <f t="shared" ca="1" si="917"/>
        <v>51232.81142211426</v>
      </c>
      <c r="DZ450" s="602">
        <f t="shared" ca="1" si="918"/>
        <v>51232.81142211426</v>
      </c>
      <c r="EA450" s="602">
        <f t="shared" ca="1" si="919"/>
        <v>52964.015402022604</v>
      </c>
      <c r="EB450" s="602">
        <f t="shared" ca="1" si="920"/>
        <v>52964.015402022604</v>
      </c>
      <c r="EC450" s="602">
        <f t="shared" ca="1" si="921"/>
        <v>54716.749467108581</v>
      </c>
      <c r="ED450" s="602">
        <f t="shared" ca="1" si="922"/>
        <v>50546.562285820124</v>
      </c>
      <c r="EE450" s="602">
        <f t="shared" ca="1" si="923"/>
        <v>52268.899256216449</v>
      </c>
      <c r="EF450" s="602">
        <f t="shared" ca="1" si="924"/>
        <v>52268.899256216449</v>
      </c>
      <c r="EG450" s="602">
        <f t="shared" ca="1" si="925"/>
        <v>54013.130357142247</v>
      </c>
      <c r="EH450" s="602">
        <f t="shared" ca="1" si="926"/>
        <v>54013.130357142247</v>
      </c>
      <c r="EI450" s="602">
        <f t="shared" ca="1" si="927"/>
        <v>55778.34727772788</v>
      </c>
      <c r="EJ450" s="602">
        <f t="shared" ca="1" si="928"/>
        <v>55778.34727772788</v>
      </c>
      <c r="EK450" s="602">
        <f t="shared" ca="1" si="929"/>
        <v>57563.649413299725</v>
      </c>
      <c r="EL450" s="602">
        <f t="shared" ca="1" si="930"/>
        <v>57563.649413299725</v>
      </c>
      <c r="EM450" s="602">
        <f t="shared" ca="1" si="931"/>
        <v>59368.146874517734</v>
      </c>
    </row>
    <row r="451" spans="22:143" ht="14.25" x14ac:dyDescent="0.2">
      <c r="V451" s="260"/>
      <c r="W451" s="597">
        <f t="shared" si="811"/>
        <v>158</v>
      </c>
      <c r="X451" s="602">
        <f t="shared" ca="1" si="812"/>
        <v>27303.204877228378</v>
      </c>
      <c r="Y451" s="602">
        <f t="shared" ca="1" si="813"/>
        <v>28063.745651855919</v>
      </c>
      <c r="Z451" s="602">
        <f t="shared" ca="1" si="814"/>
        <v>28063.745651855919</v>
      </c>
      <c r="AA451" s="602">
        <f t="shared" ca="1" si="815"/>
        <v>28836.595283912593</v>
      </c>
      <c r="AB451" s="602">
        <f t="shared" ca="1" si="816"/>
        <v>28836.595283912593</v>
      </c>
      <c r="AC451" s="602">
        <f t="shared" ca="1" si="817"/>
        <v>29621.652351503428</v>
      </c>
      <c r="AD451" s="602">
        <f t="shared" ca="1" si="818"/>
        <v>29621.652351503428</v>
      </c>
      <c r="AE451" s="602">
        <f t="shared" ca="1" si="819"/>
        <v>30418.807625095062</v>
      </c>
      <c r="AF451" s="602">
        <f t="shared" ca="1" si="820"/>
        <v>30418.807625095062</v>
      </c>
      <c r="AG451" s="602">
        <f t="shared" ca="1" si="821"/>
        <v>31227.944341051854</v>
      </c>
      <c r="AH451" s="602">
        <f t="shared" ca="1" si="822"/>
        <v>31773.964225318963</v>
      </c>
      <c r="AI451" s="602">
        <f t="shared" ca="1" si="823"/>
        <v>33161.814954877947</v>
      </c>
      <c r="AJ451" s="602">
        <f t="shared" ca="1" si="824"/>
        <v>33161.814954877947</v>
      </c>
      <c r="AK451" s="602">
        <f t="shared" ca="1" si="825"/>
        <v>34581.723205375456</v>
      </c>
      <c r="AL451" s="602">
        <f t="shared" ca="1" si="826"/>
        <v>34581.723205375456</v>
      </c>
      <c r="AM451" s="602">
        <f t="shared" ca="1" si="827"/>
        <v>36033.004617820443</v>
      </c>
      <c r="AN451" s="602">
        <f t="shared" ca="1" si="828"/>
        <v>36033.004617820443</v>
      </c>
      <c r="AO451" s="602">
        <f t="shared" ca="1" si="829"/>
        <v>37514.931461517175</v>
      </c>
      <c r="AP451" s="602">
        <f t="shared" ca="1" si="830"/>
        <v>37514.931461517175</v>
      </c>
      <c r="AQ451" s="602">
        <f t="shared" ca="1" si="831"/>
        <v>39026.737155306873</v>
      </c>
      <c r="AR451" s="602">
        <f t="shared" ca="1" si="832"/>
        <v>35448.772928771345</v>
      </c>
      <c r="AS451" s="602">
        <f t="shared" ca="1" si="833"/>
        <v>36918.531516652984</v>
      </c>
      <c r="AT451" s="602">
        <f t="shared" ca="1" si="834"/>
        <v>36918.531516652984</v>
      </c>
      <c r="AU451" s="602">
        <f t="shared" ca="1" si="835"/>
        <v>38418.479955411574</v>
      </c>
      <c r="AV451" s="602">
        <f t="shared" ca="1" si="836"/>
        <v>38418.479955411574</v>
      </c>
      <c r="AW451" s="602">
        <f t="shared" ca="1" si="837"/>
        <v>39947.830563756834</v>
      </c>
      <c r="AX451" s="602">
        <f t="shared" ca="1" si="838"/>
        <v>39947.830563756834</v>
      </c>
      <c r="AY451" s="602">
        <f t="shared" ca="1" si="839"/>
        <v>41505.764212283277</v>
      </c>
      <c r="AZ451" s="602">
        <f t="shared" ca="1" si="840"/>
        <v>41505.764212283277</v>
      </c>
      <c r="BA451" s="602">
        <f t="shared" ca="1" si="841"/>
        <v>43091.434978125537</v>
      </c>
      <c r="BB451" s="602">
        <f t="shared" ca="1" si="842"/>
        <v>30151.752011168952</v>
      </c>
      <c r="BC451" s="602">
        <f t="shared" ca="1" si="843"/>
        <v>30956.908340085956</v>
      </c>
      <c r="BD451" s="602">
        <f t="shared" ca="1" si="844"/>
        <v>30956.908340085956</v>
      </c>
      <c r="BE451" s="602">
        <f t="shared" ca="1" si="845"/>
        <v>31773.96422531897</v>
      </c>
      <c r="BF451" s="602">
        <f t="shared" ca="1" si="846"/>
        <v>31773.96422531897</v>
      </c>
      <c r="BG451" s="602">
        <f t="shared" ca="1" si="847"/>
        <v>32602.790994842424</v>
      </c>
      <c r="BH451" s="602">
        <f t="shared" ca="1" si="848"/>
        <v>32602.790994842424</v>
      </c>
      <c r="BI451" s="602">
        <f t="shared" ca="1" si="849"/>
        <v>33443.253242422019</v>
      </c>
      <c r="BJ451" s="602">
        <f t="shared" ca="1" si="850"/>
        <v>33443.253242422019</v>
      </c>
      <c r="BK451" s="602">
        <f t="shared" ca="1" si="851"/>
        <v>34295.209150044284</v>
      </c>
      <c r="BL451" s="602">
        <f t="shared" ca="1" si="852"/>
        <v>36770.18441525627</v>
      </c>
      <c r="BM451" s="602">
        <f t="shared" ca="1" si="853"/>
        <v>38267.148755353199</v>
      </c>
      <c r="BN451" s="602">
        <f t="shared" ca="1" si="854"/>
        <v>38267.148755353199</v>
      </c>
      <c r="BO451" s="602">
        <f t="shared" ca="1" si="855"/>
        <v>39793.595525186211</v>
      </c>
      <c r="BP451" s="602">
        <f t="shared" ca="1" si="856"/>
        <v>39793.595525186211</v>
      </c>
      <c r="BQ451" s="602">
        <f t="shared" ca="1" si="857"/>
        <v>41348.708530527409</v>
      </c>
      <c r="BR451" s="602">
        <f t="shared" ca="1" si="858"/>
        <v>41348.708530527409</v>
      </c>
      <c r="BS451" s="602">
        <f t="shared" ca="1" si="859"/>
        <v>42931.644319025749</v>
      </c>
      <c r="BT451" s="602">
        <f t="shared" ca="1" si="860"/>
        <v>42931.644319025749</v>
      </c>
      <c r="BU451" s="602">
        <f t="shared" ca="1" si="861"/>
        <v>44541.536806018841</v>
      </c>
      <c r="BV451" s="602">
        <f t="shared" ca="1" si="862"/>
        <v>40723.276804626068</v>
      </c>
      <c r="BW451" s="602">
        <f t="shared" ca="1" si="863"/>
        <v>42295.186245571516</v>
      </c>
      <c r="BX451" s="602">
        <f t="shared" ca="1" si="864"/>
        <v>42295.186245571516</v>
      </c>
      <c r="BY451" s="602">
        <f t="shared" ca="1" si="865"/>
        <v>43894.401241264459</v>
      </c>
      <c r="BZ451" s="602">
        <f t="shared" ca="1" si="866"/>
        <v>43894.401241264459</v>
      </c>
      <c r="CA451" s="602">
        <f t="shared" ca="1" si="867"/>
        <v>45520.044319311586</v>
      </c>
      <c r="CB451" s="602">
        <f t="shared" ca="1" si="868"/>
        <v>45520.044319311586</v>
      </c>
      <c r="CC451" s="602">
        <f t="shared" ca="1" si="869"/>
        <v>47171.222607457443</v>
      </c>
      <c r="CD451" s="602">
        <f t="shared" ca="1" si="870"/>
        <v>47171.222607457443</v>
      </c>
      <c r="CE451" s="602">
        <f t="shared" ca="1" si="871"/>
        <v>48847.032188247038</v>
      </c>
      <c r="CF451" s="602">
        <f t="shared" ca="1" si="872"/>
        <v>32602.790994842424</v>
      </c>
      <c r="CG451" s="602">
        <f t="shared" ca="1" si="873"/>
        <v>33443.253242422012</v>
      </c>
      <c r="CH451" s="602">
        <f t="shared" ca="1" si="874"/>
        <v>33443.253242422012</v>
      </c>
      <c r="CI451" s="602">
        <f t="shared" ca="1" si="875"/>
        <v>34295.209150044277</v>
      </c>
      <c r="CJ451" s="602">
        <f t="shared" ca="1" si="876"/>
        <v>34295.209150044277</v>
      </c>
      <c r="CK451" s="602">
        <f t="shared" ca="1" si="877"/>
        <v>35158.510820378884</v>
      </c>
      <c r="CL451" s="602">
        <f t="shared" ca="1" si="878"/>
        <v>35158.510820378884</v>
      </c>
      <c r="CM451" s="602">
        <f t="shared" ca="1" si="879"/>
        <v>36033.004617820443</v>
      </c>
      <c r="CN451" s="602">
        <f t="shared" ca="1" si="880"/>
        <v>36033.004617820443</v>
      </c>
      <c r="CO451" s="602">
        <f t="shared" ca="1" si="881"/>
        <v>36918.531516652984</v>
      </c>
      <c r="CP451" s="602">
        <f t="shared" ca="1" si="882"/>
        <v>40567.620879791641</v>
      </c>
      <c r="CQ451" s="602">
        <f t="shared" ca="1" si="883"/>
        <v>42136.752230538325</v>
      </c>
      <c r="CR451" s="602">
        <f t="shared" ca="1" si="884"/>
        <v>42136.752230538325</v>
      </c>
      <c r="CS451" s="602">
        <f t="shared" ca="1" si="885"/>
        <v>43733.275864409734</v>
      </c>
      <c r="CT451" s="602">
        <f t="shared" ca="1" si="886"/>
        <v>43733.275864409734</v>
      </c>
      <c r="CU451" s="602">
        <f t="shared" ca="1" si="887"/>
        <v>45356.316094004287</v>
      </c>
      <c r="CV451" s="602">
        <f t="shared" ca="1" si="888"/>
        <v>45356.316094004287</v>
      </c>
      <c r="CW451" s="602">
        <f t="shared" ca="1" si="889"/>
        <v>47004.981388595283</v>
      </c>
      <c r="CX451" s="602">
        <f t="shared" ca="1" si="890"/>
        <v>47004.981388595283</v>
      </c>
      <c r="CY451" s="602">
        <f t="shared" ca="1" si="891"/>
        <v>48678.368743832812</v>
      </c>
      <c r="CZ451" s="602">
        <f t="shared" ca="1" si="892"/>
        <v>44703.97476535022</v>
      </c>
      <c r="DA451" s="602">
        <f t="shared" ca="1" si="893"/>
        <v>46342.497848049643</v>
      </c>
      <c r="DB451" s="602">
        <f t="shared" ca="1" si="894"/>
        <v>46342.497848049643</v>
      </c>
      <c r="DC451" s="602">
        <f t="shared" ca="1" si="895"/>
        <v>48006.105296803609</v>
      </c>
      <c r="DD451" s="602">
        <f t="shared" ca="1" si="896"/>
        <v>48006.105296803609</v>
      </c>
      <c r="DE451" s="602">
        <f t="shared" ca="1" si="897"/>
        <v>49693.889253268258</v>
      </c>
      <c r="DF451" s="602">
        <f t="shared" ca="1" si="898"/>
        <v>49693.889253268258</v>
      </c>
      <c r="DG451" s="602">
        <f t="shared" ca="1" si="899"/>
        <v>51404.937022019112</v>
      </c>
      <c r="DH451" s="602">
        <f t="shared" ca="1" si="900"/>
        <v>51404.937022019112</v>
      </c>
      <c r="DI451" s="602">
        <f t="shared" ca="1" si="901"/>
        <v>53138.334953305806</v>
      </c>
      <c r="DJ451" s="602">
        <f t="shared" ca="1" si="902"/>
        <v>35740.272825017964</v>
      </c>
      <c r="DK451" s="602">
        <f t="shared" ca="1" si="903"/>
        <v>36622.140011125128</v>
      </c>
      <c r="DL451" s="602">
        <f t="shared" ca="1" si="904"/>
        <v>36622.140011125128</v>
      </c>
      <c r="DM451" s="602">
        <f t="shared" ca="1" si="905"/>
        <v>37514.931461517175</v>
      </c>
      <c r="DN451" s="602">
        <f t="shared" ca="1" si="906"/>
        <v>37514.931461517175</v>
      </c>
      <c r="DO451" s="602">
        <f t="shared" ca="1" si="907"/>
        <v>38418.479955411574</v>
      </c>
      <c r="DP451" s="602">
        <f t="shared" ca="1" si="908"/>
        <v>38418.479955411574</v>
      </c>
      <c r="DQ451" s="602">
        <f t="shared" ca="1" si="909"/>
        <v>39332.613834187912</v>
      </c>
      <c r="DR451" s="602">
        <f t="shared" ca="1" si="910"/>
        <v>39332.613834187912</v>
      </c>
      <c r="DS451" s="602">
        <f t="shared" ca="1" si="911"/>
        <v>40257.157363389997</v>
      </c>
      <c r="DT451" s="602">
        <f t="shared" ca="1" si="912"/>
        <v>46177.501827191038</v>
      </c>
      <c r="DU451" s="602">
        <f t="shared" ca="1" si="913"/>
        <v>47838.641578354283</v>
      </c>
      <c r="DV451" s="602">
        <f t="shared" ca="1" si="914"/>
        <v>47838.641578354283</v>
      </c>
      <c r="DW451" s="602">
        <f t="shared" ca="1" si="915"/>
        <v>49524.048906687342</v>
      </c>
      <c r="DX451" s="602">
        <f t="shared" ca="1" si="916"/>
        <v>49524.048906687342</v>
      </c>
      <c r="DY451" s="602">
        <f t="shared" ca="1" si="917"/>
        <v>51232.81142211426</v>
      </c>
      <c r="DZ451" s="602">
        <f t="shared" ca="1" si="918"/>
        <v>51232.81142211426</v>
      </c>
      <c r="EA451" s="602">
        <f t="shared" ca="1" si="919"/>
        <v>52964.015402022604</v>
      </c>
      <c r="EB451" s="602">
        <f t="shared" ca="1" si="920"/>
        <v>52964.015402022604</v>
      </c>
      <c r="EC451" s="602">
        <f t="shared" ca="1" si="921"/>
        <v>54716.749467108581</v>
      </c>
      <c r="ED451" s="602">
        <f t="shared" ca="1" si="922"/>
        <v>50546.562285820124</v>
      </c>
      <c r="EE451" s="602">
        <f t="shared" ca="1" si="923"/>
        <v>52268.899256216449</v>
      </c>
      <c r="EF451" s="602">
        <f t="shared" ca="1" si="924"/>
        <v>52268.899256216449</v>
      </c>
      <c r="EG451" s="602">
        <f t="shared" ca="1" si="925"/>
        <v>54013.130357142247</v>
      </c>
      <c r="EH451" s="602">
        <f t="shared" ca="1" si="926"/>
        <v>54013.130357142247</v>
      </c>
      <c r="EI451" s="602">
        <f t="shared" ca="1" si="927"/>
        <v>55778.34727772788</v>
      </c>
      <c r="EJ451" s="602">
        <f t="shared" ca="1" si="928"/>
        <v>55778.34727772788</v>
      </c>
      <c r="EK451" s="602">
        <f t="shared" ca="1" si="929"/>
        <v>57563.649413299725</v>
      </c>
      <c r="EL451" s="602">
        <f t="shared" ca="1" si="930"/>
        <v>57563.649413299725</v>
      </c>
      <c r="EM451" s="602">
        <f t="shared" ca="1" si="931"/>
        <v>59368.146874517734</v>
      </c>
    </row>
    <row r="452" spans="22:143" ht="14.25" x14ac:dyDescent="0.2">
      <c r="V452" s="260"/>
      <c r="W452" s="597">
        <f t="shared" si="811"/>
        <v>159</v>
      </c>
      <c r="X452" s="602">
        <f t="shared" ca="1" si="812"/>
        <v>27303.204877228378</v>
      </c>
      <c r="Y452" s="602">
        <f t="shared" ca="1" si="813"/>
        <v>28063.745651855919</v>
      </c>
      <c r="Z452" s="602">
        <f t="shared" ca="1" si="814"/>
        <v>28063.745651855919</v>
      </c>
      <c r="AA452" s="602">
        <f t="shared" ca="1" si="815"/>
        <v>28836.595283912593</v>
      </c>
      <c r="AB452" s="602">
        <f t="shared" ca="1" si="816"/>
        <v>28836.595283912593</v>
      </c>
      <c r="AC452" s="602">
        <f t="shared" ca="1" si="817"/>
        <v>29621.652351503428</v>
      </c>
      <c r="AD452" s="602">
        <f t="shared" ca="1" si="818"/>
        <v>29621.652351503428</v>
      </c>
      <c r="AE452" s="602">
        <f t="shared" ca="1" si="819"/>
        <v>30418.807625095062</v>
      </c>
      <c r="AF452" s="602">
        <f t="shared" ca="1" si="820"/>
        <v>30418.807625095062</v>
      </c>
      <c r="AG452" s="602">
        <f t="shared" ca="1" si="821"/>
        <v>31227.944341051854</v>
      </c>
      <c r="AH452" s="602">
        <f t="shared" ca="1" si="822"/>
        <v>31773.964225318963</v>
      </c>
      <c r="AI452" s="602">
        <f t="shared" ca="1" si="823"/>
        <v>33161.814954877947</v>
      </c>
      <c r="AJ452" s="602">
        <f t="shared" ca="1" si="824"/>
        <v>33161.814954877947</v>
      </c>
      <c r="AK452" s="602">
        <f t="shared" ca="1" si="825"/>
        <v>34581.723205375456</v>
      </c>
      <c r="AL452" s="602">
        <f t="shared" ca="1" si="826"/>
        <v>34581.723205375456</v>
      </c>
      <c r="AM452" s="602">
        <f t="shared" ca="1" si="827"/>
        <v>36033.004617820443</v>
      </c>
      <c r="AN452" s="602">
        <f t="shared" ca="1" si="828"/>
        <v>36033.004617820443</v>
      </c>
      <c r="AO452" s="602">
        <f t="shared" ca="1" si="829"/>
        <v>37514.931461517175</v>
      </c>
      <c r="AP452" s="602">
        <f t="shared" ca="1" si="830"/>
        <v>37514.931461517175</v>
      </c>
      <c r="AQ452" s="602">
        <f t="shared" ca="1" si="831"/>
        <v>39026.737155306873</v>
      </c>
      <c r="AR452" s="602">
        <f t="shared" ca="1" si="832"/>
        <v>35448.772928771345</v>
      </c>
      <c r="AS452" s="602">
        <f t="shared" ca="1" si="833"/>
        <v>36918.531516652984</v>
      </c>
      <c r="AT452" s="602">
        <f t="shared" ca="1" si="834"/>
        <v>36918.531516652984</v>
      </c>
      <c r="AU452" s="602">
        <f t="shared" ca="1" si="835"/>
        <v>38418.479955411574</v>
      </c>
      <c r="AV452" s="602">
        <f t="shared" ca="1" si="836"/>
        <v>38418.479955411574</v>
      </c>
      <c r="AW452" s="602">
        <f t="shared" ca="1" si="837"/>
        <v>39947.830563756834</v>
      </c>
      <c r="AX452" s="602">
        <f t="shared" ca="1" si="838"/>
        <v>39947.830563756834</v>
      </c>
      <c r="AY452" s="602">
        <f t="shared" ca="1" si="839"/>
        <v>41505.764212283277</v>
      </c>
      <c r="AZ452" s="602">
        <f t="shared" ca="1" si="840"/>
        <v>41505.764212283277</v>
      </c>
      <c r="BA452" s="602">
        <f t="shared" ca="1" si="841"/>
        <v>43091.434978125537</v>
      </c>
      <c r="BB452" s="602">
        <f t="shared" ca="1" si="842"/>
        <v>30151.752011168952</v>
      </c>
      <c r="BC452" s="602">
        <f t="shared" ca="1" si="843"/>
        <v>30956.908340085956</v>
      </c>
      <c r="BD452" s="602">
        <f t="shared" ca="1" si="844"/>
        <v>30956.908340085956</v>
      </c>
      <c r="BE452" s="602">
        <f t="shared" ca="1" si="845"/>
        <v>31773.96422531897</v>
      </c>
      <c r="BF452" s="602">
        <f t="shared" ca="1" si="846"/>
        <v>31773.96422531897</v>
      </c>
      <c r="BG452" s="602">
        <f t="shared" ca="1" si="847"/>
        <v>32602.790994842424</v>
      </c>
      <c r="BH452" s="602">
        <f t="shared" ca="1" si="848"/>
        <v>32602.790994842424</v>
      </c>
      <c r="BI452" s="602">
        <f t="shared" ca="1" si="849"/>
        <v>33443.253242422019</v>
      </c>
      <c r="BJ452" s="602">
        <f t="shared" ca="1" si="850"/>
        <v>33443.253242422019</v>
      </c>
      <c r="BK452" s="602">
        <f t="shared" ca="1" si="851"/>
        <v>34295.209150044284</v>
      </c>
      <c r="BL452" s="602">
        <f t="shared" ca="1" si="852"/>
        <v>36770.18441525627</v>
      </c>
      <c r="BM452" s="602">
        <f t="shared" ca="1" si="853"/>
        <v>38267.148755353199</v>
      </c>
      <c r="BN452" s="602">
        <f t="shared" ca="1" si="854"/>
        <v>38267.148755353199</v>
      </c>
      <c r="BO452" s="602">
        <f t="shared" ca="1" si="855"/>
        <v>39793.595525186211</v>
      </c>
      <c r="BP452" s="602">
        <f t="shared" ca="1" si="856"/>
        <v>39793.595525186211</v>
      </c>
      <c r="BQ452" s="602">
        <f t="shared" ca="1" si="857"/>
        <v>41348.708530527409</v>
      </c>
      <c r="BR452" s="602">
        <f t="shared" ca="1" si="858"/>
        <v>41348.708530527409</v>
      </c>
      <c r="BS452" s="602">
        <f t="shared" ca="1" si="859"/>
        <v>42931.644319025749</v>
      </c>
      <c r="BT452" s="602">
        <f t="shared" ca="1" si="860"/>
        <v>42931.644319025749</v>
      </c>
      <c r="BU452" s="602">
        <f t="shared" ca="1" si="861"/>
        <v>44541.536806018841</v>
      </c>
      <c r="BV452" s="602">
        <f t="shared" ca="1" si="862"/>
        <v>40723.276804626068</v>
      </c>
      <c r="BW452" s="602">
        <f t="shared" ca="1" si="863"/>
        <v>42295.186245571516</v>
      </c>
      <c r="BX452" s="602">
        <f t="shared" ca="1" si="864"/>
        <v>42295.186245571516</v>
      </c>
      <c r="BY452" s="602">
        <f t="shared" ca="1" si="865"/>
        <v>43894.401241264459</v>
      </c>
      <c r="BZ452" s="602">
        <f t="shared" ca="1" si="866"/>
        <v>43894.401241264459</v>
      </c>
      <c r="CA452" s="602">
        <f t="shared" ca="1" si="867"/>
        <v>45520.044319311586</v>
      </c>
      <c r="CB452" s="602">
        <f t="shared" ca="1" si="868"/>
        <v>45520.044319311586</v>
      </c>
      <c r="CC452" s="602">
        <f t="shared" ca="1" si="869"/>
        <v>47171.222607457443</v>
      </c>
      <c r="CD452" s="602">
        <f t="shared" ca="1" si="870"/>
        <v>47171.222607457443</v>
      </c>
      <c r="CE452" s="602">
        <f t="shared" ca="1" si="871"/>
        <v>48847.032188247038</v>
      </c>
      <c r="CF452" s="602">
        <f t="shared" ca="1" si="872"/>
        <v>32602.790994842424</v>
      </c>
      <c r="CG452" s="602">
        <f t="shared" ca="1" si="873"/>
        <v>33443.253242422012</v>
      </c>
      <c r="CH452" s="602">
        <f t="shared" ca="1" si="874"/>
        <v>33443.253242422012</v>
      </c>
      <c r="CI452" s="602">
        <f t="shared" ca="1" si="875"/>
        <v>34295.209150044277</v>
      </c>
      <c r="CJ452" s="602">
        <f t="shared" ca="1" si="876"/>
        <v>34295.209150044277</v>
      </c>
      <c r="CK452" s="602">
        <f t="shared" ca="1" si="877"/>
        <v>35158.510820378884</v>
      </c>
      <c r="CL452" s="602">
        <f t="shared" ca="1" si="878"/>
        <v>35158.510820378884</v>
      </c>
      <c r="CM452" s="602">
        <f t="shared" ca="1" si="879"/>
        <v>36033.004617820443</v>
      </c>
      <c r="CN452" s="602">
        <f t="shared" ca="1" si="880"/>
        <v>36033.004617820443</v>
      </c>
      <c r="CO452" s="602">
        <f t="shared" ca="1" si="881"/>
        <v>36918.531516652984</v>
      </c>
      <c r="CP452" s="602">
        <f t="shared" ca="1" si="882"/>
        <v>40567.620879791641</v>
      </c>
      <c r="CQ452" s="602">
        <f t="shared" ca="1" si="883"/>
        <v>42136.752230538325</v>
      </c>
      <c r="CR452" s="602">
        <f t="shared" ca="1" si="884"/>
        <v>42136.752230538325</v>
      </c>
      <c r="CS452" s="602">
        <f t="shared" ca="1" si="885"/>
        <v>43733.275864409734</v>
      </c>
      <c r="CT452" s="602">
        <f t="shared" ca="1" si="886"/>
        <v>43733.275864409734</v>
      </c>
      <c r="CU452" s="602">
        <f t="shared" ca="1" si="887"/>
        <v>45356.316094004287</v>
      </c>
      <c r="CV452" s="602">
        <f t="shared" ca="1" si="888"/>
        <v>45356.316094004287</v>
      </c>
      <c r="CW452" s="602">
        <f t="shared" ca="1" si="889"/>
        <v>47004.981388595283</v>
      </c>
      <c r="CX452" s="602">
        <f t="shared" ca="1" si="890"/>
        <v>47004.981388595283</v>
      </c>
      <c r="CY452" s="602">
        <f t="shared" ca="1" si="891"/>
        <v>48678.368743832812</v>
      </c>
      <c r="CZ452" s="602">
        <f t="shared" ca="1" si="892"/>
        <v>44703.97476535022</v>
      </c>
      <c r="DA452" s="602">
        <f t="shared" ca="1" si="893"/>
        <v>46342.497848049643</v>
      </c>
      <c r="DB452" s="602">
        <f t="shared" ca="1" si="894"/>
        <v>46342.497848049643</v>
      </c>
      <c r="DC452" s="602">
        <f t="shared" ca="1" si="895"/>
        <v>48006.105296803609</v>
      </c>
      <c r="DD452" s="602">
        <f t="shared" ca="1" si="896"/>
        <v>48006.105296803609</v>
      </c>
      <c r="DE452" s="602">
        <f t="shared" ca="1" si="897"/>
        <v>49693.889253268258</v>
      </c>
      <c r="DF452" s="602">
        <f t="shared" ca="1" si="898"/>
        <v>49693.889253268258</v>
      </c>
      <c r="DG452" s="602">
        <f t="shared" ca="1" si="899"/>
        <v>51404.937022019112</v>
      </c>
      <c r="DH452" s="602">
        <f t="shared" ca="1" si="900"/>
        <v>51404.937022019112</v>
      </c>
      <c r="DI452" s="602">
        <f t="shared" ca="1" si="901"/>
        <v>53138.334953305806</v>
      </c>
      <c r="DJ452" s="602">
        <f t="shared" ca="1" si="902"/>
        <v>35740.272825017964</v>
      </c>
      <c r="DK452" s="602">
        <f t="shared" ca="1" si="903"/>
        <v>36622.140011125128</v>
      </c>
      <c r="DL452" s="602">
        <f t="shared" ca="1" si="904"/>
        <v>36622.140011125128</v>
      </c>
      <c r="DM452" s="602">
        <f t="shared" ca="1" si="905"/>
        <v>37514.931461517175</v>
      </c>
      <c r="DN452" s="602">
        <f t="shared" ca="1" si="906"/>
        <v>37514.931461517175</v>
      </c>
      <c r="DO452" s="602">
        <f t="shared" ca="1" si="907"/>
        <v>38418.479955411574</v>
      </c>
      <c r="DP452" s="602">
        <f t="shared" ca="1" si="908"/>
        <v>38418.479955411574</v>
      </c>
      <c r="DQ452" s="602">
        <f t="shared" ca="1" si="909"/>
        <v>39332.613834187912</v>
      </c>
      <c r="DR452" s="602">
        <f t="shared" ca="1" si="910"/>
        <v>39332.613834187912</v>
      </c>
      <c r="DS452" s="602">
        <f t="shared" ca="1" si="911"/>
        <v>40257.157363389997</v>
      </c>
      <c r="DT452" s="602">
        <f t="shared" ca="1" si="912"/>
        <v>46177.501827191038</v>
      </c>
      <c r="DU452" s="602">
        <f t="shared" ca="1" si="913"/>
        <v>47838.641578354283</v>
      </c>
      <c r="DV452" s="602">
        <f t="shared" ca="1" si="914"/>
        <v>47838.641578354283</v>
      </c>
      <c r="DW452" s="602">
        <f t="shared" ca="1" si="915"/>
        <v>49524.048906687342</v>
      </c>
      <c r="DX452" s="602">
        <f t="shared" ca="1" si="916"/>
        <v>49524.048906687342</v>
      </c>
      <c r="DY452" s="602">
        <f t="shared" ca="1" si="917"/>
        <v>51232.81142211426</v>
      </c>
      <c r="DZ452" s="602">
        <f t="shared" ca="1" si="918"/>
        <v>51232.81142211426</v>
      </c>
      <c r="EA452" s="602">
        <f t="shared" ca="1" si="919"/>
        <v>52964.015402022604</v>
      </c>
      <c r="EB452" s="602">
        <f t="shared" ca="1" si="920"/>
        <v>52964.015402022604</v>
      </c>
      <c r="EC452" s="602">
        <f t="shared" ca="1" si="921"/>
        <v>54716.749467108581</v>
      </c>
      <c r="ED452" s="602">
        <f t="shared" ca="1" si="922"/>
        <v>50546.562285820124</v>
      </c>
      <c r="EE452" s="602">
        <f t="shared" ca="1" si="923"/>
        <v>52268.899256216449</v>
      </c>
      <c r="EF452" s="602">
        <f t="shared" ca="1" si="924"/>
        <v>52268.899256216449</v>
      </c>
      <c r="EG452" s="602">
        <f t="shared" ca="1" si="925"/>
        <v>54013.130357142247</v>
      </c>
      <c r="EH452" s="602">
        <f t="shared" ca="1" si="926"/>
        <v>54013.130357142247</v>
      </c>
      <c r="EI452" s="602">
        <f t="shared" ca="1" si="927"/>
        <v>55778.34727772788</v>
      </c>
      <c r="EJ452" s="602">
        <f t="shared" ca="1" si="928"/>
        <v>55778.34727772788</v>
      </c>
      <c r="EK452" s="602">
        <f t="shared" ca="1" si="929"/>
        <v>57563.649413299725</v>
      </c>
      <c r="EL452" s="602">
        <f t="shared" ca="1" si="930"/>
        <v>57563.649413299725</v>
      </c>
      <c r="EM452" s="602">
        <f t="shared" ca="1" si="931"/>
        <v>59368.146874517734</v>
      </c>
    </row>
    <row r="453" spans="22:143" ht="14.25" x14ac:dyDescent="0.2">
      <c r="V453" s="260"/>
      <c r="W453" s="597">
        <f t="shared" si="811"/>
        <v>160</v>
      </c>
      <c r="X453" s="602">
        <f t="shared" ca="1" si="812"/>
        <v>27303.204877228378</v>
      </c>
      <c r="Y453" s="602">
        <f t="shared" ca="1" si="813"/>
        <v>28063.745651855919</v>
      </c>
      <c r="Z453" s="602">
        <f t="shared" ca="1" si="814"/>
        <v>28063.745651855919</v>
      </c>
      <c r="AA453" s="602">
        <f t="shared" ca="1" si="815"/>
        <v>28836.595283912593</v>
      </c>
      <c r="AB453" s="602">
        <f t="shared" ca="1" si="816"/>
        <v>28836.595283912593</v>
      </c>
      <c r="AC453" s="602">
        <f t="shared" ca="1" si="817"/>
        <v>29621.652351503428</v>
      </c>
      <c r="AD453" s="602">
        <f t="shared" ca="1" si="818"/>
        <v>29621.652351503428</v>
      </c>
      <c r="AE453" s="602">
        <f t="shared" ca="1" si="819"/>
        <v>30418.807625095062</v>
      </c>
      <c r="AF453" s="602">
        <f t="shared" ca="1" si="820"/>
        <v>30418.807625095062</v>
      </c>
      <c r="AG453" s="602">
        <f t="shared" ca="1" si="821"/>
        <v>31227.944341051854</v>
      </c>
      <c r="AH453" s="602">
        <f t="shared" ca="1" si="822"/>
        <v>31773.964225318963</v>
      </c>
      <c r="AI453" s="602">
        <f t="shared" ca="1" si="823"/>
        <v>33161.814954877947</v>
      </c>
      <c r="AJ453" s="602">
        <f t="shared" ca="1" si="824"/>
        <v>33161.814954877947</v>
      </c>
      <c r="AK453" s="602">
        <f t="shared" ca="1" si="825"/>
        <v>34581.723205375456</v>
      </c>
      <c r="AL453" s="602">
        <f t="shared" ca="1" si="826"/>
        <v>34581.723205375456</v>
      </c>
      <c r="AM453" s="602">
        <f t="shared" ca="1" si="827"/>
        <v>36033.004617820443</v>
      </c>
      <c r="AN453" s="602">
        <f t="shared" ca="1" si="828"/>
        <v>36033.004617820443</v>
      </c>
      <c r="AO453" s="602">
        <f t="shared" ca="1" si="829"/>
        <v>37514.931461517175</v>
      </c>
      <c r="AP453" s="602">
        <f t="shared" ca="1" si="830"/>
        <v>37514.931461517175</v>
      </c>
      <c r="AQ453" s="602">
        <f t="shared" ca="1" si="831"/>
        <v>39026.737155306873</v>
      </c>
      <c r="AR453" s="602">
        <f t="shared" ca="1" si="832"/>
        <v>35448.772928771345</v>
      </c>
      <c r="AS453" s="602">
        <f t="shared" ca="1" si="833"/>
        <v>36918.531516652984</v>
      </c>
      <c r="AT453" s="602">
        <f t="shared" ca="1" si="834"/>
        <v>36918.531516652984</v>
      </c>
      <c r="AU453" s="602">
        <f t="shared" ca="1" si="835"/>
        <v>38418.479955411574</v>
      </c>
      <c r="AV453" s="602">
        <f t="shared" ca="1" si="836"/>
        <v>38418.479955411574</v>
      </c>
      <c r="AW453" s="602">
        <f t="shared" ca="1" si="837"/>
        <v>39947.830563756834</v>
      </c>
      <c r="AX453" s="602">
        <f t="shared" ca="1" si="838"/>
        <v>39947.830563756834</v>
      </c>
      <c r="AY453" s="602">
        <f t="shared" ca="1" si="839"/>
        <v>41505.764212283277</v>
      </c>
      <c r="AZ453" s="602">
        <f t="shared" ca="1" si="840"/>
        <v>41505.764212283277</v>
      </c>
      <c r="BA453" s="602">
        <f t="shared" ca="1" si="841"/>
        <v>43091.434978125537</v>
      </c>
      <c r="BB453" s="602">
        <f t="shared" ca="1" si="842"/>
        <v>30151.752011168952</v>
      </c>
      <c r="BC453" s="602">
        <f t="shared" ca="1" si="843"/>
        <v>30956.908340085956</v>
      </c>
      <c r="BD453" s="602">
        <f t="shared" ca="1" si="844"/>
        <v>30956.908340085956</v>
      </c>
      <c r="BE453" s="602">
        <f t="shared" ca="1" si="845"/>
        <v>31773.96422531897</v>
      </c>
      <c r="BF453" s="602">
        <f t="shared" ca="1" si="846"/>
        <v>31773.96422531897</v>
      </c>
      <c r="BG453" s="602">
        <f t="shared" ca="1" si="847"/>
        <v>32602.790994842424</v>
      </c>
      <c r="BH453" s="602">
        <f t="shared" ca="1" si="848"/>
        <v>32602.790994842424</v>
      </c>
      <c r="BI453" s="602">
        <f t="shared" ca="1" si="849"/>
        <v>33443.253242422019</v>
      </c>
      <c r="BJ453" s="602">
        <f t="shared" ca="1" si="850"/>
        <v>33443.253242422019</v>
      </c>
      <c r="BK453" s="602">
        <f t="shared" ca="1" si="851"/>
        <v>34295.209150044284</v>
      </c>
      <c r="BL453" s="602">
        <f t="shared" ca="1" si="852"/>
        <v>36770.18441525627</v>
      </c>
      <c r="BM453" s="602">
        <f t="shared" ca="1" si="853"/>
        <v>38267.148755353199</v>
      </c>
      <c r="BN453" s="602">
        <f t="shared" ca="1" si="854"/>
        <v>38267.148755353199</v>
      </c>
      <c r="BO453" s="602">
        <f t="shared" ca="1" si="855"/>
        <v>39793.595525186211</v>
      </c>
      <c r="BP453" s="602">
        <f t="shared" ca="1" si="856"/>
        <v>39793.595525186211</v>
      </c>
      <c r="BQ453" s="602">
        <f t="shared" ca="1" si="857"/>
        <v>41348.708530527409</v>
      </c>
      <c r="BR453" s="602">
        <f t="shared" ca="1" si="858"/>
        <v>41348.708530527409</v>
      </c>
      <c r="BS453" s="602">
        <f t="shared" ca="1" si="859"/>
        <v>42931.644319025749</v>
      </c>
      <c r="BT453" s="602">
        <f t="shared" ca="1" si="860"/>
        <v>42931.644319025749</v>
      </c>
      <c r="BU453" s="602">
        <f t="shared" ca="1" si="861"/>
        <v>44541.536806018841</v>
      </c>
      <c r="BV453" s="602">
        <f t="shared" ca="1" si="862"/>
        <v>40723.276804626068</v>
      </c>
      <c r="BW453" s="602">
        <f t="shared" ca="1" si="863"/>
        <v>42295.186245571516</v>
      </c>
      <c r="BX453" s="602">
        <f t="shared" ca="1" si="864"/>
        <v>42295.186245571516</v>
      </c>
      <c r="BY453" s="602">
        <f t="shared" ca="1" si="865"/>
        <v>43894.401241264459</v>
      </c>
      <c r="BZ453" s="602">
        <f t="shared" ca="1" si="866"/>
        <v>43894.401241264459</v>
      </c>
      <c r="CA453" s="602">
        <f t="shared" ca="1" si="867"/>
        <v>45520.044319311586</v>
      </c>
      <c r="CB453" s="602">
        <f t="shared" ca="1" si="868"/>
        <v>45520.044319311586</v>
      </c>
      <c r="CC453" s="602">
        <f t="shared" ca="1" si="869"/>
        <v>47171.222607457443</v>
      </c>
      <c r="CD453" s="602">
        <f t="shared" ca="1" si="870"/>
        <v>47171.222607457443</v>
      </c>
      <c r="CE453" s="602">
        <f t="shared" ca="1" si="871"/>
        <v>48847.032188247038</v>
      </c>
      <c r="CF453" s="602">
        <f t="shared" ca="1" si="872"/>
        <v>32602.790994842424</v>
      </c>
      <c r="CG453" s="602">
        <f t="shared" ca="1" si="873"/>
        <v>33443.253242422012</v>
      </c>
      <c r="CH453" s="602">
        <f t="shared" ca="1" si="874"/>
        <v>33443.253242422012</v>
      </c>
      <c r="CI453" s="602">
        <f t="shared" ca="1" si="875"/>
        <v>34295.209150044277</v>
      </c>
      <c r="CJ453" s="602">
        <f t="shared" ca="1" si="876"/>
        <v>34295.209150044277</v>
      </c>
      <c r="CK453" s="602">
        <f t="shared" ca="1" si="877"/>
        <v>35158.510820378884</v>
      </c>
      <c r="CL453" s="602">
        <f t="shared" ca="1" si="878"/>
        <v>35158.510820378884</v>
      </c>
      <c r="CM453" s="602">
        <f t="shared" ca="1" si="879"/>
        <v>36033.004617820443</v>
      </c>
      <c r="CN453" s="602">
        <f t="shared" ca="1" si="880"/>
        <v>36033.004617820443</v>
      </c>
      <c r="CO453" s="602">
        <f t="shared" ca="1" si="881"/>
        <v>36918.531516652984</v>
      </c>
      <c r="CP453" s="602">
        <f t="shared" ca="1" si="882"/>
        <v>40567.620879791641</v>
      </c>
      <c r="CQ453" s="602">
        <f t="shared" ca="1" si="883"/>
        <v>42136.752230538325</v>
      </c>
      <c r="CR453" s="602">
        <f t="shared" ca="1" si="884"/>
        <v>42136.752230538325</v>
      </c>
      <c r="CS453" s="602">
        <f t="shared" ca="1" si="885"/>
        <v>43733.275864409734</v>
      </c>
      <c r="CT453" s="602">
        <f t="shared" ca="1" si="886"/>
        <v>43733.275864409734</v>
      </c>
      <c r="CU453" s="602">
        <f t="shared" ca="1" si="887"/>
        <v>45356.316094004287</v>
      </c>
      <c r="CV453" s="602">
        <f t="shared" ca="1" si="888"/>
        <v>45356.316094004287</v>
      </c>
      <c r="CW453" s="602">
        <f t="shared" ca="1" si="889"/>
        <v>47004.981388595283</v>
      </c>
      <c r="CX453" s="602">
        <f t="shared" ca="1" si="890"/>
        <v>47004.981388595283</v>
      </c>
      <c r="CY453" s="602">
        <f t="shared" ca="1" si="891"/>
        <v>48678.368743832812</v>
      </c>
      <c r="CZ453" s="602">
        <f t="shared" ca="1" si="892"/>
        <v>44703.97476535022</v>
      </c>
      <c r="DA453" s="602">
        <f t="shared" ca="1" si="893"/>
        <v>46342.497848049643</v>
      </c>
      <c r="DB453" s="602">
        <f t="shared" ca="1" si="894"/>
        <v>46342.497848049643</v>
      </c>
      <c r="DC453" s="602">
        <f t="shared" ca="1" si="895"/>
        <v>48006.105296803609</v>
      </c>
      <c r="DD453" s="602">
        <f t="shared" ca="1" si="896"/>
        <v>48006.105296803609</v>
      </c>
      <c r="DE453" s="602">
        <f t="shared" ca="1" si="897"/>
        <v>49693.889253268258</v>
      </c>
      <c r="DF453" s="602">
        <f t="shared" ca="1" si="898"/>
        <v>49693.889253268258</v>
      </c>
      <c r="DG453" s="602">
        <f t="shared" ca="1" si="899"/>
        <v>51404.937022019112</v>
      </c>
      <c r="DH453" s="602">
        <f t="shared" ca="1" si="900"/>
        <v>51404.937022019112</v>
      </c>
      <c r="DI453" s="602">
        <f t="shared" ca="1" si="901"/>
        <v>53138.334953305806</v>
      </c>
      <c r="DJ453" s="602">
        <f t="shared" ca="1" si="902"/>
        <v>35740.272825017964</v>
      </c>
      <c r="DK453" s="602">
        <f t="shared" ca="1" si="903"/>
        <v>36622.140011125128</v>
      </c>
      <c r="DL453" s="602">
        <f t="shared" ca="1" si="904"/>
        <v>36622.140011125128</v>
      </c>
      <c r="DM453" s="602">
        <f t="shared" ca="1" si="905"/>
        <v>37514.931461517175</v>
      </c>
      <c r="DN453" s="602">
        <f t="shared" ca="1" si="906"/>
        <v>37514.931461517175</v>
      </c>
      <c r="DO453" s="602">
        <f t="shared" ca="1" si="907"/>
        <v>38418.479955411574</v>
      </c>
      <c r="DP453" s="602">
        <f t="shared" ca="1" si="908"/>
        <v>38418.479955411574</v>
      </c>
      <c r="DQ453" s="602">
        <f t="shared" ca="1" si="909"/>
        <v>39332.613834187912</v>
      </c>
      <c r="DR453" s="602">
        <f t="shared" ca="1" si="910"/>
        <v>39332.613834187912</v>
      </c>
      <c r="DS453" s="602">
        <f t="shared" ca="1" si="911"/>
        <v>40257.157363389997</v>
      </c>
      <c r="DT453" s="602">
        <f t="shared" ca="1" si="912"/>
        <v>46177.501827191038</v>
      </c>
      <c r="DU453" s="602">
        <f t="shared" ca="1" si="913"/>
        <v>47838.641578354283</v>
      </c>
      <c r="DV453" s="602">
        <f t="shared" ca="1" si="914"/>
        <v>47838.641578354283</v>
      </c>
      <c r="DW453" s="602">
        <f t="shared" ca="1" si="915"/>
        <v>49524.048906687342</v>
      </c>
      <c r="DX453" s="602">
        <f t="shared" ca="1" si="916"/>
        <v>49524.048906687342</v>
      </c>
      <c r="DY453" s="602">
        <f t="shared" ca="1" si="917"/>
        <v>51232.81142211426</v>
      </c>
      <c r="DZ453" s="602">
        <f t="shared" ca="1" si="918"/>
        <v>51232.81142211426</v>
      </c>
      <c r="EA453" s="602">
        <f t="shared" ca="1" si="919"/>
        <v>52964.015402022604</v>
      </c>
      <c r="EB453" s="602">
        <f t="shared" ca="1" si="920"/>
        <v>52964.015402022604</v>
      </c>
      <c r="EC453" s="602">
        <f t="shared" ca="1" si="921"/>
        <v>54716.749467108581</v>
      </c>
      <c r="ED453" s="602">
        <f t="shared" ca="1" si="922"/>
        <v>50546.562285820124</v>
      </c>
      <c r="EE453" s="602">
        <f t="shared" ca="1" si="923"/>
        <v>52268.899256216449</v>
      </c>
      <c r="EF453" s="602">
        <f t="shared" ca="1" si="924"/>
        <v>52268.899256216449</v>
      </c>
      <c r="EG453" s="602">
        <f t="shared" ca="1" si="925"/>
        <v>54013.130357142247</v>
      </c>
      <c r="EH453" s="602">
        <f t="shared" ca="1" si="926"/>
        <v>54013.130357142247</v>
      </c>
      <c r="EI453" s="602">
        <f t="shared" ca="1" si="927"/>
        <v>55778.34727772788</v>
      </c>
      <c r="EJ453" s="602">
        <f t="shared" ca="1" si="928"/>
        <v>55778.34727772788</v>
      </c>
      <c r="EK453" s="602">
        <f t="shared" ca="1" si="929"/>
        <v>57563.649413299725</v>
      </c>
      <c r="EL453" s="602">
        <f t="shared" ca="1" si="930"/>
        <v>57563.649413299725</v>
      </c>
      <c r="EM453" s="602">
        <f t="shared" ca="1" si="931"/>
        <v>59368.146874517734</v>
      </c>
    </row>
    <row r="454" spans="22:143" ht="14.25" x14ac:dyDescent="0.2">
      <c r="V454" s="260"/>
      <c r="W454" s="597">
        <f t="shared" si="811"/>
        <v>161</v>
      </c>
      <c r="X454" s="602">
        <f t="shared" ca="1" si="812"/>
        <v>27303.204877228378</v>
      </c>
      <c r="Y454" s="602">
        <f t="shared" ca="1" si="813"/>
        <v>28063.745651855919</v>
      </c>
      <c r="Z454" s="602">
        <f t="shared" ca="1" si="814"/>
        <v>28063.745651855919</v>
      </c>
      <c r="AA454" s="602">
        <f t="shared" ca="1" si="815"/>
        <v>28836.595283912593</v>
      </c>
      <c r="AB454" s="602">
        <f t="shared" ca="1" si="816"/>
        <v>28836.595283912593</v>
      </c>
      <c r="AC454" s="602">
        <f t="shared" ca="1" si="817"/>
        <v>29621.652351503428</v>
      </c>
      <c r="AD454" s="602">
        <f t="shared" ca="1" si="818"/>
        <v>29621.652351503428</v>
      </c>
      <c r="AE454" s="602">
        <f t="shared" ca="1" si="819"/>
        <v>30418.807625095062</v>
      </c>
      <c r="AF454" s="602">
        <f t="shared" ca="1" si="820"/>
        <v>30418.807625095062</v>
      </c>
      <c r="AG454" s="602">
        <f t="shared" ca="1" si="821"/>
        <v>31227.944341051854</v>
      </c>
      <c r="AH454" s="602">
        <f t="shared" ca="1" si="822"/>
        <v>31773.964225318963</v>
      </c>
      <c r="AI454" s="602">
        <f t="shared" ca="1" si="823"/>
        <v>33161.814954877947</v>
      </c>
      <c r="AJ454" s="602">
        <f t="shared" ca="1" si="824"/>
        <v>33161.814954877947</v>
      </c>
      <c r="AK454" s="602">
        <f t="shared" ca="1" si="825"/>
        <v>34581.723205375456</v>
      </c>
      <c r="AL454" s="602">
        <f t="shared" ca="1" si="826"/>
        <v>34581.723205375456</v>
      </c>
      <c r="AM454" s="602">
        <f t="shared" ca="1" si="827"/>
        <v>36033.004617820443</v>
      </c>
      <c r="AN454" s="602">
        <f t="shared" ca="1" si="828"/>
        <v>36033.004617820443</v>
      </c>
      <c r="AO454" s="602">
        <f t="shared" ca="1" si="829"/>
        <v>37514.931461517175</v>
      </c>
      <c r="AP454" s="602">
        <f t="shared" ca="1" si="830"/>
        <v>37514.931461517175</v>
      </c>
      <c r="AQ454" s="602">
        <f t="shared" ca="1" si="831"/>
        <v>39026.737155306873</v>
      </c>
      <c r="AR454" s="602">
        <f t="shared" ca="1" si="832"/>
        <v>35448.772928771345</v>
      </c>
      <c r="AS454" s="602">
        <f t="shared" ca="1" si="833"/>
        <v>36918.531516652984</v>
      </c>
      <c r="AT454" s="602">
        <f t="shared" ca="1" si="834"/>
        <v>36918.531516652984</v>
      </c>
      <c r="AU454" s="602">
        <f t="shared" ca="1" si="835"/>
        <v>38418.479955411574</v>
      </c>
      <c r="AV454" s="602">
        <f t="shared" ca="1" si="836"/>
        <v>38418.479955411574</v>
      </c>
      <c r="AW454" s="602">
        <f t="shared" ca="1" si="837"/>
        <v>39947.830563756834</v>
      </c>
      <c r="AX454" s="602">
        <f t="shared" ca="1" si="838"/>
        <v>39947.830563756834</v>
      </c>
      <c r="AY454" s="602">
        <f t="shared" ca="1" si="839"/>
        <v>41505.764212283277</v>
      </c>
      <c r="AZ454" s="602">
        <f t="shared" ca="1" si="840"/>
        <v>41505.764212283277</v>
      </c>
      <c r="BA454" s="602">
        <f t="shared" ca="1" si="841"/>
        <v>43091.434978125537</v>
      </c>
      <c r="BB454" s="602">
        <f t="shared" ca="1" si="842"/>
        <v>30151.752011168952</v>
      </c>
      <c r="BC454" s="602">
        <f t="shared" ca="1" si="843"/>
        <v>30956.908340085956</v>
      </c>
      <c r="BD454" s="602">
        <f t="shared" ca="1" si="844"/>
        <v>30956.908340085956</v>
      </c>
      <c r="BE454" s="602">
        <f t="shared" ca="1" si="845"/>
        <v>31773.96422531897</v>
      </c>
      <c r="BF454" s="602">
        <f t="shared" ca="1" si="846"/>
        <v>31773.96422531897</v>
      </c>
      <c r="BG454" s="602">
        <f t="shared" ca="1" si="847"/>
        <v>32602.790994842424</v>
      </c>
      <c r="BH454" s="602">
        <f t="shared" ca="1" si="848"/>
        <v>32602.790994842424</v>
      </c>
      <c r="BI454" s="602">
        <f t="shared" ca="1" si="849"/>
        <v>33443.253242422019</v>
      </c>
      <c r="BJ454" s="602">
        <f t="shared" ca="1" si="850"/>
        <v>33443.253242422019</v>
      </c>
      <c r="BK454" s="602">
        <f t="shared" ca="1" si="851"/>
        <v>34295.209150044284</v>
      </c>
      <c r="BL454" s="602">
        <f t="shared" ca="1" si="852"/>
        <v>36770.18441525627</v>
      </c>
      <c r="BM454" s="602">
        <f t="shared" ca="1" si="853"/>
        <v>38267.148755353199</v>
      </c>
      <c r="BN454" s="602">
        <f t="shared" ca="1" si="854"/>
        <v>38267.148755353199</v>
      </c>
      <c r="BO454" s="602">
        <f t="shared" ca="1" si="855"/>
        <v>39793.595525186211</v>
      </c>
      <c r="BP454" s="602">
        <f t="shared" ca="1" si="856"/>
        <v>39793.595525186211</v>
      </c>
      <c r="BQ454" s="602">
        <f t="shared" ca="1" si="857"/>
        <v>41348.708530527409</v>
      </c>
      <c r="BR454" s="602">
        <f t="shared" ca="1" si="858"/>
        <v>41348.708530527409</v>
      </c>
      <c r="BS454" s="602">
        <f t="shared" ca="1" si="859"/>
        <v>42931.644319025749</v>
      </c>
      <c r="BT454" s="602">
        <f t="shared" ca="1" si="860"/>
        <v>42931.644319025749</v>
      </c>
      <c r="BU454" s="602">
        <f t="shared" ca="1" si="861"/>
        <v>44541.536806018841</v>
      </c>
      <c r="BV454" s="602">
        <f t="shared" ca="1" si="862"/>
        <v>40723.276804626068</v>
      </c>
      <c r="BW454" s="602">
        <f t="shared" ca="1" si="863"/>
        <v>42295.186245571516</v>
      </c>
      <c r="BX454" s="602">
        <f t="shared" ca="1" si="864"/>
        <v>42295.186245571516</v>
      </c>
      <c r="BY454" s="602">
        <f t="shared" ca="1" si="865"/>
        <v>43894.401241264459</v>
      </c>
      <c r="BZ454" s="602">
        <f t="shared" ca="1" si="866"/>
        <v>43894.401241264459</v>
      </c>
      <c r="CA454" s="602">
        <f t="shared" ca="1" si="867"/>
        <v>45520.044319311586</v>
      </c>
      <c r="CB454" s="602">
        <f t="shared" ca="1" si="868"/>
        <v>45520.044319311586</v>
      </c>
      <c r="CC454" s="602">
        <f t="shared" ca="1" si="869"/>
        <v>47171.222607457443</v>
      </c>
      <c r="CD454" s="602">
        <f t="shared" ca="1" si="870"/>
        <v>47171.222607457443</v>
      </c>
      <c r="CE454" s="602">
        <f t="shared" ca="1" si="871"/>
        <v>48847.032188247038</v>
      </c>
      <c r="CF454" s="602">
        <f t="shared" ca="1" si="872"/>
        <v>32602.790994842424</v>
      </c>
      <c r="CG454" s="602">
        <f t="shared" ca="1" si="873"/>
        <v>33443.253242422012</v>
      </c>
      <c r="CH454" s="602">
        <f t="shared" ca="1" si="874"/>
        <v>33443.253242422012</v>
      </c>
      <c r="CI454" s="602">
        <f t="shared" ca="1" si="875"/>
        <v>34295.209150044277</v>
      </c>
      <c r="CJ454" s="602">
        <f t="shared" ca="1" si="876"/>
        <v>34295.209150044277</v>
      </c>
      <c r="CK454" s="602">
        <f t="shared" ca="1" si="877"/>
        <v>35158.510820378884</v>
      </c>
      <c r="CL454" s="602">
        <f t="shared" ca="1" si="878"/>
        <v>35158.510820378884</v>
      </c>
      <c r="CM454" s="602">
        <f t="shared" ca="1" si="879"/>
        <v>36033.004617820443</v>
      </c>
      <c r="CN454" s="602">
        <f t="shared" ca="1" si="880"/>
        <v>36033.004617820443</v>
      </c>
      <c r="CO454" s="602">
        <f t="shared" ca="1" si="881"/>
        <v>36918.531516652984</v>
      </c>
      <c r="CP454" s="602">
        <f t="shared" ca="1" si="882"/>
        <v>40567.620879791641</v>
      </c>
      <c r="CQ454" s="602">
        <f t="shared" ca="1" si="883"/>
        <v>42136.752230538325</v>
      </c>
      <c r="CR454" s="602">
        <f t="shared" ca="1" si="884"/>
        <v>42136.752230538325</v>
      </c>
      <c r="CS454" s="602">
        <f t="shared" ca="1" si="885"/>
        <v>43733.275864409734</v>
      </c>
      <c r="CT454" s="602">
        <f t="shared" ca="1" si="886"/>
        <v>43733.275864409734</v>
      </c>
      <c r="CU454" s="602">
        <f t="shared" ca="1" si="887"/>
        <v>45356.316094004287</v>
      </c>
      <c r="CV454" s="602">
        <f t="shared" ca="1" si="888"/>
        <v>45356.316094004287</v>
      </c>
      <c r="CW454" s="602">
        <f t="shared" ca="1" si="889"/>
        <v>47004.981388595283</v>
      </c>
      <c r="CX454" s="602">
        <f t="shared" ca="1" si="890"/>
        <v>47004.981388595283</v>
      </c>
      <c r="CY454" s="602">
        <f t="shared" ca="1" si="891"/>
        <v>48678.368743832812</v>
      </c>
      <c r="CZ454" s="602">
        <f t="shared" ca="1" si="892"/>
        <v>44703.97476535022</v>
      </c>
      <c r="DA454" s="602">
        <f t="shared" ca="1" si="893"/>
        <v>46342.497848049643</v>
      </c>
      <c r="DB454" s="602">
        <f t="shared" ca="1" si="894"/>
        <v>46342.497848049643</v>
      </c>
      <c r="DC454" s="602">
        <f t="shared" ca="1" si="895"/>
        <v>48006.105296803609</v>
      </c>
      <c r="DD454" s="602">
        <f t="shared" ca="1" si="896"/>
        <v>48006.105296803609</v>
      </c>
      <c r="DE454" s="602">
        <f t="shared" ca="1" si="897"/>
        <v>49693.889253268258</v>
      </c>
      <c r="DF454" s="602">
        <f t="shared" ca="1" si="898"/>
        <v>49693.889253268258</v>
      </c>
      <c r="DG454" s="602">
        <f t="shared" ca="1" si="899"/>
        <v>51404.937022019112</v>
      </c>
      <c r="DH454" s="602">
        <f t="shared" ca="1" si="900"/>
        <v>51404.937022019112</v>
      </c>
      <c r="DI454" s="602">
        <f t="shared" ca="1" si="901"/>
        <v>53138.334953305806</v>
      </c>
      <c r="DJ454" s="602">
        <f t="shared" ca="1" si="902"/>
        <v>35740.272825017964</v>
      </c>
      <c r="DK454" s="602">
        <f t="shared" ca="1" si="903"/>
        <v>36622.140011125128</v>
      </c>
      <c r="DL454" s="602">
        <f t="shared" ca="1" si="904"/>
        <v>36622.140011125128</v>
      </c>
      <c r="DM454" s="602">
        <f t="shared" ca="1" si="905"/>
        <v>37514.931461517175</v>
      </c>
      <c r="DN454" s="602">
        <f t="shared" ca="1" si="906"/>
        <v>37514.931461517175</v>
      </c>
      <c r="DO454" s="602">
        <f t="shared" ca="1" si="907"/>
        <v>38418.479955411574</v>
      </c>
      <c r="DP454" s="602">
        <f t="shared" ca="1" si="908"/>
        <v>38418.479955411574</v>
      </c>
      <c r="DQ454" s="602">
        <f t="shared" ca="1" si="909"/>
        <v>39332.613834187912</v>
      </c>
      <c r="DR454" s="602">
        <f t="shared" ca="1" si="910"/>
        <v>39332.613834187912</v>
      </c>
      <c r="DS454" s="602">
        <f t="shared" ca="1" si="911"/>
        <v>40257.157363389997</v>
      </c>
      <c r="DT454" s="602">
        <f t="shared" ca="1" si="912"/>
        <v>46177.501827191038</v>
      </c>
      <c r="DU454" s="602">
        <f t="shared" ca="1" si="913"/>
        <v>47838.641578354283</v>
      </c>
      <c r="DV454" s="602">
        <f t="shared" ca="1" si="914"/>
        <v>47838.641578354283</v>
      </c>
      <c r="DW454" s="602">
        <f t="shared" ca="1" si="915"/>
        <v>49524.048906687342</v>
      </c>
      <c r="DX454" s="602">
        <f t="shared" ca="1" si="916"/>
        <v>49524.048906687342</v>
      </c>
      <c r="DY454" s="602">
        <f t="shared" ca="1" si="917"/>
        <v>51232.81142211426</v>
      </c>
      <c r="DZ454" s="602">
        <f t="shared" ca="1" si="918"/>
        <v>51232.81142211426</v>
      </c>
      <c r="EA454" s="602">
        <f t="shared" ca="1" si="919"/>
        <v>52964.015402022604</v>
      </c>
      <c r="EB454" s="602">
        <f t="shared" ca="1" si="920"/>
        <v>52964.015402022604</v>
      </c>
      <c r="EC454" s="602">
        <f t="shared" ca="1" si="921"/>
        <v>54716.749467108581</v>
      </c>
      <c r="ED454" s="602">
        <f t="shared" ca="1" si="922"/>
        <v>50546.562285820124</v>
      </c>
      <c r="EE454" s="602">
        <f t="shared" ca="1" si="923"/>
        <v>52268.899256216449</v>
      </c>
      <c r="EF454" s="602">
        <f t="shared" ca="1" si="924"/>
        <v>52268.899256216449</v>
      </c>
      <c r="EG454" s="602">
        <f t="shared" ca="1" si="925"/>
        <v>54013.130357142247</v>
      </c>
      <c r="EH454" s="602">
        <f t="shared" ca="1" si="926"/>
        <v>54013.130357142247</v>
      </c>
      <c r="EI454" s="602">
        <f t="shared" ca="1" si="927"/>
        <v>55778.34727772788</v>
      </c>
      <c r="EJ454" s="602">
        <f t="shared" ca="1" si="928"/>
        <v>55778.34727772788</v>
      </c>
      <c r="EK454" s="602">
        <f t="shared" ca="1" si="929"/>
        <v>57563.649413299725</v>
      </c>
      <c r="EL454" s="602">
        <f t="shared" ca="1" si="930"/>
        <v>57563.649413299725</v>
      </c>
      <c r="EM454" s="602">
        <f t="shared" ca="1" si="931"/>
        <v>59368.146874517734</v>
      </c>
    </row>
    <row r="455" spans="22:143" ht="14.25" x14ac:dyDescent="0.2">
      <c r="V455" s="260"/>
      <c r="W455" s="597">
        <f t="shared" si="811"/>
        <v>162</v>
      </c>
      <c r="X455" s="602">
        <f t="shared" ca="1" si="812"/>
        <v>27303.204877228378</v>
      </c>
      <c r="Y455" s="602">
        <f t="shared" ca="1" si="813"/>
        <v>28063.745651855919</v>
      </c>
      <c r="Z455" s="602">
        <f t="shared" ca="1" si="814"/>
        <v>28063.745651855919</v>
      </c>
      <c r="AA455" s="602">
        <f t="shared" ca="1" si="815"/>
        <v>28836.595283912593</v>
      </c>
      <c r="AB455" s="602">
        <f t="shared" ca="1" si="816"/>
        <v>28836.595283912593</v>
      </c>
      <c r="AC455" s="602">
        <f t="shared" ca="1" si="817"/>
        <v>29621.652351503428</v>
      </c>
      <c r="AD455" s="602">
        <f t="shared" ca="1" si="818"/>
        <v>29621.652351503428</v>
      </c>
      <c r="AE455" s="602">
        <f t="shared" ca="1" si="819"/>
        <v>30418.807625095062</v>
      </c>
      <c r="AF455" s="602">
        <f t="shared" ca="1" si="820"/>
        <v>30418.807625095062</v>
      </c>
      <c r="AG455" s="602">
        <f t="shared" ca="1" si="821"/>
        <v>31227.944341051854</v>
      </c>
      <c r="AH455" s="602">
        <f t="shared" ca="1" si="822"/>
        <v>31773.964225318963</v>
      </c>
      <c r="AI455" s="602">
        <f t="shared" ca="1" si="823"/>
        <v>33161.814954877947</v>
      </c>
      <c r="AJ455" s="602">
        <f t="shared" ca="1" si="824"/>
        <v>33161.814954877947</v>
      </c>
      <c r="AK455" s="602">
        <f t="shared" ca="1" si="825"/>
        <v>34581.723205375456</v>
      </c>
      <c r="AL455" s="602">
        <f t="shared" ca="1" si="826"/>
        <v>34581.723205375456</v>
      </c>
      <c r="AM455" s="602">
        <f t="shared" ca="1" si="827"/>
        <v>36033.004617820443</v>
      </c>
      <c r="AN455" s="602">
        <f t="shared" ca="1" si="828"/>
        <v>36033.004617820443</v>
      </c>
      <c r="AO455" s="602">
        <f t="shared" ca="1" si="829"/>
        <v>37514.931461517175</v>
      </c>
      <c r="AP455" s="602">
        <f t="shared" ca="1" si="830"/>
        <v>37514.931461517175</v>
      </c>
      <c r="AQ455" s="602">
        <f t="shared" ca="1" si="831"/>
        <v>39026.737155306873</v>
      </c>
      <c r="AR455" s="602">
        <f t="shared" ca="1" si="832"/>
        <v>35448.772928771345</v>
      </c>
      <c r="AS455" s="602">
        <f t="shared" ca="1" si="833"/>
        <v>36918.531516652984</v>
      </c>
      <c r="AT455" s="602">
        <f t="shared" ca="1" si="834"/>
        <v>36918.531516652984</v>
      </c>
      <c r="AU455" s="602">
        <f t="shared" ca="1" si="835"/>
        <v>38418.479955411574</v>
      </c>
      <c r="AV455" s="602">
        <f t="shared" ca="1" si="836"/>
        <v>38418.479955411574</v>
      </c>
      <c r="AW455" s="602">
        <f t="shared" ca="1" si="837"/>
        <v>39947.830563756834</v>
      </c>
      <c r="AX455" s="602">
        <f t="shared" ca="1" si="838"/>
        <v>39947.830563756834</v>
      </c>
      <c r="AY455" s="602">
        <f t="shared" ca="1" si="839"/>
        <v>41505.764212283277</v>
      </c>
      <c r="AZ455" s="602">
        <f t="shared" ca="1" si="840"/>
        <v>41505.764212283277</v>
      </c>
      <c r="BA455" s="602">
        <f t="shared" ca="1" si="841"/>
        <v>43091.434978125537</v>
      </c>
      <c r="BB455" s="602">
        <f t="shared" ca="1" si="842"/>
        <v>30151.752011168952</v>
      </c>
      <c r="BC455" s="602">
        <f t="shared" ca="1" si="843"/>
        <v>30956.908340085956</v>
      </c>
      <c r="BD455" s="602">
        <f t="shared" ca="1" si="844"/>
        <v>30956.908340085956</v>
      </c>
      <c r="BE455" s="602">
        <f t="shared" ca="1" si="845"/>
        <v>31773.96422531897</v>
      </c>
      <c r="BF455" s="602">
        <f t="shared" ca="1" si="846"/>
        <v>31773.96422531897</v>
      </c>
      <c r="BG455" s="602">
        <f t="shared" ca="1" si="847"/>
        <v>32602.790994842424</v>
      </c>
      <c r="BH455" s="602">
        <f t="shared" ca="1" si="848"/>
        <v>32602.790994842424</v>
      </c>
      <c r="BI455" s="602">
        <f t="shared" ca="1" si="849"/>
        <v>33443.253242422019</v>
      </c>
      <c r="BJ455" s="602">
        <f t="shared" ca="1" si="850"/>
        <v>33443.253242422019</v>
      </c>
      <c r="BK455" s="602">
        <f t="shared" ca="1" si="851"/>
        <v>34295.209150044284</v>
      </c>
      <c r="BL455" s="602">
        <f t="shared" ca="1" si="852"/>
        <v>36770.18441525627</v>
      </c>
      <c r="BM455" s="602">
        <f t="shared" ca="1" si="853"/>
        <v>38267.148755353199</v>
      </c>
      <c r="BN455" s="602">
        <f t="shared" ca="1" si="854"/>
        <v>38267.148755353199</v>
      </c>
      <c r="BO455" s="602">
        <f t="shared" ca="1" si="855"/>
        <v>39793.595525186211</v>
      </c>
      <c r="BP455" s="602">
        <f t="shared" ca="1" si="856"/>
        <v>39793.595525186211</v>
      </c>
      <c r="BQ455" s="602">
        <f t="shared" ca="1" si="857"/>
        <v>41348.708530527409</v>
      </c>
      <c r="BR455" s="602">
        <f t="shared" ca="1" si="858"/>
        <v>41348.708530527409</v>
      </c>
      <c r="BS455" s="602">
        <f t="shared" ca="1" si="859"/>
        <v>42931.644319025749</v>
      </c>
      <c r="BT455" s="602">
        <f t="shared" ca="1" si="860"/>
        <v>42931.644319025749</v>
      </c>
      <c r="BU455" s="602">
        <f t="shared" ca="1" si="861"/>
        <v>44541.536806018841</v>
      </c>
      <c r="BV455" s="602">
        <f t="shared" ca="1" si="862"/>
        <v>40723.276804626068</v>
      </c>
      <c r="BW455" s="602">
        <f t="shared" ca="1" si="863"/>
        <v>42295.186245571516</v>
      </c>
      <c r="BX455" s="602">
        <f t="shared" ca="1" si="864"/>
        <v>42295.186245571516</v>
      </c>
      <c r="BY455" s="602">
        <f t="shared" ca="1" si="865"/>
        <v>43894.401241264459</v>
      </c>
      <c r="BZ455" s="602">
        <f t="shared" ca="1" si="866"/>
        <v>43894.401241264459</v>
      </c>
      <c r="CA455" s="602">
        <f t="shared" ca="1" si="867"/>
        <v>45520.044319311586</v>
      </c>
      <c r="CB455" s="602">
        <f t="shared" ca="1" si="868"/>
        <v>45520.044319311586</v>
      </c>
      <c r="CC455" s="602">
        <f t="shared" ca="1" si="869"/>
        <v>47171.222607457443</v>
      </c>
      <c r="CD455" s="602">
        <f t="shared" ca="1" si="870"/>
        <v>47171.222607457443</v>
      </c>
      <c r="CE455" s="602">
        <f t="shared" ca="1" si="871"/>
        <v>48847.032188247038</v>
      </c>
      <c r="CF455" s="602">
        <f t="shared" ca="1" si="872"/>
        <v>32602.790994842424</v>
      </c>
      <c r="CG455" s="602">
        <f t="shared" ca="1" si="873"/>
        <v>33443.253242422012</v>
      </c>
      <c r="CH455" s="602">
        <f t="shared" ca="1" si="874"/>
        <v>33443.253242422012</v>
      </c>
      <c r="CI455" s="602">
        <f t="shared" ca="1" si="875"/>
        <v>34295.209150044277</v>
      </c>
      <c r="CJ455" s="602">
        <f t="shared" ca="1" si="876"/>
        <v>34295.209150044277</v>
      </c>
      <c r="CK455" s="602">
        <f t="shared" ca="1" si="877"/>
        <v>35158.510820378884</v>
      </c>
      <c r="CL455" s="602">
        <f t="shared" ca="1" si="878"/>
        <v>35158.510820378884</v>
      </c>
      <c r="CM455" s="602">
        <f t="shared" ca="1" si="879"/>
        <v>36033.004617820443</v>
      </c>
      <c r="CN455" s="602">
        <f t="shared" ca="1" si="880"/>
        <v>36033.004617820443</v>
      </c>
      <c r="CO455" s="602">
        <f t="shared" ca="1" si="881"/>
        <v>36918.531516652984</v>
      </c>
      <c r="CP455" s="602">
        <f t="shared" ca="1" si="882"/>
        <v>40567.620879791641</v>
      </c>
      <c r="CQ455" s="602">
        <f t="shared" ca="1" si="883"/>
        <v>42136.752230538325</v>
      </c>
      <c r="CR455" s="602">
        <f t="shared" ca="1" si="884"/>
        <v>42136.752230538325</v>
      </c>
      <c r="CS455" s="602">
        <f t="shared" ca="1" si="885"/>
        <v>43733.275864409734</v>
      </c>
      <c r="CT455" s="602">
        <f t="shared" ca="1" si="886"/>
        <v>43733.275864409734</v>
      </c>
      <c r="CU455" s="602">
        <f t="shared" ca="1" si="887"/>
        <v>45356.316094004287</v>
      </c>
      <c r="CV455" s="602">
        <f t="shared" ca="1" si="888"/>
        <v>45356.316094004287</v>
      </c>
      <c r="CW455" s="602">
        <f t="shared" ca="1" si="889"/>
        <v>47004.981388595283</v>
      </c>
      <c r="CX455" s="602">
        <f t="shared" ca="1" si="890"/>
        <v>47004.981388595283</v>
      </c>
      <c r="CY455" s="602">
        <f t="shared" ca="1" si="891"/>
        <v>48678.368743832812</v>
      </c>
      <c r="CZ455" s="602">
        <f t="shared" ca="1" si="892"/>
        <v>44703.97476535022</v>
      </c>
      <c r="DA455" s="602">
        <f t="shared" ca="1" si="893"/>
        <v>46342.497848049643</v>
      </c>
      <c r="DB455" s="602">
        <f t="shared" ca="1" si="894"/>
        <v>46342.497848049643</v>
      </c>
      <c r="DC455" s="602">
        <f t="shared" ca="1" si="895"/>
        <v>48006.105296803609</v>
      </c>
      <c r="DD455" s="602">
        <f t="shared" ca="1" si="896"/>
        <v>48006.105296803609</v>
      </c>
      <c r="DE455" s="602">
        <f t="shared" ca="1" si="897"/>
        <v>49693.889253268258</v>
      </c>
      <c r="DF455" s="602">
        <f t="shared" ca="1" si="898"/>
        <v>49693.889253268258</v>
      </c>
      <c r="DG455" s="602">
        <f t="shared" ca="1" si="899"/>
        <v>51404.937022019112</v>
      </c>
      <c r="DH455" s="602">
        <f t="shared" ca="1" si="900"/>
        <v>51404.937022019112</v>
      </c>
      <c r="DI455" s="602">
        <f t="shared" ca="1" si="901"/>
        <v>53138.334953305806</v>
      </c>
      <c r="DJ455" s="602">
        <f t="shared" ca="1" si="902"/>
        <v>35740.272825017964</v>
      </c>
      <c r="DK455" s="602">
        <f t="shared" ca="1" si="903"/>
        <v>36622.140011125128</v>
      </c>
      <c r="DL455" s="602">
        <f t="shared" ca="1" si="904"/>
        <v>36622.140011125128</v>
      </c>
      <c r="DM455" s="602">
        <f t="shared" ca="1" si="905"/>
        <v>37514.931461517175</v>
      </c>
      <c r="DN455" s="602">
        <f t="shared" ca="1" si="906"/>
        <v>37514.931461517175</v>
      </c>
      <c r="DO455" s="602">
        <f t="shared" ca="1" si="907"/>
        <v>38418.479955411574</v>
      </c>
      <c r="DP455" s="602">
        <f t="shared" ca="1" si="908"/>
        <v>38418.479955411574</v>
      </c>
      <c r="DQ455" s="602">
        <f t="shared" ca="1" si="909"/>
        <v>39332.613834187912</v>
      </c>
      <c r="DR455" s="602">
        <f t="shared" ca="1" si="910"/>
        <v>39332.613834187912</v>
      </c>
      <c r="DS455" s="602">
        <f t="shared" ca="1" si="911"/>
        <v>40257.157363389997</v>
      </c>
      <c r="DT455" s="602">
        <f t="shared" ca="1" si="912"/>
        <v>46177.501827191038</v>
      </c>
      <c r="DU455" s="602">
        <f t="shared" ca="1" si="913"/>
        <v>47838.641578354283</v>
      </c>
      <c r="DV455" s="602">
        <f t="shared" ca="1" si="914"/>
        <v>47838.641578354283</v>
      </c>
      <c r="DW455" s="602">
        <f t="shared" ca="1" si="915"/>
        <v>49524.048906687342</v>
      </c>
      <c r="DX455" s="602">
        <f t="shared" ca="1" si="916"/>
        <v>49524.048906687342</v>
      </c>
      <c r="DY455" s="602">
        <f t="shared" ca="1" si="917"/>
        <v>51232.81142211426</v>
      </c>
      <c r="DZ455" s="602">
        <f t="shared" ca="1" si="918"/>
        <v>51232.81142211426</v>
      </c>
      <c r="EA455" s="602">
        <f t="shared" ca="1" si="919"/>
        <v>52964.015402022604</v>
      </c>
      <c r="EB455" s="602">
        <f t="shared" ca="1" si="920"/>
        <v>52964.015402022604</v>
      </c>
      <c r="EC455" s="602">
        <f t="shared" ca="1" si="921"/>
        <v>54716.749467108581</v>
      </c>
      <c r="ED455" s="602">
        <f t="shared" ca="1" si="922"/>
        <v>50546.562285820124</v>
      </c>
      <c r="EE455" s="602">
        <f t="shared" ca="1" si="923"/>
        <v>52268.899256216449</v>
      </c>
      <c r="EF455" s="602">
        <f t="shared" ca="1" si="924"/>
        <v>52268.899256216449</v>
      </c>
      <c r="EG455" s="602">
        <f t="shared" ca="1" si="925"/>
        <v>54013.130357142247</v>
      </c>
      <c r="EH455" s="602">
        <f t="shared" ca="1" si="926"/>
        <v>54013.130357142247</v>
      </c>
      <c r="EI455" s="602">
        <f t="shared" ca="1" si="927"/>
        <v>55778.34727772788</v>
      </c>
      <c r="EJ455" s="602">
        <f t="shared" ca="1" si="928"/>
        <v>55778.34727772788</v>
      </c>
      <c r="EK455" s="602">
        <f t="shared" ca="1" si="929"/>
        <v>57563.649413299725</v>
      </c>
      <c r="EL455" s="602">
        <f t="shared" ca="1" si="930"/>
        <v>57563.649413299725</v>
      </c>
      <c r="EM455" s="602">
        <f t="shared" ca="1" si="931"/>
        <v>59368.146874517734</v>
      </c>
    </row>
    <row r="456" spans="22:143" ht="14.25" x14ac:dyDescent="0.2">
      <c r="V456" s="260"/>
      <c r="W456" s="597">
        <f t="shared" si="811"/>
        <v>163</v>
      </c>
      <c r="X456" s="602">
        <f t="shared" ca="1" si="812"/>
        <v>27303.204877228378</v>
      </c>
      <c r="Y456" s="602">
        <f t="shared" ca="1" si="813"/>
        <v>28063.745651855919</v>
      </c>
      <c r="Z456" s="602">
        <f t="shared" ca="1" si="814"/>
        <v>28063.745651855919</v>
      </c>
      <c r="AA456" s="602">
        <f t="shared" ca="1" si="815"/>
        <v>28836.595283912593</v>
      </c>
      <c r="AB456" s="602">
        <f t="shared" ca="1" si="816"/>
        <v>28836.595283912593</v>
      </c>
      <c r="AC456" s="602">
        <f t="shared" ca="1" si="817"/>
        <v>29621.652351503428</v>
      </c>
      <c r="AD456" s="602">
        <f t="shared" ca="1" si="818"/>
        <v>29621.652351503428</v>
      </c>
      <c r="AE456" s="602">
        <f t="shared" ca="1" si="819"/>
        <v>30418.807625095062</v>
      </c>
      <c r="AF456" s="602">
        <f t="shared" ca="1" si="820"/>
        <v>30418.807625095062</v>
      </c>
      <c r="AG456" s="602">
        <f t="shared" ca="1" si="821"/>
        <v>31227.944341051854</v>
      </c>
      <c r="AH456" s="602">
        <f t="shared" ca="1" si="822"/>
        <v>31773.964225318963</v>
      </c>
      <c r="AI456" s="602">
        <f t="shared" ca="1" si="823"/>
        <v>33161.814954877947</v>
      </c>
      <c r="AJ456" s="602">
        <f t="shared" ca="1" si="824"/>
        <v>33161.814954877947</v>
      </c>
      <c r="AK456" s="602">
        <f t="shared" ca="1" si="825"/>
        <v>34581.723205375456</v>
      </c>
      <c r="AL456" s="602">
        <f t="shared" ca="1" si="826"/>
        <v>34581.723205375456</v>
      </c>
      <c r="AM456" s="602">
        <f t="shared" ca="1" si="827"/>
        <v>36033.004617820443</v>
      </c>
      <c r="AN456" s="602">
        <f t="shared" ca="1" si="828"/>
        <v>36033.004617820443</v>
      </c>
      <c r="AO456" s="602">
        <f t="shared" ca="1" si="829"/>
        <v>37514.931461517175</v>
      </c>
      <c r="AP456" s="602">
        <f t="shared" ca="1" si="830"/>
        <v>37514.931461517175</v>
      </c>
      <c r="AQ456" s="602">
        <f t="shared" ca="1" si="831"/>
        <v>39026.737155306873</v>
      </c>
      <c r="AR456" s="602">
        <f t="shared" ca="1" si="832"/>
        <v>35448.772928771345</v>
      </c>
      <c r="AS456" s="602">
        <f t="shared" ca="1" si="833"/>
        <v>36918.531516652984</v>
      </c>
      <c r="AT456" s="602">
        <f t="shared" ca="1" si="834"/>
        <v>36918.531516652984</v>
      </c>
      <c r="AU456" s="602">
        <f t="shared" ca="1" si="835"/>
        <v>38418.479955411574</v>
      </c>
      <c r="AV456" s="602">
        <f t="shared" ca="1" si="836"/>
        <v>38418.479955411574</v>
      </c>
      <c r="AW456" s="602">
        <f t="shared" ca="1" si="837"/>
        <v>39947.830563756834</v>
      </c>
      <c r="AX456" s="602">
        <f t="shared" ca="1" si="838"/>
        <v>39947.830563756834</v>
      </c>
      <c r="AY456" s="602">
        <f t="shared" ca="1" si="839"/>
        <v>41505.764212283277</v>
      </c>
      <c r="AZ456" s="602">
        <f t="shared" ca="1" si="840"/>
        <v>41505.764212283277</v>
      </c>
      <c r="BA456" s="602">
        <f t="shared" ca="1" si="841"/>
        <v>43091.434978125537</v>
      </c>
      <c r="BB456" s="602">
        <f t="shared" ca="1" si="842"/>
        <v>30151.752011168952</v>
      </c>
      <c r="BC456" s="602">
        <f t="shared" ca="1" si="843"/>
        <v>30956.908340085956</v>
      </c>
      <c r="BD456" s="602">
        <f t="shared" ca="1" si="844"/>
        <v>30956.908340085956</v>
      </c>
      <c r="BE456" s="602">
        <f t="shared" ca="1" si="845"/>
        <v>31773.96422531897</v>
      </c>
      <c r="BF456" s="602">
        <f t="shared" ca="1" si="846"/>
        <v>31773.96422531897</v>
      </c>
      <c r="BG456" s="602">
        <f t="shared" ca="1" si="847"/>
        <v>32602.790994842424</v>
      </c>
      <c r="BH456" s="602">
        <f t="shared" ca="1" si="848"/>
        <v>32602.790994842424</v>
      </c>
      <c r="BI456" s="602">
        <f t="shared" ca="1" si="849"/>
        <v>33443.253242422019</v>
      </c>
      <c r="BJ456" s="602">
        <f t="shared" ca="1" si="850"/>
        <v>33443.253242422019</v>
      </c>
      <c r="BK456" s="602">
        <f t="shared" ca="1" si="851"/>
        <v>34295.209150044284</v>
      </c>
      <c r="BL456" s="602">
        <f t="shared" ca="1" si="852"/>
        <v>36770.18441525627</v>
      </c>
      <c r="BM456" s="602">
        <f t="shared" ca="1" si="853"/>
        <v>38267.148755353199</v>
      </c>
      <c r="BN456" s="602">
        <f t="shared" ca="1" si="854"/>
        <v>38267.148755353199</v>
      </c>
      <c r="BO456" s="602">
        <f t="shared" ca="1" si="855"/>
        <v>39793.595525186211</v>
      </c>
      <c r="BP456" s="602">
        <f t="shared" ca="1" si="856"/>
        <v>39793.595525186211</v>
      </c>
      <c r="BQ456" s="602">
        <f t="shared" ca="1" si="857"/>
        <v>41348.708530527409</v>
      </c>
      <c r="BR456" s="602">
        <f t="shared" ca="1" si="858"/>
        <v>41348.708530527409</v>
      </c>
      <c r="BS456" s="602">
        <f t="shared" ca="1" si="859"/>
        <v>42931.644319025749</v>
      </c>
      <c r="BT456" s="602">
        <f t="shared" ca="1" si="860"/>
        <v>42931.644319025749</v>
      </c>
      <c r="BU456" s="602">
        <f t="shared" ca="1" si="861"/>
        <v>44541.536806018841</v>
      </c>
      <c r="BV456" s="602">
        <f t="shared" ca="1" si="862"/>
        <v>40723.276804626068</v>
      </c>
      <c r="BW456" s="602">
        <f t="shared" ca="1" si="863"/>
        <v>42295.186245571516</v>
      </c>
      <c r="BX456" s="602">
        <f t="shared" ca="1" si="864"/>
        <v>42295.186245571516</v>
      </c>
      <c r="BY456" s="602">
        <f t="shared" ca="1" si="865"/>
        <v>43894.401241264459</v>
      </c>
      <c r="BZ456" s="602">
        <f t="shared" ca="1" si="866"/>
        <v>43894.401241264459</v>
      </c>
      <c r="CA456" s="602">
        <f t="shared" ca="1" si="867"/>
        <v>45520.044319311586</v>
      </c>
      <c r="CB456" s="602">
        <f t="shared" ca="1" si="868"/>
        <v>45520.044319311586</v>
      </c>
      <c r="CC456" s="602">
        <f t="shared" ca="1" si="869"/>
        <v>47171.222607457443</v>
      </c>
      <c r="CD456" s="602">
        <f t="shared" ca="1" si="870"/>
        <v>47171.222607457443</v>
      </c>
      <c r="CE456" s="602">
        <f t="shared" ca="1" si="871"/>
        <v>48847.032188247038</v>
      </c>
      <c r="CF456" s="602">
        <f t="shared" ca="1" si="872"/>
        <v>32602.790994842424</v>
      </c>
      <c r="CG456" s="602">
        <f t="shared" ca="1" si="873"/>
        <v>33443.253242422012</v>
      </c>
      <c r="CH456" s="602">
        <f t="shared" ca="1" si="874"/>
        <v>33443.253242422012</v>
      </c>
      <c r="CI456" s="602">
        <f t="shared" ca="1" si="875"/>
        <v>34295.209150044277</v>
      </c>
      <c r="CJ456" s="602">
        <f t="shared" ca="1" si="876"/>
        <v>34295.209150044277</v>
      </c>
      <c r="CK456" s="602">
        <f t="shared" ca="1" si="877"/>
        <v>35158.510820378884</v>
      </c>
      <c r="CL456" s="602">
        <f t="shared" ca="1" si="878"/>
        <v>35158.510820378884</v>
      </c>
      <c r="CM456" s="602">
        <f t="shared" ca="1" si="879"/>
        <v>36033.004617820443</v>
      </c>
      <c r="CN456" s="602">
        <f t="shared" ca="1" si="880"/>
        <v>36033.004617820443</v>
      </c>
      <c r="CO456" s="602">
        <f t="shared" ca="1" si="881"/>
        <v>36918.531516652984</v>
      </c>
      <c r="CP456" s="602">
        <f t="shared" ca="1" si="882"/>
        <v>40567.620879791641</v>
      </c>
      <c r="CQ456" s="602">
        <f t="shared" ca="1" si="883"/>
        <v>42136.752230538325</v>
      </c>
      <c r="CR456" s="602">
        <f t="shared" ca="1" si="884"/>
        <v>42136.752230538325</v>
      </c>
      <c r="CS456" s="602">
        <f t="shared" ca="1" si="885"/>
        <v>43733.275864409734</v>
      </c>
      <c r="CT456" s="602">
        <f t="shared" ca="1" si="886"/>
        <v>43733.275864409734</v>
      </c>
      <c r="CU456" s="602">
        <f t="shared" ca="1" si="887"/>
        <v>45356.316094004287</v>
      </c>
      <c r="CV456" s="602">
        <f t="shared" ca="1" si="888"/>
        <v>45356.316094004287</v>
      </c>
      <c r="CW456" s="602">
        <f t="shared" ca="1" si="889"/>
        <v>47004.981388595283</v>
      </c>
      <c r="CX456" s="602">
        <f t="shared" ca="1" si="890"/>
        <v>47004.981388595283</v>
      </c>
      <c r="CY456" s="602">
        <f t="shared" ca="1" si="891"/>
        <v>48678.368743832812</v>
      </c>
      <c r="CZ456" s="602">
        <f t="shared" ca="1" si="892"/>
        <v>44703.97476535022</v>
      </c>
      <c r="DA456" s="602">
        <f t="shared" ca="1" si="893"/>
        <v>46342.497848049643</v>
      </c>
      <c r="DB456" s="602">
        <f t="shared" ca="1" si="894"/>
        <v>46342.497848049643</v>
      </c>
      <c r="DC456" s="602">
        <f t="shared" ca="1" si="895"/>
        <v>48006.105296803609</v>
      </c>
      <c r="DD456" s="602">
        <f t="shared" ca="1" si="896"/>
        <v>48006.105296803609</v>
      </c>
      <c r="DE456" s="602">
        <f t="shared" ca="1" si="897"/>
        <v>49693.889253268258</v>
      </c>
      <c r="DF456" s="602">
        <f t="shared" ca="1" si="898"/>
        <v>49693.889253268258</v>
      </c>
      <c r="DG456" s="602">
        <f t="shared" ca="1" si="899"/>
        <v>51404.937022019112</v>
      </c>
      <c r="DH456" s="602">
        <f t="shared" ca="1" si="900"/>
        <v>51404.937022019112</v>
      </c>
      <c r="DI456" s="602">
        <f t="shared" ca="1" si="901"/>
        <v>53138.334953305806</v>
      </c>
      <c r="DJ456" s="602">
        <f t="shared" ca="1" si="902"/>
        <v>35740.272825017964</v>
      </c>
      <c r="DK456" s="602">
        <f t="shared" ca="1" si="903"/>
        <v>36622.140011125128</v>
      </c>
      <c r="DL456" s="602">
        <f t="shared" ca="1" si="904"/>
        <v>36622.140011125128</v>
      </c>
      <c r="DM456" s="602">
        <f t="shared" ca="1" si="905"/>
        <v>37514.931461517175</v>
      </c>
      <c r="DN456" s="602">
        <f t="shared" ca="1" si="906"/>
        <v>37514.931461517175</v>
      </c>
      <c r="DO456" s="602">
        <f t="shared" ca="1" si="907"/>
        <v>38418.479955411574</v>
      </c>
      <c r="DP456" s="602">
        <f t="shared" ca="1" si="908"/>
        <v>38418.479955411574</v>
      </c>
      <c r="DQ456" s="602">
        <f t="shared" ca="1" si="909"/>
        <v>39332.613834187912</v>
      </c>
      <c r="DR456" s="602">
        <f t="shared" ca="1" si="910"/>
        <v>39332.613834187912</v>
      </c>
      <c r="DS456" s="602">
        <f t="shared" ca="1" si="911"/>
        <v>40257.157363389997</v>
      </c>
      <c r="DT456" s="602">
        <f t="shared" ca="1" si="912"/>
        <v>46177.501827191038</v>
      </c>
      <c r="DU456" s="602">
        <f t="shared" ca="1" si="913"/>
        <v>47838.641578354283</v>
      </c>
      <c r="DV456" s="602">
        <f t="shared" ca="1" si="914"/>
        <v>47838.641578354283</v>
      </c>
      <c r="DW456" s="602">
        <f t="shared" ca="1" si="915"/>
        <v>49524.048906687342</v>
      </c>
      <c r="DX456" s="602">
        <f t="shared" ca="1" si="916"/>
        <v>49524.048906687342</v>
      </c>
      <c r="DY456" s="602">
        <f t="shared" ca="1" si="917"/>
        <v>51232.81142211426</v>
      </c>
      <c r="DZ456" s="602">
        <f t="shared" ca="1" si="918"/>
        <v>51232.81142211426</v>
      </c>
      <c r="EA456" s="602">
        <f t="shared" ca="1" si="919"/>
        <v>52964.015402022604</v>
      </c>
      <c r="EB456" s="602">
        <f t="shared" ca="1" si="920"/>
        <v>52964.015402022604</v>
      </c>
      <c r="EC456" s="602">
        <f t="shared" ca="1" si="921"/>
        <v>54716.749467108581</v>
      </c>
      <c r="ED456" s="602">
        <f t="shared" ca="1" si="922"/>
        <v>50546.562285820124</v>
      </c>
      <c r="EE456" s="602">
        <f t="shared" ca="1" si="923"/>
        <v>52268.899256216449</v>
      </c>
      <c r="EF456" s="602">
        <f t="shared" ca="1" si="924"/>
        <v>52268.899256216449</v>
      </c>
      <c r="EG456" s="602">
        <f t="shared" ca="1" si="925"/>
        <v>54013.130357142247</v>
      </c>
      <c r="EH456" s="602">
        <f t="shared" ca="1" si="926"/>
        <v>54013.130357142247</v>
      </c>
      <c r="EI456" s="602">
        <f t="shared" ca="1" si="927"/>
        <v>55778.34727772788</v>
      </c>
      <c r="EJ456" s="602">
        <f t="shared" ca="1" si="928"/>
        <v>55778.34727772788</v>
      </c>
      <c r="EK456" s="602">
        <f t="shared" ca="1" si="929"/>
        <v>57563.649413299725</v>
      </c>
      <c r="EL456" s="602">
        <f t="shared" ca="1" si="930"/>
        <v>57563.649413299725</v>
      </c>
      <c r="EM456" s="602">
        <f t="shared" ca="1" si="931"/>
        <v>59368.146874517734</v>
      </c>
    </row>
    <row r="457" spans="22:143" ht="14.25" x14ac:dyDescent="0.2">
      <c r="V457" s="260"/>
      <c r="W457" s="597">
        <f t="shared" si="811"/>
        <v>164</v>
      </c>
      <c r="X457" s="602">
        <f t="shared" ca="1" si="812"/>
        <v>27303.204877228378</v>
      </c>
      <c r="Y457" s="602">
        <f t="shared" ca="1" si="813"/>
        <v>28063.745651855919</v>
      </c>
      <c r="Z457" s="602">
        <f t="shared" ca="1" si="814"/>
        <v>28063.745651855919</v>
      </c>
      <c r="AA457" s="602">
        <f t="shared" ca="1" si="815"/>
        <v>28836.595283912593</v>
      </c>
      <c r="AB457" s="602">
        <f t="shared" ca="1" si="816"/>
        <v>28836.595283912593</v>
      </c>
      <c r="AC457" s="602">
        <f t="shared" ca="1" si="817"/>
        <v>29621.652351503428</v>
      </c>
      <c r="AD457" s="602">
        <f t="shared" ca="1" si="818"/>
        <v>29621.652351503428</v>
      </c>
      <c r="AE457" s="602">
        <f t="shared" ca="1" si="819"/>
        <v>30418.807625095062</v>
      </c>
      <c r="AF457" s="602">
        <f t="shared" ca="1" si="820"/>
        <v>30418.807625095062</v>
      </c>
      <c r="AG457" s="602">
        <f t="shared" ca="1" si="821"/>
        <v>31227.944341051854</v>
      </c>
      <c r="AH457" s="602">
        <f t="shared" ca="1" si="822"/>
        <v>31773.964225318963</v>
      </c>
      <c r="AI457" s="602">
        <f t="shared" ca="1" si="823"/>
        <v>33161.814954877947</v>
      </c>
      <c r="AJ457" s="602">
        <f t="shared" ca="1" si="824"/>
        <v>33161.814954877947</v>
      </c>
      <c r="AK457" s="602">
        <f t="shared" ca="1" si="825"/>
        <v>34581.723205375456</v>
      </c>
      <c r="AL457" s="602">
        <f t="shared" ca="1" si="826"/>
        <v>34581.723205375456</v>
      </c>
      <c r="AM457" s="602">
        <f t="shared" ca="1" si="827"/>
        <v>36033.004617820443</v>
      </c>
      <c r="AN457" s="602">
        <f t="shared" ca="1" si="828"/>
        <v>36033.004617820443</v>
      </c>
      <c r="AO457" s="602">
        <f t="shared" ca="1" si="829"/>
        <v>37514.931461517175</v>
      </c>
      <c r="AP457" s="602">
        <f t="shared" ca="1" si="830"/>
        <v>37514.931461517175</v>
      </c>
      <c r="AQ457" s="602">
        <f t="shared" ca="1" si="831"/>
        <v>39026.737155306873</v>
      </c>
      <c r="AR457" s="602">
        <f t="shared" ca="1" si="832"/>
        <v>35448.772928771345</v>
      </c>
      <c r="AS457" s="602">
        <f t="shared" ca="1" si="833"/>
        <v>36918.531516652984</v>
      </c>
      <c r="AT457" s="602">
        <f t="shared" ca="1" si="834"/>
        <v>36918.531516652984</v>
      </c>
      <c r="AU457" s="602">
        <f t="shared" ca="1" si="835"/>
        <v>38418.479955411574</v>
      </c>
      <c r="AV457" s="602">
        <f t="shared" ca="1" si="836"/>
        <v>38418.479955411574</v>
      </c>
      <c r="AW457" s="602">
        <f t="shared" ca="1" si="837"/>
        <v>39947.830563756834</v>
      </c>
      <c r="AX457" s="602">
        <f t="shared" ca="1" si="838"/>
        <v>39947.830563756834</v>
      </c>
      <c r="AY457" s="602">
        <f t="shared" ca="1" si="839"/>
        <v>41505.764212283277</v>
      </c>
      <c r="AZ457" s="602">
        <f t="shared" ca="1" si="840"/>
        <v>41505.764212283277</v>
      </c>
      <c r="BA457" s="602">
        <f t="shared" ca="1" si="841"/>
        <v>43091.434978125537</v>
      </c>
      <c r="BB457" s="602">
        <f t="shared" ca="1" si="842"/>
        <v>30151.752011168952</v>
      </c>
      <c r="BC457" s="602">
        <f t="shared" ca="1" si="843"/>
        <v>30956.908340085956</v>
      </c>
      <c r="BD457" s="602">
        <f t="shared" ca="1" si="844"/>
        <v>30956.908340085956</v>
      </c>
      <c r="BE457" s="602">
        <f t="shared" ca="1" si="845"/>
        <v>31773.96422531897</v>
      </c>
      <c r="BF457" s="602">
        <f t="shared" ca="1" si="846"/>
        <v>31773.96422531897</v>
      </c>
      <c r="BG457" s="602">
        <f t="shared" ca="1" si="847"/>
        <v>32602.790994842424</v>
      </c>
      <c r="BH457" s="602">
        <f t="shared" ca="1" si="848"/>
        <v>32602.790994842424</v>
      </c>
      <c r="BI457" s="602">
        <f t="shared" ca="1" si="849"/>
        <v>33443.253242422019</v>
      </c>
      <c r="BJ457" s="602">
        <f t="shared" ca="1" si="850"/>
        <v>33443.253242422019</v>
      </c>
      <c r="BK457" s="602">
        <f t="shared" ca="1" si="851"/>
        <v>34295.209150044284</v>
      </c>
      <c r="BL457" s="602">
        <f t="shared" ca="1" si="852"/>
        <v>36770.18441525627</v>
      </c>
      <c r="BM457" s="602">
        <f t="shared" ca="1" si="853"/>
        <v>38267.148755353199</v>
      </c>
      <c r="BN457" s="602">
        <f t="shared" ca="1" si="854"/>
        <v>38267.148755353199</v>
      </c>
      <c r="BO457" s="602">
        <f t="shared" ca="1" si="855"/>
        <v>39793.595525186211</v>
      </c>
      <c r="BP457" s="602">
        <f t="shared" ca="1" si="856"/>
        <v>39793.595525186211</v>
      </c>
      <c r="BQ457" s="602">
        <f t="shared" ca="1" si="857"/>
        <v>41348.708530527409</v>
      </c>
      <c r="BR457" s="602">
        <f t="shared" ca="1" si="858"/>
        <v>41348.708530527409</v>
      </c>
      <c r="BS457" s="602">
        <f t="shared" ca="1" si="859"/>
        <v>42931.644319025749</v>
      </c>
      <c r="BT457" s="602">
        <f t="shared" ca="1" si="860"/>
        <v>42931.644319025749</v>
      </c>
      <c r="BU457" s="602">
        <f t="shared" ca="1" si="861"/>
        <v>44541.536806018841</v>
      </c>
      <c r="BV457" s="602">
        <f t="shared" ca="1" si="862"/>
        <v>40723.276804626068</v>
      </c>
      <c r="BW457" s="602">
        <f t="shared" ca="1" si="863"/>
        <v>42295.186245571516</v>
      </c>
      <c r="BX457" s="602">
        <f t="shared" ca="1" si="864"/>
        <v>42295.186245571516</v>
      </c>
      <c r="BY457" s="602">
        <f t="shared" ca="1" si="865"/>
        <v>43894.401241264459</v>
      </c>
      <c r="BZ457" s="602">
        <f t="shared" ca="1" si="866"/>
        <v>43894.401241264459</v>
      </c>
      <c r="CA457" s="602">
        <f t="shared" ca="1" si="867"/>
        <v>45520.044319311586</v>
      </c>
      <c r="CB457" s="602">
        <f t="shared" ca="1" si="868"/>
        <v>45520.044319311586</v>
      </c>
      <c r="CC457" s="602">
        <f t="shared" ca="1" si="869"/>
        <v>47171.222607457443</v>
      </c>
      <c r="CD457" s="602">
        <f t="shared" ca="1" si="870"/>
        <v>47171.222607457443</v>
      </c>
      <c r="CE457" s="602">
        <f t="shared" ca="1" si="871"/>
        <v>48847.032188247038</v>
      </c>
      <c r="CF457" s="602">
        <f t="shared" ca="1" si="872"/>
        <v>32602.790994842424</v>
      </c>
      <c r="CG457" s="602">
        <f t="shared" ca="1" si="873"/>
        <v>33443.253242422012</v>
      </c>
      <c r="CH457" s="602">
        <f t="shared" ca="1" si="874"/>
        <v>33443.253242422012</v>
      </c>
      <c r="CI457" s="602">
        <f t="shared" ca="1" si="875"/>
        <v>34295.209150044277</v>
      </c>
      <c r="CJ457" s="602">
        <f t="shared" ca="1" si="876"/>
        <v>34295.209150044277</v>
      </c>
      <c r="CK457" s="602">
        <f t="shared" ca="1" si="877"/>
        <v>35158.510820378884</v>
      </c>
      <c r="CL457" s="602">
        <f t="shared" ca="1" si="878"/>
        <v>35158.510820378884</v>
      </c>
      <c r="CM457" s="602">
        <f t="shared" ca="1" si="879"/>
        <v>36033.004617820443</v>
      </c>
      <c r="CN457" s="602">
        <f t="shared" ca="1" si="880"/>
        <v>36033.004617820443</v>
      </c>
      <c r="CO457" s="602">
        <f t="shared" ca="1" si="881"/>
        <v>36918.531516652984</v>
      </c>
      <c r="CP457" s="602">
        <f t="shared" ca="1" si="882"/>
        <v>40567.620879791641</v>
      </c>
      <c r="CQ457" s="602">
        <f t="shared" ca="1" si="883"/>
        <v>42136.752230538325</v>
      </c>
      <c r="CR457" s="602">
        <f t="shared" ca="1" si="884"/>
        <v>42136.752230538325</v>
      </c>
      <c r="CS457" s="602">
        <f t="shared" ca="1" si="885"/>
        <v>43733.275864409734</v>
      </c>
      <c r="CT457" s="602">
        <f t="shared" ca="1" si="886"/>
        <v>43733.275864409734</v>
      </c>
      <c r="CU457" s="602">
        <f t="shared" ca="1" si="887"/>
        <v>45356.316094004287</v>
      </c>
      <c r="CV457" s="602">
        <f t="shared" ca="1" si="888"/>
        <v>45356.316094004287</v>
      </c>
      <c r="CW457" s="602">
        <f t="shared" ca="1" si="889"/>
        <v>47004.981388595283</v>
      </c>
      <c r="CX457" s="602">
        <f t="shared" ca="1" si="890"/>
        <v>47004.981388595283</v>
      </c>
      <c r="CY457" s="602">
        <f t="shared" ca="1" si="891"/>
        <v>48678.368743832812</v>
      </c>
      <c r="CZ457" s="602">
        <f t="shared" ca="1" si="892"/>
        <v>44703.97476535022</v>
      </c>
      <c r="DA457" s="602">
        <f t="shared" ca="1" si="893"/>
        <v>46342.497848049643</v>
      </c>
      <c r="DB457" s="602">
        <f t="shared" ca="1" si="894"/>
        <v>46342.497848049643</v>
      </c>
      <c r="DC457" s="602">
        <f t="shared" ca="1" si="895"/>
        <v>48006.105296803609</v>
      </c>
      <c r="DD457" s="602">
        <f t="shared" ca="1" si="896"/>
        <v>48006.105296803609</v>
      </c>
      <c r="DE457" s="602">
        <f t="shared" ca="1" si="897"/>
        <v>49693.889253268258</v>
      </c>
      <c r="DF457" s="602">
        <f t="shared" ca="1" si="898"/>
        <v>49693.889253268258</v>
      </c>
      <c r="DG457" s="602">
        <f t="shared" ca="1" si="899"/>
        <v>51404.937022019112</v>
      </c>
      <c r="DH457" s="602">
        <f t="shared" ca="1" si="900"/>
        <v>51404.937022019112</v>
      </c>
      <c r="DI457" s="602">
        <f t="shared" ca="1" si="901"/>
        <v>53138.334953305806</v>
      </c>
      <c r="DJ457" s="602">
        <f t="shared" ca="1" si="902"/>
        <v>35740.272825017964</v>
      </c>
      <c r="DK457" s="602">
        <f t="shared" ca="1" si="903"/>
        <v>36622.140011125128</v>
      </c>
      <c r="DL457" s="602">
        <f t="shared" ca="1" si="904"/>
        <v>36622.140011125128</v>
      </c>
      <c r="DM457" s="602">
        <f t="shared" ca="1" si="905"/>
        <v>37514.931461517175</v>
      </c>
      <c r="DN457" s="602">
        <f t="shared" ca="1" si="906"/>
        <v>37514.931461517175</v>
      </c>
      <c r="DO457" s="602">
        <f t="shared" ca="1" si="907"/>
        <v>38418.479955411574</v>
      </c>
      <c r="DP457" s="602">
        <f t="shared" ca="1" si="908"/>
        <v>38418.479955411574</v>
      </c>
      <c r="DQ457" s="602">
        <f t="shared" ca="1" si="909"/>
        <v>39332.613834187912</v>
      </c>
      <c r="DR457" s="602">
        <f t="shared" ca="1" si="910"/>
        <v>39332.613834187912</v>
      </c>
      <c r="DS457" s="602">
        <f t="shared" ca="1" si="911"/>
        <v>40257.157363389997</v>
      </c>
      <c r="DT457" s="602">
        <f t="shared" ca="1" si="912"/>
        <v>46177.501827191038</v>
      </c>
      <c r="DU457" s="602">
        <f t="shared" ca="1" si="913"/>
        <v>47838.641578354283</v>
      </c>
      <c r="DV457" s="602">
        <f t="shared" ca="1" si="914"/>
        <v>47838.641578354283</v>
      </c>
      <c r="DW457" s="602">
        <f t="shared" ca="1" si="915"/>
        <v>49524.048906687342</v>
      </c>
      <c r="DX457" s="602">
        <f t="shared" ca="1" si="916"/>
        <v>49524.048906687342</v>
      </c>
      <c r="DY457" s="602">
        <f t="shared" ca="1" si="917"/>
        <v>51232.81142211426</v>
      </c>
      <c r="DZ457" s="602">
        <f t="shared" ca="1" si="918"/>
        <v>51232.81142211426</v>
      </c>
      <c r="EA457" s="602">
        <f t="shared" ca="1" si="919"/>
        <v>52964.015402022604</v>
      </c>
      <c r="EB457" s="602">
        <f t="shared" ca="1" si="920"/>
        <v>52964.015402022604</v>
      </c>
      <c r="EC457" s="602">
        <f t="shared" ca="1" si="921"/>
        <v>54716.749467108581</v>
      </c>
      <c r="ED457" s="602">
        <f t="shared" ca="1" si="922"/>
        <v>50546.562285820124</v>
      </c>
      <c r="EE457" s="602">
        <f t="shared" ca="1" si="923"/>
        <v>52268.899256216449</v>
      </c>
      <c r="EF457" s="602">
        <f t="shared" ca="1" si="924"/>
        <v>52268.899256216449</v>
      </c>
      <c r="EG457" s="602">
        <f t="shared" ca="1" si="925"/>
        <v>54013.130357142247</v>
      </c>
      <c r="EH457" s="602">
        <f t="shared" ca="1" si="926"/>
        <v>54013.130357142247</v>
      </c>
      <c r="EI457" s="602">
        <f t="shared" ca="1" si="927"/>
        <v>55778.34727772788</v>
      </c>
      <c r="EJ457" s="602">
        <f t="shared" ca="1" si="928"/>
        <v>55778.34727772788</v>
      </c>
      <c r="EK457" s="602">
        <f t="shared" ca="1" si="929"/>
        <v>57563.649413299725</v>
      </c>
      <c r="EL457" s="602">
        <f t="shared" ca="1" si="930"/>
        <v>57563.649413299725</v>
      </c>
      <c r="EM457" s="602">
        <f t="shared" ca="1" si="931"/>
        <v>59368.146874517734</v>
      </c>
    </row>
    <row r="458" spans="22:143" ht="14.25" x14ac:dyDescent="0.2">
      <c r="V458" s="260"/>
      <c r="W458" s="597">
        <f t="shared" si="811"/>
        <v>165</v>
      </c>
      <c r="X458" s="602">
        <f t="shared" ca="1" si="812"/>
        <v>27303.204877228378</v>
      </c>
      <c r="Y458" s="602">
        <f t="shared" ca="1" si="813"/>
        <v>28063.745651855919</v>
      </c>
      <c r="Z458" s="602">
        <f t="shared" ca="1" si="814"/>
        <v>28063.745651855919</v>
      </c>
      <c r="AA458" s="602">
        <f t="shared" ca="1" si="815"/>
        <v>28836.595283912593</v>
      </c>
      <c r="AB458" s="602">
        <f t="shared" ca="1" si="816"/>
        <v>28836.595283912593</v>
      </c>
      <c r="AC458" s="602">
        <f t="shared" ca="1" si="817"/>
        <v>29621.652351503428</v>
      </c>
      <c r="AD458" s="602">
        <f t="shared" ca="1" si="818"/>
        <v>29621.652351503428</v>
      </c>
      <c r="AE458" s="602">
        <f t="shared" ca="1" si="819"/>
        <v>30418.807625095062</v>
      </c>
      <c r="AF458" s="602">
        <f t="shared" ca="1" si="820"/>
        <v>30418.807625095062</v>
      </c>
      <c r="AG458" s="602">
        <f t="shared" ca="1" si="821"/>
        <v>31227.944341051854</v>
      </c>
      <c r="AH458" s="602">
        <f t="shared" ca="1" si="822"/>
        <v>31773.964225318963</v>
      </c>
      <c r="AI458" s="602">
        <f t="shared" ca="1" si="823"/>
        <v>33161.814954877947</v>
      </c>
      <c r="AJ458" s="602">
        <f t="shared" ca="1" si="824"/>
        <v>33161.814954877947</v>
      </c>
      <c r="AK458" s="602">
        <f t="shared" ca="1" si="825"/>
        <v>34581.723205375456</v>
      </c>
      <c r="AL458" s="602">
        <f t="shared" ca="1" si="826"/>
        <v>34581.723205375456</v>
      </c>
      <c r="AM458" s="602">
        <f t="shared" ca="1" si="827"/>
        <v>36033.004617820443</v>
      </c>
      <c r="AN458" s="602">
        <f t="shared" ca="1" si="828"/>
        <v>36033.004617820443</v>
      </c>
      <c r="AO458" s="602">
        <f t="shared" ca="1" si="829"/>
        <v>37514.931461517175</v>
      </c>
      <c r="AP458" s="602">
        <f t="shared" ca="1" si="830"/>
        <v>37514.931461517175</v>
      </c>
      <c r="AQ458" s="602">
        <f t="shared" ca="1" si="831"/>
        <v>39026.737155306873</v>
      </c>
      <c r="AR458" s="602">
        <f t="shared" ca="1" si="832"/>
        <v>35448.772928771345</v>
      </c>
      <c r="AS458" s="602">
        <f t="shared" ca="1" si="833"/>
        <v>36918.531516652984</v>
      </c>
      <c r="AT458" s="602">
        <f t="shared" ca="1" si="834"/>
        <v>36918.531516652984</v>
      </c>
      <c r="AU458" s="602">
        <f t="shared" ca="1" si="835"/>
        <v>38418.479955411574</v>
      </c>
      <c r="AV458" s="602">
        <f t="shared" ca="1" si="836"/>
        <v>38418.479955411574</v>
      </c>
      <c r="AW458" s="602">
        <f t="shared" ca="1" si="837"/>
        <v>39947.830563756834</v>
      </c>
      <c r="AX458" s="602">
        <f t="shared" ca="1" si="838"/>
        <v>39947.830563756834</v>
      </c>
      <c r="AY458" s="602">
        <f t="shared" ca="1" si="839"/>
        <v>41505.764212283277</v>
      </c>
      <c r="AZ458" s="602">
        <f t="shared" ca="1" si="840"/>
        <v>41505.764212283277</v>
      </c>
      <c r="BA458" s="602">
        <f t="shared" ca="1" si="841"/>
        <v>43091.434978125537</v>
      </c>
      <c r="BB458" s="602">
        <f t="shared" ca="1" si="842"/>
        <v>30151.752011168952</v>
      </c>
      <c r="BC458" s="602">
        <f t="shared" ca="1" si="843"/>
        <v>30956.908340085956</v>
      </c>
      <c r="BD458" s="602">
        <f t="shared" ca="1" si="844"/>
        <v>30956.908340085956</v>
      </c>
      <c r="BE458" s="602">
        <f t="shared" ca="1" si="845"/>
        <v>31773.96422531897</v>
      </c>
      <c r="BF458" s="602">
        <f t="shared" ca="1" si="846"/>
        <v>31773.96422531897</v>
      </c>
      <c r="BG458" s="602">
        <f t="shared" ca="1" si="847"/>
        <v>32602.790994842424</v>
      </c>
      <c r="BH458" s="602">
        <f t="shared" ca="1" si="848"/>
        <v>32602.790994842424</v>
      </c>
      <c r="BI458" s="602">
        <f t="shared" ca="1" si="849"/>
        <v>33443.253242422019</v>
      </c>
      <c r="BJ458" s="602">
        <f t="shared" ca="1" si="850"/>
        <v>33443.253242422019</v>
      </c>
      <c r="BK458" s="602">
        <f t="shared" ca="1" si="851"/>
        <v>34295.209150044284</v>
      </c>
      <c r="BL458" s="602">
        <f t="shared" ca="1" si="852"/>
        <v>36770.18441525627</v>
      </c>
      <c r="BM458" s="602">
        <f t="shared" ca="1" si="853"/>
        <v>38267.148755353199</v>
      </c>
      <c r="BN458" s="602">
        <f t="shared" ca="1" si="854"/>
        <v>38267.148755353199</v>
      </c>
      <c r="BO458" s="602">
        <f t="shared" ca="1" si="855"/>
        <v>39793.595525186211</v>
      </c>
      <c r="BP458" s="602">
        <f t="shared" ca="1" si="856"/>
        <v>39793.595525186211</v>
      </c>
      <c r="BQ458" s="602">
        <f t="shared" ca="1" si="857"/>
        <v>41348.708530527409</v>
      </c>
      <c r="BR458" s="602">
        <f t="shared" ca="1" si="858"/>
        <v>41348.708530527409</v>
      </c>
      <c r="BS458" s="602">
        <f t="shared" ca="1" si="859"/>
        <v>42931.644319025749</v>
      </c>
      <c r="BT458" s="602">
        <f t="shared" ca="1" si="860"/>
        <v>42931.644319025749</v>
      </c>
      <c r="BU458" s="602">
        <f t="shared" ca="1" si="861"/>
        <v>44541.536806018841</v>
      </c>
      <c r="BV458" s="602">
        <f t="shared" ca="1" si="862"/>
        <v>40723.276804626068</v>
      </c>
      <c r="BW458" s="602">
        <f t="shared" ca="1" si="863"/>
        <v>42295.186245571516</v>
      </c>
      <c r="BX458" s="602">
        <f t="shared" ca="1" si="864"/>
        <v>42295.186245571516</v>
      </c>
      <c r="BY458" s="602">
        <f t="shared" ca="1" si="865"/>
        <v>43894.401241264459</v>
      </c>
      <c r="BZ458" s="602">
        <f t="shared" ca="1" si="866"/>
        <v>43894.401241264459</v>
      </c>
      <c r="CA458" s="602">
        <f t="shared" ca="1" si="867"/>
        <v>45520.044319311586</v>
      </c>
      <c r="CB458" s="602">
        <f t="shared" ca="1" si="868"/>
        <v>45520.044319311586</v>
      </c>
      <c r="CC458" s="602">
        <f t="shared" ca="1" si="869"/>
        <v>47171.222607457443</v>
      </c>
      <c r="CD458" s="602">
        <f t="shared" ca="1" si="870"/>
        <v>47171.222607457443</v>
      </c>
      <c r="CE458" s="602">
        <f t="shared" ca="1" si="871"/>
        <v>48847.032188247038</v>
      </c>
      <c r="CF458" s="602">
        <f t="shared" ca="1" si="872"/>
        <v>32602.790994842424</v>
      </c>
      <c r="CG458" s="602">
        <f t="shared" ca="1" si="873"/>
        <v>33443.253242422012</v>
      </c>
      <c r="CH458" s="602">
        <f t="shared" ca="1" si="874"/>
        <v>33443.253242422012</v>
      </c>
      <c r="CI458" s="602">
        <f t="shared" ca="1" si="875"/>
        <v>34295.209150044277</v>
      </c>
      <c r="CJ458" s="602">
        <f t="shared" ca="1" si="876"/>
        <v>34295.209150044277</v>
      </c>
      <c r="CK458" s="602">
        <f t="shared" ca="1" si="877"/>
        <v>35158.510820378884</v>
      </c>
      <c r="CL458" s="602">
        <f t="shared" ca="1" si="878"/>
        <v>35158.510820378884</v>
      </c>
      <c r="CM458" s="602">
        <f t="shared" ca="1" si="879"/>
        <v>36033.004617820443</v>
      </c>
      <c r="CN458" s="602">
        <f t="shared" ca="1" si="880"/>
        <v>36033.004617820443</v>
      </c>
      <c r="CO458" s="602">
        <f t="shared" ca="1" si="881"/>
        <v>36918.531516652984</v>
      </c>
      <c r="CP458" s="602">
        <f t="shared" ca="1" si="882"/>
        <v>40567.620879791641</v>
      </c>
      <c r="CQ458" s="602">
        <f t="shared" ca="1" si="883"/>
        <v>42136.752230538325</v>
      </c>
      <c r="CR458" s="602">
        <f t="shared" ca="1" si="884"/>
        <v>42136.752230538325</v>
      </c>
      <c r="CS458" s="602">
        <f t="shared" ca="1" si="885"/>
        <v>43733.275864409734</v>
      </c>
      <c r="CT458" s="602">
        <f t="shared" ca="1" si="886"/>
        <v>43733.275864409734</v>
      </c>
      <c r="CU458" s="602">
        <f t="shared" ca="1" si="887"/>
        <v>45356.316094004287</v>
      </c>
      <c r="CV458" s="602">
        <f t="shared" ca="1" si="888"/>
        <v>45356.316094004287</v>
      </c>
      <c r="CW458" s="602">
        <f t="shared" ca="1" si="889"/>
        <v>47004.981388595283</v>
      </c>
      <c r="CX458" s="602">
        <f t="shared" ca="1" si="890"/>
        <v>47004.981388595283</v>
      </c>
      <c r="CY458" s="602">
        <f t="shared" ca="1" si="891"/>
        <v>48678.368743832812</v>
      </c>
      <c r="CZ458" s="602">
        <f t="shared" ca="1" si="892"/>
        <v>44703.97476535022</v>
      </c>
      <c r="DA458" s="602">
        <f t="shared" ca="1" si="893"/>
        <v>46342.497848049643</v>
      </c>
      <c r="DB458" s="602">
        <f t="shared" ca="1" si="894"/>
        <v>46342.497848049643</v>
      </c>
      <c r="DC458" s="602">
        <f t="shared" ca="1" si="895"/>
        <v>48006.105296803609</v>
      </c>
      <c r="DD458" s="602">
        <f t="shared" ca="1" si="896"/>
        <v>48006.105296803609</v>
      </c>
      <c r="DE458" s="602">
        <f t="shared" ca="1" si="897"/>
        <v>49693.889253268258</v>
      </c>
      <c r="DF458" s="602">
        <f t="shared" ca="1" si="898"/>
        <v>49693.889253268258</v>
      </c>
      <c r="DG458" s="602">
        <f t="shared" ca="1" si="899"/>
        <v>51404.937022019112</v>
      </c>
      <c r="DH458" s="602">
        <f t="shared" ca="1" si="900"/>
        <v>51404.937022019112</v>
      </c>
      <c r="DI458" s="602">
        <f t="shared" ca="1" si="901"/>
        <v>53138.334953305806</v>
      </c>
      <c r="DJ458" s="602">
        <f t="shared" ca="1" si="902"/>
        <v>35740.272825017964</v>
      </c>
      <c r="DK458" s="602">
        <f t="shared" ca="1" si="903"/>
        <v>36622.140011125128</v>
      </c>
      <c r="DL458" s="602">
        <f t="shared" ca="1" si="904"/>
        <v>36622.140011125128</v>
      </c>
      <c r="DM458" s="602">
        <f t="shared" ca="1" si="905"/>
        <v>37514.931461517175</v>
      </c>
      <c r="DN458" s="602">
        <f t="shared" ca="1" si="906"/>
        <v>37514.931461517175</v>
      </c>
      <c r="DO458" s="602">
        <f t="shared" ca="1" si="907"/>
        <v>38418.479955411574</v>
      </c>
      <c r="DP458" s="602">
        <f t="shared" ca="1" si="908"/>
        <v>38418.479955411574</v>
      </c>
      <c r="DQ458" s="602">
        <f t="shared" ca="1" si="909"/>
        <v>39332.613834187912</v>
      </c>
      <c r="DR458" s="602">
        <f t="shared" ca="1" si="910"/>
        <v>39332.613834187912</v>
      </c>
      <c r="DS458" s="602">
        <f t="shared" ca="1" si="911"/>
        <v>40257.157363389997</v>
      </c>
      <c r="DT458" s="602">
        <f t="shared" ca="1" si="912"/>
        <v>46177.501827191038</v>
      </c>
      <c r="DU458" s="602">
        <f t="shared" ca="1" si="913"/>
        <v>47838.641578354283</v>
      </c>
      <c r="DV458" s="602">
        <f t="shared" ca="1" si="914"/>
        <v>47838.641578354283</v>
      </c>
      <c r="DW458" s="602">
        <f t="shared" ca="1" si="915"/>
        <v>49524.048906687342</v>
      </c>
      <c r="DX458" s="602">
        <f t="shared" ca="1" si="916"/>
        <v>49524.048906687342</v>
      </c>
      <c r="DY458" s="602">
        <f t="shared" ca="1" si="917"/>
        <v>51232.81142211426</v>
      </c>
      <c r="DZ458" s="602">
        <f t="shared" ca="1" si="918"/>
        <v>51232.81142211426</v>
      </c>
      <c r="EA458" s="602">
        <f t="shared" ca="1" si="919"/>
        <v>52964.015402022604</v>
      </c>
      <c r="EB458" s="602">
        <f t="shared" ca="1" si="920"/>
        <v>52964.015402022604</v>
      </c>
      <c r="EC458" s="602">
        <f t="shared" ca="1" si="921"/>
        <v>54716.749467108581</v>
      </c>
      <c r="ED458" s="602">
        <f t="shared" ca="1" si="922"/>
        <v>50546.562285820124</v>
      </c>
      <c r="EE458" s="602">
        <f t="shared" ca="1" si="923"/>
        <v>52268.899256216449</v>
      </c>
      <c r="EF458" s="602">
        <f t="shared" ca="1" si="924"/>
        <v>52268.899256216449</v>
      </c>
      <c r="EG458" s="602">
        <f t="shared" ca="1" si="925"/>
        <v>54013.130357142247</v>
      </c>
      <c r="EH458" s="602">
        <f t="shared" ca="1" si="926"/>
        <v>54013.130357142247</v>
      </c>
      <c r="EI458" s="602">
        <f t="shared" ca="1" si="927"/>
        <v>55778.34727772788</v>
      </c>
      <c r="EJ458" s="602">
        <f t="shared" ca="1" si="928"/>
        <v>55778.34727772788</v>
      </c>
      <c r="EK458" s="602">
        <f t="shared" ca="1" si="929"/>
        <v>57563.649413299725</v>
      </c>
      <c r="EL458" s="602">
        <f t="shared" ca="1" si="930"/>
        <v>57563.649413299725</v>
      </c>
      <c r="EM458" s="602">
        <f t="shared" ca="1" si="931"/>
        <v>59368.146874517734</v>
      </c>
    </row>
    <row r="459" spans="22:143" ht="14.25" x14ac:dyDescent="0.2">
      <c r="V459" s="260"/>
      <c r="W459" s="597">
        <f t="shared" si="811"/>
        <v>166</v>
      </c>
      <c r="X459" s="602">
        <f t="shared" ca="1" si="812"/>
        <v>27303.204877228378</v>
      </c>
      <c r="Y459" s="602">
        <f t="shared" ca="1" si="813"/>
        <v>28063.745651855919</v>
      </c>
      <c r="Z459" s="602">
        <f t="shared" ca="1" si="814"/>
        <v>28063.745651855919</v>
      </c>
      <c r="AA459" s="602">
        <f t="shared" ca="1" si="815"/>
        <v>28836.595283912593</v>
      </c>
      <c r="AB459" s="602">
        <f t="shared" ca="1" si="816"/>
        <v>28836.595283912593</v>
      </c>
      <c r="AC459" s="602">
        <f t="shared" ca="1" si="817"/>
        <v>29621.652351503428</v>
      </c>
      <c r="AD459" s="602">
        <f t="shared" ca="1" si="818"/>
        <v>29621.652351503428</v>
      </c>
      <c r="AE459" s="602">
        <f t="shared" ca="1" si="819"/>
        <v>30418.807625095062</v>
      </c>
      <c r="AF459" s="602">
        <f t="shared" ca="1" si="820"/>
        <v>30418.807625095062</v>
      </c>
      <c r="AG459" s="602">
        <f t="shared" ca="1" si="821"/>
        <v>31227.944341051854</v>
      </c>
      <c r="AH459" s="602">
        <f t="shared" ca="1" si="822"/>
        <v>31773.964225318963</v>
      </c>
      <c r="AI459" s="602">
        <f t="shared" ca="1" si="823"/>
        <v>33161.814954877947</v>
      </c>
      <c r="AJ459" s="602">
        <f t="shared" ca="1" si="824"/>
        <v>33161.814954877947</v>
      </c>
      <c r="AK459" s="602">
        <f t="shared" ca="1" si="825"/>
        <v>34581.723205375456</v>
      </c>
      <c r="AL459" s="602">
        <f t="shared" ca="1" si="826"/>
        <v>34581.723205375456</v>
      </c>
      <c r="AM459" s="602">
        <f t="shared" ca="1" si="827"/>
        <v>36033.004617820443</v>
      </c>
      <c r="AN459" s="602">
        <f t="shared" ca="1" si="828"/>
        <v>36033.004617820443</v>
      </c>
      <c r="AO459" s="602">
        <f t="shared" ca="1" si="829"/>
        <v>37514.931461517175</v>
      </c>
      <c r="AP459" s="602">
        <f t="shared" ca="1" si="830"/>
        <v>37514.931461517175</v>
      </c>
      <c r="AQ459" s="602">
        <f t="shared" ca="1" si="831"/>
        <v>39026.737155306873</v>
      </c>
      <c r="AR459" s="602">
        <f t="shared" ca="1" si="832"/>
        <v>35448.772928771345</v>
      </c>
      <c r="AS459" s="602">
        <f t="shared" ca="1" si="833"/>
        <v>36918.531516652984</v>
      </c>
      <c r="AT459" s="602">
        <f t="shared" ca="1" si="834"/>
        <v>36918.531516652984</v>
      </c>
      <c r="AU459" s="602">
        <f t="shared" ca="1" si="835"/>
        <v>38418.479955411574</v>
      </c>
      <c r="AV459" s="602">
        <f t="shared" ca="1" si="836"/>
        <v>38418.479955411574</v>
      </c>
      <c r="AW459" s="602">
        <f t="shared" ca="1" si="837"/>
        <v>39947.830563756834</v>
      </c>
      <c r="AX459" s="602">
        <f t="shared" ca="1" si="838"/>
        <v>39947.830563756834</v>
      </c>
      <c r="AY459" s="602">
        <f t="shared" ca="1" si="839"/>
        <v>41505.764212283277</v>
      </c>
      <c r="AZ459" s="602">
        <f t="shared" ca="1" si="840"/>
        <v>41505.764212283277</v>
      </c>
      <c r="BA459" s="602">
        <f t="shared" ca="1" si="841"/>
        <v>43091.434978125537</v>
      </c>
      <c r="BB459" s="602">
        <f t="shared" ca="1" si="842"/>
        <v>30151.752011168952</v>
      </c>
      <c r="BC459" s="602">
        <f t="shared" ca="1" si="843"/>
        <v>30956.908340085956</v>
      </c>
      <c r="BD459" s="602">
        <f t="shared" ca="1" si="844"/>
        <v>30956.908340085956</v>
      </c>
      <c r="BE459" s="602">
        <f t="shared" ca="1" si="845"/>
        <v>31773.96422531897</v>
      </c>
      <c r="BF459" s="602">
        <f t="shared" ca="1" si="846"/>
        <v>31773.96422531897</v>
      </c>
      <c r="BG459" s="602">
        <f t="shared" ca="1" si="847"/>
        <v>32602.790994842424</v>
      </c>
      <c r="BH459" s="602">
        <f t="shared" ca="1" si="848"/>
        <v>32602.790994842424</v>
      </c>
      <c r="BI459" s="602">
        <f t="shared" ca="1" si="849"/>
        <v>33443.253242422019</v>
      </c>
      <c r="BJ459" s="602">
        <f t="shared" ca="1" si="850"/>
        <v>33443.253242422019</v>
      </c>
      <c r="BK459" s="602">
        <f t="shared" ca="1" si="851"/>
        <v>34295.209150044284</v>
      </c>
      <c r="BL459" s="602">
        <f t="shared" ca="1" si="852"/>
        <v>36770.18441525627</v>
      </c>
      <c r="BM459" s="602">
        <f t="shared" ca="1" si="853"/>
        <v>38267.148755353199</v>
      </c>
      <c r="BN459" s="602">
        <f t="shared" ca="1" si="854"/>
        <v>38267.148755353199</v>
      </c>
      <c r="BO459" s="602">
        <f t="shared" ca="1" si="855"/>
        <v>39793.595525186211</v>
      </c>
      <c r="BP459" s="602">
        <f t="shared" ca="1" si="856"/>
        <v>39793.595525186211</v>
      </c>
      <c r="BQ459" s="602">
        <f t="shared" ca="1" si="857"/>
        <v>41348.708530527409</v>
      </c>
      <c r="BR459" s="602">
        <f t="shared" ca="1" si="858"/>
        <v>41348.708530527409</v>
      </c>
      <c r="BS459" s="602">
        <f t="shared" ca="1" si="859"/>
        <v>42931.644319025749</v>
      </c>
      <c r="BT459" s="602">
        <f t="shared" ca="1" si="860"/>
        <v>42931.644319025749</v>
      </c>
      <c r="BU459" s="602">
        <f t="shared" ca="1" si="861"/>
        <v>44541.536806018841</v>
      </c>
      <c r="BV459" s="602">
        <f t="shared" ca="1" si="862"/>
        <v>40723.276804626068</v>
      </c>
      <c r="BW459" s="602">
        <f t="shared" ca="1" si="863"/>
        <v>42295.186245571516</v>
      </c>
      <c r="BX459" s="602">
        <f t="shared" ca="1" si="864"/>
        <v>42295.186245571516</v>
      </c>
      <c r="BY459" s="602">
        <f t="shared" ca="1" si="865"/>
        <v>43894.401241264459</v>
      </c>
      <c r="BZ459" s="602">
        <f t="shared" ca="1" si="866"/>
        <v>43894.401241264459</v>
      </c>
      <c r="CA459" s="602">
        <f t="shared" ca="1" si="867"/>
        <v>45520.044319311586</v>
      </c>
      <c r="CB459" s="602">
        <f t="shared" ca="1" si="868"/>
        <v>45520.044319311586</v>
      </c>
      <c r="CC459" s="602">
        <f t="shared" ca="1" si="869"/>
        <v>47171.222607457443</v>
      </c>
      <c r="CD459" s="602">
        <f t="shared" ca="1" si="870"/>
        <v>47171.222607457443</v>
      </c>
      <c r="CE459" s="602">
        <f t="shared" ca="1" si="871"/>
        <v>48847.032188247038</v>
      </c>
      <c r="CF459" s="602">
        <f t="shared" ca="1" si="872"/>
        <v>32602.790994842424</v>
      </c>
      <c r="CG459" s="602">
        <f t="shared" ca="1" si="873"/>
        <v>33443.253242422012</v>
      </c>
      <c r="CH459" s="602">
        <f t="shared" ca="1" si="874"/>
        <v>33443.253242422012</v>
      </c>
      <c r="CI459" s="602">
        <f t="shared" ca="1" si="875"/>
        <v>34295.209150044277</v>
      </c>
      <c r="CJ459" s="602">
        <f t="shared" ca="1" si="876"/>
        <v>34295.209150044277</v>
      </c>
      <c r="CK459" s="602">
        <f t="shared" ca="1" si="877"/>
        <v>35158.510820378884</v>
      </c>
      <c r="CL459" s="602">
        <f t="shared" ca="1" si="878"/>
        <v>35158.510820378884</v>
      </c>
      <c r="CM459" s="602">
        <f t="shared" ca="1" si="879"/>
        <v>36033.004617820443</v>
      </c>
      <c r="CN459" s="602">
        <f t="shared" ca="1" si="880"/>
        <v>36033.004617820443</v>
      </c>
      <c r="CO459" s="602">
        <f t="shared" ca="1" si="881"/>
        <v>36918.531516652984</v>
      </c>
      <c r="CP459" s="602">
        <f t="shared" ca="1" si="882"/>
        <v>40567.620879791641</v>
      </c>
      <c r="CQ459" s="602">
        <f t="shared" ca="1" si="883"/>
        <v>42136.752230538325</v>
      </c>
      <c r="CR459" s="602">
        <f t="shared" ca="1" si="884"/>
        <v>42136.752230538325</v>
      </c>
      <c r="CS459" s="602">
        <f t="shared" ca="1" si="885"/>
        <v>43733.275864409734</v>
      </c>
      <c r="CT459" s="602">
        <f t="shared" ca="1" si="886"/>
        <v>43733.275864409734</v>
      </c>
      <c r="CU459" s="602">
        <f t="shared" ca="1" si="887"/>
        <v>45356.316094004287</v>
      </c>
      <c r="CV459" s="602">
        <f t="shared" ca="1" si="888"/>
        <v>45356.316094004287</v>
      </c>
      <c r="CW459" s="602">
        <f t="shared" ca="1" si="889"/>
        <v>47004.981388595283</v>
      </c>
      <c r="CX459" s="602">
        <f t="shared" ca="1" si="890"/>
        <v>47004.981388595283</v>
      </c>
      <c r="CY459" s="602">
        <f t="shared" ca="1" si="891"/>
        <v>48678.368743832812</v>
      </c>
      <c r="CZ459" s="602">
        <f t="shared" ca="1" si="892"/>
        <v>44703.97476535022</v>
      </c>
      <c r="DA459" s="602">
        <f t="shared" ca="1" si="893"/>
        <v>46342.497848049643</v>
      </c>
      <c r="DB459" s="602">
        <f t="shared" ca="1" si="894"/>
        <v>46342.497848049643</v>
      </c>
      <c r="DC459" s="602">
        <f t="shared" ca="1" si="895"/>
        <v>48006.105296803609</v>
      </c>
      <c r="DD459" s="602">
        <f t="shared" ca="1" si="896"/>
        <v>48006.105296803609</v>
      </c>
      <c r="DE459" s="602">
        <f t="shared" ca="1" si="897"/>
        <v>49693.889253268258</v>
      </c>
      <c r="DF459" s="602">
        <f t="shared" ca="1" si="898"/>
        <v>49693.889253268258</v>
      </c>
      <c r="DG459" s="602">
        <f t="shared" ca="1" si="899"/>
        <v>51404.937022019112</v>
      </c>
      <c r="DH459" s="602">
        <f t="shared" ca="1" si="900"/>
        <v>51404.937022019112</v>
      </c>
      <c r="DI459" s="602">
        <f t="shared" ca="1" si="901"/>
        <v>53138.334953305806</v>
      </c>
      <c r="DJ459" s="602">
        <f t="shared" ca="1" si="902"/>
        <v>35740.272825017964</v>
      </c>
      <c r="DK459" s="602">
        <f t="shared" ca="1" si="903"/>
        <v>36622.140011125128</v>
      </c>
      <c r="DL459" s="602">
        <f t="shared" ca="1" si="904"/>
        <v>36622.140011125128</v>
      </c>
      <c r="DM459" s="602">
        <f t="shared" ca="1" si="905"/>
        <v>37514.931461517175</v>
      </c>
      <c r="DN459" s="602">
        <f t="shared" ca="1" si="906"/>
        <v>37514.931461517175</v>
      </c>
      <c r="DO459" s="602">
        <f t="shared" ca="1" si="907"/>
        <v>38418.479955411574</v>
      </c>
      <c r="DP459" s="602">
        <f t="shared" ca="1" si="908"/>
        <v>38418.479955411574</v>
      </c>
      <c r="DQ459" s="602">
        <f t="shared" ca="1" si="909"/>
        <v>39332.613834187912</v>
      </c>
      <c r="DR459" s="602">
        <f t="shared" ca="1" si="910"/>
        <v>39332.613834187912</v>
      </c>
      <c r="DS459" s="602">
        <f t="shared" ca="1" si="911"/>
        <v>40257.157363389997</v>
      </c>
      <c r="DT459" s="602">
        <f t="shared" ca="1" si="912"/>
        <v>46177.501827191038</v>
      </c>
      <c r="DU459" s="602">
        <f t="shared" ca="1" si="913"/>
        <v>47838.641578354283</v>
      </c>
      <c r="DV459" s="602">
        <f t="shared" ca="1" si="914"/>
        <v>47838.641578354283</v>
      </c>
      <c r="DW459" s="602">
        <f t="shared" ca="1" si="915"/>
        <v>49524.048906687342</v>
      </c>
      <c r="DX459" s="602">
        <f t="shared" ca="1" si="916"/>
        <v>49524.048906687342</v>
      </c>
      <c r="DY459" s="602">
        <f t="shared" ca="1" si="917"/>
        <v>51232.81142211426</v>
      </c>
      <c r="DZ459" s="602">
        <f t="shared" ca="1" si="918"/>
        <v>51232.81142211426</v>
      </c>
      <c r="EA459" s="602">
        <f t="shared" ca="1" si="919"/>
        <v>52964.015402022604</v>
      </c>
      <c r="EB459" s="602">
        <f t="shared" ca="1" si="920"/>
        <v>52964.015402022604</v>
      </c>
      <c r="EC459" s="602">
        <f t="shared" ca="1" si="921"/>
        <v>54716.749467108581</v>
      </c>
      <c r="ED459" s="602">
        <f t="shared" ca="1" si="922"/>
        <v>50546.562285820124</v>
      </c>
      <c r="EE459" s="602">
        <f t="shared" ca="1" si="923"/>
        <v>52268.899256216449</v>
      </c>
      <c r="EF459" s="602">
        <f t="shared" ca="1" si="924"/>
        <v>52268.899256216449</v>
      </c>
      <c r="EG459" s="602">
        <f t="shared" ca="1" si="925"/>
        <v>54013.130357142247</v>
      </c>
      <c r="EH459" s="602">
        <f t="shared" ca="1" si="926"/>
        <v>54013.130357142247</v>
      </c>
      <c r="EI459" s="602">
        <f t="shared" ca="1" si="927"/>
        <v>55778.34727772788</v>
      </c>
      <c r="EJ459" s="602">
        <f t="shared" ca="1" si="928"/>
        <v>55778.34727772788</v>
      </c>
      <c r="EK459" s="602">
        <f t="shared" ca="1" si="929"/>
        <v>57563.649413299725</v>
      </c>
      <c r="EL459" s="602">
        <f t="shared" ca="1" si="930"/>
        <v>57563.649413299725</v>
      </c>
      <c r="EM459" s="602">
        <f t="shared" ca="1" si="931"/>
        <v>59368.146874517734</v>
      </c>
    </row>
    <row r="460" spans="22:143" ht="14.25" x14ac:dyDescent="0.2">
      <c r="V460" s="260"/>
      <c r="W460" s="597">
        <f t="shared" si="811"/>
        <v>167</v>
      </c>
      <c r="X460" s="602">
        <f t="shared" ca="1" si="812"/>
        <v>27303.204877228378</v>
      </c>
      <c r="Y460" s="602">
        <f t="shared" ca="1" si="813"/>
        <v>28063.745651855919</v>
      </c>
      <c r="Z460" s="602">
        <f t="shared" ca="1" si="814"/>
        <v>28063.745651855919</v>
      </c>
      <c r="AA460" s="602">
        <f t="shared" ca="1" si="815"/>
        <v>28836.595283912593</v>
      </c>
      <c r="AB460" s="602">
        <f t="shared" ca="1" si="816"/>
        <v>28836.595283912593</v>
      </c>
      <c r="AC460" s="602">
        <f t="shared" ca="1" si="817"/>
        <v>29621.652351503428</v>
      </c>
      <c r="AD460" s="602">
        <f t="shared" ca="1" si="818"/>
        <v>29621.652351503428</v>
      </c>
      <c r="AE460" s="602">
        <f t="shared" ca="1" si="819"/>
        <v>30418.807625095062</v>
      </c>
      <c r="AF460" s="602">
        <f t="shared" ca="1" si="820"/>
        <v>30418.807625095062</v>
      </c>
      <c r="AG460" s="602">
        <f t="shared" ca="1" si="821"/>
        <v>31227.944341051854</v>
      </c>
      <c r="AH460" s="602">
        <f t="shared" ca="1" si="822"/>
        <v>31773.964225318963</v>
      </c>
      <c r="AI460" s="602">
        <f t="shared" ca="1" si="823"/>
        <v>33161.814954877947</v>
      </c>
      <c r="AJ460" s="602">
        <f t="shared" ca="1" si="824"/>
        <v>33161.814954877947</v>
      </c>
      <c r="AK460" s="602">
        <f t="shared" ca="1" si="825"/>
        <v>34581.723205375456</v>
      </c>
      <c r="AL460" s="602">
        <f t="shared" ca="1" si="826"/>
        <v>34581.723205375456</v>
      </c>
      <c r="AM460" s="602">
        <f t="shared" ca="1" si="827"/>
        <v>36033.004617820443</v>
      </c>
      <c r="AN460" s="602">
        <f t="shared" ca="1" si="828"/>
        <v>36033.004617820443</v>
      </c>
      <c r="AO460" s="602">
        <f t="shared" ca="1" si="829"/>
        <v>37514.931461517175</v>
      </c>
      <c r="AP460" s="602">
        <f t="shared" ca="1" si="830"/>
        <v>37514.931461517175</v>
      </c>
      <c r="AQ460" s="602">
        <f t="shared" ca="1" si="831"/>
        <v>39026.737155306873</v>
      </c>
      <c r="AR460" s="602">
        <f t="shared" ca="1" si="832"/>
        <v>35448.772928771345</v>
      </c>
      <c r="AS460" s="602">
        <f t="shared" ca="1" si="833"/>
        <v>36918.531516652984</v>
      </c>
      <c r="AT460" s="602">
        <f t="shared" ca="1" si="834"/>
        <v>36918.531516652984</v>
      </c>
      <c r="AU460" s="602">
        <f t="shared" ca="1" si="835"/>
        <v>38418.479955411574</v>
      </c>
      <c r="AV460" s="602">
        <f t="shared" ca="1" si="836"/>
        <v>38418.479955411574</v>
      </c>
      <c r="AW460" s="602">
        <f t="shared" ca="1" si="837"/>
        <v>39947.830563756834</v>
      </c>
      <c r="AX460" s="602">
        <f t="shared" ca="1" si="838"/>
        <v>39947.830563756834</v>
      </c>
      <c r="AY460" s="602">
        <f t="shared" ca="1" si="839"/>
        <v>41505.764212283277</v>
      </c>
      <c r="AZ460" s="602">
        <f t="shared" ca="1" si="840"/>
        <v>41505.764212283277</v>
      </c>
      <c r="BA460" s="602">
        <f t="shared" ca="1" si="841"/>
        <v>43091.434978125537</v>
      </c>
      <c r="BB460" s="602">
        <f t="shared" ca="1" si="842"/>
        <v>30151.752011168952</v>
      </c>
      <c r="BC460" s="602">
        <f t="shared" ca="1" si="843"/>
        <v>30956.908340085956</v>
      </c>
      <c r="BD460" s="602">
        <f t="shared" ca="1" si="844"/>
        <v>30956.908340085956</v>
      </c>
      <c r="BE460" s="602">
        <f t="shared" ca="1" si="845"/>
        <v>31773.96422531897</v>
      </c>
      <c r="BF460" s="602">
        <f t="shared" ca="1" si="846"/>
        <v>31773.96422531897</v>
      </c>
      <c r="BG460" s="602">
        <f t="shared" ca="1" si="847"/>
        <v>32602.790994842424</v>
      </c>
      <c r="BH460" s="602">
        <f t="shared" ca="1" si="848"/>
        <v>32602.790994842424</v>
      </c>
      <c r="BI460" s="602">
        <f t="shared" ca="1" si="849"/>
        <v>33443.253242422019</v>
      </c>
      <c r="BJ460" s="602">
        <f t="shared" ca="1" si="850"/>
        <v>33443.253242422019</v>
      </c>
      <c r="BK460" s="602">
        <f t="shared" ca="1" si="851"/>
        <v>34295.209150044284</v>
      </c>
      <c r="BL460" s="602">
        <f t="shared" ca="1" si="852"/>
        <v>36770.18441525627</v>
      </c>
      <c r="BM460" s="602">
        <f t="shared" ca="1" si="853"/>
        <v>38267.148755353199</v>
      </c>
      <c r="BN460" s="602">
        <f t="shared" ca="1" si="854"/>
        <v>38267.148755353199</v>
      </c>
      <c r="BO460" s="602">
        <f t="shared" ca="1" si="855"/>
        <v>39793.595525186211</v>
      </c>
      <c r="BP460" s="602">
        <f t="shared" ca="1" si="856"/>
        <v>39793.595525186211</v>
      </c>
      <c r="BQ460" s="602">
        <f t="shared" ca="1" si="857"/>
        <v>41348.708530527409</v>
      </c>
      <c r="BR460" s="602">
        <f t="shared" ca="1" si="858"/>
        <v>41348.708530527409</v>
      </c>
      <c r="BS460" s="602">
        <f t="shared" ca="1" si="859"/>
        <v>42931.644319025749</v>
      </c>
      <c r="BT460" s="602">
        <f t="shared" ca="1" si="860"/>
        <v>42931.644319025749</v>
      </c>
      <c r="BU460" s="602">
        <f t="shared" ca="1" si="861"/>
        <v>44541.536806018841</v>
      </c>
      <c r="BV460" s="602">
        <f t="shared" ca="1" si="862"/>
        <v>40723.276804626068</v>
      </c>
      <c r="BW460" s="602">
        <f t="shared" ca="1" si="863"/>
        <v>42295.186245571516</v>
      </c>
      <c r="BX460" s="602">
        <f t="shared" ca="1" si="864"/>
        <v>42295.186245571516</v>
      </c>
      <c r="BY460" s="602">
        <f t="shared" ca="1" si="865"/>
        <v>43894.401241264459</v>
      </c>
      <c r="BZ460" s="602">
        <f t="shared" ca="1" si="866"/>
        <v>43894.401241264459</v>
      </c>
      <c r="CA460" s="602">
        <f t="shared" ca="1" si="867"/>
        <v>45520.044319311586</v>
      </c>
      <c r="CB460" s="602">
        <f t="shared" ca="1" si="868"/>
        <v>45520.044319311586</v>
      </c>
      <c r="CC460" s="602">
        <f t="shared" ca="1" si="869"/>
        <v>47171.222607457443</v>
      </c>
      <c r="CD460" s="602">
        <f t="shared" ca="1" si="870"/>
        <v>47171.222607457443</v>
      </c>
      <c r="CE460" s="602">
        <f t="shared" ca="1" si="871"/>
        <v>48847.032188247038</v>
      </c>
      <c r="CF460" s="602">
        <f t="shared" ca="1" si="872"/>
        <v>32602.790994842424</v>
      </c>
      <c r="CG460" s="602">
        <f t="shared" ca="1" si="873"/>
        <v>33443.253242422012</v>
      </c>
      <c r="CH460" s="602">
        <f t="shared" ca="1" si="874"/>
        <v>33443.253242422012</v>
      </c>
      <c r="CI460" s="602">
        <f t="shared" ca="1" si="875"/>
        <v>34295.209150044277</v>
      </c>
      <c r="CJ460" s="602">
        <f t="shared" ca="1" si="876"/>
        <v>34295.209150044277</v>
      </c>
      <c r="CK460" s="602">
        <f t="shared" ca="1" si="877"/>
        <v>35158.510820378884</v>
      </c>
      <c r="CL460" s="602">
        <f t="shared" ca="1" si="878"/>
        <v>35158.510820378884</v>
      </c>
      <c r="CM460" s="602">
        <f t="shared" ca="1" si="879"/>
        <v>36033.004617820443</v>
      </c>
      <c r="CN460" s="602">
        <f t="shared" ca="1" si="880"/>
        <v>36033.004617820443</v>
      </c>
      <c r="CO460" s="602">
        <f t="shared" ca="1" si="881"/>
        <v>36918.531516652984</v>
      </c>
      <c r="CP460" s="602">
        <f t="shared" ca="1" si="882"/>
        <v>40567.620879791641</v>
      </c>
      <c r="CQ460" s="602">
        <f t="shared" ca="1" si="883"/>
        <v>42136.752230538325</v>
      </c>
      <c r="CR460" s="602">
        <f t="shared" ca="1" si="884"/>
        <v>42136.752230538325</v>
      </c>
      <c r="CS460" s="602">
        <f t="shared" ca="1" si="885"/>
        <v>43733.275864409734</v>
      </c>
      <c r="CT460" s="602">
        <f t="shared" ca="1" si="886"/>
        <v>43733.275864409734</v>
      </c>
      <c r="CU460" s="602">
        <f t="shared" ca="1" si="887"/>
        <v>45356.316094004287</v>
      </c>
      <c r="CV460" s="602">
        <f t="shared" ca="1" si="888"/>
        <v>45356.316094004287</v>
      </c>
      <c r="CW460" s="602">
        <f t="shared" ca="1" si="889"/>
        <v>47004.981388595283</v>
      </c>
      <c r="CX460" s="602">
        <f t="shared" ca="1" si="890"/>
        <v>47004.981388595283</v>
      </c>
      <c r="CY460" s="602">
        <f t="shared" ca="1" si="891"/>
        <v>48678.368743832812</v>
      </c>
      <c r="CZ460" s="602">
        <f t="shared" ca="1" si="892"/>
        <v>44703.97476535022</v>
      </c>
      <c r="DA460" s="602">
        <f t="shared" ca="1" si="893"/>
        <v>46342.497848049643</v>
      </c>
      <c r="DB460" s="602">
        <f t="shared" ca="1" si="894"/>
        <v>46342.497848049643</v>
      </c>
      <c r="DC460" s="602">
        <f t="shared" ca="1" si="895"/>
        <v>48006.105296803609</v>
      </c>
      <c r="DD460" s="602">
        <f t="shared" ca="1" si="896"/>
        <v>48006.105296803609</v>
      </c>
      <c r="DE460" s="602">
        <f t="shared" ca="1" si="897"/>
        <v>49693.889253268258</v>
      </c>
      <c r="DF460" s="602">
        <f t="shared" ca="1" si="898"/>
        <v>49693.889253268258</v>
      </c>
      <c r="DG460" s="602">
        <f t="shared" ca="1" si="899"/>
        <v>51404.937022019112</v>
      </c>
      <c r="DH460" s="602">
        <f t="shared" ca="1" si="900"/>
        <v>51404.937022019112</v>
      </c>
      <c r="DI460" s="602">
        <f t="shared" ca="1" si="901"/>
        <v>53138.334953305806</v>
      </c>
      <c r="DJ460" s="602">
        <f t="shared" ca="1" si="902"/>
        <v>35740.272825017964</v>
      </c>
      <c r="DK460" s="602">
        <f t="shared" ca="1" si="903"/>
        <v>36622.140011125128</v>
      </c>
      <c r="DL460" s="602">
        <f t="shared" ca="1" si="904"/>
        <v>36622.140011125128</v>
      </c>
      <c r="DM460" s="602">
        <f t="shared" ca="1" si="905"/>
        <v>37514.931461517175</v>
      </c>
      <c r="DN460" s="602">
        <f t="shared" ca="1" si="906"/>
        <v>37514.931461517175</v>
      </c>
      <c r="DO460" s="602">
        <f t="shared" ca="1" si="907"/>
        <v>38418.479955411574</v>
      </c>
      <c r="DP460" s="602">
        <f t="shared" ca="1" si="908"/>
        <v>38418.479955411574</v>
      </c>
      <c r="DQ460" s="602">
        <f t="shared" ca="1" si="909"/>
        <v>39332.613834187912</v>
      </c>
      <c r="DR460" s="602">
        <f t="shared" ca="1" si="910"/>
        <v>39332.613834187912</v>
      </c>
      <c r="DS460" s="602">
        <f t="shared" ca="1" si="911"/>
        <v>40257.157363389997</v>
      </c>
      <c r="DT460" s="602">
        <f t="shared" ca="1" si="912"/>
        <v>46177.501827191038</v>
      </c>
      <c r="DU460" s="602">
        <f t="shared" ca="1" si="913"/>
        <v>47838.641578354283</v>
      </c>
      <c r="DV460" s="602">
        <f t="shared" ca="1" si="914"/>
        <v>47838.641578354283</v>
      </c>
      <c r="DW460" s="602">
        <f t="shared" ca="1" si="915"/>
        <v>49524.048906687342</v>
      </c>
      <c r="DX460" s="602">
        <f t="shared" ca="1" si="916"/>
        <v>49524.048906687342</v>
      </c>
      <c r="DY460" s="602">
        <f t="shared" ca="1" si="917"/>
        <v>51232.81142211426</v>
      </c>
      <c r="DZ460" s="602">
        <f t="shared" ca="1" si="918"/>
        <v>51232.81142211426</v>
      </c>
      <c r="EA460" s="602">
        <f t="shared" ca="1" si="919"/>
        <v>52964.015402022604</v>
      </c>
      <c r="EB460" s="602">
        <f t="shared" ca="1" si="920"/>
        <v>52964.015402022604</v>
      </c>
      <c r="EC460" s="602">
        <f t="shared" ca="1" si="921"/>
        <v>54716.749467108581</v>
      </c>
      <c r="ED460" s="602">
        <f t="shared" ca="1" si="922"/>
        <v>50546.562285820124</v>
      </c>
      <c r="EE460" s="602">
        <f t="shared" ca="1" si="923"/>
        <v>52268.899256216449</v>
      </c>
      <c r="EF460" s="602">
        <f t="shared" ca="1" si="924"/>
        <v>52268.899256216449</v>
      </c>
      <c r="EG460" s="602">
        <f t="shared" ca="1" si="925"/>
        <v>54013.130357142247</v>
      </c>
      <c r="EH460" s="602">
        <f t="shared" ca="1" si="926"/>
        <v>54013.130357142247</v>
      </c>
      <c r="EI460" s="602">
        <f t="shared" ca="1" si="927"/>
        <v>55778.34727772788</v>
      </c>
      <c r="EJ460" s="602">
        <f t="shared" ca="1" si="928"/>
        <v>55778.34727772788</v>
      </c>
      <c r="EK460" s="602">
        <f t="shared" ca="1" si="929"/>
        <v>57563.649413299725</v>
      </c>
      <c r="EL460" s="602">
        <f t="shared" ca="1" si="930"/>
        <v>57563.649413299725</v>
      </c>
      <c r="EM460" s="602">
        <f t="shared" ca="1" si="931"/>
        <v>59368.146874517734</v>
      </c>
    </row>
    <row r="461" spans="22:143" ht="14.25" x14ac:dyDescent="0.2">
      <c r="V461" s="260"/>
      <c r="W461" s="597">
        <f t="shared" si="811"/>
        <v>168</v>
      </c>
      <c r="X461" s="602">
        <f t="shared" ca="1" si="812"/>
        <v>27303.204877228378</v>
      </c>
      <c r="Y461" s="602">
        <f t="shared" ca="1" si="813"/>
        <v>28063.745651855919</v>
      </c>
      <c r="Z461" s="602">
        <f t="shared" ca="1" si="814"/>
        <v>28063.745651855919</v>
      </c>
      <c r="AA461" s="602">
        <f t="shared" ca="1" si="815"/>
        <v>28836.595283912593</v>
      </c>
      <c r="AB461" s="602">
        <f t="shared" ca="1" si="816"/>
        <v>28836.595283912593</v>
      </c>
      <c r="AC461" s="602">
        <f t="shared" ca="1" si="817"/>
        <v>29621.652351503428</v>
      </c>
      <c r="AD461" s="602">
        <f t="shared" ca="1" si="818"/>
        <v>29621.652351503428</v>
      </c>
      <c r="AE461" s="602">
        <f t="shared" ca="1" si="819"/>
        <v>30418.807625095062</v>
      </c>
      <c r="AF461" s="602">
        <f t="shared" ca="1" si="820"/>
        <v>30418.807625095062</v>
      </c>
      <c r="AG461" s="602">
        <f t="shared" ca="1" si="821"/>
        <v>31227.944341051854</v>
      </c>
      <c r="AH461" s="602">
        <f t="shared" ca="1" si="822"/>
        <v>31773.964225318963</v>
      </c>
      <c r="AI461" s="602">
        <f t="shared" ca="1" si="823"/>
        <v>33161.814954877947</v>
      </c>
      <c r="AJ461" s="602">
        <f t="shared" ca="1" si="824"/>
        <v>33161.814954877947</v>
      </c>
      <c r="AK461" s="602">
        <f t="shared" ca="1" si="825"/>
        <v>34581.723205375456</v>
      </c>
      <c r="AL461" s="602">
        <f t="shared" ca="1" si="826"/>
        <v>34581.723205375456</v>
      </c>
      <c r="AM461" s="602">
        <f t="shared" ca="1" si="827"/>
        <v>36033.004617820443</v>
      </c>
      <c r="AN461" s="602">
        <f t="shared" ca="1" si="828"/>
        <v>36033.004617820443</v>
      </c>
      <c r="AO461" s="602">
        <f t="shared" ca="1" si="829"/>
        <v>37514.931461517175</v>
      </c>
      <c r="AP461" s="602">
        <f t="shared" ca="1" si="830"/>
        <v>37514.931461517175</v>
      </c>
      <c r="AQ461" s="602">
        <f t="shared" ca="1" si="831"/>
        <v>39026.737155306873</v>
      </c>
      <c r="AR461" s="602">
        <f t="shared" ca="1" si="832"/>
        <v>35448.772928771345</v>
      </c>
      <c r="AS461" s="602">
        <f t="shared" ca="1" si="833"/>
        <v>36918.531516652984</v>
      </c>
      <c r="AT461" s="602">
        <f t="shared" ca="1" si="834"/>
        <v>36918.531516652984</v>
      </c>
      <c r="AU461" s="602">
        <f t="shared" ca="1" si="835"/>
        <v>38418.479955411574</v>
      </c>
      <c r="AV461" s="602">
        <f t="shared" ca="1" si="836"/>
        <v>38418.479955411574</v>
      </c>
      <c r="AW461" s="602">
        <f t="shared" ca="1" si="837"/>
        <v>39947.830563756834</v>
      </c>
      <c r="AX461" s="602">
        <f t="shared" ca="1" si="838"/>
        <v>39947.830563756834</v>
      </c>
      <c r="AY461" s="602">
        <f t="shared" ca="1" si="839"/>
        <v>41505.764212283277</v>
      </c>
      <c r="AZ461" s="602">
        <f t="shared" ca="1" si="840"/>
        <v>41505.764212283277</v>
      </c>
      <c r="BA461" s="602">
        <f t="shared" ca="1" si="841"/>
        <v>43091.434978125537</v>
      </c>
      <c r="BB461" s="602">
        <f t="shared" ca="1" si="842"/>
        <v>30151.752011168952</v>
      </c>
      <c r="BC461" s="602">
        <f t="shared" ca="1" si="843"/>
        <v>30956.908340085956</v>
      </c>
      <c r="BD461" s="602">
        <f t="shared" ca="1" si="844"/>
        <v>30956.908340085956</v>
      </c>
      <c r="BE461" s="602">
        <f t="shared" ca="1" si="845"/>
        <v>31773.96422531897</v>
      </c>
      <c r="BF461" s="602">
        <f t="shared" ca="1" si="846"/>
        <v>31773.96422531897</v>
      </c>
      <c r="BG461" s="602">
        <f t="shared" ca="1" si="847"/>
        <v>32602.790994842424</v>
      </c>
      <c r="BH461" s="602">
        <f t="shared" ca="1" si="848"/>
        <v>32602.790994842424</v>
      </c>
      <c r="BI461" s="602">
        <f t="shared" ca="1" si="849"/>
        <v>33443.253242422019</v>
      </c>
      <c r="BJ461" s="602">
        <f t="shared" ca="1" si="850"/>
        <v>33443.253242422019</v>
      </c>
      <c r="BK461" s="602">
        <f t="shared" ca="1" si="851"/>
        <v>34295.209150044284</v>
      </c>
      <c r="BL461" s="602">
        <f t="shared" ca="1" si="852"/>
        <v>36770.18441525627</v>
      </c>
      <c r="BM461" s="602">
        <f t="shared" ca="1" si="853"/>
        <v>38267.148755353199</v>
      </c>
      <c r="BN461" s="602">
        <f t="shared" ca="1" si="854"/>
        <v>38267.148755353199</v>
      </c>
      <c r="BO461" s="602">
        <f t="shared" ca="1" si="855"/>
        <v>39793.595525186211</v>
      </c>
      <c r="BP461" s="602">
        <f t="shared" ca="1" si="856"/>
        <v>39793.595525186211</v>
      </c>
      <c r="BQ461" s="602">
        <f t="shared" ca="1" si="857"/>
        <v>41348.708530527409</v>
      </c>
      <c r="BR461" s="602">
        <f t="shared" ca="1" si="858"/>
        <v>41348.708530527409</v>
      </c>
      <c r="BS461" s="602">
        <f t="shared" ca="1" si="859"/>
        <v>42931.644319025749</v>
      </c>
      <c r="BT461" s="602">
        <f t="shared" ca="1" si="860"/>
        <v>42931.644319025749</v>
      </c>
      <c r="BU461" s="602">
        <f t="shared" ca="1" si="861"/>
        <v>44541.536806018841</v>
      </c>
      <c r="BV461" s="602">
        <f t="shared" ca="1" si="862"/>
        <v>40723.276804626068</v>
      </c>
      <c r="BW461" s="602">
        <f t="shared" ca="1" si="863"/>
        <v>42295.186245571516</v>
      </c>
      <c r="BX461" s="602">
        <f t="shared" ca="1" si="864"/>
        <v>42295.186245571516</v>
      </c>
      <c r="BY461" s="602">
        <f t="shared" ca="1" si="865"/>
        <v>43894.401241264459</v>
      </c>
      <c r="BZ461" s="602">
        <f t="shared" ca="1" si="866"/>
        <v>43894.401241264459</v>
      </c>
      <c r="CA461" s="602">
        <f t="shared" ca="1" si="867"/>
        <v>45520.044319311586</v>
      </c>
      <c r="CB461" s="602">
        <f t="shared" ca="1" si="868"/>
        <v>45520.044319311586</v>
      </c>
      <c r="CC461" s="602">
        <f t="shared" ca="1" si="869"/>
        <v>47171.222607457443</v>
      </c>
      <c r="CD461" s="602">
        <f t="shared" ca="1" si="870"/>
        <v>47171.222607457443</v>
      </c>
      <c r="CE461" s="602">
        <f t="shared" ca="1" si="871"/>
        <v>48847.032188247038</v>
      </c>
      <c r="CF461" s="602">
        <f t="shared" ca="1" si="872"/>
        <v>32602.790994842424</v>
      </c>
      <c r="CG461" s="602">
        <f t="shared" ca="1" si="873"/>
        <v>33443.253242422012</v>
      </c>
      <c r="CH461" s="602">
        <f t="shared" ca="1" si="874"/>
        <v>33443.253242422012</v>
      </c>
      <c r="CI461" s="602">
        <f t="shared" ca="1" si="875"/>
        <v>34295.209150044277</v>
      </c>
      <c r="CJ461" s="602">
        <f t="shared" ca="1" si="876"/>
        <v>34295.209150044277</v>
      </c>
      <c r="CK461" s="602">
        <f t="shared" ca="1" si="877"/>
        <v>35158.510820378884</v>
      </c>
      <c r="CL461" s="602">
        <f t="shared" ca="1" si="878"/>
        <v>35158.510820378884</v>
      </c>
      <c r="CM461" s="602">
        <f t="shared" ca="1" si="879"/>
        <v>36033.004617820443</v>
      </c>
      <c r="CN461" s="602">
        <f t="shared" ca="1" si="880"/>
        <v>36033.004617820443</v>
      </c>
      <c r="CO461" s="602">
        <f t="shared" ca="1" si="881"/>
        <v>36918.531516652984</v>
      </c>
      <c r="CP461" s="602">
        <f t="shared" ca="1" si="882"/>
        <v>40567.620879791641</v>
      </c>
      <c r="CQ461" s="602">
        <f t="shared" ca="1" si="883"/>
        <v>42136.752230538325</v>
      </c>
      <c r="CR461" s="602">
        <f t="shared" ca="1" si="884"/>
        <v>42136.752230538325</v>
      </c>
      <c r="CS461" s="602">
        <f t="shared" ca="1" si="885"/>
        <v>43733.275864409734</v>
      </c>
      <c r="CT461" s="602">
        <f t="shared" ca="1" si="886"/>
        <v>43733.275864409734</v>
      </c>
      <c r="CU461" s="602">
        <f t="shared" ca="1" si="887"/>
        <v>45356.316094004287</v>
      </c>
      <c r="CV461" s="602">
        <f t="shared" ca="1" si="888"/>
        <v>45356.316094004287</v>
      </c>
      <c r="CW461" s="602">
        <f t="shared" ca="1" si="889"/>
        <v>47004.981388595283</v>
      </c>
      <c r="CX461" s="602">
        <f t="shared" ca="1" si="890"/>
        <v>47004.981388595283</v>
      </c>
      <c r="CY461" s="602">
        <f t="shared" ca="1" si="891"/>
        <v>48678.368743832812</v>
      </c>
      <c r="CZ461" s="602">
        <f t="shared" ca="1" si="892"/>
        <v>44703.97476535022</v>
      </c>
      <c r="DA461" s="602">
        <f t="shared" ca="1" si="893"/>
        <v>46342.497848049643</v>
      </c>
      <c r="DB461" s="602">
        <f t="shared" ca="1" si="894"/>
        <v>46342.497848049643</v>
      </c>
      <c r="DC461" s="602">
        <f t="shared" ca="1" si="895"/>
        <v>48006.105296803609</v>
      </c>
      <c r="DD461" s="602">
        <f t="shared" ca="1" si="896"/>
        <v>48006.105296803609</v>
      </c>
      <c r="DE461" s="602">
        <f t="shared" ca="1" si="897"/>
        <v>49693.889253268258</v>
      </c>
      <c r="DF461" s="602">
        <f t="shared" ca="1" si="898"/>
        <v>49693.889253268258</v>
      </c>
      <c r="DG461" s="602">
        <f t="shared" ca="1" si="899"/>
        <v>51404.937022019112</v>
      </c>
      <c r="DH461" s="602">
        <f t="shared" ca="1" si="900"/>
        <v>51404.937022019112</v>
      </c>
      <c r="DI461" s="602">
        <f t="shared" ca="1" si="901"/>
        <v>53138.334953305806</v>
      </c>
      <c r="DJ461" s="602">
        <f t="shared" ca="1" si="902"/>
        <v>35740.272825017964</v>
      </c>
      <c r="DK461" s="602">
        <f t="shared" ca="1" si="903"/>
        <v>36622.140011125128</v>
      </c>
      <c r="DL461" s="602">
        <f t="shared" ca="1" si="904"/>
        <v>36622.140011125128</v>
      </c>
      <c r="DM461" s="602">
        <f t="shared" ca="1" si="905"/>
        <v>37514.931461517175</v>
      </c>
      <c r="DN461" s="602">
        <f t="shared" ca="1" si="906"/>
        <v>37514.931461517175</v>
      </c>
      <c r="DO461" s="602">
        <f t="shared" ca="1" si="907"/>
        <v>38418.479955411574</v>
      </c>
      <c r="DP461" s="602">
        <f t="shared" ca="1" si="908"/>
        <v>38418.479955411574</v>
      </c>
      <c r="DQ461" s="602">
        <f t="shared" ca="1" si="909"/>
        <v>39332.613834187912</v>
      </c>
      <c r="DR461" s="602">
        <f t="shared" ca="1" si="910"/>
        <v>39332.613834187912</v>
      </c>
      <c r="DS461" s="602">
        <f t="shared" ca="1" si="911"/>
        <v>40257.157363389997</v>
      </c>
      <c r="DT461" s="602">
        <f t="shared" ca="1" si="912"/>
        <v>46177.501827191038</v>
      </c>
      <c r="DU461" s="602">
        <f t="shared" ca="1" si="913"/>
        <v>47838.641578354283</v>
      </c>
      <c r="DV461" s="602">
        <f t="shared" ca="1" si="914"/>
        <v>47838.641578354283</v>
      </c>
      <c r="DW461" s="602">
        <f t="shared" ca="1" si="915"/>
        <v>49524.048906687342</v>
      </c>
      <c r="DX461" s="602">
        <f t="shared" ca="1" si="916"/>
        <v>49524.048906687342</v>
      </c>
      <c r="DY461" s="602">
        <f t="shared" ca="1" si="917"/>
        <v>51232.81142211426</v>
      </c>
      <c r="DZ461" s="602">
        <f t="shared" ca="1" si="918"/>
        <v>51232.81142211426</v>
      </c>
      <c r="EA461" s="602">
        <f t="shared" ca="1" si="919"/>
        <v>52964.015402022604</v>
      </c>
      <c r="EB461" s="602">
        <f t="shared" ca="1" si="920"/>
        <v>52964.015402022604</v>
      </c>
      <c r="EC461" s="602">
        <f t="shared" ca="1" si="921"/>
        <v>54716.749467108581</v>
      </c>
      <c r="ED461" s="602">
        <f t="shared" ca="1" si="922"/>
        <v>50546.562285820124</v>
      </c>
      <c r="EE461" s="602">
        <f t="shared" ca="1" si="923"/>
        <v>52268.899256216449</v>
      </c>
      <c r="EF461" s="602">
        <f t="shared" ca="1" si="924"/>
        <v>52268.899256216449</v>
      </c>
      <c r="EG461" s="602">
        <f t="shared" ca="1" si="925"/>
        <v>54013.130357142247</v>
      </c>
      <c r="EH461" s="602">
        <f t="shared" ca="1" si="926"/>
        <v>54013.130357142247</v>
      </c>
      <c r="EI461" s="602">
        <f t="shared" ca="1" si="927"/>
        <v>55778.34727772788</v>
      </c>
      <c r="EJ461" s="602">
        <f t="shared" ca="1" si="928"/>
        <v>55778.34727772788</v>
      </c>
      <c r="EK461" s="602">
        <f t="shared" ca="1" si="929"/>
        <v>57563.649413299725</v>
      </c>
      <c r="EL461" s="602">
        <f t="shared" ca="1" si="930"/>
        <v>57563.649413299725</v>
      </c>
      <c r="EM461" s="602">
        <f t="shared" ca="1" si="931"/>
        <v>59368.146874517734</v>
      </c>
    </row>
    <row r="462" spans="22:143" ht="14.25" x14ac:dyDescent="0.2">
      <c r="V462" s="260"/>
      <c r="W462" s="597">
        <f t="shared" si="811"/>
        <v>169</v>
      </c>
      <c r="X462" s="602">
        <f t="shared" ca="1" si="812"/>
        <v>27303.204877228378</v>
      </c>
      <c r="Y462" s="602">
        <f t="shared" ca="1" si="813"/>
        <v>28063.745651855919</v>
      </c>
      <c r="Z462" s="602">
        <f t="shared" ca="1" si="814"/>
        <v>28063.745651855919</v>
      </c>
      <c r="AA462" s="602">
        <f t="shared" ca="1" si="815"/>
        <v>28836.595283912593</v>
      </c>
      <c r="AB462" s="602">
        <f t="shared" ca="1" si="816"/>
        <v>28836.595283912593</v>
      </c>
      <c r="AC462" s="602">
        <f t="shared" ca="1" si="817"/>
        <v>29621.652351503428</v>
      </c>
      <c r="AD462" s="602">
        <f t="shared" ca="1" si="818"/>
        <v>29621.652351503428</v>
      </c>
      <c r="AE462" s="602">
        <f t="shared" ca="1" si="819"/>
        <v>30418.807625095062</v>
      </c>
      <c r="AF462" s="602">
        <f t="shared" ca="1" si="820"/>
        <v>30418.807625095062</v>
      </c>
      <c r="AG462" s="602">
        <f t="shared" ca="1" si="821"/>
        <v>31227.944341051854</v>
      </c>
      <c r="AH462" s="602">
        <f t="shared" ca="1" si="822"/>
        <v>31773.964225318963</v>
      </c>
      <c r="AI462" s="602">
        <f t="shared" ca="1" si="823"/>
        <v>33161.814954877947</v>
      </c>
      <c r="AJ462" s="602">
        <f t="shared" ca="1" si="824"/>
        <v>33161.814954877947</v>
      </c>
      <c r="AK462" s="602">
        <f t="shared" ca="1" si="825"/>
        <v>34581.723205375456</v>
      </c>
      <c r="AL462" s="602">
        <f t="shared" ca="1" si="826"/>
        <v>34581.723205375456</v>
      </c>
      <c r="AM462" s="602">
        <f t="shared" ca="1" si="827"/>
        <v>36033.004617820443</v>
      </c>
      <c r="AN462" s="602">
        <f t="shared" ca="1" si="828"/>
        <v>36033.004617820443</v>
      </c>
      <c r="AO462" s="602">
        <f t="shared" ca="1" si="829"/>
        <v>37514.931461517175</v>
      </c>
      <c r="AP462" s="602">
        <f t="shared" ca="1" si="830"/>
        <v>37514.931461517175</v>
      </c>
      <c r="AQ462" s="602">
        <f t="shared" ca="1" si="831"/>
        <v>39026.737155306873</v>
      </c>
      <c r="AR462" s="602">
        <f t="shared" ca="1" si="832"/>
        <v>35448.772928771345</v>
      </c>
      <c r="AS462" s="602">
        <f t="shared" ca="1" si="833"/>
        <v>36918.531516652984</v>
      </c>
      <c r="AT462" s="602">
        <f t="shared" ca="1" si="834"/>
        <v>36918.531516652984</v>
      </c>
      <c r="AU462" s="602">
        <f t="shared" ca="1" si="835"/>
        <v>38418.479955411574</v>
      </c>
      <c r="AV462" s="602">
        <f t="shared" ca="1" si="836"/>
        <v>38418.479955411574</v>
      </c>
      <c r="AW462" s="602">
        <f t="shared" ca="1" si="837"/>
        <v>39947.830563756834</v>
      </c>
      <c r="AX462" s="602">
        <f t="shared" ca="1" si="838"/>
        <v>39947.830563756834</v>
      </c>
      <c r="AY462" s="602">
        <f t="shared" ca="1" si="839"/>
        <v>41505.764212283277</v>
      </c>
      <c r="AZ462" s="602">
        <f t="shared" ca="1" si="840"/>
        <v>41505.764212283277</v>
      </c>
      <c r="BA462" s="602">
        <f t="shared" ca="1" si="841"/>
        <v>43091.434978125537</v>
      </c>
      <c r="BB462" s="602">
        <f t="shared" ca="1" si="842"/>
        <v>30151.752011168952</v>
      </c>
      <c r="BC462" s="602">
        <f t="shared" ca="1" si="843"/>
        <v>30956.908340085956</v>
      </c>
      <c r="BD462" s="602">
        <f t="shared" ca="1" si="844"/>
        <v>30956.908340085956</v>
      </c>
      <c r="BE462" s="602">
        <f t="shared" ca="1" si="845"/>
        <v>31773.96422531897</v>
      </c>
      <c r="BF462" s="602">
        <f t="shared" ca="1" si="846"/>
        <v>31773.96422531897</v>
      </c>
      <c r="BG462" s="602">
        <f t="shared" ca="1" si="847"/>
        <v>32602.790994842424</v>
      </c>
      <c r="BH462" s="602">
        <f t="shared" ca="1" si="848"/>
        <v>32602.790994842424</v>
      </c>
      <c r="BI462" s="602">
        <f t="shared" ca="1" si="849"/>
        <v>33443.253242422019</v>
      </c>
      <c r="BJ462" s="602">
        <f t="shared" ca="1" si="850"/>
        <v>33443.253242422019</v>
      </c>
      <c r="BK462" s="602">
        <f t="shared" ca="1" si="851"/>
        <v>34295.209150044284</v>
      </c>
      <c r="BL462" s="602">
        <f t="shared" ca="1" si="852"/>
        <v>36770.18441525627</v>
      </c>
      <c r="BM462" s="602">
        <f t="shared" ca="1" si="853"/>
        <v>38267.148755353199</v>
      </c>
      <c r="BN462" s="602">
        <f t="shared" ca="1" si="854"/>
        <v>38267.148755353199</v>
      </c>
      <c r="BO462" s="602">
        <f t="shared" ca="1" si="855"/>
        <v>39793.595525186211</v>
      </c>
      <c r="BP462" s="602">
        <f t="shared" ca="1" si="856"/>
        <v>39793.595525186211</v>
      </c>
      <c r="BQ462" s="602">
        <f t="shared" ca="1" si="857"/>
        <v>41348.708530527409</v>
      </c>
      <c r="BR462" s="602">
        <f t="shared" ca="1" si="858"/>
        <v>41348.708530527409</v>
      </c>
      <c r="BS462" s="602">
        <f t="shared" ca="1" si="859"/>
        <v>42931.644319025749</v>
      </c>
      <c r="BT462" s="602">
        <f t="shared" ca="1" si="860"/>
        <v>42931.644319025749</v>
      </c>
      <c r="BU462" s="602">
        <f t="shared" ca="1" si="861"/>
        <v>44541.536806018841</v>
      </c>
      <c r="BV462" s="602">
        <f t="shared" ca="1" si="862"/>
        <v>40723.276804626068</v>
      </c>
      <c r="BW462" s="602">
        <f t="shared" ca="1" si="863"/>
        <v>42295.186245571516</v>
      </c>
      <c r="BX462" s="602">
        <f t="shared" ca="1" si="864"/>
        <v>42295.186245571516</v>
      </c>
      <c r="BY462" s="602">
        <f t="shared" ca="1" si="865"/>
        <v>43894.401241264459</v>
      </c>
      <c r="BZ462" s="602">
        <f t="shared" ca="1" si="866"/>
        <v>43894.401241264459</v>
      </c>
      <c r="CA462" s="602">
        <f t="shared" ca="1" si="867"/>
        <v>45520.044319311586</v>
      </c>
      <c r="CB462" s="602">
        <f t="shared" ca="1" si="868"/>
        <v>45520.044319311586</v>
      </c>
      <c r="CC462" s="602">
        <f t="shared" ca="1" si="869"/>
        <v>47171.222607457443</v>
      </c>
      <c r="CD462" s="602">
        <f t="shared" ca="1" si="870"/>
        <v>47171.222607457443</v>
      </c>
      <c r="CE462" s="602">
        <f t="shared" ca="1" si="871"/>
        <v>48847.032188247038</v>
      </c>
      <c r="CF462" s="602">
        <f t="shared" ca="1" si="872"/>
        <v>32602.790994842424</v>
      </c>
      <c r="CG462" s="602">
        <f t="shared" ca="1" si="873"/>
        <v>33443.253242422012</v>
      </c>
      <c r="CH462" s="602">
        <f t="shared" ca="1" si="874"/>
        <v>33443.253242422012</v>
      </c>
      <c r="CI462" s="602">
        <f t="shared" ca="1" si="875"/>
        <v>34295.209150044277</v>
      </c>
      <c r="CJ462" s="602">
        <f t="shared" ca="1" si="876"/>
        <v>34295.209150044277</v>
      </c>
      <c r="CK462" s="602">
        <f t="shared" ca="1" si="877"/>
        <v>35158.510820378884</v>
      </c>
      <c r="CL462" s="602">
        <f t="shared" ca="1" si="878"/>
        <v>35158.510820378884</v>
      </c>
      <c r="CM462" s="602">
        <f t="shared" ca="1" si="879"/>
        <v>36033.004617820443</v>
      </c>
      <c r="CN462" s="602">
        <f t="shared" ca="1" si="880"/>
        <v>36033.004617820443</v>
      </c>
      <c r="CO462" s="602">
        <f t="shared" ca="1" si="881"/>
        <v>36918.531516652984</v>
      </c>
      <c r="CP462" s="602">
        <f t="shared" ca="1" si="882"/>
        <v>40567.620879791641</v>
      </c>
      <c r="CQ462" s="602">
        <f t="shared" ca="1" si="883"/>
        <v>42136.752230538325</v>
      </c>
      <c r="CR462" s="602">
        <f t="shared" ca="1" si="884"/>
        <v>42136.752230538325</v>
      </c>
      <c r="CS462" s="602">
        <f t="shared" ca="1" si="885"/>
        <v>43733.275864409734</v>
      </c>
      <c r="CT462" s="602">
        <f t="shared" ca="1" si="886"/>
        <v>43733.275864409734</v>
      </c>
      <c r="CU462" s="602">
        <f t="shared" ca="1" si="887"/>
        <v>45356.316094004287</v>
      </c>
      <c r="CV462" s="602">
        <f t="shared" ca="1" si="888"/>
        <v>45356.316094004287</v>
      </c>
      <c r="CW462" s="602">
        <f t="shared" ca="1" si="889"/>
        <v>47004.981388595283</v>
      </c>
      <c r="CX462" s="602">
        <f t="shared" ca="1" si="890"/>
        <v>47004.981388595283</v>
      </c>
      <c r="CY462" s="602">
        <f t="shared" ca="1" si="891"/>
        <v>48678.368743832812</v>
      </c>
      <c r="CZ462" s="602">
        <f t="shared" ca="1" si="892"/>
        <v>44703.97476535022</v>
      </c>
      <c r="DA462" s="602">
        <f t="shared" ca="1" si="893"/>
        <v>46342.497848049643</v>
      </c>
      <c r="DB462" s="602">
        <f t="shared" ca="1" si="894"/>
        <v>46342.497848049643</v>
      </c>
      <c r="DC462" s="602">
        <f t="shared" ca="1" si="895"/>
        <v>48006.105296803609</v>
      </c>
      <c r="DD462" s="602">
        <f t="shared" ca="1" si="896"/>
        <v>48006.105296803609</v>
      </c>
      <c r="DE462" s="602">
        <f t="shared" ca="1" si="897"/>
        <v>49693.889253268258</v>
      </c>
      <c r="DF462" s="602">
        <f t="shared" ca="1" si="898"/>
        <v>49693.889253268258</v>
      </c>
      <c r="DG462" s="602">
        <f t="shared" ca="1" si="899"/>
        <v>51404.937022019112</v>
      </c>
      <c r="DH462" s="602">
        <f t="shared" ca="1" si="900"/>
        <v>51404.937022019112</v>
      </c>
      <c r="DI462" s="602">
        <f t="shared" ca="1" si="901"/>
        <v>53138.334953305806</v>
      </c>
      <c r="DJ462" s="602">
        <f t="shared" ca="1" si="902"/>
        <v>35740.272825017964</v>
      </c>
      <c r="DK462" s="602">
        <f t="shared" ca="1" si="903"/>
        <v>36622.140011125128</v>
      </c>
      <c r="DL462" s="602">
        <f t="shared" ca="1" si="904"/>
        <v>36622.140011125128</v>
      </c>
      <c r="DM462" s="602">
        <f t="shared" ca="1" si="905"/>
        <v>37514.931461517175</v>
      </c>
      <c r="DN462" s="602">
        <f t="shared" ca="1" si="906"/>
        <v>37514.931461517175</v>
      </c>
      <c r="DO462" s="602">
        <f t="shared" ca="1" si="907"/>
        <v>38418.479955411574</v>
      </c>
      <c r="DP462" s="602">
        <f t="shared" ca="1" si="908"/>
        <v>38418.479955411574</v>
      </c>
      <c r="DQ462" s="602">
        <f t="shared" ca="1" si="909"/>
        <v>39332.613834187912</v>
      </c>
      <c r="DR462" s="602">
        <f t="shared" ca="1" si="910"/>
        <v>39332.613834187912</v>
      </c>
      <c r="DS462" s="602">
        <f t="shared" ca="1" si="911"/>
        <v>40257.157363389997</v>
      </c>
      <c r="DT462" s="602">
        <f t="shared" ca="1" si="912"/>
        <v>46177.501827191038</v>
      </c>
      <c r="DU462" s="602">
        <f t="shared" ca="1" si="913"/>
        <v>47838.641578354283</v>
      </c>
      <c r="DV462" s="602">
        <f t="shared" ca="1" si="914"/>
        <v>47838.641578354283</v>
      </c>
      <c r="DW462" s="602">
        <f t="shared" ca="1" si="915"/>
        <v>49524.048906687342</v>
      </c>
      <c r="DX462" s="602">
        <f t="shared" ca="1" si="916"/>
        <v>49524.048906687342</v>
      </c>
      <c r="DY462" s="602">
        <f t="shared" ca="1" si="917"/>
        <v>51232.81142211426</v>
      </c>
      <c r="DZ462" s="602">
        <f t="shared" ca="1" si="918"/>
        <v>51232.81142211426</v>
      </c>
      <c r="EA462" s="602">
        <f t="shared" ca="1" si="919"/>
        <v>52964.015402022604</v>
      </c>
      <c r="EB462" s="602">
        <f t="shared" ca="1" si="920"/>
        <v>52964.015402022604</v>
      </c>
      <c r="EC462" s="602">
        <f t="shared" ca="1" si="921"/>
        <v>54716.749467108581</v>
      </c>
      <c r="ED462" s="602">
        <f t="shared" ca="1" si="922"/>
        <v>50546.562285820124</v>
      </c>
      <c r="EE462" s="602">
        <f t="shared" ca="1" si="923"/>
        <v>52268.899256216449</v>
      </c>
      <c r="EF462" s="602">
        <f t="shared" ca="1" si="924"/>
        <v>52268.899256216449</v>
      </c>
      <c r="EG462" s="602">
        <f t="shared" ca="1" si="925"/>
        <v>54013.130357142247</v>
      </c>
      <c r="EH462" s="602">
        <f t="shared" ca="1" si="926"/>
        <v>54013.130357142247</v>
      </c>
      <c r="EI462" s="602">
        <f t="shared" ca="1" si="927"/>
        <v>55778.34727772788</v>
      </c>
      <c r="EJ462" s="602">
        <f t="shared" ca="1" si="928"/>
        <v>55778.34727772788</v>
      </c>
      <c r="EK462" s="602">
        <f t="shared" ca="1" si="929"/>
        <v>57563.649413299725</v>
      </c>
      <c r="EL462" s="602">
        <f t="shared" ca="1" si="930"/>
        <v>57563.649413299725</v>
      </c>
      <c r="EM462" s="602">
        <f t="shared" ca="1" si="931"/>
        <v>59368.146874517734</v>
      </c>
    </row>
    <row r="463" spans="22:143" ht="14.25" x14ac:dyDescent="0.2">
      <c r="V463" s="260"/>
      <c r="W463" s="597">
        <f t="shared" si="811"/>
        <v>170</v>
      </c>
      <c r="X463" s="602">
        <f t="shared" ca="1" si="812"/>
        <v>27303.204877228378</v>
      </c>
      <c r="Y463" s="602">
        <f t="shared" ca="1" si="813"/>
        <v>28063.745651855919</v>
      </c>
      <c r="Z463" s="602">
        <f t="shared" ca="1" si="814"/>
        <v>28063.745651855919</v>
      </c>
      <c r="AA463" s="602">
        <f t="shared" ca="1" si="815"/>
        <v>28836.595283912593</v>
      </c>
      <c r="AB463" s="602">
        <f t="shared" ca="1" si="816"/>
        <v>28836.595283912593</v>
      </c>
      <c r="AC463" s="602">
        <f t="shared" ca="1" si="817"/>
        <v>29621.652351503428</v>
      </c>
      <c r="AD463" s="602">
        <f t="shared" ca="1" si="818"/>
        <v>29621.652351503428</v>
      </c>
      <c r="AE463" s="602">
        <f t="shared" ca="1" si="819"/>
        <v>30418.807625095062</v>
      </c>
      <c r="AF463" s="602">
        <f t="shared" ca="1" si="820"/>
        <v>30418.807625095062</v>
      </c>
      <c r="AG463" s="602">
        <f t="shared" ca="1" si="821"/>
        <v>31227.944341051854</v>
      </c>
      <c r="AH463" s="602">
        <f t="shared" ca="1" si="822"/>
        <v>31773.964225318963</v>
      </c>
      <c r="AI463" s="602">
        <f t="shared" ca="1" si="823"/>
        <v>33161.814954877947</v>
      </c>
      <c r="AJ463" s="602">
        <f t="shared" ca="1" si="824"/>
        <v>33161.814954877947</v>
      </c>
      <c r="AK463" s="602">
        <f t="shared" ca="1" si="825"/>
        <v>34581.723205375456</v>
      </c>
      <c r="AL463" s="602">
        <f t="shared" ca="1" si="826"/>
        <v>34581.723205375456</v>
      </c>
      <c r="AM463" s="602">
        <f t="shared" ca="1" si="827"/>
        <v>36033.004617820443</v>
      </c>
      <c r="AN463" s="602">
        <f t="shared" ca="1" si="828"/>
        <v>36033.004617820443</v>
      </c>
      <c r="AO463" s="602">
        <f t="shared" ca="1" si="829"/>
        <v>37514.931461517175</v>
      </c>
      <c r="AP463" s="602">
        <f t="shared" ca="1" si="830"/>
        <v>37514.931461517175</v>
      </c>
      <c r="AQ463" s="602">
        <f t="shared" ca="1" si="831"/>
        <v>39026.737155306873</v>
      </c>
      <c r="AR463" s="602">
        <f t="shared" ca="1" si="832"/>
        <v>35448.772928771345</v>
      </c>
      <c r="AS463" s="602">
        <f t="shared" ca="1" si="833"/>
        <v>36918.531516652984</v>
      </c>
      <c r="AT463" s="602">
        <f t="shared" ca="1" si="834"/>
        <v>36918.531516652984</v>
      </c>
      <c r="AU463" s="602">
        <f t="shared" ca="1" si="835"/>
        <v>38418.479955411574</v>
      </c>
      <c r="AV463" s="602">
        <f t="shared" ca="1" si="836"/>
        <v>38418.479955411574</v>
      </c>
      <c r="AW463" s="602">
        <f t="shared" ca="1" si="837"/>
        <v>39947.830563756834</v>
      </c>
      <c r="AX463" s="602">
        <f t="shared" ca="1" si="838"/>
        <v>39947.830563756834</v>
      </c>
      <c r="AY463" s="602">
        <f t="shared" ca="1" si="839"/>
        <v>41505.764212283277</v>
      </c>
      <c r="AZ463" s="602">
        <f t="shared" ca="1" si="840"/>
        <v>41505.764212283277</v>
      </c>
      <c r="BA463" s="602">
        <f t="shared" ca="1" si="841"/>
        <v>43091.434978125537</v>
      </c>
      <c r="BB463" s="602">
        <f t="shared" ca="1" si="842"/>
        <v>30151.752011168952</v>
      </c>
      <c r="BC463" s="602">
        <f t="shared" ca="1" si="843"/>
        <v>30956.908340085956</v>
      </c>
      <c r="BD463" s="602">
        <f t="shared" ca="1" si="844"/>
        <v>30956.908340085956</v>
      </c>
      <c r="BE463" s="602">
        <f t="shared" ca="1" si="845"/>
        <v>31773.96422531897</v>
      </c>
      <c r="BF463" s="602">
        <f t="shared" ca="1" si="846"/>
        <v>31773.96422531897</v>
      </c>
      <c r="BG463" s="602">
        <f t="shared" ca="1" si="847"/>
        <v>32602.790994842424</v>
      </c>
      <c r="BH463" s="602">
        <f t="shared" ca="1" si="848"/>
        <v>32602.790994842424</v>
      </c>
      <c r="BI463" s="602">
        <f t="shared" ca="1" si="849"/>
        <v>33443.253242422019</v>
      </c>
      <c r="BJ463" s="602">
        <f t="shared" ca="1" si="850"/>
        <v>33443.253242422019</v>
      </c>
      <c r="BK463" s="602">
        <f t="shared" ca="1" si="851"/>
        <v>34295.209150044284</v>
      </c>
      <c r="BL463" s="602">
        <f t="shared" ca="1" si="852"/>
        <v>36770.18441525627</v>
      </c>
      <c r="BM463" s="602">
        <f t="shared" ca="1" si="853"/>
        <v>38267.148755353199</v>
      </c>
      <c r="BN463" s="602">
        <f t="shared" ca="1" si="854"/>
        <v>38267.148755353199</v>
      </c>
      <c r="BO463" s="602">
        <f t="shared" ca="1" si="855"/>
        <v>39793.595525186211</v>
      </c>
      <c r="BP463" s="602">
        <f t="shared" ca="1" si="856"/>
        <v>39793.595525186211</v>
      </c>
      <c r="BQ463" s="602">
        <f t="shared" ca="1" si="857"/>
        <v>41348.708530527409</v>
      </c>
      <c r="BR463" s="602">
        <f t="shared" ca="1" si="858"/>
        <v>41348.708530527409</v>
      </c>
      <c r="BS463" s="602">
        <f t="shared" ca="1" si="859"/>
        <v>42931.644319025749</v>
      </c>
      <c r="BT463" s="602">
        <f t="shared" ca="1" si="860"/>
        <v>42931.644319025749</v>
      </c>
      <c r="BU463" s="602">
        <f t="shared" ca="1" si="861"/>
        <v>44541.536806018841</v>
      </c>
      <c r="BV463" s="602">
        <f t="shared" ca="1" si="862"/>
        <v>40723.276804626068</v>
      </c>
      <c r="BW463" s="602">
        <f t="shared" ca="1" si="863"/>
        <v>42295.186245571516</v>
      </c>
      <c r="BX463" s="602">
        <f t="shared" ca="1" si="864"/>
        <v>42295.186245571516</v>
      </c>
      <c r="BY463" s="602">
        <f t="shared" ca="1" si="865"/>
        <v>43894.401241264459</v>
      </c>
      <c r="BZ463" s="602">
        <f t="shared" ca="1" si="866"/>
        <v>43894.401241264459</v>
      </c>
      <c r="CA463" s="602">
        <f t="shared" ca="1" si="867"/>
        <v>45520.044319311586</v>
      </c>
      <c r="CB463" s="602">
        <f t="shared" ca="1" si="868"/>
        <v>45520.044319311586</v>
      </c>
      <c r="CC463" s="602">
        <f t="shared" ca="1" si="869"/>
        <v>47171.222607457443</v>
      </c>
      <c r="CD463" s="602">
        <f t="shared" ca="1" si="870"/>
        <v>47171.222607457443</v>
      </c>
      <c r="CE463" s="602">
        <f t="shared" ca="1" si="871"/>
        <v>48847.032188247038</v>
      </c>
      <c r="CF463" s="602">
        <f t="shared" ca="1" si="872"/>
        <v>32602.790994842424</v>
      </c>
      <c r="CG463" s="602">
        <f t="shared" ca="1" si="873"/>
        <v>33443.253242422012</v>
      </c>
      <c r="CH463" s="602">
        <f t="shared" ca="1" si="874"/>
        <v>33443.253242422012</v>
      </c>
      <c r="CI463" s="602">
        <f t="shared" ca="1" si="875"/>
        <v>34295.209150044277</v>
      </c>
      <c r="CJ463" s="602">
        <f t="shared" ca="1" si="876"/>
        <v>34295.209150044277</v>
      </c>
      <c r="CK463" s="602">
        <f t="shared" ca="1" si="877"/>
        <v>35158.510820378884</v>
      </c>
      <c r="CL463" s="602">
        <f t="shared" ca="1" si="878"/>
        <v>35158.510820378884</v>
      </c>
      <c r="CM463" s="602">
        <f t="shared" ca="1" si="879"/>
        <v>36033.004617820443</v>
      </c>
      <c r="CN463" s="602">
        <f t="shared" ca="1" si="880"/>
        <v>36033.004617820443</v>
      </c>
      <c r="CO463" s="602">
        <f t="shared" ca="1" si="881"/>
        <v>36918.531516652984</v>
      </c>
      <c r="CP463" s="602">
        <f t="shared" ca="1" si="882"/>
        <v>40567.620879791641</v>
      </c>
      <c r="CQ463" s="602">
        <f t="shared" ca="1" si="883"/>
        <v>42136.752230538325</v>
      </c>
      <c r="CR463" s="602">
        <f t="shared" ca="1" si="884"/>
        <v>42136.752230538325</v>
      </c>
      <c r="CS463" s="602">
        <f t="shared" ca="1" si="885"/>
        <v>43733.275864409734</v>
      </c>
      <c r="CT463" s="602">
        <f t="shared" ca="1" si="886"/>
        <v>43733.275864409734</v>
      </c>
      <c r="CU463" s="602">
        <f t="shared" ca="1" si="887"/>
        <v>45356.316094004287</v>
      </c>
      <c r="CV463" s="602">
        <f t="shared" ca="1" si="888"/>
        <v>45356.316094004287</v>
      </c>
      <c r="CW463" s="602">
        <f t="shared" ca="1" si="889"/>
        <v>47004.981388595283</v>
      </c>
      <c r="CX463" s="602">
        <f t="shared" ca="1" si="890"/>
        <v>47004.981388595283</v>
      </c>
      <c r="CY463" s="602">
        <f t="shared" ca="1" si="891"/>
        <v>48678.368743832812</v>
      </c>
      <c r="CZ463" s="602">
        <f t="shared" ca="1" si="892"/>
        <v>44703.97476535022</v>
      </c>
      <c r="DA463" s="602">
        <f t="shared" ca="1" si="893"/>
        <v>46342.497848049643</v>
      </c>
      <c r="DB463" s="602">
        <f t="shared" ca="1" si="894"/>
        <v>46342.497848049643</v>
      </c>
      <c r="DC463" s="602">
        <f t="shared" ca="1" si="895"/>
        <v>48006.105296803609</v>
      </c>
      <c r="DD463" s="602">
        <f t="shared" ca="1" si="896"/>
        <v>48006.105296803609</v>
      </c>
      <c r="DE463" s="602">
        <f t="shared" ca="1" si="897"/>
        <v>49693.889253268258</v>
      </c>
      <c r="DF463" s="602">
        <f t="shared" ca="1" si="898"/>
        <v>49693.889253268258</v>
      </c>
      <c r="DG463" s="602">
        <f t="shared" ca="1" si="899"/>
        <v>51404.937022019112</v>
      </c>
      <c r="DH463" s="602">
        <f t="shared" ca="1" si="900"/>
        <v>51404.937022019112</v>
      </c>
      <c r="DI463" s="602">
        <f t="shared" ca="1" si="901"/>
        <v>53138.334953305806</v>
      </c>
      <c r="DJ463" s="602">
        <f t="shared" ca="1" si="902"/>
        <v>35740.272825017964</v>
      </c>
      <c r="DK463" s="602">
        <f t="shared" ca="1" si="903"/>
        <v>36622.140011125128</v>
      </c>
      <c r="DL463" s="602">
        <f t="shared" ca="1" si="904"/>
        <v>36622.140011125128</v>
      </c>
      <c r="DM463" s="602">
        <f t="shared" ca="1" si="905"/>
        <v>37514.931461517175</v>
      </c>
      <c r="DN463" s="602">
        <f t="shared" ca="1" si="906"/>
        <v>37514.931461517175</v>
      </c>
      <c r="DO463" s="602">
        <f t="shared" ca="1" si="907"/>
        <v>38418.479955411574</v>
      </c>
      <c r="DP463" s="602">
        <f t="shared" ca="1" si="908"/>
        <v>38418.479955411574</v>
      </c>
      <c r="DQ463" s="602">
        <f t="shared" ca="1" si="909"/>
        <v>39332.613834187912</v>
      </c>
      <c r="DR463" s="602">
        <f t="shared" ca="1" si="910"/>
        <v>39332.613834187912</v>
      </c>
      <c r="DS463" s="602">
        <f t="shared" ca="1" si="911"/>
        <v>40257.157363389997</v>
      </c>
      <c r="DT463" s="602">
        <f t="shared" ca="1" si="912"/>
        <v>46177.501827191038</v>
      </c>
      <c r="DU463" s="602">
        <f t="shared" ca="1" si="913"/>
        <v>47838.641578354283</v>
      </c>
      <c r="DV463" s="602">
        <f t="shared" ca="1" si="914"/>
        <v>47838.641578354283</v>
      </c>
      <c r="DW463" s="602">
        <f t="shared" ca="1" si="915"/>
        <v>49524.048906687342</v>
      </c>
      <c r="DX463" s="602">
        <f t="shared" ca="1" si="916"/>
        <v>49524.048906687342</v>
      </c>
      <c r="DY463" s="602">
        <f t="shared" ca="1" si="917"/>
        <v>51232.81142211426</v>
      </c>
      <c r="DZ463" s="602">
        <f t="shared" ca="1" si="918"/>
        <v>51232.81142211426</v>
      </c>
      <c r="EA463" s="602">
        <f t="shared" ca="1" si="919"/>
        <v>52964.015402022604</v>
      </c>
      <c r="EB463" s="602">
        <f t="shared" ca="1" si="920"/>
        <v>52964.015402022604</v>
      </c>
      <c r="EC463" s="602">
        <f t="shared" ca="1" si="921"/>
        <v>54716.749467108581</v>
      </c>
      <c r="ED463" s="602">
        <f t="shared" ca="1" si="922"/>
        <v>50546.562285820124</v>
      </c>
      <c r="EE463" s="602">
        <f t="shared" ca="1" si="923"/>
        <v>52268.899256216449</v>
      </c>
      <c r="EF463" s="602">
        <f t="shared" ca="1" si="924"/>
        <v>52268.899256216449</v>
      </c>
      <c r="EG463" s="602">
        <f t="shared" ca="1" si="925"/>
        <v>54013.130357142247</v>
      </c>
      <c r="EH463" s="602">
        <f t="shared" ca="1" si="926"/>
        <v>54013.130357142247</v>
      </c>
      <c r="EI463" s="602">
        <f t="shared" ca="1" si="927"/>
        <v>55778.34727772788</v>
      </c>
      <c r="EJ463" s="602">
        <f t="shared" ca="1" si="928"/>
        <v>55778.34727772788</v>
      </c>
      <c r="EK463" s="602">
        <f t="shared" ca="1" si="929"/>
        <v>57563.649413299725</v>
      </c>
      <c r="EL463" s="602">
        <f t="shared" ca="1" si="930"/>
        <v>57563.649413299725</v>
      </c>
      <c r="EM463" s="602">
        <f t="shared" ca="1" si="931"/>
        <v>59368.146874517734</v>
      </c>
    </row>
    <row r="464" spans="22:143" ht="14.25" x14ac:dyDescent="0.2">
      <c r="V464" s="260"/>
      <c r="W464" s="597">
        <f t="shared" si="811"/>
        <v>171</v>
      </c>
      <c r="X464" s="602">
        <f t="shared" ca="1" si="812"/>
        <v>27303.204877228378</v>
      </c>
      <c r="Y464" s="602">
        <f t="shared" ca="1" si="813"/>
        <v>28063.745651855919</v>
      </c>
      <c r="Z464" s="602">
        <f t="shared" ca="1" si="814"/>
        <v>28063.745651855919</v>
      </c>
      <c r="AA464" s="602">
        <f t="shared" ca="1" si="815"/>
        <v>28836.595283912593</v>
      </c>
      <c r="AB464" s="602">
        <f t="shared" ca="1" si="816"/>
        <v>28836.595283912593</v>
      </c>
      <c r="AC464" s="602">
        <f t="shared" ca="1" si="817"/>
        <v>29621.652351503428</v>
      </c>
      <c r="AD464" s="602">
        <f t="shared" ca="1" si="818"/>
        <v>29621.652351503428</v>
      </c>
      <c r="AE464" s="602">
        <f t="shared" ca="1" si="819"/>
        <v>30418.807625095062</v>
      </c>
      <c r="AF464" s="602">
        <f t="shared" ca="1" si="820"/>
        <v>30418.807625095062</v>
      </c>
      <c r="AG464" s="602">
        <f t="shared" ca="1" si="821"/>
        <v>31227.944341051854</v>
      </c>
      <c r="AH464" s="602">
        <f t="shared" ca="1" si="822"/>
        <v>31773.964225318963</v>
      </c>
      <c r="AI464" s="602">
        <f t="shared" ca="1" si="823"/>
        <v>33161.814954877947</v>
      </c>
      <c r="AJ464" s="602">
        <f t="shared" ca="1" si="824"/>
        <v>33161.814954877947</v>
      </c>
      <c r="AK464" s="602">
        <f t="shared" ca="1" si="825"/>
        <v>34581.723205375456</v>
      </c>
      <c r="AL464" s="602">
        <f t="shared" ca="1" si="826"/>
        <v>34581.723205375456</v>
      </c>
      <c r="AM464" s="602">
        <f t="shared" ca="1" si="827"/>
        <v>36033.004617820443</v>
      </c>
      <c r="AN464" s="602">
        <f t="shared" ca="1" si="828"/>
        <v>36033.004617820443</v>
      </c>
      <c r="AO464" s="602">
        <f t="shared" ca="1" si="829"/>
        <v>37514.931461517175</v>
      </c>
      <c r="AP464" s="602">
        <f t="shared" ca="1" si="830"/>
        <v>37514.931461517175</v>
      </c>
      <c r="AQ464" s="602">
        <f t="shared" ca="1" si="831"/>
        <v>39026.737155306873</v>
      </c>
      <c r="AR464" s="602">
        <f t="shared" ca="1" si="832"/>
        <v>35448.772928771345</v>
      </c>
      <c r="AS464" s="602">
        <f t="shared" ca="1" si="833"/>
        <v>36918.531516652984</v>
      </c>
      <c r="AT464" s="602">
        <f t="shared" ca="1" si="834"/>
        <v>36918.531516652984</v>
      </c>
      <c r="AU464" s="602">
        <f t="shared" ca="1" si="835"/>
        <v>38418.479955411574</v>
      </c>
      <c r="AV464" s="602">
        <f t="shared" ca="1" si="836"/>
        <v>38418.479955411574</v>
      </c>
      <c r="AW464" s="602">
        <f t="shared" ca="1" si="837"/>
        <v>39947.830563756834</v>
      </c>
      <c r="AX464" s="602">
        <f t="shared" ca="1" si="838"/>
        <v>39947.830563756834</v>
      </c>
      <c r="AY464" s="602">
        <f t="shared" ca="1" si="839"/>
        <v>41505.764212283277</v>
      </c>
      <c r="AZ464" s="602">
        <f t="shared" ca="1" si="840"/>
        <v>41505.764212283277</v>
      </c>
      <c r="BA464" s="602">
        <f t="shared" ca="1" si="841"/>
        <v>43091.434978125537</v>
      </c>
      <c r="BB464" s="602">
        <f t="shared" ca="1" si="842"/>
        <v>30151.752011168952</v>
      </c>
      <c r="BC464" s="602">
        <f t="shared" ca="1" si="843"/>
        <v>30956.908340085956</v>
      </c>
      <c r="BD464" s="602">
        <f t="shared" ca="1" si="844"/>
        <v>30956.908340085956</v>
      </c>
      <c r="BE464" s="602">
        <f t="shared" ca="1" si="845"/>
        <v>31773.96422531897</v>
      </c>
      <c r="BF464" s="602">
        <f t="shared" ca="1" si="846"/>
        <v>31773.96422531897</v>
      </c>
      <c r="BG464" s="602">
        <f t="shared" ca="1" si="847"/>
        <v>32602.790994842424</v>
      </c>
      <c r="BH464" s="602">
        <f t="shared" ca="1" si="848"/>
        <v>32602.790994842424</v>
      </c>
      <c r="BI464" s="602">
        <f t="shared" ca="1" si="849"/>
        <v>33443.253242422019</v>
      </c>
      <c r="BJ464" s="602">
        <f t="shared" ca="1" si="850"/>
        <v>33443.253242422019</v>
      </c>
      <c r="BK464" s="602">
        <f t="shared" ca="1" si="851"/>
        <v>34295.209150044284</v>
      </c>
      <c r="BL464" s="602">
        <f t="shared" ca="1" si="852"/>
        <v>36770.18441525627</v>
      </c>
      <c r="BM464" s="602">
        <f t="shared" ca="1" si="853"/>
        <v>38267.148755353199</v>
      </c>
      <c r="BN464" s="602">
        <f t="shared" ca="1" si="854"/>
        <v>38267.148755353199</v>
      </c>
      <c r="BO464" s="602">
        <f t="shared" ca="1" si="855"/>
        <v>39793.595525186211</v>
      </c>
      <c r="BP464" s="602">
        <f t="shared" ca="1" si="856"/>
        <v>39793.595525186211</v>
      </c>
      <c r="BQ464" s="602">
        <f t="shared" ca="1" si="857"/>
        <v>41348.708530527409</v>
      </c>
      <c r="BR464" s="602">
        <f t="shared" ca="1" si="858"/>
        <v>41348.708530527409</v>
      </c>
      <c r="BS464" s="602">
        <f t="shared" ca="1" si="859"/>
        <v>42931.644319025749</v>
      </c>
      <c r="BT464" s="602">
        <f t="shared" ca="1" si="860"/>
        <v>42931.644319025749</v>
      </c>
      <c r="BU464" s="602">
        <f t="shared" ca="1" si="861"/>
        <v>44541.536806018841</v>
      </c>
      <c r="BV464" s="602">
        <f t="shared" ca="1" si="862"/>
        <v>40723.276804626068</v>
      </c>
      <c r="BW464" s="602">
        <f t="shared" ca="1" si="863"/>
        <v>42295.186245571516</v>
      </c>
      <c r="BX464" s="602">
        <f t="shared" ca="1" si="864"/>
        <v>42295.186245571516</v>
      </c>
      <c r="BY464" s="602">
        <f t="shared" ca="1" si="865"/>
        <v>43894.401241264459</v>
      </c>
      <c r="BZ464" s="602">
        <f t="shared" ca="1" si="866"/>
        <v>43894.401241264459</v>
      </c>
      <c r="CA464" s="602">
        <f t="shared" ca="1" si="867"/>
        <v>45520.044319311586</v>
      </c>
      <c r="CB464" s="602">
        <f t="shared" ca="1" si="868"/>
        <v>45520.044319311586</v>
      </c>
      <c r="CC464" s="602">
        <f t="shared" ca="1" si="869"/>
        <v>47171.222607457443</v>
      </c>
      <c r="CD464" s="602">
        <f t="shared" ca="1" si="870"/>
        <v>47171.222607457443</v>
      </c>
      <c r="CE464" s="602">
        <f t="shared" ca="1" si="871"/>
        <v>48847.032188247038</v>
      </c>
      <c r="CF464" s="602">
        <f t="shared" ca="1" si="872"/>
        <v>32602.790994842424</v>
      </c>
      <c r="CG464" s="602">
        <f t="shared" ca="1" si="873"/>
        <v>33443.253242422012</v>
      </c>
      <c r="CH464" s="602">
        <f t="shared" ca="1" si="874"/>
        <v>33443.253242422012</v>
      </c>
      <c r="CI464" s="602">
        <f t="shared" ca="1" si="875"/>
        <v>34295.209150044277</v>
      </c>
      <c r="CJ464" s="602">
        <f t="shared" ca="1" si="876"/>
        <v>34295.209150044277</v>
      </c>
      <c r="CK464" s="602">
        <f t="shared" ca="1" si="877"/>
        <v>35158.510820378884</v>
      </c>
      <c r="CL464" s="602">
        <f t="shared" ca="1" si="878"/>
        <v>35158.510820378884</v>
      </c>
      <c r="CM464" s="602">
        <f t="shared" ca="1" si="879"/>
        <v>36033.004617820443</v>
      </c>
      <c r="CN464" s="602">
        <f t="shared" ca="1" si="880"/>
        <v>36033.004617820443</v>
      </c>
      <c r="CO464" s="602">
        <f t="shared" ca="1" si="881"/>
        <v>36918.531516652984</v>
      </c>
      <c r="CP464" s="602">
        <f t="shared" ca="1" si="882"/>
        <v>40567.620879791641</v>
      </c>
      <c r="CQ464" s="602">
        <f t="shared" ca="1" si="883"/>
        <v>42136.752230538325</v>
      </c>
      <c r="CR464" s="602">
        <f t="shared" ca="1" si="884"/>
        <v>42136.752230538325</v>
      </c>
      <c r="CS464" s="602">
        <f t="shared" ca="1" si="885"/>
        <v>43733.275864409734</v>
      </c>
      <c r="CT464" s="602">
        <f t="shared" ca="1" si="886"/>
        <v>43733.275864409734</v>
      </c>
      <c r="CU464" s="602">
        <f t="shared" ca="1" si="887"/>
        <v>45356.316094004287</v>
      </c>
      <c r="CV464" s="602">
        <f t="shared" ca="1" si="888"/>
        <v>45356.316094004287</v>
      </c>
      <c r="CW464" s="602">
        <f t="shared" ca="1" si="889"/>
        <v>47004.981388595283</v>
      </c>
      <c r="CX464" s="602">
        <f t="shared" ca="1" si="890"/>
        <v>47004.981388595283</v>
      </c>
      <c r="CY464" s="602">
        <f t="shared" ca="1" si="891"/>
        <v>48678.368743832812</v>
      </c>
      <c r="CZ464" s="602">
        <f t="shared" ca="1" si="892"/>
        <v>44703.97476535022</v>
      </c>
      <c r="DA464" s="602">
        <f t="shared" ca="1" si="893"/>
        <v>46342.497848049643</v>
      </c>
      <c r="DB464" s="602">
        <f t="shared" ca="1" si="894"/>
        <v>46342.497848049643</v>
      </c>
      <c r="DC464" s="602">
        <f t="shared" ca="1" si="895"/>
        <v>48006.105296803609</v>
      </c>
      <c r="DD464" s="602">
        <f t="shared" ca="1" si="896"/>
        <v>48006.105296803609</v>
      </c>
      <c r="DE464" s="602">
        <f t="shared" ca="1" si="897"/>
        <v>49693.889253268258</v>
      </c>
      <c r="DF464" s="602">
        <f t="shared" ca="1" si="898"/>
        <v>49693.889253268258</v>
      </c>
      <c r="DG464" s="602">
        <f t="shared" ca="1" si="899"/>
        <v>51404.937022019112</v>
      </c>
      <c r="DH464" s="602">
        <f t="shared" ca="1" si="900"/>
        <v>51404.937022019112</v>
      </c>
      <c r="DI464" s="602">
        <f t="shared" ca="1" si="901"/>
        <v>53138.334953305806</v>
      </c>
      <c r="DJ464" s="602">
        <f t="shared" ca="1" si="902"/>
        <v>35740.272825017964</v>
      </c>
      <c r="DK464" s="602">
        <f t="shared" ca="1" si="903"/>
        <v>36622.140011125128</v>
      </c>
      <c r="DL464" s="602">
        <f t="shared" ca="1" si="904"/>
        <v>36622.140011125128</v>
      </c>
      <c r="DM464" s="602">
        <f t="shared" ca="1" si="905"/>
        <v>37514.931461517175</v>
      </c>
      <c r="DN464" s="602">
        <f t="shared" ca="1" si="906"/>
        <v>37514.931461517175</v>
      </c>
      <c r="DO464" s="602">
        <f t="shared" ca="1" si="907"/>
        <v>38418.479955411574</v>
      </c>
      <c r="DP464" s="602">
        <f t="shared" ca="1" si="908"/>
        <v>38418.479955411574</v>
      </c>
      <c r="DQ464" s="602">
        <f t="shared" ca="1" si="909"/>
        <v>39332.613834187912</v>
      </c>
      <c r="DR464" s="602">
        <f t="shared" ca="1" si="910"/>
        <v>39332.613834187912</v>
      </c>
      <c r="DS464" s="602">
        <f t="shared" ca="1" si="911"/>
        <v>40257.157363389997</v>
      </c>
      <c r="DT464" s="602">
        <f t="shared" ca="1" si="912"/>
        <v>46177.501827191038</v>
      </c>
      <c r="DU464" s="602">
        <f t="shared" ca="1" si="913"/>
        <v>47838.641578354283</v>
      </c>
      <c r="DV464" s="602">
        <f t="shared" ca="1" si="914"/>
        <v>47838.641578354283</v>
      </c>
      <c r="DW464" s="602">
        <f t="shared" ca="1" si="915"/>
        <v>49524.048906687342</v>
      </c>
      <c r="DX464" s="602">
        <f t="shared" ca="1" si="916"/>
        <v>49524.048906687342</v>
      </c>
      <c r="DY464" s="602">
        <f t="shared" ca="1" si="917"/>
        <v>51232.81142211426</v>
      </c>
      <c r="DZ464" s="602">
        <f t="shared" ca="1" si="918"/>
        <v>51232.81142211426</v>
      </c>
      <c r="EA464" s="602">
        <f t="shared" ca="1" si="919"/>
        <v>52964.015402022604</v>
      </c>
      <c r="EB464" s="602">
        <f t="shared" ca="1" si="920"/>
        <v>52964.015402022604</v>
      </c>
      <c r="EC464" s="602">
        <f t="shared" ca="1" si="921"/>
        <v>54716.749467108581</v>
      </c>
      <c r="ED464" s="602">
        <f t="shared" ca="1" si="922"/>
        <v>50546.562285820124</v>
      </c>
      <c r="EE464" s="602">
        <f t="shared" ca="1" si="923"/>
        <v>52268.899256216449</v>
      </c>
      <c r="EF464" s="602">
        <f t="shared" ca="1" si="924"/>
        <v>52268.899256216449</v>
      </c>
      <c r="EG464" s="602">
        <f t="shared" ca="1" si="925"/>
        <v>54013.130357142247</v>
      </c>
      <c r="EH464" s="602">
        <f t="shared" ca="1" si="926"/>
        <v>54013.130357142247</v>
      </c>
      <c r="EI464" s="602">
        <f t="shared" ca="1" si="927"/>
        <v>55778.34727772788</v>
      </c>
      <c r="EJ464" s="602">
        <f t="shared" ca="1" si="928"/>
        <v>55778.34727772788</v>
      </c>
      <c r="EK464" s="602">
        <f t="shared" ca="1" si="929"/>
        <v>57563.649413299725</v>
      </c>
      <c r="EL464" s="602">
        <f t="shared" ca="1" si="930"/>
        <v>57563.649413299725</v>
      </c>
      <c r="EM464" s="602">
        <f t="shared" ca="1" si="931"/>
        <v>59368.146874517734</v>
      </c>
    </row>
    <row r="465" spans="22:143" ht="14.25" x14ac:dyDescent="0.2">
      <c r="V465" s="260"/>
      <c r="W465" s="597">
        <f t="shared" si="811"/>
        <v>172</v>
      </c>
      <c r="X465" s="602">
        <f t="shared" ca="1" si="812"/>
        <v>27303.204877228378</v>
      </c>
      <c r="Y465" s="602">
        <f t="shared" ca="1" si="813"/>
        <v>28063.745651855919</v>
      </c>
      <c r="Z465" s="602">
        <f t="shared" ca="1" si="814"/>
        <v>28063.745651855919</v>
      </c>
      <c r="AA465" s="602">
        <f t="shared" ca="1" si="815"/>
        <v>28836.595283912593</v>
      </c>
      <c r="AB465" s="602">
        <f t="shared" ca="1" si="816"/>
        <v>28836.595283912593</v>
      </c>
      <c r="AC465" s="602">
        <f t="shared" ca="1" si="817"/>
        <v>29621.652351503428</v>
      </c>
      <c r="AD465" s="602">
        <f t="shared" ca="1" si="818"/>
        <v>29621.652351503428</v>
      </c>
      <c r="AE465" s="602">
        <f t="shared" ca="1" si="819"/>
        <v>30418.807625095062</v>
      </c>
      <c r="AF465" s="602">
        <f t="shared" ca="1" si="820"/>
        <v>30418.807625095062</v>
      </c>
      <c r="AG465" s="602">
        <f t="shared" ca="1" si="821"/>
        <v>31227.944341051854</v>
      </c>
      <c r="AH465" s="602">
        <f t="shared" ca="1" si="822"/>
        <v>31773.964225318963</v>
      </c>
      <c r="AI465" s="602">
        <f t="shared" ca="1" si="823"/>
        <v>33161.814954877947</v>
      </c>
      <c r="AJ465" s="602">
        <f t="shared" ca="1" si="824"/>
        <v>33161.814954877947</v>
      </c>
      <c r="AK465" s="602">
        <f t="shared" ca="1" si="825"/>
        <v>34581.723205375456</v>
      </c>
      <c r="AL465" s="602">
        <f t="shared" ca="1" si="826"/>
        <v>34581.723205375456</v>
      </c>
      <c r="AM465" s="602">
        <f t="shared" ca="1" si="827"/>
        <v>36033.004617820443</v>
      </c>
      <c r="AN465" s="602">
        <f t="shared" ca="1" si="828"/>
        <v>36033.004617820443</v>
      </c>
      <c r="AO465" s="602">
        <f t="shared" ca="1" si="829"/>
        <v>37514.931461517175</v>
      </c>
      <c r="AP465" s="602">
        <f t="shared" ca="1" si="830"/>
        <v>37514.931461517175</v>
      </c>
      <c r="AQ465" s="602">
        <f t="shared" ca="1" si="831"/>
        <v>39026.737155306873</v>
      </c>
      <c r="AR465" s="602">
        <f t="shared" ca="1" si="832"/>
        <v>35448.772928771345</v>
      </c>
      <c r="AS465" s="602">
        <f t="shared" ca="1" si="833"/>
        <v>36918.531516652984</v>
      </c>
      <c r="AT465" s="602">
        <f t="shared" ca="1" si="834"/>
        <v>36918.531516652984</v>
      </c>
      <c r="AU465" s="602">
        <f t="shared" ca="1" si="835"/>
        <v>38418.479955411574</v>
      </c>
      <c r="AV465" s="602">
        <f t="shared" ca="1" si="836"/>
        <v>38418.479955411574</v>
      </c>
      <c r="AW465" s="602">
        <f t="shared" ca="1" si="837"/>
        <v>39947.830563756834</v>
      </c>
      <c r="AX465" s="602">
        <f t="shared" ca="1" si="838"/>
        <v>39947.830563756834</v>
      </c>
      <c r="AY465" s="602">
        <f t="shared" ca="1" si="839"/>
        <v>41505.764212283277</v>
      </c>
      <c r="AZ465" s="602">
        <f t="shared" ca="1" si="840"/>
        <v>41505.764212283277</v>
      </c>
      <c r="BA465" s="602">
        <f t="shared" ca="1" si="841"/>
        <v>43091.434978125537</v>
      </c>
      <c r="BB465" s="602">
        <f t="shared" ca="1" si="842"/>
        <v>30151.752011168952</v>
      </c>
      <c r="BC465" s="602">
        <f t="shared" ca="1" si="843"/>
        <v>30956.908340085956</v>
      </c>
      <c r="BD465" s="602">
        <f t="shared" ca="1" si="844"/>
        <v>30956.908340085956</v>
      </c>
      <c r="BE465" s="602">
        <f t="shared" ca="1" si="845"/>
        <v>31773.96422531897</v>
      </c>
      <c r="BF465" s="602">
        <f t="shared" ca="1" si="846"/>
        <v>31773.96422531897</v>
      </c>
      <c r="BG465" s="602">
        <f t="shared" ca="1" si="847"/>
        <v>32602.790994842424</v>
      </c>
      <c r="BH465" s="602">
        <f t="shared" ca="1" si="848"/>
        <v>32602.790994842424</v>
      </c>
      <c r="BI465" s="602">
        <f t="shared" ca="1" si="849"/>
        <v>33443.253242422019</v>
      </c>
      <c r="BJ465" s="602">
        <f t="shared" ca="1" si="850"/>
        <v>33443.253242422019</v>
      </c>
      <c r="BK465" s="602">
        <f t="shared" ca="1" si="851"/>
        <v>34295.209150044284</v>
      </c>
      <c r="BL465" s="602">
        <f t="shared" ca="1" si="852"/>
        <v>36770.18441525627</v>
      </c>
      <c r="BM465" s="602">
        <f t="shared" ca="1" si="853"/>
        <v>38267.148755353199</v>
      </c>
      <c r="BN465" s="602">
        <f t="shared" ca="1" si="854"/>
        <v>38267.148755353199</v>
      </c>
      <c r="BO465" s="602">
        <f t="shared" ca="1" si="855"/>
        <v>39793.595525186211</v>
      </c>
      <c r="BP465" s="602">
        <f t="shared" ca="1" si="856"/>
        <v>39793.595525186211</v>
      </c>
      <c r="BQ465" s="602">
        <f t="shared" ca="1" si="857"/>
        <v>41348.708530527409</v>
      </c>
      <c r="BR465" s="602">
        <f t="shared" ca="1" si="858"/>
        <v>41348.708530527409</v>
      </c>
      <c r="BS465" s="602">
        <f t="shared" ca="1" si="859"/>
        <v>42931.644319025749</v>
      </c>
      <c r="BT465" s="602">
        <f t="shared" ca="1" si="860"/>
        <v>42931.644319025749</v>
      </c>
      <c r="BU465" s="602">
        <f t="shared" ca="1" si="861"/>
        <v>44541.536806018841</v>
      </c>
      <c r="BV465" s="602">
        <f t="shared" ca="1" si="862"/>
        <v>40723.276804626068</v>
      </c>
      <c r="BW465" s="602">
        <f t="shared" ca="1" si="863"/>
        <v>42295.186245571516</v>
      </c>
      <c r="BX465" s="602">
        <f t="shared" ca="1" si="864"/>
        <v>42295.186245571516</v>
      </c>
      <c r="BY465" s="602">
        <f t="shared" ca="1" si="865"/>
        <v>43894.401241264459</v>
      </c>
      <c r="BZ465" s="602">
        <f t="shared" ca="1" si="866"/>
        <v>43894.401241264459</v>
      </c>
      <c r="CA465" s="602">
        <f t="shared" ca="1" si="867"/>
        <v>45520.044319311586</v>
      </c>
      <c r="CB465" s="602">
        <f t="shared" ca="1" si="868"/>
        <v>45520.044319311586</v>
      </c>
      <c r="CC465" s="602">
        <f t="shared" ca="1" si="869"/>
        <v>47171.222607457443</v>
      </c>
      <c r="CD465" s="602">
        <f t="shared" ca="1" si="870"/>
        <v>47171.222607457443</v>
      </c>
      <c r="CE465" s="602">
        <f t="shared" ca="1" si="871"/>
        <v>48847.032188247038</v>
      </c>
      <c r="CF465" s="602">
        <f t="shared" ca="1" si="872"/>
        <v>32602.790994842424</v>
      </c>
      <c r="CG465" s="602">
        <f t="shared" ca="1" si="873"/>
        <v>33443.253242422012</v>
      </c>
      <c r="CH465" s="602">
        <f t="shared" ca="1" si="874"/>
        <v>33443.253242422012</v>
      </c>
      <c r="CI465" s="602">
        <f t="shared" ca="1" si="875"/>
        <v>34295.209150044277</v>
      </c>
      <c r="CJ465" s="602">
        <f t="shared" ca="1" si="876"/>
        <v>34295.209150044277</v>
      </c>
      <c r="CK465" s="602">
        <f t="shared" ca="1" si="877"/>
        <v>35158.510820378884</v>
      </c>
      <c r="CL465" s="602">
        <f t="shared" ca="1" si="878"/>
        <v>35158.510820378884</v>
      </c>
      <c r="CM465" s="602">
        <f t="shared" ca="1" si="879"/>
        <v>36033.004617820443</v>
      </c>
      <c r="CN465" s="602">
        <f t="shared" ca="1" si="880"/>
        <v>36033.004617820443</v>
      </c>
      <c r="CO465" s="602">
        <f t="shared" ca="1" si="881"/>
        <v>36918.531516652984</v>
      </c>
      <c r="CP465" s="602">
        <f t="shared" ca="1" si="882"/>
        <v>40567.620879791641</v>
      </c>
      <c r="CQ465" s="602">
        <f t="shared" ca="1" si="883"/>
        <v>42136.752230538325</v>
      </c>
      <c r="CR465" s="602">
        <f t="shared" ca="1" si="884"/>
        <v>42136.752230538325</v>
      </c>
      <c r="CS465" s="602">
        <f t="shared" ca="1" si="885"/>
        <v>43733.275864409734</v>
      </c>
      <c r="CT465" s="602">
        <f t="shared" ca="1" si="886"/>
        <v>43733.275864409734</v>
      </c>
      <c r="CU465" s="602">
        <f t="shared" ca="1" si="887"/>
        <v>45356.316094004287</v>
      </c>
      <c r="CV465" s="602">
        <f t="shared" ca="1" si="888"/>
        <v>45356.316094004287</v>
      </c>
      <c r="CW465" s="602">
        <f t="shared" ca="1" si="889"/>
        <v>47004.981388595283</v>
      </c>
      <c r="CX465" s="602">
        <f t="shared" ca="1" si="890"/>
        <v>47004.981388595283</v>
      </c>
      <c r="CY465" s="602">
        <f t="shared" ca="1" si="891"/>
        <v>48678.368743832812</v>
      </c>
      <c r="CZ465" s="602">
        <f t="shared" ca="1" si="892"/>
        <v>44703.97476535022</v>
      </c>
      <c r="DA465" s="602">
        <f t="shared" ca="1" si="893"/>
        <v>46342.497848049643</v>
      </c>
      <c r="DB465" s="602">
        <f t="shared" ca="1" si="894"/>
        <v>46342.497848049643</v>
      </c>
      <c r="DC465" s="602">
        <f t="shared" ca="1" si="895"/>
        <v>48006.105296803609</v>
      </c>
      <c r="DD465" s="602">
        <f t="shared" ca="1" si="896"/>
        <v>48006.105296803609</v>
      </c>
      <c r="DE465" s="602">
        <f t="shared" ca="1" si="897"/>
        <v>49693.889253268258</v>
      </c>
      <c r="DF465" s="602">
        <f t="shared" ca="1" si="898"/>
        <v>49693.889253268258</v>
      </c>
      <c r="DG465" s="602">
        <f t="shared" ca="1" si="899"/>
        <v>51404.937022019112</v>
      </c>
      <c r="DH465" s="602">
        <f t="shared" ca="1" si="900"/>
        <v>51404.937022019112</v>
      </c>
      <c r="DI465" s="602">
        <f t="shared" ca="1" si="901"/>
        <v>53138.334953305806</v>
      </c>
      <c r="DJ465" s="602">
        <f t="shared" ca="1" si="902"/>
        <v>35740.272825017964</v>
      </c>
      <c r="DK465" s="602">
        <f t="shared" ca="1" si="903"/>
        <v>36622.140011125128</v>
      </c>
      <c r="DL465" s="602">
        <f t="shared" ca="1" si="904"/>
        <v>36622.140011125128</v>
      </c>
      <c r="DM465" s="602">
        <f t="shared" ca="1" si="905"/>
        <v>37514.931461517175</v>
      </c>
      <c r="DN465" s="602">
        <f t="shared" ca="1" si="906"/>
        <v>37514.931461517175</v>
      </c>
      <c r="DO465" s="602">
        <f t="shared" ca="1" si="907"/>
        <v>38418.479955411574</v>
      </c>
      <c r="DP465" s="602">
        <f t="shared" ca="1" si="908"/>
        <v>38418.479955411574</v>
      </c>
      <c r="DQ465" s="602">
        <f t="shared" ca="1" si="909"/>
        <v>39332.613834187912</v>
      </c>
      <c r="DR465" s="602">
        <f t="shared" ca="1" si="910"/>
        <v>39332.613834187912</v>
      </c>
      <c r="DS465" s="602">
        <f t="shared" ca="1" si="911"/>
        <v>40257.157363389997</v>
      </c>
      <c r="DT465" s="602">
        <f t="shared" ca="1" si="912"/>
        <v>46177.501827191038</v>
      </c>
      <c r="DU465" s="602">
        <f t="shared" ca="1" si="913"/>
        <v>47838.641578354283</v>
      </c>
      <c r="DV465" s="602">
        <f t="shared" ca="1" si="914"/>
        <v>47838.641578354283</v>
      </c>
      <c r="DW465" s="602">
        <f t="shared" ca="1" si="915"/>
        <v>49524.048906687342</v>
      </c>
      <c r="DX465" s="602">
        <f t="shared" ca="1" si="916"/>
        <v>49524.048906687342</v>
      </c>
      <c r="DY465" s="602">
        <f t="shared" ca="1" si="917"/>
        <v>51232.81142211426</v>
      </c>
      <c r="DZ465" s="602">
        <f t="shared" ca="1" si="918"/>
        <v>51232.81142211426</v>
      </c>
      <c r="EA465" s="602">
        <f t="shared" ca="1" si="919"/>
        <v>52964.015402022604</v>
      </c>
      <c r="EB465" s="602">
        <f t="shared" ca="1" si="920"/>
        <v>52964.015402022604</v>
      </c>
      <c r="EC465" s="602">
        <f t="shared" ca="1" si="921"/>
        <v>54716.749467108581</v>
      </c>
      <c r="ED465" s="602">
        <f t="shared" ca="1" si="922"/>
        <v>50546.562285820124</v>
      </c>
      <c r="EE465" s="602">
        <f t="shared" ca="1" si="923"/>
        <v>52268.899256216449</v>
      </c>
      <c r="EF465" s="602">
        <f t="shared" ca="1" si="924"/>
        <v>52268.899256216449</v>
      </c>
      <c r="EG465" s="602">
        <f t="shared" ca="1" si="925"/>
        <v>54013.130357142247</v>
      </c>
      <c r="EH465" s="602">
        <f t="shared" ca="1" si="926"/>
        <v>54013.130357142247</v>
      </c>
      <c r="EI465" s="602">
        <f t="shared" ca="1" si="927"/>
        <v>55778.34727772788</v>
      </c>
      <c r="EJ465" s="602">
        <f t="shared" ca="1" si="928"/>
        <v>55778.34727772788</v>
      </c>
      <c r="EK465" s="602">
        <f t="shared" ca="1" si="929"/>
        <v>57563.649413299725</v>
      </c>
      <c r="EL465" s="602">
        <f t="shared" ca="1" si="930"/>
        <v>57563.649413299725</v>
      </c>
      <c r="EM465" s="602">
        <f t="shared" ca="1" si="931"/>
        <v>59368.146874517734</v>
      </c>
    </row>
    <row r="466" spans="22:143" ht="14.25" x14ac:dyDescent="0.2">
      <c r="V466" s="260"/>
      <c r="W466" s="597">
        <f t="shared" si="811"/>
        <v>173</v>
      </c>
      <c r="X466" s="602">
        <f t="shared" ca="1" si="812"/>
        <v>27303.204877228378</v>
      </c>
      <c r="Y466" s="602">
        <f t="shared" ca="1" si="813"/>
        <v>28063.745651855919</v>
      </c>
      <c r="Z466" s="602">
        <f t="shared" ca="1" si="814"/>
        <v>28063.745651855919</v>
      </c>
      <c r="AA466" s="602">
        <f t="shared" ca="1" si="815"/>
        <v>28836.595283912593</v>
      </c>
      <c r="AB466" s="602">
        <f t="shared" ca="1" si="816"/>
        <v>28836.595283912593</v>
      </c>
      <c r="AC466" s="602">
        <f t="shared" ca="1" si="817"/>
        <v>29621.652351503428</v>
      </c>
      <c r="AD466" s="602">
        <f t="shared" ca="1" si="818"/>
        <v>29621.652351503428</v>
      </c>
      <c r="AE466" s="602">
        <f t="shared" ca="1" si="819"/>
        <v>30418.807625095062</v>
      </c>
      <c r="AF466" s="602">
        <f t="shared" ca="1" si="820"/>
        <v>30418.807625095062</v>
      </c>
      <c r="AG466" s="602">
        <f t="shared" ca="1" si="821"/>
        <v>31227.944341051854</v>
      </c>
      <c r="AH466" s="602">
        <f t="shared" ca="1" si="822"/>
        <v>31773.964225318963</v>
      </c>
      <c r="AI466" s="602">
        <f t="shared" ca="1" si="823"/>
        <v>33161.814954877947</v>
      </c>
      <c r="AJ466" s="602">
        <f t="shared" ca="1" si="824"/>
        <v>33161.814954877947</v>
      </c>
      <c r="AK466" s="602">
        <f t="shared" ca="1" si="825"/>
        <v>34581.723205375456</v>
      </c>
      <c r="AL466" s="602">
        <f t="shared" ca="1" si="826"/>
        <v>34581.723205375456</v>
      </c>
      <c r="AM466" s="602">
        <f t="shared" ca="1" si="827"/>
        <v>36033.004617820443</v>
      </c>
      <c r="AN466" s="602">
        <f t="shared" ca="1" si="828"/>
        <v>36033.004617820443</v>
      </c>
      <c r="AO466" s="602">
        <f t="shared" ca="1" si="829"/>
        <v>37514.931461517175</v>
      </c>
      <c r="AP466" s="602">
        <f t="shared" ca="1" si="830"/>
        <v>37514.931461517175</v>
      </c>
      <c r="AQ466" s="602">
        <f t="shared" ca="1" si="831"/>
        <v>39026.737155306873</v>
      </c>
      <c r="AR466" s="602">
        <f t="shared" ca="1" si="832"/>
        <v>35448.772928771345</v>
      </c>
      <c r="AS466" s="602">
        <f t="shared" ca="1" si="833"/>
        <v>36918.531516652984</v>
      </c>
      <c r="AT466" s="602">
        <f t="shared" ca="1" si="834"/>
        <v>36918.531516652984</v>
      </c>
      <c r="AU466" s="602">
        <f t="shared" ca="1" si="835"/>
        <v>38418.479955411574</v>
      </c>
      <c r="AV466" s="602">
        <f t="shared" ca="1" si="836"/>
        <v>38418.479955411574</v>
      </c>
      <c r="AW466" s="602">
        <f t="shared" ca="1" si="837"/>
        <v>39947.830563756834</v>
      </c>
      <c r="AX466" s="602">
        <f t="shared" ca="1" si="838"/>
        <v>39947.830563756834</v>
      </c>
      <c r="AY466" s="602">
        <f t="shared" ca="1" si="839"/>
        <v>41505.764212283277</v>
      </c>
      <c r="AZ466" s="602">
        <f t="shared" ca="1" si="840"/>
        <v>41505.764212283277</v>
      </c>
      <c r="BA466" s="602">
        <f t="shared" ca="1" si="841"/>
        <v>43091.434978125537</v>
      </c>
      <c r="BB466" s="602">
        <f t="shared" ca="1" si="842"/>
        <v>30151.752011168952</v>
      </c>
      <c r="BC466" s="602">
        <f t="shared" ca="1" si="843"/>
        <v>30956.908340085956</v>
      </c>
      <c r="BD466" s="602">
        <f t="shared" ca="1" si="844"/>
        <v>30956.908340085956</v>
      </c>
      <c r="BE466" s="602">
        <f t="shared" ca="1" si="845"/>
        <v>31773.96422531897</v>
      </c>
      <c r="BF466" s="602">
        <f t="shared" ca="1" si="846"/>
        <v>31773.96422531897</v>
      </c>
      <c r="BG466" s="602">
        <f t="shared" ca="1" si="847"/>
        <v>32602.790994842424</v>
      </c>
      <c r="BH466" s="602">
        <f t="shared" ca="1" si="848"/>
        <v>32602.790994842424</v>
      </c>
      <c r="BI466" s="602">
        <f t="shared" ca="1" si="849"/>
        <v>33443.253242422019</v>
      </c>
      <c r="BJ466" s="602">
        <f t="shared" ca="1" si="850"/>
        <v>33443.253242422019</v>
      </c>
      <c r="BK466" s="602">
        <f t="shared" ca="1" si="851"/>
        <v>34295.209150044284</v>
      </c>
      <c r="BL466" s="602">
        <f t="shared" ca="1" si="852"/>
        <v>36770.18441525627</v>
      </c>
      <c r="BM466" s="602">
        <f t="shared" ca="1" si="853"/>
        <v>38267.148755353199</v>
      </c>
      <c r="BN466" s="602">
        <f t="shared" ca="1" si="854"/>
        <v>38267.148755353199</v>
      </c>
      <c r="BO466" s="602">
        <f t="shared" ca="1" si="855"/>
        <v>39793.595525186211</v>
      </c>
      <c r="BP466" s="602">
        <f t="shared" ca="1" si="856"/>
        <v>39793.595525186211</v>
      </c>
      <c r="BQ466" s="602">
        <f t="shared" ca="1" si="857"/>
        <v>41348.708530527409</v>
      </c>
      <c r="BR466" s="602">
        <f t="shared" ca="1" si="858"/>
        <v>41348.708530527409</v>
      </c>
      <c r="BS466" s="602">
        <f t="shared" ca="1" si="859"/>
        <v>42931.644319025749</v>
      </c>
      <c r="BT466" s="602">
        <f t="shared" ca="1" si="860"/>
        <v>42931.644319025749</v>
      </c>
      <c r="BU466" s="602">
        <f t="shared" ca="1" si="861"/>
        <v>44541.536806018841</v>
      </c>
      <c r="BV466" s="602">
        <f t="shared" ca="1" si="862"/>
        <v>40723.276804626068</v>
      </c>
      <c r="BW466" s="602">
        <f t="shared" ca="1" si="863"/>
        <v>42295.186245571516</v>
      </c>
      <c r="BX466" s="602">
        <f t="shared" ca="1" si="864"/>
        <v>42295.186245571516</v>
      </c>
      <c r="BY466" s="602">
        <f t="shared" ca="1" si="865"/>
        <v>43894.401241264459</v>
      </c>
      <c r="BZ466" s="602">
        <f t="shared" ca="1" si="866"/>
        <v>43894.401241264459</v>
      </c>
      <c r="CA466" s="602">
        <f t="shared" ca="1" si="867"/>
        <v>45520.044319311586</v>
      </c>
      <c r="CB466" s="602">
        <f t="shared" ca="1" si="868"/>
        <v>45520.044319311586</v>
      </c>
      <c r="CC466" s="602">
        <f t="shared" ca="1" si="869"/>
        <v>47171.222607457443</v>
      </c>
      <c r="CD466" s="602">
        <f t="shared" ca="1" si="870"/>
        <v>47171.222607457443</v>
      </c>
      <c r="CE466" s="602">
        <f t="shared" ca="1" si="871"/>
        <v>48847.032188247038</v>
      </c>
      <c r="CF466" s="602">
        <f t="shared" ca="1" si="872"/>
        <v>32602.790994842424</v>
      </c>
      <c r="CG466" s="602">
        <f t="shared" ca="1" si="873"/>
        <v>33443.253242422012</v>
      </c>
      <c r="CH466" s="602">
        <f t="shared" ca="1" si="874"/>
        <v>33443.253242422012</v>
      </c>
      <c r="CI466" s="602">
        <f t="shared" ca="1" si="875"/>
        <v>34295.209150044277</v>
      </c>
      <c r="CJ466" s="602">
        <f t="shared" ca="1" si="876"/>
        <v>34295.209150044277</v>
      </c>
      <c r="CK466" s="602">
        <f t="shared" ca="1" si="877"/>
        <v>35158.510820378884</v>
      </c>
      <c r="CL466" s="602">
        <f t="shared" ca="1" si="878"/>
        <v>35158.510820378884</v>
      </c>
      <c r="CM466" s="602">
        <f t="shared" ca="1" si="879"/>
        <v>36033.004617820443</v>
      </c>
      <c r="CN466" s="602">
        <f t="shared" ca="1" si="880"/>
        <v>36033.004617820443</v>
      </c>
      <c r="CO466" s="602">
        <f t="shared" ca="1" si="881"/>
        <v>36918.531516652984</v>
      </c>
      <c r="CP466" s="602">
        <f t="shared" ca="1" si="882"/>
        <v>40567.620879791641</v>
      </c>
      <c r="CQ466" s="602">
        <f t="shared" ca="1" si="883"/>
        <v>42136.752230538325</v>
      </c>
      <c r="CR466" s="602">
        <f t="shared" ca="1" si="884"/>
        <v>42136.752230538325</v>
      </c>
      <c r="CS466" s="602">
        <f t="shared" ca="1" si="885"/>
        <v>43733.275864409734</v>
      </c>
      <c r="CT466" s="602">
        <f t="shared" ca="1" si="886"/>
        <v>43733.275864409734</v>
      </c>
      <c r="CU466" s="602">
        <f t="shared" ca="1" si="887"/>
        <v>45356.316094004287</v>
      </c>
      <c r="CV466" s="602">
        <f t="shared" ca="1" si="888"/>
        <v>45356.316094004287</v>
      </c>
      <c r="CW466" s="602">
        <f t="shared" ca="1" si="889"/>
        <v>47004.981388595283</v>
      </c>
      <c r="CX466" s="602">
        <f t="shared" ca="1" si="890"/>
        <v>47004.981388595283</v>
      </c>
      <c r="CY466" s="602">
        <f t="shared" ca="1" si="891"/>
        <v>48678.368743832812</v>
      </c>
      <c r="CZ466" s="602">
        <f t="shared" ca="1" si="892"/>
        <v>44703.97476535022</v>
      </c>
      <c r="DA466" s="602">
        <f t="shared" ca="1" si="893"/>
        <v>46342.497848049643</v>
      </c>
      <c r="DB466" s="602">
        <f t="shared" ca="1" si="894"/>
        <v>46342.497848049643</v>
      </c>
      <c r="DC466" s="602">
        <f t="shared" ca="1" si="895"/>
        <v>48006.105296803609</v>
      </c>
      <c r="DD466" s="602">
        <f t="shared" ca="1" si="896"/>
        <v>48006.105296803609</v>
      </c>
      <c r="DE466" s="602">
        <f t="shared" ca="1" si="897"/>
        <v>49693.889253268258</v>
      </c>
      <c r="DF466" s="602">
        <f t="shared" ca="1" si="898"/>
        <v>49693.889253268258</v>
      </c>
      <c r="DG466" s="602">
        <f t="shared" ca="1" si="899"/>
        <v>51404.937022019112</v>
      </c>
      <c r="DH466" s="602">
        <f t="shared" ca="1" si="900"/>
        <v>51404.937022019112</v>
      </c>
      <c r="DI466" s="602">
        <f t="shared" ca="1" si="901"/>
        <v>53138.334953305806</v>
      </c>
      <c r="DJ466" s="602">
        <f t="shared" ca="1" si="902"/>
        <v>35740.272825017964</v>
      </c>
      <c r="DK466" s="602">
        <f t="shared" ca="1" si="903"/>
        <v>36622.140011125128</v>
      </c>
      <c r="DL466" s="602">
        <f t="shared" ca="1" si="904"/>
        <v>36622.140011125128</v>
      </c>
      <c r="DM466" s="602">
        <f t="shared" ca="1" si="905"/>
        <v>37514.931461517175</v>
      </c>
      <c r="DN466" s="602">
        <f t="shared" ca="1" si="906"/>
        <v>37514.931461517175</v>
      </c>
      <c r="DO466" s="602">
        <f t="shared" ca="1" si="907"/>
        <v>38418.479955411574</v>
      </c>
      <c r="DP466" s="602">
        <f t="shared" ca="1" si="908"/>
        <v>38418.479955411574</v>
      </c>
      <c r="DQ466" s="602">
        <f t="shared" ca="1" si="909"/>
        <v>39332.613834187912</v>
      </c>
      <c r="DR466" s="602">
        <f t="shared" ca="1" si="910"/>
        <v>39332.613834187912</v>
      </c>
      <c r="DS466" s="602">
        <f t="shared" ca="1" si="911"/>
        <v>40257.157363389997</v>
      </c>
      <c r="DT466" s="602">
        <f t="shared" ca="1" si="912"/>
        <v>46177.501827191038</v>
      </c>
      <c r="DU466" s="602">
        <f t="shared" ca="1" si="913"/>
        <v>47838.641578354283</v>
      </c>
      <c r="DV466" s="602">
        <f t="shared" ca="1" si="914"/>
        <v>47838.641578354283</v>
      </c>
      <c r="DW466" s="602">
        <f t="shared" ca="1" si="915"/>
        <v>49524.048906687342</v>
      </c>
      <c r="DX466" s="602">
        <f t="shared" ca="1" si="916"/>
        <v>49524.048906687342</v>
      </c>
      <c r="DY466" s="602">
        <f t="shared" ca="1" si="917"/>
        <v>51232.81142211426</v>
      </c>
      <c r="DZ466" s="602">
        <f t="shared" ca="1" si="918"/>
        <v>51232.81142211426</v>
      </c>
      <c r="EA466" s="602">
        <f t="shared" ca="1" si="919"/>
        <v>52964.015402022604</v>
      </c>
      <c r="EB466" s="602">
        <f t="shared" ca="1" si="920"/>
        <v>52964.015402022604</v>
      </c>
      <c r="EC466" s="602">
        <f t="shared" ca="1" si="921"/>
        <v>54716.749467108581</v>
      </c>
      <c r="ED466" s="602">
        <f t="shared" ca="1" si="922"/>
        <v>50546.562285820124</v>
      </c>
      <c r="EE466" s="602">
        <f t="shared" ca="1" si="923"/>
        <v>52268.899256216449</v>
      </c>
      <c r="EF466" s="602">
        <f t="shared" ca="1" si="924"/>
        <v>52268.899256216449</v>
      </c>
      <c r="EG466" s="602">
        <f t="shared" ca="1" si="925"/>
        <v>54013.130357142247</v>
      </c>
      <c r="EH466" s="602">
        <f t="shared" ca="1" si="926"/>
        <v>54013.130357142247</v>
      </c>
      <c r="EI466" s="602">
        <f t="shared" ca="1" si="927"/>
        <v>55778.34727772788</v>
      </c>
      <c r="EJ466" s="602">
        <f t="shared" ca="1" si="928"/>
        <v>55778.34727772788</v>
      </c>
      <c r="EK466" s="602">
        <f t="shared" ca="1" si="929"/>
        <v>57563.649413299725</v>
      </c>
      <c r="EL466" s="602">
        <f t="shared" ca="1" si="930"/>
        <v>57563.649413299725</v>
      </c>
      <c r="EM466" s="602">
        <f t="shared" ca="1" si="931"/>
        <v>59368.146874517734</v>
      </c>
    </row>
    <row r="467" spans="22:143" ht="14.25" x14ac:dyDescent="0.2">
      <c r="V467" s="260"/>
      <c r="W467" s="597">
        <f t="shared" si="811"/>
        <v>174</v>
      </c>
      <c r="X467" s="602">
        <f t="shared" ca="1" si="812"/>
        <v>27303.204877228378</v>
      </c>
      <c r="Y467" s="602">
        <f t="shared" ca="1" si="813"/>
        <v>28063.745651855919</v>
      </c>
      <c r="Z467" s="602">
        <f t="shared" ca="1" si="814"/>
        <v>28063.745651855919</v>
      </c>
      <c r="AA467" s="602">
        <f t="shared" ca="1" si="815"/>
        <v>28836.595283912593</v>
      </c>
      <c r="AB467" s="602">
        <f t="shared" ca="1" si="816"/>
        <v>28836.595283912593</v>
      </c>
      <c r="AC467" s="602">
        <f t="shared" ca="1" si="817"/>
        <v>29621.652351503428</v>
      </c>
      <c r="AD467" s="602">
        <f t="shared" ca="1" si="818"/>
        <v>29621.652351503428</v>
      </c>
      <c r="AE467" s="602">
        <f t="shared" ca="1" si="819"/>
        <v>30418.807625095062</v>
      </c>
      <c r="AF467" s="602">
        <f t="shared" ca="1" si="820"/>
        <v>30418.807625095062</v>
      </c>
      <c r="AG467" s="602">
        <f t="shared" ca="1" si="821"/>
        <v>31227.944341051854</v>
      </c>
      <c r="AH467" s="602">
        <f t="shared" ca="1" si="822"/>
        <v>31773.964225318963</v>
      </c>
      <c r="AI467" s="602">
        <f t="shared" ca="1" si="823"/>
        <v>33161.814954877947</v>
      </c>
      <c r="AJ467" s="602">
        <f t="shared" ca="1" si="824"/>
        <v>33161.814954877947</v>
      </c>
      <c r="AK467" s="602">
        <f t="shared" ca="1" si="825"/>
        <v>34581.723205375456</v>
      </c>
      <c r="AL467" s="602">
        <f t="shared" ca="1" si="826"/>
        <v>34581.723205375456</v>
      </c>
      <c r="AM467" s="602">
        <f t="shared" ca="1" si="827"/>
        <v>36033.004617820443</v>
      </c>
      <c r="AN467" s="602">
        <f t="shared" ca="1" si="828"/>
        <v>36033.004617820443</v>
      </c>
      <c r="AO467" s="602">
        <f t="shared" ca="1" si="829"/>
        <v>37514.931461517175</v>
      </c>
      <c r="AP467" s="602">
        <f t="shared" ca="1" si="830"/>
        <v>37514.931461517175</v>
      </c>
      <c r="AQ467" s="602">
        <f t="shared" ca="1" si="831"/>
        <v>39026.737155306873</v>
      </c>
      <c r="AR467" s="602">
        <f t="shared" ca="1" si="832"/>
        <v>35448.772928771345</v>
      </c>
      <c r="AS467" s="602">
        <f t="shared" ca="1" si="833"/>
        <v>36918.531516652984</v>
      </c>
      <c r="AT467" s="602">
        <f t="shared" ca="1" si="834"/>
        <v>36918.531516652984</v>
      </c>
      <c r="AU467" s="602">
        <f t="shared" ca="1" si="835"/>
        <v>38418.479955411574</v>
      </c>
      <c r="AV467" s="602">
        <f t="shared" ca="1" si="836"/>
        <v>38418.479955411574</v>
      </c>
      <c r="AW467" s="602">
        <f t="shared" ca="1" si="837"/>
        <v>39947.830563756834</v>
      </c>
      <c r="AX467" s="602">
        <f t="shared" ca="1" si="838"/>
        <v>39947.830563756834</v>
      </c>
      <c r="AY467" s="602">
        <f t="shared" ca="1" si="839"/>
        <v>41505.764212283277</v>
      </c>
      <c r="AZ467" s="602">
        <f t="shared" ca="1" si="840"/>
        <v>41505.764212283277</v>
      </c>
      <c r="BA467" s="602">
        <f t="shared" ca="1" si="841"/>
        <v>43091.434978125537</v>
      </c>
      <c r="BB467" s="602">
        <f t="shared" ca="1" si="842"/>
        <v>30151.752011168952</v>
      </c>
      <c r="BC467" s="602">
        <f t="shared" ca="1" si="843"/>
        <v>30956.908340085956</v>
      </c>
      <c r="BD467" s="602">
        <f t="shared" ca="1" si="844"/>
        <v>30956.908340085956</v>
      </c>
      <c r="BE467" s="602">
        <f t="shared" ca="1" si="845"/>
        <v>31773.96422531897</v>
      </c>
      <c r="BF467" s="602">
        <f t="shared" ca="1" si="846"/>
        <v>31773.96422531897</v>
      </c>
      <c r="BG467" s="602">
        <f t="shared" ca="1" si="847"/>
        <v>32602.790994842424</v>
      </c>
      <c r="BH467" s="602">
        <f t="shared" ca="1" si="848"/>
        <v>32602.790994842424</v>
      </c>
      <c r="BI467" s="602">
        <f t="shared" ca="1" si="849"/>
        <v>33443.253242422019</v>
      </c>
      <c r="BJ467" s="602">
        <f t="shared" ca="1" si="850"/>
        <v>33443.253242422019</v>
      </c>
      <c r="BK467" s="602">
        <f t="shared" ca="1" si="851"/>
        <v>34295.209150044284</v>
      </c>
      <c r="BL467" s="602">
        <f t="shared" ca="1" si="852"/>
        <v>36770.18441525627</v>
      </c>
      <c r="BM467" s="602">
        <f t="shared" ca="1" si="853"/>
        <v>38267.148755353199</v>
      </c>
      <c r="BN467" s="602">
        <f t="shared" ca="1" si="854"/>
        <v>38267.148755353199</v>
      </c>
      <c r="BO467" s="602">
        <f t="shared" ca="1" si="855"/>
        <v>39793.595525186211</v>
      </c>
      <c r="BP467" s="602">
        <f t="shared" ca="1" si="856"/>
        <v>39793.595525186211</v>
      </c>
      <c r="BQ467" s="602">
        <f t="shared" ca="1" si="857"/>
        <v>41348.708530527409</v>
      </c>
      <c r="BR467" s="602">
        <f t="shared" ca="1" si="858"/>
        <v>41348.708530527409</v>
      </c>
      <c r="BS467" s="602">
        <f t="shared" ca="1" si="859"/>
        <v>42931.644319025749</v>
      </c>
      <c r="BT467" s="602">
        <f t="shared" ca="1" si="860"/>
        <v>42931.644319025749</v>
      </c>
      <c r="BU467" s="602">
        <f t="shared" ca="1" si="861"/>
        <v>44541.536806018841</v>
      </c>
      <c r="BV467" s="602">
        <f t="shared" ca="1" si="862"/>
        <v>40723.276804626068</v>
      </c>
      <c r="BW467" s="602">
        <f t="shared" ca="1" si="863"/>
        <v>42295.186245571516</v>
      </c>
      <c r="BX467" s="602">
        <f t="shared" ca="1" si="864"/>
        <v>42295.186245571516</v>
      </c>
      <c r="BY467" s="602">
        <f t="shared" ca="1" si="865"/>
        <v>43894.401241264459</v>
      </c>
      <c r="BZ467" s="602">
        <f t="shared" ca="1" si="866"/>
        <v>43894.401241264459</v>
      </c>
      <c r="CA467" s="602">
        <f t="shared" ca="1" si="867"/>
        <v>45520.044319311586</v>
      </c>
      <c r="CB467" s="602">
        <f t="shared" ca="1" si="868"/>
        <v>45520.044319311586</v>
      </c>
      <c r="CC467" s="602">
        <f t="shared" ca="1" si="869"/>
        <v>47171.222607457443</v>
      </c>
      <c r="CD467" s="602">
        <f t="shared" ca="1" si="870"/>
        <v>47171.222607457443</v>
      </c>
      <c r="CE467" s="602">
        <f t="shared" ca="1" si="871"/>
        <v>48847.032188247038</v>
      </c>
      <c r="CF467" s="602">
        <f t="shared" ca="1" si="872"/>
        <v>32602.790994842424</v>
      </c>
      <c r="CG467" s="602">
        <f t="shared" ca="1" si="873"/>
        <v>33443.253242422012</v>
      </c>
      <c r="CH467" s="602">
        <f t="shared" ca="1" si="874"/>
        <v>33443.253242422012</v>
      </c>
      <c r="CI467" s="602">
        <f t="shared" ca="1" si="875"/>
        <v>34295.209150044277</v>
      </c>
      <c r="CJ467" s="602">
        <f t="shared" ca="1" si="876"/>
        <v>34295.209150044277</v>
      </c>
      <c r="CK467" s="602">
        <f t="shared" ca="1" si="877"/>
        <v>35158.510820378884</v>
      </c>
      <c r="CL467" s="602">
        <f t="shared" ca="1" si="878"/>
        <v>35158.510820378884</v>
      </c>
      <c r="CM467" s="602">
        <f t="shared" ca="1" si="879"/>
        <v>36033.004617820443</v>
      </c>
      <c r="CN467" s="602">
        <f t="shared" ca="1" si="880"/>
        <v>36033.004617820443</v>
      </c>
      <c r="CO467" s="602">
        <f t="shared" ca="1" si="881"/>
        <v>36918.531516652984</v>
      </c>
      <c r="CP467" s="602">
        <f t="shared" ca="1" si="882"/>
        <v>40567.620879791641</v>
      </c>
      <c r="CQ467" s="602">
        <f t="shared" ca="1" si="883"/>
        <v>42136.752230538325</v>
      </c>
      <c r="CR467" s="602">
        <f t="shared" ca="1" si="884"/>
        <v>42136.752230538325</v>
      </c>
      <c r="CS467" s="602">
        <f t="shared" ca="1" si="885"/>
        <v>43733.275864409734</v>
      </c>
      <c r="CT467" s="602">
        <f t="shared" ca="1" si="886"/>
        <v>43733.275864409734</v>
      </c>
      <c r="CU467" s="602">
        <f t="shared" ca="1" si="887"/>
        <v>45356.316094004287</v>
      </c>
      <c r="CV467" s="602">
        <f t="shared" ca="1" si="888"/>
        <v>45356.316094004287</v>
      </c>
      <c r="CW467" s="602">
        <f t="shared" ca="1" si="889"/>
        <v>47004.981388595283</v>
      </c>
      <c r="CX467" s="602">
        <f t="shared" ca="1" si="890"/>
        <v>47004.981388595283</v>
      </c>
      <c r="CY467" s="602">
        <f t="shared" ca="1" si="891"/>
        <v>48678.368743832812</v>
      </c>
      <c r="CZ467" s="602">
        <f t="shared" ca="1" si="892"/>
        <v>44703.97476535022</v>
      </c>
      <c r="DA467" s="602">
        <f t="shared" ca="1" si="893"/>
        <v>46342.497848049643</v>
      </c>
      <c r="DB467" s="602">
        <f t="shared" ca="1" si="894"/>
        <v>46342.497848049643</v>
      </c>
      <c r="DC467" s="602">
        <f t="shared" ca="1" si="895"/>
        <v>48006.105296803609</v>
      </c>
      <c r="DD467" s="602">
        <f t="shared" ca="1" si="896"/>
        <v>48006.105296803609</v>
      </c>
      <c r="DE467" s="602">
        <f t="shared" ca="1" si="897"/>
        <v>49693.889253268258</v>
      </c>
      <c r="DF467" s="602">
        <f t="shared" ca="1" si="898"/>
        <v>49693.889253268258</v>
      </c>
      <c r="DG467" s="602">
        <f t="shared" ca="1" si="899"/>
        <v>51404.937022019112</v>
      </c>
      <c r="DH467" s="602">
        <f t="shared" ca="1" si="900"/>
        <v>51404.937022019112</v>
      </c>
      <c r="DI467" s="602">
        <f t="shared" ca="1" si="901"/>
        <v>53138.334953305806</v>
      </c>
      <c r="DJ467" s="602">
        <f t="shared" ca="1" si="902"/>
        <v>35740.272825017964</v>
      </c>
      <c r="DK467" s="602">
        <f t="shared" ca="1" si="903"/>
        <v>36622.140011125128</v>
      </c>
      <c r="DL467" s="602">
        <f t="shared" ca="1" si="904"/>
        <v>36622.140011125128</v>
      </c>
      <c r="DM467" s="602">
        <f t="shared" ca="1" si="905"/>
        <v>37514.931461517175</v>
      </c>
      <c r="DN467" s="602">
        <f t="shared" ca="1" si="906"/>
        <v>37514.931461517175</v>
      </c>
      <c r="DO467" s="602">
        <f t="shared" ca="1" si="907"/>
        <v>38418.479955411574</v>
      </c>
      <c r="DP467" s="602">
        <f t="shared" ca="1" si="908"/>
        <v>38418.479955411574</v>
      </c>
      <c r="DQ467" s="602">
        <f t="shared" ca="1" si="909"/>
        <v>39332.613834187912</v>
      </c>
      <c r="DR467" s="602">
        <f t="shared" ca="1" si="910"/>
        <v>39332.613834187912</v>
      </c>
      <c r="DS467" s="602">
        <f t="shared" ca="1" si="911"/>
        <v>40257.157363389997</v>
      </c>
      <c r="DT467" s="602">
        <f t="shared" ca="1" si="912"/>
        <v>46177.501827191038</v>
      </c>
      <c r="DU467" s="602">
        <f t="shared" ca="1" si="913"/>
        <v>47838.641578354283</v>
      </c>
      <c r="DV467" s="602">
        <f t="shared" ca="1" si="914"/>
        <v>47838.641578354283</v>
      </c>
      <c r="DW467" s="602">
        <f t="shared" ca="1" si="915"/>
        <v>49524.048906687342</v>
      </c>
      <c r="DX467" s="602">
        <f t="shared" ca="1" si="916"/>
        <v>49524.048906687342</v>
      </c>
      <c r="DY467" s="602">
        <f t="shared" ca="1" si="917"/>
        <v>51232.81142211426</v>
      </c>
      <c r="DZ467" s="602">
        <f t="shared" ca="1" si="918"/>
        <v>51232.81142211426</v>
      </c>
      <c r="EA467" s="602">
        <f t="shared" ca="1" si="919"/>
        <v>52964.015402022604</v>
      </c>
      <c r="EB467" s="602">
        <f t="shared" ca="1" si="920"/>
        <v>52964.015402022604</v>
      </c>
      <c r="EC467" s="602">
        <f t="shared" ca="1" si="921"/>
        <v>54716.749467108581</v>
      </c>
      <c r="ED467" s="602">
        <f t="shared" ca="1" si="922"/>
        <v>50546.562285820124</v>
      </c>
      <c r="EE467" s="602">
        <f t="shared" ca="1" si="923"/>
        <v>52268.899256216449</v>
      </c>
      <c r="EF467" s="602">
        <f t="shared" ca="1" si="924"/>
        <v>52268.899256216449</v>
      </c>
      <c r="EG467" s="602">
        <f t="shared" ca="1" si="925"/>
        <v>54013.130357142247</v>
      </c>
      <c r="EH467" s="602">
        <f t="shared" ca="1" si="926"/>
        <v>54013.130357142247</v>
      </c>
      <c r="EI467" s="602">
        <f t="shared" ca="1" si="927"/>
        <v>55778.34727772788</v>
      </c>
      <c r="EJ467" s="602">
        <f t="shared" ca="1" si="928"/>
        <v>55778.34727772788</v>
      </c>
      <c r="EK467" s="602">
        <f t="shared" ca="1" si="929"/>
        <v>57563.649413299725</v>
      </c>
      <c r="EL467" s="602">
        <f t="shared" ca="1" si="930"/>
        <v>57563.649413299725</v>
      </c>
      <c r="EM467" s="602">
        <f t="shared" ca="1" si="931"/>
        <v>59368.146874517734</v>
      </c>
    </row>
    <row r="468" spans="22:143" ht="14.25" x14ac:dyDescent="0.2">
      <c r="V468" s="260"/>
      <c r="W468" s="597">
        <f t="shared" si="811"/>
        <v>175</v>
      </c>
      <c r="X468" s="602">
        <f t="shared" ca="1" si="812"/>
        <v>27303.204877228378</v>
      </c>
      <c r="Y468" s="602">
        <f t="shared" ca="1" si="813"/>
        <v>28063.745651855919</v>
      </c>
      <c r="Z468" s="602">
        <f t="shared" ca="1" si="814"/>
        <v>28063.745651855919</v>
      </c>
      <c r="AA468" s="602">
        <f t="shared" ca="1" si="815"/>
        <v>28836.595283912593</v>
      </c>
      <c r="AB468" s="602">
        <f t="shared" ca="1" si="816"/>
        <v>28836.595283912593</v>
      </c>
      <c r="AC468" s="602">
        <f t="shared" ca="1" si="817"/>
        <v>29621.652351503428</v>
      </c>
      <c r="AD468" s="602">
        <f t="shared" ca="1" si="818"/>
        <v>29621.652351503428</v>
      </c>
      <c r="AE468" s="602">
        <f t="shared" ca="1" si="819"/>
        <v>30418.807625095062</v>
      </c>
      <c r="AF468" s="602">
        <f t="shared" ca="1" si="820"/>
        <v>30418.807625095062</v>
      </c>
      <c r="AG468" s="602">
        <f t="shared" ca="1" si="821"/>
        <v>31227.944341051854</v>
      </c>
      <c r="AH468" s="602">
        <f t="shared" ca="1" si="822"/>
        <v>31773.964225318963</v>
      </c>
      <c r="AI468" s="602">
        <f t="shared" ca="1" si="823"/>
        <v>33161.814954877947</v>
      </c>
      <c r="AJ468" s="602">
        <f t="shared" ca="1" si="824"/>
        <v>33161.814954877947</v>
      </c>
      <c r="AK468" s="602">
        <f t="shared" ca="1" si="825"/>
        <v>34581.723205375456</v>
      </c>
      <c r="AL468" s="602">
        <f t="shared" ca="1" si="826"/>
        <v>34581.723205375456</v>
      </c>
      <c r="AM468" s="602">
        <f t="shared" ca="1" si="827"/>
        <v>36033.004617820443</v>
      </c>
      <c r="AN468" s="602">
        <f t="shared" ca="1" si="828"/>
        <v>36033.004617820443</v>
      </c>
      <c r="AO468" s="602">
        <f t="shared" ca="1" si="829"/>
        <v>37514.931461517175</v>
      </c>
      <c r="AP468" s="602">
        <f t="shared" ca="1" si="830"/>
        <v>37514.931461517175</v>
      </c>
      <c r="AQ468" s="602">
        <f t="shared" ca="1" si="831"/>
        <v>39026.737155306873</v>
      </c>
      <c r="AR468" s="602">
        <f t="shared" ca="1" si="832"/>
        <v>35448.772928771345</v>
      </c>
      <c r="AS468" s="602">
        <f t="shared" ca="1" si="833"/>
        <v>36918.531516652984</v>
      </c>
      <c r="AT468" s="602">
        <f t="shared" ca="1" si="834"/>
        <v>36918.531516652984</v>
      </c>
      <c r="AU468" s="602">
        <f t="shared" ca="1" si="835"/>
        <v>38418.479955411574</v>
      </c>
      <c r="AV468" s="602">
        <f t="shared" ca="1" si="836"/>
        <v>38418.479955411574</v>
      </c>
      <c r="AW468" s="602">
        <f t="shared" ca="1" si="837"/>
        <v>39947.830563756834</v>
      </c>
      <c r="AX468" s="602">
        <f t="shared" ca="1" si="838"/>
        <v>39947.830563756834</v>
      </c>
      <c r="AY468" s="602">
        <f t="shared" ca="1" si="839"/>
        <v>41505.764212283277</v>
      </c>
      <c r="AZ468" s="602">
        <f t="shared" ca="1" si="840"/>
        <v>41505.764212283277</v>
      </c>
      <c r="BA468" s="602">
        <f t="shared" ca="1" si="841"/>
        <v>43091.434978125537</v>
      </c>
      <c r="BB468" s="602">
        <f t="shared" ca="1" si="842"/>
        <v>30151.752011168952</v>
      </c>
      <c r="BC468" s="602">
        <f t="shared" ca="1" si="843"/>
        <v>30956.908340085956</v>
      </c>
      <c r="BD468" s="602">
        <f t="shared" ca="1" si="844"/>
        <v>30956.908340085956</v>
      </c>
      <c r="BE468" s="602">
        <f t="shared" ca="1" si="845"/>
        <v>31773.96422531897</v>
      </c>
      <c r="BF468" s="602">
        <f t="shared" ca="1" si="846"/>
        <v>31773.96422531897</v>
      </c>
      <c r="BG468" s="602">
        <f t="shared" ca="1" si="847"/>
        <v>32602.790994842424</v>
      </c>
      <c r="BH468" s="602">
        <f t="shared" ca="1" si="848"/>
        <v>32602.790994842424</v>
      </c>
      <c r="BI468" s="602">
        <f t="shared" ca="1" si="849"/>
        <v>33443.253242422019</v>
      </c>
      <c r="BJ468" s="602">
        <f t="shared" ca="1" si="850"/>
        <v>33443.253242422019</v>
      </c>
      <c r="BK468" s="602">
        <f t="shared" ca="1" si="851"/>
        <v>34295.209150044284</v>
      </c>
      <c r="BL468" s="602">
        <f t="shared" ca="1" si="852"/>
        <v>36770.18441525627</v>
      </c>
      <c r="BM468" s="602">
        <f t="shared" ca="1" si="853"/>
        <v>38267.148755353199</v>
      </c>
      <c r="BN468" s="602">
        <f t="shared" ca="1" si="854"/>
        <v>38267.148755353199</v>
      </c>
      <c r="BO468" s="602">
        <f t="shared" ca="1" si="855"/>
        <v>39793.595525186211</v>
      </c>
      <c r="BP468" s="602">
        <f t="shared" ca="1" si="856"/>
        <v>39793.595525186211</v>
      </c>
      <c r="BQ468" s="602">
        <f t="shared" ca="1" si="857"/>
        <v>41348.708530527409</v>
      </c>
      <c r="BR468" s="602">
        <f t="shared" ca="1" si="858"/>
        <v>41348.708530527409</v>
      </c>
      <c r="BS468" s="602">
        <f t="shared" ca="1" si="859"/>
        <v>42931.644319025749</v>
      </c>
      <c r="BT468" s="602">
        <f t="shared" ca="1" si="860"/>
        <v>42931.644319025749</v>
      </c>
      <c r="BU468" s="602">
        <f t="shared" ca="1" si="861"/>
        <v>44541.536806018841</v>
      </c>
      <c r="BV468" s="602">
        <f t="shared" ca="1" si="862"/>
        <v>40723.276804626068</v>
      </c>
      <c r="BW468" s="602">
        <f t="shared" ca="1" si="863"/>
        <v>42295.186245571516</v>
      </c>
      <c r="BX468" s="602">
        <f t="shared" ca="1" si="864"/>
        <v>42295.186245571516</v>
      </c>
      <c r="BY468" s="602">
        <f t="shared" ca="1" si="865"/>
        <v>43894.401241264459</v>
      </c>
      <c r="BZ468" s="602">
        <f t="shared" ca="1" si="866"/>
        <v>43894.401241264459</v>
      </c>
      <c r="CA468" s="602">
        <f t="shared" ca="1" si="867"/>
        <v>45520.044319311586</v>
      </c>
      <c r="CB468" s="602">
        <f t="shared" ca="1" si="868"/>
        <v>45520.044319311586</v>
      </c>
      <c r="CC468" s="602">
        <f t="shared" ca="1" si="869"/>
        <v>47171.222607457443</v>
      </c>
      <c r="CD468" s="602">
        <f t="shared" ca="1" si="870"/>
        <v>47171.222607457443</v>
      </c>
      <c r="CE468" s="602">
        <f t="shared" ca="1" si="871"/>
        <v>48847.032188247038</v>
      </c>
      <c r="CF468" s="602">
        <f t="shared" ca="1" si="872"/>
        <v>32602.790994842424</v>
      </c>
      <c r="CG468" s="602">
        <f t="shared" ca="1" si="873"/>
        <v>33443.253242422012</v>
      </c>
      <c r="CH468" s="602">
        <f t="shared" ca="1" si="874"/>
        <v>33443.253242422012</v>
      </c>
      <c r="CI468" s="602">
        <f t="shared" ca="1" si="875"/>
        <v>34295.209150044277</v>
      </c>
      <c r="CJ468" s="602">
        <f t="shared" ca="1" si="876"/>
        <v>34295.209150044277</v>
      </c>
      <c r="CK468" s="602">
        <f t="shared" ca="1" si="877"/>
        <v>35158.510820378884</v>
      </c>
      <c r="CL468" s="602">
        <f t="shared" ca="1" si="878"/>
        <v>35158.510820378884</v>
      </c>
      <c r="CM468" s="602">
        <f t="shared" ca="1" si="879"/>
        <v>36033.004617820443</v>
      </c>
      <c r="CN468" s="602">
        <f t="shared" ca="1" si="880"/>
        <v>36033.004617820443</v>
      </c>
      <c r="CO468" s="602">
        <f t="shared" ca="1" si="881"/>
        <v>36918.531516652984</v>
      </c>
      <c r="CP468" s="602">
        <f t="shared" ca="1" si="882"/>
        <v>40567.620879791641</v>
      </c>
      <c r="CQ468" s="602">
        <f t="shared" ca="1" si="883"/>
        <v>42136.752230538325</v>
      </c>
      <c r="CR468" s="602">
        <f t="shared" ca="1" si="884"/>
        <v>42136.752230538325</v>
      </c>
      <c r="CS468" s="602">
        <f t="shared" ca="1" si="885"/>
        <v>43733.275864409734</v>
      </c>
      <c r="CT468" s="602">
        <f t="shared" ca="1" si="886"/>
        <v>43733.275864409734</v>
      </c>
      <c r="CU468" s="602">
        <f t="shared" ca="1" si="887"/>
        <v>45356.316094004287</v>
      </c>
      <c r="CV468" s="602">
        <f t="shared" ca="1" si="888"/>
        <v>45356.316094004287</v>
      </c>
      <c r="CW468" s="602">
        <f t="shared" ca="1" si="889"/>
        <v>47004.981388595283</v>
      </c>
      <c r="CX468" s="602">
        <f t="shared" ca="1" si="890"/>
        <v>47004.981388595283</v>
      </c>
      <c r="CY468" s="602">
        <f t="shared" ca="1" si="891"/>
        <v>48678.368743832812</v>
      </c>
      <c r="CZ468" s="602">
        <f t="shared" ca="1" si="892"/>
        <v>44703.97476535022</v>
      </c>
      <c r="DA468" s="602">
        <f t="shared" ca="1" si="893"/>
        <v>46342.497848049643</v>
      </c>
      <c r="DB468" s="602">
        <f t="shared" ca="1" si="894"/>
        <v>46342.497848049643</v>
      </c>
      <c r="DC468" s="602">
        <f t="shared" ca="1" si="895"/>
        <v>48006.105296803609</v>
      </c>
      <c r="DD468" s="602">
        <f t="shared" ca="1" si="896"/>
        <v>48006.105296803609</v>
      </c>
      <c r="DE468" s="602">
        <f t="shared" ca="1" si="897"/>
        <v>49693.889253268258</v>
      </c>
      <c r="DF468" s="602">
        <f t="shared" ca="1" si="898"/>
        <v>49693.889253268258</v>
      </c>
      <c r="DG468" s="602">
        <f t="shared" ca="1" si="899"/>
        <v>51404.937022019112</v>
      </c>
      <c r="DH468" s="602">
        <f t="shared" ca="1" si="900"/>
        <v>51404.937022019112</v>
      </c>
      <c r="DI468" s="602">
        <f t="shared" ca="1" si="901"/>
        <v>53138.334953305806</v>
      </c>
      <c r="DJ468" s="602">
        <f t="shared" ca="1" si="902"/>
        <v>35740.272825017964</v>
      </c>
      <c r="DK468" s="602">
        <f t="shared" ca="1" si="903"/>
        <v>36622.140011125128</v>
      </c>
      <c r="DL468" s="602">
        <f t="shared" ca="1" si="904"/>
        <v>36622.140011125128</v>
      </c>
      <c r="DM468" s="602">
        <f t="shared" ca="1" si="905"/>
        <v>37514.931461517175</v>
      </c>
      <c r="DN468" s="602">
        <f t="shared" ca="1" si="906"/>
        <v>37514.931461517175</v>
      </c>
      <c r="DO468" s="602">
        <f t="shared" ca="1" si="907"/>
        <v>38418.479955411574</v>
      </c>
      <c r="DP468" s="602">
        <f t="shared" ca="1" si="908"/>
        <v>38418.479955411574</v>
      </c>
      <c r="DQ468" s="602">
        <f t="shared" ca="1" si="909"/>
        <v>39332.613834187912</v>
      </c>
      <c r="DR468" s="602">
        <f t="shared" ca="1" si="910"/>
        <v>39332.613834187912</v>
      </c>
      <c r="DS468" s="602">
        <f t="shared" ca="1" si="911"/>
        <v>40257.157363389997</v>
      </c>
      <c r="DT468" s="602">
        <f t="shared" ca="1" si="912"/>
        <v>46177.501827191038</v>
      </c>
      <c r="DU468" s="602">
        <f t="shared" ca="1" si="913"/>
        <v>47838.641578354283</v>
      </c>
      <c r="DV468" s="602">
        <f t="shared" ca="1" si="914"/>
        <v>47838.641578354283</v>
      </c>
      <c r="DW468" s="602">
        <f t="shared" ca="1" si="915"/>
        <v>49524.048906687342</v>
      </c>
      <c r="DX468" s="602">
        <f t="shared" ca="1" si="916"/>
        <v>49524.048906687342</v>
      </c>
      <c r="DY468" s="602">
        <f t="shared" ca="1" si="917"/>
        <v>51232.81142211426</v>
      </c>
      <c r="DZ468" s="602">
        <f t="shared" ca="1" si="918"/>
        <v>51232.81142211426</v>
      </c>
      <c r="EA468" s="602">
        <f t="shared" ca="1" si="919"/>
        <v>52964.015402022604</v>
      </c>
      <c r="EB468" s="602">
        <f t="shared" ca="1" si="920"/>
        <v>52964.015402022604</v>
      </c>
      <c r="EC468" s="602">
        <f t="shared" ca="1" si="921"/>
        <v>54716.749467108581</v>
      </c>
      <c r="ED468" s="602">
        <f t="shared" ca="1" si="922"/>
        <v>50546.562285820124</v>
      </c>
      <c r="EE468" s="602">
        <f t="shared" ca="1" si="923"/>
        <v>52268.899256216449</v>
      </c>
      <c r="EF468" s="602">
        <f t="shared" ca="1" si="924"/>
        <v>52268.899256216449</v>
      </c>
      <c r="EG468" s="602">
        <f t="shared" ca="1" si="925"/>
        <v>54013.130357142247</v>
      </c>
      <c r="EH468" s="602">
        <f t="shared" ca="1" si="926"/>
        <v>54013.130357142247</v>
      </c>
      <c r="EI468" s="602">
        <f t="shared" ca="1" si="927"/>
        <v>55778.34727772788</v>
      </c>
      <c r="EJ468" s="602">
        <f t="shared" ca="1" si="928"/>
        <v>55778.34727772788</v>
      </c>
      <c r="EK468" s="602">
        <f t="shared" ca="1" si="929"/>
        <v>57563.649413299725</v>
      </c>
      <c r="EL468" s="602">
        <f t="shared" ca="1" si="930"/>
        <v>57563.649413299725</v>
      </c>
      <c r="EM468" s="602">
        <f t="shared" ca="1" si="931"/>
        <v>59368.146874517734</v>
      </c>
    </row>
    <row r="469" spans="22:143" ht="14.25" x14ac:dyDescent="0.2">
      <c r="V469" s="260"/>
      <c r="W469" s="597">
        <f t="shared" si="811"/>
        <v>176</v>
      </c>
      <c r="X469" s="602">
        <f t="shared" ca="1" si="812"/>
        <v>27303.204877228378</v>
      </c>
      <c r="Y469" s="602">
        <f t="shared" ca="1" si="813"/>
        <v>28063.745651855919</v>
      </c>
      <c r="Z469" s="602">
        <f t="shared" ca="1" si="814"/>
        <v>28063.745651855919</v>
      </c>
      <c r="AA469" s="602">
        <f t="shared" ca="1" si="815"/>
        <v>28836.595283912593</v>
      </c>
      <c r="AB469" s="602">
        <f t="shared" ca="1" si="816"/>
        <v>28836.595283912593</v>
      </c>
      <c r="AC469" s="602">
        <f t="shared" ca="1" si="817"/>
        <v>29621.652351503428</v>
      </c>
      <c r="AD469" s="602">
        <f t="shared" ca="1" si="818"/>
        <v>29621.652351503428</v>
      </c>
      <c r="AE469" s="602">
        <f t="shared" ca="1" si="819"/>
        <v>30418.807625095062</v>
      </c>
      <c r="AF469" s="602">
        <f t="shared" ca="1" si="820"/>
        <v>30418.807625095062</v>
      </c>
      <c r="AG469" s="602">
        <f t="shared" ca="1" si="821"/>
        <v>31227.944341051854</v>
      </c>
      <c r="AH469" s="602">
        <f t="shared" ca="1" si="822"/>
        <v>31773.964225318963</v>
      </c>
      <c r="AI469" s="602">
        <f t="shared" ca="1" si="823"/>
        <v>33161.814954877947</v>
      </c>
      <c r="AJ469" s="602">
        <f t="shared" ca="1" si="824"/>
        <v>33161.814954877947</v>
      </c>
      <c r="AK469" s="602">
        <f t="shared" ca="1" si="825"/>
        <v>34581.723205375456</v>
      </c>
      <c r="AL469" s="602">
        <f t="shared" ca="1" si="826"/>
        <v>34581.723205375456</v>
      </c>
      <c r="AM469" s="602">
        <f t="shared" ca="1" si="827"/>
        <v>36033.004617820443</v>
      </c>
      <c r="AN469" s="602">
        <f t="shared" ca="1" si="828"/>
        <v>36033.004617820443</v>
      </c>
      <c r="AO469" s="602">
        <f t="shared" ca="1" si="829"/>
        <v>37514.931461517175</v>
      </c>
      <c r="AP469" s="602">
        <f t="shared" ca="1" si="830"/>
        <v>37514.931461517175</v>
      </c>
      <c r="AQ469" s="602">
        <f t="shared" ca="1" si="831"/>
        <v>39026.737155306873</v>
      </c>
      <c r="AR469" s="602">
        <f t="shared" ca="1" si="832"/>
        <v>35448.772928771345</v>
      </c>
      <c r="AS469" s="602">
        <f t="shared" ca="1" si="833"/>
        <v>36918.531516652984</v>
      </c>
      <c r="AT469" s="602">
        <f t="shared" ca="1" si="834"/>
        <v>36918.531516652984</v>
      </c>
      <c r="AU469" s="602">
        <f t="shared" ca="1" si="835"/>
        <v>38418.479955411574</v>
      </c>
      <c r="AV469" s="602">
        <f t="shared" ca="1" si="836"/>
        <v>38418.479955411574</v>
      </c>
      <c r="AW469" s="602">
        <f t="shared" ca="1" si="837"/>
        <v>39947.830563756834</v>
      </c>
      <c r="AX469" s="602">
        <f t="shared" ca="1" si="838"/>
        <v>39947.830563756834</v>
      </c>
      <c r="AY469" s="602">
        <f t="shared" ca="1" si="839"/>
        <v>41505.764212283277</v>
      </c>
      <c r="AZ469" s="602">
        <f t="shared" ca="1" si="840"/>
        <v>41505.764212283277</v>
      </c>
      <c r="BA469" s="602">
        <f t="shared" ca="1" si="841"/>
        <v>43091.434978125537</v>
      </c>
      <c r="BB469" s="602">
        <f t="shared" ca="1" si="842"/>
        <v>30151.752011168952</v>
      </c>
      <c r="BC469" s="602">
        <f t="shared" ca="1" si="843"/>
        <v>30956.908340085956</v>
      </c>
      <c r="BD469" s="602">
        <f t="shared" ca="1" si="844"/>
        <v>30956.908340085956</v>
      </c>
      <c r="BE469" s="602">
        <f t="shared" ca="1" si="845"/>
        <v>31773.96422531897</v>
      </c>
      <c r="BF469" s="602">
        <f t="shared" ca="1" si="846"/>
        <v>31773.96422531897</v>
      </c>
      <c r="BG469" s="602">
        <f t="shared" ca="1" si="847"/>
        <v>32602.790994842424</v>
      </c>
      <c r="BH469" s="602">
        <f t="shared" ca="1" si="848"/>
        <v>32602.790994842424</v>
      </c>
      <c r="BI469" s="602">
        <f t="shared" ca="1" si="849"/>
        <v>33443.253242422019</v>
      </c>
      <c r="BJ469" s="602">
        <f t="shared" ca="1" si="850"/>
        <v>33443.253242422019</v>
      </c>
      <c r="BK469" s="602">
        <f t="shared" ca="1" si="851"/>
        <v>34295.209150044284</v>
      </c>
      <c r="BL469" s="602">
        <f t="shared" ca="1" si="852"/>
        <v>36770.18441525627</v>
      </c>
      <c r="BM469" s="602">
        <f t="shared" ca="1" si="853"/>
        <v>38267.148755353199</v>
      </c>
      <c r="BN469" s="602">
        <f t="shared" ca="1" si="854"/>
        <v>38267.148755353199</v>
      </c>
      <c r="BO469" s="602">
        <f t="shared" ca="1" si="855"/>
        <v>39793.595525186211</v>
      </c>
      <c r="BP469" s="602">
        <f t="shared" ca="1" si="856"/>
        <v>39793.595525186211</v>
      </c>
      <c r="BQ469" s="602">
        <f t="shared" ca="1" si="857"/>
        <v>41348.708530527409</v>
      </c>
      <c r="BR469" s="602">
        <f t="shared" ca="1" si="858"/>
        <v>41348.708530527409</v>
      </c>
      <c r="BS469" s="602">
        <f t="shared" ca="1" si="859"/>
        <v>42931.644319025749</v>
      </c>
      <c r="BT469" s="602">
        <f t="shared" ca="1" si="860"/>
        <v>42931.644319025749</v>
      </c>
      <c r="BU469" s="602">
        <f t="shared" ca="1" si="861"/>
        <v>44541.536806018841</v>
      </c>
      <c r="BV469" s="602">
        <f t="shared" ca="1" si="862"/>
        <v>40723.276804626068</v>
      </c>
      <c r="BW469" s="602">
        <f t="shared" ca="1" si="863"/>
        <v>42295.186245571516</v>
      </c>
      <c r="BX469" s="602">
        <f t="shared" ca="1" si="864"/>
        <v>42295.186245571516</v>
      </c>
      <c r="BY469" s="602">
        <f t="shared" ca="1" si="865"/>
        <v>43894.401241264459</v>
      </c>
      <c r="BZ469" s="602">
        <f t="shared" ca="1" si="866"/>
        <v>43894.401241264459</v>
      </c>
      <c r="CA469" s="602">
        <f t="shared" ca="1" si="867"/>
        <v>45520.044319311586</v>
      </c>
      <c r="CB469" s="602">
        <f t="shared" ca="1" si="868"/>
        <v>45520.044319311586</v>
      </c>
      <c r="CC469" s="602">
        <f t="shared" ca="1" si="869"/>
        <v>47171.222607457443</v>
      </c>
      <c r="CD469" s="602">
        <f t="shared" ca="1" si="870"/>
        <v>47171.222607457443</v>
      </c>
      <c r="CE469" s="602">
        <f t="shared" ca="1" si="871"/>
        <v>48847.032188247038</v>
      </c>
      <c r="CF469" s="602">
        <f t="shared" ca="1" si="872"/>
        <v>32602.790994842424</v>
      </c>
      <c r="CG469" s="602">
        <f t="shared" ca="1" si="873"/>
        <v>33443.253242422012</v>
      </c>
      <c r="CH469" s="602">
        <f t="shared" ca="1" si="874"/>
        <v>33443.253242422012</v>
      </c>
      <c r="CI469" s="602">
        <f t="shared" ca="1" si="875"/>
        <v>34295.209150044277</v>
      </c>
      <c r="CJ469" s="602">
        <f t="shared" ca="1" si="876"/>
        <v>34295.209150044277</v>
      </c>
      <c r="CK469" s="602">
        <f t="shared" ca="1" si="877"/>
        <v>35158.510820378884</v>
      </c>
      <c r="CL469" s="602">
        <f t="shared" ca="1" si="878"/>
        <v>35158.510820378884</v>
      </c>
      <c r="CM469" s="602">
        <f t="shared" ca="1" si="879"/>
        <v>36033.004617820443</v>
      </c>
      <c r="CN469" s="602">
        <f t="shared" ca="1" si="880"/>
        <v>36033.004617820443</v>
      </c>
      <c r="CO469" s="602">
        <f t="shared" ca="1" si="881"/>
        <v>36918.531516652984</v>
      </c>
      <c r="CP469" s="602">
        <f t="shared" ca="1" si="882"/>
        <v>40567.620879791641</v>
      </c>
      <c r="CQ469" s="602">
        <f t="shared" ca="1" si="883"/>
        <v>42136.752230538325</v>
      </c>
      <c r="CR469" s="602">
        <f t="shared" ca="1" si="884"/>
        <v>42136.752230538325</v>
      </c>
      <c r="CS469" s="602">
        <f t="shared" ca="1" si="885"/>
        <v>43733.275864409734</v>
      </c>
      <c r="CT469" s="602">
        <f t="shared" ca="1" si="886"/>
        <v>43733.275864409734</v>
      </c>
      <c r="CU469" s="602">
        <f t="shared" ca="1" si="887"/>
        <v>45356.316094004287</v>
      </c>
      <c r="CV469" s="602">
        <f t="shared" ca="1" si="888"/>
        <v>45356.316094004287</v>
      </c>
      <c r="CW469" s="602">
        <f t="shared" ca="1" si="889"/>
        <v>47004.981388595283</v>
      </c>
      <c r="CX469" s="602">
        <f t="shared" ca="1" si="890"/>
        <v>47004.981388595283</v>
      </c>
      <c r="CY469" s="602">
        <f t="shared" ca="1" si="891"/>
        <v>48678.368743832812</v>
      </c>
      <c r="CZ469" s="602">
        <f t="shared" ca="1" si="892"/>
        <v>44703.97476535022</v>
      </c>
      <c r="DA469" s="602">
        <f t="shared" ca="1" si="893"/>
        <v>46342.497848049643</v>
      </c>
      <c r="DB469" s="602">
        <f t="shared" ca="1" si="894"/>
        <v>46342.497848049643</v>
      </c>
      <c r="DC469" s="602">
        <f t="shared" ca="1" si="895"/>
        <v>48006.105296803609</v>
      </c>
      <c r="DD469" s="602">
        <f t="shared" ca="1" si="896"/>
        <v>48006.105296803609</v>
      </c>
      <c r="DE469" s="602">
        <f t="shared" ca="1" si="897"/>
        <v>49693.889253268258</v>
      </c>
      <c r="DF469" s="602">
        <f t="shared" ca="1" si="898"/>
        <v>49693.889253268258</v>
      </c>
      <c r="DG469" s="602">
        <f t="shared" ca="1" si="899"/>
        <v>51404.937022019112</v>
      </c>
      <c r="DH469" s="602">
        <f t="shared" ca="1" si="900"/>
        <v>51404.937022019112</v>
      </c>
      <c r="DI469" s="602">
        <f t="shared" ca="1" si="901"/>
        <v>53138.334953305806</v>
      </c>
      <c r="DJ469" s="602">
        <f t="shared" ca="1" si="902"/>
        <v>35740.272825017964</v>
      </c>
      <c r="DK469" s="602">
        <f t="shared" ca="1" si="903"/>
        <v>36622.140011125128</v>
      </c>
      <c r="DL469" s="602">
        <f t="shared" ca="1" si="904"/>
        <v>36622.140011125128</v>
      </c>
      <c r="DM469" s="602">
        <f t="shared" ca="1" si="905"/>
        <v>37514.931461517175</v>
      </c>
      <c r="DN469" s="602">
        <f t="shared" ca="1" si="906"/>
        <v>37514.931461517175</v>
      </c>
      <c r="DO469" s="602">
        <f t="shared" ca="1" si="907"/>
        <v>38418.479955411574</v>
      </c>
      <c r="DP469" s="602">
        <f t="shared" ca="1" si="908"/>
        <v>38418.479955411574</v>
      </c>
      <c r="DQ469" s="602">
        <f t="shared" ca="1" si="909"/>
        <v>39332.613834187912</v>
      </c>
      <c r="DR469" s="602">
        <f t="shared" ca="1" si="910"/>
        <v>39332.613834187912</v>
      </c>
      <c r="DS469" s="602">
        <f t="shared" ca="1" si="911"/>
        <v>40257.157363389997</v>
      </c>
      <c r="DT469" s="602">
        <f t="shared" ca="1" si="912"/>
        <v>46177.501827191038</v>
      </c>
      <c r="DU469" s="602">
        <f t="shared" ca="1" si="913"/>
        <v>47838.641578354283</v>
      </c>
      <c r="DV469" s="602">
        <f t="shared" ca="1" si="914"/>
        <v>47838.641578354283</v>
      </c>
      <c r="DW469" s="602">
        <f t="shared" ca="1" si="915"/>
        <v>49524.048906687342</v>
      </c>
      <c r="DX469" s="602">
        <f t="shared" ca="1" si="916"/>
        <v>49524.048906687342</v>
      </c>
      <c r="DY469" s="602">
        <f t="shared" ca="1" si="917"/>
        <v>51232.81142211426</v>
      </c>
      <c r="DZ469" s="602">
        <f t="shared" ca="1" si="918"/>
        <v>51232.81142211426</v>
      </c>
      <c r="EA469" s="602">
        <f t="shared" ca="1" si="919"/>
        <v>52964.015402022604</v>
      </c>
      <c r="EB469" s="602">
        <f t="shared" ca="1" si="920"/>
        <v>52964.015402022604</v>
      </c>
      <c r="EC469" s="602">
        <f t="shared" ca="1" si="921"/>
        <v>54716.749467108581</v>
      </c>
      <c r="ED469" s="602">
        <f t="shared" ca="1" si="922"/>
        <v>50546.562285820124</v>
      </c>
      <c r="EE469" s="602">
        <f t="shared" ca="1" si="923"/>
        <v>52268.899256216449</v>
      </c>
      <c r="EF469" s="602">
        <f t="shared" ca="1" si="924"/>
        <v>52268.899256216449</v>
      </c>
      <c r="EG469" s="602">
        <f t="shared" ca="1" si="925"/>
        <v>54013.130357142247</v>
      </c>
      <c r="EH469" s="602">
        <f t="shared" ca="1" si="926"/>
        <v>54013.130357142247</v>
      </c>
      <c r="EI469" s="602">
        <f t="shared" ca="1" si="927"/>
        <v>55778.34727772788</v>
      </c>
      <c r="EJ469" s="602">
        <f t="shared" ca="1" si="928"/>
        <v>55778.34727772788</v>
      </c>
      <c r="EK469" s="602">
        <f t="shared" ca="1" si="929"/>
        <v>57563.649413299725</v>
      </c>
      <c r="EL469" s="602">
        <f t="shared" ca="1" si="930"/>
        <v>57563.649413299725</v>
      </c>
      <c r="EM469" s="602">
        <f t="shared" ca="1" si="931"/>
        <v>59368.146874517734</v>
      </c>
    </row>
    <row r="470" spans="22:143" ht="14.25" x14ac:dyDescent="0.2">
      <c r="V470" s="260"/>
      <c r="W470" s="597">
        <f t="shared" si="811"/>
        <v>177</v>
      </c>
      <c r="X470" s="602">
        <f t="shared" ca="1" si="812"/>
        <v>27303.204877228378</v>
      </c>
      <c r="Y470" s="602">
        <f t="shared" ca="1" si="813"/>
        <v>28063.745651855919</v>
      </c>
      <c r="Z470" s="602">
        <f t="shared" ca="1" si="814"/>
        <v>28063.745651855919</v>
      </c>
      <c r="AA470" s="602">
        <f t="shared" ca="1" si="815"/>
        <v>28836.595283912593</v>
      </c>
      <c r="AB470" s="602">
        <f t="shared" ca="1" si="816"/>
        <v>28836.595283912593</v>
      </c>
      <c r="AC470" s="602">
        <f t="shared" ca="1" si="817"/>
        <v>29621.652351503428</v>
      </c>
      <c r="AD470" s="602">
        <f t="shared" ca="1" si="818"/>
        <v>29621.652351503428</v>
      </c>
      <c r="AE470" s="602">
        <f t="shared" ca="1" si="819"/>
        <v>30418.807625095062</v>
      </c>
      <c r="AF470" s="602">
        <f t="shared" ca="1" si="820"/>
        <v>30418.807625095062</v>
      </c>
      <c r="AG470" s="602">
        <f t="shared" ca="1" si="821"/>
        <v>31227.944341051854</v>
      </c>
      <c r="AH470" s="602">
        <f t="shared" ca="1" si="822"/>
        <v>31773.964225318963</v>
      </c>
      <c r="AI470" s="602">
        <f t="shared" ca="1" si="823"/>
        <v>33161.814954877947</v>
      </c>
      <c r="AJ470" s="602">
        <f t="shared" ca="1" si="824"/>
        <v>33161.814954877947</v>
      </c>
      <c r="AK470" s="602">
        <f t="shared" ca="1" si="825"/>
        <v>34581.723205375456</v>
      </c>
      <c r="AL470" s="602">
        <f t="shared" ca="1" si="826"/>
        <v>34581.723205375456</v>
      </c>
      <c r="AM470" s="602">
        <f t="shared" ca="1" si="827"/>
        <v>36033.004617820443</v>
      </c>
      <c r="AN470" s="602">
        <f t="shared" ca="1" si="828"/>
        <v>36033.004617820443</v>
      </c>
      <c r="AO470" s="602">
        <f t="shared" ca="1" si="829"/>
        <v>37514.931461517175</v>
      </c>
      <c r="AP470" s="602">
        <f t="shared" ca="1" si="830"/>
        <v>37514.931461517175</v>
      </c>
      <c r="AQ470" s="602">
        <f t="shared" ca="1" si="831"/>
        <v>39026.737155306873</v>
      </c>
      <c r="AR470" s="602">
        <f t="shared" ca="1" si="832"/>
        <v>35448.772928771345</v>
      </c>
      <c r="AS470" s="602">
        <f t="shared" ca="1" si="833"/>
        <v>36918.531516652984</v>
      </c>
      <c r="AT470" s="602">
        <f t="shared" ca="1" si="834"/>
        <v>36918.531516652984</v>
      </c>
      <c r="AU470" s="602">
        <f t="shared" ca="1" si="835"/>
        <v>38418.479955411574</v>
      </c>
      <c r="AV470" s="602">
        <f t="shared" ca="1" si="836"/>
        <v>38418.479955411574</v>
      </c>
      <c r="AW470" s="602">
        <f t="shared" ca="1" si="837"/>
        <v>39947.830563756834</v>
      </c>
      <c r="AX470" s="602">
        <f t="shared" ca="1" si="838"/>
        <v>39947.830563756834</v>
      </c>
      <c r="AY470" s="602">
        <f t="shared" ca="1" si="839"/>
        <v>41505.764212283277</v>
      </c>
      <c r="AZ470" s="602">
        <f t="shared" ca="1" si="840"/>
        <v>41505.764212283277</v>
      </c>
      <c r="BA470" s="602">
        <f t="shared" ca="1" si="841"/>
        <v>43091.434978125537</v>
      </c>
      <c r="BB470" s="602">
        <f t="shared" ca="1" si="842"/>
        <v>30151.752011168952</v>
      </c>
      <c r="BC470" s="602">
        <f t="shared" ca="1" si="843"/>
        <v>30956.908340085956</v>
      </c>
      <c r="BD470" s="602">
        <f t="shared" ca="1" si="844"/>
        <v>30956.908340085956</v>
      </c>
      <c r="BE470" s="602">
        <f t="shared" ca="1" si="845"/>
        <v>31773.96422531897</v>
      </c>
      <c r="BF470" s="602">
        <f t="shared" ca="1" si="846"/>
        <v>31773.96422531897</v>
      </c>
      <c r="BG470" s="602">
        <f t="shared" ca="1" si="847"/>
        <v>32602.790994842424</v>
      </c>
      <c r="BH470" s="602">
        <f t="shared" ca="1" si="848"/>
        <v>32602.790994842424</v>
      </c>
      <c r="BI470" s="602">
        <f t="shared" ca="1" si="849"/>
        <v>33443.253242422019</v>
      </c>
      <c r="BJ470" s="602">
        <f t="shared" ca="1" si="850"/>
        <v>33443.253242422019</v>
      </c>
      <c r="BK470" s="602">
        <f t="shared" ca="1" si="851"/>
        <v>34295.209150044284</v>
      </c>
      <c r="BL470" s="602">
        <f t="shared" ca="1" si="852"/>
        <v>36770.18441525627</v>
      </c>
      <c r="BM470" s="602">
        <f t="shared" ca="1" si="853"/>
        <v>38267.148755353199</v>
      </c>
      <c r="BN470" s="602">
        <f t="shared" ca="1" si="854"/>
        <v>38267.148755353199</v>
      </c>
      <c r="BO470" s="602">
        <f t="shared" ca="1" si="855"/>
        <v>39793.595525186211</v>
      </c>
      <c r="BP470" s="602">
        <f t="shared" ca="1" si="856"/>
        <v>39793.595525186211</v>
      </c>
      <c r="BQ470" s="602">
        <f t="shared" ca="1" si="857"/>
        <v>41348.708530527409</v>
      </c>
      <c r="BR470" s="602">
        <f t="shared" ca="1" si="858"/>
        <v>41348.708530527409</v>
      </c>
      <c r="BS470" s="602">
        <f t="shared" ca="1" si="859"/>
        <v>42931.644319025749</v>
      </c>
      <c r="BT470" s="602">
        <f t="shared" ca="1" si="860"/>
        <v>42931.644319025749</v>
      </c>
      <c r="BU470" s="602">
        <f t="shared" ca="1" si="861"/>
        <v>44541.536806018841</v>
      </c>
      <c r="BV470" s="602">
        <f t="shared" ca="1" si="862"/>
        <v>40723.276804626068</v>
      </c>
      <c r="BW470" s="602">
        <f t="shared" ca="1" si="863"/>
        <v>42295.186245571516</v>
      </c>
      <c r="BX470" s="602">
        <f t="shared" ca="1" si="864"/>
        <v>42295.186245571516</v>
      </c>
      <c r="BY470" s="602">
        <f t="shared" ca="1" si="865"/>
        <v>43894.401241264459</v>
      </c>
      <c r="BZ470" s="602">
        <f t="shared" ca="1" si="866"/>
        <v>43894.401241264459</v>
      </c>
      <c r="CA470" s="602">
        <f t="shared" ca="1" si="867"/>
        <v>45520.044319311586</v>
      </c>
      <c r="CB470" s="602">
        <f t="shared" ca="1" si="868"/>
        <v>45520.044319311586</v>
      </c>
      <c r="CC470" s="602">
        <f t="shared" ca="1" si="869"/>
        <v>47171.222607457443</v>
      </c>
      <c r="CD470" s="602">
        <f t="shared" ca="1" si="870"/>
        <v>47171.222607457443</v>
      </c>
      <c r="CE470" s="602">
        <f t="shared" ca="1" si="871"/>
        <v>48847.032188247038</v>
      </c>
      <c r="CF470" s="602">
        <f t="shared" ca="1" si="872"/>
        <v>32602.790994842424</v>
      </c>
      <c r="CG470" s="602">
        <f t="shared" ca="1" si="873"/>
        <v>33443.253242422012</v>
      </c>
      <c r="CH470" s="602">
        <f t="shared" ca="1" si="874"/>
        <v>33443.253242422012</v>
      </c>
      <c r="CI470" s="602">
        <f t="shared" ca="1" si="875"/>
        <v>34295.209150044277</v>
      </c>
      <c r="CJ470" s="602">
        <f t="shared" ca="1" si="876"/>
        <v>34295.209150044277</v>
      </c>
      <c r="CK470" s="602">
        <f t="shared" ca="1" si="877"/>
        <v>35158.510820378884</v>
      </c>
      <c r="CL470" s="602">
        <f t="shared" ca="1" si="878"/>
        <v>35158.510820378884</v>
      </c>
      <c r="CM470" s="602">
        <f t="shared" ca="1" si="879"/>
        <v>36033.004617820443</v>
      </c>
      <c r="CN470" s="602">
        <f t="shared" ca="1" si="880"/>
        <v>36033.004617820443</v>
      </c>
      <c r="CO470" s="602">
        <f t="shared" ca="1" si="881"/>
        <v>36918.531516652984</v>
      </c>
      <c r="CP470" s="602">
        <f t="shared" ca="1" si="882"/>
        <v>40567.620879791641</v>
      </c>
      <c r="CQ470" s="602">
        <f t="shared" ca="1" si="883"/>
        <v>42136.752230538325</v>
      </c>
      <c r="CR470" s="602">
        <f t="shared" ca="1" si="884"/>
        <v>42136.752230538325</v>
      </c>
      <c r="CS470" s="602">
        <f t="shared" ca="1" si="885"/>
        <v>43733.275864409734</v>
      </c>
      <c r="CT470" s="602">
        <f t="shared" ca="1" si="886"/>
        <v>43733.275864409734</v>
      </c>
      <c r="CU470" s="602">
        <f t="shared" ca="1" si="887"/>
        <v>45356.316094004287</v>
      </c>
      <c r="CV470" s="602">
        <f t="shared" ca="1" si="888"/>
        <v>45356.316094004287</v>
      </c>
      <c r="CW470" s="602">
        <f t="shared" ca="1" si="889"/>
        <v>47004.981388595283</v>
      </c>
      <c r="CX470" s="602">
        <f t="shared" ca="1" si="890"/>
        <v>47004.981388595283</v>
      </c>
      <c r="CY470" s="602">
        <f t="shared" ca="1" si="891"/>
        <v>48678.368743832812</v>
      </c>
      <c r="CZ470" s="602">
        <f t="shared" ca="1" si="892"/>
        <v>44703.97476535022</v>
      </c>
      <c r="DA470" s="602">
        <f t="shared" ca="1" si="893"/>
        <v>46342.497848049643</v>
      </c>
      <c r="DB470" s="602">
        <f t="shared" ca="1" si="894"/>
        <v>46342.497848049643</v>
      </c>
      <c r="DC470" s="602">
        <f t="shared" ca="1" si="895"/>
        <v>48006.105296803609</v>
      </c>
      <c r="DD470" s="602">
        <f t="shared" ca="1" si="896"/>
        <v>48006.105296803609</v>
      </c>
      <c r="DE470" s="602">
        <f t="shared" ca="1" si="897"/>
        <v>49693.889253268258</v>
      </c>
      <c r="DF470" s="602">
        <f t="shared" ca="1" si="898"/>
        <v>49693.889253268258</v>
      </c>
      <c r="DG470" s="602">
        <f t="shared" ca="1" si="899"/>
        <v>51404.937022019112</v>
      </c>
      <c r="DH470" s="602">
        <f t="shared" ca="1" si="900"/>
        <v>51404.937022019112</v>
      </c>
      <c r="DI470" s="602">
        <f t="shared" ca="1" si="901"/>
        <v>53138.334953305806</v>
      </c>
      <c r="DJ470" s="602">
        <f t="shared" ca="1" si="902"/>
        <v>35740.272825017964</v>
      </c>
      <c r="DK470" s="602">
        <f t="shared" ca="1" si="903"/>
        <v>36622.140011125128</v>
      </c>
      <c r="DL470" s="602">
        <f t="shared" ca="1" si="904"/>
        <v>36622.140011125128</v>
      </c>
      <c r="DM470" s="602">
        <f t="shared" ca="1" si="905"/>
        <v>37514.931461517175</v>
      </c>
      <c r="DN470" s="602">
        <f t="shared" ca="1" si="906"/>
        <v>37514.931461517175</v>
      </c>
      <c r="DO470" s="602">
        <f t="shared" ca="1" si="907"/>
        <v>38418.479955411574</v>
      </c>
      <c r="DP470" s="602">
        <f t="shared" ca="1" si="908"/>
        <v>38418.479955411574</v>
      </c>
      <c r="DQ470" s="602">
        <f t="shared" ca="1" si="909"/>
        <v>39332.613834187912</v>
      </c>
      <c r="DR470" s="602">
        <f t="shared" ca="1" si="910"/>
        <v>39332.613834187912</v>
      </c>
      <c r="DS470" s="602">
        <f t="shared" ca="1" si="911"/>
        <v>40257.157363389997</v>
      </c>
      <c r="DT470" s="602">
        <f t="shared" ca="1" si="912"/>
        <v>46177.501827191038</v>
      </c>
      <c r="DU470" s="602">
        <f t="shared" ca="1" si="913"/>
        <v>47838.641578354283</v>
      </c>
      <c r="DV470" s="602">
        <f t="shared" ca="1" si="914"/>
        <v>47838.641578354283</v>
      </c>
      <c r="DW470" s="602">
        <f t="shared" ca="1" si="915"/>
        <v>49524.048906687342</v>
      </c>
      <c r="DX470" s="602">
        <f t="shared" ca="1" si="916"/>
        <v>49524.048906687342</v>
      </c>
      <c r="DY470" s="602">
        <f t="shared" ca="1" si="917"/>
        <v>51232.81142211426</v>
      </c>
      <c r="DZ470" s="602">
        <f t="shared" ca="1" si="918"/>
        <v>51232.81142211426</v>
      </c>
      <c r="EA470" s="602">
        <f t="shared" ca="1" si="919"/>
        <v>52964.015402022604</v>
      </c>
      <c r="EB470" s="602">
        <f t="shared" ca="1" si="920"/>
        <v>52964.015402022604</v>
      </c>
      <c r="EC470" s="602">
        <f t="shared" ca="1" si="921"/>
        <v>54716.749467108581</v>
      </c>
      <c r="ED470" s="602">
        <f t="shared" ca="1" si="922"/>
        <v>50546.562285820124</v>
      </c>
      <c r="EE470" s="602">
        <f t="shared" ca="1" si="923"/>
        <v>52268.899256216449</v>
      </c>
      <c r="EF470" s="602">
        <f t="shared" ca="1" si="924"/>
        <v>52268.899256216449</v>
      </c>
      <c r="EG470" s="602">
        <f t="shared" ca="1" si="925"/>
        <v>54013.130357142247</v>
      </c>
      <c r="EH470" s="602">
        <f t="shared" ca="1" si="926"/>
        <v>54013.130357142247</v>
      </c>
      <c r="EI470" s="602">
        <f t="shared" ca="1" si="927"/>
        <v>55778.34727772788</v>
      </c>
      <c r="EJ470" s="602">
        <f t="shared" ca="1" si="928"/>
        <v>55778.34727772788</v>
      </c>
      <c r="EK470" s="602">
        <f t="shared" ca="1" si="929"/>
        <v>57563.649413299725</v>
      </c>
      <c r="EL470" s="602">
        <f t="shared" ca="1" si="930"/>
        <v>57563.649413299725</v>
      </c>
      <c r="EM470" s="602">
        <f t="shared" ca="1" si="931"/>
        <v>59368.146874517734</v>
      </c>
    </row>
    <row r="471" spans="22:143" ht="14.25" x14ac:dyDescent="0.2">
      <c r="V471" s="260"/>
      <c r="W471" s="597">
        <f t="shared" si="811"/>
        <v>178</v>
      </c>
      <c r="X471" s="602">
        <f t="shared" ca="1" si="812"/>
        <v>27303.204877228378</v>
      </c>
      <c r="Y471" s="602">
        <f t="shared" ca="1" si="813"/>
        <v>28063.745651855919</v>
      </c>
      <c r="Z471" s="602">
        <f t="shared" ca="1" si="814"/>
        <v>28063.745651855919</v>
      </c>
      <c r="AA471" s="602">
        <f t="shared" ca="1" si="815"/>
        <v>28836.595283912593</v>
      </c>
      <c r="AB471" s="602">
        <f t="shared" ca="1" si="816"/>
        <v>28836.595283912593</v>
      </c>
      <c r="AC471" s="602">
        <f t="shared" ca="1" si="817"/>
        <v>29621.652351503428</v>
      </c>
      <c r="AD471" s="602">
        <f t="shared" ca="1" si="818"/>
        <v>29621.652351503428</v>
      </c>
      <c r="AE471" s="602">
        <f t="shared" ca="1" si="819"/>
        <v>30418.807625095062</v>
      </c>
      <c r="AF471" s="602">
        <f t="shared" ca="1" si="820"/>
        <v>30418.807625095062</v>
      </c>
      <c r="AG471" s="602">
        <f t="shared" ca="1" si="821"/>
        <v>31227.944341051854</v>
      </c>
      <c r="AH471" s="602">
        <f t="shared" ca="1" si="822"/>
        <v>31773.964225318963</v>
      </c>
      <c r="AI471" s="602">
        <f t="shared" ca="1" si="823"/>
        <v>33161.814954877947</v>
      </c>
      <c r="AJ471" s="602">
        <f t="shared" ca="1" si="824"/>
        <v>33161.814954877947</v>
      </c>
      <c r="AK471" s="602">
        <f t="shared" ca="1" si="825"/>
        <v>34581.723205375456</v>
      </c>
      <c r="AL471" s="602">
        <f t="shared" ca="1" si="826"/>
        <v>34581.723205375456</v>
      </c>
      <c r="AM471" s="602">
        <f t="shared" ca="1" si="827"/>
        <v>36033.004617820443</v>
      </c>
      <c r="AN471" s="602">
        <f t="shared" ca="1" si="828"/>
        <v>36033.004617820443</v>
      </c>
      <c r="AO471" s="602">
        <f t="shared" ca="1" si="829"/>
        <v>37514.931461517175</v>
      </c>
      <c r="AP471" s="602">
        <f t="shared" ca="1" si="830"/>
        <v>37514.931461517175</v>
      </c>
      <c r="AQ471" s="602">
        <f t="shared" ca="1" si="831"/>
        <v>39026.737155306873</v>
      </c>
      <c r="AR471" s="602">
        <f t="shared" ca="1" si="832"/>
        <v>35448.772928771345</v>
      </c>
      <c r="AS471" s="602">
        <f t="shared" ca="1" si="833"/>
        <v>36918.531516652984</v>
      </c>
      <c r="AT471" s="602">
        <f t="shared" ca="1" si="834"/>
        <v>36918.531516652984</v>
      </c>
      <c r="AU471" s="602">
        <f t="shared" ca="1" si="835"/>
        <v>38418.479955411574</v>
      </c>
      <c r="AV471" s="602">
        <f t="shared" ca="1" si="836"/>
        <v>38418.479955411574</v>
      </c>
      <c r="AW471" s="602">
        <f t="shared" ca="1" si="837"/>
        <v>39947.830563756834</v>
      </c>
      <c r="AX471" s="602">
        <f t="shared" ca="1" si="838"/>
        <v>39947.830563756834</v>
      </c>
      <c r="AY471" s="602">
        <f t="shared" ca="1" si="839"/>
        <v>41505.764212283277</v>
      </c>
      <c r="AZ471" s="602">
        <f t="shared" ca="1" si="840"/>
        <v>41505.764212283277</v>
      </c>
      <c r="BA471" s="602">
        <f t="shared" ca="1" si="841"/>
        <v>43091.434978125537</v>
      </c>
      <c r="BB471" s="602">
        <f t="shared" ca="1" si="842"/>
        <v>30151.752011168952</v>
      </c>
      <c r="BC471" s="602">
        <f t="shared" ca="1" si="843"/>
        <v>30956.908340085956</v>
      </c>
      <c r="BD471" s="602">
        <f t="shared" ca="1" si="844"/>
        <v>30956.908340085956</v>
      </c>
      <c r="BE471" s="602">
        <f t="shared" ca="1" si="845"/>
        <v>31773.96422531897</v>
      </c>
      <c r="BF471" s="602">
        <f t="shared" ca="1" si="846"/>
        <v>31773.96422531897</v>
      </c>
      <c r="BG471" s="602">
        <f t="shared" ca="1" si="847"/>
        <v>32602.790994842424</v>
      </c>
      <c r="BH471" s="602">
        <f t="shared" ca="1" si="848"/>
        <v>32602.790994842424</v>
      </c>
      <c r="BI471" s="602">
        <f t="shared" ca="1" si="849"/>
        <v>33443.253242422019</v>
      </c>
      <c r="BJ471" s="602">
        <f t="shared" ca="1" si="850"/>
        <v>33443.253242422019</v>
      </c>
      <c r="BK471" s="602">
        <f t="shared" ca="1" si="851"/>
        <v>34295.209150044284</v>
      </c>
      <c r="BL471" s="602">
        <f t="shared" ca="1" si="852"/>
        <v>36770.18441525627</v>
      </c>
      <c r="BM471" s="602">
        <f t="shared" ca="1" si="853"/>
        <v>38267.148755353199</v>
      </c>
      <c r="BN471" s="602">
        <f t="shared" ca="1" si="854"/>
        <v>38267.148755353199</v>
      </c>
      <c r="BO471" s="602">
        <f t="shared" ca="1" si="855"/>
        <v>39793.595525186211</v>
      </c>
      <c r="BP471" s="602">
        <f t="shared" ca="1" si="856"/>
        <v>39793.595525186211</v>
      </c>
      <c r="BQ471" s="602">
        <f t="shared" ca="1" si="857"/>
        <v>41348.708530527409</v>
      </c>
      <c r="BR471" s="602">
        <f t="shared" ca="1" si="858"/>
        <v>41348.708530527409</v>
      </c>
      <c r="BS471" s="602">
        <f t="shared" ca="1" si="859"/>
        <v>42931.644319025749</v>
      </c>
      <c r="BT471" s="602">
        <f t="shared" ca="1" si="860"/>
        <v>42931.644319025749</v>
      </c>
      <c r="BU471" s="602">
        <f t="shared" ca="1" si="861"/>
        <v>44541.536806018841</v>
      </c>
      <c r="BV471" s="602">
        <f t="shared" ca="1" si="862"/>
        <v>40723.276804626068</v>
      </c>
      <c r="BW471" s="602">
        <f t="shared" ca="1" si="863"/>
        <v>42295.186245571516</v>
      </c>
      <c r="BX471" s="602">
        <f t="shared" ca="1" si="864"/>
        <v>42295.186245571516</v>
      </c>
      <c r="BY471" s="602">
        <f t="shared" ca="1" si="865"/>
        <v>43894.401241264459</v>
      </c>
      <c r="BZ471" s="602">
        <f t="shared" ca="1" si="866"/>
        <v>43894.401241264459</v>
      </c>
      <c r="CA471" s="602">
        <f t="shared" ca="1" si="867"/>
        <v>45520.044319311586</v>
      </c>
      <c r="CB471" s="602">
        <f t="shared" ca="1" si="868"/>
        <v>45520.044319311586</v>
      </c>
      <c r="CC471" s="602">
        <f t="shared" ca="1" si="869"/>
        <v>47171.222607457443</v>
      </c>
      <c r="CD471" s="602">
        <f t="shared" ca="1" si="870"/>
        <v>47171.222607457443</v>
      </c>
      <c r="CE471" s="602">
        <f t="shared" ca="1" si="871"/>
        <v>48847.032188247038</v>
      </c>
      <c r="CF471" s="602">
        <f t="shared" ca="1" si="872"/>
        <v>32602.790994842424</v>
      </c>
      <c r="CG471" s="602">
        <f t="shared" ca="1" si="873"/>
        <v>33443.253242422012</v>
      </c>
      <c r="CH471" s="602">
        <f t="shared" ca="1" si="874"/>
        <v>33443.253242422012</v>
      </c>
      <c r="CI471" s="602">
        <f t="shared" ca="1" si="875"/>
        <v>34295.209150044277</v>
      </c>
      <c r="CJ471" s="602">
        <f t="shared" ca="1" si="876"/>
        <v>34295.209150044277</v>
      </c>
      <c r="CK471" s="602">
        <f t="shared" ca="1" si="877"/>
        <v>35158.510820378884</v>
      </c>
      <c r="CL471" s="602">
        <f t="shared" ca="1" si="878"/>
        <v>35158.510820378884</v>
      </c>
      <c r="CM471" s="602">
        <f t="shared" ca="1" si="879"/>
        <v>36033.004617820443</v>
      </c>
      <c r="CN471" s="602">
        <f t="shared" ca="1" si="880"/>
        <v>36033.004617820443</v>
      </c>
      <c r="CO471" s="602">
        <f t="shared" ca="1" si="881"/>
        <v>36918.531516652984</v>
      </c>
      <c r="CP471" s="602">
        <f t="shared" ca="1" si="882"/>
        <v>40567.620879791641</v>
      </c>
      <c r="CQ471" s="602">
        <f t="shared" ca="1" si="883"/>
        <v>42136.752230538325</v>
      </c>
      <c r="CR471" s="602">
        <f t="shared" ca="1" si="884"/>
        <v>42136.752230538325</v>
      </c>
      <c r="CS471" s="602">
        <f t="shared" ca="1" si="885"/>
        <v>43733.275864409734</v>
      </c>
      <c r="CT471" s="602">
        <f t="shared" ca="1" si="886"/>
        <v>43733.275864409734</v>
      </c>
      <c r="CU471" s="602">
        <f t="shared" ca="1" si="887"/>
        <v>45356.316094004287</v>
      </c>
      <c r="CV471" s="602">
        <f t="shared" ca="1" si="888"/>
        <v>45356.316094004287</v>
      </c>
      <c r="CW471" s="602">
        <f t="shared" ca="1" si="889"/>
        <v>47004.981388595283</v>
      </c>
      <c r="CX471" s="602">
        <f t="shared" ca="1" si="890"/>
        <v>47004.981388595283</v>
      </c>
      <c r="CY471" s="602">
        <f t="shared" ca="1" si="891"/>
        <v>48678.368743832812</v>
      </c>
      <c r="CZ471" s="602">
        <f t="shared" ca="1" si="892"/>
        <v>44703.97476535022</v>
      </c>
      <c r="DA471" s="602">
        <f t="shared" ca="1" si="893"/>
        <v>46342.497848049643</v>
      </c>
      <c r="DB471" s="602">
        <f t="shared" ca="1" si="894"/>
        <v>46342.497848049643</v>
      </c>
      <c r="DC471" s="602">
        <f t="shared" ca="1" si="895"/>
        <v>48006.105296803609</v>
      </c>
      <c r="DD471" s="602">
        <f t="shared" ca="1" si="896"/>
        <v>48006.105296803609</v>
      </c>
      <c r="DE471" s="602">
        <f t="shared" ca="1" si="897"/>
        <v>49693.889253268258</v>
      </c>
      <c r="DF471" s="602">
        <f t="shared" ca="1" si="898"/>
        <v>49693.889253268258</v>
      </c>
      <c r="DG471" s="602">
        <f t="shared" ca="1" si="899"/>
        <v>51404.937022019112</v>
      </c>
      <c r="DH471" s="602">
        <f t="shared" ca="1" si="900"/>
        <v>51404.937022019112</v>
      </c>
      <c r="DI471" s="602">
        <f t="shared" ca="1" si="901"/>
        <v>53138.334953305806</v>
      </c>
      <c r="DJ471" s="602">
        <f t="shared" ca="1" si="902"/>
        <v>35740.272825017964</v>
      </c>
      <c r="DK471" s="602">
        <f t="shared" ca="1" si="903"/>
        <v>36622.140011125128</v>
      </c>
      <c r="DL471" s="602">
        <f t="shared" ca="1" si="904"/>
        <v>36622.140011125128</v>
      </c>
      <c r="DM471" s="602">
        <f t="shared" ca="1" si="905"/>
        <v>37514.931461517175</v>
      </c>
      <c r="DN471" s="602">
        <f t="shared" ca="1" si="906"/>
        <v>37514.931461517175</v>
      </c>
      <c r="DO471" s="602">
        <f t="shared" ca="1" si="907"/>
        <v>38418.479955411574</v>
      </c>
      <c r="DP471" s="602">
        <f t="shared" ca="1" si="908"/>
        <v>38418.479955411574</v>
      </c>
      <c r="DQ471" s="602">
        <f t="shared" ca="1" si="909"/>
        <v>39332.613834187912</v>
      </c>
      <c r="DR471" s="602">
        <f t="shared" ca="1" si="910"/>
        <v>39332.613834187912</v>
      </c>
      <c r="DS471" s="602">
        <f t="shared" ca="1" si="911"/>
        <v>40257.157363389997</v>
      </c>
      <c r="DT471" s="602">
        <f t="shared" ca="1" si="912"/>
        <v>46177.501827191038</v>
      </c>
      <c r="DU471" s="602">
        <f t="shared" ca="1" si="913"/>
        <v>47838.641578354283</v>
      </c>
      <c r="DV471" s="602">
        <f t="shared" ca="1" si="914"/>
        <v>47838.641578354283</v>
      </c>
      <c r="DW471" s="602">
        <f t="shared" ca="1" si="915"/>
        <v>49524.048906687342</v>
      </c>
      <c r="DX471" s="602">
        <f t="shared" ca="1" si="916"/>
        <v>49524.048906687342</v>
      </c>
      <c r="DY471" s="602">
        <f t="shared" ca="1" si="917"/>
        <v>51232.81142211426</v>
      </c>
      <c r="DZ471" s="602">
        <f t="shared" ca="1" si="918"/>
        <v>51232.81142211426</v>
      </c>
      <c r="EA471" s="602">
        <f t="shared" ca="1" si="919"/>
        <v>52964.015402022604</v>
      </c>
      <c r="EB471" s="602">
        <f t="shared" ca="1" si="920"/>
        <v>52964.015402022604</v>
      </c>
      <c r="EC471" s="602">
        <f t="shared" ca="1" si="921"/>
        <v>54716.749467108581</v>
      </c>
      <c r="ED471" s="602">
        <f t="shared" ca="1" si="922"/>
        <v>50546.562285820124</v>
      </c>
      <c r="EE471" s="602">
        <f t="shared" ca="1" si="923"/>
        <v>52268.899256216449</v>
      </c>
      <c r="EF471" s="602">
        <f t="shared" ca="1" si="924"/>
        <v>52268.899256216449</v>
      </c>
      <c r="EG471" s="602">
        <f t="shared" ca="1" si="925"/>
        <v>54013.130357142247</v>
      </c>
      <c r="EH471" s="602">
        <f t="shared" ca="1" si="926"/>
        <v>54013.130357142247</v>
      </c>
      <c r="EI471" s="602">
        <f t="shared" ca="1" si="927"/>
        <v>55778.34727772788</v>
      </c>
      <c r="EJ471" s="602">
        <f t="shared" ca="1" si="928"/>
        <v>55778.34727772788</v>
      </c>
      <c r="EK471" s="602">
        <f t="shared" ca="1" si="929"/>
        <v>57563.649413299725</v>
      </c>
      <c r="EL471" s="602">
        <f t="shared" ca="1" si="930"/>
        <v>57563.649413299725</v>
      </c>
      <c r="EM471" s="602">
        <f t="shared" ca="1" si="931"/>
        <v>59368.146874517734</v>
      </c>
    </row>
    <row r="472" spans="22:143" ht="14.25" x14ac:dyDescent="0.2">
      <c r="V472" s="260"/>
      <c r="W472" s="597">
        <f t="shared" si="811"/>
        <v>179</v>
      </c>
      <c r="X472" s="602">
        <f t="shared" ca="1" si="812"/>
        <v>27303.204877228378</v>
      </c>
      <c r="Y472" s="602">
        <f t="shared" ca="1" si="813"/>
        <v>28063.745651855919</v>
      </c>
      <c r="Z472" s="602">
        <f t="shared" ca="1" si="814"/>
        <v>28063.745651855919</v>
      </c>
      <c r="AA472" s="602">
        <f t="shared" ca="1" si="815"/>
        <v>28836.595283912593</v>
      </c>
      <c r="AB472" s="602">
        <f t="shared" ca="1" si="816"/>
        <v>28836.595283912593</v>
      </c>
      <c r="AC472" s="602">
        <f t="shared" ca="1" si="817"/>
        <v>29621.652351503428</v>
      </c>
      <c r="AD472" s="602">
        <f t="shared" ca="1" si="818"/>
        <v>29621.652351503428</v>
      </c>
      <c r="AE472" s="602">
        <f t="shared" ca="1" si="819"/>
        <v>30418.807625095062</v>
      </c>
      <c r="AF472" s="602">
        <f t="shared" ca="1" si="820"/>
        <v>30418.807625095062</v>
      </c>
      <c r="AG472" s="602">
        <f t="shared" ca="1" si="821"/>
        <v>31227.944341051854</v>
      </c>
      <c r="AH472" s="602">
        <f t="shared" ca="1" si="822"/>
        <v>31773.964225318963</v>
      </c>
      <c r="AI472" s="602">
        <f t="shared" ca="1" si="823"/>
        <v>33161.814954877947</v>
      </c>
      <c r="AJ472" s="602">
        <f t="shared" ca="1" si="824"/>
        <v>33161.814954877947</v>
      </c>
      <c r="AK472" s="602">
        <f t="shared" ca="1" si="825"/>
        <v>34581.723205375456</v>
      </c>
      <c r="AL472" s="602">
        <f t="shared" ca="1" si="826"/>
        <v>34581.723205375456</v>
      </c>
      <c r="AM472" s="602">
        <f t="shared" ca="1" si="827"/>
        <v>36033.004617820443</v>
      </c>
      <c r="AN472" s="602">
        <f t="shared" ca="1" si="828"/>
        <v>36033.004617820443</v>
      </c>
      <c r="AO472" s="602">
        <f t="shared" ca="1" si="829"/>
        <v>37514.931461517175</v>
      </c>
      <c r="AP472" s="602">
        <f t="shared" ca="1" si="830"/>
        <v>37514.931461517175</v>
      </c>
      <c r="AQ472" s="602">
        <f t="shared" ca="1" si="831"/>
        <v>39026.737155306873</v>
      </c>
      <c r="AR472" s="602">
        <f t="shared" ca="1" si="832"/>
        <v>35448.772928771345</v>
      </c>
      <c r="AS472" s="602">
        <f t="shared" ca="1" si="833"/>
        <v>36918.531516652984</v>
      </c>
      <c r="AT472" s="602">
        <f t="shared" ca="1" si="834"/>
        <v>36918.531516652984</v>
      </c>
      <c r="AU472" s="602">
        <f t="shared" ca="1" si="835"/>
        <v>38418.479955411574</v>
      </c>
      <c r="AV472" s="602">
        <f t="shared" ca="1" si="836"/>
        <v>38418.479955411574</v>
      </c>
      <c r="AW472" s="602">
        <f t="shared" ca="1" si="837"/>
        <v>39947.830563756834</v>
      </c>
      <c r="AX472" s="602">
        <f t="shared" ca="1" si="838"/>
        <v>39947.830563756834</v>
      </c>
      <c r="AY472" s="602">
        <f t="shared" ca="1" si="839"/>
        <v>41505.764212283277</v>
      </c>
      <c r="AZ472" s="602">
        <f t="shared" ca="1" si="840"/>
        <v>41505.764212283277</v>
      </c>
      <c r="BA472" s="602">
        <f t="shared" ca="1" si="841"/>
        <v>43091.434978125537</v>
      </c>
      <c r="BB472" s="602">
        <f t="shared" ca="1" si="842"/>
        <v>30151.752011168952</v>
      </c>
      <c r="BC472" s="602">
        <f t="shared" ca="1" si="843"/>
        <v>30956.908340085956</v>
      </c>
      <c r="BD472" s="602">
        <f t="shared" ca="1" si="844"/>
        <v>30956.908340085956</v>
      </c>
      <c r="BE472" s="602">
        <f t="shared" ca="1" si="845"/>
        <v>31773.96422531897</v>
      </c>
      <c r="BF472" s="602">
        <f t="shared" ca="1" si="846"/>
        <v>31773.96422531897</v>
      </c>
      <c r="BG472" s="602">
        <f t="shared" ca="1" si="847"/>
        <v>32602.790994842424</v>
      </c>
      <c r="BH472" s="602">
        <f t="shared" ca="1" si="848"/>
        <v>32602.790994842424</v>
      </c>
      <c r="BI472" s="602">
        <f t="shared" ca="1" si="849"/>
        <v>33443.253242422019</v>
      </c>
      <c r="BJ472" s="602">
        <f t="shared" ca="1" si="850"/>
        <v>33443.253242422019</v>
      </c>
      <c r="BK472" s="602">
        <f t="shared" ca="1" si="851"/>
        <v>34295.209150044284</v>
      </c>
      <c r="BL472" s="602">
        <f t="shared" ca="1" si="852"/>
        <v>36770.18441525627</v>
      </c>
      <c r="BM472" s="602">
        <f t="shared" ca="1" si="853"/>
        <v>38267.148755353199</v>
      </c>
      <c r="BN472" s="602">
        <f t="shared" ca="1" si="854"/>
        <v>38267.148755353199</v>
      </c>
      <c r="BO472" s="602">
        <f t="shared" ca="1" si="855"/>
        <v>39793.595525186211</v>
      </c>
      <c r="BP472" s="602">
        <f t="shared" ca="1" si="856"/>
        <v>39793.595525186211</v>
      </c>
      <c r="BQ472" s="602">
        <f t="shared" ca="1" si="857"/>
        <v>41348.708530527409</v>
      </c>
      <c r="BR472" s="602">
        <f t="shared" ca="1" si="858"/>
        <v>41348.708530527409</v>
      </c>
      <c r="BS472" s="602">
        <f t="shared" ca="1" si="859"/>
        <v>42931.644319025749</v>
      </c>
      <c r="BT472" s="602">
        <f t="shared" ca="1" si="860"/>
        <v>42931.644319025749</v>
      </c>
      <c r="BU472" s="602">
        <f t="shared" ca="1" si="861"/>
        <v>44541.536806018841</v>
      </c>
      <c r="BV472" s="602">
        <f t="shared" ca="1" si="862"/>
        <v>40723.276804626068</v>
      </c>
      <c r="BW472" s="602">
        <f t="shared" ca="1" si="863"/>
        <v>42295.186245571516</v>
      </c>
      <c r="BX472" s="602">
        <f t="shared" ca="1" si="864"/>
        <v>42295.186245571516</v>
      </c>
      <c r="BY472" s="602">
        <f t="shared" ca="1" si="865"/>
        <v>43894.401241264459</v>
      </c>
      <c r="BZ472" s="602">
        <f t="shared" ca="1" si="866"/>
        <v>43894.401241264459</v>
      </c>
      <c r="CA472" s="602">
        <f t="shared" ca="1" si="867"/>
        <v>45520.044319311586</v>
      </c>
      <c r="CB472" s="602">
        <f t="shared" ca="1" si="868"/>
        <v>45520.044319311586</v>
      </c>
      <c r="CC472" s="602">
        <f t="shared" ca="1" si="869"/>
        <v>47171.222607457443</v>
      </c>
      <c r="CD472" s="602">
        <f t="shared" ca="1" si="870"/>
        <v>47171.222607457443</v>
      </c>
      <c r="CE472" s="602">
        <f t="shared" ca="1" si="871"/>
        <v>48847.032188247038</v>
      </c>
      <c r="CF472" s="602">
        <f t="shared" ca="1" si="872"/>
        <v>32602.790994842424</v>
      </c>
      <c r="CG472" s="602">
        <f t="shared" ca="1" si="873"/>
        <v>33443.253242422012</v>
      </c>
      <c r="CH472" s="602">
        <f t="shared" ca="1" si="874"/>
        <v>33443.253242422012</v>
      </c>
      <c r="CI472" s="602">
        <f t="shared" ca="1" si="875"/>
        <v>34295.209150044277</v>
      </c>
      <c r="CJ472" s="602">
        <f t="shared" ca="1" si="876"/>
        <v>34295.209150044277</v>
      </c>
      <c r="CK472" s="602">
        <f t="shared" ca="1" si="877"/>
        <v>35158.510820378884</v>
      </c>
      <c r="CL472" s="602">
        <f t="shared" ca="1" si="878"/>
        <v>35158.510820378884</v>
      </c>
      <c r="CM472" s="602">
        <f t="shared" ca="1" si="879"/>
        <v>36033.004617820443</v>
      </c>
      <c r="CN472" s="602">
        <f t="shared" ca="1" si="880"/>
        <v>36033.004617820443</v>
      </c>
      <c r="CO472" s="602">
        <f t="shared" ca="1" si="881"/>
        <v>36918.531516652984</v>
      </c>
      <c r="CP472" s="602">
        <f t="shared" ca="1" si="882"/>
        <v>40567.620879791641</v>
      </c>
      <c r="CQ472" s="602">
        <f t="shared" ca="1" si="883"/>
        <v>42136.752230538325</v>
      </c>
      <c r="CR472" s="602">
        <f t="shared" ca="1" si="884"/>
        <v>42136.752230538325</v>
      </c>
      <c r="CS472" s="602">
        <f t="shared" ca="1" si="885"/>
        <v>43733.275864409734</v>
      </c>
      <c r="CT472" s="602">
        <f t="shared" ca="1" si="886"/>
        <v>43733.275864409734</v>
      </c>
      <c r="CU472" s="602">
        <f t="shared" ca="1" si="887"/>
        <v>45356.316094004287</v>
      </c>
      <c r="CV472" s="602">
        <f t="shared" ca="1" si="888"/>
        <v>45356.316094004287</v>
      </c>
      <c r="CW472" s="602">
        <f t="shared" ca="1" si="889"/>
        <v>47004.981388595283</v>
      </c>
      <c r="CX472" s="602">
        <f t="shared" ca="1" si="890"/>
        <v>47004.981388595283</v>
      </c>
      <c r="CY472" s="602">
        <f t="shared" ca="1" si="891"/>
        <v>48678.368743832812</v>
      </c>
      <c r="CZ472" s="602">
        <f t="shared" ca="1" si="892"/>
        <v>44703.97476535022</v>
      </c>
      <c r="DA472" s="602">
        <f t="shared" ca="1" si="893"/>
        <v>46342.497848049643</v>
      </c>
      <c r="DB472" s="602">
        <f t="shared" ca="1" si="894"/>
        <v>46342.497848049643</v>
      </c>
      <c r="DC472" s="602">
        <f t="shared" ca="1" si="895"/>
        <v>48006.105296803609</v>
      </c>
      <c r="DD472" s="602">
        <f t="shared" ca="1" si="896"/>
        <v>48006.105296803609</v>
      </c>
      <c r="DE472" s="602">
        <f t="shared" ca="1" si="897"/>
        <v>49693.889253268258</v>
      </c>
      <c r="DF472" s="602">
        <f t="shared" ca="1" si="898"/>
        <v>49693.889253268258</v>
      </c>
      <c r="DG472" s="602">
        <f t="shared" ca="1" si="899"/>
        <v>51404.937022019112</v>
      </c>
      <c r="DH472" s="602">
        <f t="shared" ca="1" si="900"/>
        <v>51404.937022019112</v>
      </c>
      <c r="DI472" s="602">
        <f t="shared" ca="1" si="901"/>
        <v>53138.334953305806</v>
      </c>
      <c r="DJ472" s="602">
        <f t="shared" ca="1" si="902"/>
        <v>35740.272825017964</v>
      </c>
      <c r="DK472" s="602">
        <f t="shared" ca="1" si="903"/>
        <v>36622.140011125128</v>
      </c>
      <c r="DL472" s="602">
        <f t="shared" ca="1" si="904"/>
        <v>36622.140011125128</v>
      </c>
      <c r="DM472" s="602">
        <f t="shared" ca="1" si="905"/>
        <v>37514.931461517175</v>
      </c>
      <c r="DN472" s="602">
        <f t="shared" ca="1" si="906"/>
        <v>37514.931461517175</v>
      </c>
      <c r="DO472" s="602">
        <f t="shared" ca="1" si="907"/>
        <v>38418.479955411574</v>
      </c>
      <c r="DP472" s="602">
        <f t="shared" ca="1" si="908"/>
        <v>38418.479955411574</v>
      </c>
      <c r="DQ472" s="602">
        <f t="shared" ca="1" si="909"/>
        <v>39332.613834187912</v>
      </c>
      <c r="DR472" s="602">
        <f t="shared" ca="1" si="910"/>
        <v>39332.613834187912</v>
      </c>
      <c r="DS472" s="602">
        <f t="shared" ca="1" si="911"/>
        <v>40257.157363389997</v>
      </c>
      <c r="DT472" s="602">
        <f t="shared" ca="1" si="912"/>
        <v>46177.501827191038</v>
      </c>
      <c r="DU472" s="602">
        <f t="shared" ca="1" si="913"/>
        <v>47838.641578354283</v>
      </c>
      <c r="DV472" s="602">
        <f t="shared" ca="1" si="914"/>
        <v>47838.641578354283</v>
      </c>
      <c r="DW472" s="602">
        <f t="shared" ca="1" si="915"/>
        <v>49524.048906687342</v>
      </c>
      <c r="DX472" s="602">
        <f t="shared" ca="1" si="916"/>
        <v>49524.048906687342</v>
      </c>
      <c r="DY472" s="602">
        <f t="shared" ca="1" si="917"/>
        <v>51232.81142211426</v>
      </c>
      <c r="DZ472" s="602">
        <f t="shared" ca="1" si="918"/>
        <v>51232.81142211426</v>
      </c>
      <c r="EA472" s="602">
        <f t="shared" ca="1" si="919"/>
        <v>52964.015402022604</v>
      </c>
      <c r="EB472" s="602">
        <f t="shared" ca="1" si="920"/>
        <v>52964.015402022604</v>
      </c>
      <c r="EC472" s="602">
        <f t="shared" ca="1" si="921"/>
        <v>54716.749467108581</v>
      </c>
      <c r="ED472" s="602">
        <f t="shared" ca="1" si="922"/>
        <v>50546.562285820124</v>
      </c>
      <c r="EE472" s="602">
        <f t="shared" ca="1" si="923"/>
        <v>52268.899256216449</v>
      </c>
      <c r="EF472" s="602">
        <f t="shared" ca="1" si="924"/>
        <v>52268.899256216449</v>
      </c>
      <c r="EG472" s="602">
        <f t="shared" ca="1" si="925"/>
        <v>54013.130357142247</v>
      </c>
      <c r="EH472" s="602">
        <f t="shared" ca="1" si="926"/>
        <v>54013.130357142247</v>
      </c>
      <c r="EI472" s="602">
        <f t="shared" ca="1" si="927"/>
        <v>55778.34727772788</v>
      </c>
      <c r="EJ472" s="602">
        <f t="shared" ca="1" si="928"/>
        <v>55778.34727772788</v>
      </c>
      <c r="EK472" s="602">
        <f t="shared" ca="1" si="929"/>
        <v>57563.649413299725</v>
      </c>
      <c r="EL472" s="602">
        <f t="shared" ca="1" si="930"/>
        <v>57563.649413299725</v>
      </c>
      <c r="EM472" s="602">
        <f t="shared" ca="1" si="931"/>
        <v>59368.146874517734</v>
      </c>
    </row>
    <row r="473" spans="22:143" ht="14.25" x14ac:dyDescent="0.2">
      <c r="V473" s="260"/>
      <c r="W473" s="597">
        <f t="shared" si="811"/>
        <v>180</v>
      </c>
      <c r="X473" s="602">
        <f t="shared" ca="1" si="812"/>
        <v>27303.204877228378</v>
      </c>
      <c r="Y473" s="602">
        <f t="shared" ca="1" si="813"/>
        <v>28063.745651855919</v>
      </c>
      <c r="Z473" s="602">
        <f t="shared" ca="1" si="814"/>
        <v>28063.745651855919</v>
      </c>
      <c r="AA473" s="602">
        <f t="shared" ca="1" si="815"/>
        <v>28836.595283912593</v>
      </c>
      <c r="AB473" s="602">
        <f t="shared" ca="1" si="816"/>
        <v>28836.595283912593</v>
      </c>
      <c r="AC473" s="602">
        <f t="shared" ca="1" si="817"/>
        <v>29621.652351503428</v>
      </c>
      <c r="AD473" s="602">
        <f t="shared" ca="1" si="818"/>
        <v>29621.652351503428</v>
      </c>
      <c r="AE473" s="602">
        <f t="shared" ca="1" si="819"/>
        <v>30418.807625095062</v>
      </c>
      <c r="AF473" s="602">
        <f t="shared" ca="1" si="820"/>
        <v>30418.807625095062</v>
      </c>
      <c r="AG473" s="602">
        <f t="shared" ca="1" si="821"/>
        <v>31227.944341051854</v>
      </c>
      <c r="AH473" s="602">
        <f t="shared" ca="1" si="822"/>
        <v>31773.964225318963</v>
      </c>
      <c r="AI473" s="602">
        <f t="shared" ca="1" si="823"/>
        <v>33161.814954877947</v>
      </c>
      <c r="AJ473" s="602">
        <f t="shared" ca="1" si="824"/>
        <v>33161.814954877947</v>
      </c>
      <c r="AK473" s="602">
        <f t="shared" ca="1" si="825"/>
        <v>34581.723205375456</v>
      </c>
      <c r="AL473" s="602">
        <f t="shared" ca="1" si="826"/>
        <v>34581.723205375456</v>
      </c>
      <c r="AM473" s="602">
        <f t="shared" ca="1" si="827"/>
        <v>36033.004617820443</v>
      </c>
      <c r="AN473" s="602">
        <f t="shared" ca="1" si="828"/>
        <v>36033.004617820443</v>
      </c>
      <c r="AO473" s="602">
        <f t="shared" ca="1" si="829"/>
        <v>37514.931461517175</v>
      </c>
      <c r="AP473" s="602">
        <f t="shared" ca="1" si="830"/>
        <v>37514.931461517175</v>
      </c>
      <c r="AQ473" s="602">
        <f t="shared" ca="1" si="831"/>
        <v>39026.737155306873</v>
      </c>
      <c r="AR473" s="602">
        <f t="shared" ca="1" si="832"/>
        <v>35448.772928771345</v>
      </c>
      <c r="AS473" s="602">
        <f t="shared" ca="1" si="833"/>
        <v>36918.531516652984</v>
      </c>
      <c r="AT473" s="602">
        <f t="shared" ca="1" si="834"/>
        <v>36918.531516652984</v>
      </c>
      <c r="AU473" s="602">
        <f t="shared" ca="1" si="835"/>
        <v>38418.479955411574</v>
      </c>
      <c r="AV473" s="602">
        <f t="shared" ca="1" si="836"/>
        <v>38418.479955411574</v>
      </c>
      <c r="AW473" s="602">
        <f t="shared" ca="1" si="837"/>
        <v>39947.830563756834</v>
      </c>
      <c r="AX473" s="602">
        <f t="shared" ca="1" si="838"/>
        <v>39947.830563756834</v>
      </c>
      <c r="AY473" s="602">
        <f t="shared" ca="1" si="839"/>
        <v>41505.764212283277</v>
      </c>
      <c r="AZ473" s="602">
        <f t="shared" ca="1" si="840"/>
        <v>41505.764212283277</v>
      </c>
      <c r="BA473" s="602">
        <f t="shared" ca="1" si="841"/>
        <v>43091.434978125537</v>
      </c>
      <c r="BB473" s="602">
        <f t="shared" ca="1" si="842"/>
        <v>30151.752011168952</v>
      </c>
      <c r="BC473" s="602">
        <f t="shared" ca="1" si="843"/>
        <v>30956.908340085956</v>
      </c>
      <c r="BD473" s="602">
        <f t="shared" ca="1" si="844"/>
        <v>30956.908340085956</v>
      </c>
      <c r="BE473" s="602">
        <f t="shared" ca="1" si="845"/>
        <v>31773.96422531897</v>
      </c>
      <c r="BF473" s="602">
        <f t="shared" ca="1" si="846"/>
        <v>31773.96422531897</v>
      </c>
      <c r="BG473" s="602">
        <f t="shared" ca="1" si="847"/>
        <v>32602.790994842424</v>
      </c>
      <c r="BH473" s="602">
        <f t="shared" ca="1" si="848"/>
        <v>32602.790994842424</v>
      </c>
      <c r="BI473" s="602">
        <f t="shared" ca="1" si="849"/>
        <v>33443.253242422019</v>
      </c>
      <c r="BJ473" s="602">
        <f t="shared" ca="1" si="850"/>
        <v>33443.253242422019</v>
      </c>
      <c r="BK473" s="602">
        <f t="shared" ca="1" si="851"/>
        <v>34295.209150044284</v>
      </c>
      <c r="BL473" s="602">
        <f t="shared" ca="1" si="852"/>
        <v>36770.18441525627</v>
      </c>
      <c r="BM473" s="602">
        <f t="shared" ca="1" si="853"/>
        <v>38267.148755353199</v>
      </c>
      <c r="BN473" s="602">
        <f t="shared" ca="1" si="854"/>
        <v>38267.148755353199</v>
      </c>
      <c r="BO473" s="602">
        <f t="shared" ca="1" si="855"/>
        <v>39793.595525186211</v>
      </c>
      <c r="BP473" s="602">
        <f t="shared" ca="1" si="856"/>
        <v>39793.595525186211</v>
      </c>
      <c r="BQ473" s="602">
        <f t="shared" ca="1" si="857"/>
        <v>41348.708530527409</v>
      </c>
      <c r="BR473" s="602">
        <f t="shared" ca="1" si="858"/>
        <v>41348.708530527409</v>
      </c>
      <c r="BS473" s="602">
        <f t="shared" ca="1" si="859"/>
        <v>42931.644319025749</v>
      </c>
      <c r="BT473" s="602">
        <f t="shared" ca="1" si="860"/>
        <v>42931.644319025749</v>
      </c>
      <c r="BU473" s="602">
        <f t="shared" ca="1" si="861"/>
        <v>44541.536806018841</v>
      </c>
      <c r="BV473" s="602">
        <f t="shared" ca="1" si="862"/>
        <v>40723.276804626068</v>
      </c>
      <c r="BW473" s="602">
        <f t="shared" ca="1" si="863"/>
        <v>42295.186245571516</v>
      </c>
      <c r="BX473" s="602">
        <f t="shared" ca="1" si="864"/>
        <v>42295.186245571516</v>
      </c>
      <c r="BY473" s="602">
        <f t="shared" ca="1" si="865"/>
        <v>43894.401241264459</v>
      </c>
      <c r="BZ473" s="602">
        <f t="shared" ca="1" si="866"/>
        <v>43894.401241264459</v>
      </c>
      <c r="CA473" s="602">
        <f t="shared" ca="1" si="867"/>
        <v>45520.044319311586</v>
      </c>
      <c r="CB473" s="602">
        <f t="shared" ca="1" si="868"/>
        <v>45520.044319311586</v>
      </c>
      <c r="CC473" s="602">
        <f t="shared" ca="1" si="869"/>
        <v>47171.222607457443</v>
      </c>
      <c r="CD473" s="602">
        <f t="shared" ca="1" si="870"/>
        <v>47171.222607457443</v>
      </c>
      <c r="CE473" s="602">
        <f t="shared" ca="1" si="871"/>
        <v>48847.032188247038</v>
      </c>
      <c r="CF473" s="602">
        <f t="shared" ca="1" si="872"/>
        <v>32602.790994842424</v>
      </c>
      <c r="CG473" s="602">
        <f t="shared" ca="1" si="873"/>
        <v>33443.253242422012</v>
      </c>
      <c r="CH473" s="602">
        <f t="shared" ca="1" si="874"/>
        <v>33443.253242422012</v>
      </c>
      <c r="CI473" s="602">
        <f t="shared" ca="1" si="875"/>
        <v>34295.209150044277</v>
      </c>
      <c r="CJ473" s="602">
        <f t="shared" ca="1" si="876"/>
        <v>34295.209150044277</v>
      </c>
      <c r="CK473" s="602">
        <f t="shared" ca="1" si="877"/>
        <v>35158.510820378884</v>
      </c>
      <c r="CL473" s="602">
        <f t="shared" ca="1" si="878"/>
        <v>35158.510820378884</v>
      </c>
      <c r="CM473" s="602">
        <f t="shared" ca="1" si="879"/>
        <v>36033.004617820443</v>
      </c>
      <c r="CN473" s="602">
        <f t="shared" ca="1" si="880"/>
        <v>36033.004617820443</v>
      </c>
      <c r="CO473" s="602">
        <f t="shared" ca="1" si="881"/>
        <v>36918.531516652984</v>
      </c>
      <c r="CP473" s="602">
        <f t="shared" ca="1" si="882"/>
        <v>40567.620879791641</v>
      </c>
      <c r="CQ473" s="602">
        <f t="shared" ca="1" si="883"/>
        <v>42136.752230538325</v>
      </c>
      <c r="CR473" s="602">
        <f t="shared" ca="1" si="884"/>
        <v>42136.752230538325</v>
      </c>
      <c r="CS473" s="602">
        <f t="shared" ca="1" si="885"/>
        <v>43733.275864409734</v>
      </c>
      <c r="CT473" s="602">
        <f t="shared" ca="1" si="886"/>
        <v>43733.275864409734</v>
      </c>
      <c r="CU473" s="602">
        <f t="shared" ca="1" si="887"/>
        <v>45356.316094004287</v>
      </c>
      <c r="CV473" s="602">
        <f t="shared" ca="1" si="888"/>
        <v>45356.316094004287</v>
      </c>
      <c r="CW473" s="602">
        <f t="shared" ca="1" si="889"/>
        <v>47004.981388595283</v>
      </c>
      <c r="CX473" s="602">
        <f t="shared" ca="1" si="890"/>
        <v>47004.981388595283</v>
      </c>
      <c r="CY473" s="602">
        <f t="shared" ca="1" si="891"/>
        <v>48678.368743832812</v>
      </c>
      <c r="CZ473" s="602">
        <f t="shared" ca="1" si="892"/>
        <v>44703.97476535022</v>
      </c>
      <c r="DA473" s="602">
        <f t="shared" ca="1" si="893"/>
        <v>46342.497848049643</v>
      </c>
      <c r="DB473" s="602">
        <f t="shared" ca="1" si="894"/>
        <v>46342.497848049643</v>
      </c>
      <c r="DC473" s="602">
        <f t="shared" ca="1" si="895"/>
        <v>48006.105296803609</v>
      </c>
      <c r="DD473" s="602">
        <f t="shared" ca="1" si="896"/>
        <v>48006.105296803609</v>
      </c>
      <c r="DE473" s="602">
        <f t="shared" ca="1" si="897"/>
        <v>49693.889253268258</v>
      </c>
      <c r="DF473" s="602">
        <f t="shared" ca="1" si="898"/>
        <v>49693.889253268258</v>
      </c>
      <c r="DG473" s="602">
        <f t="shared" ca="1" si="899"/>
        <v>51404.937022019112</v>
      </c>
      <c r="DH473" s="602">
        <f t="shared" ca="1" si="900"/>
        <v>51404.937022019112</v>
      </c>
      <c r="DI473" s="602">
        <f t="shared" ca="1" si="901"/>
        <v>53138.334953305806</v>
      </c>
      <c r="DJ473" s="602">
        <f t="shared" ca="1" si="902"/>
        <v>35740.272825017964</v>
      </c>
      <c r="DK473" s="602">
        <f t="shared" ca="1" si="903"/>
        <v>36622.140011125128</v>
      </c>
      <c r="DL473" s="602">
        <f t="shared" ca="1" si="904"/>
        <v>36622.140011125128</v>
      </c>
      <c r="DM473" s="602">
        <f t="shared" ca="1" si="905"/>
        <v>37514.931461517175</v>
      </c>
      <c r="DN473" s="602">
        <f t="shared" ca="1" si="906"/>
        <v>37514.931461517175</v>
      </c>
      <c r="DO473" s="602">
        <f t="shared" ca="1" si="907"/>
        <v>38418.479955411574</v>
      </c>
      <c r="DP473" s="602">
        <f t="shared" ca="1" si="908"/>
        <v>38418.479955411574</v>
      </c>
      <c r="DQ473" s="602">
        <f t="shared" ca="1" si="909"/>
        <v>39332.613834187912</v>
      </c>
      <c r="DR473" s="602">
        <f t="shared" ca="1" si="910"/>
        <v>39332.613834187912</v>
      </c>
      <c r="DS473" s="602">
        <f t="shared" ca="1" si="911"/>
        <v>40257.157363389997</v>
      </c>
      <c r="DT473" s="602">
        <f t="shared" ca="1" si="912"/>
        <v>46177.501827191038</v>
      </c>
      <c r="DU473" s="602">
        <f t="shared" ca="1" si="913"/>
        <v>47838.641578354283</v>
      </c>
      <c r="DV473" s="602">
        <f t="shared" ca="1" si="914"/>
        <v>47838.641578354283</v>
      </c>
      <c r="DW473" s="602">
        <f t="shared" ca="1" si="915"/>
        <v>49524.048906687342</v>
      </c>
      <c r="DX473" s="602">
        <f t="shared" ca="1" si="916"/>
        <v>49524.048906687342</v>
      </c>
      <c r="DY473" s="602">
        <f t="shared" ca="1" si="917"/>
        <v>51232.81142211426</v>
      </c>
      <c r="DZ473" s="602">
        <f t="shared" ca="1" si="918"/>
        <v>51232.81142211426</v>
      </c>
      <c r="EA473" s="602">
        <f t="shared" ca="1" si="919"/>
        <v>52964.015402022604</v>
      </c>
      <c r="EB473" s="602">
        <f t="shared" ca="1" si="920"/>
        <v>52964.015402022604</v>
      </c>
      <c r="EC473" s="602">
        <f t="shared" ca="1" si="921"/>
        <v>54716.749467108581</v>
      </c>
      <c r="ED473" s="602">
        <f t="shared" ca="1" si="922"/>
        <v>50546.562285820124</v>
      </c>
      <c r="EE473" s="602">
        <f t="shared" ca="1" si="923"/>
        <v>52268.899256216449</v>
      </c>
      <c r="EF473" s="602">
        <f t="shared" ca="1" si="924"/>
        <v>52268.899256216449</v>
      </c>
      <c r="EG473" s="602">
        <f t="shared" ca="1" si="925"/>
        <v>54013.130357142247</v>
      </c>
      <c r="EH473" s="602">
        <f t="shared" ca="1" si="926"/>
        <v>54013.130357142247</v>
      </c>
      <c r="EI473" s="602">
        <f t="shared" ca="1" si="927"/>
        <v>55778.34727772788</v>
      </c>
      <c r="EJ473" s="602">
        <f t="shared" ca="1" si="928"/>
        <v>55778.34727772788</v>
      </c>
      <c r="EK473" s="602">
        <f t="shared" ca="1" si="929"/>
        <v>57563.649413299725</v>
      </c>
      <c r="EL473" s="602">
        <f t="shared" ca="1" si="930"/>
        <v>57563.649413299725</v>
      </c>
      <c r="EM473" s="602">
        <f t="shared" ca="1" si="931"/>
        <v>59368.146874517734</v>
      </c>
    </row>
    <row r="474" spans="22:143" ht="14.25" x14ac:dyDescent="0.2">
      <c r="V474" s="260"/>
      <c r="W474" s="597">
        <f t="shared" si="811"/>
        <v>181</v>
      </c>
      <c r="X474" s="602">
        <f t="shared" ca="1" si="812"/>
        <v>27303.204877228378</v>
      </c>
      <c r="Y474" s="602">
        <f t="shared" ca="1" si="813"/>
        <v>28063.745651855919</v>
      </c>
      <c r="Z474" s="602">
        <f t="shared" ca="1" si="814"/>
        <v>28063.745651855919</v>
      </c>
      <c r="AA474" s="602">
        <f t="shared" ca="1" si="815"/>
        <v>28836.595283912593</v>
      </c>
      <c r="AB474" s="602">
        <f t="shared" ca="1" si="816"/>
        <v>28836.595283912593</v>
      </c>
      <c r="AC474" s="602">
        <f t="shared" ca="1" si="817"/>
        <v>29621.652351503428</v>
      </c>
      <c r="AD474" s="602">
        <f t="shared" ca="1" si="818"/>
        <v>29621.652351503428</v>
      </c>
      <c r="AE474" s="602">
        <f t="shared" ca="1" si="819"/>
        <v>30418.807625095062</v>
      </c>
      <c r="AF474" s="602">
        <f t="shared" ca="1" si="820"/>
        <v>30418.807625095062</v>
      </c>
      <c r="AG474" s="602">
        <f t="shared" ca="1" si="821"/>
        <v>31227.944341051854</v>
      </c>
      <c r="AH474" s="602">
        <f t="shared" ca="1" si="822"/>
        <v>31773.964225318963</v>
      </c>
      <c r="AI474" s="602">
        <f t="shared" ca="1" si="823"/>
        <v>33161.814954877947</v>
      </c>
      <c r="AJ474" s="602">
        <f t="shared" ca="1" si="824"/>
        <v>33161.814954877947</v>
      </c>
      <c r="AK474" s="602">
        <f t="shared" ca="1" si="825"/>
        <v>34581.723205375456</v>
      </c>
      <c r="AL474" s="602">
        <f t="shared" ca="1" si="826"/>
        <v>34581.723205375456</v>
      </c>
      <c r="AM474" s="602">
        <f t="shared" ca="1" si="827"/>
        <v>36033.004617820443</v>
      </c>
      <c r="AN474" s="602">
        <f t="shared" ca="1" si="828"/>
        <v>36033.004617820443</v>
      </c>
      <c r="AO474" s="602">
        <f t="shared" ca="1" si="829"/>
        <v>37514.931461517175</v>
      </c>
      <c r="AP474" s="602">
        <f t="shared" ca="1" si="830"/>
        <v>37514.931461517175</v>
      </c>
      <c r="AQ474" s="602">
        <f t="shared" ca="1" si="831"/>
        <v>39026.737155306873</v>
      </c>
      <c r="AR474" s="602">
        <f t="shared" ca="1" si="832"/>
        <v>35448.772928771345</v>
      </c>
      <c r="AS474" s="602">
        <f t="shared" ca="1" si="833"/>
        <v>36918.531516652984</v>
      </c>
      <c r="AT474" s="602">
        <f t="shared" ca="1" si="834"/>
        <v>36918.531516652984</v>
      </c>
      <c r="AU474" s="602">
        <f t="shared" ca="1" si="835"/>
        <v>38418.479955411574</v>
      </c>
      <c r="AV474" s="602">
        <f t="shared" ca="1" si="836"/>
        <v>38418.479955411574</v>
      </c>
      <c r="AW474" s="602">
        <f t="shared" ca="1" si="837"/>
        <v>39947.830563756834</v>
      </c>
      <c r="AX474" s="602">
        <f t="shared" ca="1" si="838"/>
        <v>39947.830563756834</v>
      </c>
      <c r="AY474" s="602">
        <f t="shared" ca="1" si="839"/>
        <v>41505.764212283277</v>
      </c>
      <c r="AZ474" s="602">
        <f t="shared" ca="1" si="840"/>
        <v>41505.764212283277</v>
      </c>
      <c r="BA474" s="602">
        <f t="shared" ca="1" si="841"/>
        <v>43091.434978125537</v>
      </c>
      <c r="BB474" s="602">
        <f t="shared" ca="1" si="842"/>
        <v>30151.752011168952</v>
      </c>
      <c r="BC474" s="602">
        <f t="shared" ca="1" si="843"/>
        <v>30956.908340085956</v>
      </c>
      <c r="BD474" s="602">
        <f t="shared" ca="1" si="844"/>
        <v>30956.908340085956</v>
      </c>
      <c r="BE474" s="602">
        <f t="shared" ca="1" si="845"/>
        <v>31773.96422531897</v>
      </c>
      <c r="BF474" s="602">
        <f t="shared" ca="1" si="846"/>
        <v>31773.96422531897</v>
      </c>
      <c r="BG474" s="602">
        <f t="shared" ca="1" si="847"/>
        <v>32602.790994842424</v>
      </c>
      <c r="BH474" s="602">
        <f t="shared" ca="1" si="848"/>
        <v>32602.790994842424</v>
      </c>
      <c r="BI474" s="602">
        <f t="shared" ca="1" si="849"/>
        <v>33443.253242422019</v>
      </c>
      <c r="BJ474" s="602">
        <f t="shared" ca="1" si="850"/>
        <v>33443.253242422019</v>
      </c>
      <c r="BK474" s="602">
        <f t="shared" ca="1" si="851"/>
        <v>34295.209150044284</v>
      </c>
      <c r="BL474" s="602">
        <f t="shared" ca="1" si="852"/>
        <v>36770.18441525627</v>
      </c>
      <c r="BM474" s="602">
        <f t="shared" ca="1" si="853"/>
        <v>38267.148755353199</v>
      </c>
      <c r="BN474" s="602">
        <f t="shared" ca="1" si="854"/>
        <v>38267.148755353199</v>
      </c>
      <c r="BO474" s="602">
        <f t="shared" ca="1" si="855"/>
        <v>39793.595525186211</v>
      </c>
      <c r="BP474" s="602">
        <f t="shared" ca="1" si="856"/>
        <v>39793.595525186211</v>
      </c>
      <c r="BQ474" s="602">
        <f t="shared" ca="1" si="857"/>
        <v>41348.708530527409</v>
      </c>
      <c r="BR474" s="602">
        <f t="shared" ca="1" si="858"/>
        <v>41348.708530527409</v>
      </c>
      <c r="BS474" s="602">
        <f t="shared" ca="1" si="859"/>
        <v>42931.644319025749</v>
      </c>
      <c r="BT474" s="602">
        <f t="shared" ca="1" si="860"/>
        <v>42931.644319025749</v>
      </c>
      <c r="BU474" s="602">
        <f t="shared" ca="1" si="861"/>
        <v>44541.536806018841</v>
      </c>
      <c r="BV474" s="602">
        <f t="shared" ca="1" si="862"/>
        <v>40723.276804626068</v>
      </c>
      <c r="BW474" s="602">
        <f t="shared" ca="1" si="863"/>
        <v>42295.186245571516</v>
      </c>
      <c r="BX474" s="602">
        <f t="shared" ca="1" si="864"/>
        <v>42295.186245571516</v>
      </c>
      <c r="BY474" s="602">
        <f t="shared" ca="1" si="865"/>
        <v>43894.401241264459</v>
      </c>
      <c r="BZ474" s="602">
        <f t="shared" ca="1" si="866"/>
        <v>43894.401241264459</v>
      </c>
      <c r="CA474" s="602">
        <f t="shared" ca="1" si="867"/>
        <v>45520.044319311586</v>
      </c>
      <c r="CB474" s="602">
        <f t="shared" ca="1" si="868"/>
        <v>45520.044319311586</v>
      </c>
      <c r="CC474" s="602">
        <f t="shared" ca="1" si="869"/>
        <v>47171.222607457443</v>
      </c>
      <c r="CD474" s="602">
        <f t="shared" ca="1" si="870"/>
        <v>47171.222607457443</v>
      </c>
      <c r="CE474" s="602">
        <f t="shared" ca="1" si="871"/>
        <v>48847.032188247038</v>
      </c>
      <c r="CF474" s="602">
        <f t="shared" ca="1" si="872"/>
        <v>32602.790994842424</v>
      </c>
      <c r="CG474" s="602">
        <f t="shared" ca="1" si="873"/>
        <v>33443.253242422012</v>
      </c>
      <c r="CH474" s="602">
        <f t="shared" ca="1" si="874"/>
        <v>33443.253242422012</v>
      </c>
      <c r="CI474" s="602">
        <f t="shared" ca="1" si="875"/>
        <v>34295.209150044277</v>
      </c>
      <c r="CJ474" s="602">
        <f t="shared" ca="1" si="876"/>
        <v>34295.209150044277</v>
      </c>
      <c r="CK474" s="602">
        <f t="shared" ca="1" si="877"/>
        <v>35158.510820378884</v>
      </c>
      <c r="CL474" s="602">
        <f t="shared" ca="1" si="878"/>
        <v>35158.510820378884</v>
      </c>
      <c r="CM474" s="602">
        <f t="shared" ca="1" si="879"/>
        <v>36033.004617820443</v>
      </c>
      <c r="CN474" s="602">
        <f t="shared" ca="1" si="880"/>
        <v>36033.004617820443</v>
      </c>
      <c r="CO474" s="602">
        <f t="shared" ca="1" si="881"/>
        <v>36918.531516652984</v>
      </c>
      <c r="CP474" s="602">
        <f t="shared" ca="1" si="882"/>
        <v>40567.620879791641</v>
      </c>
      <c r="CQ474" s="602">
        <f t="shared" ca="1" si="883"/>
        <v>42136.752230538325</v>
      </c>
      <c r="CR474" s="602">
        <f t="shared" ca="1" si="884"/>
        <v>42136.752230538325</v>
      </c>
      <c r="CS474" s="602">
        <f t="shared" ca="1" si="885"/>
        <v>43733.275864409734</v>
      </c>
      <c r="CT474" s="602">
        <f t="shared" ca="1" si="886"/>
        <v>43733.275864409734</v>
      </c>
      <c r="CU474" s="602">
        <f t="shared" ca="1" si="887"/>
        <v>45356.316094004287</v>
      </c>
      <c r="CV474" s="602">
        <f t="shared" ca="1" si="888"/>
        <v>45356.316094004287</v>
      </c>
      <c r="CW474" s="602">
        <f t="shared" ca="1" si="889"/>
        <v>47004.981388595283</v>
      </c>
      <c r="CX474" s="602">
        <f t="shared" ca="1" si="890"/>
        <v>47004.981388595283</v>
      </c>
      <c r="CY474" s="602">
        <f t="shared" ca="1" si="891"/>
        <v>48678.368743832812</v>
      </c>
      <c r="CZ474" s="602">
        <f t="shared" ca="1" si="892"/>
        <v>44703.97476535022</v>
      </c>
      <c r="DA474" s="602">
        <f t="shared" ca="1" si="893"/>
        <v>46342.497848049643</v>
      </c>
      <c r="DB474" s="602">
        <f t="shared" ca="1" si="894"/>
        <v>46342.497848049643</v>
      </c>
      <c r="DC474" s="602">
        <f t="shared" ca="1" si="895"/>
        <v>48006.105296803609</v>
      </c>
      <c r="DD474" s="602">
        <f t="shared" ca="1" si="896"/>
        <v>48006.105296803609</v>
      </c>
      <c r="DE474" s="602">
        <f t="shared" ca="1" si="897"/>
        <v>49693.889253268258</v>
      </c>
      <c r="DF474" s="602">
        <f t="shared" ca="1" si="898"/>
        <v>49693.889253268258</v>
      </c>
      <c r="DG474" s="602">
        <f t="shared" ca="1" si="899"/>
        <v>51404.937022019112</v>
      </c>
      <c r="DH474" s="602">
        <f t="shared" ca="1" si="900"/>
        <v>51404.937022019112</v>
      </c>
      <c r="DI474" s="602">
        <f t="shared" ca="1" si="901"/>
        <v>53138.334953305806</v>
      </c>
      <c r="DJ474" s="602">
        <f t="shared" ca="1" si="902"/>
        <v>35740.272825017964</v>
      </c>
      <c r="DK474" s="602">
        <f t="shared" ca="1" si="903"/>
        <v>36622.140011125128</v>
      </c>
      <c r="DL474" s="602">
        <f t="shared" ca="1" si="904"/>
        <v>36622.140011125128</v>
      </c>
      <c r="DM474" s="602">
        <f t="shared" ca="1" si="905"/>
        <v>37514.931461517175</v>
      </c>
      <c r="DN474" s="602">
        <f t="shared" ca="1" si="906"/>
        <v>37514.931461517175</v>
      </c>
      <c r="DO474" s="602">
        <f t="shared" ca="1" si="907"/>
        <v>38418.479955411574</v>
      </c>
      <c r="DP474" s="602">
        <f t="shared" ca="1" si="908"/>
        <v>38418.479955411574</v>
      </c>
      <c r="DQ474" s="602">
        <f t="shared" ca="1" si="909"/>
        <v>39332.613834187912</v>
      </c>
      <c r="DR474" s="602">
        <f t="shared" ca="1" si="910"/>
        <v>39332.613834187912</v>
      </c>
      <c r="DS474" s="602">
        <f t="shared" ca="1" si="911"/>
        <v>40257.157363389997</v>
      </c>
      <c r="DT474" s="602">
        <f t="shared" ca="1" si="912"/>
        <v>46177.501827191038</v>
      </c>
      <c r="DU474" s="602">
        <f t="shared" ca="1" si="913"/>
        <v>47838.641578354283</v>
      </c>
      <c r="DV474" s="602">
        <f t="shared" ca="1" si="914"/>
        <v>47838.641578354283</v>
      </c>
      <c r="DW474" s="602">
        <f t="shared" ca="1" si="915"/>
        <v>49524.048906687342</v>
      </c>
      <c r="DX474" s="602">
        <f t="shared" ca="1" si="916"/>
        <v>49524.048906687342</v>
      </c>
      <c r="DY474" s="602">
        <f t="shared" ca="1" si="917"/>
        <v>51232.81142211426</v>
      </c>
      <c r="DZ474" s="602">
        <f t="shared" ca="1" si="918"/>
        <v>51232.81142211426</v>
      </c>
      <c r="EA474" s="602">
        <f t="shared" ca="1" si="919"/>
        <v>52964.015402022604</v>
      </c>
      <c r="EB474" s="602">
        <f t="shared" ca="1" si="920"/>
        <v>52964.015402022604</v>
      </c>
      <c r="EC474" s="602">
        <f t="shared" ca="1" si="921"/>
        <v>54716.749467108581</v>
      </c>
      <c r="ED474" s="602">
        <f t="shared" ca="1" si="922"/>
        <v>50546.562285820124</v>
      </c>
      <c r="EE474" s="602">
        <f t="shared" ca="1" si="923"/>
        <v>52268.899256216449</v>
      </c>
      <c r="EF474" s="602">
        <f t="shared" ca="1" si="924"/>
        <v>52268.899256216449</v>
      </c>
      <c r="EG474" s="602">
        <f t="shared" ca="1" si="925"/>
        <v>54013.130357142247</v>
      </c>
      <c r="EH474" s="602">
        <f t="shared" ca="1" si="926"/>
        <v>54013.130357142247</v>
      </c>
      <c r="EI474" s="602">
        <f t="shared" ca="1" si="927"/>
        <v>55778.34727772788</v>
      </c>
      <c r="EJ474" s="602">
        <f t="shared" ca="1" si="928"/>
        <v>55778.34727772788</v>
      </c>
      <c r="EK474" s="602">
        <f t="shared" ca="1" si="929"/>
        <v>57563.649413299725</v>
      </c>
      <c r="EL474" s="602">
        <f t="shared" ca="1" si="930"/>
        <v>57563.649413299725</v>
      </c>
      <c r="EM474" s="602">
        <f t="shared" ca="1" si="931"/>
        <v>59368.146874517734</v>
      </c>
    </row>
    <row r="475" spans="22:143" ht="14.25" x14ac:dyDescent="0.2">
      <c r="V475" s="260"/>
      <c r="W475" s="597">
        <f t="shared" si="811"/>
        <v>182</v>
      </c>
      <c r="X475" s="602">
        <f t="shared" ca="1" si="812"/>
        <v>27303.204877228378</v>
      </c>
      <c r="Y475" s="602">
        <f t="shared" ca="1" si="813"/>
        <v>28063.745651855919</v>
      </c>
      <c r="Z475" s="602">
        <f t="shared" ca="1" si="814"/>
        <v>28063.745651855919</v>
      </c>
      <c r="AA475" s="602">
        <f t="shared" ca="1" si="815"/>
        <v>28836.595283912593</v>
      </c>
      <c r="AB475" s="602">
        <f t="shared" ca="1" si="816"/>
        <v>28836.595283912593</v>
      </c>
      <c r="AC475" s="602">
        <f t="shared" ca="1" si="817"/>
        <v>29621.652351503428</v>
      </c>
      <c r="AD475" s="602">
        <f t="shared" ca="1" si="818"/>
        <v>29621.652351503428</v>
      </c>
      <c r="AE475" s="602">
        <f t="shared" ca="1" si="819"/>
        <v>30418.807625095062</v>
      </c>
      <c r="AF475" s="602">
        <f t="shared" ca="1" si="820"/>
        <v>30418.807625095062</v>
      </c>
      <c r="AG475" s="602">
        <f t="shared" ca="1" si="821"/>
        <v>31227.944341051854</v>
      </c>
      <c r="AH475" s="602">
        <f t="shared" ca="1" si="822"/>
        <v>31773.964225318963</v>
      </c>
      <c r="AI475" s="602">
        <f t="shared" ca="1" si="823"/>
        <v>33161.814954877947</v>
      </c>
      <c r="AJ475" s="602">
        <f t="shared" ca="1" si="824"/>
        <v>33161.814954877947</v>
      </c>
      <c r="AK475" s="602">
        <f t="shared" ca="1" si="825"/>
        <v>34581.723205375456</v>
      </c>
      <c r="AL475" s="602">
        <f t="shared" ca="1" si="826"/>
        <v>34581.723205375456</v>
      </c>
      <c r="AM475" s="602">
        <f t="shared" ca="1" si="827"/>
        <v>36033.004617820443</v>
      </c>
      <c r="AN475" s="602">
        <f t="shared" ca="1" si="828"/>
        <v>36033.004617820443</v>
      </c>
      <c r="AO475" s="602">
        <f t="shared" ca="1" si="829"/>
        <v>37514.931461517175</v>
      </c>
      <c r="AP475" s="602">
        <f t="shared" ca="1" si="830"/>
        <v>37514.931461517175</v>
      </c>
      <c r="AQ475" s="602">
        <f t="shared" ca="1" si="831"/>
        <v>39026.737155306873</v>
      </c>
      <c r="AR475" s="602">
        <f t="shared" ca="1" si="832"/>
        <v>35448.772928771345</v>
      </c>
      <c r="AS475" s="602">
        <f t="shared" ca="1" si="833"/>
        <v>36918.531516652984</v>
      </c>
      <c r="AT475" s="602">
        <f t="shared" ca="1" si="834"/>
        <v>36918.531516652984</v>
      </c>
      <c r="AU475" s="602">
        <f t="shared" ca="1" si="835"/>
        <v>38418.479955411574</v>
      </c>
      <c r="AV475" s="602">
        <f t="shared" ca="1" si="836"/>
        <v>38418.479955411574</v>
      </c>
      <c r="AW475" s="602">
        <f t="shared" ca="1" si="837"/>
        <v>39947.830563756834</v>
      </c>
      <c r="AX475" s="602">
        <f t="shared" ca="1" si="838"/>
        <v>39947.830563756834</v>
      </c>
      <c r="AY475" s="602">
        <f t="shared" ca="1" si="839"/>
        <v>41505.764212283277</v>
      </c>
      <c r="AZ475" s="602">
        <f t="shared" ca="1" si="840"/>
        <v>41505.764212283277</v>
      </c>
      <c r="BA475" s="602">
        <f t="shared" ca="1" si="841"/>
        <v>43091.434978125537</v>
      </c>
      <c r="BB475" s="602">
        <f t="shared" ca="1" si="842"/>
        <v>30151.752011168952</v>
      </c>
      <c r="BC475" s="602">
        <f t="shared" ca="1" si="843"/>
        <v>30956.908340085956</v>
      </c>
      <c r="BD475" s="602">
        <f t="shared" ca="1" si="844"/>
        <v>30956.908340085956</v>
      </c>
      <c r="BE475" s="602">
        <f t="shared" ca="1" si="845"/>
        <v>31773.96422531897</v>
      </c>
      <c r="BF475" s="602">
        <f t="shared" ca="1" si="846"/>
        <v>31773.96422531897</v>
      </c>
      <c r="BG475" s="602">
        <f t="shared" ca="1" si="847"/>
        <v>32602.790994842424</v>
      </c>
      <c r="BH475" s="602">
        <f t="shared" ca="1" si="848"/>
        <v>32602.790994842424</v>
      </c>
      <c r="BI475" s="602">
        <f t="shared" ca="1" si="849"/>
        <v>33443.253242422019</v>
      </c>
      <c r="BJ475" s="602">
        <f t="shared" ca="1" si="850"/>
        <v>33443.253242422019</v>
      </c>
      <c r="BK475" s="602">
        <f t="shared" ca="1" si="851"/>
        <v>34295.209150044284</v>
      </c>
      <c r="BL475" s="602">
        <f t="shared" ca="1" si="852"/>
        <v>36770.18441525627</v>
      </c>
      <c r="BM475" s="602">
        <f t="shared" ca="1" si="853"/>
        <v>38267.148755353199</v>
      </c>
      <c r="BN475" s="602">
        <f t="shared" ca="1" si="854"/>
        <v>38267.148755353199</v>
      </c>
      <c r="BO475" s="602">
        <f t="shared" ca="1" si="855"/>
        <v>39793.595525186211</v>
      </c>
      <c r="BP475" s="602">
        <f t="shared" ca="1" si="856"/>
        <v>39793.595525186211</v>
      </c>
      <c r="BQ475" s="602">
        <f t="shared" ca="1" si="857"/>
        <v>41348.708530527409</v>
      </c>
      <c r="BR475" s="602">
        <f t="shared" ca="1" si="858"/>
        <v>41348.708530527409</v>
      </c>
      <c r="BS475" s="602">
        <f t="shared" ca="1" si="859"/>
        <v>42931.644319025749</v>
      </c>
      <c r="BT475" s="602">
        <f t="shared" ca="1" si="860"/>
        <v>42931.644319025749</v>
      </c>
      <c r="BU475" s="602">
        <f t="shared" ca="1" si="861"/>
        <v>44541.536806018841</v>
      </c>
      <c r="BV475" s="602">
        <f t="shared" ca="1" si="862"/>
        <v>40723.276804626068</v>
      </c>
      <c r="BW475" s="602">
        <f t="shared" ca="1" si="863"/>
        <v>42295.186245571516</v>
      </c>
      <c r="BX475" s="602">
        <f t="shared" ca="1" si="864"/>
        <v>42295.186245571516</v>
      </c>
      <c r="BY475" s="602">
        <f t="shared" ca="1" si="865"/>
        <v>43894.401241264459</v>
      </c>
      <c r="BZ475" s="602">
        <f t="shared" ca="1" si="866"/>
        <v>43894.401241264459</v>
      </c>
      <c r="CA475" s="602">
        <f t="shared" ca="1" si="867"/>
        <v>45520.044319311586</v>
      </c>
      <c r="CB475" s="602">
        <f t="shared" ca="1" si="868"/>
        <v>45520.044319311586</v>
      </c>
      <c r="CC475" s="602">
        <f t="shared" ca="1" si="869"/>
        <v>47171.222607457443</v>
      </c>
      <c r="CD475" s="602">
        <f t="shared" ca="1" si="870"/>
        <v>47171.222607457443</v>
      </c>
      <c r="CE475" s="602">
        <f t="shared" ca="1" si="871"/>
        <v>48847.032188247038</v>
      </c>
      <c r="CF475" s="602">
        <f t="shared" ca="1" si="872"/>
        <v>32602.790994842424</v>
      </c>
      <c r="CG475" s="602">
        <f t="shared" ca="1" si="873"/>
        <v>33443.253242422012</v>
      </c>
      <c r="CH475" s="602">
        <f t="shared" ca="1" si="874"/>
        <v>33443.253242422012</v>
      </c>
      <c r="CI475" s="602">
        <f t="shared" ca="1" si="875"/>
        <v>34295.209150044277</v>
      </c>
      <c r="CJ475" s="602">
        <f t="shared" ca="1" si="876"/>
        <v>34295.209150044277</v>
      </c>
      <c r="CK475" s="602">
        <f t="shared" ca="1" si="877"/>
        <v>35158.510820378884</v>
      </c>
      <c r="CL475" s="602">
        <f t="shared" ca="1" si="878"/>
        <v>35158.510820378884</v>
      </c>
      <c r="CM475" s="602">
        <f t="shared" ca="1" si="879"/>
        <v>36033.004617820443</v>
      </c>
      <c r="CN475" s="602">
        <f t="shared" ca="1" si="880"/>
        <v>36033.004617820443</v>
      </c>
      <c r="CO475" s="602">
        <f t="shared" ca="1" si="881"/>
        <v>36918.531516652984</v>
      </c>
      <c r="CP475" s="602">
        <f t="shared" ca="1" si="882"/>
        <v>40567.620879791641</v>
      </c>
      <c r="CQ475" s="602">
        <f t="shared" ca="1" si="883"/>
        <v>42136.752230538325</v>
      </c>
      <c r="CR475" s="602">
        <f t="shared" ca="1" si="884"/>
        <v>42136.752230538325</v>
      </c>
      <c r="CS475" s="602">
        <f t="shared" ca="1" si="885"/>
        <v>43733.275864409734</v>
      </c>
      <c r="CT475" s="602">
        <f t="shared" ca="1" si="886"/>
        <v>43733.275864409734</v>
      </c>
      <c r="CU475" s="602">
        <f t="shared" ca="1" si="887"/>
        <v>45356.316094004287</v>
      </c>
      <c r="CV475" s="602">
        <f t="shared" ca="1" si="888"/>
        <v>45356.316094004287</v>
      </c>
      <c r="CW475" s="602">
        <f t="shared" ca="1" si="889"/>
        <v>47004.981388595283</v>
      </c>
      <c r="CX475" s="602">
        <f t="shared" ca="1" si="890"/>
        <v>47004.981388595283</v>
      </c>
      <c r="CY475" s="602">
        <f t="shared" ca="1" si="891"/>
        <v>48678.368743832812</v>
      </c>
      <c r="CZ475" s="602">
        <f t="shared" ca="1" si="892"/>
        <v>44703.97476535022</v>
      </c>
      <c r="DA475" s="602">
        <f t="shared" ca="1" si="893"/>
        <v>46342.497848049643</v>
      </c>
      <c r="DB475" s="602">
        <f t="shared" ca="1" si="894"/>
        <v>46342.497848049643</v>
      </c>
      <c r="DC475" s="602">
        <f t="shared" ca="1" si="895"/>
        <v>48006.105296803609</v>
      </c>
      <c r="DD475" s="602">
        <f t="shared" ca="1" si="896"/>
        <v>48006.105296803609</v>
      </c>
      <c r="DE475" s="602">
        <f t="shared" ca="1" si="897"/>
        <v>49693.889253268258</v>
      </c>
      <c r="DF475" s="602">
        <f t="shared" ca="1" si="898"/>
        <v>49693.889253268258</v>
      </c>
      <c r="DG475" s="602">
        <f t="shared" ca="1" si="899"/>
        <v>51404.937022019112</v>
      </c>
      <c r="DH475" s="602">
        <f t="shared" ca="1" si="900"/>
        <v>51404.937022019112</v>
      </c>
      <c r="DI475" s="602">
        <f t="shared" ca="1" si="901"/>
        <v>53138.334953305806</v>
      </c>
      <c r="DJ475" s="602">
        <f t="shared" ca="1" si="902"/>
        <v>35740.272825017964</v>
      </c>
      <c r="DK475" s="602">
        <f t="shared" ca="1" si="903"/>
        <v>36622.140011125128</v>
      </c>
      <c r="DL475" s="602">
        <f t="shared" ca="1" si="904"/>
        <v>36622.140011125128</v>
      </c>
      <c r="DM475" s="602">
        <f t="shared" ca="1" si="905"/>
        <v>37514.931461517175</v>
      </c>
      <c r="DN475" s="602">
        <f t="shared" ca="1" si="906"/>
        <v>37514.931461517175</v>
      </c>
      <c r="DO475" s="602">
        <f t="shared" ca="1" si="907"/>
        <v>38418.479955411574</v>
      </c>
      <c r="DP475" s="602">
        <f t="shared" ca="1" si="908"/>
        <v>38418.479955411574</v>
      </c>
      <c r="DQ475" s="602">
        <f t="shared" ca="1" si="909"/>
        <v>39332.613834187912</v>
      </c>
      <c r="DR475" s="602">
        <f t="shared" ca="1" si="910"/>
        <v>39332.613834187912</v>
      </c>
      <c r="DS475" s="602">
        <f t="shared" ca="1" si="911"/>
        <v>40257.157363389997</v>
      </c>
      <c r="DT475" s="602">
        <f t="shared" ca="1" si="912"/>
        <v>46177.501827191038</v>
      </c>
      <c r="DU475" s="602">
        <f t="shared" ca="1" si="913"/>
        <v>47838.641578354283</v>
      </c>
      <c r="DV475" s="602">
        <f t="shared" ca="1" si="914"/>
        <v>47838.641578354283</v>
      </c>
      <c r="DW475" s="602">
        <f t="shared" ca="1" si="915"/>
        <v>49524.048906687342</v>
      </c>
      <c r="DX475" s="602">
        <f t="shared" ca="1" si="916"/>
        <v>49524.048906687342</v>
      </c>
      <c r="DY475" s="602">
        <f t="shared" ca="1" si="917"/>
        <v>51232.81142211426</v>
      </c>
      <c r="DZ475" s="602">
        <f t="shared" ca="1" si="918"/>
        <v>51232.81142211426</v>
      </c>
      <c r="EA475" s="602">
        <f t="shared" ca="1" si="919"/>
        <v>52964.015402022604</v>
      </c>
      <c r="EB475" s="602">
        <f t="shared" ca="1" si="920"/>
        <v>52964.015402022604</v>
      </c>
      <c r="EC475" s="602">
        <f t="shared" ca="1" si="921"/>
        <v>54716.749467108581</v>
      </c>
      <c r="ED475" s="602">
        <f t="shared" ca="1" si="922"/>
        <v>50546.562285820124</v>
      </c>
      <c r="EE475" s="602">
        <f t="shared" ca="1" si="923"/>
        <v>52268.899256216449</v>
      </c>
      <c r="EF475" s="602">
        <f t="shared" ca="1" si="924"/>
        <v>52268.899256216449</v>
      </c>
      <c r="EG475" s="602">
        <f t="shared" ca="1" si="925"/>
        <v>54013.130357142247</v>
      </c>
      <c r="EH475" s="602">
        <f t="shared" ca="1" si="926"/>
        <v>54013.130357142247</v>
      </c>
      <c r="EI475" s="602">
        <f t="shared" ca="1" si="927"/>
        <v>55778.34727772788</v>
      </c>
      <c r="EJ475" s="602">
        <f t="shared" ca="1" si="928"/>
        <v>55778.34727772788</v>
      </c>
      <c r="EK475" s="602">
        <f t="shared" ca="1" si="929"/>
        <v>57563.649413299725</v>
      </c>
      <c r="EL475" s="602">
        <f t="shared" ca="1" si="930"/>
        <v>57563.649413299725</v>
      </c>
      <c r="EM475" s="602">
        <f t="shared" ca="1" si="931"/>
        <v>59368.146874517734</v>
      </c>
    </row>
    <row r="476" spans="22:143" ht="14.25" x14ac:dyDescent="0.2">
      <c r="V476" s="260"/>
      <c r="W476" s="597">
        <f t="shared" si="811"/>
        <v>183</v>
      </c>
      <c r="X476" s="602">
        <f t="shared" ca="1" si="812"/>
        <v>27303.204877228378</v>
      </c>
      <c r="Y476" s="602">
        <f t="shared" ca="1" si="813"/>
        <v>28063.745651855919</v>
      </c>
      <c r="Z476" s="602">
        <f t="shared" ca="1" si="814"/>
        <v>28063.745651855919</v>
      </c>
      <c r="AA476" s="602">
        <f t="shared" ca="1" si="815"/>
        <v>28836.595283912593</v>
      </c>
      <c r="AB476" s="602">
        <f t="shared" ca="1" si="816"/>
        <v>28836.595283912593</v>
      </c>
      <c r="AC476" s="602">
        <f t="shared" ca="1" si="817"/>
        <v>29621.652351503428</v>
      </c>
      <c r="AD476" s="602">
        <f t="shared" ca="1" si="818"/>
        <v>29621.652351503428</v>
      </c>
      <c r="AE476" s="602">
        <f t="shared" ca="1" si="819"/>
        <v>30418.807625095062</v>
      </c>
      <c r="AF476" s="602">
        <f t="shared" ca="1" si="820"/>
        <v>30418.807625095062</v>
      </c>
      <c r="AG476" s="602">
        <f t="shared" ca="1" si="821"/>
        <v>31227.944341051854</v>
      </c>
      <c r="AH476" s="602">
        <f t="shared" ca="1" si="822"/>
        <v>31773.964225318963</v>
      </c>
      <c r="AI476" s="602">
        <f t="shared" ca="1" si="823"/>
        <v>33161.814954877947</v>
      </c>
      <c r="AJ476" s="602">
        <f t="shared" ca="1" si="824"/>
        <v>33161.814954877947</v>
      </c>
      <c r="AK476" s="602">
        <f t="shared" ca="1" si="825"/>
        <v>34581.723205375456</v>
      </c>
      <c r="AL476" s="602">
        <f t="shared" ca="1" si="826"/>
        <v>34581.723205375456</v>
      </c>
      <c r="AM476" s="602">
        <f t="shared" ca="1" si="827"/>
        <v>36033.004617820443</v>
      </c>
      <c r="AN476" s="602">
        <f t="shared" ca="1" si="828"/>
        <v>36033.004617820443</v>
      </c>
      <c r="AO476" s="602">
        <f t="shared" ca="1" si="829"/>
        <v>37514.931461517175</v>
      </c>
      <c r="AP476" s="602">
        <f t="shared" ca="1" si="830"/>
        <v>37514.931461517175</v>
      </c>
      <c r="AQ476" s="602">
        <f t="shared" ca="1" si="831"/>
        <v>39026.737155306873</v>
      </c>
      <c r="AR476" s="602">
        <f t="shared" ca="1" si="832"/>
        <v>35448.772928771345</v>
      </c>
      <c r="AS476" s="602">
        <f t="shared" ca="1" si="833"/>
        <v>36918.531516652984</v>
      </c>
      <c r="AT476" s="602">
        <f t="shared" ca="1" si="834"/>
        <v>36918.531516652984</v>
      </c>
      <c r="AU476" s="602">
        <f t="shared" ca="1" si="835"/>
        <v>38418.479955411574</v>
      </c>
      <c r="AV476" s="602">
        <f t="shared" ca="1" si="836"/>
        <v>38418.479955411574</v>
      </c>
      <c r="AW476" s="602">
        <f t="shared" ca="1" si="837"/>
        <v>39947.830563756834</v>
      </c>
      <c r="AX476" s="602">
        <f t="shared" ca="1" si="838"/>
        <v>39947.830563756834</v>
      </c>
      <c r="AY476" s="602">
        <f t="shared" ca="1" si="839"/>
        <v>41505.764212283277</v>
      </c>
      <c r="AZ476" s="602">
        <f t="shared" ca="1" si="840"/>
        <v>41505.764212283277</v>
      </c>
      <c r="BA476" s="602">
        <f t="shared" ca="1" si="841"/>
        <v>43091.434978125537</v>
      </c>
      <c r="BB476" s="602">
        <f t="shared" ca="1" si="842"/>
        <v>30151.752011168952</v>
      </c>
      <c r="BC476" s="602">
        <f t="shared" ca="1" si="843"/>
        <v>30956.908340085956</v>
      </c>
      <c r="BD476" s="602">
        <f t="shared" ca="1" si="844"/>
        <v>30956.908340085956</v>
      </c>
      <c r="BE476" s="602">
        <f t="shared" ca="1" si="845"/>
        <v>31773.96422531897</v>
      </c>
      <c r="BF476" s="602">
        <f t="shared" ca="1" si="846"/>
        <v>31773.96422531897</v>
      </c>
      <c r="BG476" s="602">
        <f t="shared" ca="1" si="847"/>
        <v>32602.790994842424</v>
      </c>
      <c r="BH476" s="602">
        <f t="shared" ca="1" si="848"/>
        <v>32602.790994842424</v>
      </c>
      <c r="BI476" s="602">
        <f t="shared" ca="1" si="849"/>
        <v>33443.253242422019</v>
      </c>
      <c r="BJ476" s="602">
        <f t="shared" ca="1" si="850"/>
        <v>33443.253242422019</v>
      </c>
      <c r="BK476" s="602">
        <f t="shared" ca="1" si="851"/>
        <v>34295.209150044284</v>
      </c>
      <c r="BL476" s="602">
        <f t="shared" ca="1" si="852"/>
        <v>36770.18441525627</v>
      </c>
      <c r="BM476" s="602">
        <f t="shared" ca="1" si="853"/>
        <v>38267.148755353199</v>
      </c>
      <c r="BN476" s="602">
        <f t="shared" ca="1" si="854"/>
        <v>38267.148755353199</v>
      </c>
      <c r="BO476" s="602">
        <f t="shared" ca="1" si="855"/>
        <v>39793.595525186211</v>
      </c>
      <c r="BP476" s="602">
        <f t="shared" ca="1" si="856"/>
        <v>39793.595525186211</v>
      </c>
      <c r="BQ476" s="602">
        <f t="shared" ca="1" si="857"/>
        <v>41348.708530527409</v>
      </c>
      <c r="BR476" s="602">
        <f t="shared" ca="1" si="858"/>
        <v>41348.708530527409</v>
      </c>
      <c r="BS476" s="602">
        <f t="shared" ca="1" si="859"/>
        <v>42931.644319025749</v>
      </c>
      <c r="BT476" s="602">
        <f t="shared" ca="1" si="860"/>
        <v>42931.644319025749</v>
      </c>
      <c r="BU476" s="602">
        <f t="shared" ca="1" si="861"/>
        <v>44541.536806018841</v>
      </c>
      <c r="BV476" s="602">
        <f t="shared" ca="1" si="862"/>
        <v>40723.276804626068</v>
      </c>
      <c r="BW476" s="602">
        <f t="shared" ca="1" si="863"/>
        <v>42295.186245571516</v>
      </c>
      <c r="BX476" s="602">
        <f t="shared" ca="1" si="864"/>
        <v>42295.186245571516</v>
      </c>
      <c r="BY476" s="602">
        <f t="shared" ca="1" si="865"/>
        <v>43894.401241264459</v>
      </c>
      <c r="BZ476" s="602">
        <f t="shared" ca="1" si="866"/>
        <v>43894.401241264459</v>
      </c>
      <c r="CA476" s="602">
        <f t="shared" ca="1" si="867"/>
        <v>45520.044319311586</v>
      </c>
      <c r="CB476" s="602">
        <f t="shared" ca="1" si="868"/>
        <v>45520.044319311586</v>
      </c>
      <c r="CC476" s="602">
        <f t="shared" ca="1" si="869"/>
        <v>47171.222607457443</v>
      </c>
      <c r="CD476" s="602">
        <f t="shared" ca="1" si="870"/>
        <v>47171.222607457443</v>
      </c>
      <c r="CE476" s="602">
        <f t="shared" ca="1" si="871"/>
        <v>48847.032188247038</v>
      </c>
      <c r="CF476" s="602">
        <f t="shared" ca="1" si="872"/>
        <v>32602.790994842424</v>
      </c>
      <c r="CG476" s="602">
        <f t="shared" ca="1" si="873"/>
        <v>33443.253242422012</v>
      </c>
      <c r="CH476" s="602">
        <f t="shared" ca="1" si="874"/>
        <v>33443.253242422012</v>
      </c>
      <c r="CI476" s="602">
        <f t="shared" ca="1" si="875"/>
        <v>34295.209150044277</v>
      </c>
      <c r="CJ476" s="602">
        <f t="shared" ca="1" si="876"/>
        <v>34295.209150044277</v>
      </c>
      <c r="CK476" s="602">
        <f t="shared" ca="1" si="877"/>
        <v>35158.510820378884</v>
      </c>
      <c r="CL476" s="602">
        <f t="shared" ca="1" si="878"/>
        <v>35158.510820378884</v>
      </c>
      <c r="CM476" s="602">
        <f t="shared" ca="1" si="879"/>
        <v>36033.004617820443</v>
      </c>
      <c r="CN476" s="602">
        <f t="shared" ca="1" si="880"/>
        <v>36033.004617820443</v>
      </c>
      <c r="CO476" s="602">
        <f t="shared" ca="1" si="881"/>
        <v>36918.531516652984</v>
      </c>
      <c r="CP476" s="602">
        <f t="shared" ca="1" si="882"/>
        <v>40567.620879791641</v>
      </c>
      <c r="CQ476" s="602">
        <f t="shared" ca="1" si="883"/>
        <v>42136.752230538325</v>
      </c>
      <c r="CR476" s="602">
        <f t="shared" ca="1" si="884"/>
        <v>42136.752230538325</v>
      </c>
      <c r="CS476" s="602">
        <f t="shared" ca="1" si="885"/>
        <v>43733.275864409734</v>
      </c>
      <c r="CT476" s="602">
        <f t="shared" ca="1" si="886"/>
        <v>43733.275864409734</v>
      </c>
      <c r="CU476" s="602">
        <f t="shared" ca="1" si="887"/>
        <v>45356.316094004287</v>
      </c>
      <c r="CV476" s="602">
        <f t="shared" ca="1" si="888"/>
        <v>45356.316094004287</v>
      </c>
      <c r="CW476" s="602">
        <f t="shared" ca="1" si="889"/>
        <v>47004.981388595283</v>
      </c>
      <c r="CX476" s="602">
        <f t="shared" ca="1" si="890"/>
        <v>47004.981388595283</v>
      </c>
      <c r="CY476" s="602">
        <f t="shared" ca="1" si="891"/>
        <v>48678.368743832812</v>
      </c>
      <c r="CZ476" s="602">
        <f t="shared" ca="1" si="892"/>
        <v>44703.97476535022</v>
      </c>
      <c r="DA476" s="602">
        <f t="shared" ca="1" si="893"/>
        <v>46342.497848049643</v>
      </c>
      <c r="DB476" s="602">
        <f t="shared" ca="1" si="894"/>
        <v>46342.497848049643</v>
      </c>
      <c r="DC476" s="602">
        <f t="shared" ca="1" si="895"/>
        <v>48006.105296803609</v>
      </c>
      <c r="DD476" s="602">
        <f t="shared" ca="1" si="896"/>
        <v>48006.105296803609</v>
      </c>
      <c r="DE476" s="602">
        <f t="shared" ca="1" si="897"/>
        <v>49693.889253268258</v>
      </c>
      <c r="DF476" s="602">
        <f t="shared" ca="1" si="898"/>
        <v>49693.889253268258</v>
      </c>
      <c r="DG476" s="602">
        <f t="shared" ca="1" si="899"/>
        <v>51404.937022019112</v>
      </c>
      <c r="DH476" s="602">
        <f t="shared" ca="1" si="900"/>
        <v>51404.937022019112</v>
      </c>
      <c r="DI476" s="602">
        <f t="shared" ca="1" si="901"/>
        <v>53138.334953305806</v>
      </c>
      <c r="DJ476" s="602">
        <f t="shared" ca="1" si="902"/>
        <v>35740.272825017964</v>
      </c>
      <c r="DK476" s="602">
        <f t="shared" ca="1" si="903"/>
        <v>36622.140011125128</v>
      </c>
      <c r="DL476" s="602">
        <f t="shared" ca="1" si="904"/>
        <v>36622.140011125128</v>
      </c>
      <c r="DM476" s="602">
        <f t="shared" ca="1" si="905"/>
        <v>37514.931461517175</v>
      </c>
      <c r="DN476" s="602">
        <f t="shared" ca="1" si="906"/>
        <v>37514.931461517175</v>
      </c>
      <c r="DO476" s="602">
        <f t="shared" ca="1" si="907"/>
        <v>38418.479955411574</v>
      </c>
      <c r="DP476" s="602">
        <f t="shared" ca="1" si="908"/>
        <v>38418.479955411574</v>
      </c>
      <c r="DQ476" s="602">
        <f t="shared" ca="1" si="909"/>
        <v>39332.613834187912</v>
      </c>
      <c r="DR476" s="602">
        <f t="shared" ca="1" si="910"/>
        <v>39332.613834187912</v>
      </c>
      <c r="DS476" s="602">
        <f t="shared" ca="1" si="911"/>
        <v>40257.157363389997</v>
      </c>
      <c r="DT476" s="602">
        <f t="shared" ca="1" si="912"/>
        <v>46177.501827191038</v>
      </c>
      <c r="DU476" s="602">
        <f t="shared" ca="1" si="913"/>
        <v>47838.641578354283</v>
      </c>
      <c r="DV476" s="602">
        <f t="shared" ca="1" si="914"/>
        <v>47838.641578354283</v>
      </c>
      <c r="DW476" s="602">
        <f t="shared" ca="1" si="915"/>
        <v>49524.048906687342</v>
      </c>
      <c r="DX476" s="602">
        <f t="shared" ca="1" si="916"/>
        <v>49524.048906687342</v>
      </c>
      <c r="DY476" s="602">
        <f t="shared" ca="1" si="917"/>
        <v>51232.81142211426</v>
      </c>
      <c r="DZ476" s="602">
        <f t="shared" ca="1" si="918"/>
        <v>51232.81142211426</v>
      </c>
      <c r="EA476" s="602">
        <f t="shared" ca="1" si="919"/>
        <v>52964.015402022604</v>
      </c>
      <c r="EB476" s="602">
        <f t="shared" ca="1" si="920"/>
        <v>52964.015402022604</v>
      </c>
      <c r="EC476" s="602">
        <f t="shared" ca="1" si="921"/>
        <v>54716.749467108581</v>
      </c>
      <c r="ED476" s="602">
        <f t="shared" ca="1" si="922"/>
        <v>50546.562285820124</v>
      </c>
      <c r="EE476" s="602">
        <f t="shared" ca="1" si="923"/>
        <v>52268.899256216449</v>
      </c>
      <c r="EF476" s="602">
        <f t="shared" ca="1" si="924"/>
        <v>52268.899256216449</v>
      </c>
      <c r="EG476" s="602">
        <f t="shared" ca="1" si="925"/>
        <v>54013.130357142247</v>
      </c>
      <c r="EH476" s="602">
        <f t="shared" ca="1" si="926"/>
        <v>54013.130357142247</v>
      </c>
      <c r="EI476" s="602">
        <f t="shared" ca="1" si="927"/>
        <v>55778.34727772788</v>
      </c>
      <c r="EJ476" s="602">
        <f t="shared" ca="1" si="928"/>
        <v>55778.34727772788</v>
      </c>
      <c r="EK476" s="602">
        <f t="shared" ca="1" si="929"/>
        <v>57563.649413299725</v>
      </c>
      <c r="EL476" s="602">
        <f t="shared" ca="1" si="930"/>
        <v>57563.649413299725</v>
      </c>
      <c r="EM476" s="602">
        <f t="shared" ca="1" si="931"/>
        <v>59368.146874517734</v>
      </c>
    </row>
    <row r="477" spans="22:143" ht="14.25" x14ac:dyDescent="0.2">
      <c r="V477" s="260"/>
      <c r="W477" s="597">
        <f t="shared" si="811"/>
        <v>184</v>
      </c>
      <c r="X477" s="602">
        <f t="shared" ca="1" si="812"/>
        <v>27303.204877228378</v>
      </c>
      <c r="Y477" s="602">
        <f t="shared" ca="1" si="813"/>
        <v>28063.745651855919</v>
      </c>
      <c r="Z477" s="602">
        <f t="shared" ca="1" si="814"/>
        <v>28063.745651855919</v>
      </c>
      <c r="AA477" s="602">
        <f t="shared" ca="1" si="815"/>
        <v>28836.595283912593</v>
      </c>
      <c r="AB477" s="602">
        <f t="shared" ca="1" si="816"/>
        <v>28836.595283912593</v>
      </c>
      <c r="AC477" s="602">
        <f t="shared" ca="1" si="817"/>
        <v>29621.652351503428</v>
      </c>
      <c r="AD477" s="602">
        <f t="shared" ca="1" si="818"/>
        <v>29621.652351503428</v>
      </c>
      <c r="AE477" s="602">
        <f t="shared" ca="1" si="819"/>
        <v>30418.807625095062</v>
      </c>
      <c r="AF477" s="602">
        <f t="shared" ca="1" si="820"/>
        <v>30418.807625095062</v>
      </c>
      <c r="AG477" s="602">
        <f t="shared" ca="1" si="821"/>
        <v>31227.944341051854</v>
      </c>
      <c r="AH477" s="602">
        <f t="shared" ca="1" si="822"/>
        <v>31773.964225318963</v>
      </c>
      <c r="AI477" s="602">
        <f t="shared" ca="1" si="823"/>
        <v>33161.814954877947</v>
      </c>
      <c r="AJ477" s="602">
        <f t="shared" ca="1" si="824"/>
        <v>33161.814954877947</v>
      </c>
      <c r="AK477" s="602">
        <f t="shared" ca="1" si="825"/>
        <v>34581.723205375456</v>
      </c>
      <c r="AL477" s="602">
        <f t="shared" ca="1" si="826"/>
        <v>34581.723205375456</v>
      </c>
      <c r="AM477" s="602">
        <f t="shared" ca="1" si="827"/>
        <v>36033.004617820443</v>
      </c>
      <c r="AN477" s="602">
        <f t="shared" ca="1" si="828"/>
        <v>36033.004617820443</v>
      </c>
      <c r="AO477" s="602">
        <f t="shared" ca="1" si="829"/>
        <v>37514.931461517175</v>
      </c>
      <c r="AP477" s="602">
        <f t="shared" ca="1" si="830"/>
        <v>37514.931461517175</v>
      </c>
      <c r="AQ477" s="602">
        <f t="shared" ca="1" si="831"/>
        <v>39026.737155306873</v>
      </c>
      <c r="AR477" s="602">
        <f t="shared" ca="1" si="832"/>
        <v>35448.772928771345</v>
      </c>
      <c r="AS477" s="602">
        <f t="shared" ca="1" si="833"/>
        <v>36918.531516652984</v>
      </c>
      <c r="AT477" s="602">
        <f t="shared" ca="1" si="834"/>
        <v>36918.531516652984</v>
      </c>
      <c r="AU477" s="602">
        <f t="shared" ca="1" si="835"/>
        <v>38418.479955411574</v>
      </c>
      <c r="AV477" s="602">
        <f t="shared" ca="1" si="836"/>
        <v>38418.479955411574</v>
      </c>
      <c r="AW477" s="602">
        <f t="shared" ca="1" si="837"/>
        <v>39947.830563756834</v>
      </c>
      <c r="AX477" s="602">
        <f t="shared" ca="1" si="838"/>
        <v>39947.830563756834</v>
      </c>
      <c r="AY477" s="602">
        <f t="shared" ca="1" si="839"/>
        <v>41505.764212283277</v>
      </c>
      <c r="AZ477" s="602">
        <f t="shared" ca="1" si="840"/>
        <v>41505.764212283277</v>
      </c>
      <c r="BA477" s="602">
        <f t="shared" ca="1" si="841"/>
        <v>43091.434978125537</v>
      </c>
      <c r="BB477" s="602">
        <f t="shared" ca="1" si="842"/>
        <v>30151.752011168952</v>
      </c>
      <c r="BC477" s="602">
        <f t="shared" ca="1" si="843"/>
        <v>30956.908340085956</v>
      </c>
      <c r="BD477" s="602">
        <f t="shared" ca="1" si="844"/>
        <v>30956.908340085956</v>
      </c>
      <c r="BE477" s="602">
        <f t="shared" ca="1" si="845"/>
        <v>31773.96422531897</v>
      </c>
      <c r="BF477" s="602">
        <f t="shared" ca="1" si="846"/>
        <v>31773.96422531897</v>
      </c>
      <c r="BG477" s="602">
        <f t="shared" ca="1" si="847"/>
        <v>32602.790994842424</v>
      </c>
      <c r="BH477" s="602">
        <f t="shared" ca="1" si="848"/>
        <v>32602.790994842424</v>
      </c>
      <c r="BI477" s="602">
        <f t="shared" ca="1" si="849"/>
        <v>33443.253242422019</v>
      </c>
      <c r="BJ477" s="602">
        <f t="shared" ca="1" si="850"/>
        <v>33443.253242422019</v>
      </c>
      <c r="BK477" s="602">
        <f t="shared" ca="1" si="851"/>
        <v>34295.209150044284</v>
      </c>
      <c r="BL477" s="602">
        <f t="shared" ca="1" si="852"/>
        <v>36770.18441525627</v>
      </c>
      <c r="BM477" s="602">
        <f t="shared" ca="1" si="853"/>
        <v>38267.148755353199</v>
      </c>
      <c r="BN477" s="602">
        <f t="shared" ca="1" si="854"/>
        <v>38267.148755353199</v>
      </c>
      <c r="BO477" s="602">
        <f t="shared" ca="1" si="855"/>
        <v>39793.595525186211</v>
      </c>
      <c r="BP477" s="602">
        <f t="shared" ca="1" si="856"/>
        <v>39793.595525186211</v>
      </c>
      <c r="BQ477" s="602">
        <f t="shared" ca="1" si="857"/>
        <v>41348.708530527409</v>
      </c>
      <c r="BR477" s="602">
        <f t="shared" ca="1" si="858"/>
        <v>41348.708530527409</v>
      </c>
      <c r="BS477" s="602">
        <f t="shared" ca="1" si="859"/>
        <v>42931.644319025749</v>
      </c>
      <c r="BT477" s="602">
        <f t="shared" ca="1" si="860"/>
        <v>42931.644319025749</v>
      </c>
      <c r="BU477" s="602">
        <f t="shared" ca="1" si="861"/>
        <v>44541.536806018841</v>
      </c>
      <c r="BV477" s="602">
        <f t="shared" ca="1" si="862"/>
        <v>40723.276804626068</v>
      </c>
      <c r="BW477" s="602">
        <f t="shared" ca="1" si="863"/>
        <v>42295.186245571516</v>
      </c>
      <c r="BX477" s="602">
        <f t="shared" ca="1" si="864"/>
        <v>42295.186245571516</v>
      </c>
      <c r="BY477" s="602">
        <f t="shared" ca="1" si="865"/>
        <v>43894.401241264459</v>
      </c>
      <c r="BZ477" s="602">
        <f t="shared" ca="1" si="866"/>
        <v>43894.401241264459</v>
      </c>
      <c r="CA477" s="602">
        <f t="shared" ca="1" si="867"/>
        <v>45520.044319311586</v>
      </c>
      <c r="CB477" s="602">
        <f t="shared" ca="1" si="868"/>
        <v>45520.044319311586</v>
      </c>
      <c r="CC477" s="602">
        <f t="shared" ca="1" si="869"/>
        <v>47171.222607457443</v>
      </c>
      <c r="CD477" s="602">
        <f t="shared" ca="1" si="870"/>
        <v>47171.222607457443</v>
      </c>
      <c r="CE477" s="602">
        <f t="shared" ca="1" si="871"/>
        <v>48847.032188247038</v>
      </c>
      <c r="CF477" s="602">
        <f t="shared" ca="1" si="872"/>
        <v>32602.790994842424</v>
      </c>
      <c r="CG477" s="602">
        <f t="shared" ca="1" si="873"/>
        <v>33443.253242422012</v>
      </c>
      <c r="CH477" s="602">
        <f t="shared" ca="1" si="874"/>
        <v>33443.253242422012</v>
      </c>
      <c r="CI477" s="602">
        <f t="shared" ca="1" si="875"/>
        <v>34295.209150044277</v>
      </c>
      <c r="CJ477" s="602">
        <f t="shared" ca="1" si="876"/>
        <v>34295.209150044277</v>
      </c>
      <c r="CK477" s="602">
        <f t="shared" ca="1" si="877"/>
        <v>35158.510820378884</v>
      </c>
      <c r="CL477" s="602">
        <f t="shared" ca="1" si="878"/>
        <v>35158.510820378884</v>
      </c>
      <c r="CM477" s="602">
        <f t="shared" ca="1" si="879"/>
        <v>36033.004617820443</v>
      </c>
      <c r="CN477" s="602">
        <f t="shared" ca="1" si="880"/>
        <v>36033.004617820443</v>
      </c>
      <c r="CO477" s="602">
        <f t="shared" ca="1" si="881"/>
        <v>36918.531516652984</v>
      </c>
      <c r="CP477" s="602">
        <f t="shared" ca="1" si="882"/>
        <v>40567.620879791641</v>
      </c>
      <c r="CQ477" s="602">
        <f t="shared" ca="1" si="883"/>
        <v>42136.752230538325</v>
      </c>
      <c r="CR477" s="602">
        <f t="shared" ca="1" si="884"/>
        <v>42136.752230538325</v>
      </c>
      <c r="CS477" s="602">
        <f t="shared" ca="1" si="885"/>
        <v>43733.275864409734</v>
      </c>
      <c r="CT477" s="602">
        <f t="shared" ca="1" si="886"/>
        <v>43733.275864409734</v>
      </c>
      <c r="CU477" s="602">
        <f t="shared" ca="1" si="887"/>
        <v>45356.316094004287</v>
      </c>
      <c r="CV477" s="602">
        <f t="shared" ca="1" si="888"/>
        <v>45356.316094004287</v>
      </c>
      <c r="CW477" s="602">
        <f t="shared" ca="1" si="889"/>
        <v>47004.981388595283</v>
      </c>
      <c r="CX477" s="602">
        <f t="shared" ca="1" si="890"/>
        <v>47004.981388595283</v>
      </c>
      <c r="CY477" s="602">
        <f t="shared" ca="1" si="891"/>
        <v>48678.368743832812</v>
      </c>
      <c r="CZ477" s="602">
        <f t="shared" ca="1" si="892"/>
        <v>44703.97476535022</v>
      </c>
      <c r="DA477" s="602">
        <f t="shared" ca="1" si="893"/>
        <v>46342.497848049643</v>
      </c>
      <c r="DB477" s="602">
        <f t="shared" ca="1" si="894"/>
        <v>46342.497848049643</v>
      </c>
      <c r="DC477" s="602">
        <f t="shared" ca="1" si="895"/>
        <v>48006.105296803609</v>
      </c>
      <c r="DD477" s="602">
        <f t="shared" ca="1" si="896"/>
        <v>48006.105296803609</v>
      </c>
      <c r="DE477" s="602">
        <f t="shared" ca="1" si="897"/>
        <v>49693.889253268258</v>
      </c>
      <c r="DF477" s="602">
        <f t="shared" ca="1" si="898"/>
        <v>49693.889253268258</v>
      </c>
      <c r="DG477" s="602">
        <f t="shared" ca="1" si="899"/>
        <v>51404.937022019112</v>
      </c>
      <c r="DH477" s="602">
        <f t="shared" ca="1" si="900"/>
        <v>51404.937022019112</v>
      </c>
      <c r="DI477" s="602">
        <f t="shared" ca="1" si="901"/>
        <v>53138.334953305806</v>
      </c>
      <c r="DJ477" s="602">
        <f t="shared" ca="1" si="902"/>
        <v>35740.272825017964</v>
      </c>
      <c r="DK477" s="602">
        <f t="shared" ca="1" si="903"/>
        <v>36622.140011125128</v>
      </c>
      <c r="DL477" s="602">
        <f t="shared" ca="1" si="904"/>
        <v>36622.140011125128</v>
      </c>
      <c r="DM477" s="602">
        <f t="shared" ca="1" si="905"/>
        <v>37514.931461517175</v>
      </c>
      <c r="DN477" s="602">
        <f t="shared" ca="1" si="906"/>
        <v>37514.931461517175</v>
      </c>
      <c r="DO477" s="602">
        <f t="shared" ca="1" si="907"/>
        <v>38418.479955411574</v>
      </c>
      <c r="DP477" s="602">
        <f t="shared" ca="1" si="908"/>
        <v>38418.479955411574</v>
      </c>
      <c r="DQ477" s="602">
        <f t="shared" ca="1" si="909"/>
        <v>39332.613834187912</v>
      </c>
      <c r="DR477" s="602">
        <f t="shared" ca="1" si="910"/>
        <v>39332.613834187912</v>
      </c>
      <c r="DS477" s="602">
        <f t="shared" ca="1" si="911"/>
        <v>40257.157363389997</v>
      </c>
      <c r="DT477" s="602">
        <f t="shared" ca="1" si="912"/>
        <v>46177.501827191038</v>
      </c>
      <c r="DU477" s="602">
        <f t="shared" ca="1" si="913"/>
        <v>47838.641578354283</v>
      </c>
      <c r="DV477" s="602">
        <f t="shared" ca="1" si="914"/>
        <v>47838.641578354283</v>
      </c>
      <c r="DW477" s="602">
        <f t="shared" ca="1" si="915"/>
        <v>49524.048906687342</v>
      </c>
      <c r="DX477" s="602">
        <f t="shared" ca="1" si="916"/>
        <v>49524.048906687342</v>
      </c>
      <c r="DY477" s="602">
        <f t="shared" ca="1" si="917"/>
        <v>51232.81142211426</v>
      </c>
      <c r="DZ477" s="602">
        <f t="shared" ca="1" si="918"/>
        <v>51232.81142211426</v>
      </c>
      <c r="EA477" s="602">
        <f t="shared" ca="1" si="919"/>
        <v>52964.015402022604</v>
      </c>
      <c r="EB477" s="602">
        <f t="shared" ca="1" si="920"/>
        <v>52964.015402022604</v>
      </c>
      <c r="EC477" s="602">
        <f t="shared" ca="1" si="921"/>
        <v>54716.749467108581</v>
      </c>
      <c r="ED477" s="602">
        <f t="shared" ca="1" si="922"/>
        <v>50546.562285820124</v>
      </c>
      <c r="EE477" s="602">
        <f t="shared" ca="1" si="923"/>
        <v>52268.899256216449</v>
      </c>
      <c r="EF477" s="602">
        <f t="shared" ca="1" si="924"/>
        <v>52268.899256216449</v>
      </c>
      <c r="EG477" s="602">
        <f t="shared" ca="1" si="925"/>
        <v>54013.130357142247</v>
      </c>
      <c r="EH477" s="602">
        <f t="shared" ca="1" si="926"/>
        <v>54013.130357142247</v>
      </c>
      <c r="EI477" s="602">
        <f t="shared" ca="1" si="927"/>
        <v>55778.34727772788</v>
      </c>
      <c r="EJ477" s="602">
        <f t="shared" ca="1" si="928"/>
        <v>55778.34727772788</v>
      </c>
      <c r="EK477" s="602">
        <f t="shared" ca="1" si="929"/>
        <v>57563.649413299725</v>
      </c>
      <c r="EL477" s="602">
        <f t="shared" ca="1" si="930"/>
        <v>57563.649413299725</v>
      </c>
      <c r="EM477" s="602">
        <f t="shared" ca="1" si="931"/>
        <v>59368.146874517734</v>
      </c>
    </row>
    <row r="478" spans="22:143" ht="14.25" x14ac:dyDescent="0.2">
      <c r="V478" s="260"/>
      <c r="W478" s="597">
        <f t="shared" si="811"/>
        <v>185</v>
      </c>
      <c r="X478" s="602">
        <f t="shared" ca="1" si="812"/>
        <v>27303.204877228378</v>
      </c>
      <c r="Y478" s="602">
        <f t="shared" ca="1" si="813"/>
        <v>28063.745651855919</v>
      </c>
      <c r="Z478" s="602">
        <f t="shared" ca="1" si="814"/>
        <v>28063.745651855919</v>
      </c>
      <c r="AA478" s="602">
        <f t="shared" ca="1" si="815"/>
        <v>28836.595283912593</v>
      </c>
      <c r="AB478" s="602">
        <f t="shared" ca="1" si="816"/>
        <v>28836.595283912593</v>
      </c>
      <c r="AC478" s="602">
        <f t="shared" ca="1" si="817"/>
        <v>29621.652351503428</v>
      </c>
      <c r="AD478" s="602">
        <f t="shared" ca="1" si="818"/>
        <v>29621.652351503428</v>
      </c>
      <c r="AE478" s="602">
        <f t="shared" ca="1" si="819"/>
        <v>30418.807625095062</v>
      </c>
      <c r="AF478" s="602">
        <f t="shared" ca="1" si="820"/>
        <v>30418.807625095062</v>
      </c>
      <c r="AG478" s="602">
        <f t="shared" ca="1" si="821"/>
        <v>31227.944341051854</v>
      </c>
      <c r="AH478" s="602">
        <f t="shared" ca="1" si="822"/>
        <v>31773.964225318963</v>
      </c>
      <c r="AI478" s="602">
        <f t="shared" ca="1" si="823"/>
        <v>33161.814954877947</v>
      </c>
      <c r="AJ478" s="602">
        <f t="shared" ca="1" si="824"/>
        <v>33161.814954877947</v>
      </c>
      <c r="AK478" s="602">
        <f t="shared" ca="1" si="825"/>
        <v>34581.723205375456</v>
      </c>
      <c r="AL478" s="602">
        <f t="shared" ca="1" si="826"/>
        <v>34581.723205375456</v>
      </c>
      <c r="AM478" s="602">
        <f t="shared" ca="1" si="827"/>
        <v>36033.004617820443</v>
      </c>
      <c r="AN478" s="602">
        <f t="shared" ca="1" si="828"/>
        <v>36033.004617820443</v>
      </c>
      <c r="AO478" s="602">
        <f t="shared" ca="1" si="829"/>
        <v>37514.931461517175</v>
      </c>
      <c r="AP478" s="602">
        <f t="shared" ca="1" si="830"/>
        <v>37514.931461517175</v>
      </c>
      <c r="AQ478" s="602">
        <f t="shared" ca="1" si="831"/>
        <v>39026.737155306873</v>
      </c>
      <c r="AR478" s="602">
        <f t="shared" ca="1" si="832"/>
        <v>35448.772928771345</v>
      </c>
      <c r="AS478" s="602">
        <f t="shared" ca="1" si="833"/>
        <v>36918.531516652984</v>
      </c>
      <c r="AT478" s="602">
        <f t="shared" ca="1" si="834"/>
        <v>36918.531516652984</v>
      </c>
      <c r="AU478" s="602">
        <f t="shared" ca="1" si="835"/>
        <v>38418.479955411574</v>
      </c>
      <c r="AV478" s="602">
        <f t="shared" ca="1" si="836"/>
        <v>38418.479955411574</v>
      </c>
      <c r="AW478" s="602">
        <f t="shared" ca="1" si="837"/>
        <v>39947.830563756834</v>
      </c>
      <c r="AX478" s="602">
        <f t="shared" ca="1" si="838"/>
        <v>39947.830563756834</v>
      </c>
      <c r="AY478" s="602">
        <f t="shared" ca="1" si="839"/>
        <v>41505.764212283277</v>
      </c>
      <c r="AZ478" s="602">
        <f t="shared" ca="1" si="840"/>
        <v>41505.764212283277</v>
      </c>
      <c r="BA478" s="602">
        <f t="shared" ca="1" si="841"/>
        <v>43091.434978125537</v>
      </c>
      <c r="BB478" s="602">
        <f t="shared" ca="1" si="842"/>
        <v>30151.752011168952</v>
      </c>
      <c r="BC478" s="602">
        <f t="shared" ca="1" si="843"/>
        <v>30956.908340085956</v>
      </c>
      <c r="BD478" s="602">
        <f t="shared" ca="1" si="844"/>
        <v>30956.908340085956</v>
      </c>
      <c r="BE478" s="602">
        <f t="shared" ca="1" si="845"/>
        <v>31773.96422531897</v>
      </c>
      <c r="BF478" s="602">
        <f t="shared" ca="1" si="846"/>
        <v>31773.96422531897</v>
      </c>
      <c r="BG478" s="602">
        <f t="shared" ca="1" si="847"/>
        <v>32602.790994842424</v>
      </c>
      <c r="BH478" s="602">
        <f t="shared" ca="1" si="848"/>
        <v>32602.790994842424</v>
      </c>
      <c r="BI478" s="602">
        <f t="shared" ca="1" si="849"/>
        <v>33443.253242422019</v>
      </c>
      <c r="BJ478" s="602">
        <f t="shared" ca="1" si="850"/>
        <v>33443.253242422019</v>
      </c>
      <c r="BK478" s="602">
        <f t="shared" ca="1" si="851"/>
        <v>34295.209150044284</v>
      </c>
      <c r="BL478" s="602">
        <f t="shared" ca="1" si="852"/>
        <v>36770.18441525627</v>
      </c>
      <c r="BM478" s="602">
        <f t="shared" ca="1" si="853"/>
        <v>38267.148755353199</v>
      </c>
      <c r="BN478" s="602">
        <f t="shared" ca="1" si="854"/>
        <v>38267.148755353199</v>
      </c>
      <c r="BO478" s="602">
        <f t="shared" ca="1" si="855"/>
        <v>39793.595525186211</v>
      </c>
      <c r="BP478" s="602">
        <f t="shared" ca="1" si="856"/>
        <v>39793.595525186211</v>
      </c>
      <c r="BQ478" s="602">
        <f t="shared" ca="1" si="857"/>
        <v>41348.708530527409</v>
      </c>
      <c r="BR478" s="602">
        <f t="shared" ca="1" si="858"/>
        <v>41348.708530527409</v>
      </c>
      <c r="BS478" s="602">
        <f t="shared" ca="1" si="859"/>
        <v>42931.644319025749</v>
      </c>
      <c r="BT478" s="602">
        <f t="shared" ca="1" si="860"/>
        <v>42931.644319025749</v>
      </c>
      <c r="BU478" s="602">
        <f t="shared" ca="1" si="861"/>
        <v>44541.536806018841</v>
      </c>
      <c r="BV478" s="602">
        <f t="shared" ca="1" si="862"/>
        <v>40723.276804626068</v>
      </c>
      <c r="BW478" s="602">
        <f t="shared" ca="1" si="863"/>
        <v>42295.186245571516</v>
      </c>
      <c r="BX478" s="602">
        <f t="shared" ca="1" si="864"/>
        <v>42295.186245571516</v>
      </c>
      <c r="BY478" s="602">
        <f t="shared" ca="1" si="865"/>
        <v>43894.401241264459</v>
      </c>
      <c r="BZ478" s="602">
        <f t="shared" ca="1" si="866"/>
        <v>43894.401241264459</v>
      </c>
      <c r="CA478" s="602">
        <f t="shared" ca="1" si="867"/>
        <v>45520.044319311586</v>
      </c>
      <c r="CB478" s="602">
        <f t="shared" ca="1" si="868"/>
        <v>45520.044319311586</v>
      </c>
      <c r="CC478" s="602">
        <f t="shared" ca="1" si="869"/>
        <v>47171.222607457443</v>
      </c>
      <c r="CD478" s="602">
        <f t="shared" ca="1" si="870"/>
        <v>47171.222607457443</v>
      </c>
      <c r="CE478" s="602">
        <f t="shared" ca="1" si="871"/>
        <v>48847.032188247038</v>
      </c>
      <c r="CF478" s="602">
        <f t="shared" ca="1" si="872"/>
        <v>32602.790994842424</v>
      </c>
      <c r="CG478" s="602">
        <f t="shared" ca="1" si="873"/>
        <v>33443.253242422012</v>
      </c>
      <c r="CH478" s="602">
        <f t="shared" ca="1" si="874"/>
        <v>33443.253242422012</v>
      </c>
      <c r="CI478" s="602">
        <f t="shared" ca="1" si="875"/>
        <v>34295.209150044277</v>
      </c>
      <c r="CJ478" s="602">
        <f t="shared" ca="1" si="876"/>
        <v>34295.209150044277</v>
      </c>
      <c r="CK478" s="602">
        <f t="shared" ca="1" si="877"/>
        <v>35158.510820378884</v>
      </c>
      <c r="CL478" s="602">
        <f t="shared" ca="1" si="878"/>
        <v>35158.510820378884</v>
      </c>
      <c r="CM478" s="602">
        <f t="shared" ca="1" si="879"/>
        <v>36033.004617820443</v>
      </c>
      <c r="CN478" s="602">
        <f t="shared" ca="1" si="880"/>
        <v>36033.004617820443</v>
      </c>
      <c r="CO478" s="602">
        <f t="shared" ca="1" si="881"/>
        <v>36918.531516652984</v>
      </c>
      <c r="CP478" s="602">
        <f t="shared" ca="1" si="882"/>
        <v>40567.620879791641</v>
      </c>
      <c r="CQ478" s="602">
        <f t="shared" ca="1" si="883"/>
        <v>42136.752230538325</v>
      </c>
      <c r="CR478" s="602">
        <f t="shared" ca="1" si="884"/>
        <v>42136.752230538325</v>
      </c>
      <c r="CS478" s="602">
        <f t="shared" ca="1" si="885"/>
        <v>43733.275864409734</v>
      </c>
      <c r="CT478" s="602">
        <f t="shared" ca="1" si="886"/>
        <v>43733.275864409734</v>
      </c>
      <c r="CU478" s="602">
        <f t="shared" ca="1" si="887"/>
        <v>45356.316094004287</v>
      </c>
      <c r="CV478" s="602">
        <f t="shared" ca="1" si="888"/>
        <v>45356.316094004287</v>
      </c>
      <c r="CW478" s="602">
        <f t="shared" ca="1" si="889"/>
        <v>47004.981388595283</v>
      </c>
      <c r="CX478" s="602">
        <f t="shared" ca="1" si="890"/>
        <v>47004.981388595283</v>
      </c>
      <c r="CY478" s="602">
        <f t="shared" ca="1" si="891"/>
        <v>48678.368743832812</v>
      </c>
      <c r="CZ478" s="602">
        <f t="shared" ca="1" si="892"/>
        <v>44703.97476535022</v>
      </c>
      <c r="DA478" s="602">
        <f t="shared" ca="1" si="893"/>
        <v>46342.497848049643</v>
      </c>
      <c r="DB478" s="602">
        <f t="shared" ca="1" si="894"/>
        <v>46342.497848049643</v>
      </c>
      <c r="DC478" s="602">
        <f t="shared" ca="1" si="895"/>
        <v>48006.105296803609</v>
      </c>
      <c r="DD478" s="602">
        <f t="shared" ca="1" si="896"/>
        <v>48006.105296803609</v>
      </c>
      <c r="DE478" s="602">
        <f t="shared" ca="1" si="897"/>
        <v>49693.889253268258</v>
      </c>
      <c r="DF478" s="602">
        <f t="shared" ca="1" si="898"/>
        <v>49693.889253268258</v>
      </c>
      <c r="DG478" s="602">
        <f t="shared" ca="1" si="899"/>
        <v>51404.937022019112</v>
      </c>
      <c r="DH478" s="602">
        <f t="shared" ca="1" si="900"/>
        <v>51404.937022019112</v>
      </c>
      <c r="DI478" s="602">
        <f t="shared" ca="1" si="901"/>
        <v>53138.334953305806</v>
      </c>
      <c r="DJ478" s="602">
        <f t="shared" ca="1" si="902"/>
        <v>35740.272825017964</v>
      </c>
      <c r="DK478" s="602">
        <f t="shared" ca="1" si="903"/>
        <v>36622.140011125128</v>
      </c>
      <c r="DL478" s="602">
        <f t="shared" ca="1" si="904"/>
        <v>36622.140011125128</v>
      </c>
      <c r="DM478" s="602">
        <f t="shared" ca="1" si="905"/>
        <v>37514.931461517175</v>
      </c>
      <c r="DN478" s="602">
        <f t="shared" ca="1" si="906"/>
        <v>37514.931461517175</v>
      </c>
      <c r="DO478" s="602">
        <f t="shared" ca="1" si="907"/>
        <v>38418.479955411574</v>
      </c>
      <c r="DP478" s="602">
        <f t="shared" ca="1" si="908"/>
        <v>38418.479955411574</v>
      </c>
      <c r="DQ478" s="602">
        <f t="shared" ca="1" si="909"/>
        <v>39332.613834187912</v>
      </c>
      <c r="DR478" s="602">
        <f t="shared" ca="1" si="910"/>
        <v>39332.613834187912</v>
      </c>
      <c r="DS478" s="602">
        <f t="shared" ca="1" si="911"/>
        <v>40257.157363389997</v>
      </c>
      <c r="DT478" s="602">
        <f t="shared" ca="1" si="912"/>
        <v>46177.501827191038</v>
      </c>
      <c r="DU478" s="602">
        <f t="shared" ca="1" si="913"/>
        <v>47838.641578354283</v>
      </c>
      <c r="DV478" s="602">
        <f t="shared" ca="1" si="914"/>
        <v>47838.641578354283</v>
      </c>
      <c r="DW478" s="602">
        <f t="shared" ca="1" si="915"/>
        <v>49524.048906687342</v>
      </c>
      <c r="DX478" s="602">
        <f t="shared" ca="1" si="916"/>
        <v>49524.048906687342</v>
      </c>
      <c r="DY478" s="602">
        <f t="shared" ca="1" si="917"/>
        <v>51232.81142211426</v>
      </c>
      <c r="DZ478" s="602">
        <f t="shared" ca="1" si="918"/>
        <v>51232.81142211426</v>
      </c>
      <c r="EA478" s="602">
        <f t="shared" ca="1" si="919"/>
        <v>52964.015402022604</v>
      </c>
      <c r="EB478" s="602">
        <f t="shared" ca="1" si="920"/>
        <v>52964.015402022604</v>
      </c>
      <c r="EC478" s="602">
        <f t="shared" ca="1" si="921"/>
        <v>54716.749467108581</v>
      </c>
      <c r="ED478" s="602">
        <f t="shared" ca="1" si="922"/>
        <v>50546.562285820124</v>
      </c>
      <c r="EE478" s="602">
        <f t="shared" ca="1" si="923"/>
        <v>52268.899256216449</v>
      </c>
      <c r="EF478" s="602">
        <f t="shared" ca="1" si="924"/>
        <v>52268.899256216449</v>
      </c>
      <c r="EG478" s="602">
        <f t="shared" ca="1" si="925"/>
        <v>54013.130357142247</v>
      </c>
      <c r="EH478" s="602">
        <f t="shared" ca="1" si="926"/>
        <v>54013.130357142247</v>
      </c>
      <c r="EI478" s="602">
        <f t="shared" ca="1" si="927"/>
        <v>55778.34727772788</v>
      </c>
      <c r="EJ478" s="602">
        <f t="shared" ca="1" si="928"/>
        <v>55778.34727772788</v>
      </c>
      <c r="EK478" s="602">
        <f t="shared" ca="1" si="929"/>
        <v>57563.649413299725</v>
      </c>
      <c r="EL478" s="602">
        <f t="shared" ca="1" si="930"/>
        <v>57563.649413299725</v>
      </c>
      <c r="EM478" s="602">
        <f t="shared" ca="1" si="931"/>
        <v>59368.146874517734</v>
      </c>
    </row>
    <row r="479" spans="22:143" ht="14.25" x14ac:dyDescent="0.2">
      <c r="V479" s="260"/>
      <c r="W479" s="597">
        <f t="shared" si="811"/>
        <v>186</v>
      </c>
      <c r="X479" s="602">
        <f t="shared" ca="1" si="812"/>
        <v>27303.204877228378</v>
      </c>
      <c r="Y479" s="602">
        <f t="shared" ca="1" si="813"/>
        <v>28063.745651855919</v>
      </c>
      <c r="Z479" s="602">
        <f t="shared" ca="1" si="814"/>
        <v>28063.745651855919</v>
      </c>
      <c r="AA479" s="602">
        <f t="shared" ca="1" si="815"/>
        <v>28836.595283912593</v>
      </c>
      <c r="AB479" s="602">
        <f t="shared" ca="1" si="816"/>
        <v>28836.595283912593</v>
      </c>
      <c r="AC479" s="602">
        <f t="shared" ca="1" si="817"/>
        <v>29621.652351503428</v>
      </c>
      <c r="AD479" s="602">
        <f t="shared" ca="1" si="818"/>
        <v>29621.652351503428</v>
      </c>
      <c r="AE479" s="602">
        <f t="shared" ca="1" si="819"/>
        <v>30418.807625095062</v>
      </c>
      <c r="AF479" s="602">
        <f t="shared" ca="1" si="820"/>
        <v>30418.807625095062</v>
      </c>
      <c r="AG479" s="602">
        <f t="shared" ca="1" si="821"/>
        <v>31227.944341051854</v>
      </c>
      <c r="AH479" s="602">
        <f t="shared" ca="1" si="822"/>
        <v>31773.964225318963</v>
      </c>
      <c r="AI479" s="602">
        <f t="shared" ca="1" si="823"/>
        <v>33161.814954877947</v>
      </c>
      <c r="AJ479" s="602">
        <f t="shared" ca="1" si="824"/>
        <v>33161.814954877947</v>
      </c>
      <c r="AK479" s="602">
        <f t="shared" ca="1" si="825"/>
        <v>34581.723205375456</v>
      </c>
      <c r="AL479" s="602">
        <f t="shared" ca="1" si="826"/>
        <v>34581.723205375456</v>
      </c>
      <c r="AM479" s="602">
        <f t="shared" ca="1" si="827"/>
        <v>36033.004617820443</v>
      </c>
      <c r="AN479" s="602">
        <f t="shared" ca="1" si="828"/>
        <v>36033.004617820443</v>
      </c>
      <c r="AO479" s="602">
        <f t="shared" ca="1" si="829"/>
        <v>37514.931461517175</v>
      </c>
      <c r="AP479" s="602">
        <f t="shared" ca="1" si="830"/>
        <v>37514.931461517175</v>
      </c>
      <c r="AQ479" s="602">
        <f t="shared" ca="1" si="831"/>
        <v>39026.737155306873</v>
      </c>
      <c r="AR479" s="602">
        <f t="shared" ca="1" si="832"/>
        <v>35448.772928771345</v>
      </c>
      <c r="AS479" s="602">
        <f t="shared" ca="1" si="833"/>
        <v>36918.531516652984</v>
      </c>
      <c r="AT479" s="602">
        <f t="shared" ca="1" si="834"/>
        <v>36918.531516652984</v>
      </c>
      <c r="AU479" s="602">
        <f t="shared" ca="1" si="835"/>
        <v>38418.479955411574</v>
      </c>
      <c r="AV479" s="602">
        <f t="shared" ca="1" si="836"/>
        <v>38418.479955411574</v>
      </c>
      <c r="AW479" s="602">
        <f t="shared" ca="1" si="837"/>
        <v>39947.830563756834</v>
      </c>
      <c r="AX479" s="602">
        <f t="shared" ca="1" si="838"/>
        <v>39947.830563756834</v>
      </c>
      <c r="AY479" s="602">
        <f t="shared" ca="1" si="839"/>
        <v>41505.764212283277</v>
      </c>
      <c r="AZ479" s="602">
        <f t="shared" ca="1" si="840"/>
        <v>41505.764212283277</v>
      </c>
      <c r="BA479" s="602">
        <f t="shared" ca="1" si="841"/>
        <v>43091.434978125537</v>
      </c>
      <c r="BB479" s="602">
        <f t="shared" ca="1" si="842"/>
        <v>30151.752011168952</v>
      </c>
      <c r="BC479" s="602">
        <f t="shared" ca="1" si="843"/>
        <v>30956.908340085956</v>
      </c>
      <c r="BD479" s="602">
        <f t="shared" ca="1" si="844"/>
        <v>30956.908340085956</v>
      </c>
      <c r="BE479" s="602">
        <f t="shared" ca="1" si="845"/>
        <v>31773.96422531897</v>
      </c>
      <c r="BF479" s="602">
        <f t="shared" ca="1" si="846"/>
        <v>31773.96422531897</v>
      </c>
      <c r="BG479" s="602">
        <f t="shared" ca="1" si="847"/>
        <v>32602.790994842424</v>
      </c>
      <c r="BH479" s="602">
        <f t="shared" ca="1" si="848"/>
        <v>32602.790994842424</v>
      </c>
      <c r="BI479" s="602">
        <f t="shared" ca="1" si="849"/>
        <v>33443.253242422019</v>
      </c>
      <c r="BJ479" s="602">
        <f t="shared" ca="1" si="850"/>
        <v>33443.253242422019</v>
      </c>
      <c r="BK479" s="602">
        <f t="shared" ca="1" si="851"/>
        <v>34295.209150044284</v>
      </c>
      <c r="BL479" s="602">
        <f t="shared" ca="1" si="852"/>
        <v>36770.18441525627</v>
      </c>
      <c r="BM479" s="602">
        <f t="shared" ca="1" si="853"/>
        <v>38267.148755353199</v>
      </c>
      <c r="BN479" s="602">
        <f t="shared" ca="1" si="854"/>
        <v>38267.148755353199</v>
      </c>
      <c r="BO479" s="602">
        <f t="shared" ca="1" si="855"/>
        <v>39793.595525186211</v>
      </c>
      <c r="BP479" s="602">
        <f t="shared" ca="1" si="856"/>
        <v>39793.595525186211</v>
      </c>
      <c r="BQ479" s="602">
        <f t="shared" ca="1" si="857"/>
        <v>41348.708530527409</v>
      </c>
      <c r="BR479" s="602">
        <f t="shared" ca="1" si="858"/>
        <v>41348.708530527409</v>
      </c>
      <c r="BS479" s="602">
        <f t="shared" ca="1" si="859"/>
        <v>42931.644319025749</v>
      </c>
      <c r="BT479" s="602">
        <f t="shared" ca="1" si="860"/>
        <v>42931.644319025749</v>
      </c>
      <c r="BU479" s="602">
        <f t="shared" ca="1" si="861"/>
        <v>44541.536806018841</v>
      </c>
      <c r="BV479" s="602">
        <f t="shared" ca="1" si="862"/>
        <v>40723.276804626068</v>
      </c>
      <c r="BW479" s="602">
        <f t="shared" ca="1" si="863"/>
        <v>42295.186245571516</v>
      </c>
      <c r="BX479" s="602">
        <f t="shared" ca="1" si="864"/>
        <v>42295.186245571516</v>
      </c>
      <c r="BY479" s="602">
        <f t="shared" ca="1" si="865"/>
        <v>43894.401241264459</v>
      </c>
      <c r="BZ479" s="602">
        <f t="shared" ca="1" si="866"/>
        <v>43894.401241264459</v>
      </c>
      <c r="CA479" s="602">
        <f t="shared" ca="1" si="867"/>
        <v>45520.044319311586</v>
      </c>
      <c r="CB479" s="602">
        <f t="shared" ca="1" si="868"/>
        <v>45520.044319311586</v>
      </c>
      <c r="CC479" s="602">
        <f t="shared" ca="1" si="869"/>
        <v>47171.222607457443</v>
      </c>
      <c r="CD479" s="602">
        <f t="shared" ca="1" si="870"/>
        <v>47171.222607457443</v>
      </c>
      <c r="CE479" s="602">
        <f t="shared" ca="1" si="871"/>
        <v>48847.032188247038</v>
      </c>
      <c r="CF479" s="602">
        <f t="shared" ca="1" si="872"/>
        <v>32602.790994842424</v>
      </c>
      <c r="CG479" s="602">
        <f t="shared" ca="1" si="873"/>
        <v>33443.253242422012</v>
      </c>
      <c r="CH479" s="602">
        <f t="shared" ca="1" si="874"/>
        <v>33443.253242422012</v>
      </c>
      <c r="CI479" s="602">
        <f t="shared" ca="1" si="875"/>
        <v>34295.209150044277</v>
      </c>
      <c r="CJ479" s="602">
        <f t="shared" ca="1" si="876"/>
        <v>34295.209150044277</v>
      </c>
      <c r="CK479" s="602">
        <f t="shared" ca="1" si="877"/>
        <v>35158.510820378884</v>
      </c>
      <c r="CL479" s="602">
        <f t="shared" ca="1" si="878"/>
        <v>35158.510820378884</v>
      </c>
      <c r="CM479" s="602">
        <f t="shared" ca="1" si="879"/>
        <v>36033.004617820443</v>
      </c>
      <c r="CN479" s="602">
        <f t="shared" ca="1" si="880"/>
        <v>36033.004617820443</v>
      </c>
      <c r="CO479" s="602">
        <f t="shared" ca="1" si="881"/>
        <v>36918.531516652984</v>
      </c>
      <c r="CP479" s="602">
        <f t="shared" ca="1" si="882"/>
        <v>40567.620879791641</v>
      </c>
      <c r="CQ479" s="602">
        <f t="shared" ca="1" si="883"/>
        <v>42136.752230538325</v>
      </c>
      <c r="CR479" s="602">
        <f t="shared" ca="1" si="884"/>
        <v>42136.752230538325</v>
      </c>
      <c r="CS479" s="602">
        <f t="shared" ca="1" si="885"/>
        <v>43733.275864409734</v>
      </c>
      <c r="CT479" s="602">
        <f t="shared" ca="1" si="886"/>
        <v>43733.275864409734</v>
      </c>
      <c r="CU479" s="602">
        <f t="shared" ca="1" si="887"/>
        <v>45356.316094004287</v>
      </c>
      <c r="CV479" s="602">
        <f t="shared" ca="1" si="888"/>
        <v>45356.316094004287</v>
      </c>
      <c r="CW479" s="602">
        <f t="shared" ca="1" si="889"/>
        <v>47004.981388595283</v>
      </c>
      <c r="CX479" s="602">
        <f t="shared" ca="1" si="890"/>
        <v>47004.981388595283</v>
      </c>
      <c r="CY479" s="602">
        <f t="shared" ca="1" si="891"/>
        <v>48678.368743832812</v>
      </c>
      <c r="CZ479" s="602">
        <f t="shared" ca="1" si="892"/>
        <v>44703.97476535022</v>
      </c>
      <c r="DA479" s="602">
        <f t="shared" ca="1" si="893"/>
        <v>46342.497848049643</v>
      </c>
      <c r="DB479" s="602">
        <f t="shared" ca="1" si="894"/>
        <v>46342.497848049643</v>
      </c>
      <c r="DC479" s="602">
        <f t="shared" ca="1" si="895"/>
        <v>48006.105296803609</v>
      </c>
      <c r="DD479" s="602">
        <f t="shared" ca="1" si="896"/>
        <v>48006.105296803609</v>
      </c>
      <c r="DE479" s="602">
        <f t="shared" ca="1" si="897"/>
        <v>49693.889253268258</v>
      </c>
      <c r="DF479" s="602">
        <f t="shared" ca="1" si="898"/>
        <v>49693.889253268258</v>
      </c>
      <c r="DG479" s="602">
        <f t="shared" ca="1" si="899"/>
        <v>51404.937022019112</v>
      </c>
      <c r="DH479" s="602">
        <f t="shared" ca="1" si="900"/>
        <v>51404.937022019112</v>
      </c>
      <c r="DI479" s="602">
        <f t="shared" ca="1" si="901"/>
        <v>53138.334953305806</v>
      </c>
      <c r="DJ479" s="602">
        <f t="shared" ca="1" si="902"/>
        <v>35740.272825017964</v>
      </c>
      <c r="DK479" s="602">
        <f t="shared" ca="1" si="903"/>
        <v>36622.140011125128</v>
      </c>
      <c r="DL479" s="602">
        <f t="shared" ca="1" si="904"/>
        <v>36622.140011125128</v>
      </c>
      <c r="DM479" s="602">
        <f t="shared" ca="1" si="905"/>
        <v>37514.931461517175</v>
      </c>
      <c r="DN479" s="602">
        <f t="shared" ca="1" si="906"/>
        <v>37514.931461517175</v>
      </c>
      <c r="DO479" s="602">
        <f t="shared" ca="1" si="907"/>
        <v>38418.479955411574</v>
      </c>
      <c r="DP479" s="602">
        <f t="shared" ca="1" si="908"/>
        <v>38418.479955411574</v>
      </c>
      <c r="DQ479" s="602">
        <f t="shared" ca="1" si="909"/>
        <v>39332.613834187912</v>
      </c>
      <c r="DR479" s="602">
        <f t="shared" ca="1" si="910"/>
        <v>39332.613834187912</v>
      </c>
      <c r="DS479" s="602">
        <f t="shared" ca="1" si="911"/>
        <v>40257.157363389997</v>
      </c>
      <c r="DT479" s="602">
        <f t="shared" ca="1" si="912"/>
        <v>46177.501827191038</v>
      </c>
      <c r="DU479" s="602">
        <f t="shared" ca="1" si="913"/>
        <v>47838.641578354283</v>
      </c>
      <c r="DV479" s="602">
        <f t="shared" ca="1" si="914"/>
        <v>47838.641578354283</v>
      </c>
      <c r="DW479" s="602">
        <f t="shared" ca="1" si="915"/>
        <v>49524.048906687342</v>
      </c>
      <c r="DX479" s="602">
        <f t="shared" ca="1" si="916"/>
        <v>49524.048906687342</v>
      </c>
      <c r="DY479" s="602">
        <f t="shared" ca="1" si="917"/>
        <v>51232.81142211426</v>
      </c>
      <c r="DZ479" s="602">
        <f t="shared" ca="1" si="918"/>
        <v>51232.81142211426</v>
      </c>
      <c r="EA479" s="602">
        <f t="shared" ca="1" si="919"/>
        <v>52964.015402022604</v>
      </c>
      <c r="EB479" s="602">
        <f t="shared" ca="1" si="920"/>
        <v>52964.015402022604</v>
      </c>
      <c r="EC479" s="602">
        <f t="shared" ca="1" si="921"/>
        <v>54716.749467108581</v>
      </c>
      <c r="ED479" s="602">
        <f t="shared" ca="1" si="922"/>
        <v>50546.562285820124</v>
      </c>
      <c r="EE479" s="602">
        <f t="shared" ca="1" si="923"/>
        <v>52268.899256216449</v>
      </c>
      <c r="EF479" s="602">
        <f t="shared" ca="1" si="924"/>
        <v>52268.899256216449</v>
      </c>
      <c r="EG479" s="602">
        <f t="shared" ca="1" si="925"/>
        <v>54013.130357142247</v>
      </c>
      <c r="EH479" s="602">
        <f t="shared" ca="1" si="926"/>
        <v>54013.130357142247</v>
      </c>
      <c r="EI479" s="602">
        <f t="shared" ca="1" si="927"/>
        <v>55778.34727772788</v>
      </c>
      <c r="EJ479" s="602">
        <f t="shared" ca="1" si="928"/>
        <v>55778.34727772788</v>
      </c>
      <c r="EK479" s="602">
        <f t="shared" ca="1" si="929"/>
        <v>57563.649413299725</v>
      </c>
      <c r="EL479" s="602">
        <f t="shared" ca="1" si="930"/>
        <v>57563.649413299725</v>
      </c>
      <c r="EM479" s="602">
        <f t="shared" ca="1" si="931"/>
        <v>59368.146874517734</v>
      </c>
    </row>
    <row r="480" spans="22:143" ht="14.25" x14ac:dyDescent="0.2">
      <c r="V480" s="260"/>
      <c r="W480" s="597">
        <f t="shared" si="811"/>
        <v>187</v>
      </c>
      <c r="X480" s="602">
        <f t="shared" ca="1" si="812"/>
        <v>27303.204877228378</v>
      </c>
      <c r="Y480" s="602">
        <f t="shared" ca="1" si="813"/>
        <v>28063.745651855919</v>
      </c>
      <c r="Z480" s="602">
        <f t="shared" ca="1" si="814"/>
        <v>28063.745651855919</v>
      </c>
      <c r="AA480" s="602">
        <f t="shared" ca="1" si="815"/>
        <v>28836.595283912593</v>
      </c>
      <c r="AB480" s="602">
        <f t="shared" ca="1" si="816"/>
        <v>28836.595283912593</v>
      </c>
      <c r="AC480" s="602">
        <f t="shared" ca="1" si="817"/>
        <v>29621.652351503428</v>
      </c>
      <c r="AD480" s="602">
        <f t="shared" ca="1" si="818"/>
        <v>29621.652351503428</v>
      </c>
      <c r="AE480" s="602">
        <f t="shared" ca="1" si="819"/>
        <v>30418.807625095062</v>
      </c>
      <c r="AF480" s="602">
        <f t="shared" ca="1" si="820"/>
        <v>30418.807625095062</v>
      </c>
      <c r="AG480" s="602">
        <f t="shared" ca="1" si="821"/>
        <v>31227.944341051854</v>
      </c>
      <c r="AH480" s="602">
        <f t="shared" ca="1" si="822"/>
        <v>31773.964225318963</v>
      </c>
      <c r="AI480" s="602">
        <f t="shared" ca="1" si="823"/>
        <v>33161.814954877947</v>
      </c>
      <c r="AJ480" s="602">
        <f t="shared" ca="1" si="824"/>
        <v>33161.814954877947</v>
      </c>
      <c r="AK480" s="602">
        <f t="shared" ca="1" si="825"/>
        <v>34581.723205375456</v>
      </c>
      <c r="AL480" s="602">
        <f t="shared" ca="1" si="826"/>
        <v>34581.723205375456</v>
      </c>
      <c r="AM480" s="602">
        <f t="shared" ca="1" si="827"/>
        <v>36033.004617820443</v>
      </c>
      <c r="AN480" s="602">
        <f t="shared" ca="1" si="828"/>
        <v>36033.004617820443</v>
      </c>
      <c r="AO480" s="602">
        <f t="shared" ca="1" si="829"/>
        <v>37514.931461517175</v>
      </c>
      <c r="AP480" s="602">
        <f t="shared" ca="1" si="830"/>
        <v>37514.931461517175</v>
      </c>
      <c r="AQ480" s="602">
        <f t="shared" ca="1" si="831"/>
        <v>39026.737155306873</v>
      </c>
      <c r="AR480" s="602">
        <f t="shared" ca="1" si="832"/>
        <v>35448.772928771345</v>
      </c>
      <c r="AS480" s="602">
        <f t="shared" ca="1" si="833"/>
        <v>36918.531516652984</v>
      </c>
      <c r="AT480" s="602">
        <f t="shared" ca="1" si="834"/>
        <v>36918.531516652984</v>
      </c>
      <c r="AU480" s="602">
        <f t="shared" ca="1" si="835"/>
        <v>38418.479955411574</v>
      </c>
      <c r="AV480" s="602">
        <f t="shared" ca="1" si="836"/>
        <v>38418.479955411574</v>
      </c>
      <c r="AW480" s="602">
        <f t="shared" ca="1" si="837"/>
        <v>39947.830563756834</v>
      </c>
      <c r="AX480" s="602">
        <f t="shared" ca="1" si="838"/>
        <v>39947.830563756834</v>
      </c>
      <c r="AY480" s="602">
        <f t="shared" ca="1" si="839"/>
        <v>41505.764212283277</v>
      </c>
      <c r="AZ480" s="602">
        <f t="shared" ca="1" si="840"/>
        <v>41505.764212283277</v>
      </c>
      <c r="BA480" s="602">
        <f t="shared" ca="1" si="841"/>
        <v>43091.434978125537</v>
      </c>
      <c r="BB480" s="602">
        <f t="shared" ca="1" si="842"/>
        <v>30151.752011168952</v>
      </c>
      <c r="BC480" s="602">
        <f t="shared" ca="1" si="843"/>
        <v>30956.908340085956</v>
      </c>
      <c r="BD480" s="602">
        <f t="shared" ca="1" si="844"/>
        <v>30956.908340085956</v>
      </c>
      <c r="BE480" s="602">
        <f t="shared" ca="1" si="845"/>
        <v>31773.96422531897</v>
      </c>
      <c r="BF480" s="602">
        <f t="shared" ca="1" si="846"/>
        <v>31773.96422531897</v>
      </c>
      <c r="BG480" s="602">
        <f t="shared" ca="1" si="847"/>
        <v>32602.790994842424</v>
      </c>
      <c r="BH480" s="602">
        <f t="shared" ca="1" si="848"/>
        <v>32602.790994842424</v>
      </c>
      <c r="BI480" s="602">
        <f t="shared" ca="1" si="849"/>
        <v>33443.253242422019</v>
      </c>
      <c r="BJ480" s="602">
        <f t="shared" ca="1" si="850"/>
        <v>33443.253242422019</v>
      </c>
      <c r="BK480" s="602">
        <f t="shared" ca="1" si="851"/>
        <v>34295.209150044284</v>
      </c>
      <c r="BL480" s="602">
        <f t="shared" ca="1" si="852"/>
        <v>36770.18441525627</v>
      </c>
      <c r="BM480" s="602">
        <f t="shared" ca="1" si="853"/>
        <v>38267.148755353199</v>
      </c>
      <c r="BN480" s="602">
        <f t="shared" ca="1" si="854"/>
        <v>38267.148755353199</v>
      </c>
      <c r="BO480" s="602">
        <f t="shared" ca="1" si="855"/>
        <v>39793.595525186211</v>
      </c>
      <c r="BP480" s="602">
        <f t="shared" ca="1" si="856"/>
        <v>39793.595525186211</v>
      </c>
      <c r="BQ480" s="602">
        <f t="shared" ca="1" si="857"/>
        <v>41348.708530527409</v>
      </c>
      <c r="BR480" s="602">
        <f t="shared" ca="1" si="858"/>
        <v>41348.708530527409</v>
      </c>
      <c r="BS480" s="602">
        <f t="shared" ca="1" si="859"/>
        <v>42931.644319025749</v>
      </c>
      <c r="BT480" s="602">
        <f t="shared" ca="1" si="860"/>
        <v>42931.644319025749</v>
      </c>
      <c r="BU480" s="602">
        <f t="shared" ca="1" si="861"/>
        <v>44541.536806018841</v>
      </c>
      <c r="BV480" s="602">
        <f t="shared" ca="1" si="862"/>
        <v>40723.276804626068</v>
      </c>
      <c r="BW480" s="602">
        <f t="shared" ca="1" si="863"/>
        <v>42295.186245571516</v>
      </c>
      <c r="BX480" s="602">
        <f t="shared" ca="1" si="864"/>
        <v>42295.186245571516</v>
      </c>
      <c r="BY480" s="602">
        <f t="shared" ca="1" si="865"/>
        <v>43894.401241264459</v>
      </c>
      <c r="BZ480" s="602">
        <f t="shared" ca="1" si="866"/>
        <v>43894.401241264459</v>
      </c>
      <c r="CA480" s="602">
        <f t="shared" ca="1" si="867"/>
        <v>45520.044319311586</v>
      </c>
      <c r="CB480" s="602">
        <f t="shared" ca="1" si="868"/>
        <v>45520.044319311586</v>
      </c>
      <c r="CC480" s="602">
        <f t="shared" ca="1" si="869"/>
        <v>47171.222607457443</v>
      </c>
      <c r="CD480" s="602">
        <f t="shared" ca="1" si="870"/>
        <v>47171.222607457443</v>
      </c>
      <c r="CE480" s="602">
        <f t="shared" ca="1" si="871"/>
        <v>48847.032188247038</v>
      </c>
      <c r="CF480" s="602">
        <f t="shared" ca="1" si="872"/>
        <v>32602.790994842424</v>
      </c>
      <c r="CG480" s="602">
        <f t="shared" ca="1" si="873"/>
        <v>33443.253242422012</v>
      </c>
      <c r="CH480" s="602">
        <f t="shared" ca="1" si="874"/>
        <v>33443.253242422012</v>
      </c>
      <c r="CI480" s="602">
        <f t="shared" ca="1" si="875"/>
        <v>34295.209150044277</v>
      </c>
      <c r="CJ480" s="602">
        <f t="shared" ca="1" si="876"/>
        <v>34295.209150044277</v>
      </c>
      <c r="CK480" s="602">
        <f t="shared" ca="1" si="877"/>
        <v>35158.510820378884</v>
      </c>
      <c r="CL480" s="602">
        <f t="shared" ca="1" si="878"/>
        <v>35158.510820378884</v>
      </c>
      <c r="CM480" s="602">
        <f t="shared" ca="1" si="879"/>
        <v>36033.004617820443</v>
      </c>
      <c r="CN480" s="602">
        <f t="shared" ca="1" si="880"/>
        <v>36033.004617820443</v>
      </c>
      <c r="CO480" s="602">
        <f t="shared" ca="1" si="881"/>
        <v>36918.531516652984</v>
      </c>
      <c r="CP480" s="602">
        <f t="shared" ca="1" si="882"/>
        <v>40567.620879791641</v>
      </c>
      <c r="CQ480" s="602">
        <f t="shared" ca="1" si="883"/>
        <v>42136.752230538325</v>
      </c>
      <c r="CR480" s="602">
        <f t="shared" ca="1" si="884"/>
        <v>42136.752230538325</v>
      </c>
      <c r="CS480" s="602">
        <f t="shared" ca="1" si="885"/>
        <v>43733.275864409734</v>
      </c>
      <c r="CT480" s="602">
        <f t="shared" ca="1" si="886"/>
        <v>43733.275864409734</v>
      </c>
      <c r="CU480" s="602">
        <f t="shared" ca="1" si="887"/>
        <v>45356.316094004287</v>
      </c>
      <c r="CV480" s="602">
        <f t="shared" ca="1" si="888"/>
        <v>45356.316094004287</v>
      </c>
      <c r="CW480" s="602">
        <f t="shared" ca="1" si="889"/>
        <v>47004.981388595283</v>
      </c>
      <c r="CX480" s="602">
        <f t="shared" ca="1" si="890"/>
        <v>47004.981388595283</v>
      </c>
      <c r="CY480" s="602">
        <f t="shared" ca="1" si="891"/>
        <v>48678.368743832812</v>
      </c>
      <c r="CZ480" s="602">
        <f t="shared" ca="1" si="892"/>
        <v>44703.97476535022</v>
      </c>
      <c r="DA480" s="602">
        <f t="shared" ca="1" si="893"/>
        <v>46342.497848049643</v>
      </c>
      <c r="DB480" s="602">
        <f t="shared" ca="1" si="894"/>
        <v>46342.497848049643</v>
      </c>
      <c r="DC480" s="602">
        <f t="shared" ca="1" si="895"/>
        <v>48006.105296803609</v>
      </c>
      <c r="DD480" s="602">
        <f t="shared" ca="1" si="896"/>
        <v>48006.105296803609</v>
      </c>
      <c r="DE480" s="602">
        <f t="shared" ca="1" si="897"/>
        <v>49693.889253268258</v>
      </c>
      <c r="DF480" s="602">
        <f t="shared" ca="1" si="898"/>
        <v>49693.889253268258</v>
      </c>
      <c r="DG480" s="602">
        <f t="shared" ca="1" si="899"/>
        <v>51404.937022019112</v>
      </c>
      <c r="DH480" s="602">
        <f t="shared" ca="1" si="900"/>
        <v>51404.937022019112</v>
      </c>
      <c r="DI480" s="602">
        <f t="shared" ca="1" si="901"/>
        <v>53138.334953305806</v>
      </c>
      <c r="DJ480" s="602">
        <f t="shared" ca="1" si="902"/>
        <v>35740.272825017964</v>
      </c>
      <c r="DK480" s="602">
        <f t="shared" ca="1" si="903"/>
        <v>36622.140011125128</v>
      </c>
      <c r="DL480" s="602">
        <f t="shared" ca="1" si="904"/>
        <v>36622.140011125128</v>
      </c>
      <c r="DM480" s="602">
        <f t="shared" ca="1" si="905"/>
        <v>37514.931461517175</v>
      </c>
      <c r="DN480" s="602">
        <f t="shared" ca="1" si="906"/>
        <v>37514.931461517175</v>
      </c>
      <c r="DO480" s="602">
        <f t="shared" ca="1" si="907"/>
        <v>38418.479955411574</v>
      </c>
      <c r="DP480" s="602">
        <f t="shared" ca="1" si="908"/>
        <v>38418.479955411574</v>
      </c>
      <c r="DQ480" s="602">
        <f t="shared" ca="1" si="909"/>
        <v>39332.613834187912</v>
      </c>
      <c r="DR480" s="602">
        <f t="shared" ca="1" si="910"/>
        <v>39332.613834187912</v>
      </c>
      <c r="DS480" s="602">
        <f t="shared" ca="1" si="911"/>
        <v>40257.157363389997</v>
      </c>
      <c r="DT480" s="602">
        <f t="shared" ca="1" si="912"/>
        <v>46177.501827191038</v>
      </c>
      <c r="DU480" s="602">
        <f t="shared" ca="1" si="913"/>
        <v>47838.641578354283</v>
      </c>
      <c r="DV480" s="602">
        <f t="shared" ca="1" si="914"/>
        <v>47838.641578354283</v>
      </c>
      <c r="DW480" s="602">
        <f t="shared" ca="1" si="915"/>
        <v>49524.048906687342</v>
      </c>
      <c r="DX480" s="602">
        <f t="shared" ca="1" si="916"/>
        <v>49524.048906687342</v>
      </c>
      <c r="DY480" s="602">
        <f t="shared" ca="1" si="917"/>
        <v>51232.81142211426</v>
      </c>
      <c r="DZ480" s="602">
        <f t="shared" ca="1" si="918"/>
        <v>51232.81142211426</v>
      </c>
      <c r="EA480" s="602">
        <f t="shared" ca="1" si="919"/>
        <v>52964.015402022604</v>
      </c>
      <c r="EB480" s="602">
        <f t="shared" ca="1" si="920"/>
        <v>52964.015402022604</v>
      </c>
      <c r="EC480" s="602">
        <f t="shared" ca="1" si="921"/>
        <v>54716.749467108581</v>
      </c>
      <c r="ED480" s="602">
        <f t="shared" ca="1" si="922"/>
        <v>50546.562285820124</v>
      </c>
      <c r="EE480" s="602">
        <f t="shared" ca="1" si="923"/>
        <v>52268.899256216449</v>
      </c>
      <c r="EF480" s="602">
        <f t="shared" ca="1" si="924"/>
        <v>52268.899256216449</v>
      </c>
      <c r="EG480" s="602">
        <f t="shared" ca="1" si="925"/>
        <v>54013.130357142247</v>
      </c>
      <c r="EH480" s="602">
        <f t="shared" ca="1" si="926"/>
        <v>54013.130357142247</v>
      </c>
      <c r="EI480" s="602">
        <f t="shared" ca="1" si="927"/>
        <v>55778.34727772788</v>
      </c>
      <c r="EJ480" s="602">
        <f t="shared" ca="1" si="928"/>
        <v>55778.34727772788</v>
      </c>
      <c r="EK480" s="602">
        <f t="shared" ca="1" si="929"/>
        <v>57563.649413299725</v>
      </c>
      <c r="EL480" s="602">
        <f t="shared" ca="1" si="930"/>
        <v>57563.649413299725</v>
      </c>
      <c r="EM480" s="602">
        <f t="shared" ca="1" si="931"/>
        <v>59368.146874517734</v>
      </c>
    </row>
    <row r="481" spans="22:143" ht="14.25" x14ac:dyDescent="0.2">
      <c r="V481" s="260"/>
      <c r="W481" s="597">
        <f t="shared" si="811"/>
        <v>188</v>
      </c>
      <c r="X481" s="602">
        <f t="shared" ca="1" si="812"/>
        <v>27303.204877228378</v>
      </c>
      <c r="Y481" s="602">
        <f t="shared" ca="1" si="813"/>
        <v>28063.745651855919</v>
      </c>
      <c r="Z481" s="602">
        <f t="shared" ca="1" si="814"/>
        <v>28063.745651855919</v>
      </c>
      <c r="AA481" s="602">
        <f t="shared" ca="1" si="815"/>
        <v>28836.595283912593</v>
      </c>
      <c r="AB481" s="602">
        <f t="shared" ca="1" si="816"/>
        <v>28836.595283912593</v>
      </c>
      <c r="AC481" s="602">
        <f t="shared" ca="1" si="817"/>
        <v>29621.652351503428</v>
      </c>
      <c r="AD481" s="602">
        <f t="shared" ca="1" si="818"/>
        <v>29621.652351503428</v>
      </c>
      <c r="AE481" s="602">
        <f t="shared" ca="1" si="819"/>
        <v>30418.807625095062</v>
      </c>
      <c r="AF481" s="602">
        <f t="shared" ca="1" si="820"/>
        <v>30418.807625095062</v>
      </c>
      <c r="AG481" s="602">
        <f t="shared" ca="1" si="821"/>
        <v>31227.944341051854</v>
      </c>
      <c r="AH481" s="602">
        <f t="shared" ca="1" si="822"/>
        <v>31773.964225318963</v>
      </c>
      <c r="AI481" s="602">
        <f t="shared" ca="1" si="823"/>
        <v>33161.814954877947</v>
      </c>
      <c r="AJ481" s="602">
        <f t="shared" ca="1" si="824"/>
        <v>33161.814954877947</v>
      </c>
      <c r="AK481" s="602">
        <f t="shared" ca="1" si="825"/>
        <v>34581.723205375456</v>
      </c>
      <c r="AL481" s="602">
        <f t="shared" ca="1" si="826"/>
        <v>34581.723205375456</v>
      </c>
      <c r="AM481" s="602">
        <f t="shared" ca="1" si="827"/>
        <v>36033.004617820443</v>
      </c>
      <c r="AN481" s="602">
        <f t="shared" ca="1" si="828"/>
        <v>36033.004617820443</v>
      </c>
      <c r="AO481" s="602">
        <f t="shared" ca="1" si="829"/>
        <v>37514.931461517175</v>
      </c>
      <c r="AP481" s="602">
        <f t="shared" ca="1" si="830"/>
        <v>37514.931461517175</v>
      </c>
      <c r="AQ481" s="602">
        <f t="shared" ca="1" si="831"/>
        <v>39026.737155306873</v>
      </c>
      <c r="AR481" s="602">
        <f t="shared" ca="1" si="832"/>
        <v>35448.772928771345</v>
      </c>
      <c r="AS481" s="602">
        <f t="shared" ca="1" si="833"/>
        <v>36918.531516652984</v>
      </c>
      <c r="AT481" s="602">
        <f t="shared" ca="1" si="834"/>
        <v>36918.531516652984</v>
      </c>
      <c r="AU481" s="602">
        <f t="shared" ca="1" si="835"/>
        <v>38418.479955411574</v>
      </c>
      <c r="AV481" s="602">
        <f t="shared" ca="1" si="836"/>
        <v>38418.479955411574</v>
      </c>
      <c r="AW481" s="602">
        <f t="shared" ca="1" si="837"/>
        <v>39947.830563756834</v>
      </c>
      <c r="AX481" s="602">
        <f t="shared" ca="1" si="838"/>
        <v>39947.830563756834</v>
      </c>
      <c r="AY481" s="602">
        <f t="shared" ca="1" si="839"/>
        <v>41505.764212283277</v>
      </c>
      <c r="AZ481" s="602">
        <f t="shared" ca="1" si="840"/>
        <v>41505.764212283277</v>
      </c>
      <c r="BA481" s="602">
        <f t="shared" ca="1" si="841"/>
        <v>43091.434978125537</v>
      </c>
      <c r="BB481" s="602">
        <f t="shared" ca="1" si="842"/>
        <v>30151.752011168952</v>
      </c>
      <c r="BC481" s="602">
        <f t="shared" ca="1" si="843"/>
        <v>30956.908340085956</v>
      </c>
      <c r="BD481" s="602">
        <f t="shared" ca="1" si="844"/>
        <v>30956.908340085956</v>
      </c>
      <c r="BE481" s="602">
        <f t="shared" ca="1" si="845"/>
        <v>31773.96422531897</v>
      </c>
      <c r="BF481" s="602">
        <f t="shared" ca="1" si="846"/>
        <v>31773.96422531897</v>
      </c>
      <c r="BG481" s="602">
        <f t="shared" ca="1" si="847"/>
        <v>32602.790994842424</v>
      </c>
      <c r="BH481" s="602">
        <f t="shared" ca="1" si="848"/>
        <v>32602.790994842424</v>
      </c>
      <c r="BI481" s="602">
        <f t="shared" ca="1" si="849"/>
        <v>33443.253242422019</v>
      </c>
      <c r="BJ481" s="602">
        <f t="shared" ca="1" si="850"/>
        <v>33443.253242422019</v>
      </c>
      <c r="BK481" s="602">
        <f t="shared" ca="1" si="851"/>
        <v>34295.209150044284</v>
      </c>
      <c r="BL481" s="602">
        <f t="shared" ca="1" si="852"/>
        <v>36770.18441525627</v>
      </c>
      <c r="BM481" s="602">
        <f t="shared" ca="1" si="853"/>
        <v>38267.148755353199</v>
      </c>
      <c r="BN481" s="602">
        <f t="shared" ca="1" si="854"/>
        <v>38267.148755353199</v>
      </c>
      <c r="BO481" s="602">
        <f t="shared" ca="1" si="855"/>
        <v>39793.595525186211</v>
      </c>
      <c r="BP481" s="602">
        <f t="shared" ca="1" si="856"/>
        <v>39793.595525186211</v>
      </c>
      <c r="BQ481" s="602">
        <f t="shared" ca="1" si="857"/>
        <v>41348.708530527409</v>
      </c>
      <c r="BR481" s="602">
        <f t="shared" ca="1" si="858"/>
        <v>41348.708530527409</v>
      </c>
      <c r="BS481" s="602">
        <f t="shared" ca="1" si="859"/>
        <v>42931.644319025749</v>
      </c>
      <c r="BT481" s="602">
        <f t="shared" ca="1" si="860"/>
        <v>42931.644319025749</v>
      </c>
      <c r="BU481" s="602">
        <f t="shared" ca="1" si="861"/>
        <v>44541.536806018841</v>
      </c>
      <c r="BV481" s="602">
        <f t="shared" ca="1" si="862"/>
        <v>40723.276804626068</v>
      </c>
      <c r="BW481" s="602">
        <f t="shared" ca="1" si="863"/>
        <v>42295.186245571516</v>
      </c>
      <c r="BX481" s="602">
        <f t="shared" ca="1" si="864"/>
        <v>42295.186245571516</v>
      </c>
      <c r="BY481" s="602">
        <f t="shared" ca="1" si="865"/>
        <v>43894.401241264459</v>
      </c>
      <c r="BZ481" s="602">
        <f t="shared" ca="1" si="866"/>
        <v>43894.401241264459</v>
      </c>
      <c r="CA481" s="602">
        <f t="shared" ca="1" si="867"/>
        <v>45520.044319311586</v>
      </c>
      <c r="CB481" s="602">
        <f t="shared" ca="1" si="868"/>
        <v>45520.044319311586</v>
      </c>
      <c r="CC481" s="602">
        <f t="shared" ca="1" si="869"/>
        <v>47171.222607457443</v>
      </c>
      <c r="CD481" s="602">
        <f t="shared" ca="1" si="870"/>
        <v>47171.222607457443</v>
      </c>
      <c r="CE481" s="602">
        <f t="shared" ca="1" si="871"/>
        <v>48847.032188247038</v>
      </c>
      <c r="CF481" s="602">
        <f t="shared" ca="1" si="872"/>
        <v>32602.790994842424</v>
      </c>
      <c r="CG481" s="602">
        <f t="shared" ca="1" si="873"/>
        <v>33443.253242422012</v>
      </c>
      <c r="CH481" s="602">
        <f t="shared" ca="1" si="874"/>
        <v>33443.253242422012</v>
      </c>
      <c r="CI481" s="602">
        <f t="shared" ca="1" si="875"/>
        <v>34295.209150044277</v>
      </c>
      <c r="CJ481" s="602">
        <f t="shared" ca="1" si="876"/>
        <v>34295.209150044277</v>
      </c>
      <c r="CK481" s="602">
        <f t="shared" ca="1" si="877"/>
        <v>35158.510820378884</v>
      </c>
      <c r="CL481" s="602">
        <f t="shared" ca="1" si="878"/>
        <v>35158.510820378884</v>
      </c>
      <c r="CM481" s="602">
        <f t="shared" ca="1" si="879"/>
        <v>36033.004617820443</v>
      </c>
      <c r="CN481" s="602">
        <f t="shared" ca="1" si="880"/>
        <v>36033.004617820443</v>
      </c>
      <c r="CO481" s="602">
        <f t="shared" ca="1" si="881"/>
        <v>36918.531516652984</v>
      </c>
      <c r="CP481" s="602">
        <f t="shared" ca="1" si="882"/>
        <v>40567.620879791641</v>
      </c>
      <c r="CQ481" s="602">
        <f t="shared" ca="1" si="883"/>
        <v>42136.752230538325</v>
      </c>
      <c r="CR481" s="602">
        <f t="shared" ca="1" si="884"/>
        <v>42136.752230538325</v>
      </c>
      <c r="CS481" s="602">
        <f t="shared" ca="1" si="885"/>
        <v>43733.275864409734</v>
      </c>
      <c r="CT481" s="602">
        <f t="shared" ca="1" si="886"/>
        <v>43733.275864409734</v>
      </c>
      <c r="CU481" s="602">
        <f t="shared" ca="1" si="887"/>
        <v>45356.316094004287</v>
      </c>
      <c r="CV481" s="602">
        <f t="shared" ca="1" si="888"/>
        <v>45356.316094004287</v>
      </c>
      <c r="CW481" s="602">
        <f t="shared" ca="1" si="889"/>
        <v>47004.981388595283</v>
      </c>
      <c r="CX481" s="602">
        <f t="shared" ca="1" si="890"/>
        <v>47004.981388595283</v>
      </c>
      <c r="CY481" s="602">
        <f t="shared" ca="1" si="891"/>
        <v>48678.368743832812</v>
      </c>
      <c r="CZ481" s="602">
        <f t="shared" ca="1" si="892"/>
        <v>44703.97476535022</v>
      </c>
      <c r="DA481" s="602">
        <f t="shared" ca="1" si="893"/>
        <v>46342.497848049643</v>
      </c>
      <c r="DB481" s="602">
        <f t="shared" ca="1" si="894"/>
        <v>46342.497848049643</v>
      </c>
      <c r="DC481" s="602">
        <f t="shared" ca="1" si="895"/>
        <v>48006.105296803609</v>
      </c>
      <c r="DD481" s="602">
        <f t="shared" ca="1" si="896"/>
        <v>48006.105296803609</v>
      </c>
      <c r="DE481" s="602">
        <f t="shared" ca="1" si="897"/>
        <v>49693.889253268258</v>
      </c>
      <c r="DF481" s="602">
        <f t="shared" ca="1" si="898"/>
        <v>49693.889253268258</v>
      </c>
      <c r="DG481" s="602">
        <f t="shared" ca="1" si="899"/>
        <v>51404.937022019112</v>
      </c>
      <c r="DH481" s="602">
        <f t="shared" ca="1" si="900"/>
        <v>51404.937022019112</v>
      </c>
      <c r="DI481" s="602">
        <f t="shared" ca="1" si="901"/>
        <v>53138.334953305806</v>
      </c>
      <c r="DJ481" s="602">
        <f t="shared" ca="1" si="902"/>
        <v>35740.272825017964</v>
      </c>
      <c r="DK481" s="602">
        <f t="shared" ca="1" si="903"/>
        <v>36622.140011125128</v>
      </c>
      <c r="DL481" s="602">
        <f t="shared" ca="1" si="904"/>
        <v>36622.140011125128</v>
      </c>
      <c r="DM481" s="602">
        <f t="shared" ca="1" si="905"/>
        <v>37514.931461517175</v>
      </c>
      <c r="DN481" s="602">
        <f t="shared" ca="1" si="906"/>
        <v>37514.931461517175</v>
      </c>
      <c r="DO481" s="602">
        <f t="shared" ca="1" si="907"/>
        <v>38418.479955411574</v>
      </c>
      <c r="DP481" s="602">
        <f t="shared" ca="1" si="908"/>
        <v>38418.479955411574</v>
      </c>
      <c r="DQ481" s="602">
        <f t="shared" ca="1" si="909"/>
        <v>39332.613834187912</v>
      </c>
      <c r="DR481" s="602">
        <f t="shared" ca="1" si="910"/>
        <v>39332.613834187912</v>
      </c>
      <c r="DS481" s="602">
        <f t="shared" ca="1" si="911"/>
        <v>40257.157363389997</v>
      </c>
      <c r="DT481" s="602">
        <f t="shared" ca="1" si="912"/>
        <v>46177.501827191038</v>
      </c>
      <c r="DU481" s="602">
        <f t="shared" ca="1" si="913"/>
        <v>47838.641578354283</v>
      </c>
      <c r="DV481" s="602">
        <f t="shared" ca="1" si="914"/>
        <v>47838.641578354283</v>
      </c>
      <c r="DW481" s="602">
        <f t="shared" ca="1" si="915"/>
        <v>49524.048906687342</v>
      </c>
      <c r="DX481" s="602">
        <f t="shared" ca="1" si="916"/>
        <v>49524.048906687342</v>
      </c>
      <c r="DY481" s="602">
        <f t="shared" ca="1" si="917"/>
        <v>51232.81142211426</v>
      </c>
      <c r="DZ481" s="602">
        <f t="shared" ca="1" si="918"/>
        <v>51232.81142211426</v>
      </c>
      <c r="EA481" s="602">
        <f t="shared" ca="1" si="919"/>
        <v>52964.015402022604</v>
      </c>
      <c r="EB481" s="602">
        <f t="shared" ca="1" si="920"/>
        <v>52964.015402022604</v>
      </c>
      <c r="EC481" s="602">
        <f t="shared" ca="1" si="921"/>
        <v>54716.749467108581</v>
      </c>
      <c r="ED481" s="602">
        <f t="shared" ca="1" si="922"/>
        <v>50546.562285820124</v>
      </c>
      <c r="EE481" s="602">
        <f t="shared" ca="1" si="923"/>
        <v>52268.899256216449</v>
      </c>
      <c r="EF481" s="602">
        <f t="shared" ca="1" si="924"/>
        <v>52268.899256216449</v>
      </c>
      <c r="EG481" s="602">
        <f t="shared" ca="1" si="925"/>
        <v>54013.130357142247</v>
      </c>
      <c r="EH481" s="602">
        <f t="shared" ca="1" si="926"/>
        <v>54013.130357142247</v>
      </c>
      <c r="EI481" s="602">
        <f t="shared" ca="1" si="927"/>
        <v>55778.34727772788</v>
      </c>
      <c r="EJ481" s="602">
        <f t="shared" ca="1" si="928"/>
        <v>55778.34727772788</v>
      </c>
      <c r="EK481" s="602">
        <f t="shared" ca="1" si="929"/>
        <v>57563.649413299725</v>
      </c>
      <c r="EL481" s="602">
        <f t="shared" ca="1" si="930"/>
        <v>57563.649413299725</v>
      </c>
      <c r="EM481" s="602">
        <f t="shared" ca="1" si="931"/>
        <v>59368.146874517734</v>
      </c>
    </row>
    <row r="482" spans="22:143" ht="14.25" x14ac:dyDescent="0.2">
      <c r="V482" s="260"/>
      <c r="W482" s="597">
        <f t="shared" si="811"/>
        <v>189</v>
      </c>
      <c r="X482" s="602">
        <f t="shared" ca="1" si="812"/>
        <v>27303.204877228378</v>
      </c>
      <c r="Y482" s="602">
        <f t="shared" ca="1" si="813"/>
        <v>28063.745651855919</v>
      </c>
      <c r="Z482" s="602">
        <f t="shared" ca="1" si="814"/>
        <v>28063.745651855919</v>
      </c>
      <c r="AA482" s="602">
        <f t="shared" ca="1" si="815"/>
        <v>28836.595283912593</v>
      </c>
      <c r="AB482" s="602">
        <f t="shared" ca="1" si="816"/>
        <v>28836.595283912593</v>
      </c>
      <c r="AC482" s="602">
        <f t="shared" ca="1" si="817"/>
        <v>29621.652351503428</v>
      </c>
      <c r="AD482" s="602">
        <f t="shared" ca="1" si="818"/>
        <v>29621.652351503428</v>
      </c>
      <c r="AE482" s="602">
        <f t="shared" ca="1" si="819"/>
        <v>30418.807625095062</v>
      </c>
      <c r="AF482" s="602">
        <f t="shared" ca="1" si="820"/>
        <v>30418.807625095062</v>
      </c>
      <c r="AG482" s="602">
        <f t="shared" ca="1" si="821"/>
        <v>31227.944341051854</v>
      </c>
      <c r="AH482" s="602">
        <f t="shared" ca="1" si="822"/>
        <v>31773.964225318963</v>
      </c>
      <c r="AI482" s="602">
        <f t="shared" ca="1" si="823"/>
        <v>33161.814954877947</v>
      </c>
      <c r="AJ482" s="602">
        <f t="shared" ca="1" si="824"/>
        <v>33161.814954877947</v>
      </c>
      <c r="AK482" s="602">
        <f t="shared" ca="1" si="825"/>
        <v>34581.723205375456</v>
      </c>
      <c r="AL482" s="602">
        <f t="shared" ca="1" si="826"/>
        <v>34581.723205375456</v>
      </c>
      <c r="AM482" s="602">
        <f t="shared" ca="1" si="827"/>
        <v>36033.004617820443</v>
      </c>
      <c r="AN482" s="602">
        <f t="shared" ca="1" si="828"/>
        <v>36033.004617820443</v>
      </c>
      <c r="AO482" s="602">
        <f t="shared" ca="1" si="829"/>
        <v>37514.931461517175</v>
      </c>
      <c r="AP482" s="602">
        <f t="shared" ca="1" si="830"/>
        <v>37514.931461517175</v>
      </c>
      <c r="AQ482" s="602">
        <f t="shared" ca="1" si="831"/>
        <v>39026.737155306873</v>
      </c>
      <c r="AR482" s="602">
        <f t="shared" ca="1" si="832"/>
        <v>35448.772928771345</v>
      </c>
      <c r="AS482" s="602">
        <f t="shared" ca="1" si="833"/>
        <v>36918.531516652984</v>
      </c>
      <c r="AT482" s="602">
        <f t="shared" ca="1" si="834"/>
        <v>36918.531516652984</v>
      </c>
      <c r="AU482" s="602">
        <f t="shared" ca="1" si="835"/>
        <v>38418.479955411574</v>
      </c>
      <c r="AV482" s="602">
        <f t="shared" ca="1" si="836"/>
        <v>38418.479955411574</v>
      </c>
      <c r="AW482" s="602">
        <f t="shared" ca="1" si="837"/>
        <v>39947.830563756834</v>
      </c>
      <c r="AX482" s="602">
        <f t="shared" ca="1" si="838"/>
        <v>39947.830563756834</v>
      </c>
      <c r="AY482" s="602">
        <f t="shared" ca="1" si="839"/>
        <v>41505.764212283277</v>
      </c>
      <c r="AZ482" s="602">
        <f t="shared" ca="1" si="840"/>
        <v>41505.764212283277</v>
      </c>
      <c r="BA482" s="602">
        <f t="shared" ca="1" si="841"/>
        <v>43091.434978125537</v>
      </c>
      <c r="BB482" s="602">
        <f t="shared" ca="1" si="842"/>
        <v>30151.752011168952</v>
      </c>
      <c r="BC482" s="602">
        <f t="shared" ca="1" si="843"/>
        <v>30956.908340085956</v>
      </c>
      <c r="BD482" s="602">
        <f t="shared" ca="1" si="844"/>
        <v>30956.908340085956</v>
      </c>
      <c r="BE482" s="602">
        <f t="shared" ca="1" si="845"/>
        <v>31773.96422531897</v>
      </c>
      <c r="BF482" s="602">
        <f t="shared" ca="1" si="846"/>
        <v>31773.96422531897</v>
      </c>
      <c r="BG482" s="602">
        <f t="shared" ca="1" si="847"/>
        <v>32602.790994842424</v>
      </c>
      <c r="BH482" s="602">
        <f t="shared" ca="1" si="848"/>
        <v>32602.790994842424</v>
      </c>
      <c r="BI482" s="602">
        <f t="shared" ca="1" si="849"/>
        <v>33443.253242422019</v>
      </c>
      <c r="BJ482" s="602">
        <f t="shared" ca="1" si="850"/>
        <v>33443.253242422019</v>
      </c>
      <c r="BK482" s="602">
        <f t="shared" ca="1" si="851"/>
        <v>34295.209150044284</v>
      </c>
      <c r="BL482" s="602">
        <f t="shared" ca="1" si="852"/>
        <v>36770.18441525627</v>
      </c>
      <c r="BM482" s="602">
        <f t="shared" ca="1" si="853"/>
        <v>38267.148755353199</v>
      </c>
      <c r="BN482" s="602">
        <f t="shared" ca="1" si="854"/>
        <v>38267.148755353199</v>
      </c>
      <c r="BO482" s="602">
        <f t="shared" ca="1" si="855"/>
        <v>39793.595525186211</v>
      </c>
      <c r="BP482" s="602">
        <f t="shared" ca="1" si="856"/>
        <v>39793.595525186211</v>
      </c>
      <c r="BQ482" s="602">
        <f t="shared" ca="1" si="857"/>
        <v>41348.708530527409</v>
      </c>
      <c r="BR482" s="602">
        <f t="shared" ca="1" si="858"/>
        <v>41348.708530527409</v>
      </c>
      <c r="BS482" s="602">
        <f t="shared" ca="1" si="859"/>
        <v>42931.644319025749</v>
      </c>
      <c r="BT482" s="602">
        <f t="shared" ca="1" si="860"/>
        <v>42931.644319025749</v>
      </c>
      <c r="BU482" s="602">
        <f t="shared" ca="1" si="861"/>
        <v>44541.536806018841</v>
      </c>
      <c r="BV482" s="602">
        <f t="shared" ca="1" si="862"/>
        <v>40723.276804626068</v>
      </c>
      <c r="BW482" s="602">
        <f t="shared" ca="1" si="863"/>
        <v>42295.186245571516</v>
      </c>
      <c r="BX482" s="602">
        <f t="shared" ca="1" si="864"/>
        <v>42295.186245571516</v>
      </c>
      <c r="BY482" s="602">
        <f t="shared" ca="1" si="865"/>
        <v>43894.401241264459</v>
      </c>
      <c r="BZ482" s="602">
        <f t="shared" ca="1" si="866"/>
        <v>43894.401241264459</v>
      </c>
      <c r="CA482" s="602">
        <f t="shared" ca="1" si="867"/>
        <v>45520.044319311586</v>
      </c>
      <c r="CB482" s="602">
        <f t="shared" ca="1" si="868"/>
        <v>45520.044319311586</v>
      </c>
      <c r="CC482" s="602">
        <f t="shared" ca="1" si="869"/>
        <v>47171.222607457443</v>
      </c>
      <c r="CD482" s="602">
        <f t="shared" ca="1" si="870"/>
        <v>47171.222607457443</v>
      </c>
      <c r="CE482" s="602">
        <f t="shared" ca="1" si="871"/>
        <v>48847.032188247038</v>
      </c>
      <c r="CF482" s="602">
        <f t="shared" ca="1" si="872"/>
        <v>32602.790994842424</v>
      </c>
      <c r="CG482" s="602">
        <f t="shared" ca="1" si="873"/>
        <v>33443.253242422012</v>
      </c>
      <c r="CH482" s="602">
        <f t="shared" ca="1" si="874"/>
        <v>33443.253242422012</v>
      </c>
      <c r="CI482" s="602">
        <f t="shared" ca="1" si="875"/>
        <v>34295.209150044277</v>
      </c>
      <c r="CJ482" s="602">
        <f t="shared" ca="1" si="876"/>
        <v>34295.209150044277</v>
      </c>
      <c r="CK482" s="602">
        <f t="shared" ca="1" si="877"/>
        <v>35158.510820378884</v>
      </c>
      <c r="CL482" s="602">
        <f t="shared" ca="1" si="878"/>
        <v>35158.510820378884</v>
      </c>
      <c r="CM482" s="602">
        <f t="shared" ca="1" si="879"/>
        <v>36033.004617820443</v>
      </c>
      <c r="CN482" s="602">
        <f t="shared" ca="1" si="880"/>
        <v>36033.004617820443</v>
      </c>
      <c r="CO482" s="602">
        <f t="shared" ca="1" si="881"/>
        <v>36918.531516652984</v>
      </c>
      <c r="CP482" s="602">
        <f t="shared" ca="1" si="882"/>
        <v>40567.620879791641</v>
      </c>
      <c r="CQ482" s="602">
        <f t="shared" ca="1" si="883"/>
        <v>42136.752230538325</v>
      </c>
      <c r="CR482" s="602">
        <f t="shared" ca="1" si="884"/>
        <v>42136.752230538325</v>
      </c>
      <c r="CS482" s="602">
        <f t="shared" ca="1" si="885"/>
        <v>43733.275864409734</v>
      </c>
      <c r="CT482" s="602">
        <f t="shared" ca="1" si="886"/>
        <v>43733.275864409734</v>
      </c>
      <c r="CU482" s="602">
        <f t="shared" ca="1" si="887"/>
        <v>45356.316094004287</v>
      </c>
      <c r="CV482" s="602">
        <f t="shared" ca="1" si="888"/>
        <v>45356.316094004287</v>
      </c>
      <c r="CW482" s="602">
        <f t="shared" ca="1" si="889"/>
        <v>47004.981388595283</v>
      </c>
      <c r="CX482" s="602">
        <f t="shared" ca="1" si="890"/>
        <v>47004.981388595283</v>
      </c>
      <c r="CY482" s="602">
        <f t="shared" ca="1" si="891"/>
        <v>48678.368743832812</v>
      </c>
      <c r="CZ482" s="602">
        <f t="shared" ca="1" si="892"/>
        <v>44703.97476535022</v>
      </c>
      <c r="DA482" s="602">
        <f t="shared" ca="1" si="893"/>
        <v>46342.497848049643</v>
      </c>
      <c r="DB482" s="602">
        <f t="shared" ca="1" si="894"/>
        <v>46342.497848049643</v>
      </c>
      <c r="DC482" s="602">
        <f t="shared" ca="1" si="895"/>
        <v>48006.105296803609</v>
      </c>
      <c r="DD482" s="602">
        <f t="shared" ca="1" si="896"/>
        <v>48006.105296803609</v>
      </c>
      <c r="DE482" s="602">
        <f t="shared" ca="1" si="897"/>
        <v>49693.889253268258</v>
      </c>
      <c r="DF482" s="602">
        <f t="shared" ca="1" si="898"/>
        <v>49693.889253268258</v>
      </c>
      <c r="DG482" s="602">
        <f t="shared" ca="1" si="899"/>
        <v>51404.937022019112</v>
      </c>
      <c r="DH482" s="602">
        <f t="shared" ca="1" si="900"/>
        <v>51404.937022019112</v>
      </c>
      <c r="DI482" s="602">
        <f t="shared" ca="1" si="901"/>
        <v>53138.334953305806</v>
      </c>
      <c r="DJ482" s="602">
        <f t="shared" ca="1" si="902"/>
        <v>35740.272825017964</v>
      </c>
      <c r="DK482" s="602">
        <f t="shared" ca="1" si="903"/>
        <v>36622.140011125128</v>
      </c>
      <c r="DL482" s="602">
        <f t="shared" ca="1" si="904"/>
        <v>36622.140011125128</v>
      </c>
      <c r="DM482" s="602">
        <f t="shared" ca="1" si="905"/>
        <v>37514.931461517175</v>
      </c>
      <c r="DN482" s="602">
        <f t="shared" ca="1" si="906"/>
        <v>37514.931461517175</v>
      </c>
      <c r="DO482" s="602">
        <f t="shared" ca="1" si="907"/>
        <v>38418.479955411574</v>
      </c>
      <c r="DP482" s="602">
        <f t="shared" ca="1" si="908"/>
        <v>38418.479955411574</v>
      </c>
      <c r="DQ482" s="602">
        <f t="shared" ca="1" si="909"/>
        <v>39332.613834187912</v>
      </c>
      <c r="DR482" s="602">
        <f t="shared" ca="1" si="910"/>
        <v>39332.613834187912</v>
      </c>
      <c r="DS482" s="602">
        <f t="shared" ca="1" si="911"/>
        <v>40257.157363389997</v>
      </c>
      <c r="DT482" s="602">
        <f t="shared" ca="1" si="912"/>
        <v>46177.501827191038</v>
      </c>
      <c r="DU482" s="602">
        <f t="shared" ca="1" si="913"/>
        <v>47838.641578354283</v>
      </c>
      <c r="DV482" s="602">
        <f t="shared" ca="1" si="914"/>
        <v>47838.641578354283</v>
      </c>
      <c r="DW482" s="602">
        <f t="shared" ca="1" si="915"/>
        <v>49524.048906687342</v>
      </c>
      <c r="DX482" s="602">
        <f t="shared" ca="1" si="916"/>
        <v>49524.048906687342</v>
      </c>
      <c r="DY482" s="602">
        <f t="shared" ca="1" si="917"/>
        <v>51232.81142211426</v>
      </c>
      <c r="DZ482" s="602">
        <f t="shared" ca="1" si="918"/>
        <v>51232.81142211426</v>
      </c>
      <c r="EA482" s="602">
        <f t="shared" ca="1" si="919"/>
        <v>52964.015402022604</v>
      </c>
      <c r="EB482" s="602">
        <f t="shared" ca="1" si="920"/>
        <v>52964.015402022604</v>
      </c>
      <c r="EC482" s="602">
        <f t="shared" ca="1" si="921"/>
        <v>54716.749467108581</v>
      </c>
      <c r="ED482" s="602">
        <f t="shared" ca="1" si="922"/>
        <v>50546.562285820124</v>
      </c>
      <c r="EE482" s="602">
        <f t="shared" ca="1" si="923"/>
        <v>52268.899256216449</v>
      </c>
      <c r="EF482" s="602">
        <f t="shared" ca="1" si="924"/>
        <v>52268.899256216449</v>
      </c>
      <c r="EG482" s="602">
        <f t="shared" ca="1" si="925"/>
        <v>54013.130357142247</v>
      </c>
      <c r="EH482" s="602">
        <f t="shared" ca="1" si="926"/>
        <v>54013.130357142247</v>
      </c>
      <c r="EI482" s="602">
        <f t="shared" ca="1" si="927"/>
        <v>55778.34727772788</v>
      </c>
      <c r="EJ482" s="602">
        <f t="shared" ca="1" si="928"/>
        <v>55778.34727772788</v>
      </c>
      <c r="EK482" s="602">
        <f t="shared" ca="1" si="929"/>
        <v>57563.649413299725</v>
      </c>
      <c r="EL482" s="602">
        <f t="shared" ca="1" si="930"/>
        <v>57563.649413299725</v>
      </c>
      <c r="EM482" s="602">
        <f t="shared" ca="1" si="931"/>
        <v>59368.146874517734</v>
      </c>
    </row>
    <row r="483" spans="22:143" ht="14.25" x14ac:dyDescent="0.2">
      <c r="V483" s="260"/>
      <c r="W483" s="597">
        <f t="shared" si="811"/>
        <v>190</v>
      </c>
      <c r="X483" s="602">
        <f t="shared" ca="1" si="812"/>
        <v>27303.204877228378</v>
      </c>
      <c r="Y483" s="602">
        <f t="shared" ca="1" si="813"/>
        <v>28063.745651855919</v>
      </c>
      <c r="Z483" s="602">
        <f t="shared" ca="1" si="814"/>
        <v>28063.745651855919</v>
      </c>
      <c r="AA483" s="602">
        <f t="shared" ca="1" si="815"/>
        <v>28836.595283912593</v>
      </c>
      <c r="AB483" s="602">
        <f t="shared" ca="1" si="816"/>
        <v>28836.595283912593</v>
      </c>
      <c r="AC483" s="602">
        <f t="shared" ca="1" si="817"/>
        <v>29621.652351503428</v>
      </c>
      <c r="AD483" s="602">
        <f t="shared" ca="1" si="818"/>
        <v>29621.652351503428</v>
      </c>
      <c r="AE483" s="602">
        <f t="shared" ca="1" si="819"/>
        <v>30418.807625095062</v>
      </c>
      <c r="AF483" s="602">
        <f t="shared" ca="1" si="820"/>
        <v>30418.807625095062</v>
      </c>
      <c r="AG483" s="602">
        <f t="shared" ca="1" si="821"/>
        <v>31227.944341051854</v>
      </c>
      <c r="AH483" s="602">
        <f t="shared" ca="1" si="822"/>
        <v>31773.964225318963</v>
      </c>
      <c r="AI483" s="602">
        <f t="shared" ca="1" si="823"/>
        <v>33161.814954877947</v>
      </c>
      <c r="AJ483" s="602">
        <f t="shared" ca="1" si="824"/>
        <v>33161.814954877947</v>
      </c>
      <c r="AK483" s="602">
        <f t="shared" ca="1" si="825"/>
        <v>34581.723205375456</v>
      </c>
      <c r="AL483" s="602">
        <f t="shared" ca="1" si="826"/>
        <v>34581.723205375456</v>
      </c>
      <c r="AM483" s="602">
        <f t="shared" ca="1" si="827"/>
        <v>36033.004617820443</v>
      </c>
      <c r="AN483" s="602">
        <f t="shared" ca="1" si="828"/>
        <v>36033.004617820443</v>
      </c>
      <c r="AO483" s="602">
        <f t="shared" ca="1" si="829"/>
        <v>37514.931461517175</v>
      </c>
      <c r="AP483" s="602">
        <f t="shared" ca="1" si="830"/>
        <v>37514.931461517175</v>
      </c>
      <c r="AQ483" s="602">
        <f t="shared" ca="1" si="831"/>
        <v>39026.737155306873</v>
      </c>
      <c r="AR483" s="602">
        <f t="shared" ca="1" si="832"/>
        <v>35448.772928771345</v>
      </c>
      <c r="AS483" s="602">
        <f t="shared" ca="1" si="833"/>
        <v>36918.531516652984</v>
      </c>
      <c r="AT483" s="602">
        <f t="shared" ca="1" si="834"/>
        <v>36918.531516652984</v>
      </c>
      <c r="AU483" s="602">
        <f t="shared" ca="1" si="835"/>
        <v>38418.479955411574</v>
      </c>
      <c r="AV483" s="602">
        <f t="shared" ca="1" si="836"/>
        <v>38418.479955411574</v>
      </c>
      <c r="AW483" s="602">
        <f t="shared" ca="1" si="837"/>
        <v>39947.830563756834</v>
      </c>
      <c r="AX483" s="602">
        <f t="shared" ca="1" si="838"/>
        <v>39947.830563756834</v>
      </c>
      <c r="AY483" s="602">
        <f t="shared" ca="1" si="839"/>
        <v>41505.764212283277</v>
      </c>
      <c r="AZ483" s="602">
        <f t="shared" ca="1" si="840"/>
        <v>41505.764212283277</v>
      </c>
      <c r="BA483" s="602">
        <f t="shared" ca="1" si="841"/>
        <v>43091.434978125537</v>
      </c>
      <c r="BB483" s="602">
        <f t="shared" ca="1" si="842"/>
        <v>30151.752011168952</v>
      </c>
      <c r="BC483" s="602">
        <f t="shared" ca="1" si="843"/>
        <v>30956.908340085956</v>
      </c>
      <c r="BD483" s="602">
        <f t="shared" ca="1" si="844"/>
        <v>30956.908340085956</v>
      </c>
      <c r="BE483" s="602">
        <f t="shared" ca="1" si="845"/>
        <v>31773.96422531897</v>
      </c>
      <c r="BF483" s="602">
        <f t="shared" ca="1" si="846"/>
        <v>31773.96422531897</v>
      </c>
      <c r="BG483" s="602">
        <f t="shared" ca="1" si="847"/>
        <v>32602.790994842424</v>
      </c>
      <c r="BH483" s="602">
        <f t="shared" ca="1" si="848"/>
        <v>32602.790994842424</v>
      </c>
      <c r="BI483" s="602">
        <f t="shared" ca="1" si="849"/>
        <v>33443.253242422019</v>
      </c>
      <c r="BJ483" s="602">
        <f t="shared" ca="1" si="850"/>
        <v>33443.253242422019</v>
      </c>
      <c r="BK483" s="602">
        <f t="shared" ca="1" si="851"/>
        <v>34295.209150044284</v>
      </c>
      <c r="BL483" s="602">
        <f t="shared" ca="1" si="852"/>
        <v>36770.18441525627</v>
      </c>
      <c r="BM483" s="602">
        <f t="shared" ca="1" si="853"/>
        <v>38267.148755353199</v>
      </c>
      <c r="BN483" s="602">
        <f t="shared" ca="1" si="854"/>
        <v>38267.148755353199</v>
      </c>
      <c r="BO483" s="602">
        <f t="shared" ca="1" si="855"/>
        <v>39793.595525186211</v>
      </c>
      <c r="BP483" s="602">
        <f t="shared" ca="1" si="856"/>
        <v>39793.595525186211</v>
      </c>
      <c r="BQ483" s="602">
        <f t="shared" ca="1" si="857"/>
        <v>41348.708530527409</v>
      </c>
      <c r="BR483" s="602">
        <f t="shared" ca="1" si="858"/>
        <v>41348.708530527409</v>
      </c>
      <c r="BS483" s="602">
        <f t="shared" ca="1" si="859"/>
        <v>42931.644319025749</v>
      </c>
      <c r="BT483" s="602">
        <f t="shared" ca="1" si="860"/>
        <v>42931.644319025749</v>
      </c>
      <c r="BU483" s="602">
        <f t="shared" ca="1" si="861"/>
        <v>44541.536806018841</v>
      </c>
      <c r="BV483" s="602">
        <f t="shared" ca="1" si="862"/>
        <v>40723.276804626068</v>
      </c>
      <c r="BW483" s="602">
        <f t="shared" ca="1" si="863"/>
        <v>42295.186245571516</v>
      </c>
      <c r="BX483" s="602">
        <f t="shared" ca="1" si="864"/>
        <v>42295.186245571516</v>
      </c>
      <c r="BY483" s="602">
        <f t="shared" ca="1" si="865"/>
        <v>43894.401241264459</v>
      </c>
      <c r="BZ483" s="602">
        <f t="shared" ca="1" si="866"/>
        <v>43894.401241264459</v>
      </c>
      <c r="CA483" s="602">
        <f t="shared" ca="1" si="867"/>
        <v>45520.044319311586</v>
      </c>
      <c r="CB483" s="602">
        <f t="shared" ca="1" si="868"/>
        <v>45520.044319311586</v>
      </c>
      <c r="CC483" s="602">
        <f t="shared" ca="1" si="869"/>
        <v>47171.222607457443</v>
      </c>
      <c r="CD483" s="602">
        <f t="shared" ca="1" si="870"/>
        <v>47171.222607457443</v>
      </c>
      <c r="CE483" s="602">
        <f t="shared" ca="1" si="871"/>
        <v>48847.032188247038</v>
      </c>
      <c r="CF483" s="602">
        <f t="shared" ca="1" si="872"/>
        <v>32602.790994842424</v>
      </c>
      <c r="CG483" s="602">
        <f t="shared" ca="1" si="873"/>
        <v>33443.253242422012</v>
      </c>
      <c r="CH483" s="602">
        <f t="shared" ca="1" si="874"/>
        <v>33443.253242422012</v>
      </c>
      <c r="CI483" s="602">
        <f t="shared" ca="1" si="875"/>
        <v>34295.209150044277</v>
      </c>
      <c r="CJ483" s="602">
        <f t="shared" ca="1" si="876"/>
        <v>34295.209150044277</v>
      </c>
      <c r="CK483" s="602">
        <f t="shared" ca="1" si="877"/>
        <v>35158.510820378884</v>
      </c>
      <c r="CL483" s="602">
        <f t="shared" ca="1" si="878"/>
        <v>35158.510820378884</v>
      </c>
      <c r="CM483" s="602">
        <f t="shared" ca="1" si="879"/>
        <v>36033.004617820443</v>
      </c>
      <c r="CN483" s="602">
        <f t="shared" ca="1" si="880"/>
        <v>36033.004617820443</v>
      </c>
      <c r="CO483" s="602">
        <f t="shared" ca="1" si="881"/>
        <v>36918.531516652984</v>
      </c>
      <c r="CP483" s="602">
        <f t="shared" ca="1" si="882"/>
        <v>40567.620879791641</v>
      </c>
      <c r="CQ483" s="602">
        <f t="shared" ca="1" si="883"/>
        <v>42136.752230538325</v>
      </c>
      <c r="CR483" s="602">
        <f t="shared" ca="1" si="884"/>
        <v>42136.752230538325</v>
      </c>
      <c r="CS483" s="602">
        <f t="shared" ca="1" si="885"/>
        <v>43733.275864409734</v>
      </c>
      <c r="CT483" s="602">
        <f t="shared" ca="1" si="886"/>
        <v>43733.275864409734</v>
      </c>
      <c r="CU483" s="602">
        <f t="shared" ca="1" si="887"/>
        <v>45356.316094004287</v>
      </c>
      <c r="CV483" s="602">
        <f t="shared" ca="1" si="888"/>
        <v>45356.316094004287</v>
      </c>
      <c r="CW483" s="602">
        <f t="shared" ca="1" si="889"/>
        <v>47004.981388595283</v>
      </c>
      <c r="CX483" s="602">
        <f t="shared" ca="1" si="890"/>
        <v>47004.981388595283</v>
      </c>
      <c r="CY483" s="602">
        <f t="shared" ca="1" si="891"/>
        <v>48678.368743832812</v>
      </c>
      <c r="CZ483" s="602">
        <f t="shared" ca="1" si="892"/>
        <v>44703.97476535022</v>
      </c>
      <c r="DA483" s="602">
        <f t="shared" ca="1" si="893"/>
        <v>46342.497848049643</v>
      </c>
      <c r="DB483" s="602">
        <f t="shared" ca="1" si="894"/>
        <v>46342.497848049643</v>
      </c>
      <c r="DC483" s="602">
        <f t="shared" ca="1" si="895"/>
        <v>48006.105296803609</v>
      </c>
      <c r="DD483" s="602">
        <f t="shared" ca="1" si="896"/>
        <v>48006.105296803609</v>
      </c>
      <c r="DE483" s="602">
        <f t="shared" ca="1" si="897"/>
        <v>49693.889253268258</v>
      </c>
      <c r="DF483" s="602">
        <f t="shared" ca="1" si="898"/>
        <v>49693.889253268258</v>
      </c>
      <c r="DG483" s="602">
        <f t="shared" ca="1" si="899"/>
        <v>51404.937022019112</v>
      </c>
      <c r="DH483" s="602">
        <f t="shared" ca="1" si="900"/>
        <v>51404.937022019112</v>
      </c>
      <c r="DI483" s="602">
        <f t="shared" ca="1" si="901"/>
        <v>53138.334953305806</v>
      </c>
      <c r="DJ483" s="602">
        <f t="shared" ca="1" si="902"/>
        <v>35740.272825017964</v>
      </c>
      <c r="DK483" s="602">
        <f t="shared" ca="1" si="903"/>
        <v>36622.140011125128</v>
      </c>
      <c r="DL483" s="602">
        <f t="shared" ca="1" si="904"/>
        <v>36622.140011125128</v>
      </c>
      <c r="DM483" s="602">
        <f t="shared" ca="1" si="905"/>
        <v>37514.931461517175</v>
      </c>
      <c r="DN483" s="602">
        <f t="shared" ca="1" si="906"/>
        <v>37514.931461517175</v>
      </c>
      <c r="DO483" s="602">
        <f t="shared" ca="1" si="907"/>
        <v>38418.479955411574</v>
      </c>
      <c r="DP483" s="602">
        <f t="shared" ca="1" si="908"/>
        <v>38418.479955411574</v>
      </c>
      <c r="DQ483" s="602">
        <f t="shared" ca="1" si="909"/>
        <v>39332.613834187912</v>
      </c>
      <c r="DR483" s="602">
        <f t="shared" ca="1" si="910"/>
        <v>39332.613834187912</v>
      </c>
      <c r="DS483" s="602">
        <f t="shared" ca="1" si="911"/>
        <v>40257.157363389997</v>
      </c>
      <c r="DT483" s="602">
        <f t="shared" ca="1" si="912"/>
        <v>46177.501827191038</v>
      </c>
      <c r="DU483" s="602">
        <f t="shared" ca="1" si="913"/>
        <v>47838.641578354283</v>
      </c>
      <c r="DV483" s="602">
        <f t="shared" ca="1" si="914"/>
        <v>47838.641578354283</v>
      </c>
      <c r="DW483" s="602">
        <f t="shared" ca="1" si="915"/>
        <v>49524.048906687342</v>
      </c>
      <c r="DX483" s="602">
        <f t="shared" ca="1" si="916"/>
        <v>49524.048906687342</v>
      </c>
      <c r="DY483" s="602">
        <f t="shared" ca="1" si="917"/>
        <v>51232.81142211426</v>
      </c>
      <c r="DZ483" s="602">
        <f t="shared" ca="1" si="918"/>
        <v>51232.81142211426</v>
      </c>
      <c r="EA483" s="602">
        <f t="shared" ca="1" si="919"/>
        <v>52964.015402022604</v>
      </c>
      <c r="EB483" s="602">
        <f t="shared" ca="1" si="920"/>
        <v>52964.015402022604</v>
      </c>
      <c r="EC483" s="602">
        <f t="shared" ca="1" si="921"/>
        <v>54716.749467108581</v>
      </c>
      <c r="ED483" s="602">
        <f t="shared" ca="1" si="922"/>
        <v>50546.562285820124</v>
      </c>
      <c r="EE483" s="602">
        <f t="shared" ca="1" si="923"/>
        <v>52268.899256216449</v>
      </c>
      <c r="EF483" s="602">
        <f t="shared" ca="1" si="924"/>
        <v>52268.899256216449</v>
      </c>
      <c r="EG483" s="602">
        <f t="shared" ca="1" si="925"/>
        <v>54013.130357142247</v>
      </c>
      <c r="EH483" s="602">
        <f t="shared" ca="1" si="926"/>
        <v>54013.130357142247</v>
      </c>
      <c r="EI483" s="602">
        <f t="shared" ca="1" si="927"/>
        <v>55778.34727772788</v>
      </c>
      <c r="EJ483" s="602">
        <f t="shared" ca="1" si="928"/>
        <v>55778.34727772788</v>
      </c>
      <c r="EK483" s="602">
        <f t="shared" ca="1" si="929"/>
        <v>57563.649413299725</v>
      </c>
      <c r="EL483" s="602">
        <f t="shared" ca="1" si="930"/>
        <v>57563.649413299725</v>
      </c>
      <c r="EM483" s="602">
        <f t="shared" ca="1" si="931"/>
        <v>59368.146874517734</v>
      </c>
    </row>
    <row r="484" spans="22:143" ht="14.25" x14ac:dyDescent="0.2">
      <c r="V484" s="260"/>
      <c r="W484" s="597">
        <f t="shared" si="811"/>
        <v>191</v>
      </c>
      <c r="X484" s="602">
        <f t="shared" ca="1" si="812"/>
        <v>27303.204877228378</v>
      </c>
      <c r="Y484" s="602">
        <f t="shared" ca="1" si="813"/>
        <v>28063.745651855919</v>
      </c>
      <c r="Z484" s="602">
        <f t="shared" ca="1" si="814"/>
        <v>28063.745651855919</v>
      </c>
      <c r="AA484" s="602">
        <f t="shared" ca="1" si="815"/>
        <v>28836.595283912593</v>
      </c>
      <c r="AB484" s="602">
        <f t="shared" ca="1" si="816"/>
        <v>28836.595283912593</v>
      </c>
      <c r="AC484" s="602">
        <f t="shared" ca="1" si="817"/>
        <v>29621.652351503428</v>
      </c>
      <c r="AD484" s="602">
        <f t="shared" ca="1" si="818"/>
        <v>29621.652351503428</v>
      </c>
      <c r="AE484" s="602">
        <f t="shared" ca="1" si="819"/>
        <v>30418.807625095062</v>
      </c>
      <c r="AF484" s="602">
        <f t="shared" ca="1" si="820"/>
        <v>30418.807625095062</v>
      </c>
      <c r="AG484" s="602">
        <f t="shared" ca="1" si="821"/>
        <v>31227.944341051854</v>
      </c>
      <c r="AH484" s="602">
        <f t="shared" ca="1" si="822"/>
        <v>31773.964225318963</v>
      </c>
      <c r="AI484" s="602">
        <f t="shared" ca="1" si="823"/>
        <v>33161.814954877947</v>
      </c>
      <c r="AJ484" s="602">
        <f t="shared" ca="1" si="824"/>
        <v>33161.814954877947</v>
      </c>
      <c r="AK484" s="602">
        <f t="shared" ca="1" si="825"/>
        <v>34581.723205375456</v>
      </c>
      <c r="AL484" s="602">
        <f t="shared" ca="1" si="826"/>
        <v>34581.723205375456</v>
      </c>
      <c r="AM484" s="602">
        <f t="shared" ca="1" si="827"/>
        <v>36033.004617820443</v>
      </c>
      <c r="AN484" s="602">
        <f t="shared" ca="1" si="828"/>
        <v>36033.004617820443</v>
      </c>
      <c r="AO484" s="602">
        <f t="shared" ca="1" si="829"/>
        <v>37514.931461517175</v>
      </c>
      <c r="AP484" s="602">
        <f t="shared" ca="1" si="830"/>
        <v>37514.931461517175</v>
      </c>
      <c r="AQ484" s="602">
        <f t="shared" ca="1" si="831"/>
        <v>39026.737155306873</v>
      </c>
      <c r="AR484" s="602">
        <f t="shared" ca="1" si="832"/>
        <v>35448.772928771345</v>
      </c>
      <c r="AS484" s="602">
        <f t="shared" ca="1" si="833"/>
        <v>36918.531516652984</v>
      </c>
      <c r="AT484" s="602">
        <f t="shared" ca="1" si="834"/>
        <v>36918.531516652984</v>
      </c>
      <c r="AU484" s="602">
        <f t="shared" ca="1" si="835"/>
        <v>38418.479955411574</v>
      </c>
      <c r="AV484" s="602">
        <f t="shared" ca="1" si="836"/>
        <v>38418.479955411574</v>
      </c>
      <c r="AW484" s="602">
        <f t="shared" ca="1" si="837"/>
        <v>39947.830563756834</v>
      </c>
      <c r="AX484" s="602">
        <f t="shared" ca="1" si="838"/>
        <v>39947.830563756834</v>
      </c>
      <c r="AY484" s="602">
        <f t="shared" ca="1" si="839"/>
        <v>41505.764212283277</v>
      </c>
      <c r="AZ484" s="602">
        <f t="shared" ca="1" si="840"/>
        <v>41505.764212283277</v>
      </c>
      <c r="BA484" s="602">
        <f t="shared" ca="1" si="841"/>
        <v>43091.434978125537</v>
      </c>
      <c r="BB484" s="602">
        <f t="shared" ca="1" si="842"/>
        <v>30151.752011168952</v>
      </c>
      <c r="BC484" s="602">
        <f t="shared" ca="1" si="843"/>
        <v>30956.908340085956</v>
      </c>
      <c r="BD484" s="602">
        <f t="shared" ca="1" si="844"/>
        <v>30956.908340085956</v>
      </c>
      <c r="BE484" s="602">
        <f t="shared" ca="1" si="845"/>
        <v>31773.96422531897</v>
      </c>
      <c r="BF484" s="602">
        <f t="shared" ca="1" si="846"/>
        <v>31773.96422531897</v>
      </c>
      <c r="BG484" s="602">
        <f t="shared" ca="1" si="847"/>
        <v>32602.790994842424</v>
      </c>
      <c r="BH484" s="602">
        <f t="shared" ca="1" si="848"/>
        <v>32602.790994842424</v>
      </c>
      <c r="BI484" s="602">
        <f t="shared" ca="1" si="849"/>
        <v>33443.253242422019</v>
      </c>
      <c r="BJ484" s="602">
        <f t="shared" ca="1" si="850"/>
        <v>33443.253242422019</v>
      </c>
      <c r="BK484" s="602">
        <f t="shared" ca="1" si="851"/>
        <v>34295.209150044284</v>
      </c>
      <c r="BL484" s="602">
        <f t="shared" ca="1" si="852"/>
        <v>36770.18441525627</v>
      </c>
      <c r="BM484" s="602">
        <f t="shared" ca="1" si="853"/>
        <v>38267.148755353199</v>
      </c>
      <c r="BN484" s="602">
        <f t="shared" ca="1" si="854"/>
        <v>38267.148755353199</v>
      </c>
      <c r="BO484" s="602">
        <f t="shared" ca="1" si="855"/>
        <v>39793.595525186211</v>
      </c>
      <c r="BP484" s="602">
        <f t="shared" ca="1" si="856"/>
        <v>39793.595525186211</v>
      </c>
      <c r="BQ484" s="602">
        <f t="shared" ca="1" si="857"/>
        <v>41348.708530527409</v>
      </c>
      <c r="BR484" s="602">
        <f t="shared" ca="1" si="858"/>
        <v>41348.708530527409</v>
      </c>
      <c r="BS484" s="602">
        <f t="shared" ca="1" si="859"/>
        <v>42931.644319025749</v>
      </c>
      <c r="BT484" s="602">
        <f t="shared" ca="1" si="860"/>
        <v>42931.644319025749</v>
      </c>
      <c r="BU484" s="602">
        <f t="shared" ca="1" si="861"/>
        <v>44541.536806018841</v>
      </c>
      <c r="BV484" s="602">
        <f t="shared" ca="1" si="862"/>
        <v>40723.276804626068</v>
      </c>
      <c r="BW484" s="602">
        <f t="shared" ca="1" si="863"/>
        <v>42295.186245571516</v>
      </c>
      <c r="BX484" s="602">
        <f t="shared" ca="1" si="864"/>
        <v>42295.186245571516</v>
      </c>
      <c r="BY484" s="602">
        <f t="shared" ca="1" si="865"/>
        <v>43894.401241264459</v>
      </c>
      <c r="BZ484" s="602">
        <f t="shared" ca="1" si="866"/>
        <v>43894.401241264459</v>
      </c>
      <c r="CA484" s="602">
        <f t="shared" ca="1" si="867"/>
        <v>45520.044319311586</v>
      </c>
      <c r="CB484" s="602">
        <f t="shared" ca="1" si="868"/>
        <v>45520.044319311586</v>
      </c>
      <c r="CC484" s="602">
        <f t="shared" ca="1" si="869"/>
        <v>47171.222607457443</v>
      </c>
      <c r="CD484" s="602">
        <f t="shared" ca="1" si="870"/>
        <v>47171.222607457443</v>
      </c>
      <c r="CE484" s="602">
        <f t="shared" ca="1" si="871"/>
        <v>48847.032188247038</v>
      </c>
      <c r="CF484" s="602">
        <f t="shared" ca="1" si="872"/>
        <v>32602.790994842424</v>
      </c>
      <c r="CG484" s="602">
        <f t="shared" ca="1" si="873"/>
        <v>33443.253242422012</v>
      </c>
      <c r="CH484" s="602">
        <f t="shared" ca="1" si="874"/>
        <v>33443.253242422012</v>
      </c>
      <c r="CI484" s="602">
        <f t="shared" ca="1" si="875"/>
        <v>34295.209150044277</v>
      </c>
      <c r="CJ484" s="602">
        <f t="shared" ca="1" si="876"/>
        <v>34295.209150044277</v>
      </c>
      <c r="CK484" s="602">
        <f t="shared" ca="1" si="877"/>
        <v>35158.510820378884</v>
      </c>
      <c r="CL484" s="602">
        <f t="shared" ca="1" si="878"/>
        <v>35158.510820378884</v>
      </c>
      <c r="CM484" s="602">
        <f t="shared" ca="1" si="879"/>
        <v>36033.004617820443</v>
      </c>
      <c r="CN484" s="602">
        <f t="shared" ca="1" si="880"/>
        <v>36033.004617820443</v>
      </c>
      <c r="CO484" s="602">
        <f t="shared" ca="1" si="881"/>
        <v>36918.531516652984</v>
      </c>
      <c r="CP484" s="602">
        <f t="shared" ca="1" si="882"/>
        <v>40567.620879791641</v>
      </c>
      <c r="CQ484" s="602">
        <f t="shared" ca="1" si="883"/>
        <v>42136.752230538325</v>
      </c>
      <c r="CR484" s="602">
        <f t="shared" ca="1" si="884"/>
        <v>42136.752230538325</v>
      </c>
      <c r="CS484" s="602">
        <f t="shared" ca="1" si="885"/>
        <v>43733.275864409734</v>
      </c>
      <c r="CT484" s="602">
        <f t="shared" ca="1" si="886"/>
        <v>43733.275864409734</v>
      </c>
      <c r="CU484" s="602">
        <f t="shared" ca="1" si="887"/>
        <v>45356.316094004287</v>
      </c>
      <c r="CV484" s="602">
        <f t="shared" ca="1" si="888"/>
        <v>45356.316094004287</v>
      </c>
      <c r="CW484" s="602">
        <f t="shared" ca="1" si="889"/>
        <v>47004.981388595283</v>
      </c>
      <c r="CX484" s="602">
        <f t="shared" ca="1" si="890"/>
        <v>47004.981388595283</v>
      </c>
      <c r="CY484" s="602">
        <f t="shared" ca="1" si="891"/>
        <v>48678.368743832812</v>
      </c>
      <c r="CZ484" s="602">
        <f t="shared" ca="1" si="892"/>
        <v>44703.97476535022</v>
      </c>
      <c r="DA484" s="602">
        <f t="shared" ca="1" si="893"/>
        <v>46342.497848049643</v>
      </c>
      <c r="DB484" s="602">
        <f t="shared" ca="1" si="894"/>
        <v>46342.497848049643</v>
      </c>
      <c r="DC484" s="602">
        <f t="shared" ca="1" si="895"/>
        <v>48006.105296803609</v>
      </c>
      <c r="DD484" s="602">
        <f t="shared" ca="1" si="896"/>
        <v>48006.105296803609</v>
      </c>
      <c r="DE484" s="602">
        <f t="shared" ca="1" si="897"/>
        <v>49693.889253268258</v>
      </c>
      <c r="DF484" s="602">
        <f t="shared" ca="1" si="898"/>
        <v>49693.889253268258</v>
      </c>
      <c r="DG484" s="602">
        <f t="shared" ca="1" si="899"/>
        <v>51404.937022019112</v>
      </c>
      <c r="DH484" s="602">
        <f t="shared" ca="1" si="900"/>
        <v>51404.937022019112</v>
      </c>
      <c r="DI484" s="602">
        <f t="shared" ca="1" si="901"/>
        <v>53138.334953305806</v>
      </c>
      <c r="DJ484" s="602">
        <f t="shared" ca="1" si="902"/>
        <v>35740.272825017964</v>
      </c>
      <c r="DK484" s="602">
        <f t="shared" ca="1" si="903"/>
        <v>36622.140011125128</v>
      </c>
      <c r="DL484" s="602">
        <f t="shared" ca="1" si="904"/>
        <v>36622.140011125128</v>
      </c>
      <c r="DM484" s="602">
        <f t="shared" ca="1" si="905"/>
        <v>37514.931461517175</v>
      </c>
      <c r="DN484" s="602">
        <f t="shared" ca="1" si="906"/>
        <v>37514.931461517175</v>
      </c>
      <c r="DO484" s="602">
        <f t="shared" ca="1" si="907"/>
        <v>38418.479955411574</v>
      </c>
      <c r="DP484" s="602">
        <f t="shared" ca="1" si="908"/>
        <v>38418.479955411574</v>
      </c>
      <c r="DQ484" s="602">
        <f t="shared" ca="1" si="909"/>
        <v>39332.613834187912</v>
      </c>
      <c r="DR484" s="602">
        <f t="shared" ca="1" si="910"/>
        <v>39332.613834187912</v>
      </c>
      <c r="DS484" s="602">
        <f t="shared" ca="1" si="911"/>
        <v>40257.157363389997</v>
      </c>
      <c r="DT484" s="602">
        <f t="shared" ca="1" si="912"/>
        <v>46177.501827191038</v>
      </c>
      <c r="DU484" s="602">
        <f t="shared" ca="1" si="913"/>
        <v>47838.641578354283</v>
      </c>
      <c r="DV484" s="602">
        <f t="shared" ca="1" si="914"/>
        <v>47838.641578354283</v>
      </c>
      <c r="DW484" s="602">
        <f t="shared" ca="1" si="915"/>
        <v>49524.048906687342</v>
      </c>
      <c r="DX484" s="602">
        <f t="shared" ca="1" si="916"/>
        <v>49524.048906687342</v>
      </c>
      <c r="DY484" s="602">
        <f t="shared" ca="1" si="917"/>
        <v>51232.81142211426</v>
      </c>
      <c r="DZ484" s="602">
        <f t="shared" ca="1" si="918"/>
        <v>51232.81142211426</v>
      </c>
      <c r="EA484" s="602">
        <f t="shared" ca="1" si="919"/>
        <v>52964.015402022604</v>
      </c>
      <c r="EB484" s="602">
        <f t="shared" ca="1" si="920"/>
        <v>52964.015402022604</v>
      </c>
      <c r="EC484" s="602">
        <f t="shared" ca="1" si="921"/>
        <v>54716.749467108581</v>
      </c>
      <c r="ED484" s="602">
        <f t="shared" ca="1" si="922"/>
        <v>50546.562285820124</v>
      </c>
      <c r="EE484" s="602">
        <f t="shared" ca="1" si="923"/>
        <v>52268.899256216449</v>
      </c>
      <c r="EF484" s="602">
        <f t="shared" ca="1" si="924"/>
        <v>52268.899256216449</v>
      </c>
      <c r="EG484" s="602">
        <f t="shared" ca="1" si="925"/>
        <v>54013.130357142247</v>
      </c>
      <c r="EH484" s="602">
        <f t="shared" ca="1" si="926"/>
        <v>54013.130357142247</v>
      </c>
      <c r="EI484" s="602">
        <f t="shared" ca="1" si="927"/>
        <v>55778.34727772788</v>
      </c>
      <c r="EJ484" s="602">
        <f t="shared" ca="1" si="928"/>
        <v>55778.34727772788</v>
      </c>
      <c r="EK484" s="602">
        <f t="shared" ca="1" si="929"/>
        <v>57563.649413299725</v>
      </c>
      <c r="EL484" s="602">
        <f t="shared" ca="1" si="930"/>
        <v>57563.649413299725</v>
      </c>
      <c r="EM484" s="602">
        <f t="shared" ca="1" si="931"/>
        <v>59368.146874517734</v>
      </c>
    </row>
    <row r="485" spans="22:143" ht="14.25" x14ac:dyDescent="0.2">
      <c r="V485" s="260"/>
      <c r="W485" s="597">
        <f t="shared" si="811"/>
        <v>192</v>
      </c>
      <c r="X485" s="602">
        <f t="shared" ca="1" si="812"/>
        <v>27303.204877228378</v>
      </c>
      <c r="Y485" s="602">
        <f t="shared" ca="1" si="813"/>
        <v>28063.745651855919</v>
      </c>
      <c r="Z485" s="602">
        <f t="shared" ca="1" si="814"/>
        <v>28063.745651855919</v>
      </c>
      <c r="AA485" s="602">
        <f t="shared" ca="1" si="815"/>
        <v>28836.595283912593</v>
      </c>
      <c r="AB485" s="602">
        <f t="shared" ca="1" si="816"/>
        <v>28836.595283912593</v>
      </c>
      <c r="AC485" s="602">
        <f t="shared" ca="1" si="817"/>
        <v>29621.652351503428</v>
      </c>
      <c r="AD485" s="602">
        <f t="shared" ca="1" si="818"/>
        <v>29621.652351503428</v>
      </c>
      <c r="AE485" s="602">
        <f t="shared" ca="1" si="819"/>
        <v>30418.807625095062</v>
      </c>
      <c r="AF485" s="602">
        <f t="shared" ca="1" si="820"/>
        <v>30418.807625095062</v>
      </c>
      <c r="AG485" s="602">
        <f t="shared" ca="1" si="821"/>
        <v>31227.944341051854</v>
      </c>
      <c r="AH485" s="602">
        <f t="shared" ca="1" si="822"/>
        <v>31773.964225318963</v>
      </c>
      <c r="AI485" s="602">
        <f t="shared" ca="1" si="823"/>
        <v>33161.814954877947</v>
      </c>
      <c r="AJ485" s="602">
        <f t="shared" ca="1" si="824"/>
        <v>33161.814954877947</v>
      </c>
      <c r="AK485" s="602">
        <f t="shared" ca="1" si="825"/>
        <v>34581.723205375456</v>
      </c>
      <c r="AL485" s="602">
        <f t="shared" ca="1" si="826"/>
        <v>34581.723205375456</v>
      </c>
      <c r="AM485" s="602">
        <f t="shared" ca="1" si="827"/>
        <v>36033.004617820443</v>
      </c>
      <c r="AN485" s="602">
        <f t="shared" ca="1" si="828"/>
        <v>36033.004617820443</v>
      </c>
      <c r="AO485" s="602">
        <f t="shared" ca="1" si="829"/>
        <v>37514.931461517175</v>
      </c>
      <c r="AP485" s="602">
        <f t="shared" ca="1" si="830"/>
        <v>37514.931461517175</v>
      </c>
      <c r="AQ485" s="602">
        <f t="shared" ca="1" si="831"/>
        <v>39026.737155306873</v>
      </c>
      <c r="AR485" s="602">
        <f t="shared" ca="1" si="832"/>
        <v>35448.772928771345</v>
      </c>
      <c r="AS485" s="602">
        <f t="shared" ca="1" si="833"/>
        <v>36918.531516652984</v>
      </c>
      <c r="AT485" s="602">
        <f t="shared" ca="1" si="834"/>
        <v>36918.531516652984</v>
      </c>
      <c r="AU485" s="602">
        <f t="shared" ca="1" si="835"/>
        <v>38418.479955411574</v>
      </c>
      <c r="AV485" s="602">
        <f t="shared" ca="1" si="836"/>
        <v>38418.479955411574</v>
      </c>
      <c r="AW485" s="602">
        <f t="shared" ca="1" si="837"/>
        <v>39947.830563756834</v>
      </c>
      <c r="AX485" s="602">
        <f t="shared" ca="1" si="838"/>
        <v>39947.830563756834</v>
      </c>
      <c r="AY485" s="602">
        <f t="shared" ca="1" si="839"/>
        <v>41505.764212283277</v>
      </c>
      <c r="AZ485" s="602">
        <f t="shared" ca="1" si="840"/>
        <v>41505.764212283277</v>
      </c>
      <c r="BA485" s="602">
        <f t="shared" ca="1" si="841"/>
        <v>43091.434978125537</v>
      </c>
      <c r="BB485" s="602">
        <f t="shared" ca="1" si="842"/>
        <v>30151.752011168952</v>
      </c>
      <c r="BC485" s="602">
        <f t="shared" ca="1" si="843"/>
        <v>30956.908340085956</v>
      </c>
      <c r="BD485" s="602">
        <f t="shared" ca="1" si="844"/>
        <v>30956.908340085956</v>
      </c>
      <c r="BE485" s="602">
        <f t="shared" ca="1" si="845"/>
        <v>31773.96422531897</v>
      </c>
      <c r="BF485" s="602">
        <f t="shared" ca="1" si="846"/>
        <v>31773.96422531897</v>
      </c>
      <c r="BG485" s="602">
        <f t="shared" ca="1" si="847"/>
        <v>32602.790994842424</v>
      </c>
      <c r="BH485" s="602">
        <f t="shared" ca="1" si="848"/>
        <v>32602.790994842424</v>
      </c>
      <c r="BI485" s="602">
        <f t="shared" ca="1" si="849"/>
        <v>33443.253242422019</v>
      </c>
      <c r="BJ485" s="602">
        <f t="shared" ca="1" si="850"/>
        <v>33443.253242422019</v>
      </c>
      <c r="BK485" s="602">
        <f t="shared" ca="1" si="851"/>
        <v>34295.209150044284</v>
      </c>
      <c r="BL485" s="602">
        <f t="shared" ca="1" si="852"/>
        <v>36770.18441525627</v>
      </c>
      <c r="BM485" s="602">
        <f t="shared" ca="1" si="853"/>
        <v>38267.148755353199</v>
      </c>
      <c r="BN485" s="602">
        <f t="shared" ca="1" si="854"/>
        <v>38267.148755353199</v>
      </c>
      <c r="BO485" s="602">
        <f t="shared" ca="1" si="855"/>
        <v>39793.595525186211</v>
      </c>
      <c r="BP485" s="602">
        <f t="shared" ca="1" si="856"/>
        <v>39793.595525186211</v>
      </c>
      <c r="BQ485" s="602">
        <f t="shared" ca="1" si="857"/>
        <v>41348.708530527409</v>
      </c>
      <c r="BR485" s="602">
        <f t="shared" ca="1" si="858"/>
        <v>41348.708530527409</v>
      </c>
      <c r="BS485" s="602">
        <f t="shared" ca="1" si="859"/>
        <v>42931.644319025749</v>
      </c>
      <c r="BT485" s="602">
        <f t="shared" ca="1" si="860"/>
        <v>42931.644319025749</v>
      </c>
      <c r="BU485" s="602">
        <f t="shared" ca="1" si="861"/>
        <v>44541.536806018841</v>
      </c>
      <c r="BV485" s="602">
        <f t="shared" ca="1" si="862"/>
        <v>40723.276804626068</v>
      </c>
      <c r="BW485" s="602">
        <f t="shared" ca="1" si="863"/>
        <v>42295.186245571516</v>
      </c>
      <c r="BX485" s="602">
        <f t="shared" ca="1" si="864"/>
        <v>42295.186245571516</v>
      </c>
      <c r="BY485" s="602">
        <f t="shared" ca="1" si="865"/>
        <v>43894.401241264459</v>
      </c>
      <c r="BZ485" s="602">
        <f t="shared" ca="1" si="866"/>
        <v>43894.401241264459</v>
      </c>
      <c r="CA485" s="602">
        <f t="shared" ca="1" si="867"/>
        <v>45520.044319311586</v>
      </c>
      <c r="CB485" s="602">
        <f t="shared" ca="1" si="868"/>
        <v>45520.044319311586</v>
      </c>
      <c r="CC485" s="602">
        <f t="shared" ca="1" si="869"/>
        <v>47171.222607457443</v>
      </c>
      <c r="CD485" s="602">
        <f t="shared" ca="1" si="870"/>
        <v>47171.222607457443</v>
      </c>
      <c r="CE485" s="602">
        <f t="shared" ca="1" si="871"/>
        <v>48847.032188247038</v>
      </c>
      <c r="CF485" s="602">
        <f t="shared" ca="1" si="872"/>
        <v>32602.790994842424</v>
      </c>
      <c r="CG485" s="602">
        <f t="shared" ca="1" si="873"/>
        <v>33443.253242422012</v>
      </c>
      <c r="CH485" s="602">
        <f t="shared" ca="1" si="874"/>
        <v>33443.253242422012</v>
      </c>
      <c r="CI485" s="602">
        <f t="shared" ca="1" si="875"/>
        <v>34295.209150044277</v>
      </c>
      <c r="CJ485" s="602">
        <f t="shared" ca="1" si="876"/>
        <v>34295.209150044277</v>
      </c>
      <c r="CK485" s="602">
        <f t="shared" ca="1" si="877"/>
        <v>35158.510820378884</v>
      </c>
      <c r="CL485" s="602">
        <f t="shared" ca="1" si="878"/>
        <v>35158.510820378884</v>
      </c>
      <c r="CM485" s="602">
        <f t="shared" ca="1" si="879"/>
        <v>36033.004617820443</v>
      </c>
      <c r="CN485" s="602">
        <f t="shared" ca="1" si="880"/>
        <v>36033.004617820443</v>
      </c>
      <c r="CO485" s="602">
        <f t="shared" ca="1" si="881"/>
        <v>36918.531516652984</v>
      </c>
      <c r="CP485" s="602">
        <f t="shared" ca="1" si="882"/>
        <v>40567.620879791641</v>
      </c>
      <c r="CQ485" s="602">
        <f t="shared" ca="1" si="883"/>
        <v>42136.752230538325</v>
      </c>
      <c r="CR485" s="602">
        <f t="shared" ca="1" si="884"/>
        <v>42136.752230538325</v>
      </c>
      <c r="CS485" s="602">
        <f t="shared" ca="1" si="885"/>
        <v>43733.275864409734</v>
      </c>
      <c r="CT485" s="602">
        <f t="shared" ca="1" si="886"/>
        <v>43733.275864409734</v>
      </c>
      <c r="CU485" s="602">
        <f t="shared" ca="1" si="887"/>
        <v>45356.316094004287</v>
      </c>
      <c r="CV485" s="602">
        <f t="shared" ca="1" si="888"/>
        <v>45356.316094004287</v>
      </c>
      <c r="CW485" s="602">
        <f t="shared" ca="1" si="889"/>
        <v>47004.981388595283</v>
      </c>
      <c r="CX485" s="602">
        <f t="shared" ca="1" si="890"/>
        <v>47004.981388595283</v>
      </c>
      <c r="CY485" s="602">
        <f t="shared" ca="1" si="891"/>
        <v>48678.368743832812</v>
      </c>
      <c r="CZ485" s="602">
        <f t="shared" ca="1" si="892"/>
        <v>44703.97476535022</v>
      </c>
      <c r="DA485" s="602">
        <f t="shared" ca="1" si="893"/>
        <v>46342.497848049643</v>
      </c>
      <c r="DB485" s="602">
        <f t="shared" ca="1" si="894"/>
        <v>46342.497848049643</v>
      </c>
      <c r="DC485" s="602">
        <f t="shared" ca="1" si="895"/>
        <v>48006.105296803609</v>
      </c>
      <c r="DD485" s="602">
        <f t="shared" ca="1" si="896"/>
        <v>48006.105296803609</v>
      </c>
      <c r="DE485" s="602">
        <f t="shared" ca="1" si="897"/>
        <v>49693.889253268258</v>
      </c>
      <c r="DF485" s="602">
        <f t="shared" ca="1" si="898"/>
        <v>49693.889253268258</v>
      </c>
      <c r="DG485" s="602">
        <f t="shared" ca="1" si="899"/>
        <v>51404.937022019112</v>
      </c>
      <c r="DH485" s="602">
        <f t="shared" ca="1" si="900"/>
        <v>51404.937022019112</v>
      </c>
      <c r="DI485" s="602">
        <f t="shared" ca="1" si="901"/>
        <v>53138.334953305806</v>
      </c>
      <c r="DJ485" s="602">
        <f t="shared" ca="1" si="902"/>
        <v>35740.272825017964</v>
      </c>
      <c r="DK485" s="602">
        <f t="shared" ca="1" si="903"/>
        <v>36622.140011125128</v>
      </c>
      <c r="DL485" s="602">
        <f t="shared" ca="1" si="904"/>
        <v>36622.140011125128</v>
      </c>
      <c r="DM485" s="602">
        <f t="shared" ca="1" si="905"/>
        <v>37514.931461517175</v>
      </c>
      <c r="DN485" s="602">
        <f t="shared" ca="1" si="906"/>
        <v>37514.931461517175</v>
      </c>
      <c r="DO485" s="602">
        <f t="shared" ca="1" si="907"/>
        <v>38418.479955411574</v>
      </c>
      <c r="DP485" s="602">
        <f t="shared" ca="1" si="908"/>
        <v>38418.479955411574</v>
      </c>
      <c r="DQ485" s="602">
        <f t="shared" ca="1" si="909"/>
        <v>39332.613834187912</v>
      </c>
      <c r="DR485" s="602">
        <f t="shared" ca="1" si="910"/>
        <v>39332.613834187912</v>
      </c>
      <c r="DS485" s="602">
        <f t="shared" ca="1" si="911"/>
        <v>40257.157363389997</v>
      </c>
      <c r="DT485" s="602">
        <f t="shared" ca="1" si="912"/>
        <v>46177.501827191038</v>
      </c>
      <c r="DU485" s="602">
        <f t="shared" ca="1" si="913"/>
        <v>47838.641578354283</v>
      </c>
      <c r="DV485" s="602">
        <f t="shared" ca="1" si="914"/>
        <v>47838.641578354283</v>
      </c>
      <c r="DW485" s="602">
        <f t="shared" ca="1" si="915"/>
        <v>49524.048906687342</v>
      </c>
      <c r="DX485" s="602">
        <f t="shared" ca="1" si="916"/>
        <v>49524.048906687342</v>
      </c>
      <c r="DY485" s="602">
        <f t="shared" ca="1" si="917"/>
        <v>51232.81142211426</v>
      </c>
      <c r="DZ485" s="602">
        <f t="shared" ca="1" si="918"/>
        <v>51232.81142211426</v>
      </c>
      <c r="EA485" s="602">
        <f t="shared" ca="1" si="919"/>
        <v>52964.015402022604</v>
      </c>
      <c r="EB485" s="602">
        <f t="shared" ca="1" si="920"/>
        <v>52964.015402022604</v>
      </c>
      <c r="EC485" s="602">
        <f t="shared" ca="1" si="921"/>
        <v>54716.749467108581</v>
      </c>
      <c r="ED485" s="602">
        <f t="shared" ca="1" si="922"/>
        <v>50546.562285820124</v>
      </c>
      <c r="EE485" s="602">
        <f t="shared" ca="1" si="923"/>
        <v>52268.899256216449</v>
      </c>
      <c r="EF485" s="602">
        <f t="shared" ca="1" si="924"/>
        <v>52268.899256216449</v>
      </c>
      <c r="EG485" s="602">
        <f t="shared" ca="1" si="925"/>
        <v>54013.130357142247</v>
      </c>
      <c r="EH485" s="602">
        <f t="shared" ca="1" si="926"/>
        <v>54013.130357142247</v>
      </c>
      <c r="EI485" s="602">
        <f t="shared" ca="1" si="927"/>
        <v>55778.34727772788</v>
      </c>
      <c r="EJ485" s="602">
        <f t="shared" ca="1" si="928"/>
        <v>55778.34727772788</v>
      </c>
      <c r="EK485" s="602">
        <f t="shared" ca="1" si="929"/>
        <v>57563.649413299725</v>
      </c>
      <c r="EL485" s="602">
        <f t="shared" ca="1" si="930"/>
        <v>57563.649413299725</v>
      </c>
      <c r="EM485" s="602">
        <f t="shared" ca="1" si="931"/>
        <v>59368.146874517734</v>
      </c>
    </row>
    <row r="486" spans="22:143" ht="14.25" x14ac:dyDescent="0.2">
      <c r="V486" s="260"/>
      <c r="W486" s="597">
        <f t="shared" si="811"/>
        <v>193</v>
      </c>
      <c r="X486" s="602">
        <f t="shared" ca="1" si="812"/>
        <v>27303.204877228378</v>
      </c>
      <c r="Y486" s="602">
        <f t="shared" ca="1" si="813"/>
        <v>28063.745651855919</v>
      </c>
      <c r="Z486" s="602">
        <f t="shared" ca="1" si="814"/>
        <v>28063.745651855919</v>
      </c>
      <c r="AA486" s="602">
        <f t="shared" ca="1" si="815"/>
        <v>28836.595283912593</v>
      </c>
      <c r="AB486" s="602">
        <f t="shared" ca="1" si="816"/>
        <v>28836.595283912593</v>
      </c>
      <c r="AC486" s="602">
        <f t="shared" ca="1" si="817"/>
        <v>29621.652351503428</v>
      </c>
      <c r="AD486" s="602">
        <f t="shared" ca="1" si="818"/>
        <v>29621.652351503428</v>
      </c>
      <c r="AE486" s="602">
        <f t="shared" ca="1" si="819"/>
        <v>30418.807625095062</v>
      </c>
      <c r="AF486" s="602">
        <f t="shared" ca="1" si="820"/>
        <v>30418.807625095062</v>
      </c>
      <c r="AG486" s="602">
        <f t="shared" ca="1" si="821"/>
        <v>31227.944341051854</v>
      </c>
      <c r="AH486" s="602">
        <f t="shared" ca="1" si="822"/>
        <v>31773.964225318963</v>
      </c>
      <c r="AI486" s="602">
        <f t="shared" ca="1" si="823"/>
        <v>33161.814954877947</v>
      </c>
      <c r="AJ486" s="602">
        <f t="shared" ca="1" si="824"/>
        <v>33161.814954877947</v>
      </c>
      <c r="AK486" s="602">
        <f t="shared" ca="1" si="825"/>
        <v>34581.723205375456</v>
      </c>
      <c r="AL486" s="602">
        <f t="shared" ca="1" si="826"/>
        <v>34581.723205375456</v>
      </c>
      <c r="AM486" s="602">
        <f t="shared" ca="1" si="827"/>
        <v>36033.004617820443</v>
      </c>
      <c r="AN486" s="602">
        <f t="shared" ca="1" si="828"/>
        <v>36033.004617820443</v>
      </c>
      <c r="AO486" s="602">
        <f t="shared" ca="1" si="829"/>
        <v>37514.931461517175</v>
      </c>
      <c r="AP486" s="602">
        <f t="shared" ca="1" si="830"/>
        <v>37514.931461517175</v>
      </c>
      <c r="AQ486" s="602">
        <f t="shared" ca="1" si="831"/>
        <v>39026.737155306873</v>
      </c>
      <c r="AR486" s="602">
        <f t="shared" ca="1" si="832"/>
        <v>35448.772928771345</v>
      </c>
      <c r="AS486" s="602">
        <f t="shared" ca="1" si="833"/>
        <v>36918.531516652984</v>
      </c>
      <c r="AT486" s="602">
        <f t="shared" ca="1" si="834"/>
        <v>36918.531516652984</v>
      </c>
      <c r="AU486" s="602">
        <f t="shared" ca="1" si="835"/>
        <v>38418.479955411574</v>
      </c>
      <c r="AV486" s="602">
        <f t="shared" ca="1" si="836"/>
        <v>38418.479955411574</v>
      </c>
      <c r="AW486" s="602">
        <f t="shared" ca="1" si="837"/>
        <v>39947.830563756834</v>
      </c>
      <c r="AX486" s="602">
        <f t="shared" ca="1" si="838"/>
        <v>39947.830563756834</v>
      </c>
      <c r="AY486" s="602">
        <f t="shared" ca="1" si="839"/>
        <v>41505.764212283277</v>
      </c>
      <c r="AZ486" s="602">
        <f t="shared" ca="1" si="840"/>
        <v>41505.764212283277</v>
      </c>
      <c r="BA486" s="602">
        <f t="shared" ca="1" si="841"/>
        <v>43091.434978125537</v>
      </c>
      <c r="BB486" s="602">
        <f t="shared" ca="1" si="842"/>
        <v>30151.752011168952</v>
      </c>
      <c r="BC486" s="602">
        <f t="shared" ca="1" si="843"/>
        <v>30956.908340085956</v>
      </c>
      <c r="BD486" s="602">
        <f t="shared" ca="1" si="844"/>
        <v>30956.908340085956</v>
      </c>
      <c r="BE486" s="602">
        <f t="shared" ca="1" si="845"/>
        <v>31773.96422531897</v>
      </c>
      <c r="BF486" s="602">
        <f t="shared" ca="1" si="846"/>
        <v>31773.96422531897</v>
      </c>
      <c r="BG486" s="602">
        <f t="shared" ca="1" si="847"/>
        <v>32602.790994842424</v>
      </c>
      <c r="BH486" s="602">
        <f t="shared" ca="1" si="848"/>
        <v>32602.790994842424</v>
      </c>
      <c r="BI486" s="602">
        <f t="shared" ca="1" si="849"/>
        <v>33443.253242422019</v>
      </c>
      <c r="BJ486" s="602">
        <f t="shared" ca="1" si="850"/>
        <v>33443.253242422019</v>
      </c>
      <c r="BK486" s="602">
        <f t="shared" ca="1" si="851"/>
        <v>34295.209150044284</v>
      </c>
      <c r="BL486" s="602">
        <f t="shared" ca="1" si="852"/>
        <v>36770.18441525627</v>
      </c>
      <c r="BM486" s="602">
        <f t="shared" ca="1" si="853"/>
        <v>38267.148755353199</v>
      </c>
      <c r="BN486" s="602">
        <f t="shared" ca="1" si="854"/>
        <v>38267.148755353199</v>
      </c>
      <c r="BO486" s="602">
        <f t="shared" ca="1" si="855"/>
        <v>39793.595525186211</v>
      </c>
      <c r="BP486" s="602">
        <f t="shared" ca="1" si="856"/>
        <v>39793.595525186211</v>
      </c>
      <c r="BQ486" s="602">
        <f t="shared" ca="1" si="857"/>
        <v>41348.708530527409</v>
      </c>
      <c r="BR486" s="602">
        <f t="shared" ca="1" si="858"/>
        <v>41348.708530527409</v>
      </c>
      <c r="BS486" s="602">
        <f t="shared" ca="1" si="859"/>
        <v>42931.644319025749</v>
      </c>
      <c r="BT486" s="602">
        <f t="shared" ca="1" si="860"/>
        <v>42931.644319025749</v>
      </c>
      <c r="BU486" s="602">
        <f t="shared" ca="1" si="861"/>
        <v>44541.536806018841</v>
      </c>
      <c r="BV486" s="602">
        <f t="shared" ca="1" si="862"/>
        <v>40723.276804626068</v>
      </c>
      <c r="BW486" s="602">
        <f t="shared" ca="1" si="863"/>
        <v>42295.186245571516</v>
      </c>
      <c r="BX486" s="602">
        <f t="shared" ca="1" si="864"/>
        <v>42295.186245571516</v>
      </c>
      <c r="BY486" s="602">
        <f t="shared" ca="1" si="865"/>
        <v>43894.401241264459</v>
      </c>
      <c r="BZ486" s="602">
        <f t="shared" ca="1" si="866"/>
        <v>43894.401241264459</v>
      </c>
      <c r="CA486" s="602">
        <f t="shared" ca="1" si="867"/>
        <v>45520.044319311586</v>
      </c>
      <c r="CB486" s="602">
        <f t="shared" ca="1" si="868"/>
        <v>45520.044319311586</v>
      </c>
      <c r="CC486" s="602">
        <f t="shared" ca="1" si="869"/>
        <v>47171.222607457443</v>
      </c>
      <c r="CD486" s="602">
        <f t="shared" ca="1" si="870"/>
        <v>47171.222607457443</v>
      </c>
      <c r="CE486" s="602">
        <f t="shared" ca="1" si="871"/>
        <v>48847.032188247038</v>
      </c>
      <c r="CF486" s="602">
        <f t="shared" ca="1" si="872"/>
        <v>32602.790994842424</v>
      </c>
      <c r="CG486" s="602">
        <f t="shared" ca="1" si="873"/>
        <v>33443.253242422012</v>
      </c>
      <c r="CH486" s="602">
        <f t="shared" ca="1" si="874"/>
        <v>33443.253242422012</v>
      </c>
      <c r="CI486" s="602">
        <f t="shared" ca="1" si="875"/>
        <v>34295.209150044277</v>
      </c>
      <c r="CJ486" s="602">
        <f t="shared" ca="1" si="876"/>
        <v>34295.209150044277</v>
      </c>
      <c r="CK486" s="602">
        <f t="shared" ca="1" si="877"/>
        <v>35158.510820378884</v>
      </c>
      <c r="CL486" s="602">
        <f t="shared" ca="1" si="878"/>
        <v>35158.510820378884</v>
      </c>
      <c r="CM486" s="602">
        <f t="shared" ca="1" si="879"/>
        <v>36033.004617820443</v>
      </c>
      <c r="CN486" s="602">
        <f t="shared" ca="1" si="880"/>
        <v>36033.004617820443</v>
      </c>
      <c r="CO486" s="602">
        <f t="shared" ca="1" si="881"/>
        <v>36918.531516652984</v>
      </c>
      <c r="CP486" s="602">
        <f t="shared" ca="1" si="882"/>
        <v>40567.620879791641</v>
      </c>
      <c r="CQ486" s="602">
        <f t="shared" ca="1" si="883"/>
        <v>42136.752230538325</v>
      </c>
      <c r="CR486" s="602">
        <f t="shared" ca="1" si="884"/>
        <v>42136.752230538325</v>
      </c>
      <c r="CS486" s="602">
        <f t="shared" ca="1" si="885"/>
        <v>43733.275864409734</v>
      </c>
      <c r="CT486" s="602">
        <f t="shared" ca="1" si="886"/>
        <v>43733.275864409734</v>
      </c>
      <c r="CU486" s="602">
        <f t="shared" ca="1" si="887"/>
        <v>45356.316094004287</v>
      </c>
      <c r="CV486" s="602">
        <f t="shared" ca="1" si="888"/>
        <v>45356.316094004287</v>
      </c>
      <c r="CW486" s="602">
        <f t="shared" ca="1" si="889"/>
        <v>47004.981388595283</v>
      </c>
      <c r="CX486" s="602">
        <f t="shared" ca="1" si="890"/>
        <v>47004.981388595283</v>
      </c>
      <c r="CY486" s="602">
        <f t="shared" ca="1" si="891"/>
        <v>48678.368743832812</v>
      </c>
      <c r="CZ486" s="602">
        <f t="shared" ca="1" si="892"/>
        <v>44703.97476535022</v>
      </c>
      <c r="DA486" s="602">
        <f t="shared" ca="1" si="893"/>
        <v>46342.497848049643</v>
      </c>
      <c r="DB486" s="602">
        <f t="shared" ca="1" si="894"/>
        <v>46342.497848049643</v>
      </c>
      <c r="DC486" s="602">
        <f t="shared" ca="1" si="895"/>
        <v>48006.105296803609</v>
      </c>
      <c r="DD486" s="602">
        <f t="shared" ca="1" si="896"/>
        <v>48006.105296803609</v>
      </c>
      <c r="DE486" s="602">
        <f t="shared" ca="1" si="897"/>
        <v>49693.889253268258</v>
      </c>
      <c r="DF486" s="602">
        <f t="shared" ca="1" si="898"/>
        <v>49693.889253268258</v>
      </c>
      <c r="DG486" s="602">
        <f t="shared" ca="1" si="899"/>
        <v>51404.937022019112</v>
      </c>
      <c r="DH486" s="602">
        <f t="shared" ca="1" si="900"/>
        <v>51404.937022019112</v>
      </c>
      <c r="DI486" s="602">
        <f t="shared" ca="1" si="901"/>
        <v>53138.334953305806</v>
      </c>
      <c r="DJ486" s="602">
        <f t="shared" ca="1" si="902"/>
        <v>35740.272825017964</v>
      </c>
      <c r="DK486" s="602">
        <f t="shared" ca="1" si="903"/>
        <v>36622.140011125128</v>
      </c>
      <c r="DL486" s="602">
        <f t="shared" ca="1" si="904"/>
        <v>36622.140011125128</v>
      </c>
      <c r="DM486" s="602">
        <f t="shared" ca="1" si="905"/>
        <v>37514.931461517175</v>
      </c>
      <c r="DN486" s="602">
        <f t="shared" ca="1" si="906"/>
        <v>37514.931461517175</v>
      </c>
      <c r="DO486" s="602">
        <f t="shared" ca="1" si="907"/>
        <v>38418.479955411574</v>
      </c>
      <c r="DP486" s="602">
        <f t="shared" ca="1" si="908"/>
        <v>38418.479955411574</v>
      </c>
      <c r="DQ486" s="602">
        <f t="shared" ca="1" si="909"/>
        <v>39332.613834187912</v>
      </c>
      <c r="DR486" s="602">
        <f t="shared" ca="1" si="910"/>
        <v>39332.613834187912</v>
      </c>
      <c r="DS486" s="602">
        <f t="shared" ca="1" si="911"/>
        <v>40257.157363389997</v>
      </c>
      <c r="DT486" s="602">
        <f t="shared" ca="1" si="912"/>
        <v>46177.501827191038</v>
      </c>
      <c r="DU486" s="602">
        <f t="shared" ca="1" si="913"/>
        <v>47838.641578354283</v>
      </c>
      <c r="DV486" s="602">
        <f t="shared" ca="1" si="914"/>
        <v>47838.641578354283</v>
      </c>
      <c r="DW486" s="602">
        <f t="shared" ca="1" si="915"/>
        <v>49524.048906687342</v>
      </c>
      <c r="DX486" s="602">
        <f t="shared" ca="1" si="916"/>
        <v>49524.048906687342</v>
      </c>
      <c r="DY486" s="602">
        <f t="shared" ca="1" si="917"/>
        <v>51232.81142211426</v>
      </c>
      <c r="DZ486" s="602">
        <f t="shared" ca="1" si="918"/>
        <v>51232.81142211426</v>
      </c>
      <c r="EA486" s="602">
        <f t="shared" ca="1" si="919"/>
        <v>52964.015402022604</v>
      </c>
      <c r="EB486" s="602">
        <f t="shared" ca="1" si="920"/>
        <v>52964.015402022604</v>
      </c>
      <c r="EC486" s="602">
        <f t="shared" ca="1" si="921"/>
        <v>54716.749467108581</v>
      </c>
      <c r="ED486" s="602">
        <f t="shared" ca="1" si="922"/>
        <v>50546.562285820124</v>
      </c>
      <c r="EE486" s="602">
        <f t="shared" ca="1" si="923"/>
        <v>52268.899256216449</v>
      </c>
      <c r="EF486" s="602">
        <f t="shared" ca="1" si="924"/>
        <v>52268.899256216449</v>
      </c>
      <c r="EG486" s="602">
        <f t="shared" ca="1" si="925"/>
        <v>54013.130357142247</v>
      </c>
      <c r="EH486" s="602">
        <f t="shared" ca="1" si="926"/>
        <v>54013.130357142247</v>
      </c>
      <c r="EI486" s="602">
        <f t="shared" ca="1" si="927"/>
        <v>55778.34727772788</v>
      </c>
      <c r="EJ486" s="602">
        <f t="shared" ca="1" si="928"/>
        <v>55778.34727772788</v>
      </c>
      <c r="EK486" s="602">
        <f t="shared" ca="1" si="929"/>
        <v>57563.649413299725</v>
      </c>
      <c r="EL486" s="602">
        <f t="shared" ca="1" si="930"/>
        <v>57563.649413299725</v>
      </c>
      <c r="EM486" s="602">
        <f t="shared" ca="1" si="931"/>
        <v>59368.146874517734</v>
      </c>
    </row>
    <row r="487" spans="22:143" ht="14.25" x14ac:dyDescent="0.2">
      <c r="V487" s="260"/>
      <c r="W487" s="597">
        <f t="shared" ref="W487:W533" si="932">W486+1</f>
        <v>194</v>
      </c>
      <c r="X487" s="602">
        <f t="shared" ca="1" si="812"/>
        <v>27303.204877228378</v>
      </c>
      <c r="Y487" s="602">
        <f t="shared" ca="1" si="813"/>
        <v>28063.745651855919</v>
      </c>
      <c r="Z487" s="602">
        <f t="shared" ca="1" si="814"/>
        <v>28063.745651855919</v>
      </c>
      <c r="AA487" s="602">
        <f t="shared" ca="1" si="815"/>
        <v>28836.595283912593</v>
      </c>
      <c r="AB487" s="602">
        <f t="shared" ca="1" si="816"/>
        <v>28836.595283912593</v>
      </c>
      <c r="AC487" s="602">
        <f t="shared" ca="1" si="817"/>
        <v>29621.652351503428</v>
      </c>
      <c r="AD487" s="602">
        <f t="shared" ca="1" si="818"/>
        <v>29621.652351503428</v>
      </c>
      <c r="AE487" s="602">
        <f t="shared" ca="1" si="819"/>
        <v>30418.807625095062</v>
      </c>
      <c r="AF487" s="602">
        <f t="shared" ca="1" si="820"/>
        <v>30418.807625095062</v>
      </c>
      <c r="AG487" s="602">
        <f t="shared" ca="1" si="821"/>
        <v>31227.944341051854</v>
      </c>
      <c r="AH487" s="602">
        <f t="shared" ca="1" si="822"/>
        <v>31773.964225318963</v>
      </c>
      <c r="AI487" s="602">
        <f t="shared" ca="1" si="823"/>
        <v>33161.814954877947</v>
      </c>
      <c r="AJ487" s="602">
        <f t="shared" ca="1" si="824"/>
        <v>33161.814954877947</v>
      </c>
      <c r="AK487" s="602">
        <f t="shared" ca="1" si="825"/>
        <v>34581.723205375456</v>
      </c>
      <c r="AL487" s="602">
        <f t="shared" ca="1" si="826"/>
        <v>34581.723205375456</v>
      </c>
      <c r="AM487" s="602">
        <f t="shared" ca="1" si="827"/>
        <v>36033.004617820443</v>
      </c>
      <c r="AN487" s="602">
        <f t="shared" ca="1" si="828"/>
        <v>36033.004617820443</v>
      </c>
      <c r="AO487" s="602">
        <f t="shared" ca="1" si="829"/>
        <v>37514.931461517175</v>
      </c>
      <c r="AP487" s="602">
        <f t="shared" ca="1" si="830"/>
        <v>37514.931461517175</v>
      </c>
      <c r="AQ487" s="602">
        <f t="shared" ca="1" si="831"/>
        <v>39026.737155306873</v>
      </c>
      <c r="AR487" s="602">
        <f t="shared" ca="1" si="832"/>
        <v>35448.772928771345</v>
      </c>
      <c r="AS487" s="602">
        <f t="shared" ca="1" si="833"/>
        <v>36918.531516652984</v>
      </c>
      <c r="AT487" s="602">
        <f t="shared" ca="1" si="834"/>
        <v>36918.531516652984</v>
      </c>
      <c r="AU487" s="602">
        <f t="shared" ca="1" si="835"/>
        <v>38418.479955411574</v>
      </c>
      <c r="AV487" s="602">
        <f t="shared" ca="1" si="836"/>
        <v>38418.479955411574</v>
      </c>
      <c r="AW487" s="602">
        <f t="shared" ca="1" si="837"/>
        <v>39947.830563756834</v>
      </c>
      <c r="AX487" s="602">
        <f t="shared" ca="1" si="838"/>
        <v>39947.830563756834</v>
      </c>
      <c r="AY487" s="602">
        <f t="shared" ca="1" si="839"/>
        <v>41505.764212283277</v>
      </c>
      <c r="AZ487" s="602">
        <f t="shared" ca="1" si="840"/>
        <v>41505.764212283277</v>
      </c>
      <c r="BA487" s="602">
        <f t="shared" ca="1" si="841"/>
        <v>43091.434978125537</v>
      </c>
      <c r="BB487" s="602">
        <f t="shared" ca="1" si="842"/>
        <v>30151.752011168952</v>
      </c>
      <c r="BC487" s="602">
        <f t="shared" ca="1" si="843"/>
        <v>30956.908340085956</v>
      </c>
      <c r="BD487" s="602">
        <f t="shared" ca="1" si="844"/>
        <v>30956.908340085956</v>
      </c>
      <c r="BE487" s="602">
        <f t="shared" ca="1" si="845"/>
        <v>31773.96422531897</v>
      </c>
      <c r="BF487" s="602">
        <f t="shared" ca="1" si="846"/>
        <v>31773.96422531897</v>
      </c>
      <c r="BG487" s="602">
        <f t="shared" ca="1" si="847"/>
        <v>32602.790994842424</v>
      </c>
      <c r="BH487" s="602">
        <f t="shared" ca="1" si="848"/>
        <v>32602.790994842424</v>
      </c>
      <c r="BI487" s="602">
        <f t="shared" ca="1" si="849"/>
        <v>33443.253242422019</v>
      </c>
      <c r="BJ487" s="602">
        <f t="shared" ca="1" si="850"/>
        <v>33443.253242422019</v>
      </c>
      <c r="BK487" s="602">
        <f t="shared" ca="1" si="851"/>
        <v>34295.209150044284</v>
      </c>
      <c r="BL487" s="602">
        <f t="shared" ca="1" si="852"/>
        <v>36770.18441525627</v>
      </c>
      <c r="BM487" s="602">
        <f t="shared" ca="1" si="853"/>
        <v>38267.148755353199</v>
      </c>
      <c r="BN487" s="602">
        <f t="shared" ca="1" si="854"/>
        <v>38267.148755353199</v>
      </c>
      <c r="BO487" s="602">
        <f t="shared" ca="1" si="855"/>
        <v>39793.595525186211</v>
      </c>
      <c r="BP487" s="602">
        <f t="shared" ca="1" si="856"/>
        <v>39793.595525186211</v>
      </c>
      <c r="BQ487" s="602">
        <f t="shared" ca="1" si="857"/>
        <v>41348.708530527409</v>
      </c>
      <c r="BR487" s="602">
        <f t="shared" ca="1" si="858"/>
        <v>41348.708530527409</v>
      </c>
      <c r="BS487" s="602">
        <f t="shared" ca="1" si="859"/>
        <v>42931.644319025749</v>
      </c>
      <c r="BT487" s="602">
        <f t="shared" ca="1" si="860"/>
        <v>42931.644319025749</v>
      </c>
      <c r="BU487" s="602">
        <f t="shared" ca="1" si="861"/>
        <v>44541.536806018841</v>
      </c>
      <c r="BV487" s="602">
        <f t="shared" ca="1" si="862"/>
        <v>40723.276804626068</v>
      </c>
      <c r="BW487" s="602">
        <f t="shared" ca="1" si="863"/>
        <v>42295.186245571516</v>
      </c>
      <c r="BX487" s="602">
        <f t="shared" ca="1" si="864"/>
        <v>42295.186245571516</v>
      </c>
      <c r="BY487" s="602">
        <f t="shared" ca="1" si="865"/>
        <v>43894.401241264459</v>
      </c>
      <c r="BZ487" s="602">
        <f t="shared" ca="1" si="866"/>
        <v>43894.401241264459</v>
      </c>
      <c r="CA487" s="602">
        <f t="shared" ca="1" si="867"/>
        <v>45520.044319311586</v>
      </c>
      <c r="CB487" s="602">
        <f t="shared" ca="1" si="868"/>
        <v>45520.044319311586</v>
      </c>
      <c r="CC487" s="602">
        <f t="shared" ca="1" si="869"/>
        <v>47171.222607457443</v>
      </c>
      <c r="CD487" s="602">
        <f t="shared" ca="1" si="870"/>
        <v>47171.222607457443</v>
      </c>
      <c r="CE487" s="602">
        <f t="shared" ca="1" si="871"/>
        <v>48847.032188247038</v>
      </c>
      <c r="CF487" s="602">
        <f t="shared" ca="1" si="872"/>
        <v>32602.790994842424</v>
      </c>
      <c r="CG487" s="602">
        <f t="shared" ca="1" si="873"/>
        <v>33443.253242422012</v>
      </c>
      <c r="CH487" s="602">
        <f t="shared" ca="1" si="874"/>
        <v>33443.253242422012</v>
      </c>
      <c r="CI487" s="602">
        <f t="shared" ca="1" si="875"/>
        <v>34295.209150044277</v>
      </c>
      <c r="CJ487" s="602">
        <f t="shared" ca="1" si="876"/>
        <v>34295.209150044277</v>
      </c>
      <c r="CK487" s="602">
        <f t="shared" ca="1" si="877"/>
        <v>35158.510820378884</v>
      </c>
      <c r="CL487" s="602">
        <f t="shared" ca="1" si="878"/>
        <v>35158.510820378884</v>
      </c>
      <c r="CM487" s="602">
        <f t="shared" ca="1" si="879"/>
        <v>36033.004617820443</v>
      </c>
      <c r="CN487" s="602">
        <f t="shared" ca="1" si="880"/>
        <v>36033.004617820443</v>
      </c>
      <c r="CO487" s="602">
        <f t="shared" ca="1" si="881"/>
        <v>36918.531516652984</v>
      </c>
      <c r="CP487" s="602">
        <f t="shared" ca="1" si="882"/>
        <v>40567.620879791641</v>
      </c>
      <c r="CQ487" s="602">
        <f t="shared" ca="1" si="883"/>
        <v>42136.752230538325</v>
      </c>
      <c r="CR487" s="602">
        <f t="shared" ca="1" si="884"/>
        <v>42136.752230538325</v>
      </c>
      <c r="CS487" s="602">
        <f t="shared" ca="1" si="885"/>
        <v>43733.275864409734</v>
      </c>
      <c r="CT487" s="602">
        <f t="shared" ca="1" si="886"/>
        <v>43733.275864409734</v>
      </c>
      <c r="CU487" s="602">
        <f t="shared" ca="1" si="887"/>
        <v>45356.316094004287</v>
      </c>
      <c r="CV487" s="602">
        <f t="shared" ca="1" si="888"/>
        <v>45356.316094004287</v>
      </c>
      <c r="CW487" s="602">
        <f t="shared" ca="1" si="889"/>
        <v>47004.981388595283</v>
      </c>
      <c r="CX487" s="602">
        <f t="shared" ca="1" si="890"/>
        <v>47004.981388595283</v>
      </c>
      <c r="CY487" s="602">
        <f t="shared" ca="1" si="891"/>
        <v>48678.368743832812</v>
      </c>
      <c r="CZ487" s="602">
        <f t="shared" ca="1" si="892"/>
        <v>44703.97476535022</v>
      </c>
      <c r="DA487" s="602">
        <f t="shared" ca="1" si="893"/>
        <v>46342.497848049643</v>
      </c>
      <c r="DB487" s="602">
        <f t="shared" ca="1" si="894"/>
        <v>46342.497848049643</v>
      </c>
      <c r="DC487" s="602">
        <f t="shared" ca="1" si="895"/>
        <v>48006.105296803609</v>
      </c>
      <c r="DD487" s="602">
        <f t="shared" ca="1" si="896"/>
        <v>48006.105296803609</v>
      </c>
      <c r="DE487" s="602">
        <f t="shared" ca="1" si="897"/>
        <v>49693.889253268258</v>
      </c>
      <c r="DF487" s="602">
        <f t="shared" ca="1" si="898"/>
        <v>49693.889253268258</v>
      </c>
      <c r="DG487" s="602">
        <f t="shared" ca="1" si="899"/>
        <v>51404.937022019112</v>
      </c>
      <c r="DH487" s="602">
        <f t="shared" ca="1" si="900"/>
        <v>51404.937022019112</v>
      </c>
      <c r="DI487" s="602">
        <f t="shared" ca="1" si="901"/>
        <v>53138.334953305806</v>
      </c>
      <c r="DJ487" s="602">
        <f t="shared" ca="1" si="902"/>
        <v>35740.272825017964</v>
      </c>
      <c r="DK487" s="602">
        <f t="shared" ca="1" si="903"/>
        <v>36622.140011125128</v>
      </c>
      <c r="DL487" s="602">
        <f t="shared" ca="1" si="904"/>
        <v>36622.140011125128</v>
      </c>
      <c r="DM487" s="602">
        <f t="shared" ca="1" si="905"/>
        <v>37514.931461517175</v>
      </c>
      <c r="DN487" s="602">
        <f t="shared" ca="1" si="906"/>
        <v>37514.931461517175</v>
      </c>
      <c r="DO487" s="602">
        <f t="shared" ca="1" si="907"/>
        <v>38418.479955411574</v>
      </c>
      <c r="DP487" s="602">
        <f t="shared" ca="1" si="908"/>
        <v>38418.479955411574</v>
      </c>
      <c r="DQ487" s="602">
        <f t="shared" ca="1" si="909"/>
        <v>39332.613834187912</v>
      </c>
      <c r="DR487" s="602">
        <f t="shared" ca="1" si="910"/>
        <v>39332.613834187912</v>
      </c>
      <c r="DS487" s="602">
        <f t="shared" ca="1" si="911"/>
        <v>40257.157363389997</v>
      </c>
      <c r="DT487" s="602">
        <f t="shared" ca="1" si="912"/>
        <v>46177.501827191038</v>
      </c>
      <c r="DU487" s="602">
        <f t="shared" ca="1" si="913"/>
        <v>47838.641578354283</v>
      </c>
      <c r="DV487" s="602">
        <f t="shared" ca="1" si="914"/>
        <v>47838.641578354283</v>
      </c>
      <c r="DW487" s="602">
        <f t="shared" ca="1" si="915"/>
        <v>49524.048906687342</v>
      </c>
      <c r="DX487" s="602">
        <f t="shared" ca="1" si="916"/>
        <v>49524.048906687342</v>
      </c>
      <c r="DY487" s="602">
        <f t="shared" ca="1" si="917"/>
        <v>51232.81142211426</v>
      </c>
      <c r="DZ487" s="602">
        <f t="shared" ca="1" si="918"/>
        <v>51232.81142211426</v>
      </c>
      <c r="EA487" s="602">
        <f t="shared" ca="1" si="919"/>
        <v>52964.015402022604</v>
      </c>
      <c r="EB487" s="602">
        <f t="shared" ca="1" si="920"/>
        <v>52964.015402022604</v>
      </c>
      <c r="EC487" s="602">
        <f t="shared" ca="1" si="921"/>
        <v>54716.749467108581</v>
      </c>
      <c r="ED487" s="602">
        <f t="shared" ca="1" si="922"/>
        <v>50546.562285820124</v>
      </c>
      <c r="EE487" s="602">
        <f t="shared" ca="1" si="923"/>
        <v>52268.899256216449</v>
      </c>
      <c r="EF487" s="602">
        <f t="shared" ca="1" si="924"/>
        <v>52268.899256216449</v>
      </c>
      <c r="EG487" s="602">
        <f t="shared" ca="1" si="925"/>
        <v>54013.130357142247</v>
      </c>
      <c r="EH487" s="602">
        <f t="shared" ca="1" si="926"/>
        <v>54013.130357142247</v>
      </c>
      <c r="EI487" s="602">
        <f t="shared" ca="1" si="927"/>
        <v>55778.34727772788</v>
      </c>
      <c r="EJ487" s="602">
        <f t="shared" ca="1" si="928"/>
        <v>55778.34727772788</v>
      </c>
      <c r="EK487" s="602">
        <f t="shared" ca="1" si="929"/>
        <v>57563.649413299725</v>
      </c>
      <c r="EL487" s="602">
        <f t="shared" ca="1" si="930"/>
        <v>57563.649413299725</v>
      </c>
      <c r="EM487" s="602">
        <f t="shared" ca="1" si="931"/>
        <v>59368.146874517734</v>
      </c>
    </row>
    <row r="488" spans="22:143" ht="14.25" x14ac:dyDescent="0.2">
      <c r="V488" s="260"/>
      <c r="W488" s="597">
        <f t="shared" si="932"/>
        <v>195</v>
      </c>
      <c r="X488" s="602">
        <f t="shared" ref="X488:X533" ca="1" si="933">+X487</f>
        <v>27303.204877228378</v>
      </c>
      <c r="Y488" s="602">
        <f t="shared" ref="Y488:Y533" ca="1" si="934">+Y487</f>
        <v>28063.745651855919</v>
      </c>
      <c r="Z488" s="602">
        <f t="shared" ref="Z488:Z533" ca="1" si="935">+Z487</f>
        <v>28063.745651855919</v>
      </c>
      <c r="AA488" s="602">
        <f t="shared" ref="AA488:AA533" ca="1" si="936">+AA487</f>
        <v>28836.595283912593</v>
      </c>
      <c r="AB488" s="602">
        <f t="shared" ref="AB488:AB533" ca="1" si="937">+AB487</f>
        <v>28836.595283912593</v>
      </c>
      <c r="AC488" s="602">
        <f t="shared" ref="AC488:AC533" ca="1" si="938">+AC487</f>
        <v>29621.652351503428</v>
      </c>
      <c r="AD488" s="602">
        <f t="shared" ref="AD488:AD533" ca="1" si="939">+AD487</f>
        <v>29621.652351503428</v>
      </c>
      <c r="AE488" s="602">
        <f t="shared" ref="AE488:AE533" ca="1" si="940">+AE487</f>
        <v>30418.807625095062</v>
      </c>
      <c r="AF488" s="602">
        <f t="shared" ref="AF488:AF533" ca="1" si="941">+AF487</f>
        <v>30418.807625095062</v>
      </c>
      <c r="AG488" s="602">
        <f t="shared" ref="AG488:AG533" ca="1" si="942">+AG487</f>
        <v>31227.944341051854</v>
      </c>
      <c r="AH488" s="602">
        <f t="shared" ref="AH488:AH533" ca="1" si="943">+AH487</f>
        <v>31773.964225318963</v>
      </c>
      <c r="AI488" s="602">
        <f t="shared" ref="AI488:AI533" ca="1" si="944">+AI487</f>
        <v>33161.814954877947</v>
      </c>
      <c r="AJ488" s="602">
        <f t="shared" ref="AJ488:AJ533" ca="1" si="945">+AJ487</f>
        <v>33161.814954877947</v>
      </c>
      <c r="AK488" s="602">
        <f t="shared" ref="AK488:AK533" ca="1" si="946">+AK487</f>
        <v>34581.723205375456</v>
      </c>
      <c r="AL488" s="602">
        <f t="shared" ref="AL488:AL533" ca="1" si="947">+AL487</f>
        <v>34581.723205375456</v>
      </c>
      <c r="AM488" s="602">
        <f t="shared" ref="AM488:AM533" ca="1" si="948">+AM487</f>
        <v>36033.004617820443</v>
      </c>
      <c r="AN488" s="602">
        <f t="shared" ref="AN488:AN533" ca="1" si="949">+AN487</f>
        <v>36033.004617820443</v>
      </c>
      <c r="AO488" s="602">
        <f t="shared" ref="AO488:AO533" ca="1" si="950">+AO487</f>
        <v>37514.931461517175</v>
      </c>
      <c r="AP488" s="602">
        <f t="shared" ref="AP488:AP533" ca="1" si="951">+AP487</f>
        <v>37514.931461517175</v>
      </c>
      <c r="AQ488" s="602">
        <f t="shared" ref="AQ488:AQ533" ca="1" si="952">+AQ487</f>
        <v>39026.737155306873</v>
      </c>
      <c r="AR488" s="602">
        <f t="shared" ref="AR488:AR533" ca="1" si="953">+AR487</f>
        <v>35448.772928771345</v>
      </c>
      <c r="AS488" s="602">
        <f t="shared" ref="AS488:AS533" ca="1" si="954">+AS487</f>
        <v>36918.531516652984</v>
      </c>
      <c r="AT488" s="602">
        <f t="shared" ref="AT488:AT533" ca="1" si="955">+AT487</f>
        <v>36918.531516652984</v>
      </c>
      <c r="AU488" s="602">
        <f t="shared" ref="AU488:AU533" ca="1" si="956">+AU487</f>
        <v>38418.479955411574</v>
      </c>
      <c r="AV488" s="602">
        <f t="shared" ref="AV488:AV533" ca="1" si="957">+AV487</f>
        <v>38418.479955411574</v>
      </c>
      <c r="AW488" s="602">
        <f t="shared" ref="AW488:AW533" ca="1" si="958">+AW487</f>
        <v>39947.830563756834</v>
      </c>
      <c r="AX488" s="602">
        <f t="shared" ref="AX488:AX533" ca="1" si="959">+AX487</f>
        <v>39947.830563756834</v>
      </c>
      <c r="AY488" s="602">
        <f t="shared" ref="AY488:AY533" ca="1" si="960">+AY487</f>
        <v>41505.764212283277</v>
      </c>
      <c r="AZ488" s="602">
        <f t="shared" ref="AZ488:AZ533" ca="1" si="961">+AZ487</f>
        <v>41505.764212283277</v>
      </c>
      <c r="BA488" s="602">
        <f t="shared" ref="BA488:BA533" ca="1" si="962">+BA487</f>
        <v>43091.434978125537</v>
      </c>
      <c r="BB488" s="602">
        <f t="shared" ref="BB488:BB533" ca="1" si="963">+BB487</f>
        <v>30151.752011168952</v>
      </c>
      <c r="BC488" s="602">
        <f t="shared" ref="BC488:BC533" ca="1" si="964">+BC487</f>
        <v>30956.908340085956</v>
      </c>
      <c r="BD488" s="602">
        <f t="shared" ref="BD488:BD533" ca="1" si="965">+BD487</f>
        <v>30956.908340085956</v>
      </c>
      <c r="BE488" s="602">
        <f t="shared" ref="BE488:BE533" ca="1" si="966">+BE487</f>
        <v>31773.96422531897</v>
      </c>
      <c r="BF488" s="602">
        <f t="shared" ref="BF488:BF533" ca="1" si="967">+BF487</f>
        <v>31773.96422531897</v>
      </c>
      <c r="BG488" s="602">
        <f t="shared" ref="BG488:BG533" ca="1" si="968">+BG487</f>
        <v>32602.790994842424</v>
      </c>
      <c r="BH488" s="602">
        <f t="shared" ref="BH488:BH533" ca="1" si="969">+BH487</f>
        <v>32602.790994842424</v>
      </c>
      <c r="BI488" s="602">
        <f t="shared" ref="BI488:BI533" ca="1" si="970">+BI487</f>
        <v>33443.253242422019</v>
      </c>
      <c r="BJ488" s="602">
        <f t="shared" ref="BJ488:BJ533" ca="1" si="971">+BJ487</f>
        <v>33443.253242422019</v>
      </c>
      <c r="BK488" s="602">
        <f t="shared" ref="BK488:BK533" ca="1" si="972">+BK487</f>
        <v>34295.209150044284</v>
      </c>
      <c r="BL488" s="602">
        <f t="shared" ref="BL488:BL533" ca="1" si="973">+BL487</f>
        <v>36770.18441525627</v>
      </c>
      <c r="BM488" s="602">
        <f t="shared" ref="BM488:BM533" ca="1" si="974">+BM487</f>
        <v>38267.148755353199</v>
      </c>
      <c r="BN488" s="602">
        <f t="shared" ref="BN488:BN533" ca="1" si="975">+BN487</f>
        <v>38267.148755353199</v>
      </c>
      <c r="BO488" s="602">
        <f t="shared" ref="BO488:BO533" ca="1" si="976">+BO487</f>
        <v>39793.595525186211</v>
      </c>
      <c r="BP488" s="602">
        <f t="shared" ref="BP488:BP533" ca="1" si="977">+BP487</f>
        <v>39793.595525186211</v>
      </c>
      <c r="BQ488" s="602">
        <f t="shared" ref="BQ488:BQ533" ca="1" si="978">+BQ487</f>
        <v>41348.708530527409</v>
      </c>
      <c r="BR488" s="602">
        <f t="shared" ref="BR488:BR533" ca="1" si="979">+BR487</f>
        <v>41348.708530527409</v>
      </c>
      <c r="BS488" s="602">
        <f t="shared" ref="BS488:BS533" ca="1" si="980">+BS487</f>
        <v>42931.644319025749</v>
      </c>
      <c r="BT488" s="602">
        <f t="shared" ref="BT488:BT533" ca="1" si="981">+BT487</f>
        <v>42931.644319025749</v>
      </c>
      <c r="BU488" s="602">
        <f t="shared" ref="BU488:BU533" ca="1" si="982">+BU487</f>
        <v>44541.536806018841</v>
      </c>
      <c r="BV488" s="602">
        <f t="shared" ref="BV488:BV533" ca="1" si="983">+BV487</f>
        <v>40723.276804626068</v>
      </c>
      <c r="BW488" s="602">
        <f t="shared" ref="BW488:BW533" ca="1" si="984">+BW487</f>
        <v>42295.186245571516</v>
      </c>
      <c r="BX488" s="602">
        <f t="shared" ref="BX488:BX533" ca="1" si="985">+BX487</f>
        <v>42295.186245571516</v>
      </c>
      <c r="BY488" s="602">
        <f t="shared" ref="BY488:BY533" ca="1" si="986">+BY487</f>
        <v>43894.401241264459</v>
      </c>
      <c r="BZ488" s="602">
        <f t="shared" ref="BZ488:BZ533" ca="1" si="987">+BZ487</f>
        <v>43894.401241264459</v>
      </c>
      <c r="CA488" s="602">
        <f t="shared" ref="CA488:CA533" ca="1" si="988">+CA487</f>
        <v>45520.044319311586</v>
      </c>
      <c r="CB488" s="602">
        <f t="shared" ref="CB488:CB533" ca="1" si="989">+CB487</f>
        <v>45520.044319311586</v>
      </c>
      <c r="CC488" s="602">
        <f t="shared" ref="CC488:CC533" ca="1" si="990">+CC487</f>
        <v>47171.222607457443</v>
      </c>
      <c r="CD488" s="602">
        <f t="shared" ref="CD488:CD533" ca="1" si="991">+CD487</f>
        <v>47171.222607457443</v>
      </c>
      <c r="CE488" s="602">
        <f t="shared" ref="CE488:CE533" ca="1" si="992">+CE487</f>
        <v>48847.032188247038</v>
      </c>
      <c r="CF488" s="602">
        <f t="shared" ref="CF488:CF533" ca="1" si="993">+CF487</f>
        <v>32602.790994842424</v>
      </c>
      <c r="CG488" s="602">
        <f t="shared" ref="CG488:CG533" ca="1" si="994">+CG487</f>
        <v>33443.253242422012</v>
      </c>
      <c r="CH488" s="602">
        <f t="shared" ref="CH488:CH533" ca="1" si="995">+CH487</f>
        <v>33443.253242422012</v>
      </c>
      <c r="CI488" s="602">
        <f t="shared" ref="CI488:CI533" ca="1" si="996">+CI487</f>
        <v>34295.209150044277</v>
      </c>
      <c r="CJ488" s="602">
        <f t="shared" ref="CJ488:CJ533" ca="1" si="997">+CJ487</f>
        <v>34295.209150044277</v>
      </c>
      <c r="CK488" s="602">
        <f t="shared" ref="CK488:CK533" ca="1" si="998">+CK487</f>
        <v>35158.510820378884</v>
      </c>
      <c r="CL488" s="602">
        <f t="shared" ref="CL488:CL533" ca="1" si="999">+CL487</f>
        <v>35158.510820378884</v>
      </c>
      <c r="CM488" s="602">
        <f t="shared" ref="CM488:CM533" ca="1" si="1000">+CM487</f>
        <v>36033.004617820443</v>
      </c>
      <c r="CN488" s="602">
        <f t="shared" ref="CN488:CN533" ca="1" si="1001">+CN487</f>
        <v>36033.004617820443</v>
      </c>
      <c r="CO488" s="602">
        <f t="shared" ref="CO488:CO533" ca="1" si="1002">+CO487</f>
        <v>36918.531516652984</v>
      </c>
      <c r="CP488" s="602">
        <f t="shared" ref="CP488:CP533" ca="1" si="1003">+CP487</f>
        <v>40567.620879791641</v>
      </c>
      <c r="CQ488" s="602">
        <f t="shared" ref="CQ488:CQ533" ca="1" si="1004">+CQ487</f>
        <v>42136.752230538325</v>
      </c>
      <c r="CR488" s="602">
        <f t="shared" ref="CR488:CR533" ca="1" si="1005">+CR487</f>
        <v>42136.752230538325</v>
      </c>
      <c r="CS488" s="602">
        <f t="shared" ref="CS488:CS533" ca="1" si="1006">+CS487</f>
        <v>43733.275864409734</v>
      </c>
      <c r="CT488" s="602">
        <f t="shared" ref="CT488:CT533" ca="1" si="1007">+CT487</f>
        <v>43733.275864409734</v>
      </c>
      <c r="CU488" s="602">
        <f t="shared" ref="CU488:CU533" ca="1" si="1008">+CU487</f>
        <v>45356.316094004287</v>
      </c>
      <c r="CV488" s="602">
        <f t="shared" ref="CV488:CV533" ca="1" si="1009">+CV487</f>
        <v>45356.316094004287</v>
      </c>
      <c r="CW488" s="602">
        <f t="shared" ref="CW488:CW533" ca="1" si="1010">+CW487</f>
        <v>47004.981388595283</v>
      </c>
      <c r="CX488" s="602">
        <f t="shared" ref="CX488:CX533" ca="1" si="1011">+CX487</f>
        <v>47004.981388595283</v>
      </c>
      <c r="CY488" s="602">
        <f t="shared" ref="CY488:CY533" ca="1" si="1012">+CY487</f>
        <v>48678.368743832812</v>
      </c>
      <c r="CZ488" s="602">
        <f t="shared" ref="CZ488:CZ533" ca="1" si="1013">+CZ487</f>
        <v>44703.97476535022</v>
      </c>
      <c r="DA488" s="602">
        <f t="shared" ref="DA488:DA533" ca="1" si="1014">+DA487</f>
        <v>46342.497848049643</v>
      </c>
      <c r="DB488" s="602">
        <f t="shared" ref="DB488:DB533" ca="1" si="1015">+DB487</f>
        <v>46342.497848049643</v>
      </c>
      <c r="DC488" s="602">
        <f t="shared" ref="DC488:DC533" ca="1" si="1016">+DC487</f>
        <v>48006.105296803609</v>
      </c>
      <c r="DD488" s="602">
        <f t="shared" ref="DD488:DD533" ca="1" si="1017">+DD487</f>
        <v>48006.105296803609</v>
      </c>
      <c r="DE488" s="602">
        <f t="shared" ref="DE488:DE533" ca="1" si="1018">+DE487</f>
        <v>49693.889253268258</v>
      </c>
      <c r="DF488" s="602">
        <f t="shared" ref="DF488:DF533" ca="1" si="1019">+DF487</f>
        <v>49693.889253268258</v>
      </c>
      <c r="DG488" s="602">
        <f t="shared" ref="DG488:DG533" ca="1" si="1020">+DG487</f>
        <v>51404.937022019112</v>
      </c>
      <c r="DH488" s="602">
        <f t="shared" ref="DH488:DH533" ca="1" si="1021">+DH487</f>
        <v>51404.937022019112</v>
      </c>
      <c r="DI488" s="602">
        <f t="shared" ref="DI488:DI533" ca="1" si="1022">+DI487</f>
        <v>53138.334953305806</v>
      </c>
      <c r="DJ488" s="602">
        <f t="shared" ref="DJ488:DJ533" ca="1" si="1023">+DJ487</f>
        <v>35740.272825017964</v>
      </c>
      <c r="DK488" s="602">
        <f t="shared" ref="DK488:DK533" ca="1" si="1024">+DK487</f>
        <v>36622.140011125128</v>
      </c>
      <c r="DL488" s="602">
        <f t="shared" ref="DL488:DL533" ca="1" si="1025">+DL487</f>
        <v>36622.140011125128</v>
      </c>
      <c r="DM488" s="602">
        <f t="shared" ref="DM488:DM533" ca="1" si="1026">+DM487</f>
        <v>37514.931461517175</v>
      </c>
      <c r="DN488" s="602">
        <f t="shared" ref="DN488:DN533" ca="1" si="1027">+DN487</f>
        <v>37514.931461517175</v>
      </c>
      <c r="DO488" s="602">
        <f t="shared" ref="DO488:DO533" ca="1" si="1028">+DO487</f>
        <v>38418.479955411574</v>
      </c>
      <c r="DP488" s="602">
        <f t="shared" ref="DP488:DP533" ca="1" si="1029">+DP487</f>
        <v>38418.479955411574</v>
      </c>
      <c r="DQ488" s="602">
        <f t="shared" ref="DQ488:DQ533" ca="1" si="1030">+DQ487</f>
        <v>39332.613834187912</v>
      </c>
      <c r="DR488" s="602">
        <f t="shared" ref="DR488:DR533" ca="1" si="1031">+DR487</f>
        <v>39332.613834187912</v>
      </c>
      <c r="DS488" s="602">
        <f t="shared" ref="DS488:DS533" ca="1" si="1032">+DS487</f>
        <v>40257.157363389997</v>
      </c>
      <c r="DT488" s="602">
        <f t="shared" ref="DT488:DT533" ca="1" si="1033">+DT487</f>
        <v>46177.501827191038</v>
      </c>
      <c r="DU488" s="602">
        <f t="shared" ref="DU488:DU533" ca="1" si="1034">+DU487</f>
        <v>47838.641578354283</v>
      </c>
      <c r="DV488" s="602">
        <f t="shared" ref="DV488:DV533" ca="1" si="1035">+DV487</f>
        <v>47838.641578354283</v>
      </c>
      <c r="DW488" s="602">
        <f t="shared" ref="DW488:DW533" ca="1" si="1036">+DW487</f>
        <v>49524.048906687342</v>
      </c>
      <c r="DX488" s="602">
        <f t="shared" ref="DX488:DX533" ca="1" si="1037">+DX487</f>
        <v>49524.048906687342</v>
      </c>
      <c r="DY488" s="602">
        <f t="shared" ref="DY488:DY533" ca="1" si="1038">+DY487</f>
        <v>51232.81142211426</v>
      </c>
      <c r="DZ488" s="602">
        <f t="shared" ref="DZ488:DZ533" ca="1" si="1039">+DZ487</f>
        <v>51232.81142211426</v>
      </c>
      <c r="EA488" s="602">
        <f t="shared" ref="EA488:EA533" ca="1" si="1040">+EA487</f>
        <v>52964.015402022604</v>
      </c>
      <c r="EB488" s="602">
        <f t="shared" ref="EB488:EB533" ca="1" si="1041">+EB487</f>
        <v>52964.015402022604</v>
      </c>
      <c r="EC488" s="602">
        <f t="shared" ref="EC488:EC533" ca="1" si="1042">+EC487</f>
        <v>54716.749467108581</v>
      </c>
      <c r="ED488" s="602">
        <f t="shared" ref="ED488:ED533" ca="1" si="1043">+ED487</f>
        <v>50546.562285820124</v>
      </c>
      <c r="EE488" s="602">
        <f t="shared" ref="EE488:EE533" ca="1" si="1044">+EE487</f>
        <v>52268.899256216449</v>
      </c>
      <c r="EF488" s="602">
        <f t="shared" ref="EF488:EF533" ca="1" si="1045">+EF487</f>
        <v>52268.899256216449</v>
      </c>
      <c r="EG488" s="602">
        <f t="shared" ref="EG488:EG533" ca="1" si="1046">+EG487</f>
        <v>54013.130357142247</v>
      </c>
      <c r="EH488" s="602">
        <f t="shared" ref="EH488:EH533" ca="1" si="1047">+EH487</f>
        <v>54013.130357142247</v>
      </c>
      <c r="EI488" s="602">
        <f t="shared" ref="EI488:EI533" ca="1" si="1048">+EI487</f>
        <v>55778.34727772788</v>
      </c>
      <c r="EJ488" s="602">
        <f t="shared" ref="EJ488:EJ533" ca="1" si="1049">+EJ487</f>
        <v>55778.34727772788</v>
      </c>
      <c r="EK488" s="602">
        <f t="shared" ref="EK488:EK533" ca="1" si="1050">+EK487</f>
        <v>57563.649413299725</v>
      </c>
      <c r="EL488" s="602">
        <f t="shared" ref="EL488:EL533" ca="1" si="1051">+EL487</f>
        <v>57563.649413299725</v>
      </c>
      <c r="EM488" s="602">
        <f t="shared" ref="EM488:EM533" ca="1" si="1052">+EM487</f>
        <v>59368.146874517734</v>
      </c>
    </row>
    <row r="489" spans="22:143" ht="14.25" x14ac:dyDescent="0.2">
      <c r="V489" s="260"/>
      <c r="W489" s="597">
        <f t="shared" si="932"/>
        <v>196</v>
      </c>
      <c r="X489" s="602">
        <f t="shared" ca="1" si="933"/>
        <v>27303.204877228378</v>
      </c>
      <c r="Y489" s="602">
        <f t="shared" ca="1" si="934"/>
        <v>28063.745651855919</v>
      </c>
      <c r="Z489" s="602">
        <f t="shared" ca="1" si="935"/>
        <v>28063.745651855919</v>
      </c>
      <c r="AA489" s="602">
        <f t="shared" ca="1" si="936"/>
        <v>28836.595283912593</v>
      </c>
      <c r="AB489" s="602">
        <f t="shared" ca="1" si="937"/>
        <v>28836.595283912593</v>
      </c>
      <c r="AC489" s="602">
        <f t="shared" ca="1" si="938"/>
        <v>29621.652351503428</v>
      </c>
      <c r="AD489" s="602">
        <f t="shared" ca="1" si="939"/>
        <v>29621.652351503428</v>
      </c>
      <c r="AE489" s="602">
        <f t="shared" ca="1" si="940"/>
        <v>30418.807625095062</v>
      </c>
      <c r="AF489" s="602">
        <f t="shared" ca="1" si="941"/>
        <v>30418.807625095062</v>
      </c>
      <c r="AG489" s="602">
        <f t="shared" ca="1" si="942"/>
        <v>31227.944341051854</v>
      </c>
      <c r="AH489" s="602">
        <f t="shared" ca="1" si="943"/>
        <v>31773.964225318963</v>
      </c>
      <c r="AI489" s="602">
        <f t="shared" ca="1" si="944"/>
        <v>33161.814954877947</v>
      </c>
      <c r="AJ489" s="602">
        <f t="shared" ca="1" si="945"/>
        <v>33161.814954877947</v>
      </c>
      <c r="AK489" s="602">
        <f t="shared" ca="1" si="946"/>
        <v>34581.723205375456</v>
      </c>
      <c r="AL489" s="602">
        <f t="shared" ca="1" si="947"/>
        <v>34581.723205375456</v>
      </c>
      <c r="AM489" s="602">
        <f t="shared" ca="1" si="948"/>
        <v>36033.004617820443</v>
      </c>
      <c r="AN489" s="602">
        <f t="shared" ca="1" si="949"/>
        <v>36033.004617820443</v>
      </c>
      <c r="AO489" s="602">
        <f t="shared" ca="1" si="950"/>
        <v>37514.931461517175</v>
      </c>
      <c r="AP489" s="602">
        <f t="shared" ca="1" si="951"/>
        <v>37514.931461517175</v>
      </c>
      <c r="AQ489" s="602">
        <f t="shared" ca="1" si="952"/>
        <v>39026.737155306873</v>
      </c>
      <c r="AR489" s="602">
        <f t="shared" ca="1" si="953"/>
        <v>35448.772928771345</v>
      </c>
      <c r="AS489" s="602">
        <f t="shared" ca="1" si="954"/>
        <v>36918.531516652984</v>
      </c>
      <c r="AT489" s="602">
        <f t="shared" ca="1" si="955"/>
        <v>36918.531516652984</v>
      </c>
      <c r="AU489" s="602">
        <f t="shared" ca="1" si="956"/>
        <v>38418.479955411574</v>
      </c>
      <c r="AV489" s="602">
        <f t="shared" ca="1" si="957"/>
        <v>38418.479955411574</v>
      </c>
      <c r="AW489" s="602">
        <f t="shared" ca="1" si="958"/>
        <v>39947.830563756834</v>
      </c>
      <c r="AX489" s="602">
        <f t="shared" ca="1" si="959"/>
        <v>39947.830563756834</v>
      </c>
      <c r="AY489" s="602">
        <f t="shared" ca="1" si="960"/>
        <v>41505.764212283277</v>
      </c>
      <c r="AZ489" s="602">
        <f t="shared" ca="1" si="961"/>
        <v>41505.764212283277</v>
      </c>
      <c r="BA489" s="602">
        <f t="shared" ca="1" si="962"/>
        <v>43091.434978125537</v>
      </c>
      <c r="BB489" s="602">
        <f t="shared" ca="1" si="963"/>
        <v>30151.752011168952</v>
      </c>
      <c r="BC489" s="602">
        <f t="shared" ca="1" si="964"/>
        <v>30956.908340085956</v>
      </c>
      <c r="BD489" s="602">
        <f t="shared" ca="1" si="965"/>
        <v>30956.908340085956</v>
      </c>
      <c r="BE489" s="602">
        <f t="shared" ca="1" si="966"/>
        <v>31773.96422531897</v>
      </c>
      <c r="BF489" s="602">
        <f t="shared" ca="1" si="967"/>
        <v>31773.96422531897</v>
      </c>
      <c r="BG489" s="602">
        <f t="shared" ca="1" si="968"/>
        <v>32602.790994842424</v>
      </c>
      <c r="BH489" s="602">
        <f t="shared" ca="1" si="969"/>
        <v>32602.790994842424</v>
      </c>
      <c r="BI489" s="602">
        <f t="shared" ca="1" si="970"/>
        <v>33443.253242422019</v>
      </c>
      <c r="BJ489" s="602">
        <f t="shared" ca="1" si="971"/>
        <v>33443.253242422019</v>
      </c>
      <c r="BK489" s="602">
        <f t="shared" ca="1" si="972"/>
        <v>34295.209150044284</v>
      </c>
      <c r="BL489" s="602">
        <f t="shared" ca="1" si="973"/>
        <v>36770.18441525627</v>
      </c>
      <c r="BM489" s="602">
        <f t="shared" ca="1" si="974"/>
        <v>38267.148755353199</v>
      </c>
      <c r="BN489" s="602">
        <f t="shared" ca="1" si="975"/>
        <v>38267.148755353199</v>
      </c>
      <c r="BO489" s="602">
        <f t="shared" ca="1" si="976"/>
        <v>39793.595525186211</v>
      </c>
      <c r="BP489" s="602">
        <f t="shared" ca="1" si="977"/>
        <v>39793.595525186211</v>
      </c>
      <c r="BQ489" s="602">
        <f t="shared" ca="1" si="978"/>
        <v>41348.708530527409</v>
      </c>
      <c r="BR489" s="602">
        <f t="shared" ca="1" si="979"/>
        <v>41348.708530527409</v>
      </c>
      <c r="BS489" s="602">
        <f t="shared" ca="1" si="980"/>
        <v>42931.644319025749</v>
      </c>
      <c r="BT489" s="602">
        <f t="shared" ca="1" si="981"/>
        <v>42931.644319025749</v>
      </c>
      <c r="BU489" s="602">
        <f t="shared" ca="1" si="982"/>
        <v>44541.536806018841</v>
      </c>
      <c r="BV489" s="602">
        <f t="shared" ca="1" si="983"/>
        <v>40723.276804626068</v>
      </c>
      <c r="BW489" s="602">
        <f t="shared" ca="1" si="984"/>
        <v>42295.186245571516</v>
      </c>
      <c r="BX489" s="602">
        <f t="shared" ca="1" si="985"/>
        <v>42295.186245571516</v>
      </c>
      <c r="BY489" s="602">
        <f t="shared" ca="1" si="986"/>
        <v>43894.401241264459</v>
      </c>
      <c r="BZ489" s="602">
        <f t="shared" ca="1" si="987"/>
        <v>43894.401241264459</v>
      </c>
      <c r="CA489" s="602">
        <f t="shared" ca="1" si="988"/>
        <v>45520.044319311586</v>
      </c>
      <c r="CB489" s="602">
        <f t="shared" ca="1" si="989"/>
        <v>45520.044319311586</v>
      </c>
      <c r="CC489" s="602">
        <f t="shared" ca="1" si="990"/>
        <v>47171.222607457443</v>
      </c>
      <c r="CD489" s="602">
        <f t="shared" ca="1" si="991"/>
        <v>47171.222607457443</v>
      </c>
      <c r="CE489" s="602">
        <f t="shared" ca="1" si="992"/>
        <v>48847.032188247038</v>
      </c>
      <c r="CF489" s="602">
        <f t="shared" ca="1" si="993"/>
        <v>32602.790994842424</v>
      </c>
      <c r="CG489" s="602">
        <f t="shared" ca="1" si="994"/>
        <v>33443.253242422012</v>
      </c>
      <c r="CH489" s="602">
        <f t="shared" ca="1" si="995"/>
        <v>33443.253242422012</v>
      </c>
      <c r="CI489" s="602">
        <f t="shared" ca="1" si="996"/>
        <v>34295.209150044277</v>
      </c>
      <c r="CJ489" s="602">
        <f t="shared" ca="1" si="997"/>
        <v>34295.209150044277</v>
      </c>
      <c r="CK489" s="602">
        <f t="shared" ca="1" si="998"/>
        <v>35158.510820378884</v>
      </c>
      <c r="CL489" s="602">
        <f t="shared" ca="1" si="999"/>
        <v>35158.510820378884</v>
      </c>
      <c r="CM489" s="602">
        <f t="shared" ca="1" si="1000"/>
        <v>36033.004617820443</v>
      </c>
      <c r="CN489" s="602">
        <f t="shared" ca="1" si="1001"/>
        <v>36033.004617820443</v>
      </c>
      <c r="CO489" s="602">
        <f t="shared" ca="1" si="1002"/>
        <v>36918.531516652984</v>
      </c>
      <c r="CP489" s="602">
        <f t="shared" ca="1" si="1003"/>
        <v>40567.620879791641</v>
      </c>
      <c r="CQ489" s="602">
        <f t="shared" ca="1" si="1004"/>
        <v>42136.752230538325</v>
      </c>
      <c r="CR489" s="602">
        <f t="shared" ca="1" si="1005"/>
        <v>42136.752230538325</v>
      </c>
      <c r="CS489" s="602">
        <f t="shared" ca="1" si="1006"/>
        <v>43733.275864409734</v>
      </c>
      <c r="CT489" s="602">
        <f t="shared" ca="1" si="1007"/>
        <v>43733.275864409734</v>
      </c>
      <c r="CU489" s="602">
        <f t="shared" ca="1" si="1008"/>
        <v>45356.316094004287</v>
      </c>
      <c r="CV489" s="602">
        <f t="shared" ca="1" si="1009"/>
        <v>45356.316094004287</v>
      </c>
      <c r="CW489" s="602">
        <f t="shared" ca="1" si="1010"/>
        <v>47004.981388595283</v>
      </c>
      <c r="CX489" s="602">
        <f t="shared" ca="1" si="1011"/>
        <v>47004.981388595283</v>
      </c>
      <c r="CY489" s="602">
        <f t="shared" ca="1" si="1012"/>
        <v>48678.368743832812</v>
      </c>
      <c r="CZ489" s="602">
        <f t="shared" ca="1" si="1013"/>
        <v>44703.97476535022</v>
      </c>
      <c r="DA489" s="602">
        <f t="shared" ca="1" si="1014"/>
        <v>46342.497848049643</v>
      </c>
      <c r="DB489" s="602">
        <f t="shared" ca="1" si="1015"/>
        <v>46342.497848049643</v>
      </c>
      <c r="DC489" s="602">
        <f t="shared" ca="1" si="1016"/>
        <v>48006.105296803609</v>
      </c>
      <c r="DD489" s="602">
        <f t="shared" ca="1" si="1017"/>
        <v>48006.105296803609</v>
      </c>
      <c r="DE489" s="602">
        <f t="shared" ca="1" si="1018"/>
        <v>49693.889253268258</v>
      </c>
      <c r="DF489" s="602">
        <f t="shared" ca="1" si="1019"/>
        <v>49693.889253268258</v>
      </c>
      <c r="DG489" s="602">
        <f t="shared" ca="1" si="1020"/>
        <v>51404.937022019112</v>
      </c>
      <c r="DH489" s="602">
        <f t="shared" ca="1" si="1021"/>
        <v>51404.937022019112</v>
      </c>
      <c r="DI489" s="602">
        <f t="shared" ca="1" si="1022"/>
        <v>53138.334953305806</v>
      </c>
      <c r="DJ489" s="602">
        <f t="shared" ca="1" si="1023"/>
        <v>35740.272825017964</v>
      </c>
      <c r="DK489" s="602">
        <f t="shared" ca="1" si="1024"/>
        <v>36622.140011125128</v>
      </c>
      <c r="DL489" s="602">
        <f t="shared" ca="1" si="1025"/>
        <v>36622.140011125128</v>
      </c>
      <c r="DM489" s="602">
        <f t="shared" ca="1" si="1026"/>
        <v>37514.931461517175</v>
      </c>
      <c r="DN489" s="602">
        <f t="shared" ca="1" si="1027"/>
        <v>37514.931461517175</v>
      </c>
      <c r="DO489" s="602">
        <f t="shared" ca="1" si="1028"/>
        <v>38418.479955411574</v>
      </c>
      <c r="DP489" s="602">
        <f t="shared" ca="1" si="1029"/>
        <v>38418.479955411574</v>
      </c>
      <c r="DQ489" s="602">
        <f t="shared" ca="1" si="1030"/>
        <v>39332.613834187912</v>
      </c>
      <c r="DR489" s="602">
        <f t="shared" ca="1" si="1031"/>
        <v>39332.613834187912</v>
      </c>
      <c r="DS489" s="602">
        <f t="shared" ca="1" si="1032"/>
        <v>40257.157363389997</v>
      </c>
      <c r="DT489" s="602">
        <f t="shared" ca="1" si="1033"/>
        <v>46177.501827191038</v>
      </c>
      <c r="DU489" s="602">
        <f t="shared" ca="1" si="1034"/>
        <v>47838.641578354283</v>
      </c>
      <c r="DV489" s="602">
        <f t="shared" ca="1" si="1035"/>
        <v>47838.641578354283</v>
      </c>
      <c r="DW489" s="602">
        <f t="shared" ca="1" si="1036"/>
        <v>49524.048906687342</v>
      </c>
      <c r="DX489" s="602">
        <f t="shared" ca="1" si="1037"/>
        <v>49524.048906687342</v>
      </c>
      <c r="DY489" s="602">
        <f t="shared" ca="1" si="1038"/>
        <v>51232.81142211426</v>
      </c>
      <c r="DZ489" s="602">
        <f t="shared" ca="1" si="1039"/>
        <v>51232.81142211426</v>
      </c>
      <c r="EA489" s="602">
        <f t="shared" ca="1" si="1040"/>
        <v>52964.015402022604</v>
      </c>
      <c r="EB489" s="602">
        <f t="shared" ca="1" si="1041"/>
        <v>52964.015402022604</v>
      </c>
      <c r="EC489" s="602">
        <f t="shared" ca="1" si="1042"/>
        <v>54716.749467108581</v>
      </c>
      <c r="ED489" s="602">
        <f t="shared" ca="1" si="1043"/>
        <v>50546.562285820124</v>
      </c>
      <c r="EE489" s="602">
        <f t="shared" ca="1" si="1044"/>
        <v>52268.899256216449</v>
      </c>
      <c r="EF489" s="602">
        <f t="shared" ca="1" si="1045"/>
        <v>52268.899256216449</v>
      </c>
      <c r="EG489" s="602">
        <f t="shared" ca="1" si="1046"/>
        <v>54013.130357142247</v>
      </c>
      <c r="EH489" s="602">
        <f t="shared" ca="1" si="1047"/>
        <v>54013.130357142247</v>
      </c>
      <c r="EI489" s="602">
        <f t="shared" ca="1" si="1048"/>
        <v>55778.34727772788</v>
      </c>
      <c r="EJ489" s="602">
        <f t="shared" ca="1" si="1049"/>
        <v>55778.34727772788</v>
      </c>
      <c r="EK489" s="602">
        <f t="shared" ca="1" si="1050"/>
        <v>57563.649413299725</v>
      </c>
      <c r="EL489" s="602">
        <f t="shared" ca="1" si="1051"/>
        <v>57563.649413299725</v>
      </c>
      <c r="EM489" s="602">
        <f t="shared" ca="1" si="1052"/>
        <v>59368.146874517734</v>
      </c>
    </row>
    <row r="490" spans="22:143" ht="14.25" x14ac:dyDescent="0.2">
      <c r="V490" s="260"/>
      <c r="W490" s="597">
        <f t="shared" si="932"/>
        <v>197</v>
      </c>
      <c r="X490" s="602">
        <f t="shared" ca="1" si="933"/>
        <v>27303.204877228378</v>
      </c>
      <c r="Y490" s="602">
        <f t="shared" ca="1" si="934"/>
        <v>28063.745651855919</v>
      </c>
      <c r="Z490" s="602">
        <f t="shared" ca="1" si="935"/>
        <v>28063.745651855919</v>
      </c>
      <c r="AA490" s="602">
        <f t="shared" ca="1" si="936"/>
        <v>28836.595283912593</v>
      </c>
      <c r="AB490" s="602">
        <f t="shared" ca="1" si="937"/>
        <v>28836.595283912593</v>
      </c>
      <c r="AC490" s="602">
        <f t="shared" ca="1" si="938"/>
        <v>29621.652351503428</v>
      </c>
      <c r="AD490" s="602">
        <f t="shared" ca="1" si="939"/>
        <v>29621.652351503428</v>
      </c>
      <c r="AE490" s="602">
        <f t="shared" ca="1" si="940"/>
        <v>30418.807625095062</v>
      </c>
      <c r="AF490" s="602">
        <f t="shared" ca="1" si="941"/>
        <v>30418.807625095062</v>
      </c>
      <c r="AG490" s="602">
        <f t="shared" ca="1" si="942"/>
        <v>31227.944341051854</v>
      </c>
      <c r="AH490" s="602">
        <f t="shared" ca="1" si="943"/>
        <v>31773.964225318963</v>
      </c>
      <c r="AI490" s="602">
        <f t="shared" ca="1" si="944"/>
        <v>33161.814954877947</v>
      </c>
      <c r="AJ490" s="602">
        <f t="shared" ca="1" si="945"/>
        <v>33161.814954877947</v>
      </c>
      <c r="AK490" s="602">
        <f t="shared" ca="1" si="946"/>
        <v>34581.723205375456</v>
      </c>
      <c r="AL490" s="602">
        <f t="shared" ca="1" si="947"/>
        <v>34581.723205375456</v>
      </c>
      <c r="AM490" s="602">
        <f t="shared" ca="1" si="948"/>
        <v>36033.004617820443</v>
      </c>
      <c r="AN490" s="602">
        <f t="shared" ca="1" si="949"/>
        <v>36033.004617820443</v>
      </c>
      <c r="AO490" s="602">
        <f t="shared" ca="1" si="950"/>
        <v>37514.931461517175</v>
      </c>
      <c r="AP490" s="602">
        <f t="shared" ca="1" si="951"/>
        <v>37514.931461517175</v>
      </c>
      <c r="AQ490" s="602">
        <f t="shared" ca="1" si="952"/>
        <v>39026.737155306873</v>
      </c>
      <c r="AR490" s="602">
        <f t="shared" ca="1" si="953"/>
        <v>35448.772928771345</v>
      </c>
      <c r="AS490" s="602">
        <f t="shared" ca="1" si="954"/>
        <v>36918.531516652984</v>
      </c>
      <c r="AT490" s="602">
        <f t="shared" ca="1" si="955"/>
        <v>36918.531516652984</v>
      </c>
      <c r="AU490" s="602">
        <f t="shared" ca="1" si="956"/>
        <v>38418.479955411574</v>
      </c>
      <c r="AV490" s="602">
        <f t="shared" ca="1" si="957"/>
        <v>38418.479955411574</v>
      </c>
      <c r="AW490" s="602">
        <f t="shared" ca="1" si="958"/>
        <v>39947.830563756834</v>
      </c>
      <c r="AX490" s="602">
        <f t="shared" ca="1" si="959"/>
        <v>39947.830563756834</v>
      </c>
      <c r="AY490" s="602">
        <f t="shared" ca="1" si="960"/>
        <v>41505.764212283277</v>
      </c>
      <c r="AZ490" s="602">
        <f t="shared" ca="1" si="961"/>
        <v>41505.764212283277</v>
      </c>
      <c r="BA490" s="602">
        <f t="shared" ca="1" si="962"/>
        <v>43091.434978125537</v>
      </c>
      <c r="BB490" s="602">
        <f t="shared" ca="1" si="963"/>
        <v>30151.752011168952</v>
      </c>
      <c r="BC490" s="602">
        <f t="shared" ca="1" si="964"/>
        <v>30956.908340085956</v>
      </c>
      <c r="BD490" s="602">
        <f t="shared" ca="1" si="965"/>
        <v>30956.908340085956</v>
      </c>
      <c r="BE490" s="602">
        <f t="shared" ca="1" si="966"/>
        <v>31773.96422531897</v>
      </c>
      <c r="BF490" s="602">
        <f t="shared" ca="1" si="967"/>
        <v>31773.96422531897</v>
      </c>
      <c r="BG490" s="602">
        <f t="shared" ca="1" si="968"/>
        <v>32602.790994842424</v>
      </c>
      <c r="BH490" s="602">
        <f t="shared" ca="1" si="969"/>
        <v>32602.790994842424</v>
      </c>
      <c r="BI490" s="602">
        <f t="shared" ca="1" si="970"/>
        <v>33443.253242422019</v>
      </c>
      <c r="BJ490" s="602">
        <f t="shared" ca="1" si="971"/>
        <v>33443.253242422019</v>
      </c>
      <c r="BK490" s="602">
        <f t="shared" ca="1" si="972"/>
        <v>34295.209150044284</v>
      </c>
      <c r="BL490" s="602">
        <f t="shared" ca="1" si="973"/>
        <v>36770.18441525627</v>
      </c>
      <c r="BM490" s="602">
        <f t="shared" ca="1" si="974"/>
        <v>38267.148755353199</v>
      </c>
      <c r="BN490" s="602">
        <f t="shared" ca="1" si="975"/>
        <v>38267.148755353199</v>
      </c>
      <c r="BO490" s="602">
        <f t="shared" ca="1" si="976"/>
        <v>39793.595525186211</v>
      </c>
      <c r="BP490" s="602">
        <f t="shared" ca="1" si="977"/>
        <v>39793.595525186211</v>
      </c>
      <c r="BQ490" s="602">
        <f t="shared" ca="1" si="978"/>
        <v>41348.708530527409</v>
      </c>
      <c r="BR490" s="602">
        <f t="shared" ca="1" si="979"/>
        <v>41348.708530527409</v>
      </c>
      <c r="BS490" s="602">
        <f t="shared" ca="1" si="980"/>
        <v>42931.644319025749</v>
      </c>
      <c r="BT490" s="602">
        <f t="shared" ca="1" si="981"/>
        <v>42931.644319025749</v>
      </c>
      <c r="BU490" s="602">
        <f t="shared" ca="1" si="982"/>
        <v>44541.536806018841</v>
      </c>
      <c r="BV490" s="602">
        <f t="shared" ca="1" si="983"/>
        <v>40723.276804626068</v>
      </c>
      <c r="BW490" s="602">
        <f t="shared" ca="1" si="984"/>
        <v>42295.186245571516</v>
      </c>
      <c r="BX490" s="602">
        <f t="shared" ca="1" si="985"/>
        <v>42295.186245571516</v>
      </c>
      <c r="BY490" s="602">
        <f t="shared" ca="1" si="986"/>
        <v>43894.401241264459</v>
      </c>
      <c r="BZ490" s="602">
        <f t="shared" ca="1" si="987"/>
        <v>43894.401241264459</v>
      </c>
      <c r="CA490" s="602">
        <f t="shared" ca="1" si="988"/>
        <v>45520.044319311586</v>
      </c>
      <c r="CB490" s="602">
        <f t="shared" ca="1" si="989"/>
        <v>45520.044319311586</v>
      </c>
      <c r="CC490" s="602">
        <f t="shared" ca="1" si="990"/>
        <v>47171.222607457443</v>
      </c>
      <c r="CD490" s="602">
        <f t="shared" ca="1" si="991"/>
        <v>47171.222607457443</v>
      </c>
      <c r="CE490" s="602">
        <f t="shared" ca="1" si="992"/>
        <v>48847.032188247038</v>
      </c>
      <c r="CF490" s="602">
        <f t="shared" ca="1" si="993"/>
        <v>32602.790994842424</v>
      </c>
      <c r="CG490" s="602">
        <f t="shared" ca="1" si="994"/>
        <v>33443.253242422012</v>
      </c>
      <c r="CH490" s="602">
        <f t="shared" ca="1" si="995"/>
        <v>33443.253242422012</v>
      </c>
      <c r="CI490" s="602">
        <f t="shared" ca="1" si="996"/>
        <v>34295.209150044277</v>
      </c>
      <c r="CJ490" s="602">
        <f t="shared" ca="1" si="997"/>
        <v>34295.209150044277</v>
      </c>
      <c r="CK490" s="602">
        <f t="shared" ca="1" si="998"/>
        <v>35158.510820378884</v>
      </c>
      <c r="CL490" s="602">
        <f t="shared" ca="1" si="999"/>
        <v>35158.510820378884</v>
      </c>
      <c r="CM490" s="602">
        <f t="shared" ca="1" si="1000"/>
        <v>36033.004617820443</v>
      </c>
      <c r="CN490" s="602">
        <f t="shared" ca="1" si="1001"/>
        <v>36033.004617820443</v>
      </c>
      <c r="CO490" s="602">
        <f t="shared" ca="1" si="1002"/>
        <v>36918.531516652984</v>
      </c>
      <c r="CP490" s="602">
        <f t="shared" ca="1" si="1003"/>
        <v>40567.620879791641</v>
      </c>
      <c r="CQ490" s="602">
        <f t="shared" ca="1" si="1004"/>
        <v>42136.752230538325</v>
      </c>
      <c r="CR490" s="602">
        <f t="shared" ca="1" si="1005"/>
        <v>42136.752230538325</v>
      </c>
      <c r="CS490" s="602">
        <f t="shared" ca="1" si="1006"/>
        <v>43733.275864409734</v>
      </c>
      <c r="CT490" s="602">
        <f t="shared" ca="1" si="1007"/>
        <v>43733.275864409734</v>
      </c>
      <c r="CU490" s="602">
        <f t="shared" ca="1" si="1008"/>
        <v>45356.316094004287</v>
      </c>
      <c r="CV490" s="602">
        <f t="shared" ca="1" si="1009"/>
        <v>45356.316094004287</v>
      </c>
      <c r="CW490" s="602">
        <f t="shared" ca="1" si="1010"/>
        <v>47004.981388595283</v>
      </c>
      <c r="CX490" s="602">
        <f t="shared" ca="1" si="1011"/>
        <v>47004.981388595283</v>
      </c>
      <c r="CY490" s="602">
        <f t="shared" ca="1" si="1012"/>
        <v>48678.368743832812</v>
      </c>
      <c r="CZ490" s="602">
        <f t="shared" ca="1" si="1013"/>
        <v>44703.97476535022</v>
      </c>
      <c r="DA490" s="602">
        <f t="shared" ca="1" si="1014"/>
        <v>46342.497848049643</v>
      </c>
      <c r="DB490" s="602">
        <f t="shared" ca="1" si="1015"/>
        <v>46342.497848049643</v>
      </c>
      <c r="DC490" s="602">
        <f t="shared" ca="1" si="1016"/>
        <v>48006.105296803609</v>
      </c>
      <c r="DD490" s="602">
        <f t="shared" ca="1" si="1017"/>
        <v>48006.105296803609</v>
      </c>
      <c r="DE490" s="602">
        <f t="shared" ca="1" si="1018"/>
        <v>49693.889253268258</v>
      </c>
      <c r="DF490" s="602">
        <f t="shared" ca="1" si="1019"/>
        <v>49693.889253268258</v>
      </c>
      <c r="DG490" s="602">
        <f t="shared" ca="1" si="1020"/>
        <v>51404.937022019112</v>
      </c>
      <c r="DH490" s="602">
        <f t="shared" ca="1" si="1021"/>
        <v>51404.937022019112</v>
      </c>
      <c r="DI490" s="602">
        <f t="shared" ca="1" si="1022"/>
        <v>53138.334953305806</v>
      </c>
      <c r="DJ490" s="602">
        <f t="shared" ca="1" si="1023"/>
        <v>35740.272825017964</v>
      </c>
      <c r="DK490" s="602">
        <f t="shared" ca="1" si="1024"/>
        <v>36622.140011125128</v>
      </c>
      <c r="DL490" s="602">
        <f t="shared" ca="1" si="1025"/>
        <v>36622.140011125128</v>
      </c>
      <c r="DM490" s="602">
        <f t="shared" ca="1" si="1026"/>
        <v>37514.931461517175</v>
      </c>
      <c r="DN490" s="602">
        <f t="shared" ca="1" si="1027"/>
        <v>37514.931461517175</v>
      </c>
      <c r="DO490" s="602">
        <f t="shared" ca="1" si="1028"/>
        <v>38418.479955411574</v>
      </c>
      <c r="DP490" s="602">
        <f t="shared" ca="1" si="1029"/>
        <v>38418.479955411574</v>
      </c>
      <c r="DQ490" s="602">
        <f t="shared" ca="1" si="1030"/>
        <v>39332.613834187912</v>
      </c>
      <c r="DR490" s="602">
        <f t="shared" ca="1" si="1031"/>
        <v>39332.613834187912</v>
      </c>
      <c r="DS490" s="602">
        <f t="shared" ca="1" si="1032"/>
        <v>40257.157363389997</v>
      </c>
      <c r="DT490" s="602">
        <f t="shared" ca="1" si="1033"/>
        <v>46177.501827191038</v>
      </c>
      <c r="DU490" s="602">
        <f t="shared" ca="1" si="1034"/>
        <v>47838.641578354283</v>
      </c>
      <c r="DV490" s="602">
        <f t="shared" ca="1" si="1035"/>
        <v>47838.641578354283</v>
      </c>
      <c r="DW490" s="602">
        <f t="shared" ca="1" si="1036"/>
        <v>49524.048906687342</v>
      </c>
      <c r="DX490" s="602">
        <f t="shared" ca="1" si="1037"/>
        <v>49524.048906687342</v>
      </c>
      <c r="DY490" s="602">
        <f t="shared" ca="1" si="1038"/>
        <v>51232.81142211426</v>
      </c>
      <c r="DZ490" s="602">
        <f t="shared" ca="1" si="1039"/>
        <v>51232.81142211426</v>
      </c>
      <c r="EA490" s="602">
        <f t="shared" ca="1" si="1040"/>
        <v>52964.015402022604</v>
      </c>
      <c r="EB490" s="602">
        <f t="shared" ca="1" si="1041"/>
        <v>52964.015402022604</v>
      </c>
      <c r="EC490" s="602">
        <f t="shared" ca="1" si="1042"/>
        <v>54716.749467108581</v>
      </c>
      <c r="ED490" s="602">
        <f t="shared" ca="1" si="1043"/>
        <v>50546.562285820124</v>
      </c>
      <c r="EE490" s="602">
        <f t="shared" ca="1" si="1044"/>
        <v>52268.899256216449</v>
      </c>
      <c r="EF490" s="602">
        <f t="shared" ca="1" si="1045"/>
        <v>52268.899256216449</v>
      </c>
      <c r="EG490" s="602">
        <f t="shared" ca="1" si="1046"/>
        <v>54013.130357142247</v>
      </c>
      <c r="EH490" s="602">
        <f t="shared" ca="1" si="1047"/>
        <v>54013.130357142247</v>
      </c>
      <c r="EI490" s="602">
        <f t="shared" ca="1" si="1048"/>
        <v>55778.34727772788</v>
      </c>
      <c r="EJ490" s="602">
        <f t="shared" ca="1" si="1049"/>
        <v>55778.34727772788</v>
      </c>
      <c r="EK490" s="602">
        <f t="shared" ca="1" si="1050"/>
        <v>57563.649413299725</v>
      </c>
      <c r="EL490" s="602">
        <f t="shared" ca="1" si="1051"/>
        <v>57563.649413299725</v>
      </c>
      <c r="EM490" s="602">
        <f t="shared" ca="1" si="1052"/>
        <v>59368.146874517734</v>
      </c>
    </row>
    <row r="491" spans="22:143" ht="14.25" x14ac:dyDescent="0.2">
      <c r="V491" s="260"/>
      <c r="W491" s="597">
        <f t="shared" si="932"/>
        <v>198</v>
      </c>
      <c r="X491" s="602">
        <f t="shared" ca="1" si="933"/>
        <v>27303.204877228378</v>
      </c>
      <c r="Y491" s="602">
        <f t="shared" ca="1" si="934"/>
        <v>28063.745651855919</v>
      </c>
      <c r="Z491" s="602">
        <f t="shared" ca="1" si="935"/>
        <v>28063.745651855919</v>
      </c>
      <c r="AA491" s="602">
        <f t="shared" ca="1" si="936"/>
        <v>28836.595283912593</v>
      </c>
      <c r="AB491" s="602">
        <f t="shared" ca="1" si="937"/>
        <v>28836.595283912593</v>
      </c>
      <c r="AC491" s="602">
        <f t="shared" ca="1" si="938"/>
        <v>29621.652351503428</v>
      </c>
      <c r="AD491" s="602">
        <f t="shared" ca="1" si="939"/>
        <v>29621.652351503428</v>
      </c>
      <c r="AE491" s="602">
        <f t="shared" ca="1" si="940"/>
        <v>30418.807625095062</v>
      </c>
      <c r="AF491" s="602">
        <f t="shared" ca="1" si="941"/>
        <v>30418.807625095062</v>
      </c>
      <c r="AG491" s="602">
        <f t="shared" ca="1" si="942"/>
        <v>31227.944341051854</v>
      </c>
      <c r="AH491" s="602">
        <f t="shared" ca="1" si="943"/>
        <v>31773.964225318963</v>
      </c>
      <c r="AI491" s="602">
        <f t="shared" ca="1" si="944"/>
        <v>33161.814954877947</v>
      </c>
      <c r="AJ491" s="602">
        <f t="shared" ca="1" si="945"/>
        <v>33161.814954877947</v>
      </c>
      <c r="AK491" s="602">
        <f t="shared" ca="1" si="946"/>
        <v>34581.723205375456</v>
      </c>
      <c r="AL491" s="602">
        <f t="shared" ca="1" si="947"/>
        <v>34581.723205375456</v>
      </c>
      <c r="AM491" s="602">
        <f t="shared" ca="1" si="948"/>
        <v>36033.004617820443</v>
      </c>
      <c r="AN491" s="602">
        <f t="shared" ca="1" si="949"/>
        <v>36033.004617820443</v>
      </c>
      <c r="AO491" s="602">
        <f t="shared" ca="1" si="950"/>
        <v>37514.931461517175</v>
      </c>
      <c r="AP491" s="602">
        <f t="shared" ca="1" si="951"/>
        <v>37514.931461517175</v>
      </c>
      <c r="AQ491" s="602">
        <f t="shared" ca="1" si="952"/>
        <v>39026.737155306873</v>
      </c>
      <c r="AR491" s="602">
        <f t="shared" ca="1" si="953"/>
        <v>35448.772928771345</v>
      </c>
      <c r="AS491" s="602">
        <f t="shared" ca="1" si="954"/>
        <v>36918.531516652984</v>
      </c>
      <c r="AT491" s="602">
        <f t="shared" ca="1" si="955"/>
        <v>36918.531516652984</v>
      </c>
      <c r="AU491" s="602">
        <f t="shared" ca="1" si="956"/>
        <v>38418.479955411574</v>
      </c>
      <c r="AV491" s="602">
        <f t="shared" ca="1" si="957"/>
        <v>38418.479955411574</v>
      </c>
      <c r="AW491" s="602">
        <f t="shared" ca="1" si="958"/>
        <v>39947.830563756834</v>
      </c>
      <c r="AX491" s="602">
        <f t="shared" ca="1" si="959"/>
        <v>39947.830563756834</v>
      </c>
      <c r="AY491" s="602">
        <f t="shared" ca="1" si="960"/>
        <v>41505.764212283277</v>
      </c>
      <c r="AZ491" s="602">
        <f t="shared" ca="1" si="961"/>
        <v>41505.764212283277</v>
      </c>
      <c r="BA491" s="602">
        <f t="shared" ca="1" si="962"/>
        <v>43091.434978125537</v>
      </c>
      <c r="BB491" s="602">
        <f t="shared" ca="1" si="963"/>
        <v>30151.752011168952</v>
      </c>
      <c r="BC491" s="602">
        <f t="shared" ca="1" si="964"/>
        <v>30956.908340085956</v>
      </c>
      <c r="BD491" s="602">
        <f t="shared" ca="1" si="965"/>
        <v>30956.908340085956</v>
      </c>
      <c r="BE491" s="602">
        <f t="shared" ca="1" si="966"/>
        <v>31773.96422531897</v>
      </c>
      <c r="BF491" s="602">
        <f t="shared" ca="1" si="967"/>
        <v>31773.96422531897</v>
      </c>
      <c r="BG491" s="602">
        <f t="shared" ca="1" si="968"/>
        <v>32602.790994842424</v>
      </c>
      <c r="BH491" s="602">
        <f t="shared" ca="1" si="969"/>
        <v>32602.790994842424</v>
      </c>
      <c r="BI491" s="602">
        <f t="shared" ca="1" si="970"/>
        <v>33443.253242422019</v>
      </c>
      <c r="BJ491" s="602">
        <f t="shared" ca="1" si="971"/>
        <v>33443.253242422019</v>
      </c>
      <c r="BK491" s="602">
        <f t="shared" ca="1" si="972"/>
        <v>34295.209150044284</v>
      </c>
      <c r="BL491" s="602">
        <f t="shared" ca="1" si="973"/>
        <v>36770.18441525627</v>
      </c>
      <c r="BM491" s="602">
        <f t="shared" ca="1" si="974"/>
        <v>38267.148755353199</v>
      </c>
      <c r="BN491" s="602">
        <f t="shared" ca="1" si="975"/>
        <v>38267.148755353199</v>
      </c>
      <c r="BO491" s="602">
        <f t="shared" ca="1" si="976"/>
        <v>39793.595525186211</v>
      </c>
      <c r="BP491" s="602">
        <f t="shared" ca="1" si="977"/>
        <v>39793.595525186211</v>
      </c>
      <c r="BQ491" s="602">
        <f t="shared" ca="1" si="978"/>
        <v>41348.708530527409</v>
      </c>
      <c r="BR491" s="602">
        <f t="shared" ca="1" si="979"/>
        <v>41348.708530527409</v>
      </c>
      <c r="BS491" s="602">
        <f t="shared" ca="1" si="980"/>
        <v>42931.644319025749</v>
      </c>
      <c r="BT491" s="602">
        <f t="shared" ca="1" si="981"/>
        <v>42931.644319025749</v>
      </c>
      <c r="BU491" s="602">
        <f t="shared" ca="1" si="982"/>
        <v>44541.536806018841</v>
      </c>
      <c r="BV491" s="602">
        <f t="shared" ca="1" si="983"/>
        <v>40723.276804626068</v>
      </c>
      <c r="BW491" s="602">
        <f t="shared" ca="1" si="984"/>
        <v>42295.186245571516</v>
      </c>
      <c r="BX491" s="602">
        <f t="shared" ca="1" si="985"/>
        <v>42295.186245571516</v>
      </c>
      <c r="BY491" s="602">
        <f t="shared" ca="1" si="986"/>
        <v>43894.401241264459</v>
      </c>
      <c r="BZ491" s="602">
        <f t="shared" ca="1" si="987"/>
        <v>43894.401241264459</v>
      </c>
      <c r="CA491" s="602">
        <f t="shared" ca="1" si="988"/>
        <v>45520.044319311586</v>
      </c>
      <c r="CB491" s="602">
        <f t="shared" ca="1" si="989"/>
        <v>45520.044319311586</v>
      </c>
      <c r="CC491" s="602">
        <f t="shared" ca="1" si="990"/>
        <v>47171.222607457443</v>
      </c>
      <c r="CD491" s="602">
        <f t="shared" ca="1" si="991"/>
        <v>47171.222607457443</v>
      </c>
      <c r="CE491" s="602">
        <f t="shared" ca="1" si="992"/>
        <v>48847.032188247038</v>
      </c>
      <c r="CF491" s="602">
        <f t="shared" ca="1" si="993"/>
        <v>32602.790994842424</v>
      </c>
      <c r="CG491" s="602">
        <f t="shared" ca="1" si="994"/>
        <v>33443.253242422012</v>
      </c>
      <c r="CH491" s="602">
        <f t="shared" ca="1" si="995"/>
        <v>33443.253242422012</v>
      </c>
      <c r="CI491" s="602">
        <f t="shared" ca="1" si="996"/>
        <v>34295.209150044277</v>
      </c>
      <c r="CJ491" s="602">
        <f t="shared" ca="1" si="997"/>
        <v>34295.209150044277</v>
      </c>
      <c r="CK491" s="602">
        <f t="shared" ca="1" si="998"/>
        <v>35158.510820378884</v>
      </c>
      <c r="CL491" s="602">
        <f t="shared" ca="1" si="999"/>
        <v>35158.510820378884</v>
      </c>
      <c r="CM491" s="602">
        <f t="shared" ca="1" si="1000"/>
        <v>36033.004617820443</v>
      </c>
      <c r="CN491" s="602">
        <f t="shared" ca="1" si="1001"/>
        <v>36033.004617820443</v>
      </c>
      <c r="CO491" s="602">
        <f t="shared" ca="1" si="1002"/>
        <v>36918.531516652984</v>
      </c>
      <c r="CP491" s="602">
        <f t="shared" ca="1" si="1003"/>
        <v>40567.620879791641</v>
      </c>
      <c r="CQ491" s="602">
        <f t="shared" ca="1" si="1004"/>
        <v>42136.752230538325</v>
      </c>
      <c r="CR491" s="602">
        <f t="shared" ca="1" si="1005"/>
        <v>42136.752230538325</v>
      </c>
      <c r="CS491" s="602">
        <f t="shared" ca="1" si="1006"/>
        <v>43733.275864409734</v>
      </c>
      <c r="CT491" s="602">
        <f t="shared" ca="1" si="1007"/>
        <v>43733.275864409734</v>
      </c>
      <c r="CU491" s="602">
        <f t="shared" ca="1" si="1008"/>
        <v>45356.316094004287</v>
      </c>
      <c r="CV491" s="602">
        <f t="shared" ca="1" si="1009"/>
        <v>45356.316094004287</v>
      </c>
      <c r="CW491" s="602">
        <f t="shared" ca="1" si="1010"/>
        <v>47004.981388595283</v>
      </c>
      <c r="CX491" s="602">
        <f t="shared" ca="1" si="1011"/>
        <v>47004.981388595283</v>
      </c>
      <c r="CY491" s="602">
        <f t="shared" ca="1" si="1012"/>
        <v>48678.368743832812</v>
      </c>
      <c r="CZ491" s="602">
        <f t="shared" ca="1" si="1013"/>
        <v>44703.97476535022</v>
      </c>
      <c r="DA491" s="602">
        <f t="shared" ca="1" si="1014"/>
        <v>46342.497848049643</v>
      </c>
      <c r="DB491" s="602">
        <f t="shared" ca="1" si="1015"/>
        <v>46342.497848049643</v>
      </c>
      <c r="DC491" s="602">
        <f t="shared" ca="1" si="1016"/>
        <v>48006.105296803609</v>
      </c>
      <c r="DD491" s="602">
        <f t="shared" ca="1" si="1017"/>
        <v>48006.105296803609</v>
      </c>
      <c r="DE491" s="602">
        <f t="shared" ca="1" si="1018"/>
        <v>49693.889253268258</v>
      </c>
      <c r="DF491" s="602">
        <f t="shared" ca="1" si="1019"/>
        <v>49693.889253268258</v>
      </c>
      <c r="DG491" s="602">
        <f t="shared" ca="1" si="1020"/>
        <v>51404.937022019112</v>
      </c>
      <c r="DH491" s="602">
        <f t="shared" ca="1" si="1021"/>
        <v>51404.937022019112</v>
      </c>
      <c r="DI491" s="602">
        <f t="shared" ca="1" si="1022"/>
        <v>53138.334953305806</v>
      </c>
      <c r="DJ491" s="602">
        <f t="shared" ca="1" si="1023"/>
        <v>35740.272825017964</v>
      </c>
      <c r="DK491" s="602">
        <f t="shared" ca="1" si="1024"/>
        <v>36622.140011125128</v>
      </c>
      <c r="DL491" s="602">
        <f t="shared" ca="1" si="1025"/>
        <v>36622.140011125128</v>
      </c>
      <c r="DM491" s="602">
        <f t="shared" ca="1" si="1026"/>
        <v>37514.931461517175</v>
      </c>
      <c r="DN491" s="602">
        <f t="shared" ca="1" si="1027"/>
        <v>37514.931461517175</v>
      </c>
      <c r="DO491" s="602">
        <f t="shared" ca="1" si="1028"/>
        <v>38418.479955411574</v>
      </c>
      <c r="DP491" s="602">
        <f t="shared" ca="1" si="1029"/>
        <v>38418.479955411574</v>
      </c>
      <c r="DQ491" s="602">
        <f t="shared" ca="1" si="1030"/>
        <v>39332.613834187912</v>
      </c>
      <c r="DR491" s="602">
        <f t="shared" ca="1" si="1031"/>
        <v>39332.613834187912</v>
      </c>
      <c r="DS491" s="602">
        <f t="shared" ca="1" si="1032"/>
        <v>40257.157363389997</v>
      </c>
      <c r="DT491" s="602">
        <f t="shared" ca="1" si="1033"/>
        <v>46177.501827191038</v>
      </c>
      <c r="DU491" s="602">
        <f t="shared" ca="1" si="1034"/>
        <v>47838.641578354283</v>
      </c>
      <c r="DV491" s="602">
        <f t="shared" ca="1" si="1035"/>
        <v>47838.641578354283</v>
      </c>
      <c r="DW491" s="602">
        <f t="shared" ca="1" si="1036"/>
        <v>49524.048906687342</v>
      </c>
      <c r="DX491" s="602">
        <f t="shared" ca="1" si="1037"/>
        <v>49524.048906687342</v>
      </c>
      <c r="DY491" s="602">
        <f t="shared" ca="1" si="1038"/>
        <v>51232.81142211426</v>
      </c>
      <c r="DZ491" s="602">
        <f t="shared" ca="1" si="1039"/>
        <v>51232.81142211426</v>
      </c>
      <c r="EA491" s="602">
        <f t="shared" ca="1" si="1040"/>
        <v>52964.015402022604</v>
      </c>
      <c r="EB491" s="602">
        <f t="shared" ca="1" si="1041"/>
        <v>52964.015402022604</v>
      </c>
      <c r="EC491" s="602">
        <f t="shared" ca="1" si="1042"/>
        <v>54716.749467108581</v>
      </c>
      <c r="ED491" s="602">
        <f t="shared" ca="1" si="1043"/>
        <v>50546.562285820124</v>
      </c>
      <c r="EE491" s="602">
        <f t="shared" ca="1" si="1044"/>
        <v>52268.899256216449</v>
      </c>
      <c r="EF491" s="602">
        <f t="shared" ca="1" si="1045"/>
        <v>52268.899256216449</v>
      </c>
      <c r="EG491" s="602">
        <f t="shared" ca="1" si="1046"/>
        <v>54013.130357142247</v>
      </c>
      <c r="EH491" s="602">
        <f t="shared" ca="1" si="1047"/>
        <v>54013.130357142247</v>
      </c>
      <c r="EI491" s="602">
        <f t="shared" ca="1" si="1048"/>
        <v>55778.34727772788</v>
      </c>
      <c r="EJ491" s="602">
        <f t="shared" ca="1" si="1049"/>
        <v>55778.34727772788</v>
      </c>
      <c r="EK491" s="602">
        <f t="shared" ca="1" si="1050"/>
        <v>57563.649413299725</v>
      </c>
      <c r="EL491" s="602">
        <f t="shared" ca="1" si="1051"/>
        <v>57563.649413299725</v>
      </c>
      <c r="EM491" s="602">
        <f t="shared" ca="1" si="1052"/>
        <v>59368.146874517734</v>
      </c>
    </row>
    <row r="492" spans="22:143" ht="14.25" x14ac:dyDescent="0.2">
      <c r="V492" s="260"/>
      <c r="W492" s="597">
        <f t="shared" si="932"/>
        <v>199</v>
      </c>
      <c r="X492" s="602">
        <f t="shared" ca="1" si="933"/>
        <v>27303.204877228378</v>
      </c>
      <c r="Y492" s="602">
        <f t="shared" ca="1" si="934"/>
        <v>28063.745651855919</v>
      </c>
      <c r="Z492" s="602">
        <f t="shared" ca="1" si="935"/>
        <v>28063.745651855919</v>
      </c>
      <c r="AA492" s="602">
        <f t="shared" ca="1" si="936"/>
        <v>28836.595283912593</v>
      </c>
      <c r="AB492" s="602">
        <f t="shared" ca="1" si="937"/>
        <v>28836.595283912593</v>
      </c>
      <c r="AC492" s="602">
        <f t="shared" ca="1" si="938"/>
        <v>29621.652351503428</v>
      </c>
      <c r="AD492" s="602">
        <f t="shared" ca="1" si="939"/>
        <v>29621.652351503428</v>
      </c>
      <c r="AE492" s="602">
        <f t="shared" ca="1" si="940"/>
        <v>30418.807625095062</v>
      </c>
      <c r="AF492" s="602">
        <f t="shared" ca="1" si="941"/>
        <v>30418.807625095062</v>
      </c>
      <c r="AG492" s="602">
        <f t="shared" ca="1" si="942"/>
        <v>31227.944341051854</v>
      </c>
      <c r="AH492" s="602">
        <f t="shared" ca="1" si="943"/>
        <v>31773.964225318963</v>
      </c>
      <c r="AI492" s="602">
        <f t="shared" ca="1" si="944"/>
        <v>33161.814954877947</v>
      </c>
      <c r="AJ492" s="602">
        <f t="shared" ca="1" si="945"/>
        <v>33161.814954877947</v>
      </c>
      <c r="AK492" s="602">
        <f t="shared" ca="1" si="946"/>
        <v>34581.723205375456</v>
      </c>
      <c r="AL492" s="602">
        <f t="shared" ca="1" si="947"/>
        <v>34581.723205375456</v>
      </c>
      <c r="AM492" s="602">
        <f t="shared" ca="1" si="948"/>
        <v>36033.004617820443</v>
      </c>
      <c r="AN492" s="602">
        <f t="shared" ca="1" si="949"/>
        <v>36033.004617820443</v>
      </c>
      <c r="AO492" s="602">
        <f t="shared" ca="1" si="950"/>
        <v>37514.931461517175</v>
      </c>
      <c r="AP492" s="602">
        <f t="shared" ca="1" si="951"/>
        <v>37514.931461517175</v>
      </c>
      <c r="AQ492" s="602">
        <f t="shared" ca="1" si="952"/>
        <v>39026.737155306873</v>
      </c>
      <c r="AR492" s="602">
        <f t="shared" ca="1" si="953"/>
        <v>35448.772928771345</v>
      </c>
      <c r="AS492" s="602">
        <f t="shared" ca="1" si="954"/>
        <v>36918.531516652984</v>
      </c>
      <c r="AT492" s="602">
        <f t="shared" ca="1" si="955"/>
        <v>36918.531516652984</v>
      </c>
      <c r="AU492" s="602">
        <f t="shared" ca="1" si="956"/>
        <v>38418.479955411574</v>
      </c>
      <c r="AV492" s="602">
        <f t="shared" ca="1" si="957"/>
        <v>38418.479955411574</v>
      </c>
      <c r="AW492" s="602">
        <f t="shared" ca="1" si="958"/>
        <v>39947.830563756834</v>
      </c>
      <c r="AX492" s="602">
        <f t="shared" ca="1" si="959"/>
        <v>39947.830563756834</v>
      </c>
      <c r="AY492" s="602">
        <f t="shared" ca="1" si="960"/>
        <v>41505.764212283277</v>
      </c>
      <c r="AZ492" s="602">
        <f t="shared" ca="1" si="961"/>
        <v>41505.764212283277</v>
      </c>
      <c r="BA492" s="602">
        <f t="shared" ca="1" si="962"/>
        <v>43091.434978125537</v>
      </c>
      <c r="BB492" s="602">
        <f t="shared" ca="1" si="963"/>
        <v>30151.752011168952</v>
      </c>
      <c r="BC492" s="602">
        <f t="shared" ca="1" si="964"/>
        <v>30956.908340085956</v>
      </c>
      <c r="BD492" s="602">
        <f t="shared" ca="1" si="965"/>
        <v>30956.908340085956</v>
      </c>
      <c r="BE492" s="602">
        <f t="shared" ca="1" si="966"/>
        <v>31773.96422531897</v>
      </c>
      <c r="BF492" s="602">
        <f t="shared" ca="1" si="967"/>
        <v>31773.96422531897</v>
      </c>
      <c r="BG492" s="602">
        <f t="shared" ca="1" si="968"/>
        <v>32602.790994842424</v>
      </c>
      <c r="BH492" s="602">
        <f t="shared" ca="1" si="969"/>
        <v>32602.790994842424</v>
      </c>
      <c r="BI492" s="602">
        <f t="shared" ca="1" si="970"/>
        <v>33443.253242422019</v>
      </c>
      <c r="BJ492" s="602">
        <f t="shared" ca="1" si="971"/>
        <v>33443.253242422019</v>
      </c>
      <c r="BK492" s="602">
        <f t="shared" ca="1" si="972"/>
        <v>34295.209150044284</v>
      </c>
      <c r="BL492" s="602">
        <f t="shared" ca="1" si="973"/>
        <v>36770.18441525627</v>
      </c>
      <c r="BM492" s="602">
        <f t="shared" ca="1" si="974"/>
        <v>38267.148755353199</v>
      </c>
      <c r="BN492" s="602">
        <f t="shared" ca="1" si="975"/>
        <v>38267.148755353199</v>
      </c>
      <c r="BO492" s="602">
        <f t="shared" ca="1" si="976"/>
        <v>39793.595525186211</v>
      </c>
      <c r="BP492" s="602">
        <f t="shared" ca="1" si="977"/>
        <v>39793.595525186211</v>
      </c>
      <c r="BQ492" s="602">
        <f t="shared" ca="1" si="978"/>
        <v>41348.708530527409</v>
      </c>
      <c r="BR492" s="602">
        <f t="shared" ca="1" si="979"/>
        <v>41348.708530527409</v>
      </c>
      <c r="BS492" s="602">
        <f t="shared" ca="1" si="980"/>
        <v>42931.644319025749</v>
      </c>
      <c r="BT492" s="602">
        <f t="shared" ca="1" si="981"/>
        <v>42931.644319025749</v>
      </c>
      <c r="BU492" s="602">
        <f t="shared" ca="1" si="982"/>
        <v>44541.536806018841</v>
      </c>
      <c r="BV492" s="602">
        <f t="shared" ca="1" si="983"/>
        <v>40723.276804626068</v>
      </c>
      <c r="BW492" s="602">
        <f t="shared" ca="1" si="984"/>
        <v>42295.186245571516</v>
      </c>
      <c r="BX492" s="602">
        <f t="shared" ca="1" si="985"/>
        <v>42295.186245571516</v>
      </c>
      <c r="BY492" s="602">
        <f t="shared" ca="1" si="986"/>
        <v>43894.401241264459</v>
      </c>
      <c r="BZ492" s="602">
        <f t="shared" ca="1" si="987"/>
        <v>43894.401241264459</v>
      </c>
      <c r="CA492" s="602">
        <f t="shared" ca="1" si="988"/>
        <v>45520.044319311586</v>
      </c>
      <c r="CB492" s="602">
        <f t="shared" ca="1" si="989"/>
        <v>45520.044319311586</v>
      </c>
      <c r="CC492" s="602">
        <f t="shared" ca="1" si="990"/>
        <v>47171.222607457443</v>
      </c>
      <c r="CD492" s="602">
        <f t="shared" ca="1" si="991"/>
        <v>47171.222607457443</v>
      </c>
      <c r="CE492" s="602">
        <f t="shared" ca="1" si="992"/>
        <v>48847.032188247038</v>
      </c>
      <c r="CF492" s="602">
        <f t="shared" ca="1" si="993"/>
        <v>32602.790994842424</v>
      </c>
      <c r="CG492" s="602">
        <f t="shared" ca="1" si="994"/>
        <v>33443.253242422012</v>
      </c>
      <c r="CH492" s="602">
        <f t="shared" ca="1" si="995"/>
        <v>33443.253242422012</v>
      </c>
      <c r="CI492" s="602">
        <f t="shared" ca="1" si="996"/>
        <v>34295.209150044277</v>
      </c>
      <c r="CJ492" s="602">
        <f t="shared" ca="1" si="997"/>
        <v>34295.209150044277</v>
      </c>
      <c r="CK492" s="602">
        <f t="shared" ca="1" si="998"/>
        <v>35158.510820378884</v>
      </c>
      <c r="CL492" s="602">
        <f t="shared" ca="1" si="999"/>
        <v>35158.510820378884</v>
      </c>
      <c r="CM492" s="602">
        <f t="shared" ca="1" si="1000"/>
        <v>36033.004617820443</v>
      </c>
      <c r="CN492" s="602">
        <f t="shared" ca="1" si="1001"/>
        <v>36033.004617820443</v>
      </c>
      <c r="CO492" s="602">
        <f t="shared" ca="1" si="1002"/>
        <v>36918.531516652984</v>
      </c>
      <c r="CP492" s="602">
        <f t="shared" ca="1" si="1003"/>
        <v>40567.620879791641</v>
      </c>
      <c r="CQ492" s="602">
        <f t="shared" ca="1" si="1004"/>
        <v>42136.752230538325</v>
      </c>
      <c r="CR492" s="602">
        <f t="shared" ca="1" si="1005"/>
        <v>42136.752230538325</v>
      </c>
      <c r="CS492" s="602">
        <f t="shared" ca="1" si="1006"/>
        <v>43733.275864409734</v>
      </c>
      <c r="CT492" s="602">
        <f t="shared" ca="1" si="1007"/>
        <v>43733.275864409734</v>
      </c>
      <c r="CU492" s="602">
        <f t="shared" ca="1" si="1008"/>
        <v>45356.316094004287</v>
      </c>
      <c r="CV492" s="602">
        <f t="shared" ca="1" si="1009"/>
        <v>45356.316094004287</v>
      </c>
      <c r="CW492" s="602">
        <f t="shared" ca="1" si="1010"/>
        <v>47004.981388595283</v>
      </c>
      <c r="CX492" s="602">
        <f t="shared" ca="1" si="1011"/>
        <v>47004.981388595283</v>
      </c>
      <c r="CY492" s="602">
        <f t="shared" ca="1" si="1012"/>
        <v>48678.368743832812</v>
      </c>
      <c r="CZ492" s="602">
        <f t="shared" ca="1" si="1013"/>
        <v>44703.97476535022</v>
      </c>
      <c r="DA492" s="602">
        <f t="shared" ca="1" si="1014"/>
        <v>46342.497848049643</v>
      </c>
      <c r="DB492" s="602">
        <f t="shared" ca="1" si="1015"/>
        <v>46342.497848049643</v>
      </c>
      <c r="DC492" s="602">
        <f t="shared" ca="1" si="1016"/>
        <v>48006.105296803609</v>
      </c>
      <c r="DD492" s="602">
        <f t="shared" ca="1" si="1017"/>
        <v>48006.105296803609</v>
      </c>
      <c r="DE492" s="602">
        <f t="shared" ca="1" si="1018"/>
        <v>49693.889253268258</v>
      </c>
      <c r="DF492" s="602">
        <f t="shared" ca="1" si="1019"/>
        <v>49693.889253268258</v>
      </c>
      <c r="DG492" s="602">
        <f t="shared" ca="1" si="1020"/>
        <v>51404.937022019112</v>
      </c>
      <c r="DH492" s="602">
        <f t="shared" ca="1" si="1021"/>
        <v>51404.937022019112</v>
      </c>
      <c r="DI492" s="602">
        <f t="shared" ca="1" si="1022"/>
        <v>53138.334953305806</v>
      </c>
      <c r="DJ492" s="602">
        <f t="shared" ca="1" si="1023"/>
        <v>35740.272825017964</v>
      </c>
      <c r="DK492" s="602">
        <f t="shared" ca="1" si="1024"/>
        <v>36622.140011125128</v>
      </c>
      <c r="DL492" s="602">
        <f t="shared" ca="1" si="1025"/>
        <v>36622.140011125128</v>
      </c>
      <c r="DM492" s="602">
        <f t="shared" ca="1" si="1026"/>
        <v>37514.931461517175</v>
      </c>
      <c r="DN492" s="602">
        <f t="shared" ca="1" si="1027"/>
        <v>37514.931461517175</v>
      </c>
      <c r="DO492" s="602">
        <f t="shared" ca="1" si="1028"/>
        <v>38418.479955411574</v>
      </c>
      <c r="DP492" s="602">
        <f t="shared" ca="1" si="1029"/>
        <v>38418.479955411574</v>
      </c>
      <c r="DQ492" s="602">
        <f t="shared" ca="1" si="1030"/>
        <v>39332.613834187912</v>
      </c>
      <c r="DR492" s="602">
        <f t="shared" ca="1" si="1031"/>
        <v>39332.613834187912</v>
      </c>
      <c r="DS492" s="602">
        <f t="shared" ca="1" si="1032"/>
        <v>40257.157363389997</v>
      </c>
      <c r="DT492" s="602">
        <f t="shared" ca="1" si="1033"/>
        <v>46177.501827191038</v>
      </c>
      <c r="DU492" s="602">
        <f t="shared" ca="1" si="1034"/>
        <v>47838.641578354283</v>
      </c>
      <c r="DV492" s="602">
        <f t="shared" ca="1" si="1035"/>
        <v>47838.641578354283</v>
      </c>
      <c r="DW492" s="602">
        <f t="shared" ca="1" si="1036"/>
        <v>49524.048906687342</v>
      </c>
      <c r="DX492" s="602">
        <f t="shared" ca="1" si="1037"/>
        <v>49524.048906687342</v>
      </c>
      <c r="DY492" s="602">
        <f t="shared" ca="1" si="1038"/>
        <v>51232.81142211426</v>
      </c>
      <c r="DZ492" s="602">
        <f t="shared" ca="1" si="1039"/>
        <v>51232.81142211426</v>
      </c>
      <c r="EA492" s="602">
        <f t="shared" ca="1" si="1040"/>
        <v>52964.015402022604</v>
      </c>
      <c r="EB492" s="602">
        <f t="shared" ca="1" si="1041"/>
        <v>52964.015402022604</v>
      </c>
      <c r="EC492" s="602">
        <f t="shared" ca="1" si="1042"/>
        <v>54716.749467108581</v>
      </c>
      <c r="ED492" s="602">
        <f t="shared" ca="1" si="1043"/>
        <v>50546.562285820124</v>
      </c>
      <c r="EE492" s="602">
        <f t="shared" ca="1" si="1044"/>
        <v>52268.899256216449</v>
      </c>
      <c r="EF492" s="602">
        <f t="shared" ca="1" si="1045"/>
        <v>52268.899256216449</v>
      </c>
      <c r="EG492" s="602">
        <f t="shared" ca="1" si="1046"/>
        <v>54013.130357142247</v>
      </c>
      <c r="EH492" s="602">
        <f t="shared" ca="1" si="1047"/>
        <v>54013.130357142247</v>
      </c>
      <c r="EI492" s="602">
        <f t="shared" ca="1" si="1048"/>
        <v>55778.34727772788</v>
      </c>
      <c r="EJ492" s="602">
        <f t="shared" ca="1" si="1049"/>
        <v>55778.34727772788</v>
      </c>
      <c r="EK492" s="602">
        <f t="shared" ca="1" si="1050"/>
        <v>57563.649413299725</v>
      </c>
      <c r="EL492" s="602">
        <f t="shared" ca="1" si="1051"/>
        <v>57563.649413299725</v>
      </c>
      <c r="EM492" s="602">
        <f t="shared" ca="1" si="1052"/>
        <v>59368.146874517734</v>
      </c>
    </row>
    <row r="493" spans="22:143" ht="14.25" x14ac:dyDescent="0.2">
      <c r="V493" s="260"/>
      <c r="W493" s="597">
        <f t="shared" si="932"/>
        <v>200</v>
      </c>
      <c r="X493" s="602">
        <f t="shared" ca="1" si="933"/>
        <v>27303.204877228378</v>
      </c>
      <c r="Y493" s="602">
        <f t="shared" ca="1" si="934"/>
        <v>28063.745651855919</v>
      </c>
      <c r="Z493" s="602">
        <f t="shared" ca="1" si="935"/>
        <v>28063.745651855919</v>
      </c>
      <c r="AA493" s="602">
        <f t="shared" ca="1" si="936"/>
        <v>28836.595283912593</v>
      </c>
      <c r="AB493" s="602">
        <f t="shared" ca="1" si="937"/>
        <v>28836.595283912593</v>
      </c>
      <c r="AC493" s="602">
        <f t="shared" ca="1" si="938"/>
        <v>29621.652351503428</v>
      </c>
      <c r="AD493" s="602">
        <f t="shared" ca="1" si="939"/>
        <v>29621.652351503428</v>
      </c>
      <c r="AE493" s="602">
        <f t="shared" ca="1" si="940"/>
        <v>30418.807625095062</v>
      </c>
      <c r="AF493" s="602">
        <f t="shared" ca="1" si="941"/>
        <v>30418.807625095062</v>
      </c>
      <c r="AG493" s="602">
        <f t="shared" ca="1" si="942"/>
        <v>31227.944341051854</v>
      </c>
      <c r="AH493" s="602">
        <f t="shared" ca="1" si="943"/>
        <v>31773.964225318963</v>
      </c>
      <c r="AI493" s="602">
        <f t="shared" ca="1" si="944"/>
        <v>33161.814954877947</v>
      </c>
      <c r="AJ493" s="602">
        <f t="shared" ca="1" si="945"/>
        <v>33161.814954877947</v>
      </c>
      <c r="AK493" s="602">
        <f t="shared" ca="1" si="946"/>
        <v>34581.723205375456</v>
      </c>
      <c r="AL493" s="602">
        <f t="shared" ca="1" si="947"/>
        <v>34581.723205375456</v>
      </c>
      <c r="AM493" s="602">
        <f t="shared" ca="1" si="948"/>
        <v>36033.004617820443</v>
      </c>
      <c r="AN493" s="602">
        <f t="shared" ca="1" si="949"/>
        <v>36033.004617820443</v>
      </c>
      <c r="AO493" s="602">
        <f t="shared" ca="1" si="950"/>
        <v>37514.931461517175</v>
      </c>
      <c r="AP493" s="602">
        <f t="shared" ca="1" si="951"/>
        <v>37514.931461517175</v>
      </c>
      <c r="AQ493" s="602">
        <f t="shared" ca="1" si="952"/>
        <v>39026.737155306873</v>
      </c>
      <c r="AR493" s="602">
        <f t="shared" ca="1" si="953"/>
        <v>35448.772928771345</v>
      </c>
      <c r="AS493" s="602">
        <f t="shared" ca="1" si="954"/>
        <v>36918.531516652984</v>
      </c>
      <c r="AT493" s="602">
        <f t="shared" ca="1" si="955"/>
        <v>36918.531516652984</v>
      </c>
      <c r="AU493" s="602">
        <f t="shared" ca="1" si="956"/>
        <v>38418.479955411574</v>
      </c>
      <c r="AV493" s="602">
        <f t="shared" ca="1" si="957"/>
        <v>38418.479955411574</v>
      </c>
      <c r="AW493" s="602">
        <f t="shared" ca="1" si="958"/>
        <v>39947.830563756834</v>
      </c>
      <c r="AX493" s="602">
        <f t="shared" ca="1" si="959"/>
        <v>39947.830563756834</v>
      </c>
      <c r="AY493" s="602">
        <f t="shared" ca="1" si="960"/>
        <v>41505.764212283277</v>
      </c>
      <c r="AZ493" s="602">
        <f t="shared" ca="1" si="961"/>
        <v>41505.764212283277</v>
      </c>
      <c r="BA493" s="602">
        <f t="shared" ca="1" si="962"/>
        <v>43091.434978125537</v>
      </c>
      <c r="BB493" s="602">
        <f t="shared" ca="1" si="963"/>
        <v>30151.752011168952</v>
      </c>
      <c r="BC493" s="602">
        <f t="shared" ca="1" si="964"/>
        <v>30956.908340085956</v>
      </c>
      <c r="BD493" s="602">
        <f t="shared" ca="1" si="965"/>
        <v>30956.908340085956</v>
      </c>
      <c r="BE493" s="602">
        <f t="shared" ca="1" si="966"/>
        <v>31773.96422531897</v>
      </c>
      <c r="BF493" s="602">
        <f t="shared" ca="1" si="967"/>
        <v>31773.96422531897</v>
      </c>
      <c r="BG493" s="602">
        <f t="shared" ca="1" si="968"/>
        <v>32602.790994842424</v>
      </c>
      <c r="BH493" s="602">
        <f t="shared" ca="1" si="969"/>
        <v>32602.790994842424</v>
      </c>
      <c r="BI493" s="602">
        <f t="shared" ca="1" si="970"/>
        <v>33443.253242422019</v>
      </c>
      <c r="BJ493" s="602">
        <f t="shared" ca="1" si="971"/>
        <v>33443.253242422019</v>
      </c>
      <c r="BK493" s="602">
        <f t="shared" ca="1" si="972"/>
        <v>34295.209150044284</v>
      </c>
      <c r="BL493" s="602">
        <f t="shared" ca="1" si="973"/>
        <v>36770.18441525627</v>
      </c>
      <c r="BM493" s="602">
        <f t="shared" ca="1" si="974"/>
        <v>38267.148755353199</v>
      </c>
      <c r="BN493" s="602">
        <f t="shared" ca="1" si="975"/>
        <v>38267.148755353199</v>
      </c>
      <c r="BO493" s="602">
        <f t="shared" ca="1" si="976"/>
        <v>39793.595525186211</v>
      </c>
      <c r="BP493" s="602">
        <f t="shared" ca="1" si="977"/>
        <v>39793.595525186211</v>
      </c>
      <c r="BQ493" s="602">
        <f t="shared" ca="1" si="978"/>
        <v>41348.708530527409</v>
      </c>
      <c r="BR493" s="602">
        <f t="shared" ca="1" si="979"/>
        <v>41348.708530527409</v>
      </c>
      <c r="BS493" s="602">
        <f t="shared" ca="1" si="980"/>
        <v>42931.644319025749</v>
      </c>
      <c r="BT493" s="602">
        <f t="shared" ca="1" si="981"/>
        <v>42931.644319025749</v>
      </c>
      <c r="BU493" s="602">
        <f t="shared" ca="1" si="982"/>
        <v>44541.536806018841</v>
      </c>
      <c r="BV493" s="602">
        <f t="shared" ca="1" si="983"/>
        <v>40723.276804626068</v>
      </c>
      <c r="BW493" s="602">
        <f t="shared" ca="1" si="984"/>
        <v>42295.186245571516</v>
      </c>
      <c r="BX493" s="602">
        <f t="shared" ca="1" si="985"/>
        <v>42295.186245571516</v>
      </c>
      <c r="BY493" s="602">
        <f t="shared" ca="1" si="986"/>
        <v>43894.401241264459</v>
      </c>
      <c r="BZ493" s="602">
        <f t="shared" ca="1" si="987"/>
        <v>43894.401241264459</v>
      </c>
      <c r="CA493" s="602">
        <f t="shared" ca="1" si="988"/>
        <v>45520.044319311586</v>
      </c>
      <c r="CB493" s="602">
        <f t="shared" ca="1" si="989"/>
        <v>45520.044319311586</v>
      </c>
      <c r="CC493" s="602">
        <f t="shared" ca="1" si="990"/>
        <v>47171.222607457443</v>
      </c>
      <c r="CD493" s="602">
        <f t="shared" ca="1" si="991"/>
        <v>47171.222607457443</v>
      </c>
      <c r="CE493" s="602">
        <f t="shared" ca="1" si="992"/>
        <v>48847.032188247038</v>
      </c>
      <c r="CF493" s="602">
        <f t="shared" ca="1" si="993"/>
        <v>32602.790994842424</v>
      </c>
      <c r="CG493" s="602">
        <f t="shared" ca="1" si="994"/>
        <v>33443.253242422012</v>
      </c>
      <c r="CH493" s="602">
        <f t="shared" ca="1" si="995"/>
        <v>33443.253242422012</v>
      </c>
      <c r="CI493" s="602">
        <f t="shared" ca="1" si="996"/>
        <v>34295.209150044277</v>
      </c>
      <c r="CJ493" s="602">
        <f t="shared" ca="1" si="997"/>
        <v>34295.209150044277</v>
      </c>
      <c r="CK493" s="602">
        <f t="shared" ca="1" si="998"/>
        <v>35158.510820378884</v>
      </c>
      <c r="CL493" s="602">
        <f t="shared" ca="1" si="999"/>
        <v>35158.510820378884</v>
      </c>
      <c r="CM493" s="602">
        <f t="shared" ca="1" si="1000"/>
        <v>36033.004617820443</v>
      </c>
      <c r="CN493" s="602">
        <f t="shared" ca="1" si="1001"/>
        <v>36033.004617820443</v>
      </c>
      <c r="CO493" s="602">
        <f t="shared" ca="1" si="1002"/>
        <v>36918.531516652984</v>
      </c>
      <c r="CP493" s="602">
        <f t="shared" ca="1" si="1003"/>
        <v>40567.620879791641</v>
      </c>
      <c r="CQ493" s="602">
        <f t="shared" ca="1" si="1004"/>
        <v>42136.752230538325</v>
      </c>
      <c r="CR493" s="602">
        <f t="shared" ca="1" si="1005"/>
        <v>42136.752230538325</v>
      </c>
      <c r="CS493" s="602">
        <f t="shared" ca="1" si="1006"/>
        <v>43733.275864409734</v>
      </c>
      <c r="CT493" s="602">
        <f t="shared" ca="1" si="1007"/>
        <v>43733.275864409734</v>
      </c>
      <c r="CU493" s="602">
        <f t="shared" ca="1" si="1008"/>
        <v>45356.316094004287</v>
      </c>
      <c r="CV493" s="602">
        <f t="shared" ca="1" si="1009"/>
        <v>45356.316094004287</v>
      </c>
      <c r="CW493" s="602">
        <f t="shared" ca="1" si="1010"/>
        <v>47004.981388595283</v>
      </c>
      <c r="CX493" s="602">
        <f t="shared" ca="1" si="1011"/>
        <v>47004.981388595283</v>
      </c>
      <c r="CY493" s="602">
        <f t="shared" ca="1" si="1012"/>
        <v>48678.368743832812</v>
      </c>
      <c r="CZ493" s="602">
        <f t="shared" ca="1" si="1013"/>
        <v>44703.97476535022</v>
      </c>
      <c r="DA493" s="602">
        <f t="shared" ca="1" si="1014"/>
        <v>46342.497848049643</v>
      </c>
      <c r="DB493" s="602">
        <f t="shared" ca="1" si="1015"/>
        <v>46342.497848049643</v>
      </c>
      <c r="DC493" s="602">
        <f t="shared" ca="1" si="1016"/>
        <v>48006.105296803609</v>
      </c>
      <c r="DD493" s="602">
        <f t="shared" ca="1" si="1017"/>
        <v>48006.105296803609</v>
      </c>
      <c r="DE493" s="602">
        <f t="shared" ca="1" si="1018"/>
        <v>49693.889253268258</v>
      </c>
      <c r="DF493" s="602">
        <f t="shared" ca="1" si="1019"/>
        <v>49693.889253268258</v>
      </c>
      <c r="DG493" s="602">
        <f t="shared" ca="1" si="1020"/>
        <v>51404.937022019112</v>
      </c>
      <c r="DH493" s="602">
        <f t="shared" ca="1" si="1021"/>
        <v>51404.937022019112</v>
      </c>
      <c r="DI493" s="602">
        <f t="shared" ca="1" si="1022"/>
        <v>53138.334953305806</v>
      </c>
      <c r="DJ493" s="602">
        <f t="shared" ca="1" si="1023"/>
        <v>35740.272825017964</v>
      </c>
      <c r="DK493" s="602">
        <f t="shared" ca="1" si="1024"/>
        <v>36622.140011125128</v>
      </c>
      <c r="DL493" s="602">
        <f t="shared" ca="1" si="1025"/>
        <v>36622.140011125128</v>
      </c>
      <c r="DM493" s="602">
        <f t="shared" ca="1" si="1026"/>
        <v>37514.931461517175</v>
      </c>
      <c r="DN493" s="602">
        <f t="shared" ca="1" si="1027"/>
        <v>37514.931461517175</v>
      </c>
      <c r="DO493" s="602">
        <f t="shared" ca="1" si="1028"/>
        <v>38418.479955411574</v>
      </c>
      <c r="DP493" s="602">
        <f t="shared" ca="1" si="1029"/>
        <v>38418.479955411574</v>
      </c>
      <c r="DQ493" s="602">
        <f t="shared" ca="1" si="1030"/>
        <v>39332.613834187912</v>
      </c>
      <c r="DR493" s="602">
        <f t="shared" ca="1" si="1031"/>
        <v>39332.613834187912</v>
      </c>
      <c r="DS493" s="602">
        <f t="shared" ca="1" si="1032"/>
        <v>40257.157363389997</v>
      </c>
      <c r="DT493" s="602">
        <f t="shared" ca="1" si="1033"/>
        <v>46177.501827191038</v>
      </c>
      <c r="DU493" s="602">
        <f t="shared" ca="1" si="1034"/>
        <v>47838.641578354283</v>
      </c>
      <c r="DV493" s="602">
        <f t="shared" ca="1" si="1035"/>
        <v>47838.641578354283</v>
      </c>
      <c r="DW493" s="602">
        <f t="shared" ca="1" si="1036"/>
        <v>49524.048906687342</v>
      </c>
      <c r="DX493" s="602">
        <f t="shared" ca="1" si="1037"/>
        <v>49524.048906687342</v>
      </c>
      <c r="DY493" s="602">
        <f t="shared" ca="1" si="1038"/>
        <v>51232.81142211426</v>
      </c>
      <c r="DZ493" s="602">
        <f t="shared" ca="1" si="1039"/>
        <v>51232.81142211426</v>
      </c>
      <c r="EA493" s="602">
        <f t="shared" ca="1" si="1040"/>
        <v>52964.015402022604</v>
      </c>
      <c r="EB493" s="602">
        <f t="shared" ca="1" si="1041"/>
        <v>52964.015402022604</v>
      </c>
      <c r="EC493" s="602">
        <f t="shared" ca="1" si="1042"/>
        <v>54716.749467108581</v>
      </c>
      <c r="ED493" s="602">
        <f t="shared" ca="1" si="1043"/>
        <v>50546.562285820124</v>
      </c>
      <c r="EE493" s="602">
        <f t="shared" ca="1" si="1044"/>
        <v>52268.899256216449</v>
      </c>
      <c r="EF493" s="602">
        <f t="shared" ca="1" si="1045"/>
        <v>52268.899256216449</v>
      </c>
      <c r="EG493" s="602">
        <f t="shared" ca="1" si="1046"/>
        <v>54013.130357142247</v>
      </c>
      <c r="EH493" s="602">
        <f t="shared" ca="1" si="1047"/>
        <v>54013.130357142247</v>
      </c>
      <c r="EI493" s="602">
        <f t="shared" ca="1" si="1048"/>
        <v>55778.34727772788</v>
      </c>
      <c r="EJ493" s="602">
        <f t="shared" ca="1" si="1049"/>
        <v>55778.34727772788</v>
      </c>
      <c r="EK493" s="602">
        <f t="shared" ca="1" si="1050"/>
        <v>57563.649413299725</v>
      </c>
      <c r="EL493" s="602">
        <f t="shared" ca="1" si="1051"/>
        <v>57563.649413299725</v>
      </c>
      <c r="EM493" s="602">
        <f t="shared" ca="1" si="1052"/>
        <v>59368.146874517734</v>
      </c>
    </row>
    <row r="494" spans="22:143" ht="14.25" x14ac:dyDescent="0.2">
      <c r="V494" s="260"/>
      <c r="W494" s="597">
        <f t="shared" si="932"/>
        <v>201</v>
      </c>
      <c r="X494" s="602">
        <f t="shared" ca="1" si="933"/>
        <v>27303.204877228378</v>
      </c>
      <c r="Y494" s="602">
        <f t="shared" ca="1" si="934"/>
        <v>28063.745651855919</v>
      </c>
      <c r="Z494" s="602">
        <f t="shared" ca="1" si="935"/>
        <v>28063.745651855919</v>
      </c>
      <c r="AA494" s="602">
        <f t="shared" ca="1" si="936"/>
        <v>28836.595283912593</v>
      </c>
      <c r="AB494" s="602">
        <f t="shared" ca="1" si="937"/>
        <v>28836.595283912593</v>
      </c>
      <c r="AC494" s="602">
        <f t="shared" ca="1" si="938"/>
        <v>29621.652351503428</v>
      </c>
      <c r="AD494" s="602">
        <f t="shared" ca="1" si="939"/>
        <v>29621.652351503428</v>
      </c>
      <c r="AE494" s="602">
        <f t="shared" ca="1" si="940"/>
        <v>30418.807625095062</v>
      </c>
      <c r="AF494" s="602">
        <f t="shared" ca="1" si="941"/>
        <v>30418.807625095062</v>
      </c>
      <c r="AG494" s="602">
        <f t="shared" ca="1" si="942"/>
        <v>31227.944341051854</v>
      </c>
      <c r="AH494" s="602">
        <f t="shared" ca="1" si="943"/>
        <v>31773.964225318963</v>
      </c>
      <c r="AI494" s="602">
        <f t="shared" ca="1" si="944"/>
        <v>33161.814954877947</v>
      </c>
      <c r="AJ494" s="602">
        <f t="shared" ca="1" si="945"/>
        <v>33161.814954877947</v>
      </c>
      <c r="AK494" s="602">
        <f t="shared" ca="1" si="946"/>
        <v>34581.723205375456</v>
      </c>
      <c r="AL494" s="602">
        <f t="shared" ca="1" si="947"/>
        <v>34581.723205375456</v>
      </c>
      <c r="AM494" s="602">
        <f t="shared" ca="1" si="948"/>
        <v>36033.004617820443</v>
      </c>
      <c r="AN494" s="602">
        <f t="shared" ca="1" si="949"/>
        <v>36033.004617820443</v>
      </c>
      <c r="AO494" s="602">
        <f t="shared" ca="1" si="950"/>
        <v>37514.931461517175</v>
      </c>
      <c r="AP494" s="602">
        <f t="shared" ca="1" si="951"/>
        <v>37514.931461517175</v>
      </c>
      <c r="AQ494" s="602">
        <f t="shared" ca="1" si="952"/>
        <v>39026.737155306873</v>
      </c>
      <c r="AR494" s="602">
        <f t="shared" ca="1" si="953"/>
        <v>35448.772928771345</v>
      </c>
      <c r="AS494" s="602">
        <f t="shared" ca="1" si="954"/>
        <v>36918.531516652984</v>
      </c>
      <c r="AT494" s="602">
        <f t="shared" ca="1" si="955"/>
        <v>36918.531516652984</v>
      </c>
      <c r="AU494" s="602">
        <f t="shared" ca="1" si="956"/>
        <v>38418.479955411574</v>
      </c>
      <c r="AV494" s="602">
        <f t="shared" ca="1" si="957"/>
        <v>38418.479955411574</v>
      </c>
      <c r="AW494" s="602">
        <f t="shared" ca="1" si="958"/>
        <v>39947.830563756834</v>
      </c>
      <c r="AX494" s="602">
        <f t="shared" ca="1" si="959"/>
        <v>39947.830563756834</v>
      </c>
      <c r="AY494" s="602">
        <f t="shared" ca="1" si="960"/>
        <v>41505.764212283277</v>
      </c>
      <c r="AZ494" s="602">
        <f t="shared" ca="1" si="961"/>
        <v>41505.764212283277</v>
      </c>
      <c r="BA494" s="602">
        <f t="shared" ca="1" si="962"/>
        <v>43091.434978125537</v>
      </c>
      <c r="BB494" s="602">
        <f t="shared" ca="1" si="963"/>
        <v>30151.752011168952</v>
      </c>
      <c r="BC494" s="602">
        <f t="shared" ca="1" si="964"/>
        <v>30956.908340085956</v>
      </c>
      <c r="BD494" s="602">
        <f t="shared" ca="1" si="965"/>
        <v>30956.908340085956</v>
      </c>
      <c r="BE494" s="602">
        <f t="shared" ca="1" si="966"/>
        <v>31773.96422531897</v>
      </c>
      <c r="BF494" s="602">
        <f t="shared" ca="1" si="967"/>
        <v>31773.96422531897</v>
      </c>
      <c r="BG494" s="602">
        <f t="shared" ca="1" si="968"/>
        <v>32602.790994842424</v>
      </c>
      <c r="BH494" s="602">
        <f t="shared" ca="1" si="969"/>
        <v>32602.790994842424</v>
      </c>
      <c r="BI494" s="602">
        <f t="shared" ca="1" si="970"/>
        <v>33443.253242422019</v>
      </c>
      <c r="BJ494" s="602">
        <f t="shared" ca="1" si="971"/>
        <v>33443.253242422019</v>
      </c>
      <c r="BK494" s="602">
        <f t="shared" ca="1" si="972"/>
        <v>34295.209150044284</v>
      </c>
      <c r="BL494" s="602">
        <f t="shared" ca="1" si="973"/>
        <v>36770.18441525627</v>
      </c>
      <c r="BM494" s="602">
        <f t="shared" ca="1" si="974"/>
        <v>38267.148755353199</v>
      </c>
      <c r="BN494" s="602">
        <f t="shared" ca="1" si="975"/>
        <v>38267.148755353199</v>
      </c>
      <c r="BO494" s="602">
        <f t="shared" ca="1" si="976"/>
        <v>39793.595525186211</v>
      </c>
      <c r="BP494" s="602">
        <f t="shared" ca="1" si="977"/>
        <v>39793.595525186211</v>
      </c>
      <c r="BQ494" s="602">
        <f t="shared" ca="1" si="978"/>
        <v>41348.708530527409</v>
      </c>
      <c r="BR494" s="602">
        <f t="shared" ca="1" si="979"/>
        <v>41348.708530527409</v>
      </c>
      <c r="BS494" s="602">
        <f t="shared" ca="1" si="980"/>
        <v>42931.644319025749</v>
      </c>
      <c r="BT494" s="602">
        <f t="shared" ca="1" si="981"/>
        <v>42931.644319025749</v>
      </c>
      <c r="BU494" s="602">
        <f t="shared" ca="1" si="982"/>
        <v>44541.536806018841</v>
      </c>
      <c r="BV494" s="602">
        <f t="shared" ca="1" si="983"/>
        <v>40723.276804626068</v>
      </c>
      <c r="BW494" s="602">
        <f t="shared" ca="1" si="984"/>
        <v>42295.186245571516</v>
      </c>
      <c r="BX494" s="602">
        <f t="shared" ca="1" si="985"/>
        <v>42295.186245571516</v>
      </c>
      <c r="BY494" s="602">
        <f t="shared" ca="1" si="986"/>
        <v>43894.401241264459</v>
      </c>
      <c r="BZ494" s="602">
        <f t="shared" ca="1" si="987"/>
        <v>43894.401241264459</v>
      </c>
      <c r="CA494" s="602">
        <f t="shared" ca="1" si="988"/>
        <v>45520.044319311586</v>
      </c>
      <c r="CB494" s="602">
        <f t="shared" ca="1" si="989"/>
        <v>45520.044319311586</v>
      </c>
      <c r="CC494" s="602">
        <f t="shared" ca="1" si="990"/>
        <v>47171.222607457443</v>
      </c>
      <c r="CD494" s="602">
        <f t="shared" ca="1" si="991"/>
        <v>47171.222607457443</v>
      </c>
      <c r="CE494" s="602">
        <f t="shared" ca="1" si="992"/>
        <v>48847.032188247038</v>
      </c>
      <c r="CF494" s="602">
        <f t="shared" ca="1" si="993"/>
        <v>32602.790994842424</v>
      </c>
      <c r="CG494" s="602">
        <f t="shared" ca="1" si="994"/>
        <v>33443.253242422012</v>
      </c>
      <c r="CH494" s="602">
        <f t="shared" ca="1" si="995"/>
        <v>33443.253242422012</v>
      </c>
      <c r="CI494" s="602">
        <f t="shared" ca="1" si="996"/>
        <v>34295.209150044277</v>
      </c>
      <c r="CJ494" s="602">
        <f t="shared" ca="1" si="997"/>
        <v>34295.209150044277</v>
      </c>
      <c r="CK494" s="602">
        <f t="shared" ca="1" si="998"/>
        <v>35158.510820378884</v>
      </c>
      <c r="CL494" s="602">
        <f t="shared" ca="1" si="999"/>
        <v>35158.510820378884</v>
      </c>
      <c r="CM494" s="602">
        <f t="shared" ca="1" si="1000"/>
        <v>36033.004617820443</v>
      </c>
      <c r="CN494" s="602">
        <f t="shared" ca="1" si="1001"/>
        <v>36033.004617820443</v>
      </c>
      <c r="CO494" s="602">
        <f t="shared" ca="1" si="1002"/>
        <v>36918.531516652984</v>
      </c>
      <c r="CP494" s="602">
        <f t="shared" ca="1" si="1003"/>
        <v>40567.620879791641</v>
      </c>
      <c r="CQ494" s="602">
        <f t="shared" ca="1" si="1004"/>
        <v>42136.752230538325</v>
      </c>
      <c r="CR494" s="602">
        <f t="shared" ca="1" si="1005"/>
        <v>42136.752230538325</v>
      </c>
      <c r="CS494" s="602">
        <f t="shared" ca="1" si="1006"/>
        <v>43733.275864409734</v>
      </c>
      <c r="CT494" s="602">
        <f t="shared" ca="1" si="1007"/>
        <v>43733.275864409734</v>
      </c>
      <c r="CU494" s="602">
        <f t="shared" ca="1" si="1008"/>
        <v>45356.316094004287</v>
      </c>
      <c r="CV494" s="602">
        <f t="shared" ca="1" si="1009"/>
        <v>45356.316094004287</v>
      </c>
      <c r="CW494" s="602">
        <f t="shared" ca="1" si="1010"/>
        <v>47004.981388595283</v>
      </c>
      <c r="CX494" s="602">
        <f t="shared" ca="1" si="1011"/>
        <v>47004.981388595283</v>
      </c>
      <c r="CY494" s="602">
        <f t="shared" ca="1" si="1012"/>
        <v>48678.368743832812</v>
      </c>
      <c r="CZ494" s="602">
        <f t="shared" ca="1" si="1013"/>
        <v>44703.97476535022</v>
      </c>
      <c r="DA494" s="602">
        <f t="shared" ca="1" si="1014"/>
        <v>46342.497848049643</v>
      </c>
      <c r="DB494" s="602">
        <f t="shared" ca="1" si="1015"/>
        <v>46342.497848049643</v>
      </c>
      <c r="DC494" s="602">
        <f t="shared" ca="1" si="1016"/>
        <v>48006.105296803609</v>
      </c>
      <c r="DD494" s="602">
        <f t="shared" ca="1" si="1017"/>
        <v>48006.105296803609</v>
      </c>
      <c r="DE494" s="602">
        <f t="shared" ca="1" si="1018"/>
        <v>49693.889253268258</v>
      </c>
      <c r="DF494" s="602">
        <f t="shared" ca="1" si="1019"/>
        <v>49693.889253268258</v>
      </c>
      <c r="DG494" s="602">
        <f t="shared" ca="1" si="1020"/>
        <v>51404.937022019112</v>
      </c>
      <c r="DH494" s="602">
        <f t="shared" ca="1" si="1021"/>
        <v>51404.937022019112</v>
      </c>
      <c r="DI494" s="602">
        <f t="shared" ca="1" si="1022"/>
        <v>53138.334953305806</v>
      </c>
      <c r="DJ494" s="602">
        <f t="shared" ca="1" si="1023"/>
        <v>35740.272825017964</v>
      </c>
      <c r="DK494" s="602">
        <f t="shared" ca="1" si="1024"/>
        <v>36622.140011125128</v>
      </c>
      <c r="DL494" s="602">
        <f t="shared" ca="1" si="1025"/>
        <v>36622.140011125128</v>
      </c>
      <c r="DM494" s="602">
        <f t="shared" ca="1" si="1026"/>
        <v>37514.931461517175</v>
      </c>
      <c r="DN494" s="602">
        <f t="shared" ca="1" si="1027"/>
        <v>37514.931461517175</v>
      </c>
      <c r="DO494" s="602">
        <f t="shared" ca="1" si="1028"/>
        <v>38418.479955411574</v>
      </c>
      <c r="DP494" s="602">
        <f t="shared" ca="1" si="1029"/>
        <v>38418.479955411574</v>
      </c>
      <c r="DQ494" s="602">
        <f t="shared" ca="1" si="1030"/>
        <v>39332.613834187912</v>
      </c>
      <c r="DR494" s="602">
        <f t="shared" ca="1" si="1031"/>
        <v>39332.613834187912</v>
      </c>
      <c r="DS494" s="602">
        <f t="shared" ca="1" si="1032"/>
        <v>40257.157363389997</v>
      </c>
      <c r="DT494" s="602">
        <f t="shared" ca="1" si="1033"/>
        <v>46177.501827191038</v>
      </c>
      <c r="DU494" s="602">
        <f t="shared" ca="1" si="1034"/>
        <v>47838.641578354283</v>
      </c>
      <c r="DV494" s="602">
        <f t="shared" ca="1" si="1035"/>
        <v>47838.641578354283</v>
      </c>
      <c r="DW494" s="602">
        <f t="shared" ca="1" si="1036"/>
        <v>49524.048906687342</v>
      </c>
      <c r="DX494" s="602">
        <f t="shared" ca="1" si="1037"/>
        <v>49524.048906687342</v>
      </c>
      <c r="DY494" s="602">
        <f t="shared" ca="1" si="1038"/>
        <v>51232.81142211426</v>
      </c>
      <c r="DZ494" s="602">
        <f t="shared" ca="1" si="1039"/>
        <v>51232.81142211426</v>
      </c>
      <c r="EA494" s="602">
        <f t="shared" ca="1" si="1040"/>
        <v>52964.015402022604</v>
      </c>
      <c r="EB494" s="602">
        <f t="shared" ca="1" si="1041"/>
        <v>52964.015402022604</v>
      </c>
      <c r="EC494" s="602">
        <f t="shared" ca="1" si="1042"/>
        <v>54716.749467108581</v>
      </c>
      <c r="ED494" s="602">
        <f t="shared" ca="1" si="1043"/>
        <v>50546.562285820124</v>
      </c>
      <c r="EE494" s="602">
        <f t="shared" ca="1" si="1044"/>
        <v>52268.899256216449</v>
      </c>
      <c r="EF494" s="602">
        <f t="shared" ca="1" si="1045"/>
        <v>52268.899256216449</v>
      </c>
      <c r="EG494" s="602">
        <f t="shared" ca="1" si="1046"/>
        <v>54013.130357142247</v>
      </c>
      <c r="EH494" s="602">
        <f t="shared" ca="1" si="1047"/>
        <v>54013.130357142247</v>
      </c>
      <c r="EI494" s="602">
        <f t="shared" ca="1" si="1048"/>
        <v>55778.34727772788</v>
      </c>
      <c r="EJ494" s="602">
        <f t="shared" ca="1" si="1049"/>
        <v>55778.34727772788</v>
      </c>
      <c r="EK494" s="602">
        <f t="shared" ca="1" si="1050"/>
        <v>57563.649413299725</v>
      </c>
      <c r="EL494" s="602">
        <f t="shared" ca="1" si="1051"/>
        <v>57563.649413299725</v>
      </c>
      <c r="EM494" s="602">
        <f t="shared" ca="1" si="1052"/>
        <v>59368.146874517734</v>
      </c>
    </row>
    <row r="495" spans="22:143" ht="14.25" x14ac:dyDescent="0.2">
      <c r="V495" s="260"/>
      <c r="W495" s="597">
        <f t="shared" si="932"/>
        <v>202</v>
      </c>
      <c r="X495" s="602">
        <f t="shared" ca="1" si="933"/>
        <v>27303.204877228378</v>
      </c>
      <c r="Y495" s="602">
        <f t="shared" ca="1" si="934"/>
        <v>28063.745651855919</v>
      </c>
      <c r="Z495" s="602">
        <f t="shared" ca="1" si="935"/>
        <v>28063.745651855919</v>
      </c>
      <c r="AA495" s="602">
        <f t="shared" ca="1" si="936"/>
        <v>28836.595283912593</v>
      </c>
      <c r="AB495" s="602">
        <f t="shared" ca="1" si="937"/>
        <v>28836.595283912593</v>
      </c>
      <c r="AC495" s="602">
        <f t="shared" ca="1" si="938"/>
        <v>29621.652351503428</v>
      </c>
      <c r="AD495" s="602">
        <f t="shared" ca="1" si="939"/>
        <v>29621.652351503428</v>
      </c>
      <c r="AE495" s="602">
        <f t="shared" ca="1" si="940"/>
        <v>30418.807625095062</v>
      </c>
      <c r="AF495" s="602">
        <f t="shared" ca="1" si="941"/>
        <v>30418.807625095062</v>
      </c>
      <c r="AG495" s="602">
        <f t="shared" ca="1" si="942"/>
        <v>31227.944341051854</v>
      </c>
      <c r="AH495" s="602">
        <f t="shared" ca="1" si="943"/>
        <v>31773.964225318963</v>
      </c>
      <c r="AI495" s="602">
        <f t="shared" ca="1" si="944"/>
        <v>33161.814954877947</v>
      </c>
      <c r="AJ495" s="602">
        <f t="shared" ca="1" si="945"/>
        <v>33161.814954877947</v>
      </c>
      <c r="AK495" s="602">
        <f t="shared" ca="1" si="946"/>
        <v>34581.723205375456</v>
      </c>
      <c r="AL495" s="602">
        <f t="shared" ca="1" si="947"/>
        <v>34581.723205375456</v>
      </c>
      <c r="AM495" s="602">
        <f t="shared" ca="1" si="948"/>
        <v>36033.004617820443</v>
      </c>
      <c r="AN495" s="602">
        <f t="shared" ca="1" si="949"/>
        <v>36033.004617820443</v>
      </c>
      <c r="AO495" s="602">
        <f t="shared" ca="1" si="950"/>
        <v>37514.931461517175</v>
      </c>
      <c r="AP495" s="602">
        <f t="shared" ca="1" si="951"/>
        <v>37514.931461517175</v>
      </c>
      <c r="AQ495" s="602">
        <f t="shared" ca="1" si="952"/>
        <v>39026.737155306873</v>
      </c>
      <c r="AR495" s="602">
        <f t="shared" ca="1" si="953"/>
        <v>35448.772928771345</v>
      </c>
      <c r="AS495" s="602">
        <f t="shared" ca="1" si="954"/>
        <v>36918.531516652984</v>
      </c>
      <c r="AT495" s="602">
        <f t="shared" ca="1" si="955"/>
        <v>36918.531516652984</v>
      </c>
      <c r="AU495" s="602">
        <f t="shared" ca="1" si="956"/>
        <v>38418.479955411574</v>
      </c>
      <c r="AV495" s="602">
        <f t="shared" ca="1" si="957"/>
        <v>38418.479955411574</v>
      </c>
      <c r="AW495" s="602">
        <f t="shared" ca="1" si="958"/>
        <v>39947.830563756834</v>
      </c>
      <c r="AX495" s="602">
        <f t="shared" ca="1" si="959"/>
        <v>39947.830563756834</v>
      </c>
      <c r="AY495" s="602">
        <f t="shared" ca="1" si="960"/>
        <v>41505.764212283277</v>
      </c>
      <c r="AZ495" s="602">
        <f t="shared" ca="1" si="961"/>
        <v>41505.764212283277</v>
      </c>
      <c r="BA495" s="602">
        <f t="shared" ca="1" si="962"/>
        <v>43091.434978125537</v>
      </c>
      <c r="BB495" s="602">
        <f t="shared" ca="1" si="963"/>
        <v>30151.752011168952</v>
      </c>
      <c r="BC495" s="602">
        <f t="shared" ca="1" si="964"/>
        <v>30956.908340085956</v>
      </c>
      <c r="BD495" s="602">
        <f t="shared" ca="1" si="965"/>
        <v>30956.908340085956</v>
      </c>
      <c r="BE495" s="602">
        <f t="shared" ca="1" si="966"/>
        <v>31773.96422531897</v>
      </c>
      <c r="BF495" s="602">
        <f t="shared" ca="1" si="967"/>
        <v>31773.96422531897</v>
      </c>
      <c r="BG495" s="602">
        <f t="shared" ca="1" si="968"/>
        <v>32602.790994842424</v>
      </c>
      <c r="BH495" s="602">
        <f t="shared" ca="1" si="969"/>
        <v>32602.790994842424</v>
      </c>
      <c r="BI495" s="602">
        <f t="shared" ca="1" si="970"/>
        <v>33443.253242422019</v>
      </c>
      <c r="BJ495" s="602">
        <f t="shared" ca="1" si="971"/>
        <v>33443.253242422019</v>
      </c>
      <c r="BK495" s="602">
        <f t="shared" ca="1" si="972"/>
        <v>34295.209150044284</v>
      </c>
      <c r="BL495" s="602">
        <f t="shared" ca="1" si="973"/>
        <v>36770.18441525627</v>
      </c>
      <c r="BM495" s="602">
        <f t="shared" ca="1" si="974"/>
        <v>38267.148755353199</v>
      </c>
      <c r="BN495" s="602">
        <f t="shared" ca="1" si="975"/>
        <v>38267.148755353199</v>
      </c>
      <c r="BO495" s="602">
        <f t="shared" ca="1" si="976"/>
        <v>39793.595525186211</v>
      </c>
      <c r="BP495" s="602">
        <f t="shared" ca="1" si="977"/>
        <v>39793.595525186211</v>
      </c>
      <c r="BQ495" s="602">
        <f t="shared" ca="1" si="978"/>
        <v>41348.708530527409</v>
      </c>
      <c r="BR495" s="602">
        <f t="shared" ca="1" si="979"/>
        <v>41348.708530527409</v>
      </c>
      <c r="BS495" s="602">
        <f t="shared" ca="1" si="980"/>
        <v>42931.644319025749</v>
      </c>
      <c r="BT495" s="602">
        <f t="shared" ca="1" si="981"/>
        <v>42931.644319025749</v>
      </c>
      <c r="BU495" s="602">
        <f t="shared" ca="1" si="982"/>
        <v>44541.536806018841</v>
      </c>
      <c r="BV495" s="602">
        <f t="shared" ca="1" si="983"/>
        <v>40723.276804626068</v>
      </c>
      <c r="BW495" s="602">
        <f t="shared" ca="1" si="984"/>
        <v>42295.186245571516</v>
      </c>
      <c r="BX495" s="602">
        <f t="shared" ca="1" si="985"/>
        <v>42295.186245571516</v>
      </c>
      <c r="BY495" s="602">
        <f t="shared" ca="1" si="986"/>
        <v>43894.401241264459</v>
      </c>
      <c r="BZ495" s="602">
        <f t="shared" ca="1" si="987"/>
        <v>43894.401241264459</v>
      </c>
      <c r="CA495" s="602">
        <f t="shared" ca="1" si="988"/>
        <v>45520.044319311586</v>
      </c>
      <c r="CB495" s="602">
        <f t="shared" ca="1" si="989"/>
        <v>45520.044319311586</v>
      </c>
      <c r="CC495" s="602">
        <f t="shared" ca="1" si="990"/>
        <v>47171.222607457443</v>
      </c>
      <c r="CD495" s="602">
        <f t="shared" ca="1" si="991"/>
        <v>47171.222607457443</v>
      </c>
      <c r="CE495" s="602">
        <f t="shared" ca="1" si="992"/>
        <v>48847.032188247038</v>
      </c>
      <c r="CF495" s="602">
        <f t="shared" ca="1" si="993"/>
        <v>32602.790994842424</v>
      </c>
      <c r="CG495" s="602">
        <f t="shared" ca="1" si="994"/>
        <v>33443.253242422012</v>
      </c>
      <c r="CH495" s="602">
        <f t="shared" ca="1" si="995"/>
        <v>33443.253242422012</v>
      </c>
      <c r="CI495" s="602">
        <f t="shared" ca="1" si="996"/>
        <v>34295.209150044277</v>
      </c>
      <c r="CJ495" s="602">
        <f t="shared" ca="1" si="997"/>
        <v>34295.209150044277</v>
      </c>
      <c r="CK495" s="602">
        <f t="shared" ca="1" si="998"/>
        <v>35158.510820378884</v>
      </c>
      <c r="CL495" s="602">
        <f t="shared" ca="1" si="999"/>
        <v>35158.510820378884</v>
      </c>
      <c r="CM495" s="602">
        <f t="shared" ca="1" si="1000"/>
        <v>36033.004617820443</v>
      </c>
      <c r="CN495" s="602">
        <f t="shared" ca="1" si="1001"/>
        <v>36033.004617820443</v>
      </c>
      <c r="CO495" s="602">
        <f t="shared" ca="1" si="1002"/>
        <v>36918.531516652984</v>
      </c>
      <c r="CP495" s="602">
        <f t="shared" ca="1" si="1003"/>
        <v>40567.620879791641</v>
      </c>
      <c r="CQ495" s="602">
        <f t="shared" ca="1" si="1004"/>
        <v>42136.752230538325</v>
      </c>
      <c r="CR495" s="602">
        <f t="shared" ca="1" si="1005"/>
        <v>42136.752230538325</v>
      </c>
      <c r="CS495" s="602">
        <f t="shared" ca="1" si="1006"/>
        <v>43733.275864409734</v>
      </c>
      <c r="CT495" s="602">
        <f t="shared" ca="1" si="1007"/>
        <v>43733.275864409734</v>
      </c>
      <c r="CU495" s="602">
        <f t="shared" ca="1" si="1008"/>
        <v>45356.316094004287</v>
      </c>
      <c r="CV495" s="602">
        <f t="shared" ca="1" si="1009"/>
        <v>45356.316094004287</v>
      </c>
      <c r="CW495" s="602">
        <f t="shared" ca="1" si="1010"/>
        <v>47004.981388595283</v>
      </c>
      <c r="CX495" s="602">
        <f t="shared" ca="1" si="1011"/>
        <v>47004.981388595283</v>
      </c>
      <c r="CY495" s="602">
        <f t="shared" ca="1" si="1012"/>
        <v>48678.368743832812</v>
      </c>
      <c r="CZ495" s="602">
        <f t="shared" ca="1" si="1013"/>
        <v>44703.97476535022</v>
      </c>
      <c r="DA495" s="602">
        <f t="shared" ca="1" si="1014"/>
        <v>46342.497848049643</v>
      </c>
      <c r="DB495" s="602">
        <f t="shared" ca="1" si="1015"/>
        <v>46342.497848049643</v>
      </c>
      <c r="DC495" s="602">
        <f t="shared" ca="1" si="1016"/>
        <v>48006.105296803609</v>
      </c>
      <c r="DD495" s="602">
        <f t="shared" ca="1" si="1017"/>
        <v>48006.105296803609</v>
      </c>
      <c r="DE495" s="602">
        <f t="shared" ca="1" si="1018"/>
        <v>49693.889253268258</v>
      </c>
      <c r="DF495" s="602">
        <f t="shared" ca="1" si="1019"/>
        <v>49693.889253268258</v>
      </c>
      <c r="DG495" s="602">
        <f t="shared" ca="1" si="1020"/>
        <v>51404.937022019112</v>
      </c>
      <c r="DH495" s="602">
        <f t="shared" ca="1" si="1021"/>
        <v>51404.937022019112</v>
      </c>
      <c r="DI495" s="602">
        <f t="shared" ca="1" si="1022"/>
        <v>53138.334953305806</v>
      </c>
      <c r="DJ495" s="602">
        <f t="shared" ca="1" si="1023"/>
        <v>35740.272825017964</v>
      </c>
      <c r="DK495" s="602">
        <f t="shared" ca="1" si="1024"/>
        <v>36622.140011125128</v>
      </c>
      <c r="DL495" s="602">
        <f t="shared" ca="1" si="1025"/>
        <v>36622.140011125128</v>
      </c>
      <c r="DM495" s="602">
        <f t="shared" ca="1" si="1026"/>
        <v>37514.931461517175</v>
      </c>
      <c r="DN495" s="602">
        <f t="shared" ca="1" si="1027"/>
        <v>37514.931461517175</v>
      </c>
      <c r="DO495" s="602">
        <f t="shared" ca="1" si="1028"/>
        <v>38418.479955411574</v>
      </c>
      <c r="DP495" s="602">
        <f t="shared" ca="1" si="1029"/>
        <v>38418.479955411574</v>
      </c>
      <c r="DQ495" s="602">
        <f t="shared" ca="1" si="1030"/>
        <v>39332.613834187912</v>
      </c>
      <c r="DR495" s="602">
        <f t="shared" ca="1" si="1031"/>
        <v>39332.613834187912</v>
      </c>
      <c r="DS495" s="602">
        <f t="shared" ca="1" si="1032"/>
        <v>40257.157363389997</v>
      </c>
      <c r="DT495" s="602">
        <f t="shared" ca="1" si="1033"/>
        <v>46177.501827191038</v>
      </c>
      <c r="DU495" s="602">
        <f t="shared" ca="1" si="1034"/>
        <v>47838.641578354283</v>
      </c>
      <c r="DV495" s="602">
        <f t="shared" ca="1" si="1035"/>
        <v>47838.641578354283</v>
      </c>
      <c r="DW495" s="602">
        <f t="shared" ca="1" si="1036"/>
        <v>49524.048906687342</v>
      </c>
      <c r="DX495" s="602">
        <f t="shared" ca="1" si="1037"/>
        <v>49524.048906687342</v>
      </c>
      <c r="DY495" s="602">
        <f t="shared" ca="1" si="1038"/>
        <v>51232.81142211426</v>
      </c>
      <c r="DZ495" s="602">
        <f t="shared" ca="1" si="1039"/>
        <v>51232.81142211426</v>
      </c>
      <c r="EA495" s="602">
        <f t="shared" ca="1" si="1040"/>
        <v>52964.015402022604</v>
      </c>
      <c r="EB495" s="602">
        <f t="shared" ca="1" si="1041"/>
        <v>52964.015402022604</v>
      </c>
      <c r="EC495" s="602">
        <f t="shared" ca="1" si="1042"/>
        <v>54716.749467108581</v>
      </c>
      <c r="ED495" s="602">
        <f t="shared" ca="1" si="1043"/>
        <v>50546.562285820124</v>
      </c>
      <c r="EE495" s="602">
        <f t="shared" ca="1" si="1044"/>
        <v>52268.899256216449</v>
      </c>
      <c r="EF495" s="602">
        <f t="shared" ca="1" si="1045"/>
        <v>52268.899256216449</v>
      </c>
      <c r="EG495" s="602">
        <f t="shared" ca="1" si="1046"/>
        <v>54013.130357142247</v>
      </c>
      <c r="EH495" s="602">
        <f t="shared" ca="1" si="1047"/>
        <v>54013.130357142247</v>
      </c>
      <c r="EI495" s="602">
        <f t="shared" ca="1" si="1048"/>
        <v>55778.34727772788</v>
      </c>
      <c r="EJ495" s="602">
        <f t="shared" ca="1" si="1049"/>
        <v>55778.34727772788</v>
      </c>
      <c r="EK495" s="602">
        <f t="shared" ca="1" si="1050"/>
        <v>57563.649413299725</v>
      </c>
      <c r="EL495" s="602">
        <f t="shared" ca="1" si="1051"/>
        <v>57563.649413299725</v>
      </c>
      <c r="EM495" s="602">
        <f t="shared" ca="1" si="1052"/>
        <v>59368.146874517734</v>
      </c>
    </row>
    <row r="496" spans="22:143" ht="14.25" x14ac:dyDescent="0.2">
      <c r="V496" s="260"/>
      <c r="W496" s="597">
        <f t="shared" si="932"/>
        <v>203</v>
      </c>
      <c r="X496" s="602">
        <f t="shared" ca="1" si="933"/>
        <v>27303.204877228378</v>
      </c>
      <c r="Y496" s="602">
        <f t="shared" ca="1" si="934"/>
        <v>28063.745651855919</v>
      </c>
      <c r="Z496" s="602">
        <f t="shared" ca="1" si="935"/>
        <v>28063.745651855919</v>
      </c>
      <c r="AA496" s="602">
        <f t="shared" ca="1" si="936"/>
        <v>28836.595283912593</v>
      </c>
      <c r="AB496" s="602">
        <f t="shared" ca="1" si="937"/>
        <v>28836.595283912593</v>
      </c>
      <c r="AC496" s="602">
        <f t="shared" ca="1" si="938"/>
        <v>29621.652351503428</v>
      </c>
      <c r="AD496" s="602">
        <f t="shared" ca="1" si="939"/>
        <v>29621.652351503428</v>
      </c>
      <c r="AE496" s="602">
        <f t="shared" ca="1" si="940"/>
        <v>30418.807625095062</v>
      </c>
      <c r="AF496" s="602">
        <f t="shared" ca="1" si="941"/>
        <v>30418.807625095062</v>
      </c>
      <c r="AG496" s="602">
        <f t="shared" ca="1" si="942"/>
        <v>31227.944341051854</v>
      </c>
      <c r="AH496" s="602">
        <f t="shared" ca="1" si="943"/>
        <v>31773.964225318963</v>
      </c>
      <c r="AI496" s="602">
        <f t="shared" ca="1" si="944"/>
        <v>33161.814954877947</v>
      </c>
      <c r="AJ496" s="602">
        <f t="shared" ca="1" si="945"/>
        <v>33161.814954877947</v>
      </c>
      <c r="AK496" s="602">
        <f t="shared" ca="1" si="946"/>
        <v>34581.723205375456</v>
      </c>
      <c r="AL496" s="602">
        <f t="shared" ca="1" si="947"/>
        <v>34581.723205375456</v>
      </c>
      <c r="AM496" s="602">
        <f t="shared" ca="1" si="948"/>
        <v>36033.004617820443</v>
      </c>
      <c r="AN496" s="602">
        <f t="shared" ca="1" si="949"/>
        <v>36033.004617820443</v>
      </c>
      <c r="AO496" s="602">
        <f t="shared" ca="1" si="950"/>
        <v>37514.931461517175</v>
      </c>
      <c r="AP496" s="602">
        <f t="shared" ca="1" si="951"/>
        <v>37514.931461517175</v>
      </c>
      <c r="AQ496" s="602">
        <f t="shared" ca="1" si="952"/>
        <v>39026.737155306873</v>
      </c>
      <c r="AR496" s="602">
        <f t="shared" ca="1" si="953"/>
        <v>35448.772928771345</v>
      </c>
      <c r="AS496" s="602">
        <f t="shared" ca="1" si="954"/>
        <v>36918.531516652984</v>
      </c>
      <c r="AT496" s="602">
        <f t="shared" ca="1" si="955"/>
        <v>36918.531516652984</v>
      </c>
      <c r="AU496" s="602">
        <f t="shared" ca="1" si="956"/>
        <v>38418.479955411574</v>
      </c>
      <c r="AV496" s="602">
        <f t="shared" ca="1" si="957"/>
        <v>38418.479955411574</v>
      </c>
      <c r="AW496" s="602">
        <f t="shared" ca="1" si="958"/>
        <v>39947.830563756834</v>
      </c>
      <c r="AX496" s="602">
        <f t="shared" ca="1" si="959"/>
        <v>39947.830563756834</v>
      </c>
      <c r="AY496" s="602">
        <f t="shared" ca="1" si="960"/>
        <v>41505.764212283277</v>
      </c>
      <c r="AZ496" s="602">
        <f t="shared" ca="1" si="961"/>
        <v>41505.764212283277</v>
      </c>
      <c r="BA496" s="602">
        <f t="shared" ca="1" si="962"/>
        <v>43091.434978125537</v>
      </c>
      <c r="BB496" s="602">
        <f t="shared" ca="1" si="963"/>
        <v>30151.752011168952</v>
      </c>
      <c r="BC496" s="602">
        <f t="shared" ca="1" si="964"/>
        <v>30956.908340085956</v>
      </c>
      <c r="BD496" s="602">
        <f t="shared" ca="1" si="965"/>
        <v>30956.908340085956</v>
      </c>
      <c r="BE496" s="602">
        <f t="shared" ca="1" si="966"/>
        <v>31773.96422531897</v>
      </c>
      <c r="BF496" s="602">
        <f t="shared" ca="1" si="967"/>
        <v>31773.96422531897</v>
      </c>
      <c r="BG496" s="602">
        <f t="shared" ca="1" si="968"/>
        <v>32602.790994842424</v>
      </c>
      <c r="BH496" s="602">
        <f t="shared" ca="1" si="969"/>
        <v>32602.790994842424</v>
      </c>
      <c r="BI496" s="602">
        <f t="shared" ca="1" si="970"/>
        <v>33443.253242422019</v>
      </c>
      <c r="BJ496" s="602">
        <f t="shared" ca="1" si="971"/>
        <v>33443.253242422019</v>
      </c>
      <c r="BK496" s="602">
        <f t="shared" ca="1" si="972"/>
        <v>34295.209150044284</v>
      </c>
      <c r="BL496" s="602">
        <f t="shared" ca="1" si="973"/>
        <v>36770.18441525627</v>
      </c>
      <c r="BM496" s="602">
        <f t="shared" ca="1" si="974"/>
        <v>38267.148755353199</v>
      </c>
      <c r="BN496" s="602">
        <f t="shared" ca="1" si="975"/>
        <v>38267.148755353199</v>
      </c>
      <c r="BO496" s="602">
        <f t="shared" ca="1" si="976"/>
        <v>39793.595525186211</v>
      </c>
      <c r="BP496" s="602">
        <f t="shared" ca="1" si="977"/>
        <v>39793.595525186211</v>
      </c>
      <c r="BQ496" s="602">
        <f t="shared" ca="1" si="978"/>
        <v>41348.708530527409</v>
      </c>
      <c r="BR496" s="602">
        <f t="shared" ca="1" si="979"/>
        <v>41348.708530527409</v>
      </c>
      <c r="BS496" s="602">
        <f t="shared" ca="1" si="980"/>
        <v>42931.644319025749</v>
      </c>
      <c r="BT496" s="602">
        <f t="shared" ca="1" si="981"/>
        <v>42931.644319025749</v>
      </c>
      <c r="BU496" s="602">
        <f t="shared" ca="1" si="982"/>
        <v>44541.536806018841</v>
      </c>
      <c r="BV496" s="602">
        <f t="shared" ca="1" si="983"/>
        <v>40723.276804626068</v>
      </c>
      <c r="BW496" s="602">
        <f t="shared" ca="1" si="984"/>
        <v>42295.186245571516</v>
      </c>
      <c r="BX496" s="602">
        <f t="shared" ca="1" si="985"/>
        <v>42295.186245571516</v>
      </c>
      <c r="BY496" s="602">
        <f t="shared" ca="1" si="986"/>
        <v>43894.401241264459</v>
      </c>
      <c r="BZ496" s="602">
        <f t="shared" ca="1" si="987"/>
        <v>43894.401241264459</v>
      </c>
      <c r="CA496" s="602">
        <f t="shared" ca="1" si="988"/>
        <v>45520.044319311586</v>
      </c>
      <c r="CB496" s="602">
        <f t="shared" ca="1" si="989"/>
        <v>45520.044319311586</v>
      </c>
      <c r="CC496" s="602">
        <f t="shared" ca="1" si="990"/>
        <v>47171.222607457443</v>
      </c>
      <c r="CD496" s="602">
        <f t="shared" ca="1" si="991"/>
        <v>47171.222607457443</v>
      </c>
      <c r="CE496" s="602">
        <f t="shared" ca="1" si="992"/>
        <v>48847.032188247038</v>
      </c>
      <c r="CF496" s="602">
        <f t="shared" ca="1" si="993"/>
        <v>32602.790994842424</v>
      </c>
      <c r="CG496" s="602">
        <f t="shared" ca="1" si="994"/>
        <v>33443.253242422012</v>
      </c>
      <c r="CH496" s="602">
        <f t="shared" ca="1" si="995"/>
        <v>33443.253242422012</v>
      </c>
      <c r="CI496" s="602">
        <f t="shared" ca="1" si="996"/>
        <v>34295.209150044277</v>
      </c>
      <c r="CJ496" s="602">
        <f t="shared" ca="1" si="997"/>
        <v>34295.209150044277</v>
      </c>
      <c r="CK496" s="602">
        <f t="shared" ca="1" si="998"/>
        <v>35158.510820378884</v>
      </c>
      <c r="CL496" s="602">
        <f t="shared" ca="1" si="999"/>
        <v>35158.510820378884</v>
      </c>
      <c r="CM496" s="602">
        <f t="shared" ca="1" si="1000"/>
        <v>36033.004617820443</v>
      </c>
      <c r="CN496" s="602">
        <f t="shared" ca="1" si="1001"/>
        <v>36033.004617820443</v>
      </c>
      <c r="CO496" s="602">
        <f t="shared" ca="1" si="1002"/>
        <v>36918.531516652984</v>
      </c>
      <c r="CP496" s="602">
        <f t="shared" ca="1" si="1003"/>
        <v>40567.620879791641</v>
      </c>
      <c r="CQ496" s="602">
        <f t="shared" ca="1" si="1004"/>
        <v>42136.752230538325</v>
      </c>
      <c r="CR496" s="602">
        <f t="shared" ca="1" si="1005"/>
        <v>42136.752230538325</v>
      </c>
      <c r="CS496" s="602">
        <f t="shared" ca="1" si="1006"/>
        <v>43733.275864409734</v>
      </c>
      <c r="CT496" s="602">
        <f t="shared" ca="1" si="1007"/>
        <v>43733.275864409734</v>
      </c>
      <c r="CU496" s="602">
        <f t="shared" ca="1" si="1008"/>
        <v>45356.316094004287</v>
      </c>
      <c r="CV496" s="602">
        <f t="shared" ca="1" si="1009"/>
        <v>45356.316094004287</v>
      </c>
      <c r="CW496" s="602">
        <f t="shared" ca="1" si="1010"/>
        <v>47004.981388595283</v>
      </c>
      <c r="CX496" s="602">
        <f t="shared" ca="1" si="1011"/>
        <v>47004.981388595283</v>
      </c>
      <c r="CY496" s="602">
        <f t="shared" ca="1" si="1012"/>
        <v>48678.368743832812</v>
      </c>
      <c r="CZ496" s="602">
        <f t="shared" ca="1" si="1013"/>
        <v>44703.97476535022</v>
      </c>
      <c r="DA496" s="602">
        <f t="shared" ca="1" si="1014"/>
        <v>46342.497848049643</v>
      </c>
      <c r="DB496" s="602">
        <f t="shared" ca="1" si="1015"/>
        <v>46342.497848049643</v>
      </c>
      <c r="DC496" s="602">
        <f t="shared" ca="1" si="1016"/>
        <v>48006.105296803609</v>
      </c>
      <c r="DD496" s="602">
        <f t="shared" ca="1" si="1017"/>
        <v>48006.105296803609</v>
      </c>
      <c r="DE496" s="602">
        <f t="shared" ca="1" si="1018"/>
        <v>49693.889253268258</v>
      </c>
      <c r="DF496" s="602">
        <f t="shared" ca="1" si="1019"/>
        <v>49693.889253268258</v>
      </c>
      <c r="DG496" s="602">
        <f t="shared" ca="1" si="1020"/>
        <v>51404.937022019112</v>
      </c>
      <c r="DH496" s="602">
        <f t="shared" ca="1" si="1021"/>
        <v>51404.937022019112</v>
      </c>
      <c r="DI496" s="602">
        <f t="shared" ca="1" si="1022"/>
        <v>53138.334953305806</v>
      </c>
      <c r="DJ496" s="602">
        <f t="shared" ca="1" si="1023"/>
        <v>35740.272825017964</v>
      </c>
      <c r="DK496" s="602">
        <f t="shared" ca="1" si="1024"/>
        <v>36622.140011125128</v>
      </c>
      <c r="DL496" s="602">
        <f t="shared" ca="1" si="1025"/>
        <v>36622.140011125128</v>
      </c>
      <c r="DM496" s="602">
        <f t="shared" ca="1" si="1026"/>
        <v>37514.931461517175</v>
      </c>
      <c r="DN496" s="602">
        <f t="shared" ca="1" si="1027"/>
        <v>37514.931461517175</v>
      </c>
      <c r="DO496" s="602">
        <f t="shared" ca="1" si="1028"/>
        <v>38418.479955411574</v>
      </c>
      <c r="DP496" s="602">
        <f t="shared" ca="1" si="1029"/>
        <v>38418.479955411574</v>
      </c>
      <c r="DQ496" s="602">
        <f t="shared" ca="1" si="1030"/>
        <v>39332.613834187912</v>
      </c>
      <c r="DR496" s="602">
        <f t="shared" ca="1" si="1031"/>
        <v>39332.613834187912</v>
      </c>
      <c r="DS496" s="602">
        <f t="shared" ca="1" si="1032"/>
        <v>40257.157363389997</v>
      </c>
      <c r="DT496" s="602">
        <f t="shared" ca="1" si="1033"/>
        <v>46177.501827191038</v>
      </c>
      <c r="DU496" s="602">
        <f t="shared" ca="1" si="1034"/>
        <v>47838.641578354283</v>
      </c>
      <c r="DV496" s="602">
        <f t="shared" ca="1" si="1035"/>
        <v>47838.641578354283</v>
      </c>
      <c r="DW496" s="602">
        <f t="shared" ca="1" si="1036"/>
        <v>49524.048906687342</v>
      </c>
      <c r="DX496" s="602">
        <f t="shared" ca="1" si="1037"/>
        <v>49524.048906687342</v>
      </c>
      <c r="DY496" s="602">
        <f t="shared" ca="1" si="1038"/>
        <v>51232.81142211426</v>
      </c>
      <c r="DZ496" s="602">
        <f t="shared" ca="1" si="1039"/>
        <v>51232.81142211426</v>
      </c>
      <c r="EA496" s="602">
        <f t="shared" ca="1" si="1040"/>
        <v>52964.015402022604</v>
      </c>
      <c r="EB496" s="602">
        <f t="shared" ca="1" si="1041"/>
        <v>52964.015402022604</v>
      </c>
      <c r="EC496" s="602">
        <f t="shared" ca="1" si="1042"/>
        <v>54716.749467108581</v>
      </c>
      <c r="ED496" s="602">
        <f t="shared" ca="1" si="1043"/>
        <v>50546.562285820124</v>
      </c>
      <c r="EE496" s="602">
        <f t="shared" ca="1" si="1044"/>
        <v>52268.899256216449</v>
      </c>
      <c r="EF496" s="602">
        <f t="shared" ca="1" si="1045"/>
        <v>52268.899256216449</v>
      </c>
      <c r="EG496" s="602">
        <f t="shared" ca="1" si="1046"/>
        <v>54013.130357142247</v>
      </c>
      <c r="EH496" s="602">
        <f t="shared" ca="1" si="1047"/>
        <v>54013.130357142247</v>
      </c>
      <c r="EI496" s="602">
        <f t="shared" ca="1" si="1048"/>
        <v>55778.34727772788</v>
      </c>
      <c r="EJ496" s="602">
        <f t="shared" ca="1" si="1049"/>
        <v>55778.34727772788</v>
      </c>
      <c r="EK496" s="602">
        <f t="shared" ca="1" si="1050"/>
        <v>57563.649413299725</v>
      </c>
      <c r="EL496" s="602">
        <f t="shared" ca="1" si="1051"/>
        <v>57563.649413299725</v>
      </c>
      <c r="EM496" s="602">
        <f t="shared" ca="1" si="1052"/>
        <v>59368.146874517734</v>
      </c>
    </row>
    <row r="497" spans="22:143" ht="14.25" x14ac:dyDescent="0.2">
      <c r="V497" s="260"/>
      <c r="W497" s="597">
        <f t="shared" si="932"/>
        <v>204</v>
      </c>
      <c r="X497" s="602">
        <f t="shared" ca="1" si="933"/>
        <v>27303.204877228378</v>
      </c>
      <c r="Y497" s="602">
        <f t="shared" ca="1" si="934"/>
        <v>28063.745651855919</v>
      </c>
      <c r="Z497" s="602">
        <f t="shared" ca="1" si="935"/>
        <v>28063.745651855919</v>
      </c>
      <c r="AA497" s="602">
        <f t="shared" ca="1" si="936"/>
        <v>28836.595283912593</v>
      </c>
      <c r="AB497" s="602">
        <f t="shared" ca="1" si="937"/>
        <v>28836.595283912593</v>
      </c>
      <c r="AC497" s="602">
        <f t="shared" ca="1" si="938"/>
        <v>29621.652351503428</v>
      </c>
      <c r="AD497" s="602">
        <f t="shared" ca="1" si="939"/>
        <v>29621.652351503428</v>
      </c>
      <c r="AE497" s="602">
        <f t="shared" ca="1" si="940"/>
        <v>30418.807625095062</v>
      </c>
      <c r="AF497" s="602">
        <f t="shared" ca="1" si="941"/>
        <v>30418.807625095062</v>
      </c>
      <c r="AG497" s="602">
        <f t="shared" ca="1" si="942"/>
        <v>31227.944341051854</v>
      </c>
      <c r="AH497" s="602">
        <f t="shared" ca="1" si="943"/>
        <v>31773.964225318963</v>
      </c>
      <c r="AI497" s="602">
        <f t="shared" ca="1" si="944"/>
        <v>33161.814954877947</v>
      </c>
      <c r="AJ497" s="602">
        <f t="shared" ca="1" si="945"/>
        <v>33161.814954877947</v>
      </c>
      <c r="AK497" s="602">
        <f t="shared" ca="1" si="946"/>
        <v>34581.723205375456</v>
      </c>
      <c r="AL497" s="602">
        <f t="shared" ca="1" si="947"/>
        <v>34581.723205375456</v>
      </c>
      <c r="AM497" s="602">
        <f t="shared" ca="1" si="948"/>
        <v>36033.004617820443</v>
      </c>
      <c r="AN497" s="602">
        <f t="shared" ca="1" si="949"/>
        <v>36033.004617820443</v>
      </c>
      <c r="AO497" s="602">
        <f t="shared" ca="1" si="950"/>
        <v>37514.931461517175</v>
      </c>
      <c r="AP497" s="602">
        <f t="shared" ca="1" si="951"/>
        <v>37514.931461517175</v>
      </c>
      <c r="AQ497" s="602">
        <f t="shared" ca="1" si="952"/>
        <v>39026.737155306873</v>
      </c>
      <c r="AR497" s="602">
        <f t="shared" ca="1" si="953"/>
        <v>35448.772928771345</v>
      </c>
      <c r="AS497" s="602">
        <f t="shared" ca="1" si="954"/>
        <v>36918.531516652984</v>
      </c>
      <c r="AT497" s="602">
        <f t="shared" ca="1" si="955"/>
        <v>36918.531516652984</v>
      </c>
      <c r="AU497" s="602">
        <f t="shared" ca="1" si="956"/>
        <v>38418.479955411574</v>
      </c>
      <c r="AV497" s="602">
        <f t="shared" ca="1" si="957"/>
        <v>38418.479955411574</v>
      </c>
      <c r="AW497" s="602">
        <f t="shared" ca="1" si="958"/>
        <v>39947.830563756834</v>
      </c>
      <c r="AX497" s="602">
        <f t="shared" ca="1" si="959"/>
        <v>39947.830563756834</v>
      </c>
      <c r="AY497" s="602">
        <f t="shared" ca="1" si="960"/>
        <v>41505.764212283277</v>
      </c>
      <c r="AZ497" s="602">
        <f t="shared" ca="1" si="961"/>
        <v>41505.764212283277</v>
      </c>
      <c r="BA497" s="602">
        <f t="shared" ca="1" si="962"/>
        <v>43091.434978125537</v>
      </c>
      <c r="BB497" s="602">
        <f t="shared" ca="1" si="963"/>
        <v>30151.752011168952</v>
      </c>
      <c r="BC497" s="602">
        <f t="shared" ca="1" si="964"/>
        <v>30956.908340085956</v>
      </c>
      <c r="BD497" s="602">
        <f t="shared" ca="1" si="965"/>
        <v>30956.908340085956</v>
      </c>
      <c r="BE497" s="602">
        <f t="shared" ca="1" si="966"/>
        <v>31773.96422531897</v>
      </c>
      <c r="BF497" s="602">
        <f t="shared" ca="1" si="967"/>
        <v>31773.96422531897</v>
      </c>
      <c r="BG497" s="602">
        <f t="shared" ca="1" si="968"/>
        <v>32602.790994842424</v>
      </c>
      <c r="BH497" s="602">
        <f t="shared" ca="1" si="969"/>
        <v>32602.790994842424</v>
      </c>
      <c r="BI497" s="602">
        <f t="shared" ca="1" si="970"/>
        <v>33443.253242422019</v>
      </c>
      <c r="BJ497" s="602">
        <f t="shared" ca="1" si="971"/>
        <v>33443.253242422019</v>
      </c>
      <c r="BK497" s="602">
        <f t="shared" ca="1" si="972"/>
        <v>34295.209150044284</v>
      </c>
      <c r="BL497" s="602">
        <f t="shared" ca="1" si="973"/>
        <v>36770.18441525627</v>
      </c>
      <c r="BM497" s="602">
        <f t="shared" ca="1" si="974"/>
        <v>38267.148755353199</v>
      </c>
      <c r="BN497" s="602">
        <f t="shared" ca="1" si="975"/>
        <v>38267.148755353199</v>
      </c>
      <c r="BO497" s="602">
        <f t="shared" ca="1" si="976"/>
        <v>39793.595525186211</v>
      </c>
      <c r="BP497" s="602">
        <f t="shared" ca="1" si="977"/>
        <v>39793.595525186211</v>
      </c>
      <c r="BQ497" s="602">
        <f t="shared" ca="1" si="978"/>
        <v>41348.708530527409</v>
      </c>
      <c r="BR497" s="602">
        <f t="shared" ca="1" si="979"/>
        <v>41348.708530527409</v>
      </c>
      <c r="BS497" s="602">
        <f t="shared" ca="1" si="980"/>
        <v>42931.644319025749</v>
      </c>
      <c r="BT497" s="602">
        <f t="shared" ca="1" si="981"/>
        <v>42931.644319025749</v>
      </c>
      <c r="BU497" s="602">
        <f t="shared" ca="1" si="982"/>
        <v>44541.536806018841</v>
      </c>
      <c r="BV497" s="602">
        <f t="shared" ca="1" si="983"/>
        <v>40723.276804626068</v>
      </c>
      <c r="BW497" s="602">
        <f t="shared" ca="1" si="984"/>
        <v>42295.186245571516</v>
      </c>
      <c r="BX497" s="602">
        <f t="shared" ca="1" si="985"/>
        <v>42295.186245571516</v>
      </c>
      <c r="BY497" s="602">
        <f t="shared" ca="1" si="986"/>
        <v>43894.401241264459</v>
      </c>
      <c r="BZ497" s="602">
        <f t="shared" ca="1" si="987"/>
        <v>43894.401241264459</v>
      </c>
      <c r="CA497" s="602">
        <f t="shared" ca="1" si="988"/>
        <v>45520.044319311586</v>
      </c>
      <c r="CB497" s="602">
        <f t="shared" ca="1" si="989"/>
        <v>45520.044319311586</v>
      </c>
      <c r="CC497" s="602">
        <f t="shared" ca="1" si="990"/>
        <v>47171.222607457443</v>
      </c>
      <c r="CD497" s="602">
        <f t="shared" ca="1" si="991"/>
        <v>47171.222607457443</v>
      </c>
      <c r="CE497" s="602">
        <f t="shared" ca="1" si="992"/>
        <v>48847.032188247038</v>
      </c>
      <c r="CF497" s="602">
        <f t="shared" ca="1" si="993"/>
        <v>32602.790994842424</v>
      </c>
      <c r="CG497" s="602">
        <f t="shared" ca="1" si="994"/>
        <v>33443.253242422012</v>
      </c>
      <c r="CH497" s="602">
        <f t="shared" ca="1" si="995"/>
        <v>33443.253242422012</v>
      </c>
      <c r="CI497" s="602">
        <f t="shared" ca="1" si="996"/>
        <v>34295.209150044277</v>
      </c>
      <c r="CJ497" s="602">
        <f t="shared" ca="1" si="997"/>
        <v>34295.209150044277</v>
      </c>
      <c r="CK497" s="602">
        <f t="shared" ca="1" si="998"/>
        <v>35158.510820378884</v>
      </c>
      <c r="CL497" s="602">
        <f t="shared" ca="1" si="999"/>
        <v>35158.510820378884</v>
      </c>
      <c r="CM497" s="602">
        <f t="shared" ca="1" si="1000"/>
        <v>36033.004617820443</v>
      </c>
      <c r="CN497" s="602">
        <f t="shared" ca="1" si="1001"/>
        <v>36033.004617820443</v>
      </c>
      <c r="CO497" s="602">
        <f t="shared" ca="1" si="1002"/>
        <v>36918.531516652984</v>
      </c>
      <c r="CP497" s="602">
        <f t="shared" ca="1" si="1003"/>
        <v>40567.620879791641</v>
      </c>
      <c r="CQ497" s="602">
        <f t="shared" ca="1" si="1004"/>
        <v>42136.752230538325</v>
      </c>
      <c r="CR497" s="602">
        <f t="shared" ca="1" si="1005"/>
        <v>42136.752230538325</v>
      </c>
      <c r="CS497" s="602">
        <f t="shared" ca="1" si="1006"/>
        <v>43733.275864409734</v>
      </c>
      <c r="CT497" s="602">
        <f t="shared" ca="1" si="1007"/>
        <v>43733.275864409734</v>
      </c>
      <c r="CU497" s="602">
        <f t="shared" ca="1" si="1008"/>
        <v>45356.316094004287</v>
      </c>
      <c r="CV497" s="602">
        <f t="shared" ca="1" si="1009"/>
        <v>45356.316094004287</v>
      </c>
      <c r="CW497" s="602">
        <f t="shared" ca="1" si="1010"/>
        <v>47004.981388595283</v>
      </c>
      <c r="CX497" s="602">
        <f t="shared" ca="1" si="1011"/>
        <v>47004.981388595283</v>
      </c>
      <c r="CY497" s="602">
        <f t="shared" ca="1" si="1012"/>
        <v>48678.368743832812</v>
      </c>
      <c r="CZ497" s="602">
        <f t="shared" ca="1" si="1013"/>
        <v>44703.97476535022</v>
      </c>
      <c r="DA497" s="602">
        <f t="shared" ca="1" si="1014"/>
        <v>46342.497848049643</v>
      </c>
      <c r="DB497" s="602">
        <f t="shared" ca="1" si="1015"/>
        <v>46342.497848049643</v>
      </c>
      <c r="DC497" s="602">
        <f t="shared" ca="1" si="1016"/>
        <v>48006.105296803609</v>
      </c>
      <c r="DD497" s="602">
        <f t="shared" ca="1" si="1017"/>
        <v>48006.105296803609</v>
      </c>
      <c r="DE497" s="602">
        <f t="shared" ca="1" si="1018"/>
        <v>49693.889253268258</v>
      </c>
      <c r="DF497" s="602">
        <f t="shared" ca="1" si="1019"/>
        <v>49693.889253268258</v>
      </c>
      <c r="DG497" s="602">
        <f t="shared" ca="1" si="1020"/>
        <v>51404.937022019112</v>
      </c>
      <c r="DH497" s="602">
        <f t="shared" ca="1" si="1021"/>
        <v>51404.937022019112</v>
      </c>
      <c r="DI497" s="602">
        <f t="shared" ca="1" si="1022"/>
        <v>53138.334953305806</v>
      </c>
      <c r="DJ497" s="602">
        <f t="shared" ca="1" si="1023"/>
        <v>35740.272825017964</v>
      </c>
      <c r="DK497" s="602">
        <f t="shared" ca="1" si="1024"/>
        <v>36622.140011125128</v>
      </c>
      <c r="DL497" s="602">
        <f t="shared" ca="1" si="1025"/>
        <v>36622.140011125128</v>
      </c>
      <c r="DM497" s="602">
        <f t="shared" ca="1" si="1026"/>
        <v>37514.931461517175</v>
      </c>
      <c r="DN497" s="602">
        <f t="shared" ca="1" si="1027"/>
        <v>37514.931461517175</v>
      </c>
      <c r="DO497" s="602">
        <f t="shared" ca="1" si="1028"/>
        <v>38418.479955411574</v>
      </c>
      <c r="DP497" s="602">
        <f t="shared" ca="1" si="1029"/>
        <v>38418.479955411574</v>
      </c>
      <c r="DQ497" s="602">
        <f t="shared" ca="1" si="1030"/>
        <v>39332.613834187912</v>
      </c>
      <c r="DR497" s="602">
        <f t="shared" ca="1" si="1031"/>
        <v>39332.613834187912</v>
      </c>
      <c r="DS497" s="602">
        <f t="shared" ca="1" si="1032"/>
        <v>40257.157363389997</v>
      </c>
      <c r="DT497" s="602">
        <f t="shared" ca="1" si="1033"/>
        <v>46177.501827191038</v>
      </c>
      <c r="DU497" s="602">
        <f t="shared" ca="1" si="1034"/>
        <v>47838.641578354283</v>
      </c>
      <c r="DV497" s="602">
        <f t="shared" ca="1" si="1035"/>
        <v>47838.641578354283</v>
      </c>
      <c r="DW497" s="602">
        <f t="shared" ca="1" si="1036"/>
        <v>49524.048906687342</v>
      </c>
      <c r="DX497" s="602">
        <f t="shared" ca="1" si="1037"/>
        <v>49524.048906687342</v>
      </c>
      <c r="DY497" s="602">
        <f t="shared" ca="1" si="1038"/>
        <v>51232.81142211426</v>
      </c>
      <c r="DZ497" s="602">
        <f t="shared" ca="1" si="1039"/>
        <v>51232.81142211426</v>
      </c>
      <c r="EA497" s="602">
        <f t="shared" ca="1" si="1040"/>
        <v>52964.015402022604</v>
      </c>
      <c r="EB497" s="602">
        <f t="shared" ca="1" si="1041"/>
        <v>52964.015402022604</v>
      </c>
      <c r="EC497" s="602">
        <f t="shared" ca="1" si="1042"/>
        <v>54716.749467108581</v>
      </c>
      <c r="ED497" s="602">
        <f t="shared" ca="1" si="1043"/>
        <v>50546.562285820124</v>
      </c>
      <c r="EE497" s="602">
        <f t="shared" ca="1" si="1044"/>
        <v>52268.899256216449</v>
      </c>
      <c r="EF497" s="602">
        <f t="shared" ca="1" si="1045"/>
        <v>52268.899256216449</v>
      </c>
      <c r="EG497" s="602">
        <f t="shared" ca="1" si="1046"/>
        <v>54013.130357142247</v>
      </c>
      <c r="EH497" s="602">
        <f t="shared" ca="1" si="1047"/>
        <v>54013.130357142247</v>
      </c>
      <c r="EI497" s="602">
        <f t="shared" ca="1" si="1048"/>
        <v>55778.34727772788</v>
      </c>
      <c r="EJ497" s="602">
        <f t="shared" ca="1" si="1049"/>
        <v>55778.34727772788</v>
      </c>
      <c r="EK497" s="602">
        <f t="shared" ca="1" si="1050"/>
        <v>57563.649413299725</v>
      </c>
      <c r="EL497" s="602">
        <f t="shared" ca="1" si="1051"/>
        <v>57563.649413299725</v>
      </c>
      <c r="EM497" s="602">
        <f t="shared" ca="1" si="1052"/>
        <v>59368.146874517734</v>
      </c>
    </row>
    <row r="498" spans="22:143" ht="14.25" x14ac:dyDescent="0.2">
      <c r="V498" s="260"/>
      <c r="W498" s="597">
        <f t="shared" si="932"/>
        <v>205</v>
      </c>
      <c r="X498" s="602">
        <f t="shared" ca="1" si="933"/>
        <v>27303.204877228378</v>
      </c>
      <c r="Y498" s="602">
        <f t="shared" ca="1" si="934"/>
        <v>28063.745651855919</v>
      </c>
      <c r="Z498" s="602">
        <f t="shared" ca="1" si="935"/>
        <v>28063.745651855919</v>
      </c>
      <c r="AA498" s="602">
        <f t="shared" ca="1" si="936"/>
        <v>28836.595283912593</v>
      </c>
      <c r="AB498" s="602">
        <f t="shared" ca="1" si="937"/>
        <v>28836.595283912593</v>
      </c>
      <c r="AC498" s="602">
        <f t="shared" ca="1" si="938"/>
        <v>29621.652351503428</v>
      </c>
      <c r="AD498" s="602">
        <f t="shared" ca="1" si="939"/>
        <v>29621.652351503428</v>
      </c>
      <c r="AE498" s="602">
        <f t="shared" ca="1" si="940"/>
        <v>30418.807625095062</v>
      </c>
      <c r="AF498" s="602">
        <f t="shared" ca="1" si="941"/>
        <v>30418.807625095062</v>
      </c>
      <c r="AG498" s="602">
        <f t="shared" ca="1" si="942"/>
        <v>31227.944341051854</v>
      </c>
      <c r="AH498" s="602">
        <f t="shared" ca="1" si="943"/>
        <v>31773.964225318963</v>
      </c>
      <c r="AI498" s="602">
        <f t="shared" ca="1" si="944"/>
        <v>33161.814954877947</v>
      </c>
      <c r="AJ498" s="602">
        <f t="shared" ca="1" si="945"/>
        <v>33161.814954877947</v>
      </c>
      <c r="AK498" s="602">
        <f t="shared" ca="1" si="946"/>
        <v>34581.723205375456</v>
      </c>
      <c r="AL498" s="602">
        <f t="shared" ca="1" si="947"/>
        <v>34581.723205375456</v>
      </c>
      <c r="AM498" s="602">
        <f t="shared" ca="1" si="948"/>
        <v>36033.004617820443</v>
      </c>
      <c r="AN498" s="602">
        <f t="shared" ca="1" si="949"/>
        <v>36033.004617820443</v>
      </c>
      <c r="AO498" s="602">
        <f t="shared" ca="1" si="950"/>
        <v>37514.931461517175</v>
      </c>
      <c r="AP498" s="602">
        <f t="shared" ca="1" si="951"/>
        <v>37514.931461517175</v>
      </c>
      <c r="AQ498" s="602">
        <f t="shared" ca="1" si="952"/>
        <v>39026.737155306873</v>
      </c>
      <c r="AR498" s="602">
        <f t="shared" ca="1" si="953"/>
        <v>35448.772928771345</v>
      </c>
      <c r="AS498" s="602">
        <f t="shared" ca="1" si="954"/>
        <v>36918.531516652984</v>
      </c>
      <c r="AT498" s="602">
        <f t="shared" ca="1" si="955"/>
        <v>36918.531516652984</v>
      </c>
      <c r="AU498" s="602">
        <f t="shared" ca="1" si="956"/>
        <v>38418.479955411574</v>
      </c>
      <c r="AV498" s="602">
        <f t="shared" ca="1" si="957"/>
        <v>38418.479955411574</v>
      </c>
      <c r="AW498" s="602">
        <f t="shared" ca="1" si="958"/>
        <v>39947.830563756834</v>
      </c>
      <c r="AX498" s="602">
        <f t="shared" ca="1" si="959"/>
        <v>39947.830563756834</v>
      </c>
      <c r="AY498" s="602">
        <f t="shared" ca="1" si="960"/>
        <v>41505.764212283277</v>
      </c>
      <c r="AZ498" s="602">
        <f t="shared" ca="1" si="961"/>
        <v>41505.764212283277</v>
      </c>
      <c r="BA498" s="602">
        <f t="shared" ca="1" si="962"/>
        <v>43091.434978125537</v>
      </c>
      <c r="BB498" s="602">
        <f t="shared" ca="1" si="963"/>
        <v>30151.752011168952</v>
      </c>
      <c r="BC498" s="602">
        <f t="shared" ca="1" si="964"/>
        <v>30956.908340085956</v>
      </c>
      <c r="BD498" s="602">
        <f t="shared" ca="1" si="965"/>
        <v>30956.908340085956</v>
      </c>
      <c r="BE498" s="602">
        <f t="shared" ca="1" si="966"/>
        <v>31773.96422531897</v>
      </c>
      <c r="BF498" s="602">
        <f t="shared" ca="1" si="967"/>
        <v>31773.96422531897</v>
      </c>
      <c r="BG498" s="602">
        <f t="shared" ca="1" si="968"/>
        <v>32602.790994842424</v>
      </c>
      <c r="BH498" s="602">
        <f t="shared" ca="1" si="969"/>
        <v>32602.790994842424</v>
      </c>
      <c r="BI498" s="602">
        <f t="shared" ca="1" si="970"/>
        <v>33443.253242422019</v>
      </c>
      <c r="BJ498" s="602">
        <f t="shared" ca="1" si="971"/>
        <v>33443.253242422019</v>
      </c>
      <c r="BK498" s="602">
        <f t="shared" ca="1" si="972"/>
        <v>34295.209150044284</v>
      </c>
      <c r="BL498" s="602">
        <f t="shared" ca="1" si="973"/>
        <v>36770.18441525627</v>
      </c>
      <c r="BM498" s="602">
        <f t="shared" ca="1" si="974"/>
        <v>38267.148755353199</v>
      </c>
      <c r="BN498" s="602">
        <f t="shared" ca="1" si="975"/>
        <v>38267.148755353199</v>
      </c>
      <c r="BO498" s="602">
        <f t="shared" ca="1" si="976"/>
        <v>39793.595525186211</v>
      </c>
      <c r="BP498" s="602">
        <f t="shared" ca="1" si="977"/>
        <v>39793.595525186211</v>
      </c>
      <c r="BQ498" s="602">
        <f t="shared" ca="1" si="978"/>
        <v>41348.708530527409</v>
      </c>
      <c r="BR498" s="602">
        <f t="shared" ca="1" si="979"/>
        <v>41348.708530527409</v>
      </c>
      <c r="BS498" s="602">
        <f t="shared" ca="1" si="980"/>
        <v>42931.644319025749</v>
      </c>
      <c r="BT498" s="602">
        <f t="shared" ca="1" si="981"/>
        <v>42931.644319025749</v>
      </c>
      <c r="BU498" s="602">
        <f t="shared" ca="1" si="982"/>
        <v>44541.536806018841</v>
      </c>
      <c r="BV498" s="602">
        <f t="shared" ca="1" si="983"/>
        <v>40723.276804626068</v>
      </c>
      <c r="BW498" s="602">
        <f t="shared" ca="1" si="984"/>
        <v>42295.186245571516</v>
      </c>
      <c r="BX498" s="602">
        <f t="shared" ca="1" si="985"/>
        <v>42295.186245571516</v>
      </c>
      <c r="BY498" s="602">
        <f t="shared" ca="1" si="986"/>
        <v>43894.401241264459</v>
      </c>
      <c r="BZ498" s="602">
        <f t="shared" ca="1" si="987"/>
        <v>43894.401241264459</v>
      </c>
      <c r="CA498" s="602">
        <f t="shared" ca="1" si="988"/>
        <v>45520.044319311586</v>
      </c>
      <c r="CB498" s="602">
        <f t="shared" ca="1" si="989"/>
        <v>45520.044319311586</v>
      </c>
      <c r="CC498" s="602">
        <f t="shared" ca="1" si="990"/>
        <v>47171.222607457443</v>
      </c>
      <c r="CD498" s="602">
        <f t="shared" ca="1" si="991"/>
        <v>47171.222607457443</v>
      </c>
      <c r="CE498" s="602">
        <f t="shared" ca="1" si="992"/>
        <v>48847.032188247038</v>
      </c>
      <c r="CF498" s="602">
        <f t="shared" ca="1" si="993"/>
        <v>32602.790994842424</v>
      </c>
      <c r="CG498" s="602">
        <f t="shared" ca="1" si="994"/>
        <v>33443.253242422012</v>
      </c>
      <c r="CH498" s="602">
        <f t="shared" ca="1" si="995"/>
        <v>33443.253242422012</v>
      </c>
      <c r="CI498" s="602">
        <f t="shared" ca="1" si="996"/>
        <v>34295.209150044277</v>
      </c>
      <c r="CJ498" s="602">
        <f t="shared" ca="1" si="997"/>
        <v>34295.209150044277</v>
      </c>
      <c r="CK498" s="602">
        <f t="shared" ca="1" si="998"/>
        <v>35158.510820378884</v>
      </c>
      <c r="CL498" s="602">
        <f t="shared" ca="1" si="999"/>
        <v>35158.510820378884</v>
      </c>
      <c r="CM498" s="602">
        <f t="shared" ca="1" si="1000"/>
        <v>36033.004617820443</v>
      </c>
      <c r="CN498" s="602">
        <f t="shared" ca="1" si="1001"/>
        <v>36033.004617820443</v>
      </c>
      <c r="CO498" s="602">
        <f t="shared" ca="1" si="1002"/>
        <v>36918.531516652984</v>
      </c>
      <c r="CP498" s="602">
        <f t="shared" ca="1" si="1003"/>
        <v>40567.620879791641</v>
      </c>
      <c r="CQ498" s="602">
        <f t="shared" ca="1" si="1004"/>
        <v>42136.752230538325</v>
      </c>
      <c r="CR498" s="602">
        <f t="shared" ca="1" si="1005"/>
        <v>42136.752230538325</v>
      </c>
      <c r="CS498" s="602">
        <f t="shared" ca="1" si="1006"/>
        <v>43733.275864409734</v>
      </c>
      <c r="CT498" s="602">
        <f t="shared" ca="1" si="1007"/>
        <v>43733.275864409734</v>
      </c>
      <c r="CU498" s="602">
        <f t="shared" ca="1" si="1008"/>
        <v>45356.316094004287</v>
      </c>
      <c r="CV498" s="602">
        <f t="shared" ca="1" si="1009"/>
        <v>45356.316094004287</v>
      </c>
      <c r="CW498" s="602">
        <f t="shared" ca="1" si="1010"/>
        <v>47004.981388595283</v>
      </c>
      <c r="CX498" s="602">
        <f t="shared" ca="1" si="1011"/>
        <v>47004.981388595283</v>
      </c>
      <c r="CY498" s="602">
        <f t="shared" ca="1" si="1012"/>
        <v>48678.368743832812</v>
      </c>
      <c r="CZ498" s="602">
        <f t="shared" ca="1" si="1013"/>
        <v>44703.97476535022</v>
      </c>
      <c r="DA498" s="602">
        <f t="shared" ca="1" si="1014"/>
        <v>46342.497848049643</v>
      </c>
      <c r="DB498" s="602">
        <f t="shared" ca="1" si="1015"/>
        <v>46342.497848049643</v>
      </c>
      <c r="DC498" s="602">
        <f t="shared" ca="1" si="1016"/>
        <v>48006.105296803609</v>
      </c>
      <c r="DD498" s="602">
        <f t="shared" ca="1" si="1017"/>
        <v>48006.105296803609</v>
      </c>
      <c r="DE498" s="602">
        <f t="shared" ca="1" si="1018"/>
        <v>49693.889253268258</v>
      </c>
      <c r="DF498" s="602">
        <f t="shared" ca="1" si="1019"/>
        <v>49693.889253268258</v>
      </c>
      <c r="DG498" s="602">
        <f t="shared" ca="1" si="1020"/>
        <v>51404.937022019112</v>
      </c>
      <c r="DH498" s="602">
        <f t="shared" ca="1" si="1021"/>
        <v>51404.937022019112</v>
      </c>
      <c r="DI498" s="602">
        <f t="shared" ca="1" si="1022"/>
        <v>53138.334953305806</v>
      </c>
      <c r="DJ498" s="602">
        <f t="shared" ca="1" si="1023"/>
        <v>35740.272825017964</v>
      </c>
      <c r="DK498" s="602">
        <f t="shared" ca="1" si="1024"/>
        <v>36622.140011125128</v>
      </c>
      <c r="DL498" s="602">
        <f t="shared" ca="1" si="1025"/>
        <v>36622.140011125128</v>
      </c>
      <c r="DM498" s="602">
        <f t="shared" ca="1" si="1026"/>
        <v>37514.931461517175</v>
      </c>
      <c r="DN498" s="602">
        <f t="shared" ca="1" si="1027"/>
        <v>37514.931461517175</v>
      </c>
      <c r="DO498" s="602">
        <f t="shared" ca="1" si="1028"/>
        <v>38418.479955411574</v>
      </c>
      <c r="DP498" s="602">
        <f t="shared" ca="1" si="1029"/>
        <v>38418.479955411574</v>
      </c>
      <c r="DQ498" s="602">
        <f t="shared" ca="1" si="1030"/>
        <v>39332.613834187912</v>
      </c>
      <c r="DR498" s="602">
        <f t="shared" ca="1" si="1031"/>
        <v>39332.613834187912</v>
      </c>
      <c r="DS498" s="602">
        <f t="shared" ca="1" si="1032"/>
        <v>40257.157363389997</v>
      </c>
      <c r="DT498" s="602">
        <f t="shared" ca="1" si="1033"/>
        <v>46177.501827191038</v>
      </c>
      <c r="DU498" s="602">
        <f t="shared" ca="1" si="1034"/>
        <v>47838.641578354283</v>
      </c>
      <c r="DV498" s="602">
        <f t="shared" ca="1" si="1035"/>
        <v>47838.641578354283</v>
      </c>
      <c r="DW498" s="602">
        <f t="shared" ca="1" si="1036"/>
        <v>49524.048906687342</v>
      </c>
      <c r="DX498" s="602">
        <f t="shared" ca="1" si="1037"/>
        <v>49524.048906687342</v>
      </c>
      <c r="DY498" s="602">
        <f t="shared" ca="1" si="1038"/>
        <v>51232.81142211426</v>
      </c>
      <c r="DZ498" s="602">
        <f t="shared" ca="1" si="1039"/>
        <v>51232.81142211426</v>
      </c>
      <c r="EA498" s="602">
        <f t="shared" ca="1" si="1040"/>
        <v>52964.015402022604</v>
      </c>
      <c r="EB498" s="602">
        <f t="shared" ca="1" si="1041"/>
        <v>52964.015402022604</v>
      </c>
      <c r="EC498" s="602">
        <f t="shared" ca="1" si="1042"/>
        <v>54716.749467108581</v>
      </c>
      <c r="ED498" s="602">
        <f t="shared" ca="1" si="1043"/>
        <v>50546.562285820124</v>
      </c>
      <c r="EE498" s="602">
        <f t="shared" ca="1" si="1044"/>
        <v>52268.899256216449</v>
      </c>
      <c r="EF498" s="602">
        <f t="shared" ca="1" si="1045"/>
        <v>52268.899256216449</v>
      </c>
      <c r="EG498" s="602">
        <f t="shared" ca="1" si="1046"/>
        <v>54013.130357142247</v>
      </c>
      <c r="EH498" s="602">
        <f t="shared" ca="1" si="1047"/>
        <v>54013.130357142247</v>
      </c>
      <c r="EI498" s="602">
        <f t="shared" ca="1" si="1048"/>
        <v>55778.34727772788</v>
      </c>
      <c r="EJ498" s="602">
        <f t="shared" ca="1" si="1049"/>
        <v>55778.34727772788</v>
      </c>
      <c r="EK498" s="602">
        <f t="shared" ca="1" si="1050"/>
        <v>57563.649413299725</v>
      </c>
      <c r="EL498" s="602">
        <f t="shared" ca="1" si="1051"/>
        <v>57563.649413299725</v>
      </c>
      <c r="EM498" s="602">
        <f t="shared" ca="1" si="1052"/>
        <v>59368.146874517734</v>
      </c>
    </row>
    <row r="499" spans="22:143" ht="14.25" x14ac:dyDescent="0.2">
      <c r="V499" s="260"/>
      <c r="W499" s="597">
        <f t="shared" si="932"/>
        <v>206</v>
      </c>
      <c r="X499" s="602">
        <f t="shared" ca="1" si="933"/>
        <v>27303.204877228378</v>
      </c>
      <c r="Y499" s="602">
        <f t="shared" ca="1" si="934"/>
        <v>28063.745651855919</v>
      </c>
      <c r="Z499" s="602">
        <f t="shared" ca="1" si="935"/>
        <v>28063.745651855919</v>
      </c>
      <c r="AA499" s="602">
        <f t="shared" ca="1" si="936"/>
        <v>28836.595283912593</v>
      </c>
      <c r="AB499" s="602">
        <f t="shared" ca="1" si="937"/>
        <v>28836.595283912593</v>
      </c>
      <c r="AC499" s="602">
        <f t="shared" ca="1" si="938"/>
        <v>29621.652351503428</v>
      </c>
      <c r="AD499" s="602">
        <f t="shared" ca="1" si="939"/>
        <v>29621.652351503428</v>
      </c>
      <c r="AE499" s="602">
        <f t="shared" ca="1" si="940"/>
        <v>30418.807625095062</v>
      </c>
      <c r="AF499" s="602">
        <f t="shared" ca="1" si="941"/>
        <v>30418.807625095062</v>
      </c>
      <c r="AG499" s="602">
        <f t="shared" ca="1" si="942"/>
        <v>31227.944341051854</v>
      </c>
      <c r="AH499" s="602">
        <f t="shared" ca="1" si="943"/>
        <v>31773.964225318963</v>
      </c>
      <c r="AI499" s="602">
        <f t="shared" ca="1" si="944"/>
        <v>33161.814954877947</v>
      </c>
      <c r="AJ499" s="602">
        <f t="shared" ca="1" si="945"/>
        <v>33161.814954877947</v>
      </c>
      <c r="AK499" s="602">
        <f t="shared" ca="1" si="946"/>
        <v>34581.723205375456</v>
      </c>
      <c r="AL499" s="602">
        <f t="shared" ca="1" si="947"/>
        <v>34581.723205375456</v>
      </c>
      <c r="AM499" s="602">
        <f t="shared" ca="1" si="948"/>
        <v>36033.004617820443</v>
      </c>
      <c r="AN499" s="602">
        <f t="shared" ca="1" si="949"/>
        <v>36033.004617820443</v>
      </c>
      <c r="AO499" s="602">
        <f t="shared" ca="1" si="950"/>
        <v>37514.931461517175</v>
      </c>
      <c r="AP499" s="602">
        <f t="shared" ca="1" si="951"/>
        <v>37514.931461517175</v>
      </c>
      <c r="AQ499" s="602">
        <f t="shared" ca="1" si="952"/>
        <v>39026.737155306873</v>
      </c>
      <c r="AR499" s="602">
        <f t="shared" ca="1" si="953"/>
        <v>35448.772928771345</v>
      </c>
      <c r="AS499" s="602">
        <f t="shared" ca="1" si="954"/>
        <v>36918.531516652984</v>
      </c>
      <c r="AT499" s="602">
        <f t="shared" ca="1" si="955"/>
        <v>36918.531516652984</v>
      </c>
      <c r="AU499" s="602">
        <f t="shared" ca="1" si="956"/>
        <v>38418.479955411574</v>
      </c>
      <c r="AV499" s="602">
        <f t="shared" ca="1" si="957"/>
        <v>38418.479955411574</v>
      </c>
      <c r="AW499" s="602">
        <f t="shared" ca="1" si="958"/>
        <v>39947.830563756834</v>
      </c>
      <c r="AX499" s="602">
        <f t="shared" ca="1" si="959"/>
        <v>39947.830563756834</v>
      </c>
      <c r="AY499" s="602">
        <f t="shared" ca="1" si="960"/>
        <v>41505.764212283277</v>
      </c>
      <c r="AZ499" s="602">
        <f t="shared" ca="1" si="961"/>
        <v>41505.764212283277</v>
      </c>
      <c r="BA499" s="602">
        <f t="shared" ca="1" si="962"/>
        <v>43091.434978125537</v>
      </c>
      <c r="BB499" s="602">
        <f t="shared" ca="1" si="963"/>
        <v>30151.752011168952</v>
      </c>
      <c r="BC499" s="602">
        <f t="shared" ca="1" si="964"/>
        <v>30956.908340085956</v>
      </c>
      <c r="BD499" s="602">
        <f t="shared" ca="1" si="965"/>
        <v>30956.908340085956</v>
      </c>
      <c r="BE499" s="602">
        <f t="shared" ca="1" si="966"/>
        <v>31773.96422531897</v>
      </c>
      <c r="BF499" s="602">
        <f t="shared" ca="1" si="967"/>
        <v>31773.96422531897</v>
      </c>
      <c r="BG499" s="602">
        <f t="shared" ca="1" si="968"/>
        <v>32602.790994842424</v>
      </c>
      <c r="BH499" s="602">
        <f t="shared" ca="1" si="969"/>
        <v>32602.790994842424</v>
      </c>
      <c r="BI499" s="602">
        <f t="shared" ca="1" si="970"/>
        <v>33443.253242422019</v>
      </c>
      <c r="BJ499" s="602">
        <f t="shared" ca="1" si="971"/>
        <v>33443.253242422019</v>
      </c>
      <c r="BK499" s="602">
        <f t="shared" ca="1" si="972"/>
        <v>34295.209150044284</v>
      </c>
      <c r="BL499" s="602">
        <f t="shared" ca="1" si="973"/>
        <v>36770.18441525627</v>
      </c>
      <c r="BM499" s="602">
        <f t="shared" ca="1" si="974"/>
        <v>38267.148755353199</v>
      </c>
      <c r="BN499" s="602">
        <f t="shared" ca="1" si="975"/>
        <v>38267.148755353199</v>
      </c>
      <c r="BO499" s="602">
        <f t="shared" ca="1" si="976"/>
        <v>39793.595525186211</v>
      </c>
      <c r="BP499" s="602">
        <f t="shared" ca="1" si="977"/>
        <v>39793.595525186211</v>
      </c>
      <c r="BQ499" s="602">
        <f t="shared" ca="1" si="978"/>
        <v>41348.708530527409</v>
      </c>
      <c r="BR499" s="602">
        <f t="shared" ca="1" si="979"/>
        <v>41348.708530527409</v>
      </c>
      <c r="BS499" s="602">
        <f t="shared" ca="1" si="980"/>
        <v>42931.644319025749</v>
      </c>
      <c r="BT499" s="602">
        <f t="shared" ca="1" si="981"/>
        <v>42931.644319025749</v>
      </c>
      <c r="BU499" s="602">
        <f t="shared" ca="1" si="982"/>
        <v>44541.536806018841</v>
      </c>
      <c r="BV499" s="602">
        <f t="shared" ca="1" si="983"/>
        <v>40723.276804626068</v>
      </c>
      <c r="BW499" s="602">
        <f t="shared" ca="1" si="984"/>
        <v>42295.186245571516</v>
      </c>
      <c r="BX499" s="602">
        <f t="shared" ca="1" si="985"/>
        <v>42295.186245571516</v>
      </c>
      <c r="BY499" s="602">
        <f t="shared" ca="1" si="986"/>
        <v>43894.401241264459</v>
      </c>
      <c r="BZ499" s="602">
        <f t="shared" ca="1" si="987"/>
        <v>43894.401241264459</v>
      </c>
      <c r="CA499" s="602">
        <f t="shared" ca="1" si="988"/>
        <v>45520.044319311586</v>
      </c>
      <c r="CB499" s="602">
        <f t="shared" ca="1" si="989"/>
        <v>45520.044319311586</v>
      </c>
      <c r="CC499" s="602">
        <f t="shared" ca="1" si="990"/>
        <v>47171.222607457443</v>
      </c>
      <c r="CD499" s="602">
        <f t="shared" ca="1" si="991"/>
        <v>47171.222607457443</v>
      </c>
      <c r="CE499" s="602">
        <f t="shared" ca="1" si="992"/>
        <v>48847.032188247038</v>
      </c>
      <c r="CF499" s="602">
        <f t="shared" ca="1" si="993"/>
        <v>32602.790994842424</v>
      </c>
      <c r="CG499" s="602">
        <f t="shared" ca="1" si="994"/>
        <v>33443.253242422012</v>
      </c>
      <c r="CH499" s="602">
        <f t="shared" ca="1" si="995"/>
        <v>33443.253242422012</v>
      </c>
      <c r="CI499" s="602">
        <f t="shared" ca="1" si="996"/>
        <v>34295.209150044277</v>
      </c>
      <c r="CJ499" s="602">
        <f t="shared" ca="1" si="997"/>
        <v>34295.209150044277</v>
      </c>
      <c r="CK499" s="602">
        <f t="shared" ca="1" si="998"/>
        <v>35158.510820378884</v>
      </c>
      <c r="CL499" s="602">
        <f t="shared" ca="1" si="999"/>
        <v>35158.510820378884</v>
      </c>
      <c r="CM499" s="602">
        <f t="shared" ca="1" si="1000"/>
        <v>36033.004617820443</v>
      </c>
      <c r="CN499" s="602">
        <f t="shared" ca="1" si="1001"/>
        <v>36033.004617820443</v>
      </c>
      <c r="CO499" s="602">
        <f t="shared" ca="1" si="1002"/>
        <v>36918.531516652984</v>
      </c>
      <c r="CP499" s="602">
        <f t="shared" ca="1" si="1003"/>
        <v>40567.620879791641</v>
      </c>
      <c r="CQ499" s="602">
        <f t="shared" ca="1" si="1004"/>
        <v>42136.752230538325</v>
      </c>
      <c r="CR499" s="602">
        <f t="shared" ca="1" si="1005"/>
        <v>42136.752230538325</v>
      </c>
      <c r="CS499" s="602">
        <f t="shared" ca="1" si="1006"/>
        <v>43733.275864409734</v>
      </c>
      <c r="CT499" s="602">
        <f t="shared" ca="1" si="1007"/>
        <v>43733.275864409734</v>
      </c>
      <c r="CU499" s="602">
        <f t="shared" ca="1" si="1008"/>
        <v>45356.316094004287</v>
      </c>
      <c r="CV499" s="602">
        <f t="shared" ca="1" si="1009"/>
        <v>45356.316094004287</v>
      </c>
      <c r="CW499" s="602">
        <f t="shared" ca="1" si="1010"/>
        <v>47004.981388595283</v>
      </c>
      <c r="CX499" s="602">
        <f t="shared" ca="1" si="1011"/>
        <v>47004.981388595283</v>
      </c>
      <c r="CY499" s="602">
        <f t="shared" ca="1" si="1012"/>
        <v>48678.368743832812</v>
      </c>
      <c r="CZ499" s="602">
        <f t="shared" ca="1" si="1013"/>
        <v>44703.97476535022</v>
      </c>
      <c r="DA499" s="602">
        <f t="shared" ca="1" si="1014"/>
        <v>46342.497848049643</v>
      </c>
      <c r="DB499" s="602">
        <f t="shared" ca="1" si="1015"/>
        <v>46342.497848049643</v>
      </c>
      <c r="DC499" s="602">
        <f t="shared" ca="1" si="1016"/>
        <v>48006.105296803609</v>
      </c>
      <c r="DD499" s="602">
        <f t="shared" ca="1" si="1017"/>
        <v>48006.105296803609</v>
      </c>
      <c r="DE499" s="602">
        <f t="shared" ca="1" si="1018"/>
        <v>49693.889253268258</v>
      </c>
      <c r="DF499" s="602">
        <f t="shared" ca="1" si="1019"/>
        <v>49693.889253268258</v>
      </c>
      <c r="DG499" s="602">
        <f t="shared" ca="1" si="1020"/>
        <v>51404.937022019112</v>
      </c>
      <c r="DH499" s="602">
        <f t="shared" ca="1" si="1021"/>
        <v>51404.937022019112</v>
      </c>
      <c r="DI499" s="602">
        <f t="shared" ca="1" si="1022"/>
        <v>53138.334953305806</v>
      </c>
      <c r="DJ499" s="602">
        <f t="shared" ca="1" si="1023"/>
        <v>35740.272825017964</v>
      </c>
      <c r="DK499" s="602">
        <f t="shared" ca="1" si="1024"/>
        <v>36622.140011125128</v>
      </c>
      <c r="DL499" s="602">
        <f t="shared" ca="1" si="1025"/>
        <v>36622.140011125128</v>
      </c>
      <c r="DM499" s="602">
        <f t="shared" ca="1" si="1026"/>
        <v>37514.931461517175</v>
      </c>
      <c r="DN499" s="602">
        <f t="shared" ca="1" si="1027"/>
        <v>37514.931461517175</v>
      </c>
      <c r="DO499" s="602">
        <f t="shared" ca="1" si="1028"/>
        <v>38418.479955411574</v>
      </c>
      <c r="DP499" s="602">
        <f t="shared" ca="1" si="1029"/>
        <v>38418.479955411574</v>
      </c>
      <c r="DQ499" s="602">
        <f t="shared" ca="1" si="1030"/>
        <v>39332.613834187912</v>
      </c>
      <c r="DR499" s="602">
        <f t="shared" ca="1" si="1031"/>
        <v>39332.613834187912</v>
      </c>
      <c r="DS499" s="602">
        <f t="shared" ca="1" si="1032"/>
        <v>40257.157363389997</v>
      </c>
      <c r="DT499" s="602">
        <f t="shared" ca="1" si="1033"/>
        <v>46177.501827191038</v>
      </c>
      <c r="DU499" s="602">
        <f t="shared" ca="1" si="1034"/>
        <v>47838.641578354283</v>
      </c>
      <c r="DV499" s="602">
        <f t="shared" ca="1" si="1035"/>
        <v>47838.641578354283</v>
      </c>
      <c r="DW499" s="602">
        <f t="shared" ca="1" si="1036"/>
        <v>49524.048906687342</v>
      </c>
      <c r="DX499" s="602">
        <f t="shared" ca="1" si="1037"/>
        <v>49524.048906687342</v>
      </c>
      <c r="DY499" s="602">
        <f t="shared" ca="1" si="1038"/>
        <v>51232.81142211426</v>
      </c>
      <c r="DZ499" s="602">
        <f t="shared" ca="1" si="1039"/>
        <v>51232.81142211426</v>
      </c>
      <c r="EA499" s="602">
        <f t="shared" ca="1" si="1040"/>
        <v>52964.015402022604</v>
      </c>
      <c r="EB499" s="602">
        <f t="shared" ca="1" si="1041"/>
        <v>52964.015402022604</v>
      </c>
      <c r="EC499" s="602">
        <f t="shared" ca="1" si="1042"/>
        <v>54716.749467108581</v>
      </c>
      <c r="ED499" s="602">
        <f t="shared" ca="1" si="1043"/>
        <v>50546.562285820124</v>
      </c>
      <c r="EE499" s="602">
        <f t="shared" ca="1" si="1044"/>
        <v>52268.899256216449</v>
      </c>
      <c r="EF499" s="602">
        <f t="shared" ca="1" si="1045"/>
        <v>52268.899256216449</v>
      </c>
      <c r="EG499" s="602">
        <f t="shared" ca="1" si="1046"/>
        <v>54013.130357142247</v>
      </c>
      <c r="EH499" s="602">
        <f t="shared" ca="1" si="1047"/>
        <v>54013.130357142247</v>
      </c>
      <c r="EI499" s="602">
        <f t="shared" ca="1" si="1048"/>
        <v>55778.34727772788</v>
      </c>
      <c r="EJ499" s="602">
        <f t="shared" ca="1" si="1049"/>
        <v>55778.34727772788</v>
      </c>
      <c r="EK499" s="602">
        <f t="shared" ca="1" si="1050"/>
        <v>57563.649413299725</v>
      </c>
      <c r="EL499" s="602">
        <f t="shared" ca="1" si="1051"/>
        <v>57563.649413299725</v>
      </c>
      <c r="EM499" s="602">
        <f t="shared" ca="1" si="1052"/>
        <v>59368.146874517734</v>
      </c>
    </row>
    <row r="500" spans="22:143" ht="14.25" x14ac:dyDescent="0.2">
      <c r="V500" s="260"/>
      <c r="W500" s="597">
        <f t="shared" si="932"/>
        <v>207</v>
      </c>
      <c r="X500" s="602">
        <f t="shared" ca="1" si="933"/>
        <v>27303.204877228378</v>
      </c>
      <c r="Y500" s="602">
        <f t="shared" ca="1" si="934"/>
        <v>28063.745651855919</v>
      </c>
      <c r="Z500" s="602">
        <f t="shared" ca="1" si="935"/>
        <v>28063.745651855919</v>
      </c>
      <c r="AA500" s="602">
        <f t="shared" ca="1" si="936"/>
        <v>28836.595283912593</v>
      </c>
      <c r="AB500" s="602">
        <f t="shared" ca="1" si="937"/>
        <v>28836.595283912593</v>
      </c>
      <c r="AC500" s="602">
        <f t="shared" ca="1" si="938"/>
        <v>29621.652351503428</v>
      </c>
      <c r="AD500" s="602">
        <f t="shared" ca="1" si="939"/>
        <v>29621.652351503428</v>
      </c>
      <c r="AE500" s="602">
        <f t="shared" ca="1" si="940"/>
        <v>30418.807625095062</v>
      </c>
      <c r="AF500" s="602">
        <f t="shared" ca="1" si="941"/>
        <v>30418.807625095062</v>
      </c>
      <c r="AG500" s="602">
        <f t="shared" ca="1" si="942"/>
        <v>31227.944341051854</v>
      </c>
      <c r="AH500" s="602">
        <f t="shared" ca="1" si="943"/>
        <v>31773.964225318963</v>
      </c>
      <c r="AI500" s="602">
        <f t="shared" ca="1" si="944"/>
        <v>33161.814954877947</v>
      </c>
      <c r="AJ500" s="602">
        <f t="shared" ca="1" si="945"/>
        <v>33161.814954877947</v>
      </c>
      <c r="AK500" s="602">
        <f t="shared" ca="1" si="946"/>
        <v>34581.723205375456</v>
      </c>
      <c r="AL500" s="602">
        <f t="shared" ca="1" si="947"/>
        <v>34581.723205375456</v>
      </c>
      <c r="AM500" s="602">
        <f t="shared" ca="1" si="948"/>
        <v>36033.004617820443</v>
      </c>
      <c r="AN500" s="602">
        <f t="shared" ca="1" si="949"/>
        <v>36033.004617820443</v>
      </c>
      <c r="AO500" s="602">
        <f t="shared" ca="1" si="950"/>
        <v>37514.931461517175</v>
      </c>
      <c r="AP500" s="602">
        <f t="shared" ca="1" si="951"/>
        <v>37514.931461517175</v>
      </c>
      <c r="AQ500" s="602">
        <f t="shared" ca="1" si="952"/>
        <v>39026.737155306873</v>
      </c>
      <c r="AR500" s="602">
        <f t="shared" ca="1" si="953"/>
        <v>35448.772928771345</v>
      </c>
      <c r="AS500" s="602">
        <f t="shared" ca="1" si="954"/>
        <v>36918.531516652984</v>
      </c>
      <c r="AT500" s="602">
        <f t="shared" ca="1" si="955"/>
        <v>36918.531516652984</v>
      </c>
      <c r="AU500" s="602">
        <f t="shared" ca="1" si="956"/>
        <v>38418.479955411574</v>
      </c>
      <c r="AV500" s="602">
        <f t="shared" ca="1" si="957"/>
        <v>38418.479955411574</v>
      </c>
      <c r="AW500" s="602">
        <f t="shared" ca="1" si="958"/>
        <v>39947.830563756834</v>
      </c>
      <c r="AX500" s="602">
        <f t="shared" ca="1" si="959"/>
        <v>39947.830563756834</v>
      </c>
      <c r="AY500" s="602">
        <f t="shared" ca="1" si="960"/>
        <v>41505.764212283277</v>
      </c>
      <c r="AZ500" s="602">
        <f t="shared" ca="1" si="961"/>
        <v>41505.764212283277</v>
      </c>
      <c r="BA500" s="602">
        <f t="shared" ca="1" si="962"/>
        <v>43091.434978125537</v>
      </c>
      <c r="BB500" s="602">
        <f t="shared" ca="1" si="963"/>
        <v>30151.752011168952</v>
      </c>
      <c r="BC500" s="602">
        <f t="shared" ca="1" si="964"/>
        <v>30956.908340085956</v>
      </c>
      <c r="BD500" s="602">
        <f t="shared" ca="1" si="965"/>
        <v>30956.908340085956</v>
      </c>
      <c r="BE500" s="602">
        <f t="shared" ca="1" si="966"/>
        <v>31773.96422531897</v>
      </c>
      <c r="BF500" s="602">
        <f t="shared" ca="1" si="967"/>
        <v>31773.96422531897</v>
      </c>
      <c r="BG500" s="602">
        <f t="shared" ca="1" si="968"/>
        <v>32602.790994842424</v>
      </c>
      <c r="BH500" s="602">
        <f t="shared" ca="1" si="969"/>
        <v>32602.790994842424</v>
      </c>
      <c r="BI500" s="602">
        <f t="shared" ca="1" si="970"/>
        <v>33443.253242422019</v>
      </c>
      <c r="BJ500" s="602">
        <f t="shared" ca="1" si="971"/>
        <v>33443.253242422019</v>
      </c>
      <c r="BK500" s="602">
        <f t="shared" ca="1" si="972"/>
        <v>34295.209150044284</v>
      </c>
      <c r="BL500" s="602">
        <f t="shared" ca="1" si="973"/>
        <v>36770.18441525627</v>
      </c>
      <c r="BM500" s="602">
        <f t="shared" ca="1" si="974"/>
        <v>38267.148755353199</v>
      </c>
      <c r="BN500" s="602">
        <f t="shared" ca="1" si="975"/>
        <v>38267.148755353199</v>
      </c>
      <c r="BO500" s="602">
        <f t="shared" ca="1" si="976"/>
        <v>39793.595525186211</v>
      </c>
      <c r="BP500" s="602">
        <f t="shared" ca="1" si="977"/>
        <v>39793.595525186211</v>
      </c>
      <c r="BQ500" s="602">
        <f t="shared" ca="1" si="978"/>
        <v>41348.708530527409</v>
      </c>
      <c r="BR500" s="602">
        <f t="shared" ca="1" si="979"/>
        <v>41348.708530527409</v>
      </c>
      <c r="BS500" s="602">
        <f t="shared" ca="1" si="980"/>
        <v>42931.644319025749</v>
      </c>
      <c r="BT500" s="602">
        <f t="shared" ca="1" si="981"/>
        <v>42931.644319025749</v>
      </c>
      <c r="BU500" s="602">
        <f t="shared" ca="1" si="982"/>
        <v>44541.536806018841</v>
      </c>
      <c r="BV500" s="602">
        <f t="shared" ca="1" si="983"/>
        <v>40723.276804626068</v>
      </c>
      <c r="BW500" s="602">
        <f t="shared" ca="1" si="984"/>
        <v>42295.186245571516</v>
      </c>
      <c r="BX500" s="602">
        <f t="shared" ca="1" si="985"/>
        <v>42295.186245571516</v>
      </c>
      <c r="BY500" s="602">
        <f t="shared" ca="1" si="986"/>
        <v>43894.401241264459</v>
      </c>
      <c r="BZ500" s="602">
        <f t="shared" ca="1" si="987"/>
        <v>43894.401241264459</v>
      </c>
      <c r="CA500" s="602">
        <f t="shared" ca="1" si="988"/>
        <v>45520.044319311586</v>
      </c>
      <c r="CB500" s="602">
        <f t="shared" ca="1" si="989"/>
        <v>45520.044319311586</v>
      </c>
      <c r="CC500" s="602">
        <f t="shared" ca="1" si="990"/>
        <v>47171.222607457443</v>
      </c>
      <c r="CD500" s="602">
        <f t="shared" ca="1" si="991"/>
        <v>47171.222607457443</v>
      </c>
      <c r="CE500" s="602">
        <f t="shared" ca="1" si="992"/>
        <v>48847.032188247038</v>
      </c>
      <c r="CF500" s="602">
        <f t="shared" ca="1" si="993"/>
        <v>32602.790994842424</v>
      </c>
      <c r="CG500" s="602">
        <f t="shared" ca="1" si="994"/>
        <v>33443.253242422012</v>
      </c>
      <c r="CH500" s="602">
        <f t="shared" ca="1" si="995"/>
        <v>33443.253242422012</v>
      </c>
      <c r="CI500" s="602">
        <f t="shared" ca="1" si="996"/>
        <v>34295.209150044277</v>
      </c>
      <c r="CJ500" s="602">
        <f t="shared" ca="1" si="997"/>
        <v>34295.209150044277</v>
      </c>
      <c r="CK500" s="602">
        <f t="shared" ca="1" si="998"/>
        <v>35158.510820378884</v>
      </c>
      <c r="CL500" s="602">
        <f t="shared" ca="1" si="999"/>
        <v>35158.510820378884</v>
      </c>
      <c r="CM500" s="602">
        <f t="shared" ca="1" si="1000"/>
        <v>36033.004617820443</v>
      </c>
      <c r="CN500" s="602">
        <f t="shared" ca="1" si="1001"/>
        <v>36033.004617820443</v>
      </c>
      <c r="CO500" s="602">
        <f t="shared" ca="1" si="1002"/>
        <v>36918.531516652984</v>
      </c>
      <c r="CP500" s="602">
        <f t="shared" ca="1" si="1003"/>
        <v>40567.620879791641</v>
      </c>
      <c r="CQ500" s="602">
        <f t="shared" ca="1" si="1004"/>
        <v>42136.752230538325</v>
      </c>
      <c r="CR500" s="602">
        <f t="shared" ca="1" si="1005"/>
        <v>42136.752230538325</v>
      </c>
      <c r="CS500" s="602">
        <f t="shared" ca="1" si="1006"/>
        <v>43733.275864409734</v>
      </c>
      <c r="CT500" s="602">
        <f t="shared" ca="1" si="1007"/>
        <v>43733.275864409734</v>
      </c>
      <c r="CU500" s="602">
        <f t="shared" ca="1" si="1008"/>
        <v>45356.316094004287</v>
      </c>
      <c r="CV500" s="602">
        <f t="shared" ca="1" si="1009"/>
        <v>45356.316094004287</v>
      </c>
      <c r="CW500" s="602">
        <f t="shared" ca="1" si="1010"/>
        <v>47004.981388595283</v>
      </c>
      <c r="CX500" s="602">
        <f t="shared" ca="1" si="1011"/>
        <v>47004.981388595283</v>
      </c>
      <c r="CY500" s="602">
        <f t="shared" ca="1" si="1012"/>
        <v>48678.368743832812</v>
      </c>
      <c r="CZ500" s="602">
        <f t="shared" ca="1" si="1013"/>
        <v>44703.97476535022</v>
      </c>
      <c r="DA500" s="602">
        <f t="shared" ca="1" si="1014"/>
        <v>46342.497848049643</v>
      </c>
      <c r="DB500" s="602">
        <f t="shared" ca="1" si="1015"/>
        <v>46342.497848049643</v>
      </c>
      <c r="DC500" s="602">
        <f t="shared" ca="1" si="1016"/>
        <v>48006.105296803609</v>
      </c>
      <c r="DD500" s="602">
        <f t="shared" ca="1" si="1017"/>
        <v>48006.105296803609</v>
      </c>
      <c r="DE500" s="602">
        <f t="shared" ca="1" si="1018"/>
        <v>49693.889253268258</v>
      </c>
      <c r="DF500" s="602">
        <f t="shared" ca="1" si="1019"/>
        <v>49693.889253268258</v>
      </c>
      <c r="DG500" s="602">
        <f t="shared" ca="1" si="1020"/>
        <v>51404.937022019112</v>
      </c>
      <c r="DH500" s="602">
        <f t="shared" ca="1" si="1021"/>
        <v>51404.937022019112</v>
      </c>
      <c r="DI500" s="602">
        <f t="shared" ca="1" si="1022"/>
        <v>53138.334953305806</v>
      </c>
      <c r="DJ500" s="602">
        <f t="shared" ca="1" si="1023"/>
        <v>35740.272825017964</v>
      </c>
      <c r="DK500" s="602">
        <f t="shared" ca="1" si="1024"/>
        <v>36622.140011125128</v>
      </c>
      <c r="DL500" s="602">
        <f t="shared" ca="1" si="1025"/>
        <v>36622.140011125128</v>
      </c>
      <c r="DM500" s="602">
        <f t="shared" ca="1" si="1026"/>
        <v>37514.931461517175</v>
      </c>
      <c r="DN500" s="602">
        <f t="shared" ca="1" si="1027"/>
        <v>37514.931461517175</v>
      </c>
      <c r="DO500" s="602">
        <f t="shared" ca="1" si="1028"/>
        <v>38418.479955411574</v>
      </c>
      <c r="DP500" s="602">
        <f t="shared" ca="1" si="1029"/>
        <v>38418.479955411574</v>
      </c>
      <c r="DQ500" s="602">
        <f t="shared" ca="1" si="1030"/>
        <v>39332.613834187912</v>
      </c>
      <c r="DR500" s="602">
        <f t="shared" ca="1" si="1031"/>
        <v>39332.613834187912</v>
      </c>
      <c r="DS500" s="602">
        <f t="shared" ca="1" si="1032"/>
        <v>40257.157363389997</v>
      </c>
      <c r="DT500" s="602">
        <f t="shared" ca="1" si="1033"/>
        <v>46177.501827191038</v>
      </c>
      <c r="DU500" s="602">
        <f t="shared" ca="1" si="1034"/>
        <v>47838.641578354283</v>
      </c>
      <c r="DV500" s="602">
        <f t="shared" ca="1" si="1035"/>
        <v>47838.641578354283</v>
      </c>
      <c r="DW500" s="602">
        <f t="shared" ca="1" si="1036"/>
        <v>49524.048906687342</v>
      </c>
      <c r="DX500" s="602">
        <f t="shared" ca="1" si="1037"/>
        <v>49524.048906687342</v>
      </c>
      <c r="DY500" s="602">
        <f t="shared" ca="1" si="1038"/>
        <v>51232.81142211426</v>
      </c>
      <c r="DZ500" s="602">
        <f t="shared" ca="1" si="1039"/>
        <v>51232.81142211426</v>
      </c>
      <c r="EA500" s="602">
        <f t="shared" ca="1" si="1040"/>
        <v>52964.015402022604</v>
      </c>
      <c r="EB500" s="602">
        <f t="shared" ca="1" si="1041"/>
        <v>52964.015402022604</v>
      </c>
      <c r="EC500" s="602">
        <f t="shared" ca="1" si="1042"/>
        <v>54716.749467108581</v>
      </c>
      <c r="ED500" s="602">
        <f t="shared" ca="1" si="1043"/>
        <v>50546.562285820124</v>
      </c>
      <c r="EE500" s="602">
        <f t="shared" ca="1" si="1044"/>
        <v>52268.899256216449</v>
      </c>
      <c r="EF500" s="602">
        <f t="shared" ca="1" si="1045"/>
        <v>52268.899256216449</v>
      </c>
      <c r="EG500" s="602">
        <f t="shared" ca="1" si="1046"/>
        <v>54013.130357142247</v>
      </c>
      <c r="EH500" s="602">
        <f t="shared" ca="1" si="1047"/>
        <v>54013.130357142247</v>
      </c>
      <c r="EI500" s="602">
        <f t="shared" ca="1" si="1048"/>
        <v>55778.34727772788</v>
      </c>
      <c r="EJ500" s="602">
        <f t="shared" ca="1" si="1049"/>
        <v>55778.34727772788</v>
      </c>
      <c r="EK500" s="602">
        <f t="shared" ca="1" si="1050"/>
        <v>57563.649413299725</v>
      </c>
      <c r="EL500" s="602">
        <f t="shared" ca="1" si="1051"/>
        <v>57563.649413299725</v>
      </c>
      <c r="EM500" s="602">
        <f t="shared" ca="1" si="1052"/>
        <v>59368.146874517734</v>
      </c>
    </row>
    <row r="501" spans="22:143" ht="14.25" x14ac:dyDescent="0.2">
      <c r="V501" s="260"/>
      <c r="W501" s="597">
        <f t="shared" si="932"/>
        <v>208</v>
      </c>
      <c r="X501" s="602">
        <f t="shared" ca="1" si="933"/>
        <v>27303.204877228378</v>
      </c>
      <c r="Y501" s="602">
        <f t="shared" ca="1" si="934"/>
        <v>28063.745651855919</v>
      </c>
      <c r="Z501" s="602">
        <f t="shared" ca="1" si="935"/>
        <v>28063.745651855919</v>
      </c>
      <c r="AA501" s="602">
        <f t="shared" ca="1" si="936"/>
        <v>28836.595283912593</v>
      </c>
      <c r="AB501" s="602">
        <f t="shared" ca="1" si="937"/>
        <v>28836.595283912593</v>
      </c>
      <c r="AC501" s="602">
        <f t="shared" ca="1" si="938"/>
        <v>29621.652351503428</v>
      </c>
      <c r="AD501" s="602">
        <f t="shared" ca="1" si="939"/>
        <v>29621.652351503428</v>
      </c>
      <c r="AE501" s="602">
        <f t="shared" ca="1" si="940"/>
        <v>30418.807625095062</v>
      </c>
      <c r="AF501" s="602">
        <f t="shared" ca="1" si="941"/>
        <v>30418.807625095062</v>
      </c>
      <c r="AG501" s="602">
        <f t="shared" ca="1" si="942"/>
        <v>31227.944341051854</v>
      </c>
      <c r="AH501" s="602">
        <f t="shared" ca="1" si="943"/>
        <v>31773.964225318963</v>
      </c>
      <c r="AI501" s="602">
        <f t="shared" ca="1" si="944"/>
        <v>33161.814954877947</v>
      </c>
      <c r="AJ501" s="602">
        <f t="shared" ca="1" si="945"/>
        <v>33161.814954877947</v>
      </c>
      <c r="AK501" s="602">
        <f t="shared" ca="1" si="946"/>
        <v>34581.723205375456</v>
      </c>
      <c r="AL501" s="602">
        <f t="shared" ca="1" si="947"/>
        <v>34581.723205375456</v>
      </c>
      <c r="AM501" s="602">
        <f t="shared" ca="1" si="948"/>
        <v>36033.004617820443</v>
      </c>
      <c r="AN501" s="602">
        <f t="shared" ca="1" si="949"/>
        <v>36033.004617820443</v>
      </c>
      <c r="AO501" s="602">
        <f t="shared" ca="1" si="950"/>
        <v>37514.931461517175</v>
      </c>
      <c r="AP501" s="602">
        <f t="shared" ca="1" si="951"/>
        <v>37514.931461517175</v>
      </c>
      <c r="AQ501" s="602">
        <f t="shared" ca="1" si="952"/>
        <v>39026.737155306873</v>
      </c>
      <c r="AR501" s="602">
        <f t="shared" ca="1" si="953"/>
        <v>35448.772928771345</v>
      </c>
      <c r="AS501" s="602">
        <f t="shared" ca="1" si="954"/>
        <v>36918.531516652984</v>
      </c>
      <c r="AT501" s="602">
        <f t="shared" ca="1" si="955"/>
        <v>36918.531516652984</v>
      </c>
      <c r="AU501" s="602">
        <f t="shared" ca="1" si="956"/>
        <v>38418.479955411574</v>
      </c>
      <c r="AV501" s="602">
        <f t="shared" ca="1" si="957"/>
        <v>38418.479955411574</v>
      </c>
      <c r="AW501" s="602">
        <f t="shared" ca="1" si="958"/>
        <v>39947.830563756834</v>
      </c>
      <c r="AX501" s="602">
        <f t="shared" ca="1" si="959"/>
        <v>39947.830563756834</v>
      </c>
      <c r="AY501" s="602">
        <f t="shared" ca="1" si="960"/>
        <v>41505.764212283277</v>
      </c>
      <c r="AZ501" s="602">
        <f t="shared" ca="1" si="961"/>
        <v>41505.764212283277</v>
      </c>
      <c r="BA501" s="602">
        <f t="shared" ca="1" si="962"/>
        <v>43091.434978125537</v>
      </c>
      <c r="BB501" s="602">
        <f t="shared" ca="1" si="963"/>
        <v>30151.752011168952</v>
      </c>
      <c r="BC501" s="602">
        <f t="shared" ca="1" si="964"/>
        <v>30956.908340085956</v>
      </c>
      <c r="BD501" s="602">
        <f t="shared" ca="1" si="965"/>
        <v>30956.908340085956</v>
      </c>
      <c r="BE501" s="602">
        <f t="shared" ca="1" si="966"/>
        <v>31773.96422531897</v>
      </c>
      <c r="BF501" s="602">
        <f t="shared" ca="1" si="967"/>
        <v>31773.96422531897</v>
      </c>
      <c r="BG501" s="602">
        <f t="shared" ca="1" si="968"/>
        <v>32602.790994842424</v>
      </c>
      <c r="BH501" s="602">
        <f t="shared" ca="1" si="969"/>
        <v>32602.790994842424</v>
      </c>
      <c r="BI501" s="602">
        <f t="shared" ca="1" si="970"/>
        <v>33443.253242422019</v>
      </c>
      <c r="BJ501" s="602">
        <f t="shared" ca="1" si="971"/>
        <v>33443.253242422019</v>
      </c>
      <c r="BK501" s="602">
        <f t="shared" ca="1" si="972"/>
        <v>34295.209150044284</v>
      </c>
      <c r="BL501" s="602">
        <f t="shared" ca="1" si="973"/>
        <v>36770.18441525627</v>
      </c>
      <c r="BM501" s="602">
        <f t="shared" ca="1" si="974"/>
        <v>38267.148755353199</v>
      </c>
      <c r="BN501" s="602">
        <f t="shared" ca="1" si="975"/>
        <v>38267.148755353199</v>
      </c>
      <c r="BO501" s="602">
        <f t="shared" ca="1" si="976"/>
        <v>39793.595525186211</v>
      </c>
      <c r="BP501" s="602">
        <f t="shared" ca="1" si="977"/>
        <v>39793.595525186211</v>
      </c>
      <c r="BQ501" s="602">
        <f t="shared" ca="1" si="978"/>
        <v>41348.708530527409</v>
      </c>
      <c r="BR501" s="602">
        <f t="shared" ca="1" si="979"/>
        <v>41348.708530527409</v>
      </c>
      <c r="BS501" s="602">
        <f t="shared" ca="1" si="980"/>
        <v>42931.644319025749</v>
      </c>
      <c r="BT501" s="602">
        <f t="shared" ca="1" si="981"/>
        <v>42931.644319025749</v>
      </c>
      <c r="BU501" s="602">
        <f t="shared" ca="1" si="982"/>
        <v>44541.536806018841</v>
      </c>
      <c r="BV501" s="602">
        <f t="shared" ca="1" si="983"/>
        <v>40723.276804626068</v>
      </c>
      <c r="BW501" s="602">
        <f t="shared" ca="1" si="984"/>
        <v>42295.186245571516</v>
      </c>
      <c r="BX501" s="602">
        <f t="shared" ca="1" si="985"/>
        <v>42295.186245571516</v>
      </c>
      <c r="BY501" s="602">
        <f t="shared" ca="1" si="986"/>
        <v>43894.401241264459</v>
      </c>
      <c r="BZ501" s="602">
        <f t="shared" ca="1" si="987"/>
        <v>43894.401241264459</v>
      </c>
      <c r="CA501" s="602">
        <f t="shared" ca="1" si="988"/>
        <v>45520.044319311586</v>
      </c>
      <c r="CB501" s="602">
        <f t="shared" ca="1" si="989"/>
        <v>45520.044319311586</v>
      </c>
      <c r="CC501" s="602">
        <f t="shared" ca="1" si="990"/>
        <v>47171.222607457443</v>
      </c>
      <c r="CD501" s="602">
        <f t="shared" ca="1" si="991"/>
        <v>47171.222607457443</v>
      </c>
      <c r="CE501" s="602">
        <f t="shared" ca="1" si="992"/>
        <v>48847.032188247038</v>
      </c>
      <c r="CF501" s="602">
        <f t="shared" ca="1" si="993"/>
        <v>32602.790994842424</v>
      </c>
      <c r="CG501" s="602">
        <f t="shared" ca="1" si="994"/>
        <v>33443.253242422012</v>
      </c>
      <c r="CH501" s="602">
        <f t="shared" ca="1" si="995"/>
        <v>33443.253242422012</v>
      </c>
      <c r="CI501" s="602">
        <f t="shared" ca="1" si="996"/>
        <v>34295.209150044277</v>
      </c>
      <c r="CJ501" s="602">
        <f t="shared" ca="1" si="997"/>
        <v>34295.209150044277</v>
      </c>
      <c r="CK501" s="602">
        <f t="shared" ca="1" si="998"/>
        <v>35158.510820378884</v>
      </c>
      <c r="CL501" s="602">
        <f t="shared" ca="1" si="999"/>
        <v>35158.510820378884</v>
      </c>
      <c r="CM501" s="602">
        <f t="shared" ca="1" si="1000"/>
        <v>36033.004617820443</v>
      </c>
      <c r="CN501" s="602">
        <f t="shared" ca="1" si="1001"/>
        <v>36033.004617820443</v>
      </c>
      <c r="CO501" s="602">
        <f t="shared" ca="1" si="1002"/>
        <v>36918.531516652984</v>
      </c>
      <c r="CP501" s="602">
        <f t="shared" ca="1" si="1003"/>
        <v>40567.620879791641</v>
      </c>
      <c r="CQ501" s="602">
        <f t="shared" ca="1" si="1004"/>
        <v>42136.752230538325</v>
      </c>
      <c r="CR501" s="602">
        <f t="shared" ca="1" si="1005"/>
        <v>42136.752230538325</v>
      </c>
      <c r="CS501" s="602">
        <f t="shared" ca="1" si="1006"/>
        <v>43733.275864409734</v>
      </c>
      <c r="CT501" s="602">
        <f t="shared" ca="1" si="1007"/>
        <v>43733.275864409734</v>
      </c>
      <c r="CU501" s="602">
        <f t="shared" ca="1" si="1008"/>
        <v>45356.316094004287</v>
      </c>
      <c r="CV501" s="602">
        <f t="shared" ca="1" si="1009"/>
        <v>45356.316094004287</v>
      </c>
      <c r="CW501" s="602">
        <f t="shared" ca="1" si="1010"/>
        <v>47004.981388595283</v>
      </c>
      <c r="CX501" s="602">
        <f t="shared" ca="1" si="1011"/>
        <v>47004.981388595283</v>
      </c>
      <c r="CY501" s="602">
        <f t="shared" ca="1" si="1012"/>
        <v>48678.368743832812</v>
      </c>
      <c r="CZ501" s="602">
        <f t="shared" ca="1" si="1013"/>
        <v>44703.97476535022</v>
      </c>
      <c r="DA501" s="602">
        <f t="shared" ca="1" si="1014"/>
        <v>46342.497848049643</v>
      </c>
      <c r="DB501" s="602">
        <f t="shared" ca="1" si="1015"/>
        <v>46342.497848049643</v>
      </c>
      <c r="DC501" s="602">
        <f t="shared" ca="1" si="1016"/>
        <v>48006.105296803609</v>
      </c>
      <c r="DD501" s="602">
        <f t="shared" ca="1" si="1017"/>
        <v>48006.105296803609</v>
      </c>
      <c r="DE501" s="602">
        <f t="shared" ca="1" si="1018"/>
        <v>49693.889253268258</v>
      </c>
      <c r="DF501" s="602">
        <f t="shared" ca="1" si="1019"/>
        <v>49693.889253268258</v>
      </c>
      <c r="DG501" s="602">
        <f t="shared" ca="1" si="1020"/>
        <v>51404.937022019112</v>
      </c>
      <c r="DH501" s="602">
        <f t="shared" ca="1" si="1021"/>
        <v>51404.937022019112</v>
      </c>
      <c r="DI501" s="602">
        <f t="shared" ca="1" si="1022"/>
        <v>53138.334953305806</v>
      </c>
      <c r="DJ501" s="602">
        <f t="shared" ca="1" si="1023"/>
        <v>35740.272825017964</v>
      </c>
      <c r="DK501" s="602">
        <f t="shared" ca="1" si="1024"/>
        <v>36622.140011125128</v>
      </c>
      <c r="DL501" s="602">
        <f t="shared" ca="1" si="1025"/>
        <v>36622.140011125128</v>
      </c>
      <c r="DM501" s="602">
        <f t="shared" ca="1" si="1026"/>
        <v>37514.931461517175</v>
      </c>
      <c r="DN501" s="602">
        <f t="shared" ca="1" si="1027"/>
        <v>37514.931461517175</v>
      </c>
      <c r="DO501" s="602">
        <f t="shared" ca="1" si="1028"/>
        <v>38418.479955411574</v>
      </c>
      <c r="DP501" s="602">
        <f t="shared" ca="1" si="1029"/>
        <v>38418.479955411574</v>
      </c>
      <c r="DQ501" s="602">
        <f t="shared" ca="1" si="1030"/>
        <v>39332.613834187912</v>
      </c>
      <c r="DR501" s="602">
        <f t="shared" ca="1" si="1031"/>
        <v>39332.613834187912</v>
      </c>
      <c r="DS501" s="602">
        <f t="shared" ca="1" si="1032"/>
        <v>40257.157363389997</v>
      </c>
      <c r="DT501" s="602">
        <f t="shared" ca="1" si="1033"/>
        <v>46177.501827191038</v>
      </c>
      <c r="DU501" s="602">
        <f t="shared" ca="1" si="1034"/>
        <v>47838.641578354283</v>
      </c>
      <c r="DV501" s="602">
        <f t="shared" ca="1" si="1035"/>
        <v>47838.641578354283</v>
      </c>
      <c r="DW501" s="602">
        <f t="shared" ca="1" si="1036"/>
        <v>49524.048906687342</v>
      </c>
      <c r="DX501" s="602">
        <f t="shared" ca="1" si="1037"/>
        <v>49524.048906687342</v>
      </c>
      <c r="DY501" s="602">
        <f t="shared" ca="1" si="1038"/>
        <v>51232.81142211426</v>
      </c>
      <c r="DZ501" s="602">
        <f t="shared" ca="1" si="1039"/>
        <v>51232.81142211426</v>
      </c>
      <c r="EA501" s="602">
        <f t="shared" ca="1" si="1040"/>
        <v>52964.015402022604</v>
      </c>
      <c r="EB501" s="602">
        <f t="shared" ca="1" si="1041"/>
        <v>52964.015402022604</v>
      </c>
      <c r="EC501" s="602">
        <f t="shared" ca="1" si="1042"/>
        <v>54716.749467108581</v>
      </c>
      <c r="ED501" s="602">
        <f t="shared" ca="1" si="1043"/>
        <v>50546.562285820124</v>
      </c>
      <c r="EE501" s="602">
        <f t="shared" ca="1" si="1044"/>
        <v>52268.899256216449</v>
      </c>
      <c r="EF501" s="602">
        <f t="shared" ca="1" si="1045"/>
        <v>52268.899256216449</v>
      </c>
      <c r="EG501" s="602">
        <f t="shared" ca="1" si="1046"/>
        <v>54013.130357142247</v>
      </c>
      <c r="EH501" s="602">
        <f t="shared" ca="1" si="1047"/>
        <v>54013.130357142247</v>
      </c>
      <c r="EI501" s="602">
        <f t="shared" ca="1" si="1048"/>
        <v>55778.34727772788</v>
      </c>
      <c r="EJ501" s="602">
        <f t="shared" ca="1" si="1049"/>
        <v>55778.34727772788</v>
      </c>
      <c r="EK501" s="602">
        <f t="shared" ca="1" si="1050"/>
        <v>57563.649413299725</v>
      </c>
      <c r="EL501" s="602">
        <f t="shared" ca="1" si="1051"/>
        <v>57563.649413299725</v>
      </c>
      <c r="EM501" s="602">
        <f t="shared" ca="1" si="1052"/>
        <v>59368.146874517734</v>
      </c>
    </row>
    <row r="502" spans="22:143" ht="14.25" x14ac:dyDescent="0.2">
      <c r="V502" s="260"/>
      <c r="W502" s="597">
        <f t="shared" si="932"/>
        <v>209</v>
      </c>
      <c r="X502" s="602">
        <f t="shared" ca="1" si="933"/>
        <v>27303.204877228378</v>
      </c>
      <c r="Y502" s="602">
        <f t="shared" ca="1" si="934"/>
        <v>28063.745651855919</v>
      </c>
      <c r="Z502" s="602">
        <f t="shared" ca="1" si="935"/>
        <v>28063.745651855919</v>
      </c>
      <c r="AA502" s="602">
        <f t="shared" ca="1" si="936"/>
        <v>28836.595283912593</v>
      </c>
      <c r="AB502" s="602">
        <f t="shared" ca="1" si="937"/>
        <v>28836.595283912593</v>
      </c>
      <c r="AC502" s="602">
        <f t="shared" ca="1" si="938"/>
        <v>29621.652351503428</v>
      </c>
      <c r="AD502" s="602">
        <f t="shared" ca="1" si="939"/>
        <v>29621.652351503428</v>
      </c>
      <c r="AE502" s="602">
        <f t="shared" ca="1" si="940"/>
        <v>30418.807625095062</v>
      </c>
      <c r="AF502" s="602">
        <f t="shared" ca="1" si="941"/>
        <v>30418.807625095062</v>
      </c>
      <c r="AG502" s="602">
        <f t="shared" ca="1" si="942"/>
        <v>31227.944341051854</v>
      </c>
      <c r="AH502" s="602">
        <f t="shared" ca="1" si="943"/>
        <v>31773.964225318963</v>
      </c>
      <c r="AI502" s="602">
        <f t="shared" ca="1" si="944"/>
        <v>33161.814954877947</v>
      </c>
      <c r="AJ502" s="602">
        <f t="shared" ca="1" si="945"/>
        <v>33161.814954877947</v>
      </c>
      <c r="AK502" s="602">
        <f t="shared" ca="1" si="946"/>
        <v>34581.723205375456</v>
      </c>
      <c r="AL502" s="602">
        <f t="shared" ca="1" si="947"/>
        <v>34581.723205375456</v>
      </c>
      <c r="AM502" s="602">
        <f t="shared" ca="1" si="948"/>
        <v>36033.004617820443</v>
      </c>
      <c r="AN502" s="602">
        <f t="shared" ca="1" si="949"/>
        <v>36033.004617820443</v>
      </c>
      <c r="AO502" s="602">
        <f t="shared" ca="1" si="950"/>
        <v>37514.931461517175</v>
      </c>
      <c r="AP502" s="602">
        <f t="shared" ca="1" si="951"/>
        <v>37514.931461517175</v>
      </c>
      <c r="AQ502" s="602">
        <f t="shared" ca="1" si="952"/>
        <v>39026.737155306873</v>
      </c>
      <c r="AR502" s="602">
        <f t="shared" ca="1" si="953"/>
        <v>35448.772928771345</v>
      </c>
      <c r="AS502" s="602">
        <f t="shared" ca="1" si="954"/>
        <v>36918.531516652984</v>
      </c>
      <c r="AT502" s="602">
        <f t="shared" ca="1" si="955"/>
        <v>36918.531516652984</v>
      </c>
      <c r="AU502" s="602">
        <f t="shared" ca="1" si="956"/>
        <v>38418.479955411574</v>
      </c>
      <c r="AV502" s="602">
        <f t="shared" ca="1" si="957"/>
        <v>38418.479955411574</v>
      </c>
      <c r="AW502" s="602">
        <f t="shared" ca="1" si="958"/>
        <v>39947.830563756834</v>
      </c>
      <c r="AX502" s="602">
        <f t="shared" ca="1" si="959"/>
        <v>39947.830563756834</v>
      </c>
      <c r="AY502" s="602">
        <f t="shared" ca="1" si="960"/>
        <v>41505.764212283277</v>
      </c>
      <c r="AZ502" s="602">
        <f t="shared" ca="1" si="961"/>
        <v>41505.764212283277</v>
      </c>
      <c r="BA502" s="602">
        <f t="shared" ca="1" si="962"/>
        <v>43091.434978125537</v>
      </c>
      <c r="BB502" s="602">
        <f t="shared" ca="1" si="963"/>
        <v>30151.752011168952</v>
      </c>
      <c r="BC502" s="602">
        <f t="shared" ca="1" si="964"/>
        <v>30956.908340085956</v>
      </c>
      <c r="BD502" s="602">
        <f t="shared" ca="1" si="965"/>
        <v>30956.908340085956</v>
      </c>
      <c r="BE502" s="602">
        <f t="shared" ca="1" si="966"/>
        <v>31773.96422531897</v>
      </c>
      <c r="BF502" s="602">
        <f t="shared" ca="1" si="967"/>
        <v>31773.96422531897</v>
      </c>
      <c r="BG502" s="602">
        <f t="shared" ca="1" si="968"/>
        <v>32602.790994842424</v>
      </c>
      <c r="BH502" s="602">
        <f t="shared" ca="1" si="969"/>
        <v>32602.790994842424</v>
      </c>
      <c r="BI502" s="602">
        <f t="shared" ca="1" si="970"/>
        <v>33443.253242422019</v>
      </c>
      <c r="BJ502" s="602">
        <f t="shared" ca="1" si="971"/>
        <v>33443.253242422019</v>
      </c>
      <c r="BK502" s="602">
        <f t="shared" ca="1" si="972"/>
        <v>34295.209150044284</v>
      </c>
      <c r="BL502" s="602">
        <f t="shared" ca="1" si="973"/>
        <v>36770.18441525627</v>
      </c>
      <c r="BM502" s="602">
        <f t="shared" ca="1" si="974"/>
        <v>38267.148755353199</v>
      </c>
      <c r="BN502" s="602">
        <f t="shared" ca="1" si="975"/>
        <v>38267.148755353199</v>
      </c>
      <c r="BO502" s="602">
        <f t="shared" ca="1" si="976"/>
        <v>39793.595525186211</v>
      </c>
      <c r="BP502" s="602">
        <f t="shared" ca="1" si="977"/>
        <v>39793.595525186211</v>
      </c>
      <c r="BQ502" s="602">
        <f t="shared" ca="1" si="978"/>
        <v>41348.708530527409</v>
      </c>
      <c r="BR502" s="602">
        <f t="shared" ca="1" si="979"/>
        <v>41348.708530527409</v>
      </c>
      <c r="BS502" s="602">
        <f t="shared" ca="1" si="980"/>
        <v>42931.644319025749</v>
      </c>
      <c r="BT502" s="602">
        <f t="shared" ca="1" si="981"/>
        <v>42931.644319025749</v>
      </c>
      <c r="BU502" s="602">
        <f t="shared" ca="1" si="982"/>
        <v>44541.536806018841</v>
      </c>
      <c r="BV502" s="602">
        <f t="shared" ca="1" si="983"/>
        <v>40723.276804626068</v>
      </c>
      <c r="BW502" s="602">
        <f t="shared" ca="1" si="984"/>
        <v>42295.186245571516</v>
      </c>
      <c r="BX502" s="602">
        <f t="shared" ca="1" si="985"/>
        <v>42295.186245571516</v>
      </c>
      <c r="BY502" s="602">
        <f t="shared" ca="1" si="986"/>
        <v>43894.401241264459</v>
      </c>
      <c r="BZ502" s="602">
        <f t="shared" ca="1" si="987"/>
        <v>43894.401241264459</v>
      </c>
      <c r="CA502" s="602">
        <f t="shared" ca="1" si="988"/>
        <v>45520.044319311586</v>
      </c>
      <c r="CB502" s="602">
        <f t="shared" ca="1" si="989"/>
        <v>45520.044319311586</v>
      </c>
      <c r="CC502" s="602">
        <f t="shared" ca="1" si="990"/>
        <v>47171.222607457443</v>
      </c>
      <c r="CD502" s="602">
        <f t="shared" ca="1" si="991"/>
        <v>47171.222607457443</v>
      </c>
      <c r="CE502" s="602">
        <f t="shared" ca="1" si="992"/>
        <v>48847.032188247038</v>
      </c>
      <c r="CF502" s="602">
        <f t="shared" ca="1" si="993"/>
        <v>32602.790994842424</v>
      </c>
      <c r="CG502" s="602">
        <f t="shared" ca="1" si="994"/>
        <v>33443.253242422012</v>
      </c>
      <c r="CH502" s="602">
        <f t="shared" ca="1" si="995"/>
        <v>33443.253242422012</v>
      </c>
      <c r="CI502" s="602">
        <f t="shared" ca="1" si="996"/>
        <v>34295.209150044277</v>
      </c>
      <c r="CJ502" s="602">
        <f t="shared" ca="1" si="997"/>
        <v>34295.209150044277</v>
      </c>
      <c r="CK502" s="602">
        <f t="shared" ca="1" si="998"/>
        <v>35158.510820378884</v>
      </c>
      <c r="CL502" s="602">
        <f t="shared" ca="1" si="999"/>
        <v>35158.510820378884</v>
      </c>
      <c r="CM502" s="602">
        <f t="shared" ca="1" si="1000"/>
        <v>36033.004617820443</v>
      </c>
      <c r="CN502" s="602">
        <f t="shared" ca="1" si="1001"/>
        <v>36033.004617820443</v>
      </c>
      <c r="CO502" s="602">
        <f t="shared" ca="1" si="1002"/>
        <v>36918.531516652984</v>
      </c>
      <c r="CP502" s="602">
        <f t="shared" ca="1" si="1003"/>
        <v>40567.620879791641</v>
      </c>
      <c r="CQ502" s="602">
        <f t="shared" ca="1" si="1004"/>
        <v>42136.752230538325</v>
      </c>
      <c r="CR502" s="602">
        <f t="shared" ca="1" si="1005"/>
        <v>42136.752230538325</v>
      </c>
      <c r="CS502" s="602">
        <f t="shared" ca="1" si="1006"/>
        <v>43733.275864409734</v>
      </c>
      <c r="CT502" s="602">
        <f t="shared" ca="1" si="1007"/>
        <v>43733.275864409734</v>
      </c>
      <c r="CU502" s="602">
        <f t="shared" ca="1" si="1008"/>
        <v>45356.316094004287</v>
      </c>
      <c r="CV502" s="602">
        <f t="shared" ca="1" si="1009"/>
        <v>45356.316094004287</v>
      </c>
      <c r="CW502" s="602">
        <f t="shared" ca="1" si="1010"/>
        <v>47004.981388595283</v>
      </c>
      <c r="CX502" s="602">
        <f t="shared" ca="1" si="1011"/>
        <v>47004.981388595283</v>
      </c>
      <c r="CY502" s="602">
        <f t="shared" ca="1" si="1012"/>
        <v>48678.368743832812</v>
      </c>
      <c r="CZ502" s="602">
        <f t="shared" ca="1" si="1013"/>
        <v>44703.97476535022</v>
      </c>
      <c r="DA502" s="602">
        <f t="shared" ca="1" si="1014"/>
        <v>46342.497848049643</v>
      </c>
      <c r="DB502" s="602">
        <f t="shared" ca="1" si="1015"/>
        <v>46342.497848049643</v>
      </c>
      <c r="DC502" s="602">
        <f t="shared" ca="1" si="1016"/>
        <v>48006.105296803609</v>
      </c>
      <c r="DD502" s="602">
        <f t="shared" ca="1" si="1017"/>
        <v>48006.105296803609</v>
      </c>
      <c r="DE502" s="602">
        <f t="shared" ca="1" si="1018"/>
        <v>49693.889253268258</v>
      </c>
      <c r="DF502" s="602">
        <f t="shared" ca="1" si="1019"/>
        <v>49693.889253268258</v>
      </c>
      <c r="DG502" s="602">
        <f t="shared" ca="1" si="1020"/>
        <v>51404.937022019112</v>
      </c>
      <c r="DH502" s="602">
        <f t="shared" ca="1" si="1021"/>
        <v>51404.937022019112</v>
      </c>
      <c r="DI502" s="602">
        <f t="shared" ca="1" si="1022"/>
        <v>53138.334953305806</v>
      </c>
      <c r="DJ502" s="602">
        <f t="shared" ca="1" si="1023"/>
        <v>35740.272825017964</v>
      </c>
      <c r="DK502" s="602">
        <f t="shared" ca="1" si="1024"/>
        <v>36622.140011125128</v>
      </c>
      <c r="DL502" s="602">
        <f t="shared" ca="1" si="1025"/>
        <v>36622.140011125128</v>
      </c>
      <c r="DM502" s="602">
        <f t="shared" ca="1" si="1026"/>
        <v>37514.931461517175</v>
      </c>
      <c r="DN502" s="602">
        <f t="shared" ca="1" si="1027"/>
        <v>37514.931461517175</v>
      </c>
      <c r="DO502" s="602">
        <f t="shared" ca="1" si="1028"/>
        <v>38418.479955411574</v>
      </c>
      <c r="DP502" s="602">
        <f t="shared" ca="1" si="1029"/>
        <v>38418.479955411574</v>
      </c>
      <c r="DQ502" s="602">
        <f t="shared" ca="1" si="1030"/>
        <v>39332.613834187912</v>
      </c>
      <c r="DR502" s="602">
        <f t="shared" ca="1" si="1031"/>
        <v>39332.613834187912</v>
      </c>
      <c r="DS502" s="602">
        <f t="shared" ca="1" si="1032"/>
        <v>40257.157363389997</v>
      </c>
      <c r="DT502" s="602">
        <f t="shared" ca="1" si="1033"/>
        <v>46177.501827191038</v>
      </c>
      <c r="DU502" s="602">
        <f t="shared" ca="1" si="1034"/>
        <v>47838.641578354283</v>
      </c>
      <c r="DV502" s="602">
        <f t="shared" ca="1" si="1035"/>
        <v>47838.641578354283</v>
      </c>
      <c r="DW502" s="602">
        <f t="shared" ca="1" si="1036"/>
        <v>49524.048906687342</v>
      </c>
      <c r="DX502" s="602">
        <f t="shared" ca="1" si="1037"/>
        <v>49524.048906687342</v>
      </c>
      <c r="DY502" s="602">
        <f t="shared" ca="1" si="1038"/>
        <v>51232.81142211426</v>
      </c>
      <c r="DZ502" s="602">
        <f t="shared" ca="1" si="1039"/>
        <v>51232.81142211426</v>
      </c>
      <c r="EA502" s="602">
        <f t="shared" ca="1" si="1040"/>
        <v>52964.015402022604</v>
      </c>
      <c r="EB502" s="602">
        <f t="shared" ca="1" si="1041"/>
        <v>52964.015402022604</v>
      </c>
      <c r="EC502" s="602">
        <f t="shared" ca="1" si="1042"/>
        <v>54716.749467108581</v>
      </c>
      <c r="ED502" s="602">
        <f t="shared" ca="1" si="1043"/>
        <v>50546.562285820124</v>
      </c>
      <c r="EE502" s="602">
        <f t="shared" ca="1" si="1044"/>
        <v>52268.899256216449</v>
      </c>
      <c r="EF502" s="602">
        <f t="shared" ca="1" si="1045"/>
        <v>52268.899256216449</v>
      </c>
      <c r="EG502" s="602">
        <f t="shared" ca="1" si="1046"/>
        <v>54013.130357142247</v>
      </c>
      <c r="EH502" s="602">
        <f t="shared" ca="1" si="1047"/>
        <v>54013.130357142247</v>
      </c>
      <c r="EI502" s="602">
        <f t="shared" ca="1" si="1048"/>
        <v>55778.34727772788</v>
      </c>
      <c r="EJ502" s="602">
        <f t="shared" ca="1" si="1049"/>
        <v>55778.34727772788</v>
      </c>
      <c r="EK502" s="602">
        <f t="shared" ca="1" si="1050"/>
        <v>57563.649413299725</v>
      </c>
      <c r="EL502" s="602">
        <f t="shared" ca="1" si="1051"/>
        <v>57563.649413299725</v>
      </c>
      <c r="EM502" s="602">
        <f t="shared" ca="1" si="1052"/>
        <v>59368.146874517734</v>
      </c>
    </row>
    <row r="503" spans="22:143" ht="14.25" x14ac:dyDescent="0.2">
      <c r="V503" s="260"/>
      <c r="W503" s="597">
        <f t="shared" si="932"/>
        <v>210</v>
      </c>
      <c r="X503" s="602">
        <f t="shared" ca="1" si="933"/>
        <v>27303.204877228378</v>
      </c>
      <c r="Y503" s="602">
        <f t="shared" ca="1" si="934"/>
        <v>28063.745651855919</v>
      </c>
      <c r="Z503" s="602">
        <f t="shared" ca="1" si="935"/>
        <v>28063.745651855919</v>
      </c>
      <c r="AA503" s="602">
        <f t="shared" ca="1" si="936"/>
        <v>28836.595283912593</v>
      </c>
      <c r="AB503" s="602">
        <f t="shared" ca="1" si="937"/>
        <v>28836.595283912593</v>
      </c>
      <c r="AC503" s="602">
        <f t="shared" ca="1" si="938"/>
        <v>29621.652351503428</v>
      </c>
      <c r="AD503" s="602">
        <f t="shared" ca="1" si="939"/>
        <v>29621.652351503428</v>
      </c>
      <c r="AE503" s="602">
        <f t="shared" ca="1" si="940"/>
        <v>30418.807625095062</v>
      </c>
      <c r="AF503" s="602">
        <f t="shared" ca="1" si="941"/>
        <v>30418.807625095062</v>
      </c>
      <c r="AG503" s="602">
        <f t="shared" ca="1" si="942"/>
        <v>31227.944341051854</v>
      </c>
      <c r="AH503" s="602">
        <f t="shared" ca="1" si="943"/>
        <v>31773.964225318963</v>
      </c>
      <c r="AI503" s="602">
        <f t="shared" ca="1" si="944"/>
        <v>33161.814954877947</v>
      </c>
      <c r="AJ503" s="602">
        <f t="shared" ca="1" si="945"/>
        <v>33161.814954877947</v>
      </c>
      <c r="AK503" s="602">
        <f t="shared" ca="1" si="946"/>
        <v>34581.723205375456</v>
      </c>
      <c r="AL503" s="602">
        <f t="shared" ca="1" si="947"/>
        <v>34581.723205375456</v>
      </c>
      <c r="AM503" s="602">
        <f t="shared" ca="1" si="948"/>
        <v>36033.004617820443</v>
      </c>
      <c r="AN503" s="602">
        <f t="shared" ca="1" si="949"/>
        <v>36033.004617820443</v>
      </c>
      <c r="AO503" s="602">
        <f t="shared" ca="1" si="950"/>
        <v>37514.931461517175</v>
      </c>
      <c r="AP503" s="602">
        <f t="shared" ca="1" si="951"/>
        <v>37514.931461517175</v>
      </c>
      <c r="AQ503" s="602">
        <f t="shared" ca="1" si="952"/>
        <v>39026.737155306873</v>
      </c>
      <c r="AR503" s="602">
        <f t="shared" ca="1" si="953"/>
        <v>35448.772928771345</v>
      </c>
      <c r="AS503" s="602">
        <f t="shared" ca="1" si="954"/>
        <v>36918.531516652984</v>
      </c>
      <c r="AT503" s="602">
        <f t="shared" ca="1" si="955"/>
        <v>36918.531516652984</v>
      </c>
      <c r="AU503" s="602">
        <f t="shared" ca="1" si="956"/>
        <v>38418.479955411574</v>
      </c>
      <c r="AV503" s="602">
        <f t="shared" ca="1" si="957"/>
        <v>38418.479955411574</v>
      </c>
      <c r="AW503" s="602">
        <f t="shared" ca="1" si="958"/>
        <v>39947.830563756834</v>
      </c>
      <c r="AX503" s="602">
        <f t="shared" ca="1" si="959"/>
        <v>39947.830563756834</v>
      </c>
      <c r="AY503" s="602">
        <f t="shared" ca="1" si="960"/>
        <v>41505.764212283277</v>
      </c>
      <c r="AZ503" s="602">
        <f t="shared" ca="1" si="961"/>
        <v>41505.764212283277</v>
      </c>
      <c r="BA503" s="602">
        <f t="shared" ca="1" si="962"/>
        <v>43091.434978125537</v>
      </c>
      <c r="BB503" s="602">
        <f t="shared" ca="1" si="963"/>
        <v>30151.752011168952</v>
      </c>
      <c r="BC503" s="602">
        <f t="shared" ca="1" si="964"/>
        <v>30956.908340085956</v>
      </c>
      <c r="BD503" s="602">
        <f t="shared" ca="1" si="965"/>
        <v>30956.908340085956</v>
      </c>
      <c r="BE503" s="602">
        <f t="shared" ca="1" si="966"/>
        <v>31773.96422531897</v>
      </c>
      <c r="BF503" s="602">
        <f t="shared" ca="1" si="967"/>
        <v>31773.96422531897</v>
      </c>
      <c r="BG503" s="602">
        <f t="shared" ca="1" si="968"/>
        <v>32602.790994842424</v>
      </c>
      <c r="BH503" s="602">
        <f t="shared" ca="1" si="969"/>
        <v>32602.790994842424</v>
      </c>
      <c r="BI503" s="602">
        <f t="shared" ca="1" si="970"/>
        <v>33443.253242422019</v>
      </c>
      <c r="BJ503" s="602">
        <f t="shared" ca="1" si="971"/>
        <v>33443.253242422019</v>
      </c>
      <c r="BK503" s="602">
        <f t="shared" ca="1" si="972"/>
        <v>34295.209150044284</v>
      </c>
      <c r="BL503" s="602">
        <f t="shared" ca="1" si="973"/>
        <v>36770.18441525627</v>
      </c>
      <c r="BM503" s="602">
        <f t="shared" ca="1" si="974"/>
        <v>38267.148755353199</v>
      </c>
      <c r="BN503" s="602">
        <f t="shared" ca="1" si="975"/>
        <v>38267.148755353199</v>
      </c>
      <c r="BO503" s="602">
        <f t="shared" ca="1" si="976"/>
        <v>39793.595525186211</v>
      </c>
      <c r="BP503" s="602">
        <f t="shared" ca="1" si="977"/>
        <v>39793.595525186211</v>
      </c>
      <c r="BQ503" s="602">
        <f t="shared" ca="1" si="978"/>
        <v>41348.708530527409</v>
      </c>
      <c r="BR503" s="602">
        <f t="shared" ca="1" si="979"/>
        <v>41348.708530527409</v>
      </c>
      <c r="BS503" s="602">
        <f t="shared" ca="1" si="980"/>
        <v>42931.644319025749</v>
      </c>
      <c r="BT503" s="602">
        <f t="shared" ca="1" si="981"/>
        <v>42931.644319025749</v>
      </c>
      <c r="BU503" s="602">
        <f t="shared" ca="1" si="982"/>
        <v>44541.536806018841</v>
      </c>
      <c r="BV503" s="602">
        <f t="shared" ca="1" si="983"/>
        <v>40723.276804626068</v>
      </c>
      <c r="BW503" s="602">
        <f t="shared" ca="1" si="984"/>
        <v>42295.186245571516</v>
      </c>
      <c r="BX503" s="602">
        <f t="shared" ca="1" si="985"/>
        <v>42295.186245571516</v>
      </c>
      <c r="BY503" s="602">
        <f t="shared" ca="1" si="986"/>
        <v>43894.401241264459</v>
      </c>
      <c r="BZ503" s="602">
        <f t="shared" ca="1" si="987"/>
        <v>43894.401241264459</v>
      </c>
      <c r="CA503" s="602">
        <f t="shared" ca="1" si="988"/>
        <v>45520.044319311586</v>
      </c>
      <c r="CB503" s="602">
        <f t="shared" ca="1" si="989"/>
        <v>45520.044319311586</v>
      </c>
      <c r="CC503" s="602">
        <f t="shared" ca="1" si="990"/>
        <v>47171.222607457443</v>
      </c>
      <c r="CD503" s="602">
        <f t="shared" ca="1" si="991"/>
        <v>47171.222607457443</v>
      </c>
      <c r="CE503" s="602">
        <f t="shared" ca="1" si="992"/>
        <v>48847.032188247038</v>
      </c>
      <c r="CF503" s="602">
        <f t="shared" ca="1" si="993"/>
        <v>32602.790994842424</v>
      </c>
      <c r="CG503" s="602">
        <f t="shared" ca="1" si="994"/>
        <v>33443.253242422012</v>
      </c>
      <c r="CH503" s="602">
        <f t="shared" ca="1" si="995"/>
        <v>33443.253242422012</v>
      </c>
      <c r="CI503" s="602">
        <f t="shared" ca="1" si="996"/>
        <v>34295.209150044277</v>
      </c>
      <c r="CJ503" s="602">
        <f t="shared" ca="1" si="997"/>
        <v>34295.209150044277</v>
      </c>
      <c r="CK503" s="602">
        <f t="shared" ca="1" si="998"/>
        <v>35158.510820378884</v>
      </c>
      <c r="CL503" s="602">
        <f t="shared" ca="1" si="999"/>
        <v>35158.510820378884</v>
      </c>
      <c r="CM503" s="602">
        <f t="shared" ca="1" si="1000"/>
        <v>36033.004617820443</v>
      </c>
      <c r="CN503" s="602">
        <f t="shared" ca="1" si="1001"/>
        <v>36033.004617820443</v>
      </c>
      <c r="CO503" s="602">
        <f t="shared" ca="1" si="1002"/>
        <v>36918.531516652984</v>
      </c>
      <c r="CP503" s="602">
        <f t="shared" ca="1" si="1003"/>
        <v>40567.620879791641</v>
      </c>
      <c r="CQ503" s="602">
        <f t="shared" ca="1" si="1004"/>
        <v>42136.752230538325</v>
      </c>
      <c r="CR503" s="602">
        <f t="shared" ca="1" si="1005"/>
        <v>42136.752230538325</v>
      </c>
      <c r="CS503" s="602">
        <f t="shared" ca="1" si="1006"/>
        <v>43733.275864409734</v>
      </c>
      <c r="CT503" s="602">
        <f t="shared" ca="1" si="1007"/>
        <v>43733.275864409734</v>
      </c>
      <c r="CU503" s="602">
        <f t="shared" ca="1" si="1008"/>
        <v>45356.316094004287</v>
      </c>
      <c r="CV503" s="602">
        <f t="shared" ca="1" si="1009"/>
        <v>45356.316094004287</v>
      </c>
      <c r="CW503" s="602">
        <f t="shared" ca="1" si="1010"/>
        <v>47004.981388595283</v>
      </c>
      <c r="CX503" s="602">
        <f t="shared" ca="1" si="1011"/>
        <v>47004.981388595283</v>
      </c>
      <c r="CY503" s="602">
        <f t="shared" ca="1" si="1012"/>
        <v>48678.368743832812</v>
      </c>
      <c r="CZ503" s="602">
        <f t="shared" ca="1" si="1013"/>
        <v>44703.97476535022</v>
      </c>
      <c r="DA503" s="602">
        <f t="shared" ca="1" si="1014"/>
        <v>46342.497848049643</v>
      </c>
      <c r="DB503" s="602">
        <f t="shared" ca="1" si="1015"/>
        <v>46342.497848049643</v>
      </c>
      <c r="DC503" s="602">
        <f t="shared" ca="1" si="1016"/>
        <v>48006.105296803609</v>
      </c>
      <c r="DD503" s="602">
        <f t="shared" ca="1" si="1017"/>
        <v>48006.105296803609</v>
      </c>
      <c r="DE503" s="602">
        <f t="shared" ca="1" si="1018"/>
        <v>49693.889253268258</v>
      </c>
      <c r="DF503" s="602">
        <f t="shared" ca="1" si="1019"/>
        <v>49693.889253268258</v>
      </c>
      <c r="DG503" s="602">
        <f t="shared" ca="1" si="1020"/>
        <v>51404.937022019112</v>
      </c>
      <c r="DH503" s="602">
        <f t="shared" ca="1" si="1021"/>
        <v>51404.937022019112</v>
      </c>
      <c r="DI503" s="602">
        <f t="shared" ca="1" si="1022"/>
        <v>53138.334953305806</v>
      </c>
      <c r="DJ503" s="602">
        <f t="shared" ca="1" si="1023"/>
        <v>35740.272825017964</v>
      </c>
      <c r="DK503" s="602">
        <f t="shared" ca="1" si="1024"/>
        <v>36622.140011125128</v>
      </c>
      <c r="DL503" s="602">
        <f t="shared" ca="1" si="1025"/>
        <v>36622.140011125128</v>
      </c>
      <c r="DM503" s="602">
        <f t="shared" ca="1" si="1026"/>
        <v>37514.931461517175</v>
      </c>
      <c r="DN503" s="602">
        <f t="shared" ca="1" si="1027"/>
        <v>37514.931461517175</v>
      </c>
      <c r="DO503" s="602">
        <f t="shared" ca="1" si="1028"/>
        <v>38418.479955411574</v>
      </c>
      <c r="DP503" s="602">
        <f t="shared" ca="1" si="1029"/>
        <v>38418.479955411574</v>
      </c>
      <c r="DQ503" s="602">
        <f t="shared" ca="1" si="1030"/>
        <v>39332.613834187912</v>
      </c>
      <c r="DR503" s="602">
        <f t="shared" ca="1" si="1031"/>
        <v>39332.613834187912</v>
      </c>
      <c r="DS503" s="602">
        <f t="shared" ca="1" si="1032"/>
        <v>40257.157363389997</v>
      </c>
      <c r="DT503" s="602">
        <f t="shared" ca="1" si="1033"/>
        <v>46177.501827191038</v>
      </c>
      <c r="DU503" s="602">
        <f t="shared" ca="1" si="1034"/>
        <v>47838.641578354283</v>
      </c>
      <c r="DV503" s="602">
        <f t="shared" ca="1" si="1035"/>
        <v>47838.641578354283</v>
      </c>
      <c r="DW503" s="602">
        <f t="shared" ca="1" si="1036"/>
        <v>49524.048906687342</v>
      </c>
      <c r="DX503" s="602">
        <f t="shared" ca="1" si="1037"/>
        <v>49524.048906687342</v>
      </c>
      <c r="DY503" s="602">
        <f t="shared" ca="1" si="1038"/>
        <v>51232.81142211426</v>
      </c>
      <c r="DZ503" s="602">
        <f t="shared" ca="1" si="1039"/>
        <v>51232.81142211426</v>
      </c>
      <c r="EA503" s="602">
        <f t="shared" ca="1" si="1040"/>
        <v>52964.015402022604</v>
      </c>
      <c r="EB503" s="602">
        <f t="shared" ca="1" si="1041"/>
        <v>52964.015402022604</v>
      </c>
      <c r="EC503" s="602">
        <f t="shared" ca="1" si="1042"/>
        <v>54716.749467108581</v>
      </c>
      <c r="ED503" s="602">
        <f t="shared" ca="1" si="1043"/>
        <v>50546.562285820124</v>
      </c>
      <c r="EE503" s="602">
        <f t="shared" ca="1" si="1044"/>
        <v>52268.899256216449</v>
      </c>
      <c r="EF503" s="602">
        <f t="shared" ca="1" si="1045"/>
        <v>52268.899256216449</v>
      </c>
      <c r="EG503" s="602">
        <f t="shared" ca="1" si="1046"/>
        <v>54013.130357142247</v>
      </c>
      <c r="EH503" s="602">
        <f t="shared" ca="1" si="1047"/>
        <v>54013.130357142247</v>
      </c>
      <c r="EI503" s="602">
        <f t="shared" ca="1" si="1048"/>
        <v>55778.34727772788</v>
      </c>
      <c r="EJ503" s="602">
        <f t="shared" ca="1" si="1049"/>
        <v>55778.34727772788</v>
      </c>
      <c r="EK503" s="602">
        <f t="shared" ca="1" si="1050"/>
        <v>57563.649413299725</v>
      </c>
      <c r="EL503" s="602">
        <f t="shared" ca="1" si="1051"/>
        <v>57563.649413299725</v>
      </c>
      <c r="EM503" s="602">
        <f t="shared" ca="1" si="1052"/>
        <v>59368.146874517734</v>
      </c>
    </row>
    <row r="504" spans="22:143" ht="14.25" x14ac:dyDescent="0.2">
      <c r="V504" s="260"/>
      <c r="W504" s="597">
        <f t="shared" si="932"/>
        <v>211</v>
      </c>
      <c r="X504" s="602">
        <f t="shared" ca="1" si="933"/>
        <v>27303.204877228378</v>
      </c>
      <c r="Y504" s="602">
        <f t="shared" ca="1" si="934"/>
        <v>28063.745651855919</v>
      </c>
      <c r="Z504" s="602">
        <f t="shared" ca="1" si="935"/>
        <v>28063.745651855919</v>
      </c>
      <c r="AA504" s="602">
        <f t="shared" ca="1" si="936"/>
        <v>28836.595283912593</v>
      </c>
      <c r="AB504" s="602">
        <f t="shared" ca="1" si="937"/>
        <v>28836.595283912593</v>
      </c>
      <c r="AC504" s="602">
        <f t="shared" ca="1" si="938"/>
        <v>29621.652351503428</v>
      </c>
      <c r="AD504" s="602">
        <f t="shared" ca="1" si="939"/>
        <v>29621.652351503428</v>
      </c>
      <c r="AE504" s="602">
        <f t="shared" ca="1" si="940"/>
        <v>30418.807625095062</v>
      </c>
      <c r="AF504" s="602">
        <f t="shared" ca="1" si="941"/>
        <v>30418.807625095062</v>
      </c>
      <c r="AG504" s="602">
        <f t="shared" ca="1" si="942"/>
        <v>31227.944341051854</v>
      </c>
      <c r="AH504" s="602">
        <f t="shared" ca="1" si="943"/>
        <v>31773.964225318963</v>
      </c>
      <c r="AI504" s="602">
        <f t="shared" ca="1" si="944"/>
        <v>33161.814954877947</v>
      </c>
      <c r="AJ504" s="602">
        <f t="shared" ca="1" si="945"/>
        <v>33161.814954877947</v>
      </c>
      <c r="AK504" s="602">
        <f t="shared" ca="1" si="946"/>
        <v>34581.723205375456</v>
      </c>
      <c r="AL504" s="602">
        <f t="shared" ca="1" si="947"/>
        <v>34581.723205375456</v>
      </c>
      <c r="AM504" s="602">
        <f t="shared" ca="1" si="948"/>
        <v>36033.004617820443</v>
      </c>
      <c r="AN504" s="602">
        <f t="shared" ca="1" si="949"/>
        <v>36033.004617820443</v>
      </c>
      <c r="AO504" s="602">
        <f t="shared" ca="1" si="950"/>
        <v>37514.931461517175</v>
      </c>
      <c r="AP504" s="602">
        <f t="shared" ca="1" si="951"/>
        <v>37514.931461517175</v>
      </c>
      <c r="AQ504" s="602">
        <f t="shared" ca="1" si="952"/>
        <v>39026.737155306873</v>
      </c>
      <c r="AR504" s="602">
        <f t="shared" ca="1" si="953"/>
        <v>35448.772928771345</v>
      </c>
      <c r="AS504" s="602">
        <f t="shared" ca="1" si="954"/>
        <v>36918.531516652984</v>
      </c>
      <c r="AT504" s="602">
        <f t="shared" ca="1" si="955"/>
        <v>36918.531516652984</v>
      </c>
      <c r="AU504" s="602">
        <f t="shared" ca="1" si="956"/>
        <v>38418.479955411574</v>
      </c>
      <c r="AV504" s="602">
        <f t="shared" ca="1" si="957"/>
        <v>38418.479955411574</v>
      </c>
      <c r="AW504" s="602">
        <f t="shared" ca="1" si="958"/>
        <v>39947.830563756834</v>
      </c>
      <c r="AX504" s="602">
        <f t="shared" ca="1" si="959"/>
        <v>39947.830563756834</v>
      </c>
      <c r="AY504" s="602">
        <f t="shared" ca="1" si="960"/>
        <v>41505.764212283277</v>
      </c>
      <c r="AZ504" s="602">
        <f t="shared" ca="1" si="961"/>
        <v>41505.764212283277</v>
      </c>
      <c r="BA504" s="602">
        <f t="shared" ca="1" si="962"/>
        <v>43091.434978125537</v>
      </c>
      <c r="BB504" s="602">
        <f t="shared" ca="1" si="963"/>
        <v>30151.752011168952</v>
      </c>
      <c r="BC504" s="602">
        <f t="shared" ca="1" si="964"/>
        <v>30956.908340085956</v>
      </c>
      <c r="BD504" s="602">
        <f t="shared" ca="1" si="965"/>
        <v>30956.908340085956</v>
      </c>
      <c r="BE504" s="602">
        <f t="shared" ca="1" si="966"/>
        <v>31773.96422531897</v>
      </c>
      <c r="BF504" s="602">
        <f t="shared" ca="1" si="967"/>
        <v>31773.96422531897</v>
      </c>
      <c r="BG504" s="602">
        <f t="shared" ca="1" si="968"/>
        <v>32602.790994842424</v>
      </c>
      <c r="BH504" s="602">
        <f t="shared" ca="1" si="969"/>
        <v>32602.790994842424</v>
      </c>
      <c r="BI504" s="602">
        <f t="shared" ca="1" si="970"/>
        <v>33443.253242422019</v>
      </c>
      <c r="BJ504" s="602">
        <f t="shared" ca="1" si="971"/>
        <v>33443.253242422019</v>
      </c>
      <c r="BK504" s="602">
        <f t="shared" ca="1" si="972"/>
        <v>34295.209150044284</v>
      </c>
      <c r="BL504" s="602">
        <f t="shared" ca="1" si="973"/>
        <v>36770.18441525627</v>
      </c>
      <c r="BM504" s="602">
        <f t="shared" ca="1" si="974"/>
        <v>38267.148755353199</v>
      </c>
      <c r="BN504" s="602">
        <f t="shared" ca="1" si="975"/>
        <v>38267.148755353199</v>
      </c>
      <c r="BO504" s="602">
        <f t="shared" ca="1" si="976"/>
        <v>39793.595525186211</v>
      </c>
      <c r="BP504" s="602">
        <f t="shared" ca="1" si="977"/>
        <v>39793.595525186211</v>
      </c>
      <c r="BQ504" s="602">
        <f t="shared" ca="1" si="978"/>
        <v>41348.708530527409</v>
      </c>
      <c r="BR504" s="602">
        <f t="shared" ca="1" si="979"/>
        <v>41348.708530527409</v>
      </c>
      <c r="BS504" s="602">
        <f t="shared" ca="1" si="980"/>
        <v>42931.644319025749</v>
      </c>
      <c r="BT504" s="602">
        <f t="shared" ca="1" si="981"/>
        <v>42931.644319025749</v>
      </c>
      <c r="BU504" s="602">
        <f t="shared" ca="1" si="982"/>
        <v>44541.536806018841</v>
      </c>
      <c r="BV504" s="602">
        <f t="shared" ca="1" si="983"/>
        <v>40723.276804626068</v>
      </c>
      <c r="BW504" s="602">
        <f t="shared" ca="1" si="984"/>
        <v>42295.186245571516</v>
      </c>
      <c r="BX504" s="602">
        <f t="shared" ca="1" si="985"/>
        <v>42295.186245571516</v>
      </c>
      <c r="BY504" s="602">
        <f t="shared" ca="1" si="986"/>
        <v>43894.401241264459</v>
      </c>
      <c r="BZ504" s="602">
        <f t="shared" ca="1" si="987"/>
        <v>43894.401241264459</v>
      </c>
      <c r="CA504" s="602">
        <f t="shared" ca="1" si="988"/>
        <v>45520.044319311586</v>
      </c>
      <c r="CB504" s="602">
        <f t="shared" ca="1" si="989"/>
        <v>45520.044319311586</v>
      </c>
      <c r="CC504" s="602">
        <f t="shared" ca="1" si="990"/>
        <v>47171.222607457443</v>
      </c>
      <c r="CD504" s="602">
        <f t="shared" ca="1" si="991"/>
        <v>47171.222607457443</v>
      </c>
      <c r="CE504" s="602">
        <f t="shared" ca="1" si="992"/>
        <v>48847.032188247038</v>
      </c>
      <c r="CF504" s="602">
        <f t="shared" ca="1" si="993"/>
        <v>32602.790994842424</v>
      </c>
      <c r="CG504" s="602">
        <f t="shared" ca="1" si="994"/>
        <v>33443.253242422012</v>
      </c>
      <c r="CH504" s="602">
        <f t="shared" ca="1" si="995"/>
        <v>33443.253242422012</v>
      </c>
      <c r="CI504" s="602">
        <f t="shared" ca="1" si="996"/>
        <v>34295.209150044277</v>
      </c>
      <c r="CJ504" s="602">
        <f t="shared" ca="1" si="997"/>
        <v>34295.209150044277</v>
      </c>
      <c r="CK504" s="602">
        <f t="shared" ca="1" si="998"/>
        <v>35158.510820378884</v>
      </c>
      <c r="CL504" s="602">
        <f t="shared" ca="1" si="999"/>
        <v>35158.510820378884</v>
      </c>
      <c r="CM504" s="602">
        <f t="shared" ca="1" si="1000"/>
        <v>36033.004617820443</v>
      </c>
      <c r="CN504" s="602">
        <f t="shared" ca="1" si="1001"/>
        <v>36033.004617820443</v>
      </c>
      <c r="CO504" s="602">
        <f t="shared" ca="1" si="1002"/>
        <v>36918.531516652984</v>
      </c>
      <c r="CP504" s="602">
        <f t="shared" ca="1" si="1003"/>
        <v>40567.620879791641</v>
      </c>
      <c r="CQ504" s="602">
        <f t="shared" ca="1" si="1004"/>
        <v>42136.752230538325</v>
      </c>
      <c r="CR504" s="602">
        <f t="shared" ca="1" si="1005"/>
        <v>42136.752230538325</v>
      </c>
      <c r="CS504" s="602">
        <f t="shared" ca="1" si="1006"/>
        <v>43733.275864409734</v>
      </c>
      <c r="CT504" s="602">
        <f t="shared" ca="1" si="1007"/>
        <v>43733.275864409734</v>
      </c>
      <c r="CU504" s="602">
        <f t="shared" ca="1" si="1008"/>
        <v>45356.316094004287</v>
      </c>
      <c r="CV504" s="602">
        <f t="shared" ca="1" si="1009"/>
        <v>45356.316094004287</v>
      </c>
      <c r="CW504" s="602">
        <f t="shared" ca="1" si="1010"/>
        <v>47004.981388595283</v>
      </c>
      <c r="CX504" s="602">
        <f t="shared" ca="1" si="1011"/>
        <v>47004.981388595283</v>
      </c>
      <c r="CY504" s="602">
        <f t="shared" ca="1" si="1012"/>
        <v>48678.368743832812</v>
      </c>
      <c r="CZ504" s="602">
        <f t="shared" ca="1" si="1013"/>
        <v>44703.97476535022</v>
      </c>
      <c r="DA504" s="602">
        <f t="shared" ca="1" si="1014"/>
        <v>46342.497848049643</v>
      </c>
      <c r="DB504" s="602">
        <f t="shared" ca="1" si="1015"/>
        <v>46342.497848049643</v>
      </c>
      <c r="DC504" s="602">
        <f t="shared" ca="1" si="1016"/>
        <v>48006.105296803609</v>
      </c>
      <c r="DD504" s="602">
        <f t="shared" ca="1" si="1017"/>
        <v>48006.105296803609</v>
      </c>
      <c r="DE504" s="602">
        <f t="shared" ca="1" si="1018"/>
        <v>49693.889253268258</v>
      </c>
      <c r="DF504" s="602">
        <f t="shared" ca="1" si="1019"/>
        <v>49693.889253268258</v>
      </c>
      <c r="DG504" s="602">
        <f t="shared" ca="1" si="1020"/>
        <v>51404.937022019112</v>
      </c>
      <c r="DH504" s="602">
        <f t="shared" ca="1" si="1021"/>
        <v>51404.937022019112</v>
      </c>
      <c r="DI504" s="602">
        <f t="shared" ca="1" si="1022"/>
        <v>53138.334953305806</v>
      </c>
      <c r="DJ504" s="602">
        <f t="shared" ca="1" si="1023"/>
        <v>35740.272825017964</v>
      </c>
      <c r="DK504" s="602">
        <f t="shared" ca="1" si="1024"/>
        <v>36622.140011125128</v>
      </c>
      <c r="DL504" s="602">
        <f t="shared" ca="1" si="1025"/>
        <v>36622.140011125128</v>
      </c>
      <c r="DM504" s="602">
        <f t="shared" ca="1" si="1026"/>
        <v>37514.931461517175</v>
      </c>
      <c r="DN504" s="602">
        <f t="shared" ca="1" si="1027"/>
        <v>37514.931461517175</v>
      </c>
      <c r="DO504" s="602">
        <f t="shared" ca="1" si="1028"/>
        <v>38418.479955411574</v>
      </c>
      <c r="DP504" s="602">
        <f t="shared" ca="1" si="1029"/>
        <v>38418.479955411574</v>
      </c>
      <c r="DQ504" s="602">
        <f t="shared" ca="1" si="1030"/>
        <v>39332.613834187912</v>
      </c>
      <c r="DR504" s="602">
        <f t="shared" ca="1" si="1031"/>
        <v>39332.613834187912</v>
      </c>
      <c r="DS504" s="602">
        <f t="shared" ca="1" si="1032"/>
        <v>40257.157363389997</v>
      </c>
      <c r="DT504" s="602">
        <f t="shared" ca="1" si="1033"/>
        <v>46177.501827191038</v>
      </c>
      <c r="DU504" s="602">
        <f t="shared" ca="1" si="1034"/>
        <v>47838.641578354283</v>
      </c>
      <c r="DV504" s="602">
        <f t="shared" ca="1" si="1035"/>
        <v>47838.641578354283</v>
      </c>
      <c r="DW504" s="602">
        <f t="shared" ca="1" si="1036"/>
        <v>49524.048906687342</v>
      </c>
      <c r="DX504" s="602">
        <f t="shared" ca="1" si="1037"/>
        <v>49524.048906687342</v>
      </c>
      <c r="DY504" s="602">
        <f t="shared" ca="1" si="1038"/>
        <v>51232.81142211426</v>
      </c>
      <c r="DZ504" s="602">
        <f t="shared" ca="1" si="1039"/>
        <v>51232.81142211426</v>
      </c>
      <c r="EA504" s="602">
        <f t="shared" ca="1" si="1040"/>
        <v>52964.015402022604</v>
      </c>
      <c r="EB504" s="602">
        <f t="shared" ca="1" si="1041"/>
        <v>52964.015402022604</v>
      </c>
      <c r="EC504" s="602">
        <f t="shared" ca="1" si="1042"/>
        <v>54716.749467108581</v>
      </c>
      <c r="ED504" s="602">
        <f t="shared" ca="1" si="1043"/>
        <v>50546.562285820124</v>
      </c>
      <c r="EE504" s="602">
        <f t="shared" ca="1" si="1044"/>
        <v>52268.899256216449</v>
      </c>
      <c r="EF504" s="602">
        <f t="shared" ca="1" si="1045"/>
        <v>52268.899256216449</v>
      </c>
      <c r="EG504" s="602">
        <f t="shared" ca="1" si="1046"/>
        <v>54013.130357142247</v>
      </c>
      <c r="EH504" s="602">
        <f t="shared" ca="1" si="1047"/>
        <v>54013.130357142247</v>
      </c>
      <c r="EI504" s="602">
        <f t="shared" ca="1" si="1048"/>
        <v>55778.34727772788</v>
      </c>
      <c r="EJ504" s="602">
        <f t="shared" ca="1" si="1049"/>
        <v>55778.34727772788</v>
      </c>
      <c r="EK504" s="602">
        <f t="shared" ca="1" si="1050"/>
        <v>57563.649413299725</v>
      </c>
      <c r="EL504" s="602">
        <f t="shared" ca="1" si="1051"/>
        <v>57563.649413299725</v>
      </c>
      <c r="EM504" s="602">
        <f t="shared" ca="1" si="1052"/>
        <v>59368.146874517734</v>
      </c>
    </row>
    <row r="505" spans="22:143" ht="14.25" x14ac:dyDescent="0.2">
      <c r="V505" s="260"/>
      <c r="W505" s="597">
        <f t="shared" si="932"/>
        <v>212</v>
      </c>
      <c r="X505" s="602">
        <f t="shared" ca="1" si="933"/>
        <v>27303.204877228378</v>
      </c>
      <c r="Y505" s="602">
        <f t="shared" ca="1" si="934"/>
        <v>28063.745651855919</v>
      </c>
      <c r="Z505" s="602">
        <f t="shared" ca="1" si="935"/>
        <v>28063.745651855919</v>
      </c>
      <c r="AA505" s="602">
        <f t="shared" ca="1" si="936"/>
        <v>28836.595283912593</v>
      </c>
      <c r="AB505" s="602">
        <f t="shared" ca="1" si="937"/>
        <v>28836.595283912593</v>
      </c>
      <c r="AC505" s="602">
        <f t="shared" ca="1" si="938"/>
        <v>29621.652351503428</v>
      </c>
      <c r="AD505" s="602">
        <f t="shared" ca="1" si="939"/>
        <v>29621.652351503428</v>
      </c>
      <c r="AE505" s="602">
        <f t="shared" ca="1" si="940"/>
        <v>30418.807625095062</v>
      </c>
      <c r="AF505" s="602">
        <f t="shared" ca="1" si="941"/>
        <v>30418.807625095062</v>
      </c>
      <c r="AG505" s="602">
        <f t="shared" ca="1" si="942"/>
        <v>31227.944341051854</v>
      </c>
      <c r="AH505" s="602">
        <f t="shared" ca="1" si="943"/>
        <v>31773.964225318963</v>
      </c>
      <c r="AI505" s="602">
        <f t="shared" ca="1" si="944"/>
        <v>33161.814954877947</v>
      </c>
      <c r="AJ505" s="602">
        <f t="shared" ca="1" si="945"/>
        <v>33161.814954877947</v>
      </c>
      <c r="AK505" s="602">
        <f t="shared" ca="1" si="946"/>
        <v>34581.723205375456</v>
      </c>
      <c r="AL505" s="602">
        <f t="shared" ca="1" si="947"/>
        <v>34581.723205375456</v>
      </c>
      <c r="AM505" s="602">
        <f t="shared" ca="1" si="948"/>
        <v>36033.004617820443</v>
      </c>
      <c r="AN505" s="602">
        <f t="shared" ca="1" si="949"/>
        <v>36033.004617820443</v>
      </c>
      <c r="AO505" s="602">
        <f t="shared" ca="1" si="950"/>
        <v>37514.931461517175</v>
      </c>
      <c r="AP505" s="602">
        <f t="shared" ca="1" si="951"/>
        <v>37514.931461517175</v>
      </c>
      <c r="AQ505" s="602">
        <f t="shared" ca="1" si="952"/>
        <v>39026.737155306873</v>
      </c>
      <c r="AR505" s="602">
        <f t="shared" ca="1" si="953"/>
        <v>35448.772928771345</v>
      </c>
      <c r="AS505" s="602">
        <f t="shared" ca="1" si="954"/>
        <v>36918.531516652984</v>
      </c>
      <c r="AT505" s="602">
        <f t="shared" ca="1" si="955"/>
        <v>36918.531516652984</v>
      </c>
      <c r="AU505" s="602">
        <f t="shared" ca="1" si="956"/>
        <v>38418.479955411574</v>
      </c>
      <c r="AV505" s="602">
        <f t="shared" ca="1" si="957"/>
        <v>38418.479955411574</v>
      </c>
      <c r="AW505" s="602">
        <f t="shared" ca="1" si="958"/>
        <v>39947.830563756834</v>
      </c>
      <c r="AX505" s="602">
        <f t="shared" ca="1" si="959"/>
        <v>39947.830563756834</v>
      </c>
      <c r="AY505" s="602">
        <f t="shared" ca="1" si="960"/>
        <v>41505.764212283277</v>
      </c>
      <c r="AZ505" s="602">
        <f t="shared" ca="1" si="961"/>
        <v>41505.764212283277</v>
      </c>
      <c r="BA505" s="602">
        <f t="shared" ca="1" si="962"/>
        <v>43091.434978125537</v>
      </c>
      <c r="BB505" s="602">
        <f t="shared" ca="1" si="963"/>
        <v>30151.752011168952</v>
      </c>
      <c r="BC505" s="602">
        <f t="shared" ca="1" si="964"/>
        <v>30956.908340085956</v>
      </c>
      <c r="BD505" s="602">
        <f t="shared" ca="1" si="965"/>
        <v>30956.908340085956</v>
      </c>
      <c r="BE505" s="602">
        <f t="shared" ca="1" si="966"/>
        <v>31773.96422531897</v>
      </c>
      <c r="BF505" s="602">
        <f t="shared" ca="1" si="967"/>
        <v>31773.96422531897</v>
      </c>
      <c r="BG505" s="602">
        <f t="shared" ca="1" si="968"/>
        <v>32602.790994842424</v>
      </c>
      <c r="BH505" s="602">
        <f t="shared" ca="1" si="969"/>
        <v>32602.790994842424</v>
      </c>
      <c r="BI505" s="602">
        <f t="shared" ca="1" si="970"/>
        <v>33443.253242422019</v>
      </c>
      <c r="BJ505" s="602">
        <f t="shared" ca="1" si="971"/>
        <v>33443.253242422019</v>
      </c>
      <c r="BK505" s="602">
        <f t="shared" ca="1" si="972"/>
        <v>34295.209150044284</v>
      </c>
      <c r="BL505" s="602">
        <f t="shared" ca="1" si="973"/>
        <v>36770.18441525627</v>
      </c>
      <c r="BM505" s="602">
        <f t="shared" ca="1" si="974"/>
        <v>38267.148755353199</v>
      </c>
      <c r="BN505" s="602">
        <f t="shared" ca="1" si="975"/>
        <v>38267.148755353199</v>
      </c>
      <c r="BO505" s="602">
        <f t="shared" ca="1" si="976"/>
        <v>39793.595525186211</v>
      </c>
      <c r="BP505" s="602">
        <f t="shared" ca="1" si="977"/>
        <v>39793.595525186211</v>
      </c>
      <c r="BQ505" s="602">
        <f t="shared" ca="1" si="978"/>
        <v>41348.708530527409</v>
      </c>
      <c r="BR505" s="602">
        <f t="shared" ca="1" si="979"/>
        <v>41348.708530527409</v>
      </c>
      <c r="BS505" s="602">
        <f t="shared" ca="1" si="980"/>
        <v>42931.644319025749</v>
      </c>
      <c r="BT505" s="602">
        <f t="shared" ca="1" si="981"/>
        <v>42931.644319025749</v>
      </c>
      <c r="BU505" s="602">
        <f t="shared" ca="1" si="982"/>
        <v>44541.536806018841</v>
      </c>
      <c r="BV505" s="602">
        <f t="shared" ca="1" si="983"/>
        <v>40723.276804626068</v>
      </c>
      <c r="BW505" s="602">
        <f t="shared" ca="1" si="984"/>
        <v>42295.186245571516</v>
      </c>
      <c r="BX505" s="602">
        <f t="shared" ca="1" si="985"/>
        <v>42295.186245571516</v>
      </c>
      <c r="BY505" s="602">
        <f t="shared" ca="1" si="986"/>
        <v>43894.401241264459</v>
      </c>
      <c r="BZ505" s="602">
        <f t="shared" ca="1" si="987"/>
        <v>43894.401241264459</v>
      </c>
      <c r="CA505" s="602">
        <f t="shared" ca="1" si="988"/>
        <v>45520.044319311586</v>
      </c>
      <c r="CB505" s="602">
        <f t="shared" ca="1" si="989"/>
        <v>45520.044319311586</v>
      </c>
      <c r="CC505" s="602">
        <f t="shared" ca="1" si="990"/>
        <v>47171.222607457443</v>
      </c>
      <c r="CD505" s="602">
        <f t="shared" ca="1" si="991"/>
        <v>47171.222607457443</v>
      </c>
      <c r="CE505" s="602">
        <f t="shared" ca="1" si="992"/>
        <v>48847.032188247038</v>
      </c>
      <c r="CF505" s="602">
        <f t="shared" ca="1" si="993"/>
        <v>32602.790994842424</v>
      </c>
      <c r="CG505" s="602">
        <f t="shared" ca="1" si="994"/>
        <v>33443.253242422012</v>
      </c>
      <c r="CH505" s="602">
        <f t="shared" ca="1" si="995"/>
        <v>33443.253242422012</v>
      </c>
      <c r="CI505" s="602">
        <f t="shared" ca="1" si="996"/>
        <v>34295.209150044277</v>
      </c>
      <c r="CJ505" s="602">
        <f t="shared" ca="1" si="997"/>
        <v>34295.209150044277</v>
      </c>
      <c r="CK505" s="602">
        <f t="shared" ca="1" si="998"/>
        <v>35158.510820378884</v>
      </c>
      <c r="CL505" s="602">
        <f t="shared" ca="1" si="999"/>
        <v>35158.510820378884</v>
      </c>
      <c r="CM505" s="602">
        <f t="shared" ca="1" si="1000"/>
        <v>36033.004617820443</v>
      </c>
      <c r="CN505" s="602">
        <f t="shared" ca="1" si="1001"/>
        <v>36033.004617820443</v>
      </c>
      <c r="CO505" s="602">
        <f t="shared" ca="1" si="1002"/>
        <v>36918.531516652984</v>
      </c>
      <c r="CP505" s="602">
        <f t="shared" ca="1" si="1003"/>
        <v>40567.620879791641</v>
      </c>
      <c r="CQ505" s="602">
        <f t="shared" ca="1" si="1004"/>
        <v>42136.752230538325</v>
      </c>
      <c r="CR505" s="602">
        <f t="shared" ca="1" si="1005"/>
        <v>42136.752230538325</v>
      </c>
      <c r="CS505" s="602">
        <f t="shared" ca="1" si="1006"/>
        <v>43733.275864409734</v>
      </c>
      <c r="CT505" s="602">
        <f t="shared" ca="1" si="1007"/>
        <v>43733.275864409734</v>
      </c>
      <c r="CU505" s="602">
        <f t="shared" ca="1" si="1008"/>
        <v>45356.316094004287</v>
      </c>
      <c r="CV505" s="602">
        <f t="shared" ca="1" si="1009"/>
        <v>45356.316094004287</v>
      </c>
      <c r="CW505" s="602">
        <f t="shared" ca="1" si="1010"/>
        <v>47004.981388595283</v>
      </c>
      <c r="CX505" s="602">
        <f t="shared" ca="1" si="1011"/>
        <v>47004.981388595283</v>
      </c>
      <c r="CY505" s="602">
        <f t="shared" ca="1" si="1012"/>
        <v>48678.368743832812</v>
      </c>
      <c r="CZ505" s="602">
        <f t="shared" ca="1" si="1013"/>
        <v>44703.97476535022</v>
      </c>
      <c r="DA505" s="602">
        <f t="shared" ca="1" si="1014"/>
        <v>46342.497848049643</v>
      </c>
      <c r="DB505" s="602">
        <f t="shared" ca="1" si="1015"/>
        <v>46342.497848049643</v>
      </c>
      <c r="DC505" s="602">
        <f t="shared" ca="1" si="1016"/>
        <v>48006.105296803609</v>
      </c>
      <c r="DD505" s="602">
        <f t="shared" ca="1" si="1017"/>
        <v>48006.105296803609</v>
      </c>
      <c r="DE505" s="602">
        <f t="shared" ca="1" si="1018"/>
        <v>49693.889253268258</v>
      </c>
      <c r="DF505" s="602">
        <f t="shared" ca="1" si="1019"/>
        <v>49693.889253268258</v>
      </c>
      <c r="DG505" s="602">
        <f t="shared" ca="1" si="1020"/>
        <v>51404.937022019112</v>
      </c>
      <c r="DH505" s="602">
        <f t="shared" ca="1" si="1021"/>
        <v>51404.937022019112</v>
      </c>
      <c r="DI505" s="602">
        <f t="shared" ca="1" si="1022"/>
        <v>53138.334953305806</v>
      </c>
      <c r="DJ505" s="602">
        <f t="shared" ca="1" si="1023"/>
        <v>35740.272825017964</v>
      </c>
      <c r="DK505" s="602">
        <f t="shared" ca="1" si="1024"/>
        <v>36622.140011125128</v>
      </c>
      <c r="DL505" s="602">
        <f t="shared" ca="1" si="1025"/>
        <v>36622.140011125128</v>
      </c>
      <c r="DM505" s="602">
        <f t="shared" ca="1" si="1026"/>
        <v>37514.931461517175</v>
      </c>
      <c r="DN505" s="602">
        <f t="shared" ca="1" si="1027"/>
        <v>37514.931461517175</v>
      </c>
      <c r="DO505" s="602">
        <f t="shared" ca="1" si="1028"/>
        <v>38418.479955411574</v>
      </c>
      <c r="DP505" s="602">
        <f t="shared" ca="1" si="1029"/>
        <v>38418.479955411574</v>
      </c>
      <c r="DQ505" s="602">
        <f t="shared" ca="1" si="1030"/>
        <v>39332.613834187912</v>
      </c>
      <c r="DR505" s="602">
        <f t="shared" ca="1" si="1031"/>
        <v>39332.613834187912</v>
      </c>
      <c r="DS505" s="602">
        <f t="shared" ca="1" si="1032"/>
        <v>40257.157363389997</v>
      </c>
      <c r="DT505" s="602">
        <f t="shared" ca="1" si="1033"/>
        <v>46177.501827191038</v>
      </c>
      <c r="DU505" s="602">
        <f t="shared" ca="1" si="1034"/>
        <v>47838.641578354283</v>
      </c>
      <c r="DV505" s="602">
        <f t="shared" ca="1" si="1035"/>
        <v>47838.641578354283</v>
      </c>
      <c r="DW505" s="602">
        <f t="shared" ca="1" si="1036"/>
        <v>49524.048906687342</v>
      </c>
      <c r="DX505" s="602">
        <f t="shared" ca="1" si="1037"/>
        <v>49524.048906687342</v>
      </c>
      <c r="DY505" s="602">
        <f t="shared" ca="1" si="1038"/>
        <v>51232.81142211426</v>
      </c>
      <c r="DZ505" s="602">
        <f t="shared" ca="1" si="1039"/>
        <v>51232.81142211426</v>
      </c>
      <c r="EA505" s="602">
        <f t="shared" ca="1" si="1040"/>
        <v>52964.015402022604</v>
      </c>
      <c r="EB505" s="602">
        <f t="shared" ca="1" si="1041"/>
        <v>52964.015402022604</v>
      </c>
      <c r="EC505" s="602">
        <f t="shared" ca="1" si="1042"/>
        <v>54716.749467108581</v>
      </c>
      <c r="ED505" s="602">
        <f t="shared" ca="1" si="1043"/>
        <v>50546.562285820124</v>
      </c>
      <c r="EE505" s="602">
        <f t="shared" ca="1" si="1044"/>
        <v>52268.899256216449</v>
      </c>
      <c r="EF505" s="602">
        <f t="shared" ca="1" si="1045"/>
        <v>52268.899256216449</v>
      </c>
      <c r="EG505" s="602">
        <f t="shared" ca="1" si="1046"/>
        <v>54013.130357142247</v>
      </c>
      <c r="EH505" s="602">
        <f t="shared" ca="1" si="1047"/>
        <v>54013.130357142247</v>
      </c>
      <c r="EI505" s="602">
        <f t="shared" ca="1" si="1048"/>
        <v>55778.34727772788</v>
      </c>
      <c r="EJ505" s="602">
        <f t="shared" ca="1" si="1049"/>
        <v>55778.34727772788</v>
      </c>
      <c r="EK505" s="602">
        <f t="shared" ca="1" si="1050"/>
        <v>57563.649413299725</v>
      </c>
      <c r="EL505" s="602">
        <f t="shared" ca="1" si="1051"/>
        <v>57563.649413299725</v>
      </c>
      <c r="EM505" s="602">
        <f t="shared" ca="1" si="1052"/>
        <v>59368.146874517734</v>
      </c>
    </row>
    <row r="506" spans="22:143" ht="14.25" x14ac:dyDescent="0.2">
      <c r="V506" s="260"/>
      <c r="W506" s="597">
        <f t="shared" si="932"/>
        <v>213</v>
      </c>
      <c r="X506" s="602">
        <f t="shared" ca="1" si="933"/>
        <v>27303.204877228378</v>
      </c>
      <c r="Y506" s="602">
        <f t="shared" ca="1" si="934"/>
        <v>28063.745651855919</v>
      </c>
      <c r="Z506" s="602">
        <f t="shared" ca="1" si="935"/>
        <v>28063.745651855919</v>
      </c>
      <c r="AA506" s="602">
        <f t="shared" ca="1" si="936"/>
        <v>28836.595283912593</v>
      </c>
      <c r="AB506" s="602">
        <f t="shared" ca="1" si="937"/>
        <v>28836.595283912593</v>
      </c>
      <c r="AC506" s="602">
        <f t="shared" ca="1" si="938"/>
        <v>29621.652351503428</v>
      </c>
      <c r="AD506" s="602">
        <f t="shared" ca="1" si="939"/>
        <v>29621.652351503428</v>
      </c>
      <c r="AE506" s="602">
        <f t="shared" ca="1" si="940"/>
        <v>30418.807625095062</v>
      </c>
      <c r="AF506" s="602">
        <f t="shared" ca="1" si="941"/>
        <v>30418.807625095062</v>
      </c>
      <c r="AG506" s="602">
        <f t="shared" ca="1" si="942"/>
        <v>31227.944341051854</v>
      </c>
      <c r="AH506" s="602">
        <f t="shared" ca="1" si="943"/>
        <v>31773.964225318963</v>
      </c>
      <c r="AI506" s="602">
        <f t="shared" ca="1" si="944"/>
        <v>33161.814954877947</v>
      </c>
      <c r="AJ506" s="602">
        <f t="shared" ca="1" si="945"/>
        <v>33161.814954877947</v>
      </c>
      <c r="AK506" s="602">
        <f t="shared" ca="1" si="946"/>
        <v>34581.723205375456</v>
      </c>
      <c r="AL506" s="602">
        <f t="shared" ca="1" si="947"/>
        <v>34581.723205375456</v>
      </c>
      <c r="AM506" s="602">
        <f t="shared" ca="1" si="948"/>
        <v>36033.004617820443</v>
      </c>
      <c r="AN506" s="602">
        <f t="shared" ca="1" si="949"/>
        <v>36033.004617820443</v>
      </c>
      <c r="AO506" s="602">
        <f t="shared" ca="1" si="950"/>
        <v>37514.931461517175</v>
      </c>
      <c r="AP506" s="602">
        <f t="shared" ca="1" si="951"/>
        <v>37514.931461517175</v>
      </c>
      <c r="AQ506" s="602">
        <f t="shared" ca="1" si="952"/>
        <v>39026.737155306873</v>
      </c>
      <c r="AR506" s="602">
        <f t="shared" ca="1" si="953"/>
        <v>35448.772928771345</v>
      </c>
      <c r="AS506" s="602">
        <f t="shared" ca="1" si="954"/>
        <v>36918.531516652984</v>
      </c>
      <c r="AT506" s="602">
        <f t="shared" ca="1" si="955"/>
        <v>36918.531516652984</v>
      </c>
      <c r="AU506" s="602">
        <f t="shared" ca="1" si="956"/>
        <v>38418.479955411574</v>
      </c>
      <c r="AV506" s="602">
        <f t="shared" ca="1" si="957"/>
        <v>38418.479955411574</v>
      </c>
      <c r="AW506" s="602">
        <f t="shared" ca="1" si="958"/>
        <v>39947.830563756834</v>
      </c>
      <c r="AX506" s="602">
        <f t="shared" ca="1" si="959"/>
        <v>39947.830563756834</v>
      </c>
      <c r="AY506" s="602">
        <f t="shared" ca="1" si="960"/>
        <v>41505.764212283277</v>
      </c>
      <c r="AZ506" s="602">
        <f t="shared" ca="1" si="961"/>
        <v>41505.764212283277</v>
      </c>
      <c r="BA506" s="602">
        <f t="shared" ca="1" si="962"/>
        <v>43091.434978125537</v>
      </c>
      <c r="BB506" s="602">
        <f t="shared" ca="1" si="963"/>
        <v>30151.752011168952</v>
      </c>
      <c r="BC506" s="602">
        <f t="shared" ca="1" si="964"/>
        <v>30956.908340085956</v>
      </c>
      <c r="BD506" s="602">
        <f t="shared" ca="1" si="965"/>
        <v>30956.908340085956</v>
      </c>
      <c r="BE506" s="602">
        <f t="shared" ca="1" si="966"/>
        <v>31773.96422531897</v>
      </c>
      <c r="BF506" s="602">
        <f t="shared" ca="1" si="967"/>
        <v>31773.96422531897</v>
      </c>
      <c r="BG506" s="602">
        <f t="shared" ca="1" si="968"/>
        <v>32602.790994842424</v>
      </c>
      <c r="BH506" s="602">
        <f t="shared" ca="1" si="969"/>
        <v>32602.790994842424</v>
      </c>
      <c r="BI506" s="602">
        <f t="shared" ca="1" si="970"/>
        <v>33443.253242422019</v>
      </c>
      <c r="BJ506" s="602">
        <f t="shared" ca="1" si="971"/>
        <v>33443.253242422019</v>
      </c>
      <c r="BK506" s="602">
        <f t="shared" ca="1" si="972"/>
        <v>34295.209150044284</v>
      </c>
      <c r="BL506" s="602">
        <f t="shared" ca="1" si="973"/>
        <v>36770.18441525627</v>
      </c>
      <c r="BM506" s="602">
        <f t="shared" ca="1" si="974"/>
        <v>38267.148755353199</v>
      </c>
      <c r="BN506" s="602">
        <f t="shared" ca="1" si="975"/>
        <v>38267.148755353199</v>
      </c>
      <c r="BO506" s="602">
        <f t="shared" ca="1" si="976"/>
        <v>39793.595525186211</v>
      </c>
      <c r="BP506" s="602">
        <f t="shared" ca="1" si="977"/>
        <v>39793.595525186211</v>
      </c>
      <c r="BQ506" s="602">
        <f t="shared" ca="1" si="978"/>
        <v>41348.708530527409</v>
      </c>
      <c r="BR506" s="602">
        <f t="shared" ca="1" si="979"/>
        <v>41348.708530527409</v>
      </c>
      <c r="BS506" s="602">
        <f t="shared" ca="1" si="980"/>
        <v>42931.644319025749</v>
      </c>
      <c r="BT506" s="602">
        <f t="shared" ca="1" si="981"/>
        <v>42931.644319025749</v>
      </c>
      <c r="BU506" s="602">
        <f t="shared" ca="1" si="982"/>
        <v>44541.536806018841</v>
      </c>
      <c r="BV506" s="602">
        <f t="shared" ca="1" si="983"/>
        <v>40723.276804626068</v>
      </c>
      <c r="BW506" s="602">
        <f t="shared" ca="1" si="984"/>
        <v>42295.186245571516</v>
      </c>
      <c r="BX506" s="602">
        <f t="shared" ca="1" si="985"/>
        <v>42295.186245571516</v>
      </c>
      <c r="BY506" s="602">
        <f t="shared" ca="1" si="986"/>
        <v>43894.401241264459</v>
      </c>
      <c r="BZ506" s="602">
        <f t="shared" ca="1" si="987"/>
        <v>43894.401241264459</v>
      </c>
      <c r="CA506" s="602">
        <f t="shared" ca="1" si="988"/>
        <v>45520.044319311586</v>
      </c>
      <c r="CB506" s="602">
        <f t="shared" ca="1" si="989"/>
        <v>45520.044319311586</v>
      </c>
      <c r="CC506" s="602">
        <f t="shared" ca="1" si="990"/>
        <v>47171.222607457443</v>
      </c>
      <c r="CD506" s="602">
        <f t="shared" ca="1" si="991"/>
        <v>47171.222607457443</v>
      </c>
      <c r="CE506" s="602">
        <f t="shared" ca="1" si="992"/>
        <v>48847.032188247038</v>
      </c>
      <c r="CF506" s="602">
        <f t="shared" ca="1" si="993"/>
        <v>32602.790994842424</v>
      </c>
      <c r="CG506" s="602">
        <f t="shared" ca="1" si="994"/>
        <v>33443.253242422012</v>
      </c>
      <c r="CH506" s="602">
        <f t="shared" ca="1" si="995"/>
        <v>33443.253242422012</v>
      </c>
      <c r="CI506" s="602">
        <f t="shared" ca="1" si="996"/>
        <v>34295.209150044277</v>
      </c>
      <c r="CJ506" s="602">
        <f t="shared" ca="1" si="997"/>
        <v>34295.209150044277</v>
      </c>
      <c r="CK506" s="602">
        <f t="shared" ca="1" si="998"/>
        <v>35158.510820378884</v>
      </c>
      <c r="CL506" s="602">
        <f t="shared" ca="1" si="999"/>
        <v>35158.510820378884</v>
      </c>
      <c r="CM506" s="602">
        <f t="shared" ca="1" si="1000"/>
        <v>36033.004617820443</v>
      </c>
      <c r="CN506" s="602">
        <f t="shared" ca="1" si="1001"/>
        <v>36033.004617820443</v>
      </c>
      <c r="CO506" s="602">
        <f t="shared" ca="1" si="1002"/>
        <v>36918.531516652984</v>
      </c>
      <c r="CP506" s="602">
        <f t="shared" ca="1" si="1003"/>
        <v>40567.620879791641</v>
      </c>
      <c r="CQ506" s="602">
        <f t="shared" ca="1" si="1004"/>
        <v>42136.752230538325</v>
      </c>
      <c r="CR506" s="602">
        <f t="shared" ca="1" si="1005"/>
        <v>42136.752230538325</v>
      </c>
      <c r="CS506" s="602">
        <f t="shared" ca="1" si="1006"/>
        <v>43733.275864409734</v>
      </c>
      <c r="CT506" s="602">
        <f t="shared" ca="1" si="1007"/>
        <v>43733.275864409734</v>
      </c>
      <c r="CU506" s="602">
        <f t="shared" ca="1" si="1008"/>
        <v>45356.316094004287</v>
      </c>
      <c r="CV506" s="602">
        <f t="shared" ca="1" si="1009"/>
        <v>45356.316094004287</v>
      </c>
      <c r="CW506" s="602">
        <f t="shared" ca="1" si="1010"/>
        <v>47004.981388595283</v>
      </c>
      <c r="CX506" s="602">
        <f t="shared" ca="1" si="1011"/>
        <v>47004.981388595283</v>
      </c>
      <c r="CY506" s="602">
        <f t="shared" ca="1" si="1012"/>
        <v>48678.368743832812</v>
      </c>
      <c r="CZ506" s="602">
        <f t="shared" ca="1" si="1013"/>
        <v>44703.97476535022</v>
      </c>
      <c r="DA506" s="602">
        <f t="shared" ca="1" si="1014"/>
        <v>46342.497848049643</v>
      </c>
      <c r="DB506" s="602">
        <f t="shared" ca="1" si="1015"/>
        <v>46342.497848049643</v>
      </c>
      <c r="DC506" s="602">
        <f t="shared" ca="1" si="1016"/>
        <v>48006.105296803609</v>
      </c>
      <c r="DD506" s="602">
        <f t="shared" ca="1" si="1017"/>
        <v>48006.105296803609</v>
      </c>
      <c r="DE506" s="602">
        <f t="shared" ca="1" si="1018"/>
        <v>49693.889253268258</v>
      </c>
      <c r="DF506" s="602">
        <f t="shared" ca="1" si="1019"/>
        <v>49693.889253268258</v>
      </c>
      <c r="DG506" s="602">
        <f t="shared" ca="1" si="1020"/>
        <v>51404.937022019112</v>
      </c>
      <c r="DH506" s="602">
        <f t="shared" ca="1" si="1021"/>
        <v>51404.937022019112</v>
      </c>
      <c r="DI506" s="602">
        <f t="shared" ca="1" si="1022"/>
        <v>53138.334953305806</v>
      </c>
      <c r="DJ506" s="602">
        <f t="shared" ca="1" si="1023"/>
        <v>35740.272825017964</v>
      </c>
      <c r="DK506" s="602">
        <f t="shared" ca="1" si="1024"/>
        <v>36622.140011125128</v>
      </c>
      <c r="DL506" s="602">
        <f t="shared" ca="1" si="1025"/>
        <v>36622.140011125128</v>
      </c>
      <c r="DM506" s="602">
        <f t="shared" ca="1" si="1026"/>
        <v>37514.931461517175</v>
      </c>
      <c r="DN506" s="602">
        <f t="shared" ca="1" si="1027"/>
        <v>37514.931461517175</v>
      </c>
      <c r="DO506" s="602">
        <f t="shared" ca="1" si="1028"/>
        <v>38418.479955411574</v>
      </c>
      <c r="DP506" s="602">
        <f t="shared" ca="1" si="1029"/>
        <v>38418.479955411574</v>
      </c>
      <c r="DQ506" s="602">
        <f t="shared" ca="1" si="1030"/>
        <v>39332.613834187912</v>
      </c>
      <c r="DR506" s="602">
        <f t="shared" ca="1" si="1031"/>
        <v>39332.613834187912</v>
      </c>
      <c r="DS506" s="602">
        <f t="shared" ca="1" si="1032"/>
        <v>40257.157363389997</v>
      </c>
      <c r="DT506" s="602">
        <f t="shared" ca="1" si="1033"/>
        <v>46177.501827191038</v>
      </c>
      <c r="DU506" s="602">
        <f t="shared" ca="1" si="1034"/>
        <v>47838.641578354283</v>
      </c>
      <c r="DV506" s="602">
        <f t="shared" ca="1" si="1035"/>
        <v>47838.641578354283</v>
      </c>
      <c r="DW506" s="602">
        <f t="shared" ca="1" si="1036"/>
        <v>49524.048906687342</v>
      </c>
      <c r="DX506" s="602">
        <f t="shared" ca="1" si="1037"/>
        <v>49524.048906687342</v>
      </c>
      <c r="DY506" s="602">
        <f t="shared" ca="1" si="1038"/>
        <v>51232.81142211426</v>
      </c>
      <c r="DZ506" s="602">
        <f t="shared" ca="1" si="1039"/>
        <v>51232.81142211426</v>
      </c>
      <c r="EA506" s="602">
        <f t="shared" ca="1" si="1040"/>
        <v>52964.015402022604</v>
      </c>
      <c r="EB506" s="602">
        <f t="shared" ca="1" si="1041"/>
        <v>52964.015402022604</v>
      </c>
      <c r="EC506" s="602">
        <f t="shared" ca="1" si="1042"/>
        <v>54716.749467108581</v>
      </c>
      <c r="ED506" s="602">
        <f t="shared" ca="1" si="1043"/>
        <v>50546.562285820124</v>
      </c>
      <c r="EE506" s="602">
        <f t="shared" ca="1" si="1044"/>
        <v>52268.899256216449</v>
      </c>
      <c r="EF506" s="602">
        <f t="shared" ca="1" si="1045"/>
        <v>52268.899256216449</v>
      </c>
      <c r="EG506" s="602">
        <f t="shared" ca="1" si="1046"/>
        <v>54013.130357142247</v>
      </c>
      <c r="EH506" s="602">
        <f t="shared" ca="1" si="1047"/>
        <v>54013.130357142247</v>
      </c>
      <c r="EI506" s="602">
        <f t="shared" ca="1" si="1048"/>
        <v>55778.34727772788</v>
      </c>
      <c r="EJ506" s="602">
        <f t="shared" ca="1" si="1049"/>
        <v>55778.34727772788</v>
      </c>
      <c r="EK506" s="602">
        <f t="shared" ca="1" si="1050"/>
        <v>57563.649413299725</v>
      </c>
      <c r="EL506" s="602">
        <f t="shared" ca="1" si="1051"/>
        <v>57563.649413299725</v>
      </c>
      <c r="EM506" s="602">
        <f t="shared" ca="1" si="1052"/>
        <v>59368.146874517734</v>
      </c>
    </row>
    <row r="507" spans="22:143" ht="14.25" x14ac:dyDescent="0.2">
      <c r="V507" s="260"/>
      <c r="W507" s="597">
        <f t="shared" si="932"/>
        <v>214</v>
      </c>
      <c r="X507" s="602">
        <f t="shared" ca="1" si="933"/>
        <v>27303.204877228378</v>
      </c>
      <c r="Y507" s="602">
        <f t="shared" ca="1" si="934"/>
        <v>28063.745651855919</v>
      </c>
      <c r="Z507" s="602">
        <f t="shared" ca="1" si="935"/>
        <v>28063.745651855919</v>
      </c>
      <c r="AA507" s="602">
        <f t="shared" ca="1" si="936"/>
        <v>28836.595283912593</v>
      </c>
      <c r="AB507" s="602">
        <f t="shared" ca="1" si="937"/>
        <v>28836.595283912593</v>
      </c>
      <c r="AC507" s="602">
        <f t="shared" ca="1" si="938"/>
        <v>29621.652351503428</v>
      </c>
      <c r="AD507" s="602">
        <f t="shared" ca="1" si="939"/>
        <v>29621.652351503428</v>
      </c>
      <c r="AE507" s="602">
        <f t="shared" ca="1" si="940"/>
        <v>30418.807625095062</v>
      </c>
      <c r="AF507" s="602">
        <f t="shared" ca="1" si="941"/>
        <v>30418.807625095062</v>
      </c>
      <c r="AG507" s="602">
        <f t="shared" ca="1" si="942"/>
        <v>31227.944341051854</v>
      </c>
      <c r="AH507" s="602">
        <f t="shared" ca="1" si="943"/>
        <v>31773.964225318963</v>
      </c>
      <c r="AI507" s="602">
        <f t="shared" ca="1" si="944"/>
        <v>33161.814954877947</v>
      </c>
      <c r="AJ507" s="602">
        <f t="shared" ca="1" si="945"/>
        <v>33161.814954877947</v>
      </c>
      <c r="AK507" s="602">
        <f t="shared" ca="1" si="946"/>
        <v>34581.723205375456</v>
      </c>
      <c r="AL507" s="602">
        <f t="shared" ca="1" si="947"/>
        <v>34581.723205375456</v>
      </c>
      <c r="AM507" s="602">
        <f t="shared" ca="1" si="948"/>
        <v>36033.004617820443</v>
      </c>
      <c r="AN507" s="602">
        <f t="shared" ca="1" si="949"/>
        <v>36033.004617820443</v>
      </c>
      <c r="AO507" s="602">
        <f t="shared" ca="1" si="950"/>
        <v>37514.931461517175</v>
      </c>
      <c r="AP507" s="602">
        <f t="shared" ca="1" si="951"/>
        <v>37514.931461517175</v>
      </c>
      <c r="AQ507" s="602">
        <f t="shared" ca="1" si="952"/>
        <v>39026.737155306873</v>
      </c>
      <c r="AR507" s="602">
        <f t="shared" ca="1" si="953"/>
        <v>35448.772928771345</v>
      </c>
      <c r="AS507" s="602">
        <f t="shared" ca="1" si="954"/>
        <v>36918.531516652984</v>
      </c>
      <c r="AT507" s="602">
        <f t="shared" ca="1" si="955"/>
        <v>36918.531516652984</v>
      </c>
      <c r="AU507" s="602">
        <f t="shared" ca="1" si="956"/>
        <v>38418.479955411574</v>
      </c>
      <c r="AV507" s="602">
        <f t="shared" ca="1" si="957"/>
        <v>38418.479955411574</v>
      </c>
      <c r="AW507" s="602">
        <f t="shared" ca="1" si="958"/>
        <v>39947.830563756834</v>
      </c>
      <c r="AX507" s="602">
        <f t="shared" ca="1" si="959"/>
        <v>39947.830563756834</v>
      </c>
      <c r="AY507" s="602">
        <f t="shared" ca="1" si="960"/>
        <v>41505.764212283277</v>
      </c>
      <c r="AZ507" s="602">
        <f t="shared" ca="1" si="961"/>
        <v>41505.764212283277</v>
      </c>
      <c r="BA507" s="602">
        <f t="shared" ca="1" si="962"/>
        <v>43091.434978125537</v>
      </c>
      <c r="BB507" s="602">
        <f t="shared" ca="1" si="963"/>
        <v>30151.752011168952</v>
      </c>
      <c r="BC507" s="602">
        <f t="shared" ca="1" si="964"/>
        <v>30956.908340085956</v>
      </c>
      <c r="BD507" s="602">
        <f t="shared" ca="1" si="965"/>
        <v>30956.908340085956</v>
      </c>
      <c r="BE507" s="602">
        <f t="shared" ca="1" si="966"/>
        <v>31773.96422531897</v>
      </c>
      <c r="BF507" s="602">
        <f t="shared" ca="1" si="967"/>
        <v>31773.96422531897</v>
      </c>
      <c r="BG507" s="602">
        <f t="shared" ca="1" si="968"/>
        <v>32602.790994842424</v>
      </c>
      <c r="BH507" s="602">
        <f t="shared" ca="1" si="969"/>
        <v>32602.790994842424</v>
      </c>
      <c r="BI507" s="602">
        <f t="shared" ca="1" si="970"/>
        <v>33443.253242422019</v>
      </c>
      <c r="BJ507" s="602">
        <f t="shared" ca="1" si="971"/>
        <v>33443.253242422019</v>
      </c>
      <c r="BK507" s="602">
        <f t="shared" ca="1" si="972"/>
        <v>34295.209150044284</v>
      </c>
      <c r="BL507" s="602">
        <f t="shared" ca="1" si="973"/>
        <v>36770.18441525627</v>
      </c>
      <c r="BM507" s="602">
        <f t="shared" ca="1" si="974"/>
        <v>38267.148755353199</v>
      </c>
      <c r="BN507" s="602">
        <f t="shared" ca="1" si="975"/>
        <v>38267.148755353199</v>
      </c>
      <c r="BO507" s="602">
        <f t="shared" ca="1" si="976"/>
        <v>39793.595525186211</v>
      </c>
      <c r="BP507" s="602">
        <f t="shared" ca="1" si="977"/>
        <v>39793.595525186211</v>
      </c>
      <c r="BQ507" s="602">
        <f t="shared" ca="1" si="978"/>
        <v>41348.708530527409</v>
      </c>
      <c r="BR507" s="602">
        <f t="shared" ca="1" si="979"/>
        <v>41348.708530527409</v>
      </c>
      <c r="BS507" s="602">
        <f t="shared" ca="1" si="980"/>
        <v>42931.644319025749</v>
      </c>
      <c r="BT507" s="602">
        <f t="shared" ca="1" si="981"/>
        <v>42931.644319025749</v>
      </c>
      <c r="BU507" s="602">
        <f t="shared" ca="1" si="982"/>
        <v>44541.536806018841</v>
      </c>
      <c r="BV507" s="602">
        <f t="shared" ca="1" si="983"/>
        <v>40723.276804626068</v>
      </c>
      <c r="BW507" s="602">
        <f t="shared" ca="1" si="984"/>
        <v>42295.186245571516</v>
      </c>
      <c r="BX507" s="602">
        <f t="shared" ca="1" si="985"/>
        <v>42295.186245571516</v>
      </c>
      <c r="BY507" s="602">
        <f t="shared" ca="1" si="986"/>
        <v>43894.401241264459</v>
      </c>
      <c r="BZ507" s="602">
        <f t="shared" ca="1" si="987"/>
        <v>43894.401241264459</v>
      </c>
      <c r="CA507" s="602">
        <f t="shared" ca="1" si="988"/>
        <v>45520.044319311586</v>
      </c>
      <c r="CB507" s="602">
        <f t="shared" ca="1" si="989"/>
        <v>45520.044319311586</v>
      </c>
      <c r="CC507" s="602">
        <f t="shared" ca="1" si="990"/>
        <v>47171.222607457443</v>
      </c>
      <c r="CD507" s="602">
        <f t="shared" ca="1" si="991"/>
        <v>47171.222607457443</v>
      </c>
      <c r="CE507" s="602">
        <f t="shared" ca="1" si="992"/>
        <v>48847.032188247038</v>
      </c>
      <c r="CF507" s="602">
        <f t="shared" ca="1" si="993"/>
        <v>32602.790994842424</v>
      </c>
      <c r="CG507" s="602">
        <f t="shared" ca="1" si="994"/>
        <v>33443.253242422012</v>
      </c>
      <c r="CH507" s="602">
        <f t="shared" ca="1" si="995"/>
        <v>33443.253242422012</v>
      </c>
      <c r="CI507" s="602">
        <f t="shared" ca="1" si="996"/>
        <v>34295.209150044277</v>
      </c>
      <c r="CJ507" s="602">
        <f t="shared" ca="1" si="997"/>
        <v>34295.209150044277</v>
      </c>
      <c r="CK507" s="602">
        <f t="shared" ca="1" si="998"/>
        <v>35158.510820378884</v>
      </c>
      <c r="CL507" s="602">
        <f t="shared" ca="1" si="999"/>
        <v>35158.510820378884</v>
      </c>
      <c r="CM507" s="602">
        <f t="shared" ca="1" si="1000"/>
        <v>36033.004617820443</v>
      </c>
      <c r="CN507" s="602">
        <f t="shared" ca="1" si="1001"/>
        <v>36033.004617820443</v>
      </c>
      <c r="CO507" s="602">
        <f t="shared" ca="1" si="1002"/>
        <v>36918.531516652984</v>
      </c>
      <c r="CP507" s="602">
        <f t="shared" ca="1" si="1003"/>
        <v>40567.620879791641</v>
      </c>
      <c r="CQ507" s="602">
        <f t="shared" ca="1" si="1004"/>
        <v>42136.752230538325</v>
      </c>
      <c r="CR507" s="602">
        <f t="shared" ca="1" si="1005"/>
        <v>42136.752230538325</v>
      </c>
      <c r="CS507" s="602">
        <f t="shared" ca="1" si="1006"/>
        <v>43733.275864409734</v>
      </c>
      <c r="CT507" s="602">
        <f t="shared" ca="1" si="1007"/>
        <v>43733.275864409734</v>
      </c>
      <c r="CU507" s="602">
        <f t="shared" ca="1" si="1008"/>
        <v>45356.316094004287</v>
      </c>
      <c r="CV507" s="602">
        <f t="shared" ca="1" si="1009"/>
        <v>45356.316094004287</v>
      </c>
      <c r="CW507" s="602">
        <f t="shared" ca="1" si="1010"/>
        <v>47004.981388595283</v>
      </c>
      <c r="CX507" s="602">
        <f t="shared" ca="1" si="1011"/>
        <v>47004.981388595283</v>
      </c>
      <c r="CY507" s="602">
        <f t="shared" ca="1" si="1012"/>
        <v>48678.368743832812</v>
      </c>
      <c r="CZ507" s="602">
        <f t="shared" ca="1" si="1013"/>
        <v>44703.97476535022</v>
      </c>
      <c r="DA507" s="602">
        <f t="shared" ca="1" si="1014"/>
        <v>46342.497848049643</v>
      </c>
      <c r="DB507" s="602">
        <f t="shared" ca="1" si="1015"/>
        <v>46342.497848049643</v>
      </c>
      <c r="DC507" s="602">
        <f t="shared" ca="1" si="1016"/>
        <v>48006.105296803609</v>
      </c>
      <c r="DD507" s="602">
        <f t="shared" ca="1" si="1017"/>
        <v>48006.105296803609</v>
      </c>
      <c r="DE507" s="602">
        <f t="shared" ca="1" si="1018"/>
        <v>49693.889253268258</v>
      </c>
      <c r="DF507" s="602">
        <f t="shared" ca="1" si="1019"/>
        <v>49693.889253268258</v>
      </c>
      <c r="DG507" s="602">
        <f t="shared" ca="1" si="1020"/>
        <v>51404.937022019112</v>
      </c>
      <c r="DH507" s="602">
        <f t="shared" ca="1" si="1021"/>
        <v>51404.937022019112</v>
      </c>
      <c r="DI507" s="602">
        <f t="shared" ca="1" si="1022"/>
        <v>53138.334953305806</v>
      </c>
      <c r="DJ507" s="602">
        <f t="shared" ca="1" si="1023"/>
        <v>35740.272825017964</v>
      </c>
      <c r="DK507" s="602">
        <f t="shared" ca="1" si="1024"/>
        <v>36622.140011125128</v>
      </c>
      <c r="DL507" s="602">
        <f t="shared" ca="1" si="1025"/>
        <v>36622.140011125128</v>
      </c>
      <c r="DM507" s="602">
        <f t="shared" ca="1" si="1026"/>
        <v>37514.931461517175</v>
      </c>
      <c r="DN507" s="602">
        <f t="shared" ca="1" si="1027"/>
        <v>37514.931461517175</v>
      </c>
      <c r="DO507" s="602">
        <f t="shared" ca="1" si="1028"/>
        <v>38418.479955411574</v>
      </c>
      <c r="DP507" s="602">
        <f t="shared" ca="1" si="1029"/>
        <v>38418.479955411574</v>
      </c>
      <c r="DQ507" s="602">
        <f t="shared" ca="1" si="1030"/>
        <v>39332.613834187912</v>
      </c>
      <c r="DR507" s="602">
        <f t="shared" ca="1" si="1031"/>
        <v>39332.613834187912</v>
      </c>
      <c r="DS507" s="602">
        <f t="shared" ca="1" si="1032"/>
        <v>40257.157363389997</v>
      </c>
      <c r="DT507" s="602">
        <f t="shared" ca="1" si="1033"/>
        <v>46177.501827191038</v>
      </c>
      <c r="DU507" s="602">
        <f t="shared" ca="1" si="1034"/>
        <v>47838.641578354283</v>
      </c>
      <c r="DV507" s="602">
        <f t="shared" ca="1" si="1035"/>
        <v>47838.641578354283</v>
      </c>
      <c r="DW507" s="602">
        <f t="shared" ca="1" si="1036"/>
        <v>49524.048906687342</v>
      </c>
      <c r="DX507" s="602">
        <f t="shared" ca="1" si="1037"/>
        <v>49524.048906687342</v>
      </c>
      <c r="DY507" s="602">
        <f t="shared" ca="1" si="1038"/>
        <v>51232.81142211426</v>
      </c>
      <c r="DZ507" s="602">
        <f t="shared" ca="1" si="1039"/>
        <v>51232.81142211426</v>
      </c>
      <c r="EA507" s="602">
        <f t="shared" ca="1" si="1040"/>
        <v>52964.015402022604</v>
      </c>
      <c r="EB507" s="602">
        <f t="shared" ca="1" si="1041"/>
        <v>52964.015402022604</v>
      </c>
      <c r="EC507" s="602">
        <f t="shared" ca="1" si="1042"/>
        <v>54716.749467108581</v>
      </c>
      <c r="ED507" s="602">
        <f t="shared" ca="1" si="1043"/>
        <v>50546.562285820124</v>
      </c>
      <c r="EE507" s="602">
        <f t="shared" ca="1" si="1044"/>
        <v>52268.899256216449</v>
      </c>
      <c r="EF507" s="602">
        <f t="shared" ca="1" si="1045"/>
        <v>52268.899256216449</v>
      </c>
      <c r="EG507" s="602">
        <f t="shared" ca="1" si="1046"/>
        <v>54013.130357142247</v>
      </c>
      <c r="EH507" s="602">
        <f t="shared" ca="1" si="1047"/>
        <v>54013.130357142247</v>
      </c>
      <c r="EI507" s="602">
        <f t="shared" ca="1" si="1048"/>
        <v>55778.34727772788</v>
      </c>
      <c r="EJ507" s="602">
        <f t="shared" ca="1" si="1049"/>
        <v>55778.34727772788</v>
      </c>
      <c r="EK507" s="602">
        <f t="shared" ca="1" si="1050"/>
        <v>57563.649413299725</v>
      </c>
      <c r="EL507" s="602">
        <f t="shared" ca="1" si="1051"/>
        <v>57563.649413299725</v>
      </c>
      <c r="EM507" s="602">
        <f t="shared" ca="1" si="1052"/>
        <v>59368.146874517734</v>
      </c>
    </row>
    <row r="508" spans="22:143" ht="14.25" x14ac:dyDescent="0.2">
      <c r="V508" s="260"/>
      <c r="W508" s="597">
        <f t="shared" si="932"/>
        <v>215</v>
      </c>
      <c r="X508" s="602">
        <f t="shared" ca="1" si="933"/>
        <v>27303.204877228378</v>
      </c>
      <c r="Y508" s="602">
        <f t="shared" ca="1" si="934"/>
        <v>28063.745651855919</v>
      </c>
      <c r="Z508" s="602">
        <f t="shared" ca="1" si="935"/>
        <v>28063.745651855919</v>
      </c>
      <c r="AA508" s="602">
        <f t="shared" ca="1" si="936"/>
        <v>28836.595283912593</v>
      </c>
      <c r="AB508" s="602">
        <f t="shared" ca="1" si="937"/>
        <v>28836.595283912593</v>
      </c>
      <c r="AC508" s="602">
        <f t="shared" ca="1" si="938"/>
        <v>29621.652351503428</v>
      </c>
      <c r="AD508" s="602">
        <f t="shared" ca="1" si="939"/>
        <v>29621.652351503428</v>
      </c>
      <c r="AE508" s="602">
        <f t="shared" ca="1" si="940"/>
        <v>30418.807625095062</v>
      </c>
      <c r="AF508" s="602">
        <f t="shared" ca="1" si="941"/>
        <v>30418.807625095062</v>
      </c>
      <c r="AG508" s="602">
        <f t="shared" ca="1" si="942"/>
        <v>31227.944341051854</v>
      </c>
      <c r="AH508" s="602">
        <f t="shared" ca="1" si="943"/>
        <v>31773.964225318963</v>
      </c>
      <c r="AI508" s="602">
        <f t="shared" ca="1" si="944"/>
        <v>33161.814954877947</v>
      </c>
      <c r="AJ508" s="602">
        <f t="shared" ca="1" si="945"/>
        <v>33161.814954877947</v>
      </c>
      <c r="AK508" s="602">
        <f t="shared" ca="1" si="946"/>
        <v>34581.723205375456</v>
      </c>
      <c r="AL508" s="602">
        <f t="shared" ca="1" si="947"/>
        <v>34581.723205375456</v>
      </c>
      <c r="AM508" s="602">
        <f t="shared" ca="1" si="948"/>
        <v>36033.004617820443</v>
      </c>
      <c r="AN508" s="602">
        <f t="shared" ca="1" si="949"/>
        <v>36033.004617820443</v>
      </c>
      <c r="AO508" s="602">
        <f t="shared" ca="1" si="950"/>
        <v>37514.931461517175</v>
      </c>
      <c r="AP508" s="602">
        <f t="shared" ca="1" si="951"/>
        <v>37514.931461517175</v>
      </c>
      <c r="AQ508" s="602">
        <f t="shared" ca="1" si="952"/>
        <v>39026.737155306873</v>
      </c>
      <c r="AR508" s="602">
        <f t="shared" ca="1" si="953"/>
        <v>35448.772928771345</v>
      </c>
      <c r="AS508" s="602">
        <f t="shared" ca="1" si="954"/>
        <v>36918.531516652984</v>
      </c>
      <c r="AT508" s="602">
        <f t="shared" ca="1" si="955"/>
        <v>36918.531516652984</v>
      </c>
      <c r="AU508" s="602">
        <f t="shared" ca="1" si="956"/>
        <v>38418.479955411574</v>
      </c>
      <c r="AV508" s="602">
        <f t="shared" ca="1" si="957"/>
        <v>38418.479955411574</v>
      </c>
      <c r="AW508" s="602">
        <f t="shared" ca="1" si="958"/>
        <v>39947.830563756834</v>
      </c>
      <c r="AX508" s="602">
        <f t="shared" ca="1" si="959"/>
        <v>39947.830563756834</v>
      </c>
      <c r="AY508" s="602">
        <f t="shared" ca="1" si="960"/>
        <v>41505.764212283277</v>
      </c>
      <c r="AZ508" s="602">
        <f t="shared" ca="1" si="961"/>
        <v>41505.764212283277</v>
      </c>
      <c r="BA508" s="602">
        <f t="shared" ca="1" si="962"/>
        <v>43091.434978125537</v>
      </c>
      <c r="BB508" s="602">
        <f t="shared" ca="1" si="963"/>
        <v>30151.752011168952</v>
      </c>
      <c r="BC508" s="602">
        <f t="shared" ca="1" si="964"/>
        <v>30956.908340085956</v>
      </c>
      <c r="BD508" s="602">
        <f t="shared" ca="1" si="965"/>
        <v>30956.908340085956</v>
      </c>
      <c r="BE508" s="602">
        <f t="shared" ca="1" si="966"/>
        <v>31773.96422531897</v>
      </c>
      <c r="BF508" s="602">
        <f t="shared" ca="1" si="967"/>
        <v>31773.96422531897</v>
      </c>
      <c r="BG508" s="602">
        <f t="shared" ca="1" si="968"/>
        <v>32602.790994842424</v>
      </c>
      <c r="BH508" s="602">
        <f t="shared" ca="1" si="969"/>
        <v>32602.790994842424</v>
      </c>
      <c r="BI508" s="602">
        <f t="shared" ca="1" si="970"/>
        <v>33443.253242422019</v>
      </c>
      <c r="BJ508" s="602">
        <f t="shared" ca="1" si="971"/>
        <v>33443.253242422019</v>
      </c>
      <c r="BK508" s="602">
        <f t="shared" ca="1" si="972"/>
        <v>34295.209150044284</v>
      </c>
      <c r="BL508" s="602">
        <f t="shared" ca="1" si="973"/>
        <v>36770.18441525627</v>
      </c>
      <c r="BM508" s="602">
        <f t="shared" ca="1" si="974"/>
        <v>38267.148755353199</v>
      </c>
      <c r="BN508" s="602">
        <f t="shared" ca="1" si="975"/>
        <v>38267.148755353199</v>
      </c>
      <c r="BO508" s="602">
        <f t="shared" ca="1" si="976"/>
        <v>39793.595525186211</v>
      </c>
      <c r="BP508" s="602">
        <f t="shared" ca="1" si="977"/>
        <v>39793.595525186211</v>
      </c>
      <c r="BQ508" s="602">
        <f t="shared" ca="1" si="978"/>
        <v>41348.708530527409</v>
      </c>
      <c r="BR508" s="602">
        <f t="shared" ca="1" si="979"/>
        <v>41348.708530527409</v>
      </c>
      <c r="BS508" s="602">
        <f t="shared" ca="1" si="980"/>
        <v>42931.644319025749</v>
      </c>
      <c r="BT508" s="602">
        <f t="shared" ca="1" si="981"/>
        <v>42931.644319025749</v>
      </c>
      <c r="BU508" s="602">
        <f t="shared" ca="1" si="982"/>
        <v>44541.536806018841</v>
      </c>
      <c r="BV508" s="602">
        <f t="shared" ca="1" si="983"/>
        <v>40723.276804626068</v>
      </c>
      <c r="BW508" s="602">
        <f t="shared" ca="1" si="984"/>
        <v>42295.186245571516</v>
      </c>
      <c r="BX508" s="602">
        <f t="shared" ca="1" si="985"/>
        <v>42295.186245571516</v>
      </c>
      <c r="BY508" s="602">
        <f t="shared" ca="1" si="986"/>
        <v>43894.401241264459</v>
      </c>
      <c r="BZ508" s="602">
        <f t="shared" ca="1" si="987"/>
        <v>43894.401241264459</v>
      </c>
      <c r="CA508" s="602">
        <f t="shared" ca="1" si="988"/>
        <v>45520.044319311586</v>
      </c>
      <c r="CB508" s="602">
        <f t="shared" ca="1" si="989"/>
        <v>45520.044319311586</v>
      </c>
      <c r="CC508" s="602">
        <f t="shared" ca="1" si="990"/>
        <v>47171.222607457443</v>
      </c>
      <c r="CD508" s="602">
        <f t="shared" ca="1" si="991"/>
        <v>47171.222607457443</v>
      </c>
      <c r="CE508" s="602">
        <f t="shared" ca="1" si="992"/>
        <v>48847.032188247038</v>
      </c>
      <c r="CF508" s="602">
        <f t="shared" ca="1" si="993"/>
        <v>32602.790994842424</v>
      </c>
      <c r="CG508" s="602">
        <f t="shared" ca="1" si="994"/>
        <v>33443.253242422012</v>
      </c>
      <c r="CH508" s="602">
        <f t="shared" ca="1" si="995"/>
        <v>33443.253242422012</v>
      </c>
      <c r="CI508" s="602">
        <f t="shared" ca="1" si="996"/>
        <v>34295.209150044277</v>
      </c>
      <c r="CJ508" s="602">
        <f t="shared" ca="1" si="997"/>
        <v>34295.209150044277</v>
      </c>
      <c r="CK508" s="602">
        <f t="shared" ca="1" si="998"/>
        <v>35158.510820378884</v>
      </c>
      <c r="CL508" s="602">
        <f t="shared" ca="1" si="999"/>
        <v>35158.510820378884</v>
      </c>
      <c r="CM508" s="602">
        <f t="shared" ca="1" si="1000"/>
        <v>36033.004617820443</v>
      </c>
      <c r="CN508" s="602">
        <f t="shared" ca="1" si="1001"/>
        <v>36033.004617820443</v>
      </c>
      <c r="CO508" s="602">
        <f t="shared" ca="1" si="1002"/>
        <v>36918.531516652984</v>
      </c>
      <c r="CP508" s="602">
        <f t="shared" ca="1" si="1003"/>
        <v>40567.620879791641</v>
      </c>
      <c r="CQ508" s="602">
        <f t="shared" ca="1" si="1004"/>
        <v>42136.752230538325</v>
      </c>
      <c r="CR508" s="602">
        <f t="shared" ca="1" si="1005"/>
        <v>42136.752230538325</v>
      </c>
      <c r="CS508" s="602">
        <f t="shared" ca="1" si="1006"/>
        <v>43733.275864409734</v>
      </c>
      <c r="CT508" s="602">
        <f t="shared" ca="1" si="1007"/>
        <v>43733.275864409734</v>
      </c>
      <c r="CU508" s="602">
        <f t="shared" ca="1" si="1008"/>
        <v>45356.316094004287</v>
      </c>
      <c r="CV508" s="602">
        <f t="shared" ca="1" si="1009"/>
        <v>45356.316094004287</v>
      </c>
      <c r="CW508" s="602">
        <f t="shared" ca="1" si="1010"/>
        <v>47004.981388595283</v>
      </c>
      <c r="CX508" s="602">
        <f t="shared" ca="1" si="1011"/>
        <v>47004.981388595283</v>
      </c>
      <c r="CY508" s="602">
        <f t="shared" ca="1" si="1012"/>
        <v>48678.368743832812</v>
      </c>
      <c r="CZ508" s="602">
        <f t="shared" ca="1" si="1013"/>
        <v>44703.97476535022</v>
      </c>
      <c r="DA508" s="602">
        <f t="shared" ca="1" si="1014"/>
        <v>46342.497848049643</v>
      </c>
      <c r="DB508" s="602">
        <f t="shared" ca="1" si="1015"/>
        <v>46342.497848049643</v>
      </c>
      <c r="DC508" s="602">
        <f t="shared" ca="1" si="1016"/>
        <v>48006.105296803609</v>
      </c>
      <c r="DD508" s="602">
        <f t="shared" ca="1" si="1017"/>
        <v>48006.105296803609</v>
      </c>
      <c r="DE508" s="602">
        <f t="shared" ca="1" si="1018"/>
        <v>49693.889253268258</v>
      </c>
      <c r="DF508" s="602">
        <f t="shared" ca="1" si="1019"/>
        <v>49693.889253268258</v>
      </c>
      <c r="DG508" s="602">
        <f t="shared" ca="1" si="1020"/>
        <v>51404.937022019112</v>
      </c>
      <c r="DH508" s="602">
        <f t="shared" ca="1" si="1021"/>
        <v>51404.937022019112</v>
      </c>
      <c r="DI508" s="602">
        <f t="shared" ca="1" si="1022"/>
        <v>53138.334953305806</v>
      </c>
      <c r="DJ508" s="602">
        <f t="shared" ca="1" si="1023"/>
        <v>35740.272825017964</v>
      </c>
      <c r="DK508" s="602">
        <f t="shared" ca="1" si="1024"/>
        <v>36622.140011125128</v>
      </c>
      <c r="DL508" s="602">
        <f t="shared" ca="1" si="1025"/>
        <v>36622.140011125128</v>
      </c>
      <c r="DM508" s="602">
        <f t="shared" ca="1" si="1026"/>
        <v>37514.931461517175</v>
      </c>
      <c r="DN508" s="602">
        <f t="shared" ca="1" si="1027"/>
        <v>37514.931461517175</v>
      </c>
      <c r="DO508" s="602">
        <f t="shared" ca="1" si="1028"/>
        <v>38418.479955411574</v>
      </c>
      <c r="DP508" s="602">
        <f t="shared" ca="1" si="1029"/>
        <v>38418.479955411574</v>
      </c>
      <c r="DQ508" s="602">
        <f t="shared" ca="1" si="1030"/>
        <v>39332.613834187912</v>
      </c>
      <c r="DR508" s="602">
        <f t="shared" ca="1" si="1031"/>
        <v>39332.613834187912</v>
      </c>
      <c r="DS508" s="602">
        <f t="shared" ca="1" si="1032"/>
        <v>40257.157363389997</v>
      </c>
      <c r="DT508" s="602">
        <f t="shared" ca="1" si="1033"/>
        <v>46177.501827191038</v>
      </c>
      <c r="DU508" s="602">
        <f t="shared" ca="1" si="1034"/>
        <v>47838.641578354283</v>
      </c>
      <c r="DV508" s="602">
        <f t="shared" ca="1" si="1035"/>
        <v>47838.641578354283</v>
      </c>
      <c r="DW508" s="602">
        <f t="shared" ca="1" si="1036"/>
        <v>49524.048906687342</v>
      </c>
      <c r="DX508" s="602">
        <f t="shared" ca="1" si="1037"/>
        <v>49524.048906687342</v>
      </c>
      <c r="DY508" s="602">
        <f t="shared" ca="1" si="1038"/>
        <v>51232.81142211426</v>
      </c>
      <c r="DZ508" s="602">
        <f t="shared" ca="1" si="1039"/>
        <v>51232.81142211426</v>
      </c>
      <c r="EA508" s="602">
        <f t="shared" ca="1" si="1040"/>
        <v>52964.015402022604</v>
      </c>
      <c r="EB508" s="602">
        <f t="shared" ca="1" si="1041"/>
        <v>52964.015402022604</v>
      </c>
      <c r="EC508" s="602">
        <f t="shared" ca="1" si="1042"/>
        <v>54716.749467108581</v>
      </c>
      <c r="ED508" s="602">
        <f t="shared" ca="1" si="1043"/>
        <v>50546.562285820124</v>
      </c>
      <c r="EE508" s="602">
        <f t="shared" ca="1" si="1044"/>
        <v>52268.899256216449</v>
      </c>
      <c r="EF508" s="602">
        <f t="shared" ca="1" si="1045"/>
        <v>52268.899256216449</v>
      </c>
      <c r="EG508" s="602">
        <f t="shared" ca="1" si="1046"/>
        <v>54013.130357142247</v>
      </c>
      <c r="EH508" s="602">
        <f t="shared" ca="1" si="1047"/>
        <v>54013.130357142247</v>
      </c>
      <c r="EI508" s="602">
        <f t="shared" ca="1" si="1048"/>
        <v>55778.34727772788</v>
      </c>
      <c r="EJ508" s="602">
        <f t="shared" ca="1" si="1049"/>
        <v>55778.34727772788</v>
      </c>
      <c r="EK508" s="602">
        <f t="shared" ca="1" si="1050"/>
        <v>57563.649413299725</v>
      </c>
      <c r="EL508" s="602">
        <f t="shared" ca="1" si="1051"/>
        <v>57563.649413299725</v>
      </c>
      <c r="EM508" s="602">
        <f t="shared" ca="1" si="1052"/>
        <v>59368.146874517734</v>
      </c>
    </row>
    <row r="509" spans="22:143" ht="14.25" x14ac:dyDescent="0.2">
      <c r="V509" s="260"/>
      <c r="W509" s="597">
        <f t="shared" si="932"/>
        <v>216</v>
      </c>
      <c r="X509" s="602">
        <f t="shared" ca="1" si="933"/>
        <v>27303.204877228378</v>
      </c>
      <c r="Y509" s="602">
        <f t="shared" ca="1" si="934"/>
        <v>28063.745651855919</v>
      </c>
      <c r="Z509" s="602">
        <f t="shared" ca="1" si="935"/>
        <v>28063.745651855919</v>
      </c>
      <c r="AA509" s="602">
        <f t="shared" ca="1" si="936"/>
        <v>28836.595283912593</v>
      </c>
      <c r="AB509" s="602">
        <f t="shared" ca="1" si="937"/>
        <v>28836.595283912593</v>
      </c>
      <c r="AC509" s="602">
        <f t="shared" ca="1" si="938"/>
        <v>29621.652351503428</v>
      </c>
      <c r="AD509" s="602">
        <f t="shared" ca="1" si="939"/>
        <v>29621.652351503428</v>
      </c>
      <c r="AE509" s="602">
        <f t="shared" ca="1" si="940"/>
        <v>30418.807625095062</v>
      </c>
      <c r="AF509" s="602">
        <f t="shared" ca="1" si="941"/>
        <v>30418.807625095062</v>
      </c>
      <c r="AG509" s="602">
        <f t="shared" ca="1" si="942"/>
        <v>31227.944341051854</v>
      </c>
      <c r="AH509" s="602">
        <f t="shared" ca="1" si="943"/>
        <v>31773.964225318963</v>
      </c>
      <c r="AI509" s="602">
        <f t="shared" ca="1" si="944"/>
        <v>33161.814954877947</v>
      </c>
      <c r="AJ509" s="602">
        <f t="shared" ca="1" si="945"/>
        <v>33161.814954877947</v>
      </c>
      <c r="AK509" s="602">
        <f t="shared" ca="1" si="946"/>
        <v>34581.723205375456</v>
      </c>
      <c r="AL509" s="602">
        <f t="shared" ca="1" si="947"/>
        <v>34581.723205375456</v>
      </c>
      <c r="AM509" s="602">
        <f t="shared" ca="1" si="948"/>
        <v>36033.004617820443</v>
      </c>
      <c r="AN509" s="602">
        <f t="shared" ca="1" si="949"/>
        <v>36033.004617820443</v>
      </c>
      <c r="AO509" s="602">
        <f t="shared" ca="1" si="950"/>
        <v>37514.931461517175</v>
      </c>
      <c r="AP509" s="602">
        <f t="shared" ca="1" si="951"/>
        <v>37514.931461517175</v>
      </c>
      <c r="AQ509" s="602">
        <f t="shared" ca="1" si="952"/>
        <v>39026.737155306873</v>
      </c>
      <c r="AR509" s="602">
        <f t="shared" ca="1" si="953"/>
        <v>35448.772928771345</v>
      </c>
      <c r="AS509" s="602">
        <f t="shared" ca="1" si="954"/>
        <v>36918.531516652984</v>
      </c>
      <c r="AT509" s="602">
        <f t="shared" ca="1" si="955"/>
        <v>36918.531516652984</v>
      </c>
      <c r="AU509" s="602">
        <f t="shared" ca="1" si="956"/>
        <v>38418.479955411574</v>
      </c>
      <c r="AV509" s="602">
        <f t="shared" ca="1" si="957"/>
        <v>38418.479955411574</v>
      </c>
      <c r="AW509" s="602">
        <f t="shared" ca="1" si="958"/>
        <v>39947.830563756834</v>
      </c>
      <c r="AX509" s="602">
        <f t="shared" ca="1" si="959"/>
        <v>39947.830563756834</v>
      </c>
      <c r="AY509" s="602">
        <f t="shared" ca="1" si="960"/>
        <v>41505.764212283277</v>
      </c>
      <c r="AZ509" s="602">
        <f t="shared" ca="1" si="961"/>
        <v>41505.764212283277</v>
      </c>
      <c r="BA509" s="602">
        <f t="shared" ca="1" si="962"/>
        <v>43091.434978125537</v>
      </c>
      <c r="BB509" s="602">
        <f t="shared" ca="1" si="963"/>
        <v>30151.752011168952</v>
      </c>
      <c r="BC509" s="602">
        <f t="shared" ca="1" si="964"/>
        <v>30956.908340085956</v>
      </c>
      <c r="BD509" s="602">
        <f t="shared" ca="1" si="965"/>
        <v>30956.908340085956</v>
      </c>
      <c r="BE509" s="602">
        <f t="shared" ca="1" si="966"/>
        <v>31773.96422531897</v>
      </c>
      <c r="BF509" s="602">
        <f t="shared" ca="1" si="967"/>
        <v>31773.96422531897</v>
      </c>
      <c r="BG509" s="602">
        <f t="shared" ca="1" si="968"/>
        <v>32602.790994842424</v>
      </c>
      <c r="BH509" s="602">
        <f t="shared" ca="1" si="969"/>
        <v>32602.790994842424</v>
      </c>
      <c r="BI509" s="602">
        <f t="shared" ca="1" si="970"/>
        <v>33443.253242422019</v>
      </c>
      <c r="BJ509" s="602">
        <f t="shared" ca="1" si="971"/>
        <v>33443.253242422019</v>
      </c>
      <c r="BK509" s="602">
        <f t="shared" ca="1" si="972"/>
        <v>34295.209150044284</v>
      </c>
      <c r="BL509" s="602">
        <f t="shared" ca="1" si="973"/>
        <v>36770.18441525627</v>
      </c>
      <c r="BM509" s="602">
        <f t="shared" ca="1" si="974"/>
        <v>38267.148755353199</v>
      </c>
      <c r="BN509" s="602">
        <f t="shared" ca="1" si="975"/>
        <v>38267.148755353199</v>
      </c>
      <c r="BO509" s="602">
        <f t="shared" ca="1" si="976"/>
        <v>39793.595525186211</v>
      </c>
      <c r="BP509" s="602">
        <f t="shared" ca="1" si="977"/>
        <v>39793.595525186211</v>
      </c>
      <c r="BQ509" s="602">
        <f t="shared" ca="1" si="978"/>
        <v>41348.708530527409</v>
      </c>
      <c r="BR509" s="602">
        <f t="shared" ca="1" si="979"/>
        <v>41348.708530527409</v>
      </c>
      <c r="BS509" s="602">
        <f t="shared" ca="1" si="980"/>
        <v>42931.644319025749</v>
      </c>
      <c r="BT509" s="602">
        <f t="shared" ca="1" si="981"/>
        <v>42931.644319025749</v>
      </c>
      <c r="BU509" s="602">
        <f t="shared" ca="1" si="982"/>
        <v>44541.536806018841</v>
      </c>
      <c r="BV509" s="602">
        <f t="shared" ca="1" si="983"/>
        <v>40723.276804626068</v>
      </c>
      <c r="BW509" s="602">
        <f t="shared" ca="1" si="984"/>
        <v>42295.186245571516</v>
      </c>
      <c r="BX509" s="602">
        <f t="shared" ca="1" si="985"/>
        <v>42295.186245571516</v>
      </c>
      <c r="BY509" s="602">
        <f t="shared" ca="1" si="986"/>
        <v>43894.401241264459</v>
      </c>
      <c r="BZ509" s="602">
        <f t="shared" ca="1" si="987"/>
        <v>43894.401241264459</v>
      </c>
      <c r="CA509" s="602">
        <f t="shared" ca="1" si="988"/>
        <v>45520.044319311586</v>
      </c>
      <c r="CB509" s="602">
        <f t="shared" ca="1" si="989"/>
        <v>45520.044319311586</v>
      </c>
      <c r="CC509" s="602">
        <f t="shared" ca="1" si="990"/>
        <v>47171.222607457443</v>
      </c>
      <c r="CD509" s="602">
        <f t="shared" ca="1" si="991"/>
        <v>47171.222607457443</v>
      </c>
      <c r="CE509" s="602">
        <f t="shared" ca="1" si="992"/>
        <v>48847.032188247038</v>
      </c>
      <c r="CF509" s="602">
        <f t="shared" ca="1" si="993"/>
        <v>32602.790994842424</v>
      </c>
      <c r="CG509" s="602">
        <f t="shared" ca="1" si="994"/>
        <v>33443.253242422012</v>
      </c>
      <c r="CH509" s="602">
        <f t="shared" ca="1" si="995"/>
        <v>33443.253242422012</v>
      </c>
      <c r="CI509" s="602">
        <f t="shared" ca="1" si="996"/>
        <v>34295.209150044277</v>
      </c>
      <c r="CJ509" s="602">
        <f t="shared" ca="1" si="997"/>
        <v>34295.209150044277</v>
      </c>
      <c r="CK509" s="602">
        <f t="shared" ca="1" si="998"/>
        <v>35158.510820378884</v>
      </c>
      <c r="CL509" s="602">
        <f t="shared" ca="1" si="999"/>
        <v>35158.510820378884</v>
      </c>
      <c r="CM509" s="602">
        <f t="shared" ca="1" si="1000"/>
        <v>36033.004617820443</v>
      </c>
      <c r="CN509" s="602">
        <f t="shared" ca="1" si="1001"/>
        <v>36033.004617820443</v>
      </c>
      <c r="CO509" s="602">
        <f t="shared" ca="1" si="1002"/>
        <v>36918.531516652984</v>
      </c>
      <c r="CP509" s="602">
        <f t="shared" ca="1" si="1003"/>
        <v>40567.620879791641</v>
      </c>
      <c r="CQ509" s="602">
        <f t="shared" ca="1" si="1004"/>
        <v>42136.752230538325</v>
      </c>
      <c r="CR509" s="602">
        <f t="shared" ca="1" si="1005"/>
        <v>42136.752230538325</v>
      </c>
      <c r="CS509" s="602">
        <f t="shared" ca="1" si="1006"/>
        <v>43733.275864409734</v>
      </c>
      <c r="CT509" s="602">
        <f t="shared" ca="1" si="1007"/>
        <v>43733.275864409734</v>
      </c>
      <c r="CU509" s="602">
        <f t="shared" ca="1" si="1008"/>
        <v>45356.316094004287</v>
      </c>
      <c r="CV509" s="602">
        <f t="shared" ca="1" si="1009"/>
        <v>45356.316094004287</v>
      </c>
      <c r="CW509" s="602">
        <f t="shared" ca="1" si="1010"/>
        <v>47004.981388595283</v>
      </c>
      <c r="CX509" s="602">
        <f t="shared" ca="1" si="1011"/>
        <v>47004.981388595283</v>
      </c>
      <c r="CY509" s="602">
        <f t="shared" ca="1" si="1012"/>
        <v>48678.368743832812</v>
      </c>
      <c r="CZ509" s="602">
        <f t="shared" ca="1" si="1013"/>
        <v>44703.97476535022</v>
      </c>
      <c r="DA509" s="602">
        <f t="shared" ca="1" si="1014"/>
        <v>46342.497848049643</v>
      </c>
      <c r="DB509" s="602">
        <f t="shared" ca="1" si="1015"/>
        <v>46342.497848049643</v>
      </c>
      <c r="DC509" s="602">
        <f t="shared" ca="1" si="1016"/>
        <v>48006.105296803609</v>
      </c>
      <c r="DD509" s="602">
        <f t="shared" ca="1" si="1017"/>
        <v>48006.105296803609</v>
      </c>
      <c r="DE509" s="602">
        <f t="shared" ca="1" si="1018"/>
        <v>49693.889253268258</v>
      </c>
      <c r="DF509" s="602">
        <f t="shared" ca="1" si="1019"/>
        <v>49693.889253268258</v>
      </c>
      <c r="DG509" s="602">
        <f t="shared" ca="1" si="1020"/>
        <v>51404.937022019112</v>
      </c>
      <c r="DH509" s="602">
        <f t="shared" ca="1" si="1021"/>
        <v>51404.937022019112</v>
      </c>
      <c r="DI509" s="602">
        <f t="shared" ca="1" si="1022"/>
        <v>53138.334953305806</v>
      </c>
      <c r="DJ509" s="602">
        <f t="shared" ca="1" si="1023"/>
        <v>35740.272825017964</v>
      </c>
      <c r="DK509" s="602">
        <f t="shared" ca="1" si="1024"/>
        <v>36622.140011125128</v>
      </c>
      <c r="DL509" s="602">
        <f t="shared" ca="1" si="1025"/>
        <v>36622.140011125128</v>
      </c>
      <c r="DM509" s="602">
        <f t="shared" ca="1" si="1026"/>
        <v>37514.931461517175</v>
      </c>
      <c r="DN509" s="602">
        <f t="shared" ca="1" si="1027"/>
        <v>37514.931461517175</v>
      </c>
      <c r="DO509" s="602">
        <f t="shared" ca="1" si="1028"/>
        <v>38418.479955411574</v>
      </c>
      <c r="DP509" s="602">
        <f t="shared" ca="1" si="1029"/>
        <v>38418.479955411574</v>
      </c>
      <c r="DQ509" s="602">
        <f t="shared" ca="1" si="1030"/>
        <v>39332.613834187912</v>
      </c>
      <c r="DR509" s="602">
        <f t="shared" ca="1" si="1031"/>
        <v>39332.613834187912</v>
      </c>
      <c r="DS509" s="602">
        <f t="shared" ca="1" si="1032"/>
        <v>40257.157363389997</v>
      </c>
      <c r="DT509" s="602">
        <f t="shared" ca="1" si="1033"/>
        <v>46177.501827191038</v>
      </c>
      <c r="DU509" s="602">
        <f t="shared" ca="1" si="1034"/>
        <v>47838.641578354283</v>
      </c>
      <c r="DV509" s="602">
        <f t="shared" ca="1" si="1035"/>
        <v>47838.641578354283</v>
      </c>
      <c r="DW509" s="602">
        <f t="shared" ca="1" si="1036"/>
        <v>49524.048906687342</v>
      </c>
      <c r="DX509" s="602">
        <f t="shared" ca="1" si="1037"/>
        <v>49524.048906687342</v>
      </c>
      <c r="DY509" s="602">
        <f t="shared" ca="1" si="1038"/>
        <v>51232.81142211426</v>
      </c>
      <c r="DZ509" s="602">
        <f t="shared" ca="1" si="1039"/>
        <v>51232.81142211426</v>
      </c>
      <c r="EA509" s="602">
        <f t="shared" ca="1" si="1040"/>
        <v>52964.015402022604</v>
      </c>
      <c r="EB509" s="602">
        <f t="shared" ca="1" si="1041"/>
        <v>52964.015402022604</v>
      </c>
      <c r="EC509" s="602">
        <f t="shared" ca="1" si="1042"/>
        <v>54716.749467108581</v>
      </c>
      <c r="ED509" s="602">
        <f t="shared" ca="1" si="1043"/>
        <v>50546.562285820124</v>
      </c>
      <c r="EE509" s="602">
        <f t="shared" ca="1" si="1044"/>
        <v>52268.899256216449</v>
      </c>
      <c r="EF509" s="602">
        <f t="shared" ca="1" si="1045"/>
        <v>52268.899256216449</v>
      </c>
      <c r="EG509" s="602">
        <f t="shared" ca="1" si="1046"/>
        <v>54013.130357142247</v>
      </c>
      <c r="EH509" s="602">
        <f t="shared" ca="1" si="1047"/>
        <v>54013.130357142247</v>
      </c>
      <c r="EI509" s="602">
        <f t="shared" ca="1" si="1048"/>
        <v>55778.34727772788</v>
      </c>
      <c r="EJ509" s="602">
        <f t="shared" ca="1" si="1049"/>
        <v>55778.34727772788</v>
      </c>
      <c r="EK509" s="602">
        <f t="shared" ca="1" si="1050"/>
        <v>57563.649413299725</v>
      </c>
      <c r="EL509" s="602">
        <f t="shared" ca="1" si="1051"/>
        <v>57563.649413299725</v>
      </c>
      <c r="EM509" s="602">
        <f t="shared" ca="1" si="1052"/>
        <v>59368.146874517734</v>
      </c>
    </row>
    <row r="510" spans="22:143" ht="14.25" x14ac:dyDescent="0.2">
      <c r="V510" s="260"/>
      <c r="W510" s="597">
        <f t="shared" si="932"/>
        <v>217</v>
      </c>
      <c r="X510" s="602">
        <f t="shared" ca="1" si="933"/>
        <v>27303.204877228378</v>
      </c>
      <c r="Y510" s="602">
        <f t="shared" ca="1" si="934"/>
        <v>28063.745651855919</v>
      </c>
      <c r="Z510" s="602">
        <f t="shared" ca="1" si="935"/>
        <v>28063.745651855919</v>
      </c>
      <c r="AA510" s="602">
        <f t="shared" ca="1" si="936"/>
        <v>28836.595283912593</v>
      </c>
      <c r="AB510" s="602">
        <f t="shared" ca="1" si="937"/>
        <v>28836.595283912593</v>
      </c>
      <c r="AC510" s="602">
        <f t="shared" ca="1" si="938"/>
        <v>29621.652351503428</v>
      </c>
      <c r="AD510" s="602">
        <f t="shared" ca="1" si="939"/>
        <v>29621.652351503428</v>
      </c>
      <c r="AE510" s="602">
        <f t="shared" ca="1" si="940"/>
        <v>30418.807625095062</v>
      </c>
      <c r="AF510" s="602">
        <f t="shared" ca="1" si="941"/>
        <v>30418.807625095062</v>
      </c>
      <c r="AG510" s="602">
        <f t="shared" ca="1" si="942"/>
        <v>31227.944341051854</v>
      </c>
      <c r="AH510" s="602">
        <f t="shared" ca="1" si="943"/>
        <v>31773.964225318963</v>
      </c>
      <c r="AI510" s="602">
        <f t="shared" ca="1" si="944"/>
        <v>33161.814954877947</v>
      </c>
      <c r="AJ510" s="602">
        <f t="shared" ca="1" si="945"/>
        <v>33161.814954877947</v>
      </c>
      <c r="AK510" s="602">
        <f t="shared" ca="1" si="946"/>
        <v>34581.723205375456</v>
      </c>
      <c r="AL510" s="602">
        <f t="shared" ca="1" si="947"/>
        <v>34581.723205375456</v>
      </c>
      <c r="AM510" s="602">
        <f t="shared" ca="1" si="948"/>
        <v>36033.004617820443</v>
      </c>
      <c r="AN510" s="602">
        <f t="shared" ca="1" si="949"/>
        <v>36033.004617820443</v>
      </c>
      <c r="AO510" s="602">
        <f t="shared" ca="1" si="950"/>
        <v>37514.931461517175</v>
      </c>
      <c r="AP510" s="602">
        <f t="shared" ca="1" si="951"/>
        <v>37514.931461517175</v>
      </c>
      <c r="AQ510" s="602">
        <f t="shared" ca="1" si="952"/>
        <v>39026.737155306873</v>
      </c>
      <c r="AR510" s="602">
        <f t="shared" ca="1" si="953"/>
        <v>35448.772928771345</v>
      </c>
      <c r="AS510" s="602">
        <f t="shared" ca="1" si="954"/>
        <v>36918.531516652984</v>
      </c>
      <c r="AT510" s="602">
        <f t="shared" ca="1" si="955"/>
        <v>36918.531516652984</v>
      </c>
      <c r="AU510" s="602">
        <f t="shared" ca="1" si="956"/>
        <v>38418.479955411574</v>
      </c>
      <c r="AV510" s="602">
        <f t="shared" ca="1" si="957"/>
        <v>38418.479955411574</v>
      </c>
      <c r="AW510" s="602">
        <f t="shared" ca="1" si="958"/>
        <v>39947.830563756834</v>
      </c>
      <c r="AX510" s="602">
        <f t="shared" ca="1" si="959"/>
        <v>39947.830563756834</v>
      </c>
      <c r="AY510" s="602">
        <f t="shared" ca="1" si="960"/>
        <v>41505.764212283277</v>
      </c>
      <c r="AZ510" s="602">
        <f t="shared" ca="1" si="961"/>
        <v>41505.764212283277</v>
      </c>
      <c r="BA510" s="602">
        <f t="shared" ca="1" si="962"/>
        <v>43091.434978125537</v>
      </c>
      <c r="BB510" s="602">
        <f t="shared" ca="1" si="963"/>
        <v>30151.752011168952</v>
      </c>
      <c r="BC510" s="602">
        <f t="shared" ca="1" si="964"/>
        <v>30956.908340085956</v>
      </c>
      <c r="BD510" s="602">
        <f t="shared" ca="1" si="965"/>
        <v>30956.908340085956</v>
      </c>
      <c r="BE510" s="602">
        <f t="shared" ca="1" si="966"/>
        <v>31773.96422531897</v>
      </c>
      <c r="BF510" s="602">
        <f t="shared" ca="1" si="967"/>
        <v>31773.96422531897</v>
      </c>
      <c r="BG510" s="602">
        <f t="shared" ca="1" si="968"/>
        <v>32602.790994842424</v>
      </c>
      <c r="BH510" s="602">
        <f t="shared" ca="1" si="969"/>
        <v>32602.790994842424</v>
      </c>
      <c r="BI510" s="602">
        <f t="shared" ca="1" si="970"/>
        <v>33443.253242422019</v>
      </c>
      <c r="BJ510" s="602">
        <f t="shared" ca="1" si="971"/>
        <v>33443.253242422019</v>
      </c>
      <c r="BK510" s="602">
        <f t="shared" ca="1" si="972"/>
        <v>34295.209150044284</v>
      </c>
      <c r="BL510" s="602">
        <f t="shared" ca="1" si="973"/>
        <v>36770.18441525627</v>
      </c>
      <c r="BM510" s="602">
        <f t="shared" ca="1" si="974"/>
        <v>38267.148755353199</v>
      </c>
      <c r="BN510" s="602">
        <f t="shared" ca="1" si="975"/>
        <v>38267.148755353199</v>
      </c>
      <c r="BO510" s="602">
        <f t="shared" ca="1" si="976"/>
        <v>39793.595525186211</v>
      </c>
      <c r="BP510" s="602">
        <f t="shared" ca="1" si="977"/>
        <v>39793.595525186211</v>
      </c>
      <c r="BQ510" s="602">
        <f t="shared" ca="1" si="978"/>
        <v>41348.708530527409</v>
      </c>
      <c r="BR510" s="602">
        <f t="shared" ca="1" si="979"/>
        <v>41348.708530527409</v>
      </c>
      <c r="BS510" s="602">
        <f t="shared" ca="1" si="980"/>
        <v>42931.644319025749</v>
      </c>
      <c r="BT510" s="602">
        <f t="shared" ca="1" si="981"/>
        <v>42931.644319025749</v>
      </c>
      <c r="BU510" s="602">
        <f t="shared" ca="1" si="982"/>
        <v>44541.536806018841</v>
      </c>
      <c r="BV510" s="602">
        <f t="shared" ca="1" si="983"/>
        <v>40723.276804626068</v>
      </c>
      <c r="BW510" s="602">
        <f t="shared" ca="1" si="984"/>
        <v>42295.186245571516</v>
      </c>
      <c r="BX510" s="602">
        <f t="shared" ca="1" si="985"/>
        <v>42295.186245571516</v>
      </c>
      <c r="BY510" s="602">
        <f t="shared" ca="1" si="986"/>
        <v>43894.401241264459</v>
      </c>
      <c r="BZ510" s="602">
        <f t="shared" ca="1" si="987"/>
        <v>43894.401241264459</v>
      </c>
      <c r="CA510" s="602">
        <f t="shared" ca="1" si="988"/>
        <v>45520.044319311586</v>
      </c>
      <c r="CB510" s="602">
        <f t="shared" ca="1" si="989"/>
        <v>45520.044319311586</v>
      </c>
      <c r="CC510" s="602">
        <f t="shared" ca="1" si="990"/>
        <v>47171.222607457443</v>
      </c>
      <c r="CD510" s="602">
        <f t="shared" ca="1" si="991"/>
        <v>47171.222607457443</v>
      </c>
      <c r="CE510" s="602">
        <f t="shared" ca="1" si="992"/>
        <v>48847.032188247038</v>
      </c>
      <c r="CF510" s="602">
        <f t="shared" ca="1" si="993"/>
        <v>32602.790994842424</v>
      </c>
      <c r="CG510" s="602">
        <f t="shared" ca="1" si="994"/>
        <v>33443.253242422012</v>
      </c>
      <c r="CH510" s="602">
        <f t="shared" ca="1" si="995"/>
        <v>33443.253242422012</v>
      </c>
      <c r="CI510" s="602">
        <f t="shared" ca="1" si="996"/>
        <v>34295.209150044277</v>
      </c>
      <c r="CJ510" s="602">
        <f t="shared" ca="1" si="997"/>
        <v>34295.209150044277</v>
      </c>
      <c r="CK510" s="602">
        <f t="shared" ca="1" si="998"/>
        <v>35158.510820378884</v>
      </c>
      <c r="CL510" s="602">
        <f t="shared" ca="1" si="999"/>
        <v>35158.510820378884</v>
      </c>
      <c r="CM510" s="602">
        <f t="shared" ca="1" si="1000"/>
        <v>36033.004617820443</v>
      </c>
      <c r="CN510" s="602">
        <f t="shared" ca="1" si="1001"/>
        <v>36033.004617820443</v>
      </c>
      <c r="CO510" s="602">
        <f t="shared" ca="1" si="1002"/>
        <v>36918.531516652984</v>
      </c>
      <c r="CP510" s="602">
        <f t="shared" ca="1" si="1003"/>
        <v>40567.620879791641</v>
      </c>
      <c r="CQ510" s="602">
        <f t="shared" ca="1" si="1004"/>
        <v>42136.752230538325</v>
      </c>
      <c r="CR510" s="602">
        <f t="shared" ca="1" si="1005"/>
        <v>42136.752230538325</v>
      </c>
      <c r="CS510" s="602">
        <f t="shared" ca="1" si="1006"/>
        <v>43733.275864409734</v>
      </c>
      <c r="CT510" s="602">
        <f t="shared" ca="1" si="1007"/>
        <v>43733.275864409734</v>
      </c>
      <c r="CU510" s="602">
        <f t="shared" ca="1" si="1008"/>
        <v>45356.316094004287</v>
      </c>
      <c r="CV510" s="602">
        <f t="shared" ca="1" si="1009"/>
        <v>45356.316094004287</v>
      </c>
      <c r="CW510" s="602">
        <f t="shared" ca="1" si="1010"/>
        <v>47004.981388595283</v>
      </c>
      <c r="CX510" s="602">
        <f t="shared" ca="1" si="1011"/>
        <v>47004.981388595283</v>
      </c>
      <c r="CY510" s="602">
        <f t="shared" ca="1" si="1012"/>
        <v>48678.368743832812</v>
      </c>
      <c r="CZ510" s="602">
        <f t="shared" ca="1" si="1013"/>
        <v>44703.97476535022</v>
      </c>
      <c r="DA510" s="602">
        <f t="shared" ca="1" si="1014"/>
        <v>46342.497848049643</v>
      </c>
      <c r="DB510" s="602">
        <f t="shared" ca="1" si="1015"/>
        <v>46342.497848049643</v>
      </c>
      <c r="DC510" s="602">
        <f t="shared" ca="1" si="1016"/>
        <v>48006.105296803609</v>
      </c>
      <c r="DD510" s="602">
        <f t="shared" ca="1" si="1017"/>
        <v>48006.105296803609</v>
      </c>
      <c r="DE510" s="602">
        <f t="shared" ca="1" si="1018"/>
        <v>49693.889253268258</v>
      </c>
      <c r="DF510" s="602">
        <f t="shared" ca="1" si="1019"/>
        <v>49693.889253268258</v>
      </c>
      <c r="DG510" s="602">
        <f t="shared" ca="1" si="1020"/>
        <v>51404.937022019112</v>
      </c>
      <c r="DH510" s="602">
        <f t="shared" ca="1" si="1021"/>
        <v>51404.937022019112</v>
      </c>
      <c r="DI510" s="602">
        <f t="shared" ca="1" si="1022"/>
        <v>53138.334953305806</v>
      </c>
      <c r="DJ510" s="602">
        <f t="shared" ca="1" si="1023"/>
        <v>35740.272825017964</v>
      </c>
      <c r="DK510" s="602">
        <f t="shared" ca="1" si="1024"/>
        <v>36622.140011125128</v>
      </c>
      <c r="DL510" s="602">
        <f t="shared" ca="1" si="1025"/>
        <v>36622.140011125128</v>
      </c>
      <c r="DM510" s="602">
        <f t="shared" ca="1" si="1026"/>
        <v>37514.931461517175</v>
      </c>
      <c r="DN510" s="602">
        <f t="shared" ca="1" si="1027"/>
        <v>37514.931461517175</v>
      </c>
      <c r="DO510" s="602">
        <f t="shared" ca="1" si="1028"/>
        <v>38418.479955411574</v>
      </c>
      <c r="DP510" s="602">
        <f t="shared" ca="1" si="1029"/>
        <v>38418.479955411574</v>
      </c>
      <c r="DQ510" s="602">
        <f t="shared" ca="1" si="1030"/>
        <v>39332.613834187912</v>
      </c>
      <c r="DR510" s="602">
        <f t="shared" ca="1" si="1031"/>
        <v>39332.613834187912</v>
      </c>
      <c r="DS510" s="602">
        <f t="shared" ca="1" si="1032"/>
        <v>40257.157363389997</v>
      </c>
      <c r="DT510" s="602">
        <f t="shared" ca="1" si="1033"/>
        <v>46177.501827191038</v>
      </c>
      <c r="DU510" s="602">
        <f t="shared" ca="1" si="1034"/>
        <v>47838.641578354283</v>
      </c>
      <c r="DV510" s="602">
        <f t="shared" ca="1" si="1035"/>
        <v>47838.641578354283</v>
      </c>
      <c r="DW510" s="602">
        <f t="shared" ca="1" si="1036"/>
        <v>49524.048906687342</v>
      </c>
      <c r="DX510" s="602">
        <f t="shared" ca="1" si="1037"/>
        <v>49524.048906687342</v>
      </c>
      <c r="DY510" s="602">
        <f t="shared" ca="1" si="1038"/>
        <v>51232.81142211426</v>
      </c>
      <c r="DZ510" s="602">
        <f t="shared" ca="1" si="1039"/>
        <v>51232.81142211426</v>
      </c>
      <c r="EA510" s="602">
        <f t="shared" ca="1" si="1040"/>
        <v>52964.015402022604</v>
      </c>
      <c r="EB510" s="602">
        <f t="shared" ca="1" si="1041"/>
        <v>52964.015402022604</v>
      </c>
      <c r="EC510" s="602">
        <f t="shared" ca="1" si="1042"/>
        <v>54716.749467108581</v>
      </c>
      <c r="ED510" s="602">
        <f t="shared" ca="1" si="1043"/>
        <v>50546.562285820124</v>
      </c>
      <c r="EE510" s="602">
        <f t="shared" ca="1" si="1044"/>
        <v>52268.899256216449</v>
      </c>
      <c r="EF510" s="602">
        <f t="shared" ca="1" si="1045"/>
        <v>52268.899256216449</v>
      </c>
      <c r="EG510" s="602">
        <f t="shared" ca="1" si="1046"/>
        <v>54013.130357142247</v>
      </c>
      <c r="EH510" s="602">
        <f t="shared" ca="1" si="1047"/>
        <v>54013.130357142247</v>
      </c>
      <c r="EI510" s="602">
        <f t="shared" ca="1" si="1048"/>
        <v>55778.34727772788</v>
      </c>
      <c r="EJ510" s="602">
        <f t="shared" ca="1" si="1049"/>
        <v>55778.34727772788</v>
      </c>
      <c r="EK510" s="602">
        <f t="shared" ca="1" si="1050"/>
        <v>57563.649413299725</v>
      </c>
      <c r="EL510" s="602">
        <f t="shared" ca="1" si="1051"/>
        <v>57563.649413299725</v>
      </c>
      <c r="EM510" s="602">
        <f t="shared" ca="1" si="1052"/>
        <v>59368.146874517734</v>
      </c>
    </row>
    <row r="511" spans="22:143" ht="14.25" x14ac:dyDescent="0.2">
      <c r="V511" s="260"/>
      <c r="W511" s="597">
        <f t="shared" si="932"/>
        <v>218</v>
      </c>
      <c r="X511" s="602">
        <f t="shared" ca="1" si="933"/>
        <v>27303.204877228378</v>
      </c>
      <c r="Y511" s="602">
        <f t="shared" ca="1" si="934"/>
        <v>28063.745651855919</v>
      </c>
      <c r="Z511" s="602">
        <f t="shared" ca="1" si="935"/>
        <v>28063.745651855919</v>
      </c>
      <c r="AA511" s="602">
        <f t="shared" ca="1" si="936"/>
        <v>28836.595283912593</v>
      </c>
      <c r="AB511" s="602">
        <f t="shared" ca="1" si="937"/>
        <v>28836.595283912593</v>
      </c>
      <c r="AC511" s="602">
        <f t="shared" ca="1" si="938"/>
        <v>29621.652351503428</v>
      </c>
      <c r="AD511" s="602">
        <f t="shared" ca="1" si="939"/>
        <v>29621.652351503428</v>
      </c>
      <c r="AE511" s="602">
        <f t="shared" ca="1" si="940"/>
        <v>30418.807625095062</v>
      </c>
      <c r="AF511" s="602">
        <f t="shared" ca="1" si="941"/>
        <v>30418.807625095062</v>
      </c>
      <c r="AG511" s="602">
        <f t="shared" ca="1" si="942"/>
        <v>31227.944341051854</v>
      </c>
      <c r="AH511" s="602">
        <f t="shared" ca="1" si="943"/>
        <v>31773.964225318963</v>
      </c>
      <c r="AI511" s="602">
        <f t="shared" ca="1" si="944"/>
        <v>33161.814954877947</v>
      </c>
      <c r="AJ511" s="602">
        <f t="shared" ca="1" si="945"/>
        <v>33161.814954877947</v>
      </c>
      <c r="AK511" s="602">
        <f t="shared" ca="1" si="946"/>
        <v>34581.723205375456</v>
      </c>
      <c r="AL511" s="602">
        <f t="shared" ca="1" si="947"/>
        <v>34581.723205375456</v>
      </c>
      <c r="AM511" s="602">
        <f t="shared" ca="1" si="948"/>
        <v>36033.004617820443</v>
      </c>
      <c r="AN511" s="602">
        <f t="shared" ca="1" si="949"/>
        <v>36033.004617820443</v>
      </c>
      <c r="AO511" s="602">
        <f t="shared" ca="1" si="950"/>
        <v>37514.931461517175</v>
      </c>
      <c r="AP511" s="602">
        <f t="shared" ca="1" si="951"/>
        <v>37514.931461517175</v>
      </c>
      <c r="AQ511" s="602">
        <f t="shared" ca="1" si="952"/>
        <v>39026.737155306873</v>
      </c>
      <c r="AR511" s="602">
        <f t="shared" ca="1" si="953"/>
        <v>35448.772928771345</v>
      </c>
      <c r="AS511" s="602">
        <f t="shared" ca="1" si="954"/>
        <v>36918.531516652984</v>
      </c>
      <c r="AT511" s="602">
        <f t="shared" ca="1" si="955"/>
        <v>36918.531516652984</v>
      </c>
      <c r="AU511" s="602">
        <f t="shared" ca="1" si="956"/>
        <v>38418.479955411574</v>
      </c>
      <c r="AV511" s="602">
        <f t="shared" ca="1" si="957"/>
        <v>38418.479955411574</v>
      </c>
      <c r="AW511" s="602">
        <f t="shared" ca="1" si="958"/>
        <v>39947.830563756834</v>
      </c>
      <c r="AX511" s="602">
        <f t="shared" ca="1" si="959"/>
        <v>39947.830563756834</v>
      </c>
      <c r="AY511" s="602">
        <f t="shared" ca="1" si="960"/>
        <v>41505.764212283277</v>
      </c>
      <c r="AZ511" s="602">
        <f t="shared" ca="1" si="961"/>
        <v>41505.764212283277</v>
      </c>
      <c r="BA511" s="602">
        <f t="shared" ca="1" si="962"/>
        <v>43091.434978125537</v>
      </c>
      <c r="BB511" s="602">
        <f t="shared" ca="1" si="963"/>
        <v>30151.752011168952</v>
      </c>
      <c r="BC511" s="602">
        <f t="shared" ca="1" si="964"/>
        <v>30956.908340085956</v>
      </c>
      <c r="BD511" s="602">
        <f t="shared" ca="1" si="965"/>
        <v>30956.908340085956</v>
      </c>
      <c r="BE511" s="602">
        <f t="shared" ca="1" si="966"/>
        <v>31773.96422531897</v>
      </c>
      <c r="BF511" s="602">
        <f t="shared" ca="1" si="967"/>
        <v>31773.96422531897</v>
      </c>
      <c r="BG511" s="602">
        <f t="shared" ca="1" si="968"/>
        <v>32602.790994842424</v>
      </c>
      <c r="BH511" s="602">
        <f t="shared" ca="1" si="969"/>
        <v>32602.790994842424</v>
      </c>
      <c r="BI511" s="602">
        <f t="shared" ca="1" si="970"/>
        <v>33443.253242422019</v>
      </c>
      <c r="BJ511" s="602">
        <f t="shared" ca="1" si="971"/>
        <v>33443.253242422019</v>
      </c>
      <c r="BK511" s="602">
        <f t="shared" ca="1" si="972"/>
        <v>34295.209150044284</v>
      </c>
      <c r="BL511" s="602">
        <f t="shared" ca="1" si="973"/>
        <v>36770.18441525627</v>
      </c>
      <c r="BM511" s="602">
        <f t="shared" ca="1" si="974"/>
        <v>38267.148755353199</v>
      </c>
      <c r="BN511" s="602">
        <f t="shared" ca="1" si="975"/>
        <v>38267.148755353199</v>
      </c>
      <c r="BO511" s="602">
        <f t="shared" ca="1" si="976"/>
        <v>39793.595525186211</v>
      </c>
      <c r="BP511" s="602">
        <f t="shared" ca="1" si="977"/>
        <v>39793.595525186211</v>
      </c>
      <c r="BQ511" s="602">
        <f t="shared" ca="1" si="978"/>
        <v>41348.708530527409</v>
      </c>
      <c r="BR511" s="602">
        <f t="shared" ca="1" si="979"/>
        <v>41348.708530527409</v>
      </c>
      <c r="BS511" s="602">
        <f t="shared" ca="1" si="980"/>
        <v>42931.644319025749</v>
      </c>
      <c r="BT511" s="602">
        <f t="shared" ca="1" si="981"/>
        <v>42931.644319025749</v>
      </c>
      <c r="BU511" s="602">
        <f t="shared" ca="1" si="982"/>
        <v>44541.536806018841</v>
      </c>
      <c r="BV511" s="602">
        <f t="shared" ca="1" si="983"/>
        <v>40723.276804626068</v>
      </c>
      <c r="BW511" s="602">
        <f t="shared" ca="1" si="984"/>
        <v>42295.186245571516</v>
      </c>
      <c r="BX511" s="602">
        <f t="shared" ca="1" si="985"/>
        <v>42295.186245571516</v>
      </c>
      <c r="BY511" s="602">
        <f t="shared" ca="1" si="986"/>
        <v>43894.401241264459</v>
      </c>
      <c r="BZ511" s="602">
        <f t="shared" ca="1" si="987"/>
        <v>43894.401241264459</v>
      </c>
      <c r="CA511" s="602">
        <f t="shared" ca="1" si="988"/>
        <v>45520.044319311586</v>
      </c>
      <c r="CB511" s="602">
        <f t="shared" ca="1" si="989"/>
        <v>45520.044319311586</v>
      </c>
      <c r="CC511" s="602">
        <f t="shared" ca="1" si="990"/>
        <v>47171.222607457443</v>
      </c>
      <c r="CD511" s="602">
        <f t="shared" ca="1" si="991"/>
        <v>47171.222607457443</v>
      </c>
      <c r="CE511" s="602">
        <f t="shared" ca="1" si="992"/>
        <v>48847.032188247038</v>
      </c>
      <c r="CF511" s="602">
        <f t="shared" ca="1" si="993"/>
        <v>32602.790994842424</v>
      </c>
      <c r="CG511" s="602">
        <f t="shared" ca="1" si="994"/>
        <v>33443.253242422012</v>
      </c>
      <c r="CH511" s="602">
        <f t="shared" ca="1" si="995"/>
        <v>33443.253242422012</v>
      </c>
      <c r="CI511" s="602">
        <f t="shared" ca="1" si="996"/>
        <v>34295.209150044277</v>
      </c>
      <c r="CJ511" s="602">
        <f t="shared" ca="1" si="997"/>
        <v>34295.209150044277</v>
      </c>
      <c r="CK511" s="602">
        <f t="shared" ca="1" si="998"/>
        <v>35158.510820378884</v>
      </c>
      <c r="CL511" s="602">
        <f t="shared" ca="1" si="999"/>
        <v>35158.510820378884</v>
      </c>
      <c r="CM511" s="602">
        <f t="shared" ca="1" si="1000"/>
        <v>36033.004617820443</v>
      </c>
      <c r="CN511" s="602">
        <f t="shared" ca="1" si="1001"/>
        <v>36033.004617820443</v>
      </c>
      <c r="CO511" s="602">
        <f t="shared" ca="1" si="1002"/>
        <v>36918.531516652984</v>
      </c>
      <c r="CP511" s="602">
        <f t="shared" ca="1" si="1003"/>
        <v>40567.620879791641</v>
      </c>
      <c r="CQ511" s="602">
        <f t="shared" ca="1" si="1004"/>
        <v>42136.752230538325</v>
      </c>
      <c r="CR511" s="602">
        <f t="shared" ca="1" si="1005"/>
        <v>42136.752230538325</v>
      </c>
      <c r="CS511" s="602">
        <f t="shared" ca="1" si="1006"/>
        <v>43733.275864409734</v>
      </c>
      <c r="CT511" s="602">
        <f t="shared" ca="1" si="1007"/>
        <v>43733.275864409734</v>
      </c>
      <c r="CU511" s="602">
        <f t="shared" ca="1" si="1008"/>
        <v>45356.316094004287</v>
      </c>
      <c r="CV511" s="602">
        <f t="shared" ca="1" si="1009"/>
        <v>45356.316094004287</v>
      </c>
      <c r="CW511" s="602">
        <f t="shared" ca="1" si="1010"/>
        <v>47004.981388595283</v>
      </c>
      <c r="CX511" s="602">
        <f t="shared" ca="1" si="1011"/>
        <v>47004.981388595283</v>
      </c>
      <c r="CY511" s="602">
        <f t="shared" ca="1" si="1012"/>
        <v>48678.368743832812</v>
      </c>
      <c r="CZ511" s="602">
        <f t="shared" ca="1" si="1013"/>
        <v>44703.97476535022</v>
      </c>
      <c r="DA511" s="602">
        <f t="shared" ca="1" si="1014"/>
        <v>46342.497848049643</v>
      </c>
      <c r="DB511" s="602">
        <f t="shared" ca="1" si="1015"/>
        <v>46342.497848049643</v>
      </c>
      <c r="DC511" s="602">
        <f t="shared" ca="1" si="1016"/>
        <v>48006.105296803609</v>
      </c>
      <c r="DD511" s="602">
        <f t="shared" ca="1" si="1017"/>
        <v>48006.105296803609</v>
      </c>
      <c r="DE511" s="602">
        <f t="shared" ca="1" si="1018"/>
        <v>49693.889253268258</v>
      </c>
      <c r="DF511" s="602">
        <f t="shared" ca="1" si="1019"/>
        <v>49693.889253268258</v>
      </c>
      <c r="DG511" s="602">
        <f t="shared" ca="1" si="1020"/>
        <v>51404.937022019112</v>
      </c>
      <c r="DH511" s="602">
        <f t="shared" ca="1" si="1021"/>
        <v>51404.937022019112</v>
      </c>
      <c r="DI511" s="602">
        <f t="shared" ca="1" si="1022"/>
        <v>53138.334953305806</v>
      </c>
      <c r="DJ511" s="602">
        <f t="shared" ca="1" si="1023"/>
        <v>35740.272825017964</v>
      </c>
      <c r="DK511" s="602">
        <f t="shared" ca="1" si="1024"/>
        <v>36622.140011125128</v>
      </c>
      <c r="DL511" s="602">
        <f t="shared" ca="1" si="1025"/>
        <v>36622.140011125128</v>
      </c>
      <c r="DM511" s="602">
        <f t="shared" ca="1" si="1026"/>
        <v>37514.931461517175</v>
      </c>
      <c r="DN511" s="602">
        <f t="shared" ca="1" si="1027"/>
        <v>37514.931461517175</v>
      </c>
      <c r="DO511" s="602">
        <f t="shared" ca="1" si="1028"/>
        <v>38418.479955411574</v>
      </c>
      <c r="DP511" s="602">
        <f t="shared" ca="1" si="1029"/>
        <v>38418.479955411574</v>
      </c>
      <c r="DQ511" s="602">
        <f t="shared" ca="1" si="1030"/>
        <v>39332.613834187912</v>
      </c>
      <c r="DR511" s="602">
        <f t="shared" ca="1" si="1031"/>
        <v>39332.613834187912</v>
      </c>
      <c r="DS511" s="602">
        <f t="shared" ca="1" si="1032"/>
        <v>40257.157363389997</v>
      </c>
      <c r="DT511" s="602">
        <f t="shared" ca="1" si="1033"/>
        <v>46177.501827191038</v>
      </c>
      <c r="DU511" s="602">
        <f t="shared" ca="1" si="1034"/>
        <v>47838.641578354283</v>
      </c>
      <c r="DV511" s="602">
        <f t="shared" ca="1" si="1035"/>
        <v>47838.641578354283</v>
      </c>
      <c r="DW511" s="602">
        <f t="shared" ca="1" si="1036"/>
        <v>49524.048906687342</v>
      </c>
      <c r="DX511" s="602">
        <f t="shared" ca="1" si="1037"/>
        <v>49524.048906687342</v>
      </c>
      <c r="DY511" s="602">
        <f t="shared" ca="1" si="1038"/>
        <v>51232.81142211426</v>
      </c>
      <c r="DZ511" s="602">
        <f t="shared" ca="1" si="1039"/>
        <v>51232.81142211426</v>
      </c>
      <c r="EA511" s="602">
        <f t="shared" ca="1" si="1040"/>
        <v>52964.015402022604</v>
      </c>
      <c r="EB511" s="602">
        <f t="shared" ca="1" si="1041"/>
        <v>52964.015402022604</v>
      </c>
      <c r="EC511" s="602">
        <f t="shared" ca="1" si="1042"/>
        <v>54716.749467108581</v>
      </c>
      <c r="ED511" s="602">
        <f t="shared" ca="1" si="1043"/>
        <v>50546.562285820124</v>
      </c>
      <c r="EE511" s="602">
        <f t="shared" ca="1" si="1044"/>
        <v>52268.899256216449</v>
      </c>
      <c r="EF511" s="602">
        <f t="shared" ca="1" si="1045"/>
        <v>52268.899256216449</v>
      </c>
      <c r="EG511" s="602">
        <f t="shared" ca="1" si="1046"/>
        <v>54013.130357142247</v>
      </c>
      <c r="EH511" s="602">
        <f t="shared" ca="1" si="1047"/>
        <v>54013.130357142247</v>
      </c>
      <c r="EI511" s="602">
        <f t="shared" ca="1" si="1048"/>
        <v>55778.34727772788</v>
      </c>
      <c r="EJ511" s="602">
        <f t="shared" ca="1" si="1049"/>
        <v>55778.34727772788</v>
      </c>
      <c r="EK511" s="602">
        <f t="shared" ca="1" si="1050"/>
        <v>57563.649413299725</v>
      </c>
      <c r="EL511" s="602">
        <f t="shared" ca="1" si="1051"/>
        <v>57563.649413299725</v>
      </c>
      <c r="EM511" s="602">
        <f t="shared" ca="1" si="1052"/>
        <v>59368.146874517734</v>
      </c>
    </row>
    <row r="512" spans="22:143" ht="14.25" x14ac:dyDescent="0.2">
      <c r="V512" s="260"/>
      <c r="W512" s="597">
        <f t="shared" si="932"/>
        <v>219</v>
      </c>
      <c r="X512" s="602">
        <f t="shared" ca="1" si="933"/>
        <v>27303.204877228378</v>
      </c>
      <c r="Y512" s="602">
        <f t="shared" ca="1" si="934"/>
        <v>28063.745651855919</v>
      </c>
      <c r="Z512" s="602">
        <f t="shared" ca="1" si="935"/>
        <v>28063.745651855919</v>
      </c>
      <c r="AA512" s="602">
        <f t="shared" ca="1" si="936"/>
        <v>28836.595283912593</v>
      </c>
      <c r="AB512" s="602">
        <f t="shared" ca="1" si="937"/>
        <v>28836.595283912593</v>
      </c>
      <c r="AC512" s="602">
        <f t="shared" ca="1" si="938"/>
        <v>29621.652351503428</v>
      </c>
      <c r="AD512" s="602">
        <f t="shared" ca="1" si="939"/>
        <v>29621.652351503428</v>
      </c>
      <c r="AE512" s="602">
        <f t="shared" ca="1" si="940"/>
        <v>30418.807625095062</v>
      </c>
      <c r="AF512" s="602">
        <f t="shared" ca="1" si="941"/>
        <v>30418.807625095062</v>
      </c>
      <c r="AG512" s="602">
        <f t="shared" ca="1" si="942"/>
        <v>31227.944341051854</v>
      </c>
      <c r="AH512" s="602">
        <f t="shared" ca="1" si="943"/>
        <v>31773.964225318963</v>
      </c>
      <c r="AI512" s="602">
        <f t="shared" ca="1" si="944"/>
        <v>33161.814954877947</v>
      </c>
      <c r="AJ512" s="602">
        <f t="shared" ca="1" si="945"/>
        <v>33161.814954877947</v>
      </c>
      <c r="AK512" s="602">
        <f t="shared" ca="1" si="946"/>
        <v>34581.723205375456</v>
      </c>
      <c r="AL512" s="602">
        <f t="shared" ca="1" si="947"/>
        <v>34581.723205375456</v>
      </c>
      <c r="AM512" s="602">
        <f t="shared" ca="1" si="948"/>
        <v>36033.004617820443</v>
      </c>
      <c r="AN512" s="602">
        <f t="shared" ca="1" si="949"/>
        <v>36033.004617820443</v>
      </c>
      <c r="AO512" s="602">
        <f t="shared" ca="1" si="950"/>
        <v>37514.931461517175</v>
      </c>
      <c r="AP512" s="602">
        <f t="shared" ca="1" si="951"/>
        <v>37514.931461517175</v>
      </c>
      <c r="AQ512" s="602">
        <f t="shared" ca="1" si="952"/>
        <v>39026.737155306873</v>
      </c>
      <c r="AR512" s="602">
        <f t="shared" ca="1" si="953"/>
        <v>35448.772928771345</v>
      </c>
      <c r="AS512" s="602">
        <f t="shared" ca="1" si="954"/>
        <v>36918.531516652984</v>
      </c>
      <c r="AT512" s="602">
        <f t="shared" ca="1" si="955"/>
        <v>36918.531516652984</v>
      </c>
      <c r="AU512" s="602">
        <f t="shared" ca="1" si="956"/>
        <v>38418.479955411574</v>
      </c>
      <c r="AV512" s="602">
        <f t="shared" ca="1" si="957"/>
        <v>38418.479955411574</v>
      </c>
      <c r="AW512" s="602">
        <f t="shared" ca="1" si="958"/>
        <v>39947.830563756834</v>
      </c>
      <c r="AX512" s="602">
        <f t="shared" ca="1" si="959"/>
        <v>39947.830563756834</v>
      </c>
      <c r="AY512" s="602">
        <f t="shared" ca="1" si="960"/>
        <v>41505.764212283277</v>
      </c>
      <c r="AZ512" s="602">
        <f t="shared" ca="1" si="961"/>
        <v>41505.764212283277</v>
      </c>
      <c r="BA512" s="602">
        <f t="shared" ca="1" si="962"/>
        <v>43091.434978125537</v>
      </c>
      <c r="BB512" s="602">
        <f t="shared" ca="1" si="963"/>
        <v>30151.752011168952</v>
      </c>
      <c r="BC512" s="602">
        <f t="shared" ca="1" si="964"/>
        <v>30956.908340085956</v>
      </c>
      <c r="BD512" s="602">
        <f t="shared" ca="1" si="965"/>
        <v>30956.908340085956</v>
      </c>
      <c r="BE512" s="602">
        <f t="shared" ca="1" si="966"/>
        <v>31773.96422531897</v>
      </c>
      <c r="BF512" s="602">
        <f t="shared" ca="1" si="967"/>
        <v>31773.96422531897</v>
      </c>
      <c r="BG512" s="602">
        <f t="shared" ca="1" si="968"/>
        <v>32602.790994842424</v>
      </c>
      <c r="BH512" s="602">
        <f t="shared" ca="1" si="969"/>
        <v>32602.790994842424</v>
      </c>
      <c r="BI512" s="602">
        <f t="shared" ca="1" si="970"/>
        <v>33443.253242422019</v>
      </c>
      <c r="BJ512" s="602">
        <f t="shared" ca="1" si="971"/>
        <v>33443.253242422019</v>
      </c>
      <c r="BK512" s="602">
        <f t="shared" ca="1" si="972"/>
        <v>34295.209150044284</v>
      </c>
      <c r="BL512" s="602">
        <f t="shared" ca="1" si="973"/>
        <v>36770.18441525627</v>
      </c>
      <c r="BM512" s="602">
        <f t="shared" ca="1" si="974"/>
        <v>38267.148755353199</v>
      </c>
      <c r="BN512" s="602">
        <f t="shared" ca="1" si="975"/>
        <v>38267.148755353199</v>
      </c>
      <c r="BO512" s="602">
        <f t="shared" ca="1" si="976"/>
        <v>39793.595525186211</v>
      </c>
      <c r="BP512" s="602">
        <f t="shared" ca="1" si="977"/>
        <v>39793.595525186211</v>
      </c>
      <c r="BQ512" s="602">
        <f t="shared" ca="1" si="978"/>
        <v>41348.708530527409</v>
      </c>
      <c r="BR512" s="602">
        <f t="shared" ca="1" si="979"/>
        <v>41348.708530527409</v>
      </c>
      <c r="BS512" s="602">
        <f t="shared" ca="1" si="980"/>
        <v>42931.644319025749</v>
      </c>
      <c r="BT512" s="602">
        <f t="shared" ca="1" si="981"/>
        <v>42931.644319025749</v>
      </c>
      <c r="BU512" s="602">
        <f t="shared" ca="1" si="982"/>
        <v>44541.536806018841</v>
      </c>
      <c r="BV512" s="602">
        <f t="shared" ca="1" si="983"/>
        <v>40723.276804626068</v>
      </c>
      <c r="BW512" s="602">
        <f t="shared" ca="1" si="984"/>
        <v>42295.186245571516</v>
      </c>
      <c r="BX512" s="602">
        <f t="shared" ca="1" si="985"/>
        <v>42295.186245571516</v>
      </c>
      <c r="BY512" s="602">
        <f t="shared" ca="1" si="986"/>
        <v>43894.401241264459</v>
      </c>
      <c r="BZ512" s="602">
        <f t="shared" ca="1" si="987"/>
        <v>43894.401241264459</v>
      </c>
      <c r="CA512" s="602">
        <f t="shared" ca="1" si="988"/>
        <v>45520.044319311586</v>
      </c>
      <c r="CB512" s="602">
        <f t="shared" ca="1" si="989"/>
        <v>45520.044319311586</v>
      </c>
      <c r="CC512" s="602">
        <f t="shared" ca="1" si="990"/>
        <v>47171.222607457443</v>
      </c>
      <c r="CD512" s="602">
        <f t="shared" ca="1" si="991"/>
        <v>47171.222607457443</v>
      </c>
      <c r="CE512" s="602">
        <f t="shared" ca="1" si="992"/>
        <v>48847.032188247038</v>
      </c>
      <c r="CF512" s="602">
        <f t="shared" ca="1" si="993"/>
        <v>32602.790994842424</v>
      </c>
      <c r="CG512" s="602">
        <f t="shared" ca="1" si="994"/>
        <v>33443.253242422012</v>
      </c>
      <c r="CH512" s="602">
        <f t="shared" ca="1" si="995"/>
        <v>33443.253242422012</v>
      </c>
      <c r="CI512" s="602">
        <f t="shared" ca="1" si="996"/>
        <v>34295.209150044277</v>
      </c>
      <c r="CJ512" s="602">
        <f t="shared" ca="1" si="997"/>
        <v>34295.209150044277</v>
      </c>
      <c r="CK512" s="602">
        <f t="shared" ca="1" si="998"/>
        <v>35158.510820378884</v>
      </c>
      <c r="CL512" s="602">
        <f t="shared" ca="1" si="999"/>
        <v>35158.510820378884</v>
      </c>
      <c r="CM512" s="602">
        <f t="shared" ca="1" si="1000"/>
        <v>36033.004617820443</v>
      </c>
      <c r="CN512" s="602">
        <f t="shared" ca="1" si="1001"/>
        <v>36033.004617820443</v>
      </c>
      <c r="CO512" s="602">
        <f t="shared" ca="1" si="1002"/>
        <v>36918.531516652984</v>
      </c>
      <c r="CP512" s="602">
        <f t="shared" ca="1" si="1003"/>
        <v>40567.620879791641</v>
      </c>
      <c r="CQ512" s="602">
        <f t="shared" ca="1" si="1004"/>
        <v>42136.752230538325</v>
      </c>
      <c r="CR512" s="602">
        <f t="shared" ca="1" si="1005"/>
        <v>42136.752230538325</v>
      </c>
      <c r="CS512" s="602">
        <f t="shared" ca="1" si="1006"/>
        <v>43733.275864409734</v>
      </c>
      <c r="CT512" s="602">
        <f t="shared" ca="1" si="1007"/>
        <v>43733.275864409734</v>
      </c>
      <c r="CU512" s="602">
        <f t="shared" ca="1" si="1008"/>
        <v>45356.316094004287</v>
      </c>
      <c r="CV512" s="602">
        <f t="shared" ca="1" si="1009"/>
        <v>45356.316094004287</v>
      </c>
      <c r="CW512" s="602">
        <f t="shared" ca="1" si="1010"/>
        <v>47004.981388595283</v>
      </c>
      <c r="CX512" s="602">
        <f t="shared" ca="1" si="1011"/>
        <v>47004.981388595283</v>
      </c>
      <c r="CY512" s="602">
        <f t="shared" ca="1" si="1012"/>
        <v>48678.368743832812</v>
      </c>
      <c r="CZ512" s="602">
        <f t="shared" ca="1" si="1013"/>
        <v>44703.97476535022</v>
      </c>
      <c r="DA512" s="602">
        <f t="shared" ca="1" si="1014"/>
        <v>46342.497848049643</v>
      </c>
      <c r="DB512" s="602">
        <f t="shared" ca="1" si="1015"/>
        <v>46342.497848049643</v>
      </c>
      <c r="DC512" s="602">
        <f t="shared" ca="1" si="1016"/>
        <v>48006.105296803609</v>
      </c>
      <c r="DD512" s="602">
        <f t="shared" ca="1" si="1017"/>
        <v>48006.105296803609</v>
      </c>
      <c r="DE512" s="602">
        <f t="shared" ca="1" si="1018"/>
        <v>49693.889253268258</v>
      </c>
      <c r="DF512" s="602">
        <f t="shared" ca="1" si="1019"/>
        <v>49693.889253268258</v>
      </c>
      <c r="DG512" s="602">
        <f t="shared" ca="1" si="1020"/>
        <v>51404.937022019112</v>
      </c>
      <c r="DH512" s="602">
        <f t="shared" ca="1" si="1021"/>
        <v>51404.937022019112</v>
      </c>
      <c r="DI512" s="602">
        <f t="shared" ca="1" si="1022"/>
        <v>53138.334953305806</v>
      </c>
      <c r="DJ512" s="602">
        <f t="shared" ca="1" si="1023"/>
        <v>35740.272825017964</v>
      </c>
      <c r="DK512" s="602">
        <f t="shared" ca="1" si="1024"/>
        <v>36622.140011125128</v>
      </c>
      <c r="DL512" s="602">
        <f t="shared" ca="1" si="1025"/>
        <v>36622.140011125128</v>
      </c>
      <c r="DM512" s="602">
        <f t="shared" ca="1" si="1026"/>
        <v>37514.931461517175</v>
      </c>
      <c r="DN512" s="602">
        <f t="shared" ca="1" si="1027"/>
        <v>37514.931461517175</v>
      </c>
      <c r="DO512" s="602">
        <f t="shared" ca="1" si="1028"/>
        <v>38418.479955411574</v>
      </c>
      <c r="DP512" s="602">
        <f t="shared" ca="1" si="1029"/>
        <v>38418.479955411574</v>
      </c>
      <c r="DQ512" s="602">
        <f t="shared" ca="1" si="1030"/>
        <v>39332.613834187912</v>
      </c>
      <c r="DR512" s="602">
        <f t="shared" ca="1" si="1031"/>
        <v>39332.613834187912</v>
      </c>
      <c r="DS512" s="602">
        <f t="shared" ca="1" si="1032"/>
        <v>40257.157363389997</v>
      </c>
      <c r="DT512" s="602">
        <f t="shared" ca="1" si="1033"/>
        <v>46177.501827191038</v>
      </c>
      <c r="DU512" s="602">
        <f t="shared" ca="1" si="1034"/>
        <v>47838.641578354283</v>
      </c>
      <c r="DV512" s="602">
        <f t="shared" ca="1" si="1035"/>
        <v>47838.641578354283</v>
      </c>
      <c r="DW512" s="602">
        <f t="shared" ca="1" si="1036"/>
        <v>49524.048906687342</v>
      </c>
      <c r="DX512" s="602">
        <f t="shared" ca="1" si="1037"/>
        <v>49524.048906687342</v>
      </c>
      <c r="DY512" s="602">
        <f t="shared" ca="1" si="1038"/>
        <v>51232.81142211426</v>
      </c>
      <c r="DZ512" s="602">
        <f t="shared" ca="1" si="1039"/>
        <v>51232.81142211426</v>
      </c>
      <c r="EA512" s="602">
        <f t="shared" ca="1" si="1040"/>
        <v>52964.015402022604</v>
      </c>
      <c r="EB512" s="602">
        <f t="shared" ca="1" si="1041"/>
        <v>52964.015402022604</v>
      </c>
      <c r="EC512" s="602">
        <f t="shared" ca="1" si="1042"/>
        <v>54716.749467108581</v>
      </c>
      <c r="ED512" s="602">
        <f t="shared" ca="1" si="1043"/>
        <v>50546.562285820124</v>
      </c>
      <c r="EE512" s="602">
        <f t="shared" ca="1" si="1044"/>
        <v>52268.899256216449</v>
      </c>
      <c r="EF512" s="602">
        <f t="shared" ca="1" si="1045"/>
        <v>52268.899256216449</v>
      </c>
      <c r="EG512" s="602">
        <f t="shared" ca="1" si="1046"/>
        <v>54013.130357142247</v>
      </c>
      <c r="EH512" s="602">
        <f t="shared" ca="1" si="1047"/>
        <v>54013.130357142247</v>
      </c>
      <c r="EI512" s="602">
        <f t="shared" ca="1" si="1048"/>
        <v>55778.34727772788</v>
      </c>
      <c r="EJ512" s="602">
        <f t="shared" ca="1" si="1049"/>
        <v>55778.34727772788</v>
      </c>
      <c r="EK512" s="602">
        <f t="shared" ca="1" si="1050"/>
        <v>57563.649413299725</v>
      </c>
      <c r="EL512" s="602">
        <f t="shared" ca="1" si="1051"/>
        <v>57563.649413299725</v>
      </c>
      <c r="EM512" s="602">
        <f t="shared" ca="1" si="1052"/>
        <v>59368.146874517734</v>
      </c>
    </row>
    <row r="513" spans="22:143" ht="14.25" x14ac:dyDescent="0.2">
      <c r="V513" s="260"/>
      <c r="W513" s="597">
        <f t="shared" si="932"/>
        <v>220</v>
      </c>
      <c r="X513" s="602">
        <f t="shared" ca="1" si="933"/>
        <v>27303.204877228378</v>
      </c>
      <c r="Y513" s="602">
        <f t="shared" ca="1" si="934"/>
        <v>28063.745651855919</v>
      </c>
      <c r="Z513" s="602">
        <f t="shared" ca="1" si="935"/>
        <v>28063.745651855919</v>
      </c>
      <c r="AA513" s="602">
        <f t="shared" ca="1" si="936"/>
        <v>28836.595283912593</v>
      </c>
      <c r="AB513" s="602">
        <f t="shared" ca="1" si="937"/>
        <v>28836.595283912593</v>
      </c>
      <c r="AC513" s="602">
        <f t="shared" ca="1" si="938"/>
        <v>29621.652351503428</v>
      </c>
      <c r="AD513" s="602">
        <f t="shared" ca="1" si="939"/>
        <v>29621.652351503428</v>
      </c>
      <c r="AE513" s="602">
        <f t="shared" ca="1" si="940"/>
        <v>30418.807625095062</v>
      </c>
      <c r="AF513" s="602">
        <f t="shared" ca="1" si="941"/>
        <v>30418.807625095062</v>
      </c>
      <c r="AG513" s="602">
        <f t="shared" ca="1" si="942"/>
        <v>31227.944341051854</v>
      </c>
      <c r="AH513" s="602">
        <f t="shared" ca="1" si="943"/>
        <v>31773.964225318963</v>
      </c>
      <c r="AI513" s="602">
        <f t="shared" ca="1" si="944"/>
        <v>33161.814954877947</v>
      </c>
      <c r="AJ513" s="602">
        <f t="shared" ca="1" si="945"/>
        <v>33161.814954877947</v>
      </c>
      <c r="AK513" s="602">
        <f t="shared" ca="1" si="946"/>
        <v>34581.723205375456</v>
      </c>
      <c r="AL513" s="602">
        <f t="shared" ca="1" si="947"/>
        <v>34581.723205375456</v>
      </c>
      <c r="AM513" s="602">
        <f t="shared" ca="1" si="948"/>
        <v>36033.004617820443</v>
      </c>
      <c r="AN513" s="602">
        <f t="shared" ca="1" si="949"/>
        <v>36033.004617820443</v>
      </c>
      <c r="AO513" s="602">
        <f t="shared" ca="1" si="950"/>
        <v>37514.931461517175</v>
      </c>
      <c r="AP513" s="602">
        <f t="shared" ca="1" si="951"/>
        <v>37514.931461517175</v>
      </c>
      <c r="AQ513" s="602">
        <f t="shared" ca="1" si="952"/>
        <v>39026.737155306873</v>
      </c>
      <c r="AR513" s="602">
        <f t="shared" ca="1" si="953"/>
        <v>35448.772928771345</v>
      </c>
      <c r="AS513" s="602">
        <f t="shared" ca="1" si="954"/>
        <v>36918.531516652984</v>
      </c>
      <c r="AT513" s="602">
        <f t="shared" ca="1" si="955"/>
        <v>36918.531516652984</v>
      </c>
      <c r="AU513" s="602">
        <f t="shared" ca="1" si="956"/>
        <v>38418.479955411574</v>
      </c>
      <c r="AV513" s="602">
        <f t="shared" ca="1" si="957"/>
        <v>38418.479955411574</v>
      </c>
      <c r="AW513" s="602">
        <f t="shared" ca="1" si="958"/>
        <v>39947.830563756834</v>
      </c>
      <c r="AX513" s="602">
        <f t="shared" ca="1" si="959"/>
        <v>39947.830563756834</v>
      </c>
      <c r="AY513" s="602">
        <f t="shared" ca="1" si="960"/>
        <v>41505.764212283277</v>
      </c>
      <c r="AZ513" s="602">
        <f t="shared" ca="1" si="961"/>
        <v>41505.764212283277</v>
      </c>
      <c r="BA513" s="602">
        <f t="shared" ca="1" si="962"/>
        <v>43091.434978125537</v>
      </c>
      <c r="BB513" s="602">
        <f t="shared" ca="1" si="963"/>
        <v>30151.752011168952</v>
      </c>
      <c r="BC513" s="602">
        <f t="shared" ca="1" si="964"/>
        <v>30956.908340085956</v>
      </c>
      <c r="BD513" s="602">
        <f t="shared" ca="1" si="965"/>
        <v>30956.908340085956</v>
      </c>
      <c r="BE513" s="602">
        <f t="shared" ca="1" si="966"/>
        <v>31773.96422531897</v>
      </c>
      <c r="BF513" s="602">
        <f t="shared" ca="1" si="967"/>
        <v>31773.96422531897</v>
      </c>
      <c r="BG513" s="602">
        <f t="shared" ca="1" si="968"/>
        <v>32602.790994842424</v>
      </c>
      <c r="BH513" s="602">
        <f t="shared" ca="1" si="969"/>
        <v>32602.790994842424</v>
      </c>
      <c r="BI513" s="602">
        <f t="shared" ca="1" si="970"/>
        <v>33443.253242422019</v>
      </c>
      <c r="BJ513" s="602">
        <f t="shared" ca="1" si="971"/>
        <v>33443.253242422019</v>
      </c>
      <c r="BK513" s="602">
        <f t="shared" ca="1" si="972"/>
        <v>34295.209150044284</v>
      </c>
      <c r="BL513" s="602">
        <f t="shared" ca="1" si="973"/>
        <v>36770.18441525627</v>
      </c>
      <c r="BM513" s="602">
        <f t="shared" ca="1" si="974"/>
        <v>38267.148755353199</v>
      </c>
      <c r="BN513" s="602">
        <f t="shared" ca="1" si="975"/>
        <v>38267.148755353199</v>
      </c>
      <c r="BO513" s="602">
        <f t="shared" ca="1" si="976"/>
        <v>39793.595525186211</v>
      </c>
      <c r="BP513" s="602">
        <f t="shared" ca="1" si="977"/>
        <v>39793.595525186211</v>
      </c>
      <c r="BQ513" s="602">
        <f t="shared" ca="1" si="978"/>
        <v>41348.708530527409</v>
      </c>
      <c r="BR513" s="602">
        <f t="shared" ca="1" si="979"/>
        <v>41348.708530527409</v>
      </c>
      <c r="BS513" s="602">
        <f t="shared" ca="1" si="980"/>
        <v>42931.644319025749</v>
      </c>
      <c r="BT513" s="602">
        <f t="shared" ca="1" si="981"/>
        <v>42931.644319025749</v>
      </c>
      <c r="BU513" s="602">
        <f t="shared" ca="1" si="982"/>
        <v>44541.536806018841</v>
      </c>
      <c r="BV513" s="602">
        <f t="shared" ca="1" si="983"/>
        <v>40723.276804626068</v>
      </c>
      <c r="BW513" s="602">
        <f t="shared" ca="1" si="984"/>
        <v>42295.186245571516</v>
      </c>
      <c r="BX513" s="602">
        <f t="shared" ca="1" si="985"/>
        <v>42295.186245571516</v>
      </c>
      <c r="BY513" s="602">
        <f t="shared" ca="1" si="986"/>
        <v>43894.401241264459</v>
      </c>
      <c r="BZ513" s="602">
        <f t="shared" ca="1" si="987"/>
        <v>43894.401241264459</v>
      </c>
      <c r="CA513" s="602">
        <f t="shared" ca="1" si="988"/>
        <v>45520.044319311586</v>
      </c>
      <c r="CB513" s="602">
        <f t="shared" ca="1" si="989"/>
        <v>45520.044319311586</v>
      </c>
      <c r="CC513" s="602">
        <f t="shared" ca="1" si="990"/>
        <v>47171.222607457443</v>
      </c>
      <c r="CD513" s="602">
        <f t="shared" ca="1" si="991"/>
        <v>47171.222607457443</v>
      </c>
      <c r="CE513" s="602">
        <f t="shared" ca="1" si="992"/>
        <v>48847.032188247038</v>
      </c>
      <c r="CF513" s="602">
        <f t="shared" ca="1" si="993"/>
        <v>32602.790994842424</v>
      </c>
      <c r="CG513" s="602">
        <f t="shared" ca="1" si="994"/>
        <v>33443.253242422012</v>
      </c>
      <c r="CH513" s="602">
        <f t="shared" ca="1" si="995"/>
        <v>33443.253242422012</v>
      </c>
      <c r="CI513" s="602">
        <f t="shared" ca="1" si="996"/>
        <v>34295.209150044277</v>
      </c>
      <c r="CJ513" s="602">
        <f t="shared" ca="1" si="997"/>
        <v>34295.209150044277</v>
      </c>
      <c r="CK513" s="602">
        <f t="shared" ca="1" si="998"/>
        <v>35158.510820378884</v>
      </c>
      <c r="CL513" s="602">
        <f t="shared" ca="1" si="999"/>
        <v>35158.510820378884</v>
      </c>
      <c r="CM513" s="602">
        <f t="shared" ca="1" si="1000"/>
        <v>36033.004617820443</v>
      </c>
      <c r="CN513" s="602">
        <f t="shared" ca="1" si="1001"/>
        <v>36033.004617820443</v>
      </c>
      <c r="CO513" s="602">
        <f t="shared" ca="1" si="1002"/>
        <v>36918.531516652984</v>
      </c>
      <c r="CP513" s="602">
        <f t="shared" ca="1" si="1003"/>
        <v>40567.620879791641</v>
      </c>
      <c r="CQ513" s="602">
        <f t="shared" ca="1" si="1004"/>
        <v>42136.752230538325</v>
      </c>
      <c r="CR513" s="602">
        <f t="shared" ca="1" si="1005"/>
        <v>42136.752230538325</v>
      </c>
      <c r="CS513" s="602">
        <f t="shared" ca="1" si="1006"/>
        <v>43733.275864409734</v>
      </c>
      <c r="CT513" s="602">
        <f t="shared" ca="1" si="1007"/>
        <v>43733.275864409734</v>
      </c>
      <c r="CU513" s="602">
        <f t="shared" ca="1" si="1008"/>
        <v>45356.316094004287</v>
      </c>
      <c r="CV513" s="602">
        <f t="shared" ca="1" si="1009"/>
        <v>45356.316094004287</v>
      </c>
      <c r="CW513" s="602">
        <f t="shared" ca="1" si="1010"/>
        <v>47004.981388595283</v>
      </c>
      <c r="CX513" s="602">
        <f t="shared" ca="1" si="1011"/>
        <v>47004.981388595283</v>
      </c>
      <c r="CY513" s="602">
        <f t="shared" ca="1" si="1012"/>
        <v>48678.368743832812</v>
      </c>
      <c r="CZ513" s="602">
        <f t="shared" ca="1" si="1013"/>
        <v>44703.97476535022</v>
      </c>
      <c r="DA513" s="602">
        <f t="shared" ca="1" si="1014"/>
        <v>46342.497848049643</v>
      </c>
      <c r="DB513" s="602">
        <f t="shared" ca="1" si="1015"/>
        <v>46342.497848049643</v>
      </c>
      <c r="DC513" s="602">
        <f t="shared" ca="1" si="1016"/>
        <v>48006.105296803609</v>
      </c>
      <c r="DD513" s="602">
        <f t="shared" ca="1" si="1017"/>
        <v>48006.105296803609</v>
      </c>
      <c r="DE513" s="602">
        <f t="shared" ca="1" si="1018"/>
        <v>49693.889253268258</v>
      </c>
      <c r="DF513" s="602">
        <f t="shared" ca="1" si="1019"/>
        <v>49693.889253268258</v>
      </c>
      <c r="DG513" s="602">
        <f t="shared" ca="1" si="1020"/>
        <v>51404.937022019112</v>
      </c>
      <c r="DH513" s="602">
        <f t="shared" ca="1" si="1021"/>
        <v>51404.937022019112</v>
      </c>
      <c r="DI513" s="602">
        <f t="shared" ca="1" si="1022"/>
        <v>53138.334953305806</v>
      </c>
      <c r="DJ513" s="602">
        <f t="shared" ca="1" si="1023"/>
        <v>35740.272825017964</v>
      </c>
      <c r="DK513" s="602">
        <f t="shared" ca="1" si="1024"/>
        <v>36622.140011125128</v>
      </c>
      <c r="DL513" s="602">
        <f t="shared" ca="1" si="1025"/>
        <v>36622.140011125128</v>
      </c>
      <c r="DM513" s="602">
        <f t="shared" ca="1" si="1026"/>
        <v>37514.931461517175</v>
      </c>
      <c r="DN513" s="602">
        <f t="shared" ca="1" si="1027"/>
        <v>37514.931461517175</v>
      </c>
      <c r="DO513" s="602">
        <f t="shared" ca="1" si="1028"/>
        <v>38418.479955411574</v>
      </c>
      <c r="DP513" s="602">
        <f t="shared" ca="1" si="1029"/>
        <v>38418.479955411574</v>
      </c>
      <c r="DQ513" s="602">
        <f t="shared" ca="1" si="1030"/>
        <v>39332.613834187912</v>
      </c>
      <c r="DR513" s="602">
        <f t="shared" ca="1" si="1031"/>
        <v>39332.613834187912</v>
      </c>
      <c r="DS513" s="602">
        <f t="shared" ca="1" si="1032"/>
        <v>40257.157363389997</v>
      </c>
      <c r="DT513" s="602">
        <f t="shared" ca="1" si="1033"/>
        <v>46177.501827191038</v>
      </c>
      <c r="DU513" s="602">
        <f t="shared" ca="1" si="1034"/>
        <v>47838.641578354283</v>
      </c>
      <c r="DV513" s="602">
        <f t="shared" ca="1" si="1035"/>
        <v>47838.641578354283</v>
      </c>
      <c r="DW513" s="602">
        <f t="shared" ca="1" si="1036"/>
        <v>49524.048906687342</v>
      </c>
      <c r="DX513" s="602">
        <f t="shared" ca="1" si="1037"/>
        <v>49524.048906687342</v>
      </c>
      <c r="DY513" s="602">
        <f t="shared" ca="1" si="1038"/>
        <v>51232.81142211426</v>
      </c>
      <c r="DZ513" s="602">
        <f t="shared" ca="1" si="1039"/>
        <v>51232.81142211426</v>
      </c>
      <c r="EA513" s="602">
        <f t="shared" ca="1" si="1040"/>
        <v>52964.015402022604</v>
      </c>
      <c r="EB513" s="602">
        <f t="shared" ca="1" si="1041"/>
        <v>52964.015402022604</v>
      </c>
      <c r="EC513" s="602">
        <f t="shared" ca="1" si="1042"/>
        <v>54716.749467108581</v>
      </c>
      <c r="ED513" s="602">
        <f t="shared" ca="1" si="1043"/>
        <v>50546.562285820124</v>
      </c>
      <c r="EE513" s="602">
        <f t="shared" ca="1" si="1044"/>
        <v>52268.899256216449</v>
      </c>
      <c r="EF513" s="602">
        <f t="shared" ca="1" si="1045"/>
        <v>52268.899256216449</v>
      </c>
      <c r="EG513" s="602">
        <f t="shared" ca="1" si="1046"/>
        <v>54013.130357142247</v>
      </c>
      <c r="EH513" s="602">
        <f t="shared" ca="1" si="1047"/>
        <v>54013.130357142247</v>
      </c>
      <c r="EI513" s="602">
        <f t="shared" ca="1" si="1048"/>
        <v>55778.34727772788</v>
      </c>
      <c r="EJ513" s="602">
        <f t="shared" ca="1" si="1049"/>
        <v>55778.34727772788</v>
      </c>
      <c r="EK513" s="602">
        <f t="shared" ca="1" si="1050"/>
        <v>57563.649413299725</v>
      </c>
      <c r="EL513" s="602">
        <f t="shared" ca="1" si="1051"/>
        <v>57563.649413299725</v>
      </c>
      <c r="EM513" s="602">
        <f t="shared" ca="1" si="1052"/>
        <v>59368.146874517734</v>
      </c>
    </row>
    <row r="514" spans="22:143" ht="14.25" x14ac:dyDescent="0.2">
      <c r="V514" s="260"/>
      <c r="W514" s="597">
        <f t="shared" si="932"/>
        <v>221</v>
      </c>
      <c r="X514" s="602">
        <f t="shared" ca="1" si="933"/>
        <v>27303.204877228378</v>
      </c>
      <c r="Y514" s="602">
        <f t="shared" ca="1" si="934"/>
        <v>28063.745651855919</v>
      </c>
      <c r="Z514" s="602">
        <f t="shared" ca="1" si="935"/>
        <v>28063.745651855919</v>
      </c>
      <c r="AA514" s="602">
        <f t="shared" ca="1" si="936"/>
        <v>28836.595283912593</v>
      </c>
      <c r="AB514" s="602">
        <f t="shared" ca="1" si="937"/>
        <v>28836.595283912593</v>
      </c>
      <c r="AC514" s="602">
        <f t="shared" ca="1" si="938"/>
        <v>29621.652351503428</v>
      </c>
      <c r="AD514" s="602">
        <f t="shared" ca="1" si="939"/>
        <v>29621.652351503428</v>
      </c>
      <c r="AE514" s="602">
        <f t="shared" ca="1" si="940"/>
        <v>30418.807625095062</v>
      </c>
      <c r="AF514" s="602">
        <f t="shared" ca="1" si="941"/>
        <v>30418.807625095062</v>
      </c>
      <c r="AG514" s="602">
        <f t="shared" ca="1" si="942"/>
        <v>31227.944341051854</v>
      </c>
      <c r="AH514" s="602">
        <f t="shared" ca="1" si="943"/>
        <v>31773.964225318963</v>
      </c>
      <c r="AI514" s="602">
        <f t="shared" ca="1" si="944"/>
        <v>33161.814954877947</v>
      </c>
      <c r="AJ514" s="602">
        <f t="shared" ca="1" si="945"/>
        <v>33161.814954877947</v>
      </c>
      <c r="AK514" s="602">
        <f t="shared" ca="1" si="946"/>
        <v>34581.723205375456</v>
      </c>
      <c r="AL514" s="602">
        <f t="shared" ca="1" si="947"/>
        <v>34581.723205375456</v>
      </c>
      <c r="AM514" s="602">
        <f t="shared" ca="1" si="948"/>
        <v>36033.004617820443</v>
      </c>
      <c r="AN514" s="602">
        <f t="shared" ca="1" si="949"/>
        <v>36033.004617820443</v>
      </c>
      <c r="AO514" s="602">
        <f t="shared" ca="1" si="950"/>
        <v>37514.931461517175</v>
      </c>
      <c r="AP514" s="602">
        <f t="shared" ca="1" si="951"/>
        <v>37514.931461517175</v>
      </c>
      <c r="AQ514" s="602">
        <f t="shared" ca="1" si="952"/>
        <v>39026.737155306873</v>
      </c>
      <c r="AR514" s="602">
        <f t="shared" ca="1" si="953"/>
        <v>35448.772928771345</v>
      </c>
      <c r="AS514" s="602">
        <f t="shared" ca="1" si="954"/>
        <v>36918.531516652984</v>
      </c>
      <c r="AT514" s="602">
        <f t="shared" ca="1" si="955"/>
        <v>36918.531516652984</v>
      </c>
      <c r="AU514" s="602">
        <f t="shared" ca="1" si="956"/>
        <v>38418.479955411574</v>
      </c>
      <c r="AV514" s="602">
        <f t="shared" ca="1" si="957"/>
        <v>38418.479955411574</v>
      </c>
      <c r="AW514" s="602">
        <f t="shared" ca="1" si="958"/>
        <v>39947.830563756834</v>
      </c>
      <c r="AX514" s="602">
        <f t="shared" ca="1" si="959"/>
        <v>39947.830563756834</v>
      </c>
      <c r="AY514" s="602">
        <f t="shared" ca="1" si="960"/>
        <v>41505.764212283277</v>
      </c>
      <c r="AZ514" s="602">
        <f t="shared" ca="1" si="961"/>
        <v>41505.764212283277</v>
      </c>
      <c r="BA514" s="602">
        <f t="shared" ca="1" si="962"/>
        <v>43091.434978125537</v>
      </c>
      <c r="BB514" s="602">
        <f t="shared" ca="1" si="963"/>
        <v>30151.752011168952</v>
      </c>
      <c r="BC514" s="602">
        <f t="shared" ca="1" si="964"/>
        <v>30956.908340085956</v>
      </c>
      <c r="BD514" s="602">
        <f t="shared" ca="1" si="965"/>
        <v>30956.908340085956</v>
      </c>
      <c r="BE514" s="602">
        <f t="shared" ca="1" si="966"/>
        <v>31773.96422531897</v>
      </c>
      <c r="BF514" s="602">
        <f t="shared" ca="1" si="967"/>
        <v>31773.96422531897</v>
      </c>
      <c r="BG514" s="602">
        <f t="shared" ca="1" si="968"/>
        <v>32602.790994842424</v>
      </c>
      <c r="BH514" s="602">
        <f t="shared" ca="1" si="969"/>
        <v>32602.790994842424</v>
      </c>
      <c r="BI514" s="602">
        <f t="shared" ca="1" si="970"/>
        <v>33443.253242422019</v>
      </c>
      <c r="BJ514" s="602">
        <f t="shared" ca="1" si="971"/>
        <v>33443.253242422019</v>
      </c>
      <c r="BK514" s="602">
        <f t="shared" ca="1" si="972"/>
        <v>34295.209150044284</v>
      </c>
      <c r="BL514" s="602">
        <f t="shared" ca="1" si="973"/>
        <v>36770.18441525627</v>
      </c>
      <c r="BM514" s="602">
        <f t="shared" ca="1" si="974"/>
        <v>38267.148755353199</v>
      </c>
      <c r="BN514" s="602">
        <f t="shared" ca="1" si="975"/>
        <v>38267.148755353199</v>
      </c>
      <c r="BO514" s="602">
        <f t="shared" ca="1" si="976"/>
        <v>39793.595525186211</v>
      </c>
      <c r="BP514" s="602">
        <f t="shared" ca="1" si="977"/>
        <v>39793.595525186211</v>
      </c>
      <c r="BQ514" s="602">
        <f t="shared" ca="1" si="978"/>
        <v>41348.708530527409</v>
      </c>
      <c r="BR514" s="602">
        <f t="shared" ca="1" si="979"/>
        <v>41348.708530527409</v>
      </c>
      <c r="BS514" s="602">
        <f t="shared" ca="1" si="980"/>
        <v>42931.644319025749</v>
      </c>
      <c r="BT514" s="602">
        <f t="shared" ca="1" si="981"/>
        <v>42931.644319025749</v>
      </c>
      <c r="BU514" s="602">
        <f t="shared" ca="1" si="982"/>
        <v>44541.536806018841</v>
      </c>
      <c r="BV514" s="602">
        <f t="shared" ca="1" si="983"/>
        <v>40723.276804626068</v>
      </c>
      <c r="BW514" s="602">
        <f t="shared" ca="1" si="984"/>
        <v>42295.186245571516</v>
      </c>
      <c r="BX514" s="602">
        <f t="shared" ca="1" si="985"/>
        <v>42295.186245571516</v>
      </c>
      <c r="BY514" s="602">
        <f t="shared" ca="1" si="986"/>
        <v>43894.401241264459</v>
      </c>
      <c r="BZ514" s="602">
        <f t="shared" ca="1" si="987"/>
        <v>43894.401241264459</v>
      </c>
      <c r="CA514" s="602">
        <f t="shared" ca="1" si="988"/>
        <v>45520.044319311586</v>
      </c>
      <c r="CB514" s="602">
        <f t="shared" ca="1" si="989"/>
        <v>45520.044319311586</v>
      </c>
      <c r="CC514" s="602">
        <f t="shared" ca="1" si="990"/>
        <v>47171.222607457443</v>
      </c>
      <c r="CD514" s="602">
        <f t="shared" ca="1" si="991"/>
        <v>47171.222607457443</v>
      </c>
      <c r="CE514" s="602">
        <f t="shared" ca="1" si="992"/>
        <v>48847.032188247038</v>
      </c>
      <c r="CF514" s="602">
        <f t="shared" ca="1" si="993"/>
        <v>32602.790994842424</v>
      </c>
      <c r="CG514" s="602">
        <f t="shared" ca="1" si="994"/>
        <v>33443.253242422012</v>
      </c>
      <c r="CH514" s="602">
        <f t="shared" ca="1" si="995"/>
        <v>33443.253242422012</v>
      </c>
      <c r="CI514" s="602">
        <f t="shared" ca="1" si="996"/>
        <v>34295.209150044277</v>
      </c>
      <c r="CJ514" s="602">
        <f t="shared" ca="1" si="997"/>
        <v>34295.209150044277</v>
      </c>
      <c r="CK514" s="602">
        <f t="shared" ca="1" si="998"/>
        <v>35158.510820378884</v>
      </c>
      <c r="CL514" s="602">
        <f t="shared" ca="1" si="999"/>
        <v>35158.510820378884</v>
      </c>
      <c r="CM514" s="602">
        <f t="shared" ca="1" si="1000"/>
        <v>36033.004617820443</v>
      </c>
      <c r="CN514" s="602">
        <f t="shared" ca="1" si="1001"/>
        <v>36033.004617820443</v>
      </c>
      <c r="CO514" s="602">
        <f t="shared" ca="1" si="1002"/>
        <v>36918.531516652984</v>
      </c>
      <c r="CP514" s="602">
        <f t="shared" ca="1" si="1003"/>
        <v>40567.620879791641</v>
      </c>
      <c r="CQ514" s="602">
        <f t="shared" ca="1" si="1004"/>
        <v>42136.752230538325</v>
      </c>
      <c r="CR514" s="602">
        <f t="shared" ca="1" si="1005"/>
        <v>42136.752230538325</v>
      </c>
      <c r="CS514" s="602">
        <f t="shared" ca="1" si="1006"/>
        <v>43733.275864409734</v>
      </c>
      <c r="CT514" s="602">
        <f t="shared" ca="1" si="1007"/>
        <v>43733.275864409734</v>
      </c>
      <c r="CU514" s="602">
        <f t="shared" ca="1" si="1008"/>
        <v>45356.316094004287</v>
      </c>
      <c r="CV514" s="602">
        <f t="shared" ca="1" si="1009"/>
        <v>45356.316094004287</v>
      </c>
      <c r="CW514" s="602">
        <f t="shared" ca="1" si="1010"/>
        <v>47004.981388595283</v>
      </c>
      <c r="CX514" s="602">
        <f t="shared" ca="1" si="1011"/>
        <v>47004.981388595283</v>
      </c>
      <c r="CY514" s="602">
        <f t="shared" ca="1" si="1012"/>
        <v>48678.368743832812</v>
      </c>
      <c r="CZ514" s="602">
        <f t="shared" ca="1" si="1013"/>
        <v>44703.97476535022</v>
      </c>
      <c r="DA514" s="602">
        <f t="shared" ca="1" si="1014"/>
        <v>46342.497848049643</v>
      </c>
      <c r="DB514" s="602">
        <f t="shared" ca="1" si="1015"/>
        <v>46342.497848049643</v>
      </c>
      <c r="DC514" s="602">
        <f t="shared" ca="1" si="1016"/>
        <v>48006.105296803609</v>
      </c>
      <c r="DD514" s="602">
        <f t="shared" ca="1" si="1017"/>
        <v>48006.105296803609</v>
      </c>
      <c r="DE514" s="602">
        <f t="shared" ca="1" si="1018"/>
        <v>49693.889253268258</v>
      </c>
      <c r="DF514" s="602">
        <f t="shared" ca="1" si="1019"/>
        <v>49693.889253268258</v>
      </c>
      <c r="DG514" s="602">
        <f t="shared" ca="1" si="1020"/>
        <v>51404.937022019112</v>
      </c>
      <c r="DH514" s="602">
        <f t="shared" ca="1" si="1021"/>
        <v>51404.937022019112</v>
      </c>
      <c r="DI514" s="602">
        <f t="shared" ca="1" si="1022"/>
        <v>53138.334953305806</v>
      </c>
      <c r="DJ514" s="602">
        <f t="shared" ca="1" si="1023"/>
        <v>35740.272825017964</v>
      </c>
      <c r="DK514" s="602">
        <f t="shared" ca="1" si="1024"/>
        <v>36622.140011125128</v>
      </c>
      <c r="DL514" s="602">
        <f t="shared" ca="1" si="1025"/>
        <v>36622.140011125128</v>
      </c>
      <c r="DM514" s="602">
        <f t="shared" ca="1" si="1026"/>
        <v>37514.931461517175</v>
      </c>
      <c r="DN514" s="602">
        <f t="shared" ca="1" si="1027"/>
        <v>37514.931461517175</v>
      </c>
      <c r="DO514" s="602">
        <f t="shared" ca="1" si="1028"/>
        <v>38418.479955411574</v>
      </c>
      <c r="DP514" s="602">
        <f t="shared" ca="1" si="1029"/>
        <v>38418.479955411574</v>
      </c>
      <c r="DQ514" s="602">
        <f t="shared" ca="1" si="1030"/>
        <v>39332.613834187912</v>
      </c>
      <c r="DR514" s="602">
        <f t="shared" ca="1" si="1031"/>
        <v>39332.613834187912</v>
      </c>
      <c r="DS514" s="602">
        <f t="shared" ca="1" si="1032"/>
        <v>40257.157363389997</v>
      </c>
      <c r="DT514" s="602">
        <f t="shared" ca="1" si="1033"/>
        <v>46177.501827191038</v>
      </c>
      <c r="DU514" s="602">
        <f t="shared" ca="1" si="1034"/>
        <v>47838.641578354283</v>
      </c>
      <c r="DV514" s="602">
        <f t="shared" ca="1" si="1035"/>
        <v>47838.641578354283</v>
      </c>
      <c r="DW514" s="602">
        <f t="shared" ca="1" si="1036"/>
        <v>49524.048906687342</v>
      </c>
      <c r="DX514" s="602">
        <f t="shared" ca="1" si="1037"/>
        <v>49524.048906687342</v>
      </c>
      <c r="DY514" s="602">
        <f t="shared" ca="1" si="1038"/>
        <v>51232.81142211426</v>
      </c>
      <c r="DZ514" s="602">
        <f t="shared" ca="1" si="1039"/>
        <v>51232.81142211426</v>
      </c>
      <c r="EA514" s="602">
        <f t="shared" ca="1" si="1040"/>
        <v>52964.015402022604</v>
      </c>
      <c r="EB514" s="602">
        <f t="shared" ca="1" si="1041"/>
        <v>52964.015402022604</v>
      </c>
      <c r="EC514" s="602">
        <f t="shared" ca="1" si="1042"/>
        <v>54716.749467108581</v>
      </c>
      <c r="ED514" s="602">
        <f t="shared" ca="1" si="1043"/>
        <v>50546.562285820124</v>
      </c>
      <c r="EE514" s="602">
        <f t="shared" ca="1" si="1044"/>
        <v>52268.899256216449</v>
      </c>
      <c r="EF514" s="602">
        <f t="shared" ca="1" si="1045"/>
        <v>52268.899256216449</v>
      </c>
      <c r="EG514" s="602">
        <f t="shared" ca="1" si="1046"/>
        <v>54013.130357142247</v>
      </c>
      <c r="EH514" s="602">
        <f t="shared" ca="1" si="1047"/>
        <v>54013.130357142247</v>
      </c>
      <c r="EI514" s="602">
        <f t="shared" ca="1" si="1048"/>
        <v>55778.34727772788</v>
      </c>
      <c r="EJ514" s="602">
        <f t="shared" ca="1" si="1049"/>
        <v>55778.34727772788</v>
      </c>
      <c r="EK514" s="602">
        <f t="shared" ca="1" si="1050"/>
        <v>57563.649413299725</v>
      </c>
      <c r="EL514" s="602">
        <f t="shared" ca="1" si="1051"/>
        <v>57563.649413299725</v>
      </c>
      <c r="EM514" s="602">
        <f t="shared" ca="1" si="1052"/>
        <v>59368.146874517734</v>
      </c>
    </row>
    <row r="515" spans="22:143" ht="14.25" x14ac:dyDescent="0.2">
      <c r="V515" s="260"/>
      <c r="W515" s="597">
        <f t="shared" si="932"/>
        <v>222</v>
      </c>
      <c r="X515" s="602">
        <f t="shared" ca="1" si="933"/>
        <v>27303.204877228378</v>
      </c>
      <c r="Y515" s="602">
        <f t="shared" ca="1" si="934"/>
        <v>28063.745651855919</v>
      </c>
      <c r="Z515" s="602">
        <f t="shared" ca="1" si="935"/>
        <v>28063.745651855919</v>
      </c>
      <c r="AA515" s="602">
        <f t="shared" ca="1" si="936"/>
        <v>28836.595283912593</v>
      </c>
      <c r="AB515" s="602">
        <f t="shared" ca="1" si="937"/>
        <v>28836.595283912593</v>
      </c>
      <c r="AC515" s="602">
        <f t="shared" ca="1" si="938"/>
        <v>29621.652351503428</v>
      </c>
      <c r="AD515" s="602">
        <f t="shared" ca="1" si="939"/>
        <v>29621.652351503428</v>
      </c>
      <c r="AE515" s="602">
        <f t="shared" ca="1" si="940"/>
        <v>30418.807625095062</v>
      </c>
      <c r="AF515" s="602">
        <f t="shared" ca="1" si="941"/>
        <v>30418.807625095062</v>
      </c>
      <c r="AG515" s="602">
        <f t="shared" ca="1" si="942"/>
        <v>31227.944341051854</v>
      </c>
      <c r="AH515" s="602">
        <f t="shared" ca="1" si="943"/>
        <v>31773.964225318963</v>
      </c>
      <c r="AI515" s="602">
        <f t="shared" ca="1" si="944"/>
        <v>33161.814954877947</v>
      </c>
      <c r="AJ515" s="602">
        <f t="shared" ca="1" si="945"/>
        <v>33161.814954877947</v>
      </c>
      <c r="AK515" s="602">
        <f t="shared" ca="1" si="946"/>
        <v>34581.723205375456</v>
      </c>
      <c r="AL515" s="602">
        <f t="shared" ca="1" si="947"/>
        <v>34581.723205375456</v>
      </c>
      <c r="AM515" s="602">
        <f t="shared" ca="1" si="948"/>
        <v>36033.004617820443</v>
      </c>
      <c r="AN515" s="602">
        <f t="shared" ca="1" si="949"/>
        <v>36033.004617820443</v>
      </c>
      <c r="AO515" s="602">
        <f t="shared" ca="1" si="950"/>
        <v>37514.931461517175</v>
      </c>
      <c r="AP515" s="602">
        <f t="shared" ca="1" si="951"/>
        <v>37514.931461517175</v>
      </c>
      <c r="AQ515" s="602">
        <f t="shared" ca="1" si="952"/>
        <v>39026.737155306873</v>
      </c>
      <c r="AR515" s="602">
        <f t="shared" ca="1" si="953"/>
        <v>35448.772928771345</v>
      </c>
      <c r="AS515" s="602">
        <f t="shared" ca="1" si="954"/>
        <v>36918.531516652984</v>
      </c>
      <c r="AT515" s="602">
        <f t="shared" ca="1" si="955"/>
        <v>36918.531516652984</v>
      </c>
      <c r="AU515" s="602">
        <f t="shared" ca="1" si="956"/>
        <v>38418.479955411574</v>
      </c>
      <c r="AV515" s="602">
        <f t="shared" ca="1" si="957"/>
        <v>38418.479955411574</v>
      </c>
      <c r="AW515" s="602">
        <f t="shared" ca="1" si="958"/>
        <v>39947.830563756834</v>
      </c>
      <c r="AX515" s="602">
        <f t="shared" ca="1" si="959"/>
        <v>39947.830563756834</v>
      </c>
      <c r="AY515" s="602">
        <f t="shared" ca="1" si="960"/>
        <v>41505.764212283277</v>
      </c>
      <c r="AZ515" s="602">
        <f t="shared" ca="1" si="961"/>
        <v>41505.764212283277</v>
      </c>
      <c r="BA515" s="602">
        <f t="shared" ca="1" si="962"/>
        <v>43091.434978125537</v>
      </c>
      <c r="BB515" s="602">
        <f t="shared" ca="1" si="963"/>
        <v>30151.752011168952</v>
      </c>
      <c r="BC515" s="602">
        <f t="shared" ca="1" si="964"/>
        <v>30956.908340085956</v>
      </c>
      <c r="BD515" s="602">
        <f t="shared" ca="1" si="965"/>
        <v>30956.908340085956</v>
      </c>
      <c r="BE515" s="602">
        <f t="shared" ca="1" si="966"/>
        <v>31773.96422531897</v>
      </c>
      <c r="BF515" s="602">
        <f t="shared" ca="1" si="967"/>
        <v>31773.96422531897</v>
      </c>
      <c r="BG515" s="602">
        <f t="shared" ca="1" si="968"/>
        <v>32602.790994842424</v>
      </c>
      <c r="BH515" s="602">
        <f t="shared" ca="1" si="969"/>
        <v>32602.790994842424</v>
      </c>
      <c r="BI515" s="602">
        <f t="shared" ca="1" si="970"/>
        <v>33443.253242422019</v>
      </c>
      <c r="BJ515" s="602">
        <f t="shared" ca="1" si="971"/>
        <v>33443.253242422019</v>
      </c>
      <c r="BK515" s="602">
        <f t="shared" ca="1" si="972"/>
        <v>34295.209150044284</v>
      </c>
      <c r="BL515" s="602">
        <f t="shared" ca="1" si="973"/>
        <v>36770.18441525627</v>
      </c>
      <c r="BM515" s="602">
        <f t="shared" ca="1" si="974"/>
        <v>38267.148755353199</v>
      </c>
      <c r="BN515" s="602">
        <f t="shared" ca="1" si="975"/>
        <v>38267.148755353199</v>
      </c>
      <c r="BO515" s="602">
        <f t="shared" ca="1" si="976"/>
        <v>39793.595525186211</v>
      </c>
      <c r="BP515" s="602">
        <f t="shared" ca="1" si="977"/>
        <v>39793.595525186211</v>
      </c>
      <c r="BQ515" s="602">
        <f t="shared" ca="1" si="978"/>
        <v>41348.708530527409</v>
      </c>
      <c r="BR515" s="602">
        <f t="shared" ca="1" si="979"/>
        <v>41348.708530527409</v>
      </c>
      <c r="BS515" s="602">
        <f t="shared" ca="1" si="980"/>
        <v>42931.644319025749</v>
      </c>
      <c r="BT515" s="602">
        <f t="shared" ca="1" si="981"/>
        <v>42931.644319025749</v>
      </c>
      <c r="BU515" s="602">
        <f t="shared" ca="1" si="982"/>
        <v>44541.536806018841</v>
      </c>
      <c r="BV515" s="602">
        <f t="shared" ca="1" si="983"/>
        <v>40723.276804626068</v>
      </c>
      <c r="BW515" s="602">
        <f t="shared" ca="1" si="984"/>
        <v>42295.186245571516</v>
      </c>
      <c r="BX515" s="602">
        <f t="shared" ca="1" si="985"/>
        <v>42295.186245571516</v>
      </c>
      <c r="BY515" s="602">
        <f t="shared" ca="1" si="986"/>
        <v>43894.401241264459</v>
      </c>
      <c r="BZ515" s="602">
        <f t="shared" ca="1" si="987"/>
        <v>43894.401241264459</v>
      </c>
      <c r="CA515" s="602">
        <f t="shared" ca="1" si="988"/>
        <v>45520.044319311586</v>
      </c>
      <c r="CB515" s="602">
        <f t="shared" ca="1" si="989"/>
        <v>45520.044319311586</v>
      </c>
      <c r="CC515" s="602">
        <f t="shared" ca="1" si="990"/>
        <v>47171.222607457443</v>
      </c>
      <c r="CD515" s="602">
        <f t="shared" ca="1" si="991"/>
        <v>47171.222607457443</v>
      </c>
      <c r="CE515" s="602">
        <f t="shared" ca="1" si="992"/>
        <v>48847.032188247038</v>
      </c>
      <c r="CF515" s="602">
        <f t="shared" ca="1" si="993"/>
        <v>32602.790994842424</v>
      </c>
      <c r="CG515" s="602">
        <f t="shared" ca="1" si="994"/>
        <v>33443.253242422012</v>
      </c>
      <c r="CH515" s="602">
        <f t="shared" ca="1" si="995"/>
        <v>33443.253242422012</v>
      </c>
      <c r="CI515" s="602">
        <f t="shared" ca="1" si="996"/>
        <v>34295.209150044277</v>
      </c>
      <c r="CJ515" s="602">
        <f t="shared" ca="1" si="997"/>
        <v>34295.209150044277</v>
      </c>
      <c r="CK515" s="602">
        <f t="shared" ca="1" si="998"/>
        <v>35158.510820378884</v>
      </c>
      <c r="CL515" s="602">
        <f t="shared" ca="1" si="999"/>
        <v>35158.510820378884</v>
      </c>
      <c r="CM515" s="602">
        <f t="shared" ca="1" si="1000"/>
        <v>36033.004617820443</v>
      </c>
      <c r="CN515" s="602">
        <f t="shared" ca="1" si="1001"/>
        <v>36033.004617820443</v>
      </c>
      <c r="CO515" s="602">
        <f t="shared" ca="1" si="1002"/>
        <v>36918.531516652984</v>
      </c>
      <c r="CP515" s="602">
        <f t="shared" ca="1" si="1003"/>
        <v>40567.620879791641</v>
      </c>
      <c r="CQ515" s="602">
        <f t="shared" ca="1" si="1004"/>
        <v>42136.752230538325</v>
      </c>
      <c r="CR515" s="602">
        <f t="shared" ca="1" si="1005"/>
        <v>42136.752230538325</v>
      </c>
      <c r="CS515" s="602">
        <f t="shared" ca="1" si="1006"/>
        <v>43733.275864409734</v>
      </c>
      <c r="CT515" s="602">
        <f t="shared" ca="1" si="1007"/>
        <v>43733.275864409734</v>
      </c>
      <c r="CU515" s="602">
        <f t="shared" ca="1" si="1008"/>
        <v>45356.316094004287</v>
      </c>
      <c r="CV515" s="602">
        <f t="shared" ca="1" si="1009"/>
        <v>45356.316094004287</v>
      </c>
      <c r="CW515" s="602">
        <f t="shared" ca="1" si="1010"/>
        <v>47004.981388595283</v>
      </c>
      <c r="CX515" s="602">
        <f t="shared" ca="1" si="1011"/>
        <v>47004.981388595283</v>
      </c>
      <c r="CY515" s="602">
        <f t="shared" ca="1" si="1012"/>
        <v>48678.368743832812</v>
      </c>
      <c r="CZ515" s="602">
        <f t="shared" ca="1" si="1013"/>
        <v>44703.97476535022</v>
      </c>
      <c r="DA515" s="602">
        <f t="shared" ca="1" si="1014"/>
        <v>46342.497848049643</v>
      </c>
      <c r="DB515" s="602">
        <f t="shared" ca="1" si="1015"/>
        <v>46342.497848049643</v>
      </c>
      <c r="DC515" s="602">
        <f t="shared" ca="1" si="1016"/>
        <v>48006.105296803609</v>
      </c>
      <c r="DD515" s="602">
        <f t="shared" ca="1" si="1017"/>
        <v>48006.105296803609</v>
      </c>
      <c r="DE515" s="602">
        <f t="shared" ca="1" si="1018"/>
        <v>49693.889253268258</v>
      </c>
      <c r="DF515" s="602">
        <f t="shared" ca="1" si="1019"/>
        <v>49693.889253268258</v>
      </c>
      <c r="DG515" s="602">
        <f t="shared" ca="1" si="1020"/>
        <v>51404.937022019112</v>
      </c>
      <c r="DH515" s="602">
        <f t="shared" ca="1" si="1021"/>
        <v>51404.937022019112</v>
      </c>
      <c r="DI515" s="602">
        <f t="shared" ca="1" si="1022"/>
        <v>53138.334953305806</v>
      </c>
      <c r="DJ515" s="602">
        <f t="shared" ca="1" si="1023"/>
        <v>35740.272825017964</v>
      </c>
      <c r="DK515" s="602">
        <f t="shared" ca="1" si="1024"/>
        <v>36622.140011125128</v>
      </c>
      <c r="DL515" s="602">
        <f t="shared" ca="1" si="1025"/>
        <v>36622.140011125128</v>
      </c>
      <c r="DM515" s="602">
        <f t="shared" ca="1" si="1026"/>
        <v>37514.931461517175</v>
      </c>
      <c r="DN515" s="602">
        <f t="shared" ca="1" si="1027"/>
        <v>37514.931461517175</v>
      </c>
      <c r="DO515" s="602">
        <f t="shared" ca="1" si="1028"/>
        <v>38418.479955411574</v>
      </c>
      <c r="DP515" s="602">
        <f t="shared" ca="1" si="1029"/>
        <v>38418.479955411574</v>
      </c>
      <c r="DQ515" s="602">
        <f t="shared" ca="1" si="1030"/>
        <v>39332.613834187912</v>
      </c>
      <c r="DR515" s="602">
        <f t="shared" ca="1" si="1031"/>
        <v>39332.613834187912</v>
      </c>
      <c r="DS515" s="602">
        <f t="shared" ca="1" si="1032"/>
        <v>40257.157363389997</v>
      </c>
      <c r="DT515" s="602">
        <f t="shared" ca="1" si="1033"/>
        <v>46177.501827191038</v>
      </c>
      <c r="DU515" s="602">
        <f t="shared" ca="1" si="1034"/>
        <v>47838.641578354283</v>
      </c>
      <c r="DV515" s="602">
        <f t="shared" ca="1" si="1035"/>
        <v>47838.641578354283</v>
      </c>
      <c r="DW515" s="602">
        <f t="shared" ca="1" si="1036"/>
        <v>49524.048906687342</v>
      </c>
      <c r="DX515" s="602">
        <f t="shared" ca="1" si="1037"/>
        <v>49524.048906687342</v>
      </c>
      <c r="DY515" s="602">
        <f t="shared" ca="1" si="1038"/>
        <v>51232.81142211426</v>
      </c>
      <c r="DZ515" s="602">
        <f t="shared" ca="1" si="1039"/>
        <v>51232.81142211426</v>
      </c>
      <c r="EA515" s="602">
        <f t="shared" ca="1" si="1040"/>
        <v>52964.015402022604</v>
      </c>
      <c r="EB515" s="602">
        <f t="shared" ca="1" si="1041"/>
        <v>52964.015402022604</v>
      </c>
      <c r="EC515" s="602">
        <f t="shared" ca="1" si="1042"/>
        <v>54716.749467108581</v>
      </c>
      <c r="ED515" s="602">
        <f t="shared" ca="1" si="1043"/>
        <v>50546.562285820124</v>
      </c>
      <c r="EE515" s="602">
        <f t="shared" ca="1" si="1044"/>
        <v>52268.899256216449</v>
      </c>
      <c r="EF515" s="602">
        <f t="shared" ca="1" si="1045"/>
        <v>52268.899256216449</v>
      </c>
      <c r="EG515" s="602">
        <f t="shared" ca="1" si="1046"/>
        <v>54013.130357142247</v>
      </c>
      <c r="EH515" s="602">
        <f t="shared" ca="1" si="1047"/>
        <v>54013.130357142247</v>
      </c>
      <c r="EI515" s="602">
        <f t="shared" ca="1" si="1048"/>
        <v>55778.34727772788</v>
      </c>
      <c r="EJ515" s="602">
        <f t="shared" ca="1" si="1049"/>
        <v>55778.34727772788</v>
      </c>
      <c r="EK515" s="602">
        <f t="shared" ca="1" si="1050"/>
        <v>57563.649413299725</v>
      </c>
      <c r="EL515" s="602">
        <f t="shared" ca="1" si="1051"/>
        <v>57563.649413299725</v>
      </c>
      <c r="EM515" s="602">
        <f t="shared" ca="1" si="1052"/>
        <v>59368.146874517734</v>
      </c>
    </row>
    <row r="516" spans="22:143" ht="14.25" x14ac:dyDescent="0.2">
      <c r="V516" s="260"/>
      <c r="W516" s="597">
        <f t="shared" si="932"/>
        <v>223</v>
      </c>
      <c r="X516" s="602">
        <f t="shared" ca="1" si="933"/>
        <v>27303.204877228378</v>
      </c>
      <c r="Y516" s="602">
        <f t="shared" ca="1" si="934"/>
        <v>28063.745651855919</v>
      </c>
      <c r="Z516" s="602">
        <f t="shared" ca="1" si="935"/>
        <v>28063.745651855919</v>
      </c>
      <c r="AA516" s="602">
        <f t="shared" ca="1" si="936"/>
        <v>28836.595283912593</v>
      </c>
      <c r="AB516" s="602">
        <f t="shared" ca="1" si="937"/>
        <v>28836.595283912593</v>
      </c>
      <c r="AC516" s="602">
        <f t="shared" ca="1" si="938"/>
        <v>29621.652351503428</v>
      </c>
      <c r="AD516" s="602">
        <f t="shared" ca="1" si="939"/>
        <v>29621.652351503428</v>
      </c>
      <c r="AE516" s="602">
        <f t="shared" ca="1" si="940"/>
        <v>30418.807625095062</v>
      </c>
      <c r="AF516" s="602">
        <f t="shared" ca="1" si="941"/>
        <v>30418.807625095062</v>
      </c>
      <c r="AG516" s="602">
        <f t="shared" ca="1" si="942"/>
        <v>31227.944341051854</v>
      </c>
      <c r="AH516" s="602">
        <f t="shared" ca="1" si="943"/>
        <v>31773.964225318963</v>
      </c>
      <c r="AI516" s="602">
        <f t="shared" ca="1" si="944"/>
        <v>33161.814954877947</v>
      </c>
      <c r="AJ516" s="602">
        <f t="shared" ca="1" si="945"/>
        <v>33161.814954877947</v>
      </c>
      <c r="AK516" s="602">
        <f t="shared" ca="1" si="946"/>
        <v>34581.723205375456</v>
      </c>
      <c r="AL516" s="602">
        <f t="shared" ca="1" si="947"/>
        <v>34581.723205375456</v>
      </c>
      <c r="AM516" s="602">
        <f t="shared" ca="1" si="948"/>
        <v>36033.004617820443</v>
      </c>
      <c r="AN516" s="602">
        <f t="shared" ca="1" si="949"/>
        <v>36033.004617820443</v>
      </c>
      <c r="AO516" s="602">
        <f t="shared" ca="1" si="950"/>
        <v>37514.931461517175</v>
      </c>
      <c r="AP516" s="602">
        <f t="shared" ca="1" si="951"/>
        <v>37514.931461517175</v>
      </c>
      <c r="AQ516" s="602">
        <f t="shared" ca="1" si="952"/>
        <v>39026.737155306873</v>
      </c>
      <c r="AR516" s="602">
        <f t="shared" ca="1" si="953"/>
        <v>35448.772928771345</v>
      </c>
      <c r="AS516" s="602">
        <f t="shared" ca="1" si="954"/>
        <v>36918.531516652984</v>
      </c>
      <c r="AT516" s="602">
        <f t="shared" ca="1" si="955"/>
        <v>36918.531516652984</v>
      </c>
      <c r="AU516" s="602">
        <f t="shared" ca="1" si="956"/>
        <v>38418.479955411574</v>
      </c>
      <c r="AV516" s="602">
        <f t="shared" ca="1" si="957"/>
        <v>38418.479955411574</v>
      </c>
      <c r="AW516" s="602">
        <f t="shared" ca="1" si="958"/>
        <v>39947.830563756834</v>
      </c>
      <c r="AX516" s="602">
        <f t="shared" ca="1" si="959"/>
        <v>39947.830563756834</v>
      </c>
      <c r="AY516" s="602">
        <f t="shared" ca="1" si="960"/>
        <v>41505.764212283277</v>
      </c>
      <c r="AZ516" s="602">
        <f t="shared" ca="1" si="961"/>
        <v>41505.764212283277</v>
      </c>
      <c r="BA516" s="602">
        <f t="shared" ca="1" si="962"/>
        <v>43091.434978125537</v>
      </c>
      <c r="BB516" s="602">
        <f t="shared" ca="1" si="963"/>
        <v>30151.752011168952</v>
      </c>
      <c r="BC516" s="602">
        <f t="shared" ca="1" si="964"/>
        <v>30956.908340085956</v>
      </c>
      <c r="BD516" s="602">
        <f t="shared" ca="1" si="965"/>
        <v>30956.908340085956</v>
      </c>
      <c r="BE516" s="602">
        <f t="shared" ca="1" si="966"/>
        <v>31773.96422531897</v>
      </c>
      <c r="BF516" s="602">
        <f t="shared" ca="1" si="967"/>
        <v>31773.96422531897</v>
      </c>
      <c r="BG516" s="602">
        <f t="shared" ca="1" si="968"/>
        <v>32602.790994842424</v>
      </c>
      <c r="BH516" s="602">
        <f t="shared" ca="1" si="969"/>
        <v>32602.790994842424</v>
      </c>
      <c r="BI516" s="602">
        <f t="shared" ca="1" si="970"/>
        <v>33443.253242422019</v>
      </c>
      <c r="BJ516" s="602">
        <f t="shared" ca="1" si="971"/>
        <v>33443.253242422019</v>
      </c>
      <c r="BK516" s="602">
        <f t="shared" ca="1" si="972"/>
        <v>34295.209150044284</v>
      </c>
      <c r="BL516" s="602">
        <f t="shared" ca="1" si="973"/>
        <v>36770.18441525627</v>
      </c>
      <c r="BM516" s="602">
        <f t="shared" ca="1" si="974"/>
        <v>38267.148755353199</v>
      </c>
      <c r="BN516" s="602">
        <f t="shared" ca="1" si="975"/>
        <v>38267.148755353199</v>
      </c>
      <c r="BO516" s="602">
        <f t="shared" ca="1" si="976"/>
        <v>39793.595525186211</v>
      </c>
      <c r="BP516" s="602">
        <f t="shared" ca="1" si="977"/>
        <v>39793.595525186211</v>
      </c>
      <c r="BQ516" s="602">
        <f t="shared" ca="1" si="978"/>
        <v>41348.708530527409</v>
      </c>
      <c r="BR516" s="602">
        <f t="shared" ca="1" si="979"/>
        <v>41348.708530527409</v>
      </c>
      <c r="BS516" s="602">
        <f t="shared" ca="1" si="980"/>
        <v>42931.644319025749</v>
      </c>
      <c r="BT516" s="602">
        <f t="shared" ca="1" si="981"/>
        <v>42931.644319025749</v>
      </c>
      <c r="BU516" s="602">
        <f t="shared" ca="1" si="982"/>
        <v>44541.536806018841</v>
      </c>
      <c r="BV516" s="602">
        <f t="shared" ca="1" si="983"/>
        <v>40723.276804626068</v>
      </c>
      <c r="BW516" s="602">
        <f t="shared" ca="1" si="984"/>
        <v>42295.186245571516</v>
      </c>
      <c r="BX516" s="602">
        <f t="shared" ca="1" si="985"/>
        <v>42295.186245571516</v>
      </c>
      <c r="BY516" s="602">
        <f t="shared" ca="1" si="986"/>
        <v>43894.401241264459</v>
      </c>
      <c r="BZ516" s="602">
        <f t="shared" ca="1" si="987"/>
        <v>43894.401241264459</v>
      </c>
      <c r="CA516" s="602">
        <f t="shared" ca="1" si="988"/>
        <v>45520.044319311586</v>
      </c>
      <c r="CB516" s="602">
        <f t="shared" ca="1" si="989"/>
        <v>45520.044319311586</v>
      </c>
      <c r="CC516" s="602">
        <f t="shared" ca="1" si="990"/>
        <v>47171.222607457443</v>
      </c>
      <c r="CD516" s="602">
        <f t="shared" ca="1" si="991"/>
        <v>47171.222607457443</v>
      </c>
      <c r="CE516" s="602">
        <f t="shared" ca="1" si="992"/>
        <v>48847.032188247038</v>
      </c>
      <c r="CF516" s="602">
        <f t="shared" ca="1" si="993"/>
        <v>32602.790994842424</v>
      </c>
      <c r="CG516" s="602">
        <f t="shared" ca="1" si="994"/>
        <v>33443.253242422012</v>
      </c>
      <c r="CH516" s="602">
        <f t="shared" ca="1" si="995"/>
        <v>33443.253242422012</v>
      </c>
      <c r="CI516" s="602">
        <f t="shared" ca="1" si="996"/>
        <v>34295.209150044277</v>
      </c>
      <c r="CJ516" s="602">
        <f t="shared" ca="1" si="997"/>
        <v>34295.209150044277</v>
      </c>
      <c r="CK516" s="602">
        <f t="shared" ca="1" si="998"/>
        <v>35158.510820378884</v>
      </c>
      <c r="CL516" s="602">
        <f t="shared" ca="1" si="999"/>
        <v>35158.510820378884</v>
      </c>
      <c r="CM516" s="602">
        <f t="shared" ca="1" si="1000"/>
        <v>36033.004617820443</v>
      </c>
      <c r="CN516" s="602">
        <f t="shared" ca="1" si="1001"/>
        <v>36033.004617820443</v>
      </c>
      <c r="CO516" s="602">
        <f t="shared" ca="1" si="1002"/>
        <v>36918.531516652984</v>
      </c>
      <c r="CP516" s="602">
        <f t="shared" ca="1" si="1003"/>
        <v>40567.620879791641</v>
      </c>
      <c r="CQ516" s="602">
        <f t="shared" ca="1" si="1004"/>
        <v>42136.752230538325</v>
      </c>
      <c r="CR516" s="602">
        <f t="shared" ca="1" si="1005"/>
        <v>42136.752230538325</v>
      </c>
      <c r="CS516" s="602">
        <f t="shared" ca="1" si="1006"/>
        <v>43733.275864409734</v>
      </c>
      <c r="CT516" s="602">
        <f t="shared" ca="1" si="1007"/>
        <v>43733.275864409734</v>
      </c>
      <c r="CU516" s="602">
        <f t="shared" ca="1" si="1008"/>
        <v>45356.316094004287</v>
      </c>
      <c r="CV516" s="602">
        <f t="shared" ca="1" si="1009"/>
        <v>45356.316094004287</v>
      </c>
      <c r="CW516" s="602">
        <f t="shared" ca="1" si="1010"/>
        <v>47004.981388595283</v>
      </c>
      <c r="CX516" s="602">
        <f t="shared" ca="1" si="1011"/>
        <v>47004.981388595283</v>
      </c>
      <c r="CY516" s="602">
        <f t="shared" ca="1" si="1012"/>
        <v>48678.368743832812</v>
      </c>
      <c r="CZ516" s="602">
        <f t="shared" ca="1" si="1013"/>
        <v>44703.97476535022</v>
      </c>
      <c r="DA516" s="602">
        <f t="shared" ca="1" si="1014"/>
        <v>46342.497848049643</v>
      </c>
      <c r="DB516" s="602">
        <f t="shared" ca="1" si="1015"/>
        <v>46342.497848049643</v>
      </c>
      <c r="DC516" s="602">
        <f t="shared" ca="1" si="1016"/>
        <v>48006.105296803609</v>
      </c>
      <c r="DD516" s="602">
        <f t="shared" ca="1" si="1017"/>
        <v>48006.105296803609</v>
      </c>
      <c r="DE516" s="602">
        <f t="shared" ca="1" si="1018"/>
        <v>49693.889253268258</v>
      </c>
      <c r="DF516" s="602">
        <f t="shared" ca="1" si="1019"/>
        <v>49693.889253268258</v>
      </c>
      <c r="DG516" s="602">
        <f t="shared" ca="1" si="1020"/>
        <v>51404.937022019112</v>
      </c>
      <c r="DH516" s="602">
        <f t="shared" ca="1" si="1021"/>
        <v>51404.937022019112</v>
      </c>
      <c r="DI516" s="602">
        <f t="shared" ca="1" si="1022"/>
        <v>53138.334953305806</v>
      </c>
      <c r="DJ516" s="602">
        <f t="shared" ca="1" si="1023"/>
        <v>35740.272825017964</v>
      </c>
      <c r="DK516" s="602">
        <f t="shared" ca="1" si="1024"/>
        <v>36622.140011125128</v>
      </c>
      <c r="DL516" s="602">
        <f t="shared" ca="1" si="1025"/>
        <v>36622.140011125128</v>
      </c>
      <c r="DM516" s="602">
        <f t="shared" ca="1" si="1026"/>
        <v>37514.931461517175</v>
      </c>
      <c r="DN516" s="602">
        <f t="shared" ca="1" si="1027"/>
        <v>37514.931461517175</v>
      </c>
      <c r="DO516" s="602">
        <f t="shared" ca="1" si="1028"/>
        <v>38418.479955411574</v>
      </c>
      <c r="DP516" s="602">
        <f t="shared" ca="1" si="1029"/>
        <v>38418.479955411574</v>
      </c>
      <c r="DQ516" s="602">
        <f t="shared" ca="1" si="1030"/>
        <v>39332.613834187912</v>
      </c>
      <c r="DR516" s="602">
        <f t="shared" ca="1" si="1031"/>
        <v>39332.613834187912</v>
      </c>
      <c r="DS516" s="602">
        <f t="shared" ca="1" si="1032"/>
        <v>40257.157363389997</v>
      </c>
      <c r="DT516" s="602">
        <f t="shared" ca="1" si="1033"/>
        <v>46177.501827191038</v>
      </c>
      <c r="DU516" s="602">
        <f t="shared" ca="1" si="1034"/>
        <v>47838.641578354283</v>
      </c>
      <c r="DV516" s="602">
        <f t="shared" ca="1" si="1035"/>
        <v>47838.641578354283</v>
      </c>
      <c r="DW516" s="602">
        <f t="shared" ca="1" si="1036"/>
        <v>49524.048906687342</v>
      </c>
      <c r="DX516" s="602">
        <f t="shared" ca="1" si="1037"/>
        <v>49524.048906687342</v>
      </c>
      <c r="DY516" s="602">
        <f t="shared" ca="1" si="1038"/>
        <v>51232.81142211426</v>
      </c>
      <c r="DZ516" s="602">
        <f t="shared" ca="1" si="1039"/>
        <v>51232.81142211426</v>
      </c>
      <c r="EA516" s="602">
        <f t="shared" ca="1" si="1040"/>
        <v>52964.015402022604</v>
      </c>
      <c r="EB516" s="602">
        <f t="shared" ca="1" si="1041"/>
        <v>52964.015402022604</v>
      </c>
      <c r="EC516" s="602">
        <f t="shared" ca="1" si="1042"/>
        <v>54716.749467108581</v>
      </c>
      <c r="ED516" s="602">
        <f t="shared" ca="1" si="1043"/>
        <v>50546.562285820124</v>
      </c>
      <c r="EE516" s="602">
        <f t="shared" ca="1" si="1044"/>
        <v>52268.899256216449</v>
      </c>
      <c r="EF516" s="602">
        <f t="shared" ca="1" si="1045"/>
        <v>52268.899256216449</v>
      </c>
      <c r="EG516" s="602">
        <f t="shared" ca="1" si="1046"/>
        <v>54013.130357142247</v>
      </c>
      <c r="EH516" s="602">
        <f t="shared" ca="1" si="1047"/>
        <v>54013.130357142247</v>
      </c>
      <c r="EI516" s="602">
        <f t="shared" ca="1" si="1048"/>
        <v>55778.34727772788</v>
      </c>
      <c r="EJ516" s="602">
        <f t="shared" ca="1" si="1049"/>
        <v>55778.34727772788</v>
      </c>
      <c r="EK516" s="602">
        <f t="shared" ca="1" si="1050"/>
        <v>57563.649413299725</v>
      </c>
      <c r="EL516" s="602">
        <f t="shared" ca="1" si="1051"/>
        <v>57563.649413299725</v>
      </c>
      <c r="EM516" s="602">
        <f t="shared" ca="1" si="1052"/>
        <v>59368.146874517734</v>
      </c>
    </row>
    <row r="517" spans="22:143" ht="14.25" x14ac:dyDescent="0.2">
      <c r="V517" s="260"/>
      <c r="W517" s="597">
        <f t="shared" si="932"/>
        <v>224</v>
      </c>
      <c r="X517" s="602">
        <f t="shared" ca="1" si="933"/>
        <v>27303.204877228378</v>
      </c>
      <c r="Y517" s="602">
        <f t="shared" ca="1" si="934"/>
        <v>28063.745651855919</v>
      </c>
      <c r="Z517" s="602">
        <f t="shared" ca="1" si="935"/>
        <v>28063.745651855919</v>
      </c>
      <c r="AA517" s="602">
        <f t="shared" ca="1" si="936"/>
        <v>28836.595283912593</v>
      </c>
      <c r="AB517" s="602">
        <f t="shared" ca="1" si="937"/>
        <v>28836.595283912593</v>
      </c>
      <c r="AC517" s="602">
        <f t="shared" ca="1" si="938"/>
        <v>29621.652351503428</v>
      </c>
      <c r="AD517" s="602">
        <f t="shared" ca="1" si="939"/>
        <v>29621.652351503428</v>
      </c>
      <c r="AE517" s="602">
        <f t="shared" ca="1" si="940"/>
        <v>30418.807625095062</v>
      </c>
      <c r="AF517" s="602">
        <f t="shared" ca="1" si="941"/>
        <v>30418.807625095062</v>
      </c>
      <c r="AG517" s="602">
        <f t="shared" ca="1" si="942"/>
        <v>31227.944341051854</v>
      </c>
      <c r="AH517" s="602">
        <f t="shared" ca="1" si="943"/>
        <v>31773.964225318963</v>
      </c>
      <c r="AI517" s="602">
        <f t="shared" ca="1" si="944"/>
        <v>33161.814954877947</v>
      </c>
      <c r="AJ517" s="602">
        <f t="shared" ca="1" si="945"/>
        <v>33161.814954877947</v>
      </c>
      <c r="AK517" s="602">
        <f t="shared" ca="1" si="946"/>
        <v>34581.723205375456</v>
      </c>
      <c r="AL517" s="602">
        <f t="shared" ca="1" si="947"/>
        <v>34581.723205375456</v>
      </c>
      <c r="AM517" s="602">
        <f t="shared" ca="1" si="948"/>
        <v>36033.004617820443</v>
      </c>
      <c r="AN517" s="602">
        <f t="shared" ca="1" si="949"/>
        <v>36033.004617820443</v>
      </c>
      <c r="AO517" s="602">
        <f t="shared" ca="1" si="950"/>
        <v>37514.931461517175</v>
      </c>
      <c r="AP517" s="602">
        <f t="shared" ca="1" si="951"/>
        <v>37514.931461517175</v>
      </c>
      <c r="AQ517" s="602">
        <f t="shared" ca="1" si="952"/>
        <v>39026.737155306873</v>
      </c>
      <c r="AR517" s="602">
        <f t="shared" ca="1" si="953"/>
        <v>35448.772928771345</v>
      </c>
      <c r="AS517" s="602">
        <f t="shared" ca="1" si="954"/>
        <v>36918.531516652984</v>
      </c>
      <c r="AT517" s="602">
        <f t="shared" ca="1" si="955"/>
        <v>36918.531516652984</v>
      </c>
      <c r="AU517" s="602">
        <f t="shared" ca="1" si="956"/>
        <v>38418.479955411574</v>
      </c>
      <c r="AV517" s="602">
        <f t="shared" ca="1" si="957"/>
        <v>38418.479955411574</v>
      </c>
      <c r="AW517" s="602">
        <f t="shared" ca="1" si="958"/>
        <v>39947.830563756834</v>
      </c>
      <c r="AX517" s="602">
        <f t="shared" ca="1" si="959"/>
        <v>39947.830563756834</v>
      </c>
      <c r="AY517" s="602">
        <f t="shared" ca="1" si="960"/>
        <v>41505.764212283277</v>
      </c>
      <c r="AZ517" s="602">
        <f t="shared" ca="1" si="961"/>
        <v>41505.764212283277</v>
      </c>
      <c r="BA517" s="602">
        <f t="shared" ca="1" si="962"/>
        <v>43091.434978125537</v>
      </c>
      <c r="BB517" s="602">
        <f t="shared" ca="1" si="963"/>
        <v>30151.752011168952</v>
      </c>
      <c r="BC517" s="602">
        <f t="shared" ca="1" si="964"/>
        <v>30956.908340085956</v>
      </c>
      <c r="BD517" s="602">
        <f t="shared" ca="1" si="965"/>
        <v>30956.908340085956</v>
      </c>
      <c r="BE517" s="602">
        <f t="shared" ca="1" si="966"/>
        <v>31773.96422531897</v>
      </c>
      <c r="BF517" s="602">
        <f t="shared" ca="1" si="967"/>
        <v>31773.96422531897</v>
      </c>
      <c r="BG517" s="602">
        <f t="shared" ca="1" si="968"/>
        <v>32602.790994842424</v>
      </c>
      <c r="BH517" s="602">
        <f t="shared" ca="1" si="969"/>
        <v>32602.790994842424</v>
      </c>
      <c r="BI517" s="602">
        <f t="shared" ca="1" si="970"/>
        <v>33443.253242422019</v>
      </c>
      <c r="BJ517" s="602">
        <f t="shared" ca="1" si="971"/>
        <v>33443.253242422019</v>
      </c>
      <c r="BK517" s="602">
        <f t="shared" ca="1" si="972"/>
        <v>34295.209150044284</v>
      </c>
      <c r="BL517" s="602">
        <f t="shared" ca="1" si="973"/>
        <v>36770.18441525627</v>
      </c>
      <c r="BM517" s="602">
        <f t="shared" ca="1" si="974"/>
        <v>38267.148755353199</v>
      </c>
      <c r="BN517" s="602">
        <f t="shared" ca="1" si="975"/>
        <v>38267.148755353199</v>
      </c>
      <c r="BO517" s="602">
        <f t="shared" ca="1" si="976"/>
        <v>39793.595525186211</v>
      </c>
      <c r="BP517" s="602">
        <f t="shared" ca="1" si="977"/>
        <v>39793.595525186211</v>
      </c>
      <c r="BQ517" s="602">
        <f t="shared" ca="1" si="978"/>
        <v>41348.708530527409</v>
      </c>
      <c r="BR517" s="602">
        <f t="shared" ca="1" si="979"/>
        <v>41348.708530527409</v>
      </c>
      <c r="BS517" s="602">
        <f t="shared" ca="1" si="980"/>
        <v>42931.644319025749</v>
      </c>
      <c r="BT517" s="602">
        <f t="shared" ca="1" si="981"/>
        <v>42931.644319025749</v>
      </c>
      <c r="BU517" s="602">
        <f t="shared" ca="1" si="982"/>
        <v>44541.536806018841</v>
      </c>
      <c r="BV517" s="602">
        <f t="shared" ca="1" si="983"/>
        <v>40723.276804626068</v>
      </c>
      <c r="BW517" s="602">
        <f t="shared" ca="1" si="984"/>
        <v>42295.186245571516</v>
      </c>
      <c r="BX517" s="602">
        <f t="shared" ca="1" si="985"/>
        <v>42295.186245571516</v>
      </c>
      <c r="BY517" s="602">
        <f t="shared" ca="1" si="986"/>
        <v>43894.401241264459</v>
      </c>
      <c r="BZ517" s="602">
        <f t="shared" ca="1" si="987"/>
        <v>43894.401241264459</v>
      </c>
      <c r="CA517" s="602">
        <f t="shared" ca="1" si="988"/>
        <v>45520.044319311586</v>
      </c>
      <c r="CB517" s="602">
        <f t="shared" ca="1" si="989"/>
        <v>45520.044319311586</v>
      </c>
      <c r="CC517" s="602">
        <f t="shared" ca="1" si="990"/>
        <v>47171.222607457443</v>
      </c>
      <c r="CD517" s="602">
        <f t="shared" ca="1" si="991"/>
        <v>47171.222607457443</v>
      </c>
      <c r="CE517" s="602">
        <f t="shared" ca="1" si="992"/>
        <v>48847.032188247038</v>
      </c>
      <c r="CF517" s="602">
        <f t="shared" ca="1" si="993"/>
        <v>32602.790994842424</v>
      </c>
      <c r="CG517" s="602">
        <f t="shared" ca="1" si="994"/>
        <v>33443.253242422012</v>
      </c>
      <c r="CH517" s="602">
        <f t="shared" ca="1" si="995"/>
        <v>33443.253242422012</v>
      </c>
      <c r="CI517" s="602">
        <f t="shared" ca="1" si="996"/>
        <v>34295.209150044277</v>
      </c>
      <c r="CJ517" s="602">
        <f t="shared" ca="1" si="997"/>
        <v>34295.209150044277</v>
      </c>
      <c r="CK517" s="602">
        <f t="shared" ca="1" si="998"/>
        <v>35158.510820378884</v>
      </c>
      <c r="CL517" s="602">
        <f t="shared" ca="1" si="999"/>
        <v>35158.510820378884</v>
      </c>
      <c r="CM517" s="602">
        <f t="shared" ca="1" si="1000"/>
        <v>36033.004617820443</v>
      </c>
      <c r="CN517" s="602">
        <f t="shared" ca="1" si="1001"/>
        <v>36033.004617820443</v>
      </c>
      <c r="CO517" s="602">
        <f t="shared" ca="1" si="1002"/>
        <v>36918.531516652984</v>
      </c>
      <c r="CP517" s="602">
        <f t="shared" ca="1" si="1003"/>
        <v>40567.620879791641</v>
      </c>
      <c r="CQ517" s="602">
        <f t="shared" ca="1" si="1004"/>
        <v>42136.752230538325</v>
      </c>
      <c r="CR517" s="602">
        <f t="shared" ca="1" si="1005"/>
        <v>42136.752230538325</v>
      </c>
      <c r="CS517" s="602">
        <f t="shared" ca="1" si="1006"/>
        <v>43733.275864409734</v>
      </c>
      <c r="CT517" s="602">
        <f t="shared" ca="1" si="1007"/>
        <v>43733.275864409734</v>
      </c>
      <c r="CU517" s="602">
        <f t="shared" ca="1" si="1008"/>
        <v>45356.316094004287</v>
      </c>
      <c r="CV517" s="602">
        <f t="shared" ca="1" si="1009"/>
        <v>45356.316094004287</v>
      </c>
      <c r="CW517" s="602">
        <f t="shared" ca="1" si="1010"/>
        <v>47004.981388595283</v>
      </c>
      <c r="CX517" s="602">
        <f t="shared" ca="1" si="1011"/>
        <v>47004.981388595283</v>
      </c>
      <c r="CY517" s="602">
        <f t="shared" ca="1" si="1012"/>
        <v>48678.368743832812</v>
      </c>
      <c r="CZ517" s="602">
        <f t="shared" ca="1" si="1013"/>
        <v>44703.97476535022</v>
      </c>
      <c r="DA517" s="602">
        <f t="shared" ca="1" si="1014"/>
        <v>46342.497848049643</v>
      </c>
      <c r="DB517" s="602">
        <f t="shared" ca="1" si="1015"/>
        <v>46342.497848049643</v>
      </c>
      <c r="DC517" s="602">
        <f t="shared" ca="1" si="1016"/>
        <v>48006.105296803609</v>
      </c>
      <c r="DD517" s="602">
        <f t="shared" ca="1" si="1017"/>
        <v>48006.105296803609</v>
      </c>
      <c r="DE517" s="602">
        <f t="shared" ca="1" si="1018"/>
        <v>49693.889253268258</v>
      </c>
      <c r="DF517" s="602">
        <f t="shared" ca="1" si="1019"/>
        <v>49693.889253268258</v>
      </c>
      <c r="DG517" s="602">
        <f t="shared" ca="1" si="1020"/>
        <v>51404.937022019112</v>
      </c>
      <c r="DH517" s="602">
        <f t="shared" ca="1" si="1021"/>
        <v>51404.937022019112</v>
      </c>
      <c r="DI517" s="602">
        <f t="shared" ca="1" si="1022"/>
        <v>53138.334953305806</v>
      </c>
      <c r="DJ517" s="602">
        <f t="shared" ca="1" si="1023"/>
        <v>35740.272825017964</v>
      </c>
      <c r="DK517" s="602">
        <f t="shared" ca="1" si="1024"/>
        <v>36622.140011125128</v>
      </c>
      <c r="DL517" s="602">
        <f t="shared" ca="1" si="1025"/>
        <v>36622.140011125128</v>
      </c>
      <c r="DM517" s="602">
        <f t="shared" ca="1" si="1026"/>
        <v>37514.931461517175</v>
      </c>
      <c r="DN517" s="602">
        <f t="shared" ca="1" si="1027"/>
        <v>37514.931461517175</v>
      </c>
      <c r="DO517" s="602">
        <f t="shared" ca="1" si="1028"/>
        <v>38418.479955411574</v>
      </c>
      <c r="DP517" s="602">
        <f t="shared" ca="1" si="1029"/>
        <v>38418.479955411574</v>
      </c>
      <c r="DQ517" s="602">
        <f t="shared" ca="1" si="1030"/>
        <v>39332.613834187912</v>
      </c>
      <c r="DR517" s="602">
        <f t="shared" ca="1" si="1031"/>
        <v>39332.613834187912</v>
      </c>
      <c r="DS517" s="602">
        <f t="shared" ca="1" si="1032"/>
        <v>40257.157363389997</v>
      </c>
      <c r="DT517" s="602">
        <f t="shared" ca="1" si="1033"/>
        <v>46177.501827191038</v>
      </c>
      <c r="DU517" s="602">
        <f t="shared" ca="1" si="1034"/>
        <v>47838.641578354283</v>
      </c>
      <c r="DV517" s="602">
        <f t="shared" ca="1" si="1035"/>
        <v>47838.641578354283</v>
      </c>
      <c r="DW517" s="602">
        <f t="shared" ca="1" si="1036"/>
        <v>49524.048906687342</v>
      </c>
      <c r="DX517" s="602">
        <f t="shared" ca="1" si="1037"/>
        <v>49524.048906687342</v>
      </c>
      <c r="DY517" s="602">
        <f t="shared" ca="1" si="1038"/>
        <v>51232.81142211426</v>
      </c>
      <c r="DZ517" s="602">
        <f t="shared" ca="1" si="1039"/>
        <v>51232.81142211426</v>
      </c>
      <c r="EA517" s="602">
        <f t="shared" ca="1" si="1040"/>
        <v>52964.015402022604</v>
      </c>
      <c r="EB517" s="602">
        <f t="shared" ca="1" si="1041"/>
        <v>52964.015402022604</v>
      </c>
      <c r="EC517" s="602">
        <f t="shared" ca="1" si="1042"/>
        <v>54716.749467108581</v>
      </c>
      <c r="ED517" s="602">
        <f t="shared" ca="1" si="1043"/>
        <v>50546.562285820124</v>
      </c>
      <c r="EE517" s="602">
        <f t="shared" ca="1" si="1044"/>
        <v>52268.899256216449</v>
      </c>
      <c r="EF517" s="602">
        <f t="shared" ca="1" si="1045"/>
        <v>52268.899256216449</v>
      </c>
      <c r="EG517" s="602">
        <f t="shared" ca="1" si="1046"/>
        <v>54013.130357142247</v>
      </c>
      <c r="EH517" s="602">
        <f t="shared" ca="1" si="1047"/>
        <v>54013.130357142247</v>
      </c>
      <c r="EI517" s="602">
        <f t="shared" ca="1" si="1048"/>
        <v>55778.34727772788</v>
      </c>
      <c r="EJ517" s="602">
        <f t="shared" ca="1" si="1049"/>
        <v>55778.34727772788</v>
      </c>
      <c r="EK517" s="602">
        <f t="shared" ca="1" si="1050"/>
        <v>57563.649413299725</v>
      </c>
      <c r="EL517" s="602">
        <f t="shared" ca="1" si="1051"/>
        <v>57563.649413299725</v>
      </c>
      <c r="EM517" s="602">
        <f t="shared" ca="1" si="1052"/>
        <v>59368.146874517734</v>
      </c>
    </row>
    <row r="518" spans="22:143" ht="14.25" x14ac:dyDescent="0.2">
      <c r="V518" s="260"/>
      <c r="W518" s="597">
        <f t="shared" si="932"/>
        <v>225</v>
      </c>
      <c r="X518" s="602">
        <f t="shared" ca="1" si="933"/>
        <v>27303.204877228378</v>
      </c>
      <c r="Y518" s="602">
        <f t="shared" ca="1" si="934"/>
        <v>28063.745651855919</v>
      </c>
      <c r="Z518" s="602">
        <f t="shared" ca="1" si="935"/>
        <v>28063.745651855919</v>
      </c>
      <c r="AA518" s="602">
        <f t="shared" ca="1" si="936"/>
        <v>28836.595283912593</v>
      </c>
      <c r="AB518" s="602">
        <f t="shared" ca="1" si="937"/>
        <v>28836.595283912593</v>
      </c>
      <c r="AC518" s="602">
        <f t="shared" ca="1" si="938"/>
        <v>29621.652351503428</v>
      </c>
      <c r="AD518" s="602">
        <f t="shared" ca="1" si="939"/>
        <v>29621.652351503428</v>
      </c>
      <c r="AE518" s="602">
        <f t="shared" ca="1" si="940"/>
        <v>30418.807625095062</v>
      </c>
      <c r="AF518" s="602">
        <f t="shared" ca="1" si="941"/>
        <v>30418.807625095062</v>
      </c>
      <c r="AG518" s="602">
        <f t="shared" ca="1" si="942"/>
        <v>31227.944341051854</v>
      </c>
      <c r="AH518" s="602">
        <f t="shared" ca="1" si="943"/>
        <v>31773.964225318963</v>
      </c>
      <c r="AI518" s="602">
        <f t="shared" ca="1" si="944"/>
        <v>33161.814954877947</v>
      </c>
      <c r="AJ518" s="602">
        <f t="shared" ca="1" si="945"/>
        <v>33161.814954877947</v>
      </c>
      <c r="AK518" s="602">
        <f t="shared" ca="1" si="946"/>
        <v>34581.723205375456</v>
      </c>
      <c r="AL518" s="602">
        <f t="shared" ca="1" si="947"/>
        <v>34581.723205375456</v>
      </c>
      <c r="AM518" s="602">
        <f t="shared" ca="1" si="948"/>
        <v>36033.004617820443</v>
      </c>
      <c r="AN518" s="602">
        <f t="shared" ca="1" si="949"/>
        <v>36033.004617820443</v>
      </c>
      <c r="AO518" s="602">
        <f t="shared" ca="1" si="950"/>
        <v>37514.931461517175</v>
      </c>
      <c r="AP518" s="602">
        <f t="shared" ca="1" si="951"/>
        <v>37514.931461517175</v>
      </c>
      <c r="AQ518" s="602">
        <f t="shared" ca="1" si="952"/>
        <v>39026.737155306873</v>
      </c>
      <c r="AR518" s="602">
        <f t="shared" ca="1" si="953"/>
        <v>35448.772928771345</v>
      </c>
      <c r="AS518" s="602">
        <f t="shared" ca="1" si="954"/>
        <v>36918.531516652984</v>
      </c>
      <c r="AT518" s="602">
        <f t="shared" ca="1" si="955"/>
        <v>36918.531516652984</v>
      </c>
      <c r="AU518" s="602">
        <f t="shared" ca="1" si="956"/>
        <v>38418.479955411574</v>
      </c>
      <c r="AV518" s="602">
        <f t="shared" ca="1" si="957"/>
        <v>38418.479955411574</v>
      </c>
      <c r="AW518" s="602">
        <f t="shared" ca="1" si="958"/>
        <v>39947.830563756834</v>
      </c>
      <c r="AX518" s="602">
        <f t="shared" ca="1" si="959"/>
        <v>39947.830563756834</v>
      </c>
      <c r="AY518" s="602">
        <f t="shared" ca="1" si="960"/>
        <v>41505.764212283277</v>
      </c>
      <c r="AZ518" s="602">
        <f t="shared" ca="1" si="961"/>
        <v>41505.764212283277</v>
      </c>
      <c r="BA518" s="602">
        <f t="shared" ca="1" si="962"/>
        <v>43091.434978125537</v>
      </c>
      <c r="BB518" s="602">
        <f t="shared" ca="1" si="963"/>
        <v>30151.752011168952</v>
      </c>
      <c r="BC518" s="602">
        <f t="shared" ca="1" si="964"/>
        <v>30956.908340085956</v>
      </c>
      <c r="BD518" s="602">
        <f t="shared" ca="1" si="965"/>
        <v>30956.908340085956</v>
      </c>
      <c r="BE518" s="602">
        <f t="shared" ca="1" si="966"/>
        <v>31773.96422531897</v>
      </c>
      <c r="BF518" s="602">
        <f t="shared" ca="1" si="967"/>
        <v>31773.96422531897</v>
      </c>
      <c r="BG518" s="602">
        <f t="shared" ca="1" si="968"/>
        <v>32602.790994842424</v>
      </c>
      <c r="BH518" s="602">
        <f t="shared" ca="1" si="969"/>
        <v>32602.790994842424</v>
      </c>
      <c r="BI518" s="602">
        <f t="shared" ca="1" si="970"/>
        <v>33443.253242422019</v>
      </c>
      <c r="BJ518" s="602">
        <f t="shared" ca="1" si="971"/>
        <v>33443.253242422019</v>
      </c>
      <c r="BK518" s="602">
        <f t="shared" ca="1" si="972"/>
        <v>34295.209150044284</v>
      </c>
      <c r="BL518" s="602">
        <f t="shared" ca="1" si="973"/>
        <v>36770.18441525627</v>
      </c>
      <c r="BM518" s="602">
        <f t="shared" ca="1" si="974"/>
        <v>38267.148755353199</v>
      </c>
      <c r="BN518" s="602">
        <f t="shared" ca="1" si="975"/>
        <v>38267.148755353199</v>
      </c>
      <c r="BO518" s="602">
        <f t="shared" ca="1" si="976"/>
        <v>39793.595525186211</v>
      </c>
      <c r="BP518" s="602">
        <f t="shared" ca="1" si="977"/>
        <v>39793.595525186211</v>
      </c>
      <c r="BQ518" s="602">
        <f t="shared" ca="1" si="978"/>
        <v>41348.708530527409</v>
      </c>
      <c r="BR518" s="602">
        <f t="shared" ca="1" si="979"/>
        <v>41348.708530527409</v>
      </c>
      <c r="BS518" s="602">
        <f t="shared" ca="1" si="980"/>
        <v>42931.644319025749</v>
      </c>
      <c r="BT518" s="602">
        <f t="shared" ca="1" si="981"/>
        <v>42931.644319025749</v>
      </c>
      <c r="BU518" s="602">
        <f t="shared" ca="1" si="982"/>
        <v>44541.536806018841</v>
      </c>
      <c r="BV518" s="602">
        <f t="shared" ca="1" si="983"/>
        <v>40723.276804626068</v>
      </c>
      <c r="BW518" s="602">
        <f t="shared" ca="1" si="984"/>
        <v>42295.186245571516</v>
      </c>
      <c r="BX518" s="602">
        <f t="shared" ca="1" si="985"/>
        <v>42295.186245571516</v>
      </c>
      <c r="BY518" s="602">
        <f t="shared" ca="1" si="986"/>
        <v>43894.401241264459</v>
      </c>
      <c r="BZ518" s="602">
        <f t="shared" ca="1" si="987"/>
        <v>43894.401241264459</v>
      </c>
      <c r="CA518" s="602">
        <f t="shared" ca="1" si="988"/>
        <v>45520.044319311586</v>
      </c>
      <c r="CB518" s="602">
        <f t="shared" ca="1" si="989"/>
        <v>45520.044319311586</v>
      </c>
      <c r="CC518" s="602">
        <f t="shared" ca="1" si="990"/>
        <v>47171.222607457443</v>
      </c>
      <c r="CD518" s="602">
        <f t="shared" ca="1" si="991"/>
        <v>47171.222607457443</v>
      </c>
      <c r="CE518" s="602">
        <f t="shared" ca="1" si="992"/>
        <v>48847.032188247038</v>
      </c>
      <c r="CF518" s="602">
        <f t="shared" ca="1" si="993"/>
        <v>32602.790994842424</v>
      </c>
      <c r="CG518" s="602">
        <f t="shared" ca="1" si="994"/>
        <v>33443.253242422012</v>
      </c>
      <c r="CH518" s="602">
        <f t="shared" ca="1" si="995"/>
        <v>33443.253242422012</v>
      </c>
      <c r="CI518" s="602">
        <f t="shared" ca="1" si="996"/>
        <v>34295.209150044277</v>
      </c>
      <c r="CJ518" s="602">
        <f t="shared" ca="1" si="997"/>
        <v>34295.209150044277</v>
      </c>
      <c r="CK518" s="602">
        <f t="shared" ca="1" si="998"/>
        <v>35158.510820378884</v>
      </c>
      <c r="CL518" s="602">
        <f t="shared" ca="1" si="999"/>
        <v>35158.510820378884</v>
      </c>
      <c r="CM518" s="602">
        <f t="shared" ca="1" si="1000"/>
        <v>36033.004617820443</v>
      </c>
      <c r="CN518" s="602">
        <f t="shared" ca="1" si="1001"/>
        <v>36033.004617820443</v>
      </c>
      <c r="CO518" s="602">
        <f t="shared" ca="1" si="1002"/>
        <v>36918.531516652984</v>
      </c>
      <c r="CP518" s="602">
        <f t="shared" ca="1" si="1003"/>
        <v>40567.620879791641</v>
      </c>
      <c r="CQ518" s="602">
        <f t="shared" ca="1" si="1004"/>
        <v>42136.752230538325</v>
      </c>
      <c r="CR518" s="602">
        <f t="shared" ca="1" si="1005"/>
        <v>42136.752230538325</v>
      </c>
      <c r="CS518" s="602">
        <f t="shared" ca="1" si="1006"/>
        <v>43733.275864409734</v>
      </c>
      <c r="CT518" s="602">
        <f t="shared" ca="1" si="1007"/>
        <v>43733.275864409734</v>
      </c>
      <c r="CU518" s="602">
        <f t="shared" ca="1" si="1008"/>
        <v>45356.316094004287</v>
      </c>
      <c r="CV518" s="602">
        <f t="shared" ca="1" si="1009"/>
        <v>45356.316094004287</v>
      </c>
      <c r="CW518" s="602">
        <f t="shared" ca="1" si="1010"/>
        <v>47004.981388595283</v>
      </c>
      <c r="CX518" s="602">
        <f t="shared" ca="1" si="1011"/>
        <v>47004.981388595283</v>
      </c>
      <c r="CY518" s="602">
        <f t="shared" ca="1" si="1012"/>
        <v>48678.368743832812</v>
      </c>
      <c r="CZ518" s="602">
        <f t="shared" ca="1" si="1013"/>
        <v>44703.97476535022</v>
      </c>
      <c r="DA518" s="602">
        <f t="shared" ca="1" si="1014"/>
        <v>46342.497848049643</v>
      </c>
      <c r="DB518" s="602">
        <f t="shared" ca="1" si="1015"/>
        <v>46342.497848049643</v>
      </c>
      <c r="DC518" s="602">
        <f t="shared" ca="1" si="1016"/>
        <v>48006.105296803609</v>
      </c>
      <c r="DD518" s="602">
        <f t="shared" ca="1" si="1017"/>
        <v>48006.105296803609</v>
      </c>
      <c r="DE518" s="602">
        <f t="shared" ca="1" si="1018"/>
        <v>49693.889253268258</v>
      </c>
      <c r="DF518" s="602">
        <f t="shared" ca="1" si="1019"/>
        <v>49693.889253268258</v>
      </c>
      <c r="DG518" s="602">
        <f t="shared" ca="1" si="1020"/>
        <v>51404.937022019112</v>
      </c>
      <c r="DH518" s="602">
        <f t="shared" ca="1" si="1021"/>
        <v>51404.937022019112</v>
      </c>
      <c r="DI518" s="602">
        <f t="shared" ca="1" si="1022"/>
        <v>53138.334953305806</v>
      </c>
      <c r="DJ518" s="602">
        <f t="shared" ca="1" si="1023"/>
        <v>35740.272825017964</v>
      </c>
      <c r="DK518" s="602">
        <f t="shared" ca="1" si="1024"/>
        <v>36622.140011125128</v>
      </c>
      <c r="DL518" s="602">
        <f t="shared" ca="1" si="1025"/>
        <v>36622.140011125128</v>
      </c>
      <c r="DM518" s="602">
        <f t="shared" ca="1" si="1026"/>
        <v>37514.931461517175</v>
      </c>
      <c r="DN518" s="602">
        <f t="shared" ca="1" si="1027"/>
        <v>37514.931461517175</v>
      </c>
      <c r="DO518" s="602">
        <f t="shared" ca="1" si="1028"/>
        <v>38418.479955411574</v>
      </c>
      <c r="DP518" s="602">
        <f t="shared" ca="1" si="1029"/>
        <v>38418.479955411574</v>
      </c>
      <c r="DQ518" s="602">
        <f t="shared" ca="1" si="1030"/>
        <v>39332.613834187912</v>
      </c>
      <c r="DR518" s="602">
        <f t="shared" ca="1" si="1031"/>
        <v>39332.613834187912</v>
      </c>
      <c r="DS518" s="602">
        <f t="shared" ca="1" si="1032"/>
        <v>40257.157363389997</v>
      </c>
      <c r="DT518" s="602">
        <f t="shared" ca="1" si="1033"/>
        <v>46177.501827191038</v>
      </c>
      <c r="DU518" s="602">
        <f t="shared" ca="1" si="1034"/>
        <v>47838.641578354283</v>
      </c>
      <c r="DV518" s="602">
        <f t="shared" ca="1" si="1035"/>
        <v>47838.641578354283</v>
      </c>
      <c r="DW518" s="602">
        <f t="shared" ca="1" si="1036"/>
        <v>49524.048906687342</v>
      </c>
      <c r="DX518" s="602">
        <f t="shared" ca="1" si="1037"/>
        <v>49524.048906687342</v>
      </c>
      <c r="DY518" s="602">
        <f t="shared" ca="1" si="1038"/>
        <v>51232.81142211426</v>
      </c>
      <c r="DZ518" s="602">
        <f t="shared" ca="1" si="1039"/>
        <v>51232.81142211426</v>
      </c>
      <c r="EA518" s="602">
        <f t="shared" ca="1" si="1040"/>
        <v>52964.015402022604</v>
      </c>
      <c r="EB518" s="602">
        <f t="shared" ca="1" si="1041"/>
        <v>52964.015402022604</v>
      </c>
      <c r="EC518" s="602">
        <f t="shared" ca="1" si="1042"/>
        <v>54716.749467108581</v>
      </c>
      <c r="ED518" s="602">
        <f t="shared" ca="1" si="1043"/>
        <v>50546.562285820124</v>
      </c>
      <c r="EE518" s="602">
        <f t="shared" ca="1" si="1044"/>
        <v>52268.899256216449</v>
      </c>
      <c r="EF518" s="602">
        <f t="shared" ca="1" si="1045"/>
        <v>52268.899256216449</v>
      </c>
      <c r="EG518" s="602">
        <f t="shared" ca="1" si="1046"/>
        <v>54013.130357142247</v>
      </c>
      <c r="EH518" s="602">
        <f t="shared" ca="1" si="1047"/>
        <v>54013.130357142247</v>
      </c>
      <c r="EI518" s="602">
        <f t="shared" ca="1" si="1048"/>
        <v>55778.34727772788</v>
      </c>
      <c r="EJ518" s="602">
        <f t="shared" ca="1" si="1049"/>
        <v>55778.34727772788</v>
      </c>
      <c r="EK518" s="602">
        <f t="shared" ca="1" si="1050"/>
        <v>57563.649413299725</v>
      </c>
      <c r="EL518" s="602">
        <f t="shared" ca="1" si="1051"/>
        <v>57563.649413299725</v>
      </c>
      <c r="EM518" s="602">
        <f t="shared" ca="1" si="1052"/>
        <v>59368.146874517734</v>
      </c>
    </row>
    <row r="519" spans="22:143" ht="14.25" x14ac:dyDescent="0.2">
      <c r="V519" s="260"/>
      <c r="W519" s="597">
        <f t="shared" si="932"/>
        <v>226</v>
      </c>
      <c r="X519" s="602">
        <f t="shared" ca="1" si="933"/>
        <v>27303.204877228378</v>
      </c>
      <c r="Y519" s="602">
        <f t="shared" ca="1" si="934"/>
        <v>28063.745651855919</v>
      </c>
      <c r="Z519" s="602">
        <f t="shared" ca="1" si="935"/>
        <v>28063.745651855919</v>
      </c>
      <c r="AA519" s="602">
        <f t="shared" ca="1" si="936"/>
        <v>28836.595283912593</v>
      </c>
      <c r="AB519" s="602">
        <f t="shared" ca="1" si="937"/>
        <v>28836.595283912593</v>
      </c>
      <c r="AC519" s="602">
        <f t="shared" ca="1" si="938"/>
        <v>29621.652351503428</v>
      </c>
      <c r="AD519" s="602">
        <f t="shared" ca="1" si="939"/>
        <v>29621.652351503428</v>
      </c>
      <c r="AE519" s="602">
        <f t="shared" ca="1" si="940"/>
        <v>30418.807625095062</v>
      </c>
      <c r="AF519" s="602">
        <f t="shared" ca="1" si="941"/>
        <v>30418.807625095062</v>
      </c>
      <c r="AG519" s="602">
        <f t="shared" ca="1" si="942"/>
        <v>31227.944341051854</v>
      </c>
      <c r="AH519" s="602">
        <f t="shared" ca="1" si="943"/>
        <v>31773.964225318963</v>
      </c>
      <c r="AI519" s="602">
        <f t="shared" ca="1" si="944"/>
        <v>33161.814954877947</v>
      </c>
      <c r="AJ519" s="602">
        <f t="shared" ca="1" si="945"/>
        <v>33161.814954877947</v>
      </c>
      <c r="AK519" s="602">
        <f t="shared" ca="1" si="946"/>
        <v>34581.723205375456</v>
      </c>
      <c r="AL519" s="602">
        <f t="shared" ca="1" si="947"/>
        <v>34581.723205375456</v>
      </c>
      <c r="AM519" s="602">
        <f t="shared" ca="1" si="948"/>
        <v>36033.004617820443</v>
      </c>
      <c r="AN519" s="602">
        <f t="shared" ca="1" si="949"/>
        <v>36033.004617820443</v>
      </c>
      <c r="AO519" s="602">
        <f t="shared" ca="1" si="950"/>
        <v>37514.931461517175</v>
      </c>
      <c r="AP519" s="602">
        <f t="shared" ca="1" si="951"/>
        <v>37514.931461517175</v>
      </c>
      <c r="AQ519" s="602">
        <f t="shared" ca="1" si="952"/>
        <v>39026.737155306873</v>
      </c>
      <c r="AR519" s="602">
        <f t="shared" ca="1" si="953"/>
        <v>35448.772928771345</v>
      </c>
      <c r="AS519" s="602">
        <f t="shared" ca="1" si="954"/>
        <v>36918.531516652984</v>
      </c>
      <c r="AT519" s="602">
        <f t="shared" ca="1" si="955"/>
        <v>36918.531516652984</v>
      </c>
      <c r="AU519" s="602">
        <f t="shared" ca="1" si="956"/>
        <v>38418.479955411574</v>
      </c>
      <c r="AV519" s="602">
        <f t="shared" ca="1" si="957"/>
        <v>38418.479955411574</v>
      </c>
      <c r="AW519" s="602">
        <f t="shared" ca="1" si="958"/>
        <v>39947.830563756834</v>
      </c>
      <c r="AX519" s="602">
        <f t="shared" ca="1" si="959"/>
        <v>39947.830563756834</v>
      </c>
      <c r="AY519" s="602">
        <f t="shared" ca="1" si="960"/>
        <v>41505.764212283277</v>
      </c>
      <c r="AZ519" s="602">
        <f t="shared" ca="1" si="961"/>
        <v>41505.764212283277</v>
      </c>
      <c r="BA519" s="602">
        <f t="shared" ca="1" si="962"/>
        <v>43091.434978125537</v>
      </c>
      <c r="BB519" s="602">
        <f t="shared" ca="1" si="963"/>
        <v>30151.752011168952</v>
      </c>
      <c r="BC519" s="602">
        <f t="shared" ca="1" si="964"/>
        <v>30956.908340085956</v>
      </c>
      <c r="BD519" s="602">
        <f t="shared" ca="1" si="965"/>
        <v>30956.908340085956</v>
      </c>
      <c r="BE519" s="602">
        <f t="shared" ca="1" si="966"/>
        <v>31773.96422531897</v>
      </c>
      <c r="BF519" s="602">
        <f t="shared" ca="1" si="967"/>
        <v>31773.96422531897</v>
      </c>
      <c r="BG519" s="602">
        <f t="shared" ca="1" si="968"/>
        <v>32602.790994842424</v>
      </c>
      <c r="BH519" s="602">
        <f t="shared" ca="1" si="969"/>
        <v>32602.790994842424</v>
      </c>
      <c r="BI519" s="602">
        <f t="shared" ca="1" si="970"/>
        <v>33443.253242422019</v>
      </c>
      <c r="BJ519" s="602">
        <f t="shared" ca="1" si="971"/>
        <v>33443.253242422019</v>
      </c>
      <c r="BK519" s="602">
        <f t="shared" ca="1" si="972"/>
        <v>34295.209150044284</v>
      </c>
      <c r="BL519" s="602">
        <f t="shared" ca="1" si="973"/>
        <v>36770.18441525627</v>
      </c>
      <c r="BM519" s="602">
        <f t="shared" ca="1" si="974"/>
        <v>38267.148755353199</v>
      </c>
      <c r="BN519" s="602">
        <f t="shared" ca="1" si="975"/>
        <v>38267.148755353199</v>
      </c>
      <c r="BO519" s="602">
        <f t="shared" ca="1" si="976"/>
        <v>39793.595525186211</v>
      </c>
      <c r="BP519" s="602">
        <f t="shared" ca="1" si="977"/>
        <v>39793.595525186211</v>
      </c>
      <c r="BQ519" s="602">
        <f t="shared" ca="1" si="978"/>
        <v>41348.708530527409</v>
      </c>
      <c r="BR519" s="602">
        <f t="shared" ca="1" si="979"/>
        <v>41348.708530527409</v>
      </c>
      <c r="BS519" s="602">
        <f t="shared" ca="1" si="980"/>
        <v>42931.644319025749</v>
      </c>
      <c r="BT519" s="602">
        <f t="shared" ca="1" si="981"/>
        <v>42931.644319025749</v>
      </c>
      <c r="BU519" s="602">
        <f t="shared" ca="1" si="982"/>
        <v>44541.536806018841</v>
      </c>
      <c r="BV519" s="602">
        <f t="shared" ca="1" si="983"/>
        <v>40723.276804626068</v>
      </c>
      <c r="BW519" s="602">
        <f t="shared" ca="1" si="984"/>
        <v>42295.186245571516</v>
      </c>
      <c r="BX519" s="602">
        <f t="shared" ca="1" si="985"/>
        <v>42295.186245571516</v>
      </c>
      <c r="BY519" s="602">
        <f t="shared" ca="1" si="986"/>
        <v>43894.401241264459</v>
      </c>
      <c r="BZ519" s="602">
        <f t="shared" ca="1" si="987"/>
        <v>43894.401241264459</v>
      </c>
      <c r="CA519" s="602">
        <f t="shared" ca="1" si="988"/>
        <v>45520.044319311586</v>
      </c>
      <c r="CB519" s="602">
        <f t="shared" ca="1" si="989"/>
        <v>45520.044319311586</v>
      </c>
      <c r="CC519" s="602">
        <f t="shared" ca="1" si="990"/>
        <v>47171.222607457443</v>
      </c>
      <c r="CD519" s="602">
        <f t="shared" ca="1" si="991"/>
        <v>47171.222607457443</v>
      </c>
      <c r="CE519" s="602">
        <f t="shared" ca="1" si="992"/>
        <v>48847.032188247038</v>
      </c>
      <c r="CF519" s="602">
        <f t="shared" ca="1" si="993"/>
        <v>32602.790994842424</v>
      </c>
      <c r="CG519" s="602">
        <f t="shared" ca="1" si="994"/>
        <v>33443.253242422012</v>
      </c>
      <c r="CH519" s="602">
        <f t="shared" ca="1" si="995"/>
        <v>33443.253242422012</v>
      </c>
      <c r="CI519" s="602">
        <f t="shared" ca="1" si="996"/>
        <v>34295.209150044277</v>
      </c>
      <c r="CJ519" s="602">
        <f t="shared" ca="1" si="997"/>
        <v>34295.209150044277</v>
      </c>
      <c r="CK519" s="602">
        <f t="shared" ca="1" si="998"/>
        <v>35158.510820378884</v>
      </c>
      <c r="CL519" s="602">
        <f t="shared" ca="1" si="999"/>
        <v>35158.510820378884</v>
      </c>
      <c r="CM519" s="602">
        <f t="shared" ca="1" si="1000"/>
        <v>36033.004617820443</v>
      </c>
      <c r="CN519" s="602">
        <f t="shared" ca="1" si="1001"/>
        <v>36033.004617820443</v>
      </c>
      <c r="CO519" s="602">
        <f t="shared" ca="1" si="1002"/>
        <v>36918.531516652984</v>
      </c>
      <c r="CP519" s="602">
        <f t="shared" ca="1" si="1003"/>
        <v>40567.620879791641</v>
      </c>
      <c r="CQ519" s="602">
        <f t="shared" ca="1" si="1004"/>
        <v>42136.752230538325</v>
      </c>
      <c r="CR519" s="602">
        <f t="shared" ca="1" si="1005"/>
        <v>42136.752230538325</v>
      </c>
      <c r="CS519" s="602">
        <f t="shared" ca="1" si="1006"/>
        <v>43733.275864409734</v>
      </c>
      <c r="CT519" s="602">
        <f t="shared" ca="1" si="1007"/>
        <v>43733.275864409734</v>
      </c>
      <c r="CU519" s="602">
        <f t="shared" ca="1" si="1008"/>
        <v>45356.316094004287</v>
      </c>
      <c r="CV519" s="602">
        <f t="shared" ca="1" si="1009"/>
        <v>45356.316094004287</v>
      </c>
      <c r="CW519" s="602">
        <f t="shared" ca="1" si="1010"/>
        <v>47004.981388595283</v>
      </c>
      <c r="CX519" s="602">
        <f t="shared" ca="1" si="1011"/>
        <v>47004.981388595283</v>
      </c>
      <c r="CY519" s="602">
        <f t="shared" ca="1" si="1012"/>
        <v>48678.368743832812</v>
      </c>
      <c r="CZ519" s="602">
        <f t="shared" ca="1" si="1013"/>
        <v>44703.97476535022</v>
      </c>
      <c r="DA519" s="602">
        <f t="shared" ca="1" si="1014"/>
        <v>46342.497848049643</v>
      </c>
      <c r="DB519" s="602">
        <f t="shared" ca="1" si="1015"/>
        <v>46342.497848049643</v>
      </c>
      <c r="DC519" s="602">
        <f t="shared" ca="1" si="1016"/>
        <v>48006.105296803609</v>
      </c>
      <c r="DD519" s="602">
        <f t="shared" ca="1" si="1017"/>
        <v>48006.105296803609</v>
      </c>
      <c r="DE519" s="602">
        <f t="shared" ca="1" si="1018"/>
        <v>49693.889253268258</v>
      </c>
      <c r="DF519" s="602">
        <f t="shared" ca="1" si="1019"/>
        <v>49693.889253268258</v>
      </c>
      <c r="DG519" s="602">
        <f t="shared" ca="1" si="1020"/>
        <v>51404.937022019112</v>
      </c>
      <c r="DH519" s="602">
        <f t="shared" ca="1" si="1021"/>
        <v>51404.937022019112</v>
      </c>
      <c r="DI519" s="602">
        <f t="shared" ca="1" si="1022"/>
        <v>53138.334953305806</v>
      </c>
      <c r="DJ519" s="602">
        <f t="shared" ca="1" si="1023"/>
        <v>35740.272825017964</v>
      </c>
      <c r="DK519" s="602">
        <f t="shared" ca="1" si="1024"/>
        <v>36622.140011125128</v>
      </c>
      <c r="DL519" s="602">
        <f t="shared" ca="1" si="1025"/>
        <v>36622.140011125128</v>
      </c>
      <c r="DM519" s="602">
        <f t="shared" ca="1" si="1026"/>
        <v>37514.931461517175</v>
      </c>
      <c r="DN519" s="602">
        <f t="shared" ca="1" si="1027"/>
        <v>37514.931461517175</v>
      </c>
      <c r="DO519" s="602">
        <f t="shared" ca="1" si="1028"/>
        <v>38418.479955411574</v>
      </c>
      <c r="DP519" s="602">
        <f t="shared" ca="1" si="1029"/>
        <v>38418.479955411574</v>
      </c>
      <c r="DQ519" s="602">
        <f t="shared" ca="1" si="1030"/>
        <v>39332.613834187912</v>
      </c>
      <c r="DR519" s="602">
        <f t="shared" ca="1" si="1031"/>
        <v>39332.613834187912</v>
      </c>
      <c r="DS519" s="602">
        <f t="shared" ca="1" si="1032"/>
        <v>40257.157363389997</v>
      </c>
      <c r="DT519" s="602">
        <f t="shared" ca="1" si="1033"/>
        <v>46177.501827191038</v>
      </c>
      <c r="DU519" s="602">
        <f t="shared" ca="1" si="1034"/>
        <v>47838.641578354283</v>
      </c>
      <c r="DV519" s="602">
        <f t="shared" ca="1" si="1035"/>
        <v>47838.641578354283</v>
      </c>
      <c r="DW519" s="602">
        <f t="shared" ca="1" si="1036"/>
        <v>49524.048906687342</v>
      </c>
      <c r="DX519" s="602">
        <f t="shared" ca="1" si="1037"/>
        <v>49524.048906687342</v>
      </c>
      <c r="DY519" s="602">
        <f t="shared" ca="1" si="1038"/>
        <v>51232.81142211426</v>
      </c>
      <c r="DZ519" s="602">
        <f t="shared" ca="1" si="1039"/>
        <v>51232.81142211426</v>
      </c>
      <c r="EA519" s="602">
        <f t="shared" ca="1" si="1040"/>
        <v>52964.015402022604</v>
      </c>
      <c r="EB519" s="602">
        <f t="shared" ca="1" si="1041"/>
        <v>52964.015402022604</v>
      </c>
      <c r="EC519" s="602">
        <f t="shared" ca="1" si="1042"/>
        <v>54716.749467108581</v>
      </c>
      <c r="ED519" s="602">
        <f t="shared" ca="1" si="1043"/>
        <v>50546.562285820124</v>
      </c>
      <c r="EE519" s="602">
        <f t="shared" ca="1" si="1044"/>
        <v>52268.899256216449</v>
      </c>
      <c r="EF519" s="602">
        <f t="shared" ca="1" si="1045"/>
        <v>52268.899256216449</v>
      </c>
      <c r="EG519" s="602">
        <f t="shared" ca="1" si="1046"/>
        <v>54013.130357142247</v>
      </c>
      <c r="EH519" s="602">
        <f t="shared" ca="1" si="1047"/>
        <v>54013.130357142247</v>
      </c>
      <c r="EI519" s="602">
        <f t="shared" ca="1" si="1048"/>
        <v>55778.34727772788</v>
      </c>
      <c r="EJ519" s="602">
        <f t="shared" ca="1" si="1049"/>
        <v>55778.34727772788</v>
      </c>
      <c r="EK519" s="602">
        <f t="shared" ca="1" si="1050"/>
        <v>57563.649413299725</v>
      </c>
      <c r="EL519" s="602">
        <f t="shared" ca="1" si="1051"/>
        <v>57563.649413299725</v>
      </c>
      <c r="EM519" s="602">
        <f t="shared" ca="1" si="1052"/>
        <v>59368.146874517734</v>
      </c>
    </row>
    <row r="520" spans="22:143" ht="14.25" x14ac:dyDescent="0.2">
      <c r="V520" s="260"/>
      <c r="W520" s="597">
        <f t="shared" si="932"/>
        <v>227</v>
      </c>
      <c r="X520" s="602">
        <f t="shared" ca="1" si="933"/>
        <v>27303.204877228378</v>
      </c>
      <c r="Y520" s="602">
        <f t="shared" ca="1" si="934"/>
        <v>28063.745651855919</v>
      </c>
      <c r="Z520" s="602">
        <f t="shared" ca="1" si="935"/>
        <v>28063.745651855919</v>
      </c>
      <c r="AA520" s="602">
        <f t="shared" ca="1" si="936"/>
        <v>28836.595283912593</v>
      </c>
      <c r="AB520" s="602">
        <f t="shared" ca="1" si="937"/>
        <v>28836.595283912593</v>
      </c>
      <c r="AC520" s="602">
        <f t="shared" ca="1" si="938"/>
        <v>29621.652351503428</v>
      </c>
      <c r="AD520" s="602">
        <f t="shared" ca="1" si="939"/>
        <v>29621.652351503428</v>
      </c>
      <c r="AE520" s="602">
        <f t="shared" ca="1" si="940"/>
        <v>30418.807625095062</v>
      </c>
      <c r="AF520" s="602">
        <f t="shared" ca="1" si="941"/>
        <v>30418.807625095062</v>
      </c>
      <c r="AG520" s="602">
        <f t="shared" ca="1" si="942"/>
        <v>31227.944341051854</v>
      </c>
      <c r="AH520" s="602">
        <f t="shared" ca="1" si="943"/>
        <v>31773.964225318963</v>
      </c>
      <c r="AI520" s="602">
        <f t="shared" ca="1" si="944"/>
        <v>33161.814954877947</v>
      </c>
      <c r="AJ520" s="602">
        <f t="shared" ca="1" si="945"/>
        <v>33161.814954877947</v>
      </c>
      <c r="AK520" s="602">
        <f t="shared" ca="1" si="946"/>
        <v>34581.723205375456</v>
      </c>
      <c r="AL520" s="602">
        <f t="shared" ca="1" si="947"/>
        <v>34581.723205375456</v>
      </c>
      <c r="AM520" s="602">
        <f t="shared" ca="1" si="948"/>
        <v>36033.004617820443</v>
      </c>
      <c r="AN520" s="602">
        <f t="shared" ca="1" si="949"/>
        <v>36033.004617820443</v>
      </c>
      <c r="AO520" s="602">
        <f t="shared" ca="1" si="950"/>
        <v>37514.931461517175</v>
      </c>
      <c r="AP520" s="602">
        <f t="shared" ca="1" si="951"/>
        <v>37514.931461517175</v>
      </c>
      <c r="AQ520" s="602">
        <f t="shared" ca="1" si="952"/>
        <v>39026.737155306873</v>
      </c>
      <c r="AR520" s="602">
        <f t="shared" ca="1" si="953"/>
        <v>35448.772928771345</v>
      </c>
      <c r="AS520" s="602">
        <f t="shared" ca="1" si="954"/>
        <v>36918.531516652984</v>
      </c>
      <c r="AT520" s="602">
        <f t="shared" ca="1" si="955"/>
        <v>36918.531516652984</v>
      </c>
      <c r="AU520" s="602">
        <f t="shared" ca="1" si="956"/>
        <v>38418.479955411574</v>
      </c>
      <c r="AV520" s="602">
        <f t="shared" ca="1" si="957"/>
        <v>38418.479955411574</v>
      </c>
      <c r="AW520" s="602">
        <f t="shared" ca="1" si="958"/>
        <v>39947.830563756834</v>
      </c>
      <c r="AX520" s="602">
        <f t="shared" ca="1" si="959"/>
        <v>39947.830563756834</v>
      </c>
      <c r="AY520" s="602">
        <f t="shared" ca="1" si="960"/>
        <v>41505.764212283277</v>
      </c>
      <c r="AZ520" s="602">
        <f t="shared" ca="1" si="961"/>
        <v>41505.764212283277</v>
      </c>
      <c r="BA520" s="602">
        <f t="shared" ca="1" si="962"/>
        <v>43091.434978125537</v>
      </c>
      <c r="BB520" s="602">
        <f t="shared" ca="1" si="963"/>
        <v>30151.752011168952</v>
      </c>
      <c r="BC520" s="602">
        <f t="shared" ca="1" si="964"/>
        <v>30956.908340085956</v>
      </c>
      <c r="BD520" s="602">
        <f t="shared" ca="1" si="965"/>
        <v>30956.908340085956</v>
      </c>
      <c r="BE520" s="602">
        <f t="shared" ca="1" si="966"/>
        <v>31773.96422531897</v>
      </c>
      <c r="BF520" s="602">
        <f t="shared" ca="1" si="967"/>
        <v>31773.96422531897</v>
      </c>
      <c r="BG520" s="602">
        <f t="shared" ca="1" si="968"/>
        <v>32602.790994842424</v>
      </c>
      <c r="BH520" s="602">
        <f t="shared" ca="1" si="969"/>
        <v>32602.790994842424</v>
      </c>
      <c r="BI520" s="602">
        <f t="shared" ca="1" si="970"/>
        <v>33443.253242422019</v>
      </c>
      <c r="BJ520" s="602">
        <f t="shared" ca="1" si="971"/>
        <v>33443.253242422019</v>
      </c>
      <c r="BK520" s="602">
        <f t="shared" ca="1" si="972"/>
        <v>34295.209150044284</v>
      </c>
      <c r="BL520" s="602">
        <f t="shared" ca="1" si="973"/>
        <v>36770.18441525627</v>
      </c>
      <c r="BM520" s="602">
        <f t="shared" ca="1" si="974"/>
        <v>38267.148755353199</v>
      </c>
      <c r="BN520" s="602">
        <f t="shared" ca="1" si="975"/>
        <v>38267.148755353199</v>
      </c>
      <c r="BO520" s="602">
        <f t="shared" ca="1" si="976"/>
        <v>39793.595525186211</v>
      </c>
      <c r="BP520" s="602">
        <f t="shared" ca="1" si="977"/>
        <v>39793.595525186211</v>
      </c>
      <c r="BQ520" s="602">
        <f t="shared" ca="1" si="978"/>
        <v>41348.708530527409</v>
      </c>
      <c r="BR520" s="602">
        <f t="shared" ca="1" si="979"/>
        <v>41348.708530527409</v>
      </c>
      <c r="BS520" s="602">
        <f t="shared" ca="1" si="980"/>
        <v>42931.644319025749</v>
      </c>
      <c r="BT520" s="602">
        <f t="shared" ca="1" si="981"/>
        <v>42931.644319025749</v>
      </c>
      <c r="BU520" s="602">
        <f t="shared" ca="1" si="982"/>
        <v>44541.536806018841</v>
      </c>
      <c r="BV520" s="602">
        <f t="shared" ca="1" si="983"/>
        <v>40723.276804626068</v>
      </c>
      <c r="BW520" s="602">
        <f t="shared" ca="1" si="984"/>
        <v>42295.186245571516</v>
      </c>
      <c r="BX520" s="602">
        <f t="shared" ca="1" si="985"/>
        <v>42295.186245571516</v>
      </c>
      <c r="BY520" s="602">
        <f t="shared" ca="1" si="986"/>
        <v>43894.401241264459</v>
      </c>
      <c r="BZ520" s="602">
        <f t="shared" ca="1" si="987"/>
        <v>43894.401241264459</v>
      </c>
      <c r="CA520" s="602">
        <f t="shared" ca="1" si="988"/>
        <v>45520.044319311586</v>
      </c>
      <c r="CB520" s="602">
        <f t="shared" ca="1" si="989"/>
        <v>45520.044319311586</v>
      </c>
      <c r="CC520" s="602">
        <f t="shared" ca="1" si="990"/>
        <v>47171.222607457443</v>
      </c>
      <c r="CD520" s="602">
        <f t="shared" ca="1" si="991"/>
        <v>47171.222607457443</v>
      </c>
      <c r="CE520" s="602">
        <f t="shared" ca="1" si="992"/>
        <v>48847.032188247038</v>
      </c>
      <c r="CF520" s="602">
        <f t="shared" ca="1" si="993"/>
        <v>32602.790994842424</v>
      </c>
      <c r="CG520" s="602">
        <f t="shared" ca="1" si="994"/>
        <v>33443.253242422012</v>
      </c>
      <c r="CH520" s="602">
        <f t="shared" ca="1" si="995"/>
        <v>33443.253242422012</v>
      </c>
      <c r="CI520" s="602">
        <f t="shared" ca="1" si="996"/>
        <v>34295.209150044277</v>
      </c>
      <c r="CJ520" s="602">
        <f t="shared" ca="1" si="997"/>
        <v>34295.209150044277</v>
      </c>
      <c r="CK520" s="602">
        <f t="shared" ca="1" si="998"/>
        <v>35158.510820378884</v>
      </c>
      <c r="CL520" s="602">
        <f t="shared" ca="1" si="999"/>
        <v>35158.510820378884</v>
      </c>
      <c r="CM520" s="602">
        <f t="shared" ca="1" si="1000"/>
        <v>36033.004617820443</v>
      </c>
      <c r="CN520" s="602">
        <f t="shared" ca="1" si="1001"/>
        <v>36033.004617820443</v>
      </c>
      <c r="CO520" s="602">
        <f t="shared" ca="1" si="1002"/>
        <v>36918.531516652984</v>
      </c>
      <c r="CP520" s="602">
        <f t="shared" ca="1" si="1003"/>
        <v>40567.620879791641</v>
      </c>
      <c r="CQ520" s="602">
        <f t="shared" ca="1" si="1004"/>
        <v>42136.752230538325</v>
      </c>
      <c r="CR520" s="602">
        <f t="shared" ca="1" si="1005"/>
        <v>42136.752230538325</v>
      </c>
      <c r="CS520" s="602">
        <f t="shared" ca="1" si="1006"/>
        <v>43733.275864409734</v>
      </c>
      <c r="CT520" s="602">
        <f t="shared" ca="1" si="1007"/>
        <v>43733.275864409734</v>
      </c>
      <c r="CU520" s="602">
        <f t="shared" ca="1" si="1008"/>
        <v>45356.316094004287</v>
      </c>
      <c r="CV520" s="602">
        <f t="shared" ca="1" si="1009"/>
        <v>45356.316094004287</v>
      </c>
      <c r="CW520" s="602">
        <f t="shared" ca="1" si="1010"/>
        <v>47004.981388595283</v>
      </c>
      <c r="CX520" s="602">
        <f t="shared" ca="1" si="1011"/>
        <v>47004.981388595283</v>
      </c>
      <c r="CY520" s="602">
        <f t="shared" ca="1" si="1012"/>
        <v>48678.368743832812</v>
      </c>
      <c r="CZ520" s="602">
        <f t="shared" ca="1" si="1013"/>
        <v>44703.97476535022</v>
      </c>
      <c r="DA520" s="602">
        <f t="shared" ca="1" si="1014"/>
        <v>46342.497848049643</v>
      </c>
      <c r="DB520" s="602">
        <f t="shared" ca="1" si="1015"/>
        <v>46342.497848049643</v>
      </c>
      <c r="DC520" s="602">
        <f t="shared" ca="1" si="1016"/>
        <v>48006.105296803609</v>
      </c>
      <c r="DD520" s="602">
        <f t="shared" ca="1" si="1017"/>
        <v>48006.105296803609</v>
      </c>
      <c r="DE520" s="602">
        <f t="shared" ca="1" si="1018"/>
        <v>49693.889253268258</v>
      </c>
      <c r="DF520" s="602">
        <f t="shared" ca="1" si="1019"/>
        <v>49693.889253268258</v>
      </c>
      <c r="DG520" s="602">
        <f t="shared" ca="1" si="1020"/>
        <v>51404.937022019112</v>
      </c>
      <c r="DH520" s="602">
        <f t="shared" ca="1" si="1021"/>
        <v>51404.937022019112</v>
      </c>
      <c r="DI520" s="602">
        <f t="shared" ca="1" si="1022"/>
        <v>53138.334953305806</v>
      </c>
      <c r="DJ520" s="602">
        <f t="shared" ca="1" si="1023"/>
        <v>35740.272825017964</v>
      </c>
      <c r="DK520" s="602">
        <f t="shared" ca="1" si="1024"/>
        <v>36622.140011125128</v>
      </c>
      <c r="DL520" s="602">
        <f t="shared" ca="1" si="1025"/>
        <v>36622.140011125128</v>
      </c>
      <c r="DM520" s="602">
        <f t="shared" ca="1" si="1026"/>
        <v>37514.931461517175</v>
      </c>
      <c r="DN520" s="602">
        <f t="shared" ca="1" si="1027"/>
        <v>37514.931461517175</v>
      </c>
      <c r="DO520" s="602">
        <f t="shared" ca="1" si="1028"/>
        <v>38418.479955411574</v>
      </c>
      <c r="DP520" s="602">
        <f t="shared" ca="1" si="1029"/>
        <v>38418.479955411574</v>
      </c>
      <c r="DQ520" s="602">
        <f t="shared" ca="1" si="1030"/>
        <v>39332.613834187912</v>
      </c>
      <c r="DR520" s="602">
        <f t="shared" ca="1" si="1031"/>
        <v>39332.613834187912</v>
      </c>
      <c r="DS520" s="602">
        <f t="shared" ca="1" si="1032"/>
        <v>40257.157363389997</v>
      </c>
      <c r="DT520" s="602">
        <f t="shared" ca="1" si="1033"/>
        <v>46177.501827191038</v>
      </c>
      <c r="DU520" s="602">
        <f t="shared" ca="1" si="1034"/>
        <v>47838.641578354283</v>
      </c>
      <c r="DV520" s="602">
        <f t="shared" ca="1" si="1035"/>
        <v>47838.641578354283</v>
      </c>
      <c r="DW520" s="602">
        <f t="shared" ca="1" si="1036"/>
        <v>49524.048906687342</v>
      </c>
      <c r="DX520" s="602">
        <f t="shared" ca="1" si="1037"/>
        <v>49524.048906687342</v>
      </c>
      <c r="DY520" s="602">
        <f t="shared" ca="1" si="1038"/>
        <v>51232.81142211426</v>
      </c>
      <c r="DZ520" s="602">
        <f t="shared" ca="1" si="1039"/>
        <v>51232.81142211426</v>
      </c>
      <c r="EA520" s="602">
        <f t="shared" ca="1" si="1040"/>
        <v>52964.015402022604</v>
      </c>
      <c r="EB520" s="602">
        <f t="shared" ca="1" si="1041"/>
        <v>52964.015402022604</v>
      </c>
      <c r="EC520" s="602">
        <f t="shared" ca="1" si="1042"/>
        <v>54716.749467108581</v>
      </c>
      <c r="ED520" s="602">
        <f t="shared" ca="1" si="1043"/>
        <v>50546.562285820124</v>
      </c>
      <c r="EE520" s="602">
        <f t="shared" ca="1" si="1044"/>
        <v>52268.899256216449</v>
      </c>
      <c r="EF520" s="602">
        <f t="shared" ca="1" si="1045"/>
        <v>52268.899256216449</v>
      </c>
      <c r="EG520" s="602">
        <f t="shared" ca="1" si="1046"/>
        <v>54013.130357142247</v>
      </c>
      <c r="EH520" s="602">
        <f t="shared" ca="1" si="1047"/>
        <v>54013.130357142247</v>
      </c>
      <c r="EI520" s="602">
        <f t="shared" ca="1" si="1048"/>
        <v>55778.34727772788</v>
      </c>
      <c r="EJ520" s="602">
        <f t="shared" ca="1" si="1049"/>
        <v>55778.34727772788</v>
      </c>
      <c r="EK520" s="602">
        <f t="shared" ca="1" si="1050"/>
        <v>57563.649413299725</v>
      </c>
      <c r="EL520" s="602">
        <f t="shared" ca="1" si="1051"/>
        <v>57563.649413299725</v>
      </c>
      <c r="EM520" s="602">
        <f t="shared" ca="1" si="1052"/>
        <v>59368.146874517734</v>
      </c>
    </row>
    <row r="521" spans="22:143" ht="14.25" x14ac:dyDescent="0.2">
      <c r="V521" s="260"/>
      <c r="W521" s="597">
        <f t="shared" si="932"/>
        <v>228</v>
      </c>
      <c r="X521" s="602">
        <f t="shared" ca="1" si="933"/>
        <v>27303.204877228378</v>
      </c>
      <c r="Y521" s="602">
        <f t="shared" ca="1" si="934"/>
        <v>28063.745651855919</v>
      </c>
      <c r="Z521" s="602">
        <f t="shared" ca="1" si="935"/>
        <v>28063.745651855919</v>
      </c>
      <c r="AA521" s="602">
        <f t="shared" ca="1" si="936"/>
        <v>28836.595283912593</v>
      </c>
      <c r="AB521" s="602">
        <f t="shared" ca="1" si="937"/>
        <v>28836.595283912593</v>
      </c>
      <c r="AC521" s="602">
        <f t="shared" ca="1" si="938"/>
        <v>29621.652351503428</v>
      </c>
      <c r="AD521" s="602">
        <f t="shared" ca="1" si="939"/>
        <v>29621.652351503428</v>
      </c>
      <c r="AE521" s="602">
        <f t="shared" ca="1" si="940"/>
        <v>30418.807625095062</v>
      </c>
      <c r="AF521" s="602">
        <f t="shared" ca="1" si="941"/>
        <v>30418.807625095062</v>
      </c>
      <c r="AG521" s="602">
        <f t="shared" ca="1" si="942"/>
        <v>31227.944341051854</v>
      </c>
      <c r="AH521" s="602">
        <f t="shared" ca="1" si="943"/>
        <v>31773.964225318963</v>
      </c>
      <c r="AI521" s="602">
        <f t="shared" ca="1" si="944"/>
        <v>33161.814954877947</v>
      </c>
      <c r="AJ521" s="602">
        <f t="shared" ca="1" si="945"/>
        <v>33161.814954877947</v>
      </c>
      <c r="AK521" s="602">
        <f t="shared" ca="1" si="946"/>
        <v>34581.723205375456</v>
      </c>
      <c r="AL521" s="602">
        <f t="shared" ca="1" si="947"/>
        <v>34581.723205375456</v>
      </c>
      <c r="AM521" s="602">
        <f t="shared" ca="1" si="948"/>
        <v>36033.004617820443</v>
      </c>
      <c r="AN521" s="602">
        <f t="shared" ca="1" si="949"/>
        <v>36033.004617820443</v>
      </c>
      <c r="AO521" s="602">
        <f t="shared" ca="1" si="950"/>
        <v>37514.931461517175</v>
      </c>
      <c r="AP521" s="602">
        <f t="shared" ca="1" si="951"/>
        <v>37514.931461517175</v>
      </c>
      <c r="AQ521" s="602">
        <f t="shared" ca="1" si="952"/>
        <v>39026.737155306873</v>
      </c>
      <c r="AR521" s="602">
        <f t="shared" ca="1" si="953"/>
        <v>35448.772928771345</v>
      </c>
      <c r="AS521" s="602">
        <f t="shared" ca="1" si="954"/>
        <v>36918.531516652984</v>
      </c>
      <c r="AT521" s="602">
        <f t="shared" ca="1" si="955"/>
        <v>36918.531516652984</v>
      </c>
      <c r="AU521" s="602">
        <f t="shared" ca="1" si="956"/>
        <v>38418.479955411574</v>
      </c>
      <c r="AV521" s="602">
        <f t="shared" ca="1" si="957"/>
        <v>38418.479955411574</v>
      </c>
      <c r="AW521" s="602">
        <f t="shared" ca="1" si="958"/>
        <v>39947.830563756834</v>
      </c>
      <c r="AX521" s="602">
        <f t="shared" ca="1" si="959"/>
        <v>39947.830563756834</v>
      </c>
      <c r="AY521" s="602">
        <f t="shared" ca="1" si="960"/>
        <v>41505.764212283277</v>
      </c>
      <c r="AZ521" s="602">
        <f t="shared" ca="1" si="961"/>
        <v>41505.764212283277</v>
      </c>
      <c r="BA521" s="602">
        <f t="shared" ca="1" si="962"/>
        <v>43091.434978125537</v>
      </c>
      <c r="BB521" s="602">
        <f t="shared" ca="1" si="963"/>
        <v>30151.752011168952</v>
      </c>
      <c r="BC521" s="602">
        <f t="shared" ca="1" si="964"/>
        <v>30956.908340085956</v>
      </c>
      <c r="BD521" s="602">
        <f t="shared" ca="1" si="965"/>
        <v>30956.908340085956</v>
      </c>
      <c r="BE521" s="602">
        <f t="shared" ca="1" si="966"/>
        <v>31773.96422531897</v>
      </c>
      <c r="BF521" s="602">
        <f t="shared" ca="1" si="967"/>
        <v>31773.96422531897</v>
      </c>
      <c r="BG521" s="602">
        <f t="shared" ca="1" si="968"/>
        <v>32602.790994842424</v>
      </c>
      <c r="BH521" s="602">
        <f t="shared" ca="1" si="969"/>
        <v>32602.790994842424</v>
      </c>
      <c r="BI521" s="602">
        <f t="shared" ca="1" si="970"/>
        <v>33443.253242422019</v>
      </c>
      <c r="BJ521" s="602">
        <f t="shared" ca="1" si="971"/>
        <v>33443.253242422019</v>
      </c>
      <c r="BK521" s="602">
        <f t="shared" ca="1" si="972"/>
        <v>34295.209150044284</v>
      </c>
      <c r="BL521" s="602">
        <f t="shared" ca="1" si="973"/>
        <v>36770.18441525627</v>
      </c>
      <c r="BM521" s="602">
        <f t="shared" ca="1" si="974"/>
        <v>38267.148755353199</v>
      </c>
      <c r="BN521" s="602">
        <f t="shared" ca="1" si="975"/>
        <v>38267.148755353199</v>
      </c>
      <c r="BO521" s="602">
        <f t="shared" ca="1" si="976"/>
        <v>39793.595525186211</v>
      </c>
      <c r="BP521" s="602">
        <f t="shared" ca="1" si="977"/>
        <v>39793.595525186211</v>
      </c>
      <c r="BQ521" s="602">
        <f t="shared" ca="1" si="978"/>
        <v>41348.708530527409</v>
      </c>
      <c r="BR521" s="602">
        <f t="shared" ca="1" si="979"/>
        <v>41348.708530527409</v>
      </c>
      <c r="BS521" s="602">
        <f t="shared" ca="1" si="980"/>
        <v>42931.644319025749</v>
      </c>
      <c r="BT521" s="602">
        <f t="shared" ca="1" si="981"/>
        <v>42931.644319025749</v>
      </c>
      <c r="BU521" s="602">
        <f t="shared" ca="1" si="982"/>
        <v>44541.536806018841</v>
      </c>
      <c r="BV521" s="602">
        <f t="shared" ca="1" si="983"/>
        <v>40723.276804626068</v>
      </c>
      <c r="BW521" s="602">
        <f t="shared" ca="1" si="984"/>
        <v>42295.186245571516</v>
      </c>
      <c r="BX521" s="602">
        <f t="shared" ca="1" si="985"/>
        <v>42295.186245571516</v>
      </c>
      <c r="BY521" s="602">
        <f t="shared" ca="1" si="986"/>
        <v>43894.401241264459</v>
      </c>
      <c r="BZ521" s="602">
        <f t="shared" ca="1" si="987"/>
        <v>43894.401241264459</v>
      </c>
      <c r="CA521" s="602">
        <f t="shared" ca="1" si="988"/>
        <v>45520.044319311586</v>
      </c>
      <c r="CB521" s="602">
        <f t="shared" ca="1" si="989"/>
        <v>45520.044319311586</v>
      </c>
      <c r="CC521" s="602">
        <f t="shared" ca="1" si="990"/>
        <v>47171.222607457443</v>
      </c>
      <c r="CD521" s="602">
        <f t="shared" ca="1" si="991"/>
        <v>47171.222607457443</v>
      </c>
      <c r="CE521" s="602">
        <f t="shared" ca="1" si="992"/>
        <v>48847.032188247038</v>
      </c>
      <c r="CF521" s="602">
        <f t="shared" ca="1" si="993"/>
        <v>32602.790994842424</v>
      </c>
      <c r="CG521" s="602">
        <f t="shared" ca="1" si="994"/>
        <v>33443.253242422012</v>
      </c>
      <c r="CH521" s="602">
        <f t="shared" ca="1" si="995"/>
        <v>33443.253242422012</v>
      </c>
      <c r="CI521" s="602">
        <f t="shared" ca="1" si="996"/>
        <v>34295.209150044277</v>
      </c>
      <c r="CJ521" s="602">
        <f t="shared" ca="1" si="997"/>
        <v>34295.209150044277</v>
      </c>
      <c r="CK521" s="602">
        <f t="shared" ca="1" si="998"/>
        <v>35158.510820378884</v>
      </c>
      <c r="CL521" s="602">
        <f t="shared" ca="1" si="999"/>
        <v>35158.510820378884</v>
      </c>
      <c r="CM521" s="602">
        <f t="shared" ca="1" si="1000"/>
        <v>36033.004617820443</v>
      </c>
      <c r="CN521" s="602">
        <f t="shared" ca="1" si="1001"/>
        <v>36033.004617820443</v>
      </c>
      <c r="CO521" s="602">
        <f t="shared" ca="1" si="1002"/>
        <v>36918.531516652984</v>
      </c>
      <c r="CP521" s="602">
        <f t="shared" ca="1" si="1003"/>
        <v>40567.620879791641</v>
      </c>
      <c r="CQ521" s="602">
        <f t="shared" ca="1" si="1004"/>
        <v>42136.752230538325</v>
      </c>
      <c r="CR521" s="602">
        <f t="shared" ca="1" si="1005"/>
        <v>42136.752230538325</v>
      </c>
      <c r="CS521" s="602">
        <f t="shared" ca="1" si="1006"/>
        <v>43733.275864409734</v>
      </c>
      <c r="CT521" s="602">
        <f t="shared" ca="1" si="1007"/>
        <v>43733.275864409734</v>
      </c>
      <c r="CU521" s="602">
        <f t="shared" ca="1" si="1008"/>
        <v>45356.316094004287</v>
      </c>
      <c r="CV521" s="602">
        <f t="shared" ca="1" si="1009"/>
        <v>45356.316094004287</v>
      </c>
      <c r="CW521" s="602">
        <f t="shared" ca="1" si="1010"/>
        <v>47004.981388595283</v>
      </c>
      <c r="CX521" s="602">
        <f t="shared" ca="1" si="1011"/>
        <v>47004.981388595283</v>
      </c>
      <c r="CY521" s="602">
        <f t="shared" ca="1" si="1012"/>
        <v>48678.368743832812</v>
      </c>
      <c r="CZ521" s="602">
        <f t="shared" ca="1" si="1013"/>
        <v>44703.97476535022</v>
      </c>
      <c r="DA521" s="602">
        <f t="shared" ca="1" si="1014"/>
        <v>46342.497848049643</v>
      </c>
      <c r="DB521" s="602">
        <f t="shared" ca="1" si="1015"/>
        <v>46342.497848049643</v>
      </c>
      <c r="DC521" s="602">
        <f t="shared" ca="1" si="1016"/>
        <v>48006.105296803609</v>
      </c>
      <c r="DD521" s="602">
        <f t="shared" ca="1" si="1017"/>
        <v>48006.105296803609</v>
      </c>
      <c r="DE521" s="602">
        <f t="shared" ca="1" si="1018"/>
        <v>49693.889253268258</v>
      </c>
      <c r="DF521" s="602">
        <f t="shared" ca="1" si="1019"/>
        <v>49693.889253268258</v>
      </c>
      <c r="DG521" s="602">
        <f t="shared" ca="1" si="1020"/>
        <v>51404.937022019112</v>
      </c>
      <c r="DH521" s="602">
        <f t="shared" ca="1" si="1021"/>
        <v>51404.937022019112</v>
      </c>
      <c r="DI521" s="602">
        <f t="shared" ca="1" si="1022"/>
        <v>53138.334953305806</v>
      </c>
      <c r="DJ521" s="602">
        <f t="shared" ca="1" si="1023"/>
        <v>35740.272825017964</v>
      </c>
      <c r="DK521" s="602">
        <f t="shared" ca="1" si="1024"/>
        <v>36622.140011125128</v>
      </c>
      <c r="DL521" s="602">
        <f t="shared" ca="1" si="1025"/>
        <v>36622.140011125128</v>
      </c>
      <c r="DM521" s="602">
        <f t="shared" ca="1" si="1026"/>
        <v>37514.931461517175</v>
      </c>
      <c r="DN521" s="602">
        <f t="shared" ca="1" si="1027"/>
        <v>37514.931461517175</v>
      </c>
      <c r="DO521" s="602">
        <f t="shared" ca="1" si="1028"/>
        <v>38418.479955411574</v>
      </c>
      <c r="DP521" s="602">
        <f t="shared" ca="1" si="1029"/>
        <v>38418.479955411574</v>
      </c>
      <c r="DQ521" s="602">
        <f t="shared" ca="1" si="1030"/>
        <v>39332.613834187912</v>
      </c>
      <c r="DR521" s="602">
        <f t="shared" ca="1" si="1031"/>
        <v>39332.613834187912</v>
      </c>
      <c r="DS521" s="602">
        <f t="shared" ca="1" si="1032"/>
        <v>40257.157363389997</v>
      </c>
      <c r="DT521" s="602">
        <f t="shared" ca="1" si="1033"/>
        <v>46177.501827191038</v>
      </c>
      <c r="DU521" s="602">
        <f t="shared" ca="1" si="1034"/>
        <v>47838.641578354283</v>
      </c>
      <c r="DV521" s="602">
        <f t="shared" ca="1" si="1035"/>
        <v>47838.641578354283</v>
      </c>
      <c r="DW521" s="602">
        <f t="shared" ca="1" si="1036"/>
        <v>49524.048906687342</v>
      </c>
      <c r="DX521" s="602">
        <f t="shared" ca="1" si="1037"/>
        <v>49524.048906687342</v>
      </c>
      <c r="DY521" s="602">
        <f t="shared" ca="1" si="1038"/>
        <v>51232.81142211426</v>
      </c>
      <c r="DZ521" s="602">
        <f t="shared" ca="1" si="1039"/>
        <v>51232.81142211426</v>
      </c>
      <c r="EA521" s="602">
        <f t="shared" ca="1" si="1040"/>
        <v>52964.015402022604</v>
      </c>
      <c r="EB521" s="602">
        <f t="shared" ca="1" si="1041"/>
        <v>52964.015402022604</v>
      </c>
      <c r="EC521" s="602">
        <f t="shared" ca="1" si="1042"/>
        <v>54716.749467108581</v>
      </c>
      <c r="ED521" s="602">
        <f t="shared" ca="1" si="1043"/>
        <v>50546.562285820124</v>
      </c>
      <c r="EE521" s="602">
        <f t="shared" ca="1" si="1044"/>
        <v>52268.899256216449</v>
      </c>
      <c r="EF521" s="602">
        <f t="shared" ca="1" si="1045"/>
        <v>52268.899256216449</v>
      </c>
      <c r="EG521" s="602">
        <f t="shared" ca="1" si="1046"/>
        <v>54013.130357142247</v>
      </c>
      <c r="EH521" s="602">
        <f t="shared" ca="1" si="1047"/>
        <v>54013.130357142247</v>
      </c>
      <c r="EI521" s="602">
        <f t="shared" ca="1" si="1048"/>
        <v>55778.34727772788</v>
      </c>
      <c r="EJ521" s="602">
        <f t="shared" ca="1" si="1049"/>
        <v>55778.34727772788</v>
      </c>
      <c r="EK521" s="602">
        <f t="shared" ca="1" si="1050"/>
        <v>57563.649413299725</v>
      </c>
      <c r="EL521" s="602">
        <f t="shared" ca="1" si="1051"/>
        <v>57563.649413299725</v>
      </c>
      <c r="EM521" s="602">
        <f t="shared" ca="1" si="1052"/>
        <v>59368.146874517734</v>
      </c>
    </row>
    <row r="522" spans="22:143" ht="14.25" x14ac:dyDescent="0.2">
      <c r="V522" s="260"/>
      <c r="W522" s="597">
        <f t="shared" si="932"/>
        <v>229</v>
      </c>
      <c r="X522" s="602">
        <f t="shared" ca="1" si="933"/>
        <v>27303.204877228378</v>
      </c>
      <c r="Y522" s="602">
        <f t="shared" ca="1" si="934"/>
        <v>28063.745651855919</v>
      </c>
      <c r="Z522" s="602">
        <f t="shared" ca="1" si="935"/>
        <v>28063.745651855919</v>
      </c>
      <c r="AA522" s="602">
        <f t="shared" ca="1" si="936"/>
        <v>28836.595283912593</v>
      </c>
      <c r="AB522" s="602">
        <f t="shared" ca="1" si="937"/>
        <v>28836.595283912593</v>
      </c>
      <c r="AC522" s="602">
        <f t="shared" ca="1" si="938"/>
        <v>29621.652351503428</v>
      </c>
      <c r="AD522" s="602">
        <f t="shared" ca="1" si="939"/>
        <v>29621.652351503428</v>
      </c>
      <c r="AE522" s="602">
        <f t="shared" ca="1" si="940"/>
        <v>30418.807625095062</v>
      </c>
      <c r="AF522" s="602">
        <f t="shared" ca="1" si="941"/>
        <v>30418.807625095062</v>
      </c>
      <c r="AG522" s="602">
        <f t="shared" ca="1" si="942"/>
        <v>31227.944341051854</v>
      </c>
      <c r="AH522" s="602">
        <f t="shared" ca="1" si="943"/>
        <v>31773.964225318963</v>
      </c>
      <c r="AI522" s="602">
        <f t="shared" ca="1" si="944"/>
        <v>33161.814954877947</v>
      </c>
      <c r="AJ522" s="602">
        <f t="shared" ca="1" si="945"/>
        <v>33161.814954877947</v>
      </c>
      <c r="AK522" s="602">
        <f t="shared" ca="1" si="946"/>
        <v>34581.723205375456</v>
      </c>
      <c r="AL522" s="602">
        <f t="shared" ca="1" si="947"/>
        <v>34581.723205375456</v>
      </c>
      <c r="AM522" s="602">
        <f t="shared" ca="1" si="948"/>
        <v>36033.004617820443</v>
      </c>
      <c r="AN522" s="602">
        <f t="shared" ca="1" si="949"/>
        <v>36033.004617820443</v>
      </c>
      <c r="AO522" s="602">
        <f t="shared" ca="1" si="950"/>
        <v>37514.931461517175</v>
      </c>
      <c r="AP522" s="602">
        <f t="shared" ca="1" si="951"/>
        <v>37514.931461517175</v>
      </c>
      <c r="AQ522" s="602">
        <f t="shared" ca="1" si="952"/>
        <v>39026.737155306873</v>
      </c>
      <c r="AR522" s="602">
        <f t="shared" ca="1" si="953"/>
        <v>35448.772928771345</v>
      </c>
      <c r="AS522" s="602">
        <f t="shared" ca="1" si="954"/>
        <v>36918.531516652984</v>
      </c>
      <c r="AT522" s="602">
        <f t="shared" ca="1" si="955"/>
        <v>36918.531516652984</v>
      </c>
      <c r="AU522" s="602">
        <f t="shared" ca="1" si="956"/>
        <v>38418.479955411574</v>
      </c>
      <c r="AV522" s="602">
        <f t="shared" ca="1" si="957"/>
        <v>38418.479955411574</v>
      </c>
      <c r="AW522" s="602">
        <f t="shared" ca="1" si="958"/>
        <v>39947.830563756834</v>
      </c>
      <c r="AX522" s="602">
        <f t="shared" ca="1" si="959"/>
        <v>39947.830563756834</v>
      </c>
      <c r="AY522" s="602">
        <f t="shared" ca="1" si="960"/>
        <v>41505.764212283277</v>
      </c>
      <c r="AZ522" s="602">
        <f t="shared" ca="1" si="961"/>
        <v>41505.764212283277</v>
      </c>
      <c r="BA522" s="602">
        <f t="shared" ca="1" si="962"/>
        <v>43091.434978125537</v>
      </c>
      <c r="BB522" s="602">
        <f t="shared" ca="1" si="963"/>
        <v>30151.752011168952</v>
      </c>
      <c r="BC522" s="602">
        <f t="shared" ca="1" si="964"/>
        <v>30956.908340085956</v>
      </c>
      <c r="BD522" s="602">
        <f t="shared" ca="1" si="965"/>
        <v>30956.908340085956</v>
      </c>
      <c r="BE522" s="602">
        <f t="shared" ca="1" si="966"/>
        <v>31773.96422531897</v>
      </c>
      <c r="BF522" s="602">
        <f t="shared" ca="1" si="967"/>
        <v>31773.96422531897</v>
      </c>
      <c r="BG522" s="602">
        <f t="shared" ca="1" si="968"/>
        <v>32602.790994842424</v>
      </c>
      <c r="BH522" s="602">
        <f t="shared" ca="1" si="969"/>
        <v>32602.790994842424</v>
      </c>
      <c r="BI522" s="602">
        <f t="shared" ca="1" si="970"/>
        <v>33443.253242422019</v>
      </c>
      <c r="BJ522" s="602">
        <f t="shared" ca="1" si="971"/>
        <v>33443.253242422019</v>
      </c>
      <c r="BK522" s="602">
        <f t="shared" ca="1" si="972"/>
        <v>34295.209150044284</v>
      </c>
      <c r="BL522" s="602">
        <f t="shared" ca="1" si="973"/>
        <v>36770.18441525627</v>
      </c>
      <c r="BM522" s="602">
        <f t="shared" ca="1" si="974"/>
        <v>38267.148755353199</v>
      </c>
      <c r="BN522" s="602">
        <f t="shared" ca="1" si="975"/>
        <v>38267.148755353199</v>
      </c>
      <c r="BO522" s="602">
        <f t="shared" ca="1" si="976"/>
        <v>39793.595525186211</v>
      </c>
      <c r="BP522" s="602">
        <f t="shared" ca="1" si="977"/>
        <v>39793.595525186211</v>
      </c>
      <c r="BQ522" s="602">
        <f t="shared" ca="1" si="978"/>
        <v>41348.708530527409</v>
      </c>
      <c r="BR522" s="602">
        <f t="shared" ca="1" si="979"/>
        <v>41348.708530527409</v>
      </c>
      <c r="BS522" s="602">
        <f t="shared" ca="1" si="980"/>
        <v>42931.644319025749</v>
      </c>
      <c r="BT522" s="602">
        <f t="shared" ca="1" si="981"/>
        <v>42931.644319025749</v>
      </c>
      <c r="BU522" s="602">
        <f t="shared" ca="1" si="982"/>
        <v>44541.536806018841</v>
      </c>
      <c r="BV522" s="602">
        <f t="shared" ca="1" si="983"/>
        <v>40723.276804626068</v>
      </c>
      <c r="BW522" s="602">
        <f t="shared" ca="1" si="984"/>
        <v>42295.186245571516</v>
      </c>
      <c r="BX522" s="602">
        <f t="shared" ca="1" si="985"/>
        <v>42295.186245571516</v>
      </c>
      <c r="BY522" s="602">
        <f t="shared" ca="1" si="986"/>
        <v>43894.401241264459</v>
      </c>
      <c r="BZ522" s="602">
        <f t="shared" ca="1" si="987"/>
        <v>43894.401241264459</v>
      </c>
      <c r="CA522" s="602">
        <f t="shared" ca="1" si="988"/>
        <v>45520.044319311586</v>
      </c>
      <c r="CB522" s="602">
        <f t="shared" ca="1" si="989"/>
        <v>45520.044319311586</v>
      </c>
      <c r="CC522" s="602">
        <f t="shared" ca="1" si="990"/>
        <v>47171.222607457443</v>
      </c>
      <c r="CD522" s="602">
        <f t="shared" ca="1" si="991"/>
        <v>47171.222607457443</v>
      </c>
      <c r="CE522" s="602">
        <f t="shared" ca="1" si="992"/>
        <v>48847.032188247038</v>
      </c>
      <c r="CF522" s="602">
        <f t="shared" ca="1" si="993"/>
        <v>32602.790994842424</v>
      </c>
      <c r="CG522" s="602">
        <f t="shared" ca="1" si="994"/>
        <v>33443.253242422012</v>
      </c>
      <c r="CH522" s="602">
        <f t="shared" ca="1" si="995"/>
        <v>33443.253242422012</v>
      </c>
      <c r="CI522" s="602">
        <f t="shared" ca="1" si="996"/>
        <v>34295.209150044277</v>
      </c>
      <c r="CJ522" s="602">
        <f t="shared" ca="1" si="997"/>
        <v>34295.209150044277</v>
      </c>
      <c r="CK522" s="602">
        <f t="shared" ca="1" si="998"/>
        <v>35158.510820378884</v>
      </c>
      <c r="CL522" s="602">
        <f t="shared" ca="1" si="999"/>
        <v>35158.510820378884</v>
      </c>
      <c r="CM522" s="602">
        <f t="shared" ca="1" si="1000"/>
        <v>36033.004617820443</v>
      </c>
      <c r="CN522" s="602">
        <f t="shared" ca="1" si="1001"/>
        <v>36033.004617820443</v>
      </c>
      <c r="CO522" s="602">
        <f t="shared" ca="1" si="1002"/>
        <v>36918.531516652984</v>
      </c>
      <c r="CP522" s="602">
        <f t="shared" ca="1" si="1003"/>
        <v>40567.620879791641</v>
      </c>
      <c r="CQ522" s="602">
        <f t="shared" ca="1" si="1004"/>
        <v>42136.752230538325</v>
      </c>
      <c r="CR522" s="602">
        <f t="shared" ca="1" si="1005"/>
        <v>42136.752230538325</v>
      </c>
      <c r="CS522" s="602">
        <f t="shared" ca="1" si="1006"/>
        <v>43733.275864409734</v>
      </c>
      <c r="CT522" s="602">
        <f t="shared" ca="1" si="1007"/>
        <v>43733.275864409734</v>
      </c>
      <c r="CU522" s="602">
        <f t="shared" ca="1" si="1008"/>
        <v>45356.316094004287</v>
      </c>
      <c r="CV522" s="602">
        <f t="shared" ca="1" si="1009"/>
        <v>45356.316094004287</v>
      </c>
      <c r="CW522" s="602">
        <f t="shared" ca="1" si="1010"/>
        <v>47004.981388595283</v>
      </c>
      <c r="CX522" s="602">
        <f t="shared" ca="1" si="1011"/>
        <v>47004.981388595283</v>
      </c>
      <c r="CY522" s="602">
        <f t="shared" ca="1" si="1012"/>
        <v>48678.368743832812</v>
      </c>
      <c r="CZ522" s="602">
        <f t="shared" ca="1" si="1013"/>
        <v>44703.97476535022</v>
      </c>
      <c r="DA522" s="602">
        <f t="shared" ca="1" si="1014"/>
        <v>46342.497848049643</v>
      </c>
      <c r="DB522" s="602">
        <f t="shared" ca="1" si="1015"/>
        <v>46342.497848049643</v>
      </c>
      <c r="DC522" s="602">
        <f t="shared" ca="1" si="1016"/>
        <v>48006.105296803609</v>
      </c>
      <c r="DD522" s="602">
        <f t="shared" ca="1" si="1017"/>
        <v>48006.105296803609</v>
      </c>
      <c r="DE522" s="602">
        <f t="shared" ca="1" si="1018"/>
        <v>49693.889253268258</v>
      </c>
      <c r="DF522" s="602">
        <f t="shared" ca="1" si="1019"/>
        <v>49693.889253268258</v>
      </c>
      <c r="DG522" s="602">
        <f t="shared" ca="1" si="1020"/>
        <v>51404.937022019112</v>
      </c>
      <c r="DH522" s="602">
        <f t="shared" ca="1" si="1021"/>
        <v>51404.937022019112</v>
      </c>
      <c r="DI522" s="602">
        <f t="shared" ca="1" si="1022"/>
        <v>53138.334953305806</v>
      </c>
      <c r="DJ522" s="602">
        <f t="shared" ca="1" si="1023"/>
        <v>35740.272825017964</v>
      </c>
      <c r="DK522" s="602">
        <f t="shared" ca="1" si="1024"/>
        <v>36622.140011125128</v>
      </c>
      <c r="DL522" s="602">
        <f t="shared" ca="1" si="1025"/>
        <v>36622.140011125128</v>
      </c>
      <c r="DM522" s="602">
        <f t="shared" ca="1" si="1026"/>
        <v>37514.931461517175</v>
      </c>
      <c r="DN522" s="602">
        <f t="shared" ca="1" si="1027"/>
        <v>37514.931461517175</v>
      </c>
      <c r="DO522" s="602">
        <f t="shared" ca="1" si="1028"/>
        <v>38418.479955411574</v>
      </c>
      <c r="DP522" s="602">
        <f t="shared" ca="1" si="1029"/>
        <v>38418.479955411574</v>
      </c>
      <c r="DQ522" s="602">
        <f t="shared" ca="1" si="1030"/>
        <v>39332.613834187912</v>
      </c>
      <c r="DR522" s="602">
        <f t="shared" ca="1" si="1031"/>
        <v>39332.613834187912</v>
      </c>
      <c r="DS522" s="602">
        <f t="shared" ca="1" si="1032"/>
        <v>40257.157363389997</v>
      </c>
      <c r="DT522" s="602">
        <f t="shared" ca="1" si="1033"/>
        <v>46177.501827191038</v>
      </c>
      <c r="DU522" s="602">
        <f t="shared" ca="1" si="1034"/>
        <v>47838.641578354283</v>
      </c>
      <c r="DV522" s="602">
        <f t="shared" ca="1" si="1035"/>
        <v>47838.641578354283</v>
      </c>
      <c r="DW522" s="602">
        <f t="shared" ca="1" si="1036"/>
        <v>49524.048906687342</v>
      </c>
      <c r="DX522" s="602">
        <f t="shared" ca="1" si="1037"/>
        <v>49524.048906687342</v>
      </c>
      <c r="DY522" s="602">
        <f t="shared" ca="1" si="1038"/>
        <v>51232.81142211426</v>
      </c>
      <c r="DZ522" s="602">
        <f t="shared" ca="1" si="1039"/>
        <v>51232.81142211426</v>
      </c>
      <c r="EA522" s="602">
        <f t="shared" ca="1" si="1040"/>
        <v>52964.015402022604</v>
      </c>
      <c r="EB522" s="602">
        <f t="shared" ca="1" si="1041"/>
        <v>52964.015402022604</v>
      </c>
      <c r="EC522" s="602">
        <f t="shared" ca="1" si="1042"/>
        <v>54716.749467108581</v>
      </c>
      <c r="ED522" s="602">
        <f t="shared" ca="1" si="1043"/>
        <v>50546.562285820124</v>
      </c>
      <c r="EE522" s="602">
        <f t="shared" ca="1" si="1044"/>
        <v>52268.899256216449</v>
      </c>
      <c r="EF522" s="602">
        <f t="shared" ca="1" si="1045"/>
        <v>52268.899256216449</v>
      </c>
      <c r="EG522" s="602">
        <f t="shared" ca="1" si="1046"/>
        <v>54013.130357142247</v>
      </c>
      <c r="EH522" s="602">
        <f t="shared" ca="1" si="1047"/>
        <v>54013.130357142247</v>
      </c>
      <c r="EI522" s="602">
        <f t="shared" ca="1" si="1048"/>
        <v>55778.34727772788</v>
      </c>
      <c r="EJ522" s="602">
        <f t="shared" ca="1" si="1049"/>
        <v>55778.34727772788</v>
      </c>
      <c r="EK522" s="602">
        <f t="shared" ca="1" si="1050"/>
        <v>57563.649413299725</v>
      </c>
      <c r="EL522" s="602">
        <f t="shared" ca="1" si="1051"/>
        <v>57563.649413299725</v>
      </c>
      <c r="EM522" s="602">
        <f t="shared" ca="1" si="1052"/>
        <v>59368.146874517734</v>
      </c>
    </row>
    <row r="523" spans="22:143" ht="14.25" x14ac:dyDescent="0.2">
      <c r="V523" s="260"/>
      <c r="W523" s="597">
        <f t="shared" si="932"/>
        <v>230</v>
      </c>
      <c r="X523" s="602">
        <f t="shared" ca="1" si="933"/>
        <v>27303.204877228378</v>
      </c>
      <c r="Y523" s="602">
        <f t="shared" ca="1" si="934"/>
        <v>28063.745651855919</v>
      </c>
      <c r="Z523" s="602">
        <f t="shared" ca="1" si="935"/>
        <v>28063.745651855919</v>
      </c>
      <c r="AA523" s="602">
        <f t="shared" ca="1" si="936"/>
        <v>28836.595283912593</v>
      </c>
      <c r="AB523" s="602">
        <f t="shared" ca="1" si="937"/>
        <v>28836.595283912593</v>
      </c>
      <c r="AC523" s="602">
        <f t="shared" ca="1" si="938"/>
        <v>29621.652351503428</v>
      </c>
      <c r="AD523" s="602">
        <f t="shared" ca="1" si="939"/>
        <v>29621.652351503428</v>
      </c>
      <c r="AE523" s="602">
        <f t="shared" ca="1" si="940"/>
        <v>30418.807625095062</v>
      </c>
      <c r="AF523" s="602">
        <f t="shared" ca="1" si="941"/>
        <v>30418.807625095062</v>
      </c>
      <c r="AG523" s="602">
        <f t="shared" ca="1" si="942"/>
        <v>31227.944341051854</v>
      </c>
      <c r="AH523" s="602">
        <f t="shared" ca="1" si="943"/>
        <v>31773.964225318963</v>
      </c>
      <c r="AI523" s="602">
        <f t="shared" ca="1" si="944"/>
        <v>33161.814954877947</v>
      </c>
      <c r="AJ523" s="602">
        <f t="shared" ca="1" si="945"/>
        <v>33161.814954877947</v>
      </c>
      <c r="AK523" s="602">
        <f t="shared" ca="1" si="946"/>
        <v>34581.723205375456</v>
      </c>
      <c r="AL523" s="602">
        <f t="shared" ca="1" si="947"/>
        <v>34581.723205375456</v>
      </c>
      <c r="AM523" s="602">
        <f t="shared" ca="1" si="948"/>
        <v>36033.004617820443</v>
      </c>
      <c r="AN523" s="602">
        <f t="shared" ca="1" si="949"/>
        <v>36033.004617820443</v>
      </c>
      <c r="AO523" s="602">
        <f t="shared" ca="1" si="950"/>
        <v>37514.931461517175</v>
      </c>
      <c r="AP523" s="602">
        <f t="shared" ca="1" si="951"/>
        <v>37514.931461517175</v>
      </c>
      <c r="AQ523" s="602">
        <f t="shared" ca="1" si="952"/>
        <v>39026.737155306873</v>
      </c>
      <c r="AR523" s="602">
        <f t="shared" ca="1" si="953"/>
        <v>35448.772928771345</v>
      </c>
      <c r="AS523" s="602">
        <f t="shared" ca="1" si="954"/>
        <v>36918.531516652984</v>
      </c>
      <c r="AT523" s="602">
        <f t="shared" ca="1" si="955"/>
        <v>36918.531516652984</v>
      </c>
      <c r="AU523" s="602">
        <f t="shared" ca="1" si="956"/>
        <v>38418.479955411574</v>
      </c>
      <c r="AV523" s="602">
        <f t="shared" ca="1" si="957"/>
        <v>38418.479955411574</v>
      </c>
      <c r="AW523" s="602">
        <f t="shared" ca="1" si="958"/>
        <v>39947.830563756834</v>
      </c>
      <c r="AX523" s="602">
        <f t="shared" ca="1" si="959"/>
        <v>39947.830563756834</v>
      </c>
      <c r="AY523" s="602">
        <f t="shared" ca="1" si="960"/>
        <v>41505.764212283277</v>
      </c>
      <c r="AZ523" s="602">
        <f t="shared" ca="1" si="961"/>
        <v>41505.764212283277</v>
      </c>
      <c r="BA523" s="602">
        <f t="shared" ca="1" si="962"/>
        <v>43091.434978125537</v>
      </c>
      <c r="BB523" s="602">
        <f t="shared" ca="1" si="963"/>
        <v>30151.752011168952</v>
      </c>
      <c r="BC523" s="602">
        <f t="shared" ca="1" si="964"/>
        <v>30956.908340085956</v>
      </c>
      <c r="BD523" s="602">
        <f t="shared" ca="1" si="965"/>
        <v>30956.908340085956</v>
      </c>
      <c r="BE523" s="602">
        <f t="shared" ca="1" si="966"/>
        <v>31773.96422531897</v>
      </c>
      <c r="BF523" s="602">
        <f t="shared" ca="1" si="967"/>
        <v>31773.96422531897</v>
      </c>
      <c r="BG523" s="602">
        <f t="shared" ca="1" si="968"/>
        <v>32602.790994842424</v>
      </c>
      <c r="BH523" s="602">
        <f t="shared" ca="1" si="969"/>
        <v>32602.790994842424</v>
      </c>
      <c r="BI523" s="602">
        <f t="shared" ca="1" si="970"/>
        <v>33443.253242422019</v>
      </c>
      <c r="BJ523" s="602">
        <f t="shared" ca="1" si="971"/>
        <v>33443.253242422019</v>
      </c>
      <c r="BK523" s="602">
        <f t="shared" ca="1" si="972"/>
        <v>34295.209150044284</v>
      </c>
      <c r="BL523" s="602">
        <f t="shared" ca="1" si="973"/>
        <v>36770.18441525627</v>
      </c>
      <c r="BM523" s="602">
        <f t="shared" ca="1" si="974"/>
        <v>38267.148755353199</v>
      </c>
      <c r="BN523" s="602">
        <f t="shared" ca="1" si="975"/>
        <v>38267.148755353199</v>
      </c>
      <c r="BO523" s="602">
        <f t="shared" ca="1" si="976"/>
        <v>39793.595525186211</v>
      </c>
      <c r="BP523" s="602">
        <f t="shared" ca="1" si="977"/>
        <v>39793.595525186211</v>
      </c>
      <c r="BQ523" s="602">
        <f t="shared" ca="1" si="978"/>
        <v>41348.708530527409</v>
      </c>
      <c r="BR523" s="602">
        <f t="shared" ca="1" si="979"/>
        <v>41348.708530527409</v>
      </c>
      <c r="BS523" s="602">
        <f t="shared" ca="1" si="980"/>
        <v>42931.644319025749</v>
      </c>
      <c r="BT523" s="602">
        <f t="shared" ca="1" si="981"/>
        <v>42931.644319025749</v>
      </c>
      <c r="BU523" s="602">
        <f t="shared" ca="1" si="982"/>
        <v>44541.536806018841</v>
      </c>
      <c r="BV523" s="602">
        <f t="shared" ca="1" si="983"/>
        <v>40723.276804626068</v>
      </c>
      <c r="BW523" s="602">
        <f t="shared" ca="1" si="984"/>
        <v>42295.186245571516</v>
      </c>
      <c r="BX523" s="602">
        <f t="shared" ca="1" si="985"/>
        <v>42295.186245571516</v>
      </c>
      <c r="BY523" s="602">
        <f t="shared" ca="1" si="986"/>
        <v>43894.401241264459</v>
      </c>
      <c r="BZ523" s="602">
        <f t="shared" ca="1" si="987"/>
        <v>43894.401241264459</v>
      </c>
      <c r="CA523" s="602">
        <f t="shared" ca="1" si="988"/>
        <v>45520.044319311586</v>
      </c>
      <c r="CB523" s="602">
        <f t="shared" ca="1" si="989"/>
        <v>45520.044319311586</v>
      </c>
      <c r="CC523" s="602">
        <f t="shared" ca="1" si="990"/>
        <v>47171.222607457443</v>
      </c>
      <c r="CD523" s="602">
        <f t="shared" ca="1" si="991"/>
        <v>47171.222607457443</v>
      </c>
      <c r="CE523" s="602">
        <f t="shared" ca="1" si="992"/>
        <v>48847.032188247038</v>
      </c>
      <c r="CF523" s="602">
        <f t="shared" ca="1" si="993"/>
        <v>32602.790994842424</v>
      </c>
      <c r="CG523" s="602">
        <f t="shared" ca="1" si="994"/>
        <v>33443.253242422012</v>
      </c>
      <c r="CH523" s="602">
        <f t="shared" ca="1" si="995"/>
        <v>33443.253242422012</v>
      </c>
      <c r="CI523" s="602">
        <f t="shared" ca="1" si="996"/>
        <v>34295.209150044277</v>
      </c>
      <c r="CJ523" s="602">
        <f t="shared" ca="1" si="997"/>
        <v>34295.209150044277</v>
      </c>
      <c r="CK523" s="602">
        <f t="shared" ca="1" si="998"/>
        <v>35158.510820378884</v>
      </c>
      <c r="CL523" s="602">
        <f t="shared" ca="1" si="999"/>
        <v>35158.510820378884</v>
      </c>
      <c r="CM523" s="602">
        <f t="shared" ca="1" si="1000"/>
        <v>36033.004617820443</v>
      </c>
      <c r="CN523" s="602">
        <f t="shared" ca="1" si="1001"/>
        <v>36033.004617820443</v>
      </c>
      <c r="CO523" s="602">
        <f t="shared" ca="1" si="1002"/>
        <v>36918.531516652984</v>
      </c>
      <c r="CP523" s="602">
        <f t="shared" ca="1" si="1003"/>
        <v>40567.620879791641</v>
      </c>
      <c r="CQ523" s="602">
        <f t="shared" ca="1" si="1004"/>
        <v>42136.752230538325</v>
      </c>
      <c r="CR523" s="602">
        <f t="shared" ca="1" si="1005"/>
        <v>42136.752230538325</v>
      </c>
      <c r="CS523" s="602">
        <f t="shared" ca="1" si="1006"/>
        <v>43733.275864409734</v>
      </c>
      <c r="CT523" s="602">
        <f t="shared" ca="1" si="1007"/>
        <v>43733.275864409734</v>
      </c>
      <c r="CU523" s="602">
        <f t="shared" ca="1" si="1008"/>
        <v>45356.316094004287</v>
      </c>
      <c r="CV523" s="602">
        <f t="shared" ca="1" si="1009"/>
        <v>45356.316094004287</v>
      </c>
      <c r="CW523" s="602">
        <f t="shared" ca="1" si="1010"/>
        <v>47004.981388595283</v>
      </c>
      <c r="CX523" s="602">
        <f t="shared" ca="1" si="1011"/>
        <v>47004.981388595283</v>
      </c>
      <c r="CY523" s="602">
        <f t="shared" ca="1" si="1012"/>
        <v>48678.368743832812</v>
      </c>
      <c r="CZ523" s="602">
        <f t="shared" ca="1" si="1013"/>
        <v>44703.97476535022</v>
      </c>
      <c r="DA523" s="602">
        <f t="shared" ca="1" si="1014"/>
        <v>46342.497848049643</v>
      </c>
      <c r="DB523" s="602">
        <f t="shared" ca="1" si="1015"/>
        <v>46342.497848049643</v>
      </c>
      <c r="DC523" s="602">
        <f t="shared" ca="1" si="1016"/>
        <v>48006.105296803609</v>
      </c>
      <c r="DD523" s="602">
        <f t="shared" ca="1" si="1017"/>
        <v>48006.105296803609</v>
      </c>
      <c r="DE523" s="602">
        <f t="shared" ca="1" si="1018"/>
        <v>49693.889253268258</v>
      </c>
      <c r="DF523" s="602">
        <f t="shared" ca="1" si="1019"/>
        <v>49693.889253268258</v>
      </c>
      <c r="DG523" s="602">
        <f t="shared" ca="1" si="1020"/>
        <v>51404.937022019112</v>
      </c>
      <c r="DH523" s="602">
        <f t="shared" ca="1" si="1021"/>
        <v>51404.937022019112</v>
      </c>
      <c r="DI523" s="602">
        <f t="shared" ca="1" si="1022"/>
        <v>53138.334953305806</v>
      </c>
      <c r="DJ523" s="602">
        <f t="shared" ca="1" si="1023"/>
        <v>35740.272825017964</v>
      </c>
      <c r="DK523" s="602">
        <f t="shared" ca="1" si="1024"/>
        <v>36622.140011125128</v>
      </c>
      <c r="DL523" s="602">
        <f t="shared" ca="1" si="1025"/>
        <v>36622.140011125128</v>
      </c>
      <c r="DM523" s="602">
        <f t="shared" ca="1" si="1026"/>
        <v>37514.931461517175</v>
      </c>
      <c r="DN523" s="602">
        <f t="shared" ca="1" si="1027"/>
        <v>37514.931461517175</v>
      </c>
      <c r="DO523" s="602">
        <f t="shared" ca="1" si="1028"/>
        <v>38418.479955411574</v>
      </c>
      <c r="DP523" s="602">
        <f t="shared" ca="1" si="1029"/>
        <v>38418.479955411574</v>
      </c>
      <c r="DQ523" s="602">
        <f t="shared" ca="1" si="1030"/>
        <v>39332.613834187912</v>
      </c>
      <c r="DR523" s="602">
        <f t="shared" ca="1" si="1031"/>
        <v>39332.613834187912</v>
      </c>
      <c r="DS523" s="602">
        <f t="shared" ca="1" si="1032"/>
        <v>40257.157363389997</v>
      </c>
      <c r="DT523" s="602">
        <f t="shared" ca="1" si="1033"/>
        <v>46177.501827191038</v>
      </c>
      <c r="DU523" s="602">
        <f t="shared" ca="1" si="1034"/>
        <v>47838.641578354283</v>
      </c>
      <c r="DV523" s="602">
        <f t="shared" ca="1" si="1035"/>
        <v>47838.641578354283</v>
      </c>
      <c r="DW523" s="602">
        <f t="shared" ca="1" si="1036"/>
        <v>49524.048906687342</v>
      </c>
      <c r="DX523" s="602">
        <f t="shared" ca="1" si="1037"/>
        <v>49524.048906687342</v>
      </c>
      <c r="DY523" s="602">
        <f t="shared" ca="1" si="1038"/>
        <v>51232.81142211426</v>
      </c>
      <c r="DZ523" s="602">
        <f t="shared" ca="1" si="1039"/>
        <v>51232.81142211426</v>
      </c>
      <c r="EA523" s="602">
        <f t="shared" ca="1" si="1040"/>
        <v>52964.015402022604</v>
      </c>
      <c r="EB523" s="602">
        <f t="shared" ca="1" si="1041"/>
        <v>52964.015402022604</v>
      </c>
      <c r="EC523" s="602">
        <f t="shared" ca="1" si="1042"/>
        <v>54716.749467108581</v>
      </c>
      <c r="ED523" s="602">
        <f t="shared" ca="1" si="1043"/>
        <v>50546.562285820124</v>
      </c>
      <c r="EE523" s="602">
        <f t="shared" ca="1" si="1044"/>
        <v>52268.899256216449</v>
      </c>
      <c r="EF523" s="602">
        <f t="shared" ca="1" si="1045"/>
        <v>52268.899256216449</v>
      </c>
      <c r="EG523" s="602">
        <f t="shared" ca="1" si="1046"/>
        <v>54013.130357142247</v>
      </c>
      <c r="EH523" s="602">
        <f t="shared" ca="1" si="1047"/>
        <v>54013.130357142247</v>
      </c>
      <c r="EI523" s="602">
        <f t="shared" ca="1" si="1048"/>
        <v>55778.34727772788</v>
      </c>
      <c r="EJ523" s="602">
        <f t="shared" ca="1" si="1049"/>
        <v>55778.34727772788</v>
      </c>
      <c r="EK523" s="602">
        <f t="shared" ca="1" si="1050"/>
        <v>57563.649413299725</v>
      </c>
      <c r="EL523" s="602">
        <f t="shared" ca="1" si="1051"/>
        <v>57563.649413299725</v>
      </c>
      <c r="EM523" s="602">
        <f t="shared" ca="1" si="1052"/>
        <v>59368.146874517734</v>
      </c>
    </row>
    <row r="524" spans="22:143" ht="14.25" x14ac:dyDescent="0.2">
      <c r="V524" s="260"/>
      <c r="W524" s="597">
        <f t="shared" si="932"/>
        <v>231</v>
      </c>
      <c r="X524" s="602">
        <f t="shared" ca="1" si="933"/>
        <v>27303.204877228378</v>
      </c>
      <c r="Y524" s="602">
        <f t="shared" ca="1" si="934"/>
        <v>28063.745651855919</v>
      </c>
      <c r="Z524" s="602">
        <f t="shared" ca="1" si="935"/>
        <v>28063.745651855919</v>
      </c>
      <c r="AA524" s="602">
        <f t="shared" ca="1" si="936"/>
        <v>28836.595283912593</v>
      </c>
      <c r="AB524" s="602">
        <f t="shared" ca="1" si="937"/>
        <v>28836.595283912593</v>
      </c>
      <c r="AC524" s="602">
        <f t="shared" ca="1" si="938"/>
        <v>29621.652351503428</v>
      </c>
      <c r="AD524" s="602">
        <f t="shared" ca="1" si="939"/>
        <v>29621.652351503428</v>
      </c>
      <c r="AE524" s="602">
        <f t="shared" ca="1" si="940"/>
        <v>30418.807625095062</v>
      </c>
      <c r="AF524" s="602">
        <f t="shared" ca="1" si="941"/>
        <v>30418.807625095062</v>
      </c>
      <c r="AG524" s="602">
        <f t="shared" ca="1" si="942"/>
        <v>31227.944341051854</v>
      </c>
      <c r="AH524" s="602">
        <f t="shared" ca="1" si="943"/>
        <v>31773.964225318963</v>
      </c>
      <c r="AI524" s="602">
        <f t="shared" ca="1" si="944"/>
        <v>33161.814954877947</v>
      </c>
      <c r="AJ524" s="602">
        <f t="shared" ca="1" si="945"/>
        <v>33161.814954877947</v>
      </c>
      <c r="AK524" s="602">
        <f t="shared" ca="1" si="946"/>
        <v>34581.723205375456</v>
      </c>
      <c r="AL524" s="602">
        <f t="shared" ca="1" si="947"/>
        <v>34581.723205375456</v>
      </c>
      <c r="AM524" s="602">
        <f t="shared" ca="1" si="948"/>
        <v>36033.004617820443</v>
      </c>
      <c r="AN524" s="602">
        <f t="shared" ca="1" si="949"/>
        <v>36033.004617820443</v>
      </c>
      <c r="AO524" s="602">
        <f t="shared" ca="1" si="950"/>
        <v>37514.931461517175</v>
      </c>
      <c r="AP524" s="602">
        <f t="shared" ca="1" si="951"/>
        <v>37514.931461517175</v>
      </c>
      <c r="AQ524" s="602">
        <f t="shared" ca="1" si="952"/>
        <v>39026.737155306873</v>
      </c>
      <c r="AR524" s="602">
        <f t="shared" ca="1" si="953"/>
        <v>35448.772928771345</v>
      </c>
      <c r="AS524" s="602">
        <f t="shared" ca="1" si="954"/>
        <v>36918.531516652984</v>
      </c>
      <c r="AT524" s="602">
        <f t="shared" ca="1" si="955"/>
        <v>36918.531516652984</v>
      </c>
      <c r="AU524" s="602">
        <f t="shared" ca="1" si="956"/>
        <v>38418.479955411574</v>
      </c>
      <c r="AV524" s="602">
        <f t="shared" ca="1" si="957"/>
        <v>38418.479955411574</v>
      </c>
      <c r="AW524" s="602">
        <f t="shared" ca="1" si="958"/>
        <v>39947.830563756834</v>
      </c>
      <c r="AX524" s="602">
        <f t="shared" ca="1" si="959"/>
        <v>39947.830563756834</v>
      </c>
      <c r="AY524" s="602">
        <f t="shared" ca="1" si="960"/>
        <v>41505.764212283277</v>
      </c>
      <c r="AZ524" s="602">
        <f t="shared" ca="1" si="961"/>
        <v>41505.764212283277</v>
      </c>
      <c r="BA524" s="602">
        <f t="shared" ca="1" si="962"/>
        <v>43091.434978125537</v>
      </c>
      <c r="BB524" s="602">
        <f t="shared" ca="1" si="963"/>
        <v>30151.752011168952</v>
      </c>
      <c r="BC524" s="602">
        <f t="shared" ca="1" si="964"/>
        <v>30956.908340085956</v>
      </c>
      <c r="BD524" s="602">
        <f t="shared" ca="1" si="965"/>
        <v>30956.908340085956</v>
      </c>
      <c r="BE524" s="602">
        <f t="shared" ca="1" si="966"/>
        <v>31773.96422531897</v>
      </c>
      <c r="BF524" s="602">
        <f t="shared" ca="1" si="967"/>
        <v>31773.96422531897</v>
      </c>
      <c r="BG524" s="602">
        <f t="shared" ca="1" si="968"/>
        <v>32602.790994842424</v>
      </c>
      <c r="BH524" s="602">
        <f t="shared" ca="1" si="969"/>
        <v>32602.790994842424</v>
      </c>
      <c r="BI524" s="602">
        <f t="shared" ca="1" si="970"/>
        <v>33443.253242422019</v>
      </c>
      <c r="BJ524" s="602">
        <f t="shared" ca="1" si="971"/>
        <v>33443.253242422019</v>
      </c>
      <c r="BK524" s="602">
        <f t="shared" ca="1" si="972"/>
        <v>34295.209150044284</v>
      </c>
      <c r="BL524" s="602">
        <f t="shared" ca="1" si="973"/>
        <v>36770.18441525627</v>
      </c>
      <c r="BM524" s="602">
        <f t="shared" ca="1" si="974"/>
        <v>38267.148755353199</v>
      </c>
      <c r="BN524" s="602">
        <f t="shared" ca="1" si="975"/>
        <v>38267.148755353199</v>
      </c>
      <c r="BO524" s="602">
        <f t="shared" ca="1" si="976"/>
        <v>39793.595525186211</v>
      </c>
      <c r="BP524" s="602">
        <f t="shared" ca="1" si="977"/>
        <v>39793.595525186211</v>
      </c>
      <c r="BQ524" s="602">
        <f t="shared" ca="1" si="978"/>
        <v>41348.708530527409</v>
      </c>
      <c r="BR524" s="602">
        <f t="shared" ca="1" si="979"/>
        <v>41348.708530527409</v>
      </c>
      <c r="BS524" s="602">
        <f t="shared" ca="1" si="980"/>
        <v>42931.644319025749</v>
      </c>
      <c r="BT524" s="602">
        <f t="shared" ca="1" si="981"/>
        <v>42931.644319025749</v>
      </c>
      <c r="BU524" s="602">
        <f t="shared" ca="1" si="982"/>
        <v>44541.536806018841</v>
      </c>
      <c r="BV524" s="602">
        <f t="shared" ca="1" si="983"/>
        <v>40723.276804626068</v>
      </c>
      <c r="BW524" s="602">
        <f t="shared" ca="1" si="984"/>
        <v>42295.186245571516</v>
      </c>
      <c r="BX524" s="602">
        <f t="shared" ca="1" si="985"/>
        <v>42295.186245571516</v>
      </c>
      <c r="BY524" s="602">
        <f t="shared" ca="1" si="986"/>
        <v>43894.401241264459</v>
      </c>
      <c r="BZ524" s="602">
        <f t="shared" ca="1" si="987"/>
        <v>43894.401241264459</v>
      </c>
      <c r="CA524" s="602">
        <f t="shared" ca="1" si="988"/>
        <v>45520.044319311586</v>
      </c>
      <c r="CB524" s="602">
        <f t="shared" ca="1" si="989"/>
        <v>45520.044319311586</v>
      </c>
      <c r="CC524" s="602">
        <f t="shared" ca="1" si="990"/>
        <v>47171.222607457443</v>
      </c>
      <c r="CD524" s="602">
        <f t="shared" ca="1" si="991"/>
        <v>47171.222607457443</v>
      </c>
      <c r="CE524" s="602">
        <f t="shared" ca="1" si="992"/>
        <v>48847.032188247038</v>
      </c>
      <c r="CF524" s="602">
        <f t="shared" ca="1" si="993"/>
        <v>32602.790994842424</v>
      </c>
      <c r="CG524" s="602">
        <f t="shared" ca="1" si="994"/>
        <v>33443.253242422012</v>
      </c>
      <c r="CH524" s="602">
        <f t="shared" ca="1" si="995"/>
        <v>33443.253242422012</v>
      </c>
      <c r="CI524" s="602">
        <f t="shared" ca="1" si="996"/>
        <v>34295.209150044277</v>
      </c>
      <c r="CJ524" s="602">
        <f t="shared" ca="1" si="997"/>
        <v>34295.209150044277</v>
      </c>
      <c r="CK524" s="602">
        <f t="shared" ca="1" si="998"/>
        <v>35158.510820378884</v>
      </c>
      <c r="CL524" s="602">
        <f t="shared" ca="1" si="999"/>
        <v>35158.510820378884</v>
      </c>
      <c r="CM524" s="602">
        <f t="shared" ca="1" si="1000"/>
        <v>36033.004617820443</v>
      </c>
      <c r="CN524" s="602">
        <f t="shared" ca="1" si="1001"/>
        <v>36033.004617820443</v>
      </c>
      <c r="CO524" s="602">
        <f t="shared" ca="1" si="1002"/>
        <v>36918.531516652984</v>
      </c>
      <c r="CP524" s="602">
        <f t="shared" ca="1" si="1003"/>
        <v>40567.620879791641</v>
      </c>
      <c r="CQ524" s="602">
        <f t="shared" ca="1" si="1004"/>
        <v>42136.752230538325</v>
      </c>
      <c r="CR524" s="602">
        <f t="shared" ca="1" si="1005"/>
        <v>42136.752230538325</v>
      </c>
      <c r="CS524" s="602">
        <f t="shared" ca="1" si="1006"/>
        <v>43733.275864409734</v>
      </c>
      <c r="CT524" s="602">
        <f t="shared" ca="1" si="1007"/>
        <v>43733.275864409734</v>
      </c>
      <c r="CU524" s="602">
        <f t="shared" ca="1" si="1008"/>
        <v>45356.316094004287</v>
      </c>
      <c r="CV524" s="602">
        <f t="shared" ca="1" si="1009"/>
        <v>45356.316094004287</v>
      </c>
      <c r="CW524" s="602">
        <f t="shared" ca="1" si="1010"/>
        <v>47004.981388595283</v>
      </c>
      <c r="CX524" s="602">
        <f t="shared" ca="1" si="1011"/>
        <v>47004.981388595283</v>
      </c>
      <c r="CY524" s="602">
        <f t="shared" ca="1" si="1012"/>
        <v>48678.368743832812</v>
      </c>
      <c r="CZ524" s="602">
        <f t="shared" ca="1" si="1013"/>
        <v>44703.97476535022</v>
      </c>
      <c r="DA524" s="602">
        <f t="shared" ca="1" si="1014"/>
        <v>46342.497848049643</v>
      </c>
      <c r="DB524" s="602">
        <f t="shared" ca="1" si="1015"/>
        <v>46342.497848049643</v>
      </c>
      <c r="DC524" s="602">
        <f t="shared" ca="1" si="1016"/>
        <v>48006.105296803609</v>
      </c>
      <c r="DD524" s="602">
        <f t="shared" ca="1" si="1017"/>
        <v>48006.105296803609</v>
      </c>
      <c r="DE524" s="602">
        <f t="shared" ca="1" si="1018"/>
        <v>49693.889253268258</v>
      </c>
      <c r="DF524" s="602">
        <f t="shared" ca="1" si="1019"/>
        <v>49693.889253268258</v>
      </c>
      <c r="DG524" s="602">
        <f t="shared" ca="1" si="1020"/>
        <v>51404.937022019112</v>
      </c>
      <c r="DH524" s="602">
        <f t="shared" ca="1" si="1021"/>
        <v>51404.937022019112</v>
      </c>
      <c r="DI524" s="602">
        <f t="shared" ca="1" si="1022"/>
        <v>53138.334953305806</v>
      </c>
      <c r="DJ524" s="602">
        <f t="shared" ca="1" si="1023"/>
        <v>35740.272825017964</v>
      </c>
      <c r="DK524" s="602">
        <f t="shared" ca="1" si="1024"/>
        <v>36622.140011125128</v>
      </c>
      <c r="DL524" s="602">
        <f t="shared" ca="1" si="1025"/>
        <v>36622.140011125128</v>
      </c>
      <c r="DM524" s="602">
        <f t="shared" ca="1" si="1026"/>
        <v>37514.931461517175</v>
      </c>
      <c r="DN524" s="602">
        <f t="shared" ca="1" si="1027"/>
        <v>37514.931461517175</v>
      </c>
      <c r="DO524" s="602">
        <f t="shared" ca="1" si="1028"/>
        <v>38418.479955411574</v>
      </c>
      <c r="DP524" s="602">
        <f t="shared" ca="1" si="1029"/>
        <v>38418.479955411574</v>
      </c>
      <c r="DQ524" s="602">
        <f t="shared" ca="1" si="1030"/>
        <v>39332.613834187912</v>
      </c>
      <c r="DR524" s="602">
        <f t="shared" ca="1" si="1031"/>
        <v>39332.613834187912</v>
      </c>
      <c r="DS524" s="602">
        <f t="shared" ca="1" si="1032"/>
        <v>40257.157363389997</v>
      </c>
      <c r="DT524" s="602">
        <f t="shared" ca="1" si="1033"/>
        <v>46177.501827191038</v>
      </c>
      <c r="DU524" s="602">
        <f t="shared" ca="1" si="1034"/>
        <v>47838.641578354283</v>
      </c>
      <c r="DV524" s="602">
        <f t="shared" ca="1" si="1035"/>
        <v>47838.641578354283</v>
      </c>
      <c r="DW524" s="602">
        <f t="shared" ca="1" si="1036"/>
        <v>49524.048906687342</v>
      </c>
      <c r="DX524" s="602">
        <f t="shared" ca="1" si="1037"/>
        <v>49524.048906687342</v>
      </c>
      <c r="DY524" s="602">
        <f t="shared" ca="1" si="1038"/>
        <v>51232.81142211426</v>
      </c>
      <c r="DZ524" s="602">
        <f t="shared" ca="1" si="1039"/>
        <v>51232.81142211426</v>
      </c>
      <c r="EA524" s="602">
        <f t="shared" ca="1" si="1040"/>
        <v>52964.015402022604</v>
      </c>
      <c r="EB524" s="602">
        <f t="shared" ca="1" si="1041"/>
        <v>52964.015402022604</v>
      </c>
      <c r="EC524" s="602">
        <f t="shared" ca="1" si="1042"/>
        <v>54716.749467108581</v>
      </c>
      <c r="ED524" s="602">
        <f t="shared" ca="1" si="1043"/>
        <v>50546.562285820124</v>
      </c>
      <c r="EE524" s="602">
        <f t="shared" ca="1" si="1044"/>
        <v>52268.899256216449</v>
      </c>
      <c r="EF524" s="602">
        <f t="shared" ca="1" si="1045"/>
        <v>52268.899256216449</v>
      </c>
      <c r="EG524" s="602">
        <f t="shared" ca="1" si="1046"/>
        <v>54013.130357142247</v>
      </c>
      <c r="EH524" s="602">
        <f t="shared" ca="1" si="1047"/>
        <v>54013.130357142247</v>
      </c>
      <c r="EI524" s="602">
        <f t="shared" ca="1" si="1048"/>
        <v>55778.34727772788</v>
      </c>
      <c r="EJ524" s="602">
        <f t="shared" ca="1" si="1049"/>
        <v>55778.34727772788</v>
      </c>
      <c r="EK524" s="602">
        <f t="shared" ca="1" si="1050"/>
        <v>57563.649413299725</v>
      </c>
      <c r="EL524" s="602">
        <f t="shared" ca="1" si="1051"/>
        <v>57563.649413299725</v>
      </c>
      <c r="EM524" s="602">
        <f t="shared" ca="1" si="1052"/>
        <v>59368.146874517734</v>
      </c>
    </row>
    <row r="525" spans="22:143" ht="14.25" x14ac:dyDescent="0.2">
      <c r="V525" s="260"/>
      <c r="W525" s="597">
        <f t="shared" si="932"/>
        <v>232</v>
      </c>
      <c r="X525" s="602">
        <f t="shared" ca="1" si="933"/>
        <v>27303.204877228378</v>
      </c>
      <c r="Y525" s="602">
        <f t="shared" ca="1" si="934"/>
        <v>28063.745651855919</v>
      </c>
      <c r="Z525" s="602">
        <f t="shared" ca="1" si="935"/>
        <v>28063.745651855919</v>
      </c>
      <c r="AA525" s="602">
        <f t="shared" ca="1" si="936"/>
        <v>28836.595283912593</v>
      </c>
      <c r="AB525" s="602">
        <f t="shared" ca="1" si="937"/>
        <v>28836.595283912593</v>
      </c>
      <c r="AC525" s="602">
        <f t="shared" ca="1" si="938"/>
        <v>29621.652351503428</v>
      </c>
      <c r="AD525" s="602">
        <f t="shared" ca="1" si="939"/>
        <v>29621.652351503428</v>
      </c>
      <c r="AE525" s="602">
        <f t="shared" ca="1" si="940"/>
        <v>30418.807625095062</v>
      </c>
      <c r="AF525" s="602">
        <f t="shared" ca="1" si="941"/>
        <v>30418.807625095062</v>
      </c>
      <c r="AG525" s="602">
        <f t="shared" ca="1" si="942"/>
        <v>31227.944341051854</v>
      </c>
      <c r="AH525" s="602">
        <f t="shared" ca="1" si="943"/>
        <v>31773.964225318963</v>
      </c>
      <c r="AI525" s="602">
        <f t="shared" ca="1" si="944"/>
        <v>33161.814954877947</v>
      </c>
      <c r="AJ525" s="602">
        <f t="shared" ca="1" si="945"/>
        <v>33161.814954877947</v>
      </c>
      <c r="AK525" s="602">
        <f t="shared" ca="1" si="946"/>
        <v>34581.723205375456</v>
      </c>
      <c r="AL525" s="602">
        <f t="shared" ca="1" si="947"/>
        <v>34581.723205375456</v>
      </c>
      <c r="AM525" s="602">
        <f t="shared" ca="1" si="948"/>
        <v>36033.004617820443</v>
      </c>
      <c r="AN525" s="602">
        <f t="shared" ca="1" si="949"/>
        <v>36033.004617820443</v>
      </c>
      <c r="AO525" s="602">
        <f t="shared" ca="1" si="950"/>
        <v>37514.931461517175</v>
      </c>
      <c r="AP525" s="602">
        <f t="shared" ca="1" si="951"/>
        <v>37514.931461517175</v>
      </c>
      <c r="AQ525" s="602">
        <f t="shared" ca="1" si="952"/>
        <v>39026.737155306873</v>
      </c>
      <c r="AR525" s="602">
        <f t="shared" ca="1" si="953"/>
        <v>35448.772928771345</v>
      </c>
      <c r="AS525" s="602">
        <f t="shared" ca="1" si="954"/>
        <v>36918.531516652984</v>
      </c>
      <c r="AT525" s="602">
        <f t="shared" ca="1" si="955"/>
        <v>36918.531516652984</v>
      </c>
      <c r="AU525" s="602">
        <f t="shared" ca="1" si="956"/>
        <v>38418.479955411574</v>
      </c>
      <c r="AV525" s="602">
        <f t="shared" ca="1" si="957"/>
        <v>38418.479955411574</v>
      </c>
      <c r="AW525" s="602">
        <f t="shared" ca="1" si="958"/>
        <v>39947.830563756834</v>
      </c>
      <c r="AX525" s="602">
        <f t="shared" ca="1" si="959"/>
        <v>39947.830563756834</v>
      </c>
      <c r="AY525" s="602">
        <f t="shared" ca="1" si="960"/>
        <v>41505.764212283277</v>
      </c>
      <c r="AZ525" s="602">
        <f t="shared" ca="1" si="961"/>
        <v>41505.764212283277</v>
      </c>
      <c r="BA525" s="602">
        <f t="shared" ca="1" si="962"/>
        <v>43091.434978125537</v>
      </c>
      <c r="BB525" s="602">
        <f t="shared" ca="1" si="963"/>
        <v>30151.752011168952</v>
      </c>
      <c r="BC525" s="602">
        <f t="shared" ca="1" si="964"/>
        <v>30956.908340085956</v>
      </c>
      <c r="BD525" s="602">
        <f t="shared" ca="1" si="965"/>
        <v>30956.908340085956</v>
      </c>
      <c r="BE525" s="602">
        <f t="shared" ca="1" si="966"/>
        <v>31773.96422531897</v>
      </c>
      <c r="BF525" s="602">
        <f t="shared" ca="1" si="967"/>
        <v>31773.96422531897</v>
      </c>
      <c r="BG525" s="602">
        <f t="shared" ca="1" si="968"/>
        <v>32602.790994842424</v>
      </c>
      <c r="BH525" s="602">
        <f t="shared" ca="1" si="969"/>
        <v>32602.790994842424</v>
      </c>
      <c r="BI525" s="602">
        <f t="shared" ca="1" si="970"/>
        <v>33443.253242422019</v>
      </c>
      <c r="BJ525" s="602">
        <f t="shared" ca="1" si="971"/>
        <v>33443.253242422019</v>
      </c>
      <c r="BK525" s="602">
        <f t="shared" ca="1" si="972"/>
        <v>34295.209150044284</v>
      </c>
      <c r="BL525" s="602">
        <f t="shared" ca="1" si="973"/>
        <v>36770.18441525627</v>
      </c>
      <c r="BM525" s="602">
        <f t="shared" ca="1" si="974"/>
        <v>38267.148755353199</v>
      </c>
      <c r="BN525" s="602">
        <f t="shared" ca="1" si="975"/>
        <v>38267.148755353199</v>
      </c>
      <c r="BO525" s="602">
        <f t="shared" ca="1" si="976"/>
        <v>39793.595525186211</v>
      </c>
      <c r="BP525" s="602">
        <f t="shared" ca="1" si="977"/>
        <v>39793.595525186211</v>
      </c>
      <c r="BQ525" s="602">
        <f t="shared" ca="1" si="978"/>
        <v>41348.708530527409</v>
      </c>
      <c r="BR525" s="602">
        <f t="shared" ca="1" si="979"/>
        <v>41348.708530527409</v>
      </c>
      <c r="BS525" s="602">
        <f t="shared" ca="1" si="980"/>
        <v>42931.644319025749</v>
      </c>
      <c r="BT525" s="602">
        <f t="shared" ca="1" si="981"/>
        <v>42931.644319025749</v>
      </c>
      <c r="BU525" s="602">
        <f t="shared" ca="1" si="982"/>
        <v>44541.536806018841</v>
      </c>
      <c r="BV525" s="602">
        <f t="shared" ca="1" si="983"/>
        <v>40723.276804626068</v>
      </c>
      <c r="BW525" s="602">
        <f t="shared" ca="1" si="984"/>
        <v>42295.186245571516</v>
      </c>
      <c r="BX525" s="602">
        <f t="shared" ca="1" si="985"/>
        <v>42295.186245571516</v>
      </c>
      <c r="BY525" s="602">
        <f t="shared" ca="1" si="986"/>
        <v>43894.401241264459</v>
      </c>
      <c r="BZ525" s="602">
        <f t="shared" ca="1" si="987"/>
        <v>43894.401241264459</v>
      </c>
      <c r="CA525" s="602">
        <f t="shared" ca="1" si="988"/>
        <v>45520.044319311586</v>
      </c>
      <c r="CB525" s="602">
        <f t="shared" ca="1" si="989"/>
        <v>45520.044319311586</v>
      </c>
      <c r="CC525" s="602">
        <f t="shared" ca="1" si="990"/>
        <v>47171.222607457443</v>
      </c>
      <c r="CD525" s="602">
        <f t="shared" ca="1" si="991"/>
        <v>47171.222607457443</v>
      </c>
      <c r="CE525" s="602">
        <f t="shared" ca="1" si="992"/>
        <v>48847.032188247038</v>
      </c>
      <c r="CF525" s="602">
        <f t="shared" ca="1" si="993"/>
        <v>32602.790994842424</v>
      </c>
      <c r="CG525" s="602">
        <f t="shared" ca="1" si="994"/>
        <v>33443.253242422012</v>
      </c>
      <c r="CH525" s="602">
        <f t="shared" ca="1" si="995"/>
        <v>33443.253242422012</v>
      </c>
      <c r="CI525" s="602">
        <f t="shared" ca="1" si="996"/>
        <v>34295.209150044277</v>
      </c>
      <c r="CJ525" s="602">
        <f t="shared" ca="1" si="997"/>
        <v>34295.209150044277</v>
      </c>
      <c r="CK525" s="602">
        <f t="shared" ca="1" si="998"/>
        <v>35158.510820378884</v>
      </c>
      <c r="CL525" s="602">
        <f t="shared" ca="1" si="999"/>
        <v>35158.510820378884</v>
      </c>
      <c r="CM525" s="602">
        <f t="shared" ca="1" si="1000"/>
        <v>36033.004617820443</v>
      </c>
      <c r="CN525" s="602">
        <f t="shared" ca="1" si="1001"/>
        <v>36033.004617820443</v>
      </c>
      <c r="CO525" s="602">
        <f t="shared" ca="1" si="1002"/>
        <v>36918.531516652984</v>
      </c>
      <c r="CP525" s="602">
        <f t="shared" ca="1" si="1003"/>
        <v>40567.620879791641</v>
      </c>
      <c r="CQ525" s="602">
        <f t="shared" ca="1" si="1004"/>
        <v>42136.752230538325</v>
      </c>
      <c r="CR525" s="602">
        <f t="shared" ca="1" si="1005"/>
        <v>42136.752230538325</v>
      </c>
      <c r="CS525" s="602">
        <f t="shared" ca="1" si="1006"/>
        <v>43733.275864409734</v>
      </c>
      <c r="CT525" s="602">
        <f t="shared" ca="1" si="1007"/>
        <v>43733.275864409734</v>
      </c>
      <c r="CU525" s="602">
        <f t="shared" ca="1" si="1008"/>
        <v>45356.316094004287</v>
      </c>
      <c r="CV525" s="602">
        <f t="shared" ca="1" si="1009"/>
        <v>45356.316094004287</v>
      </c>
      <c r="CW525" s="602">
        <f t="shared" ca="1" si="1010"/>
        <v>47004.981388595283</v>
      </c>
      <c r="CX525" s="602">
        <f t="shared" ca="1" si="1011"/>
        <v>47004.981388595283</v>
      </c>
      <c r="CY525" s="602">
        <f t="shared" ca="1" si="1012"/>
        <v>48678.368743832812</v>
      </c>
      <c r="CZ525" s="602">
        <f t="shared" ca="1" si="1013"/>
        <v>44703.97476535022</v>
      </c>
      <c r="DA525" s="602">
        <f t="shared" ca="1" si="1014"/>
        <v>46342.497848049643</v>
      </c>
      <c r="DB525" s="602">
        <f t="shared" ca="1" si="1015"/>
        <v>46342.497848049643</v>
      </c>
      <c r="DC525" s="602">
        <f t="shared" ca="1" si="1016"/>
        <v>48006.105296803609</v>
      </c>
      <c r="DD525" s="602">
        <f t="shared" ca="1" si="1017"/>
        <v>48006.105296803609</v>
      </c>
      <c r="DE525" s="602">
        <f t="shared" ca="1" si="1018"/>
        <v>49693.889253268258</v>
      </c>
      <c r="DF525" s="602">
        <f t="shared" ca="1" si="1019"/>
        <v>49693.889253268258</v>
      </c>
      <c r="DG525" s="602">
        <f t="shared" ca="1" si="1020"/>
        <v>51404.937022019112</v>
      </c>
      <c r="DH525" s="602">
        <f t="shared" ca="1" si="1021"/>
        <v>51404.937022019112</v>
      </c>
      <c r="DI525" s="602">
        <f t="shared" ca="1" si="1022"/>
        <v>53138.334953305806</v>
      </c>
      <c r="DJ525" s="602">
        <f t="shared" ca="1" si="1023"/>
        <v>35740.272825017964</v>
      </c>
      <c r="DK525" s="602">
        <f t="shared" ca="1" si="1024"/>
        <v>36622.140011125128</v>
      </c>
      <c r="DL525" s="602">
        <f t="shared" ca="1" si="1025"/>
        <v>36622.140011125128</v>
      </c>
      <c r="DM525" s="602">
        <f t="shared" ca="1" si="1026"/>
        <v>37514.931461517175</v>
      </c>
      <c r="DN525" s="602">
        <f t="shared" ca="1" si="1027"/>
        <v>37514.931461517175</v>
      </c>
      <c r="DO525" s="602">
        <f t="shared" ca="1" si="1028"/>
        <v>38418.479955411574</v>
      </c>
      <c r="DP525" s="602">
        <f t="shared" ca="1" si="1029"/>
        <v>38418.479955411574</v>
      </c>
      <c r="DQ525" s="602">
        <f t="shared" ca="1" si="1030"/>
        <v>39332.613834187912</v>
      </c>
      <c r="DR525" s="602">
        <f t="shared" ca="1" si="1031"/>
        <v>39332.613834187912</v>
      </c>
      <c r="DS525" s="602">
        <f t="shared" ca="1" si="1032"/>
        <v>40257.157363389997</v>
      </c>
      <c r="DT525" s="602">
        <f t="shared" ca="1" si="1033"/>
        <v>46177.501827191038</v>
      </c>
      <c r="DU525" s="602">
        <f t="shared" ca="1" si="1034"/>
        <v>47838.641578354283</v>
      </c>
      <c r="DV525" s="602">
        <f t="shared" ca="1" si="1035"/>
        <v>47838.641578354283</v>
      </c>
      <c r="DW525" s="602">
        <f t="shared" ca="1" si="1036"/>
        <v>49524.048906687342</v>
      </c>
      <c r="DX525" s="602">
        <f t="shared" ca="1" si="1037"/>
        <v>49524.048906687342</v>
      </c>
      <c r="DY525" s="602">
        <f t="shared" ca="1" si="1038"/>
        <v>51232.81142211426</v>
      </c>
      <c r="DZ525" s="602">
        <f t="shared" ca="1" si="1039"/>
        <v>51232.81142211426</v>
      </c>
      <c r="EA525" s="602">
        <f t="shared" ca="1" si="1040"/>
        <v>52964.015402022604</v>
      </c>
      <c r="EB525" s="602">
        <f t="shared" ca="1" si="1041"/>
        <v>52964.015402022604</v>
      </c>
      <c r="EC525" s="602">
        <f t="shared" ca="1" si="1042"/>
        <v>54716.749467108581</v>
      </c>
      <c r="ED525" s="602">
        <f t="shared" ca="1" si="1043"/>
        <v>50546.562285820124</v>
      </c>
      <c r="EE525" s="602">
        <f t="shared" ca="1" si="1044"/>
        <v>52268.899256216449</v>
      </c>
      <c r="EF525" s="602">
        <f t="shared" ca="1" si="1045"/>
        <v>52268.899256216449</v>
      </c>
      <c r="EG525" s="602">
        <f t="shared" ca="1" si="1046"/>
        <v>54013.130357142247</v>
      </c>
      <c r="EH525" s="602">
        <f t="shared" ca="1" si="1047"/>
        <v>54013.130357142247</v>
      </c>
      <c r="EI525" s="602">
        <f t="shared" ca="1" si="1048"/>
        <v>55778.34727772788</v>
      </c>
      <c r="EJ525" s="602">
        <f t="shared" ca="1" si="1049"/>
        <v>55778.34727772788</v>
      </c>
      <c r="EK525" s="602">
        <f t="shared" ca="1" si="1050"/>
        <v>57563.649413299725</v>
      </c>
      <c r="EL525" s="602">
        <f t="shared" ca="1" si="1051"/>
        <v>57563.649413299725</v>
      </c>
      <c r="EM525" s="602">
        <f t="shared" ca="1" si="1052"/>
        <v>59368.146874517734</v>
      </c>
    </row>
    <row r="526" spans="22:143" ht="14.25" x14ac:dyDescent="0.2">
      <c r="V526" s="260"/>
      <c r="W526" s="597">
        <f t="shared" si="932"/>
        <v>233</v>
      </c>
      <c r="X526" s="602">
        <f t="shared" ca="1" si="933"/>
        <v>27303.204877228378</v>
      </c>
      <c r="Y526" s="602">
        <f t="shared" ca="1" si="934"/>
        <v>28063.745651855919</v>
      </c>
      <c r="Z526" s="602">
        <f t="shared" ca="1" si="935"/>
        <v>28063.745651855919</v>
      </c>
      <c r="AA526" s="602">
        <f t="shared" ca="1" si="936"/>
        <v>28836.595283912593</v>
      </c>
      <c r="AB526" s="602">
        <f t="shared" ca="1" si="937"/>
        <v>28836.595283912593</v>
      </c>
      <c r="AC526" s="602">
        <f t="shared" ca="1" si="938"/>
        <v>29621.652351503428</v>
      </c>
      <c r="AD526" s="602">
        <f t="shared" ca="1" si="939"/>
        <v>29621.652351503428</v>
      </c>
      <c r="AE526" s="602">
        <f t="shared" ca="1" si="940"/>
        <v>30418.807625095062</v>
      </c>
      <c r="AF526" s="602">
        <f t="shared" ca="1" si="941"/>
        <v>30418.807625095062</v>
      </c>
      <c r="AG526" s="602">
        <f t="shared" ca="1" si="942"/>
        <v>31227.944341051854</v>
      </c>
      <c r="AH526" s="602">
        <f t="shared" ca="1" si="943"/>
        <v>31773.964225318963</v>
      </c>
      <c r="AI526" s="602">
        <f t="shared" ca="1" si="944"/>
        <v>33161.814954877947</v>
      </c>
      <c r="AJ526" s="602">
        <f t="shared" ca="1" si="945"/>
        <v>33161.814954877947</v>
      </c>
      <c r="AK526" s="602">
        <f t="shared" ca="1" si="946"/>
        <v>34581.723205375456</v>
      </c>
      <c r="AL526" s="602">
        <f t="shared" ca="1" si="947"/>
        <v>34581.723205375456</v>
      </c>
      <c r="AM526" s="602">
        <f t="shared" ca="1" si="948"/>
        <v>36033.004617820443</v>
      </c>
      <c r="AN526" s="602">
        <f t="shared" ca="1" si="949"/>
        <v>36033.004617820443</v>
      </c>
      <c r="AO526" s="602">
        <f t="shared" ca="1" si="950"/>
        <v>37514.931461517175</v>
      </c>
      <c r="AP526" s="602">
        <f t="shared" ca="1" si="951"/>
        <v>37514.931461517175</v>
      </c>
      <c r="AQ526" s="602">
        <f t="shared" ca="1" si="952"/>
        <v>39026.737155306873</v>
      </c>
      <c r="AR526" s="602">
        <f t="shared" ca="1" si="953"/>
        <v>35448.772928771345</v>
      </c>
      <c r="AS526" s="602">
        <f t="shared" ca="1" si="954"/>
        <v>36918.531516652984</v>
      </c>
      <c r="AT526" s="602">
        <f t="shared" ca="1" si="955"/>
        <v>36918.531516652984</v>
      </c>
      <c r="AU526" s="602">
        <f t="shared" ca="1" si="956"/>
        <v>38418.479955411574</v>
      </c>
      <c r="AV526" s="602">
        <f t="shared" ca="1" si="957"/>
        <v>38418.479955411574</v>
      </c>
      <c r="AW526" s="602">
        <f t="shared" ca="1" si="958"/>
        <v>39947.830563756834</v>
      </c>
      <c r="AX526" s="602">
        <f t="shared" ca="1" si="959"/>
        <v>39947.830563756834</v>
      </c>
      <c r="AY526" s="602">
        <f t="shared" ca="1" si="960"/>
        <v>41505.764212283277</v>
      </c>
      <c r="AZ526" s="602">
        <f t="shared" ca="1" si="961"/>
        <v>41505.764212283277</v>
      </c>
      <c r="BA526" s="602">
        <f t="shared" ca="1" si="962"/>
        <v>43091.434978125537</v>
      </c>
      <c r="BB526" s="602">
        <f t="shared" ca="1" si="963"/>
        <v>30151.752011168952</v>
      </c>
      <c r="BC526" s="602">
        <f t="shared" ca="1" si="964"/>
        <v>30956.908340085956</v>
      </c>
      <c r="BD526" s="602">
        <f t="shared" ca="1" si="965"/>
        <v>30956.908340085956</v>
      </c>
      <c r="BE526" s="602">
        <f t="shared" ca="1" si="966"/>
        <v>31773.96422531897</v>
      </c>
      <c r="BF526" s="602">
        <f t="shared" ca="1" si="967"/>
        <v>31773.96422531897</v>
      </c>
      <c r="BG526" s="602">
        <f t="shared" ca="1" si="968"/>
        <v>32602.790994842424</v>
      </c>
      <c r="BH526" s="602">
        <f t="shared" ca="1" si="969"/>
        <v>32602.790994842424</v>
      </c>
      <c r="BI526" s="602">
        <f t="shared" ca="1" si="970"/>
        <v>33443.253242422019</v>
      </c>
      <c r="BJ526" s="602">
        <f t="shared" ca="1" si="971"/>
        <v>33443.253242422019</v>
      </c>
      <c r="BK526" s="602">
        <f t="shared" ca="1" si="972"/>
        <v>34295.209150044284</v>
      </c>
      <c r="BL526" s="602">
        <f t="shared" ca="1" si="973"/>
        <v>36770.18441525627</v>
      </c>
      <c r="BM526" s="602">
        <f t="shared" ca="1" si="974"/>
        <v>38267.148755353199</v>
      </c>
      <c r="BN526" s="602">
        <f t="shared" ca="1" si="975"/>
        <v>38267.148755353199</v>
      </c>
      <c r="BO526" s="602">
        <f t="shared" ca="1" si="976"/>
        <v>39793.595525186211</v>
      </c>
      <c r="BP526" s="602">
        <f t="shared" ca="1" si="977"/>
        <v>39793.595525186211</v>
      </c>
      <c r="BQ526" s="602">
        <f t="shared" ca="1" si="978"/>
        <v>41348.708530527409</v>
      </c>
      <c r="BR526" s="602">
        <f t="shared" ca="1" si="979"/>
        <v>41348.708530527409</v>
      </c>
      <c r="BS526" s="602">
        <f t="shared" ca="1" si="980"/>
        <v>42931.644319025749</v>
      </c>
      <c r="BT526" s="602">
        <f t="shared" ca="1" si="981"/>
        <v>42931.644319025749</v>
      </c>
      <c r="BU526" s="602">
        <f t="shared" ca="1" si="982"/>
        <v>44541.536806018841</v>
      </c>
      <c r="BV526" s="602">
        <f t="shared" ca="1" si="983"/>
        <v>40723.276804626068</v>
      </c>
      <c r="BW526" s="602">
        <f t="shared" ca="1" si="984"/>
        <v>42295.186245571516</v>
      </c>
      <c r="BX526" s="602">
        <f t="shared" ca="1" si="985"/>
        <v>42295.186245571516</v>
      </c>
      <c r="BY526" s="602">
        <f t="shared" ca="1" si="986"/>
        <v>43894.401241264459</v>
      </c>
      <c r="BZ526" s="602">
        <f t="shared" ca="1" si="987"/>
        <v>43894.401241264459</v>
      </c>
      <c r="CA526" s="602">
        <f t="shared" ca="1" si="988"/>
        <v>45520.044319311586</v>
      </c>
      <c r="CB526" s="602">
        <f t="shared" ca="1" si="989"/>
        <v>45520.044319311586</v>
      </c>
      <c r="CC526" s="602">
        <f t="shared" ca="1" si="990"/>
        <v>47171.222607457443</v>
      </c>
      <c r="CD526" s="602">
        <f t="shared" ca="1" si="991"/>
        <v>47171.222607457443</v>
      </c>
      <c r="CE526" s="602">
        <f t="shared" ca="1" si="992"/>
        <v>48847.032188247038</v>
      </c>
      <c r="CF526" s="602">
        <f t="shared" ca="1" si="993"/>
        <v>32602.790994842424</v>
      </c>
      <c r="CG526" s="602">
        <f t="shared" ca="1" si="994"/>
        <v>33443.253242422012</v>
      </c>
      <c r="CH526" s="602">
        <f t="shared" ca="1" si="995"/>
        <v>33443.253242422012</v>
      </c>
      <c r="CI526" s="602">
        <f t="shared" ca="1" si="996"/>
        <v>34295.209150044277</v>
      </c>
      <c r="CJ526" s="602">
        <f t="shared" ca="1" si="997"/>
        <v>34295.209150044277</v>
      </c>
      <c r="CK526" s="602">
        <f t="shared" ca="1" si="998"/>
        <v>35158.510820378884</v>
      </c>
      <c r="CL526" s="602">
        <f t="shared" ca="1" si="999"/>
        <v>35158.510820378884</v>
      </c>
      <c r="CM526" s="602">
        <f t="shared" ca="1" si="1000"/>
        <v>36033.004617820443</v>
      </c>
      <c r="CN526" s="602">
        <f t="shared" ca="1" si="1001"/>
        <v>36033.004617820443</v>
      </c>
      <c r="CO526" s="602">
        <f t="shared" ca="1" si="1002"/>
        <v>36918.531516652984</v>
      </c>
      <c r="CP526" s="602">
        <f t="shared" ca="1" si="1003"/>
        <v>40567.620879791641</v>
      </c>
      <c r="CQ526" s="602">
        <f t="shared" ca="1" si="1004"/>
        <v>42136.752230538325</v>
      </c>
      <c r="CR526" s="602">
        <f t="shared" ca="1" si="1005"/>
        <v>42136.752230538325</v>
      </c>
      <c r="CS526" s="602">
        <f t="shared" ca="1" si="1006"/>
        <v>43733.275864409734</v>
      </c>
      <c r="CT526" s="602">
        <f t="shared" ca="1" si="1007"/>
        <v>43733.275864409734</v>
      </c>
      <c r="CU526" s="602">
        <f t="shared" ca="1" si="1008"/>
        <v>45356.316094004287</v>
      </c>
      <c r="CV526" s="602">
        <f t="shared" ca="1" si="1009"/>
        <v>45356.316094004287</v>
      </c>
      <c r="CW526" s="602">
        <f t="shared" ca="1" si="1010"/>
        <v>47004.981388595283</v>
      </c>
      <c r="CX526" s="602">
        <f t="shared" ca="1" si="1011"/>
        <v>47004.981388595283</v>
      </c>
      <c r="CY526" s="602">
        <f t="shared" ca="1" si="1012"/>
        <v>48678.368743832812</v>
      </c>
      <c r="CZ526" s="602">
        <f t="shared" ca="1" si="1013"/>
        <v>44703.97476535022</v>
      </c>
      <c r="DA526" s="602">
        <f t="shared" ca="1" si="1014"/>
        <v>46342.497848049643</v>
      </c>
      <c r="DB526" s="602">
        <f t="shared" ca="1" si="1015"/>
        <v>46342.497848049643</v>
      </c>
      <c r="DC526" s="602">
        <f t="shared" ca="1" si="1016"/>
        <v>48006.105296803609</v>
      </c>
      <c r="DD526" s="602">
        <f t="shared" ca="1" si="1017"/>
        <v>48006.105296803609</v>
      </c>
      <c r="DE526" s="602">
        <f t="shared" ca="1" si="1018"/>
        <v>49693.889253268258</v>
      </c>
      <c r="DF526" s="602">
        <f t="shared" ca="1" si="1019"/>
        <v>49693.889253268258</v>
      </c>
      <c r="DG526" s="602">
        <f t="shared" ca="1" si="1020"/>
        <v>51404.937022019112</v>
      </c>
      <c r="DH526" s="602">
        <f t="shared" ca="1" si="1021"/>
        <v>51404.937022019112</v>
      </c>
      <c r="DI526" s="602">
        <f t="shared" ca="1" si="1022"/>
        <v>53138.334953305806</v>
      </c>
      <c r="DJ526" s="602">
        <f t="shared" ca="1" si="1023"/>
        <v>35740.272825017964</v>
      </c>
      <c r="DK526" s="602">
        <f t="shared" ca="1" si="1024"/>
        <v>36622.140011125128</v>
      </c>
      <c r="DL526" s="602">
        <f t="shared" ca="1" si="1025"/>
        <v>36622.140011125128</v>
      </c>
      <c r="DM526" s="602">
        <f t="shared" ca="1" si="1026"/>
        <v>37514.931461517175</v>
      </c>
      <c r="DN526" s="602">
        <f t="shared" ca="1" si="1027"/>
        <v>37514.931461517175</v>
      </c>
      <c r="DO526" s="602">
        <f t="shared" ca="1" si="1028"/>
        <v>38418.479955411574</v>
      </c>
      <c r="DP526" s="602">
        <f t="shared" ca="1" si="1029"/>
        <v>38418.479955411574</v>
      </c>
      <c r="DQ526" s="602">
        <f t="shared" ca="1" si="1030"/>
        <v>39332.613834187912</v>
      </c>
      <c r="DR526" s="602">
        <f t="shared" ca="1" si="1031"/>
        <v>39332.613834187912</v>
      </c>
      <c r="DS526" s="602">
        <f t="shared" ca="1" si="1032"/>
        <v>40257.157363389997</v>
      </c>
      <c r="DT526" s="602">
        <f t="shared" ca="1" si="1033"/>
        <v>46177.501827191038</v>
      </c>
      <c r="DU526" s="602">
        <f t="shared" ca="1" si="1034"/>
        <v>47838.641578354283</v>
      </c>
      <c r="DV526" s="602">
        <f t="shared" ca="1" si="1035"/>
        <v>47838.641578354283</v>
      </c>
      <c r="DW526" s="602">
        <f t="shared" ca="1" si="1036"/>
        <v>49524.048906687342</v>
      </c>
      <c r="DX526" s="602">
        <f t="shared" ca="1" si="1037"/>
        <v>49524.048906687342</v>
      </c>
      <c r="DY526" s="602">
        <f t="shared" ca="1" si="1038"/>
        <v>51232.81142211426</v>
      </c>
      <c r="DZ526" s="602">
        <f t="shared" ca="1" si="1039"/>
        <v>51232.81142211426</v>
      </c>
      <c r="EA526" s="602">
        <f t="shared" ca="1" si="1040"/>
        <v>52964.015402022604</v>
      </c>
      <c r="EB526" s="602">
        <f t="shared" ca="1" si="1041"/>
        <v>52964.015402022604</v>
      </c>
      <c r="EC526" s="602">
        <f t="shared" ca="1" si="1042"/>
        <v>54716.749467108581</v>
      </c>
      <c r="ED526" s="602">
        <f t="shared" ca="1" si="1043"/>
        <v>50546.562285820124</v>
      </c>
      <c r="EE526" s="602">
        <f t="shared" ca="1" si="1044"/>
        <v>52268.899256216449</v>
      </c>
      <c r="EF526" s="602">
        <f t="shared" ca="1" si="1045"/>
        <v>52268.899256216449</v>
      </c>
      <c r="EG526" s="602">
        <f t="shared" ca="1" si="1046"/>
        <v>54013.130357142247</v>
      </c>
      <c r="EH526" s="602">
        <f t="shared" ca="1" si="1047"/>
        <v>54013.130357142247</v>
      </c>
      <c r="EI526" s="602">
        <f t="shared" ca="1" si="1048"/>
        <v>55778.34727772788</v>
      </c>
      <c r="EJ526" s="602">
        <f t="shared" ca="1" si="1049"/>
        <v>55778.34727772788</v>
      </c>
      <c r="EK526" s="602">
        <f t="shared" ca="1" si="1050"/>
        <v>57563.649413299725</v>
      </c>
      <c r="EL526" s="602">
        <f t="shared" ca="1" si="1051"/>
        <v>57563.649413299725</v>
      </c>
      <c r="EM526" s="602">
        <f t="shared" ca="1" si="1052"/>
        <v>59368.146874517734</v>
      </c>
    </row>
    <row r="527" spans="22:143" ht="14.25" x14ac:dyDescent="0.2">
      <c r="V527" s="260"/>
      <c r="W527" s="597">
        <f t="shared" si="932"/>
        <v>234</v>
      </c>
      <c r="X527" s="602">
        <f t="shared" ca="1" si="933"/>
        <v>27303.204877228378</v>
      </c>
      <c r="Y527" s="602">
        <f t="shared" ca="1" si="934"/>
        <v>28063.745651855919</v>
      </c>
      <c r="Z527" s="602">
        <f t="shared" ca="1" si="935"/>
        <v>28063.745651855919</v>
      </c>
      <c r="AA527" s="602">
        <f t="shared" ca="1" si="936"/>
        <v>28836.595283912593</v>
      </c>
      <c r="AB527" s="602">
        <f t="shared" ca="1" si="937"/>
        <v>28836.595283912593</v>
      </c>
      <c r="AC527" s="602">
        <f t="shared" ca="1" si="938"/>
        <v>29621.652351503428</v>
      </c>
      <c r="AD527" s="602">
        <f t="shared" ca="1" si="939"/>
        <v>29621.652351503428</v>
      </c>
      <c r="AE527" s="602">
        <f t="shared" ca="1" si="940"/>
        <v>30418.807625095062</v>
      </c>
      <c r="AF527" s="602">
        <f t="shared" ca="1" si="941"/>
        <v>30418.807625095062</v>
      </c>
      <c r="AG527" s="602">
        <f t="shared" ca="1" si="942"/>
        <v>31227.944341051854</v>
      </c>
      <c r="AH527" s="602">
        <f t="shared" ca="1" si="943"/>
        <v>31773.964225318963</v>
      </c>
      <c r="AI527" s="602">
        <f t="shared" ca="1" si="944"/>
        <v>33161.814954877947</v>
      </c>
      <c r="AJ527" s="602">
        <f t="shared" ca="1" si="945"/>
        <v>33161.814954877947</v>
      </c>
      <c r="AK527" s="602">
        <f t="shared" ca="1" si="946"/>
        <v>34581.723205375456</v>
      </c>
      <c r="AL527" s="602">
        <f t="shared" ca="1" si="947"/>
        <v>34581.723205375456</v>
      </c>
      <c r="AM527" s="602">
        <f t="shared" ca="1" si="948"/>
        <v>36033.004617820443</v>
      </c>
      <c r="AN527" s="602">
        <f t="shared" ca="1" si="949"/>
        <v>36033.004617820443</v>
      </c>
      <c r="AO527" s="602">
        <f t="shared" ca="1" si="950"/>
        <v>37514.931461517175</v>
      </c>
      <c r="AP527" s="602">
        <f t="shared" ca="1" si="951"/>
        <v>37514.931461517175</v>
      </c>
      <c r="AQ527" s="602">
        <f t="shared" ca="1" si="952"/>
        <v>39026.737155306873</v>
      </c>
      <c r="AR527" s="602">
        <f t="shared" ca="1" si="953"/>
        <v>35448.772928771345</v>
      </c>
      <c r="AS527" s="602">
        <f t="shared" ca="1" si="954"/>
        <v>36918.531516652984</v>
      </c>
      <c r="AT527" s="602">
        <f t="shared" ca="1" si="955"/>
        <v>36918.531516652984</v>
      </c>
      <c r="AU527" s="602">
        <f t="shared" ca="1" si="956"/>
        <v>38418.479955411574</v>
      </c>
      <c r="AV527" s="602">
        <f t="shared" ca="1" si="957"/>
        <v>38418.479955411574</v>
      </c>
      <c r="AW527" s="602">
        <f t="shared" ca="1" si="958"/>
        <v>39947.830563756834</v>
      </c>
      <c r="AX527" s="602">
        <f t="shared" ca="1" si="959"/>
        <v>39947.830563756834</v>
      </c>
      <c r="AY527" s="602">
        <f t="shared" ca="1" si="960"/>
        <v>41505.764212283277</v>
      </c>
      <c r="AZ527" s="602">
        <f t="shared" ca="1" si="961"/>
        <v>41505.764212283277</v>
      </c>
      <c r="BA527" s="602">
        <f t="shared" ca="1" si="962"/>
        <v>43091.434978125537</v>
      </c>
      <c r="BB527" s="602">
        <f t="shared" ca="1" si="963"/>
        <v>30151.752011168952</v>
      </c>
      <c r="BC527" s="602">
        <f t="shared" ca="1" si="964"/>
        <v>30956.908340085956</v>
      </c>
      <c r="BD527" s="602">
        <f t="shared" ca="1" si="965"/>
        <v>30956.908340085956</v>
      </c>
      <c r="BE527" s="602">
        <f t="shared" ca="1" si="966"/>
        <v>31773.96422531897</v>
      </c>
      <c r="BF527" s="602">
        <f t="shared" ca="1" si="967"/>
        <v>31773.96422531897</v>
      </c>
      <c r="BG527" s="602">
        <f t="shared" ca="1" si="968"/>
        <v>32602.790994842424</v>
      </c>
      <c r="BH527" s="602">
        <f t="shared" ca="1" si="969"/>
        <v>32602.790994842424</v>
      </c>
      <c r="BI527" s="602">
        <f t="shared" ca="1" si="970"/>
        <v>33443.253242422019</v>
      </c>
      <c r="BJ527" s="602">
        <f t="shared" ca="1" si="971"/>
        <v>33443.253242422019</v>
      </c>
      <c r="BK527" s="602">
        <f t="shared" ca="1" si="972"/>
        <v>34295.209150044284</v>
      </c>
      <c r="BL527" s="602">
        <f t="shared" ca="1" si="973"/>
        <v>36770.18441525627</v>
      </c>
      <c r="BM527" s="602">
        <f t="shared" ca="1" si="974"/>
        <v>38267.148755353199</v>
      </c>
      <c r="BN527" s="602">
        <f t="shared" ca="1" si="975"/>
        <v>38267.148755353199</v>
      </c>
      <c r="BO527" s="602">
        <f t="shared" ca="1" si="976"/>
        <v>39793.595525186211</v>
      </c>
      <c r="BP527" s="602">
        <f t="shared" ca="1" si="977"/>
        <v>39793.595525186211</v>
      </c>
      <c r="BQ527" s="602">
        <f t="shared" ca="1" si="978"/>
        <v>41348.708530527409</v>
      </c>
      <c r="BR527" s="602">
        <f t="shared" ca="1" si="979"/>
        <v>41348.708530527409</v>
      </c>
      <c r="BS527" s="602">
        <f t="shared" ca="1" si="980"/>
        <v>42931.644319025749</v>
      </c>
      <c r="BT527" s="602">
        <f t="shared" ca="1" si="981"/>
        <v>42931.644319025749</v>
      </c>
      <c r="BU527" s="602">
        <f t="shared" ca="1" si="982"/>
        <v>44541.536806018841</v>
      </c>
      <c r="BV527" s="602">
        <f t="shared" ca="1" si="983"/>
        <v>40723.276804626068</v>
      </c>
      <c r="BW527" s="602">
        <f t="shared" ca="1" si="984"/>
        <v>42295.186245571516</v>
      </c>
      <c r="BX527" s="602">
        <f t="shared" ca="1" si="985"/>
        <v>42295.186245571516</v>
      </c>
      <c r="BY527" s="602">
        <f t="shared" ca="1" si="986"/>
        <v>43894.401241264459</v>
      </c>
      <c r="BZ527" s="602">
        <f t="shared" ca="1" si="987"/>
        <v>43894.401241264459</v>
      </c>
      <c r="CA527" s="602">
        <f t="shared" ca="1" si="988"/>
        <v>45520.044319311586</v>
      </c>
      <c r="CB527" s="602">
        <f t="shared" ca="1" si="989"/>
        <v>45520.044319311586</v>
      </c>
      <c r="CC527" s="602">
        <f t="shared" ca="1" si="990"/>
        <v>47171.222607457443</v>
      </c>
      <c r="CD527" s="602">
        <f t="shared" ca="1" si="991"/>
        <v>47171.222607457443</v>
      </c>
      <c r="CE527" s="602">
        <f t="shared" ca="1" si="992"/>
        <v>48847.032188247038</v>
      </c>
      <c r="CF527" s="602">
        <f t="shared" ca="1" si="993"/>
        <v>32602.790994842424</v>
      </c>
      <c r="CG527" s="602">
        <f t="shared" ca="1" si="994"/>
        <v>33443.253242422012</v>
      </c>
      <c r="CH527" s="602">
        <f t="shared" ca="1" si="995"/>
        <v>33443.253242422012</v>
      </c>
      <c r="CI527" s="602">
        <f t="shared" ca="1" si="996"/>
        <v>34295.209150044277</v>
      </c>
      <c r="CJ527" s="602">
        <f t="shared" ca="1" si="997"/>
        <v>34295.209150044277</v>
      </c>
      <c r="CK527" s="602">
        <f t="shared" ca="1" si="998"/>
        <v>35158.510820378884</v>
      </c>
      <c r="CL527" s="602">
        <f t="shared" ca="1" si="999"/>
        <v>35158.510820378884</v>
      </c>
      <c r="CM527" s="602">
        <f t="shared" ca="1" si="1000"/>
        <v>36033.004617820443</v>
      </c>
      <c r="CN527" s="602">
        <f t="shared" ca="1" si="1001"/>
        <v>36033.004617820443</v>
      </c>
      <c r="CO527" s="602">
        <f t="shared" ca="1" si="1002"/>
        <v>36918.531516652984</v>
      </c>
      <c r="CP527" s="602">
        <f t="shared" ca="1" si="1003"/>
        <v>40567.620879791641</v>
      </c>
      <c r="CQ527" s="602">
        <f t="shared" ca="1" si="1004"/>
        <v>42136.752230538325</v>
      </c>
      <c r="CR527" s="602">
        <f t="shared" ca="1" si="1005"/>
        <v>42136.752230538325</v>
      </c>
      <c r="CS527" s="602">
        <f t="shared" ca="1" si="1006"/>
        <v>43733.275864409734</v>
      </c>
      <c r="CT527" s="602">
        <f t="shared" ca="1" si="1007"/>
        <v>43733.275864409734</v>
      </c>
      <c r="CU527" s="602">
        <f t="shared" ca="1" si="1008"/>
        <v>45356.316094004287</v>
      </c>
      <c r="CV527" s="602">
        <f t="shared" ca="1" si="1009"/>
        <v>45356.316094004287</v>
      </c>
      <c r="CW527" s="602">
        <f t="shared" ca="1" si="1010"/>
        <v>47004.981388595283</v>
      </c>
      <c r="CX527" s="602">
        <f t="shared" ca="1" si="1011"/>
        <v>47004.981388595283</v>
      </c>
      <c r="CY527" s="602">
        <f t="shared" ca="1" si="1012"/>
        <v>48678.368743832812</v>
      </c>
      <c r="CZ527" s="602">
        <f t="shared" ca="1" si="1013"/>
        <v>44703.97476535022</v>
      </c>
      <c r="DA527" s="602">
        <f t="shared" ca="1" si="1014"/>
        <v>46342.497848049643</v>
      </c>
      <c r="DB527" s="602">
        <f t="shared" ca="1" si="1015"/>
        <v>46342.497848049643</v>
      </c>
      <c r="DC527" s="602">
        <f t="shared" ca="1" si="1016"/>
        <v>48006.105296803609</v>
      </c>
      <c r="DD527" s="602">
        <f t="shared" ca="1" si="1017"/>
        <v>48006.105296803609</v>
      </c>
      <c r="DE527" s="602">
        <f t="shared" ca="1" si="1018"/>
        <v>49693.889253268258</v>
      </c>
      <c r="DF527" s="602">
        <f t="shared" ca="1" si="1019"/>
        <v>49693.889253268258</v>
      </c>
      <c r="DG527" s="602">
        <f t="shared" ca="1" si="1020"/>
        <v>51404.937022019112</v>
      </c>
      <c r="DH527" s="602">
        <f t="shared" ca="1" si="1021"/>
        <v>51404.937022019112</v>
      </c>
      <c r="DI527" s="602">
        <f t="shared" ca="1" si="1022"/>
        <v>53138.334953305806</v>
      </c>
      <c r="DJ527" s="602">
        <f t="shared" ca="1" si="1023"/>
        <v>35740.272825017964</v>
      </c>
      <c r="DK527" s="602">
        <f t="shared" ca="1" si="1024"/>
        <v>36622.140011125128</v>
      </c>
      <c r="DL527" s="602">
        <f t="shared" ca="1" si="1025"/>
        <v>36622.140011125128</v>
      </c>
      <c r="DM527" s="602">
        <f t="shared" ca="1" si="1026"/>
        <v>37514.931461517175</v>
      </c>
      <c r="DN527" s="602">
        <f t="shared" ca="1" si="1027"/>
        <v>37514.931461517175</v>
      </c>
      <c r="DO527" s="602">
        <f t="shared" ca="1" si="1028"/>
        <v>38418.479955411574</v>
      </c>
      <c r="DP527" s="602">
        <f t="shared" ca="1" si="1029"/>
        <v>38418.479955411574</v>
      </c>
      <c r="DQ527" s="602">
        <f t="shared" ca="1" si="1030"/>
        <v>39332.613834187912</v>
      </c>
      <c r="DR527" s="602">
        <f t="shared" ca="1" si="1031"/>
        <v>39332.613834187912</v>
      </c>
      <c r="DS527" s="602">
        <f t="shared" ca="1" si="1032"/>
        <v>40257.157363389997</v>
      </c>
      <c r="DT527" s="602">
        <f t="shared" ca="1" si="1033"/>
        <v>46177.501827191038</v>
      </c>
      <c r="DU527" s="602">
        <f t="shared" ca="1" si="1034"/>
        <v>47838.641578354283</v>
      </c>
      <c r="DV527" s="602">
        <f t="shared" ca="1" si="1035"/>
        <v>47838.641578354283</v>
      </c>
      <c r="DW527" s="602">
        <f t="shared" ca="1" si="1036"/>
        <v>49524.048906687342</v>
      </c>
      <c r="DX527" s="602">
        <f t="shared" ca="1" si="1037"/>
        <v>49524.048906687342</v>
      </c>
      <c r="DY527" s="602">
        <f t="shared" ca="1" si="1038"/>
        <v>51232.81142211426</v>
      </c>
      <c r="DZ527" s="602">
        <f t="shared" ca="1" si="1039"/>
        <v>51232.81142211426</v>
      </c>
      <c r="EA527" s="602">
        <f t="shared" ca="1" si="1040"/>
        <v>52964.015402022604</v>
      </c>
      <c r="EB527" s="602">
        <f t="shared" ca="1" si="1041"/>
        <v>52964.015402022604</v>
      </c>
      <c r="EC527" s="602">
        <f t="shared" ca="1" si="1042"/>
        <v>54716.749467108581</v>
      </c>
      <c r="ED527" s="602">
        <f t="shared" ca="1" si="1043"/>
        <v>50546.562285820124</v>
      </c>
      <c r="EE527" s="602">
        <f t="shared" ca="1" si="1044"/>
        <v>52268.899256216449</v>
      </c>
      <c r="EF527" s="602">
        <f t="shared" ca="1" si="1045"/>
        <v>52268.899256216449</v>
      </c>
      <c r="EG527" s="602">
        <f t="shared" ca="1" si="1046"/>
        <v>54013.130357142247</v>
      </c>
      <c r="EH527" s="602">
        <f t="shared" ca="1" si="1047"/>
        <v>54013.130357142247</v>
      </c>
      <c r="EI527" s="602">
        <f t="shared" ca="1" si="1048"/>
        <v>55778.34727772788</v>
      </c>
      <c r="EJ527" s="602">
        <f t="shared" ca="1" si="1049"/>
        <v>55778.34727772788</v>
      </c>
      <c r="EK527" s="602">
        <f t="shared" ca="1" si="1050"/>
        <v>57563.649413299725</v>
      </c>
      <c r="EL527" s="602">
        <f t="shared" ca="1" si="1051"/>
        <v>57563.649413299725</v>
      </c>
      <c r="EM527" s="602">
        <f t="shared" ca="1" si="1052"/>
        <v>59368.146874517734</v>
      </c>
    </row>
    <row r="528" spans="22:143" ht="14.25" x14ac:dyDescent="0.2">
      <c r="V528" s="260"/>
      <c r="W528" s="597">
        <f t="shared" si="932"/>
        <v>235</v>
      </c>
      <c r="X528" s="602">
        <f t="shared" ca="1" si="933"/>
        <v>27303.204877228378</v>
      </c>
      <c r="Y528" s="602">
        <f t="shared" ca="1" si="934"/>
        <v>28063.745651855919</v>
      </c>
      <c r="Z528" s="602">
        <f t="shared" ca="1" si="935"/>
        <v>28063.745651855919</v>
      </c>
      <c r="AA528" s="602">
        <f t="shared" ca="1" si="936"/>
        <v>28836.595283912593</v>
      </c>
      <c r="AB528" s="602">
        <f t="shared" ca="1" si="937"/>
        <v>28836.595283912593</v>
      </c>
      <c r="AC528" s="602">
        <f t="shared" ca="1" si="938"/>
        <v>29621.652351503428</v>
      </c>
      <c r="AD528" s="602">
        <f t="shared" ca="1" si="939"/>
        <v>29621.652351503428</v>
      </c>
      <c r="AE528" s="602">
        <f t="shared" ca="1" si="940"/>
        <v>30418.807625095062</v>
      </c>
      <c r="AF528" s="602">
        <f t="shared" ca="1" si="941"/>
        <v>30418.807625095062</v>
      </c>
      <c r="AG528" s="602">
        <f t="shared" ca="1" si="942"/>
        <v>31227.944341051854</v>
      </c>
      <c r="AH528" s="602">
        <f t="shared" ca="1" si="943"/>
        <v>31773.964225318963</v>
      </c>
      <c r="AI528" s="602">
        <f t="shared" ca="1" si="944"/>
        <v>33161.814954877947</v>
      </c>
      <c r="AJ528" s="602">
        <f t="shared" ca="1" si="945"/>
        <v>33161.814954877947</v>
      </c>
      <c r="AK528" s="602">
        <f t="shared" ca="1" si="946"/>
        <v>34581.723205375456</v>
      </c>
      <c r="AL528" s="602">
        <f t="shared" ca="1" si="947"/>
        <v>34581.723205375456</v>
      </c>
      <c r="AM528" s="602">
        <f t="shared" ca="1" si="948"/>
        <v>36033.004617820443</v>
      </c>
      <c r="AN528" s="602">
        <f t="shared" ca="1" si="949"/>
        <v>36033.004617820443</v>
      </c>
      <c r="AO528" s="602">
        <f t="shared" ca="1" si="950"/>
        <v>37514.931461517175</v>
      </c>
      <c r="AP528" s="602">
        <f t="shared" ca="1" si="951"/>
        <v>37514.931461517175</v>
      </c>
      <c r="AQ528" s="602">
        <f t="shared" ca="1" si="952"/>
        <v>39026.737155306873</v>
      </c>
      <c r="AR528" s="602">
        <f t="shared" ca="1" si="953"/>
        <v>35448.772928771345</v>
      </c>
      <c r="AS528" s="602">
        <f t="shared" ca="1" si="954"/>
        <v>36918.531516652984</v>
      </c>
      <c r="AT528" s="602">
        <f t="shared" ca="1" si="955"/>
        <v>36918.531516652984</v>
      </c>
      <c r="AU528" s="602">
        <f t="shared" ca="1" si="956"/>
        <v>38418.479955411574</v>
      </c>
      <c r="AV528" s="602">
        <f t="shared" ca="1" si="957"/>
        <v>38418.479955411574</v>
      </c>
      <c r="AW528" s="602">
        <f t="shared" ca="1" si="958"/>
        <v>39947.830563756834</v>
      </c>
      <c r="AX528" s="602">
        <f t="shared" ca="1" si="959"/>
        <v>39947.830563756834</v>
      </c>
      <c r="AY528" s="602">
        <f t="shared" ca="1" si="960"/>
        <v>41505.764212283277</v>
      </c>
      <c r="AZ528" s="602">
        <f t="shared" ca="1" si="961"/>
        <v>41505.764212283277</v>
      </c>
      <c r="BA528" s="602">
        <f t="shared" ca="1" si="962"/>
        <v>43091.434978125537</v>
      </c>
      <c r="BB528" s="602">
        <f t="shared" ca="1" si="963"/>
        <v>30151.752011168952</v>
      </c>
      <c r="BC528" s="602">
        <f t="shared" ca="1" si="964"/>
        <v>30956.908340085956</v>
      </c>
      <c r="BD528" s="602">
        <f t="shared" ca="1" si="965"/>
        <v>30956.908340085956</v>
      </c>
      <c r="BE528" s="602">
        <f t="shared" ca="1" si="966"/>
        <v>31773.96422531897</v>
      </c>
      <c r="BF528" s="602">
        <f t="shared" ca="1" si="967"/>
        <v>31773.96422531897</v>
      </c>
      <c r="BG528" s="602">
        <f t="shared" ca="1" si="968"/>
        <v>32602.790994842424</v>
      </c>
      <c r="BH528" s="602">
        <f t="shared" ca="1" si="969"/>
        <v>32602.790994842424</v>
      </c>
      <c r="BI528" s="602">
        <f t="shared" ca="1" si="970"/>
        <v>33443.253242422019</v>
      </c>
      <c r="BJ528" s="602">
        <f t="shared" ca="1" si="971"/>
        <v>33443.253242422019</v>
      </c>
      <c r="BK528" s="602">
        <f t="shared" ca="1" si="972"/>
        <v>34295.209150044284</v>
      </c>
      <c r="BL528" s="602">
        <f t="shared" ca="1" si="973"/>
        <v>36770.18441525627</v>
      </c>
      <c r="BM528" s="602">
        <f t="shared" ca="1" si="974"/>
        <v>38267.148755353199</v>
      </c>
      <c r="BN528" s="602">
        <f t="shared" ca="1" si="975"/>
        <v>38267.148755353199</v>
      </c>
      <c r="BO528" s="602">
        <f t="shared" ca="1" si="976"/>
        <v>39793.595525186211</v>
      </c>
      <c r="BP528" s="602">
        <f t="shared" ca="1" si="977"/>
        <v>39793.595525186211</v>
      </c>
      <c r="BQ528" s="602">
        <f t="shared" ca="1" si="978"/>
        <v>41348.708530527409</v>
      </c>
      <c r="BR528" s="602">
        <f t="shared" ca="1" si="979"/>
        <v>41348.708530527409</v>
      </c>
      <c r="BS528" s="602">
        <f t="shared" ca="1" si="980"/>
        <v>42931.644319025749</v>
      </c>
      <c r="BT528" s="602">
        <f t="shared" ca="1" si="981"/>
        <v>42931.644319025749</v>
      </c>
      <c r="BU528" s="602">
        <f t="shared" ca="1" si="982"/>
        <v>44541.536806018841</v>
      </c>
      <c r="BV528" s="602">
        <f t="shared" ca="1" si="983"/>
        <v>40723.276804626068</v>
      </c>
      <c r="BW528" s="602">
        <f t="shared" ca="1" si="984"/>
        <v>42295.186245571516</v>
      </c>
      <c r="BX528" s="602">
        <f t="shared" ca="1" si="985"/>
        <v>42295.186245571516</v>
      </c>
      <c r="BY528" s="602">
        <f t="shared" ca="1" si="986"/>
        <v>43894.401241264459</v>
      </c>
      <c r="BZ528" s="602">
        <f t="shared" ca="1" si="987"/>
        <v>43894.401241264459</v>
      </c>
      <c r="CA528" s="602">
        <f t="shared" ca="1" si="988"/>
        <v>45520.044319311586</v>
      </c>
      <c r="CB528" s="602">
        <f t="shared" ca="1" si="989"/>
        <v>45520.044319311586</v>
      </c>
      <c r="CC528" s="602">
        <f t="shared" ca="1" si="990"/>
        <v>47171.222607457443</v>
      </c>
      <c r="CD528" s="602">
        <f t="shared" ca="1" si="991"/>
        <v>47171.222607457443</v>
      </c>
      <c r="CE528" s="602">
        <f t="shared" ca="1" si="992"/>
        <v>48847.032188247038</v>
      </c>
      <c r="CF528" s="602">
        <f t="shared" ca="1" si="993"/>
        <v>32602.790994842424</v>
      </c>
      <c r="CG528" s="602">
        <f t="shared" ca="1" si="994"/>
        <v>33443.253242422012</v>
      </c>
      <c r="CH528" s="602">
        <f t="shared" ca="1" si="995"/>
        <v>33443.253242422012</v>
      </c>
      <c r="CI528" s="602">
        <f t="shared" ca="1" si="996"/>
        <v>34295.209150044277</v>
      </c>
      <c r="CJ528" s="602">
        <f t="shared" ca="1" si="997"/>
        <v>34295.209150044277</v>
      </c>
      <c r="CK528" s="602">
        <f t="shared" ca="1" si="998"/>
        <v>35158.510820378884</v>
      </c>
      <c r="CL528" s="602">
        <f t="shared" ca="1" si="999"/>
        <v>35158.510820378884</v>
      </c>
      <c r="CM528" s="602">
        <f t="shared" ca="1" si="1000"/>
        <v>36033.004617820443</v>
      </c>
      <c r="CN528" s="602">
        <f t="shared" ca="1" si="1001"/>
        <v>36033.004617820443</v>
      </c>
      <c r="CO528" s="602">
        <f t="shared" ca="1" si="1002"/>
        <v>36918.531516652984</v>
      </c>
      <c r="CP528" s="602">
        <f t="shared" ca="1" si="1003"/>
        <v>40567.620879791641</v>
      </c>
      <c r="CQ528" s="602">
        <f t="shared" ca="1" si="1004"/>
        <v>42136.752230538325</v>
      </c>
      <c r="CR528" s="602">
        <f t="shared" ca="1" si="1005"/>
        <v>42136.752230538325</v>
      </c>
      <c r="CS528" s="602">
        <f t="shared" ca="1" si="1006"/>
        <v>43733.275864409734</v>
      </c>
      <c r="CT528" s="602">
        <f t="shared" ca="1" si="1007"/>
        <v>43733.275864409734</v>
      </c>
      <c r="CU528" s="602">
        <f t="shared" ca="1" si="1008"/>
        <v>45356.316094004287</v>
      </c>
      <c r="CV528" s="602">
        <f t="shared" ca="1" si="1009"/>
        <v>45356.316094004287</v>
      </c>
      <c r="CW528" s="602">
        <f t="shared" ca="1" si="1010"/>
        <v>47004.981388595283</v>
      </c>
      <c r="CX528" s="602">
        <f t="shared" ca="1" si="1011"/>
        <v>47004.981388595283</v>
      </c>
      <c r="CY528" s="602">
        <f t="shared" ca="1" si="1012"/>
        <v>48678.368743832812</v>
      </c>
      <c r="CZ528" s="602">
        <f t="shared" ca="1" si="1013"/>
        <v>44703.97476535022</v>
      </c>
      <c r="DA528" s="602">
        <f t="shared" ca="1" si="1014"/>
        <v>46342.497848049643</v>
      </c>
      <c r="DB528" s="602">
        <f t="shared" ca="1" si="1015"/>
        <v>46342.497848049643</v>
      </c>
      <c r="DC528" s="602">
        <f t="shared" ca="1" si="1016"/>
        <v>48006.105296803609</v>
      </c>
      <c r="DD528" s="602">
        <f t="shared" ca="1" si="1017"/>
        <v>48006.105296803609</v>
      </c>
      <c r="DE528" s="602">
        <f t="shared" ca="1" si="1018"/>
        <v>49693.889253268258</v>
      </c>
      <c r="DF528" s="602">
        <f t="shared" ca="1" si="1019"/>
        <v>49693.889253268258</v>
      </c>
      <c r="DG528" s="602">
        <f t="shared" ca="1" si="1020"/>
        <v>51404.937022019112</v>
      </c>
      <c r="DH528" s="602">
        <f t="shared" ca="1" si="1021"/>
        <v>51404.937022019112</v>
      </c>
      <c r="DI528" s="602">
        <f t="shared" ca="1" si="1022"/>
        <v>53138.334953305806</v>
      </c>
      <c r="DJ528" s="602">
        <f t="shared" ca="1" si="1023"/>
        <v>35740.272825017964</v>
      </c>
      <c r="DK528" s="602">
        <f t="shared" ca="1" si="1024"/>
        <v>36622.140011125128</v>
      </c>
      <c r="DL528" s="602">
        <f t="shared" ca="1" si="1025"/>
        <v>36622.140011125128</v>
      </c>
      <c r="DM528" s="602">
        <f t="shared" ca="1" si="1026"/>
        <v>37514.931461517175</v>
      </c>
      <c r="DN528" s="602">
        <f t="shared" ca="1" si="1027"/>
        <v>37514.931461517175</v>
      </c>
      <c r="DO528" s="602">
        <f t="shared" ca="1" si="1028"/>
        <v>38418.479955411574</v>
      </c>
      <c r="DP528" s="602">
        <f t="shared" ca="1" si="1029"/>
        <v>38418.479955411574</v>
      </c>
      <c r="DQ528" s="602">
        <f t="shared" ca="1" si="1030"/>
        <v>39332.613834187912</v>
      </c>
      <c r="DR528" s="602">
        <f t="shared" ca="1" si="1031"/>
        <v>39332.613834187912</v>
      </c>
      <c r="DS528" s="602">
        <f t="shared" ca="1" si="1032"/>
        <v>40257.157363389997</v>
      </c>
      <c r="DT528" s="602">
        <f t="shared" ca="1" si="1033"/>
        <v>46177.501827191038</v>
      </c>
      <c r="DU528" s="602">
        <f t="shared" ca="1" si="1034"/>
        <v>47838.641578354283</v>
      </c>
      <c r="DV528" s="602">
        <f t="shared" ca="1" si="1035"/>
        <v>47838.641578354283</v>
      </c>
      <c r="DW528" s="602">
        <f t="shared" ca="1" si="1036"/>
        <v>49524.048906687342</v>
      </c>
      <c r="DX528" s="602">
        <f t="shared" ca="1" si="1037"/>
        <v>49524.048906687342</v>
      </c>
      <c r="DY528" s="602">
        <f t="shared" ca="1" si="1038"/>
        <v>51232.81142211426</v>
      </c>
      <c r="DZ528" s="602">
        <f t="shared" ca="1" si="1039"/>
        <v>51232.81142211426</v>
      </c>
      <c r="EA528" s="602">
        <f t="shared" ca="1" si="1040"/>
        <v>52964.015402022604</v>
      </c>
      <c r="EB528" s="602">
        <f t="shared" ca="1" si="1041"/>
        <v>52964.015402022604</v>
      </c>
      <c r="EC528" s="602">
        <f t="shared" ca="1" si="1042"/>
        <v>54716.749467108581</v>
      </c>
      <c r="ED528" s="602">
        <f t="shared" ca="1" si="1043"/>
        <v>50546.562285820124</v>
      </c>
      <c r="EE528" s="602">
        <f t="shared" ca="1" si="1044"/>
        <v>52268.899256216449</v>
      </c>
      <c r="EF528" s="602">
        <f t="shared" ca="1" si="1045"/>
        <v>52268.899256216449</v>
      </c>
      <c r="EG528" s="602">
        <f t="shared" ca="1" si="1046"/>
        <v>54013.130357142247</v>
      </c>
      <c r="EH528" s="602">
        <f t="shared" ca="1" si="1047"/>
        <v>54013.130357142247</v>
      </c>
      <c r="EI528" s="602">
        <f t="shared" ca="1" si="1048"/>
        <v>55778.34727772788</v>
      </c>
      <c r="EJ528" s="602">
        <f t="shared" ca="1" si="1049"/>
        <v>55778.34727772788</v>
      </c>
      <c r="EK528" s="602">
        <f t="shared" ca="1" si="1050"/>
        <v>57563.649413299725</v>
      </c>
      <c r="EL528" s="602">
        <f t="shared" ca="1" si="1051"/>
        <v>57563.649413299725</v>
      </c>
      <c r="EM528" s="602">
        <f t="shared" ca="1" si="1052"/>
        <v>59368.146874517734</v>
      </c>
    </row>
    <row r="529" spans="22:143" ht="14.25" x14ac:dyDescent="0.2">
      <c r="V529" s="260"/>
      <c r="W529" s="597">
        <f t="shared" si="932"/>
        <v>236</v>
      </c>
      <c r="X529" s="602">
        <f t="shared" ca="1" si="933"/>
        <v>27303.204877228378</v>
      </c>
      <c r="Y529" s="602">
        <f t="shared" ca="1" si="934"/>
        <v>28063.745651855919</v>
      </c>
      <c r="Z529" s="602">
        <f t="shared" ca="1" si="935"/>
        <v>28063.745651855919</v>
      </c>
      <c r="AA529" s="602">
        <f t="shared" ca="1" si="936"/>
        <v>28836.595283912593</v>
      </c>
      <c r="AB529" s="602">
        <f t="shared" ca="1" si="937"/>
        <v>28836.595283912593</v>
      </c>
      <c r="AC529" s="602">
        <f t="shared" ca="1" si="938"/>
        <v>29621.652351503428</v>
      </c>
      <c r="AD529" s="602">
        <f t="shared" ca="1" si="939"/>
        <v>29621.652351503428</v>
      </c>
      <c r="AE529" s="602">
        <f t="shared" ca="1" si="940"/>
        <v>30418.807625095062</v>
      </c>
      <c r="AF529" s="602">
        <f t="shared" ca="1" si="941"/>
        <v>30418.807625095062</v>
      </c>
      <c r="AG529" s="602">
        <f t="shared" ca="1" si="942"/>
        <v>31227.944341051854</v>
      </c>
      <c r="AH529" s="602">
        <f t="shared" ca="1" si="943"/>
        <v>31773.964225318963</v>
      </c>
      <c r="AI529" s="602">
        <f t="shared" ca="1" si="944"/>
        <v>33161.814954877947</v>
      </c>
      <c r="AJ529" s="602">
        <f t="shared" ca="1" si="945"/>
        <v>33161.814954877947</v>
      </c>
      <c r="AK529" s="602">
        <f t="shared" ca="1" si="946"/>
        <v>34581.723205375456</v>
      </c>
      <c r="AL529" s="602">
        <f t="shared" ca="1" si="947"/>
        <v>34581.723205375456</v>
      </c>
      <c r="AM529" s="602">
        <f t="shared" ca="1" si="948"/>
        <v>36033.004617820443</v>
      </c>
      <c r="AN529" s="602">
        <f t="shared" ca="1" si="949"/>
        <v>36033.004617820443</v>
      </c>
      <c r="AO529" s="602">
        <f t="shared" ca="1" si="950"/>
        <v>37514.931461517175</v>
      </c>
      <c r="AP529" s="602">
        <f t="shared" ca="1" si="951"/>
        <v>37514.931461517175</v>
      </c>
      <c r="AQ529" s="602">
        <f t="shared" ca="1" si="952"/>
        <v>39026.737155306873</v>
      </c>
      <c r="AR529" s="602">
        <f t="shared" ca="1" si="953"/>
        <v>35448.772928771345</v>
      </c>
      <c r="AS529" s="602">
        <f t="shared" ca="1" si="954"/>
        <v>36918.531516652984</v>
      </c>
      <c r="AT529" s="602">
        <f t="shared" ca="1" si="955"/>
        <v>36918.531516652984</v>
      </c>
      <c r="AU529" s="602">
        <f t="shared" ca="1" si="956"/>
        <v>38418.479955411574</v>
      </c>
      <c r="AV529" s="602">
        <f t="shared" ca="1" si="957"/>
        <v>38418.479955411574</v>
      </c>
      <c r="AW529" s="602">
        <f t="shared" ca="1" si="958"/>
        <v>39947.830563756834</v>
      </c>
      <c r="AX529" s="602">
        <f t="shared" ca="1" si="959"/>
        <v>39947.830563756834</v>
      </c>
      <c r="AY529" s="602">
        <f t="shared" ca="1" si="960"/>
        <v>41505.764212283277</v>
      </c>
      <c r="AZ529" s="602">
        <f t="shared" ca="1" si="961"/>
        <v>41505.764212283277</v>
      </c>
      <c r="BA529" s="602">
        <f t="shared" ca="1" si="962"/>
        <v>43091.434978125537</v>
      </c>
      <c r="BB529" s="602">
        <f t="shared" ca="1" si="963"/>
        <v>30151.752011168952</v>
      </c>
      <c r="BC529" s="602">
        <f t="shared" ca="1" si="964"/>
        <v>30956.908340085956</v>
      </c>
      <c r="BD529" s="602">
        <f t="shared" ca="1" si="965"/>
        <v>30956.908340085956</v>
      </c>
      <c r="BE529" s="602">
        <f t="shared" ca="1" si="966"/>
        <v>31773.96422531897</v>
      </c>
      <c r="BF529" s="602">
        <f t="shared" ca="1" si="967"/>
        <v>31773.96422531897</v>
      </c>
      <c r="BG529" s="602">
        <f t="shared" ca="1" si="968"/>
        <v>32602.790994842424</v>
      </c>
      <c r="BH529" s="602">
        <f t="shared" ca="1" si="969"/>
        <v>32602.790994842424</v>
      </c>
      <c r="BI529" s="602">
        <f t="shared" ca="1" si="970"/>
        <v>33443.253242422019</v>
      </c>
      <c r="BJ529" s="602">
        <f t="shared" ca="1" si="971"/>
        <v>33443.253242422019</v>
      </c>
      <c r="BK529" s="602">
        <f t="shared" ca="1" si="972"/>
        <v>34295.209150044284</v>
      </c>
      <c r="BL529" s="602">
        <f t="shared" ca="1" si="973"/>
        <v>36770.18441525627</v>
      </c>
      <c r="BM529" s="602">
        <f t="shared" ca="1" si="974"/>
        <v>38267.148755353199</v>
      </c>
      <c r="BN529" s="602">
        <f t="shared" ca="1" si="975"/>
        <v>38267.148755353199</v>
      </c>
      <c r="BO529" s="602">
        <f t="shared" ca="1" si="976"/>
        <v>39793.595525186211</v>
      </c>
      <c r="BP529" s="602">
        <f t="shared" ca="1" si="977"/>
        <v>39793.595525186211</v>
      </c>
      <c r="BQ529" s="602">
        <f t="shared" ca="1" si="978"/>
        <v>41348.708530527409</v>
      </c>
      <c r="BR529" s="602">
        <f t="shared" ca="1" si="979"/>
        <v>41348.708530527409</v>
      </c>
      <c r="BS529" s="602">
        <f t="shared" ca="1" si="980"/>
        <v>42931.644319025749</v>
      </c>
      <c r="BT529" s="602">
        <f t="shared" ca="1" si="981"/>
        <v>42931.644319025749</v>
      </c>
      <c r="BU529" s="602">
        <f t="shared" ca="1" si="982"/>
        <v>44541.536806018841</v>
      </c>
      <c r="BV529" s="602">
        <f t="shared" ca="1" si="983"/>
        <v>40723.276804626068</v>
      </c>
      <c r="BW529" s="602">
        <f t="shared" ca="1" si="984"/>
        <v>42295.186245571516</v>
      </c>
      <c r="BX529" s="602">
        <f t="shared" ca="1" si="985"/>
        <v>42295.186245571516</v>
      </c>
      <c r="BY529" s="602">
        <f t="shared" ca="1" si="986"/>
        <v>43894.401241264459</v>
      </c>
      <c r="BZ529" s="602">
        <f t="shared" ca="1" si="987"/>
        <v>43894.401241264459</v>
      </c>
      <c r="CA529" s="602">
        <f t="shared" ca="1" si="988"/>
        <v>45520.044319311586</v>
      </c>
      <c r="CB529" s="602">
        <f t="shared" ca="1" si="989"/>
        <v>45520.044319311586</v>
      </c>
      <c r="CC529" s="602">
        <f t="shared" ca="1" si="990"/>
        <v>47171.222607457443</v>
      </c>
      <c r="CD529" s="602">
        <f t="shared" ca="1" si="991"/>
        <v>47171.222607457443</v>
      </c>
      <c r="CE529" s="602">
        <f t="shared" ca="1" si="992"/>
        <v>48847.032188247038</v>
      </c>
      <c r="CF529" s="602">
        <f t="shared" ca="1" si="993"/>
        <v>32602.790994842424</v>
      </c>
      <c r="CG529" s="602">
        <f t="shared" ca="1" si="994"/>
        <v>33443.253242422012</v>
      </c>
      <c r="CH529" s="602">
        <f t="shared" ca="1" si="995"/>
        <v>33443.253242422012</v>
      </c>
      <c r="CI529" s="602">
        <f t="shared" ca="1" si="996"/>
        <v>34295.209150044277</v>
      </c>
      <c r="CJ529" s="602">
        <f t="shared" ca="1" si="997"/>
        <v>34295.209150044277</v>
      </c>
      <c r="CK529" s="602">
        <f t="shared" ca="1" si="998"/>
        <v>35158.510820378884</v>
      </c>
      <c r="CL529" s="602">
        <f t="shared" ca="1" si="999"/>
        <v>35158.510820378884</v>
      </c>
      <c r="CM529" s="602">
        <f t="shared" ca="1" si="1000"/>
        <v>36033.004617820443</v>
      </c>
      <c r="CN529" s="602">
        <f t="shared" ca="1" si="1001"/>
        <v>36033.004617820443</v>
      </c>
      <c r="CO529" s="602">
        <f t="shared" ca="1" si="1002"/>
        <v>36918.531516652984</v>
      </c>
      <c r="CP529" s="602">
        <f t="shared" ca="1" si="1003"/>
        <v>40567.620879791641</v>
      </c>
      <c r="CQ529" s="602">
        <f t="shared" ca="1" si="1004"/>
        <v>42136.752230538325</v>
      </c>
      <c r="CR529" s="602">
        <f t="shared" ca="1" si="1005"/>
        <v>42136.752230538325</v>
      </c>
      <c r="CS529" s="602">
        <f t="shared" ca="1" si="1006"/>
        <v>43733.275864409734</v>
      </c>
      <c r="CT529" s="602">
        <f t="shared" ca="1" si="1007"/>
        <v>43733.275864409734</v>
      </c>
      <c r="CU529" s="602">
        <f t="shared" ca="1" si="1008"/>
        <v>45356.316094004287</v>
      </c>
      <c r="CV529" s="602">
        <f t="shared" ca="1" si="1009"/>
        <v>45356.316094004287</v>
      </c>
      <c r="CW529" s="602">
        <f t="shared" ca="1" si="1010"/>
        <v>47004.981388595283</v>
      </c>
      <c r="CX529" s="602">
        <f t="shared" ca="1" si="1011"/>
        <v>47004.981388595283</v>
      </c>
      <c r="CY529" s="602">
        <f t="shared" ca="1" si="1012"/>
        <v>48678.368743832812</v>
      </c>
      <c r="CZ529" s="602">
        <f t="shared" ca="1" si="1013"/>
        <v>44703.97476535022</v>
      </c>
      <c r="DA529" s="602">
        <f t="shared" ca="1" si="1014"/>
        <v>46342.497848049643</v>
      </c>
      <c r="DB529" s="602">
        <f t="shared" ca="1" si="1015"/>
        <v>46342.497848049643</v>
      </c>
      <c r="DC529" s="602">
        <f t="shared" ca="1" si="1016"/>
        <v>48006.105296803609</v>
      </c>
      <c r="DD529" s="602">
        <f t="shared" ca="1" si="1017"/>
        <v>48006.105296803609</v>
      </c>
      <c r="DE529" s="602">
        <f t="shared" ca="1" si="1018"/>
        <v>49693.889253268258</v>
      </c>
      <c r="DF529" s="602">
        <f t="shared" ca="1" si="1019"/>
        <v>49693.889253268258</v>
      </c>
      <c r="DG529" s="602">
        <f t="shared" ca="1" si="1020"/>
        <v>51404.937022019112</v>
      </c>
      <c r="DH529" s="602">
        <f t="shared" ca="1" si="1021"/>
        <v>51404.937022019112</v>
      </c>
      <c r="DI529" s="602">
        <f t="shared" ca="1" si="1022"/>
        <v>53138.334953305806</v>
      </c>
      <c r="DJ529" s="602">
        <f t="shared" ca="1" si="1023"/>
        <v>35740.272825017964</v>
      </c>
      <c r="DK529" s="602">
        <f t="shared" ca="1" si="1024"/>
        <v>36622.140011125128</v>
      </c>
      <c r="DL529" s="602">
        <f t="shared" ca="1" si="1025"/>
        <v>36622.140011125128</v>
      </c>
      <c r="DM529" s="602">
        <f t="shared" ca="1" si="1026"/>
        <v>37514.931461517175</v>
      </c>
      <c r="DN529" s="602">
        <f t="shared" ca="1" si="1027"/>
        <v>37514.931461517175</v>
      </c>
      <c r="DO529" s="602">
        <f t="shared" ca="1" si="1028"/>
        <v>38418.479955411574</v>
      </c>
      <c r="DP529" s="602">
        <f t="shared" ca="1" si="1029"/>
        <v>38418.479955411574</v>
      </c>
      <c r="DQ529" s="602">
        <f t="shared" ca="1" si="1030"/>
        <v>39332.613834187912</v>
      </c>
      <c r="DR529" s="602">
        <f t="shared" ca="1" si="1031"/>
        <v>39332.613834187912</v>
      </c>
      <c r="DS529" s="602">
        <f t="shared" ca="1" si="1032"/>
        <v>40257.157363389997</v>
      </c>
      <c r="DT529" s="602">
        <f t="shared" ca="1" si="1033"/>
        <v>46177.501827191038</v>
      </c>
      <c r="DU529" s="602">
        <f t="shared" ca="1" si="1034"/>
        <v>47838.641578354283</v>
      </c>
      <c r="DV529" s="602">
        <f t="shared" ca="1" si="1035"/>
        <v>47838.641578354283</v>
      </c>
      <c r="DW529" s="602">
        <f t="shared" ca="1" si="1036"/>
        <v>49524.048906687342</v>
      </c>
      <c r="DX529" s="602">
        <f t="shared" ca="1" si="1037"/>
        <v>49524.048906687342</v>
      </c>
      <c r="DY529" s="602">
        <f t="shared" ca="1" si="1038"/>
        <v>51232.81142211426</v>
      </c>
      <c r="DZ529" s="602">
        <f t="shared" ca="1" si="1039"/>
        <v>51232.81142211426</v>
      </c>
      <c r="EA529" s="602">
        <f t="shared" ca="1" si="1040"/>
        <v>52964.015402022604</v>
      </c>
      <c r="EB529" s="602">
        <f t="shared" ca="1" si="1041"/>
        <v>52964.015402022604</v>
      </c>
      <c r="EC529" s="602">
        <f t="shared" ca="1" si="1042"/>
        <v>54716.749467108581</v>
      </c>
      <c r="ED529" s="602">
        <f t="shared" ca="1" si="1043"/>
        <v>50546.562285820124</v>
      </c>
      <c r="EE529" s="602">
        <f t="shared" ca="1" si="1044"/>
        <v>52268.899256216449</v>
      </c>
      <c r="EF529" s="602">
        <f t="shared" ca="1" si="1045"/>
        <v>52268.899256216449</v>
      </c>
      <c r="EG529" s="602">
        <f t="shared" ca="1" si="1046"/>
        <v>54013.130357142247</v>
      </c>
      <c r="EH529" s="602">
        <f t="shared" ca="1" si="1047"/>
        <v>54013.130357142247</v>
      </c>
      <c r="EI529" s="602">
        <f t="shared" ca="1" si="1048"/>
        <v>55778.34727772788</v>
      </c>
      <c r="EJ529" s="602">
        <f t="shared" ca="1" si="1049"/>
        <v>55778.34727772788</v>
      </c>
      <c r="EK529" s="602">
        <f t="shared" ca="1" si="1050"/>
        <v>57563.649413299725</v>
      </c>
      <c r="EL529" s="602">
        <f t="shared" ca="1" si="1051"/>
        <v>57563.649413299725</v>
      </c>
      <c r="EM529" s="602">
        <f t="shared" ca="1" si="1052"/>
        <v>59368.146874517734</v>
      </c>
    </row>
    <row r="530" spans="22:143" ht="14.25" x14ac:dyDescent="0.2">
      <c r="V530" s="260"/>
      <c r="W530" s="597">
        <f t="shared" si="932"/>
        <v>237</v>
      </c>
      <c r="X530" s="602">
        <f t="shared" ca="1" si="933"/>
        <v>27303.204877228378</v>
      </c>
      <c r="Y530" s="602">
        <f t="shared" ca="1" si="934"/>
        <v>28063.745651855919</v>
      </c>
      <c r="Z530" s="602">
        <f t="shared" ca="1" si="935"/>
        <v>28063.745651855919</v>
      </c>
      <c r="AA530" s="602">
        <f t="shared" ca="1" si="936"/>
        <v>28836.595283912593</v>
      </c>
      <c r="AB530" s="602">
        <f t="shared" ca="1" si="937"/>
        <v>28836.595283912593</v>
      </c>
      <c r="AC530" s="602">
        <f t="shared" ca="1" si="938"/>
        <v>29621.652351503428</v>
      </c>
      <c r="AD530" s="602">
        <f t="shared" ca="1" si="939"/>
        <v>29621.652351503428</v>
      </c>
      <c r="AE530" s="602">
        <f t="shared" ca="1" si="940"/>
        <v>30418.807625095062</v>
      </c>
      <c r="AF530" s="602">
        <f t="shared" ca="1" si="941"/>
        <v>30418.807625095062</v>
      </c>
      <c r="AG530" s="602">
        <f t="shared" ca="1" si="942"/>
        <v>31227.944341051854</v>
      </c>
      <c r="AH530" s="602">
        <f t="shared" ca="1" si="943"/>
        <v>31773.964225318963</v>
      </c>
      <c r="AI530" s="602">
        <f t="shared" ca="1" si="944"/>
        <v>33161.814954877947</v>
      </c>
      <c r="AJ530" s="602">
        <f t="shared" ca="1" si="945"/>
        <v>33161.814954877947</v>
      </c>
      <c r="AK530" s="602">
        <f t="shared" ca="1" si="946"/>
        <v>34581.723205375456</v>
      </c>
      <c r="AL530" s="602">
        <f t="shared" ca="1" si="947"/>
        <v>34581.723205375456</v>
      </c>
      <c r="AM530" s="602">
        <f t="shared" ca="1" si="948"/>
        <v>36033.004617820443</v>
      </c>
      <c r="AN530" s="602">
        <f t="shared" ca="1" si="949"/>
        <v>36033.004617820443</v>
      </c>
      <c r="AO530" s="602">
        <f t="shared" ca="1" si="950"/>
        <v>37514.931461517175</v>
      </c>
      <c r="AP530" s="602">
        <f t="shared" ca="1" si="951"/>
        <v>37514.931461517175</v>
      </c>
      <c r="AQ530" s="602">
        <f t="shared" ca="1" si="952"/>
        <v>39026.737155306873</v>
      </c>
      <c r="AR530" s="602">
        <f t="shared" ca="1" si="953"/>
        <v>35448.772928771345</v>
      </c>
      <c r="AS530" s="602">
        <f t="shared" ca="1" si="954"/>
        <v>36918.531516652984</v>
      </c>
      <c r="AT530" s="602">
        <f t="shared" ca="1" si="955"/>
        <v>36918.531516652984</v>
      </c>
      <c r="AU530" s="602">
        <f t="shared" ca="1" si="956"/>
        <v>38418.479955411574</v>
      </c>
      <c r="AV530" s="602">
        <f t="shared" ca="1" si="957"/>
        <v>38418.479955411574</v>
      </c>
      <c r="AW530" s="602">
        <f t="shared" ca="1" si="958"/>
        <v>39947.830563756834</v>
      </c>
      <c r="AX530" s="602">
        <f t="shared" ca="1" si="959"/>
        <v>39947.830563756834</v>
      </c>
      <c r="AY530" s="602">
        <f t="shared" ca="1" si="960"/>
        <v>41505.764212283277</v>
      </c>
      <c r="AZ530" s="602">
        <f t="shared" ca="1" si="961"/>
        <v>41505.764212283277</v>
      </c>
      <c r="BA530" s="602">
        <f t="shared" ca="1" si="962"/>
        <v>43091.434978125537</v>
      </c>
      <c r="BB530" s="602">
        <f t="shared" ca="1" si="963"/>
        <v>30151.752011168952</v>
      </c>
      <c r="BC530" s="602">
        <f t="shared" ca="1" si="964"/>
        <v>30956.908340085956</v>
      </c>
      <c r="BD530" s="602">
        <f t="shared" ca="1" si="965"/>
        <v>30956.908340085956</v>
      </c>
      <c r="BE530" s="602">
        <f t="shared" ca="1" si="966"/>
        <v>31773.96422531897</v>
      </c>
      <c r="BF530" s="602">
        <f t="shared" ca="1" si="967"/>
        <v>31773.96422531897</v>
      </c>
      <c r="BG530" s="602">
        <f t="shared" ca="1" si="968"/>
        <v>32602.790994842424</v>
      </c>
      <c r="BH530" s="602">
        <f t="shared" ca="1" si="969"/>
        <v>32602.790994842424</v>
      </c>
      <c r="BI530" s="602">
        <f t="shared" ca="1" si="970"/>
        <v>33443.253242422019</v>
      </c>
      <c r="BJ530" s="602">
        <f t="shared" ca="1" si="971"/>
        <v>33443.253242422019</v>
      </c>
      <c r="BK530" s="602">
        <f t="shared" ca="1" si="972"/>
        <v>34295.209150044284</v>
      </c>
      <c r="BL530" s="602">
        <f t="shared" ca="1" si="973"/>
        <v>36770.18441525627</v>
      </c>
      <c r="BM530" s="602">
        <f t="shared" ca="1" si="974"/>
        <v>38267.148755353199</v>
      </c>
      <c r="BN530" s="602">
        <f t="shared" ca="1" si="975"/>
        <v>38267.148755353199</v>
      </c>
      <c r="BO530" s="602">
        <f t="shared" ca="1" si="976"/>
        <v>39793.595525186211</v>
      </c>
      <c r="BP530" s="602">
        <f t="shared" ca="1" si="977"/>
        <v>39793.595525186211</v>
      </c>
      <c r="BQ530" s="602">
        <f t="shared" ca="1" si="978"/>
        <v>41348.708530527409</v>
      </c>
      <c r="BR530" s="602">
        <f t="shared" ca="1" si="979"/>
        <v>41348.708530527409</v>
      </c>
      <c r="BS530" s="602">
        <f t="shared" ca="1" si="980"/>
        <v>42931.644319025749</v>
      </c>
      <c r="BT530" s="602">
        <f t="shared" ca="1" si="981"/>
        <v>42931.644319025749</v>
      </c>
      <c r="BU530" s="602">
        <f t="shared" ca="1" si="982"/>
        <v>44541.536806018841</v>
      </c>
      <c r="BV530" s="602">
        <f t="shared" ca="1" si="983"/>
        <v>40723.276804626068</v>
      </c>
      <c r="BW530" s="602">
        <f t="shared" ca="1" si="984"/>
        <v>42295.186245571516</v>
      </c>
      <c r="BX530" s="602">
        <f t="shared" ca="1" si="985"/>
        <v>42295.186245571516</v>
      </c>
      <c r="BY530" s="602">
        <f t="shared" ca="1" si="986"/>
        <v>43894.401241264459</v>
      </c>
      <c r="BZ530" s="602">
        <f t="shared" ca="1" si="987"/>
        <v>43894.401241264459</v>
      </c>
      <c r="CA530" s="602">
        <f t="shared" ca="1" si="988"/>
        <v>45520.044319311586</v>
      </c>
      <c r="CB530" s="602">
        <f t="shared" ca="1" si="989"/>
        <v>45520.044319311586</v>
      </c>
      <c r="CC530" s="602">
        <f t="shared" ca="1" si="990"/>
        <v>47171.222607457443</v>
      </c>
      <c r="CD530" s="602">
        <f t="shared" ca="1" si="991"/>
        <v>47171.222607457443</v>
      </c>
      <c r="CE530" s="602">
        <f t="shared" ca="1" si="992"/>
        <v>48847.032188247038</v>
      </c>
      <c r="CF530" s="602">
        <f t="shared" ca="1" si="993"/>
        <v>32602.790994842424</v>
      </c>
      <c r="CG530" s="602">
        <f t="shared" ca="1" si="994"/>
        <v>33443.253242422012</v>
      </c>
      <c r="CH530" s="602">
        <f t="shared" ca="1" si="995"/>
        <v>33443.253242422012</v>
      </c>
      <c r="CI530" s="602">
        <f t="shared" ca="1" si="996"/>
        <v>34295.209150044277</v>
      </c>
      <c r="CJ530" s="602">
        <f t="shared" ca="1" si="997"/>
        <v>34295.209150044277</v>
      </c>
      <c r="CK530" s="602">
        <f t="shared" ca="1" si="998"/>
        <v>35158.510820378884</v>
      </c>
      <c r="CL530" s="602">
        <f t="shared" ca="1" si="999"/>
        <v>35158.510820378884</v>
      </c>
      <c r="CM530" s="602">
        <f t="shared" ca="1" si="1000"/>
        <v>36033.004617820443</v>
      </c>
      <c r="CN530" s="602">
        <f t="shared" ca="1" si="1001"/>
        <v>36033.004617820443</v>
      </c>
      <c r="CO530" s="602">
        <f t="shared" ca="1" si="1002"/>
        <v>36918.531516652984</v>
      </c>
      <c r="CP530" s="602">
        <f t="shared" ca="1" si="1003"/>
        <v>40567.620879791641</v>
      </c>
      <c r="CQ530" s="602">
        <f t="shared" ca="1" si="1004"/>
        <v>42136.752230538325</v>
      </c>
      <c r="CR530" s="602">
        <f t="shared" ca="1" si="1005"/>
        <v>42136.752230538325</v>
      </c>
      <c r="CS530" s="602">
        <f t="shared" ca="1" si="1006"/>
        <v>43733.275864409734</v>
      </c>
      <c r="CT530" s="602">
        <f t="shared" ca="1" si="1007"/>
        <v>43733.275864409734</v>
      </c>
      <c r="CU530" s="602">
        <f t="shared" ca="1" si="1008"/>
        <v>45356.316094004287</v>
      </c>
      <c r="CV530" s="602">
        <f t="shared" ca="1" si="1009"/>
        <v>45356.316094004287</v>
      </c>
      <c r="CW530" s="602">
        <f t="shared" ca="1" si="1010"/>
        <v>47004.981388595283</v>
      </c>
      <c r="CX530" s="602">
        <f t="shared" ca="1" si="1011"/>
        <v>47004.981388595283</v>
      </c>
      <c r="CY530" s="602">
        <f t="shared" ca="1" si="1012"/>
        <v>48678.368743832812</v>
      </c>
      <c r="CZ530" s="602">
        <f t="shared" ca="1" si="1013"/>
        <v>44703.97476535022</v>
      </c>
      <c r="DA530" s="602">
        <f t="shared" ca="1" si="1014"/>
        <v>46342.497848049643</v>
      </c>
      <c r="DB530" s="602">
        <f t="shared" ca="1" si="1015"/>
        <v>46342.497848049643</v>
      </c>
      <c r="DC530" s="602">
        <f t="shared" ca="1" si="1016"/>
        <v>48006.105296803609</v>
      </c>
      <c r="DD530" s="602">
        <f t="shared" ca="1" si="1017"/>
        <v>48006.105296803609</v>
      </c>
      <c r="DE530" s="602">
        <f t="shared" ca="1" si="1018"/>
        <v>49693.889253268258</v>
      </c>
      <c r="DF530" s="602">
        <f t="shared" ca="1" si="1019"/>
        <v>49693.889253268258</v>
      </c>
      <c r="DG530" s="602">
        <f t="shared" ca="1" si="1020"/>
        <v>51404.937022019112</v>
      </c>
      <c r="DH530" s="602">
        <f t="shared" ca="1" si="1021"/>
        <v>51404.937022019112</v>
      </c>
      <c r="DI530" s="602">
        <f t="shared" ca="1" si="1022"/>
        <v>53138.334953305806</v>
      </c>
      <c r="DJ530" s="602">
        <f t="shared" ca="1" si="1023"/>
        <v>35740.272825017964</v>
      </c>
      <c r="DK530" s="602">
        <f t="shared" ca="1" si="1024"/>
        <v>36622.140011125128</v>
      </c>
      <c r="DL530" s="602">
        <f t="shared" ca="1" si="1025"/>
        <v>36622.140011125128</v>
      </c>
      <c r="DM530" s="602">
        <f t="shared" ca="1" si="1026"/>
        <v>37514.931461517175</v>
      </c>
      <c r="DN530" s="602">
        <f t="shared" ca="1" si="1027"/>
        <v>37514.931461517175</v>
      </c>
      <c r="DO530" s="602">
        <f t="shared" ca="1" si="1028"/>
        <v>38418.479955411574</v>
      </c>
      <c r="DP530" s="602">
        <f t="shared" ca="1" si="1029"/>
        <v>38418.479955411574</v>
      </c>
      <c r="DQ530" s="602">
        <f t="shared" ca="1" si="1030"/>
        <v>39332.613834187912</v>
      </c>
      <c r="DR530" s="602">
        <f t="shared" ca="1" si="1031"/>
        <v>39332.613834187912</v>
      </c>
      <c r="DS530" s="602">
        <f t="shared" ca="1" si="1032"/>
        <v>40257.157363389997</v>
      </c>
      <c r="DT530" s="602">
        <f t="shared" ca="1" si="1033"/>
        <v>46177.501827191038</v>
      </c>
      <c r="DU530" s="602">
        <f t="shared" ca="1" si="1034"/>
        <v>47838.641578354283</v>
      </c>
      <c r="DV530" s="602">
        <f t="shared" ca="1" si="1035"/>
        <v>47838.641578354283</v>
      </c>
      <c r="DW530" s="602">
        <f t="shared" ca="1" si="1036"/>
        <v>49524.048906687342</v>
      </c>
      <c r="DX530" s="602">
        <f t="shared" ca="1" si="1037"/>
        <v>49524.048906687342</v>
      </c>
      <c r="DY530" s="602">
        <f t="shared" ca="1" si="1038"/>
        <v>51232.81142211426</v>
      </c>
      <c r="DZ530" s="602">
        <f t="shared" ca="1" si="1039"/>
        <v>51232.81142211426</v>
      </c>
      <c r="EA530" s="602">
        <f t="shared" ca="1" si="1040"/>
        <v>52964.015402022604</v>
      </c>
      <c r="EB530" s="602">
        <f t="shared" ca="1" si="1041"/>
        <v>52964.015402022604</v>
      </c>
      <c r="EC530" s="602">
        <f t="shared" ca="1" si="1042"/>
        <v>54716.749467108581</v>
      </c>
      <c r="ED530" s="602">
        <f t="shared" ca="1" si="1043"/>
        <v>50546.562285820124</v>
      </c>
      <c r="EE530" s="602">
        <f t="shared" ca="1" si="1044"/>
        <v>52268.899256216449</v>
      </c>
      <c r="EF530" s="602">
        <f t="shared" ca="1" si="1045"/>
        <v>52268.899256216449</v>
      </c>
      <c r="EG530" s="602">
        <f t="shared" ca="1" si="1046"/>
        <v>54013.130357142247</v>
      </c>
      <c r="EH530" s="602">
        <f t="shared" ca="1" si="1047"/>
        <v>54013.130357142247</v>
      </c>
      <c r="EI530" s="602">
        <f t="shared" ca="1" si="1048"/>
        <v>55778.34727772788</v>
      </c>
      <c r="EJ530" s="602">
        <f t="shared" ca="1" si="1049"/>
        <v>55778.34727772788</v>
      </c>
      <c r="EK530" s="602">
        <f t="shared" ca="1" si="1050"/>
        <v>57563.649413299725</v>
      </c>
      <c r="EL530" s="602">
        <f t="shared" ca="1" si="1051"/>
        <v>57563.649413299725</v>
      </c>
      <c r="EM530" s="602">
        <f t="shared" ca="1" si="1052"/>
        <v>59368.146874517734</v>
      </c>
    </row>
    <row r="531" spans="22:143" ht="14.25" x14ac:dyDescent="0.2">
      <c r="V531" s="260"/>
      <c r="W531" s="597">
        <f t="shared" si="932"/>
        <v>238</v>
      </c>
      <c r="X531" s="602">
        <f t="shared" ca="1" si="933"/>
        <v>27303.204877228378</v>
      </c>
      <c r="Y531" s="602">
        <f t="shared" ca="1" si="934"/>
        <v>28063.745651855919</v>
      </c>
      <c r="Z531" s="602">
        <f t="shared" ca="1" si="935"/>
        <v>28063.745651855919</v>
      </c>
      <c r="AA531" s="602">
        <f t="shared" ca="1" si="936"/>
        <v>28836.595283912593</v>
      </c>
      <c r="AB531" s="602">
        <f t="shared" ca="1" si="937"/>
        <v>28836.595283912593</v>
      </c>
      <c r="AC531" s="602">
        <f t="shared" ca="1" si="938"/>
        <v>29621.652351503428</v>
      </c>
      <c r="AD531" s="602">
        <f t="shared" ca="1" si="939"/>
        <v>29621.652351503428</v>
      </c>
      <c r="AE531" s="602">
        <f t="shared" ca="1" si="940"/>
        <v>30418.807625095062</v>
      </c>
      <c r="AF531" s="602">
        <f t="shared" ca="1" si="941"/>
        <v>30418.807625095062</v>
      </c>
      <c r="AG531" s="602">
        <f t="shared" ca="1" si="942"/>
        <v>31227.944341051854</v>
      </c>
      <c r="AH531" s="602">
        <f t="shared" ca="1" si="943"/>
        <v>31773.964225318963</v>
      </c>
      <c r="AI531" s="602">
        <f t="shared" ca="1" si="944"/>
        <v>33161.814954877947</v>
      </c>
      <c r="AJ531" s="602">
        <f t="shared" ca="1" si="945"/>
        <v>33161.814954877947</v>
      </c>
      <c r="AK531" s="602">
        <f t="shared" ca="1" si="946"/>
        <v>34581.723205375456</v>
      </c>
      <c r="AL531" s="602">
        <f t="shared" ca="1" si="947"/>
        <v>34581.723205375456</v>
      </c>
      <c r="AM531" s="602">
        <f t="shared" ca="1" si="948"/>
        <v>36033.004617820443</v>
      </c>
      <c r="AN531" s="602">
        <f t="shared" ca="1" si="949"/>
        <v>36033.004617820443</v>
      </c>
      <c r="AO531" s="602">
        <f t="shared" ca="1" si="950"/>
        <v>37514.931461517175</v>
      </c>
      <c r="AP531" s="602">
        <f t="shared" ca="1" si="951"/>
        <v>37514.931461517175</v>
      </c>
      <c r="AQ531" s="602">
        <f t="shared" ca="1" si="952"/>
        <v>39026.737155306873</v>
      </c>
      <c r="AR531" s="602">
        <f t="shared" ca="1" si="953"/>
        <v>35448.772928771345</v>
      </c>
      <c r="AS531" s="602">
        <f t="shared" ca="1" si="954"/>
        <v>36918.531516652984</v>
      </c>
      <c r="AT531" s="602">
        <f t="shared" ca="1" si="955"/>
        <v>36918.531516652984</v>
      </c>
      <c r="AU531" s="602">
        <f t="shared" ca="1" si="956"/>
        <v>38418.479955411574</v>
      </c>
      <c r="AV531" s="602">
        <f t="shared" ca="1" si="957"/>
        <v>38418.479955411574</v>
      </c>
      <c r="AW531" s="602">
        <f t="shared" ca="1" si="958"/>
        <v>39947.830563756834</v>
      </c>
      <c r="AX531" s="602">
        <f t="shared" ca="1" si="959"/>
        <v>39947.830563756834</v>
      </c>
      <c r="AY531" s="602">
        <f t="shared" ca="1" si="960"/>
        <v>41505.764212283277</v>
      </c>
      <c r="AZ531" s="602">
        <f t="shared" ca="1" si="961"/>
        <v>41505.764212283277</v>
      </c>
      <c r="BA531" s="602">
        <f t="shared" ca="1" si="962"/>
        <v>43091.434978125537</v>
      </c>
      <c r="BB531" s="602">
        <f t="shared" ca="1" si="963"/>
        <v>30151.752011168952</v>
      </c>
      <c r="BC531" s="602">
        <f t="shared" ca="1" si="964"/>
        <v>30956.908340085956</v>
      </c>
      <c r="BD531" s="602">
        <f t="shared" ca="1" si="965"/>
        <v>30956.908340085956</v>
      </c>
      <c r="BE531" s="602">
        <f t="shared" ca="1" si="966"/>
        <v>31773.96422531897</v>
      </c>
      <c r="BF531" s="602">
        <f t="shared" ca="1" si="967"/>
        <v>31773.96422531897</v>
      </c>
      <c r="BG531" s="602">
        <f t="shared" ca="1" si="968"/>
        <v>32602.790994842424</v>
      </c>
      <c r="BH531" s="602">
        <f t="shared" ca="1" si="969"/>
        <v>32602.790994842424</v>
      </c>
      <c r="BI531" s="602">
        <f t="shared" ca="1" si="970"/>
        <v>33443.253242422019</v>
      </c>
      <c r="BJ531" s="602">
        <f t="shared" ca="1" si="971"/>
        <v>33443.253242422019</v>
      </c>
      <c r="BK531" s="602">
        <f t="shared" ca="1" si="972"/>
        <v>34295.209150044284</v>
      </c>
      <c r="BL531" s="602">
        <f t="shared" ca="1" si="973"/>
        <v>36770.18441525627</v>
      </c>
      <c r="BM531" s="602">
        <f t="shared" ca="1" si="974"/>
        <v>38267.148755353199</v>
      </c>
      <c r="BN531" s="602">
        <f t="shared" ca="1" si="975"/>
        <v>38267.148755353199</v>
      </c>
      <c r="BO531" s="602">
        <f t="shared" ca="1" si="976"/>
        <v>39793.595525186211</v>
      </c>
      <c r="BP531" s="602">
        <f t="shared" ca="1" si="977"/>
        <v>39793.595525186211</v>
      </c>
      <c r="BQ531" s="602">
        <f t="shared" ca="1" si="978"/>
        <v>41348.708530527409</v>
      </c>
      <c r="BR531" s="602">
        <f t="shared" ca="1" si="979"/>
        <v>41348.708530527409</v>
      </c>
      <c r="BS531" s="602">
        <f t="shared" ca="1" si="980"/>
        <v>42931.644319025749</v>
      </c>
      <c r="BT531" s="602">
        <f t="shared" ca="1" si="981"/>
        <v>42931.644319025749</v>
      </c>
      <c r="BU531" s="602">
        <f t="shared" ca="1" si="982"/>
        <v>44541.536806018841</v>
      </c>
      <c r="BV531" s="602">
        <f t="shared" ca="1" si="983"/>
        <v>40723.276804626068</v>
      </c>
      <c r="BW531" s="602">
        <f t="shared" ca="1" si="984"/>
        <v>42295.186245571516</v>
      </c>
      <c r="BX531" s="602">
        <f t="shared" ca="1" si="985"/>
        <v>42295.186245571516</v>
      </c>
      <c r="BY531" s="602">
        <f t="shared" ca="1" si="986"/>
        <v>43894.401241264459</v>
      </c>
      <c r="BZ531" s="602">
        <f t="shared" ca="1" si="987"/>
        <v>43894.401241264459</v>
      </c>
      <c r="CA531" s="602">
        <f t="shared" ca="1" si="988"/>
        <v>45520.044319311586</v>
      </c>
      <c r="CB531" s="602">
        <f t="shared" ca="1" si="989"/>
        <v>45520.044319311586</v>
      </c>
      <c r="CC531" s="602">
        <f t="shared" ca="1" si="990"/>
        <v>47171.222607457443</v>
      </c>
      <c r="CD531" s="602">
        <f t="shared" ca="1" si="991"/>
        <v>47171.222607457443</v>
      </c>
      <c r="CE531" s="602">
        <f t="shared" ca="1" si="992"/>
        <v>48847.032188247038</v>
      </c>
      <c r="CF531" s="602">
        <f t="shared" ca="1" si="993"/>
        <v>32602.790994842424</v>
      </c>
      <c r="CG531" s="602">
        <f t="shared" ca="1" si="994"/>
        <v>33443.253242422012</v>
      </c>
      <c r="CH531" s="602">
        <f t="shared" ca="1" si="995"/>
        <v>33443.253242422012</v>
      </c>
      <c r="CI531" s="602">
        <f t="shared" ca="1" si="996"/>
        <v>34295.209150044277</v>
      </c>
      <c r="CJ531" s="602">
        <f t="shared" ca="1" si="997"/>
        <v>34295.209150044277</v>
      </c>
      <c r="CK531" s="602">
        <f t="shared" ca="1" si="998"/>
        <v>35158.510820378884</v>
      </c>
      <c r="CL531" s="602">
        <f t="shared" ca="1" si="999"/>
        <v>35158.510820378884</v>
      </c>
      <c r="CM531" s="602">
        <f t="shared" ca="1" si="1000"/>
        <v>36033.004617820443</v>
      </c>
      <c r="CN531" s="602">
        <f t="shared" ca="1" si="1001"/>
        <v>36033.004617820443</v>
      </c>
      <c r="CO531" s="602">
        <f t="shared" ca="1" si="1002"/>
        <v>36918.531516652984</v>
      </c>
      <c r="CP531" s="602">
        <f t="shared" ca="1" si="1003"/>
        <v>40567.620879791641</v>
      </c>
      <c r="CQ531" s="602">
        <f t="shared" ca="1" si="1004"/>
        <v>42136.752230538325</v>
      </c>
      <c r="CR531" s="602">
        <f t="shared" ca="1" si="1005"/>
        <v>42136.752230538325</v>
      </c>
      <c r="CS531" s="602">
        <f t="shared" ca="1" si="1006"/>
        <v>43733.275864409734</v>
      </c>
      <c r="CT531" s="602">
        <f t="shared" ca="1" si="1007"/>
        <v>43733.275864409734</v>
      </c>
      <c r="CU531" s="602">
        <f t="shared" ca="1" si="1008"/>
        <v>45356.316094004287</v>
      </c>
      <c r="CV531" s="602">
        <f t="shared" ca="1" si="1009"/>
        <v>45356.316094004287</v>
      </c>
      <c r="CW531" s="602">
        <f t="shared" ca="1" si="1010"/>
        <v>47004.981388595283</v>
      </c>
      <c r="CX531" s="602">
        <f t="shared" ca="1" si="1011"/>
        <v>47004.981388595283</v>
      </c>
      <c r="CY531" s="602">
        <f t="shared" ca="1" si="1012"/>
        <v>48678.368743832812</v>
      </c>
      <c r="CZ531" s="602">
        <f t="shared" ca="1" si="1013"/>
        <v>44703.97476535022</v>
      </c>
      <c r="DA531" s="602">
        <f t="shared" ca="1" si="1014"/>
        <v>46342.497848049643</v>
      </c>
      <c r="DB531" s="602">
        <f t="shared" ca="1" si="1015"/>
        <v>46342.497848049643</v>
      </c>
      <c r="DC531" s="602">
        <f t="shared" ca="1" si="1016"/>
        <v>48006.105296803609</v>
      </c>
      <c r="DD531" s="602">
        <f t="shared" ca="1" si="1017"/>
        <v>48006.105296803609</v>
      </c>
      <c r="DE531" s="602">
        <f t="shared" ca="1" si="1018"/>
        <v>49693.889253268258</v>
      </c>
      <c r="DF531" s="602">
        <f t="shared" ca="1" si="1019"/>
        <v>49693.889253268258</v>
      </c>
      <c r="DG531" s="602">
        <f t="shared" ca="1" si="1020"/>
        <v>51404.937022019112</v>
      </c>
      <c r="DH531" s="602">
        <f t="shared" ca="1" si="1021"/>
        <v>51404.937022019112</v>
      </c>
      <c r="DI531" s="602">
        <f t="shared" ca="1" si="1022"/>
        <v>53138.334953305806</v>
      </c>
      <c r="DJ531" s="602">
        <f t="shared" ca="1" si="1023"/>
        <v>35740.272825017964</v>
      </c>
      <c r="DK531" s="602">
        <f t="shared" ca="1" si="1024"/>
        <v>36622.140011125128</v>
      </c>
      <c r="DL531" s="602">
        <f t="shared" ca="1" si="1025"/>
        <v>36622.140011125128</v>
      </c>
      <c r="DM531" s="602">
        <f t="shared" ca="1" si="1026"/>
        <v>37514.931461517175</v>
      </c>
      <c r="DN531" s="602">
        <f t="shared" ca="1" si="1027"/>
        <v>37514.931461517175</v>
      </c>
      <c r="DO531" s="602">
        <f t="shared" ca="1" si="1028"/>
        <v>38418.479955411574</v>
      </c>
      <c r="DP531" s="602">
        <f t="shared" ca="1" si="1029"/>
        <v>38418.479955411574</v>
      </c>
      <c r="DQ531" s="602">
        <f t="shared" ca="1" si="1030"/>
        <v>39332.613834187912</v>
      </c>
      <c r="DR531" s="602">
        <f t="shared" ca="1" si="1031"/>
        <v>39332.613834187912</v>
      </c>
      <c r="DS531" s="602">
        <f t="shared" ca="1" si="1032"/>
        <v>40257.157363389997</v>
      </c>
      <c r="DT531" s="602">
        <f t="shared" ca="1" si="1033"/>
        <v>46177.501827191038</v>
      </c>
      <c r="DU531" s="602">
        <f t="shared" ca="1" si="1034"/>
        <v>47838.641578354283</v>
      </c>
      <c r="DV531" s="602">
        <f t="shared" ca="1" si="1035"/>
        <v>47838.641578354283</v>
      </c>
      <c r="DW531" s="602">
        <f t="shared" ca="1" si="1036"/>
        <v>49524.048906687342</v>
      </c>
      <c r="DX531" s="602">
        <f t="shared" ca="1" si="1037"/>
        <v>49524.048906687342</v>
      </c>
      <c r="DY531" s="602">
        <f t="shared" ca="1" si="1038"/>
        <v>51232.81142211426</v>
      </c>
      <c r="DZ531" s="602">
        <f t="shared" ca="1" si="1039"/>
        <v>51232.81142211426</v>
      </c>
      <c r="EA531" s="602">
        <f t="shared" ca="1" si="1040"/>
        <v>52964.015402022604</v>
      </c>
      <c r="EB531" s="602">
        <f t="shared" ca="1" si="1041"/>
        <v>52964.015402022604</v>
      </c>
      <c r="EC531" s="602">
        <f t="shared" ca="1" si="1042"/>
        <v>54716.749467108581</v>
      </c>
      <c r="ED531" s="602">
        <f t="shared" ca="1" si="1043"/>
        <v>50546.562285820124</v>
      </c>
      <c r="EE531" s="602">
        <f t="shared" ca="1" si="1044"/>
        <v>52268.899256216449</v>
      </c>
      <c r="EF531" s="602">
        <f t="shared" ca="1" si="1045"/>
        <v>52268.899256216449</v>
      </c>
      <c r="EG531" s="602">
        <f t="shared" ca="1" si="1046"/>
        <v>54013.130357142247</v>
      </c>
      <c r="EH531" s="602">
        <f t="shared" ca="1" si="1047"/>
        <v>54013.130357142247</v>
      </c>
      <c r="EI531" s="602">
        <f t="shared" ca="1" si="1048"/>
        <v>55778.34727772788</v>
      </c>
      <c r="EJ531" s="602">
        <f t="shared" ca="1" si="1049"/>
        <v>55778.34727772788</v>
      </c>
      <c r="EK531" s="602">
        <f t="shared" ca="1" si="1050"/>
        <v>57563.649413299725</v>
      </c>
      <c r="EL531" s="602">
        <f t="shared" ca="1" si="1051"/>
        <v>57563.649413299725</v>
      </c>
      <c r="EM531" s="602">
        <f t="shared" ca="1" si="1052"/>
        <v>59368.146874517734</v>
      </c>
    </row>
    <row r="532" spans="22:143" ht="14.25" x14ac:dyDescent="0.2">
      <c r="V532" s="260"/>
      <c r="W532" s="597">
        <f t="shared" si="932"/>
        <v>239</v>
      </c>
      <c r="X532" s="602">
        <f t="shared" ca="1" si="933"/>
        <v>27303.204877228378</v>
      </c>
      <c r="Y532" s="602">
        <f t="shared" ca="1" si="934"/>
        <v>28063.745651855919</v>
      </c>
      <c r="Z532" s="602">
        <f t="shared" ca="1" si="935"/>
        <v>28063.745651855919</v>
      </c>
      <c r="AA532" s="602">
        <f t="shared" ca="1" si="936"/>
        <v>28836.595283912593</v>
      </c>
      <c r="AB532" s="602">
        <f t="shared" ca="1" si="937"/>
        <v>28836.595283912593</v>
      </c>
      <c r="AC532" s="602">
        <f t="shared" ca="1" si="938"/>
        <v>29621.652351503428</v>
      </c>
      <c r="AD532" s="602">
        <f t="shared" ca="1" si="939"/>
        <v>29621.652351503428</v>
      </c>
      <c r="AE532" s="602">
        <f t="shared" ca="1" si="940"/>
        <v>30418.807625095062</v>
      </c>
      <c r="AF532" s="602">
        <f t="shared" ca="1" si="941"/>
        <v>30418.807625095062</v>
      </c>
      <c r="AG532" s="602">
        <f t="shared" ca="1" si="942"/>
        <v>31227.944341051854</v>
      </c>
      <c r="AH532" s="602">
        <f t="shared" ca="1" si="943"/>
        <v>31773.964225318963</v>
      </c>
      <c r="AI532" s="602">
        <f t="shared" ca="1" si="944"/>
        <v>33161.814954877947</v>
      </c>
      <c r="AJ532" s="602">
        <f t="shared" ca="1" si="945"/>
        <v>33161.814954877947</v>
      </c>
      <c r="AK532" s="602">
        <f t="shared" ca="1" si="946"/>
        <v>34581.723205375456</v>
      </c>
      <c r="AL532" s="602">
        <f t="shared" ca="1" si="947"/>
        <v>34581.723205375456</v>
      </c>
      <c r="AM532" s="602">
        <f t="shared" ca="1" si="948"/>
        <v>36033.004617820443</v>
      </c>
      <c r="AN532" s="602">
        <f t="shared" ca="1" si="949"/>
        <v>36033.004617820443</v>
      </c>
      <c r="AO532" s="602">
        <f t="shared" ca="1" si="950"/>
        <v>37514.931461517175</v>
      </c>
      <c r="AP532" s="602">
        <f t="shared" ca="1" si="951"/>
        <v>37514.931461517175</v>
      </c>
      <c r="AQ532" s="602">
        <f t="shared" ca="1" si="952"/>
        <v>39026.737155306873</v>
      </c>
      <c r="AR532" s="602">
        <f t="shared" ca="1" si="953"/>
        <v>35448.772928771345</v>
      </c>
      <c r="AS532" s="602">
        <f t="shared" ca="1" si="954"/>
        <v>36918.531516652984</v>
      </c>
      <c r="AT532" s="602">
        <f t="shared" ca="1" si="955"/>
        <v>36918.531516652984</v>
      </c>
      <c r="AU532" s="602">
        <f t="shared" ca="1" si="956"/>
        <v>38418.479955411574</v>
      </c>
      <c r="AV532" s="602">
        <f t="shared" ca="1" si="957"/>
        <v>38418.479955411574</v>
      </c>
      <c r="AW532" s="602">
        <f t="shared" ca="1" si="958"/>
        <v>39947.830563756834</v>
      </c>
      <c r="AX532" s="602">
        <f t="shared" ca="1" si="959"/>
        <v>39947.830563756834</v>
      </c>
      <c r="AY532" s="602">
        <f t="shared" ca="1" si="960"/>
        <v>41505.764212283277</v>
      </c>
      <c r="AZ532" s="602">
        <f t="shared" ca="1" si="961"/>
        <v>41505.764212283277</v>
      </c>
      <c r="BA532" s="602">
        <f t="shared" ca="1" si="962"/>
        <v>43091.434978125537</v>
      </c>
      <c r="BB532" s="602">
        <f t="shared" ca="1" si="963"/>
        <v>30151.752011168952</v>
      </c>
      <c r="BC532" s="602">
        <f t="shared" ca="1" si="964"/>
        <v>30956.908340085956</v>
      </c>
      <c r="BD532" s="602">
        <f t="shared" ca="1" si="965"/>
        <v>30956.908340085956</v>
      </c>
      <c r="BE532" s="602">
        <f t="shared" ca="1" si="966"/>
        <v>31773.96422531897</v>
      </c>
      <c r="BF532" s="602">
        <f t="shared" ca="1" si="967"/>
        <v>31773.96422531897</v>
      </c>
      <c r="BG532" s="602">
        <f t="shared" ca="1" si="968"/>
        <v>32602.790994842424</v>
      </c>
      <c r="BH532" s="602">
        <f t="shared" ca="1" si="969"/>
        <v>32602.790994842424</v>
      </c>
      <c r="BI532" s="602">
        <f t="shared" ca="1" si="970"/>
        <v>33443.253242422019</v>
      </c>
      <c r="BJ532" s="602">
        <f t="shared" ca="1" si="971"/>
        <v>33443.253242422019</v>
      </c>
      <c r="BK532" s="602">
        <f t="shared" ca="1" si="972"/>
        <v>34295.209150044284</v>
      </c>
      <c r="BL532" s="602">
        <f t="shared" ca="1" si="973"/>
        <v>36770.18441525627</v>
      </c>
      <c r="BM532" s="602">
        <f t="shared" ca="1" si="974"/>
        <v>38267.148755353199</v>
      </c>
      <c r="BN532" s="602">
        <f t="shared" ca="1" si="975"/>
        <v>38267.148755353199</v>
      </c>
      <c r="BO532" s="602">
        <f t="shared" ca="1" si="976"/>
        <v>39793.595525186211</v>
      </c>
      <c r="BP532" s="602">
        <f t="shared" ca="1" si="977"/>
        <v>39793.595525186211</v>
      </c>
      <c r="BQ532" s="602">
        <f t="shared" ca="1" si="978"/>
        <v>41348.708530527409</v>
      </c>
      <c r="BR532" s="602">
        <f t="shared" ca="1" si="979"/>
        <v>41348.708530527409</v>
      </c>
      <c r="BS532" s="602">
        <f t="shared" ca="1" si="980"/>
        <v>42931.644319025749</v>
      </c>
      <c r="BT532" s="602">
        <f t="shared" ca="1" si="981"/>
        <v>42931.644319025749</v>
      </c>
      <c r="BU532" s="602">
        <f t="shared" ca="1" si="982"/>
        <v>44541.536806018841</v>
      </c>
      <c r="BV532" s="602">
        <f t="shared" ca="1" si="983"/>
        <v>40723.276804626068</v>
      </c>
      <c r="BW532" s="602">
        <f t="shared" ca="1" si="984"/>
        <v>42295.186245571516</v>
      </c>
      <c r="BX532" s="602">
        <f t="shared" ca="1" si="985"/>
        <v>42295.186245571516</v>
      </c>
      <c r="BY532" s="602">
        <f t="shared" ca="1" si="986"/>
        <v>43894.401241264459</v>
      </c>
      <c r="BZ532" s="602">
        <f t="shared" ca="1" si="987"/>
        <v>43894.401241264459</v>
      </c>
      <c r="CA532" s="602">
        <f t="shared" ca="1" si="988"/>
        <v>45520.044319311586</v>
      </c>
      <c r="CB532" s="602">
        <f t="shared" ca="1" si="989"/>
        <v>45520.044319311586</v>
      </c>
      <c r="CC532" s="602">
        <f t="shared" ca="1" si="990"/>
        <v>47171.222607457443</v>
      </c>
      <c r="CD532" s="602">
        <f t="shared" ca="1" si="991"/>
        <v>47171.222607457443</v>
      </c>
      <c r="CE532" s="602">
        <f t="shared" ca="1" si="992"/>
        <v>48847.032188247038</v>
      </c>
      <c r="CF532" s="602">
        <f t="shared" ca="1" si="993"/>
        <v>32602.790994842424</v>
      </c>
      <c r="CG532" s="602">
        <f t="shared" ca="1" si="994"/>
        <v>33443.253242422012</v>
      </c>
      <c r="CH532" s="602">
        <f t="shared" ca="1" si="995"/>
        <v>33443.253242422012</v>
      </c>
      <c r="CI532" s="602">
        <f t="shared" ca="1" si="996"/>
        <v>34295.209150044277</v>
      </c>
      <c r="CJ532" s="602">
        <f t="shared" ca="1" si="997"/>
        <v>34295.209150044277</v>
      </c>
      <c r="CK532" s="602">
        <f t="shared" ca="1" si="998"/>
        <v>35158.510820378884</v>
      </c>
      <c r="CL532" s="602">
        <f t="shared" ca="1" si="999"/>
        <v>35158.510820378884</v>
      </c>
      <c r="CM532" s="602">
        <f t="shared" ca="1" si="1000"/>
        <v>36033.004617820443</v>
      </c>
      <c r="CN532" s="602">
        <f t="shared" ca="1" si="1001"/>
        <v>36033.004617820443</v>
      </c>
      <c r="CO532" s="602">
        <f t="shared" ca="1" si="1002"/>
        <v>36918.531516652984</v>
      </c>
      <c r="CP532" s="602">
        <f t="shared" ca="1" si="1003"/>
        <v>40567.620879791641</v>
      </c>
      <c r="CQ532" s="602">
        <f t="shared" ca="1" si="1004"/>
        <v>42136.752230538325</v>
      </c>
      <c r="CR532" s="602">
        <f t="shared" ca="1" si="1005"/>
        <v>42136.752230538325</v>
      </c>
      <c r="CS532" s="602">
        <f t="shared" ca="1" si="1006"/>
        <v>43733.275864409734</v>
      </c>
      <c r="CT532" s="602">
        <f t="shared" ca="1" si="1007"/>
        <v>43733.275864409734</v>
      </c>
      <c r="CU532" s="602">
        <f t="shared" ca="1" si="1008"/>
        <v>45356.316094004287</v>
      </c>
      <c r="CV532" s="602">
        <f t="shared" ca="1" si="1009"/>
        <v>45356.316094004287</v>
      </c>
      <c r="CW532" s="602">
        <f t="shared" ca="1" si="1010"/>
        <v>47004.981388595283</v>
      </c>
      <c r="CX532" s="602">
        <f t="shared" ca="1" si="1011"/>
        <v>47004.981388595283</v>
      </c>
      <c r="CY532" s="602">
        <f t="shared" ca="1" si="1012"/>
        <v>48678.368743832812</v>
      </c>
      <c r="CZ532" s="602">
        <f t="shared" ca="1" si="1013"/>
        <v>44703.97476535022</v>
      </c>
      <c r="DA532" s="602">
        <f t="shared" ca="1" si="1014"/>
        <v>46342.497848049643</v>
      </c>
      <c r="DB532" s="602">
        <f t="shared" ca="1" si="1015"/>
        <v>46342.497848049643</v>
      </c>
      <c r="DC532" s="602">
        <f t="shared" ca="1" si="1016"/>
        <v>48006.105296803609</v>
      </c>
      <c r="DD532" s="602">
        <f t="shared" ca="1" si="1017"/>
        <v>48006.105296803609</v>
      </c>
      <c r="DE532" s="602">
        <f t="shared" ca="1" si="1018"/>
        <v>49693.889253268258</v>
      </c>
      <c r="DF532" s="602">
        <f t="shared" ca="1" si="1019"/>
        <v>49693.889253268258</v>
      </c>
      <c r="DG532" s="602">
        <f t="shared" ca="1" si="1020"/>
        <v>51404.937022019112</v>
      </c>
      <c r="DH532" s="602">
        <f t="shared" ca="1" si="1021"/>
        <v>51404.937022019112</v>
      </c>
      <c r="DI532" s="602">
        <f t="shared" ca="1" si="1022"/>
        <v>53138.334953305806</v>
      </c>
      <c r="DJ532" s="602">
        <f t="shared" ca="1" si="1023"/>
        <v>35740.272825017964</v>
      </c>
      <c r="DK532" s="602">
        <f t="shared" ca="1" si="1024"/>
        <v>36622.140011125128</v>
      </c>
      <c r="DL532" s="602">
        <f t="shared" ca="1" si="1025"/>
        <v>36622.140011125128</v>
      </c>
      <c r="DM532" s="602">
        <f t="shared" ca="1" si="1026"/>
        <v>37514.931461517175</v>
      </c>
      <c r="DN532" s="602">
        <f t="shared" ca="1" si="1027"/>
        <v>37514.931461517175</v>
      </c>
      <c r="DO532" s="602">
        <f t="shared" ca="1" si="1028"/>
        <v>38418.479955411574</v>
      </c>
      <c r="DP532" s="602">
        <f t="shared" ca="1" si="1029"/>
        <v>38418.479955411574</v>
      </c>
      <c r="DQ532" s="602">
        <f t="shared" ca="1" si="1030"/>
        <v>39332.613834187912</v>
      </c>
      <c r="DR532" s="602">
        <f t="shared" ca="1" si="1031"/>
        <v>39332.613834187912</v>
      </c>
      <c r="DS532" s="602">
        <f t="shared" ca="1" si="1032"/>
        <v>40257.157363389997</v>
      </c>
      <c r="DT532" s="602">
        <f t="shared" ca="1" si="1033"/>
        <v>46177.501827191038</v>
      </c>
      <c r="DU532" s="602">
        <f t="shared" ca="1" si="1034"/>
        <v>47838.641578354283</v>
      </c>
      <c r="DV532" s="602">
        <f t="shared" ca="1" si="1035"/>
        <v>47838.641578354283</v>
      </c>
      <c r="DW532" s="602">
        <f t="shared" ca="1" si="1036"/>
        <v>49524.048906687342</v>
      </c>
      <c r="DX532" s="602">
        <f t="shared" ca="1" si="1037"/>
        <v>49524.048906687342</v>
      </c>
      <c r="DY532" s="602">
        <f t="shared" ca="1" si="1038"/>
        <v>51232.81142211426</v>
      </c>
      <c r="DZ532" s="602">
        <f t="shared" ca="1" si="1039"/>
        <v>51232.81142211426</v>
      </c>
      <c r="EA532" s="602">
        <f t="shared" ca="1" si="1040"/>
        <v>52964.015402022604</v>
      </c>
      <c r="EB532" s="602">
        <f t="shared" ca="1" si="1041"/>
        <v>52964.015402022604</v>
      </c>
      <c r="EC532" s="602">
        <f t="shared" ca="1" si="1042"/>
        <v>54716.749467108581</v>
      </c>
      <c r="ED532" s="602">
        <f t="shared" ca="1" si="1043"/>
        <v>50546.562285820124</v>
      </c>
      <c r="EE532" s="602">
        <f t="shared" ca="1" si="1044"/>
        <v>52268.899256216449</v>
      </c>
      <c r="EF532" s="602">
        <f t="shared" ca="1" si="1045"/>
        <v>52268.899256216449</v>
      </c>
      <c r="EG532" s="602">
        <f t="shared" ca="1" si="1046"/>
        <v>54013.130357142247</v>
      </c>
      <c r="EH532" s="602">
        <f t="shared" ca="1" si="1047"/>
        <v>54013.130357142247</v>
      </c>
      <c r="EI532" s="602">
        <f t="shared" ca="1" si="1048"/>
        <v>55778.34727772788</v>
      </c>
      <c r="EJ532" s="602">
        <f t="shared" ca="1" si="1049"/>
        <v>55778.34727772788</v>
      </c>
      <c r="EK532" s="602">
        <f t="shared" ca="1" si="1050"/>
        <v>57563.649413299725</v>
      </c>
      <c r="EL532" s="602">
        <f t="shared" ca="1" si="1051"/>
        <v>57563.649413299725</v>
      </c>
      <c r="EM532" s="602">
        <f t="shared" ca="1" si="1052"/>
        <v>59368.146874517734</v>
      </c>
    </row>
    <row r="533" spans="22:143" ht="14.25" x14ac:dyDescent="0.2">
      <c r="V533" s="260"/>
      <c r="W533" s="597">
        <f t="shared" si="932"/>
        <v>240</v>
      </c>
      <c r="X533" s="602">
        <f t="shared" ca="1" si="933"/>
        <v>27303.204877228378</v>
      </c>
      <c r="Y533" s="602">
        <f t="shared" ca="1" si="934"/>
        <v>28063.745651855919</v>
      </c>
      <c r="Z533" s="602">
        <f t="shared" ca="1" si="935"/>
        <v>28063.745651855919</v>
      </c>
      <c r="AA533" s="602">
        <f t="shared" ca="1" si="936"/>
        <v>28836.595283912593</v>
      </c>
      <c r="AB533" s="602">
        <f t="shared" ca="1" si="937"/>
        <v>28836.595283912593</v>
      </c>
      <c r="AC533" s="602">
        <f t="shared" ca="1" si="938"/>
        <v>29621.652351503428</v>
      </c>
      <c r="AD533" s="602">
        <f t="shared" ca="1" si="939"/>
        <v>29621.652351503428</v>
      </c>
      <c r="AE533" s="602">
        <f t="shared" ca="1" si="940"/>
        <v>30418.807625095062</v>
      </c>
      <c r="AF533" s="602">
        <f t="shared" ca="1" si="941"/>
        <v>30418.807625095062</v>
      </c>
      <c r="AG533" s="602">
        <f t="shared" ca="1" si="942"/>
        <v>31227.944341051854</v>
      </c>
      <c r="AH533" s="602">
        <f t="shared" ca="1" si="943"/>
        <v>31773.964225318963</v>
      </c>
      <c r="AI533" s="602">
        <f t="shared" ca="1" si="944"/>
        <v>33161.814954877947</v>
      </c>
      <c r="AJ533" s="602">
        <f t="shared" ca="1" si="945"/>
        <v>33161.814954877947</v>
      </c>
      <c r="AK533" s="602">
        <f t="shared" ca="1" si="946"/>
        <v>34581.723205375456</v>
      </c>
      <c r="AL533" s="602">
        <f t="shared" ca="1" si="947"/>
        <v>34581.723205375456</v>
      </c>
      <c r="AM533" s="602">
        <f t="shared" ca="1" si="948"/>
        <v>36033.004617820443</v>
      </c>
      <c r="AN533" s="602">
        <f t="shared" ca="1" si="949"/>
        <v>36033.004617820443</v>
      </c>
      <c r="AO533" s="602">
        <f t="shared" ca="1" si="950"/>
        <v>37514.931461517175</v>
      </c>
      <c r="AP533" s="602">
        <f t="shared" ca="1" si="951"/>
        <v>37514.931461517175</v>
      </c>
      <c r="AQ533" s="602">
        <f t="shared" ca="1" si="952"/>
        <v>39026.737155306873</v>
      </c>
      <c r="AR533" s="602">
        <f t="shared" ca="1" si="953"/>
        <v>35448.772928771345</v>
      </c>
      <c r="AS533" s="602">
        <f t="shared" ca="1" si="954"/>
        <v>36918.531516652984</v>
      </c>
      <c r="AT533" s="602">
        <f t="shared" ca="1" si="955"/>
        <v>36918.531516652984</v>
      </c>
      <c r="AU533" s="602">
        <f t="shared" ca="1" si="956"/>
        <v>38418.479955411574</v>
      </c>
      <c r="AV533" s="602">
        <f t="shared" ca="1" si="957"/>
        <v>38418.479955411574</v>
      </c>
      <c r="AW533" s="602">
        <f t="shared" ca="1" si="958"/>
        <v>39947.830563756834</v>
      </c>
      <c r="AX533" s="602">
        <f t="shared" ca="1" si="959"/>
        <v>39947.830563756834</v>
      </c>
      <c r="AY533" s="602">
        <f t="shared" ca="1" si="960"/>
        <v>41505.764212283277</v>
      </c>
      <c r="AZ533" s="602">
        <f t="shared" ca="1" si="961"/>
        <v>41505.764212283277</v>
      </c>
      <c r="BA533" s="602">
        <f t="shared" ca="1" si="962"/>
        <v>43091.434978125537</v>
      </c>
      <c r="BB533" s="602">
        <f t="shared" ca="1" si="963"/>
        <v>30151.752011168952</v>
      </c>
      <c r="BC533" s="602">
        <f t="shared" ca="1" si="964"/>
        <v>30956.908340085956</v>
      </c>
      <c r="BD533" s="602">
        <f t="shared" ca="1" si="965"/>
        <v>30956.908340085956</v>
      </c>
      <c r="BE533" s="602">
        <f t="shared" ca="1" si="966"/>
        <v>31773.96422531897</v>
      </c>
      <c r="BF533" s="602">
        <f t="shared" ca="1" si="967"/>
        <v>31773.96422531897</v>
      </c>
      <c r="BG533" s="602">
        <f t="shared" ca="1" si="968"/>
        <v>32602.790994842424</v>
      </c>
      <c r="BH533" s="602">
        <f t="shared" ca="1" si="969"/>
        <v>32602.790994842424</v>
      </c>
      <c r="BI533" s="602">
        <f t="shared" ca="1" si="970"/>
        <v>33443.253242422019</v>
      </c>
      <c r="BJ533" s="602">
        <f t="shared" ca="1" si="971"/>
        <v>33443.253242422019</v>
      </c>
      <c r="BK533" s="602">
        <f t="shared" ca="1" si="972"/>
        <v>34295.209150044284</v>
      </c>
      <c r="BL533" s="602">
        <f t="shared" ca="1" si="973"/>
        <v>36770.18441525627</v>
      </c>
      <c r="BM533" s="602">
        <f t="shared" ca="1" si="974"/>
        <v>38267.148755353199</v>
      </c>
      <c r="BN533" s="602">
        <f t="shared" ca="1" si="975"/>
        <v>38267.148755353199</v>
      </c>
      <c r="BO533" s="602">
        <f t="shared" ca="1" si="976"/>
        <v>39793.595525186211</v>
      </c>
      <c r="BP533" s="602">
        <f t="shared" ca="1" si="977"/>
        <v>39793.595525186211</v>
      </c>
      <c r="BQ533" s="602">
        <f t="shared" ca="1" si="978"/>
        <v>41348.708530527409</v>
      </c>
      <c r="BR533" s="602">
        <f t="shared" ca="1" si="979"/>
        <v>41348.708530527409</v>
      </c>
      <c r="BS533" s="602">
        <f t="shared" ca="1" si="980"/>
        <v>42931.644319025749</v>
      </c>
      <c r="BT533" s="602">
        <f t="shared" ca="1" si="981"/>
        <v>42931.644319025749</v>
      </c>
      <c r="BU533" s="602">
        <f t="shared" ca="1" si="982"/>
        <v>44541.536806018841</v>
      </c>
      <c r="BV533" s="602">
        <f t="shared" ca="1" si="983"/>
        <v>40723.276804626068</v>
      </c>
      <c r="BW533" s="602">
        <f t="shared" ca="1" si="984"/>
        <v>42295.186245571516</v>
      </c>
      <c r="BX533" s="602">
        <f t="shared" ca="1" si="985"/>
        <v>42295.186245571516</v>
      </c>
      <c r="BY533" s="602">
        <f t="shared" ca="1" si="986"/>
        <v>43894.401241264459</v>
      </c>
      <c r="BZ533" s="602">
        <f t="shared" ca="1" si="987"/>
        <v>43894.401241264459</v>
      </c>
      <c r="CA533" s="602">
        <f t="shared" ca="1" si="988"/>
        <v>45520.044319311586</v>
      </c>
      <c r="CB533" s="602">
        <f t="shared" ca="1" si="989"/>
        <v>45520.044319311586</v>
      </c>
      <c r="CC533" s="602">
        <f t="shared" ca="1" si="990"/>
        <v>47171.222607457443</v>
      </c>
      <c r="CD533" s="602">
        <f t="shared" ca="1" si="991"/>
        <v>47171.222607457443</v>
      </c>
      <c r="CE533" s="602">
        <f t="shared" ca="1" si="992"/>
        <v>48847.032188247038</v>
      </c>
      <c r="CF533" s="602">
        <f t="shared" ca="1" si="993"/>
        <v>32602.790994842424</v>
      </c>
      <c r="CG533" s="602">
        <f t="shared" ca="1" si="994"/>
        <v>33443.253242422012</v>
      </c>
      <c r="CH533" s="602">
        <f t="shared" ca="1" si="995"/>
        <v>33443.253242422012</v>
      </c>
      <c r="CI533" s="602">
        <f t="shared" ca="1" si="996"/>
        <v>34295.209150044277</v>
      </c>
      <c r="CJ533" s="602">
        <f t="shared" ca="1" si="997"/>
        <v>34295.209150044277</v>
      </c>
      <c r="CK533" s="602">
        <f t="shared" ca="1" si="998"/>
        <v>35158.510820378884</v>
      </c>
      <c r="CL533" s="602">
        <f t="shared" ca="1" si="999"/>
        <v>35158.510820378884</v>
      </c>
      <c r="CM533" s="602">
        <f t="shared" ca="1" si="1000"/>
        <v>36033.004617820443</v>
      </c>
      <c r="CN533" s="602">
        <f t="shared" ca="1" si="1001"/>
        <v>36033.004617820443</v>
      </c>
      <c r="CO533" s="602">
        <f t="shared" ca="1" si="1002"/>
        <v>36918.531516652984</v>
      </c>
      <c r="CP533" s="602">
        <f t="shared" ca="1" si="1003"/>
        <v>40567.620879791641</v>
      </c>
      <c r="CQ533" s="602">
        <f t="shared" ca="1" si="1004"/>
        <v>42136.752230538325</v>
      </c>
      <c r="CR533" s="602">
        <f t="shared" ca="1" si="1005"/>
        <v>42136.752230538325</v>
      </c>
      <c r="CS533" s="602">
        <f t="shared" ca="1" si="1006"/>
        <v>43733.275864409734</v>
      </c>
      <c r="CT533" s="602">
        <f t="shared" ca="1" si="1007"/>
        <v>43733.275864409734</v>
      </c>
      <c r="CU533" s="602">
        <f t="shared" ca="1" si="1008"/>
        <v>45356.316094004287</v>
      </c>
      <c r="CV533" s="602">
        <f t="shared" ca="1" si="1009"/>
        <v>45356.316094004287</v>
      </c>
      <c r="CW533" s="602">
        <f t="shared" ca="1" si="1010"/>
        <v>47004.981388595283</v>
      </c>
      <c r="CX533" s="602">
        <f t="shared" ca="1" si="1011"/>
        <v>47004.981388595283</v>
      </c>
      <c r="CY533" s="602">
        <f t="shared" ca="1" si="1012"/>
        <v>48678.368743832812</v>
      </c>
      <c r="CZ533" s="602">
        <f t="shared" ca="1" si="1013"/>
        <v>44703.97476535022</v>
      </c>
      <c r="DA533" s="602">
        <f t="shared" ca="1" si="1014"/>
        <v>46342.497848049643</v>
      </c>
      <c r="DB533" s="602">
        <f t="shared" ca="1" si="1015"/>
        <v>46342.497848049643</v>
      </c>
      <c r="DC533" s="602">
        <f t="shared" ca="1" si="1016"/>
        <v>48006.105296803609</v>
      </c>
      <c r="DD533" s="602">
        <f t="shared" ca="1" si="1017"/>
        <v>48006.105296803609</v>
      </c>
      <c r="DE533" s="602">
        <f t="shared" ca="1" si="1018"/>
        <v>49693.889253268258</v>
      </c>
      <c r="DF533" s="602">
        <f t="shared" ca="1" si="1019"/>
        <v>49693.889253268258</v>
      </c>
      <c r="DG533" s="602">
        <f t="shared" ca="1" si="1020"/>
        <v>51404.937022019112</v>
      </c>
      <c r="DH533" s="602">
        <f t="shared" ca="1" si="1021"/>
        <v>51404.937022019112</v>
      </c>
      <c r="DI533" s="602">
        <f t="shared" ca="1" si="1022"/>
        <v>53138.334953305806</v>
      </c>
      <c r="DJ533" s="602">
        <f t="shared" ca="1" si="1023"/>
        <v>35740.272825017964</v>
      </c>
      <c r="DK533" s="602">
        <f t="shared" ca="1" si="1024"/>
        <v>36622.140011125128</v>
      </c>
      <c r="DL533" s="602">
        <f t="shared" ca="1" si="1025"/>
        <v>36622.140011125128</v>
      </c>
      <c r="DM533" s="602">
        <f t="shared" ca="1" si="1026"/>
        <v>37514.931461517175</v>
      </c>
      <c r="DN533" s="602">
        <f t="shared" ca="1" si="1027"/>
        <v>37514.931461517175</v>
      </c>
      <c r="DO533" s="602">
        <f t="shared" ca="1" si="1028"/>
        <v>38418.479955411574</v>
      </c>
      <c r="DP533" s="602">
        <f t="shared" ca="1" si="1029"/>
        <v>38418.479955411574</v>
      </c>
      <c r="DQ533" s="602">
        <f t="shared" ca="1" si="1030"/>
        <v>39332.613834187912</v>
      </c>
      <c r="DR533" s="602">
        <f t="shared" ca="1" si="1031"/>
        <v>39332.613834187912</v>
      </c>
      <c r="DS533" s="602">
        <f t="shared" ca="1" si="1032"/>
        <v>40257.157363389997</v>
      </c>
      <c r="DT533" s="602">
        <f t="shared" ca="1" si="1033"/>
        <v>46177.501827191038</v>
      </c>
      <c r="DU533" s="602">
        <f t="shared" ca="1" si="1034"/>
        <v>47838.641578354283</v>
      </c>
      <c r="DV533" s="602">
        <f t="shared" ca="1" si="1035"/>
        <v>47838.641578354283</v>
      </c>
      <c r="DW533" s="602">
        <f t="shared" ca="1" si="1036"/>
        <v>49524.048906687342</v>
      </c>
      <c r="DX533" s="602">
        <f t="shared" ca="1" si="1037"/>
        <v>49524.048906687342</v>
      </c>
      <c r="DY533" s="602">
        <f t="shared" ca="1" si="1038"/>
        <v>51232.81142211426</v>
      </c>
      <c r="DZ533" s="602">
        <f t="shared" ca="1" si="1039"/>
        <v>51232.81142211426</v>
      </c>
      <c r="EA533" s="602">
        <f t="shared" ca="1" si="1040"/>
        <v>52964.015402022604</v>
      </c>
      <c r="EB533" s="602">
        <f t="shared" ca="1" si="1041"/>
        <v>52964.015402022604</v>
      </c>
      <c r="EC533" s="602">
        <f t="shared" ca="1" si="1042"/>
        <v>54716.749467108581</v>
      </c>
      <c r="ED533" s="602">
        <f t="shared" ca="1" si="1043"/>
        <v>50546.562285820124</v>
      </c>
      <c r="EE533" s="602">
        <f t="shared" ca="1" si="1044"/>
        <v>52268.899256216449</v>
      </c>
      <c r="EF533" s="602">
        <f t="shared" ca="1" si="1045"/>
        <v>52268.899256216449</v>
      </c>
      <c r="EG533" s="602">
        <f t="shared" ca="1" si="1046"/>
        <v>54013.130357142247</v>
      </c>
      <c r="EH533" s="602">
        <f t="shared" ca="1" si="1047"/>
        <v>54013.130357142247</v>
      </c>
      <c r="EI533" s="602">
        <f t="shared" ca="1" si="1048"/>
        <v>55778.34727772788</v>
      </c>
      <c r="EJ533" s="602">
        <f t="shared" ca="1" si="1049"/>
        <v>55778.34727772788</v>
      </c>
      <c r="EK533" s="602">
        <f t="shared" ca="1" si="1050"/>
        <v>57563.649413299725</v>
      </c>
      <c r="EL533" s="602">
        <f t="shared" ca="1" si="1051"/>
        <v>57563.649413299725</v>
      </c>
      <c r="EM533" s="602">
        <f t="shared" ca="1" si="1052"/>
        <v>59368.146874517734</v>
      </c>
    </row>
    <row r="534" spans="22:143" ht="14.25" x14ac:dyDescent="0.2">
      <c r="V534" s="260"/>
      <c r="W534" s="66"/>
      <c r="X534" s="261"/>
    </row>
    <row r="535" spans="22:143" ht="14.25" x14ac:dyDescent="0.2">
      <c r="V535" s="260"/>
      <c r="W535" s="66"/>
      <c r="X535" s="261"/>
    </row>
    <row r="536" spans="22:143" ht="14.25" x14ac:dyDescent="0.2">
      <c r="V536" s="260"/>
      <c r="W536" s="66"/>
      <c r="X536" s="261"/>
    </row>
    <row r="537" spans="22:143" ht="14.25" x14ac:dyDescent="0.2">
      <c r="V537" s="260"/>
      <c r="W537" s="66"/>
      <c r="X537" s="261"/>
    </row>
    <row r="538" spans="22:143" ht="14.25" x14ac:dyDescent="0.2">
      <c r="V538" s="260"/>
      <c r="W538" s="66"/>
      <c r="X538" s="261"/>
    </row>
    <row r="539" spans="22:143" ht="14.25" x14ac:dyDescent="0.2">
      <c r="V539" s="260"/>
      <c r="W539" s="66"/>
      <c r="X539" s="261"/>
    </row>
    <row r="540" spans="22:143" ht="14.25" x14ac:dyDescent="0.2">
      <c r="V540" s="260"/>
      <c r="W540" s="66"/>
      <c r="X540" s="261"/>
    </row>
    <row r="541" spans="22:143" ht="14.25" x14ac:dyDescent="0.2">
      <c r="V541" s="260"/>
      <c r="W541" s="887"/>
      <c r="X541" s="1102" t="str">
        <f>X291&amp;" TÖBBRÉSZLETŰ"</f>
        <v>Lakáshitel, 3hónapos AKCIÓS TÖBBRÉSZLETŰ</v>
      </c>
      <c r="Y541" s="1103"/>
      <c r="Z541" s="1103"/>
      <c r="AA541" s="1103"/>
      <c r="AB541" s="1103"/>
      <c r="AC541" s="1103"/>
      <c r="AD541" s="1103"/>
      <c r="AE541" s="1103"/>
      <c r="AF541" s="1103"/>
      <c r="AG541" s="1104"/>
      <c r="AH541" s="1102" t="str">
        <f>AH291&amp;" TÖBBRÉSZLETŰ"</f>
        <v>Lakáshitel, 5éves AKCIÓS TÖBBRÉSZLETŰ</v>
      </c>
      <c r="AI541" s="1103"/>
      <c r="AJ541" s="1103"/>
      <c r="AK541" s="1103"/>
      <c r="AL541" s="1103"/>
      <c r="AM541" s="1103"/>
      <c r="AN541" s="1103"/>
      <c r="AO541" s="1103"/>
      <c r="AP541" s="1103"/>
      <c r="AQ541" s="1104"/>
      <c r="AR541" s="1102" t="str">
        <f>AR291&amp;" TÖBBRÉSZLETŰ"</f>
        <v>Lakáshitel, 10éves AKCIÓS TÖBBRÉSZLETŰ</v>
      </c>
      <c r="AS541" s="1103"/>
      <c r="AT541" s="1103"/>
      <c r="AU541" s="1103"/>
      <c r="AV541" s="1103"/>
      <c r="AW541" s="1103"/>
      <c r="AX541" s="1103"/>
      <c r="AY541" s="1103"/>
      <c r="AZ541" s="1103"/>
      <c r="BA541" s="1104"/>
      <c r="CF541" s="1097" t="str">
        <f>CF291&amp;" TÖBBRÉSZLETŰ"</f>
        <v>Lakáshitel, 3hónapos JÖVUTALÁS NÉLKÜL AKCIÓS TÖBBRÉSZLETŰ</v>
      </c>
      <c r="CG541" s="1098"/>
      <c r="CH541" s="1098"/>
      <c r="CI541" s="1098"/>
      <c r="CJ541" s="1098"/>
      <c r="CK541" s="1098"/>
      <c r="CL541" s="1098"/>
      <c r="CM541" s="1098"/>
      <c r="CN541" s="1098"/>
      <c r="CO541" s="1099"/>
      <c r="CP541" s="1097" t="str">
        <f>CP291&amp;" TÖBBRÉSZLETŰ"</f>
        <v>Lakáshitel, 5éves JÖVUTALÁS NÉLKÜL AKCIÓS TÖBBRÉSZLETŰ</v>
      </c>
      <c r="CQ541" s="1098"/>
      <c r="CR541" s="1098"/>
      <c r="CS541" s="1098"/>
      <c r="CT541" s="1098"/>
      <c r="CU541" s="1098"/>
      <c r="CV541" s="1098"/>
      <c r="CW541" s="1098"/>
      <c r="CX541" s="1098"/>
      <c r="CY541" s="1099"/>
      <c r="CZ541" s="1097" t="str">
        <f>CZ291&amp;" TÖBBRÉSZLETŰ"</f>
        <v>Lakáshitel, 10éves JÖVUTALÁS NÉLKÜL AKCIÓS TÖBBRÉSZLETŰ</v>
      </c>
      <c r="DA541" s="1098"/>
      <c r="DB541" s="1098"/>
      <c r="DC541" s="1098"/>
      <c r="DD541" s="1098"/>
      <c r="DE541" s="1098"/>
      <c r="DF541" s="1098"/>
      <c r="DG541" s="1098"/>
      <c r="DH541" s="1098"/>
      <c r="DI541" s="1099"/>
    </row>
    <row r="542" spans="22:143" ht="14.25" x14ac:dyDescent="0.2">
      <c r="V542" s="260"/>
      <c r="W542" s="888" t="s">
        <v>1041</v>
      </c>
      <c r="X542" s="889">
        <f ca="1">POWER(IRR(X543:X799,0.001)+1,12)-1</f>
        <v>3.4692328374545278E-2</v>
      </c>
      <c r="Y542" s="889">
        <f ca="1">POWER(IRR(Y543:Y799,)+1,12)-1</f>
        <v>3.8247501369206738E-2</v>
      </c>
      <c r="Z542" s="889">
        <f t="shared" ref="Z542:AG542" ca="1" si="1053">POWER(IRR(Z543:Z799,)+1,12)-1</f>
        <v>3.8247501369206738E-2</v>
      </c>
      <c r="AA542" s="889">
        <f t="shared" ca="1" si="1053"/>
        <v>4.1429881926119405E-2</v>
      </c>
      <c r="AB542" s="889">
        <f t="shared" ca="1" si="1053"/>
        <v>4.1429881926119405E-2</v>
      </c>
      <c r="AC542" s="889">
        <f t="shared" ca="1" si="1053"/>
        <v>4.4621664699327379E-2</v>
      </c>
      <c r="AD542" s="889">
        <f t="shared" ca="1" si="1053"/>
        <v>4.4621664699327379E-2</v>
      </c>
      <c r="AE542" s="889">
        <f t="shared" ca="1" si="1053"/>
        <v>4.7822878998011742E-2</v>
      </c>
      <c r="AF542" s="889">
        <f t="shared" ca="1" si="1053"/>
        <v>4.7822878998011742E-2</v>
      </c>
      <c r="AG542" s="889">
        <f t="shared" ca="1" si="1053"/>
        <v>5.1033554042858142E-2</v>
      </c>
      <c r="AH542" s="889">
        <f t="shared" ref="AH542:BA542" ca="1" si="1054">POWER(IRR(AH543:AH799,)+1,12)-1</f>
        <v>5.3179274429723922E-2</v>
      </c>
      <c r="AI542" s="889">
        <f t="shared" ca="1" si="1054"/>
        <v>5.8562084348771748E-2</v>
      </c>
      <c r="AJ542" s="889">
        <f t="shared" ca="1" si="1054"/>
        <v>5.8562084348771748E-2</v>
      </c>
      <c r="AK542" s="889">
        <f t="shared" ca="1" si="1054"/>
        <v>6.397144260538834E-2</v>
      </c>
      <c r="AL542" s="889">
        <f t="shared" ca="1" si="1054"/>
        <v>6.397144260538834E-2</v>
      </c>
      <c r="AM542" s="889">
        <f t="shared" ca="1" si="1054"/>
        <v>6.9407482139787868E-2</v>
      </c>
      <c r="AN542" s="889">
        <f t="shared" ca="1" si="1054"/>
        <v>6.9407482139787868E-2</v>
      </c>
      <c r="AO542" s="889">
        <f t="shared" ca="1" si="1054"/>
        <v>7.4870334903507141E-2</v>
      </c>
      <c r="AP542" s="889">
        <f t="shared" ca="1" si="1054"/>
        <v>7.4870334903507141E-2</v>
      </c>
      <c r="AQ542" s="889">
        <f t="shared" ca="1" si="1054"/>
        <v>8.0360131786667122E-2</v>
      </c>
      <c r="AR542" s="889">
        <f t="shared" ca="1" si="1054"/>
        <v>6.2887440692171337E-2</v>
      </c>
      <c r="AS542" s="889">
        <f t="shared" ca="1" si="1054"/>
        <v>6.8318133382167856E-2</v>
      </c>
      <c r="AT542" s="889">
        <f t="shared" ca="1" si="1054"/>
        <v>6.8318133382167856E-2</v>
      </c>
      <c r="AU542" s="889">
        <f t="shared" ca="1" si="1054"/>
        <v>7.3775612993852491E-2</v>
      </c>
      <c r="AV542" s="889">
        <f t="shared" ca="1" si="1054"/>
        <v>7.3775612993852491E-2</v>
      </c>
      <c r="AW542" s="889">
        <f t="shared" ca="1" si="1054"/>
        <v>7.9260010635141098E-2</v>
      </c>
      <c r="AX542" s="889">
        <f t="shared" ca="1" si="1054"/>
        <v>7.9260010635141098E-2</v>
      </c>
      <c r="AY542" s="889">
        <f t="shared" ca="1" si="1054"/>
        <v>8.477145629909022E-2</v>
      </c>
      <c r="AZ542" s="889">
        <f t="shared" ca="1" si="1054"/>
        <v>8.477145629909022E-2</v>
      </c>
      <c r="BA542" s="889">
        <f t="shared" ca="1" si="1054"/>
        <v>9.0310078803524041E-2</v>
      </c>
      <c r="CF542" s="605">
        <f t="shared" ref="CF542:DI542" ca="1" si="1055">POWER(IRR(CF543:CF799,)+1,12)-1</f>
        <v>5.6405782056753173E-2</v>
      </c>
      <c r="CG542" s="605">
        <f t="shared" ca="1" si="1055"/>
        <v>5.9641827865381414E-2</v>
      </c>
      <c r="CH542" s="605">
        <f t="shared" ca="1" si="1055"/>
        <v>5.9641827865381414E-2</v>
      </c>
      <c r="CI542" s="605">
        <f t="shared" ca="1" si="1055"/>
        <v>6.2887440692171337E-2</v>
      </c>
      <c r="CJ542" s="605">
        <f t="shared" ca="1" si="1055"/>
        <v>6.2887440692171337E-2</v>
      </c>
      <c r="CK542" s="605">
        <f t="shared" ca="1" si="1055"/>
        <v>6.6142649253566388E-2</v>
      </c>
      <c r="CL542" s="605">
        <f t="shared" ca="1" si="1055"/>
        <v>6.6142649253566388E-2</v>
      </c>
      <c r="CM542" s="605">
        <f t="shared" ca="1" si="1055"/>
        <v>6.9407482139787868E-2</v>
      </c>
      <c r="CN542" s="605">
        <f t="shared" ca="1" si="1055"/>
        <v>6.9407482139787868E-2</v>
      </c>
      <c r="CO542" s="605">
        <f t="shared" ca="1" si="1055"/>
        <v>7.2681967808955195E-2</v>
      </c>
      <c r="CP542" s="605">
        <f t="shared" ca="1" si="1055"/>
        <v>8.5877002551872472E-2</v>
      </c>
      <c r="CQ542" s="605">
        <f t="shared" ca="1" si="1055"/>
        <v>9.14210757753251E-2</v>
      </c>
      <c r="CR542" s="605">
        <f t="shared" ca="1" si="1055"/>
        <v>9.14210757753251E-2</v>
      </c>
      <c r="CS542" s="605">
        <f t="shared" ca="1" si="1055"/>
        <v>9.6992478795702608E-2</v>
      </c>
      <c r="CT542" s="605">
        <f t="shared" ca="1" si="1055"/>
        <v>9.6992478795702608E-2</v>
      </c>
      <c r="CU542" s="605">
        <f t="shared" ca="1" si="1055"/>
        <v>0.10259133767129902</v>
      </c>
      <c r="CV542" s="605">
        <f t="shared" ca="1" si="1055"/>
        <v>0.10259133767129902</v>
      </c>
      <c r="CW542" s="605">
        <f t="shared" ca="1" si="1055"/>
        <v>0.10821777714573999</v>
      </c>
      <c r="CX542" s="605">
        <f t="shared" ca="1" si="1055"/>
        <v>0.10821777714573999</v>
      </c>
      <c r="CY542" s="605">
        <f t="shared" ca="1" si="1055"/>
        <v>0.11387192062271989</v>
      </c>
      <c r="CZ542" s="605">
        <f t="shared" ca="1" si="1055"/>
        <v>9.5876005738336101E-2</v>
      </c>
      <c r="DA542" s="605">
        <f t="shared" ca="1" si="1055"/>
        <v>0.1014693634209054</v>
      </c>
      <c r="DB542" s="605">
        <f t="shared" ca="1" si="1055"/>
        <v>0.1014693634209054</v>
      </c>
      <c r="DC542" s="605">
        <f t="shared" ca="1" si="1055"/>
        <v>0.10709027686011408</v>
      </c>
      <c r="DD542" s="605">
        <f t="shared" ca="1" si="1055"/>
        <v>0.10709027686011408</v>
      </c>
      <c r="DE542" s="605">
        <f t="shared" ca="1" si="1055"/>
        <v>0.11273886972922309</v>
      </c>
      <c r="DF542" s="605">
        <f t="shared" ca="1" si="1055"/>
        <v>0.11273886972922309</v>
      </c>
      <c r="DG542" s="605">
        <f t="shared" ca="1" si="1055"/>
        <v>0.11841526434791461</v>
      </c>
      <c r="DH542" s="605">
        <f t="shared" ca="1" si="1055"/>
        <v>0.11841526434791461</v>
      </c>
      <c r="DI542" s="605">
        <f t="shared" ca="1" si="1055"/>
        <v>0.12411958167359205</v>
      </c>
    </row>
    <row r="543" spans="22:143" ht="14.25" x14ac:dyDescent="0.2">
      <c r="V543" s="260"/>
      <c r="W543" s="887">
        <v>0</v>
      </c>
      <c r="X543" s="890">
        <f>$Z30+$Z32+$Z28</f>
        <v>18850</v>
      </c>
      <c r="Y543" s="890">
        <f t="shared" ref="Y543:BA543" si="1056">$Z30+$Z32+$Z29+$Z28</f>
        <v>35550</v>
      </c>
      <c r="Z543" s="890">
        <f t="shared" si="1056"/>
        <v>35550</v>
      </c>
      <c r="AA543" s="890">
        <f t="shared" si="1056"/>
        <v>35550</v>
      </c>
      <c r="AB543" s="890">
        <f t="shared" si="1056"/>
        <v>35550</v>
      </c>
      <c r="AC543" s="890">
        <f t="shared" si="1056"/>
        <v>35550</v>
      </c>
      <c r="AD543" s="890">
        <f t="shared" si="1056"/>
        <v>35550</v>
      </c>
      <c r="AE543" s="890">
        <f t="shared" si="1056"/>
        <v>35550</v>
      </c>
      <c r="AF543" s="890">
        <f t="shared" si="1056"/>
        <v>35550</v>
      </c>
      <c r="AG543" s="890">
        <f t="shared" si="1056"/>
        <v>35550</v>
      </c>
      <c r="AH543" s="890">
        <f t="shared" si="1056"/>
        <v>35550</v>
      </c>
      <c r="AI543" s="890">
        <f t="shared" si="1056"/>
        <v>35550</v>
      </c>
      <c r="AJ543" s="890">
        <f t="shared" si="1056"/>
        <v>35550</v>
      </c>
      <c r="AK543" s="890">
        <f t="shared" si="1056"/>
        <v>35550</v>
      </c>
      <c r="AL543" s="890">
        <f t="shared" si="1056"/>
        <v>35550</v>
      </c>
      <c r="AM543" s="890">
        <f t="shared" si="1056"/>
        <v>35550</v>
      </c>
      <c r="AN543" s="890">
        <f t="shared" si="1056"/>
        <v>35550</v>
      </c>
      <c r="AO543" s="890">
        <f t="shared" si="1056"/>
        <v>35550</v>
      </c>
      <c r="AP543" s="890">
        <f t="shared" si="1056"/>
        <v>35550</v>
      </c>
      <c r="AQ543" s="890">
        <f t="shared" si="1056"/>
        <v>35550</v>
      </c>
      <c r="AR543" s="890">
        <f t="shared" si="1056"/>
        <v>35550</v>
      </c>
      <c r="AS543" s="890">
        <f t="shared" si="1056"/>
        <v>35550</v>
      </c>
      <c r="AT543" s="890">
        <f t="shared" si="1056"/>
        <v>35550</v>
      </c>
      <c r="AU543" s="890">
        <f t="shared" si="1056"/>
        <v>35550</v>
      </c>
      <c r="AV543" s="890">
        <f t="shared" si="1056"/>
        <v>35550</v>
      </c>
      <c r="AW543" s="890">
        <f t="shared" si="1056"/>
        <v>35550</v>
      </c>
      <c r="AX543" s="890">
        <f t="shared" si="1056"/>
        <v>35550</v>
      </c>
      <c r="AY543" s="890">
        <f t="shared" si="1056"/>
        <v>35550</v>
      </c>
      <c r="AZ543" s="890">
        <f t="shared" si="1056"/>
        <v>35550</v>
      </c>
      <c r="BA543" s="890">
        <f t="shared" si="1056"/>
        <v>35550</v>
      </c>
      <c r="CF543" s="602">
        <f t="shared" ref="CF543:DI543" si="1057">$Z30+$Z32+$Z29+$Z28</f>
        <v>35550</v>
      </c>
      <c r="CG543" s="602">
        <f t="shared" si="1057"/>
        <v>35550</v>
      </c>
      <c r="CH543" s="602">
        <f t="shared" si="1057"/>
        <v>35550</v>
      </c>
      <c r="CI543" s="602">
        <f t="shared" si="1057"/>
        <v>35550</v>
      </c>
      <c r="CJ543" s="602">
        <f t="shared" si="1057"/>
        <v>35550</v>
      </c>
      <c r="CK543" s="602">
        <f t="shared" si="1057"/>
        <v>35550</v>
      </c>
      <c r="CL543" s="602">
        <f t="shared" si="1057"/>
        <v>35550</v>
      </c>
      <c r="CM543" s="602">
        <f t="shared" si="1057"/>
        <v>35550</v>
      </c>
      <c r="CN543" s="602">
        <f t="shared" si="1057"/>
        <v>35550</v>
      </c>
      <c r="CO543" s="602">
        <f t="shared" si="1057"/>
        <v>35550</v>
      </c>
      <c r="CP543" s="602">
        <f t="shared" si="1057"/>
        <v>35550</v>
      </c>
      <c r="CQ543" s="602">
        <f t="shared" si="1057"/>
        <v>35550</v>
      </c>
      <c r="CR543" s="602">
        <f t="shared" si="1057"/>
        <v>35550</v>
      </c>
      <c r="CS543" s="602">
        <f t="shared" si="1057"/>
        <v>35550</v>
      </c>
      <c r="CT543" s="602">
        <f t="shared" si="1057"/>
        <v>35550</v>
      </c>
      <c r="CU543" s="602">
        <f t="shared" si="1057"/>
        <v>35550</v>
      </c>
      <c r="CV543" s="602">
        <f t="shared" si="1057"/>
        <v>35550</v>
      </c>
      <c r="CW543" s="602">
        <f t="shared" si="1057"/>
        <v>35550</v>
      </c>
      <c r="CX543" s="602">
        <f t="shared" si="1057"/>
        <v>35550</v>
      </c>
      <c r="CY543" s="602">
        <f t="shared" si="1057"/>
        <v>35550</v>
      </c>
      <c r="CZ543" s="602">
        <f t="shared" si="1057"/>
        <v>35550</v>
      </c>
      <c r="DA543" s="602">
        <f t="shared" si="1057"/>
        <v>35550</v>
      </c>
      <c r="DB543" s="602">
        <f t="shared" si="1057"/>
        <v>35550</v>
      </c>
      <c r="DC543" s="602">
        <f t="shared" si="1057"/>
        <v>35550</v>
      </c>
      <c r="DD543" s="602">
        <f t="shared" si="1057"/>
        <v>35550</v>
      </c>
      <c r="DE543" s="602">
        <f t="shared" si="1057"/>
        <v>35550</v>
      </c>
      <c r="DF543" s="602">
        <f t="shared" si="1057"/>
        <v>35550</v>
      </c>
      <c r="DG543" s="602">
        <f t="shared" si="1057"/>
        <v>35550</v>
      </c>
      <c r="DH543" s="602">
        <f t="shared" si="1057"/>
        <v>35550</v>
      </c>
      <c r="DI543" s="602">
        <f t="shared" si="1057"/>
        <v>35550</v>
      </c>
    </row>
    <row r="544" spans="22:143" ht="14.25" x14ac:dyDescent="0.2">
      <c r="V544" s="609"/>
      <c r="W544" s="887">
        <f t="shared" ref="W544:W607" si="1058">IFERROR(IF(W543+1&lt;=Z$24+Z$35,W543+1,""),"")</f>
        <v>1</v>
      </c>
      <c r="X544" s="890">
        <f t="shared" ref="X544:AG544" si="1059">IF(ISNUMBER($W544),IF($W544&lt;=$Z$35,$Z$23*$Z$33*365/360/12+IF($W544=$Z$35,-$Z$23*$Z$34+$Z$23*$Z$34*$Z$26+$Z$37/2,),IF(AND($W544&gt;$Z$35,$W544&lt;=$Z$36),$Z$23*($Z$34*X$40+(1-$Z$34)*$Z$33)*365/360/12+IF($W544=$Z$36,-$Z$23*(1-$Z$34)+$Z35/2,),PMT(X$40/12*365/360,$Z$24+$Z$35-$Z$36,-$Z$23))),"")</f>
        <v>4224.5370370370374</v>
      </c>
      <c r="Y544" s="890">
        <f t="shared" si="1059"/>
        <v>4224.5370370370374</v>
      </c>
      <c r="Z544" s="890">
        <f t="shared" si="1059"/>
        <v>4224.5370370370374</v>
      </c>
      <c r="AA544" s="890">
        <f t="shared" si="1059"/>
        <v>4224.5370370370374</v>
      </c>
      <c r="AB544" s="890">
        <f t="shared" si="1059"/>
        <v>4224.5370370370374</v>
      </c>
      <c r="AC544" s="890">
        <f t="shared" si="1059"/>
        <v>4224.5370370370374</v>
      </c>
      <c r="AD544" s="890">
        <f t="shared" si="1059"/>
        <v>4224.5370370370374</v>
      </c>
      <c r="AE544" s="890">
        <f t="shared" si="1059"/>
        <v>4224.5370370370374</v>
      </c>
      <c r="AF544" s="890">
        <f t="shared" si="1059"/>
        <v>4224.5370370370374</v>
      </c>
      <c r="AG544" s="890">
        <f t="shared" si="1059"/>
        <v>4224.5370370370374</v>
      </c>
      <c r="AH544" s="890">
        <f t="shared" ref="AH544:BA544" si="1060">IF(ISNUMBER($W544),IF($W544&lt;=$Z$35,$Z$23*$Z$33*365/360/12+IF($W544=$Z$35,-$Z$23*$Z$34+$Z$23*$Z$34*$Z$26+$Z$37/2,),IF(AND($W544&gt;$Z$35,$W544&lt;=$Z$36),$Z$23*($Z$34*AH$40+(1-$Z$34)*$Z$33)*365/360/12+IF($W544=$Z$36,-$Z$23*(1-$Z$34)+$Z35/2,),PMT(AH$40/12*365/360,$Z$24+$Z$35-$Z$36,-$Z$23))),"")</f>
        <v>4224.5370370370374</v>
      </c>
      <c r="AI544" s="890">
        <f t="shared" si="1060"/>
        <v>4224.5370370370374</v>
      </c>
      <c r="AJ544" s="890">
        <f t="shared" si="1060"/>
        <v>4224.5370370370374</v>
      </c>
      <c r="AK544" s="890">
        <f t="shared" si="1060"/>
        <v>4224.5370370370374</v>
      </c>
      <c r="AL544" s="890">
        <f t="shared" si="1060"/>
        <v>4224.5370370370374</v>
      </c>
      <c r="AM544" s="890">
        <f t="shared" si="1060"/>
        <v>4224.5370370370374</v>
      </c>
      <c r="AN544" s="890">
        <f t="shared" si="1060"/>
        <v>4224.5370370370374</v>
      </c>
      <c r="AO544" s="890">
        <f t="shared" si="1060"/>
        <v>4224.5370370370374</v>
      </c>
      <c r="AP544" s="890">
        <f t="shared" si="1060"/>
        <v>4224.5370370370374</v>
      </c>
      <c r="AQ544" s="890">
        <f t="shared" si="1060"/>
        <v>4224.5370370370374</v>
      </c>
      <c r="AR544" s="890">
        <f t="shared" si="1060"/>
        <v>4224.5370370370374</v>
      </c>
      <c r="AS544" s="890">
        <f t="shared" si="1060"/>
        <v>4224.5370370370374</v>
      </c>
      <c r="AT544" s="890">
        <f t="shared" si="1060"/>
        <v>4224.5370370370374</v>
      </c>
      <c r="AU544" s="890">
        <f t="shared" si="1060"/>
        <v>4224.5370370370374</v>
      </c>
      <c r="AV544" s="890">
        <f t="shared" si="1060"/>
        <v>4224.5370370370374</v>
      </c>
      <c r="AW544" s="890">
        <f t="shared" si="1060"/>
        <v>4224.5370370370374</v>
      </c>
      <c r="AX544" s="890">
        <f t="shared" si="1060"/>
        <v>4224.5370370370374</v>
      </c>
      <c r="AY544" s="890">
        <f t="shared" si="1060"/>
        <v>4224.5370370370374</v>
      </c>
      <c r="AZ544" s="890">
        <f t="shared" si="1060"/>
        <v>4224.5370370370374</v>
      </c>
      <c r="BA544" s="890">
        <f t="shared" si="1060"/>
        <v>4224.5370370370374</v>
      </c>
      <c r="CF544" s="602">
        <f t="shared" ref="CF544:DI544" si="1061">IF(ISNUMBER($W544),IF($W544&lt;=$Z$35,$Z$23*$Z$33*365/360/12+IF($W544=$Z$35,-$Z$23*$Z$34+$Z$23*$Z$34*$Z$26+$Z$37/2,),IF(AND($W544&gt;$Z$35,$W544&lt;=$Z$36),$Z$23*($Z$34*CF$40+(1-$Z$34)*$Z$33)*365/360/12+IF($W544=$Z$36,-$Z$23*(1-$Z$34)+$Z35/2,),PMT(CF$40/12*365/360,$Z$24+$Z$35-$Z$36,-$Z$23))),"")</f>
        <v>4224.5370370370374</v>
      </c>
      <c r="CG544" s="602">
        <f t="shared" si="1061"/>
        <v>4224.5370370370374</v>
      </c>
      <c r="CH544" s="602">
        <f t="shared" si="1061"/>
        <v>4224.5370370370374</v>
      </c>
      <c r="CI544" s="602">
        <f t="shared" si="1061"/>
        <v>4224.5370370370374</v>
      </c>
      <c r="CJ544" s="602">
        <f t="shared" si="1061"/>
        <v>4224.5370370370374</v>
      </c>
      <c r="CK544" s="602">
        <f t="shared" si="1061"/>
        <v>4224.5370370370374</v>
      </c>
      <c r="CL544" s="602">
        <f t="shared" si="1061"/>
        <v>4224.5370370370374</v>
      </c>
      <c r="CM544" s="602">
        <f t="shared" si="1061"/>
        <v>4224.5370370370374</v>
      </c>
      <c r="CN544" s="602">
        <f t="shared" si="1061"/>
        <v>4224.5370370370374</v>
      </c>
      <c r="CO544" s="602">
        <f t="shared" si="1061"/>
        <v>4224.5370370370374</v>
      </c>
      <c r="CP544" s="602">
        <f t="shared" si="1061"/>
        <v>4224.5370370370374</v>
      </c>
      <c r="CQ544" s="602">
        <f t="shared" si="1061"/>
        <v>4224.5370370370374</v>
      </c>
      <c r="CR544" s="602">
        <f t="shared" si="1061"/>
        <v>4224.5370370370374</v>
      </c>
      <c r="CS544" s="602">
        <f t="shared" si="1061"/>
        <v>4224.5370370370374</v>
      </c>
      <c r="CT544" s="602">
        <f t="shared" si="1061"/>
        <v>4224.5370370370374</v>
      </c>
      <c r="CU544" s="602">
        <f t="shared" si="1061"/>
        <v>4224.5370370370374</v>
      </c>
      <c r="CV544" s="602">
        <f t="shared" si="1061"/>
        <v>4224.5370370370374</v>
      </c>
      <c r="CW544" s="602">
        <f t="shared" si="1061"/>
        <v>4224.5370370370374</v>
      </c>
      <c r="CX544" s="602">
        <f t="shared" si="1061"/>
        <v>4224.5370370370374</v>
      </c>
      <c r="CY544" s="602">
        <f t="shared" si="1061"/>
        <v>4224.5370370370374</v>
      </c>
      <c r="CZ544" s="602">
        <f t="shared" si="1061"/>
        <v>4224.5370370370374</v>
      </c>
      <c r="DA544" s="602">
        <f t="shared" si="1061"/>
        <v>4224.5370370370374</v>
      </c>
      <c r="DB544" s="602">
        <f t="shared" si="1061"/>
        <v>4224.5370370370374</v>
      </c>
      <c r="DC544" s="602">
        <f t="shared" si="1061"/>
        <v>4224.5370370370374</v>
      </c>
      <c r="DD544" s="602">
        <f t="shared" si="1061"/>
        <v>4224.5370370370374</v>
      </c>
      <c r="DE544" s="602">
        <f t="shared" si="1061"/>
        <v>4224.5370370370374</v>
      </c>
      <c r="DF544" s="602">
        <f t="shared" si="1061"/>
        <v>4224.5370370370374</v>
      </c>
      <c r="DG544" s="602">
        <f t="shared" si="1061"/>
        <v>4224.5370370370374</v>
      </c>
      <c r="DH544" s="602">
        <f t="shared" si="1061"/>
        <v>4224.5370370370374</v>
      </c>
      <c r="DI544" s="602">
        <f t="shared" si="1061"/>
        <v>4224.5370370370374</v>
      </c>
    </row>
    <row r="545" spans="22:113" ht="14.25" x14ac:dyDescent="0.2">
      <c r="V545" s="260"/>
      <c r="W545" s="887">
        <f t="shared" si="1058"/>
        <v>2</v>
      </c>
      <c r="X545" s="890">
        <f t="shared" ref="X545:AG545" si="1062">IF(ISNUMBER($W545),IF($W545&lt;=$Z$35,$Z$23*$Z$33*365/360/12+IF($W545=$Z$35,-$Z$23*$Z$34+$Z$23*$Z$34*$Z$26+$Z$37/2,),IF(AND($W545&gt;$Z$35,$W545&lt;=$Z$36),$Z$23*($Z$34*X$40+(1-$Z$34)*$Z$33)*365/360/12+IF($W545=$Z$36,-$Z$23*(1-$Z$34)+$Z36/2,),PMT(X$40/12*365/360,$Z$24+$Z$35-$Z$36,-$Z$23))),"")</f>
        <v>4224.5370370370374</v>
      </c>
      <c r="Y545" s="890">
        <f t="shared" si="1062"/>
        <v>4224.5370370370374</v>
      </c>
      <c r="Z545" s="890">
        <f t="shared" si="1062"/>
        <v>4224.5370370370374</v>
      </c>
      <c r="AA545" s="890">
        <f t="shared" si="1062"/>
        <v>4224.5370370370374</v>
      </c>
      <c r="AB545" s="890">
        <f t="shared" si="1062"/>
        <v>4224.5370370370374</v>
      </c>
      <c r="AC545" s="890">
        <f t="shared" si="1062"/>
        <v>4224.5370370370374</v>
      </c>
      <c r="AD545" s="890">
        <f t="shared" si="1062"/>
        <v>4224.5370370370374</v>
      </c>
      <c r="AE545" s="890">
        <f t="shared" si="1062"/>
        <v>4224.5370370370374</v>
      </c>
      <c r="AF545" s="890">
        <f t="shared" si="1062"/>
        <v>4224.5370370370374</v>
      </c>
      <c r="AG545" s="890">
        <f t="shared" si="1062"/>
        <v>4224.5370370370374</v>
      </c>
      <c r="AH545" s="890">
        <f t="shared" ref="AH545:BA545" si="1063">IF(ISNUMBER($W545),IF($W545&lt;=$Z$35,$Z$23*$Z$33*365/360/12+IF($W545=$Z$35,-$Z$23*$Z$34+$Z$23*$Z$34*$Z$26+$Z$37/2,),IF(AND($W545&gt;$Z$35,$W545&lt;=$Z$36),$Z$23*($Z$34*AH$40+(1-$Z$34)*$Z$33)*365/360/12+IF($W545=$Z$36,-$Z$23*(1-$Z$34)+$Z36/2,),PMT(AH$40/12*365/360,$Z$24+$Z$35-$Z$36,-$Z$23))),"")</f>
        <v>4224.5370370370374</v>
      </c>
      <c r="AI545" s="890">
        <f t="shared" si="1063"/>
        <v>4224.5370370370374</v>
      </c>
      <c r="AJ545" s="890">
        <f t="shared" si="1063"/>
        <v>4224.5370370370374</v>
      </c>
      <c r="AK545" s="890">
        <f t="shared" si="1063"/>
        <v>4224.5370370370374</v>
      </c>
      <c r="AL545" s="890">
        <f t="shared" si="1063"/>
        <v>4224.5370370370374</v>
      </c>
      <c r="AM545" s="890">
        <f t="shared" si="1063"/>
        <v>4224.5370370370374</v>
      </c>
      <c r="AN545" s="890">
        <f t="shared" si="1063"/>
        <v>4224.5370370370374</v>
      </c>
      <c r="AO545" s="890">
        <f t="shared" si="1063"/>
        <v>4224.5370370370374</v>
      </c>
      <c r="AP545" s="890">
        <f t="shared" si="1063"/>
        <v>4224.5370370370374</v>
      </c>
      <c r="AQ545" s="890">
        <f t="shared" si="1063"/>
        <v>4224.5370370370374</v>
      </c>
      <c r="AR545" s="890">
        <f t="shared" si="1063"/>
        <v>4224.5370370370374</v>
      </c>
      <c r="AS545" s="890">
        <f t="shared" si="1063"/>
        <v>4224.5370370370374</v>
      </c>
      <c r="AT545" s="890">
        <f t="shared" si="1063"/>
        <v>4224.5370370370374</v>
      </c>
      <c r="AU545" s="890">
        <f t="shared" si="1063"/>
        <v>4224.5370370370374</v>
      </c>
      <c r="AV545" s="890">
        <f t="shared" si="1063"/>
        <v>4224.5370370370374</v>
      </c>
      <c r="AW545" s="890">
        <f t="shared" si="1063"/>
        <v>4224.5370370370374</v>
      </c>
      <c r="AX545" s="890">
        <f t="shared" si="1063"/>
        <v>4224.5370370370374</v>
      </c>
      <c r="AY545" s="890">
        <f t="shared" si="1063"/>
        <v>4224.5370370370374</v>
      </c>
      <c r="AZ545" s="890">
        <f t="shared" si="1063"/>
        <v>4224.5370370370374</v>
      </c>
      <c r="BA545" s="890">
        <f t="shared" si="1063"/>
        <v>4224.5370370370374</v>
      </c>
      <c r="CF545" s="602">
        <f t="shared" ref="CF545:DI545" si="1064">IF(ISNUMBER($W545),IF($W545&lt;=$Z$35,$Z$23*$Z$33*365/360/12+IF($W545=$Z$35,-$Z$23*$Z$34+$Z$23*$Z$34*$Z$26+$Z$37/2,),IF(AND($W545&gt;$Z$35,$W545&lt;=$Z$36),$Z$23*($Z$34*CF$40+(1-$Z$34)*$Z$33)*365/360/12+IF($W545=$Z$36,-$Z$23*(1-$Z$34)+$Z36/2,),PMT(CF$40/12*365/360,$Z$24+$Z$35-$Z$36,-$Z$23))),"")</f>
        <v>4224.5370370370374</v>
      </c>
      <c r="CG545" s="602">
        <f t="shared" si="1064"/>
        <v>4224.5370370370374</v>
      </c>
      <c r="CH545" s="602">
        <f t="shared" si="1064"/>
        <v>4224.5370370370374</v>
      </c>
      <c r="CI545" s="602">
        <f t="shared" si="1064"/>
        <v>4224.5370370370374</v>
      </c>
      <c r="CJ545" s="602">
        <f t="shared" si="1064"/>
        <v>4224.5370370370374</v>
      </c>
      <c r="CK545" s="602">
        <f t="shared" si="1064"/>
        <v>4224.5370370370374</v>
      </c>
      <c r="CL545" s="602">
        <f t="shared" si="1064"/>
        <v>4224.5370370370374</v>
      </c>
      <c r="CM545" s="602">
        <f t="shared" si="1064"/>
        <v>4224.5370370370374</v>
      </c>
      <c r="CN545" s="602">
        <f t="shared" si="1064"/>
        <v>4224.5370370370374</v>
      </c>
      <c r="CO545" s="602">
        <f t="shared" si="1064"/>
        <v>4224.5370370370374</v>
      </c>
      <c r="CP545" s="602">
        <f t="shared" si="1064"/>
        <v>4224.5370370370374</v>
      </c>
      <c r="CQ545" s="602">
        <f t="shared" si="1064"/>
        <v>4224.5370370370374</v>
      </c>
      <c r="CR545" s="602">
        <f t="shared" si="1064"/>
        <v>4224.5370370370374</v>
      </c>
      <c r="CS545" s="602">
        <f t="shared" si="1064"/>
        <v>4224.5370370370374</v>
      </c>
      <c r="CT545" s="602">
        <f t="shared" si="1064"/>
        <v>4224.5370370370374</v>
      </c>
      <c r="CU545" s="602">
        <f t="shared" si="1064"/>
        <v>4224.5370370370374</v>
      </c>
      <c r="CV545" s="602">
        <f t="shared" si="1064"/>
        <v>4224.5370370370374</v>
      </c>
      <c r="CW545" s="602">
        <f t="shared" si="1064"/>
        <v>4224.5370370370374</v>
      </c>
      <c r="CX545" s="602">
        <f t="shared" si="1064"/>
        <v>4224.5370370370374</v>
      </c>
      <c r="CY545" s="602">
        <f t="shared" si="1064"/>
        <v>4224.5370370370374</v>
      </c>
      <c r="CZ545" s="602">
        <f t="shared" si="1064"/>
        <v>4224.5370370370374</v>
      </c>
      <c r="DA545" s="602">
        <f t="shared" si="1064"/>
        <v>4224.5370370370374</v>
      </c>
      <c r="DB545" s="602">
        <f t="shared" si="1064"/>
        <v>4224.5370370370374</v>
      </c>
      <c r="DC545" s="602">
        <f t="shared" si="1064"/>
        <v>4224.5370370370374</v>
      </c>
      <c r="DD545" s="602">
        <f t="shared" si="1064"/>
        <v>4224.5370370370374</v>
      </c>
      <c r="DE545" s="602">
        <f t="shared" si="1064"/>
        <v>4224.5370370370374</v>
      </c>
      <c r="DF545" s="602">
        <f t="shared" si="1064"/>
        <v>4224.5370370370374</v>
      </c>
      <c r="DG545" s="602">
        <f t="shared" si="1064"/>
        <v>4224.5370370370374</v>
      </c>
      <c r="DH545" s="602">
        <f t="shared" si="1064"/>
        <v>4224.5370370370374</v>
      </c>
      <c r="DI545" s="602">
        <f t="shared" si="1064"/>
        <v>4224.5370370370374</v>
      </c>
    </row>
    <row r="546" spans="22:113" ht="14.25" x14ac:dyDescent="0.2">
      <c r="V546" s="260"/>
      <c r="W546" s="887">
        <f t="shared" si="1058"/>
        <v>3</v>
      </c>
      <c r="X546" s="890">
        <f>IF(ISNUMBER($W546),IF($W546&lt;=$Z$35,$Z$23*$Z$33*365/360/12+IF($W546=$Z$35,-$Z$23*$Z$34+$Z$23*$Z$34*$Z$26+$Z$37/2,),IF(AND($W546&gt;$Z$35,$W546&lt;=$Z$36),$Z$23*($Z$34*X$40+(1-$Z$34)*$Z$33)*365/360/12+IF($W546=$Z$36,-$Z$23*(1-$Z$34)+$Z37/2,),PMT(X$40/12*365/360,$Z$24+$Z$35-$Z$36,-$Z$23))),"")</f>
        <v>-4466375.4629629627</v>
      </c>
      <c r="Y546" s="890">
        <f t="shared" ref="Y546:AG546" si="1065">IF(ISNUMBER($W546),IF($W546&lt;=$Z$35,$Z$23*$Z$33*365/360/12+IF($W546=$Z$35,-$Z$23*$Z$34+$Z$23*$Z$34*$Z$26+$Z$37/2,),IF(AND($W546&gt;$Z$35,$W546&lt;=$Z$36),$Z$23*($Z$34*Y$40+(1-$Z$34)*$Z$33)*365/360/12+IF($W546=$Z$36,-$Z$23*(1-$Z$34)+$Z37/2,),PMT(Y$40/12*365/360,$Z$24+$Z$35-$Z$36,-$Z$23))),"")</f>
        <v>-4466375.4629629627</v>
      </c>
      <c r="Z546" s="890">
        <f t="shared" si="1065"/>
        <v>-4466375.4629629627</v>
      </c>
      <c r="AA546" s="890">
        <f t="shared" si="1065"/>
        <v>-4466375.4629629627</v>
      </c>
      <c r="AB546" s="890">
        <f t="shared" si="1065"/>
        <v>-4466375.4629629627</v>
      </c>
      <c r="AC546" s="890">
        <f t="shared" si="1065"/>
        <v>-4466375.4629629627</v>
      </c>
      <c r="AD546" s="890">
        <f t="shared" si="1065"/>
        <v>-4466375.4629629627</v>
      </c>
      <c r="AE546" s="890">
        <f t="shared" si="1065"/>
        <v>-4466375.4629629627</v>
      </c>
      <c r="AF546" s="890">
        <f t="shared" si="1065"/>
        <v>-4466375.4629629627</v>
      </c>
      <c r="AG546" s="890">
        <f t="shared" si="1065"/>
        <v>-4466375.4629629627</v>
      </c>
      <c r="AH546" s="890">
        <f t="shared" ref="AH546:BA546" si="1066">IF(ISNUMBER($W546),IF($W546&lt;=$Z$35,$Z$23*$Z$33*365/360/12+IF($W546=$Z$35,-$Z$23*$Z$34+$Z$23*$Z$34*$Z$26+$Z$37/2,),IF(AND($W546&gt;$Z$35,$W546&lt;=$Z$36),$Z$23*($Z$34*AH$40+(1-$Z$34)*$Z$33)*365/360/12+IF($W546=$Z$36,-$Z$23*(1-$Z$34)+$Z37/2,),PMT(AH$40/12*365/360,$Z$24+$Z$35-$Z$36,-$Z$23))),"")</f>
        <v>-4466375.4629629627</v>
      </c>
      <c r="AI546" s="890">
        <f t="shared" si="1066"/>
        <v>-4466375.4629629627</v>
      </c>
      <c r="AJ546" s="890">
        <f t="shared" si="1066"/>
        <v>-4466375.4629629627</v>
      </c>
      <c r="AK546" s="890">
        <f t="shared" si="1066"/>
        <v>-4466375.4629629627</v>
      </c>
      <c r="AL546" s="890">
        <f t="shared" si="1066"/>
        <v>-4466375.4629629627</v>
      </c>
      <c r="AM546" s="890">
        <f t="shared" si="1066"/>
        <v>-4466375.4629629627</v>
      </c>
      <c r="AN546" s="890">
        <f t="shared" si="1066"/>
        <v>-4466375.4629629627</v>
      </c>
      <c r="AO546" s="890">
        <f t="shared" si="1066"/>
        <v>-4466375.4629629627</v>
      </c>
      <c r="AP546" s="890">
        <f t="shared" si="1066"/>
        <v>-4466375.4629629627</v>
      </c>
      <c r="AQ546" s="890">
        <f t="shared" si="1066"/>
        <v>-4466375.4629629627</v>
      </c>
      <c r="AR546" s="890">
        <f t="shared" si="1066"/>
        <v>-4466375.4629629627</v>
      </c>
      <c r="AS546" s="890">
        <f t="shared" si="1066"/>
        <v>-4466375.4629629627</v>
      </c>
      <c r="AT546" s="890">
        <f t="shared" si="1066"/>
        <v>-4466375.4629629627</v>
      </c>
      <c r="AU546" s="890">
        <f t="shared" si="1066"/>
        <v>-4466375.4629629627</v>
      </c>
      <c r="AV546" s="890">
        <f t="shared" si="1066"/>
        <v>-4466375.4629629627</v>
      </c>
      <c r="AW546" s="890">
        <f t="shared" si="1066"/>
        <v>-4466375.4629629627</v>
      </c>
      <c r="AX546" s="890">
        <f t="shared" si="1066"/>
        <v>-4466375.4629629627</v>
      </c>
      <c r="AY546" s="890">
        <f t="shared" si="1066"/>
        <v>-4466375.4629629627</v>
      </c>
      <c r="AZ546" s="890">
        <f t="shared" si="1066"/>
        <v>-4466375.4629629627</v>
      </c>
      <c r="BA546" s="890">
        <f t="shared" si="1066"/>
        <v>-4466375.4629629627</v>
      </c>
      <c r="CF546" s="602">
        <f t="shared" ref="CF546:DI546" si="1067">IF(ISNUMBER($W546),IF($W546&lt;=$Z$35,$Z$23*$Z$33*365/360/12+IF($W546=$Z$35,-$Z$23*$Z$34+$Z$23*$Z$34*$Z$26+$Z$37/2,),IF(AND($W546&gt;$Z$35,$W546&lt;=$Z$36),$Z$23*($Z$34*CF$40+(1-$Z$34)*$Z$33)*365/360/12+IF($W546=$Z$36,-$Z$23*(1-$Z$34)+$Z37/2,),PMT(CF$40/12*365/360,$Z$24+$Z$35-$Z$36,-$Z$23))),"")</f>
        <v>-4466375.4629629627</v>
      </c>
      <c r="CG546" s="602">
        <f t="shared" si="1067"/>
        <v>-4466375.4629629627</v>
      </c>
      <c r="CH546" s="602">
        <f t="shared" si="1067"/>
        <v>-4466375.4629629627</v>
      </c>
      <c r="CI546" s="602">
        <f t="shared" si="1067"/>
        <v>-4466375.4629629627</v>
      </c>
      <c r="CJ546" s="602">
        <f t="shared" si="1067"/>
        <v>-4466375.4629629627</v>
      </c>
      <c r="CK546" s="602">
        <f t="shared" si="1067"/>
        <v>-4466375.4629629627</v>
      </c>
      <c r="CL546" s="602">
        <f t="shared" si="1067"/>
        <v>-4466375.4629629627</v>
      </c>
      <c r="CM546" s="602">
        <f t="shared" si="1067"/>
        <v>-4466375.4629629627</v>
      </c>
      <c r="CN546" s="602">
        <f t="shared" si="1067"/>
        <v>-4466375.4629629627</v>
      </c>
      <c r="CO546" s="602">
        <f t="shared" si="1067"/>
        <v>-4466375.4629629627</v>
      </c>
      <c r="CP546" s="602">
        <f t="shared" si="1067"/>
        <v>-4466375.4629629627</v>
      </c>
      <c r="CQ546" s="602">
        <f t="shared" si="1067"/>
        <v>-4466375.4629629627</v>
      </c>
      <c r="CR546" s="602">
        <f t="shared" si="1067"/>
        <v>-4466375.4629629627</v>
      </c>
      <c r="CS546" s="602">
        <f t="shared" si="1067"/>
        <v>-4466375.4629629627</v>
      </c>
      <c r="CT546" s="602">
        <f t="shared" si="1067"/>
        <v>-4466375.4629629627</v>
      </c>
      <c r="CU546" s="602">
        <f t="shared" si="1067"/>
        <v>-4466375.4629629627</v>
      </c>
      <c r="CV546" s="602">
        <f t="shared" si="1067"/>
        <v>-4466375.4629629627</v>
      </c>
      <c r="CW546" s="602">
        <f t="shared" si="1067"/>
        <v>-4466375.4629629627</v>
      </c>
      <c r="CX546" s="602">
        <f t="shared" si="1067"/>
        <v>-4466375.4629629627</v>
      </c>
      <c r="CY546" s="602">
        <f t="shared" si="1067"/>
        <v>-4466375.4629629627</v>
      </c>
      <c r="CZ546" s="602">
        <f t="shared" si="1067"/>
        <v>-4466375.4629629627</v>
      </c>
      <c r="DA546" s="602">
        <f t="shared" si="1067"/>
        <v>-4466375.4629629627</v>
      </c>
      <c r="DB546" s="602">
        <f t="shared" si="1067"/>
        <v>-4466375.4629629627</v>
      </c>
      <c r="DC546" s="602">
        <f t="shared" si="1067"/>
        <v>-4466375.4629629627</v>
      </c>
      <c r="DD546" s="602">
        <f t="shared" si="1067"/>
        <v>-4466375.4629629627</v>
      </c>
      <c r="DE546" s="602">
        <f t="shared" si="1067"/>
        <v>-4466375.4629629627</v>
      </c>
      <c r="DF546" s="602">
        <f t="shared" si="1067"/>
        <v>-4466375.4629629627</v>
      </c>
      <c r="DG546" s="602">
        <f t="shared" si="1067"/>
        <v>-4466375.4629629627</v>
      </c>
      <c r="DH546" s="602">
        <f t="shared" si="1067"/>
        <v>-4466375.4629629627</v>
      </c>
      <c r="DI546" s="602">
        <f t="shared" si="1067"/>
        <v>-4466375.4629629627</v>
      </c>
    </row>
    <row r="547" spans="22:113" ht="14.25" x14ac:dyDescent="0.2">
      <c r="V547" s="260"/>
      <c r="W547" s="887">
        <f t="shared" si="1058"/>
        <v>4</v>
      </c>
      <c r="X547" s="890">
        <f t="shared" ref="X547:BA547" ca="1" si="1068">IF(ISNUMBER($W547),IF($W547&lt;=$Z$35,$Z$23*$Z$33*365/360/12+IF($W547=$Z$35,-$Z$23*$Z$34+$Z$23*$Z$34*$Z$26+$Z$37/2,),IF(AND($W547&gt;$Z$35,$W547&lt;=$Z$36),$Z$23*($Z$34*X$40+(1-$Z$34)*$Z$33)*365/360/12+IF($W547=$Z$36,-$Z$23*(1-$Z$34)+$Z38/2,),PMT(X$40/12*365/360,$Z$24+$Z$35-$Z$36,-$Z$23))),"")</f>
        <v>12551.099537037036</v>
      </c>
      <c r="Y547" s="890">
        <f t="shared" ca="1" si="1068"/>
        <v>13691.724537037036</v>
      </c>
      <c r="Z547" s="890">
        <f t="shared" ca="1" si="1068"/>
        <v>13691.724537037036</v>
      </c>
      <c r="AA547" s="890">
        <f t="shared" ca="1" si="1068"/>
        <v>14832.349537037036</v>
      </c>
      <c r="AB547" s="890">
        <f t="shared" ca="1" si="1068"/>
        <v>14832.349537037036</v>
      </c>
      <c r="AC547" s="890">
        <f t="shared" ca="1" si="1068"/>
        <v>15972.974537037042</v>
      </c>
      <c r="AD547" s="890">
        <f t="shared" ca="1" si="1068"/>
        <v>15972.974537037042</v>
      </c>
      <c r="AE547" s="890">
        <f t="shared" ca="1" si="1068"/>
        <v>17113.59953703704</v>
      </c>
      <c r="AF547" s="890">
        <f t="shared" ca="1" si="1068"/>
        <v>17113.59953703704</v>
      </c>
      <c r="AG547" s="890">
        <f t="shared" ca="1" si="1068"/>
        <v>18254.22453703704</v>
      </c>
      <c r="AH547" s="890">
        <f t="shared" ca="1" si="1068"/>
        <v>19014.641203703704</v>
      </c>
      <c r="AI547" s="890">
        <f t="shared" ca="1" si="1068"/>
        <v>20915.682870370369</v>
      </c>
      <c r="AJ547" s="890">
        <f t="shared" ca="1" si="1068"/>
        <v>20915.682870370369</v>
      </c>
      <c r="AK547" s="890">
        <f t="shared" ca="1" si="1068"/>
        <v>22816.724537037036</v>
      </c>
      <c r="AL547" s="890">
        <f t="shared" ca="1" si="1068"/>
        <v>22816.724537037036</v>
      </c>
      <c r="AM547" s="890">
        <f t="shared" ca="1" si="1068"/>
        <v>24717.766203703704</v>
      </c>
      <c r="AN547" s="890">
        <f t="shared" ca="1" si="1068"/>
        <v>24717.766203703704</v>
      </c>
      <c r="AO547" s="890">
        <f t="shared" ca="1" si="1068"/>
        <v>26618.807870370369</v>
      </c>
      <c r="AP547" s="890">
        <f t="shared" ca="1" si="1068"/>
        <v>26618.807870370369</v>
      </c>
      <c r="AQ547" s="890">
        <f t="shared" ca="1" si="1068"/>
        <v>28519.849537037036</v>
      </c>
      <c r="AR547" s="890">
        <f t="shared" ca="1" si="1068"/>
        <v>22436.516203703704</v>
      </c>
      <c r="AS547" s="890">
        <f t="shared" ca="1" si="1068"/>
        <v>24337.557870370369</v>
      </c>
      <c r="AT547" s="890">
        <f t="shared" ca="1" si="1068"/>
        <v>24337.557870370369</v>
      </c>
      <c r="AU547" s="890">
        <f t="shared" ca="1" si="1068"/>
        <v>26238.599537037036</v>
      </c>
      <c r="AV547" s="890">
        <f t="shared" ca="1" si="1068"/>
        <v>26238.599537037036</v>
      </c>
      <c r="AW547" s="890">
        <f t="shared" ca="1" si="1068"/>
        <v>28139.641203703704</v>
      </c>
      <c r="AX547" s="890">
        <f t="shared" ca="1" si="1068"/>
        <v>28139.641203703704</v>
      </c>
      <c r="AY547" s="890">
        <f t="shared" ca="1" si="1068"/>
        <v>30040.682870370376</v>
      </c>
      <c r="AZ547" s="890">
        <f t="shared" ca="1" si="1068"/>
        <v>30040.682870370376</v>
      </c>
      <c r="BA547" s="890">
        <f t="shared" ca="1" si="1068"/>
        <v>31941.724537037047</v>
      </c>
      <c r="CF547" s="602">
        <f t="shared" ref="CF547:DI547" ca="1" si="1069">IF(ISNUMBER($W547),IF($W547&lt;=$Z$35,$Z$23*$Z$33*365/360/12+IF($W547=$Z$35,-$Z$23*$Z$34+$Z$23*$Z$34*$Z$26+$Z$37/2,),IF(AND($W547&gt;$Z$35,$W547&lt;=$Z$36),$Z$23*($Z$34*CF$40+(1-$Z$34)*$Z$33)*365/360/12+IF($W547=$Z$36,-$Z$23*(1-$Z$34)+$Z38/2,),PMT(CF$40/12*365/360,$Z$24+$Z$35-$Z$36,-$Z$23))),"")</f>
        <v>20155.266203703704</v>
      </c>
      <c r="CG547" s="602">
        <f t="shared" ca="1" si="1069"/>
        <v>21295.891203703708</v>
      </c>
      <c r="CH547" s="602">
        <f t="shared" ca="1" si="1069"/>
        <v>21295.891203703708</v>
      </c>
      <c r="CI547" s="602">
        <f t="shared" ca="1" si="1069"/>
        <v>22436.516203703708</v>
      </c>
      <c r="CJ547" s="602">
        <f t="shared" ca="1" si="1069"/>
        <v>22436.516203703708</v>
      </c>
      <c r="CK547" s="602">
        <f t="shared" ca="1" si="1069"/>
        <v>23577.141203703708</v>
      </c>
      <c r="CL547" s="602">
        <f t="shared" ca="1" si="1069"/>
        <v>23577.141203703708</v>
      </c>
      <c r="CM547" s="602">
        <f t="shared" ca="1" si="1069"/>
        <v>24717.766203703708</v>
      </c>
      <c r="CN547" s="602">
        <f t="shared" ca="1" si="1069"/>
        <v>24717.766203703708</v>
      </c>
      <c r="CO547" s="602">
        <f t="shared" ca="1" si="1069"/>
        <v>25858.391203703708</v>
      </c>
      <c r="CP547" s="602">
        <f t="shared" ca="1" si="1069"/>
        <v>30420.891203703704</v>
      </c>
      <c r="CQ547" s="602">
        <f t="shared" ca="1" si="1069"/>
        <v>32321.93287037038</v>
      </c>
      <c r="CR547" s="602">
        <f t="shared" ca="1" si="1069"/>
        <v>32321.93287037038</v>
      </c>
      <c r="CS547" s="602">
        <f t="shared" ca="1" si="1069"/>
        <v>34222.974537037044</v>
      </c>
      <c r="CT547" s="602">
        <f t="shared" ca="1" si="1069"/>
        <v>34222.974537037044</v>
      </c>
      <c r="CU547" s="602">
        <f t="shared" ca="1" si="1069"/>
        <v>36124.016203703701</v>
      </c>
      <c r="CV547" s="602">
        <f t="shared" ca="1" si="1069"/>
        <v>36124.016203703701</v>
      </c>
      <c r="CW547" s="602">
        <f t="shared" ca="1" si="1069"/>
        <v>38025.05787037038</v>
      </c>
      <c r="CX547" s="602">
        <f t="shared" ca="1" si="1069"/>
        <v>38025.05787037038</v>
      </c>
      <c r="CY547" s="602">
        <f t="shared" ca="1" si="1069"/>
        <v>39926.099537037036</v>
      </c>
      <c r="CZ547" s="602">
        <f t="shared" ca="1" si="1069"/>
        <v>33842.766203703715</v>
      </c>
      <c r="DA547" s="602">
        <f t="shared" ca="1" si="1069"/>
        <v>35743.807870370372</v>
      </c>
      <c r="DB547" s="602">
        <f t="shared" ca="1" si="1069"/>
        <v>35743.807870370372</v>
      </c>
      <c r="DC547" s="602">
        <f t="shared" ca="1" si="1069"/>
        <v>37644.849537037044</v>
      </c>
      <c r="DD547" s="602">
        <f t="shared" ca="1" si="1069"/>
        <v>37644.849537037044</v>
      </c>
      <c r="DE547" s="602">
        <f t="shared" ca="1" si="1069"/>
        <v>39545.891203703701</v>
      </c>
      <c r="DF547" s="602">
        <f t="shared" ca="1" si="1069"/>
        <v>39545.891203703701</v>
      </c>
      <c r="DG547" s="602">
        <f t="shared" ca="1" si="1069"/>
        <v>41446.932870370372</v>
      </c>
      <c r="DH547" s="602">
        <f t="shared" ca="1" si="1069"/>
        <v>41446.932870370372</v>
      </c>
      <c r="DI547" s="602">
        <f t="shared" ca="1" si="1069"/>
        <v>43347.974537037044</v>
      </c>
    </row>
    <row r="548" spans="22:113" ht="14.25" x14ac:dyDescent="0.2">
      <c r="V548" s="260"/>
      <c r="W548" s="887">
        <f t="shared" si="1058"/>
        <v>5</v>
      </c>
      <c r="X548" s="890">
        <f t="shared" ref="X548:BA548" ca="1" si="1070">IF(ISNUMBER($W548),IF($W548&lt;=$Z$35,$Z$23*$Z$33*365/360/12+IF($W548=$Z$35,-$Z$23*$Z$34+$Z$23*$Z$34*$Z$26+$Z$37/2,),IF(AND($W548&gt;$Z$35,$W548&lt;=$Z$36),$Z$23*($Z$34*X$40+(1-$Z$34)*$Z$33)*365/360/12+IF($W548=$Z$36,-$Z$23*(1-$Z$34)+$Z39/2,),PMT(X$40/12*365/360,$Z$24+$Z$35-$Z$36,-$Z$23))),"")</f>
        <v>12551.099537037036</v>
      </c>
      <c r="Y548" s="890">
        <f t="shared" ca="1" si="1070"/>
        <v>13691.724537037036</v>
      </c>
      <c r="Z548" s="890">
        <f t="shared" ca="1" si="1070"/>
        <v>13691.724537037036</v>
      </c>
      <c r="AA548" s="890">
        <f t="shared" ca="1" si="1070"/>
        <v>14832.349537037036</v>
      </c>
      <c r="AB548" s="890">
        <f t="shared" ca="1" si="1070"/>
        <v>14832.349537037036</v>
      </c>
      <c r="AC548" s="890">
        <f t="shared" ca="1" si="1070"/>
        <v>15972.974537037042</v>
      </c>
      <c r="AD548" s="890">
        <f t="shared" ca="1" si="1070"/>
        <v>15972.974537037042</v>
      </c>
      <c r="AE548" s="890">
        <f t="shared" ca="1" si="1070"/>
        <v>17113.59953703704</v>
      </c>
      <c r="AF548" s="890">
        <f t="shared" ca="1" si="1070"/>
        <v>17113.59953703704</v>
      </c>
      <c r="AG548" s="890">
        <f t="shared" ca="1" si="1070"/>
        <v>18254.22453703704</v>
      </c>
      <c r="AH548" s="890">
        <f t="shared" ca="1" si="1070"/>
        <v>19014.641203703704</v>
      </c>
      <c r="AI548" s="890">
        <f t="shared" ca="1" si="1070"/>
        <v>20915.682870370369</v>
      </c>
      <c r="AJ548" s="890">
        <f t="shared" ca="1" si="1070"/>
        <v>20915.682870370369</v>
      </c>
      <c r="AK548" s="890">
        <f t="shared" ca="1" si="1070"/>
        <v>22816.724537037036</v>
      </c>
      <c r="AL548" s="890">
        <f t="shared" ca="1" si="1070"/>
        <v>22816.724537037036</v>
      </c>
      <c r="AM548" s="890">
        <f t="shared" ca="1" si="1070"/>
        <v>24717.766203703704</v>
      </c>
      <c r="AN548" s="890">
        <f t="shared" ca="1" si="1070"/>
        <v>24717.766203703704</v>
      </c>
      <c r="AO548" s="890">
        <f t="shared" ca="1" si="1070"/>
        <v>26618.807870370369</v>
      </c>
      <c r="AP548" s="890">
        <f t="shared" ca="1" si="1070"/>
        <v>26618.807870370369</v>
      </c>
      <c r="AQ548" s="890">
        <f t="shared" ca="1" si="1070"/>
        <v>28519.849537037036</v>
      </c>
      <c r="AR548" s="890">
        <f t="shared" ca="1" si="1070"/>
        <v>22436.516203703704</v>
      </c>
      <c r="AS548" s="890">
        <f t="shared" ca="1" si="1070"/>
        <v>24337.557870370369</v>
      </c>
      <c r="AT548" s="890">
        <f t="shared" ca="1" si="1070"/>
        <v>24337.557870370369</v>
      </c>
      <c r="AU548" s="890">
        <f t="shared" ca="1" si="1070"/>
        <v>26238.599537037036</v>
      </c>
      <c r="AV548" s="890">
        <f t="shared" ca="1" si="1070"/>
        <v>26238.599537037036</v>
      </c>
      <c r="AW548" s="890">
        <f t="shared" ca="1" si="1070"/>
        <v>28139.641203703704</v>
      </c>
      <c r="AX548" s="890">
        <f t="shared" ca="1" si="1070"/>
        <v>28139.641203703704</v>
      </c>
      <c r="AY548" s="890">
        <f t="shared" ca="1" si="1070"/>
        <v>30040.682870370376</v>
      </c>
      <c r="AZ548" s="890">
        <f t="shared" ca="1" si="1070"/>
        <v>30040.682870370376</v>
      </c>
      <c r="BA548" s="890">
        <f t="shared" ca="1" si="1070"/>
        <v>31941.724537037047</v>
      </c>
      <c r="CF548" s="602">
        <f t="shared" ref="CF548:DI548" ca="1" si="1071">IF(ISNUMBER($W548),IF($W548&lt;=$Z$35,$Z$23*$Z$33*365/360/12+IF($W548=$Z$35,-$Z$23*$Z$34+$Z$23*$Z$34*$Z$26+$Z$37/2,),IF(AND($W548&gt;$Z$35,$W548&lt;=$Z$36),$Z$23*($Z$34*CF$40+(1-$Z$34)*$Z$33)*365/360/12+IF($W548=$Z$36,-$Z$23*(1-$Z$34)+$Z39/2,),PMT(CF$40/12*365/360,$Z$24+$Z$35-$Z$36,-$Z$23))),"")</f>
        <v>20155.266203703704</v>
      </c>
      <c r="CG548" s="602">
        <f t="shared" ca="1" si="1071"/>
        <v>21295.891203703708</v>
      </c>
      <c r="CH548" s="602">
        <f t="shared" ca="1" si="1071"/>
        <v>21295.891203703708</v>
      </c>
      <c r="CI548" s="602">
        <f t="shared" ca="1" si="1071"/>
        <v>22436.516203703708</v>
      </c>
      <c r="CJ548" s="602">
        <f t="shared" ca="1" si="1071"/>
        <v>22436.516203703708</v>
      </c>
      <c r="CK548" s="602">
        <f t="shared" ca="1" si="1071"/>
        <v>23577.141203703708</v>
      </c>
      <c r="CL548" s="602">
        <f t="shared" ca="1" si="1071"/>
        <v>23577.141203703708</v>
      </c>
      <c r="CM548" s="602">
        <f t="shared" ca="1" si="1071"/>
        <v>24717.766203703708</v>
      </c>
      <c r="CN548" s="602">
        <f t="shared" ca="1" si="1071"/>
        <v>24717.766203703708</v>
      </c>
      <c r="CO548" s="602">
        <f t="shared" ca="1" si="1071"/>
        <v>25858.391203703708</v>
      </c>
      <c r="CP548" s="602">
        <f t="shared" ca="1" si="1071"/>
        <v>30420.891203703704</v>
      </c>
      <c r="CQ548" s="602">
        <f t="shared" ca="1" si="1071"/>
        <v>32321.93287037038</v>
      </c>
      <c r="CR548" s="602">
        <f t="shared" ca="1" si="1071"/>
        <v>32321.93287037038</v>
      </c>
      <c r="CS548" s="602">
        <f t="shared" ca="1" si="1071"/>
        <v>34222.974537037044</v>
      </c>
      <c r="CT548" s="602">
        <f t="shared" ca="1" si="1071"/>
        <v>34222.974537037044</v>
      </c>
      <c r="CU548" s="602">
        <f t="shared" ca="1" si="1071"/>
        <v>36124.016203703701</v>
      </c>
      <c r="CV548" s="602">
        <f t="shared" ca="1" si="1071"/>
        <v>36124.016203703701</v>
      </c>
      <c r="CW548" s="602">
        <f t="shared" ca="1" si="1071"/>
        <v>38025.05787037038</v>
      </c>
      <c r="CX548" s="602">
        <f t="shared" ca="1" si="1071"/>
        <v>38025.05787037038</v>
      </c>
      <c r="CY548" s="602">
        <f t="shared" ca="1" si="1071"/>
        <v>39926.099537037036</v>
      </c>
      <c r="CZ548" s="602">
        <f t="shared" ca="1" si="1071"/>
        <v>33842.766203703715</v>
      </c>
      <c r="DA548" s="602">
        <f t="shared" ca="1" si="1071"/>
        <v>35743.807870370372</v>
      </c>
      <c r="DB548" s="602">
        <f t="shared" ca="1" si="1071"/>
        <v>35743.807870370372</v>
      </c>
      <c r="DC548" s="602">
        <f t="shared" ca="1" si="1071"/>
        <v>37644.849537037044</v>
      </c>
      <c r="DD548" s="602">
        <f t="shared" ca="1" si="1071"/>
        <v>37644.849537037044</v>
      </c>
      <c r="DE548" s="602">
        <f t="shared" ca="1" si="1071"/>
        <v>39545.891203703701</v>
      </c>
      <c r="DF548" s="602">
        <f t="shared" ca="1" si="1071"/>
        <v>39545.891203703701</v>
      </c>
      <c r="DG548" s="602">
        <f t="shared" ca="1" si="1071"/>
        <v>41446.932870370372</v>
      </c>
      <c r="DH548" s="602">
        <f t="shared" ca="1" si="1071"/>
        <v>41446.932870370372</v>
      </c>
      <c r="DI548" s="602">
        <f t="shared" ca="1" si="1071"/>
        <v>43347.974537037044</v>
      </c>
    </row>
    <row r="549" spans="22:113" ht="14.25" x14ac:dyDescent="0.2">
      <c r="V549" s="260"/>
      <c r="W549" s="887">
        <f t="shared" si="1058"/>
        <v>6</v>
      </c>
      <c r="X549" s="890">
        <f t="shared" ref="X549:BA549" ca="1" si="1072">IF(ISNUMBER($W549),IF($W549&lt;=$Z$35,$Z$23*$Z$33*365/360/12+IF($W549=$Z$35,-$Z$23*$Z$34+$Z$23*$Z$34*$Z$26+$Z$37/2,),IF(AND($W549&gt;$Z$35,$W549&lt;=$Z$36),$Z$23*($Z$34*X$40+(1-$Z$34)*$Z$33)*365/360/12+IF($W549=$Z$36,-$Z$23*(1-$Z$34)+$Z40/2,),PMT(X$40/12*365/360,$Z$24+$Z$35-$Z$36,-$Z$23))),"")</f>
        <v>12551.099537037036</v>
      </c>
      <c r="Y549" s="890">
        <f t="shared" ca="1" si="1072"/>
        <v>13691.724537037036</v>
      </c>
      <c r="Z549" s="890">
        <f t="shared" ca="1" si="1072"/>
        <v>13691.724537037036</v>
      </c>
      <c r="AA549" s="890">
        <f t="shared" ca="1" si="1072"/>
        <v>14832.349537037036</v>
      </c>
      <c r="AB549" s="890">
        <f t="shared" ca="1" si="1072"/>
        <v>14832.349537037036</v>
      </c>
      <c r="AC549" s="890">
        <f t="shared" ca="1" si="1072"/>
        <v>15972.974537037042</v>
      </c>
      <c r="AD549" s="890">
        <f t="shared" ca="1" si="1072"/>
        <v>15972.974537037042</v>
      </c>
      <c r="AE549" s="890">
        <f t="shared" ca="1" si="1072"/>
        <v>17113.59953703704</v>
      </c>
      <c r="AF549" s="890">
        <f t="shared" ca="1" si="1072"/>
        <v>17113.59953703704</v>
      </c>
      <c r="AG549" s="890">
        <f t="shared" ca="1" si="1072"/>
        <v>18254.22453703704</v>
      </c>
      <c r="AH549" s="890">
        <f t="shared" ca="1" si="1072"/>
        <v>19014.641203703704</v>
      </c>
      <c r="AI549" s="890">
        <f t="shared" ca="1" si="1072"/>
        <v>20915.682870370369</v>
      </c>
      <c r="AJ549" s="890">
        <f t="shared" ca="1" si="1072"/>
        <v>20915.682870370369</v>
      </c>
      <c r="AK549" s="890">
        <f t="shared" ca="1" si="1072"/>
        <v>22816.724537037036</v>
      </c>
      <c r="AL549" s="890">
        <f t="shared" ca="1" si="1072"/>
        <v>22816.724537037036</v>
      </c>
      <c r="AM549" s="890">
        <f t="shared" ca="1" si="1072"/>
        <v>24717.766203703704</v>
      </c>
      <c r="AN549" s="890">
        <f t="shared" ca="1" si="1072"/>
        <v>24717.766203703704</v>
      </c>
      <c r="AO549" s="890">
        <f t="shared" ca="1" si="1072"/>
        <v>26618.807870370369</v>
      </c>
      <c r="AP549" s="890">
        <f t="shared" ca="1" si="1072"/>
        <v>26618.807870370369</v>
      </c>
      <c r="AQ549" s="890">
        <f t="shared" ca="1" si="1072"/>
        <v>28519.849537037036</v>
      </c>
      <c r="AR549" s="890">
        <f t="shared" ca="1" si="1072"/>
        <v>22436.516203703704</v>
      </c>
      <c r="AS549" s="890">
        <f t="shared" ca="1" si="1072"/>
        <v>24337.557870370369</v>
      </c>
      <c r="AT549" s="890">
        <f t="shared" ca="1" si="1072"/>
        <v>24337.557870370369</v>
      </c>
      <c r="AU549" s="890">
        <f t="shared" ca="1" si="1072"/>
        <v>26238.599537037036</v>
      </c>
      <c r="AV549" s="890">
        <f t="shared" ca="1" si="1072"/>
        <v>26238.599537037036</v>
      </c>
      <c r="AW549" s="890">
        <f t="shared" ca="1" si="1072"/>
        <v>28139.641203703704</v>
      </c>
      <c r="AX549" s="890">
        <f t="shared" ca="1" si="1072"/>
        <v>28139.641203703704</v>
      </c>
      <c r="AY549" s="890">
        <f t="shared" ca="1" si="1072"/>
        <v>30040.682870370376</v>
      </c>
      <c r="AZ549" s="890">
        <f t="shared" ca="1" si="1072"/>
        <v>30040.682870370376</v>
      </c>
      <c r="BA549" s="890">
        <f t="shared" ca="1" si="1072"/>
        <v>31941.724537037047</v>
      </c>
      <c r="CF549" s="602">
        <f t="shared" ref="CF549:DI549" ca="1" si="1073">IF(ISNUMBER($W549),IF($W549&lt;=$Z$35,$Z$23*$Z$33*365/360/12+IF($W549=$Z$35,-$Z$23*$Z$34+$Z$23*$Z$34*$Z$26+$Z$37/2,),IF(AND($W549&gt;$Z$35,$W549&lt;=$Z$36),$Z$23*($Z$34*CF$40+(1-$Z$34)*$Z$33)*365/360/12+IF($W549=$Z$36,-$Z$23*(1-$Z$34)+$Z40/2,),PMT(CF$40/12*365/360,$Z$24+$Z$35-$Z$36,-$Z$23))),"")</f>
        <v>20155.266203703704</v>
      </c>
      <c r="CG549" s="602">
        <f t="shared" ca="1" si="1073"/>
        <v>21295.891203703708</v>
      </c>
      <c r="CH549" s="602">
        <f t="shared" ca="1" si="1073"/>
        <v>21295.891203703708</v>
      </c>
      <c r="CI549" s="602">
        <f t="shared" ca="1" si="1073"/>
        <v>22436.516203703708</v>
      </c>
      <c r="CJ549" s="602">
        <f t="shared" ca="1" si="1073"/>
        <v>22436.516203703708</v>
      </c>
      <c r="CK549" s="602">
        <f t="shared" ca="1" si="1073"/>
        <v>23577.141203703708</v>
      </c>
      <c r="CL549" s="602">
        <f t="shared" ca="1" si="1073"/>
        <v>23577.141203703708</v>
      </c>
      <c r="CM549" s="602">
        <f t="shared" ca="1" si="1073"/>
        <v>24717.766203703708</v>
      </c>
      <c r="CN549" s="602">
        <f t="shared" ca="1" si="1073"/>
        <v>24717.766203703708</v>
      </c>
      <c r="CO549" s="602">
        <f t="shared" ca="1" si="1073"/>
        <v>25858.391203703708</v>
      </c>
      <c r="CP549" s="602">
        <f t="shared" ca="1" si="1073"/>
        <v>30420.891203703704</v>
      </c>
      <c r="CQ549" s="602">
        <f t="shared" ca="1" si="1073"/>
        <v>32321.93287037038</v>
      </c>
      <c r="CR549" s="602">
        <f t="shared" ca="1" si="1073"/>
        <v>32321.93287037038</v>
      </c>
      <c r="CS549" s="602">
        <f t="shared" ca="1" si="1073"/>
        <v>34222.974537037044</v>
      </c>
      <c r="CT549" s="602">
        <f t="shared" ca="1" si="1073"/>
        <v>34222.974537037044</v>
      </c>
      <c r="CU549" s="602">
        <f t="shared" ca="1" si="1073"/>
        <v>36124.016203703701</v>
      </c>
      <c r="CV549" s="602">
        <f t="shared" ca="1" si="1073"/>
        <v>36124.016203703701</v>
      </c>
      <c r="CW549" s="602">
        <f t="shared" ca="1" si="1073"/>
        <v>38025.05787037038</v>
      </c>
      <c r="CX549" s="602">
        <f t="shared" ca="1" si="1073"/>
        <v>38025.05787037038</v>
      </c>
      <c r="CY549" s="602">
        <f t="shared" ca="1" si="1073"/>
        <v>39926.099537037036</v>
      </c>
      <c r="CZ549" s="602">
        <f t="shared" ca="1" si="1073"/>
        <v>33842.766203703715</v>
      </c>
      <c r="DA549" s="602">
        <f t="shared" ca="1" si="1073"/>
        <v>35743.807870370372</v>
      </c>
      <c r="DB549" s="602">
        <f t="shared" ca="1" si="1073"/>
        <v>35743.807870370372</v>
      </c>
      <c r="DC549" s="602">
        <f t="shared" ca="1" si="1073"/>
        <v>37644.849537037044</v>
      </c>
      <c r="DD549" s="602">
        <f t="shared" ca="1" si="1073"/>
        <v>37644.849537037044</v>
      </c>
      <c r="DE549" s="602">
        <f t="shared" ca="1" si="1073"/>
        <v>39545.891203703701</v>
      </c>
      <c r="DF549" s="602">
        <f t="shared" ca="1" si="1073"/>
        <v>39545.891203703701</v>
      </c>
      <c r="DG549" s="602">
        <f t="shared" ca="1" si="1073"/>
        <v>41446.932870370372</v>
      </c>
      <c r="DH549" s="602">
        <f t="shared" ca="1" si="1073"/>
        <v>41446.932870370372</v>
      </c>
      <c r="DI549" s="602">
        <f t="shared" ca="1" si="1073"/>
        <v>43347.974537037044</v>
      </c>
    </row>
    <row r="550" spans="22:113" ht="14.25" x14ac:dyDescent="0.2">
      <c r="V550" s="260"/>
      <c r="W550" s="887">
        <f t="shared" si="1058"/>
        <v>7</v>
      </c>
      <c r="X550" s="890">
        <f t="shared" ref="X550:BA550" ca="1" si="1074">IF(ISNUMBER($W550),IF($W550&lt;=$Z$35,$Z$23*$Z$33*365/360/12+IF($W550=$Z$35,-$Z$23*$Z$34+$Z$23*$Z$34*$Z$26+$Z$37/2,),IF(AND($W550&gt;$Z$35,$W550&lt;=$Z$36),$Z$23*($Z$34*X$40+(1-$Z$34)*$Z$33)*365/360/12+IF($W550=$Z$36,-$Z$23*(1-$Z$34)+$Z41/2,),PMT(X$40/12*365/360,$Z$24+$Z$35-$Z$36,-$Z$23))),"")</f>
        <v>12551.099537037036</v>
      </c>
      <c r="Y550" s="890">
        <f t="shared" ca="1" si="1074"/>
        <v>13691.724537037036</v>
      </c>
      <c r="Z550" s="890">
        <f t="shared" ca="1" si="1074"/>
        <v>13691.724537037036</v>
      </c>
      <c r="AA550" s="890">
        <f t="shared" ca="1" si="1074"/>
        <v>14832.349537037036</v>
      </c>
      <c r="AB550" s="890">
        <f t="shared" ca="1" si="1074"/>
        <v>14832.349537037036</v>
      </c>
      <c r="AC550" s="890">
        <f t="shared" ca="1" si="1074"/>
        <v>15972.974537037042</v>
      </c>
      <c r="AD550" s="890">
        <f t="shared" ca="1" si="1074"/>
        <v>15972.974537037042</v>
      </c>
      <c r="AE550" s="890">
        <f t="shared" ca="1" si="1074"/>
        <v>17113.59953703704</v>
      </c>
      <c r="AF550" s="890">
        <f t="shared" ca="1" si="1074"/>
        <v>17113.59953703704</v>
      </c>
      <c r="AG550" s="890">
        <f t="shared" ca="1" si="1074"/>
        <v>18254.22453703704</v>
      </c>
      <c r="AH550" s="890">
        <f t="shared" ca="1" si="1074"/>
        <v>19014.641203703704</v>
      </c>
      <c r="AI550" s="890">
        <f t="shared" ca="1" si="1074"/>
        <v>20915.682870370369</v>
      </c>
      <c r="AJ550" s="890">
        <f t="shared" ca="1" si="1074"/>
        <v>20915.682870370369</v>
      </c>
      <c r="AK550" s="890">
        <f t="shared" ca="1" si="1074"/>
        <v>22816.724537037036</v>
      </c>
      <c r="AL550" s="890">
        <f t="shared" ca="1" si="1074"/>
        <v>22816.724537037036</v>
      </c>
      <c r="AM550" s="890">
        <f t="shared" ca="1" si="1074"/>
        <v>24717.766203703704</v>
      </c>
      <c r="AN550" s="890">
        <f t="shared" ca="1" si="1074"/>
        <v>24717.766203703704</v>
      </c>
      <c r="AO550" s="890">
        <f t="shared" ca="1" si="1074"/>
        <v>26618.807870370369</v>
      </c>
      <c r="AP550" s="890">
        <f t="shared" ca="1" si="1074"/>
        <v>26618.807870370369</v>
      </c>
      <c r="AQ550" s="890">
        <f t="shared" ca="1" si="1074"/>
        <v>28519.849537037036</v>
      </c>
      <c r="AR550" s="890">
        <f t="shared" ca="1" si="1074"/>
        <v>22436.516203703704</v>
      </c>
      <c r="AS550" s="890">
        <f t="shared" ca="1" si="1074"/>
        <v>24337.557870370369</v>
      </c>
      <c r="AT550" s="890">
        <f t="shared" ca="1" si="1074"/>
        <v>24337.557870370369</v>
      </c>
      <c r="AU550" s="890">
        <f t="shared" ca="1" si="1074"/>
        <v>26238.599537037036</v>
      </c>
      <c r="AV550" s="890">
        <f t="shared" ca="1" si="1074"/>
        <v>26238.599537037036</v>
      </c>
      <c r="AW550" s="890">
        <f t="shared" ca="1" si="1074"/>
        <v>28139.641203703704</v>
      </c>
      <c r="AX550" s="890">
        <f t="shared" ca="1" si="1074"/>
        <v>28139.641203703704</v>
      </c>
      <c r="AY550" s="890">
        <f t="shared" ca="1" si="1074"/>
        <v>30040.682870370376</v>
      </c>
      <c r="AZ550" s="890">
        <f t="shared" ca="1" si="1074"/>
        <v>30040.682870370376</v>
      </c>
      <c r="BA550" s="890">
        <f t="shared" ca="1" si="1074"/>
        <v>31941.724537037047</v>
      </c>
      <c r="CF550" s="602">
        <f t="shared" ref="CF550:DI550" ca="1" si="1075">IF(ISNUMBER($W550),IF($W550&lt;=$Z$35,$Z$23*$Z$33*365/360/12+IF($W550=$Z$35,-$Z$23*$Z$34+$Z$23*$Z$34*$Z$26+$Z$37/2,),IF(AND($W550&gt;$Z$35,$W550&lt;=$Z$36),$Z$23*($Z$34*CF$40+(1-$Z$34)*$Z$33)*365/360/12+IF($W550=$Z$36,-$Z$23*(1-$Z$34)+$Z41/2,),PMT(CF$40/12*365/360,$Z$24+$Z$35-$Z$36,-$Z$23))),"")</f>
        <v>20155.266203703704</v>
      </c>
      <c r="CG550" s="602">
        <f t="shared" ca="1" si="1075"/>
        <v>21295.891203703708</v>
      </c>
      <c r="CH550" s="602">
        <f t="shared" ca="1" si="1075"/>
        <v>21295.891203703708</v>
      </c>
      <c r="CI550" s="602">
        <f t="shared" ca="1" si="1075"/>
        <v>22436.516203703708</v>
      </c>
      <c r="CJ550" s="602">
        <f t="shared" ca="1" si="1075"/>
        <v>22436.516203703708</v>
      </c>
      <c r="CK550" s="602">
        <f t="shared" ca="1" si="1075"/>
        <v>23577.141203703708</v>
      </c>
      <c r="CL550" s="602">
        <f t="shared" ca="1" si="1075"/>
        <v>23577.141203703708</v>
      </c>
      <c r="CM550" s="602">
        <f t="shared" ca="1" si="1075"/>
        <v>24717.766203703708</v>
      </c>
      <c r="CN550" s="602">
        <f t="shared" ca="1" si="1075"/>
        <v>24717.766203703708</v>
      </c>
      <c r="CO550" s="602">
        <f t="shared" ca="1" si="1075"/>
        <v>25858.391203703708</v>
      </c>
      <c r="CP550" s="602">
        <f t="shared" ca="1" si="1075"/>
        <v>30420.891203703704</v>
      </c>
      <c r="CQ550" s="602">
        <f t="shared" ca="1" si="1075"/>
        <v>32321.93287037038</v>
      </c>
      <c r="CR550" s="602">
        <f t="shared" ca="1" si="1075"/>
        <v>32321.93287037038</v>
      </c>
      <c r="CS550" s="602">
        <f t="shared" ca="1" si="1075"/>
        <v>34222.974537037044</v>
      </c>
      <c r="CT550" s="602">
        <f t="shared" ca="1" si="1075"/>
        <v>34222.974537037044</v>
      </c>
      <c r="CU550" s="602">
        <f t="shared" ca="1" si="1075"/>
        <v>36124.016203703701</v>
      </c>
      <c r="CV550" s="602">
        <f t="shared" ca="1" si="1075"/>
        <v>36124.016203703701</v>
      </c>
      <c r="CW550" s="602">
        <f t="shared" ca="1" si="1075"/>
        <v>38025.05787037038</v>
      </c>
      <c r="CX550" s="602">
        <f t="shared" ca="1" si="1075"/>
        <v>38025.05787037038</v>
      </c>
      <c r="CY550" s="602">
        <f t="shared" ca="1" si="1075"/>
        <v>39926.099537037036</v>
      </c>
      <c r="CZ550" s="602">
        <f t="shared" ca="1" si="1075"/>
        <v>33842.766203703715</v>
      </c>
      <c r="DA550" s="602">
        <f t="shared" ca="1" si="1075"/>
        <v>35743.807870370372</v>
      </c>
      <c r="DB550" s="602">
        <f t="shared" ca="1" si="1075"/>
        <v>35743.807870370372</v>
      </c>
      <c r="DC550" s="602">
        <f t="shared" ca="1" si="1075"/>
        <v>37644.849537037044</v>
      </c>
      <c r="DD550" s="602">
        <f t="shared" ca="1" si="1075"/>
        <v>37644.849537037044</v>
      </c>
      <c r="DE550" s="602">
        <f t="shared" ca="1" si="1075"/>
        <v>39545.891203703701</v>
      </c>
      <c r="DF550" s="602">
        <f t="shared" ca="1" si="1075"/>
        <v>39545.891203703701</v>
      </c>
      <c r="DG550" s="602">
        <f t="shared" ca="1" si="1075"/>
        <v>41446.932870370372</v>
      </c>
      <c r="DH550" s="602">
        <f t="shared" ca="1" si="1075"/>
        <v>41446.932870370372</v>
      </c>
      <c r="DI550" s="602">
        <f t="shared" ca="1" si="1075"/>
        <v>43347.974537037044</v>
      </c>
    </row>
    <row r="551" spans="22:113" ht="14.25" x14ac:dyDescent="0.2">
      <c r="V551" s="260"/>
      <c r="W551" s="887">
        <f t="shared" si="1058"/>
        <v>8</v>
      </c>
      <c r="X551" s="890">
        <f t="shared" ref="X551:BA551" ca="1" si="1076">IF(ISNUMBER($W551),IF($W551&lt;=$Z$35,$Z$23*$Z$33*365/360/12+IF($W551=$Z$35,-$Z$23*$Z$34+$Z$23*$Z$34*$Z$26+$Z$37/2,),IF(AND($W551&gt;$Z$35,$W551&lt;=$Z$36),$Z$23*($Z$34*X$40+(1-$Z$34)*$Z$33)*365/360/12+IF($W551=$Z$36,-$Z$23*(1-$Z$34)+$Z42/2,),PMT(X$40/12*365/360,$Z$24+$Z$35-$Z$36,-$Z$23))),"")</f>
        <v>12551.099537037036</v>
      </c>
      <c r="Y551" s="890">
        <f t="shared" ca="1" si="1076"/>
        <v>13691.724537037036</v>
      </c>
      <c r="Z551" s="890">
        <f t="shared" ca="1" si="1076"/>
        <v>13691.724537037036</v>
      </c>
      <c r="AA551" s="890">
        <f t="shared" ca="1" si="1076"/>
        <v>14832.349537037036</v>
      </c>
      <c r="AB551" s="890">
        <f t="shared" ca="1" si="1076"/>
        <v>14832.349537037036</v>
      </c>
      <c r="AC551" s="890">
        <f t="shared" ca="1" si="1076"/>
        <v>15972.974537037042</v>
      </c>
      <c r="AD551" s="890">
        <f t="shared" ca="1" si="1076"/>
        <v>15972.974537037042</v>
      </c>
      <c r="AE551" s="890">
        <f t="shared" ca="1" si="1076"/>
        <v>17113.59953703704</v>
      </c>
      <c r="AF551" s="890">
        <f t="shared" ca="1" si="1076"/>
        <v>17113.59953703704</v>
      </c>
      <c r="AG551" s="890">
        <f t="shared" ca="1" si="1076"/>
        <v>18254.22453703704</v>
      </c>
      <c r="AH551" s="890">
        <f t="shared" ca="1" si="1076"/>
        <v>19014.641203703704</v>
      </c>
      <c r="AI551" s="890">
        <f t="shared" ca="1" si="1076"/>
        <v>20915.682870370369</v>
      </c>
      <c r="AJ551" s="890">
        <f t="shared" ca="1" si="1076"/>
        <v>20915.682870370369</v>
      </c>
      <c r="AK551" s="890">
        <f t="shared" ca="1" si="1076"/>
        <v>22816.724537037036</v>
      </c>
      <c r="AL551" s="890">
        <f t="shared" ca="1" si="1076"/>
        <v>22816.724537037036</v>
      </c>
      <c r="AM551" s="890">
        <f t="shared" ca="1" si="1076"/>
        <v>24717.766203703704</v>
      </c>
      <c r="AN551" s="890">
        <f t="shared" ca="1" si="1076"/>
        <v>24717.766203703704</v>
      </c>
      <c r="AO551" s="890">
        <f t="shared" ca="1" si="1076"/>
        <v>26618.807870370369</v>
      </c>
      <c r="AP551" s="890">
        <f t="shared" ca="1" si="1076"/>
        <v>26618.807870370369</v>
      </c>
      <c r="AQ551" s="890">
        <f t="shared" ca="1" si="1076"/>
        <v>28519.849537037036</v>
      </c>
      <c r="AR551" s="890">
        <f t="shared" ca="1" si="1076"/>
        <v>22436.516203703704</v>
      </c>
      <c r="AS551" s="890">
        <f t="shared" ca="1" si="1076"/>
        <v>24337.557870370369</v>
      </c>
      <c r="AT551" s="890">
        <f t="shared" ca="1" si="1076"/>
        <v>24337.557870370369</v>
      </c>
      <c r="AU551" s="890">
        <f t="shared" ca="1" si="1076"/>
        <v>26238.599537037036</v>
      </c>
      <c r="AV551" s="890">
        <f t="shared" ca="1" si="1076"/>
        <v>26238.599537037036</v>
      </c>
      <c r="AW551" s="890">
        <f t="shared" ca="1" si="1076"/>
        <v>28139.641203703704</v>
      </c>
      <c r="AX551" s="890">
        <f t="shared" ca="1" si="1076"/>
        <v>28139.641203703704</v>
      </c>
      <c r="AY551" s="890">
        <f t="shared" ca="1" si="1076"/>
        <v>30040.682870370376</v>
      </c>
      <c r="AZ551" s="890">
        <f t="shared" ca="1" si="1076"/>
        <v>30040.682870370376</v>
      </c>
      <c r="BA551" s="890">
        <f t="shared" ca="1" si="1076"/>
        <v>31941.724537037047</v>
      </c>
      <c r="CF551" s="602">
        <f t="shared" ref="CF551:DI551" ca="1" si="1077">IF(ISNUMBER($W551),IF($W551&lt;=$Z$35,$Z$23*$Z$33*365/360/12+IF($W551=$Z$35,-$Z$23*$Z$34+$Z$23*$Z$34*$Z$26+$Z$37/2,),IF(AND($W551&gt;$Z$35,$W551&lt;=$Z$36),$Z$23*($Z$34*CF$40+(1-$Z$34)*$Z$33)*365/360/12+IF($W551=$Z$36,-$Z$23*(1-$Z$34)+$Z42/2,),PMT(CF$40/12*365/360,$Z$24+$Z$35-$Z$36,-$Z$23))),"")</f>
        <v>20155.266203703704</v>
      </c>
      <c r="CG551" s="602">
        <f t="shared" ca="1" si="1077"/>
        <v>21295.891203703708</v>
      </c>
      <c r="CH551" s="602">
        <f t="shared" ca="1" si="1077"/>
        <v>21295.891203703708</v>
      </c>
      <c r="CI551" s="602">
        <f t="shared" ca="1" si="1077"/>
        <v>22436.516203703708</v>
      </c>
      <c r="CJ551" s="602">
        <f t="shared" ca="1" si="1077"/>
        <v>22436.516203703708</v>
      </c>
      <c r="CK551" s="602">
        <f t="shared" ca="1" si="1077"/>
        <v>23577.141203703708</v>
      </c>
      <c r="CL551" s="602">
        <f t="shared" ca="1" si="1077"/>
        <v>23577.141203703708</v>
      </c>
      <c r="CM551" s="602">
        <f t="shared" ca="1" si="1077"/>
        <v>24717.766203703708</v>
      </c>
      <c r="CN551" s="602">
        <f t="shared" ca="1" si="1077"/>
        <v>24717.766203703708</v>
      </c>
      <c r="CO551" s="602">
        <f t="shared" ca="1" si="1077"/>
        <v>25858.391203703708</v>
      </c>
      <c r="CP551" s="602">
        <f t="shared" ca="1" si="1077"/>
        <v>30420.891203703704</v>
      </c>
      <c r="CQ551" s="602">
        <f t="shared" ca="1" si="1077"/>
        <v>32321.93287037038</v>
      </c>
      <c r="CR551" s="602">
        <f t="shared" ca="1" si="1077"/>
        <v>32321.93287037038</v>
      </c>
      <c r="CS551" s="602">
        <f t="shared" ca="1" si="1077"/>
        <v>34222.974537037044</v>
      </c>
      <c r="CT551" s="602">
        <f t="shared" ca="1" si="1077"/>
        <v>34222.974537037044</v>
      </c>
      <c r="CU551" s="602">
        <f t="shared" ca="1" si="1077"/>
        <v>36124.016203703701</v>
      </c>
      <c r="CV551" s="602">
        <f t="shared" ca="1" si="1077"/>
        <v>36124.016203703701</v>
      </c>
      <c r="CW551" s="602">
        <f t="shared" ca="1" si="1077"/>
        <v>38025.05787037038</v>
      </c>
      <c r="CX551" s="602">
        <f t="shared" ca="1" si="1077"/>
        <v>38025.05787037038</v>
      </c>
      <c r="CY551" s="602">
        <f t="shared" ca="1" si="1077"/>
        <v>39926.099537037036</v>
      </c>
      <c r="CZ551" s="602">
        <f t="shared" ca="1" si="1077"/>
        <v>33842.766203703715</v>
      </c>
      <c r="DA551" s="602">
        <f t="shared" ca="1" si="1077"/>
        <v>35743.807870370372</v>
      </c>
      <c r="DB551" s="602">
        <f t="shared" ca="1" si="1077"/>
        <v>35743.807870370372</v>
      </c>
      <c r="DC551" s="602">
        <f t="shared" ca="1" si="1077"/>
        <v>37644.849537037044</v>
      </c>
      <c r="DD551" s="602">
        <f t="shared" ca="1" si="1077"/>
        <v>37644.849537037044</v>
      </c>
      <c r="DE551" s="602">
        <f t="shared" ca="1" si="1077"/>
        <v>39545.891203703701</v>
      </c>
      <c r="DF551" s="602">
        <f t="shared" ca="1" si="1077"/>
        <v>39545.891203703701</v>
      </c>
      <c r="DG551" s="602">
        <f t="shared" ca="1" si="1077"/>
        <v>41446.932870370372</v>
      </c>
      <c r="DH551" s="602">
        <f t="shared" ca="1" si="1077"/>
        <v>41446.932870370372</v>
      </c>
      <c r="DI551" s="602">
        <f t="shared" ca="1" si="1077"/>
        <v>43347.974537037044</v>
      </c>
    </row>
    <row r="552" spans="22:113" ht="14.25" x14ac:dyDescent="0.2">
      <c r="V552" s="260"/>
      <c r="W552" s="887">
        <f t="shared" si="1058"/>
        <v>9</v>
      </c>
      <c r="X552" s="890">
        <f t="shared" ref="X552:BA552" ca="1" si="1078">IF(ISNUMBER($W552),IF($W552&lt;=$Z$35,$Z$23*$Z$33*365/360/12+IF($W552=$Z$35,-$Z$23*$Z$34+$Z$23*$Z$34*$Z$26+$Z$37/2,),IF(AND($W552&gt;$Z$35,$W552&lt;=$Z$36),$Z$23*($Z$34*X$40+(1-$Z$34)*$Z$33)*365/360/12+IF($W552=$Z$36,-$Z$23*(1-$Z$34)+$Z43/2,),PMT(X$40/12*365/360,$Z$24+$Z$35-$Z$36,-$Z$23))),"")</f>
        <v>12551.099537037036</v>
      </c>
      <c r="Y552" s="890">
        <f t="shared" ca="1" si="1078"/>
        <v>13691.724537037036</v>
      </c>
      <c r="Z552" s="890">
        <f t="shared" ca="1" si="1078"/>
        <v>13691.724537037036</v>
      </c>
      <c r="AA552" s="890">
        <f t="shared" ca="1" si="1078"/>
        <v>14832.349537037036</v>
      </c>
      <c r="AB552" s="890">
        <f t="shared" ca="1" si="1078"/>
        <v>14832.349537037036</v>
      </c>
      <c r="AC552" s="890">
        <f t="shared" ca="1" si="1078"/>
        <v>15972.974537037042</v>
      </c>
      <c r="AD552" s="890">
        <f t="shared" ca="1" si="1078"/>
        <v>15972.974537037042</v>
      </c>
      <c r="AE552" s="890">
        <f t="shared" ca="1" si="1078"/>
        <v>17113.59953703704</v>
      </c>
      <c r="AF552" s="890">
        <f t="shared" ca="1" si="1078"/>
        <v>17113.59953703704</v>
      </c>
      <c r="AG552" s="890">
        <f t="shared" ca="1" si="1078"/>
        <v>18254.22453703704</v>
      </c>
      <c r="AH552" s="890">
        <f t="shared" ca="1" si="1078"/>
        <v>19014.641203703704</v>
      </c>
      <c r="AI552" s="890">
        <f t="shared" ca="1" si="1078"/>
        <v>20915.682870370369</v>
      </c>
      <c r="AJ552" s="890">
        <f t="shared" ca="1" si="1078"/>
        <v>20915.682870370369</v>
      </c>
      <c r="AK552" s="890">
        <f t="shared" ca="1" si="1078"/>
        <v>22816.724537037036</v>
      </c>
      <c r="AL552" s="890">
        <f t="shared" ca="1" si="1078"/>
        <v>22816.724537037036</v>
      </c>
      <c r="AM552" s="890">
        <f t="shared" ca="1" si="1078"/>
        <v>24717.766203703704</v>
      </c>
      <c r="AN552" s="890">
        <f t="shared" ca="1" si="1078"/>
        <v>24717.766203703704</v>
      </c>
      <c r="AO552" s="890">
        <f t="shared" ca="1" si="1078"/>
        <v>26618.807870370369</v>
      </c>
      <c r="AP552" s="890">
        <f t="shared" ca="1" si="1078"/>
        <v>26618.807870370369</v>
      </c>
      <c r="AQ552" s="890">
        <f t="shared" ca="1" si="1078"/>
        <v>28519.849537037036</v>
      </c>
      <c r="AR552" s="890">
        <f t="shared" ca="1" si="1078"/>
        <v>22436.516203703704</v>
      </c>
      <c r="AS552" s="890">
        <f t="shared" ca="1" si="1078"/>
        <v>24337.557870370369</v>
      </c>
      <c r="AT552" s="890">
        <f t="shared" ca="1" si="1078"/>
        <v>24337.557870370369</v>
      </c>
      <c r="AU552" s="890">
        <f t="shared" ca="1" si="1078"/>
        <v>26238.599537037036</v>
      </c>
      <c r="AV552" s="890">
        <f t="shared" ca="1" si="1078"/>
        <v>26238.599537037036</v>
      </c>
      <c r="AW552" s="890">
        <f t="shared" ca="1" si="1078"/>
        <v>28139.641203703704</v>
      </c>
      <c r="AX552" s="890">
        <f t="shared" ca="1" si="1078"/>
        <v>28139.641203703704</v>
      </c>
      <c r="AY552" s="890">
        <f t="shared" ca="1" si="1078"/>
        <v>30040.682870370376</v>
      </c>
      <c r="AZ552" s="890">
        <f t="shared" ca="1" si="1078"/>
        <v>30040.682870370376</v>
      </c>
      <c r="BA552" s="890">
        <f t="shared" ca="1" si="1078"/>
        <v>31941.724537037047</v>
      </c>
      <c r="CF552" s="602">
        <f t="shared" ref="CF552:DI552" ca="1" si="1079">IF(ISNUMBER($W552),IF($W552&lt;=$Z$35,$Z$23*$Z$33*365/360/12+IF($W552=$Z$35,-$Z$23*$Z$34+$Z$23*$Z$34*$Z$26+$Z$37/2,),IF(AND($W552&gt;$Z$35,$W552&lt;=$Z$36),$Z$23*($Z$34*CF$40+(1-$Z$34)*$Z$33)*365/360/12+IF($W552=$Z$36,-$Z$23*(1-$Z$34)+$Z43/2,),PMT(CF$40/12*365/360,$Z$24+$Z$35-$Z$36,-$Z$23))),"")</f>
        <v>20155.266203703704</v>
      </c>
      <c r="CG552" s="602">
        <f t="shared" ca="1" si="1079"/>
        <v>21295.891203703708</v>
      </c>
      <c r="CH552" s="602">
        <f t="shared" ca="1" si="1079"/>
        <v>21295.891203703708</v>
      </c>
      <c r="CI552" s="602">
        <f t="shared" ca="1" si="1079"/>
        <v>22436.516203703708</v>
      </c>
      <c r="CJ552" s="602">
        <f t="shared" ca="1" si="1079"/>
        <v>22436.516203703708</v>
      </c>
      <c r="CK552" s="602">
        <f t="shared" ca="1" si="1079"/>
        <v>23577.141203703708</v>
      </c>
      <c r="CL552" s="602">
        <f t="shared" ca="1" si="1079"/>
        <v>23577.141203703708</v>
      </c>
      <c r="CM552" s="602">
        <f t="shared" ca="1" si="1079"/>
        <v>24717.766203703708</v>
      </c>
      <c r="CN552" s="602">
        <f t="shared" ca="1" si="1079"/>
        <v>24717.766203703708</v>
      </c>
      <c r="CO552" s="602">
        <f t="shared" ca="1" si="1079"/>
        <v>25858.391203703708</v>
      </c>
      <c r="CP552" s="602">
        <f t="shared" ca="1" si="1079"/>
        <v>30420.891203703704</v>
      </c>
      <c r="CQ552" s="602">
        <f t="shared" ca="1" si="1079"/>
        <v>32321.93287037038</v>
      </c>
      <c r="CR552" s="602">
        <f t="shared" ca="1" si="1079"/>
        <v>32321.93287037038</v>
      </c>
      <c r="CS552" s="602">
        <f t="shared" ca="1" si="1079"/>
        <v>34222.974537037044</v>
      </c>
      <c r="CT552" s="602">
        <f t="shared" ca="1" si="1079"/>
        <v>34222.974537037044</v>
      </c>
      <c r="CU552" s="602">
        <f t="shared" ca="1" si="1079"/>
        <v>36124.016203703701</v>
      </c>
      <c r="CV552" s="602">
        <f t="shared" ca="1" si="1079"/>
        <v>36124.016203703701</v>
      </c>
      <c r="CW552" s="602">
        <f t="shared" ca="1" si="1079"/>
        <v>38025.05787037038</v>
      </c>
      <c r="CX552" s="602">
        <f t="shared" ca="1" si="1079"/>
        <v>38025.05787037038</v>
      </c>
      <c r="CY552" s="602">
        <f t="shared" ca="1" si="1079"/>
        <v>39926.099537037036</v>
      </c>
      <c r="CZ552" s="602">
        <f t="shared" ca="1" si="1079"/>
        <v>33842.766203703715</v>
      </c>
      <c r="DA552" s="602">
        <f t="shared" ca="1" si="1079"/>
        <v>35743.807870370372</v>
      </c>
      <c r="DB552" s="602">
        <f t="shared" ca="1" si="1079"/>
        <v>35743.807870370372</v>
      </c>
      <c r="DC552" s="602">
        <f t="shared" ca="1" si="1079"/>
        <v>37644.849537037044</v>
      </c>
      <c r="DD552" s="602">
        <f t="shared" ca="1" si="1079"/>
        <v>37644.849537037044</v>
      </c>
      <c r="DE552" s="602">
        <f t="shared" ca="1" si="1079"/>
        <v>39545.891203703701</v>
      </c>
      <c r="DF552" s="602">
        <f t="shared" ca="1" si="1079"/>
        <v>39545.891203703701</v>
      </c>
      <c r="DG552" s="602">
        <f t="shared" ca="1" si="1079"/>
        <v>41446.932870370372</v>
      </c>
      <c r="DH552" s="602">
        <f t="shared" ca="1" si="1079"/>
        <v>41446.932870370372</v>
      </c>
      <c r="DI552" s="602">
        <f t="shared" ca="1" si="1079"/>
        <v>43347.974537037044</v>
      </c>
    </row>
    <row r="553" spans="22:113" ht="14.25" x14ac:dyDescent="0.2">
      <c r="V553" s="260"/>
      <c r="W553" s="887">
        <f t="shared" si="1058"/>
        <v>10</v>
      </c>
      <c r="X553" s="890">
        <f t="shared" ref="X553:BA553" ca="1" si="1080">IF(ISNUMBER($W553),IF($W553&lt;=$Z$35,$Z$23*$Z$33*365/360/12+IF($W553=$Z$35,-$Z$23*$Z$34+$Z$23*$Z$34*$Z$26+$Z$37/2,),IF(AND($W553&gt;$Z$35,$W553&lt;=$Z$36),$Z$23*($Z$34*X$40+(1-$Z$34)*$Z$33)*365/360/12+IF($W553=$Z$36,-$Z$23*(1-$Z$34)+$Z44/2,),PMT(X$40/12*365/360,$Z$24+$Z$35-$Z$36,-$Z$23))),"")</f>
        <v>12551.099537037036</v>
      </c>
      <c r="Y553" s="890">
        <f t="shared" ca="1" si="1080"/>
        <v>13691.724537037036</v>
      </c>
      <c r="Z553" s="890">
        <f t="shared" ca="1" si="1080"/>
        <v>13691.724537037036</v>
      </c>
      <c r="AA553" s="890">
        <f t="shared" ca="1" si="1080"/>
        <v>14832.349537037036</v>
      </c>
      <c r="AB553" s="890">
        <f t="shared" ca="1" si="1080"/>
        <v>14832.349537037036</v>
      </c>
      <c r="AC553" s="890">
        <f t="shared" ca="1" si="1080"/>
        <v>15972.974537037042</v>
      </c>
      <c r="AD553" s="890">
        <f t="shared" ca="1" si="1080"/>
        <v>15972.974537037042</v>
      </c>
      <c r="AE553" s="890">
        <f t="shared" ca="1" si="1080"/>
        <v>17113.59953703704</v>
      </c>
      <c r="AF553" s="890">
        <f t="shared" ca="1" si="1080"/>
        <v>17113.59953703704</v>
      </c>
      <c r="AG553" s="890">
        <f t="shared" ca="1" si="1080"/>
        <v>18254.22453703704</v>
      </c>
      <c r="AH553" s="890">
        <f t="shared" ca="1" si="1080"/>
        <v>19014.641203703704</v>
      </c>
      <c r="AI553" s="890">
        <f t="shared" ca="1" si="1080"/>
        <v>20915.682870370369</v>
      </c>
      <c r="AJ553" s="890">
        <f t="shared" ca="1" si="1080"/>
        <v>20915.682870370369</v>
      </c>
      <c r="AK553" s="890">
        <f t="shared" ca="1" si="1080"/>
        <v>22816.724537037036</v>
      </c>
      <c r="AL553" s="890">
        <f t="shared" ca="1" si="1080"/>
        <v>22816.724537037036</v>
      </c>
      <c r="AM553" s="890">
        <f t="shared" ca="1" si="1080"/>
        <v>24717.766203703704</v>
      </c>
      <c r="AN553" s="890">
        <f t="shared" ca="1" si="1080"/>
        <v>24717.766203703704</v>
      </c>
      <c r="AO553" s="890">
        <f t="shared" ca="1" si="1080"/>
        <v>26618.807870370369</v>
      </c>
      <c r="AP553" s="890">
        <f t="shared" ca="1" si="1080"/>
        <v>26618.807870370369</v>
      </c>
      <c r="AQ553" s="890">
        <f t="shared" ca="1" si="1080"/>
        <v>28519.849537037036</v>
      </c>
      <c r="AR553" s="890">
        <f t="shared" ca="1" si="1080"/>
        <v>22436.516203703704</v>
      </c>
      <c r="AS553" s="890">
        <f t="shared" ca="1" si="1080"/>
        <v>24337.557870370369</v>
      </c>
      <c r="AT553" s="890">
        <f t="shared" ca="1" si="1080"/>
        <v>24337.557870370369</v>
      </c>
      <c r="AU553" s="890">
        <f t="shared" ca="1" si="1080"/>
        <v>26238.599537037036</v>
      </c>
      <c r="AV553" s="890">
        <f t="shared" ca="1" si="1080"/>
        <v>26238.599537037036</v>
      </c>
      <c r="AW553" s="890">
        <f t="shared" ca="1" si="1080"/>
        <v>28139.641203703704</v>
      </c>
      <c r="AX553" s="890">
        <f t="shared" ca="1" si="1080"/>
        <v>28139.641203703704</v>
      </c>
      <c r="AY553" s="890">
        <f t="shared" ca="1" si="1080"/>
        <v>30040.682870370376</v>
      </c>
      <c r="AZ553" s="890">
        <f t="shared" ca="1" si="1080"/>
        <v>30040.682870370376</v>
      </c>
      <c r="BA553" s="890">
        <f t="shared" ca="1" si="1080"/>
        <v>31941.724537037047</v>
      </c>
      <c r="CF553" s="602">
        <f t="shared" ref="CF553:DI553" ca="1" si="1081">IF(ISNUMBER($W553),IF($W553&lt;=$Z$35,$Z$23*$Z$33*365/360/12+IF($W553=$Z$35,-$Z$23*$Z$34+$Z$23*$Z$34*$Z$26+$Z$37/2,),IF(AND($W553&gt;$Z$35,$W553&lt;=$Z$36),$Z$23*($Z$34*CF$40+(1-$Z$34)*$Z$33)*365/360/12+IF($W553=$Z$36,-$Z$23*(1-$Z$34)+$Z44/2,),PMT(CF$40/12*365/360,$Z$24+$Z$35-$Z$36,-$Z$23))),"")</f>
        <v>20155.266203703704</v>
      </c>
      <c r="CG553" s="602">
        <f t="shared" ca="1" si="1081"/>
        <v>21295.891203703708</v>
      </c>
      <c r="CH553" s="602">
        <f t="shared" ca="1" si="1081"/>
        <v>21295.891203703708</v>
      </c>
      <c r="CI553" s="602">
        <f t="shared" ca="1" si="1081"/>
        <v>22436.516203703708</v>
      </c>
      <c r="CJ553" s="602">
        <f t="shared" ca="1" si="1081"/>
        <v>22436.516203703708</v>
      </c>
      <c r="CK553" s="602">
        <f t="shared" ca="1" si="1081"/>
        <v>23577.141203703708</v>
      </c>
      <c r="CL553" s="602">
        <f t="shared" ca="1" si="1081"/>
        <v>23577.141203703708</v>
      </c>
      <c r="CM553" s="602">
        <f t="shared" ca="1" si="1081"/>
        <v>24717.766203703708</v>
      </c>
      <c r="CN553" s="602">
        <f t="shared" ca="1" si="1081"/>
        <v>24717.766203703708</v>
      </c>
      <c r="CO553" s="602">
        <f t="shared" ca="1" si="1081"/>
        <v>25858.391203703708</v>
      </c>
      <c r="CP553" s="602">
        <f t="shared" ca="1" si="1081"/>
        <v>30420.891203703704</v>
      </c>
      <c r="CQ553" s="602">
        <f t="shared" ca="1" si="1081"/>
        <v>32321.93287037038</v>
      </c>
      <c r="CR553" s="602">
        <f t="shared" ca="1" si="1081"/>
        <v>32321.93287037038</v>
      </c>
      <c r="CS553" s="602">
        <f t="shared" ca="1" si="1081"/>
        <v>34222.974537037044</v>
      </c>
      <c r="CT553" s="602">
        <f t="shared" ca="1" si="1081"/>
        <v>34222.974537037044</v>
      </c>
      <c r="CU553" s="602">
        <f t="shared" ca="1" si="1081"/>
        <v>36124.016203703701</v>
      </c>
      <c r="CV553" s="602">
        <f t="shared" ca="1" si="1081"/>
        <v>36124.016203703701</v>
      </c>
      <c r="CW553" s="602">
        <f t="shared" ca="1" si="1081"/>
        <v>38025.05787037038</v>
      </c>
      <c r="CX553" s="602">
        <f t="shared" ca="1" si="1081"/>
        <v>38025.05787037038</v>
      </c>
      <c r="CY553" s="602">
        <f t="shared" ca="1" si="1081"/>
        <v>39926.099537037036</v>
      </c>
      <c r="CZ553" s="602">
        <f t="shared" ca="1" si="1081"/>
        <v>33842.766203703715</v>
      </c>
      <c r="DA553" s="602">
        <f t="shared" ca="1" si="1081"/>
        <v>35743.807870370372</v>
      </c>
      <c r="DB553" s="602">
        <f t="shared" ca="1" si="1081"/>
        <v>35743.807870370372</v>
      </c>
      <c r="DC553" s="602">
        <f t="shared" ca="1" si="1081"/>
        <v>37644.849537037044</v>
      </c>
      <c r="DD553" s="602">
        <f t="shared" ca="1" si="1081"/>
        <v>37644.849537037044</v>
      </c>
      <c r="DE553" s="602">
        <f t="shared" ca="1" si="1081"/>
        <v>39545.891203703701</v>
      </c>
      <c r="DF553" s="602">
        <f t="shared" ca="1" si="1081"/>
        <v>39545.891203703701</v>
      </c>
      <c r="DG553" s="602">
        <f t="shared" ca="1" si="1081"/>
        <v>41446.932870370372</v>
      </c>
      <c r="DH553" s="602">
        <f t="shared" ca="1" si="1081"/>
        <v>41446.932870370372</v>
      </c>
      <c r="DI553" s="602">
        <f t="shared" ca="1" si="1081"/>
        <v>43347.974537037044</v>
      </c>
    </row>
    <row r="554" spans="22:113" ht="14.25" x14ac:dyDescent="0.2">
      <c r="V554" s="260"/>
      <c r="W554" s="887">
        <f t="shared" si="1058"/>
        <v>11</v>
      </c>
      <c r="X554" s="890">
        <f t="shared" ref="X554:BA554" ca="1" si="1082">IF(ISNUMBER($W554),IF($W554&lt;=$Z$35,$Z$23*$Z$33*365/360/12+IF($W554=$Z$35,-$Z$23*$Z$34+$Z$23*$Z$34*$Z$26+$Z$37/2,),IF(AND($W554&gt;$Z$35,$W554&lt;=$Z$36),$Z$23*($Z$34*X$40+(1-$Z$34)*$Z$33)*365/360/12+IF($W554=$Z$36,-$Z$23*(1-$Z$34)+$Z45/2,),PMT(X$40/12*365/360,$Z$24+$Z$35-$Z$36,-$Z$23))),"")</f>
        <v>12551.099537037036</v>
      </c>
      <c r="Y554" s="890">
        <f t="shared" ca="1" si="1082"/>
        <v>13691.724537037036</v>
      </c>
      <c r="Z554" s="890">
        <f t="shared" ca="1" si="1082"/>
        <v>13691.724537037036</v>
      </c>
      <c r="AA554" s="890">
        <f t="shared" ca="1" si="1082"/>
        <v>14832.349537037036</v>
      </c>
      <c r="AB554" s="890">
        <f t="shared" ca="1" si="1082"/>
        <v>14832.349537037036</v>
      </c>
      <c r="AC554" s="890">
        <f t="shared" ca="1" si="1082"/>
        <v>15972.974537037042</v>
      </c>
      <c r="AD554" s="890">
        <f t="shared" ca="1" si="1082"/>
        <v>15972.974537037042</v>
      </c>
      <c r="AE554" s="890">
        <f t="shared" ca="1" si="1082"/>
        <v>17113.59953703704</v>
      </c>
      <c r="AF554" s="890">
        <f t="shared" ca="1" si="1082"/>
        <v>17113.59953703704</v>
      </c>
      <c r="AG554" s="890">
        <f t="shared" ca="1" si="1082"/>
        <v>18254.22453703704</v>
      </c>
      <c r="AH554" s="890">
        <f t="shared" ca="1" si="1082"/>
        <v>19014.641203703704</v>
      </c>
      <c r="AI554" s="890">
        <f t="shared" ca="1" si="1082"/>
        <v>20915.682870370369</v>
      </c>
      <c r="AJ554" s="890">
        <f t="shared" ca="1" si="1082"/>
        <v>20915.682870370369</v>
      </c>
      <c r="AK554" s="890">
        <f t="shared" ca="1" si="1082"/>
        <v>22816.724537037036</v>
      </c>
      <c r="AL554" s="890">
        <f t="shared" ca="1" si="1082"/>
        <v>22816.724537037036</v>
      </c>
      <c r="AM554" s="890">
        <f t="shared" ca="1" si="1082"/>
        <v>24717.766203703704</v>
      </c>
      <c r="AN554" s="890">
        <f t="shared" ca="1" si="1082"/>
        <v>24717.766203703704</v>
      </c>
      <c r="AO554" s="890">
        <f t="shared" ca="1" si="1082"/>
        <v>26618.807870370369</v>
      </c>
      <c r="AP554" s="890">
        <f t="shared" ca="1" si="1082"/>
        <v>26618.807870370369</v>
      </c>
      <c r="AQ554" s="890">
        <f t="shared" ca="1" si="1082"/>
        <v>28519.849537037036</v>
      </c>
      <c r="AR554" s="890">
        <f t="shared" ca="1" si="1082"/>
        <v>22436.516203703704</v>
      </c>
      <c r="AS554" s="890">
        <f t="shared" ca="1" si="1082"/>
        <v>24337.557870370369</v>
      </c>
      <c r="AT554" s="890">
        <f t="shared" ca="1" si="1082"/>
        <v>24337.557870370369</v>
      </c>
      <c r="AU554" s="890">
        <f t="shared" ca="1" si="1082"/>
        <v>26238.599537037036</v>
      </c>
      <c r="AV554" s="890">
        <f t="shared" ca="1" si="1082"/>
        <v>26238.599537037036</v>
      </c>
      <c r="AW554" s="890">
        <f t="shared" ca="1" si="1082"/>
        <v>28139.641203703704</v>
      </c>
      <c r="AX554" s="890">
        <f t="shared" ca="1" si="1082"/>
        <v>28139.641203703704</v>
      </c>
      <c r="AY554" s="890">
        <f t="shared" ca="1" si="1082"/>
        <v>30040.682870370376</v>
      </c>
      <c r="AZ554" s="890">
        <f t="shared" ca="1" si="1082"/>
        <v>30040.682870370376</v>
      </c>
      <c r="BA554" s="890">
        <f t="shared" ca="1" si="1082"/>
        <v>31941.724537037047</v>
      </c>
      <c r="CF554" s="602">
        <f t="shared" ref="CF554:DI554" ca="1" si="1083">IF(ISNUMBER($W554),IF($W554&lt;=$Z$35,$Z$23*$Z$33*365/360/12+IF($W554=$Z$35,-$Z$23*$Z$34+$Z$23*$Z$34*$Z$26+$Z$37/2,),IF(AND($W554&gt;$Z$35,$W554&lt;=$Z$36),$Z$23*($Z$34*CF$40+(1-$Z$34)*$Z$33)*365/360/12+IF($W554=$Z$36,-$Z$23*(1-$Z$34)+$Z45/2,),PMT(CF$40/12*365/360,$Z$24+$Z$35-$Z$36,-$Z$23))),"")</f>
        <v>20155.266203703704</v>
      </c>
      <c r="CG554" s="602">
        <f t="shared" ca="1" si="1083"/>
        <v>21295.891203703708</v>
      </c>
      <c r="CH554" s="602">
        <f t="shared" ca="1" si="1083"/>
        <v>21295.891203703708</v>
      </c>
      <c r="CI554" s="602">
        <f t="shared" ca="1" si="1083"/>
        <v>22436.516203703708</v>
      </c>
      <c r="CJ554" s="602">
        <f t="shared" ca="1" si="1083"/>
        <v>22436.516203703708</v>
      </c>
      <c r="CK554" s="602">
        <f t="shared" ca="1" si="1083"/>
        <v>23577.141203703708</v>
      </c>
      <c r="CL554" s="602">
        <f t="shared" ca="1" si="1083"/>
        <v>23577.141203703708</v>
      </c>
      <c r="CM554" s="602">
        <f t="shared" ca="1" si="1083"/>
        <v>24717.766203703708</v>
      </c>
      <c r="CN554" s="602">
        <f t="shared" ca="1" si="1083"/>
        <v>24717.766203703708</v>
      </c>
      <c r="CO554" s="602">
        <f t="shared" ca="1" si="1083"/>
        <v>25858.391203703708</v>
      </c>
      <c r="CP554" s="602">
        <f t="shared" ca="1" si="1083"/>
        <v>30420.891203703704</v>
      </c>
      <c r="CQ554" s="602">
        <f t="shared" ca="1" si="1083"/>
        <v>32321.93287037038</v>
      </c>
      <c r="CR554" s="602">
        <f t="shared" ca="1" si="1083"/>
        <v>32321.93287037038</v>
      </c>
      <c r="CS554" s="602">
        <f t="shared" ca="1" si="1083"/>
        <v>34222.974537037044</v>
      </c>
      <c r="CT554" s="602">
        <f t="shared" ca="1" si="1083"/>
        <v>34222.974537037044</v>
      </c>
      <c r="CU554" s="602">
        <f t="shared" ca="1" si="1083"/>
        <v>36124.016203703701</v>
      </c>
      <c r="CV554" s="602">
        <f t="shared" ca="1" si="1083"/>
        <v>36124.016203703701</v>
      </c>
      <c r="CW554" s="602">
        <f t="shared" ca="1" si="1083"/>
        <v>38025.05787037038</v>
      </c>
      <c r="CX554" s="602">
        <f t="shared" ca="1" si="1083"/>
        <v>38025.05787037038</v>
      </c>
      <c r="CY554" s="602">
        <f t="shared" ca="1" si="1083"/>
        <v>39926.099537037036</v>
      </c>
      <c r="CZ554" s="602">
        <f t="shared" ca="1" si="1083"/>
        <v>33842.766203703715</v>
      </c>
      <c r="DA554" s="602">
        <f t="shared" ca="1" si="1083"/>
        <v>35743.807870370372</v>
      </c>
      <c r="DB554" s="602">
        <f t="shared" ca="1" si="1083"/>
        <v>35743.807870370372</v>
      </c>
      <c r="DC554" s="602">
        <f t="shared" ca="1" si="1083"/>
        <v>37644.849537037044</v>
      </c>
      <c r="DD554" s="602">
        <f t="shared" ca="1" si="1083"/>
        <v>37644.849537037044</v>
      </c>
      <c r="DE554" s="602">
        <f t="shared" ca="1" si="1083"/>
        <v>39545.891203703701</v>
      </c>
      <c r="DF554" s="602">
        <f t="shared" ca="1" si="1083"/>
        <v>39545.891203703701</v>
      </c>
      <c r="DG554" s="602">
        <f t="shared" ca="1" si="1083"/>
        <v>41446.932870370372</v>
      </c>
      <c r="DH554" s="602">
        <f t="shared" ca="1" si="1083"/>
        <v>41446.932870370372</v>
      </c>
      <c r="DI554" s="602">
        <f t="shared" ca="1" si="1083"/>
        <v>43347.974537037044</v>
      </c>
    </row>
    <row r="555" spans="22:113" ht="14.25" x14ac:dyDescent="0.2">
      <c r="V555" s="260"/>
      <c r="W555" s="887">
        <f t="shared" si="1058"/>
        <v>12</v>
      </c>
      <c r="X555" s="890">
        <f t="shared" ref="X555:BA555" ca="1" si="1084">IF(ISNUMBER($W555),IF($W555&lt;=$Z$35,$Z$23*$Z$33*365/360/12+IF($W555=$Z$35,-$Z$23*$Z$34+$Z$23*$Z$34*$Z$26+$Z$37/2,),IF(AND($W555&gt;$Z$35,$W555&lt;=$Z$36),$Z$23*($Z$34*X$40+(1-$Z$34)*$Z$33)*365/360/12+IF($W555=$Z$36,-$Z$23*(1-$Z$34)+$Z46/2,),PMT(X$40/12*365/360,$Z$24+$Z$35-$Z$36,-$Z$23))),"")</f>
        <v>12551.099537037036</v>
      </c>
      <c r="Y555" s="890">
        <f t="shared" ca="1" si="1084"/>
        <v>13691.724537037036</v>
      </c>
      <c r="Z555" s="890">
        <f t="shared" ca="1" si="1084"/>
        <v>13691.724537037036</v>
      </c>
      <c r="AA555" s="890">
        <f t="shared" ca="1" si="1084"/>
        <v>14832.349537037036</v>
      </c>
      <c r="AB555" s="890">
        <f t="shared" ca="1" si="1084"/>
        <v>14832.349537037036</v>
      </c>
      <c r="AC555" s="890">
        <f t="shared" ca="1" si="1084"/>
        <v>15972.974537037042</v>
      </c>
      <c r="AD555" s="890">
        <f t="shared" ca="1" si="1084"/>
        <v>15972.974537037042</v>
      </c>
      <c r="AE555" s="890">
        <f t="shared" ca="1" si="1084"/>
        <v>17113.59953703704</v>
      </c>
      <c r="AF555" s="890">
        <f t="shared" ca="1" si="1084"/>
        <v>17113.59953703704</v>
      </c>
      <c r="AG555" s="890">
        <f t="shared" ca="1" si="1084"/>
        <v>18254.22453703704</v>
      </c>
      <c r="AH555" s="890">
        <f t="shared" ca="1" si="1084"/>
        <v>19014.641203703704</v>
      </c>
      <c r="AI555" s="890">
        <f t="shared" ca="1" si="1084"/>
        <v>20915.682870370369</v>
      </c>
      <c r="AJ555" s="890">
        <f t="shared" ca="1" si="1084"/>
        <v>20915.682870370369</v>
      </c>
      <c r="AK555" s="890">
        <f t="shared" ca="1" si="1084"/>
        <v>22816.724537037036</v>
      </c>
      <c r="AL555" s="890">
        <f t="shared" ca="1" si="1084"/>
        <v>22816.724537037036</v>
      </c>
      <c r="AM555" s="890">
        <f t="shared" ca="1" si="1084"/>
        <v>24717.766203703704</v>
      </c>
      <c r="AN555" s="890">
        <f t="shared" ca="1" si="1084"/>
        <v>24717.766203703704</v>
      </c>
      <c r="AO555" s="890">
        <f t="shared" ca="1" si="1084"/>
        <v>26618.807870370369</v>
      </c>
      <c r="AP555" s="890">
        <f t="shared" ca="1" si="1084"/>
        <v>26618.807870370369</v>
      </c>
      <c r="AQ555" s="890">
        <f t="shared" ca="1" si="1084"/>
        <v>28519.849537037036</v>
      </c>
      <c r="AR555" s="890">
        <f t="shared" ca="1" si="1084"/>
        <v>22436.516203703704</v>
      </c>
      <c r="AS555" s="890">
        <f t="shared" ca="1" si="1084"/>
        <v>24337.557870370369</v>
      </c>
      <c r="AT555" s="890">
        <f t="shared" ca="1" si="1084"/>
        <v>24337.557870370369</v>
      </c>
      <c r="AU555" s="890">
        <f t="shared" ca="1" si="1084"/>
        <v>26238.599537037036</v>
      </c>
      <c r="AV555" s="890">
        <f t="shared" ca="1" si="1084"/>
        <v>26238.599537037036</v>
      </c>
      <c r="AW555" s="890">
        <f t="shared" ca="1" si="1084"/>
        <v>28139.641203703704</v>
      </c>
      <c r="AX555" s="890">
        <f t="shared" ca="1" si="1084"/>
        <v>28139.641203703704</v>
      </c>
      <c r="AY555" s="890">
        <f t="shared" ca="1" si="1084"/>
        <v>30040.682870370376</v>
      </c>
      <c r="AZ555" s="890">
        <f t="shared" ca="1" si="1084"/>
        <v>30040.682870370376</v>
      </c>
      <c r="BA555" s="890">
        <f t="shared" ca="1" si="1084"/>
        <v>31941.724537037047</v>
      </c>
      <c r="CF555" s="602">
        <f t="shared" ref="CF555:DI555" ca="1" si="1085">IF(ISNUMBER($W555),IF($W555&lt;=$Z$35,$Z$23*$Z$33*365/360/12+IF($W555=$Z$35,-$Z$23*$Z$34+$Z$23*$Z$34*$Z$26+$Z$37/2,),IF(AND($W555&gt;$Z$35,$W555&lt;=$Z$36),$Z$23*($Z$34*CF$40+(1-$Z$34)*$Z$33)*365/360/12+IF($W555=$Z$36,-$Z$23*(1-$Z$34)+$Z46/2,),PMT(CF$40/12*365/360,$Z$24+$Z$35-$Z$36,-$Z$23))),"")</f>
        <v>20155.266203703704</v>
      </c>
      <c r="CG555" s="602">
        <f t="shared" ca="1" si="1085"/>
        <v>21295.891203703708</v>
      </c>
      <c r="CH555" s="602">
        <f t="shared" ca="1" si="1085"/>
        <v>21295.891203703708</v>
      </c>
      <c r="CI555" s="602">
        <f t="shared" ca="1" si="1085"/>
        <v>22436.516203703708</v>
      </c>
      <c r="CJ555" s="602">
        <f t="shared" ca="1" si="1085"/>
        <v>22436.516203703708</v>
      </c>
      <c r="CK555" s="602">
        <f t="shared" ca="1" si="1085"/>
        <v>23577.141203703708</v>
      </c>
      <c r="CL555" s="602">
        <f t="shared" ca="1" si="1085"/>
        <v>23577.141203703708</v>
      </c>
      <c r="CM555" s="602">
        <f t="shared" ca="1" si="1085"/>
        <v>24717.766203703708</v>
      </c>
      <c r="CN555" s="602">
        <f t="shared" ca="1" si="1085"/>
        <v>24717.766203703708</v>
      </c>
      <c r="CO555" s="602">
        <f t="shared" ca="1" si="1085"/>
        <v>25858.391203703708</v>
      </c>
      <c r="CP555" s="602">
        <f t="shared" ca="1" si="1085"/>
        <v>30420.891203703704</v>
      </c>
      <c r="CQ555" s="602">
        <f t="shared" ca="1" si="1085"/>
        <v>32321.93287037038</v>
      </c>
      <c r="CR555" s="602">
        <f t="shared" ca="1" si="1085"/>
        <v>32321.93287037038</v>
      </c>
      <c r="CS555" s="602">
        <f t="shared" ca="1" si="1085"/>
        <v>34222.974537037044</v>
      </c>
      <c r="CT555" s="602">
        <f t="shared" ca="1" si="1085"/>
        <v>34222.974537037044</v>
      </c>
      <c r="CU555" s="602">
        <f t="shared" ca="1" si="1085"/>
        <v>36124.016203703701</v>
      </c>
      <c r="CV555" s="602">
        <f t="shared" ca="1" si="1085"/>
        <v>36124.016203703701</v>
      </c>
      <c r="CW555" s="602">
        <f t="shared" ca="1" si="1085"/>
        <v>38025.05787037038</v>
      </c>
      <c r="CX555" s="602">
        <f t="shared" ca="1" si="1085"/>
        <v>38025.05787037038</v>
      </c>
      <c r="CY555" s="602">
        <f t="shared" ca="1" si="1085"/>
        <v>39926.099537037036</v>
      </c>
      <c r="CZ555" s="602">
        <f t="shared" ca="1" si="1085"/>
        <v>33842.766203703715</v>
      </c>
      <c r="DA555" s="602">
        <f t="shared" ca="1" si="1085"/>
        <v>35743.807870370372</v>
      </c>
      <c r="DB555" s="602">
        <f t="shared" ca="1" si="1085"/>
        <v>35743.807870370372</v>
      </c>
      <c r="DC555" s="602">
        <f t="shared" ca="1" si="1085"/>
        <v>37644.849537037044</v>
      </c>
      <c r="DD555" s="602">
        <f t="shared" ca="1" si="1085"/>
        <v>37644.849537037044</v>
      </c>
      <c r="DE555" s="602">
        <f t="shared" ca="1" si="1085"/>
        <v>39545.891203703701</v>
      </c>
      <c r="DF555" s="602">
        <f t="shared" ca="1" si="1085"/>
        <v>39545.891203703701</v>
      </c>
      <c r="DG555" s="602">
        <f t="shared" ca="1" si="1085"/>
        <v>41446.932870370372</v>
      </c>
      <c r="DH555" s="602">
        <f t="shared" ca="1" si="1085"/>
        <v>41446.932870370372</v>
      </c>
      <c r="DI555" s="602">
        <f t="shared" ca="1" si="1085"/>
        <v>43347.974537037044</v>
      </c>
    </row>
    <row r="556" spans="22:113" ht="14.25" x14ac:dyDescent="0.2">
      <c r="V556" s="260"/>
      <c r="W556" s="887">
        <f t="shared" si="1058"/>
        <v>13</v>
      </c>
      <c r="X556" s="890">
        <f t="shared" ref="X556:BA556" ca="1" si="1086">IF(ISNUMBER($W556),IF($W556&lt;=$Z$35,$Z$23*$Z$33*365/360/12+IF($W556=$Z$35,-$Z$23*$Z$34+$Z$23*$Z$34*$Z$26+$Z$37/2,),IF(AND($W556&gt;$Z$35,$W556&lt;=$Z$36),$Z$23*($Z$34*X$40+(1-$Z$34)*$Z$33)*365/360/12+IF($W556=$Z$36,-$Z$23*(1-$Z$34)+$Z47/2,),PMT(X$40/12*365/360,$Z$24+$Z$35-$Z$36,-$Z$23))),"")</f>
        <v>12551.099537037036</v>
      </c>
      <c r="Y556" s="890">
        <f t="shared" ca="1" si="1086"/>
        <v>13691.724537037036</v>
      </c>
      <c r="Z556" s="890">
        <f t="shared" ca="1" si="1086"/>
        <v>13691.724537037036</v>
      </c>
      <c r="AA556" s="890">
        <f t="shared" ca="1" si="1086"/>
        <v>14832.349537037036</v>
      </c>
      <c r="AB556" s="890">
        <f t="shared" ca="1" si="1086"/>
        <v>14832.349537037036</v>
      </c>
      <c r="AC556" s="890">
        <f t="shared" ca="1" si="1086"/>
        <v>15972.974537037042</v>
      </c>
      <c r="AD556" s="890">
        <f t="shared" ca="1" si="1086"/>
        <v>15972.974537037042</v>
      </c>
      <c r="AE556" s="890">
        <f t="shared" ca="1" si="1086"/>
        <v>17113.59953703704</v>
      </c>
      <c r="AF556" s="890">
        <f t="shared" ca="1" si="1086"/>
        <v>17113.59953703704</v>
      </c>
      <c r="AG556" s="890">
        <f t="shared" ca="1" si="1086"/>
        <v>18254.22453703704</v>
      </c>
      <c r="AH556" s="890">
        <f t="shared" ca="1" si="1086"/>
        <v>19014.641203703704</v>
      </c>
      <c r="AI556" s="890">
        <f t="shared" ca="1" si="1086"/>
        <v>20915.682870370369</v>
      </c>
      <c r="AJ556" s="890">
        <f t="shared" ca="1" si="1086"/>
        <v>20915.682870370369</v>
      </c>
      <c r="AK556" s="890">
        <f t="shared" ca="1" si="1086"/>
        <v>22816.724537037036</v>
      </c>
      <c r="AL556" s="890">
        <f t="shared" ca="1" si="1086"/>
        <v>22816.724537037036</v>
      </c>
      <c r="AM556" s="890">
        <f t="shared" ca="1" si="1086"/>
        <v>24717.766203703704</v>
      </c>
      <c r="AN556" s="890">
        <f t="shared" ca="1" si="1086"/>
        <v>24717.766203703704</v>
      </c>
      <c r="AO556" s="890">
        <f t="shared" ca="1" si="1086"/>
        <v>26618.807870370369</v>
      </c>
      <c r="AP556" s="890">
        <f t="shared" ca="1" si="1086"/>
        <v>26618.807870370369</v>
      </c>
      <c r="AQ556" s="890">
        <f t="shared" ca="1" si="1086"/>
        <v>28519.849537037036</v>
      </c>
      <c r="AR556" s="890">
        <f t="shared" ca="1" si="1086"/>
        <v>22436.516203703704</v>
      </c>
      <c r="AS556" s="890">
        <f t="shared" ca="1" si="1086"/>
        <v>24337.557870370369</v>
      </c>
      <c r="AT556" s="890">
        <f t="shared" ca="1" si="1086"/>
        <v>24337.557870370369</v>
      </c>
      <c r="AU556" s="890">
        <f t="shared" ca="1" si="1086"/>
        <v>26238.599537037036</v>
      </c>
      <c r="AV556" s="890">
        <f t="shared" ca="1" si="1086"/>
        <v>26238.599537037036</v>
      </c>
      <c r="AW556" s="890">
        <f t="shared" ca="1" si="1086"/>
        <v>28139.641203703704</v>
      </c>
      <c r="AX556" s="890">
        <f t="shared" ca="1" si="1086"/>
        <v>28139.641203703704</v>
      </c>
      <c r="AY556" s="890">
        <f t="shared" ca="1" si="1086"/>
        <v>30040.682870370376</v>
      </c>
      <c r="AZ556" s="890">
        <f t="shared" ca="1" si="1086"/>
        <v>30040.682870370376</v>
      </c>
      <c r="BA556" s="890">
        <f t="shared" ca="1" si="1086"/>
        <v>31941.724537037047</v>
      </c>
      <c r="CF556" s="602">
        <f t="shared" ref="CF556:DI556" ca="1" si="1087">IF(ISNUMBER($W556),IF($W556&lt;=$Z$35,$Z$23*$Z$33*365/360/12+IF($W556=$Z$35,-$Z$23*$Z$34+$Z$23*$Z$34*$Z$26+$Z$37/2,),IF(AND($W556&gt;$Z$35,$W556&lt;=$Z$36),$Z$23*($Z$34*CF$40+(1-$Z$34)*$Z$33)*365/360/12+IF($W556=$Z$36,-$Z$23*(1-$Z$34)+$Z47/2,),PMT(CF$40/12*365/360,$Z$24+$Z$35-$Z$36,-$Z$23))),"")</f>
        <v>20155.266203703704</v>
      </c>
      <c r="CG556" s="602">
        <f t="shared" ca="1" si="1087"/>
        <v>21295.891203703708</v>
      </c>
      <c r="CH556" s="602">
        <f t="shared" ca="1" si="1087"/>
        <v>21295.891203703708</v>
      </c>
      <c r="CI556" s="602">
        <f t="shared" ca="1" si="1087"/>
        <v>22436.516203703708</v>
      </c>
      <c r="CJ556" s="602">
        <f t="shared" ca="1" si="1087"/>
        <v>22436.516203703708</v>
      </c>
      <c r="CK556" s="602">
        <f t="shared" ca="1" si="1087"/>
        <v>23577.141203703708</v>
      </c>
      <c r="CL556" s="602">
        <f t="shared" ca="1" si="1087"/>
        <v>23577.141203703708</v>
      </c>
      <c r="CM556" s="602">
        <f t="shared" ca="1" si="1087"/>
        <v>24717.766203703708</v>
      </c>
      <c r="CN556" s="602">
        <f t="shared" ca="1" si="1087"/>
        <v>24717.766203703708</v>
      </c>
      <c r="CO556" s="602">
        <f t="shared" ca="1" si="1087"/>
        <v>25858.391203703708</v>
      </c>
      <c r="CP556" s="602">
        <f t="shared" ca="1" si="1087"/>
        <v>30420.891203703704</v>
      </c>
      <c r="CQ556" s="602">
        <f t="shared" ca="1" si="1087"/>
        <v>32321.93287037038</v>
      </c>
      <c r="CR556" s="602">
        <f t="shared" ca="1" si="1087"/>
        <v>32321.93287037038</v>
      </c>
      <c r="CS556" s="602">
        <f t="shared" ca="1" si="1087"/>
        <v>34222.974537037044</v>
      </c>
      <c r="CT556" s="602">
        <f t="shared" ca="1" si="1087"/>
        <v>34222.974537037044</v>
      </c>
      <c r="CU556" s="602">
        <f t="shared" ca="1" si="1087"/>
        <v>36124.016203703701</v>
      </c>
      <c r="CV556" s="602">
        <f t="shared" ca="1" si="1087"/>
        <v>36124.016203703701</v>
      </c>
      <c r="CW556" s="602">
        <f t="shared" ca="1" si="1087"/>
        <v>38025.05787037038</v>
      </c>
      <c r="CX556" s="602">
        <f t="shared" ca="1" si="1087"/>
        <v>38025.05787037038</v>
      </c>
      <c r="CY556" s="602">
        <f t="shared" ca="1" si="1087"/>
        <v>39926.099537037036</v>
      </c>
      <c r="CZ556" s="602">
        <f t="shared" ca="1" si="1087"/>
        <v>33842.766203703715</v>
      </c>
      <c r="DA556" s="602">
        <f t="shared" ca="1" si="1087"/>
        <v>35743.807870370372</v>
      </c>
      <c r="DB556" s="602">
        <f t="shared" ca="1" si="1087"/>
        <v>35743.807870370372</v>
      </c>
      <c r="DC556" s="602">
        <f t="shared" ca="1" si="1087"/>
        <v>37644.849537037044</v>
      </c>
      <c r="DD556" s="602">
        <f t="shared" ca="1" si="1087"/>
        <v>37644.849537037044</v>
      </c>
      <c r="DE556" s="602">
        <f t="shared" ca="1" si="1087"/>
        <v>39545.891203703701</v>
      </c>
      <c r="DF556" s="602">
        <f t="shared" ca="1" si="1087"/>
        <v>39545.891203703701</v>
      </c>
      <c r="DG556" s="602">
        <f t="shared" ca="1" si="1087"/>
        <v>41446.932870370372</v>
      </c>
      <c r="DH556" s="602">
        <f t="shared" ca="1" si="1087"/>
        <v>41446.932870370372</v>
      </c>
      <c r="DI556" s="602">
        <f t="shared" ca="1" si="1087"/>
        <v>43347.974537037044</v>
      </c>
    </row>
    <row r="557" spans="22:113" ht="14.25" x14ac:dyDescent="0.2">
      <c r="V557" s="260"/>
      <c r="W557" s="887">
        <f t="shared" si="1058"/>
        <v>14</v>
      </c>
      <c r="X557" s="890">
        <f t="shared" ref="X557:BA557" ca="1" si="1088">IF(ISNUMBER($W557),IF($W557&lt;=$Z$35,$Z$23*$Z$33*365/360/12+IF($W557=$Z$35,-$Z$23*$Z$34+$Z$23*$Z$34*$Z$26+$Z$37/2,),IF(AND($W557&gt;$Z$35,$W557&lt;=$Z$36),$Z$23*($Z$34*X$40+(1-$Z$34)*$Z$33)*365/360/12+IF($W557=$Z$36,-$Z$23*(1-$Z$34)+$Z48/2,),PMT(X$40/12*365/360,$Z$24+$Z$35-$Z$36,-$Z$23))),"")</f>
        <v>12551.099537037036</v>
      </c>
      <c r="Y557" s="890">
        <f t="shared" ca="1" si="1088"/>
        <v>13691.724537037036</v>
      </c>
      <c r="Z557" s="890">
        <f t="shared" ca="1" si="1088"/>
        <v>13691.724537037036</v>
      </c>
      <c r="AA557" s="890">
        <f t="shared" ca="1" si="1088"/>
        <v>14832.349537037036</v>
      </c>
      <c r="AB557" s="890">
        <f t="shared" ca="1" si="1088"/>
        <v>14832.349537037036</v>
      </c>
      <c r="AC557" s="890">
        <f t="shared" ca="1" si="1088"/>
        <v>15972.974537037042</v>
      </c>
      <c r="AD557" s="890">
        <f t="shared" ca="1" si="1088"/>
        <v>15972.974537037042</v>
      </c>
      <c r="AE557" s="890">
        <f t="shared" ca="1" si="1088"/>
        <v>17113.59953703704</v>
      </c>
      <c r="AF557" s="890">
        <f t="shared" ca="1" si="1088"/>
        <v>17113.59953703704</v>
      </c>
      <c r="AG557" s="890">
        <f t="shared" ca="1" si="1088"/>
        <v>18254.22453703704</v>
      </c>
      <c r="AH557" s="890">
        <f t="shared" ca="1" si="1088"/>
        <v>19014.641203703704</v>
      </c>
      <c r="AI557" s="890">
        <f t="shared" ca="1" si="1088"/>
        <v>20915.682870370369</v>
      </c>
      <c r="AJ557" s="890">
        <f t="shared" ca="1" si="1088"/>
        <v>20915.682870370369</v>
      </c>
      <c r="AK557" s="890">
        <f t="shared" ca="1" si="1088"/>
        <v>22816.724537037036</v>
      </c>
      <c r="AL557" s="890">
        <f t="shared" ca="1" si="1088"/>
        <v>22816.724537037036</v>
      </c>
      <c r="AM557" s="890">
        <f t="shared" ca="1" si="1088"/>
        <v>24717.766203703704</v>
      </c>
      <c r="AN557" s="890">
        <f t="shared" ca="1" si="1088"/>
        <v>24717.766203703704</v>
      </c>
      <c r="AO557" s="890">
        <f t="shared" ca="1" si="1088"/>
        <v>26618.807870370369</v>
      </c>
      <c r="AP557" s="890">
        <f t="shared" ca="1" si="1088"/>
        <v>26618.807870370369</v>
      </c>
      <c r="AQ557" s="890">
        <f t="shared" ca="1" si="1088"/>
        <v>28519.849537037036</v>
      </c>
      <c r="AR557" s="890">
        <f t="shared" ca="1" si="1088"/>
        <v>22436.516203703704</v>
      </c>
      <c r="AS557" s="890">
        <f t="shared" ca="1" si="1088"/>
        <v>24337.557870370369</v>
      </c>
      <c r="AT557" s="890">
        <f t="shared" ca="1" si="1088"/>
        <v>24337.557870370369</v>
      </c>
      <c r="AU557" s="890">
        <f t="shared" ca="1" si="1088"/>
        <v>26238.599537037036</v>
      </c>
      <c r="AV557" s="890">
        <f t="shared" ca="1" si="1088"/>
        <v>26238.599537037036</v>
      </c>
      <c r="AW557" s="890">
        <f t="shared" ca="1" si="1088"/>
        <v>28139.641203703704</v>
      </c>
      <c r="AX557" s="890">
        <f t="shared" ca="1" si="1088"/>
        <v>28139.641203703704</v>
      </c>
      <c r="AY557" s="890">
        <f t="shared" ca="1" si="1088"/>
        <v>30040.682870370376</v>
      </c>
      <c r="AZ557" s="890">
        <f t="shared" ca="1" si="1088"/>
        <v>30040.682870370376</v>
      </c>
      <c r="BA557" s="890">
        <f t="shared" ca="1" si="1088"/>
        <v>31941.724537037047</v>
      </c>
      <c r="CF557" s="602">
        <f t="shared" ref="CF557:DI557" ca="1" si="1089">IF(ISNUMBER($W557),IF($W557&lt;=$Z$35,$Z$23*$Z$33*365/360/12+IF($W557=$Z$35,-$Z$23*$Z$34+$Z$23*$Z$34*$Z$26+$Z$37/2,),IF(AND($W557&gt;$Z$35,$W557&lt;=$Z$36),$Z$23*($Z$34*CF$40+(1-$Z$34)*$Z$33)*365/360/12+IF($W557=$Z$36,-$Z$23*(1-$Z$34)+$Z48/2,),PMT(CF$40/12*365/360,$Z$24+$Z$35-$Z$36,-$Z$23))),"")</f>
        <v>20155.266203703704</v>
      </c>
      <c r="CG557" s="602">
        <f t="shared" ca="1" si="1089"/>
        <v>21295.891203703708</v>
      </c>
      <c r="CH557" s="602">
        <f t="shared" ca="1" si="1089"/>
        <v>21295.891203703708</v>
      </c>
      <c r="CI557" s="602">
        <f t="shared" ca="1" si="1089"/>
        <v>22436.516203703708</v>
      </c>
      <c r="CJ557" s="602">
        <f t="shared" ca="1" si="1089"/>
        <v>22436.516203703708</v>
      </c>
      <c r="CK557" s="602">
        <f t="shared" ca="1" si="1089"/>
        <v>23577.141203703708</v>
      </c>
      <c r="CL557" s="602">
        <f t="shared" ca="1" si="1089"/>
        <v>23577.141203703708</v>
      </c>
      <c r="CM557" s="602">
        <f t="shared" ca="1" si="1089"/>
        <v>24717.766203703708</v>
      </c>
      <c r="CN557" s="602">
        <f t="shared" ca="1" si="1089"/>
        <v>24717.766203703708</v>
      </c>
      <c r="CO557" s="602">
        <f t="shared" ca="1" si="1089"/>
        <v>25858.391203703708</v>
      </c>
      <c r="CP557" s="602">
        <f t="shared" ca="1" si="1089"/>
        <v>30420.891203703704</v>
      </c>
      <c r="CQ557" s="602">
        <f t="shared" ca="1" si="1089"/>
        <v>32321.93287037038</v>
      </c>
      <c r="CR557" s="602">
        <f t="shared" ca="1" si="1089"/>
        <v>32321.93287037038</v>
      </c>
      <c r="CS557" s="602">
        <f t="shared" ca="1" si="1089"/>
        <v>34222.974537037044</v>
      </c>
      <c r="CT557" s="602">
        <f t="shared" ca="1" si="1089"/>
        <v>34222.974537037044</v>
      </c>
      <c r="CU557" s="602">
        <f t="shared" ca="1" si="1089"/>
        <v>36124.016203703701</v>
      </c>
      <c r="CV557" s="602">
        <f t="shared" ca="1" si="1089"/>
        <v>36124.016203703701</v>
      </c>
      <c r="CW557" s="602">
        <f t="shared" ca="1" si="1089"/>
        <v>38025.05787037038</v>
      </c>
      <c r="CX557" s="602">
        <f t="shared" ca="1" si="1089"/>
        <v>38025.05787037038</v>
      </c>
      <c r="CY557" s="602">
        <f t="shared" ca="1" si="1089"/>
        <v>39926.099537037036</v>
      </c>
      <c r="CZ557" s="602">
        <f t="shared" ca="1" si="1089"/>
        <v>33842.766203703715</v>
      </c>
      <c r="DA557" s="602">
        <f t="shared" ca="1" si="1089"/>
        <v>35743.807870370372</v>
      </c>
      <c r="DB557" s="602">
        <f t="shared" ca="1" si="1089"/>
        <v>35743.807870370372</v>
      </c>
      <c r="DC557" s="602">
        <f t="shared" ca="1" si="1089"/>
        <v>37644.849537037044</v>
      </c>
      <c r="DD557" s="602">
        <f t="shared" ca="1" si="1089"/>
        <v>37644.849537037044</v>
      </c>
      <c r="DE557" s="602">
        <f t="shared" ca="1" si="1089"/>
        <v>39545.891203703701</v>
      </c>
      <c r="DF557" s="602">
        <f t="shared" ca="1" si="1089"/>
        <v>39545.891203703701</v>
      </c>
      <c r="DG557" s="602">
        <f t="shared" ca="1" si="1089"/>
        <v>41446.932870370372</v>
      </c>
      <c r="DH557" s="602">
        <f t="shared" ca="1" si="1089"/>
        <v>41446.932870370372</v>
      </c>
      <c r="DI557" s="602">
        <f t="shared" ca="1" si="1089"/>
        <v>43347.974537037044</v>
      </c>
    </row>
    <row r="558" spans="22:113" ht="14.25" x14ac:dyDescent="0.2">
      <c r="V558" s="260"/>
      <c r="W558" s="887">
        <f t="shared" si="1058"/>
        <v>15</v>
      </c>
      <c r="X558" s="890">
        <f t="shared" ref="X558:BA558" ca="1" si="1090">IF(ISNUMBER($W558),IF($W558&lt;=$Z$35,$Z$23*$Z$33*365/360/12+IF($W558=$Z$35,-$Z$23*$Z$34+$Z$23*$Z$34*$Z$26+$Z$37/2,),IF(AND($W558&gt;$Z$35,$W558&lt;=$Z$36),$Z$23*($Z$34*X$40+(1-$Z$34)*$Z$33)*365/360/12+IF($W558=$Z$36,-$Z$23*(1-$Z$34)+$Z49/2,),PMT(X$40/12*365/360,$Z$24+$Z$35-$Z$36,-$Z$23))),"")</f>
        <v>12551.099537037036</v>
      </c>
      <c r="Y558" s="890">
        <f t="shared" ca="1" si="1090"/>
        <v>13691.724537037036</v>
      </c>
      <c r="Z558" s="890">
        <f t="shared" ca="1" si="1090"/>
        <v>13691.724537037036</v>
      </c>
      <c r="AA558" s="890">
        <f t="shared" ca="1" si="1090"/>
        <v>14832.349537037036</v>
      </c>
      <c r="AB558" s="890">
        <f t="shared" ca="1" si="1090"/>
        <v>14832.349537037036</v>
      </c>
      <c r="AC558" s="890">
        <f t="shared" ca="1" si="1090"/>
        <v>15972.974537037042</v>
      </c>
      <c r="AD558" s="890">
        <f t="shared" ca="1" si="1090"/>
        <v>15972.974537037042</v>
      </c>
      <c r="AE558" s="890">
        <f t="shared" ca="1" si="1090"/>
        <v>17113.59953703704</v>
      </c>
      <c r="AF558" s="890">
        <f t="shared" ca="1" si="1090"/>
        <v>17113.59953703704</v>
      </c>
      <c r="AG558" s="890">
        <f t="shared" ca="1" si="1090"/>
        <v>18254.22453703704</v>
      </c>
      <c r="AH558" s="890">
        <f t="shared" ca="1" si="1090"/>
        <v>19014.641203703704</v>
      </c>
      <c r="AI558" s="890">
        <f t="shared" ca="1" si="1090"/>
        <v>20915.682870370369</v>
      </c>
      <c r="AJ558" s="890">
        <f t="shared" ca="1" si="1090"/>
        <v>20915.682870370369</v>
      </c>
      <c r="AK558" s="890">
        <f t="shared" ca="1" si="1090"/>
        <v>22816.724537037036</v>
      </c>
      <c r="AL558" s="890">
        <f t="shared" ca="1" si="1090"/>
        <v>22816.724537037036</v>
      </c>
      <c r="AM558" s="890">
        <f t="shared" ca="1" si="1090"/>
        <v>24717.766203703704</v>
      </c>
      <c r="AN558" s="890">
        <f t="shared" ca="1" si="1090"/>
        <v>24717.766203703704</v>
      </c>
      <c r="AO558" s="890">
        <f t="shared" ca="1" si="1090"/>
        <v>26618.807870370369</v>
      </c>
      <c r="AP558" s="890">
        <f t="shared" ca="1" si="1090"/>
        <v>26618.807870370369</v>
      </c>
      <c r="AQ558" s="890">
        <f t="shared" ca="1" si="1090"/>
        <v>28519.849537037036</v>
      </c>
      <c r="AR558" s="890">
        <f t="shared" ca="1" si="1090"/>
        <v>22436.516203703704</v>
      </c>
      <c r="AS558" s="890">
        <f t="shared" ca="1" si="1090"/>
        <v>24337.557870370369</v>
      </c>
      <c r="AT558" s="890">
        <f t="shared" ca="1" si="1090"/>
        <v>24337.557870370369</v>
      </c>
      <c r="AU558" s="890">
        <f t="shared" ca="1" si="1090"/>
        <v>26238.599537037036</v>
      </c>
      <c r="AV558" s="890">
        <f t="shared" ca="1" si="1090"/>
        <v>26238.599537037036</v>
      </c>
      <c r="AW558" s="890">
        <f t="shared" ca="1" si="1090"/>
        <v>28139.641203703704</v>
      </c>
      <c r="AX558" s="890">
        <f t="shared" ca="1" si="1090"/>
        <v>28139.641203703704</v>
      </c>
      <c r="AY558" s="890">
        <f t="shared" ca="1" si="1090"/>
        <v>30040.682870370376</v>
      </c>
      <c r="AZ558" s="890">
        <f t="shared" ca="1" si="1090"/>
        <v>30040.682870370376</v>
      </c>
      <c r="BA558" s="890">
        <f t="shared" ca="1" si="1090"/>
        <v>31941.724537037047</v>
      </c>
      <c r="CF558" s="602">
        <f t="shared" ref="CF558:DI558" ca="1" si="1091">IF(ISNUMBER($W558),IF($W558&lt;=$Z$35,$Z$23*$Z$33*365/360/12+IF($W558=$Z$35,-$Z$23*$Z$34+$Z$23*$Z$34*$Z$26+$Z$37/2,),IF(AND($W558&gt;$Z$35,$W558&lt;=$Z$36),$Z$23*($Z$34*CF$40+(1-$Z$34)*$Z$33)*365/360/12+IF($W558=$Z$36,-$Z$23*(1-$Z$34)+$Z49/2,),PMT(CF$40/12*365/360,$Z$24+$Z$35-$Z$36,-$Z$23))),"")</f>
        <v>20155.266203703704</v>
      </c>
      <c r="CG558" s="602">
        <f t="shared" ca="1" si="1091"/>
        <v>21295.891203703708</v>
      </c>
      <c r="CH558" s="602">
        <f t="shared" ca="1" si="1091"/>
        <v>21295.891203703708</v>
      </c>
      <c r="CI558" s="602">
        <f t="shared" ca="1" si="1091"/>
        <v>22436.516203703708</v>
      </c>
      <c r="CJ558" s="602">
        <f t="shared" ca="1" si="1091"/>
        <v>22436.516203703708</v>
      </c>
      <c r="CK558" s="602">
        <f t="shared" ca="1" si="1091"/>
        <v>23577.141203703708</v>
      </c>
      <c r="CL558" s="602">
        <f t="shared" ca="1" si="1091"/>
        <v>23577.141203703708</v>
      </c>
      <c r="CM558" s="602">
        <f t="shared" ca="1" si="1091"/>
        <v>24717.766203703708</v>
      </c>
      <c r="CN558" s="602">
        <f t="shared" ca="1" si="1091"/>
        <v>24717.766203703708</v>
      </c>
      <c r="CO558" s="602">
        <f t="shared" ca="1" si="1091"/>
        <v>25858.391203703708</v>
      </c>
      <c r="CP558" s="602">
        <f t="shared" ca="1" si="1091"/>
        <v>30420.891203703704</v>
      </c>
      <c r="CQ558" s="602">
        <f t="shared" ca="1" si="1091"/>
        <v>32321.93287037038</v>
      </c>
      <c r="CR558" s="602">
        <f t="shared" ca="1" si="1091"/>
        <v>32321.93287037038</v>
      </c>
      <c r="CS558" s="602">
        <f t="shared" ca="1" si="1091"/>
        <v>34222.974537037044</v>
      </c>
      <c r="CT558" s="602">
        <f t="shared" ca="1" si="1091"/>
        <v>34222.974537037044</v>
      </c>
      <c r="CU558" s="602">
        <f t="shared" ca="1" si="1091"/>
        <v>36124.016203703701</v>
      </c>
      <c r="CV558" s="602">
        <f t="shared" ca="1" si="1091"/>
        <v>36124.016203703701</v>
      </c>
      <c r="CW558" s="602">
        <f t="shared" ca="1" si="1091"/>
        <v>38025.05787037038</v>
      </c>
      <c r="CX558" s="602">
        <f t="shared" ca="1" si="1091"/>
        <v>38025.05787037038</v>
      </c>
      <c r="CY558" s="602">
        <f t="shared" ca="1" si="1091"/>
        <v>39926.099537037036</v>
      </c>
      <c r="CZ558" s="602">
        <f t="shared" ca="1" si="1091"/>
        <v>33842.766203703715</v>
      </c>
      <c r="DA558" s="602">
        <f t="shared" ca="1" si="1091"/>
        <v>35743.807870370372</v>
      </c>
      <c r="DB558" s="602">
        <f t="shared" ca="1" si="1091"/>
        <v>35743.807870370372</v>
      </c>
      <c r="DC558" s="602">
        <f t="shared" ca="1" si="1091"/>
        <v>37644.849537037044</v>
      </c>
      <c r="DD558" s="602">
        <f t="shared" ca="1" si="1091"/>
        <v>37644.849537037044</v>
      </c>
      <c r="DE558" s="602">
        <f t="shared" ca="1" si="1091"/>
        <v>39545.891203703701</v>
      </c>
      <c r="DF558" s="602">
        <f t="shared" ca="1" si="1091"/>
        <v>39545.891203703701</v>
      </c>
      <c r="DG558" s="602">
        <f t="shared" ca="1" si="1091"/>
        <v>41446.932870370372</v>
      </c>
      <c r="DH558" s="602">
        <f t="shared" ca="1" si="1091"/>
        <v>41446.932870370372</v>
      </c>
      <c r="DI558" s="602">
        <f t="shared" ca="1" si="1091"/>
        <v>43347.974537037044</v>
      </c>
    </row>
    <row r="559" spans="22:113" ht="14.25" x14ac:dyDescent="0.2">
      <c r="V559" s="260"/>
      <c r="W559" s="887">
        <f t="shared" si="1058"/>
        <v>16</v>
      </c>
      <c r="X559" s="890">
        <f t="shared" ref="X559:BA559" ca="1" si="1092">IF(ISNUMBER($W559),IF($W559&lt;=$Z$35,$Z$23*$Z$33*365/360/12+IF($W559=$Z$35,-$Z$23*$Z$34+$Z$23*$Z$34*$Z$26+$Z$37/2,),IF(AND($W559&gt;$Z$35,$W559&lt;=$Z$36),$Z$23*($Z$34*X$40+(1-$Z$34)*$Z$33)*365/360/12+IF($W559=$Z$36,-$Z$23*(1-$Z$34)+$Z50/2,),PMT(X$40/12*365/360,$Z$24+$Z$35-$Z$36,-$Z$23))),"")</f>
        <v>12551.099537037036</v>
      </c>
      <c r="Y559" s="890">
        <f t="shared" ca="1" si="1092"/>
        <v>13691.724537037036</v>
      </c>
      <c r="Z559" s="890">
        <f t="shared" ca="1" si="1092"/>
        <v>13691.724537037036</v>
      </c>
      <c r="AA559" s="890">
        <f t="shared" ca="1" si="1092"/>
        <v>14832.349537037036</v>
      </c>
      <c r="AB559" s="890">
        <f t="shared" ca="1" si="1092"/>
        <v>14832.349537037036</v>
      </c>
      <c r="AC559" s="890">
        <f t="shared" ca="1" si="1092"/>
        <v>15972.974537037042</v>
      </c>
      <c r="AD559" s="890">
        <f t="shared" ca="1" si="1092"/>
        <v>15972.974537037042</v>
      </c>
      <c r="AE559" s="890">
        <f t="shared" ca="1" si="1092"/>
        <v>17113.59953703704</v>
      </c>
      <c r="AF559" s="890">
        <f t="shared" ca="1" si="1092"/>
        <v>17113.59953703704</v>
      </c>
      <c r="AG559" s="890">
        <f t="shared" ca="1" si="1092"/>
        <v>18254.22453703704</v>
      </c>
      <c r="AH559" s="890">
        <f t="shared" ca="1" si="1092"/>
        <v>19014.641203703704</v>
      </c>
      <c r="AI559" s="890">
        <f t="shared" ca="1" si="1092"/>
        <v>20915.682870370369</v>
      </c>
      <c r="AJ559" s="890">
        <f t="shared" ca="1" si="1092"/>
        <v>20915.682870370369</v>
      </c>
      <c r="AK559" s="890">
        <f t="shared" ca="1" si="1092"/>
        <v>22816.724537037036</v>
      </c>
      <c r="AL559" s="890">
        <f t="shared" ca="1" si="1092"/>
        <v>22816.724537037036</v>
      </c>
      <c r="AM559" s="890">
        <f t="shared" ca="1" si="1092"/>
        <v>24717.766203703704</v>
      </c>
      <c r="AN559" s="890">
        <f t="shared" ca="1" si="1092"/>
        <v>24717.766203703704</v>
      </c>
      <c r="AO559" s="890">
        <f t="shared" ca="1" si="1092"/>
        <v>26618.807870370369</v>
      </c>
      <c r="AP559" s="890">
        <f t="shared" ca="1" si="1092"/>
        <v>26618.807870370369</v>
      </c>
      <c r="AQ559" s="890">
        <f t="shared" ca="1" si="1092"/>
        <v>28519.849537037036</v>
      </c>
      <c r="AR559" s="890">
        <f t="shared" ca="1" si="1092"/>
        <v>22436.516203703704</v>
      </c>
      <c r="AS559" s="890">
        <f t="shared" ca="1" si="1092"/>
        <v>24337.557870370369</v>
      </c>
      <c r="AT559" s="890">
        <f t="shared" ca="1" si="1092"/>
        <v>24337.557870370369</v>
      </c>
      <c r="AU559" s="890">
        <f t="shared" ca="1" si="1092"/>
        <v>26238.599537037036</v>
      </c>
      <c r="AV559" s="890">
        <f t="shared" ca="1" si="1092"/>
        <v>26238.599537037036</v>
      </c>
      <c r="AW559" s="890">
        <f t="shared" ca="1" si="1092"/>
        <v>28139.641203703704</v>
      </c>
      <c r="AX559" s="890">
        <f t="shared" ca="1" si="1092"/>
        <v>28139.641203703704</v>
      </c>
      <c r="AY559" s="890">
        <f t="shared" ca="1" si="1092"/>
        <v>30040.682870370376</v>
      </c>
      <c r="AZ559" s="890">
        <f t="shared" ca="1" si="1092"/>
        <v>30040.682870370376</v>
      </c>
      <c r="BA559" s="890">
        <f t="shared" ca="1" si="1092"/>
        <v>31941.724537037047</v>
      </c>
      <c r="CF559" s="602">
        <f t="shared" ref="CF559:DI559" ca="1" si="1093">IF(ISNUMBER($W559),IF($W559&lt;=$Z$35,$Z$23*$Z$33*365/360/12+IF($W559=$Z$35,-$Z$23*$Z$34+$Z$23*$Z$34*$Z$26+$Z$37/2,),IF(AND($W559&gt;$Z$35,$W559&lt;=$Z$36),$Z$23*($Z$34*CF$40+(1-$Z$34)*$Z$33)*365/360/12+IF($W559=$Z$36,-$Z$23*(1-$Z$34)+$Z50/2,),PMT(CF$40/12*365/360,$Z$24+$Z$35-$Z$36,-$Z$23))),"")</f>
        <v>20155.266203703704</v>
      </c>
      <c r="CG559" s="602">
        <f t="shared" ca="1" si="1093"/>
        <v>21295.891203703708</v>
      </c>
      <c r="CH559" s="602">
        <f t="shared" ca="1" si="1093"/>
        <v>21295.891203703708</v>
      </c>
      <c r="CI559" s="602">
        <f t="shared" ca="1" si="1093"/>
        <v>22436.516203703708</v>
      </c>
      <c r="CJ559" s="602">
        <f t="shared" ca="1" si="1093"/>
        <v>22436.516203703708</v>
      </c>
      <c r="CK559" s="602">
        <f t="shared" ca="1" si="1093"/>
        <v>23577.141203703708</v>
      </c>
      <c r="CL559" s="602">
        <f t="shared" ca="1" si="1093"/>
        <v>23577.141203703708</v>
      </c>
      <c r="CM559" s="602">
        <f t="shared" ca="1" si="1093"/>
        <v>24717.766203703708</v>
      </c>
      <c r="CN559" s="602">
        <f t="shared" ca="1" si="1093"/>
        <v>24717.766203703708</v>
      </c>
      <c r="CO559" s="602">
        <f t="shared" ca="1" si="1093"/>
        <v>25858.391203703708</v>
      </c>
      <c r="CP559" s="602">
        <f t="shared" ca="1" si="1093"/>
        <v>30420.891203703704</v>
      </c>
      <c r="CQ559" s="602">
        <f t="shared" ca="1" si="1093"/>
        <v>32321.93287037038</v>
      </c>
      <c r="CR559" s="602">
        <f t="shared" ca="1" si="1093"/>
        <v>32321.93287037038</v>
      </c>
      <c r="CS559" s="602">
        <f t="shared" ca="1" si="1093"/>
        <v>34222.974537037044</v>
      </c>
      <c r="CT559" s="602">
        <f t="shared" ca="1" si="1093"/>
        <v>34222.974537037044</v>
      </c>
      <c r="CU559" s="602">
        <f t="shared" ca="1" si="1093"/>
        <v>36124.016203703701</v>
      </c>
      <c r="CV559" s="602">
        <f t="shared" ca="1" si="1093"/>
        <v>36124.016203703701</v>
      </c>
      <c r="CW559" s="602">
        <f t="shared" ca="1" si="1093"/>
        <v>38025.05787037038</v>
      </c>
      <c r="CX559" s="602">
        <f t="shared" ca="1" si="1093"/>
        <v>38025.05787037038</v>
      </c>
      <c r="CY559" s="602">
        <f t="shared" ca="1" si="1093"/>
        <v>39926.099537037036</v>
      </c>
      <c r="CZ559" s="602">
        <f t="shared" ca="1" si="1093"/>
        <v>33842.766203703715</v>
      </c>
      <c r="DA559" s="602">
        <f t="shared" ca="1" si="1093"/>
        <v>35743.807870370372</v>
      </c>
      <c r="DB559" s="602">
        <f t="shared" ca="1" si="1093"/>
        <v>35743.807870370372</v>
      </c>
      <c r="DC559" s="602">
        <f t="shared" ca="1" si="1093"/>
        <v>37644.849537037044</v>
      </c>
      <c r="DD559" s="602">
        <f t="shared" ca="1" si="1093"/>
        <v>37644.849537037044</v>
      </c>
      <c r="DE559" s="602">
        <f t="shared" ca="1" si="1093"/>
        <v>39545.891203703701</v>
      </c>
      <c r="DF559" s="602">
        <f t="shared" ca="1" si="1093"/>
        <v>39545.891203703701</v>
      </c>
      <c r="DG559" s="602">
        <f t="shared" ca="1" si="1093"/>
        <v>41446.932870370372</v>
      </c>
      <c r="DH559" s="602">
        <f t="shared" ca="1" si="1093"/>
        <v>41446.932870370372</v>
      </c>
      <c r="DI559" s="602">
        <f t="shared" ca="1" si="1093"/>
        <v>43347.974537037044</v>
      </c>
    </row>
    <row r="560" spans="22:113" ht="14.25" x14ac:dyDescent="0.2">
      <c r="V560" s="260"/>
      <c r="W560" s="887">
        <f t="shared" si="1058"/>
        <v>17</v>
      </c>
      <c r="X560" s="890">
        <f t="shared" ref="X560:BA560" ca="1" si="1094">IF(ISNUMBER($W560),IF($W560&lt;=$Z$35,$Z$23*$Z$33*365/360/12+IF($W560=$Z$35,-$Z$23*$Z$34+$Z$23*$Z$34*$Z$26+$Z$37/2,),IF(AND($W560&gt;$Z$35,$W560&lt;=$Z$36),$Z$23*($Z$34*X$40+(1-$Z$34)*$Z$33)*365/360/12+IF($W560=$Z$36,-$Z$23*(1-$Z$34)+$Z51/2,),PMT(X$40/12*365/360,$Z$24+$Z$35-$Z$36,-$Z$23))),"")</f>
        <v>12551.099537037036</v>
      </c>
      <c r="Y560" s="890">
        <f t="shared" ca="1" si="1094"/>
        <v>13691.724537037036</v>
      </c>
      <c r="Z560" s="890">
        <f t="shared" ca="1" si="1094"/>
        <v>13691.724537037036</v>
      </c>
      <c r="AA560" s="890">
        <f t="shared" ca="1" si="1094"/>
        <v>14832.349537037036</v>
      </c>
      <c r="AB560" s="890">
        <f t="shared" ca="1" si="1094"/>
        <v>14832.349537037036</v>
      </c>
      <c r="AC560" s="890">
        <f t="shared" ca="1" si="1094"/>
        <v>15972.974537037042</v>
      </c>
      <c r="AD560" s="890">
        <f t="shared" ca="1" si="1094"/>
        <v>15972.974537037042</v>
      </c>
      <c r="AE560" s="890">
        <f t="shared" ca="1" si="1094"/>
        <v>17113.59953703704</v>
      </c>
      <c r="AF560" s="890">
        <f t="shared" ca="1" si="1094"/>
        <v>17113.59953703704</v>
      </c>
      <c r="AG560" s="890">
        <f t="shared" ca="1" si="1094"/>
        <v>18254.22453703704</v>
      </c>
      <c r="AH560" s="890">
        <f t="shared" ca="1" si="1094"/>
        <v>19014.641203703704</v>
      </c>
      <c r="AI560" s="890">
        <f t="shared" ca="1" si="1094"/>
        <v>20915.682870370369</v>
      </c>
      <c r="AJ560" s="890">
        <f t="shared" ca="1" si="1094"/>
        <v>20915.682870370369</v>
      </c>
      <c r="AK560" s="890">
        <f t="shared" ca="1" si="1094"/>
        <v>22816.724537037036</v>
      </c>
      <c r="AL560" s="890">
        <f t="shared" ca="1" si="1094"/>
        <v>22816.724537037036</v>
      </c>
      <c r="AM560" s="890">
        <f t="shared" ca="1" si="1094"/>
        <v>24717.766203703704</v>
      </c>
      <c r="AN560" s="890">
        <f t="shared" ca="1" si="1094"/>
        <v>24717.766203703704</v>
      </c>
      <c r="AO560" s="890">
        <f t="shared" ca="1" si="1094"/>
        <v>26618.807870370369</v>
      </c>
      <c r="AP560" s="890">
        <f t="shared" ca="1" si="1094"/>
        <v>26618.807870370369</v>
      </c>
      <c r="AQ560" s="890">
        <f t="shared" ca="1" si="1094"/>
        <v>28519.849537037036</v>
      </c>
      <c r="AR560" s="890">
        <f t="shared" ca="1" si="1094"/>
        <v>22436.516203703704</v>
      </c>
      <c r="AS560" s="890">
        <f t="shared" ca="1" si="1094"/>
        <v>24337.557870370369</v>
      </c>
      <c r="AT560" s="890">
        <f t="shared" ca="1" si="1094"/>
        <v>24337.557870370369</v>
      </c>
      <c r="AU560" s="890">
        <f t="shared" ca="1" si="1094"/>
        <v>26238.599537037036</v>
      </c>
      <c r="AV560" s="890">
        <f t="shared" ca="1" si="1094"/>
        <v>26238.599537037036</v>
      </c>
      <c r="AW560" s="890">
        <f t="shared" ca="1" si="1094"/>
        <v>28139.641203703704</v>
      </c>
      <c r="AX560" s="890">
        <f t="shared" ca="1" si="1094"/>
        <v>28139.641203703704</v>
      </c>
      <c r="AY560" s="890">
        <f t="shared" ca="1" si="1094"/>
        <v>30040.682870370376</v>
      </c>
      <c r="AZ560" s="890">
        <f t="shared" ca="1" si="1094"/>
        <v>30040.682870370376</v>
      </c>
      <c r="BA560" s="890">
        <f t="shared" ca="1" si="1094"/>
        <v>31941.724537037047</v>
      </c>
      <c r="CF560" s="602">
        <f t="shared" ref="CF560:DI560" ca="1" si="1095">IF(ISNUMBER($W560),IF($W560&lt;=$Z$35,$Z$23*$Z$33*365/360/12+IF($W560=$Z$35,-$Z$23*$Z$34+$Z$23*$Z$34*$Z$26+$Z$37/2,),IF(AND($W560&gt;$Z$35,$W560&lt;=$Z$36),$Z$23*($Z$34*CF$40+(1-$Z$34)*$Z$33)*365/360/12+IF($W560=$Z$36,-$Z$23*(1-$Z$34)+$Z51/2,),PMT(CF$40/12*365/360,$Z$24+$Z$35-$Z$36,-$Z$23))),"")</f>
        <v>20155.266203703704</v>
      </c>
      <c r="CG560" s="602">
        <f t="shared" ca="1" si="1095"/>
        <v>21295.891203703708</v>
      </c>
      <c r="CH560" s="602">
        <f t="shared" ca="1" si="1095"/>
        <v>21295.891203703708</v>
      </c>
      <c r="CI560" s="602">
        <f t="shared" ca="1" si="1095"/>
        <v>22436.516203703708</v>
      </c>
      <c r="CJ560" s="602">
        <f t="shared" ca="1" si="1095"/>
        <v>22436.516203703708</v>
      </c>
      <c r="CK560" s="602">
        <f t="shared" ca="1" si="1095"/>
        <v>23577.141203703708</v>
      </c>
      <c r="CL560" s="602">
        <f t="shared" ca="1" si="1095"/>
        <v>23577.141203703708</v>
      </c>
      <c r="CM560" s="602">
        <f t="shared" ca="1" si="1095"/>
        <v>24717.766203703708</v>
      </c>
      <c r="CN560" s="602">
        <f t="shared" ca="1" si="1095"/>
        <v>24717.766203703708</v>
      </c>
      <c r="CO560" s="602">
        <f t="shared" ca="1" si="1095"/>
        <v>25858.391203703708</v>
      </c>
      <c r="CP560" s="602">
        <f t="shared" ca="1" si="1095"/>
        <v>30420.891203703704</v>
      </c>
      <c r="CQ560" s="602">
        <f t="shared" ca="1" si="1095"/>
        <v>32321.93287037038</v>
      </c>
      <c r="CR560" s="602">
        <f t="shared" ca="1" si="1095"/>
        <v>32321.93287037038</v>
      </c>
      <c r="CS560" s="602">
        <f t="shared" ca="1" si="1095"/>
        <v>34222.974537037044</v>
      </c>
      <c r="CT560" s="602">
        <f t="shared" ca="1" si="1095"/>
        <v>34222.974537037044</v>
      </c>
      <c r="CU560" s="602">
        <f t="shared" ca="1" si="1095"/>
        <v>36124.016203703701</v>
      </c>
      <c r="CV560" s="602">
        <f t="shared" ca="1" si="1095"/>
        <v>36124.016203703701</v>
      </c>
      <c r="CW560" s="602">
        <f t="shared" ca="1" si="1095"/>
        <v>38025.05787037038</v>
      </c>
      <c r="CX560" s="602">
        <f t="shared" ca="1" si="1095"/>
        <v>38025.05787037038</v>
      </c>
      <c r="CY560" s="602">
        <f t="shared" ca="1" si="1095"/>
        <v>39926.099537037036</v>
      </c>
      <c r="CZ560" s="602">
        <f t="shared" ca="1" si="1095"/>
        <v>33842.766203703715</v>
      </c>
      <c r="DA560" s="602">
        <f t="shared" ca="1" si="1095"/>
        <v>35743.807870370372</v>
      </c>
      <c r="DB560" s="602">
        <f t="shared" ca="1" si="1095"/>
        <v>35743.807870370372</v>
      </c>
      <c r="DC560" s="602">
        <f t="shared" ca="1" si="1095"/>
        <v>37644.849537037044</v>
      </c>
      <c r="DD560" s="602">
        <f t="shared" ca="1" si="1095"/>
        <v>37644.849537037044</v>
      </c>
      <c r="DE560" s="602">
        <f t="shared" ca="1" si="1095"/>
        <v>39545.891203703701</v>
      </c>
      <c r="DF560" s="602">
        <f t="shared" ca="1" si="1095"/>
        <v>39545.891203703701</v>
      </c>
      <c r="DG560" s="602">
        <f t="shared" ca="1" si="1095"/>
        <v>41446.932870370372</v>
      </c>
      <c r="DH560" s="602">
        <f t="shared" ca="1" si="1095"/>
        <v>41446.932870370372</v>
      </c>
      <c r="DI560" s="602">
        <f t="shared" ca="1" si="1095"/>
        <v>43347.974537037044</v>
      </c>
    </row>
    <row r="561" spans="22:113" ht="14.25" x14ac:dyDescent="0.2">
      <c r="V561" s="260"/>
      <c r="W561" s="887">
        <f t="shared" si="1058"/>
        <v>18</v>
      </c>
      <c r="X561" s="890">
        <f t="shared" ref="X561:BA561" ca="1" si="1096">IF(ISNUMBER($W561),IF($W561&lt;=$Z$35,$Z$23*$Z$33*365/360/12+IF($W561=$Z$35,-$Z$23*$Z$34+$Z$23*$Z$34*$Z$26+$Z$37/2,),IF(AND($W561&gt;$Z$35,$W561&lt;=$Z$36),$Z$23*($Z$34*X$40+(1-$Z$34)*$Z$33)*365/360/12+IF($W561=$Z$36,-$Z$23*(1-$Z$34)+$Z52/2,),PMT(X$40/12*365/360,$Z$24+$Z$35-$Z$36,-$Z$23))),"")</f>
        <v>12551.099537037036</v>
      </c>
      <c r="Y561" s="890">
        <f t="shared" ca="1" si="1096"/>
        <v>13691.724537037036</v>
      </c>
      <c r="Z561" s="890">
        <f t="shared" ca="1" si="1096"/>
        <v>13691.724537037036</v>
      </c>
      <c r="AA561" s="890">
        <f t="shared" ca="1" si="1096"/>
        <v>14832.349537037036</v>
      </c>
      <c r="AB561" s="890">
        <f t="shared" ca="1" si="1096"/>
        <v>14832.349537037036</v>
      </c>
      <c r="AC561" s="890">
        <f t="shared" ca="1" si="1096"/>
        <v>15972.974537037042</v>
      </c>
      <c r="AD561" s="890">
        <f t="shared" ca="1" si="1096"/>
        <v>15972.974537037042</v>
      </c>
      <c r="AE561" s="890">
        <f t="shared" ca="1" si="1096"/>
        <v>17113.59953703704</v>
      </c>
      <c r="AF561" s="890">
        <f t="shared" ca="1" si="1096"/>
        <v>17113.59953703704</v>
      </c>
      <c r="AG561" s="890">
        <f t="shared" ca="1" si="1096"/>
        <v>18254.22453703704</v>
      </c>
      <c r="AH561" s="890">
        <f t="shared" ca="1" si="1096"/>
        <v>19014.641203703704</v>
      </c>
      <c r="AI561" s="890">
        <f t="shared" ca="1" si="1096"/>
        <v>20915.682870370369</v>
      </c>
      <c r="AJ561" s="890">
        <f t="shared" ca="1" si="1096"/>
        <v>20915.682870370369</v>
      </c>
      <c r="AK561" s="890">
        <f t="shared" ca="1" si="1096"/>
        <v>22816.724537037036</v>
      </c>
      <c r="AL561" s="890">
        <f t="shared" ca="1" si="1096"/>
        <v>22816.724537037036</v>
      </c>
      <c r="AM561" s="890">
        <f t="shared" ca="1" si="1096"/>
        <v>24717.766203703704</v>
      </c>
      <c r="AN561" s="890">
        <f t="shared" ca="1" si="1096"/>
        <v>24717.766203703704</v>
      </c>
      <c r="AO561" s="890">
        <f t="shared" ca="1" si="1096"/>
        <v>26618.807870370369</v>
      </c>
      <c r="AP561" s="890">
        <f t="shared" ca="1" si="1096"/>
        <v>26618.807870370369</v>
      </c>
      <c r="AQ561" s="890">
        <f t="shared" ca="1" si="1096"/>
        <v>28519.849537037036</v>
      </c>
      <c r="AR561" s="890">
        <f t="shared" ca="1" si="1096"/>
        <v>22436.516203703704</v>
      </c>
      <c r="AS561" s="890">
        <f t="shared" ca="1" si="1096"/>
        <v>24337.557870370369</v>
      </c>
      <c r="AT561" s="890">
        <f t="shared" ca="1" si="1096"/>
        <v>24337.557870370369</v>
      </c>
      <c r="AU561" s="890">
        <f t="shared" ca="1" si="1096"/>
        <v>26238.599537037036</v>
      </c>
      <c r="AV561" s="890">
        <f t="shared" ca="1" si="1096"/>
        <v>26238.599537037036</v>
      </c>
      <c r="AW561" s="890">
        <f t="shared" ca="1" si="1096"/>
        <v>28139.641203703704</v>
      </c>
      <c r="AX561" s="890">
        <f t="shared" ca="1" si="1096"/>
        <v>28139.641203703704</v>
      </c>
      <c r="AY561" s="890">
        <f t="shared" ca="1" si="1096"/>
        <v>30040.682870370376</v>
      </c>
      <c r="AZ561" s="890">
        <f t="shared" ca="1" si="1096"/>
        <v>30040.682870370376</v>
      </c>
      <c r="BA561" s="890">
        <f t="shared" ca="1" si="1096"/>
        <v>31941.724537037047</v>
      </c>
      <c r="CF561" s="602">
        <f t="shared" ref="CF561:DI561" ca="1" si="1097">IF(ISNUMBER($W561),IF($W561&lt;=$Z$35,$Z$23*$Z$33*365/360/12+IF($W561=$Z$35,-$Z$23*$Z$34+$Z$23*$Z$34*$Z$26+$Z$37/2,),IF(AND($W561&gt;$Z$35,$W561&lt;=$Z$36),$Z$23*($Z$34*CF$40+(1-$Z$34)*$Z$33)*365/360/12+IF($W561=$Z$36,-$Z$23*(1-$Z$34)+$Z52/2,),PMT(CF$40/12*365/360,$Z$24+$Z$35-$Z$36,-$Z$23))),"")</f>
        <v>20155.266203703704</v>
      </c>
      <c r="CG561" s="602">
        <f t="shared" ca="1" si="1097"/>
        <v>21295.891203703708</v>
      </c>
      <c r="CH561" s="602">
        <f t="shared" ca="1" si="1097"/>
        <v>21295.891203703708</v>
      </c>
      <c r="CI561" s="602">
        <f t="shared" ca="1" si="1097"/>
        <v>22436.516203703708</v>
      </c>
      <c r="CJ561" s="602">
        <f t="shared" ca="1" si="1097"/>
        <v>22436.516203703708</v>
      </c>
      <c r="CK561" s="602">
        <f t="shared" ca="1" si="1097"/>
        <v>23577.141203703708</v>
      </c>
      <c r="CL561" s="602">
        <f t="shared" ca="1" si="1097"/>
        <v>23577.141203703708</v>
      </c>
      <c r="CM561" s="602">
        <f t="shared" ca="1" si="1097"/>
        <v>24717.766203703708</v>
      </c>
      <c r="CN561" s="602">
        <f t="shared" ca="1" si="1097"/>
        <v>24717.766203703708</v>
      </c>
      <c r="CO561" s="602">
        <f t="shared" ca="1" si="1097"/>
        <v>25858.391203703708</v>
      </c>
      <c r="CP561" s="602">
        <f t="shared" ca="1" si="1097"/>
        <v>30420.891203703704</v>
      </c>
      <c r="CQ561" s="602">
        <f t="shared" ca="1" si="1097"/>
        <v>32321.93287037038</v>
      </c>
      <c r="CR561" s="602">
        <f t="shared" ca="1" si="1097"/>
        <v>32321.93287037038</v>
      </c>
      <c r="CS561" s="602">
        <f t="shared" ca="1" si="1097"/>
        <v>34222.974537037044</v>
      </c>
      <c r="CT561" s="602">
        <f t="shared" ca="1" si="1097"/>
        <v>34222.974537037044</v>
      </c>
      <c r="CU561" s="602">
        <f t="shared" ca="1" si="1097"/>
        <v>36124.016203703701</v>
      </c>
      <c r="CV561" s="602">
        <f t="shared" ca="1" si="1097"/>
        <v>36124.016203703701</v>
      </c>
      <c r="CW561" s="602">
        <f t="shared" ca="1" si="1097"/>
        <v>38025.05787037038</v>
      </c>
      <c r="CX561" s="602">
        <f t="shared" ca="1" si="1097"/>
        <v>38025.05787037038</v>
      </c>
      <c r="CY561" s="602">
        <f t="shared" ca="1" si="1097"/>
        <v>39926.099537037036</v>
      </c>
      <c r="CZ561" s="602">
        <f t="shared" ca="1" si="1097"/>
        <v>33842.766203703715</v>
      </c>
      <c r="DA561" s="602">
        <f t="shared" ca="1" si="1097"/>
        <v>35743.807870370372</v>
      </c>
      <c r="DB561" s="602">
        <f t="shared" ca="1" si="1097"/>
        <v>35743.807870370372</v>
      </c>
      <c r="DC561" s="602">
        <f t="shared" ca="1" si="1097"/>
        <v>37644.849537037044</v>
      </c>
      <c r="DD561" s="602">
        <f t="shared" ca="1" si="1097"/>
        <v>37644.849537037044</v>
      </c>
      <c r="DE561" s="602">
        <f t="shared" ca="1" si="1097"/>
        <v>39545.891203703701</v>
      </c>
      <c r="DF561" s="602">
        <f t="shared" ca="1" si="1097"/>
        <v>39545.891203703701</v>
      </c>
      <c r="DG561" s="602">
        <f t="shared" ca="1" si="1097"/>
        <v>41446.932870370372</v>
      </c>
      <c r="DH561" s="602">
        <f t="shared" ca="1" si="1097"/>
        <v>41446.932870370372</v>
      </c>
      <c r="DI561" s="602">
        <f t="shared" ca="1" si="1097"/>
        <v>43347.974537037044</v>
      </c>
    </row>
    <row r="562" spans="22:113" ht="14.25" x14ac:dyDescent="0.2">
      <c r="V562" s="260"/>
      <c r="W562" s="887">
        <f t="shared" si="1058"/>
        <v>19</v>
      </c>
      <c r="X562" s="890">
        <f t="shared" ref="X562:BA562" ca="1" si="1098">IF(ISNUMBER($W562),IF($W562&lt;=$Z$35,$Z$23*$Z$33*365/360/12+IF($W562=$Z$35,-$Z$23*$Z$34+$Z$23*$Z$34*$Z$26+$Z$37/2,),IF(AND($W562&gt;$Z$35,$W562&lt;=$Z$36),$Z$23*($Z$34*X$40+(1-$Z$34)*$Z$33)*365/360/12+IF($W562=$Z$36,-$Z$23*(1-$Z$34)+$Z53/2,),PMT(X$40/12*365/360,$Z$24+$Z$35-$Z$36,-$Z$23))),"")</f>
        <v>12551.099537037036</v>
      </c>
      <c r="Y562" s="890">
        <f t="shared" ca="1" si="1098"/>
        <v>13691.724537037036</v>
      </c>
      <c r="Z562" s="890">
        <f t="shared" ca="1" si="1098"/>
        <v>13691.724537037036</v>
      </c>
      <c r="AA562" s="890">
        <f t="shared" ca="1" si="1098"/>
        <v>14832.349537037036</v>
      </c>
      <c r="AB562" s="890">
        <f t="shared" ca="1" si="1098"/>
        <v>14832.349537037036</v>
      </c>
      <c r="AC562" s="890">
        <f t="shared" ca="1" si="1098"/>
        <v>15972.974537037042</v>
      </c>
      <c r="AD562" s="890">
        <f t="shared" ca="1" si="1098"/>
        <v>15972.974537037042</v>
      </c>
      <c r="AE562" s="890">
        <f t="shared" ca="1" si="1098"/>
        <v>17113.59953703704</v>
      </c>
      <c r="AF562" s="890">
        <f t="shared" ca="1" si="1098"/>
        <v>17113.59953703704</v>
      </c>
      <c r="AG562" s="890">
        <f t="shared" ca="1" si="1098"/>
        <v>18254.22453703704</v>
      </c>
      <c r="AH562" s="890">
        <f t="shared" ca="1" si="1098"/>
        <v>19014.641203703704</v>
      </c>
      <c r="AI562" s="890">
        <f t="shared" ca="1" si="1098"/>
        <v>20915.682870370369</v>
      </c>
      <c r="AJ562" s="890">
        <f t="shared" ca="1" si="1098"/>
        <v>20915.682870370369</v>
      </c>
      <c r="AK562" s="890">
        <f t="shared" ca="1" si="1098"/>
        <v>22816.724537037036</v>
      </c>
      <c r="AL562" s="890">
        <f t="shared" ca="1" si="1098"/>
        <v>22816.724537037036</v>
      </c>
      <c r="AM562" s="890">
        <f t="shared" ca="1" si="1098"/>
        <v>24717.766203703704</v>
      </c>
      <c r="AN562" s="890">
        <f t="shared" ca="1" si="1098"/>
        <v>24717.766203703704</v>
      </c>
      <c r="AO562" s="890">
        <f t="shared" ca="1" si="1098"/>
        <v>26618.807870370369</v>
      </c>
      <c r="AP562" s="890">
        <f t="shared" ca="1" si="1098"/>
        <v>26618.807870370369</v>
      </c>
      <c r="AQ562" s="890">
        <f t="shared" ca="1" si="1098"/>
        <v>28519.849537037036</v>
      </c>
      <c r="AR562" s="890">
        <f t="shared" ca="1" si="1098"/>
        <v>22436.516203703704</v>
      </c>
      <c r="AS562" s="890">
        <f t="shared" ca="1" si="1098"/>
        <v>24337.557870370369</v>
      </c>
      <c r="AT562" s="890">
        <f t="shared" ca="1" si="1098"/>
        <v>24337.557870370369</v>
      </c>
      <c r="AU562" s="890">
        <f t="shared" ca="1" si="1098"/>
        <v>26238.599537037036</v>
      </c>
      <c r="AV562" s="890">
        <f t="shared" ca="1" si="1098"/>
        <v>26238.599537037036</v>
      </c>
      <c r="AW562" s="890">
        <f t="shared" ca="1" si="1098"/>
        <v>28139.641203703704</v>
      </c>
      <c r="AX562" s="890">
        <f t="shared" ca="1" si="1098"/>
        <v>28139.641203703704</v>
      </c>
      <c r="AY562" s="890">
        <f t="shared" ca="1" si="1098"/>
        <v>30040.682870370376</v>
      </c>
      <c r="AZ562" s="890">
        <f t="shared" ca="1" si="1098"/>
        <v>30040.682870370376</v>
      </c>
      <c r="BA562" s="890">
        <f t="shared" ca="1" si="1098"/>
        <v>31941.724537037047</v>
      </c>
      <c r="CF562" s="602">
        <f t="shared" ref="CF562:DI562" ca="1" si="1099">IF(ISNUMBER($W562),IF($W562&lt;=$Z$35,$Z$23*$Z$33*365/360/12+IF($W562=$Z$35,-$Z$23*$Z$34+$Z$23*$Z$34*$Z$26+$Z$37/2,),IF(AND($W562&gt;$Z$35,$W562&lt;=$Z$36),$Z$23*($Z$34*CF$40+(1-$Z$34)*$Z$33)*365/360/12+IF($W562=$Z$36,-$Z$23*(1-$Z$34)+$Z53/2,),PMT(CF$40/12*365/360,$Z$24+$Z$35-$Z$36,-$Z$23))),"")</f>
        <v>20155.266203703704</v>
      </c>
      <c r="CG562" s="602">
        <f t="shared" ca="1" si="1099"/>
        <v>21295.891203703708</v>
      </c>
      <c r="CH562" s="602">
        <f t="shared" ca="1" si="1099"/>
        <v>21295.891203703708</v>
      </c>
      <c r="CI562" s="602">
        <f t="shared" ca="1" si="1099"/>
        <v>22436.516203703708</v>
      </c>
      <c r="CJ562" s="602">
        <f t="shared" ca="1" si="1099"/>
        <v>22436.516203703708</v>
      </c>
      <c r="CK562" s="602">
        <f t="shared" ca="1" si="1099"/>
        <v>23577.141203703708</v>
      </c>
      <c r="CL562" s="602">
        <f t="shared" ca="1" si="1099"/>
        <v>23577.141203703708</v>
      </c>
      <c r="CM562" s="602">
        <f t="shared" ca="1" si="1099"/>
        <v>24717.766203703708</v>
      </c>
      <c r="CN562" s="602">
        <f t="shared" ca="1" si="1099"/>
        <v>24717.766203703708</v>
      </c>
      <c r="CO562" s="602">
        <f t="shared" ca="1" si="1099"/>
        <v>25858.391203703708</v>
      </c>
      <c r="CP562" s="602">
        <f t="shared" ca="1" si="1099"/>
        <v>30420.891203703704</v>
      </c>
      <c r="CQ562" s="602">
        <f t="shared" ca="1" si="1099"/>
        <v>32321.93287037038</v>
      </c>
      <c r="CR562" s="602">
        <f t="shared" ca="1" si="1099"/>
        <v>32321.93287037038</v>
      </c>
      <c r="CS562" s="602">
        <f t="shared" ca="1" si="1099"/>
        <v>34222.974537037044</v>
      </c>
      <c r="CT562" s="602">
        <f t="shared" ca="1" si="1099"/>
        <v>34222.974537037044</v>
      </c>
      <c r="CU562" s="602">
        <f t="shared" ca="1" si="1099"/>
        <v>36124.016203703701</v>
      </c>
      <c r="CV562" s="602">
        <f t="shared" ca="1" si="1099"/>
        <v>36124.016203703701</v>
      </c>
      <c r="CW562" s="602">
        <f t="shared" ca="1" si="1099"/>
        <v>38025.05787037038</v>
      </c>
      <c r="CX562" s="602">
        <f t="shared" ca="1" si="1099"/>
        <v>38025.05787037038</v>
      </c>
      <c r="CY562" s="602">
        <f t="shared" ca="1" si="1099"/>
        <v>39926.099537037036</v>
      </c>
      <c r="CZ562" s="602">
        <f t="shared" ca="1" si="1099"/>
        <v>33842.766203703715</v>
      </c>
      <c r="DA562" s="602">
        <f t="shared" ca="1" si="1099"/>
        <v>35743.807870370372</v>
      </c>
      <c r="DB562" s="602">
        <f t="shared" ca="1" si="1099"/>
        <v>35743.807870370372</v>
      </c>
      <c r="DC562" s="602">
        <f t="shared" ca="1" si="1099"/>
        <v>37644.849537037044</v>
      </c>
      <c r="DD562" s="602">
        <f t="shared" ca="1" si="1099"/>
        <v>37644.849537037044</v>
      </c>
      <c r="DE562" s="602">
        <f t="shared" ca="1" si="1099"/>
        <v>39545.891203703701</v>
      </c>
      <c r="DF562" s="602">
        <f t="shared" ca="1" si="1099"/>
        <v>39545.891203703701</v>
      </c>
      <c r="DG562" s="602">
        <f t="shared" ca="1" si="1099"/>
        <v>41446.932870370372</v>
      </c>
      <c r="DH562" s="602">
        <f t="shared" ca="1" si="1099"/>
        <v>41446.932870370372</v>
      </c>
      <c r="DI562" s="602">
        <f t="shared" ca="1" si="1099"/>
        <v>43347.974537037044</v>
      </c>
    </row>
    <row r="563" spans="22:113" ht="14.25" x14ac:dyDescent="0.2">
      <c r="V563" s="260"/>
      <c r="W563" s="887">
        <f t="shared" si="1058"/>
        <v>20</v>
      </c>
      <c r="X563" s="890">
        <f t="shared" ref="X563:BA563" ca="1" si="1100">IF(ISNUMBER($W563),IF($W563&lt;=$Z$35,$Z$23*$Z$33*365/360/12+IF($W563=$Z$35,-$Z$23*$Z$34+$Z$23*$Z$34*$Z$26+$Z$37/2,),IF(AND($W563&gt;$Z$35,$W563&lt;=$Z$36),$Z$23*($Z$34*X$40+(1-$Z$34)*$Z$33)*365/360/12+IF($W563=$Z$36,-$Z$23*(1-$Z$34)+$Z54/2,),PMT(X$40/12*365/360,$Z$24+$Z$35-$Z$36,-$Z$23))),"")</f>
        <v>12551.099537037036</v>
      </c>
      <c r="Y563" s="890">
        <f t="shared" ca="1" si="1100"/>
        <v>13691.724537037036</v>
      </c>
      <c r="Z563" s="890">
        <f t="shared" ca="1" si="1100"/>
        <v>13691.724537037036</v>
      </c>
      <c r="AA563" s="890">
        <f t="shared" ca="1" si="1100"/>
        <v>14832.349537037036</v>
      </c>
      <c r="AB563" s="890">
        <f t="shared" ca="1" si="1100"/>
        <v>14832.349537037036</v>
      </c>
      <c r="AC563" s="890">
        <f t="shared" ca="1" si="1100"/>
        <v>15972.974537037042</v>
      </c>
      <c r="AD563" s="890">
        <f t="shared" ca="1" si="1100"/>
        <v>15972.974537037042</v>
      </c>
      <c r="AE563" s="890">
        <f t="shared" ca="1" si="1100"/>
        <v>17113.59953703704</v>
      </c>
      <c r="AF563" s="890">
        <f t="shared" ca="1" si="1100"/>
        <v>17113.59953703704</v>
      </c>
      <c r="AG563" s="890">
        <f t="shared" ca="1" si="1100"/>
        <v>18254.22453703704</v>
      </c>
      <c r="AH563" s="890">
        <f t="shared" ca="1" si="1100"/>
        <v>19014.641203703704</v>
      </c>
      <c r="AI563" s="890">
        <f t="shared" ca="1" si="1100"/>
        <v>20915.682870370369</v>
      </c>
      <c r="AJ563" s="890">
        <f t="shared" ca="1" si="1100"/>
        <v>20915.682870370369</v>
      </c>
      <c r="AK563" s="890">
        <f t="shared" ca="1" si="1100"/>
        <v>22816.724537037036</v>
      </c>
      <c r="AL563" s="890">
        <f t="shared" ca="1" si="1100"/>
        <v>22816.724537037036</v>
      </c>
      <c r="AM563" s="890">
        <f t="shared" ca="1" si="1100"/>
        <v>24717.766203703704</v>
      </c>
      <c r="AN563" s="890">
        <f t="shared" ca="1" si="1100"/>
        <v>24717.766203703704</v>
      </c>
      <c r="AO563" s="890">
        <f t="shared" ca="1" si="1100"/>
        <v>26618.807870370369</v>
      </c>
      <c r="AP563" s="890">
        <f t="shared" ca="1" si="1100"/>
        <v>26618.807870370369</v>
      </c>
      <c r="AQ563" s="890">
        <f t="shared" ca="1" si="1100"/>
        <v>28519.849537037036</v>
      </c>
      <c r="AR563" s="890">
        <f t="shared" ca="1" si="1100"/>
        <v>22436.516203703704</v>
      </c>
      <c r="AS563" s="890">
        <f t="shared" ca="1" si="1100"/>
        <v>24337.557870370369</v>
      </c>
      <c r="AT563" s="890">
        <f t="shared" ca="1" si="1100"/>
        <v>24337.557870370369</v>
      </c>
      <c r="AU563" s="890">
        <f t="shared" ca="1" si="1100"/>
        <v>26238.599537037036</v>
      </c>
      <c r="AV563" s="890">
        <f t="shared" ca="1" si="1100"/>
        <v>26238.599537037036</v>
      </c>
      <c r="AW563" s="890">
        <f t="shared" ca="1" si="1100"/>
        <v>28139.641203703704</v>
      </c>
      <c r="AX563" s="890">
        <f t="shared" ca="1" si="1100"/>
        <v>28139.641203703704</v>
      </c>
      <c r="AY563" s="890">
        <f t="shared" ca="1" si="1100"/>
        <v>30040.682870370376</v>
      </c>
      <c r="AZ563" s="890">
        <f t="shared" ca="1" si="1100"/>
        <v>30040.682870370376</v>
      </c>
      <c r="BA563" s="890">
        <f t="shared" ca="1" si="1100"/>
        <v>31941.724537037047</v>
      </c>
      <c r="CF563" s="602">
        <f t="shared" ref="CF563:DI563" ca="1" si="1101">IF(ISNUMBER($W563),IF($W563&lt;=$Z$35,$Z$23*$Z$33*365/360/12+IF($W563=$Z$35,-$Z$23*$Z$34+$Z$23*$Z$34*$Z$26+$Z$37/2,),IF(AND($W563&gt;$Z$35,$W563&lt;=$Z$36),$Z$23*($Z$34*CF$40+(1-$Z$34)*$Z$33)*365/360/12+IF($W563=$Z$36,-$Z$23*(1-$Z$34)+$Z54/2,),PMT(CF$40/12*365/360,$Z$24+$Z$35-$Z$36,-$Z$23))),"")</f>
        <v>20155.266203703704</v>
      </c>
      <c r="CG563" s="602">
        <f t="shared" ca="1" si="1101"/>
        <v>21295.891203703708</v>
      </c>
      <c r="CH563" s="602">
        <f t="shared" ca="1" si="1101"/>
        <v>21295.891203703708</v>
      </c>
      <c r="CI563" s="602">
        <f t="shared" ca="1" si="1101"/>
        <v>22436.516203703708</v>
      </c>
      <c r="CJ563" s="602">
        <f t="shared" ca="1" si="1101"/>
        <v>22436.516203703708</v>
      </c>
      <c r="CK563" s="602">
        <f t="shared" ca="1" si="1101"/>
        <v>23577.141203703708</v>
      </c>
      <c r="CL563" s="602">
        <f t="shared" ca="1" si="1101"/>
        <v>23577.141203703708</v>
      </c>
      <c r="CM563" s="602">
        <f t="shared" ca="1" si="1101"/>
        <v>24717.766203703708</v>
      </c>
      <c r="CN563" s="602">
        <f t="shared" ca="1" si="1101"/>
        <v>24717.766203703708</v>
      </c>
      <c r="CO563" s="602">
        <f t="shared" ca="1" si="1101"/>
        <v>25858.391203703708</v>
      </c>
      <c r="CP563" s="602">
        <f t="shared" ca="1" si="1101"/>
        <v>30420.891203703704</v>
      </c>
      <c r="CQ563" s="602">
        <f t="shared" ca="1" si="1101"/>
        <v>32321.93287037038</v>
      </c>
      <c r="CR563" s="602">
        <f t="shared" ca="1" si="1101"/>
        <v>32321.93287037038</v>
      </c>
      <c r="CS563" s="602">
        <f t="shared" ca="1" si="1101"/>
        <v>34222.974537037044</v>
      </c>
      <c r="CT563" s="602">
        <f t="shared" ca="1" si="1101"/>
        <v>34222.974537037044</v>
      </c>
      <c r="CU563" s="602">
        <f t="shared" ca="1" si="1101"/>
        <v>36124.016203703701</v>
      </c>
      <c r="CV563" s="602">
        <f t="shared" ca="1" si="1101"/>
        <v>36124.016203703701</v>
      </c>
      <c r="CW563" s="602">
        <f t="shared" ca="1" si="1101"/>
        <v>38025.05787037038</v>
      </c>
      <c r="CX563" s="602">
        <f t="shared" ca="1" si="1101"/>
        <v>38025.05787037038</v>
      </c>
      <c r="CY563" s="602">
        <f t="shared" ca="1" si="1101"/>
        <v>39926.099537037036</v>
      </c>
      <c r="CZ563" s="602">
        <f t="shared" ca="1" si="1101"/>
        <v>33842.766203703715</v>
      </c>
      <c r="DA563" s="602">
        <f t="shared" ca="1" si="1101"/>
        <v>35743.807870370372</v>
      </c>
      <c r="DB563" s="602">
        <f t="shared" ca="1" si="1101"/>
        <v>35743.807870370372</v>
      </c>
      <c r="DC563" s="602">
        <f t="shared" ca="1" si="1101"/>
        <v>37644.849537037044</v>
      </c>
      <c r="DD563" s="602">
        <f t="shared" ca="1" si="1101"/>
        <v>37644.849537037044</v>
      </c>
      <c r="DE563" s="602">
        <f t="shared" ca="1" si="1101"/>
        <v>39545.891203703701</v>
      </c>
      <c r="DF563" s="602">
        <f t="shared" ca="1" si="1101"/>
        <v>39545.891203703701</v>
      </c>
      <c r="DG563" s="602">
        <f t="shared" ca="1" si="1101"/>
        <v>41446.932870370372</v>
      </c>
      <c r="DH563" s="602">
        <f t="shared" ca="1" si="1101"/>
        <v>41446.932870370372</v>
      </c>
      <c r="DI563" s="602">
        <f t="shared" ca="1" si="1101"/>
        <v>43347.974537037044</v>
      </c>
    </row>
    <row r="564" spans="22:113" ht="14.25" x14ac:dyDescent="0.2">
      <c r="V564" s="260"/>
      <c r="W564" s="887">
        <f t="shared" si="1058"/>
        <v>21</v>
      </c>
      <c r="X564" s="890">
        <f t="shared" ref="X564:BA564" ca="1" si="1102">IF(ISNUMBER($W564),IF($W564&lt;=$Z$35,$Z$23*$Z$33*365/360/12+IF($W564=$Z$35,-$Z$23*$Z$34+$Z$23*$Z$34*$Z$26+$Z$37/2,),IF(AND($W564&gt;$Z$35,$W564&lt;=$Z$36),$Z$23*($Z$34*X$40+(1-$Z$34)*$Z$33)*365/360/12+IF($W564=$Z$36,-$Z$23*(1-$Z$34)+$Z55/2,),PMT(X$40/12*365/360,$Z$24+$Z$35-$Z$36,-$Z$23))),"")</f>
        <v>12551.099537037036</v>
      </c>
      <c r="Y564" s="890">
        <f t="shared" ca="1" si="1102"/>
        <v>13691.724537037036</v>
      </c>
      <c r="Z564" s="890">
        <f t="shared" ca="1" si="1102"/>
        <v>13691.724537037036</v>
      </c>
      <c r="AA564" s="890">
        <f t="shared" ca="1" si="1102"/>
        <v>14832.349537037036</v>
      </c>
      <c r="AB564" s="890">
        <f t="shared" ca="1" si="1102"/>
        <v>14832.349537037036</v>
      </c>
      <c r="AC564" s="890">
        <f t="shared" ca="1" si="1102"/>
        <v>15972.974537037042</v>
      </c>
      <c r="AD564" s="890">
        <f t="shared" ca="1" si="1102"/>
        <v>15972.974537037042</v>
      </c>
      <c r="AE564" s="890">
        <f t="shared" ca="1" si="1102"/>
        <v>17113.59953703704</v>
      </c>
      <c r="AF564" s="890">
        <f t="shared" ca="1" si="1102"/>
        <v>17113.59953703704</v>
      </c>
      <c r="AG564" s="890">
        <f t="shared" ca="1" si="1102"/>
        <v>18254.22453703704</v>
      </c>
      <c r="AH564" s="890">
        <f t="shared" ca="1" si="1102"/>
        <v>19014.641203703704</v>
      </c>
      <c r="AI564" s="890">
        <f t="shared" ca="1" si="1102"/>
        <v>20915.682870370369</v>
      </c>
      <c r="AJ564" s="890">
        <f t="shared" ca="1" si="1102"/>
        <v>20915.682870370369</v>
      </c>
      <c r="AK564" s="890">
        <f t="shared" ca="1" si="1102"/>
        <v>22816.724537037036</v>
      </c>
      <c r="AL564" s="890">
        <f t="shared" ca="1" si="1102"/>
        <v>22816.724537037036</v>
      </c>
      <c r="AM564" s="890">
        <f t="shared" ca="1" si="1102"/>
        <v>24717.766203703704</v>
      </c>
      <c r="AN564" s="890">
        <f t="shared" ca="1" si="1102"/>
        <v>24717.766203703704</v>
      </c>
      <c r="AO564" s="890">
        <f t="shared" ca="1" si="1102"/>
        <v>26618.807870370369</v>
      </c>
      <c r="AP564" s="890">
        <f t="shared" ca="1" si="1102"/>
        <v>26618.807870370369</v>
      </c>
      <c r="AQ564" s="890">
        <f t="shared" ca="1" si="1102"/>
        <v>28519.849537037036</v>
      </c>
      <c r="AR564" s="890">
        <f t="shared" ca="1" si="1102"/>
        <v>22436.516203703704</v>
      </c>
      <c r="AS564" s="890">
        <f t="shared" ca="1" si="1102"/>
        <v>24337.557870370369</v>
      </c>
      <c r="AT564" s="890">
        <f t="shared" ca="1" si="1102"/>
        <v>24337.557870370369</v>
      </c>
      <c r="AU564" s="890">
        <f t="shared" ca="1" si="1102"/>
        <v>26238.599537037036</v>
      </c>
      <c r="AV564" s="890">
        <f t="shared" ca="1" si="1102"/>
        <v>26238.599537037036</v>
      </c>
      <c r="AW564" s="890">
        <f t="shared" ca="1" si="1102"/>
        <v>28139.641203703704</v>
      </c>
      <c r="AX564" s="890">
        <f t="shared" ca="1" si="1102"/>
        <v>28139.641203703704</v>
      </c>
      <c r="AY564" s="890">
        <f t="shared" ca="1" si="1102"/>
        <v>30040.682870370376</v>
      </c>
      <c r="AZ564" s="890">
        <f t="shared" ca="1" si="1102"/>
        <v>30040.682870370376</v>
      </c>
      <c r="BA564" s="890">
        <f t="shared" ca="1" si="1102"/>
        <v>31941.724537037047</v>
      </c>
      <c r="CF564" s="602">
        <f t="shared" ref="CF564:DI564" ca="1" si="1103">IF(ISNUMBER($W564),IF($W564&lt;=$Z$35,$Z$23*$Z$33*365/360/12+IF($W564=$Z$35,-$Z$23*$Z$34+$Z$23*$Z$34*$Z$26+$Z$37/2,),IF(AND($W564&gt;$Z$35,$W564&lt;=$Z$36),$Z$23*($Z$34*CF$40+(1-$Z$34)*$Z$33)*365/360/12+IF($W564=$Z$36,-$Z$23*(1-$Z$34)+$Z55/2,),PMT(CF$40/12*365/360,$Z$24+$Z$35-$Z$36,-$Z$23))),"")</f>
        <v>20155.266203703704</v>
      </c>
      <c r="CG564" s="602">
        <f t="shared" ca="1" si="1103"/>
        <v>21295.891203703708</v>
      </c>
      <c r="CH564" s="602">
        <f t="shared" ca="1" si="1103"/>
        <v>21295.891203703708</v>
      </c>
      <c r="CI564" s="602">
        <f t="shared" ca="1" si="1103"/>
        <v>22436.516203703708</v>
      </c>
      <c r="CJ564" s="602">
        <f t="shared" ca="1" si="1103"/>
        <v>22436.516203703708</v>
      </c>
      <c r="CK564" s="602">
        <f t="shared" ca="1" si="1103"/>
        <v>23577.141203703708</v>
      </c>
      <c r="CL564" s="602">
        <f t="shared" ca="1" si="1103"/>
        <v>23577.141203703708</v>
      </c>
      <c r="CM564" s="602">
        <f t="shared" ca="1" si="1103"/>
        <v>24717.766203703708</v>
      </c>
      <c r="CN564" s="602">
        <f t="shared" ca="1" si="1103"/>
        <v>24717.766203703708</v>
      </c>
      <c r="CO564" s="602">
        <f t="shared" ca="1" si="1103"/>
        <v>25858.391203703708</v>
      </c>
      <c r="CP564" s="602">
        <f t="shared" ca="1" si="1103"/>
        <v>30420.891203703704</v>
      </c>
      <c r="CQ564" s="602">
        <f t="shared" ca="1" si="1103"/>
        <v>32321.93287037038</v>
      </c>
      <c r="CR564" s="602">
        <f t="shared" ca="1" si="1103"/>
        <v>32321.93287037038</v>
      </c>
      <c r="CS564" s="602">
        <f t="shared" ca="1" si="1103"/>
        <v>34222.974537037044</v>
      </c>
      <c r="CT564" s="602">
        <f t="shared" ca="1" si="1103"/>
        <v>34222.974537037044</v>
      </c>
      <c r="CU564" s="602">
        <f t="shared" ca="1" si="1103"/>
        <v>36124.016203703701</v>
      </c>
      <c r="CV564" s="602">
        <f t="shared" ca="1" si="1103"/>
        <v>36124.016203703701</v>
      </c>
      <c r="CW564" s="602">
        <f t="shared" ca="1" si="1103"/>
        <v>38025.05787037038</v>
      </c>
      <c r="CX564" s="602">
        <f t="shared" ca="1" si="1103"/>
        <v>38025.05787037038</v>
      </c>
      <c r="CY564" s="602">
        <f t="shared" ca="1" si="1103"/>
        <v>39926.099537037036</v>
      </c>
      <c r="CZ564" s="602">
        <f t="shared" ca="1" si="1103"/>
        <v>33842.766203703715</v>
      </c>
      <c r="DA564" s="602">
        <f t="shared" ca="1" si="1103"/>
        <v>35743.807870370372</v>
      </c>
      <c r="DB564" s="602">
        <f t="shared" ca="1" si="1103"/>
        <v>35743.807870370372</v>
      </c>
      <c r="DC564" s="602">
        <f t="shared" ca="1" si="1103"/>
        <v>37644.849537037044</v>
      </c>
      <c r="DD564" s="602">
        <f t="shared" ca="1" si="1103"/>
        <v>37644.849537037044</v>
      </c>
      <c r="DE564" s="602">
        <f t="shared" ca="1" si="1103"/>
        <v>39545.891203703701</v>
      </c>
      <c r="DF564" s="602">
        <f t="shared" ca="1" si="1103"/>
        <v>39545.891203703701</v>
      </c>
      <c r="DG564" s="602">
        <f t="shared" ca="1" si="1103"/>
        <v>41446.932870370372</v>
      </c>
      <c r="DH564" s="602">
        <f t="shared" ca="1" si="1103"/>
        <v>41446.932870370372</v>
      </c>
      <c r="DI564" s="602">
        <f t="shared" ca="1" si="1103"/>
        <v>43347.974537037044</v>
      </c>
    </row>
    <row r="565" spans="22:113" ht="14.25" x14ac:dyDescent="0.2">
      <c r="V565" s="260"/>
      <c r="W565" s="887">
        <f t="shared" si="1058"/>
        <v>22</v>
      </c>
      <c r="X565" s="890">
        <f t="shared" ref="X565:BA565" ca="1" si="1104">IF(ISNUMBER($W565),IF($W565&lt;=$Z$35,$Z$23*$Z$33*365/360/12+IF($W565=$Z$35,-$Z$23*$Z$34+$Z$23*$Z$34*$Z$26+$Z$37/2,),IF(AND($W565&gt;$Z$35,$W565&lt;=$Z$36),$Z$23*($Z$34*X$40+(1-$Z$34)*$Z$33)*365/360/12+IF($W565=$Z$36,-$Z$23*(1-$Z$34)+$Z56/2,),PMT(X$40/12*365/360,$Z$24+$Z$35-$Z$36,-$Z$23))),"")</f>
        <v>12551.099537037036</v>
      </c>
      <c r="Y565" s="890">
        <f t="shared" ca="1" si="1104"/>
        <v>13691.724537037036</v>
      </c>
      <c r="Z565" s="890">
        <f t="shared" ca="1" si="1104"/>
        <v>13691.724537037036</v>
      </c>
      <c r="AA565" s="890">
        <f t="shared" ca="1" si="1104"/>
        <v>14832.349537037036</v>
      </c>
      <c r="AB565" s="890">
        <f t="shared" ca="1" si="1104"/>
        <v>14832.349537037036</v>
      </c>
      <c r="AC565" s="890">
        <f t="shared" ca="1" si="1104"/>
        <v>15972.974537037042</v>
      </c>
      <c r="AD565" s="890">
        <f t="shared" ca="1" si="1104"/>
        <v>15972.974537037042</v>
      </c>
      <c r="AE565" s="890">
        <f t="shared" ca="1" si="1104"/>
        <v>17113.59953703704</v>
      </c>
      <c r="AF565" s="890">
        <f t="shared" ca="1" si="1104"/>
        <v>17113.59953703704</v>
      </c>
      <c r="AG565" s="890">
        <f t="shared" ca="1" si="1104"/>
        <v>18254.22453703704</v>
      </c>
      <c r="AH565" s="890">
        <f t="shared" ca="1" si="1104"/>
        <v>19014.641203703704</v>
      </c>
      <c r="AI565" s="890">
        <f t="shared" ca="1" si="1104"/>
        <v>20915.682870370369</v>
      </c>
      <c r="AJ565" s="890">
        <f t="shared" ca="1" si="1104"/>
        <v>20915.682870370369</v>
      </c>
      <c r="AK565" s="890">
        <f t="shared" ca="1" si="1104"/>
        <v>22816.724537037036</v>
      </c>
      <c r="AL565" s="890">
        <f t="shared" ca="1" si="1104"/>
        <v>22816.724537037036</v>
      </c>
      <c r="AM565" s="890">
        <f t="shared" ca="1" si="1104"/>
        <v>24717.766203703704</v>
      </c>
      <c r="AN565" s="890">
        <f t="shared" ca="1" si="1104"/>
        <v>24717.766203703704</v>
      </c>
      <c r="AO565" s="890">
        <f t="shared" ca="1" si="1104"/>
        <v>26618.807870370369</v>
      </c>
      <c r="AP565" s="890">
        <f t="shared" ca="1" si="1104"/>
        <v>26618.807870370369</v>
      </c>
      <c r="AQ565" s="890">
        <f t="shared" ca="1" si="1104"/>
        <v>28519.849537037036</v>
      </c>
      <c r="AR565" s="890">
        <f t="shared" ca="1" si="1104"/>
        <v>22436.516203703704</v>
      </c>
      <c r="AS565" s="890">
        <f t="shared" ca="1" si="1104"/>
        <v>24337.557870370369</v>
      </c>
      <c r="AT565" s="890">
        <f t="shared" ca="1" si="1104"/>
        <v>24337.557870370369</v>
      </c>
      <c r="AU565" s="890">
        <f t="shared" ca="1" si="1104"/>
        <v>26238.599537037036</v>
      </c>
      <c r="AV565" s="890">
        <f t="shared" ca="1" si="1104"/>
        <v>26238.599537037036</v>
      </c>
      <c r="AW565" s="890">
        <f t="shared" ca="1" si="1104"/>
        <v>28139.641203703704</v>
      </c>
      <c r="AX565" s="890">
        <f t="shared" ca="1" si="1104"/>
        <v>28139.641203703704</v>
      </c>
      <c r="AY565" s="890">
        <f t="shared" ca="1" si="1104"/>
        <v>30040.682870370376</v>
      </c>
      <c r="AZ565" s="890">
        <f t="shared" ca="1" si="1104"/>
        <v>30040.682870370376</v>
      </c>
      <c r="BA565" s="890">
        <f t="shared" ca="1" si="1104"/>
        <v>31941.724537037047</v>
      </c>
      <c r="CF565" s="602">
        <f t="shared" ref="CF565:DI565" ca="1" si="1105">IF(ISNUMBER($W565),IF($W565&lt;=$Z$35,$Z$23*$Z$33*365/360/12+IF($W565=$Z$35,-$Z$23*$Z$34+$Z$23*$Z$34*$Z$26+$Z$37/2,),IF(AND($W565&gt;$Z$35,$W565&lt;=$Z$36),$Z$23*($Z$34*CF$40+(1-$Z$34)*$Z$33)*365/360/12+IF($W565=$Z$36,-$Z$23*(1-$Z$34)+$Z56/2,),PMT(CF$40/12*365/360,$Z$24+$Z$35-$Z$36,-$Z$23))),"")</f>
        <v>20155.266203703704</v>
      </c>
      <c r="CG565" s="602">
        <f t="shared" ca="1" si="1105"/>
        <v>21295.891203703708</v>
      </c>
      <c r="CH565" s="602">
        <f t="shared" ca="1" si="1105"/>
        <v>21295.891203703708</v>
      </c>
      <c r="CI565" s="602">
        <f t="shared" ca="1" si="1105"/>
        <v>22436.516203703708</v>
      </c>
      <c r="CJ565" s="602">
        <f t="shared" ca="1" si="1105"/>
        <v>22436.516203703708</v>
      </c>
      <c r="CK565" s="602">
        <f t="shared" ca="1" si="1105"/>
        <v>23577.141203703708</v>
      </c>
      <c r="CL565" s="602">
        <f t="shared" ca="1" si="1105"/>
        <v>23577.141203703708</v>
      </c>
      <c r="CM565" s="602">
        <f t="shared" ca="1" si="1105"/>
        <v>24717.766203703708</v>
      </c>
      <c r="CN565" s="602">
        <f t="shared" ca="1" si="1105"/>
        <v>24717.766203703708</v>
      </c>
      <c r="CO565" s="602">
        <f t="shared" ca="1" si="1105"/>
        <v>25858.391203703708</v>
      </c>
      <c r="CP565" s="602">
        <f t="shared" ca="1" si="1105"/>
        <v>30420.891203703704</v>
      </c>
      <c r="CQ565" s="602">
        <f t="shared" ca="1" si="1105"/>
        <v>32321.93287037038</v>
      </c>
      <c r="CR565" s="602">
        <f t="shared" ca="1" si="1105"/>
        <v>32321.93287037038</v>
      </c>
      <c r="CS565" s="602">
        <f t="shared" ca="1" si="1105"/>
        <v>34222.974537037044</v>
      </c>
      <c r="CT565" s="602">
        <f t="shared" ca="1" si="1105"/>
        <v>34222.974537037044</v>
      </c>
      <c r="CU565" s="602">
        <f t="shared" ca="1" si="1105"/>
        <v>36124.016203703701</v>
      </c>
      <c r="CV565" s="602">
        <f t="shared" ca="1" si="1105"/>
        <v>36124.016203703701</v>
      </c>
      <c r="CW565" s="602">
        <f t="shared" ca="1" si="1105"/>
        <v>38025.05787037038</v>
      </c>
      <c r="CX565" s="602">
        <f t="shared" ca="1" si="1105"/>
        <v>38025.05787037038</v>
      </c>
      <c r="CY565" s="602">
        <f t="shared" ca="1" si="1105"/>
        <v>39926.099537037036</v>
      </c>
      <c r="CZ565" s="602">
        <f t="shared" ca="1" si="1105"/>
        <v>33842.766203703715</v>
      </c>
      <c r="DA565" s="602">
        <f t="shared" ca="1" si="1105"/>
        <v>35743.807870370372</v>
      </c>
      <c r="DB565" s="602">
        <f t="shared" ca="1" si="1105"/>
        <v>35743.807870370372</v>
      </c>
      <c r="DC565" s="602">
        <f t="shared" ca="1" si="1105"/>
        <v>37644.849537037044</v>
      </c>
      <c r="DD565" s="602">
        <f t="shared" ca="1" si="1105"/>
        <v>37644.849537037044</v>
      </c>
      <c r="DE565" s="602">
        <f t="shared" ca="1" si="1105"/>
        <v>39545.891203703701</v>
      </c>
      <c r="DF565" s="602">
        <f t="shared" ca="1" si="1105"/>
        <v>39545.891203703701</v>
      </c>
      <c r="DG565" s="602">
        <f t="shared" ca="1" si="1105"/>
        <v>41446.932870370372</v>
      </c>
      <c r="DH565" s="602">
        <f t="shared" ca="1" si="1105"/>
        <v>41446.932870370372</v>
      </c>
      <c r="DI565" s="602">
        <f t="shared" ca="1" si="1105"/>
        <v>43347.974537037044</v>
      </c>
    </row>
    <row r="566" spans="22:113" ht="14.25" x14ac:dyDescent="0.2">
      <c r="V566" s="260"/>
      <c r="W566" s="887">
        <f t="shared" si="1058"/>
        <v>23</v>
      </c>
      <c r="X566" s="890">
        <f t="shared" ref="X566:BA566" ca="1" si="1106">IF(ISNUMBER($W566),IF($W566&lt;=$Z$35,$Z$23*$Z$33*365/360/12+IF($W566=$Z$35,-$Z$23*$Z$34+$Z$23*$Z$34*$Z$26+$Z$37/2,),IF(AND($W566&gt;$Z$35,$W566&lt;=$Z$36),$Z$23*($Z$34*X$40+(1-$Z$34)*$Z$33)*365/360/12+IF($W566=$Z$36,-$Z$23*(1-$Z$34)+$Z57/2,),PMT(X$40/12*365/360,$Z$24+$Z$35-$Z$36,-$Z$23))),"")</f>
        <v>12551.099537037036</v>
      </c>
      <c r="Y566" s="890">
        <f t="shared" ca="1" si="1106"/>
        <v>13691.724537037036</v>
      </c>
      <c r="Z566" s="890">
        <f t="shared" ca="1" si="1106"/>
        <v>13691.724537037036</v>
      </c>
      <c r="AA566" s="890">
        <f t="shared" ca="1" si="1106"/>
        <v>14832.349537037036</v>
      </c>
      <c r="AB566" s="890">
        <f t="shared" ca="1" si="1106"/>
        <v>14832.349537037036</v>
      </c>
      <c r="AC566" s="890">
        <f t="shared" ca="1" si="1106"/>
        <v>15972.974537037042</v>
      </c>
      <c r="AD566" s="890">
        <f t="shared" ca="1" si="1106"/>
        <v>15972.974537037042</v>
      </c>
      <c r="AE566" s="890">
        <f t="shared" ca="1" si="1106"/>
        <v>17113.59953703704</v>
      </c>
      <c r="AF566" s="890">
        <f t="shared" ca="1" si="1106"/>
        <v>17113.59953703704</v>
      </c>
      <c r="AG566" s="890">
        <f t="shared" ca="1" si="1106"/>
        <v>18254.22453703704</v>
      </c>
      <c r="AH566" s="890">
        <f t="shared" ca="1" si="1106"/>
        <v>19014.641203703704</v>
      </c>
      <c r="AI566" s="890">
        <f t="shared" ca="1" si="1106"/>
        <v>20915.682870370369</v>
      </c>
      <c r="AJ566" s="890">
        <f t="shared" ca="1" si="1106"/>
        <v>20915.682870370369</v>
      </c>
      <c r="AK566" s="890">
        <f t="shared" ca="1" si="1106"/>
        <v>22816.724537037036</v>
      </c>
      <c r="AL566" s="890">
        <f t="shared" ca="1" si="1106"/>
        <v>22816.724537037036</v>
      </c>
      <c r="AM566" s="890">
        <f t="shared" ca="1" si="1106"/>
        <v>24717.766203703704</v>
      </c>
      <c r="AN566" s="890">
        <f t="shared" ca="1" si="1106"/>
        <v>24717.766203703704</v>
      </c>
      <c r="AO566" s="890">
        <f t="shared" ca="1" si="1106"/>
        <v>26618.807870370369</v>
      </c>
      <c r="AP566" s="890">
        <f t="shared" ca="1" si="1106"/>
        <v>26618.807870370369</v>
      </c>
      <c r="AQ566" s="890">
        <f t="shared" ca="1" si="1106"/>
        <v>28519.849537037036</v>
      </c>
      <c r="AR566" s="890">
        <f t="shared" ca="1" si="1106"/>
        <v>22436.516203703704</v>
      </c>
      <c r="AS566" s="890">
        <f t="shared" ca="1" si="1106"/>
        <v>24337.557870370369</v>
      </c>
      <c r="AT566" s="890">
        <f t="shared" ca="1" si="1106"/>
        <v>24337.557870370369</v>
      </c>
      <c r="AU566" s="890">
        <f t="shared" ca="1" si="1106"/>
        <v>26238.599537037036</v>
      </c>
      <c r="AV566" s="890">
        <f t="shared" ca="1" si="1106"/>
        <v>26238.599537037036</v>
      </c>
      <c r="AW566" s="890">
        <f t="shared" ca="1" si="1106"/>
        <v>28139.641203703704</v>
      </c>
      <c r="AX566" s="890">
        <f t="shared" ca="1" si="1106"/>
        <v>28139.641203703704</v>
      </c>
      <c r="AY566" s="890">
        <f t="shared" ca="1" si="1106"/>
        <v>30040.682870370376</v>
      </c>
      <c r="AZ566" s="890">
        <f t="shared" ca="1" si="1106"/>
        <v>30040.682870370376</v>
      </c>
      <c r="BA566" s="890">
        <f t="shared" ca="1" si="1106"/>
        <v>31941.724537037047</v>
      </c>
      <c r="CF566" s="602">
        <f t="shared" ref="CF566:DI566" ca="1" si="1107">IF(ISNUMBER($W566),IF($W566&lt;=$Z$35,$Z$23*$Z$33*365/360/12+IF($W566=$Z$35,-$Z$23*$Z$34+$Z$23*$Z$34*$Z$26+$Z$37/2,),IF(AND($W566&gt;$Z$35,$W566&lt;=$Z$36),$Z$23*($Z$34*CF$40+(1-$Z$34)*$Z$33)*365/360/12+IF($W566=$Z$36,-$Z$23*(1-$Z$34)+$Z57/2,),PMT(CF$40/12*365/360,$Z$24+$Z$35-$Z$36,-$Z$23))),"")</f>
        <v>20155.266203703704</v>
      </c>
      <c r="CG566" s="602">
        <f t="shared" ca="1" si="1107"/>
        <v>21295.891203703708</v>
      </c>
      <c r="CH566" s="602">
        <f t="shared" ca="1" si="1107"/>
        <v>21295.891203703708</v>
      </c>
      <c r="CI566" s="602">
        <f t="shared" ca="1" si="1107"/>
        <v>22436.516203703708</v>
      </c>
      <c r="CJ566" s="602">
        <f t="shared" ca="1" si="1107"/>
        <v>22436.516203703708</v>
      </c>
      <c r="CK566" s="602">
        <f t="shared" ca="1" si="1107"/>
        <v>23577.141203703708</v>
      </c>
      <c r="CL566" s="602">
        <f t="shared" ca="1" si="1107"/>
        <v>23577.141203703708</v>
      </c>
      <c r="CM566" s="602">
        <f t="shared" ca="1" si="1107"/>
        <v>24717.766203703708</v>
      </c>
      <c r="CN566" s="602">
        <f t="shared" ca="1" si="1107"/>
        <v>24717.766203703708</v>
      </c>
      <c r="CO566" s="602">
        <f t="shared" ca="1" si="1107"/>
        <v>25858.391203703708</v>
      </c>
      <c r="CP566" s="602">
        <f t="shared" ca="1" si="1107"/>
        <v>30420.891203703704</v>
      </c>
      <c r="CQ566" s="602">
        <f t="shared" ca="1" si="1107"/>
        <v>32321.93287037038</v>
      </c>
      <c r="CR566" s="602">
        <f t="shared" ca="1" si="1107"/>
        <v>32321.93287037038</v>
      </c>
      <c r="CS566" s="602">
        <f t="shared" ca="1" si="1107"/>
        <v>34222.974537037044</v>
      </c>
      <c r="CT566" s="602">
        <f t="shared" ca="1" si="1107"/>
        <v>34222.974537037044</v>
      </c>
      <c r="CU566" s="602">
        <f t="shared" ca="1" si="1107"/>
        <v>36124.016203703701</v>
      </c>
      <c r="CV566" s="602">
        <f t="shared" ca="1" si="1107"/>
        <v>36124.016203703701</v>
      </c>
      <c r="CW566" s="602">
        <f t="shared" ca="1" si="1107"/>
        <v>38025.05787037038</v>
      </c>
      <c r="CX566" s="602">
        <f t="shared" ca="1" si="1107"/>
        <v>38025.05787037038</v>
      </c>
      <c r="CY566" s="602">
        <f t="shared" ca="1" si="1107"/>
        <v>39926.099537037036</v>
      </c>
      <c r="CZ566" s="602">
        <f t="shared" ca="1" si="1107"/>
        <v>33842.766203703715</v>
      </c>
      <c r="DA566" s="602">
        <f t="shared" ca="1" si="1107"/>
        <v>35743.807870370372</v>
      </c>
      <c r="DB566" s="602">
        <f t="shared" ca="1" si="1107"/>
        <v>35743.807870370372</v>
      </c>
      <c r="DC566" s="602">
        <f t="shared" ca="1" si="1107"/>
        <v>37644.849537037044</v>
      </c>
      <c r="DD566" s="602">
        <f t="shared" ca="1" si="1107"/>
        <v>37644.849537037044</v>
      </c>
      <c r="DE566" s="602">
        <f t="shared" ca="1" si="1107"/>
        <v>39545.891203703701</v>
      </c>
      <c r="DF566" s="602">
        <f t="shared" ca="1" si="1107"/>
        <v>39545.891203703701</v>
      </c>
      <c r="DG566" s="602">
        <f t="shared" ca="1" si="1107"/>
        <v>41446.932870370372</v>
      </c>
      <c r="DH566" s="602">
        <f t="shared" ca="1" si="1107"/>
        <v>41446.932870370372</v>
      </c>
      <c r="DI566" s="602">
        <f t="shared" ca="1" si="1107"/>
        <v>43347.974537037044</v>
      </c>
    </row>
    <row r="567" spans="22:113" ht="14.25" x14ac:dyDescent="0.2">
      <c r="V567" s="260"/>
      <c r="W567" s="887">
        <f t="shared" si="1058"/>
        <v>24</v>
      </c>
      <c r="X567" s="890">
        <f t="shared" ref="X567:BA567" ca="1" si="1108">IF(ISNUMBER($W567),IF($W567&lt;=$Z$35,$Z$23*$Z$33*365/360/12+IF($W567=$Z$35,-$Z$23*$Z$34+$Z$23*$Z$34*$Z$26+$Z$37/2,),IF(AND($W567&gt;$Z$35,$W567&lt;=$Z$36),$Z$23*($Z$34*X$40+(1-$Z$34)*$Z$33)*365/360/12+IF($W567=$Z$36,-$Z$23*(1-$Z$34)+$Z58/2,),PMT(X$40/12*365/360,$Z$24+$Z$35-$Z$36,-$Z$23))),"")</f>
        <v>-472900.43554929167</v>
      </c>
      <c r="Y567" s="890">
        <f t="shared" ca="1" si="1108"/>
        <v>-471759.81054929167</v>
      </c>
      <c r="Z567" s="890">
        <f t="shared" ca="1" si="1108"/>
        <v>-471759.81054929167</v>
      </c>
      <c r="AA567" s="890">
        <f t="shared" ca="1" si="1108"/>
        <v>-470619.18554929167</v>
      </c>
      <c r="AB567" s="890">
        <f t="shared" ca="1" si="1108"/>
        <v>-470619.18554929167</v>
      </c>
      <c r="AC567" s="890">
        <f t="shared" ca="1" si="1108"/>
        <v>-469478.56054929167</v>
      </c>
      <c r="AD567" s="890">
        <f t="shared" ca="1" si="1108"/>
        <v>-469478.56054929167</v>
      </c>
      <c r="AE567" s="890">
        <f t="shared" ca="1" si="1108"/>
        <v>-468337.93554929167</v>
      </c>
      <c r="AF567" s="890">
        <f t="shared" ca="1" si="1108"/>
        <v>-468337.93554929167</v>
      </c>
      <c r="AG567" s="890">
        <f t="shared" ca="1" si="1108"/>
        <v>-467197.31054929167</v>
      </c>
      <c r="AH567" s="890">
        <f t="shared" ca="1" si="1108"/>
        <v>-466436.89388262498</v>
      </c>
      <c r="AI567" s="890">
        <f t="shared" ca="1" si="1108"/>
        <v>-464535.85221595829</v>
      </c>
      <c r="AJ567" s="890">
        <f t="shared" ca="1" si="1108"/>
        <v>-464535.85221595829</v>
      </c>
      <c r="AK567" s="890">
        <f t="shared" ca="1" si="1108"/>
        <v>-462634.81054929167</v>
      </c>
      <c r="AL567" s="890">
        <f t="shared" ca="1" si="1108"/>
        <v>-462634.81054929167</v>
      </c>
      <c r="AM567" s="890">
        <f t="shared" ca="1" si="1108"/>
        <v>-460733.76888262498</v>
      </c>
      <c r="AN567" s="890">
        <f t="shared" ca="1" si="1108"/>
        <v>-460733.76888262498</v>
      </c>
      <c r="AO567" s="890">
        <f t="shared" ca="1" si="1108"/>
        <v>-458832.72721595829</v>
      </c>
      <c r="AP567" s="890">
        <f t="shared" ca="1" si="1108"/>
        <v>-458832.72721595829</v>
      </c>
      <c r="AQ567" s="890">
        <f t="shared" ca="1" si="1108"/>
        <v>-456931.68554929167</v>
      </c>
      <c r="AR567" s="890">
        <f t="shared" ca="1" si="1108"/>
        <v>-463015.01888262498</v>
      </c>
      <c r="AS567" s="890">
        <f t="shared" ca="1" si="1108"/>
        <v>-461113.97721595829</v>
      </c>
      <c r="AT567" s="890">
        <f t="shared" ca="1" si="1108"/>
        <v>-461113.97721595829</v>
      </c>
      <c r="AU567" s="890">
        <f t="shared" ca="1" si="1108"/>
        <v>-459212.93554929167</v>
      </c>
      <c r="AV567" s="890">
        <f t="shared" ca="1" si="1108"/>
        <v>-459212.93554929167</v>
      </c>
      <c r="AW567" s="890">
        <f t="shared" ca="1" si="1108"/>
        <v>-457311.89388262498</v>
      </c>
      <c r="AX567" s="890">
        <f t="shared" ca="1" si="1108"/>
        <v>-457311.89388262498</v>
      </c>
      <c r="AY567" s="890">
        <f t="shared" ca="1" si="1108"/>
        <v>-455410.85221595829</v>
      </c>
      <c r="AZ567" s="890">
        <f t="shared" ca="1" si="1108"/>
        <v>-455410.85221595829</v>
      </c>
      <c r="BA567" s="890">
        <f t="shared" ca="1" si="1108"/>
        <v>-453509.81054929167</v>
      </c>
      <c r="CF567" s="602">
        <f t="shared" ref="CF567:DI567" ca="1" si="1109">IF(ISNUMBER($W567),IF($W567&lt;=$Z$35,$Z$23*$Z$33*365/360/12+IF($W567=$Z$35,-$Z$23*$Z$34+$Z$23*$Z$34*$Z$26+$Z$37/2,),IF(AND($W567&gt;$Z$35,$W567&lt;=$Z$36),$Z$23*($Z$34*CF$40+(1-$Z$34)*$Z$33)*365/360/12+IF($W567=$Z$36,-$Z$23*(1-$Z$34)+$Z58/2,),PMT(CF$40/12*365/360,$Z$24+$Z$35-$Z$36,-$Z$23))),"")</f>
        <v>-465296.26888262498</v>
      </c>
      <c r="CG567" s="602">
        <f t="shared" ca="1" si="1109"/>
        <v>-464155.64388262498</v>
      </c>
      <c r="CH567" s="602">
        <f t="shared" ca="1" si="1109"/>
        <v>-464155.64388262498</v>
      </c>
      <c r="CI567" s="602">
        <f t="shared" ca="1" si="1109"/>
        <v>-463015.01888262498</v>
      </c>
      <c r="CJ567" s="602">
        <f t="shared" ca="1" si="1109"/>
        <v>-463015.01888262498</v>
      </c>
      <c r="CK567" s="602">
        <f t="shared" ca="1" si="1109"/>
        <v>-461874.39388262498</v>
      </c>
      <c r="CL567" s="602">
        <f t="shared" ca="1" si="1109"/>
        <v>-461874.39388262498</v>
      </c>
      <c r="CM567" s="602">
        <f t="shared" ca="1" si="1109"/>
        <v>-460733.76888262498</v>
      </c>
      <c r="CN567" s="602">
        <f t="shared" ca="1" si="1109"/>
        <v>-460733.76888262498</v>
      </c>
      <c r="CO567" s="602">
        <f t="shared" ca="1" si="1109"/>
        <v>-459593.14388262498</v>
      </c>
      <c r="CP567" s="602">
        <f t="shared" ca="1" si="1109"/>
        <v>-455030.64388262498</v>
      </c>
      <c r="CQ567" s="602">
        <f t="shared" ca="1" si="1109"/>
        <v>-453129.60221595829</v>
      </c>
      <c r="CR567" s="602">
        <f t="shared" ca="1" si="1109"/>
        <v>-453129.60221595829</v>
      </c>
      <c r="CS567" s="602">
        <f t="shared" ca="1" si="1109"/>
        <v>-451228.56054929167</v>
      </c>
      <c r="CT567" s="602">
        <f t="shared" ca="1" si="1109"/>
        <v>-451228.56054929167</v>
      </c>
      <c r="CU567" s="602">
        <f t="shared" ca="1" si="1109"/>
        <v>-449327.51888262498</v>
      </c>
      <c r="CV567" s="602">
        <f t="shared" ca="1" si="1109"/>
        <v>-449327.51888262498</v>
      </c>
      <c r="CW567" s="602">
        <f t="shared" ca="1" si="1109"/>
        <v>-447426.47721595829</v>
      </c>
      <c r="CX567" s="602">
        <f t="shared" ca="1" si="1109"/>
        <v>-447426.47721595829</v>
      </c>
      <c r="CY567" s="602">
        <f t="shared" ca="1" si="1109"/>
        <v>-445525.43554929167</v>
      </c>
      <c r="CZ567" s="602">
        <f t="shared" ca="1" si="1109"/>
        <v>-451608.76888262498</v>
      </c>
      <c r="DA567" s="602">
        <f t="shared" ca="1" si="1109"/>
        <v>-449707.72721595829</v>
      </c>
      <c r="DB567" s="602">
        <f t="shared" ca="1" si="1109"/>
        <v>-449707.72721595829</v>
      </c>
      <c r="DC567" s="602">
        <f t="shared" ca="1" si="1109"/>
        <v>-447806.68554929167</v>
      </c>
      <c r="DD567" s="602">
        <f t="shared" ca="1" si="1109"/>
        <v>-447806.68554929167</v>
      </c>
      <c r="DE567" s="602">
        <f t="shared" ca="1" si="1109"/>
        <v>-445905.64388262498</v>
      </c>
      <c r="DF567" s="602">
        <f t="shared" ca="1" si="1109"/>
        <v>-445905.64388262498</v>
      </c>
      <c r="DG567" s="602">
        <f t="shared" ca="1" si="1109"/>
        <v>-444004.60221595829</v>
      </c>
      <c r="DH567" s="602">
        <f t="shared" ca="1" si="1109"/>
        <v>-444004.60221595829</v>
      </c>
      <c r="DI567" s="602">
        <f t="shared" ca="1" si="1109"/>
        <v>-442103.56054929167</v>
      </c>
    </row>
    <row r="568" spans="22:113" ht="14.25" x14ac:dyDescent="0.2">
      <c r="V568" s="260"/>
      <c r="W568" s="887">
        <f t="shared" si="1058"/>
        <v>25</v>
      </c>
      <c r="X568" s="890">
        <f t="shared" ref="X568:BA568" ca="1" si="1110">IF(ISNUMBER($W568),IF($W568&lt;=$Z$35,$Z$23*$Z$33*365/360/12+IF($W568=$Z$35,-$Z$23*$Z$34+$Z$23*$Z$34*$Z$26+$Z$37/2,),IF(AND($W568&gt;$Z$35,$W568&lt;=$Z$36),$Z$23*($Z$34*X$40+(1-$Z$34)*$Z$33)*365/360/12+IF($W568=$Z$36,-$Z$23*(1-$Z$34)+$Z59/2,),PMT(X$40/12*365/360,$Z$24+$Z$35-$Z$36,-$Z$23))),"")</f>
        <v>30258.123080979487</v>
      </c>
      <c r="Y568" s="890">
        <f t="shared" ca="1" si="1110"/>
        <v>31023.326031623368</v>
      </c>
      <c r="Z568" s="890">
        <f t="shared" ca="1" si="1110"/>
        <v>31023.326031623368</v>
      </c>
      <c r="AA568" s="890">
        <f t="shared" ca="1" si="1110"/>
        <v>31799.728267184837</v>
      </c>
      <c r="AB568" s="890">
        <f t="shared" ca="1" si="1110"/>
        <v>31799.728267184837</v>
      </c>
      <c r="AC568" s="890">
        <f t="shared" ca="1" si="1110"/>
        <v>32587.243243724675</v>
      </c>
      <c r="AD568" s="890">
        <f t="shared" ca="1" si="1110"/>
        <v>32587.243243724675</v>
      </c>
      <c r="AE568" s="890">
        <f t="shared" ca="1" si="1110"/>
        <v>33385.778544464687</v>
      </c>
      <c r="AF568" s="890">
        <f t="shared" ca="1" si="1110"/>
        <v>33385.778544464687</v>
      </c>
      <c r="AG568" s="890">
        <f t="shared" ca="1" si="1110"/>
        <v>34195.236072157502</v>
      </c>
      <c r="AH568" s="890">
        <f t="shared" ca="1" si="1110"/>
        <v>34740.891398371037</v>
      </c>
      <c r="AI568" s="890">
        <f t="shared" ca="1" si="1110"/>
        <v>36125.853977722742</v>
      </c>
      <c r="AJ568" s="890">
        <f t="shared" ca="1" si="1110"/>
        <v>36125.853977722742</v>
      </c>
      <c r="AK568" s="890">
        <f t="shared" ca="1" si="1110"/>
        <v>37540.139226000429</v>
      </c>
      <c r="AL568" s="890">
        <f t="shared" ca="1" si="1110"/>
        <v>37540.139226000429</v>
      </c>
      <c r="AM568" s="890">
        <f t="shared" ca="1" si="1110"/>
        <v>38983.183461726978</v>
      </c>
      <c r="AN568" s="890">
        <f t="shared" ca="1" si="1110"/>
        <v>38983.183461726978</v>
      </c>
      <c r="AO568" s="890">
        <f t="shared" ca="1" si="1110"/>
        <v>40454.389396970182</v>
      </c>
      <c r="AP568" s="890">
        <f t="shared" ca="1" si="1110"/>
        <v>40454.389396970182</v>
      </c>
      <c r="AQ568" s="890">
        <f t="shared" ca="1" si="1110"/>
        <v>41953.129251949089</v>
      </c>
      <c r="AR568" s="890">
        <f t="shared" ca="1" si="1110"/>
        <v>37254.96291615886</v>
      </c>
      <c r="AS568" s="890">
        <f t="shared" ca="1" si="1110"/>
        <v>38692.302106353636</v>
      </c>
      <c r="AT568" s="890">
        <f t="shared" ca="1" si="1110"/>
        <v>38692.302106353636</v>
      </c>
      <c r="AU568" s="890">
        <f t="shared" ca="1" si="1110"/>
        <v>40157.924993809356</v>
      </c>
      <c r="AV568" s="890">
        <f t="shared" ca="1" si="1110"/>
        <v>40157.924993809356</v>
      </c>
      <c r="AW568" s="890">
        <f t="shared" ca="1" si="1110"/>
        <v>41651.20964433749</v>
      </c>
      <c r="AX568" s="890">
        <f t="shared" ca="1" si="1110"/>
        <v>41651.20964433749</v>
      </c>
      <c r="AY568" s="890">
        <f t="shared" ca="1" si="1110"/>
        <v>43171.50617275374</v>
      </c>
      <c r="AZ568" s="890">
        <f t="shared" ca="1" si="1110"/>
        <v>43171.50617275374</v>
      </c>
      <c r="BA568" s="890">
        <f t="shared" ca="1" si="1110"/>
        <v>44718.13995582729</v>
      </c>
      <c r="CF568" s="602">
        <f t="shared" ref="CF568:DI568" ca="1" si="1111">IF(ISNUMBER($W568),IF($W568&lt;=$Z$35,$Z$23*$Z$33*365/360/12+IF($W568=$Z$35,-$Z$23*$Z$34+$Z$23*$Z$34*$Z$26+$Z$37/2,),IF(AND($W568&gt;$Z$35,$W568&lt;=$Z$36),$Z$23*($Z$34*CF$40+(1-$Z$34)*$Z$33)*365/360/12+IF($W568=$Z$36,-$Z$23*(1-$Z$34)+$Z59/2,),PMT(CF$40/12*365/360,$Z$24+$Z$35-$Z$36,-$Z$23))),"")</f>
        <v>35568.319858392242</v>
      </c>
      <c r="CG568" s="602">
        <f t="shared" ca="1" si="1111"/>
        <v>36406.382743065027</v>
      </c>
      <c r="CH568" s="602">
        <f t="shared" ca="1" si="1111"/>
        <v>36406.382743065027</v>
      </c>
      <c r="CI568" s="602">
        <f t="shared" ca="1" si="1111"/>
        <v>37254.96291615886</v>
      </c>
      <c r="CJ568" s="602">
        <f t="shared" ca="1" si="1111"/>
        <v>37254.96291615886</v>
      </c>
      <c r="CK568" s="602">
        <f t="shared" ca="1" si="1111"/>
        <v>38113.93857024506</v>
      </c>
      <c r="CL568" s="602">
        <f t="shared" ca="1" si="1111"/>
        <v>38113.93857024506</v>
      </c>
      <c r="CM568" s="602">
        <f t="shared" ca="1" si="1111"/>
        <v>38983.183461726985</v>
      </c>
      <c r="CN568" s="602">
        <f t="shared" ca="1" si="1111"/>
        <v>38983.183461726985</v>
      </c>
      <c r="CO568" s="602">
        <f t="shared" ca="1" si="1111"/>
        <v>39862.567150632683</v>
      </c>
      <c r="CP568" s="602">
        <f t="shared" ca="1" si="1111"/>
        <v>43478.747935967709</v>
      </c>
      <c r="CQ568" s="602">
        <f t="shared" ca="1" si="1111"/>
        <v>45030.566265503898</v>
      </c>
      <c r="CR568" s="602">
        <f t="shared" ca="1" si="1111"/>
        <v>45030.566265503898</v>
      </c>
      <c r="CS568" s="602">
        <f t="shared" ca="1" si="1111"/>
        <v>46607.884191275814</v>
      </c>
      <c r="CT568" s="602">
        <f t="shared" ca="1" si="1111"/>
        <v>46607.884191275814</v>
      </c>
      <c r="CU568" s="602">
        <f t="shared" ca="1" si="1111"/>
        <v>48209.984007450126</v>
      </c>
      <c r="CV568" s="602">
        <f t="shared" ca="1" si="1111"/>
        <v>48209.984007450126</v>
      </c>
      <c r="CW568" s="602">
        <f t="shared" ca="1" si="1111"/>
        <v>49836.133517801674</v>
      </c>
      <c r="CX568" s="602">
        <f t="shared" ca="1" si="1111"/>
        <v>49836.133517801674</v>
      </c>
      <c r="CY568" s="602">
        <f t="shared" ca="1" si="1111"/>
        <v>51485.589135532791</v>
      </c>
      <c r="CZ568" s="602">
        <f t="shared" ca="1" si="1111"/>
        <v>46290.414859746117</v>
      </c>
      <c r="DA568" s="602">
        <f t="shared" ca="1" si="1111"/>
        <v>47887.616454968753</v>
      </c>
      <c r="DB568" s="602">
        <f t="shared" ca="1" si="1111"/>
        <v>47887.616454968753</v>
      </c>
      <c r="DC568" s="602">
        <f t="shared" ca="1" si="1111"/>
        <v>49509.015192921019</v>
      </c>
      <c r="DD568" s="602">
        <f t="shared" ca="1" si="1111"/>
        <v>49509.015192921019</v>
      </c>
      <c r="DE568" s="602">
        <f t="shared" ca="1" si="1111"/>
        <v>51153.869520848333</v>
      </c>
      <c r="DF568" s="602">
        <f t="shared" ca="1" si="1111"/>
        <v>51153.869520848333</v>
      </c>
      <c r="DG568" s="602">
        <f t="shared" ca="1" si="1111"/>
        <v>52821.428913199037</v>
      </c>
      <c r="DH568" s="602">
        <f t="shared" ca="1" si="1111"/>
        <v>52821.428913199037</v>
      </c>
      <c r="DI568" s="602">
        <f t="shared" ca="1" si="1111"/>
        <v>54510.936800140749</v>
      </c>
    </row>
    <row r="569" spans="22:113" ht="14.25" x14ac:dyDescent="0.2">
      <c r="V569" s="260"/>
      <c r="W569" s="887">
        <f t="shared" si="1058"/>
        <v>26</v>
      </c>
      <c r="X569" s="890">
        <f t="shared" ref="X569:BA569" ca="1" si="1112">IF(ISNUMBER($W569),IF($W569&lt;=$Z$35,$Z$23*$Z$33*365/360/12+IF($W569=$Z$35,-$Z$23*$Z$34+$Z$23*$Z$34*$Z$26+$Z$37/2,),IF(AND($W569&gt;$Z$35,$W569&lt;=$Z$36),$Z$23*($Z$34*X$40+(1-$Z$34)*$Z$33)*365/360/12+IF($W569=$Z$36,-$Z$23*(1-$Z$34)+$Z60/2,),PMT(X$40/12*365/360,$Z$24+$Z$35-$Z$36,-$Z$23))),"")</f>
        <v>30258.123080979487</v>
      </c>
      <c r="Y569" s="890">
        <f t="shared" ca="1" si="1112"/>
        <v>31023.326031623368</v>
      </c>
      <c r="Z569" s="890">
        <f t="shared" ca="1" si="1112"/>
        <v>31023.326031623368</v>
      </c>
      <c r="AA569" s="890">
        <f t="shared" ca="1" si="1112"/>
        <v>31799.728267184837</v>
      </c>
      <c r="AB569" s="890">
        <f t="shared" ca="1" si="1112"/>
        <v>31799.728267184837</v>
      </c>
      <c r="AC569" s="890">
        <f t="shared" ca="1" si="1112"/>
        <v>32587.243243724675</v>
      </c>
      <c r="AD569" s="890">
        <f t="shared" ca="1" si="1112"/>
        <v>32587.243243724675</v>
      </c>
      <c r="AE569" s="890">
        <f t="shared" ca="1" si="1112"/>
        <v>33385.778544464687</v>
      </c>
      <c r="AF569" s="890">
        <f t="shared" ca="1" si="1112"/>
        <v>33385.778544464687</v>
      </c>
      <c r="AG569" s="890">
        <f t="shared" ca="1" si="1112"/>
        <v>34195.236072157502</v>
      </c>
      <c r="AH569" s="890">
        <f t="shared" ca="1" si="1112"/>
        <v>34740.891398371037</v>
      </c>
      <c r="AI569" s="890">
        <f t="shared" ca="1" si="1112"/>
        <v>36125.853977722742</v>
      </c>
      <c r="AJ569" s="890">
        <f t="shared" ca="1" si="1112"/>
        <v>36125.853977722742</v>
      </c>
      <c r="AK569" s="890">
        <f t="shared" ca="1" si="1112"/>
        <v>37540.139226000429</v>
      </c>
      <c r="AL569" s="890">
        <f t="shared" ca="1" si="1112"/>
        <v>37540.139226000429</v>
      </c>
      <c r="AM569" s="890">
        <f t="shared" ca="1" si="1112"/>
        <v>38983.183461726978</v>
      </c>
      <c r="AN569" s="890">
        <f t="shared" ca="1" si="1112"/>
        <v>38983.183461726978</v>
      </c>
      <c r="AO569" s="890">
        <f t="shared" ca="1" si="1112"/>
        <v>40454.389396970182</v>
      </c>
      <c r="AP569" s="890">
        <f t="shared" ca="1" si="1112"/>
        <v>40454.389396970182</v>
      </c>
      <c r="AQ569" s="890">
        <f t="shared" ca="1" si="1112"/>
        <v>41953.129251949089</v>
      </c>
      <c r="AR569" s="890">
        <f t="shared" ca="1" si="1112"/>
        <v>37254.96291615886</v>
      </c>
      <c r="AS569" s="890">
        <f t="shared" ca="1" si="1112"/>
        <v>38692.302106353636</v>
      </c>
      <c r="AT569" s="890">
        <f t="shared" ca="1" si="1112"/>
        <v>38692.302106353636</v>
      </c>
      <c r="AU569" s="890">
        <f t="shared" ca="1" si="1112"/>
        <v>40157.924993809356</v>
      </c>
      <c r="AV569" s="890">
        <f t="shared" ca="1" si="1112"/>
        <v>40157.924993809356</v>
      </c>
      <c r="AW569" s="890">
        <f t="shared" ca="1" si="1112"/>
        <v>41651.20964433749</v>
      </c>
      <c r="AX569" s="890">
        <f t="shared" ca="1" si="1112"/>
        <v>41651.20964433749</v>
      </c>
      <c r="AY569" s="890">
        <f t="shared" ca="1" si="1112"/>
        <v>43171.50617275374</v>
      </c>
      <c r="AZ569" s="890">
        <f t="shared" ca="1" si="1112"/>
        <v>43171.50617275374</v>
      </c>
      <c r="BA569" s="890">
        <f t="shared" ca="1" si="1112"/>
        <v>44718.13995582729</v>
      </c>
      <c r="CF569" s="602">
        <f t="shared" ref="CF569:DI569" ca="1" si="1113">IF(ISNUMBER($W569),IF($W569&lt;=$Z$35,$Z$23*$Z$33*365/360/12+IF($W569=$Z$35,-$Z$23*$Z$34+$Z$23*$Z$34*$Z$26+$Z$37/2,),IF(AND($W569&gt;$Z$35,$W569&lt;=$Z$36),$Z$23*($Z$34*CF$40+(1-$Z$34)*$Z$33)*365/360/12+IF($W569=$Z$36,-$Z$23*(1-$Z$34)+$Z60/2,),PMT(CF$40/12*365/360,$Z$24+$Z$35-$Z$36,-$Z$23))),"")</f>
        <v>35568.319858392242</v>
      </c>
      <c r="CG569" s="602">
        <f t="shared" ca="1" si="1113"/>
        <v>36406.382743065027</v>
      </c>
      <c r="CH569" s="602">
        <f t="shared" ca="1" si="1113"/>
        <v>36406.382743065027</v>
      </c>
      <c r="CI569" s="602">
        <f t="shared" ca="1" si="1113"/>
        <v>37254.96291615886</v>
      </c>
      <c r="CJ569" s="602">
        <f t="shared" ca="1" si="1113"/>
        <v>37254.96291615886</v>
      </c>
      <c r="CK569" s="602">
        <f t="shared" ca="1" si="1113"/>
        <v>38113.93857024506</v>
      </c>
      <c r="CL569" s="602">
        <f t="shared" ca="1" si="1113"/>
        <v>38113.93857024506</v>
      </c>
      <c r="CM569" s="602">
        <f t="shared" ca="1" si="1113"/>
        <v>38983.183461726985</v>
      </c>
      <c r="CN569" s="602">
        <f t="shared" ca="1" si="1113"/>
        <v>38983.183461726985</v>
      </c>
      <c r="CO569" s="602">
        <f t="shared" ca="1" si="1113"/>
        <v>39862.567150632683</v>
      </c>
      <c r="CP569" s="602">
        <f t="shared" ca="1" si="1113"/>
        <v>43478.747935967709</v>
      </c>
      <c r="CQ569" s="602">
        <f t="shared" ca="1" si="1113"/>
        <v>45030.566265503898</v>
      </c>
      <c r="CR569" s="602">
        <f t="shared" ca="1" si="1113"/>
        <v>45030.566265503898</v>
      </c>
      <c r="CS569" s="602">
        <f t="shared" ca="1" si="1113"/>
        <v>46607.884191275814</v>
      </c>
      <c r="CT569" s="602">
        <f t="shared" ca="1" si="1113"/>
        <v>46607.884191275814</v>
      </c>
      <c r="CU569" s="602">
        <f t="shared" ca="1" si="1113"/>
        <v>48209.984007450126</v>
      </c>
      <c r="CV569" s="602">
        <f t="shared" ca="1" si="1113"/>
        <v>48209.984007450126</v>
      </c>
      <c r="CW569" s="602">
        <f t="shared" ca="1" si="1113"/>
        <v>49836.133517801674</v>
      </c>
      <c r="CX569" s="602">
        <f t="shared" ca="1" si="1113"/>
        <v>49836.133517801674</v>
      </c>
      <c r="CY569" s="602">
        <f t="shared" ca="1" si="1113"/>
        <v>51485.589135532791</v>
      </c>
      <c r="CZ569" s="602">
        <f t="shared" ca="1" si="1113"/>
        <v>46290.414859746117</v>
      </c>
      <c r="DA569" s="602">
        <f t="shared" ca="1" si="1113"/>
        <v>47887.616454968753</v>
      </c>
      <c r="DB569" s="602">
        <f t="shared" ca="1" si="1113"/>
        <v>47887.616454968753</v>
      </c>
      <c r="DC569" s="602">
        <f t="shared" ca="1" si="1113"/>
        <v>49509.015192921019</v>
      </c>
      <c r="DD569" s="602">
        <f t="shared" ca="1" si="1113"/>
        <v>49509.015192921019</v>
      </c>
      <c r="DE569" s="602">
        <f t="shared" ca="1" si="1113"/>
        <v>51153.869520848333</v>
      </c>
      <c r="DF569" s="602">
        <f t="shared" ca="1" si="1113"/>
        <v>51153.869520848333</v>
      </c>
      <c r="DG569" s="602">
        <f t="shared" ca="1" si="1113"/>
        <v>52821.428913199037</v>
      </c>
      <c r="DH569" s="602">
        <f t="shared" ca="1" si="1113"/>
        <v>52821.428913199037</v>
      </c>
      <c r="DI569" s="602">
        <f t="shared" ca="1" si="1113"/>
        <v>54510.936800140749</v>
      </c>
    </row>
    <row r="570" spans="22:113" ht="14.25" x14ac:dyDescent="0.2">
      <c r="V570" s="260"/>
      <c r="W570" s="887">
        <f t="shared" si="1058"/>
        <v>27</v>
      </c>
      <c r="X570" s="890">
        <f t="shared" ref="X570:BA570" ca="1" si="1114">IF(ISNUMBER($W570),IF($W570&lt;=$Z$35,$Z$23*$Z$33*365/360/12+IF($W570=$Z$35,-$Z$23*$Z$34+$Z$23*$Z$34*$Z$26+$Z$37/2,),IF(AND($W570&gt;$Z$35,$W570&lt;=$Z$36),$Z$23*($Z$34*X$40+(1-$Z$34)*$Z$33)*365/360/12+IF($W570=$Z$36,-$Z$23*(1-$Z$34)+$Z61/2,),PMT(X$40/12*365/360,$Z$24+$Z$35-$Z$36,-$Z$23))),"")</f>
        <v>30258.123080979487</v>
      </c>
      <c r="Y570" s="890">
        <f t="shared" ca="1" si="1114"/>
        <v>31023.326031623368</v>
      </c>
      <c r="Z570" s="890">
        <f t="shared" ca="1" si="1114"/>
        <v>31023.326031623368</v>
      </c>
      <c r="AA570" s="890">
        <f t="shared" ca="1" si="1114"/>
        <v>31799.728267184837</v>
      </c>
      <c r="AB570" s="890">
        <f t="shared" ca="1" si="1114"/>
        <v>31799.728267184837</v>
      </c>
      <c r="AC570" s="890">
        <f t="shared" ca="1" si="1114"/>
        <v>32587.243243724675</v>
      </c>
      <c r="AD570" s="890">
        <f t="shared" ca="1" si="1114"/>
        <v>32587.243243724675</v>
      </c>
      <c r="AE570" s="890">
        <f t="shared" ca="1" si="1114"/>
        <v>33385.778544464687</v>
      </c>
      <c r="AF570" s="890">
        <f t="shared" ca="1" si="1114"/>
        <v>33385.778544464687</v>
      </c>
      <c r="AG570" s="890">
        <f t="shared" ca="1" si="1114"/>
        <v>34195.236072157502</v>
      </c>
      <c r="AH570" s="890">
        <f t="shared" ca="1" si="1114"/>
        <v>34740.891398371037</v>
      </c>
      <c r="AI570" s="890">
        <f t="shared" ca="1" si="1114"/>
        <v>36125.853977722742</v>
      </c>
      <c r="AJ570" s="890">
        <f t="shared" ca="1" si="1114"/>
        <v>36125.853977722742</v>
      </c>
      <c r="AK570" s="890">
        <f t="shared" ca="1" si="1114"/>
        <v>37540.139226000429</v>
      </c>
      <c r="AL570" s="890">
        <f t="shared" ca="1" si="1114"/>
        <v>37540.139226000429</v>
      </c>
      <c r="AM570" s="890">
        <f t="shared" ca="1" si="1114"/>
        <v>38983.183461726978</v>
      </c>
      <c r="AN570" s="890">
        <f t="shared" ca="1" si="1114"/>
        <v>38983.183461726978</v>
      </c>
      <c r="AO570" s="890">
        <f t="shared" ca="1" si="1114"/>
        <v>40454.389396970182</v>
      </c>
      <c r="AP570" s="890">
        <f t="shared" ca="1" si="1114"/>
        <v>40454.389396970182</v>
      </c>
      <c r="AQ570" s="890">
        <f t="shared" ca="1" si="1114"/>
        <v>41953.129251949089</v>
      </c>
      <c r="AR570" s="890">
        <f t="shared" ca="1" si="1114"/>
        <v>37254.96291615886</v>
      </c>
      <c r="AS570" s="890">
        <f t="shared" ca="1" si="1114"/>
        <v>38692.302106353636</v>
      </c>
      <c r="AT570" s="890">
        <f t="shared" ca="1" si="1114"/>
        <v>38692.302106353636</v>
      </c>
      <c r="AU570" s="890">
        <f t="shared" ca="1" si="1114"/>
        <v>40157.924993809356</v>
      </c>
      <c r="AV570" s="890">
        <f t="shared" ca="1" si="1114"/>
        <v>40157.924993809356</v>
      </c>
      <c r="AW570" s="890">
        <f t="shared" ca="1" si="1114"/>
        <v>41651.20964433749</v>
      </c>
      <c r="AX570" s="890">
        <f t="shared" ca="1" si="1114"/>
        <v>41651.20964433749</v>
      </c>
      <c r="AY570" s="890">
        <f t="shared" ca="1" si="1114"/>
        <v>43171.50617275374</v>
      </c>
      <c r="AZ570" s="890">
        <f t="shared" ca="1" si="1114"/>
        <v>43171.50617275374</v>
      </c>
      <c r="BA570" s="890">
        <f t="shared" ca="1" si="1114"/>
        <v>44718.13995582729</v>
      </c>
      <c r="CF570" s="602">
        <f t="shared" ref="CF570:DI570" ca="1" si="1115">IF(ISNUMBER($W570),IF($W570&lt;=$Z$35,$Z$23*$Z$33*365/360/12+IF($W570=$Z$35,-$Z$23*$Z$34+$Z$23*$Z$34*$Z$26+$Z$37/2,),IF(AND($W570&gt;$Z$35,$W570&lt;=$Z$36),$Z$23*($Z$34*CF$40+(1-$Z$34)*$Z$33)*365/360/12+IF($W570=$Z$36,-$Z$23*(1-$Z$34)+$Z61/2,),PMT(CF$40/12*365/360,$Z$24+$Z$35-$Z$36,-$Z$23))),"")</f>
        <v>35568.319858392242</v>
      </c>
      <c r="CG570" s="602">
        <f t="shared" ca="1" si="1115"/>
        <v>36406.382743065027</v>
      </c>
      <c r="CH570" s="602">
        <f t="shared" ca="1" si="1115"/>
        <v>36406.382743065027</v>
      </c>
      <c r="CI570" s="602">
        <f t="shared" ca="1" si="1115"/>
        <v>37254.96291615886</v>
      </c>
      <c r="CJ570" s="602">
        <f t="shared" ca="1" si="1115"/>
        <v>37254.96291615886</v>
      </c>
      <c r="CK570" s="602">
        <f t="shared" ca="1" si="1115"/>
        <v>38113.93857024506</v>
      </c>
      <c r="CL570" s="602">
        <f t="shared" ca="1" si="1115"/>
        <v>38113.93857024506</v>
      </c>
      <c r="CM570" s="602">
        <f t="shared" ca="1" si="1115"/>
        <v>38983.183461726985</v>
      </c>
      <c r="CN570" s="602">
        <f t="shared" ca="1" si="1115"/>
        <v>38983.183461726985</v>
      </c>
      <c r="CO570" s="602">
        <f t="shared" ca="1" si="1115"/>
        <v>39862.567150632683</v>
      </c>
      <c r="CP570" s="602">
        <f t="shared" ca="1" si="1115"/>
        <v>43478.747935967709</v>
      </c>
      <c r="CQ570" s="602">
        <f t="shared" ca="1" si="1115"/>
        <v>45030.566265503898</v>
      </c>
      <c r="CR570" s="602">
        <f t="shared" ca="1" si="1115"/>
        <v>45030.566265503898</v>
      </c>
      <c r="CS570" s="602">
        <f t="shared" ca="1" si="1115"/>
        <v>46607.884191275814</v>
      </c>
      <c r="CT570" s="602">
        <f t="shared" ca="1" si="1115"/>
        <v>46607.884191275814</v>
      </c>
      <c r="CU570" s="602">
        <f t="shared" ca="1" si="1115"/>
        <v>48209.984007450126</v>
      </c>
      <c r="CV570" s="602">
        <f t="shared" ca="1" si="1115"/>
        <v>48209.984007450126</v>
      </c>
      <c r="CW570" s="602">
        <f t="shared" ca="1" si="1115"/>
        <v>49836.133517801674</v>
      </c>
      <c r="CX570" s="602">
        <f t="shared" ca="1" si="1115"/>
        <v>49836.133517801674</v>
      </c>
      <c r="CY570" s="602">
        <f t="shared" ca="1" si="1115"/>
        <v>51485.589135532791</v>
      </c>
      <c r="CZ570" s="602">
        <f t="shared" ca="1" si="1115"/>
        <v>46290.414859746117</v>
      </c>
      <c r="DA570" s="602">
        <f t="shared" ca="1" si="1115"/>
        <v>47887.616454968753</v>
      </c>
      <c r="DB570" s="602">
        <f t="shared" ca="1" si="1115"/>
        <v>47887.616454968753</v>
      </c>
      <c r="DC570" s="602">
        <f t="shared" ca="1" si="1115"/>
        <v>49509.015192921019</v>
      </c>
      <c r="DD570" s="602">
        <f t="shared" ca="1" si="1115"/>
        <v>49509.015192921019</v>
      </c>
      <c r="DE570" s="602">
        <f t="shared" ca="1" si="1115"/>
        <v>51153.869520848333</v>
      </c>
      <c r="DF570" s="602">
        <f t="shared" ca="1" si="1115"/>
        <v>51153.869520848333</v>
      </c>
      <c r="DG570" s="602">
        <f t="shared" ca="1" si="1115"/>
        <v>52821.428913199037</v>
      </c>
      <c r="DH570" s="602">
        <f t="shared" ca="1" si="1115"/>
        <v>52821.428913199037</v>
      </c>
      <c r="DI570" s="602">
        <f t="shared" ca="1" si="1115"/>
        <v>54510.936800140749</v>
      </c>
    </row>
    <row r="571" spans="22:113" ht="14.25" x14ac:dyDescent="0.2">
      <c r="V571" s="260"/>
      <c r="W571" s="887">
        <f t="shared" si="1058"/>
        <v>28</v>
      </c>
      <c r="X571" s="890">
        <f t="shared" ref="X571:BA571" ca="1" si="1116">IF(ISNUMBER($W571),IF($W571&lt;=$Z$35,$Z$23*$Z$33*365/360/12+IF($W571=$Z$35,-$Z$23*$Z$34+$Z$23*$Z$34*$Z$26+$Z$37/2,),IF(AND($W571&gt;$Z$35,$W571&lt;=$Z$36),$Z$23*($Z$34*X$40+(1-$Z$34)*$Z$33)*365/360/12+IF($W571=$Z$36,-$Z$23*(1-$Z$34)+$Z62/2,),PMT(X$40/12*365/360,$Z$24+$Z$35-$Z$36,-$Z$23))),"")</f>
        <v>30258.123080979487</v>
      </c>
      <c r="Y571" s="890">
        <f t="shared" ca="1" si="1116"/>
        <v>31023.326031623368</v>
      </c>
      <c r="Z571" s="890">
        <f t="shared" ca="1" si="1116"/>
        <v>31023.326031623368</v>
      </c>
      <c r="AA571" s="890">
        <f t="shared" ca="1" si="1116"/>
        <v>31799.728267184837</v>
      </c>
      <c r="AB571" s="890">
        <f t="shared" ca="1" si="1116"/>
        <v>31799.728267184837</v>
      </c>
      <c r="AC571" s="890">
        <f t="shared" ca="1" si="1116"/>
        <v>32587.243243724675</v>
      </c>
      <c r="AD571" s="890">
        <f t="shared" ca="1" si="1116"/>
        <v>32587.243243724675</v>
      </c>
      <c r="AE571" s="890">
        <f t="shared" ca="1" si="1116"/>
        <v>33385.778544464687</v>
      </c>
      <c r="AF571" s="890">
        <f t="shared" ca="1" si="1116"/>
        <v>33385.778544464687</v>
      </c>
      <c r="AG571" s="890">
        <f t="shared" ca="1" si="1116"/>
        <v>34195.236072157502</v>
      </c>
      <c r="AH571" s="890">
        <f t="shared" ca="1" si="1116"/>
        <v>34740.891398371037</v>
      </c>
      <c r="AI571" s="890">
        <f t="shared" ca="1" si="1116"/>
        <v>36125.853977722742</v>
      </c>
      <c r="AJ571" s="890">
        <f t="shared" ca="1" si="1116"/>
        <v>36125.853977722742</v>
      </c>
      <c r="AK571" s="890">
        <f t="shared" ca="1" si="1116"/>
        <v>37540.139226000429</v>
      </c>
      <c r="AL571" s="890">
        <f t="shared" ca="1" si="1116"/>
        <v>37540.139226000429</v>
      </c>
      <c r="AM571" s="890">
        <f t="shared" ca="1" si="1116"/>
        <v>38983.183461726978</v>
      </c>
      <c r="AN571" s="890">
        <f t="shared" ca="1" si="1116"/>
        <v>38983.183461726978</v>
      </c>
      <c r="AO571" s="890">
        <f t="shared" ca="1" si="1116"/>
        <v>40454.389396970182</v>
      </c>
      <c r="AP571" s="890">
        <f t="shared" ca="1" si="1116"/>
        <v>40454.389396970182</v>
      </c>
      <c r="AQ571" s="890">
        <f t="shared" ca="1" si="1116"/>
        <v>41953.129251949089</v>
      </c>
      <c r="AR571" s="890">
        <f t="shared" ca="1" si="1116"/>
        <v>37254.96291615886</v>
      </c>
      <c r="AS571" s="890">
        <f t="shared" ca="1" si="1116"/>
        <v>38692.302106353636</v>
      </c>
      <c r="AT571" s="890">
        <f t="shared" ca="1" si="1116"/>
        <v>38692.302106353636</v>
      </c>
      <c r="AU571" s="890">
        <f t="shared" ca="1" si="1116"/>
        <v>40157.924993809356</v>
      </c>
      <c r="AV571" s="890">
        <f t="shared" ca="1" si="1116"/>
        <v>40157.924993809356</v>
      </c>
      <c r="AW571" s="890">
        <f t="shared" ca="1" si="1116"/>
        <v>41651.20964433749</v>
      </c>
      <c r="AX571" s="890">
        <f t="shared" ca="1" si="1116"/>
        <v>41651.20964433749</v>
      </c>
      <c r="AY571" s="890">
        <f t="shared" ca="1" si="1116"/>
        <v>43171.50617275374</v>
      </c>
      <c r="AZ571" s="890">
        <f t="shared" ca="1" si="1116"/>
        <v>43171.50617275374</v>
      </c>
      <c r="BA571" s="890">
        <f t="shared" ca="1" si="1116"/>
        <v>44718.13995582729</v>
      </c>
      <c r="CF571" s="602">
        <f t="shared" ref="CF571:DI571" ca="1" si="1117">IF(ISNUMBER($W571),IF($W571&lt;=$Z$35,$Z$23*$Z$33*365/360/12+IF($W571=$Z$35,-$Z$23*$Z$34+$Z$23*$Z$34*$Z$26+$Z$37/2,),IF(AND($W571&gt;$Z$35,$W571&lt;=$Z$36),$Z$23*($Z$34*CF$40+(1-$Z$34)*$Z$33)*365/360/12+IF($W571=$Z$36,-$Z$23*(1-$Z$34)+$Z62/2,),PMT(CF$40/12*365/360,$Z$24+$Z$35-$Z$36,-$Z$23))),"")</f>
        <v>35568.319858392242</v>
      </c>
      <c r="CG571" s="602">
        <f t="shared" ca="1" si="1117"/>
        <v>36406.382743065027</v>
      </c>
      <c r="CH571" s="602">
        <f t="shared" ca="1" si="1117"/>
        <v>36406.382743065027</v>
      </c>
      <c r="CI571" s="602">
        <f t="shared" ca="1" si="1117"/>
        <v>37254.96291615886</v>
      </c>
      <c r="CJ571" s="602">
        <f t="shared" ca="1" si="1117"/>
        <v>37254.96291615886</v>
      </c>
      <c r="CK571" s="602">
        <f t="shared" ca="1" si="1117"/>
        <v>38113.93857024506</v>
      </c>
      <c r="CL571" s="602">
        <f t="shared" ca="1" si="1117"/>
        <v>38113.93857024506</v>
      </c>
      <c r="CM571" s="602">
        <f t="shared" ca="1" si="1117"/>
        <v>38983.183461726985</v>
      </c>
      <c r="CN571" s="602">
        <f t="shared" ca="1" si="1117"/>
        <v>38983.183461726985</v>
      </c>
      <c r="CO571" s="602">
        <f t="shared" ca="1" si="1117"/>
        <v>39862.567150632683</v>
      </c>
      <c r="CP571" s="602">
        <f t="shared" ca="1" si="1117"/>
        <v>43478.747935967709</v>
      </c>
      <c r="CQ571" s="602">
        <f t="shared" ca="1" si="1117"/>
        <v>45030.566265503898</v>
      </c>
      <c r="CR571" s="602">
        <f t="shared" ca="1" si="1117"/>
        <v>45030.566265503898</v>
      </c>
      <c r="CS571" s="602">
        <f t="shared" ca="1" si="1117"/>
        <v>46607.884191275814</v>
      </c>
      <c r="CT571" s="602">
        <f t="shared" ca="1" si="1117"/>
        <v>46607.884191275814</v>
      </c>
      <c r="CU571" s="602">
        <f t="shared" ca="1" si="1117"/>
        <v>48209.984007450126</v>
      </c>
      <c r="CV571" s="602">
        <f t="shared" ca="1" si="1117"/>
        <v>48209.984007450126</v>
      </c>
      <c r="CW571" s="602">
        <f t="shared" ca="1" si="1117"/>
        <v>49836.133517801674</v>
      </c>
      <c r="CX571" s="602">
        <f t="shared" ca="1" si="1117"/>
        <v>49836.133517801674</v>
      </c>
      <c r="CY571" s="602">
        <f t="shared" ca="1" si="1117"/>
        <v>51485.589135532791</v>
      </c>
      <c r="CZ571" s="602">
        <f t="shared" ca="1" si="1117"/>
        <v>46290.414859746117</v>
      </c>
      <c r="DA571" s="602">
        <f t="shared" ca="1" si="1117"/>
        <v>47887.616454968753</v>
      </c>
      <c r="DB571" s="602">
        <f t="shared" ca="1" si="1117"/>
        <v>47887.616454968753</v>
      </c>
      <c r="DC571" s="602">
        <f t="shared" ca="1" si="1117"/>
        <v>49509.015192921019</v>
      </c>
      <c r="DD571" s="602">
        <f t="shared" ca="1" si="1117"/>
        <v>49509.015192921019</v>
      </c>
      <c r="DE571" s="602">
        <f t="shared" ca="1" si="1117"/>
        <v>51153.869520848333</v>
      </c>
      <c r="DF571" s="602">
        <f t="shared" ca="1" si="1117"/>
        <v>51153.869520848333</v>
      </c>
      <c r="DG571" s="602">
        <f t="shared" ca="1" si="1117"/>
        <v>52821.428913199037</v>
      </c>
      <c r="DH571" s="602">
        <f t="shared" ca="1" si="1117"/>
        <v>52821.428913199037</v>
      </c>
      <c r="DI571" s="602">
        <f t="shared" ca="1" si="1117"/>
        <v>54510.936800140749</v>
      </c>
    </row>
    <row r="572" spans="22:113" ht="14.25" x14ac:dyDescent="0.2">
      <c r="V572" s="260"/>
      <c r="W572" s="887">
        <f t="shared" si="1058"/>
        <v>29</v>
      </c>
      <c r="X572" s="890">
        <f t="shared" ref="X572:BA572" ca="1" si="1118">IF(ISNUMBER($W572),IF($W572&lt;=$Z$35,$Z$23*$Z$33*365/360/12+IF($W572=$Z$35,-$Z$23*$Z$34+$Z$23*$Z$34*$Z$26+$Z$37/2,),IF(AND($W572&gt;$Z$35,$W572&lt;=$Z$36),$Z$23*($Z$34*X$40+(1-$Z$34)*$Z$33)*365/360/12+IF($W572=$Z$36,-$Z$23*(1-$Z$34)+$Z63/2,),PMT(X$40/12*365/360,$Z$24+$Z$35-$Z$36,-$Z$23))),"")</f>
        <v>30258.123080979487</v>
      </c>
      <c r="Y572" s="890">
        <f t="shared" ca="1" si="1118"/>
        <v>31023.326031623368</v>
      </c>
      <c r="Z572" s="890">
        <f t="shared" ca="1" si="1118"/>
        <v>31023.326031623368</v>
      </c>
      <c r="AA572" s="890">
        <f t="shared" ca="1" si="1118"/>
        <v>31799.728267184837</v>
      </c>
      <c r="AB572" s="890">
        <f t="shared" ca="1" si="1118"/>
        <v>31799.728267184837</v>
      </c>
      <c r="AC572" s="890">
        <f t="shared" ca="1" si="1118"/>
        <v>32587.243243724675</v>
      </c>
      <c r="AD572" s="890">
        <f t="shared" ca="1" si="1118"/>
        <v>32587.243243724675</v>
      </c>
      <c r="AE572" s="890">
        <f t="shared" ca="1" si="1118"/>
        <v>33385.778544464687</v>
      </c>
      <c r="AF572" s="890">
        <f t="shared" ca="1" si="1118"/>
        <v>33385.778544464687</v>
      </c>
      <c r="AG572" s="890">
        <f t="shared" ca="1" si="1118"/>
        <v>34195.236072157502</v>
      </c>
      <c r="AH572" s="890">
        <f t="shared" ca="1" si="1118"/>
        <v>34740.891398371037</v>
      </c>
      <c r="AI572" s="890">
        <f t="shared" ca="1" si="1118"/>
        <v>36125.853977722742</v>
      </c>
      <c r="AJ572" s="890">
        <f t="shared" ca="1" si="1118"/>
        <v>36125.853977722742</v>
      </c>
      <c r="AK572" s="890">
        <f t="shared" ca="1" si="1118"/>
        <v>37540.139226000429</v>
      </c>
      <c r="AL572" s="890">
        <f t="shared" ca="1" si="1118"/>
        <v>37540.139226000429</v>
      </c>
      <c r="AM572" s="890">
        <f t="shared" ca="1" si="1118"/>
        <v>38983.183461726978</v>
      </c>
      <c r="AN572" s="890">
        <f t="shared" ca="1" si="1118"/>
        <v>38983.183461726978</v>
      </c>
      <c r="AO572" s="890">
        <f t="shared" ca="1" si="1118"/>
        <v>40454.389396970182</v>
      </c>
      <c r="AP572" s="890">
        <f t="shared" ca="1" si="1118"/>
        <v>40454.389396970182</v>
      </c>
      <c r="AQ572" s="890">
        <f t="shared" ca="1" si="1118"/>
        <v>41953.129251949089</v>
      </c>
      <c r="AR572" s="890">
        <f t="shared" ca="1" si="1118"/>
        <v>37254.96291615886</v>
      </c>
      <c r="AS572" s="890">
        <f t="shared" ca="1" si="1118"/>
        <v>38692.302106353636</v>
      </c>
      <c r="AT572" s="890">
        <f t="shared" ca="1" si="1118"/>
        <v>38692.302106353636</v>
      </c>
      <c r="AU572" s="890">
        <f t="shared" ca="1" si="1118"/>
        <v>40157.924993809356</v>
      </c>
      <c r="AV572" s="890">
        <f t="shared" ca="1" si="1118"/>
        <v>40157.924993809356</v>
      </c>
      <c r="AW572" s="890">
        <f t="shared" ca="1" si="1118"/>
        <v>41651.20964433749</v>
      </c>
      <c r="AX572" s="890">
        <f t="shared" ca="1" si="1118"/>
        <v>41651.20964433749</v>
      </c>
      <c r="AY572" s="890">
        <f t="shared" ca="1" si="1118"/>
        <v>43171.50617275374</v>
      </c>
      <c r="AZ572" s="890">
        <f t="shared" ca="1" si="1118"/>
        <v>43171.50617275374</v>
      </c>
      <c r="BA572" s="890">
        <f t="shared" ca="1" si="1118"/>
        <v>44718.13995582729</v>
      </c>
      <c r="CF572" s="602">
        <f t="shared" ref="CF572:DI572" ca="1" si="1119">IF(ISNUMBER($W572),IF($W572&lt;=$Z$35,$Z$23*$Z$33*365/360/12+IF($W572=$Z$35,-$Z$23*$Z$34+$Z$23*$Z$34*$Z$26+$Z$37/2,),IF(AND($W572&gt;$Z$35,$W572&lt;=$Z$36),$Z$23*($Z$34*CF$40+(1-$Z$34)*$Z$33)*365/360/12+IF($W572=$Z$36,-$Z$23*(1-$Z$34)+$Z63/2,),PMT(CF$40/12*365/360,$Z$24+$Z$35-$Z$36,-$Z$23))),"")</f>
        <v>35568.319858392242</v>
      </c>
      <c r="CG572" s="602">
        <f t="shared" ca="1" si="1119"/>
        <v>36406.382743065027</v>
      </c>
      <c r="CH572" s="602">
        <f t="shared" ca="1" si="1119"/>
        <v>36406.382743065027</v>
      </c>
      <c r="CI572" s="602">
        <f t="shared" ca="1" si="1119"/>
        <v>37254.96291615886</v>
      </c>
      <c r="CJ572" s="602">
        <f t="shared" ca="1" si="1119"/>
        <v>37254.96291615886</v>
      </c>
      <c r="CK572" s="602">
        <f t="shared" ca="1" si="1119"/>
        <v>38113.93857024506</v>
      </c>
      <c r="CL572" s="602">
        <f t="shared" ca="1" si="1119"/>
        <v>38113.93857024506</v>
      </c>
      <c r="CM572" s="602">
        <f t="shared" ca="1" si="1119"/>
        <v>38983.183461726985</v>
      </c>
      <c r="CN572" s="602">
        <f t="shared" ca="1" si="1119"/>
        <v>38983.183461726985</v>
      </c>
      <c r="CO572" s="602">
        <f t="shared" ca="1" si="1119"/>
        <v>39862.567150632683</v>
      </c>
      <c r="CP572" s="602">
        <f t="shared" ca="1" si="1119"/>
        <v>43478.747935967709</v>
      </c>
      <c r="CQ572" s="602">
        <f t="shared" ca="1" si="1119"/>
        <v>45030.566265503898</v>
      </c>
      <c r="CR572" s="602">
        <f t="shared" ca="1" si="1119"/>
        <v>45030.566265503898</v>
      </c>
      <c r="CS572" s="602">
        <f t="shared" ca="1" si="1119"/>
        <v>46607.884191275814</v>
      </c>
      <c r="CT572" s="602">
        <f t="shared" ca="1" si="1119"/>
        <v>46607.884191275814</v>
      </c>
      <c r="CU572" s="602">
        <f t="shared" ca="1" si="1119"/>
        <v>48209.984007450126</v>
      </c>
      <c r="CV572" s="602">
        <f t="shared" ca="1" si="1119"/>
        <v>48209.984007450126</v>
      </c>
      <c r="CW572" s="602">
        <f t="shared" ca="1" si="1119"/>
        <v>49836.133517801674</v>
      </c>
      <c r="CX572" s="602">
        <f t="shared" ca="1" si="1119"/>
        <v>49836.133517801674</v>
      </c>
      <c r="CY572" s="602">
        <f t="shared" ca="1" si="1119"/>
        <v>51485.589135532791</v>
      </c>
      <c r="CZ572" s="602">
        <f t="shared" ca="1" si="1119"/>
        <v>46290.414859746117</v>
      </c>
      <c r="DA572" s="602">
        <f t="shared" ca="1" si="1119"/>
        <v>47887.616454968753</v>
      </c>
      <c r="DB572" s="602">
        <f t="shared" ca="1" si="1119"/>
        <v>47887.616454968753</v>
      </c>
      <c r="DC572" s="602">
        <f t="shared" ca="1" si="1119"/>
        <v>49509.015192921019</v>
      </c>
      <c r="DD572" s="602">
        <f t="shared" ca="1" si="1119"/>
        <v>49509.015192921019</v>
      </c>
      <c r="DE572" s="602">
        <f t="shared" ca="1" si="1119"/>
        <v>51153.869520848333</v>
      </c>
      <c r="DF572" s="602">
        <f t="shared" ca="1" si="1119"/>
        <v>51153.869520848333</v>
      </c>
      <c r="DG572" s="602">
        <f t="shared" ca="1" si="1119"/>
        <v>52821.428913199037</v>
      </c>
      <c r="DH572" s="602">
        <f t="shared" ca="1" si="1119"/>
        <v>52821.428913199037</v>
      </c>
      <c r="DI572" s="602">
        <f t="shared" ca="1" si="1119"/>
        <v>54510.936800140749</v>
      </c>
    </row>
    <row r="573" spans="22:113" ht="14.25" x14ac:dyDescent="0.2">
      <c r="V573" s="260"/>
      <c r="W573" s="887">
        <f t="shared" si="1058"/>
        <v>30</v>
      </c>
      <c r="X573" s="890">
        <f t="shared" ref="X573:BA573" ca="1" si="1120">IF(ISNUMBER($W573),IF($W573&lt;=$Z$35,$Z$23*$Z$33*365/360/12+IF($W573=$Z$35,-$Z$23*$Z$34+$Z$23*$Z$34*$Z$26+$Z$37/2,),IF(AND($W573&gt;$Z$35,$W573&lt;=$Z$36),$Z$23*($Z$34*X$40+(1-$Z$34)*$Z$33)*365/360/12+IF($W573=$Z$36,-$Z$23*(1-$Z$34)+$Z64/2,),PMT(X$40/12*365/360,$Z$24+$Z$35-$Z$36,-$Z$23))),"")</f>
        <v>30258.123080979487</v>
      </c>
      <c r="Y573" s="890">
        <f t="shared" ca="1" si="1120"/>
        <v>31023.326031623368</v>
      </c>
      <c r="Z573" s="890">
        <f t="shared" ca="1" si="1120"/>
        <v>31023.326031623368</v>
      </c>
      <c r="AA573" s="890">
        <f t="shared" ca="1" si="1120"/>
        <v>31799.728267184837</v>
      </c>
      <c r="AB573" s="890">
        <f t="shared" ca="1" si="1120"/>
        <v>31799.728267184837</v>
      </c>
      <c r="AC573" s="890">
        <f t="shared" ca="1" si="1120"/>
        <v>32587.243243724675</v>
      </c>
      <c r="AD573" s="890">
        <f t="shared" ca="1" si="1120"/>
        <v>32587.243243724675</v>
      </c>
      <c r="AE573" s="890">
        <f t="shared" ca="1" si="1120"/>
        <v>33385.778544464687</v>
      </c>
      <c r="AF573" s="890">
        <f t="shared" ca="1" si="1120"/>
        <v>33385.778544464687</v>
      </c>
      <c r="AG573" s="890">
        <f t="shared" ca="1" si="1120"/>
        <v>34195.236072157502</v>
      </c>
      <c r="AH573" s="890">
        <f t="shared" ca="1" si="1120"/>
        <v>34740.891398371037</v>
      </c>
      <c r="AI573" s="890">
        <f t="shared" ca="1" si="1120"/>
        <v>36125.853977722742</v>
      </c>
      <c r="AJ573" s="890">
        <f t="shared" ca="1" si="1120"/>
        <v>36125.853977722742</v>
      </c>
      <c r="AK573" s="890">
        <f t="shared" ca="1" si="1120"/>
        <v>37540.139226000429</v>
      </c>
      <c r="AL573" s="890">
        <f t="shared" ca="1" si="1120"/>
        <v>37540.139226000429</v>
      </c>
      <c r="AM573" s="890">
        <f t="shared" ca="1" si="1120"/>
        <v>38983.183461726978</v>
      </c>
      <c r="AN573" s="890">
        <f t="shared" ca="1" si="1120"/>
        <v>38983.183461726978</v>
      </c>
      <c r="AO573" s="890">
        <f t="shared" ca="1" si="1120"/>
        <v>40454.389396970182</v>
      </c>
      <c r="AP573" s="890">
        <f t="shared" ca="1" si="1120"/>
        <v>40454.389396970182</v>
      </c>
      <c r="AQ573" s="890">
        <f t="shared" ca="1" si="1120"/>
        <v>41953.129251949089</v>
      </c>
      <c r="AR573" s="890">
        <f t="shared" ca="1" si="1120"/>
        <v>37254.96291615886</v>
      </c>
      <c r="AS573" s="890">
        <f t="shared" ca="1" si="1120"/>
        <v>38692.302106353636</v>
      </c>
      <c r="AT573" s="890">
        <f t="shared" ca="1" si="1120"/>
        <v>38692.302106353636</v>
      </c>
      <c r="AU573" s="890">
        <f t="shared" ca="1" si="1120"/>
        <v>40157.924993809356</v>
      </c>
      <c r="AV573" s="890">
        <f t="shared" ca="1" si="1120"/>
        <v>40157.924993809356</v>
      </c>
      <c r="AW573" s="890">
        <f t="shared" ca="1" si="1120"/>
        <v>41651.20964433749</v>
      </c>
      <c r="AX573" s="890">
        <f t="shared" ca="1" si="1120"/>
        <v>41651.20964433749</v>
      </c>
      <c r="AY573" s="890">
        <f t="shared" ca="1" si="1120"/>
        <v>43171.50617275374</v>
      </c>
      <c r="AZ573" s="890">
        <f t="shared" ca="1" si="1120"/>
        <v>43171.50617275374</v>
      </c>
      <c r="BA573" s="890">
        <f t="shared" ca="1" si="1120"/>
        <v>44718.13995582729</v>
      </c>
      <c r="CF573" s="602">
        <f t="shared" ref="CF573:DI573" ca="1" si="1121">IF(ISNUMBER($W573),IF($W573&lt;=$Z$35,$Z$23*$Z$33*365/360/12+IF($W573=$Z$35,-$Z$23*$Z$34+$Z$23*$Z$34*$Z$26+$Z$37/2,),IF(AND($W573&gt;$Z$35,$W573&lt;=$Z$36),$Z$23*($Z$34*CF$40+(1-$Z$34)*$Z$33)*365/360/12+IF($W573=$Z$36,-$Z$23*(1-$Z$34)+$Z64/2,),PMT(CF$40/12*365/360,$Z$24+$Z$35-$Z$36,-$Z$23))),"")</f>
        <v>35568.319858392242</v>
      </c>
      <c r="CG573" s="602">
        <f t="shared" ca="1" si="1121"/>
        <v>36406.382743065027</v>
      </c>
      <c r="CH573" s="602">
        <f t="shared" ca="1" si="1121"/>
        <v>36406.382743065027</v>
      </c>
      <c r="CI573" s="602">
        <f t="shared" ca="1" si="1121"/>
        <v>37254.96291615886</v>
      </c>
      <c r="CJ573" s="602">
        <f t="shared" ca="1" si="1121"/>
        <v>37254.96291615886</v>
      </c>
      <c r="CK573" s="602">
        <f t="shared" ca="1" si="1121"/>
        <v>38113.93857024506</v>
      </c>
      <c r="CL573" s="602">
        <f t="shared" ca="1" si="1121"/>
        <v>38113.93857024506</v>
      </c>
      <c r="CM573" s="602">
        <f t="shared" ca="1" si="1121"/>
        <v>38983.183461726985</v>
      </c>
      <c r="CN573" s="602">
        <f t="shared" ca="1" si="1121"/>
        <v>38983.183461726985</v>
      </c>
      <c r="CO573" s="602">
        <f t="shared" ca="1" si="1121"/>
        <v>39862.567150632683</v>
      </c>
      <c r="CP573" s="602">
        <f t="shared" ca="1" si="1121"/>
        <v>43478.747935967709</v>
      </c>
      <c r="CQ573" s="602">
        <f t="shared" ca="1" si="1121"/>
        <v>45030.566265503898</v>
      </c>
      <c r="CR573" s="602">
        <f t="shared" ca="1" si="1121"/>
        <v>45030.566265503898</v>
      </c>
      <c r="CS573" s="602">
        <f t="shared" ca="1" si="1121"/>
        <v>46607.884191275814</v>
      </c>
      <c r="CT573" s="602">
        <f t="shared" ca="1" si="1121"/>
        <v>46607.884191275814</v>
      </c>
      <c r="CU573" s="602">
        <f t="shared" ca="1" si="1121"/>
        <v>48209.984007450126</v>
      </c>
      <c r="CV573" s="602">
        <f t="shared" ca="1" si="1121"/>
        <v>48209.984007450126</v>
      </c>
      <c r="CW573" s="602">
        <f t="shared" ca="1" si="1121"/>
        <v>49836.133517801674</v>
      </c>
      <c r="CX573" s="602">
        <f t="shared" ca="1" si="1121"/>
        <v>49836.133517801674</v>
      </c>
      <c r="CY573" s="602">
        <f t="shared" ca="1" si="1121"/>
        <v>51485.589135532791</v>
      </c>
      <c r="CZ573" s="602">
        <f t="shared" ca="1" si="1121"/>
        <v>46290.414859746117</v>
      </c>
      <c r="DA573" s="602">
        <f t="shared" ca="1" si="1121"/>
        <v>47887.616454968753</v>
      </c>
      <c r="DB573" s="602">
        <f t="shared" ca="1" si="1121"/>
        <v>47887.616454968753</v>
      </c>
      <c r="DC573" s="602">
        <f t="shared" ca="1" si="1121"/>
        <v>49509.015192921019</v>
      </c>
      <c r="DD573" s="602">
        <f t="shared" ca="1" si="1121"/>
        <v>49509.015192921019</v>
      </c>
      <c r="DE573" s="602">
        <f t="shared" ca="1" si="1121"/>
        <v>51153.869520848333</v>
      </c>
      <c r="DF573" s="602">
        <f t="shared" ca="1" si="1121"/>
        <v>51153.869520848333</v>
      </c>
      <c r="DG573" s="602">
        <f t="shared" ca="1" si="1121"/>
        <v>52821.428913199037</v>
      </c>
      <c r="DH573" s="602">
        <f t="shared" ca="1" si="1121"/>
        <v>52821.428913199037</v>
      </c>
      <c r="DI573" s="602">
        <f t="shared" ca="1" si="1121"/>
        <v>54510.936800140749</v>
      </c>
    </row>
    <row r="574" spans="22:113" ht="14.25" x14ac:dyDescent="0.2">
      <c r="V574" s="260"/>
      <c r="W574" s="887">
        <f t="shared" si="1058"/>
        <v>31</v>
      </c>
      <c r="X574" s="890">
        <f t="shared" ref="X574:BA574" ca="1" si="1122">IF(ISNUMBER($W574),IF($W574&lt;=$Z$35,$Z$23*$Z$33*365/360/12+IF($W574=$Z$35,-$Z$23*$Z$34+$Z$23*$Z$34*$Z$26+$Z$37/2,),IF(AND($W574&gt;$Z$35,$W574&lt;=$Z$36),$Z$23*($Z$34*X$40+(1-$Z$34)*$Z$33)*365/360/12+IF($W574=$Z$36,-$Z$23*(1-$Z$34)+$Z65/2,),PMT(X$40/12*365/360,$Z$24+$Z$35-$Z$36,-$Z$23))),"")</f>
        <v>30258.123080979487</v>
      </c>
      <c r="Y574" s="890">
        <f t="shared" ca="1" si="1122"/>
        <v>31023.326031623368</v>
      </c>
      <c r="Z574" s="890">
        <f t="shared" ca="1" si="1122"/>
        <v>31023.326031623368</v>
      </c>
      <c r="AA574" s="890">
        <f t="shared" ca="1" si="1122"/>
        <v>31799.728267184837</v>
      </c>
      <c r="AB574" s="890">
        <f t="shared" ca="1" si="1122"/>
        <v>31799.728267184837</v>
      </c>
      <c r="AC574" s="890">
        <f t="shared" ca="1" si="1122"/>
        <v>32587.243243724675</v>
      </c>
      <c r="AD574" s="890">
        <f t="shared" ca="1" si="1122"/>
        <v>32587.243243724675</v>
      </c>
      <c r="AE574" s="890">
        <f t="shared" ca="1" si="1122"/>
        <v>33385.778544464687</v>
      </c>
      <c r="AF574" s="890">
        <f t="shared" ca="1" si="1122"/>
        <v>33385.778544464687</v>
      </c>
      <c r="AG574" s="890">
        <f t="shared" ca="1" si="1122"/>
        <v>34195.236072157502</v>
      </c>
      <c r="AH574" s="890">
        <f t="shared" ca="1" si="1122"/>
        <v>34740.891398371037</v>
      </c>
      <c r="AI574" s="890">
        <f t="shared" ca="1" si="1122"/>
        <v>36125.853977722742</v>
      </c>
      <c r="AJ574" s="890">
        <f t="shared" ca="1" si="1122"/>
        <v>36125.853977722742</v>
      </c>
      <c r="AK574" s="890">
        <f t="shared" ca="1" si="1122"/>
        <v>37540.139226000429</v>
      </c>
      <c r="AL574" s="890">
        <f t="shared" ca="1" si="1122"/>
        <v>37540.139226000429</v>
      </c>
      <c r="AM574" s="890">
        <f t="shared" ca="1" si="1122"/>
        <v>38983.183461726978</v>
      </c>
      <c r="AN574" s="890">
        <f t="shared" ca="1" si="1122"/>
        <v>38983.183461726978</v>
      </c>
      <c r="AO574" s="890">
        <f t="shared" ca="1" si="1122"/>
        <v>40454.389396970182</v>
      </c>
      <c r="AP574" s="890">
        <f t="shared" ca="1" si="1122"/>
        <v>40454.389396970182</v>
      </c>
      <c r="AQ574" s="890">
        <f t="shared" ca="1" si="1122"/>
        <v>41953.129251949089</v>
      </c>
      <c r="AR574" s="890">
        <f t="shared" ca="1" si="1122"/>
        <v>37254.96291615886</v>
      </c>
      <c r="AS574" s="890">
        <f t="shared" ca="1" si="1122"/>
        <v>38692.302106353636</v>
      </c>
      <c r="AT574" s="890">
        <f t="shared" ca="1" si="1122"/>
        <v>38692.302106353636</v>
      </c>
      <c r="AU574" s="890">
        <f t="shared" ca="1" si="1122"/>
        <v>40157.924993809356</v>
      </c>
      <c r="AV574" s="890">
        <f t="shared" ca="1" si="1122"/>
        <v>40157.924993809356</v>
      </c>
      <c r="AW574" s="890">
        <f t="shared" ca="1" si="1122"/>
        <v>41651.20964433749</v>
      </c>
      <c r="AX574" s="890">
        <f t="shared" ca="1" si="1122"/>
        <v>41651.20964433749</v>
      </c>
      <c r="AY574" s="890">
        <f t="shared" ca="1" si="1122"/>
        <v>43171.50617275374</v>
      </c>
      <c r="AZ574" s="890">
        <f t="shared" ca="1" si="1122"/>
        <v>43171.50617275374</v>
      </c>
      <c r="BA574" s="890">
        <f t="shared" ca="1" si="1122"/>
        <v>44718.13995582729</v>
      </c>
      <c r="CF574" s="602">
        <f t="shared" ref="CF574:DI574" ca="1" si="1123">IF(ISNUMBER($W574),IF($W574&lt;=$Z$35,$Z$23*$Z$33*365/360/12+IF($W574=$Z$35,-$Z$23*$Z$34+$Z$23*$Z$34*$Z$26+$Z$37/2,),IF(AND($W574&gt;$Z$35,$W574&lt;=$Z$36),$Z$23*($Z$34*CF$40+(1-$Z$34)*$Z$33)*365/360/12+IF($W574=$Z$36,-$Z$23*(1-$Z$34)+$Z65/2,),PMT(CF$40/12*365/360,$Z$24+$Z$35-$Z$36,-$Z$23))),"")</f>
        <v>35568.319858392242</v>
      </c>
      <c r="CG574" s="602">
        <f t="shared" ca="1" si="1123"/>
        <v>36406.382743065027</v>
      </c>
      <c r="CH574" s="602">
        <f t="shared" ca="1" si="1123"/>
        <v>36406.382743065027</v>
      </c>
      <c r="CI574" s="602">
        <f t="shared" ca="1" si="1123"/>
        <v>37254.96291615886</v>
      </c>
      <c r="CJ574" s="602">
        <f t="shared" ca="1" si="1123"/>
        <v>37254.96291615886</v>
      </c>
      <c r="CK574" s="602">
        <f t="shared" ca="1" si="1123"/>
        <v>38113.93857024506</v>
      </c>
      <c r="CL574" s="602">
        <f t="shared" ca="1" si="1123"/>
        <v>38113.93857024506</v>
      </c>
      <c r="CM574" s="602">
        <f t="shared" ca="1" si="1123"/>
        <v>38983.183461726985</v>
      </c>
      <c r="CN574" s="602">
        <f t="shared" ca="1" si="1123"/>
        <v>38983.183461726985</v>
      </c>
      <c r="CO574" s="602">
        <f t="shared" ca="1" si="1123"/>
        <v>39862.567150632683</v>
      </c>
      <c r="CP574" s="602">
        <f t="shared" ca="1" si="1123"/>
        <v>43478.747935967709</v>
      </c>
      <c r="CQ574" s="602">
        <f t="shared" ca="1" si="1123"/>
        <v>45030.566265503898</v>
      </c>
      <c r="CR574" s="602">
        <f t="shared" ca="1" si="1123"/>
        <v>45030.566265503898</v>
      </c>
      <c r="CS574" s="602">
        <f t="shared" ca="1" si="1123"/>
        <v>46607.884191275814</v>
      </c>
      <c r="CT574" s="602">
        <f t="shared" ca="1" si="1123"/>
        <v>46607.884191275814</v>
      </c>
      <c r="CU574" s="602">
        <f t="shared" ca="1" si="1123"/>
        <v>48209.984007450126</v>
      </c>
      <c r="CV574" s="602">
        <f t="shared" ca="1" si="1123"/>
        <v>48209.984007450126</v>
      </c>
      <c r="CW574" s="602">
        <f t="shared" ca="1" si="1123"/>
        <v>49836.133517801674</v>
      </c>
      <c r="CX574" s="602">
        <f t="shared" ca="1" si="1123"/>
        <v>49836.133517801674</v>
      </c>
      <c r="CY574" s="602">
        <f t="shared" ca="1" si="1123"/>
        <v>51485.589135532791</v>
      </c>
      <c r="CZ574" s="602">
        <f t="shared" ca="1" si="1123"/>
        <v>46290.414859746117</v>
      </c>
      <c r="DA574" s="602">
        <f t="shared" ca="1" si="1123"/>
        <v>47887.616454968753</v>
      </c>
      <c r="DB574" s="602">
        <f t="shared" ca="1" si="1123"/>
        <v>47887.616454968753</v>
      </c>
      <c r="DC574" s="602">
        <f t="shared" ca="1" si="1123"/>
        <v>49509.015192921019</v>
      </c>
      <c r="DD574" s="602">
        <f t="shared" ca="1" si="1123"/>
        <v>49509.015192921019</v>
      </c>
      <c r="DE574" s="602">
        <f t="shared" ca="1" si="1123"/>
        <v>51153.869520848333</v>
      </c>
      <c r="DF574" s="602">
        <f t="shared" ca="1" si="1123"/>
        <v>51153.869520848333</v>
      </c>
      <c r="DG574" s="602">
        <f t="shared" ca="1" si="1123"/>
        <v>52821.428913199037</v>
      </c>
      <c r="DH574" s="602">
        <f t="shared" ca="1" si="1123"/>
        <v>52821.428913199037</v>
      </c>
      <c r="DI574" s="602">
        <f t="shared" ca="1" si="1123"/>
        <v>54510.936800140749</v>
      </c>
    </row>
    <row r="575" spans="22:113" ht="14.25" x14ac:dyDescent="0.2">
      <c r="V575" s="260"/>
      <c r="W575" s="887">
        <f t="shared" si="1058"/>
        <v>32</v>
      </c>
      <c r="X575" s="890">
        <f t="shared" ref="X575:BA575" ca="1" si="1124">IF(ISNUMBER($W575),IF($W575&lt;=$Z$35,$Z$23*$Z$33*365/360/12+IF($W575=$Z$35,-$Z$23*$Z$34+$Z$23*$Z$34*$Z$26+$Z$37/2,),IF(AND($W575&gt;$Z$35,$W575&lt;=$Z$36),$Z$23*($Z$34*X$40+(1-$Z$34)*$Z$33)*365/360/12+IF($W575=$Z$36,-$Z$23*(1-$Z$34)+$Z66/2,),PMT(X$40/12*365/360,$Z$24+$Z$35-$Z$36,-$Z$23))),"")</f>
        <v>30258.123080979487</v>
      </c>
      <c r="Y575" s="890">
        <f t="shared" ca="1" si="1124"/>
        <v>31023.326031623368</v>
      </c>
      <c r="Z575" s="890">
        <f t="shared" ca="1" si="1124"/>
        <v>31023.326031623368</v>
      </c>
      <c r="AA575" s="890">
        <f t="shared" ca="1" si="1124"/>
        <v>31799.728267184837</v>
      </c>
      <c r="AB575" s="890">
        <f t="shared" ca="1" si="1124"/>
        <v>31799.728267184837</v>
      </c>
      <c r="AC575" s="890">
        <f t="shared" ca="1" si="1124"/>
        <v>32587.243243724675</v>
      </c>
      <c r="AD575" s="890">
        <f t="shared" ca="1" si="1124"/>
        <v>32587.243243724675</v>
      </c>
      <c r="AE575" s="890">
        <f t="shared" ca="1" si="1124"/>
        <v>33385.778544464687</v>
      </c>
      <c r="AF575" s="890">
        <f t="shared" ca="1" si="1124"/>
        <v>33385.778544464687</v>
      </c>
      <c r="AG575" s="890">
        <f t="shared" ca="1" si="1124"/>
        <v>34195.236072157502</v>
      </c>
      <c r="AH575" s="890">
        <f t="shared" ca="1" si="1124"/>
        <v>34740.891398371037</v>
      </c>
      <c r="AI575" s="890">
        <f t="shared" ca="1" si="1124"/>
        <v>36125.853977722742</v>
      </c>
      <c r="AJ575" s="890">
        <f t="shared" ca="1" si="1124"/>
        <v>36125.853977722742</v>
      </c>
      <c r="AK575" s="890">
        <f t="shared" ca="1" si="1124"/>
        <v>37540.139226000429</v>
      </c>
      <c r="AL575" s="890">
        <f t="shared" ca="1" si="1124"/>
        <v>37540.139226000429</v>
      </c>
      <c r="AM575" s="890">
        <f t="shared" ca="1" si="1124"/>
        <v>38983.183461726978</v>
      </c>
      <c r="AN575" s="890">
        <f t="shared" ca="1" si="1124"/>
        <v>38983.183461726978</v>
      </c>
      <c r="AO575" s="890">
        <f t="shared" ca="1" si="1124"/>
        <v>40454.389396970182</v>
      </c>
      <c r="AP575" s="890">
        <f t="shared" ca="1" si="1124"/>
        <v>40454.389396970182</v>
      </c>
      <c r="AQ575" s="890">
        <f t="shared" ca="1" si="1124"/>
        <v>41953.129251949089</v>
      </c>
      <c r="AR575" s="890">
        <f t="shared" ca="1" si="1124"/>
        <v>37254.96291615886</v>
      </c>
      <c r="AS575" s="890">
        <f t="shared" ca="1" si="1124"/>
        <v>38692.302106353636</v>
      </c>
      <c r="AT575" s="890">
        <f t="shared" ca="1" si="1124"/>
        <v>38692.302106353636</v>
      </c>
      <c r="AU575" s="890">
        <f t="shared" ca="1" si="1124"/>
        <v>40157.924993809356</v>
      </c>
      <c r="AV575" s="890">
        <f t="shared" ca="1" si="1124"/>
        <v>40157.924993809356</v>
      </c>
      <c r="AW575" s="890">
        <f t="shared" ca="1" si="1124"/>
        <v>41651.20964433749</v>
      </c>
      <c r="AX575" s="890">
        <f t="shared" ca="1" si="1124"/>
        <v>41651.20964433749</v>
      </c>
      <c r="AY575" s="890">
        <f t="shared" ca="1" si="1124"/>
        <v>43171.50617275374</v>
      </c>
      <c r="AZ575" s="890">
        <f t="shared" ca="1" si="1124"/>
        <v>43171.50617275374</v>
      </c>
      <c r="BA575" s="890">
        <f t="shared" ca="1" si="1124"/>
        <v>44718.13995582729</v>
      </c>
      <c r="CF575" s="602">
        <f t="shared" ref="CF575:DI575" ca="1" si="1125">IF(ISNUMBER($W575),IF($W575&lt;=$Z$35,$Z$23*$Z$33*365/360/12+IF($W575=$Z$35,-$Z$23*$Z$34+$Z$23*$Z$34*$Z$26+$Z$37/2,),IF(AND($W575&gt;$Z$35,$W575&lt;=$Z$36),$Z$23*($Z$34*CF$40+(1-$Z$34)*$Z$33)*365/360/12+IF($W575=$Z$36,-$Z$23*(1-$Z$34)+$Z66/2,),PMT(CF$40/12*365/360,$Z$24+$Z$35-$Z$36,-$Z$23))),"")</f>
        <v>35568.319858392242</v>
      </c>
      <c r="CG575" s="602">
        <f t="shared" ca="1" si="1125"/>
        <v>36406.382743065027</v>
      </c>
      <c r="CH575" s="602">
        <f t="shared" ca="1" si="1125"/>
        <v>36406.382743065027</v>
      </c>
      <c r="CI575" s="602">
        <f t="shared" ca="1" si="1125"/>
        <v>37254.96291615886</v>
      </c>
      <c r="CJ575" s="602">
        <f t="shared" ca="1" si="1125"/>
        <v>37254.96291615886</v>
      </c>
      <c r="CK575" s="602">
        <f t="shared" ca="1" si="1125"/>
        <v>38113.93857024506</v>
      </c>
      <c r="CL575" s="602">
        <f t="shared" ca="1" si="1125"/>
        <v>38113.93857024506</v>
      </c>
      <c r="CM575" s="602">
        <f t="shared" ca="1" si="1125"/>
        <v>38983.183461726985</v>
      </c>
      <c r="CN575" s="602">
        <f t="shared" ca="1" si="1125"/>
        <v>38983.183461726985</v>
      </c>
      <c r="CO575" s="602">
        <f t="shared" ca="1" si="1125"/>
        <v>39862.567150632683</v>
      </c>
      <c r="CP575" s="602">
        <f t="shared" ca="1" si="1125"/>
        <v>43478.747935967709</v>
      </c>
      <c r="CQ575" s="602">
        <f t="shared" ca="1" si="1125"/>
        <v>45030.566265503898</v>
      </c>
      <c r="CR575" s="602">
        <f t="shared" ca="1" si="1125"/>
        <v>45030.566265503898</v>
      </c>
      <c r="CS575" s="602">
        <f t="shared" ca="1" si="1125"/>
        <v>46607.884191275814</v>
      </c>
      <c r="CT575" s="602">
        <f t="shared" ca="1" si="1125"/>
        <v>46607.884191275814</v>
      </c>
      <c r="CU575" s="602">
        <f t="shared" ca="1" si="1125"/>
        <v>48209.984007450126</v>
      </c>
      <c r="CV575" s="602">
        <f t="shared" ca="1" si="1125"/>
        <v>48209.984007450126</v>
      </c>
      <c r="CW575" s="602">
        <f t="shared" ca="1" si="1125"/>
        <v>49836.133517801674</v>
      </c>
      <c r="CX575" s="602">
        <f t="shared" ca="1" si="1125"/>
        <v>49836.133517801674</v>
      </c>
      <c r="CY575" s="602">
        <f t="shared" ca="1" si="1125"/>
        <v>51485.589135532791</v>
      </c>
      <c r="CZ575" s="602">
        <f t="shared" ca="1" si="1125"/>
        <v>46290.414859746117</v>
      </c>
      <c r="DA575" s="602">
        <f t="shared" ca="1" si="1125"/>
        <v>47887.616454968753</v>
      </c>
      <c r="DB575" s="602">
        <f t="shared" ca="1" si="1125"/>
        <v>47887.616454968753</v>
      </c>
      <c r="DC575" s="602">
        <f t="shared" ca="1" si="1125"/>
        <v>49509.015192921019</v>
      </c>
      <c r="DD575" s="602">
        <f t="shared" ca="1" si="1125"/>
        <v>49509.015192921019</v>
      </c>
      <c r="DE575" s="602">
        <f t="shared" ca="1" si="1125"/>
        <v>51153.869520848333</v>
      </c>
      <c r="DF575" s="602">
        <f t="shared" ca="1" si="1125"/>
        <v>51153.869520848333</v>
      </c>
      <c r="DG575" s="602">
        <f t="shared" ca="1" si="1125"/>
        <v>52821.428913199037</v>
      </c>
      <c r="DH575" s="602">
        <f t="shared" ca="1" si="1125"/>
        <v>52821.428913199037</v>
      </c>
      <c r="DI575" s="602">
        <f t="shared" ca="1" si="1125"/>
        <v>54510.936800140749</v>
      </c>
    </row>
    <row r="576" spans="22:113" ht="14.25" x14ac:dyDescent="0.2">
      <c r="V576" s="260"/>
      <c r="W576" s="887">
        <f t="shared" si="1058"/>
        <v>33</v>
      </c>
      <c r="X576" s="890">
        <f t="shared" ref="X576:BA576" ca="1" si="1126">IF(ISNUMBER($W576),IF($W576&lt;=$Z$35,$Z$23*$Z$33*365/360/12+IF($W576=$Z$35,-$Z$23*$Z$34+$Z$23*$Z$34*$Z$26+$Z$37/2,),IF(AND($W576&gt;$Z$35,$W576&lt;=$Z$36),$Z$23*($Z$34*X$40+(1-$Z$34)*$Z$33)*365/360/12+IF($W576=$Z$36,-$Z$23*(1-$Z$34)+$Z67/2,),PMT(X$40/12*365/360,$Z$24+$Z$35-$Z$36,-$Z$23))),"")</f>
        <v>30258.123080979487</v>
      </c>
      <c r="Y576" s="890">
        <f t="shared" ca="1" si="1126"/>
        <v>31023.326031623368</v>
      </c>
      <c r="Z576" s="890">
        <f t="shared" ca="1" si="1126"/>
        <v>31023.326031623368</v>
      </c>
      <c r="AA576" s="890">
        <f t="shared" ca="1" si="1126"/>
        <v>31799.728267184837</v>
      </c>
      <c r="AB576" s="890">
        <f t="shared" ca="1" si="1126"/>
        <v>31799.728267184837</v>
      </c>
      <c r="AC576" s="890">
        <f t="shared" ca="1" si="1126"/>
        <v>32587.243243724675</v>
      </c>
      <c r="AD576" s="890">
        <f t="shared" ca="1" si="1126"/>
        <v>32587.243243724675</v>
      </c>
      <c r="AE576" s="890">
        <f t="shared" ca="1" si="1126"/>
        <v>33385.778544464687</v>
      </c>
      <c r="AF576" s="890">
        <f t="shared" ca="1" si="1126"/>
        <v>33385.778544464687</v>
      </c>
      <c r="AG576" s="890">
        <f t="shared" ca="1" si="1126"/>
        <v>34195.236072157502</v>
      </c>
      <c r="AH576" s="890">
        <f t="shared" ca="1" si="1126"/>
        <v>34740.891398371037</v>
      </c>
      <c r="AI576" s="890">
        <f t="shared" ca="1" si="1126"/>
        <v>36125.853977722742</v>
      </c>
      <c r="AJ576" s="890">
        <f t="shared" ca="1" si="1126"/>
        <v>36125.853977722742</v>
      </c>
      <c r="AK576" s="890">
        <f t="shared" ca="1" si="1126"/>
        <v>37540.139226000429</v>
      </c>
      <c r="AL576" s="890">
        <f t="shared" ca="1" si="1126"/>
        <v>37540.139226000429</v>
      </c>
      <c r="AM576" s="890">
        <f t="shared" ca="1" si="1126"/>
        <v>38983.183461726978</v>
      </c>
      <c r="AN576" s="890">
        <f t="shared" ca="1" si="1126"/>
        <v>38983.183461726978</v>
      </c>
      <c r="AO576" s="890">
        <f t="shared" ca="1" si="1126"/>
        <v>40454.389396970182</v>
      </c>
      <c r="AP576" s="890">
        <f t="shared" ca="1" si="1126"/>
        <v>40454.389396970182</v>
      </c>
      <c r="AQ576" s="890">
        <f t="shared" ca="1" si="1126"/>
        <v>41953.129251949089</v>
      </c>
      <c r="AR576" s="890">
        <f t="shared" ca="1" si="1126"/>
        <v>37254.96291615886</v>
      </c>
      <c r="AS576" s="890">
        <f t="shared" ca="1" si="1126"/>
        <v>38692.302106353636</v>
      </c>
      <c r="AT576" s="890">
        <f t="shared" ca="1" si="1126"/>
        <v>38692.302106353636</v>
      </c>
      <c r="AU576" s="890">
        <f t="shared" ca="1" si="1126"/>
        <v>40157.924993809356</v>
      </c>
      <c r="AV576" s="890">
        <f t="shared" ca="1" si="1126"/>
        <v>40157.924993809356</v>
      </c>
      <c r="AW576" s="890">
        <f t="shared" ca="1" si="1126"/>
        <v>41651.20964433749</v>
      </c>
      <c r="AX576" s="890">
        <f t="shared" ca="1" si="1126"/>
        <v>41651.20964433749</v>
      </c>
      <c r="AY576" s="890">
        <f t="shared" ca="1" si="1126"/>
        <v>43171.50617275374</v>
      </c>
      <c r="AZ576" s="890">
        <f t="shared" ca="1" si="1126"/>
        <v>43171.50617275374</v>
      </c>
      <c r="BA576" s="890">
        <f t="shared" ca="1" si="1126"/>
        <v>44718.13995582729</v>
      </c>
      <c r="CF576" s="602">
        <f t="shared" ref="CF576:DI576" ca="1" si="1127">IF(ISNUMBER($W576),IF($W576&lt;=$Z$35,$Z$23*$Z$33*365/360/12+IF($W576=$Z$35,-$Z$23*$Z$34+$Z$23*$Z$34*$Z$26+$Z$37/2,),IF(AND($W576&gt;$Z$35,$W576&lt;=$Z$36),$Z$23*($Z$34*CF$40+(1-$Z$34)*$Z$33)*365/360/12+IF($W576=$Z$36,-$Z$23*(1-$Z$34)+$Z67/2,),PMT(CF$40/12*365/360,$Z$24+$Z$35-$Z$36,-$Z$23))),"")</f>
        <v>35568.319858392242</v>
      </c>
      <c r="CG576" s="602">
        <f t="shared" ca="1" si="1127"/>
        <v>36406.382743065027</v>
      </c>
      <c r="CH576" s="602">
        <f t="shared" ca="1" si="1127"/>
        <v>36406.382743065027</v>
      </c>
      <c r="CI576" s="602">
        <f t="shared" ca="1" si="1127"/>
        <v>37254.96291615886</v>
      </c>
      <c r="CJ576" s="602">
        <f t="shared" ca="1" si="1127"/>
        <v>37254.96291615886</v>
      </c>
      <c r="CK576" s="602">
        <f t="shared" ca="1" si="1127"/>
        <v>38113.93857024506</v>
      </c>
      <c r="CL576" s="602">
        <f t="shared" ca="1" si="1127"/>
        <v>38113.93857024506</v>
      </c>
      <c r="CM576" s="602">
        <f t="shared" ca="1" si="1127"/>
        <v>38983.183461726985</v>
      </c>
      <c r="CN576" s="602">
        <f t="shared" ca="1" si="1127"/>
        <v>38983.183461726985</v>
      </c>
      <c r="CO576" s="602">
        <f t="shared" ca="1" si="1127"/>
        <v>39862.567150632683</v>
      </c>
      <c r="CP576" s="602">
        <f t="shared" ca="1" si="1127"/>
        <v>43478.747935967709</v>
      </c>
      <c r="CQ576" s="602">
        <f t="shared" ca="1" si="1127"/>
        <v>45030.566265503898</v>
      </c>
      <c r="CR576" s="602">
        <f t="shared" ca="1" si="1127"/>
        <v>45030.566265503898</v>
      </c>
      <c r="CS576" s="602">
        <f t="shared" ca="1" si="1127"/>
        <v>46607.884191275814</v>
      </c>
      <c r="CT576" s="602">
        <f t="shared" ca="1" si="1127"/>
        <v>46607.884191275814</v>
      </c>
      <c r="CU576" s="602">
        <f t="shared" ca="1" si="1127"/>
        <v>48209.984007450126</v>
      </c>
      <c r="CV576" s="602">
        <f t="shared" ca="1" si="1127"/>
        <v>48209.984007450126</v>
      </c>
      <c r="CW576" s="602">
        <f t="shared" ca="1" si="1127"/>
        <v>49836.133517801674</v>
      </c>
      <c r="CX576" s="602">
        <f t="shared" ca="1" si="1127"/>
        <v>49836.133517801674</v>
      </c>
      <c r="CY576" s="602">
        <f t="shared" ca="1" si="1127"/>
        <v>51485.589135532791</v>
      </c>
      <c r="CZ576" s="602">
        <f t="shared" ca="1" si="1127"/>
        <v>46290.414859746117</v>
      </c>
      <c r="DA576" s="602">
        <f t="shared" ca="1" si="1127"/>
        <v>47887.616454968753</v>
      </c>
      <c r="DB576" s="602">
        <f t="shared" ca="1" si="1127"/>
        <v>47887.616454968753</v>
      </c>
      <c r="DC576" s="602">
        <f t="shared" ca="1" si="1127"/>
        <v>49509.015192921019</v>
      </c>
      <c r="DD576" s="602">
        <f t="shared" ca="1" si="1127"/>
        <v>49509.015192921019</v>
      </c>
      <c r="DE576" s="602">
        <f t="shared" ca="1" si="1127"/>
        <v>51153.869520848333</v>
      </c>
      <c r="DF576" s="602">
        <f t="shared" ca="1" si="1127"/>
        <v>51153.869520848333</v>
      </c>
      <c r="DG576" s="602">
        <f t="shared" ca="1" si="1127"/>
        <v>52821.428913199037</v>
      </c>
      <c r="DH576" s="602">
        <f t="shared" ca="1" si="1127"/>
        <v>52821.428913199037</v>
      </c>
      <c r="DI576" s="602">
        <f t="shared" ca="1" si="1127"/>
        <v>54510.936800140749</v>
      </c>
    </row>
    <row r="577" spans="22:113" ht="14.25" x14ac:dyDescent="0.2">
      <c r="V577" s="260"/>
      <c r="W577" s="887">
        <f t="shared" si="1058"/>
        <v>34</v>
      </c>
      <c r="X577" s="890">
        <f t="shared" ref="X577:BA577" ca="1" si="1128">IF(ISNUMBER($W577),IF($W577&lt;=$Z$35,$Z$23*$Z$33*365/360/12+IF($W577=$Z$35,-$Z$23*$Z$34+$Z$23*$Z$34*$Z$26+$Z$37/2,),IF(AND($W577&gt;$Z$35,$W577&lt;=$Z$36),$Z$23*($Z$34*X$40+(1-$Z$34)*$Z$33)*365/360/12+IF($W577=$Z$36,-$Z$23*(1-$Z$34)+$Z68/2,),PMT(X$40/12*365/360,$Z$24+$Z$35-$Z$36,-$Z$23))),"")</f>
        <v>30258.123080979487</v>
      </c>
      <c r="Y577" s="890">
        <f t="shared" ca="1" si="1128"/>
        <v>31023.326031623368</v>
      </c>
      <c r="Z577" s="890">
        <f t="shared" ca="1" si="1128"/>
        <v>31023.326031623368</v>
      </c>
      <c r="AA577" s="890">
        <f t="shared" ca="1" si="1128"/>
        <v>31799.728267184837</v>
      </c>
      <c r="AB577" s="890">
        <f t="shared" ca="1" si="1128"/>
        <v>31799.728267184837</v>
      </c>
      <c r="AC577" s="890">
        <f t="shared" ca="1" si="1128"/>
        <v>32587.243243724675</v>
      </c>
      <c r="AD577" s="890">
        <f t="shared" ca="1" si="1128"/>
        <v>32587.243243724675</v>
      </c>
      <c r="AE577" s="890">
        <f t="shared" ca="1" si="1128"/>
        <v>33385.778544464687</v>
      </c>
      <c r="AF577" s="890">
        <f t="shared" ca="1" si="1128"/>
        <v>33385.778544464687</v>
      </c>
      <c r="AG577" s="890">
        <f t="shared" ca="1" si="1128"/>
        <v>34195.236072157502</v>
      </c>
      <c r="AH577" s="890">
        <f t="shared" ca="1" si="1128"/>
        <v>34740.891398371037</v>
      </c>
      <c r="AI577" s="890">
        <f t="shared" ca="1" si="1128"/>
        <v>36125.853977722742</v>
      </c>
      <c r="AJ577" s="890">
        <f t="shared" ca="1" si="1128"/>
        <v>36125.853977722742</v>
      </c>
      <c r="AK577" s="890">
        <f t="shared" ca="1" si="1128"/>
        <v>37540.139226000429</v>
      </c>
      <c r="AL577" s="890">
        <f t="shared" ca="1" si="1128"/>
        <v>37540.139226000429</v>
      </c>
      <c r="AM577" s="890">
        <f t="shared" ca="1" si="1128"/>
        <v>38983.183461726978</v>
      </c>
      <c r="AN577" s="890">
        <f t="shared" ca="1" si="1128"/>
        <v>38983.183461726978</v>
      </c>
      <c r="AO577" s="890">
        <f t="shared" ca="1" si="1128"/>
        <v>40454.389396970182</v>
      </c>
      <c r="AP577" s="890">
        <f t="shared" ca="1" si="1128"/>
        <v>40454.389396970182</v>
      </c>
      <c r="AQ577" s="890">
        <f t="shared" ca="1" si="1128"/>
        <v>41953.129251949089</v>
      </c>
      <c r="AR577" s="890">
        <f t="shared" ca="1" si="1128"/>
        <v>37254.96291615886</v>
      </c>
      <c r="AS577" s="890">
        <f t="shared" ca="1" si="1128"/>
        <v>38692.302106353636</v>
      </c>
      <c r="AT577" s="890">
        <f t="shared" ca="1" si="1128"/>
        <v>38692.302106353636</v>
      </c>
      <c r="AU577" s="890">
        <f t="shared" ca="1" si="1128"/>
        <v>40157.924993809356</v>
      </c>
      <c r="AV577" s="890">
        <f t="shared" ca="1" si="1128"/>
        <v>40157.924993809356</v>
      </c>
      <c r="AW577" s="890">
        <f t="shared" ca="1" si="1128"/>
        <v>41651.20964433749</v>
      </c>
      <c r="AX577" s="890">
        <f t="shared" ca="1" si="1128"/>
        <v>41651.20964433749</v>
      </c>
      <c r="AY577" s="890">
        <f t="shared" ca="1" si="1128"/>
        <v>43171.50617275374</v>
      </c>
      <c r="AZ577" s="890">
        <f t="shared" ca="1" si="1128"/>
        <v>43171.50617275374</v>
      </c>
      <c r="BA577" s="890">
        <f t="shared" ca="1" si="1128"/>
        <v>44718.13995582729</v>
      </c>
      <c r="CF577" s="602">
        <f t="shared" ref="CF577:DI577" ca="1" si="1129">IF(ISNUMBER($W577),IF($W577&lt;=$Z$35,$Z$23*$Z$33*365/360/12+IF($W577=$Z$35,-$Z$23*$Z$34+$Z$23*$Z$34*$Z$26+$Z$37/2,),IF(AND($W577&gt;$Z$35,$W577&lt;=$Z$36),$Z$23*($Z$34*CF$40+(1-$Z$34)*$Z$33)*365/360/12+IF($W577=$Z$36,-$Z$23*(1-$Z$34)+$Z68/2,),PMT(CF$40/12*365/360,$Z$24+$Z$35-$Z$36,-$Z$23))),"")</f>
        <v>35568.319858392242</v>
      </c>
      <c r="CG577" s="602">
        <f t="shared" ca="1" si="1129"/>
        <v>36406.382743065027</v>
      </c>
      <c r="CH577" s="602">
        <f t="shared" ca="1" si="1129"/>
        <v>36406.382743065027</v>
      </c>
      <c r="CI577" s="602">
        <f t="shared" ca="1" si="1129"/>
        <v>37254.96291615886</v>
      </c>
      <c r="CJ577" s="602">
        <f t="shared" ca="1" si="1129"/>
        <v>37254.96291615886</v>
      </c>
      <c r="CK577" s="602">
        <f t="shared" ca="1" si="1129"/>
        <v>38113.93857024506</v>
      </c>
      <c r="CL577" s="602">
        <f t="shared" ca="1" si="1129"/>
        <v>38113.93857024506</v>
      </c>
      <c r="CM577" s="602">
        <f t="shared" ca="1" si="1129"/>
        <v>38983.183461726985</v>
      </c>
      <c r="CN577" s="602">
        <f t="shared" ca="1" si="1129"/>
        <v>38983.183461726985</v>
      </c>
      <c r="CO577" s="602">
        <f t="shared" ca="1" si="1129"/>
        <v>39862.567150632683</v>
      </c>
      <c r="CP577" s="602">
        <f t="shared" ca="1" si="1129"/>
        <v>43478.747935967709</v>
      </c>
      <c r="CQ577" s="602">
        <f t="shared" ca="1" si="1129"/>
        <v>45030.566265503898</v>
      </c>
      <c r="CR577" s="602">
        <f t="shared" ca="1" si="1129"/>
        <v>45030.566265503898</v>
      </c>
      <c r="CS577" s="602">
        <f t="shared" ca="1" si="1129"/>
        <v>46607.884191275814</v>
      </c>
      <c r="CT577" s="602">
        <f t="shared" ca="1" si="1129"/>
        <v>46607.884191275814</v>
      </c>
      <c r="CU577" s="602">
        <f t="shared" ca="1" si="1129"/>
        <v>48209.984007450126</v>
      </c>
      <c r="CV577" s="602">
        <f t="shared" ca="1" si="1129"/>
        <v>48209.984007450126</v>
      </c>
      <c r="CW577" s="602">
        <f t="shared" ca="1" si="1129"/>
        <v>49836.133517801674</v>
      </c>
      <c r="CX577" s="602">
        <f t="shared" ca="1" si="1129"/>
        <v>49836.133517801674</v>
      </c>
      <c r="CY577" s="602">
        <f t="shared" ca="1" si="1129"/>
        <v>51485.589135532791</v>
      </c>
      <c r="CZ577" s="602">
        <f t="shared" ca="1" si="1129"/>
        <v>46290.414859746117</v>
      </c>
      <c r="DA577" s="602">
        <f t="shared" ca="1" si="1129"/>
        <v>47887.616454968753</v>
      </c>
      <c r="DB577" s="602">
        <f t="shared" ca="1" si="1129"/>
        <v>47887.616454968753</v>
      </c>
      <c r="DC577" s="602">
        <f t="shared" ca="1" si="1129"/>
        <v>49509.015192921019</v>
      </c>
      <c r="DD577" s="602">
        <f t="shared" ca="1" si="1129"/>
        <v>49509.015192921019</v>
      </c>
      <c r="DE577" s="602">
        <f t="shared" ca="1" si="1129"/>
        <v>51153.869520848333</v>
      </c>
      <c r="DF577" s="602">
        <f t="shared" ca="1" si="1129"/>
        <v>51153.869520848333</v>
      </c>
      <c r="DG577" s="602">
        <f t="shared" ca="1" si="1129"/>
        <v>52821.428913199037</v>
      </c>
      <c r="DH577" s="602">
        <f t="shared" ca="1" si="1129"/>
        <v>52821.428913199037</v>
      </c>
      <c r="DI577" s="602">
        <f t="shared" ca="1" si="1129"/>
        <v>54510.936800140749</v>
      </c>
    </row>
    <row r="578" spans="22:113" ht="14.25" x14ac:dyDescent="0.2">
      <c r="V578" s="260"/>
      <c r="W578" s="887">
        <f t="shared" si="1058"/>
        <v>35</v>
      </c>
      <c r="X578" s="890">
        <f t="shared" ref="X578:BA578" ca="1" si="1130">IF(ISNUMBER($W578),IF($W578&lt;=$Z$35,$Z$23*$Z$33*365/360/12+IF($W578=$Z$35,-$Z$23*$Z$34+$Z$23*$Z$34*$Z$26+$Z$37/2,),IF(AND($W578&gt;$Z$35,$W578&lt;=$Z$36),$Z$23*($Z$34*X$40+(1-$Z$34)*$Z$33)*365/360/12+IF($W578=$Z$36,-$Z$23*(1-$Z$34)+$Z69/2,),PMT(X$40/12*365/360,$Z$24+$Z$35-$Z$36,-$Z$23))),"")</f>
        <v>30258.123080979487</v>
      </c>
      <c r="Y578" s="890">
        <f t="shared" ca="1" si="1130"/>
        <v>31023.326031623368</v>
      </c>
      <c r="Z578" s="890">
        <f t="shared" ca="1" si="1130"/>
        <v>31023.326031623368</v>
      </c>
      <c r="AA578" s="890">
        <f t="shared" ca="1" si="1130"/>
        <v>31799.728267184837</v>
      </c>
      <c r="AB578" s="890">
        <f t="shared" ca="1" si="1130"/>
        <v>31799.728267184837</v>
      </c>
      <c r="AC578" s="890">
        <f t="shared" ca="1" si="1130"/>
        <v>32587.243243724675</v>
      </c>
      <c r="AD578" s="890">
        <f t="shared" ca="1" si="1130"/>
        <v>32587.243243724675</v>
      </c>
      <c r="AE578" s="890">
        <f t="shared" ca="1" si="1130"/>
        <v>33385.778544464687</v>
      </c>
      <c r="AF578" s="890">
        <f t="shared" ca="1" si="1130"/>
        <v>33385.778544464687</v>
      </c>
      <c r="AG578" s="890">
        <f t="shared" ca="1" si="1130"/>
        <v>34195.236072157502</v>
      </c>
      <c r="AH578" s="890">
        <f t="shared" ca="1" si="1130"/>
        <v>34740.891398371037</v>
      </c>
      <c r="AI578" s="890">
        <f t="shared" ca="1" si="1130"/>
        <v>36125.853977722742</v>
      </c>
      <c r="AJ578" s="890">
        <f t="shared" ca="1" si="1130"/>
        <v>36125.853977722742</v>
      </c>
      <c r="AK578" s="890">
        <f t="shared" ca="1" si="1130"/>
        <v>37540.139226000429</v>
      </c>
      <c r="AL578" s="890">
        <f t="shared" ca="1" si="1130"/>
        <v>37540.139226000429</v>
      </c>
      <c r="AM578" s="890">
        <f t="shared" ca="1" si="1130"/>
        <v>38983.183461726978</v>
      </c>
      <c r="AN578" s="890">
        <f t="shared" ca="1" si="1130"/>
        <v>38983.183461726978</v>
      </c>
      <c r="AO578" s="890">
        <f t="shared" ca="1" si="1130"/>
        <v>40454.389396970182</v>
      </c>
      <c r="AP578" s="890">
        <f t="shared" ca="1" si="1130"/>
        <v>40454.389396970182</v>
      </c>
      <c r="AQ578" s="890">
        <f t="shared" ca="1" si="1130"/>
        <v>41953.129251949089</v>
      </c>
      <c r="AR578" s="890">
        <f t="shared" ca="1" si="1130"/>
        <v>37254.96291615886</v>
      </c>
      <c r="AS578" s="890">
        <f t="shared" ca="1" si="1130"/>
        <v>38692.302106353636</v>
      </c>
      <c r="AT578" s="890">
        <f t="shared" ca="1" si="1130"/>
        <v>38692.302106353636</v>
      </c>
      <c r="AU578" s="890">
        <f t="shared" ca="1" si="1130"/>
        <v>40157.924993809356</v>
      </c>
      <c r="AV578" s="890">
        <f t="shared" ca="1" si="1130"/>
        <v>40157.924993809356</v>
      </c>
      <c r="AW578" s="890">
        <f t="shared" ca="1" si="1130"/>
        <v>41651.20964433749</v>
      </c>
      <c r="AX578" s="890">
        <f t="shared" ca="1" si="1130"/>
        <v>41651.20964433749</v>
      </c>
      <c r="AY578" s="890">
        <f t="shared" ca="1" si="1130"/>
        <v>43171.50617275374</v>
      </c>
      <c r="AZ578" s="890">
        <f t="shared" ca="1" si="1130"/>
        <v>43171.50617275374</v>
      </c>
      <c r="BA578" s="890">
        <f t="shared" ca="1" si="1130"/>
        <v>44718.13995582729</v>
      </c>
      <c r="CF578" s="602">
        <f t="shared" ref="CF578:DI578" ca="1" si="1131">IF(ISNUMBER($W578),IF($W578&lt;=$Z$35,$Z$23*$Z$33*365/360/12+IF($W578=$Z$35,-$Z$23*$Z$34+$Z$23*$Z$34*$Z$26+$Z$37/2,),IF(AND($W578&gt;$Z$35,$W578&lt;=$Z$36),$Z$23*($Z$34*CF$40+(1-$Z$34)*$Z$33)*365/360/12+IF($W578=$Z$36,-$Z$23*(1-$Z$34)+$Z69/2,),PMT(CF$40/12*365/360,$Z$24+$Z$35-$Z$36,-$Z$23))),"")</f>
        <v>35568.319858392242</v>
      </c>
      <c r="CG578" s="602">
        <f t="shared" ca="1" si="1131"/>
        <v>36406.382743065027</v>
      </c>
      <c r="CH578" s="602">
        <f t="shared" ca="1" si="1131"/>
        <v>36406.382743065027</v>
      </c>
      <c r="CI578" s="602">
        <f t="shared" ca="1" si="1131"/>
        <v>37254.96291615886</v>
      </c>
      <c r="CJ578" s="602">
        <f t="shared" ca="1" si="1131"/>
        <v>37254.96291615886</v>
      </c>
      <c r="CK578" s="602">
        <f t="shared" ca="1" si="1131"/>
        <v>38113.93857024506</v>
      </c>
      <c r="CL578" s="602">
        <f t="shared" ca="1" si="1131"/>
        <v>38113.93857024506</v>
      </c>
      <c r="CM578" s="602">
        <f t="shared" ca="1" si="1131"/>
        <v>38983.183461726985</v>
      </c>
      <c r="CN578" s="602">
        <f t="shared" ca="1" si="1131"/>
        <v>38983.183461726985</v>
      </c>
      <c r="CO578" s="602">
        <f t="shared" ca="1" si="1131"/>
        <v>39862.567150632683</v>
      </c>
      <c r="CP578" s="602">
        <f t="shared" ca="1" si="1131"/>
        <v>43478.747935967709</v>
      </c>
      <c r="CQ578" s="602">
        <f t="shared" ca="1" si="1131"/>
        <v>45030.566265503898</v>
      </c>
      <c r="CR578" s="602">
        <f t="shared" ca="1" si="1131"/>
        <v>45030.566265503898</v>
      </c>
      <c r="CS578" s="602">
        <f t="shared" ca="1" si="1131"/>
        <v>46607.884191275814</v>
      </c>
      <c r="CT578" s="602">
        <f t="shared" ca="1" si="1131"/>
        <v>46607.884191275814</v>
      </c>
      <c r="CU578" s="602">
        <f t="shared" ca="1" si="1131"/>
        <v>48209.984007450126</v>
      </c>
      <c r="CV578" s="602">
        <f t="shared" ca="1" si="1131"/>
        <v>48209.984007450126</v>
      </c>
      <c r="CW578" s="602">
        <f t="shared" ca="1" si="1131"/>
        <v>49836.133517801674</v>
      </c>
      <c r="CX578" s="602">
        <f t="shared" ca="1" si="1131"/>
        <v>49836.133517801674</v>
      </c>
      <c r="CY578" s="602">
        <f t="shared" ca="1" si="1131"/>
        <v>51485.589135532791</v>
      </c>
      <c r="CZ578" s="602">
        <f t="shared" ca="1" si="1131"/>
        <v>46290.414859746117</v>
      </c>
      <c r="DA578" s="602">
        <f t="shared" ca="1" si="1131"/>
        <v>47887.616454968753</v>
      </c>
      <c r="DB578" s="602">
        <f t="shared" ca="1" si="1131"/>
        <v>47887.616454968753</v>
      </c>
      <c r="DC578" s="602">
        <f t="shared" ca="1" si="1131"/>
        <v>49509.015192921019</v>
      </c>
      <c r="DD578" s="602">
        <f t="shared" ca="1" si="1131"/>
        <v>49509.015192921019</v>
      </c>
      <c r="DE578" s="602">
        <f t="shared" ca="1" si="1131"/>
        <v>51153.869520848333</v>
      </c>
      <c r="DF578" s="602">
        <f t="shared" ca="1" si="1131"/>
        <v>51153.869520848333</v>
      </c>
      <c r="DG578" s="602">
        <f t="shared" ca="1" si="1131"/>
        <v>52821.428913199037</v>
      </c>
      <c r="DH578" s="602">
        <f t="shared" ca="1" si="1131"/>
        <v>52821.428913199037</v>
      </c>
      <c r="DI578" s="602">
        <f t="shared" ca="1" si="1131"/>
        <v>54510.936800140749</v>
      </c>
    </row>
    <row r="579" spans="22:113" ht="14.25" x14ac:dyDescent="0.2">
      <c r="V579" s="260"/>
      <c r="W579" s="887">
        <f t="shared" si="1058"/>
        <v>36</v>
      </c>
      <c r="X579" s="890">
        <f t="shared" ref="X579:BA579" ca="1" si="1132">IF(ISNUMBER($W579),IF($W579&lt;=$Z$35,$Z$23*$Z$33*365/360/12+IF($W579=$Z$35,-$Z$23*$Z$34+$Z$23*$Z$34*$Z$26+$Z$37/2,),IF(AND($W579&gt;$Z$35,$W579&lt;=$Z$36),$Z$23*($Z$34*X$40+(1-$Z$34)*$Z$33)*365/360/12+IF($W579=$Z$36,-$Z$23*(1-$Z$34)+$Z70/2,),PMT(X$40/12*365/360,$Z$24+$Z$35-$Z$36,-$Z$23))),"")</f>
        <v>30258.123080979487</v>
      </c>
      <c r="Y579" s="890">
        <f t="shared" ca="1" si="1132"/>
        <v>31023.326031623368</v>
      </c>
      <c r="Z579" s="890">
        <f t="shared" ca="1" si="1132"/>
        <v>31023.326031623368</v>
      </c>
      <c r="AA579" s="890">
        <f t="shared" ca="1" si="1132"/>
        <v>31799.728267184837</v>
      </c>
      <c r="AB579" s="890">
        <f t="shared" ca="1" si="1132"/>
        <v>31799.728267184837</v>
      </c>
      <c r="AC579" s="890">
        <f t="shared" ca="1" si="1132"/>
        <v>32587.243243724675</v>
      </c>
      <c r="AD579" s="890">
        <f t="shared" ca="1" si="1132"/>
        <v>32587.243243724675</v>
      </c>
      <c r="AE579" s="890">
        <f t="shared" ca="1" si="1132"/>
        <v>33385.778544464687</v>
      </c>
      <c r="AF579" s="890">
        <f t="shared" ca="1" si="1132"/>
        <v>33385.778544464687</v>
      </c>
      <c r="AG579" s="890">
        <f t="shared" ca="1" si="1132"/>
        <v>34195.236072157502</v>
      </c>
      <c r="AH579" s="890">
        <f t="shared" ca="1" si="1132"/>
        <v>34740.891398371037</v>
      </c>
      <c r="AI579" s="890">
        <f t="shared" ca="1" si="1132"/>
        <v>36125.853977722742</v>
      </c>
      <c r="AJ579" s="890">
        <f t="shared" ca="1" si="1132"/>
        <v>36125.853977722742</v>
      </c>
      <c r="AK579" s="890">
        <f t="shared" ca="1" si="1132"/>
        <v>37540.139226000429</v>
      </c>
      <c r="AL579" s="890">
        <f t="shared" ca="1" si="1132"/>
        <v>37540.139226000429</v>
      </c>
      <c r="AM579" s="890">
        <f t="shared" ca="1" si="1132"/>
        <v>38983.183461726978</v>
      </c>
      <c r="AN579" s="890">
        <f t="shared" ca="1" si="1132"/>
        <v>38983.183461726978</v>
      </c>
      <c r="AO579" s="890">
        <f t="shared" ca="1" si="1132"/>
        <v>40454.389396970182</v>
      </c>
      <c r="AP579" s="890">
        <f t="shared" ca="1" si="1132"/>
        <v>40454.389396970182</v>
      </c>
      <c r="AQ579" s="890">
        <f t="shared" ca="1" si="1132"/>
        <v>41953.129251949089</v>
      </c>
      <c r="AR579" s="890">
        <f t="shared" ca="1" si="1132"/>
        <v>37254.96291615886</v>
      </c>
      <c r="AS579" s="890">
        <f t="shared" ca="1" si="1132"/>
        <v>38692.302106353636</v>
      </c>
      <c r="AT579" s="890">
        <f t="shared" ca="1" si="1132"/>
        <v>38692.302106353636</v>
      </c>
      <c r="AU579" s="890">
        <f t="shared" ca="1" si="1132"/>
        <v>40157.924993809356</v>
      </c>
      <c r="AV579" s="890">
        <f t="shared" ca="1" si="1132"/>
        <v>40157.924993809356</v>
      </c>
      <c r="AW579" s="890">
        <f t="shared" ca="1" si="1132"/>
        <v>41651.20964433749</v>
      </c>
      <c r="AX579" s="890">
        <f t="shared" ca="1" si="1132"/>
        <v>41651.20964433749</v>
      </c>
      <c r="AY579" s="890">
        <f t="shared" ca="1" si="1132"/>
        <v>43171.50617275374</v>
      </c>
      <c r="AZ579" s="890">
        <f t="shared" ca="1" si="1132"/>
        <v>43171.50617275374</v>
      </c>
      <c r="BA579" s="890">
        <f t="shared" ca="1" si="1132"/>
        <v>44718.13995582729</v>
      </c>
      <c r="CF579" s="602">
        <f t="shared" ref="CF579:DI579" ca="1" si="1133">IF(ISNUMBER($W579),IF($W579&lt;=$Z$35,$Z$23*$Z$33*365/360/12+IF($W579=$Z$35,-$Z$23*$Z$34+$Z$23*$Z$34*$Z$26+$Z$37/2,),IF(AND($W579&gt;$Z$35,$W579&lt;=$Z$36),$Z$23*($Z$34*CF$40+(1-$Z$34)*$Z$33)*365/360/12+IF($W579=$Z$36,-$Z$23*(1-$Z$34)+$Z70/2,),PMT(CF$40/12*365/360,$Z$24+$Z$35-$Z$36,-$Z$23))),"")</f>
        <v>35568.319858392242</v>
      </c>
      <c r="CG579" s="602">
        <f t="shared" ca="1" si="1133"/>
        <v>36406.382743065027</v>
      </c>
      <c r="CH579" s="602">
        <f t="shared" ca="1" si="1133"/>
        <v>36406.382743065027</v>
      </c>
      <c r="CI579" s="602">
        <f t="shared" ca="1" si="1133"/>
        <v>37254.96291615886</v>
      </c>
      <c r="CJ579" s="602">
        <f t="shared" ca="1" si="1133"/>
        <v>37254.96291615886</v>
      </c>
      <c r="CK579" s="602">
        <f t="shared" ca="1" si="1133"/>
        <v>38113.93857024506</v>
      </c>
      <c r="CL579" s="602">
        <f t="shared" ca="1" si="1133"/>
        <v>38113.93857024506</v>
      </c>
      <c r="CM579" s="602">
        <f t="shared" ca="1" si="1133"/>
        <v>38983.183461726985</v>
      </c>
      <c r="CN579" s="602">
        <f t="shared" ca="1" si="1133"/>
        <v>38983.183461726985</v>
      </c>
      <c r="CO579" s="602">
        <f t="shared" ca="1" si="1133"/>
        <v>39862.567150632683</v>
      </c>
      <c r="CP579" s="602">
        <f t="shared" ca="1" si="1133"/>
        <v>43478.747935967709</v>
      </c>
      <c r="CQ579" s="602">
        <f t="shared" ca="1" si="1133"/>
        <v>45030.566265503898</v>
      </c>
      <c r="CR579" s="602">
        <f t="shared" ca="1" si="1133"/>
        <v>45030.566265503898</v>
      </c>
      <c r="CS579" s="602">
        <f t="shared" ca="1" si="1133"/>
        <v>46607.884191275814</v>
      </c>
      <c r="CT579" s="602">
        <f t="shared" ca="1" si="1133"/>
        <v>46607.884191275814</v>
      </c>
      <c r="CU579" s="602">
        <f t="shared" ca="1" si="1133"/>
        <v>48209.984007450126</v>
      </c>
      <c r="CV579" s="602">
        <f t="shared" ca="1" si="1133"/>
        <v>48209.984007450126</v>
      </c>
      <c r="CW579" s="602">
        <f t="shared" ca="1" si="1133"/>
        <v>49836.133517801674</v>
      </c>
      <c r="CX579" s="602">
        <f t="shared" ca="1" si="1133"/>
        <v>49836.133517801674</v>
      </c>
      <c r="CY579" s="602">
        <f t="shared" ca="1" si="1133"/>
        <v>51485.589135532791</v>
      </c>
      <c r="CZ579" s="602">
        <f t="shared" ca="1" si="1133"/>
        <v>46290.414859746117</v>
      </c>
      <c r="DA579" s="602">
        <f t="shared" ca="1" si="1133"/>
        <v>47887.616454968753</v>
      </c>
      <c r="DB579" s="602">
        <f t="shared" ca="1" si="1133"/>
        <v>47887.616454968753</v>
      </c>
      <c r="DC579" s="602">
        <f t="shared" ca="1" si="1133"/>
        <v>49509.015192921019</v>
      </c>
      <c r="DD579" s="602">
        <f t="shared" ca="1" si="1133"/>
        <v>49509.015192921019</v>
      </c>
      <c r="DE579" s="602">
        <f t="shared" ca="1" si="1133"/>
        <v>51153.869520848333</v>
      </c>
      <c r="DF579" s="602">
        <f t="shared" ca="1" si="1133"/>
        <v>51153.869520848333</v>
      </c>
      <c r="DG579" s="602">
        <f t="shared" ca="1" si="1133"/>
        <v>52821.428913199037</v>
      </c>
      <c r="DH579" s="602">
        <f t="shared" ca="1" si="1133"/>
        <v>52821.428913199037</v>
      </c>
      <c r="DI579" s="602">
        <f t="shared" ca="1" si="1133"/>
        <v>54510.936800140749</v>
      </c>
    </row>
    <row r="580" spans="22:113" ht="14.25" x14ac:dyDescent="0.2">
      <c r="V580" s="260"/>
      <c r="W580" s="887">
        <f t="shared" si="1058"/>
        <v>37</v>
      </c>
      <c r="X580" s="890">
        <f t="shared" ref="X580:BA580" ca="1" si="1134">IF(ISNUMBER($W580),IF($W580&lt;=$Z$35,$Z$23*$Z$33*365/360/12+IF($W580=$Z$35,-$Z$23*$Z$34+$Z$23*$Z$34*$Z$26+$Z$37/2,),IF(AND($W580&gt;$Z$35,$W580&lt;=$Z$36),$Z$23*($Z$34*X$40+(1-$Z$34)*$Z$33)*365/360/12+IF($W580=$Z$36,-$Z$23*(1-$Z$34)+$Z71/2,),PMT(X$40/12*365/360,$Z$24+$Z$35-$Z$36,-$Z$23))),"")</f>
        <v>30258.123080979487</v>
      </c>
      <c r="Y580" s="890">
        <f t="shared" ca="1" si="1134"/>
        <v>31023.326031623368</v>
      </c>
      <c r="Z580" s="890">
        <f t="shared" ca="1" si="1134"/>
        <v>31023.326031623368</v>
      </c>
      <c r="AA580" s="890">
        <f t="shared" ca="1" si="1134"/>
        <v>31799.728267184837</v>
      </c>
      <c r="AB580" s="890">
        <f t="shared" ca="1" si="1134"/>
        <v>31799.728267184837</v>
      </c>
      <c r="AC580" s="890">
        <f t="shared" ca="1" si="1134"/>
        <v>32587.243243724675</v>
      </c>
      <c r="AD580" s="890">
        <f t="shared" ca="1" si="1134"/>
        <v>32587.243243724675</v>
      </c>
      <c r="AE580" s="890">
        <f t="shared" ca="1" si="1134"/>
        <v>33385.778544464687</v>
      </c>
      <c r="AF580" s="890">
        <f t="shared" ca="1" si="1134"/>
        <v>33385.778544464687</v>
      </c>
      <c r="AG580" s="890">
        <f t="shared" ca="1" si="1134"/>
        <v>34195.236072157502</v>
      </c>
      <c r="AH580" s="890">
        <f t="shared" ca="1" si="1134"/>
        <v>34740.891398371037</v>
      </c>
      <c r="AI580" s="890">
        <f t="shared" ca="1" si="1134"/>
        <v>36125.853977722742</v>
      </c>
      <c r="AJ580" s="890">
        <f t="shared" ca="1" si="1134"/>
        <v>36125.853977722742</v>
      </c>
      <c r="AK580" s="890">
        <f t="shared" ca="1" si="1134"/>
        <v>37540.139226000429</v>
      </c>
      <c r="AL580" s="890">
        <f t="shared" ca="1" si="1134"/>
        <v>37540.139226000429</v>
      </c>
      <c r="AM580" s="890">
        <f t="shared" ca="1" si="1134"/>
        <v>38983.183461726978</v>
      </c>
      <c r="AN580" s="890">
        <f t="shared" ca="1" si="1134"/>
        <v>38983.183461726978</v>
      </c>
      <c r="AO580" s="890">
        <f t="shared" ca="1" si="1134"/>
        <v>40454.389396970182</v>
      </c>
      <c r="AP580" s="890">
        <f t="shared" ca="1" si="1134"/>
        <v>40454.389396970182</v>
      </c>
      <c r="AQ580" s="890">
        <f t="shared" ca="1" si="1134"/>
        <v>41953.129251949089</v>
      </c>
      <c r="AR580" s="890">
        <f t="shared" ca="1" si="1134"/>
        <v>37254.96291615886</v>
      </c>
      <c r="AS580" s="890">
        <f t="shared" ca="1" si="1134"/>
        <v>38692.302106353636</v>
      </c>
      <c r="AT580" s="890">
        <f t="shared" ca="1" si="1134"/>
        <v>38692.302106353636</v>
      </c>
      <c r="AU580" s="890">
        <f t="shared" ca="1" si="1134"/>
        <v>40157.924993809356</v>
      </c>
      <c r="AV580" s="890">
        <f t="shared" ca="1" si="1134"/>
        <v>40157.924993809356</v>
      </c>
      <c r="AW580" s="890">
        <f t="shared" ca="1" si="1134"/>
        <v>41651.20964433749</v>
      </c>
      <c r="AX580" s="890">
        <f t="shared" ca="1" si="1134"/>
        <v>41651.20964433749</v>
      </c>
      <c r="AY580" s="890">
        <f t="shared" ca="1" si="1134"/>
        <v>43171.50617275374</v>
      </c>
      <c r="AZ580" s="890">
        <f t="shared" ca="1" si="1134"/>
        <v>43171.50617275374</v>
      </c>
      <c r="BA580" s="890">
        <f t="shared" ca="1" si="1134"/>
        <v>44718.13995582729</v>
      </c>
      <c r="CF580" s="602">
        <f t="shared" ref="CF580:DI580" ca="1" si="1135">IF(ISNUMBER($W580),IF($W580&lt;=$Z$35,$Z$23*$Z$33*365/360/12+IF($W580=$Z$35,-$Z$23*$Z$34+$Z$23*$Z$34*$Z$26+$Z$37/2,),IF(AND($W580&gt;$Z$35,$W580&lt;=$Z$36),$Z$23*($Z$34*CF$40+(1-$Z$34)*$Z$33)*365/360/12+IF($W580=$Z$36,-$Z$23*(1-$Z$34)+$Z71/2,),PMT(CF$40/12*365/360,$Z$24+$Z$35-$Z$36,-$Z$23))),"")</f>
        <v>35568.319858392242</v>
      </c>
      <c r="CG580" s="602">
        <f t="shared" ca="1" si="1135"/>
        <v>36406.382743065027</v>
      </c>
      <c r="CH580" s="602">
        <f t="shared" ca="1" si="1135"/>
        <v>36406.382743065027</v>
      </c>
      <c r="CI580" s="602">
        <f t="shared" ca="1" si="1135"/>
        <v>37254.96291615886</v>
      </c>
      <c r="CJ580" s="602">
        <f t="shared" ca="1" si="1135"/>
        <v>37254.96291615886</v>
      </c>
      <c r="CK580" s="602">
        <f t="shared" ca="1" si="1135"/>
        <v>38113.93857024506</v>
      </c>
      <c r="CL580" s="602">
        <f t="shared" ca="1" si="1135"/>
        <v>38113.93857024506</v>
      </c>
      <c r="CM580" s="602">
        <f t="shared" ca="1" si="1135"/>
        <v>38983.183461726985</v>
      </c>
      <c r="CN580" s="602">
        <f t="shared" ca="1" si="1135"/>
        <v>38983.183461726985</v>
      </c>
      <c r="CO580" s="602">
        <f t="shared" ca="1" si="1135"/>
        <v>39862.567150632683</v>
      </c>
      <c r="CP580" s="602">
        <f t="shared" ca="1" si="1135"/>
        <v>43478.747935967709</v>
      </c>
      <c r="CQ580" s="602">
        <f t="shared" ca="1" si="1135"/>
        <v>45030.566265503898</v>
      </c>
      <c r="CR580" s="602">
        <f t="shared" ca="1" si="1135"/>
        <v>45030.566265503898</v>
      </c>
      <c r="CS580" s="602">
        <f t="shared" ca="1" si="1135"/>
        <v>46607.884191275814</v>
      </c>
      <c r="CT580" s="602">
        <f t="shared" ca="1" si="1135"/>
        <v>46607.884191275814</v>
      </c>
      <c r="CU580" s="602">
        <f t="shared" ca="1" si="1135"/>
        <v>48209.984007450126</v>
      </c>
      <c r="CV580" s="602">
        <f t="shared" ca="1" si="1135"/>
        <v>48209.984007450126</v>
      </c>
      <c r="CW580" s="602">
        <f t="shared" ca="1" si="1135"/>
        <v>49836.133517801674</v>
      </c>
      <c r="CX580" s="602">
        <f t="shared" ca="1" si="1135"/>
        <v>49836.133517801674</v>
      </c>
      <c r="CY580" s="602">
        <f t="shared" ca="1" si="1135"/>
        <v>51485.589135532791</v>
      </c>
      <c r="CZ580" s="602">
        <f t="shared" ca="1" si="1135"/>
        <v>46290.414859746117</v>
      </c>
      <c r="DA580" s="602">
        <f t="shared" ca="1" si="1135"/>
        <v>47887.616454968753</v>
      </c>
      <c r="DB580" s="602">
        <f t="shared" ca="1" si="1135"/>
        <v>47887.616454968753</v>
      </c>
      <c r="DC580" s="602">
        <f t="shared" ca="1" si="1135"/>
        <v>49509.015192921019</v>
      </c>
      <c r="DD580" s="602">
        <f t="shared" ca="1" si="1135"/>
        <v>49509.015192921019</v>
      </c>
      <c r="DE580" s="602">
        <f t="shared" ca="1" si="1135"/>
        <v>51153.869520848333</v>
      </c>
      <c r="DF580" s="602">
        <f t="shared" ca="1" si="1135"/>
        <v>51153.869520848333</v>
      </c>
      <c r="DG580" s="602">
        <f t="shared" ca="1" si="1135"/>
        <v>52821.428913199037</v>
      </c>
      <c r="DH580" s="602">
        <f t="shared" ca="1" si="1135"/>
        <v>52821.428913199037</v>
      </c>
      <c r="DI580" s="602">
        <f t="shared" ca="1" si="1135"/>
        <v>54510.936800140749</v>
      </c>
    </row>
    <row r="581" spans="22:113" ht="14.25" x14ac:dyDescent="0.2">
      <c r="V581" s="260"/>
      <c r="W581" s="887">
        <f t="shared" si="1058"/>
        <v>38</v>
      </c>
      <c r="X581" s="890">
        <f t="shared" ref="X581:BA581" ca="1" si="1136">IF(ISNUMBER($W581),IF($W581&lt;=$Z$35,$Z$23*$Z$33*365/360/12+IF($W581=$Z$35,-$Z$23*$Z$34+$Z$23*$Z$34*$Z$26+$Z$37/2,),IF(AND($W581&gt;$Z$35,$W581&lt;=$Z$36),$Z$23*($Z$34*X$40+(1-$Z$34)*$Z$33)*365/360/12+IF($W581=$Z$36,-$Z$23*(1-$Z$34)+$Z72/2,),PMT(X$40/12*365/360,$Z$24+$Z$35-$Z$36,-$Z$23))),"")</f>
        <v>30258.123080979487</v>
      </c>
      <c r="Y581" s="890">
        <f t="shared" ca="1" si="1136"/>
        <v>31023.326031623368</v>
      </c>
      <c r="Z581" s="890">
        <f t="shared" ca="1" si="1136"/>
        <v>31023.326031623368</v>
      </c>
      <c r="AA581" s="890">
        <f t="shared" ca="1" si="1136"/>
        <v>31799.728267184837</v>
      </c>
      <c r="AB581" s="890">
        <f t="shared" ca="1" si="1136"/>
        <v>31799.728267184837</v>
      </c>
      <c r="AC581" s="890">
        <f t="shared" ca="1" si="1136"/>
        <v>32587.243243724675</v>
      </c>
      <c r="AD581" s="890">
        <f t="shared" ca="1" si="1136"/>
        <v>32587.243243724675</v>
      </c>
      <c r="AE581" s="890">
        <f t="shared" ca="1" si="1136"/>
        <v>33385.778544464687</v>
      </c>
      <c r="AF581" s="890">
        <f t="shared" ca="1" si="1136"/>
        <v>33385.778544464687</v>
      </c>
      <c r="AG581" s="890">
        <f t="shared" ca="1" si="1136"/>
        <v>34195.236072157502</v>
      </c>
      <c r="AH581" s="890">
        <f t="shared" ca="1" si="1136"/>
        <v>34740.891398371037</v>
      </c>
      <c r="AI581" s="890">
        <f t="shared" ca="1" si="1136"/>
        <v>36125.853977722742</v>
      </c>
      <c r="AJ581" s="890">
        <f t="shared" ca="1" si="1136"/>
        <v>36125.853977722742</v>
      </c>
      <c r="AK581" s="890">
        <f t="shared" ca="1" si="1136"/>
        <v>37540.139226000429</v>
      </c>
      <c r="AL581" s="890">
        <f t="shared" ca="1" si="1136"/>
        <v>37540.139226000429</v>
      </c>
      <c r="AM581" s="890">
        <f t="shared" ca="1" si="1136"/>
        <v>38983.183461726978</v>
      </c>
      <c r="AN581" s="890">
        <f t="shared" ca="1" si="1136"/>
        <v>38983.183461726978</v>
      </c>
      <c r="AO581" s="890">
        <f t="shared" ca="1" si="1136"/>
        <v>40454.389396970182</v>
      </c>
      <c r="AP581" s="890">
        <f t="shared" ca="1" si="1136"/>
        <v>40454.389396970182</v>
      </c>
      <c r="AQ581" s="890">
        <f t="shared" ca="1" si="1136"/>
        <v>41953.129251949089</v>
      </c>
      <c r="AR581" s="890">
        <f t="shared" ca="1" si="1136"/>
        <v>37254.96291615886</v>
      </c>
      <c r="AS581" s="890">
        <f t="shared" ca="1" si="1136"/>
        <v>38692.302106353636</v>
      </c>
      <c r="AT581" s="890">
        <f t="shared" ca="1" si="1136"/>
        <v>38692.302106353636</v>
      </c>
      <c r="AU581" s="890">
        <f t="shared" ca="1" si="1136"/>
        <v>40157.924993809356</v>
      </c>
      <c r="AV581" s="890">
        <f t="shared" ca="1" si="1136"/>
        <v>40157.924993809356</v>
      </c>
      <c r="AW581" s="890">
        <f t="shared" ca="1" si="1136"/>
        <v>41651.20964433749</v>
      </c>
      <c r="AX581" s="890">
        <f t="shared" ca="1" si="1136"/>
        <v>41651.20964433749</v>
      </c>
      <c r="AY581" s="890">
        <f t="shared" ca="1" si="1136"/>
        <v>43171.50617275374</v>
      </c>
      <c r="AZ581" s="890">
        <f t="shared" ca="1" si="1136"/>
        <v>43171.50617275374</v>
      </c>
      <c r="BA581" s="890">
        <f t="shared" ca="1" si="1136"/>
        <v>44718.13995582729</v>
      </c>
      <c r="CF581" s="602">
        <f t="shared" ref="CF581:DI581" ca="1" si="1137">IF(ISNUMBER($W581),IF($W581&lt;=$Z$35,$Z$23*$Z$33*365/360/12+IF($W581=$Z$35,-$Z$23*$Z$34+$Z$23*$Z$34*$Z$26+$Z$37/2,),IF(AND($W581&gt;$Z$35,$W581&lt;=$Z$36),$Z$23*($Z$34*CF$40+(1-$Z$34)*$Z$33)*365/360/12+IF($W581=$Z$36,-$Z$23*(1-$Z$34)+$Z72/2,),PMT(CF$40/12*365/360,$Z$24+$Z$35-$Z$36,-$Z$23))),"")</f>
        <v>35568.319858392242</v>
      </c>
      <c r="CG581" s="602">
        <f t="shared" ca="1" si="1137"/>
        <v>36406.382743065027</v>
      </c>
      <c r="CH581" s="602">
        <f t="shared" ca="1" si="1137"/>
        <v>36406.382743065027</v>
      </c>
      <c r="CI581" s="602">
        <f t="shared" ca="1" si="1137"/>
        <v>37254.96291615886</v>
      </c>
      <c r="CJ581" s="602">
        <f t="shared" ca="1" si="1137"/>
        <v>37254.96291615886</v>
      </c>
      <c r="CK581" s="602">
        <f t="shared" ca="1" si="1137"/>
        <v>38113.93857024506</v>
      </c>
      <c r="CL581" s="602">
        <f t="shared" ca="1" si="1137"/>
        <v>38113.93857024506</v>
      </c>
      <c r="CM581" s="602">
        <f t="shared" ca="1" si="1137"/>
        <v>38983.183461726985</v>
      </c>
      <c r="CN581" s="602">
        <f t="shared" ca="1" si="1137"/>
        <v>38983.183461726985</v>
      </c>
      <c r="CO581" s="602">
        <f t="shared" ca="1" si="1137"/>
        <v>39862.567150632683</v>
      </c>
      <c r="CP581" s="602">
        <f t="shared" ca="1" si="1137"/>
        <v>43478.747935967709</v>
      </c>
      <c r="CQ581" s="602">
        <f t="shared" ca="1" si="1137"/>
        <v>45030.566265503898</v>
      </c>
      <c r="CR581" s="602">
        <f t="shared" ca="1" si="1137"/>
        <v>45030.566265503898</v>
      </c>
      <c r="CS581" s="602">
        <f t="shared" ca="1" si="1137"/>
        <v>46607.884191275814</v>
      </c>
      <c r="CT581" s="602">
        <f t="shared" ca="1" si="1137"/>
        <v>46607.884191275814</v>
      </c>
      <c r="CU581" s="602">
        <f t="shared" ca="1" si="1137"/>
        <v>48209.984007450126</v>
      </c>
      <c r="CV581" s="602">
        <f t="shared" ca="1" si="1137"/>
        <v>48209.984007450126</v>
      </c>
      <c r="CW581" s="602">
        <f t="shared" ca="1" si="1137"/>
        <v>49836.133517801674</v>
      </c>
      <c r="CX581" s="602">
        <f t="shared" ca="1" si="1137"/>
        <v>49836.133517801674</v>
      </c>
      <c r="CY581" s="602">
        <f t="shared" ca="1" si="1137"/>
        <v>51485.589135532791</v>
      </c>
      <c r="CZ581" s="602">
        <f t="shared" ca="1" si="1137"/>
        <v>46290.414859746117</v>
      </c>
      <c r="DA581" s="602">
        <f t="shared" ca="1" si="1137"/>
        <v>47887.616454968753</v>
      </c>
      <c r="DB581" s="602">
        <f t="shared" ca="1" si="1137"/>
        <v>47887.616454968753</v>
      </c>
      <c r="DC581" s="602">
        <f t="shared" ca="1" si="1137"/>
        <v>49509.015192921019</v>
      </c>
      <c r="DD581" s="602">
        <f t="shared" ca="1" si="1137"/>
        <v>49509.015192921019</v>
      </c>
      <c r="DE581" s="602">
        <f t="shared" ca="1" si="1137"/>
        <v>51153.869520848333</v>
      </c>
      <c r="DF581" s="602">
        <f t="shared" ca="1" si="1137"/>
        <v>51153.869520848333</v>
      </c>
      <c r="DG581" s="602">
        <f t="shared" ca="1" si="1137"/>
        <v>52821.428913199037</v>
      </c>
      <c r="DH581" s="602">
        <f t="shared" ca="1" si="1137"/>
        <v>52821.428913199037</v>
      </c>
      <c r="DI581" s="602">
        <f t="shared" ca="1" si="1137"/>
        <v>54510.936800140749</v>
      </c>
    </row>
    <row r="582" spans="22:113" ht="14.25" x14ac:dyDescent="0.2">
      <c r="V582" s="260"/>
      <c r="W582" s="887">
        <f t="shared" si="1058"/>
        <v>39</v>
      </c>
      <c r="X582" s="890">
        <f t="shared" ref="X582:BA582" ca="1" si="1138">IF(ISNUMBER($W582),IF($W582&lt;=$Z$35,$Z$23*$Z$33*365/360/12+IF($W582=$Z$35,-$Z$23*$Z$34+$Z$23*$Z$34*$Z$26+$Z$37/2,),IF(AND($W582&gt;$Z$35,$W582&lt;=$Z$36),$Z$23*($Z$34*X$40+(1-$Z$34)*$Z$33)*365/360/12+IF($W582=$Z$36,-$Z$23*(1-$Z$34)+$Z73/2,),PMT(X$40/12*365/360,$Z$24+$Z$35-$Z$36,-$Z$23))),"")</f>
        <v>30258.123080979487</v>
      </c>
      <c r="Y582" s="890">
        <f t="shared" ca="1" si="1138"/>
        <v>31023.326031623368</v>
      </c>
      <c r="Z582" s="890">
        <f t="shared" ca="1" si="1138"/>
        <v>31023.326031623368</v>
      </c>
      <c r="AA582" s="890">
        <f t="shared" ca="1" si="1138"/>
        <v>31799.728267184837</v>
      </c>
      <c r="AB582" s="890">
        <f t="shared" ca="1" si="1138"/>
        <v>31799.728267184837</v>
      </c>
      <c r="AC582" s="890">
        <f t="shared" ca="1" si="1138"/>
        <v>32587.243243724675</v>
      </c>
      <c r="AD582" s="890">
        <f t="shared" ca="1" si="1138"/>
        <v>32587.243243724675</v>
      </c>
      <c r="AE582" s="890">
        <f t="shared" ca="1" si="1138"/>
        <v>33385.778544464687</v>
      </c>
      <c r="AF582" s="890">
        <f t="shared" ca="1" si="1138"/>
        <v>33385.778544464687</v>
      </c>
      <c r="AG582" s="890">
        <f t="shared" ca="1" si="1138"/>
        <v>34195.236072157502</v>
      </c>
      <c r="AH582" s="890">
        <f t="shared" ca="1" si="1138"/>
        <v>34740.891398371037</v>
      </c>
      <c r="AI582" s="890">
        <f t="shared" ca="1" si="1138"/>
        <v>36125.853977722742</v>
      </c>
      <c r="AJ582" s="890">
        <f t="shared" ca="1" si="1138"/>
        <v>36125.853977722742</v>
      </c>
      <c r="AK582" s="890">
        <f t="shared" ca="1" si="1138"/>
        <v>37540.139226000429</v>
      </c>
      <c r="AL582" s="890">
        <f t="shared" ca="1" si="1138"/>
        <v>37540.139226000429</v>
      </c>
      <c r="AM582" s="890">
        <f t="shared" ca="1" si="1138"/>
        <v>38983.183461726978</v>
      </c>
      <c r="AN582" s="890">
        <f t="shared" ca="1" si="1138"/>
        <v>38983.183461726978</v>
      </c>
      <c r="AO582" s="890">
        <f t="shared" ca="1" si="1138"/>
        <v>40454.389396970182</v>
      </c>
      <c r="AP582" s="890">
        <f t="shared" ca="1" si="1138"/>
        <v>40454.389396970182</v>
      </c>
      <c r="AQ582" s="890">
        <f t="shared" ca="1" si="1138"/>
        <v>41953.129251949089</v>
      </c>
      <c r="AR582" s="890">
        <f t="shared" ca="1" si="1138"/>
        <v>37254.96291615886</v>
      </c>
      <c r="AS582" s="890">
        <f t="shared" ca="1" si="1138"/>
        <v>38692.302106353636</v>
      </c>
      <c r="AT582" s="890">
        <f t="shared" ca="1" si="1138"/>
        <v>38692.302106353636</v>
      </c>
      <c r="AU582" s="890">
        <f t="shared" ca="1" si="1138"/>
        <v>40157.924993809356</v>
      </c>
      <c r="AV582" s="890">
        <f t="shared" ca="1" si="1138"/>
        <v>40157.924993809356</v>
      </c>
      <c r="AW582" s="890">
        <f t="shared" ca="1" si="1138"/>
        <v>41651.20964433749</v>
      </c>
      <c r="AX582" s="890">
        <f t="shared" ca="1" si="1138"/>
        <v>41651.20964433749</v>
      </c>
      <c r="AY582" s="890">
        <f t="shared" ca="1" si="1138"/>
        <v>43171.50617275374</v>
      </c>
      <c r="AZ582" s="890">
        <f t="shared" ca="1" si="1138"/>
        <v>43171.50617275374</v>
      </c>
      <c r="BA582" s="890">
        <f t="shared" ca="1" si="1138"/>
        <v>44718.13995582729</v>
      </c>
      <c r="CF582" s="602">
        <f t="shared" ref="CF582:DI582" ca="1" si="1139">IF(ISNUMBER($W582),IF($W582&lt;=$Z$35,$Z$23*$Z$33*365/360/12+IF($W582=$Z$35,-$Z$23*$Z$34+$Z$23*$Z$34*$Z$26+$Z$37/2,),IF(AND($W582&gt;$Z$35,$W582&lt;=$Z$36),$Z$23*($Z$34*CF$40+(1-$Z$34)*$Z$33)*365/360/12+IF($W582=$Z$36,-$Z$23*(1-$Z$34)+$Z73/2,),PMT(CF$40/12*365/360,$Z$24+$Z$35-$Z$36,-$Z$23))),"")</f>
        <v>35568.319858392242</v>
      </c>
      <c r="CG582" s="602">
        <f t="shared" ca="1" si="1139"/>
        <v>36406.382743065027</v>
      </c>
      <c r="CH582" s="602">
        <f t="shared" ca="1" si="1139"/>
        <v>36406.382743065027</v>
      </c>
      <c r="CI582" s="602">
        <f t="shared" ca="1" si="1139"/>
        <v>37254.96291615886</v>
      </c>
      <c r="CJ582" s="602">
        <f t="shared" ca="1" si="1139"/>
        <v>37254.96291615886</v>
      </c>
      <c r="CK582" s="602">
        <f t="shared" ca="1" si="1139"/>
        <v>38113.93857024506</v>
      </c>
      <c r="CL582" s="602">
        <f t="shared" ca="1" si="1139"/>
        <v>38113.93857024506</v>
      </c>
      <c r="CM582" s="602">
        <f t="shared" ca="1" si="1139"/>
        <v>38983.183461726985</v>
      </c>
      <c r="CN582" s="602">
        <f t="shared" ca="1" si="1139"/>
        <v>38983.183461726985</v>
      </c>
      <c r="CO582" s="602">
        <f t="shared" ca="1" si="1139"/>
        <v>39862.567150632683</v>
      </c>
      <c r="CP582" s="602">
        <f t="shared" ca="1" si="1139"/>
        <v>43478.747935967709</v>
      </c>
      <c r="CQ582" s="602">
        <f t="shared" ca="1" si="1139"/>
        <v>45030.566265503898</v>
      </c>
      <c r="CR582" s="602">
        <f t="shared" ca="1" si="1139"/>
        <v>45030.566265503898</v>
      </c>
      <c r="CS582" s="602">
        <f t="shared" ca="1" si="1139"/>
        <v>46607.884191275814</v>
      </c>
      <c r="CT582" s="602">
        <f t="shared" ca="1" si="1139"/>
        <v>46607.884191275814</v>
      </c>
      <c r="CU582" s="602">
        <f t="shared" ca="1" si="1139"/>
        <v>48209.984007450126</v>
      </c>
      <c r="CV582" s="602">
        <f t="shared" ca="1" si="1139"/>
        <v>48209.984007450126</v>
      </c>
      <c r="CW582" s="602">
        <f t="shared" ca="1" si="1139"/>
        <v>49836.133517801674</v>
      </c>
      <c r="CX582" s="602">
        <f t="shared" ca="1" si="1139"/>
        <v>49836.133517801674</v>
      </c>
      <c r="CY582" s="602">
        <f t="shared" ca="1" si="1139"/>
        <v>51485.589135532791</v>
      </c>
      <c r="CZ582" s="602">
        <f t="shared" ca="1" si="1139"/>
        <v>46290.414859746117</v>
      </c>
      <c r="DA582" s="602">
        <f t="shared" ca="1" si="1139"/>
        <v>47887.616454968753</v>
      </c>
      <c r="DB582" s="602">
        <f t="shared" ca="1" si="1139"/>
        <v>47887.616454968753</v>
      </c>
      <c r="DC582" s="602">
        <f t="shared" ca="1" si="1139"/>
        <v>49509.015192921019</v>
      </c>
      <c r="DD582" s="602">
        <f t="shared" ca="1" si="1139"/>
        <v>49509.015192921019</v>
      </c>
      <c r="DE582" s="602">
        <f t="shared" ca="1" si="1139"/>
        <v>51153.869520848333</v>
      </c>
      <c r="DF582" s="602">
        <f t="shared" ca="1" si="1139"/>
        <v>51153.869520848333</v>
      </c>
      <c r="DG582" s="602">
        <f t="shared" ca="1" si="1139"/>
        <v>52821.428913199037</v>
      </c>
      <c r="DH582" s="602">
        <f t="shared" ca="1" si="1139"/>
        <v>52821.428913199037</v>
      </c>
      <c r="DI582" s="602">
        <f t="shared" ca="1" si="1139"/>
        <v>54510.936800140749</v>
      </c>
    </row>
    <row r="583" spans="22:113" ht="14.25" x14ac:dyDescent="0.2">
      <c r="V583" s="260"/>
      <c r="W583" s="887">
        <f t="shared" si="1058"/>
        <v>40</v>
      </c>
      <c r="X583" s="890">
        <f t="shared" ref="X583:BA583" ca="1" si="1140">IF(ISNUMBER($W583),IF($W583&lt;=$Z$35,$Z$23*$Z$33*365/360/12+IF($W583=$Z$35,-$Z$23*$Z$34+$Z$23*$Z$34*$Z$26+$Z$37/2,),IF(AND($W583&gt;$Z$35,$W583&lt;=$Z$36),$Z$23*($Z$34*X$40+(1-$Z$34)*$Z$33)*365/360/12+IF($W583=$Z$36,-$Z$23*(1-$Z$34)+$Z74/2,),PMT(X$40/12*365/360,$Z$24+$Z$35-$Z$36,-$Z$23))),"")</f>
        <v>30258.123080979487</v>
      </c>
      <c r="Y583" s="890">
        <f t="shared" ca="1" si="1140"/>
        <v>31023.326031623368</v>
      </c>
      <c r="Z583" s="890">
        <f t="shared" ca="1" si="1140"/>
        <v>31023.326031623368</v>
      </c>
      <c r="AA583" s="890">
        <f t="shared" ca="1" si="1140"/>
        <v>31799.728267184837</v>
      </c>
      <c r="AB583" s="890">
        <f t="shared" ca="1" si="1140"/>
        <v>31799.728267184837</v>
      </c>
      <c r="AC583" s="890">
        <f t="shared" ca="1" si="1140"/>
        <v>32587.243243724675</v>
      </c>
      <c r="AD583" s="890">
        <f t="shared" ca="1" si="1140"/>
        <v>32587.243243724675</v>
      </c>
      <c r="AE583" s="890">
        <f t="shared" ca="1" si="1140"/>
        <v>33385.778544464687</v>
      </c>
      <c r="AF583" s="890">
        <f t="shared" ca="1" si="1140"/>
        <v>33385.778544464687</v>
      </c>
      <c r="AG583" s="890">
        <f t="shared" ca="1" si="1140"/>
        <v>34195.236072157502</v>
      </c>
      <c r="AH583" s="890">
        <f t="shared" ca="1" si="1140"/>
        <v>34740.891398371037</v>
      </c>
      <c r="AI583" s="890">
        <f t="shared" ca="1" si="1140"/>
        <v>36125.853977722742</v>
      </c>
      <c r="AJ583" s="890">
        <f t="shared" ca="1" si="1140"/>
        <v>36125.853977722742</v>
      </c>
      <c r="AK583" s="890">
        <f t="shared" ca="1" si="1140"/>
        <v>37540.139226000429</v>
      </c>
      <c r="AL583" s="890">
        <f t="shared" ca="1" si="1140"/>
        <v>37540.139226000429</v>
      </c>
      <c r="AM583" s="890">
        <f t="shared" ca="1" si="1140"/>
        <v>38983.183461726978</v>
      </c>
      <c r="AN583" s="890">
        <f t="shared" ca="1" si="1140"/>
        <v>38983.183461726978</v>
      </c>
      <c r="AO583" s="890">
        <f t="shared" ca="1" si="1140"/>
        <v>40454.389396970182</v>
      </c>
      <c r="AP583" s="890">
        <f t="shared" ca="1" si="1140"/>
        <v>40454.389396970182</v>
      </c>
      <c r="AQ583" s="890">
        <f t="shared" ca="1" si="1140"/>
        <v>41953.129251949089</v>
      </c>
      <c r="AR583" s="890">
        <f t="shared" ca="1" si="1140"/>
        <v>37254.96291615886</v>
      </c>
      <c r="AS583" s="890">
        <f t="shared" ca="1" si="1140"/>
        <v>38692.302106353636</v>
      </c>
      <c r="AT583" s="890">
        <f t="shared" ca="1" si="1140"/>
        <v>38692.302106353636</v>
      </c>
      <c r="AU583" s="890">
        <f t="shared" ca="1" si="1140"/>
        <v>40157.924993809356</v>
      </c>
      <c r="AV583" s="890">
        <f t="shared" ca="1" si="1140"/>
        <v>40157.924993809356</v>
      </c>
      <c r="AW583" s="890">
        <f t="shared" ca="1" si="1140"/>
        <v>41651.20964433749</v>
      </c>
      <c r="AX583" s="890">
        <f t="shared" ca="1" si="1140"/>
        <v>41651.20964433749</v>
      </c>
      <c r="AY583" s="890">
        <f t="shared" ca="1" si="1140"/>
        <v>43171.50617275374</v>
      </c>
      <c r="AZ583" s="890">
        <f t="shared" ca="1" si="1140"/>
        <v>43171.50617275374</v>
      </c>
      <c r="BA583" s="890">
        <f t="shared" ca="1" si="1140"/>
        <v>44718.13995582729</v>
      </c>
      <c r="CF583" s="602">
        <f t="shared" ref="CF583:DI583" ca="1" si="1141">IF(ISNUMBER($W583),IF($W583&lt;=$Z$35,$Z$23*$Z$33*365/360/12+IF($W583=$Z$35,-$Z$23*$Z$34+$Z$23*$Z$34*$Z$26+$Z$37/2,),IF(AND($W583&gt;$Z$35,$W583&lt;=$Z$36),$Z$23*($Z$34*CF$40+(1-$Z$34)*$Z$33)*365/360/12+IF($W583=$Z$36,-$Z$23*(1-$Z$34)+$Z74/2,),PMT(CF$40/12*365/360,$Z$24+$Z$35-$Z$36,-$Z$23))),"")</f>
        <v>35568.319858392242</v>
      </c>
      <c r="CG583" s="602">
        <f t="shared" ca="1" si="1141"/>
        <v>36406.382743065027</v>
      </c>
      <c r="CH583" s="602">
        <f t="shared" ca="1" si="1141"/>
        <v>36406.382743065027</v>
      </c>
      <c r="CI583" s="602">
        <f t="shared" ca="1" si="1141"/>
        <v>37254.96291615886</v>
      </c>
      <c r="CJ583" s="602">
        <f t="shared" ca="1" si="1141"/>
        <v>37254.96291615886</v>
      </c>
      <c r="CK583" s="602">
        <f t="shared" ca="1" si="1141"/>
        <v>38113.93857024506</v>
      </c>
      <c r="CL583" s="602">
        <f t="shared" ca="1" si="1141"/>
        <v>38113.93857024506</v>
      </c>
      <c r="CM583" s="602">
        <f t="shared" ca="1" si="1141"/>
        <v>38983.183461726985</v>
      </c>
      <c r="CN583" s="602">
        <f t="shared" ca="1" si="1141"/>
        <v>38983.183461726985</v>
      </c>
      <c r="CO583" s="602">
        <f t="shared" ca="1" si="1141"/>
        <v>39862.567150632683</v>
      </c>
      <c r="CP583" s="602">
        <f t="shared" ca="1" si="1141"/>
        <v>43478.747935967709</v>
      </c>
      <c r="CQ583" s="602">
        <f t="shared" ca="1" si="1141"/>
        <v>45030.566265503898</v>
      </c>
      <c r="CR583" s="602">
        <f t="shared" ca="1" si="1141"/>
        <v>45030.566265503898</v>
      </c>
      <c r="CS583" s="602">
        <f t="shared" ca="1" si="1141"/>
        <v>46607.884191275814</v>
      </c>
      <c r="CT583" s="602">
        <f t="shared" ca="1" si="1141"/>
        <v>46607.884191275814</v>
      </c>
      <c r="CU583" s="602">
        <f t="shared" ca="1" si="1141"/>
        <v>48209.984007450126</v>
      </c>
      <c r="CV583" s="602">
        <f t="shared" ca="1" si="1141"/>
        <v>48209.984007450126</v>
      </c>
      <c r="CW583" s="602">
        <f t="shared" ca="1" si="1141"/>
        <v>49836.133517801674</v>
      </c>
      <c r="CX583" s="602">
        <f t="shared" ca="1" si="1141"/>
        <v>49836.133517801674</v>
      </c>
      <c r="CY583" s="602">
        <f t="shared" ca="1" si="1141"/>
        <v>51485.589135532791</v>
      </c>
      <c r="CZ583" s="602">
        <f t="shared" ca="1" si="1141"/>
        <v>46290.414859746117</v>
      </c>
      <c r="DA583" s="602">
        <f t="shared" ca="1" si="1141"/>
        <v>47887.616454968753</v>
      </c>
      <c r="DB583" s="602">
        <f t="shared" ca="1" si="1141"/>
        <v>47887.616454968753</v>
      </c>
      <c r="DC583" s="602">
        <f t="shared" ca="1" si="1141"/>
        <v>49509.015192921019</v>
      </c>
      <c r="DD583" s="602">
        <f t="shared" ca="1" si="1141"/>
        <v>49509.015192921019</v>
      </c>
      <c r="DE583" s="602">
        <f t="shared" ca="1" si="1141"/>
        <v>51153.869520848333</v>
      </c>
      <c r="DF583" s="602">
        <f t="shared" ca="1" si="1141"/>
        <v>51153.869520848333</v>
      </c>
      <c r="DG583" s="602">
        <f t="shared" ca="1" si="1141"/>
        <v>52821.428913199037</v>
      </c>
      <c r="DH583" s="602">
        <f t="shared" ca="1" si="1141"/>
        <v>52821.428913199037</v>
      </c>
      <c r="DI583" s="602">
        <f t="shared" ca="1" si="1141"/>
        <v>54510.936800140749</v>
      </c>
    </row>
    <row r="584" spans="22:113" ht="14.25" x14ac:dyDescent="0.2">
      <c r="V584" s="260"/>
      <c r="W584" s="887">
        <f t="shared" si="1058"/>
        <v>41</v>
      </c>
      <c r="X584" s="890">
        <f t="shared" ref="X584:BA584" ca="1" si="1142">IF(ISNUMBER($W584),IF($W584&lt;=$Z$35,$Z$23*$Z$33*365/360/12+IF($W584=$Z$35,-$Z$23*$Z$34+$Z$23*$Z$34*$Z$26+$Z$37/2,),IF(AND($W584&gt;$Z$35,$W584&lt;=$Z$36),$Z$23*($Z$34*X$40+(1-$Z$34)*$Z$33)*365/360/12+IF($W584=$Z$36,-$Z$23*(1-$Z$34)+$Z75/2,),PMT(X$40/12*365/360,$Z$24+$Z$35-$Z$36,-$Z$23))),"")</f>
        <v>30258.123080979487</v>
      </c>
      <c r="Y584" s="890">
        <f t="shared" ca="1" si="1142"/>
        <v>31023.326031623368</v>
      </c>
      <c r="Z584" s="890">
        <f t="shared" ca="1" si="1142"/>
        <v>31023.326031623368</v>
      </c>
      <c r="AA584" s="890">
        <f t="shared" ca="1" si="1142"/>
        <v>31799.728267184837</v>
      </c>
      <c r="AB584" s="890">
        <f t="shared" ca="1" si="1142"/>
        <v>31799.728267184837</v>
      </c>
      <c r="AC584" s="890">
        <f t="shared" ca="1" si="1142"/>
        <v>32587.243243724675</v>
      </c>
      <c r="AD584" s="890">
        <f t="shared" ca="1" si="1142"/>
        <v>32587.243243724675</v>
      </c>
      <c r="AE584" s="890">
        <f t="shared" ca="1" si="1142"/>
        <v>33385.778544464687</v>
      </c>
      <c r="AF584" s="890">
        <f t="shared" ca="1" si="1142"/>
        <v>33385.778544464687</v>
      </c>
      <c r="AG584" s="890">
        <f t="shared" ca="1" si="1142"/>
        <v>34195.236072157502</v>
      </c>
      <c r="AH584" s="890">
        <f t="shared" ca="1" si="1142"/>
        <v>34740.891398371037</v>
      </c>
      <c r="AI584" s="890">
        <f t="shared" ca="1" si="1142"/>
        <v>36125.853977722742</v>
      </c>
      <c r="AJ584" s="890">
        <f t="shared" ca="1" si="1142"/>
        <v>36125.853977722742</v>
      </c>
      <c r="AK584" s="890">
        <f t="shared" ca="1" si="1142"/>
        <v>37540.139226000429</v>
      </c>
      <c r="AL584" s="890">
        <f t="shared" ca="1" si="1142"/>
        <v>37540.139226000429</v>
      </c>
      <c r="AM584" s="890">
        <f t="shared" ca="1" si="1142"/>
        <v>38983.183461726978</v>
      </c>
      <c r="AN584" s="890">
        <f t="shared" ca="1" si="1142"/>
        <v>38983.183461726978</v>
      </c>
      <c r="AO584" s="890">
        <f t="shared" ca="1" si="1142"/>
        <v>40454.389396970182</v>
      </c>
      <c r="AP584" s="890">
        <f t="shared" ca="1" si="1142"/>
        <v>40454.389396970182</v>
      </c>
      <c r="AQ584" s="890">
        <f t="shared" ca="1" si="1142"/>
        <v>41953.129251949089</v>
      </c>
      <c r="AR584" s="890">
        <f t="shared" ca="1" si="1142"/>
        <v>37254.96291615886</v>
      </c>
      <c r="AS584" s="890">
        <f t="shared" ca="1" si="1142"/>
        <v>38692.302106353636</v>
      </c>
      <c r="AT584" s="890">
        <f t="shared" ca="1" si="1142"/>
        <v>38692.302106353636</v>
      </c>
      <c r="AU584" s="890">
        <f t="shared" ca="1" si="1142"/>
        <v>40157.924993809356</v>
      </c>
      <c r="AV584" s="890">
        <f t="shared" ca="1" si="1142"/>
        <v>40157.924993809356</v>
      </c>
      <c r="AW584" s="890">
        <f t="shared" ca="1" si="1142"/>
        <v>41651.20964433749</v>
      </c>
      <c r="AX584" s="890">
        <f t="shared" ca="1" si="1142"/>
        <v>41651.20964433749</v>
      </c>
      <c r="AY584" s="890">
        <f t="shared" ca="1" si="1142"/>
        <v>43171.50617275374</v>
      </c>
      <c r="AZ584" s="890">
        <f t="shared" ca="1" si="1142"/>
        <v>43171.50617275374</v>
      </c>
      <c r="BA584" s="890">
        <f t="shared" ca="1" si="1142"/>
        <v>44718.13995582729</v>
      </c>
      <c r="CF584" s="602">
        <f t="shared" ref="CF584:DI584" ca="1" si="1143">IF(ISNUMBER($W584),IF($W584&lt;=$Z$35,$Z$23*$Z$33*365/360/12+IF($W584=$Z$35,-$Z$23*$Z$34+$Z$23*$Z$34*$Z$26+$Z$37/2,),IF(AND($W584&gt;$Z$35,$W584&lt;=$Z$36),$Z$23*($Z$34*CF$40+(1-$Z$34)*$Z$33)*365/360/12+IF($W584=$Z$36,-$Z$23*(1-$Z$34)+$Z75/2,),PMT(CF$40/12*365/360,$Z$24+$Z$35-$Z$36,-$Z$23))),"")</f>
        <v>35568.319858392242</v>
      </c>
      <c r="CG584" s="602">
        <f t="shared" ca="1" si="1143"/>
        <v>36406.382743065027</v>
      </c>
      <c r="CH584" s="602">
        <f t="shared" ca="1" si="1143"/>
        <v>36406.382743065027</v>
      </c>
      <c r="CI584" s="602">
        <f t="shared" ca="1" si="1143"/>
        <v>37254.96291615886</v>
      </c>
      <c r="CJ584" s="602">
        <f t="shared" ca="1" si="1143"/>
        <v>37254.96291615886</v>
      </c>
      <c r="CK584" s="602">
        <f t="shared" ca="1" si="1143"/>
        <v>38113.93857024506</v>
      </c>
      <c r="CL584" s="602">
        <f t="shared" ca="1" si="1143"/>
        <v>38113.93857024506</v>
      </c>
      <c r="CM584" s="602">
        <f t="shared" ca="1" si="1143"/>
        <v>38983.183461726985</v>
      </c>
      <c r="CN584" s="602">
        <f t="shared" ca="1" si="1143"/>
        <v>38983.183461726985</v>
      </c>
      <c r="CO584" s="602">
        <f t="shared" ca="1" si="1143"/>
        <v>39862.567150632683</v>
      </c>
      <c r="CP584" s="602">
        <f t="shared" ca="1" si="1143"/>
        <v>43478.747935967709</v>
      </c>
      <c r="CQ584" s="602">
        <f t="shared" ca="1" si="1143"/>
        <v>45030.566265503898</v>
      </c>
      <c r="CR584" s="602">
        <f t="shared" ca="1" si="1143"/>
        <v>45030.566265503898</v>
      </c>
      <c r="CS584" s="602">
        <f t="shared" ca="1" si="1143"/>
        <v>46607.884191275814</v>
      </c>
      <c r="CT584" s="602">
        <f t="shared" ca="1" si="1143"/>
        <v>46607.884191275814</v>
      </c>
      <c r="CU584" s="602">
        <f t="shared" ca="1" si="1143"/>
        <v>48209.984007450126</v>
      </c>
      <c r="CV584" s="602">
        <f t="shared" ca="1" si="1143"/>
        <v>48209.984007450126</v>
      </c>
      <c r="CW584" s="602">
        <f t="shared" ca="1" si="1143"/>
        <v>49836.133517801674</v>
      </c>
      <c r="CX584" s="602">
        <f t="shared" ca="1" si="1143"/>
        <v>49836.133517801674</v>
      </c>
      <c r="CY584" s="602">
        <f t="shared" ca="1" si="1143"/>
        <v>51485.589135532791</v>
      </c>
      <c r="CZ584" s="602">
        <f t="shared" ca="1" si="1143"/>
        <v>46290.414859746117</v>
      </c>
      <c r="DA584" s="602">
        <f t="shared" ca="1" si="1143"/>
        <v>47887.616454968753</v>
      </c>
      <c r="DB584" s="602">
        <f t="shared" ca="1" si="1143"/>
        <v>47887.616454968753</v>
      </c>
      <c r="DC584" s="602">
        <f t="shared" ca="1" si="1143"/>
        <v>49509.015192921019</v>
      </c>
      <c r="DD584" s="602">
        <f t="shared" ca="1" si="1143"/>
        <v>49509.015192921019</v>
      </c>
      <c r="DE584" s="602">
        <f t="shared" ca="1" si="1143"/>
        <v>51153.869520848333</v>
      </c>
      <c r="DF584" s="602">
        <f t="shared" ca="1" si="1143"/>
        <v>51153.869520848333</v>
      </c>
      <c r="DG584" s="602">
        <f t="shared" ca="1" si="1143"/>
        <v>52821.428913199037</v>
      </c>
      <c r="DH584" s="602">
        <f t="shared" ca="1" si="1143"/>
        <v>52821.428913199037</v>
      </c>
      <c r="DI584" s="602">
        <f t="shared" ca="1" si="1143"/>
        <v>54510.936800140749</v>
      </c>
    </row>
    <row r="585" spans="22:113" ht="14.25" x14ac:dyDescent="0.2">
      <c r="V585" s="260"/>
      <c r="W585" s="887">
        <f t="shared" si="1058"/>
        <v>42</v>
      </c>
      <c r="X585" s="890">
        <f t="shared" ref="X585:BA585" ca="1" si="1144">IF(ISNUMBER($W585),IF($W585&lt;=$Z$35,$Z$23*$Z$33*365/360/12+IF($W585=$Z$35,-$Z$23*$Z$34+$Z$23*$Z$34*$Z$26+$Z$37/2,),IF(AND($W585&gt;$Z$35,$W585&lt;=$Z$36),$Z$23*($Z$34*X$40+(1-$Z$34)*$Z$33)*365/360/12+IF($W585=$Z$36,-$Z$23*(1-$Z$34)+$Z76/2,),PMT(X$40/12*365/360,$Z$24+$Z$35-$Z$36,-$Z$23))),"")</f>
        <v>30258.123080979487</v>
      </c>
      <c r="Y585" s="890">
        <f t="shared" ca="1" si="1144"/>
        <v>31023.326031623368</v>
      </c>
      <c r="Z585" s="890">
        <f t="shared" ca="1" si="1144"/>
        <v>31023.326031623368</v>
      </c>
      <c r="AA585" s="890">
        <f t="shared" ca="1" si="1144"/>
        <v>31799.728267184837</v>
      </c>
      <c r="AB585" s="890">
        <f t="shared" ca="1" si="1144"/>
        <v>31799.728267184837</v>
      </c>
      <c r="AC585" s="890">
        <f t="shared" ca="1" si="1144"/>
        <v>32587.243243724675</v>
      </c>
      <c r="AD585" s="890">
        <f t="shared" ca="1" si="1144"/>
        <v>32587.243243724675</v>
      </c>
      <c r="AE585" s="890">
        <f t="shared" ca="1" si="1144"/>
        <v>33385.778544464687</v>
      </c>
      <c r="AF585" s="890">
        <f t="shared" ca="1" si="1144"/>
        <v>33385.778544464687</v>
      </c>
      <c r="AG585" s="890">
        <f t="shared" ca="1" si="1144"/>
        <v>34195.236072157502</v>
      </c>
      <c r="AH585" s="890">
        <f t="shared" ca="1" si="1144"/>
        <v>34740.891398371037</v>
      </c>
      <c r="AI585" s="890">
        <f t="shared" ca="1" si="1144"/>
        <v>36125.853977722742</v>
      </c>
      <c r="AJ585" s="890">
        <f t="shared" ca="1" si="1144"/>
        <v>36125.853977722742</v>
      </c>
      <c r="AK585" s="890">
        <f t="shared" ca="1" si="1144"/>
        <v>37540.139226000429</v>
      </c>
      <c r="AL585" s="890">
        <f t="shared" ca="1" si="1144"/>
        <v>37540.139226000429</v>
      </c>
      <c r="AM585" s="890">
        <f t="shared" ca="1" si="1144"/>
        <v>38983.183461726978</v>
      </c>
      <c r="AN585" s="890">
        <f t="shared" ca="1" si="1144"/>
        <v>38983.183461726978</v>
      </c>
      <c r="AO585" s="890">
        <f t="shared" ca="1" si="1144"/>
        <v>40454.389396970182</v>
      </c>
      <c r="AP585" s="890">
        <f t="shared" ca="1" si="1144"/>
        <v>40454.389396970182</v>
      </c>
      <c r="AQ585" s="890">
        <f t="shared" ca="1" si="1144"/>
        <v>41953.129251949089</v>
      </c>
      <c r="AR585" s="890">
        <f t="shared" ca="1" si="1144"/>
        <v>37254.96291615886</v>
      </c>
      <c r="AS585" s="890">
        <f t="shared" ca="1" si="1144"/>
        <v>38692.302106353636</v>
      </c>
      <c r="AT585" s="890">
        <f t="shared" ca="1" si="1144"/>
        <v>38692.302106353636</v>
      </c>
      <c r="AU585" s="890">
        <f t="shared" ca="1" si="1144"/>
        <v>40157.924993809356</v>
      </c>
      <c r="AV585" s="890">
        <f t="shared" ca="1" si="1144"/>
        <v>40157.924993809356</v>
      </c>
      <c r="AW585" s="890">
        <f t="shared" ca="1" si="1144"/>
        <v>41651.20964433749</v>
      </c>
      <c r="AX585" s="890">
        <f t="shared" ca="1" si="1144"/>
        <v>41651.20964433749</v>
      </c>
      <c r="AY585" s="890">
        <f t="shared" ca="1" si="1144"/>
        <v>43171.50617275374</v>
      </c>
      <c r="AZ585" s="890">
        <f t="shared" ca="1" si="1144"/>
        <v>43171.50617275374</v>
      </c>
      <c r="BA585" s="890">
        <f t="shared" ca="1" si="1144"/>
        <v>44718.13995582729</v>
      </c>
      <c r="CF585" s="602">
        <f t="shared" ref="CF585:DI585" ca="1" si="1145">IF(ISNUMBER($W585),IF($W585&lt;=$Z$35,$Z$23*$Z$33*365/360/12+IF($W585=$Z$35,-$Z$23*$Z$34+$Z$23*$Z$34*$Z$26+$Z$37/2,),IF(AND($W585&gt;$Z$35,$W585&lt;=$Z$36),$Z$23*($Z$34*CF$40+(1-$Z$34)*$Z$33)*365/360/12+IF($W585=$Z$36,-$Z$23*(1-$Z$34)+$Z76/2,),PMT(CF$40/12*365/360,$Z$24+$Z$35-$Z$36,-$Z$23))),"")</f>
        <v>35568.319858392242</v>
      </c>
      <c r="CG585" s="602">
        <f t="shared" ca="1" si="1145"/>
        <v>36406.382743065027</v>
      </c>
      <c r="CH585" s="602">
        <f t="shared" ca="1" si="1145"/>
        <v>36406.382743065027</v>
      </c>
      <c r="CI585" s="602">
        <f t="shared" ca="1" si="1145"/>
        <v>37254.96291615886</v>
      </c>
      <c r="CJ585" s="602">
        <f t="shared" ca="1" si="1145"/>
        <v>37254.96291615886</v>
      </c>
      <c r="CK585" s="602">
        <f t="shared" ca="1" si="1145"/>
        <v>38113.93857024506</v>
      </c>
      <c r="CL585" s="602">
        <f t="shared" ca="1" si="1145"/>
        <v>38113.93857024506</v>
      </c>
      <c r="CM585" s="602">
        <f t="shared" ca="1" si="1145"/>
        <v>38983.183461726985</v>
      </c>
      <c r="CN585" s="602">
        <f t="shared" ca="1" si="1145"/>
        <v>38983.183461726985</v>
      </c>
      <c r="CO585" s="602">
        <f t="shared" ca="1" si="1145"/>
        <v>39862.567150632683</v>
      </c>
      <c r="CP585" s="602">
        <f t="shared" ca="1" si="1145"/>
        <v>43478.747935967709</v>
      </c>
      <c r="CQ585" s="602">
        <f t="shared" ca="1" si="1145"/>
        <v>45030.566265503898</v>
      </c>
      <c r="CR585" s="602">
        <f t="shared" ca="1" si="1145"/>
        <v>45030.566265503898</v>
      </c>
      <c r="CS585" s="602">
        <f t="shared" ca="1" si="1145"/>
        <v>46607.884191275814</v>
      </c>
      <c r="CT585" s="602">
        <f t="shared" ca="1" si="1145"/>
        <v>46607.884191275814</v>
      </c>
      <c r="CU585" s="602">
        <f t="shared" ca="1" si="1145"/>
        <v>48209.984007450126</v>
      </c>
      <c r="CV585" s="602">
        <f t="shared" ca="1" si="1145"/>
        <v>48209.984007450126</v>
      </c>
      <c r="CW585" s="602">
        <f t="shared" ca="1" si="1145"/>
        <v>49836.133517801674</v>
      </c>
      <c r="CX585" s="602">
        <f t="shared" ca="1" si="1145"/>
        <v>49836.133517801674</v>
      </c>
      <c r="CY585" s="602">
        <f t="shared" ca="1" si="1145"/>
        <v>51485.589135532791</v>
      </c>
      <c r="CZ585" s="602">
        <f t="shared" ca="1" si="1145"/>
        <v>46290.414859746117</v>
      </c>
      <c r="DA585" s="602">
        <f t="shared" ca="1" si="1145"/>
        <v>47887.616454968753</v>
      </c>
      <c r="DB585" s="602">
        <f t="shared" ca="1" si="1145"/>
        <v>47887.616454968753</v>
      </c>
      <c r="DC585" s="602">
        <f t="shared" ca="1" si="1145"/>
        <v>49509.015192921019</v>
      </c>
      <c r="DD585" s="602">
        <f t="shared" ca="1" si="1145"/>
        <v>49509.015192921019</v>
      </c>
      <c r="DE585" s="602">
        <f t="shared" ca="1" si="1145"/>
        <v>51153.869520848333</v>
      </c>
      <c r="DF585" s="602">
        <f t="shared" ca="1" si="1145"/>
        <v>51153.869520848333</v>
      </c>
      <c r="DG585" s="602">
        <f t="shared" ca="1" si="1145"/>
        <v>52821.428913199037</v>
      </c>
      <c r="DH585" s="602">
        <f t="shared" ca="1" si="1145"/>
        <v>52821.428913199037</v>
      </c>
      <c r="DI585" s="602">
        <f t="shared" ca="1" si="1145"/>
        <v>54510.936800140749</v>
      </c>
    </row>
    <row r="586" spans="22:113" ht="14.25" x14ac:dyDescent="0.2">
      <c r="V586" s="260"/>
      <c r="W586" s="887">
        <f t="shared" si="1058"/>
        <v>43</v>
      </c>
      <c r="X586" s="890">
        <f t="shared" ref="X586:BA586" ca="1" si="1146">IF(ISNUMBER($W586),IF($W586&lt;=$Z$35,$Z$23*$Z$33*365/360/12+IF($W586=$Z$35,-$Z$23*$Z$34+$Z$23*$Z$34*$Z$26+$Z$37/2,),IF(AND($W586&gt;$Z$35,$W586&lt;=$Z$36),$Z$23*($Z$34*X$40+(1-$Z$34)*$Z$33)*365/360/12+IF($W586=$Z$36,-$Z$23*(1-$Z$34)+$Z77/2,),PMT(X$40/12*365/360,$Z$24+$Z$35-$Z$36,-$Z$23))),"")</f>
        <v>30258.123080979487</v>
      </c>
      <c r="Y586" s="890">
        <f t="shared" ca="1" si="1146"/>
        <v>31023.326031623368</v>
      </c>
      <c r="Z586" s="890">
        <f t="shared" ca="1" si="1146"/>
        <v>31023.326031623368</v>
      </c>
      <c r="AA586" s="890">
        <f t="shared" ca="1" si="1146"/>
        <v>31799.728267184837</v>
      </c>
      <c r="AB586" s="890">
        <f t="shared" ca="1" si="1146"/>
        <v>31799.728267184837</v>
      </c>
      <c r="AC586" s="890">
        <f t="shared" ca="1" si="1146"/>
        <v>32587.243243724675</v>
      </c>
      <c r="AD586" s="890">
        <f t="shared" ca="1" si="1146"/>
        <v>32587.243243724675</v>
      </c>
      <c r="AE586" s="890">
        <f t="shared" ca="1" si="1146"/>
        <v>33385.778544464687</v>
      </c>
      <c r="AF586" s="890">
        <f t="shared" ca="1" si="1146"/>
        <v>33385.778544464687</v>
      </c>
      <c r="AG586" s="890">
        <f t="shared" ca="1" si="1146"/>
        <v>34195.236072157502</v>
      </c>
      <c r="AH586" s="890">
        <f t="shared" ca="1" si="1146"/>
        <v>34740.891398371037</v>
      </c>
      <c r="AI586" s="890">
        <f t="shared" ca="1" si="1146"/>
        <v>36125.853977722742</v>
      </c>
      <c r="AJ586" s="890">
        <f t="shared" ca="1" si="1146"/>
        <v>36125.853977722742</v>
      </c>
      <c r="AK586" s="890">
        <f t="shared" ca="1" si="1146"/>
        <v>37540.139226000429</v>
      </c>
      <c r="AL586" s="890">
        <f t="shared" ca="1" si="1146"/>
        <v>37540.139226000429</v>
      </c>
      <c r="AM586" s="890">
        <f t="shared" ca="1" si="1146"/>
        <v>38983.183461726978</v>
      </c>
      <c r="AN586" s="890">
        <f t="shared" ca="1" si="1146"/>
        <v>38983.183461726978</v>
      </c>
      <c r="AO586" s="890">
        <f t="shared" ca="1" si="1146"/>
        <v>40454.389396970182</v>
      </c>
      <c r="AP586" s="890">
        <f t="shared" ca="1" si="1146"/>
        <v>40454.389396970182</v>
      </c>
      <c r="AQ586" s="890">
        <f t="shared" ca="1" si="1146"/>
        <v>41953.129251949089</v>
      </c>
      <c r="AR586" s="890">
        <f t="shared" ca="1" si="1146"/>
        <v>37254.96291615886</v>
      </c>
      <c r="AS586" s="890">
        <f t="shared" ca="1" si="1146"/>
        <v>38692.302106353636</v>
      </c>
      <c r="AT586" s="890">
        <f t="shared" ca="1" si="1146"/>
        <v>38692.302106353636</v>
      </c>
      <c r="AU586" s="890">
        <f t="shared" ca="1" si="1146"/>
        <v>40157.924993809356</v>
      </c>
      <c r="AV586" s="890">
        <f t="shared" ca="1" si="1146"/>
        <v>40157.924993809356</v>
      </c>
      <c r="AW586" s="890">
        <f t="shared" ca="1" si="1146"/>
        <v>41651.20964433749</v>
      </c>
      <c r="AX586" s="890">
        <f t="shared" ca="1" si="1146"/>
        <v>41651.20964433749</v>
      </c>
      <c r="AY586" s="890">
        <f t="shared" ca="1" si="1146"/>
        <v>43171.50617275374</v>
      </c>
      <c r="AZ586" s="890">
        <f t="shared" ca="1" si="1146"/>
        <v>43171.50617275374</v>
      </c>
      <c r="BA586" s="890">
        <f t="shared" ca="1" si="1146"/>
        <v>44718.13995582729</v>
      </c>
      <c r="CF586" s="602">
        <f t="shared" ref="CF586:DI586" ca="1" si="1147">IF(ISNUMBER($W586),IF($W586&lt;=$Z$35,$Z$23*$Z$33*365/360/12+IF($W586=$Z$35,-$Z$23*$Z$34+$Z$23*$Z$34*$Z$26+$Z$37/2,),IF(AND($W586&gt;$Z$35,$W586&lt;=$Z$36),$Z$23*($Z$34*CF$40+(1-$Z$34)*$Z$33)*365/360/12+IF($W586=$Z$36,-$Z$23*(1-$Z$34)+$Z77/2,),PMT(CF$40/12*365/360,$Z$24+$Z$35-$Z$36,-$Z$23))),"")</f>
        <v>35568.319858392242</v>
      </c>
      <c r="CG586" s="602">
        <f t="shared" ca="1" si="1147"/>
        <v>36406.382743065027</v>
      </c>
      <c r="CH586" s="602">
        <f t="shared" ca="1" si="1147"/>
        <v>36406.382743065027</v>
      </c>
      <c r="CI586" s="602">
        <f t="shared" ca="1" si="1147"/>
        <v>37254.96291615886</v>
      </c>
      <c r="CJ586" s="602">
        <f t="shared" ca="1" si="1147"/>
        <v>37254.96291615886</v>
      </c>
      <c r="CK586" s="602">
        <f t="shared" ca="1" si="1147"/>
        <v>38113.93857024506</v>
      </c>
      <c r="CL586" s="602">
        <f t="shared" ca="1" si="1147"/>
        <v>38113.93857024506</v>
      </c>
      <c r="CM586" s="602">
        <f t="shared" ca="1" si="1147"/>
        <v>38983.183461726985</v>
      </c>
      <c r="CN586" s="602">
        <f t="shared" ca="1" si="1147"/>
        <v>38983.183461726985</v>
      </c>
      <c r="CO586" s="602">
        <f t="shared" ca="1" si="1147"/>
        <v>39862.567150632683</v>
      </c>
      <c r="CP586" s="602">
        <f t="shared" ca="1" si="1147"/>
        <v>43478.747935967709</v>
      </c>
      <c r="CQ586" s="602">
        <f t="shared" ca="1" si="1147"/>
        <v>45030.566265503898</v>
      </c>
      <c r="CR586" s="602">
        <f t="shared" ca="1" si="1147"/>
        <v>45030.566265503898</v>
      </c>
      <c r="CS586" s="602">
        <f t="shared" ca="1" si="1147"/>
        <v>46607.884191275814</v>
      </c>
      <c r="CT586" s="602">
        <f t="shared" ca="1" si="1147"/>
        <v>46607.884191275814</v>
      </c>
      <c r="CU586" s="602">
        <f t="shared" ca="1" si="1147"/>
        <v>48209.984007450126</v>
      </c>
      <c r="CV586" s="602">
        <f t="shared" ca="1" si="1147"/>
        <v>48209.984007450126</v>
      </c>
      <c r="CW586" s="602">
        <f t="shared" ca="1" si="1147"/>
        <v>49836.133517801674</v>
      </c>
      <c r="CX586" s="602">
        <f t="shared" ca="1" si="1147"/>
        <v>49836.133517801674</v>
      </c>
      <c r="CY586" s="602">
        <f t="shared" ca="1" si="1147"/>
        <v>51485.589135532791</v>
      </c>
      <c r="CZ586" s="602">
        <f t="shared" ca="1" si="1147"/>
        <v>46290.414859746117</v>
      </c>
      <c r="DA586" s="602">
        <f t="shared" ca="1" si="1147"/>
        <v>47887.616454968753</v>
      </c>
      <c r="DB586" s="602">
        <f t="shared" ca="1" si="1147"/>
        <v>47887.616454968753</v>
      </c>
      <c r="DC586" s="602">
        <f t="shared" ca="1" si="1147"/>
        <v>49509.015192921019</v>
      </c>
      <c r="DD586" s="602">
        <f t="shared" ca="1" si="1147"/>
        <v>49509.015192921019</v>
      </c>
      <c r="DE586" s="602">
        <f t="shared" ca="1" si="1147"/>
        <v>51153.869520848333</v>
      </c>
      <c r="DF586" s="602">
        <f t="shared" ca="1" si="1147"/>
        <v>51153.869520848333</v>
      </c>
      <c r="DG586" s="602">
        <f t="shared" ca="1" si="1147"/>
        <v>52821.428913199037</v>
      </c>
      <c r="DH586" s="602">
        <f t="shared" ca="1" si="1147"/>
        <v>52821.428913199037</v>
      </c>
      <c r="DI586" s="602">
        <f t="shared" ca="1" si="1147"/>
        <v>54510.936800140749</v>
      </c>
    </row>
    <row r="587" spans="22:113" ht="14.25" x14ac:dyDescent="0.2">
      <c r="V587" s="260"/>
      <c r="W587" s="887">
        <f t="shared" si="1058"/>
        <v>44</v>
      </c>
      <c r="X587" s="890">
        <f t="shared" ref="X587:BA587" ca="1" si="1148">IF(ISNUMBER($W587),IF($W587&lt;=$Z$35,$Z$23*$Z$33*365/360/12+IF($W587=$Z$35,-$Z$23*$Z$34+$Z$23*$Z$34*$Z$26+$Z$37/2,),IF(AND($W587&gt;$Z$35,$W587&lt;=$Z$36),$Z$23*($Z$34*X$40+(1-$Z$34)*$Z$33)*365/360/12+IF($W587=$Z$36,-$Z$23*(1-$Z$34)+$Z78/2,),PMT(X$40/12*365/360,$Z$24+$Z$35-$Z$36,-$Z$23))),"")</f>
        <v>30258.123080979487</v>
      </c>
      <c r="Y587" s="890">
        <f t="shared" ca="1" si="1148"/>
        <v>31023.326031623368</v>
      </c>
      <c r="Z587" s="890">
        <f t="shared" ca="1" si="1148"/>
        <v>31023.326031623368</v>
      </c>
      <c r="AA587" s="890">
        <f t="shared" ca="1" si="1148"/>
        <v>31799.728267184837</v>
      </c>
      <c r="AB587" s="890">
        <f t="shared" ca="1" si="1148"/>
        <v>31799.728267184837</v>
      </c>
      <c r="AC587" s="890">
        <f t="shared" ca="1" si="1148"/>
        <v>32587.243243724675</v>
      </c>
      <c r="AD587" s="890">
        <f t="shared" ca="1" si="1148"/>
        <v>32587.243243724675</v>
      </c>
      <c r="AE587" s="890">
        <f t="shared" ca="1" si="1148"/>
        <v>33385.778544464687</v>
      </c>
      <c r="AF587" s="890">
        <f t="shared" ca="1" si="1148"/>
        <v>33385.778544464687</v>
      </c>
      <c r="AG587" s="890">
        <f t="shared" ca="1" si="1148"/>
        <v>34195.236072157502</v>
      </c>
      <c r="AH587" s="890">
        <f t="shared" ca="1" si="1148"/>
        <v>34740.891398371037</v>
      </c>
      <c r="AI587" s="890">
        <f t="shared" ca="1" si="1148"/>
        <v>36125.853977722742</v>
      </c>
      <c r="AJ587" s="890">
        <f t="shared" ca="1" si="1148"/>
        <v>36125.853977722742</v>
      </c>
      <c r="AK587" s="890">
        <f t="shared" ca="1" si="1148"/>
        <v>37540.139226000429</v>
      </c>
      <c r="AL587" s="890">
        <f t="shared" ca="1" si="1148"/>
        <v>37540.139226000429</v>
      </c>
      <c r="AM587" s="890">
        <f t="shared" ca="1" si="1148"/>
        <v>38983.183461726978</v>
      </c>
      <c r="AN587" s="890">
        <f t="shared" ca="1" si="1148"/>
        <v>38983.183461726978</v>
      </c>
      <c r="AO587" s="890">
        <f t="shared" ca="1" si="1148"/>
        <v>40454.389396970182</v>
      </c>
      <c r="AP587" s="890">
        <f t="shared" ca="1" si="1148"/>
        <v>40454.389396970182</v>
      </c>
      <c r="AQ587" s="890">
        <f t="shared" ca="1" si="1148"/>
        <v>41953.129251949089</v>
      </c>
      <c r="AR587" s="890">
        <f t="shared" ca="1" si="1148"/>
        <v>37254.96291615886</v>
      </c>
      <c r="AS587" s="890">
        <f t="shared" ca="1" si="1148"/>
        <v>38692.302106353636</v>
      </c>
      <c r="AT587" s="890">
        <f t="shared" ca="1" si="1148"/>
        <v>38692.302106353636</v>
      </c>
      <c r="AU587" s="890">
        <f t="shared" ca="1" si="1148"/>
        <v>40157.924993809356</v>
      </c>
      <c r="AV587" s="890">
        <f t="shared" ca="1" si="1148"/>
        <v>40157.924993809356</v>
      </c>
      <c r="AW587" s="890">
        <f t="shared" ca="1" si="1148"/>
        <v>41651.20964433749</v>
      </c>
      <c r="AX587" s="890">
        <f t="shared" ca="1" si="1148"/>
        <v>41651.20964433749</v>
      </c>
      <c r="AY587" s="890">
        <f t="shared" ca="1" si="1148"/>
        <v>43171.50617275374</v>
      </c>
      <c r="AZ587" s="890">
        <f t="shared" ca="1" si="1148"/>
        <v>43171.50617275374</v>
      </c>
      <c r="BA587" s="890">
        <f t="shared" ca="1" si="1148"/>
        <v>44718.13995582729</v>
      </c>
      <c r="CF587" s="602">
        <f t="shared" ref="CF587:DI587" ca="1" si="1149">IF(ISNUMBER($W587),IF($W587&lt;=$Z$35,$Z$23*$Z$33*365/360/12+IF($W587=$Z$35,-$Z$23*$Z$34+$Z$23*$Z$34*$Z$26+$Z$37/2,),IF(AND($W587&gt;$Z$35,$W587&lt;=$Z$36),$Z$23*($Z$34*CF$40+(1-$Z$34)*$Z$33)*365/360/12+IF($W587=$Z$36,-$Z$23*(1-$Z$34)+$Z78/2,),PMT(CF$40/12*365/360,$Z$24+$Z$35-$Z$36,-$Z$23))),"")</f>
        <v>35568.319858392242</v>
      </c>
      <c r="CG587" s="602">
        <f t="shared" ca="1" si="1149"/>
        <v>36406.382743065027</v>
      </c>
      <c r="CH587" s="602">
        <f t="shared" ca="1" si="1149"/>
        <v>36406.382743065027</v>
      </c>
      <c r="CI587" s="602">
        <f t="shared" ca="1" si="1149"/>
        <v>37254.96291615886</v>
      </c>
      <c r="CJ587" s="602">
        <f t="shared" ca="1" si="1149"/>
        <v>37254.96291615886</v>
      </c>
      <c r="CK587" s="602">
        <f t="shared" ca="1" si="1149"/>
        <v>38113.93857024506</v>
      </c>
      <c r="CL587" s="602">
        <f t="shared" ca="1" si="1149"/>
        <v>38113.93857024506</v>
      </c>
      <c r="CM587" s="602">
        <f t="shared" ca="1" si="1149"/>
        <v>38983.183461726985</v>
      </c>
      <c r="CN587" s="602">
        <f t="shared" ca="1" si="1149"/>
        <v>38983.183461726985</v>
      </c>
      <c r="CO587" s="602">
        <f t="shared" ca="1" si="1149"/>
        <v>39862.567150632683</v>
      </c>
      <c r="CP587" s="602">
        <f t="shared" ca="1" si="1149"/>
        <v>43478.747935967709</v>
      </c>
      <c r="CQ587" s="602">
        <f t="shared" ca="1" si="1149"/>
        <v>45030.566265503898</v>
      </c>
      <c r="CR587" s="602">
        <f t="shared" ca="1" si="1149"/>
        <v>45030.566265503898</v>
      </c>
      <c r="CS587" s="602">
        <f t="shared" ca="1" si="1149"/>
        <v>46607.884191275814</v>
      </c>
      <c r="CT587" s="602">
        <f t="shared" ca="1" si="1149"/>
        <v>46607.884191275814</v>
      </c>
      <c r="CU587" s="602">
        <f t="shared" ca="1" si="1149"/>
        <v>48209.984007450126</v>
      </c>
      <c r="CV587" s="602">
        <f t="shared" ca="1" si="1149"/>
        <v>48209.984007450126</v>
      </c>
      <c r="CW587" s="602">
        <f t="shared" ca="1" si="1149"/>
        <v>49836.133517801674</v>
      </c>
      <c r="CX587" s="602">
        <f t="shared" ca="1" si="1149"/>
        <v>49836.133517801674</v>
      </c>
      <c r="CY587" s="602">
        <f t="shared" ca="1" si="1149"/>
        <v>51485.589135532791</v>
      </c>
      <c r="CZ587" s="602">
        <f t="shared" ca="1" si="1149"/>
        <v>46290.414859746117</v>
      </c>
      <c r="DA587" s="602">
        <f t="shared" ca="1" si="1149"/>
        <v>47887.616454968753</v>
      </c>
      <c r="DB587" s="602">
        <f t="shared" ca="1" si="1149"/>
        <v>47887.616454968753</v>
      </c>
      <c r="DC587" s="602">
        <f t="shared" ca="1" si="1149"/>
        <v>49509.015192921019</v>
      </c>
      <c r="DD587" s="602">
        <f t="shared" ca="1" si="1149"/>
        <v>49509.015192921019</v>
      </c>
      <c r="DE587" s="602">
        <f t="shared" ca="1" si="1149"/>
        <v>51153.869520848333</v>
      </c>
      <c r="DF587" s="602">
        <f t="shared" ca="1" si="1149"/>
        <v>51153.869520848333</v>
      </c>
      <c r="DG587" s="602">
        <f t="shared" ca="1" si="1149"/>
        <v>52821.428913199037</v>
      </c>
      <c r="DH587" s="602">
        <f t="shared" ca="1" si="1149"/>
        <v>52821.428913199037</v>
      </c>
      <c r="DI587" s="602">
        <f t="shared" ca="1" si="1149"/>
        <v>54510.936800140749</v>
      </c>
    </row>
    <row r="588" spans="22:113" ht="14.25" x14ac:dyDescent="0.2">
      <c r="V588" s="260"/>
      <c r="W588" s="887">
        <f t="shared" si="1058"/>
        <v>45</v>
      </c>
      <c r="X588" s="890">
        <f t="shared" ref="X588:BA588" ca="1" si="1150">IF(ISNUMBER($W588),IF($W588&lt;=$Z$35,$Z$23*$Z$33*365/360/12+IF($W588=$Z$35,-$Z$23*$Z$34+$Z$23*$Z$34*$Z$26+$Z$37/2,),IF(AND($W588&gt;$Z$35,$W588&lt;=$Z$36),$Z$23*($Z$34*X$40+(1-$Z$34)*$Z$33)*365/360/12+IF($W588=$Z$36,-$Z$23*(1-$Z$34)+$Z79/2,),PMT(X$40/12*365/360,$Z$24+$Z$35-$Z$36,-$Z$23))),"")</f>
        <v>30258.123080979487</v>
      </c>
      <c r="Y588" s="890">
        <f t="shared" ca="1" si="1150"/>
        <v>31023.326031623368</v>
      </c>
      <c r="Z588" s="890">
        <f t="shared" ca="1" si="1150"/>
        <v>31023.326031623368</v>
      </c>
      <c r="AA588" s="890">
        <f t="shared" ca="1" si="1150"/>
        <v>31799.728267184837</v>
      </c>
      <c r="AB588" s="890">
        <f t="shared" ca="1" si="1150"/>
        <v>31799.728267184837</v>
      </c>
      <c r="AC588" s="890">
        <f t="shared" ca="1" si="1150"/>
        <v>32587.243243724675</v>
      </c>
      <c r="AD588" s="890">
        <f t="shared" ca="1" si="1150"/>
        <v>32587.243243724675</v>
      </c>
      <c r="AE588" s="890">
        <f t="shared" ca="1" si="1150"/>
        <v>33385.778544464687</v>
      </c>
      <c r="AF588" s="890">
        <f t="shared" ca="1" si="1150"/>
        <v>33385.778544464687</v>
      </c>
      <c r="AG588" s="890">
        <f t="shared" ca="1" si="1150"/>
        <v>34195.236072157502</v>
      </c>
      <c r="AH588" s="890">
        <f t="shared" ca="1" si="1150"/>
        <v>34740.891398371037</v>
      </c>
      <c r="AI588" s="890">
        <f t="shared" ca="1" si="1150"/>
        <v>36125.853977722742</v>
      </c>
      <c r="AJ588" s="890">
        <f t="shared" ca="1" si="1150"/>
        <v>36125.853977722742</v>
      </c>
      <c r="AK588" s="890">
        <f t="shared" ca="1" si="1150"/>
        <v>37540.139226000429</v>
      </c>
      <c r="AL588" s="890">
        <f t="shared" ca="1" si="1150"/>
        <v>37540.139226000429</v>
      </c>
      <c r="AM588" s="890">
        <f t="shared" ca="1" si="1150"/>
        <v>38983.183461726978</v>
      </c>
      <c r="AN588" s="890">
        <f t="shared" ca="1" si="1150"/>
        <v>38983.183461726978</v>
      </c>
      <c r="AO588" s="890">
        <f t="shared" ca="1" si="1150"/>
        <v>40454.389396970182</v>
      </c>
      <c r="AP588" s="890">
        <f t="shared" ca="1" si="1150"/>
        <v>40454.389396970182</v>
      </c>
      <c r="AQ588" s="890">
        <f t="shared" ca="1" si="1150"/>
        <v>41953.129251949089</v>
      </c>
      <c r="AR588" s="890">
        <f t="shared" ca="1" si="1150"/>
        <v>37254.96291615886</v>
      </c>
      <c r="AS588" s="890">
        <f t="shared" ca="1" si="1150"/>
        <v>38692.302106353636</v>
      </c>
      <c r="AT588" s="890">
        <f t="shared" ca="1" si="1150"/>
        <v>38692.302106353636</v>
      </c>
      <c r="AU588" s="890">
        <f t="shared" ca="1" si="1150"/>
        <v>40157.924993809356</v>
      </c>
      <c r="AV588" s="890">
        <f t="shared" ca="1" si="1150"/>
        <v>40157.924993809356</v>
      </c>
      <c r="AW588" s="890">
        <f t="shared" ca="1" si="1150"/>
        <v>41651.20964433749</v>
      </c>
      <c r="AX588" s="890">
        <f t="shared" ca="1" si="1150"/>
        <v>41651.20964433749</v>
      </c>
      <c r="AY588" s="890">
        <f t="shared" ca="1" si="1150"/>
        <v>43171.50617275374</v>
      </c>
      <c r="AZ588" s="890">
        <f t="shared" ca="1" si="1150"/>
        <v>43171.50617275374</v>
      </c>
      <c r="BA588" s="890">
        <f t="shared" ca="1" si="1150"/>
        <v>44718.13995582729</v>
      </c>
      <c r="CF588" s="602">
        <f t="shared" ref="CF588:DI588" ca="1" si="1151">IF(ISNUMBER($W588),IF($W588&lt;=$Z$35,$Z$23*$Z$33*365/360/12+IF($W588=$Z$35,-$Z$23*$Z$34+$Z$23*$Z$34*$Z$26+$Z$37/2,),IF(AND($W588&gt;$Z$35,$W588&lt;=$Z$36),$Z$23*($Z$34*CF$40+(1-$Z$34)*$Z$33)*365/360/12+IF($W588=$Z$36,-$Z$23*(1-$Z$34)+$Z79/2,),PMT(CF$40/12*365/360,$Z$24+$Z$35-$Z$36,-$Z$23))),"")</f>
        <v>35568.319858392242</v>
      </c>
      <c r="CG588" s="602">
        <f t="shared" ca="1" si="1151"/>
        <v>36406.382743065027</v>
      </c>
      <c r="CH588" s="602">
        <f t="shared" ca="1" si="1151"/>
        <v>36406.382743065027</v>
      </c>
      <c r="CI588" s="602">
        <f t="shared" ca="1" si="1151"/>
        <v>37254.96291615886</v>
      </c>
      <c r="CJ588" s="602">
        <f t="shared" ca="1" si="1151"/>
        <v>37254.96291615886</v>
      </c>
      <c r="CK588" s="602">
        <f t="shared" ca="1" si="1151"/>
        <v>38113.93857024506</v>
      </c>
      <c r="CL588" s="602">
        <f t="shared" ca="1" si="1151"/>
        <v>38113.93857024506</v>
      </c>
      <c r="CM588" s="602">
        <f t="shared" ca="1" si="1151"/>
        <v>38983.183461726985</v>
      </c>
      <c r="CN588" s="602">
        <f t="shared" ca="1" si="1151"/>
        <v>38983.183461726985</v>
      </c>
      <c r="CO588" s="602">
        <f t="shared" ca="1" si="1151"/>
        <v>39862.567150632683</v>
      </c>
      <c r="CP588" s="602">
        <f t="shared" ca="1" si="1151"/>
        <v>43478.747935967709</v>
      </c>
      <c r="CQ588" s="602">
        <f t="shared" ca="1" si="1151"/>
        <v>45030.566265503898</v>
      </c>
      <c r="CR588" s="602">
        <f t="shared" ca="1" si="1151"/>
        <v>45030.566265503898</v>
      </c>
      <c r="CS588" s="602">
        <f t="shared" ca="1" si="1151"/>
        <v>46607.884191275814</v>
      </c>
      <c r="CT588" s="602">
        <f t="shared" ca="1" si="1151"/>
        <v>46607.884191275814</v>
      </c>
      <c r="CU588" s="602">
        <f t="shared" ca="1" si="1151"/>
        <v>48209.984007450126</v>
      </c>
      <c r="CV588" s="602">
        <f t="shared" ca="1" si="1151"/>
        <v>48209.984007450126</v>
      </c>
      <c r="CW588" s="602">
        <f t="shared" ca="1" si="1151"/>
        <v>49836.133517801674</v>
      </c>
      <c r="CX588" s="602">
        <f t="shared" ca="1" si="1151"/>
        <v>49836.133517801674</v>
      </c>
      <c r="CY588" s="602">
        <f t="shared" ca="1" si="1151"/>
        <v>51485.589135532791</v>
      </c>
      <c r="CZ588" s="602">
        <f t="shared" ca="1" si="1151"/>
        <v>46290.414859746117</v>
      </c>
      <c r="DA588" s="602">
        <f t="shared" ca="1" si="1151"/>
        <v>47887.616454968753</v>
      </c>
      <c r="DB588" s="602">
        <f t="shared" ca="1" si="1151"/>
        <v>47887.616454968753</v>
      </c>
      <c r="DC588" s="602">
        <f t="shared" ca="1" si="1151"/>
        <v>49509.015192921019</v>
      </c>
      <c r="DD588" s="602">
        <f t="shared" ca="1" si="1151"/>
        <v>49509.015192921019</v>
      </c>
      <c r="DE588" s="602">
        <f t="shared" ca="1" si="1151"/>
        <v>51153.869520848333</v>
      </c>
      <c r="DF588" s="602">
        <f t="shared" ca="1" si="1151"/>
        <v>51153.869520848333</v>
      </c>
      <c r="DG588" s="602">
        <f t="shared" ca="1" si="1151"/>
        <v>52821.428913199037</v>
      </c>
      <c r="DH588" s="602">
        <f t="shared" ca="1" si="1151"/>
        <v>52821.428913199037</v>
      </c>
      <c r="DI588" s="602">
        <f t="shared" ca="1" si="1151"/>
        <v>54510.936800140749</v>
      </c>
    </row>
    <row r="589" spans="22:113" ht="14.25" x14ac:dyDescent="0.2">
      <c r="V589" s="260"/>
      <c r="W589" s="887">
        <f t="shared" si="1058"/>
        <v>46</v>
      </c>
      <c r="X589" s="890">
        <f t="shared" ref="X589:BA589" ca="1" si="1152">IF(ISNUMBER($W589),IF($W589&lt;=$Z$35,$Z$23*$Z$33*365/360/12+IF($W589=$Z$35,-$Z$23*$Z$34+$Z$23*$Z$34*$Z$26+$Z$37/2,),IF(AND($W589&gt;$Z$35,$W589&lt;=$Z$36),$Z$23*($Z$34*X$40+(1-$Z$34)*$Z$33)*365/360/12+IF($W589=$Z$36,-$Z$23*(1-$Z$34)+$Z80/2,),PMT(X$40/12*365/360,$Z$24+$Z$35-$Z$36,-$Z$23))),"")</f>
        <v>30258.123080979487</v>
      </c>
      <c r="Y589" s="890">
        <f t="shared" ca="1" si="1152"/>
        <v>31023.326031623368</v>
      </c>
      <c r="Z589" s="890">
        <f t="shared" ca="1" si="1152"/>
        <v>31023.326031623368</v>
      </c>
      <c r="AA589" s="890">
        <f t="shared" ca="1" si="1152"/>
        <v>31799.728267184837</v>
      </c>
      <c r="AB589" s="890">
        <f t="shared" ca="1" si="1152"/>
        <v>31799.728267184837</v>
      </c>
      <c r="AC589" s="890">
        <f t="shared" ca="1" si="1152"/>
        <v>32587.243243724675</v>
      </c>
      <c r="AD589" s="890">
        <f t="shared" ca="1" si="1152"/>
        <v>32587.243243724675</v>
      </c>
      <c r="AE589" s="890">
        <f t="shared" ca="1" si="1152"/>
        <v>33385.778544464687</v>
      </c>
      <c r="AF589" s="890">
        <f t="shared" ca="1" si="1152"/>
        <v>33385.778544464687</v>
      </c>
      <c r="AG589" s="890">
        <f t="shared" ca="1" si="1152"/>
        <v>34195.236072157502</v>
      </c>
      <c r="AH589" s="890">
        <f t="shared" ca="1" si="1152"/>
        <v>34740.891398371037</v>
      </c>
      <c r="AI589" s="890">
        <f t="shared" ca="1" si="1152"/>
        <v>36125.853977722742</v>
      </c>
      <c r="AJ589" s="890">
        <f t="shared" ca="1" si="1152"/>
        <v>36125.853977722742</v>
      </c>
      <c r="AK589" s="890">
        <f t="shared" ca="1" si="1152"/>
        <v>37540.139226000429</v>
      </c>
      <c r="AL589" s="890">
        <f t="shared" ca="1" si="1152"/>
        <v>37540.139226000429</v>
      </c>
      <c r="AM589" s="890">
        <f t="shared" ca="1" si="1152"/>
        <v>38983.183461726978</v>
      </c>
      <c r="AN589" s="890">
        <f t="shared" ca="1" si="1152"/>
        <v>38983.183461726978</v>
      </c>
      <c r="AO589" s="890">
        <f t="shared" ca="1" si="1152"/>
        <v>40454.389396970182</v>
      </c>
      <c r="AP589" s="890">
        <f t="shared" ca="1" si="1152"/>
        <v>40454.389396970182</v>
      </c>
      <c r="AQ589" s="890">
        <f t="shared" ca="1" si="1152"/>
        <v>41953.129251949089</v>
      </c>
      <c r="AR589" s="890">
        <f t="shared" ca="1" si="1152"/>
        <v>37254.96291615886</v>
      </c>
      <c r="AS589" s="890">
        <f t="shared" ca="1" si="1152"/>
        <v>38692.302106353636</v>
      </c>
      <c r="AT589" s="890">
        <f t="shared" ca="1" si="1152"/>
        <v>38692.302106353636</v>
      </c>
      <c r="AU589" s="890">
        <f t="shared" ca="1" si="1152"/>
        <v>40157.924993809356</v>
      </c>
      <c r="AV589" s="890">
        <f t="shared" ca="1" si="1152"/>
        <v>40157.924993809356</v>
      </c>
      <c r="AW589" s="890">
        <f t="shared" ca="1" si="1152"/>
        <v>41651.20964433749</v>
      </c>
      <c r="AX589" s="890">
        <f t="shared" ca="1" si="1152"/>
        <v>41651.20964433749</v>
      </c>
      <c r="AY589" s="890">
        <f t="shared" ca="1" si="1152"/>
        <v>43171.50617275374</v>
      </c>
      <c r="AZ589" s="890">
        <f t="shared" ca="1" si="1152"/>
        <v>43171.50617275374</v>
      </c>
      <c r="BA589" s="890">
        <f t="shared" ca="1" si="1152"/>
        <v>44718.13995582729</v>
      </c>
      <c r="CF589" s="602">
        <f t="shared" ref="CF589:DI589" ca="1" si="1153">IF(ISNUMBER($W589),IF($W589&lt;=$Z$35,$Z$23*$Z$33*365/360/12+IF($W589=$Z$35,-$Z$23*$Z$34+$Z$23*$Z$34*$Z$26+$Z$37/2,),IF(AND($W589&gt;$Z$35,$W589&lt;=$Z$36),$Z$23*($Z$34*CF$40+(1-$Z$34)*$Z$33)*365/360/12+IF($W589=$Z$36,-$Z$23*(1-$Z$34)+$Z80/2,),PMT(CF$40/12*365/360,$Z$24+$Z$35-$Z$36,-$Z$23))),"")</f>
        <v>35568.319858392242</v>
      </c>
      <c r="CG589" s="602">
        <f t="shared" ca="1" si="1153"/>
        <v>36406.382743065027</v>
      </c>
      <c r="CH589" s="602">
        <f t="shared" ca="1" si="1153"/>
        <v>36406.382743065027</v>
      </c>
      <c r="CI589" s="602">
        <f t="shared" ca="1" si="1153"/>
        <v>37254.96291615886</v>
      </c>
      <c r="CJ589" s="602">
        <f t="shared" ca="1" si="1153"/>
        <v>37254.96291615886</v>
      </c>
      <c r="CK589" s="602">
        <f t="shared" ca="1" si="1153"/>
        <v>38113.93857024506</v>
      </c>
      <c r="CL589" s="602">
        <f t="shared" ca="1" si="1153"/>
        <v>38113.93857024506</v>
      </c>
      <c r="CM589" s="602">
        <f t="shared" ca="1" si="1153"/>
        <v>38983.183461726985</v>
      </c>
      <c r="CN589" s="602">
        <f t="shared" ca="1" si="1153"/>
        <v>38983.183461726985</v>
      </c>
      <c r="CO589" s="602">
        <f t="shared" ca="1" si="1153"/>
        <v>39862.567150632683</v>
      </c>
      <c r="CP589" s="602">
        <f t="shared" ca="1" si="1153"/>
        <v>43478.747935967709</v>
      </c>
      <c r="CQ589" s="602">
        <f t="shared" ca="1" si="1153"/>
        <v>45030.566265503898</v>
      </c>
      <c r="CR589" s="602">
        <f t="shared" ca="1" si="1153"/>
        <v>45030.566265503898</v>
      </c>
      <c r="CS589" s="602">
        <f t="shared" ca="1" si="1153"/>
        <v>46607.884191275814</v>
      </c>
      <c r="CT589" s="602">
        <f t="shared" ca="1" si="1153"/>
        <v>46607.884191275814</v>
      </c>
      <c r="CU589" s="602">
        <f t="shared" ca="1" si="1153"/>
        <v>48209.984007450126</v>
      </c>
      <c r="CV589" s="602">
        <f t="shared" ca="1" si="1153"/>
        <v>48209.984007450126</v>
      </c>
      <c r="CW589" s="602">
        <f t="shared" ca="1" si="1153"/>
        <v>49836.133517801674</v>
      </c>
      <c r="CX589" s="602">
        <f t="shared" ca="1" si="1153"/>
        <v>49836.133517801674</v>
      </c>
      <c r="CY589" s="602">
        <f t="shared" ca="1" si="1153"/>
        <v>51485.589135532791</v>
      </c>
      <c r="CZ589" s="602">
        <f t="shared" ca="1" si="1153"/>
        <v>46290.414859746117</v>
      </c>
      <c r="DA589" s="602">
        <f t="shared" ca="1" si="1153"/>
        <v>47887.616454968753</v>
      </c>
      <c r="DB589" s="602">
        <f t="shared" ca="1" si="1153"/>
        <v>47887.616454968753</v>
      </c>
      <c r="DC589" s="602">
        <f t="shared" ca="1" si="1153"/>
        <v>49509.015192921019</v>
      </c>
      <c r="DD589" s="602">
        <f t="shared" ca="1" si="1153"/>
        <v>49509.015192921019</v>
      </c>
      <c r="DE589" s="602">
        <f t="shared" ca="1" si="1153"/>
        <v>51153.869520848333</v>
      </c>
      <c r="DF589" s="602">
        <f t="shared" ca="1" si="1153"/>
        <v>51153.869520848333</v>
      </c>
      <c r="DG589" s="602">
        <f t="shared" ca="1" si="1153"/>
        <v>52821.428913199037</v>
      </c>
      <c r="DH589" s="602">
        <f t="shared" ca="1" si="1153"/>
        <v>52821.428913199037</v>
      </c>
      <c r="DI589" s="602">
        <f t="shared" ca="1" si="1153"/>
        <v>54510.936800140749</v>
      </c>
    </row>
    <row r="590" spans="22:113" ht="14.25" x14ac:dyDescent="0.2">
      <c r="V590" s="260"/>
      <c r="W590" s="887">
        <f t="shared" si="1058"/>
        <v>47</v>
      </c>
      <c r="X590" s="890">
        <f t="shared" ref="X590:BA590" ca="1" si="1154">IF(ISNUMBER($W590),IF($W590&lt;=$Z$35,$Z$23*$Z$33*365/360/12+IF($W590=$Z$35,-$Z$23*$Z$34+$Z$23*$Z$34*$Z$26+$Z$37/2,),IF(AND($W590&gt;$Z$35,$W590&lt;=$Z$36),$Z$23*($Z$34*X$40+(1-$Z$34)*$Z$33)*365/360/12+IF($W590=$Z$36,-$Z$23*(1-$Z$34)+$Z81/2,),PMT(X$40/12*365/360,$Z$24+$Z$35-$Z$36,-$Z$23))),"")</f>
        <v>30258.123080979487</v>
      </c>
      <c r="Y590" s="890">
        <f t="shared" ca="1" si="1154"/>
        <v>31023.326031623368</v>
      </c>
      <c r="Z590" s="890">
        <f t="shared" ca="1" si="1154"/>
        <v>31023.326031623368</v>
      </c>
      <c r="AA590" s="890">
        <f t="shared" ca="1" si="1154"/>
        <v>31799.728267184837</v>
      </c>
      <c r="AB590" s="890">
        <f t="shared" ca="1" si="1154"/>
        <v>31799.728267184837</v>
      </c>
      <c r="AC590" s="890">
        <f t="shared" ca="1" si="1154"/>
        <v>32587.243243724675</v>
      </c>
      <c r="AD590" s="890">
        <f t="shared" ca="1" si="1154"/>
        <v>32587.243243724675</v>
      </c>
      <c r="AE590" s="890">
        <f t="shared" ca="1" si="1154"/>
        <v>33385.778544464687</v>
      </c>
      <c r="AF590" s="890">
        <f t="shared" ca="1" si="1154"/>
        <v>33385.778544464687</v>
      </c>
      <c r="AG590" s="890">
        <f t="shared" ca="1" si="1154"/>
        <v>34195.236072157502</v>
      </c>
      <c r="AH590" s="890">
        <f t="shared" ca="1" si="1154"/>
        <v>34740.891398371037</v>
      </c>
      <c r="AI590" s="890">
        <f t="shared" ca="1" si="1154"/>
        <v>36125.853977722742</v>
      </c>
      <c r="AJ590" s="890">
        <f t="shared" ca="1" si="1154"/>
        <v>36125.853977722742</v>
      </c>
      <c r="AK590" s="890">
        <f t="shared" ca="1" si="1154"/>
        <v>37540.139226000429</v>
      </c>
      <c r="AL590" s="890">
        <f t="shared" ca="1" si="1154"/>
        <v>37540.139226000429</v>
      </c>
      <c r="AM590" s="890">
        <f t="shared" ca="1" si="1154"/>
        <v>38983.183461726978</v>
      </c>
      <c r="AN590" s="890">
        <f t="shared" ca="1" si="1154"/>
        <v>38983.183461726978</v>
      </c>
      <c r="AO590" s="890">
        <f t="shared" ca="1" si="1154"/>
        <v>40454.389396970182</v>
      </c>
      <c r="AP590" s="890">
        <f t="shared" ca="1" si="1154"/>
        <v>40454.389396970182</v>
      </c>
      <c r="AQ590" s="890">
        <f t="shared" ca="1" si="1154"/>
        <v>41953.129251949089</v>
      </c>
      <c r="AR590" s="890">
        <f t="shared" ca="1" si="1154"/>
        <v>37254.96291615886</v>
      </c>
      <c r="AS590" s="890">
        <f t="shared" ca="1" si="1154"/>
        <v>38692.302106353636</v>
      </c>
      <c r="AT590" s="890">
        <f t="shared" ca="1" si="1154"/>
        <v>38692.302106353636</v>
      </c>
      <c r="AU590" s="890">
        <f t="shared" ca="1" si="1154"/>
        <v>40157.924993809356</v>
      </c>
      <c r="AV590" s="890">
        <f t="shared" ca="1" si="1154"/>
        <v>40157.924993809356</v>
      </c>
      <c r="AW590" s="890">
        <f t="shared" ca="1" si="1154"/>
        <v>41651.20964433749</v>
      </c>
      <c r="AX590" s="890">
        <f t="shared" ca="1" si="1154"/>
        <v>41651.20964433749</v>
      </c>
      <c r="AY590" s="890">
        <f t="shared" ca="1" si="1154"/>
        <v>43171.50617275374</v>
      </c>
      <c r="AZ590" s="890">
        <f t="shared" ca="1" si="1154"/>
        <v>43171.50617275374</v>
      </c>
      <c r="BA590" s="890">
        <f t="shared" ca="1" si="1154"/>
        <v>44718.13995582729</v>
      </c>
      <c r="CF590" s="602">
        <f t="shared" ref="CF590:DI590" ca="1" si="1155">IF(ISNUMBER($W590),IF($W590&lt;=$Z$35,$Z$23*$Z$33*365/360/12+IF($W590=$Z$35,-$Z$23*$Z$34+$Z$23*$Z$34*$Z$26+$Z$37/2,),IF(AND($W590&gt;$Z$35,$W590&lt;=$Z$36),$Z$23*($Z$34*CF$40+(1-$Z$34)*$Z$33)*365/360/12+IF($W590=$Z$36,-$Z$23*(1-$Z$34)+$Z81/2,),PMT(CF$40/12*365/360,$Z$24+$Z$35-$Z$36,-$Z$23))),"")</f>
        <v>35568.319858392242</v>
      </c>
      <c r="CG590" s="602">
        <f t="shared" ca="1" si="1155"/>
        <v>36406.382743065027</v>
      </c>
      <c r="CH590" s="602">
        <f t="shared" ca="1" si="1155"/>
        <v>36406.382743065027</v>
      </c>
      <c r="CI590" s="602">
        <f t="shared" ca="1" si="1155"/>
        <v>37254.96291615886</v>
      </c>
      <c r="CJ590" s="602">
        <f t="shared" ca="1" si="1155"/>
        <v>37254.96291615886</v>
      </c>
      <c r="CK590" s="602">
        <f t="shared" ca="1" si="1155"/>
        <v>38113.93857024506</v>
      </c>
      <c r="CL590" s="602">
        <f t="shared" ca="1" si="1155"/>
        <v>38113.93857024506</v>
      </c>
      <c r="CM590" s="602">
        <f t="shared" ca="1" si="1155"/>
        <v>38983.183461726985</v>
      </c>
      <c r="CN590" s="602">
        <f t="shared" ca="1" si="1155"/>
        <v>38983.183461726985</v>
      </c>
      <c r="CO590" s="602">
        <f t="shared" ca="1" si="1155"/>
        <v>39862.567150632683</v>
      </c>
      <c r="CP590" s="602">
        <f t="shared" ca="1" si="1155"/>
        <v>43478.747935967709</v>
      </c>
      <c r="CQ590" s="602">
        <f t="shared" ca="1" si="1155"/>
        <v>45030.566265503898</v>
      </c>
      <c r="CR590" s="602">
        <f t="shared" ca="1" si="1155"/>
        <v>45030.566265503898</v>
      </c>
      <c r="CS590" s="602">
        <f t="shared" ca="1" si="1155"/>
        <v>46607.884191275814</v>
      </c>
      <c r="CT590" s="602">
        <f t="shared" ca="1" si="1155"/>
        <v>46607.884191275814</v>
      </c>
      <c r="CU590" s="602">
        <f t="shared" ca="1" si="1155"/>
        <v>48209.984007450126</v>
      </c>
      <c r="CV590" s="602">
        <f t="shared" ca="1" si="1155"/>
        <v>48209.984007450126</v>
      </c>
      <c r="CW590" s="602">
        <f t="shared" ca="1" si="1155"/>
        <v>49836.133517801674</v>
      </c>
      <c r="CX590" s="602">
        <f t="shared" ca="1" si="1155"/>
        <v>49836.133517801674</v>
      </c>
      <c r="CY590" s="602">
        <f t="shared" ca="1" si="1155"/>
        <v>51485.589135532791</v>
      </c>
      <c r="CZ590" s="602">
        <f t="shared" ca="1" si="1155"/>
        <v>46290.414859746117</v>
      </c>
      <c r="DA590" s="602">
        <f t="shared" ca="1" si="1155"/>
        <v>47887.616454968753</v>
      </c>
      <c r="DB590" s="602">
        <f t="shared" ca="1" si="1155"/>
        <v>47887.616454968753</v>
      </c>
      <c r="DC590" s="602">
        <f t="shared" ca="1" si="1155"/>
        <v>49509.015192921019</v>
      </c>
      <c r="DD590" s="602">
        <f t="shared" ca="1" si="1155"/>
        <v>49509.015192921019</v>
      </c>
      <c r="DE590" s="602">
        <f t="shared" ca="1" si="1155"/>
        <v>51153.869520848333</v>
      </c>
      <c r="DF590" s="602">
        <f t="shared" ca="1" si="1155"/>
        <v>51153.869520848333</v>
      </c>
      <c r="DG590" s="602">
        <f t="shared" ca="1" si="1155"/>
        <v>52821.428913199037</v>
      </c>
      <c r="DH590" s="602">
        <f t="shared" ca="1" si="1155"/>
        <v>52821.428913199037</v>
      </c>
      <c r="DI590" s="602">
        <f t="shared" ca="1" si="1155"/>
        <v>54510.936800140749</v>
      </c>
    </row>
    <row r="591" spans="22:113" ht="14.25" x14ac:dyDescent="0.2">
      <c r="V591" s="260"/>
      <c r="W591" s="887">
        <f t="shared" si="1058"/>
        <v>48</v>
      </c>
      <c r="X591" s="890">
        <f t="shared" ref="X591:BA591" ca="1" si="1156">IF(ISNUMBER($W591),IF($W591&lt;=$Z$35,$Z$23*$Z$33*365/360/12+IF($W591=$Z$35,-$Z$23*$Z$34+$Z$23*$Z$34*$Z$26+$Z$37/2,),IF(AND($W591&gt;$Z$35,$W591&lt;=$Z$36),$Z$23*($Z$34*X$40+(1-$Z$34)*$Z$33)*365/360/12+IF($W591=$Z$36,-$Z$23*(1-$Z$34)+$Z82/2,),PMT(X$40/12*365/360,$Z$24+$Z$35-$Z$36,-$Z$23))),"")</f>
        <v>30258.123080979487</v>
      </c>
      <c r="Y591" s="890">
        <f t="shared" ca="1" si="1156"/>
        <v>31023.326031623368</v>
      </c>
      <c r="Z591" s="890">
        <f t="shared" ca="1" si="1156"/>
        <v>31023.326031623368</v>
      </c>
      <c r="AA591" s="890">
        <f t="shared" ca="1" si="1156"/>
        <v>31799.728267184837</v>
      </c>
      <c r="AB591" s="890">
        <f t="shared" ca="1" si="1156"/>
        <v>31799.728267184837</v>
      </c>
      <c r="AC591" s="890">
        <f t="shared" ca="1" si="1156"/>
        <v>32587.243243724675</v>
      </c>
      <c r="AD591" s="890">
        <f t="shared" ca="1" si="1156"/>
        <v>32587.243243724675</v>
      </c>
      <c r="AE591" s="890">
        <f t="shared" ca="1" si="1156"/>
        <v>33385.778544464687</v>
      </c>
      <c r="AF591" s="890">
        <f t="shared" ca="1" si="1156"/>
        <v>33385.778544464687</v>
      </c>
      <c r="AG591" s="890">
        <f t="shared" ca="1" si="1156"/>
        <v>34195.236072157502</v>
      </c>
      <c r="AH591" s="890">
        <f t="shared" ca="1" si="1156"/>
        <v>34740.891398371037</v>
      </c>
      <c r="AI591" s="890">
        <f t="shared" ca="1" si="1156"/>
        <v>36125.853977722742</v>
      </c>
      <c r="AJ591" s="890">
        <f t="shared" ca="1" si="1156"/>
        <v>36125.853977722742</v>
      </c>
      <c r="AK591" s="890">
        <f t="shared" ca="1" si="1156"/>
        <v>37540.139226000429</v>
      </c>
      <c r="AL591" s="890">
        <f t="shared" ca="1" si="1156"/>
        <v>37540.139226000429</v>
      </c>
      <c r="AM591" s="890">
        <f t="shared" ca="1" si="1156"/>
        <v>38983.183461726978</v>
      </c>
      <c r="AN591" s="890">
        <f t="shared" ca="1" si="1156"/>
        <v>38983.183461726978</v>
      </c>
      <c r="AO591" s="890">
        <f t="shared" ca="1" si="1156"/>
        <v>40454.389396970182</v>
      </c>
      <c r="AP591" s="890">
        <f t="shared" ca="1" si="1156"/>
        <v>40454.389396970182</v>
      </c>
      <c r="AQ591" s="890">
        <f t="shared" ca="1" si="1156"/>
        <v>41953.129251949089</v>
      </c>
      <c r="AR591" s="890">
        <f t="shared" ca="1" si="1156"/>
        <v>37254.96291615886</v>
      </c>
      <c r="AS591" s="890">
        <f t="shared" ca="1" si="1156"/>
        <v>38692.302106353636</v>
      </c>
      <c r="AT591" s="890">
        <f t="shared" ca="1" si="1156"/>
        <v>38692.302106353636</v>
      </c>
      <c r="AU591" s="890">
        <f t="shared" ca="1" si="1156"/>
        <v>40157.924993809356</v>
      </c>
      <c r="AV591" s="890">
        <f t="shared" ca="1" si="1156"/>
        <v>40157.924993809356</v>
      </c>
      <c r="AW591" s="890">
        <f t="shared" ca="1" si="1156"/>
        <v>41651.20964433749</v>
      </c>
      <c r="AX591" s="890">
        <f t="shared" ca="1" si="1156"/>
        <v>41651.20964433749</v>
      </c>
      <c r="AY591" s="890">
        <f t="shared" ca="1" si="1156"/>
        <v>43171.50617275374</v>
      </c>
      <c r="AZ591" s="890">
        <f t="shared" ca="1" si="1156"/>
        <v>43171.50617275374</v>
      </c>
      <c r="BA591" s="890">
        <f t="shared" ca="1" si="1156"/>
        <v>44718.13995582729</v>
      </c>
      <c r="CF591" s="602">
        <f t="shared" ref="CF591:DI591" ca="1" si="1157">IF(ISNUMBER($W591),IF($W591&lt;=$Z$35,$Z$23*$Z$33*365/360/12+IF($W591=$Z$35,-$Z$23*$Z$34+$Z$23*$Z$34*$Z$26+$Z$37/2,),IF(AND($W591&gt;$Z$35,$W591&lt;=$Z$36),$Z$23*($Z$34*CF$40+(1-$Z$34)*$Z$33)*365/360/12+IF($W591=$Z$36,-$Z$23*(1-$Z$34)+$Z82/2,),PMT(CF$40/12*365/360,$Z$24+$Z$35-$Z$36,-$Z$23))),"")</f>
        <v>35568.319858392242</v>
      </c>
      <c r="CG591" s="602">
        <f t="shared" ca="1" si="1157"/>
        <v>36406.382743065027</v>
      </c>
      <c r="CH591" s="602">
        <f t="shared" ca="1" si="1157"/>
        <v>36406.382743065027</v>
      </c>
      <c r="CI591" s="602">
        <f t="shared" ca="1" si="1157"/>
        <v>37254.96291615886</v>
      </c>
      <c r="CJ591" s="602">
        <f t="shared" ca="1" si="1157"/>
        <v>37254.96291615886</v>
      </c>
      <c r="CK591" s="602">
        <f t="shared" ca="1" si="1157"/>
        <v>38113.93857024506</v>
      </c>
      <c r="CL591" s="602">
        <f t="shared" ca="1" si="1157"/>
        <v>38113.93857024506</v>
      </c>
      <c r="CM591" s="602">
        <f t="shared" ca="1" si="1157"/>
        <v>38983.183461726985</v>
      </c>
      <c r="CN591" s="602">
        <f t="shared" ca="1" si="1157"/>
        <v>38983.183461726985</v>
      </c>
      <c r="CO591" s="602">
        <f t="shared" ca="1" si="1157"/>
        <v>39862.567150632683</v>
      </c>
      <c r="CP591" s="602">
        <f t="shared" ca="1" si="1157"/>
        <v>43478.747935967709</v>
      </c>
      <c r="CQ591" s="602">
        <f t="shared" ca="1" si="1157"/>
        <v>45030.566265503898</v>
      </c>
      <c r="CR591" s="602">
        <f t="shared" ca="1" si="1157"/>
        <v>45030.566265503898</v>
      </c>
      <c r="CS591" s="602">
        <f t="shared" ca="1" si="1157"/>
        <v>46607.884191275814</v>
      </c>
      <c r="CT591" s="602">
        <f t="shared" ca="1" si="1157"/>
        <v>46607.884191275814</v>
      </c>
      <c r="CU591" s="602">
        <f t="shared" ca="1" si="1157"/>
        <v>48209.984007450126</v>
      </c>
      <c r="CV591" s="602">
        <f t="shared" ca="1" si="1157"/>
        <v>48209.984007450126</v>
      </c>
      <c r="CW591" s="602">
        <f t="shared" ca="1" si="1157"/>
        <v>49836.133517801674</v>
      </c>
      <c r="CX591" s="602">
        <f t="shared" ca="1" si="1157"/>
        <v>49836.133517801674</v>
      </c>
      <c r="CY591" s="602">
        <f t="shared" ca="1" si="1157"/>
        <v>51485.589135532791</v>
      </c>
      <c r="CZ591" s="602">
        <f t="shared" ca="1" si="1157"/>
        <v>46290.414859746117</v>
      </c>
      <c r="DA591" s="602">
        <f t="shared" ca="1" si="1157"/>
        <v>47887.616454968753</v>
      </c>
      <c r="DB591" s="602">
        <f t="shared" ca="1" si="1157"/>
        <v>47887.616454968753</v>
      </c>
      <c r="DC591" s="602">
        <f t="shared" ca="1" si="1157"/>
        <v>49509.015192921019</v>
      </c>
      <c r="DD591" s="602">
        <f t="shared" ca="1" si="1157"/>
        <v>49509.015192921019</v>
      </c>
      <c r="DE591" s="602">
        <f t="shared" ca="1" si="1157"/>
        <v>51153.869520848333</v>
      </c>
      <c r="DF591" s="602">
        <f t="shared" ca="1" si="1157"/>
        <v>51153.869520848333</v>
      </c>
      <c r="DG591" s="602">
        <f t="shared" ca="1" si="1157"/>
        <v>52821.428913199037</v>
      </c>
      <c r="DH591" s="602">
        <f t="shared" ca="1" si="1157"/>
        <v>52821.428913199037</v>
      </c>
      <c r="DI591" s="602">
        <f t="shared" ca="1" si="1157"/>
        <v>54510.936800140749</v>
      </c>
    </row>
    <row r="592" spans="22:113" ht="14.25" x14ac:dyDescent="0.2">
      <c r="V592" s="260"/>
      <c r="W592" s="887">
        <f t="shared" si="1058"/>
        <v>49</v>
      </c>
      <c r="X592" s="890">
        <f t="shared" ref="X592:BA592" ca="1" si="1158">IF(ISNUMBER($W592),IF($W592&lt;=$Z$35,$Z$23*$Z$33*365/360/12+IF($W592=$Z$35,-$Z$23*$Z$34+$Z$23*$Z$34*$Z$26+$Z$37/2,),IF(AND($W592&gt;$Z$35,$W592&lt;=$Z$36),$Z$23*($Z$34*X$40+(1-$Z$34)*$Z$33)*365/360/12+IF($W592=$Z$36,-$Z$23*(1-$Z$34)+$Z83/2,),PMT(X$40/12*365/360,$Z$24+$Z$35-$Z$36,-$Z$23))),"")</f>
        <v>30258.123080979487</v>
      </c>
      <c r="Y592" s="890">
        <f t="shared" ca="1" si="1158"/>
        <v>31023.326031623368</v>
      </c>
      <c r="Z592" s="890">
        <f t="shared" ca="1" si="1158"/>
        <v>31023.326031623368</v>
      </c>
      <c r="AA592" s="890">
        <f t="shared" ca="1" si="1158"/>
        <v>31799.728267184837</v>
      </c>
      <c r="AB592" s="890">
        <f t="shared" ca="1" si="1158"/>
        <v>31799.728267184837</v>
      </c>
      <c r="AC592" s="890">
        <f t="shared" ca="1" si="1158"/>
        <v>32587.243243724675</v>
      </c>
      <c r="AD592" s="890">
        <f t="shared" ca="1" si="1158"/>
        <v>32587.243243724675</v>
      </c>
      <c r="AE592" s="890">
        <f t="shared" ca="1" si="1158"/>
        <v>33385.778544464687</v>
      </c>
      <c r="AF592" s="890">
        <f t="shared" ca="1" si="1158"/>
        <v>33385.778544464687</v>
      </c>
      <c r="AG592" s="890">
        <f t="shared" ca="1" si="1158"/>
        <v>34195.236072157502</v>
      </c>
      <c r="AH592" s="890">
        <f t="shared" ca="1" si="1158"/>
        <v>34740.891398371037</v>
      </c>
      <c r="AI592" s="890">
        <f t="shared" ca="1" si="1158"/>
        <v>36125.853977722742</v>
      </c>
      <c r="AJ592" s="890">
        <f t="shared" ca="1" si="1158"/>
        <v>36125.853977722742</v>
      </c>
      <c r="AK592" s="890">
        <f t="shared" ca="1" si="1158"/>
        <v>37540.139226000429</v>
      </c>
      <c r="AL592" s="890">
        <f t="shared" ca="1" si="1158"/>
        <v>37540.139226000429</v>
      </c>
      <c r="AM592" s="890">
        <f t="shared" ca="1" si="1158"/>
        <v>38983.183461726978</v>
      </c>
      <c r="AN592" s="890">
        <f t="shared" ca="1" si="1158"/>
        <v>38983.183461726978</v>
      </c>
      <c r="AO592" s="890">
        <f t="shared" ca="1" si="1158"/>
        <v>40454.389396970182</v>
      </c>
      <c r="AP592" s="890">
        <f t="shared" ca="1" si="1158"/>
        <v>40454.389396970182</v>
      </c>
      <c r="AQ592" s="890">
        <f t="shared" ca="1" si="1158"/>
        <v>41953.129251949089</v>
      </c>
      <c r="AR592" s="890">
        <f t="shared" ca="1" si="1158"/>
        <v>37254.96291615886</v>
      </c>
      <c r="AS592" s="890">
        <f t="shared" ca="1" si="1158"/>
        <v>38692.302106353636</v>
      </c>
      <c r="AT592" s="890">
        <f t="shared" ca="1" si="1158"/>
        <v>38692.302106353636</v>
      </c>
      <c r="AU592" s="890">
        <f t="shared" ca="1" si="1158"/>
        <v>40157.924993809356</v>
      </c>
      <c r="AV592" s="890">
        <f t="shared" ca="1" si="1158"/>
        <v>40157.924993809356</v>
      </c>
      <c r="AW592" s="890">
        <f t="shared" ca="1" si="1158"/>
        <v>41651.20964433749</v>
      </c>
      <c r="AX592" s="890">
        <f t="shared" ca="1" si="1158"/>
        <v>41651.20964433749</v>
      </c>
      <c r="AY592" s="890">
        <f t="shared" ca="1" si="1158"/>
        <v>43171.50617275374</v>
      </c>
      <c r="AZ592" s="890">
        <f t="shared" ca="1" si="1158"/>
        <v>43171.50617275374</v>
      </c>
      <c r="BA592" s="890">
        <f t="shared" ca="1" si="1158"/>
        <v>44718.13995582729</v>
      </c>
      <c r="CF592" s="602">
        <f t="shared" ref="CF592:DI592" ca="1" si="1159">IF(ISNUMBER($W592),IF($W592&lt;=$Z$35,$Z$23*$Z$33*365/360/12+IF($W592=$Z$35,-$Z$23*$Z$34+$Z$23*$Z$34*$Z$26+$Z$37/2,),IF(AND($W592&gt;$Z$35,$W592&lt;=$Z$36),$Z$23*($Z$34*CF$40+(1-$Z$34)*$Z$33)*365/360/12+IF($W592=$Z$36,-$Z$23*(1-$Z$34)+$Z83/2,),PMT(CF$40/12*365/360,$Z$24+$Z$35-$Z$36,-$Z$23))),"")</f>
        <v>35568.319858392242</v>
      </c>
      <c r="CG592" s="602">
        <f t="shared" ca="1" si="1159"/>
        <v>36406.382743065027</v>
      </c>
      <c r="CH592" s="602">
        <f t="shared" ca="1" si="1159"/>
        <v>36406.382743065027</v>
      </c>
      <c r="CI592" s="602">
        <f t="shared" ca="1" si="1159"/>
        <v>37254.96291615886</v>
      </c>
      <c r="CJ592" s="602">
        <f t="shared" ca="1" si="1159"/>
        <v>37254.96291615886</v>
      </c>
      <c r="CK592" s="602">
        <f t="shared" ca="1" si="1159"/>
        <v>38113.93857024506</v>
      </c>
      <c r="CL592" s="602">
        <f t="shared" ca="1" si="1159"/>
        <v>38113.93857024506</v>
      </c>
      <c r="CM592" s="602">
        <f t="shared" ca="1" si="1159"/>
        <v>38983.183461726985</v>
      </c>
      <c r="CN592" s="602">
        <f t="shared" ca="1" si="1159"/>
        <v>38983.183461726985</v>
      </c>
      <c r="CO592" s="602">
        <f t="shared" ca="1" si="1159"/>
        <v>39862.567150632683</v>
      </c>
      <c r="CP592" s="602">
        <f t="shared" ca="1" si="1159"/>
        <v>43478.747935967709</v>
      </c>
      <c r="CQ592" s="602">
        <f t="shared" ca="1" si="1159"/>
        <v>45030.566265503898</v>
      </c>
      <c r="CR592" s="602">
        <f t="shared" ca="1" si="1159"/>
        <v>45030.566265503898</v>
      </c>
      <c r="CS592" s="602">
        <f t="shared" ca="1" si="1159"/>
        <v>46607.884191275814</v>
      </c>
      <c r="CT592" s="602">
        <f t="shared" ca="1" si="1159"/>
        <v>46607.884191275814</v>
      </c>
      <c r="CU592" s="602">
        <f t="shared" ca="1" si="1159"/>
        <v>48209.984007450126</v>
      </c>
      <c r="CV592" s="602">
        <f t="shared" ca="1" si="1159"/>
        <v>48209.984007450126</v>
      </c>
      <c r="CW592" s="602">
        <f t="shared" ca="1" si="1159"/>
        <v>49836.133517801674</v>
      </c>
      <c r="CX592" s="602">
        <f t="shared" ca="1" si="1159"/>
        <v>49836.133517801674</v>
      </c>
      <c r="CY592" s="602">
        <f t="shared" ca="1" si="1159"/>
        <v>51485.589135532791</v>
      </c>
      <c r="CZ592" s="602">
        <f t="shared" ca="1" si="1159"/>
        <v>46290.414859746117</v>
      </c>
      <c r="DA592" s="602">
        <f t="shared" ca="1" si="1159"/>
        <v>47887.616454968753</v>
      </c>
      <c r="DB592" s="602">
        <f t="shared" ca="1" si="1159"/>
        <v>47887.616454968753</v>
      </c>
      <c r="DC592" s="602">
        <f t="shared" ca="1" si="1159"/>
        <v>49509.015192921019</v>
      </c>
      <c r="DD592" s="602">
        <f t="shared" ca="1" si="1159"/>
        <v>49509.015192921019</v>
      </c>
      <c r="DE592" s="602">
        <f t="shared" ca="1" si="1159"/>
        <v>51153.869520848333</v>
      </c>
      <c r="DF592" s="602">
        <f t="shared" ca="1" si="1159"/>
        <v>51153.869520848333</v>
      </c>
      <c r="DG592" s="602">
        <f t="shared" ca="1" si="1159"/>
        <v>52821.428913199037</v>
      </c>
      <c r="DH592" s="602">
        <f t="shared" ca="1" si="1159"/>
        <v>52821.428913199037</v>
      </c>
      <c r="DI592" s="602">
        <f t="shared" ca="1" si="1159"/>
        <v>54510.936800140749</v>
      </c>
    </row>
    <row r="593" spans="22:113" ht="14.25" x14ac:dyDescent="0.2">
      <c r="V593" s="260"/>
      <c r="W593" s="887">
        <f t="shared" si="1058"/>
        <v>50</v>
      </c>
      <c r="X593" s="890">
        <f t="shared" ref="X593:BA593" ca="1" si="1160">IF(ISNUMBER($W593),IF($W593&lt;=$Z$35,$Z$23*$Z$33*365/360/12+IF($W593=$Z$35,-$Z$23*$Z$34+$Z$23*$Z$34*$Z$26+$Z$37/2,),IF(AND($W593&gt;$Z$35,$W593&lt;=$Z$36),$Z$23*($Z$34*X$40+(1-$Z$34)*$Z$33)*365/360/12+IF($W593=$Z$36,-$Z$23*(1-$Z$34)+$Z84/2,),PMT(X$40/12*365/360,$Z$24+$Z$35-$Z$36,-$Z$23))),"")</f>
        <v>30258.123080979487</v>
      </c>
      <c r="Y593" s="890">
        <f t="shared" ca="1" si="1160"/>
        <v>31023.326031623368</v>
      </c>
      <c r="Z593" s="890">
        <f t="shared" ca="1" si="1160"/>
        <v>31023.326031623368</v>
      </c>
      <c r="AA593" s="890">
        <f t="shared" ca="1" si="1160"/>
        <v>31799.728267184837</v>
      </c>
      <c r="AB593" s="890">
        <f t="shared" ca="1" si="1160"/>
        <v>31799.728267184837</v>
      </c>
      <c r="AC593" s="890">
        <f t="shared" ca="1" si="1160"/>
        <v>32587.243243724675</v>
      </c>
      <c r="AD593" s="890">
        <f t="shared" ca="1" si="1160"/>
        <v>32587.243243724675</v>
      </c>
      <c r="AE593" s="890">
        <f t="shared" ca="1" si="1160"/>
        <v>33385.778544464687</v>
      </c>
      <c r="AF593" s="890">
        <f t="shared" ca="1" si="1160"/>
        <v>33385.778544464687</v>
      </c>
      <c r="AG593" s="890">
        <f t="shared" ca="1" si="1160"/>
        <v>34195.236072157502</v>
      </c>
      <c r="AH593" s="890">
        <f t="shared" ca="1" si="1160"/>
        <v>34740.891398371037</v>
      </c>
      <c r="AI593" s="890">
        <f t="shared" ca="1" si="1160"/>
        <v>36125.853977722742</v>
      </c>
      <c r="AJ593" s="890">
        <f t="shared" ca="1" si="1160"/>
        <v>36125.853977722742</v>
      </c>
      <c r="AK593" s="890">
        <f t="shared" ca="1" si="1160"/>
        <v>37540.139226000429</v>
      </c>
      <c r="AL593" s="890">
        <f t="shared" ca="1" si="1160"/>
        <v>37540.139226000429</v>
      </c>
      <c r="AM593" s="890">
        <f t="shared" ca="1" si="1160"/>
        <v>38983.183461726978</v>
      </c>
      <c r="AN593" s="890">
        <f t="shared" ca="1" si="1160"/>
        <v>38983.183461726978</v>
      </c>
      <c r="AO593" s="890">
        <f t="shared" ca="1" si="1160"/>
        <v>40454.389396970182</v>
      </c>
      <c r="AP593" s="890">
        <f t="shared" ca="1" si="1160"/>
        <v>40454.389396970182</v>
      </c>
      <c r="AQ593" s="890">
        <f t="shared" ca="1" si="1160"/>
        <v>41953.129251949089</v>
      </c>
      <c r="AR593" s="890">
        <f t="shared" ca="1" si="1160"/>
        <v>37254.96291615886</v>
      </c>
      <c r="AS593" s="890">
        <f t="shared" ca="1" si="1160"/>
        <v>38692.302106353636</v>
      </c>
      <c r="AT593" s="890">
        <f t="shared" ca="1" si="1160"/>
        <v>38692.302106353636</v>
      </c>
      <c r="AU593" s="890">
        <f t="shared" ca="1" si="1160"/>
        <v>40157.924993809356</v>
      </c>
      <c r="AV593" s="890">
        <f t="shared" ca="1" si="1160"/>
        <v>40157.924993809356</v>
      </c>
      <c r="AW593" s="890">
        <f t="shared" ca="1" si="1160"/>
        <v>41651.20964433749</v>
      </c>
      <c r="AX593" s="890">
        <f t="shared" ca="1" si="1160"/>
        <v>41651.20964433749</v>
      </c>
      <c r="AY593" s="890">
        <f t="shared" ca="1" si="1160"/>
        <v>43171.50617275374</v>
      </c>
      <c r="AZ593" s="890">
        <f t="shared" ca="1" si="1160"/>
        <v>43171.50617275374</v>
      </c>
      <c r="BA593" s="890">
        <f t="shared" ca="1" si="1160"/>
        <v>44718.13995582729</v>
      </c>
      <c r="CF593" s="602">
        <f t="shared" ref="CF593:DI593" ca="1" si="1161">IF(ISNUMBER($W593),IF($W593&lt;=$Z$35,$Z$23*$Z$33*365/360/12+IF($W593=$Z$35,-$Z$23*$Z$34+$Z$23*$Z$34*$Z$26+$Z$37/2,),IF(AND($W593&gt;$Z$35,$W593&lt;=$Z$36),$Z$23*($Z$34*CF$40+(1-$Z$34)*$Z$33)*365/360/12+IF($W593=$Z$36,-$Z$23*(1-$Z$34)+$Z84/2,),PMT(CF$40/12*365/360,$Z$24+$Z$35-$Z$36,-$Z$23))),"")</f>
        <v>35568.319858392242</v>
      </c>
      <c r="CG593" s="602">
        <f t="shared" ca="1" si="1161"/>
        <v>36406.382743065027</v>
      </c>
      <c r="CH593" s="602">
        <f t="shared" ca="1" si="1161"/>
        <v>36406.382743065027</v>
      </c>
      <c r="CI593" s="602">
        <f t="shared" ca="1" si="1161"/>
        <v>37254.96291615886</v>
      </c>
      <c r="CJ593" s="602">
        <f t="shared" ca="1" si="1161"/>
        <v>37254.96291615886</v>
      </c>
      <c r="CK593" s="602">
        <f t="shared" ca="1" si="1161"/>
        <v>38113.93857024506</v>
      </c>
      <c r="CL593" s="602">
        <f t="shared" ca="1" si="1161"/>
        <v>38113.93857024506</v>
      </c>
      <c r="CM593" s="602">
        <f t="shared" ca="1" si="1161"/>
        <v>38983.183461726985</v>
      </c>
      <c r="CN593" s="602">
        <f t="shared" ca="1" si="1161"/>
        <v>38983.183461726985</v>
      </c>
      <c r="CO593" s="602">
        <f t="shared" ca="1" si="1161"/>
        <v>39862.567150632683</v>
      </c>
      <c r="CP593" s="602">
        <f t="shared" ca="1" si="1161"/>
        <v>43478.747935967709</v>
      </c>
      <c r="CQ593" s="602">
        <f t="shared" ca="1" si="1161"/>
        <v>45030.566265503898</v>
      </c>
      <c r="CR593" s="602">
        <f t="shared" ca="1" si="1161"/>
        <v>45030.566265503898</v>
      </c>
      <c r="CS593" s="602">
        <f t="shared" ca="1" si="1161"/>
        <v>46607.884191275814</v>
      </c>
      <c r="CT593" s="602">
        <f t="shared" ca="1" si="1161"/>
        <v>46607.884191275814</v>
      </c>
      <c r="CU593" s="602">
        <f t="shared" ca="1" si="1161"/>
        <v>48209.984007450126</v>
      </c>
      <c r="CV593" s="602">
        <f t="shared" ca="1" si="1161"/>
        <v>48209.984007450126</v>
      </c>
      <c r="CW593" s="602">
        <f t="shared" ca="1" si="1161"/>
        <v>49836.133517801674</v>
      </c>
      <c r="CX593" s="602">
        <f t="shared" ca="1" si="1161"/>
        <v>49836.133517801674</v>
      </c>
      <c r="CY593" s="602">
        <f t="shared" ca="1" si="1161"/>
        <v>51485.589135532791</v>
      </c>
      <c r="CZ593" s="602">
        <f t="shared" ca="1" si="1161"/>
        <v>46290.414859746117</v>
      </c>
      <c r="DA593" s="602">
        <f t="shared" ca="1" si="1161"/>
        <v>47887.616454968753</v>
      </c>
      <c r="DB593" s="602">
        <f t="shared" ca="1" si="1161"/>
        <v>47887.616454968753</v>
      </c>
      <c r="DC593" s="602">
        <f t="shared" ca="1" si="1161"/>
        <v>49509.015192921019</v>
      </c>
      <c r="DD593" s="602">
        <f t="shared" ca="1" si="1161"/>
        <v>49509.015192921019</v>
      </c>
      <c r="DE593" s="602">
        <f t="shared" ca="1" si="1161"/>
        <v>51153.869520848333</v>
      </c>
      <c r="DF593" s="602">
        <f t="shared" ca="1" si="1161"/>
        <v>51153.869520848333</v>
      </c>
      <c r="DG593" s="602">
        <f t="shared" ca="1" si="1161"/>
        <v>52821.428913199037</v>
      </c>
      <c r="DH593" s="602">
        <f t="shared" ca="1" si="1161"/>
        <v>52821.428913199037</v>
      </c>
      <c r="DI593" s="602">
        <f t="shared" ca="1" si="1161"/>
        <v>54510.936800140749</v>
      </c>
    </row>
    <row r="594" spans="22:113" ht="14.25" x14ac:dyDescent="0.2">
      <c r="V594" s="260"/>
      <c r="W594" s="887">
        <f t="shared" si="1058"/>
        <v>51</v>
      </c>
      <c r="X594" s="890">
        <f t="shared" ref="X594:BA594" ca="1" si="1162">IF(ISNUMBER($W594),IF($W594&lt;=$Z$35,$Z$23*$Z$33*365/360/12+IF($W594=$Z$35,-$Z$23*$Z$34+$Z$23*$Z$34*$Z$26+$Z$37/2,),IF(AND($W594&gt;$Z$35,$W594&lt;=$Z$36),$Z$23*($Z$34*X$40+(1-$Z$34)*$Z$33)*365/360/12+IF($W594=$Z$36,-$Z$23*(1-$Z$34)+$Z85/2,),PMT(X$40/12*365/360,$Z$24+$Z$35-$Z$36,-$Z$23))),"")</f>
        <v>30258.123080979487</v>
      </c>
      <c r="Y594" s="890">
        <f t="shared" ca="1" si="1162"/>
        <v>31023.326031623368</v>
      </c>
      <c r="Z594" s="890">
        <f t="shared" ca="1" si="1162"/>
        <v>31023.326031623368</v>
      </c>
      <c r="AA594" s="890">
        <f t="shared" ca="1" si="1162"/>
        <v>31799.728267184837</v>
      </c>
      <c r="AB594" s="890">
        <f t="shared" ca="1" si="1162"/>
        <v>31799.728267184837</v>
      </c>
      <c r="AC594" s="890">
        <f t="shared" ca="1" si="1162"/>
        <v>32587.243243724675</v>
      </c>
      <c r="AD594" s="890">
        <f t="shared" ca="1" si="1162"/>
        <v>32587.243243724675</v>
      </c>
      <c r="AE594" s="890">
        <f t="shared" ca="1" si="1162"/>
        <v>33385.778544464687</v>
      </c>
      <c r="AF594" s="890">
        <f t="shared" ca="1" si="1162"/>
        <v>33385.778544464687</v>
      </c>
      <c r="AG594" s="890">
        <f t="shared" ca="1" si="1162"/>
        <v>34195.236072157502</v>
      </c>
      <c r="AH594" s="890">
        <f t="shared" ca="1" si="1162"/>
        <v>34740.891398371037</v>
      </c>
      <c r="AI594" s="890">
        <f t="shared" ca="1" si="1162"/>
        <v>36125.853977722742</v>
      </c>
      <c r="AJ594" s="890">
        <f t="shared" ca="1" si="1162"/>
        <v>36125.853977722742</v>
      </c>
      <c r="AK594" s="890">
        <f t="shared" ca="1" si="1162"/>
        <v>37540.139226000429</v>
      </c>
      <c r="AL594" s="890">
        <f t="shared" ca="1" si="1162"/>
        <v>37540.139226000429</v>
      </c>
      <c r="AM594" s="890">
        <f t="shared" ca="1" si="1162"/>
        <v>38983.183461726978</v>
      </c>
      <c r="AN594" s="890">
        <f t="shared" ca="1" si="1162"/>
        <v>38983.183461726978</v>
      </c>
      <c r="AO594" s="890">
        <f t="shared" ca="1" si="1162"/>
        <v>40454.389396970182</v>
      </c>
      <c r="AP594" s="890">
        <f t="shared" ca="1" si="1162"/>
        <v>40454.389396970182</v>
      </c>
      <c r="AQ594" s="890">
        <f t="shared" ca="1" si="1162"/>
        <v>41953.129251949089</v>
      </c>
      <c r="AR594" s="890">
        <f t="shared" ca="1" si="1162"/>
        <v>37254.96291615886</v>
      </c>
      <c r="AS594" s="890">
        <f t="shared" ca="1" si="1162"/>
        <v>38692.302106353636</v>
      </c>
      <c r="AT594" s="890">
        <f t="shared" ca="1" si="1162"/>
        <v>38692.302106353636</v>
      </c>
      <c r="AU594" s="890">
        <f t="shared" ca="1" si="1162"/>
        <v>40157.924993809356</v>
      </c>
      <c r="AV594" s="890">
        <f t="shared" ca="1" si="1162"/>
        <v>40157.924993809356</v>
      </c>
      <c r="AW594" s="890">
        <f t="shared" ca="1" si="1162"/>
        <v>41651.20964433749</v>
      </c>
      <c r="AX594" s="890">
        <f t="shared" ca="1" si="1162"/>
        <v>41651.20964433749</v>
      </c>
      <c r="AY594" s="890">
        <f t="shared" ca="1" si="1162"/>
        <v>43171.50617275374</v>
      </c>
      <c r="AZ594" s="890">
        <f t="shared" ca="1" si="1162"/>
        <v>43171.50617275374</v>
      </c>
      <c r="BA594" s="890">
        <f t="shared" ca="1" si="1162"/>
        <v>44718.13995582729</v>
      </c>
      <c r="CF594" s="602">
        <f t="shared" ref="CF594:DI594" ca="1" si="1163">IF(ISNUMBER($W594),IF($W594&lt;=$Z$35,$Z$23*$Z$33*365/360/12+IF($W594=$Z$35,-$Z$23*$Z$34+$Z$23*$Z$34*$Z$26+$Z$37/2,),IF(AND($W594&gt;$Z$35,$W594&lt;=$Z$36),$Z$23*($Z$34*CF$40+(1-$Z$34)*$Z$33)*365/360/12+IF($W594=$Z$36,-$Z$23*(1-$Z$34)+$Z85/2,),PMT(CF$40/12*365/360,$Z$24+$Z$35-$Z$36,-$Z$23))),"")</f>
        <v>35568.319858392242</v>
      </c>
      <c r="CG594" s="602">
        <f t="shared" ca="1" si="1163"/>
        <v>36406.382743065027</v>
      </c>
      <c r="CH594" s="602">
        <f t="shared" ca="1" si="1163"/>
        <v>36406.382743065027</v>
      </c>
      <c r="CI594" s="602">
        <f t="shared" ca="1" si="1163"/>
        <v>37254.96291615886</v>
      </c>
      <c r="CJ594" s="602">
        <f t="shared" ca="1" si="1163"/>
        <v>37254.96291615886</v>
      </c>
      <c r="CK594" s="602">
        <f t="shared" ca="1" si="1163"/>
        <v>38113.93857024506</v>
      </c>
      <c r="CL594" s="602">
        <f t="shared" ca="1" si="1163"/>
        <v>38113.93857024506</v>
      </c>
      <c r="CM594" s="602">
        <f t="shared" ca="1" si="1163"/>
        <v>38983.183461726985</v>
      </c>
      <c r="CN594" s="602">
        <f t="shared" ca="1" si="1163"/>
        <v>38983.183461726985</v>
      </c>
      <c r="CO594" s="602">
        <f t="shared" ca="1" si="1163"/>
        <v>39862.567150632683</v>
      </c>
      <c r="CP594" s="602">
        <f t="shared" ca="1" si="1163"/>
        <v>43478.747935967709</v>
      </c>
      <c r="CQ594" s="602">
        <f t="shared" ca="1" si="1163"/>
        <v>45030.566265503898</v>
      </c>
      <c r="CR594" s="602">
        <f t="shared" ca="1" si="1163"/>
        <v>45030.566265503898</v>
      </c>
      <c r="CS594" s="602">
        <f t="shared" ca="1" si="1163"/>
        <v>46607.884191275814</v>
      </c>
      <c r="CT594" s="602">
        <f t="shared" ca="1" si="1163"/>
        <v>46607.884191275814</v>
      </c>
      <c r="CU594" s="602">
        <f t="shared" ca="1" si="1163"/>
        <v>48209.984007450126</v>
      </c>
      <c r="CV594" s="602">
        <f t="shared" ca="1" si="1163"/>
        <v>48209.984007450126</v>
      </c>
      <c r="CW594" s="602">
        <f t="shared" ca="1" si="1163"/>
        <v>49836.133517801674</v>
      </c>
      <c r="CX594" s="602">
        <f t="shared" ca="1" si="1163"/>
        <v>49836.133517801674</v>
      </c>
      <c r="CY594" s="602">
        <f t="shared" ca="1" si="1163"/>
        <v>51485.589135532791</v>
      </c>
      <c r="CZ594" s="602">
        <f t="shared" ca="1" si="1163"/>
        <v>46290.414859746117</v>
      </c>
      <c r="DA594" s="602">
        <f t="shared" ca="1" si="1163"/>
        <v>47887.616454968753</v>
      </c>
      <c r="DB594" s="602">
        <f t="shared" ca="1" si="1163"/>
        <v>47887.616454968753</v>
      </c>
      <c r="DC594" s="602">
        <f t="shared" ca="1" si="1163"/>
        <v>49509.015192921019</v>
      </c>
      <c r="DD594" s="602">
        <f t="shared" ca="1" si="1163"/>
        <v>49509.015192921019</v>
      </c>
      <c r="DE594" s="602">
        <f t="shared" ca="1" si="1163"/>
        <v>51153.869520848333</v>
      </c>
      <c r="DF594" s="602">
        <f t="shared" ca="1" si="1163"/>
        <v>51153.869520848333</v>
      </c>
      <c r="DG594" s="602">
        <f t="shared" ca="1" si="1163"/>
        <v>52821.428913199037</v>
      </c>
      <c r="DH594" s="602">
        <f t="shared" ca="1" si="1163"/>
        <v>52821.428913199037</v>
      </c>
      <c r="DI594" s="602">
        <f t="shared" ca="1" si="1163"/>
        <v>54510.936800140749</v>
      </c>
    </row>
    <row r="595" spans="22:113" ht="14.25" x14ac:dyDescent="0.2">
      <c r="V595" s="260"/>
      <c r="W595" s="887">
        <f t="shared" si="1058"/>
        <v>52</v>
      </c>
      <c r="X595" s="890">
        <f t="shared" ref="X595:BA595" ca="1" si="1164">IF(ISNUMBER($W595),IF($W595&lt;=$Z$35,$Z$23*$Z$33*365/360/12+IF($W595=$Z$35,-$Z$23*$Z$34+$Z$23*$Z$34*$Z$26+$Z$37/2,),IF(AND($W595&gt;$Z$35,$W595&lt;=$Z$36),$Z$23*($Z$34*X$40+(1-$Z$34)*$Z$33)*365/360/12+IF($W595=$Z$36,-$Z$23*(1-$Z$34)+$Z86/2,),PMT(X$40/12*365/360,$Z$24+$Z$35-$Z$36,-$Z$23))),"")</f>
        <v>30258.123080979487</v>
      </c>
      <c r="Y595" s="890">
        <f t="shared" ca="1" si="1164"/>
        <v>31023.326031623368</v>
      </c>
      <c r="Z595" s="890">
        <f t="shared" ca="1" si="1164"/>
        <v>31023.326031623368</v>
      </c>
      <c r="AA595" s="890">
        <f t="shared" ca="1" si="1164"/>
        <v>31799.728267184837</v>
      </c>
      <c r="AB595" s="890">
        <f t="shared" ca="1" si="1164"/>
        <v>31799.728267184837</v>
      </c>
      <c r="AC595" s="890">
        <f t="shared" ca="1" si="1164"/>
        <v>32587.243243724675</v>
      </c>
      <c r="AD595" s="890">
        <f t="shared" ca="1" si="1164"/>
        <v>32587.243243724675</v>
      </c>
      <c r="AE595" s="890">
        <f t="shared" ca="1" si="1164"/>
        <v>33385.778544464687</v>
      </c>
      <c r="AF595" s="890">
        <f t="shared" ca="1" si="1164"/>
        <v>33385.778544464687</v>
      </c>
      <c r="AG595" s="890">
        <f t="shared" ca="1" si="1164"/>
        <v>34195.236072157502</v>
      </c>
      <c r="AH595" s="890">
        <f t="shared" ca="1" si="1164"/>
        <v>34740.891398371037</v>
      </c>
      <c r="AI595" s="890">
        <f t="shared" ca="1" si="1164"/>
        <v>36125.853977722742</v>
      </c>
      <c r="AJ595" s="890">
        <f t="shared" ca="1" si="1164"/>
        <v>36125.853977722742</v>
      </c>
      <c r="AK595" s="890">
        <f t="shared" ca="1" si="1164"/>
        <v>37540.139226000429</v>
      </c>
      <c r="AL595" s="890">
        <f t="shared" ca="1" si="1164"/>
        <v>37540.139226000429</v>
      </c>
      <c r="AM595" s="890">
        <f t="shared" ca="1" si="1164"/>
        <v>38983.183461726978</v>
      </c>
      <c r="AN595" s="890">
        <f t="shared" ca="1" si="1164"/>
        <v>38983.183461726978</v>
      </c>
      <c r="AO595" s="890">
        <f t="shared" ca="1" si="1164"/>
        <v>40454.389396970182</v>
      </c>
      <c r="AP595" s="890">
        <f t="shared" ca="1" si="1164"/>
        <v>40454.389396970182</v>
      </c>
      <c r="AQ595" s="890">
        <f t="shared" ca="1" si="1164"/>
        <v>41953.129251949089</v>
      </c>
      <c r="AR595" s="890">
        <f t="shared" ca="1" si="1164"/>
        <v>37254.96291615886</v>
      </c>
      <c r="AS595" s="890">
        <f t="shared" ca="1" si="1164"/>
        <v>38692.302106353636</v>
      </c>
      <c r="AT595" s="890">
        <f t="shared" ca="1" si="1164"/>
        <v>38692.302106353636</v>
      </c>
      <c r="AU595" s="890">
        <f t="shared" ca="1" si="1164"/>
        <v>40157.924993809356</v>
      </c>
      <c r="AV595" s="890">
        <f t="shared" ca="1" si="1164"/>
        <v>40157.924993809356</v>
      </c>
      <c r="AW595" s="890">
        <f t="shared" ca="1" si="1164"/>
        <v>41651.20964433749</v>
      </c>
      <c r="AX595" s="890">
        <f t="shared" ca="1" si="1164"/>
        <v>41651.20964433749</v>
      </c>
      <c r="AY595" s="890">
        <f t="shared" ca="1" si="1164"/>
        <v>43171.50617275374</v>
      </c>
      <c r="AZ595" s="890">
        <f t="shared" ca="1" si="1164"/>
        <v>43171.50617275374</v>
      </c>
      <c r="BA595" s="890">
        <f t="shared" ca="1" si="1164"/>
        <v>44718.13995582729</v>
      </c>
      <c r="CF595" s="602">
        <f t="shared" ref="CF595:DI595" ca="1" si="1165">IF(ISNUMBER($W595),IF($W595&lt;=$Z$35,$Z$23*$Z$33*365/360/12+IF($W595=$Z$35,-$Z$23*$Z$34+$Z$23*$Z$34*$Z$26+$Z$37/2,),IF(AND($W595&gt;$Z$35,$W595&lt;=$Z$36),$Z$23*($Z$34*CF$40+(1-$Z$34)*$Z$33)*365/360/12+IF($W595=$Z$36,-$Z$23*(1-$Z$34)+$Z86/2,),PMT(CF$40/12*365/360,$Z$24+$Z$35-$Z$36,-$Z$23))),"")</f>
        <v>35568.319858392242</v>
      </c>
      <c r="CG595" s="602">
        <f t="shared" ca="1" si="1165"/>
        <v>36406.382743065027</v>
      </c>
      <c r="CH595" s="602">
        <f t="shared" ca="1" si="1165"/>
        <v>36406.382743065027</v>
      </c>
      <c r="CI595" s="602">
        <f t="shared" ca="1" si="1165"/>
        <v>37254.96291615886</v>
      </c>
      <c r="CJ595" s="602">
        <f t="shared" ca="1" si="1165"/>
        <v>37254.96291615886</v>
      </c>
      <c r="CK595" s="602">
        <f t="shared" ca="1" si="1165"/>
        <v>38113.93857024506</v>
      </c>
      <c r="CL595" s="602">
        <f t="shared" ca="1" si="1165"/>
        <v>38113.93857024506</v>
      </c>
      <c r="CM595" s="602">
        <f t="shared" ca="1" si="1165"/>
        <v>38983.183461726985</v>
      </c>
      <c r="CN595" s="602">
        <f t="shared" ca="1" si="1165"/>
        <v>38983.183461726985</v>
      </c>
      <c r="CO595" s="602">
        <f t="shared" ca="1" si="1165"/>
        <v>39862.567150632683</v>
      </c>
      <c r="CP595" s="602">
        <f t="shared" ca="1" si="1165"/>
        <v>43478.747935967709</v>
      </c>
      <c r="CQ595" s="602">
        <f t="shared" ca="1" si="1165"/>
        <v>45030.566265503898</v>
      </c>
      <c r="CR595" s="602">
        <f t="shared" ca="1" si="1165"/>
        <v>45030.566265503898</v>
      </c>
      <c r="CS595" s="602">
        <f t="shared" ca="1" si="1165"/>
        <v>46607.884191275814</v>
      </c>
      <c r="CT595" s="602">
        <f t="shared" ca="1" si="1165"/>
        <v>46607.884191275814</v>
      </c>
      <c r="CU595" s="602">
        <f t="shared" ca="1" si="1165"/>
        <v>48209.984007450126</v>
      </c>
      <c r="CV595" s="602">
        <f t="shared" ca="1" si="1165"/>
        <v>48209.984007450126</v>
      </c>
      <c r="CW595" s="602">
        <f t="shared" ca="1" si="1165"/>
        <v>49836.133517801674</v>
      </c>
      <c r="CX595" s="602">
        <f t="shared" ca="1" si="1165"/>
        <v>49836.133517801674</v>
      </c>
      <c r="CY595" s="602">
        <f t="shared" ca="1" si="1165"/>
        <v>51485.589135532791</v>
      </c>
      <c r="CZ595" s="602">
        <f t="shared" ca="1" si="1165"/>
        <v>46290.414859746117</v>
      </c>
      <c r="DA595" s="602">
        <f t="shared" ca="1" si="1165"/>
        <v>47887.616454968753</v>
      </c>
      <c r="DB595" s="602">
        <f t="shared" ca="1" si="1165"/>
        <v>47887.616454968753</v>
      </c>
      <c r="DC595" s="602">
        <f t="shared" ca="1" si="1165"/>
        <v>49509.015192921019</v>
      </c>
      <c r="DD595" s="602">
        <f t="shared" ca="1" si="1165"/>
        <v>49509.015192921019</v>
      </c>
      <c r="DE595" s="602">
        <f t="shared" ca="1" si="1165"/>
        <v>51153.869520848333</v>
      </c>
      <c r="DF595" s="602">
        <f t="shared" ca="1" si="1165"/>
        <v>51153.869520848333</v>
      </c>
      <c r="DG595" s="602">
        <f t="shared" ca="1" si="1165"/>
        <v>52821.428913199037</v>
      </c>
      <c r="DH595" s="602">
        <f t="shared" ca="1" si="1165"/>
        <v>52821.428913199037</v>
      </c>
      <c r="DI595" s="602">
        <f t="shared" ca="1" si="1165"/>
        <v>54510.936800140749</v>
      </c>
    </row>
    <row r="596" spans="22:113" ht="14.25" x14ac:dyDescent="0.2">
      <c r="V596" s="260"/>
      <c r="W596" s="887">
        <f t="shared" si="1058"/>
        <v>53</v>
      </c>
      <c r="X596" s="890">
        <f t="shared" ref="X596:BA596" ca="1" si="1166">IF(ISNUMBER($W596),IF($W596&lt;=$Z$35,$Z$23*$Z$33*365/360/12+IF($W596=$Z$35,-$Z$23*$Z$34+$Z$23*$Z$34*$Z$26+$Z$37/2,),IF(AND($W596&gt;$Z$35,$W596&lt;=$Z$36),$Z$23*($Z$34*X$40+(1-$Z$34)*$Z$33)*365/360/12+IF($W596=$Z$36,-$Z$23*(1-$Z$34)+$Z87/2,),PMT(X$40/12*365/360,$Z$24+$Z$35-$Z$36,-$Z$23))),"")</f>
        <v>30258.123080979487</v>
      </c>
      <c r="Y596" s="890">
        <f t="shared" ca="1" si="1166"/>
        <v>31023.326031623368</v>
      </c>
      <c r="Z596" s="890">
        <f t="shared" ca="1" si="1166"/>
        <v>31023.326031623368</v>
      </c>
      <c r="AA596" s="890">
        <f t="shared" ca="1" si="1166"/>
        <v>31799.728267184837</v>
      </c>
      <c r="AB596" s="890">
        <f t="shared" ca="1" si="1166"/>
        <v>31799.728267184837</v>
      </c>
      <c r="AC596" s="890">
        <f t="shared" ca="1" si="1166"/>
        <v>32587.243243724675</v>
      </c>
      <c r="AD596" s="890">
        <f t="shared" ca="1" si="1166"/>
        <v>32587.243243724675</v>
      </c>
      <c r="AE596" s="890">
        <f t="shared" ca="1" si="1166"/>
        <v>33385.778544464687</v>
      </c>
      <c r="AF596" s="890">
        <f t="shared" ca="1" si="1166"/>
        <v>33385.778544464687</v>
      </c>
      <c r="AG596" s="890">
        <f t="shared" ca="1" si="1166"/>
        <v>34195.236072157502</v>
      </c>
      <c r="AH596" s="890">
        <f t="shared" ca="1" si="1166"/>
        <v>34740.891398371037</v>
      </c>
      <c r="AI596" s="890">
        <f t="shared" ca="1" si="1166"/>
        <v>36125.853977722742</v>
      </c>
      <c r="AJ596" s="890">
        <f t="shared" ca="1" si="1166"/>
        <v>36125.853977722742</v>
      </c>
      <c r="AK596" s="890">
        <f t="shared" ca="1" si="1166"/>
        <v>37540.139226000429</v>
      </c>
      <c r="AL596" s="890">
        <f t="shared" ca="1" si="1166"/>
        <v>37540.139226000429</v>
      </c>
      <c r="AM596" s="890">
        <f t="shared" ca="1" si="1166"/>
        <v>38983.183461726978</v>
      </c>
      <c r="AN596" s="890">
        <f t="shared" ca="1" si="1166"/>
        <v>38983.183461726978</v>
      </c>
      <c r="AO596" s="890">
        <f t="shared" ca="1" si="1166"/>
        <v>40454.389396970182</v>
      </c>
      <c r="AP596" s="890">
        <f t="shared" ca="1" si="1166"/>
        <v>40454.389396970182</v>
      </c>
      <c r="AQ596" s="890">
        <f t="shared" ca="1" si="1166"/>
        <v>41953.129251949089</v>
      </c>
      <c r="AR596" s="890">
        <f t="shared" ca="1" si="1166"/>
        <v>37254.96291615886</v>
      </c>
      <c r="AS596" s="890">
        <f t="shared" ca="1" si="1166"/>
        <v>38692.302106353636</v>
      </c>
      <c r="AT596" s="890">
        <f t="shared" ca="1" si="1166"/>
        <v>38692.302106353636</v>
      </c>
      <c r="AU596" s="890">
        <f t="shared" ca="1" si="1166"/>
        <v>40157.924993809356</v>
      </c>
      <c r="AV596" s="890">
        <f t="shared" ca="1" si="1166"/>
        <v>40157.924993809356</v>
      </c>
      <c r="AW596" s="890">
        <f t="shared" ca="1" si="1166"/>
        <v>41651.20964433749</v>
      </c>
      <c r="AX596" s="890">
        <f t="shared" ca="1" si="1166"/>
        <v>41651.20964433749</v>
      </c>
      <c r="AY596" s="890">
        <f t="shared" ca="1" si="1166"/>
        <v>43171.50617275374</v>
      </c>
      <c r="AZ596" s="890">
        <f t="shared" ca="1" si="1166"/>
        <v>43171.50617275374</v>
      </c>
      <c r="BA596" s="890">
        <f t="shared" ca="1" si="1166"/>
        <v>44718.13995582729</v>
      </c>
      <c r="CF596" s="602">
        <f t="shared" ref="CF596:DI596" ca="1" si="1167">IF(ISNUMBER($W596),IF($W596&lt;=$Z$35,$Z$23*$Z$33*365/360/12+IF($W596=$Z$35,-$Z$23*$Z$34+$Z$23*$Z$34*$Z$26+$Z$37/2,),IF(AND($W596&gt;$Z$35,$W596&lt;=$Z$36),$Z$23*($Z$34*CF$40+(1-$Z$34)*$Z$33)*365/360/12+IF($W596=$Z$36,-$Z$23*(1-$Z$34)+$Z87/2,),PMT(CF$40/12*365/360,$Z$24+$Z$35-$Z$36,-$Z$23))),"")</f>
        <v>35568.319858392242</v>
      </c>
      <c r="CG596" s="602">
        <f t="shared" ca="1" si="1167"/>
        <v>36406.382743065027</v>
      </c>
      <c r="CH596" s="602">
        <f t="shared" ca="1" si="1167"/>
        <v>36406.382743065027</v>
      </c>
      <c r="CI596" s="602">
        <f t="shared" ca="1" si="1167"/>
        <v>37254.96291615886</v>
      </c>
      <c r="CJ596" s="602">
        <f t="shared" ca="1" si="1167"/>
        <v>37254.96291615886</v>
      </c>
      <c r="CK596" s="602">
        <f t="shared" ca="1" si="1167"/>
        <v>38113.93857024506</v>
      </c>
      <c r="CL596" s="602">
        <f t="shared" ca="1" si="1167"/>
        <v>38113.93857024506</v>
      </c>
      <c r="CM596" s="602">
        <f t="shared" ca="1" si="1167"/>
        <v>38983.183461726985</v>
      </c>
      <c r="CN596" s="602">
        <f t="shared" ca="1" si="1167"/>
        <v>38983.183461726985</v>
      </c>
      <c r="CO596" s="602">
        <f t="shared" ca="1" si="1167"/>
        <v>39862.567150632683</v>
      </c>
      <c r="CP596" s="602">
        <f t="shared" ca="1" si="1167"/>
        <v>43478.747935967709</v>
      </c>
      <c r="CQ596" s="602">
        <f t="shared" ca="1" si="1167"/>
        <v>45030.566265503898</v>
      </c>
      <c r="CR596" s="602">
        <f t="shared" ca="1" si="1167"/>
        <v>45030.566265503898</v>
      </c>
      <c r="CS596" s="602">
        <f t="shared" ca="1" si="1167"/>
        <v>46607.884191275814</v>
      </c>
      <c r="CT596" s="602">
        <f t="shared" ca="1" si="1167"/>
        <v>46607.884191275814</v>
      </c>
      <c r="CU596" s="602">
        <f t="shared" ca="1" si="1167"/>
        <v>48209.984007450126</v>
      </c>
      <c r="CV596" s="602">
        <f t="shared" ca="1" si="1167"/>
        <v>48209.984007450126</v>
      </c>
      <c r="CW596" s="602">
        <f t="shared" ca="1" si="1167"/>
        <v>49836.133517801674</v>
      </c>
      <c r="CX596" s="602">
        <f t="shared" ca="1" si="1167"/>
        <v>49836.133517801674</v>
      </c>
      <c r="CY596" s="602">
        <f t="shared" ca="1" si="1167"/>
        <v>51485.589135532791</v>
      </c>
      <c r="CZ596" s="602">
        <f t="shared" ca="1" si="1167"/>
        <v>46290.414859746117</v>
      </c>
      <c r="DA596" s="602">
        <f t="shared" ca="1" si="1167"/>
        <v>47887.616454968753</v>
      </c>
      <c r="DB596" s="602">
        <f t="shared" ca="1" si="1167"/>
        <v>47887.616454968753</v>
      </c>
      <c r="DC596" s="602">
        <f t="shared" ca="1" si="1167"/>
        <v>49509.015192921019</v>
      </c>
      <c r="DD596" s="602">
        <f t="shared" ca="1" si="1167"/>
        <v>49509.015192921019</v>
      </c>
      <c r="DE596" s="602">
        <f t="shared" ca="1" si="1167"/>
        <v>51153.869520848333</v>
      </c>
      <c r="DF596" s="602">
        <f t="shared" ca="1" si="1167"/>
        <v>51153.869520848333</v>
      </c>
      <c r="DG596" s="602">
        <f t="shared" ca="1" si="1167"/>
        <v>52821.428913199037</v>
      </c>
      <c r="DH596" s="602">
        <f t="shared" ca="1" si="1167"/>
        <v>52821.428913199037</v>
      </c>
      <c r="DI596" s="602">
        <f t="shared" ca="1" si="1167"/>
        <v>54510.936800140749</v>
      </c>
    </row>
    <row r="597" spans="22:113" ht="14.25" x14ac:dyDescent="0.2">
      <c r="V597" s="260"/>
      <c r="W597" s="887">
        <f t="shared" si="1058"/>
        <v>54</v>
      </c>
      <c r="X597" s="890">
        <f t="shared" ref="X597:BA597" ca="1" si="1168">IF(ISNUMBER($W597),IF($W597&lt;=$Z$35,$Z$23*$Z$33*365/360/12+IF($W597=$Z$35,-$Z$23*$Z$34+$Z$23*$Z$34*$Z$26+$Z$37/2,),IF(AND($W597&gt;$Z$35,$W597&lt;=$Z$36),$Z$23*($Z$34*X$40+(1-$Z$34)*$Z$33)*365/360/12+IF($W597=$Z$36,-$Z$23*(1-$Z$34)+$Z88/2,),PMT(X$40/12*365/360,$Z$24+$Z$35-$Z$36,-$Z$23))),"")</f>
        <v>30258.123080979487</v>
      </c>
      <c r="Y597" s="890">
        <f t="shared" ca="1" si="1168"/>
        <v>31023.326031623368</v>
      </c>
      <c r="Z597" s="890">
        <f t="shared" ca="1" si="1168"/>
        <v>31023.326031623368</v>
      </c>
      <c r="AA597" s="890">
        <f t="shared" ca="1" si="1168"/>
        <v>31799.728267184837</v>
      </c>
      <c r="AB597" s="890">
        <f t="shared" ca="1" si="1168"/>
        <v>31799.728267184837</v>
      </c>
      <c r="AC597" s="890">
        <f t="shared" ca="1" si="1168"/>
        <v>32587.243243724675</v>
      </c>
      <c r="AD597" s="890">
        <f t="shared" ca="1" si="1168"/>
        <v>32587.243243724675</v>
      </c>
      <c r="AE597" s="890">
        <f t="shared" ca="1" si="1168"/>
        <v>33385.778544464687</v>
      </c>
      <c r="AF597" s="890">
        <f t="shared" ca="1" si="1168"/>
        <v>33385.778544464687</v>
      </c>
      <c r="AG597" s="890">
        <f t="shared" ca="1" si="1168"/>
        <v>34195.236072157502</v>
      </c>
      <c r="AH597" s="890">
        <f t="shared" ca="1" si="1168"/>
        <v>34740.891398371037</v>
      </c>
      <c r="AI597" s="890">
        <f t="shared" ca="1" si="1168"/>
        <v>36125.853977722742</v>
      </c>
      <c r="AJ597" s="890">
        <f t="shared" ca="1" si="1168"/>
        <v>36125.853977722742</v>
      </c>
      <c r="AK597" s="890">
        <f t="shared" ca="1" si="1168"/>
        <v>37540.139226000429</v>
      </c>
      <c r="AL597" s="890">
        <f t="shared" ca="1" si="1168"/>
        <v>37540.139226000429</v>
      </c>
      <c r="AM597" s="890">
        <f t="shared" ca="1" si="1168"/>
        <v>38983.183461726978</v>
      </c>
      <c r="AN597" s="890">
        <f t="shared" ca="1" si="1168"/>
        <v>38983.183461726978</v>
      </c>
      <c r="AO597" s="890">
        <f t="shared" ca="1" si="1168"/>
        <v>40454.389396970182</v>
      </c>
      <c r="AP597" s="890">
        <f t="shared" ca="1" si="1168"/>
        <v>40454.389396970182</v>
      </c>
      <c r="AQ597" s="890">
        <f t="shared" ca="1" si="1168"/>
        <v>41953.129251949089</v>
      </c>
      <c r="AR597" s="890">
        <f t="shared" ca="1" si="1168"/>
        <v>37254.96291615886</v>
      </c>
      <c r="AS597" s="890">
        <f t="shared" ca="1" si="1168"/>
        <v>38692.302106353636</v>
      </c>
      <c r="AT597" s="890">
        <f t="shared" ca="1" si="1168"/>
        <v>38692.302106353636</v>
      </c>
      <c r="AU597" s="890">
        <f t="shared" ca="1" si="1168"/>
        <v>40157.924993809356</v>
      </c>
      <c r="AV597" s="890">
        <f t="shared" ca="1" si="1168"/>
        <v>40157.924993809356</v>
      </c>
      <c r="AW597" s="890">
        <f t="shared" ca="1" si="1168"/>
        <v>41651.20964433749</v>
      </c>
      <c r="AX597" s="890">
        <f t="shared" ca="1" si="1168"/>
        <v>41651.20964433749</v>
      </c>
      <c r="AY597" s="890">
        <f t="shared" ca="1" si="1168"/>
        <v>43171.50617275374</v>
      </c>
      <c r="AZ597" s="890">
        <f t="shared" ca="1" si="1168"/>
        <v>43171.50617275374</v>
      </c>
      <c r="BA597" s="890">
        <f t="shared" ca="1" si="1168"/>
        <v>44718.13995582729</v>
      </c>
      <c r="CF597" s="602">
        <f t="shared" ref="CF597:DI597" ca="1" si="1169">IF(ISNUMBER($W597),IF($W597&lt;=$Z$35,$Z$23*$Z$33*365/360/12+IF($W597=$Z$35,-$Z$23*$Z$34+$Z$23*$Z$34*$Z$26+$Z$37/2,),IF(AND($W597&gt;$Z$35,$W597&lt;=$Z$36),$Z$23*($Z$34*CF$40+(1-$Z$34)*$Z$33)*365/360/12+IF($W597=$Z$36,-$Z$23*(1-$Z$34)+$Z88/2,),PMT(CF$40/12*365/360,$Z$24+$Z$35-$Z$36,-$Z$23))),"")</f>
        <v>35568.319858392242</v>
      </c>
      <c r="CG597" s="602">
        <f t="shared" ca="1" si="1169"/>
        <v>36406.382743065027</v>
      </c>
      <c r="CH597" s="602">
        <f t="shared" ca="1" si="1169"/>
        <v>36406.382743065027</v>
      </c>
      <c r="CI597" s="602">
        <f t="shared" ca="1" si="1169"/>
        <v>37254.96291615886</v>
      </c>
      <c r="CJ597" s="602">
        <f t="shared" ca="1" si="1169"/>
        <v>37254.96291615886</v>
      </c>
      <c r="CK597" s="602">
        <f t="shared" ca="1" si="1169"/>
        <v>38113.93857024506</v>
      </c>
      <c r="CL597" s="602">
        <f t="shared" ca="1" si="1169"/>
        <v>38113.93857024506</v>
      </c>
      <c r="CM597" s="602">
        <f t="shared" ca="1" si="1169"/>
        <v>38983.183461726985</v>
      </c>
      <c r="CN597" s="602">
        <f t="shared" ca="1" si="1169"/>
        <v>38983.183461726985</v>
      </c>
      <c r="CO597" s="602">
        <f t="shared" ca="1" si="1169"/>
        <v>39862.567150632683</v>
      </c>
      <c r="CP597" s="602">
        <f t="shared" ca="1" si="1169"/>
        <v>43478.747935967709</v>
      </c>
      <c r="CQ597" s="602">
        <f t="shared" ca="1" si="1169"/>
        <v>45030.566265503898</v>
      </c>
      <c r="CR597" s="602">
        <f t="shared" ca="1" si="1169"/>
        <v>45030.566265503898</v>
      </c>
      <c r="CS597" s="602">
        <f t="shared" ca="1" si="1169"/>
        <v>46607.884191275814</v>
      </c>
      <c r="CT597" s="602">
        <f t="shared" ca="1" si="1169"/>
        <v>46607.884191275814</v>
      </c>
      <c r="CU597" s="602">
        <f t="shared" ca="1" si="1169"/>
        <v>48209.984007450126</v>
      </c>
      <c r="CV597" s="602">
        <f t="shared" ca="1" si="1169"/>
        <v>48209.984007450126</v>
      </c>
      <c r="CW597" s="602">
        <f t="shared" ca="1" si="1169"/>
        <v>49836.133517801674</v>
      </c>
      <c r="CX597" s="602">
        <f t="shared" ca="1" si="1169"/>
        <v>49836.133517801674</v>
      </c>
      <c r="CY597" s="602">
        <f t="shared" ca="1" si="1169"/>
        <v>51485.589135532791</v>
      </c>
      <c r="CZ597" s="602">
        <f t="shared" ca="1" si="1169"/>
        <v>46290.414859746117</v>
      </c>
      <c r="DA597" s="602">
        <f t="shared" ca="1" si="1169"/>
        <v>47887.616454968753</v>
      </c>
      <c r="DB597" s="602">
        <f t="shared" ca="1" si="1169"/>
        <v>47887.616454968753</v>
      </c>
      <c r="DC597" s="602">
        <f t="shared" ca="1" si="1169"/>
        <v>49509.015192921019</v>
      </c>
      <c r="DD597" s="602">
        <f t="shared" ca="1" si="1169"/>
        <v>49509.015192921019</v>
      </c>
      <c r="DE597" s="602">
        <f t="shared" ca="1" si="1169"/>
        <v>51153.869520848333</v>
      </c>
      <c r="DF597" s="602">
        <f t="shared" ca="1" si="1169"/>
        <v>51153.869520848333</v>
      </c>
      <c r="DG597" s="602">
        <f t="shared" ca="1" si="1169"/>
        <v>52821.428913199037</v>
      </c>
      <c r="DH597" s="602">
        <f t="shared" ca="1" si="1169"/>
        <v>52821.428913199037</v>
      </c>
      <c r="DI597" s="602">
        <f t="shared" ca="1" si="1169"/>
        <v>54510.936800140749</v>
      </c>
    </row>
    <row r="598" spans="22:113" ht="14.25" x14ac:dyDescent="0.2">
      <c r="V598" s="260"/>
      <c r="W598" s="887">
        <f t="shared" si="1058"/>
        <v>55</v>
      </c>
      <c r="X598" s="890">
        <f t="shared" ref="X598:BA598" ca="1" si="1170">IF(ISNUMBER($W598),IF($W598&lt;=$Z$35,$Z$23*$Z$33*365/360/12+IF($W598=$Z$35,-$Z$23*$Z$34+$Z$23*$Z$34*$Z$26+$Z$37/2,),IF(AND($W598&gt;$Z$35,$W598&lt;=$Z$36),$Z$23*($Z$34*X$40+(1-$Z$34)*$Z$33)*365/360/12+IF($W598=$Z$36,-$Z$23*(1-$Z$34)+$Z89/2,),PMT(X$40/12*365/360,$Z$24+$Z$35-$Z$36,-$Z$23))),"")</f>
        <v>30258.123080979487</v>
      </c>
      <c r="Y598" s="890">
        <f t="shared" ca="1" si="1170"/>
        <v>31023.326031623368</v>
      </c>
      <c r="Z598" s="890">
        <f t="shared" ca="1" si="1170"/>
        <v>31023.326031623368</v>
      </c>
      <c r="AA598" s="890">
        <f t="shared" ca="1" si="1170"/>
        <v>31799.728267184837</v>
      </c>
      <c r="AB598" s="890">
        <f t="shared" ca="1" si="1170"/>
        <v>31799.728267184837</v>
      </c>
      <c r="AC598" s="890">
        <f t="shared" ca="1" si="1170"/>
        <v>32587.243243724675</v>
      </c>
      <c r="AD598" s="890">
        <f t="shared" ca="1" si="1170"/>
        <v>32587.243243724675</v>
      </c>
      <c r="AE598" s="890">
        <f t="shared" ca="1" si="1170"/>
        <v>33385.778544464687</v>
      </c>
      <c r="AF598" s="890">
        <f t="shared" ca="1" si="1170"/>
        <v>33385.778544464687</v>
      </c>
      <c r="AG598" s="890">
        <f t="shared" ca="1" si="1170"/>
        <v>34195.236072157502</v>
      </c>
      <c r="AH598" s="890">
        <f t="shared" ca="1" si="1170"/>
        <v>34740.891398371037</v>
      </c>
      <c r="AI598" s="890">
        <f t="shared" ca="1" si="1170"/>
        <v>36125.853977722742</v>
      </c>
      <c r="AJ598" s="890">
        <f t="shared" ca="1" si="1170"/>
        <v>36125.853977722742</v>
      </c>
      <c r="AK598" s="890">
        <f t="shared" ca="1" si="1170"/>
        <v>37540.139226000429</v>
      </c>
      <c r="AL598" s="890">
        <f t="shared" ca="1" si="1170"/>
        <v>37540.139226000429</v>
      </c>
      <c r="AM598" s="890">
        <f t="shared" ca="1" si="1170"/>
        <v>38983.183461726978</v>
      </c>
      <c r="AN598" s="890">
        <f t="shared" ca="1" si="1170"/>
        <v>38983.183461726978</v>
      </c>
      <c r="AO598" s="890">
        <f t="shared" ca="1" si="1170"/>
        <v>40454.389396970182</v>
      </c>
      <c r="AP598" s="890">
        <f t="shared" ca="1" si="1170"/>
        <v>40454.389396970182</v>
      </c>
      <c r="AQ598" s="890">
        <f t="shared" ca="1" si="1170"/>
        <v>41953.129251949089</v>
      </c>
      <c r="AR598" s="890">
        <f t="shared" ca="1" si="1170"/>
        <v>37254.96291615886</v>
      </c>
      <c r="AS598" s="890">
        <f t="shared" ca="1" si="1170"/>
        <v>38692.302106353636</v>
      </c>
      <c r="AT598" s="890">
        <f t="shared" ca="1" si="1170"/>
        <v>38692.302106353636</v>
      </c>
      <c r="AU598" s="890">
        <f t="shared" ca="1" si="1170"/>
        <v>40157.924993809356</v>
      </c>
      <c r="AV598" s="890">
        <f t="shared" ca="1" si="1170"/>
        <v>40157.924993809356</v>
      </c>
      <c r="AW598" s="890">
        <f t="shared" ca="1" si="1170"/>
        <v>41651.20964433749</v>
      </c>
      <c r="AX598" s="890">
        <f t="shared" ca="1" si="1170"/>
        <v>41651.20964433749</v>
      </c>
      <c r="AY598" s="890">
        <f t="shared" ca="1" si="1170"/>
        <v>43171.50617275374</v>
      </c>
      <c r="AZ598" s="890">
        <f t="shared" ca="1" si="1170"/>
        <v>43171.50617275374</v>
      </c>
      <c r="BA598" s="890">
        <f t="shared" ca="1" si="1170"/>
        <v>44718.13995582729</v>
      </c>
      <c r="CF598" s="602">
        <f t="shared" ref="CF598:DI598" ca="1" si="1171">IF(ISNUMBER($W598),IF($W598&lt;=$Z$35,$Z$23*$Z$33*365/360/12+IF($W598=$Z$35,-$Z$23*$Z$34+$Z$23*$Z$34*$Z$26+$Z$37/2,),IF(AND($W598&gt;$Z$35,$W598&lt;=$Z$36),$Z$23*($Z$34*CF$40+(1-$Z$34)*$Z$33)*365/360/12+IF($W598=$Z$36,-$Z$23*(1-$Z$34)+$Z89/2,),PMT(CF$40/12*365/360,$Z$24+$Z$35-$Z$36,-$Z$23))),"")</f>
        <v>35568.319858392242</v>
      </c>
      <c r="CG598" s="602">
        <f t="shared" ca="1" si="1171"/>
        <v>36406.382743065027</v>
      </c>
      <c r="CH598" s="602">
        <f t="shared" ca="1" si="1171"/>
        <v>36406.382743065027</v>
      </c>
      <c r="CI598" s="602">
        <f t="shared" ca="1" si="1171"/>
        <v>37254.96291615886</v>
      </c>
      <c r="CJ598" s="602">
        <f t="shared" ca="1" si="1171"/>
        <v>37254.96291615886</v>
      </c>
      <c r="CK598" s="602">
        <f t="shared" ca="1" si="1171"/>
        <v>38113.93857024506</v>
      </c>
      <c r="CL598" s="602">
        <f t="shared" ca="1" si="1171"/>
        <v>38113.93857024506</v>
      </c>
      <c r="CM598" s="602">
        <f t="shared" ca="1" si="1171"/>
        <v>38983.183461726985</v>
      </c>
      <c r="CN598" s="602">
        <f t="shared" ca="1" si="1171"/>
        <v>38983.183461726985</v>
      </c>
      <c r="CO598" s="602">
        <f t="shared" ca="1" si="1171"/>
        <v>39862.567150632683</v>
      </c>
      <c r="CP598" s="602">
        <f t="shared" ca="1" si="1171"/>
        <v>43478.747935967709</v>
      </c>
      <c r="CQ598" s="602">
        <f t="shared" ca="1" si="1171"/>
        <v>45030.566265503898</v>
      </c>
      <c r="CR598" s="602">
        <f t="shared" ca="1" si="1171"/>
        <v>45030.566265503898</v>
      </c>
      <c r="CS598" s="602">
        <f t="shared" ca="1" si="1171"/>
        <v>46607.884191275814</v>
      </c>
      <c r="CT598" s="602">
        <f t="shared" ca="1" si="1171"/>
        <v>46607.884191275814</v>
      </c>
      <c r="CU598" s="602">
        <f t="shared" ca="1" si="1171"/>
        <v>48209.984007450126</v>
      </c>
      <c r="CV598" s="602">
        <f t="shared" ca="1" si="1171"/>
        <v>48209.984007450126</v>
      </c>
      <c r="CW598" s="602">
        <f t="shared" ca="1" si="1171"/>
        <v>49836.133517801674</v>
      </c>
      <c r="CX598" s="602">
        <f t="shared" ca="1" si="1171"/>
        <v>49836.133517801674</v>
      </c>
      <c r="CY598" s="602">
        <f t="shared" ca="1" si="1171"/>
        <v>51485.589135532791</v>
      </c>
      <c r="CZ598" s="602">
        <f t="shared" ca="1" si="1171"/>
        <v>46290.414859746117</v>
      </c>
      <c r="DA598" s="602">
        <f t="shared" ca="1" si="1171"/>
        <v>47887.616454968753</v>
      </c>
      <c r="DB598" s="602">
        <f t="shared" ca="1" si="1171"/>
        <v>47887.616454968753</v>
      </c>
      <c r="DC598" s="602">
        <f t="shared" ca="1" si="1171"/>
        <v>49509.015192921019</v>
      </c>
      <c r="DD598" s="602">
        <f t="shared" ca="1" si="1171"/>
        <v>49509.015192921019</v>
      </c>
      <c r="DE598" s="602">
        <f t="shared" ca="1" si="1171"/>
        <v>51153.869520848333</v>
      </c>
      <c r="DF598" s="602">
        <f t="shared" ca="1" si="1171"/>
        <v>51153.869520848333</v>
      </c>
      <c r="DG598" s="602">
        <f t="shared" ca="1" si="1171"/>
        <v>52821.428913199037</v>
      </c>
      <c r="DH598" s="602">
        <f t="shared" ca="1" si="1171"/>
        <v>52821.428913199037</v>
      </c>
      <c r="DI598" s="602">
        <f t="shared" ca="1" si="1171"/>
        <v>54510.936800140749</v>
      </c>
    </row>
    <row r="599" spans="22:113" ht="14.25" x14ac:dyDescent="0.2">
      <c r="V599" s="260"/>
      <c r="W599" s="887">
        <f t="shared" si="1058"/>
        <v>56</v>
      </c>
      <c r="X599" s="890">
        <f t="shared" ref="X599:BA599" ca="1" si="1172">IF(ISNUMBER($W599),IF($W599&lt;=$Z$35,$Z$23*$Z$33*365/360/12+IF($W599=$Z$35,-$Z$23*$Z$34+$Z$23*$Z$34*$Z$26+$Z$37/2,),IF(AND($W599&gt;$Z$35,$W599&lt;=$Z$36),$Z$23*($Z$34*X$40+(1-$Z$34)*$Z$33)*365/360/12+IF($W599=$Z$36,-$Z$23*(1-$Z$34)+$Z90/2,),PMT(X$40/12*365/360,$Z$24+$Z$35-$Z$36,-$Z$23))),"")</f>
        <v>30258.123080979487</v>
      </c>
      <c r="Y599" s="890">
        <f t="shared" ca="1" si="1172"/>
        <v>31023.326031623368</v>
      </c>
      <c r="Z599" s="890">
        <f t="shared" ca="1" si="1172"/>
        <v>31023.326031623368</v>
      </c>
      <c r="AA599" s="890">
        <f t="shared" ca="1" si="1172"/>
        <v>31799.728267184837</v>
      </c>
      <c r="AB599" s="890">
        <f t="shared" ca="1" si="1172"/>
        <v>31799.728267184837</v>
      </c>
      <c r="AC599" s="890">
        <f t="shared" ca="1" si="1172"/>
        <v>32587.243243724675</v>
      </c>
      <c r="AD599" s="890">
        <f t="shared" ca="1" si="1172"/>
        <v>32587.243243724675</v>
      </c>
      <c r="AE599" s="890">
        <f t="shared" ca="1" si="1172"/>
        <v>33385.778544464687</v>
      </c>
      <c r="AF599" s="890">
        <f t="shared" ca="1" si="1172"/>
        <v>33385.778544464687</v>
      </c>
      <c r="AG599" s="890">
        <f t="shared" ca="1" si="1172"/>
        <v>34195.236072157502</v>
      </c>
      <c r="AH599" s="890">
        <f t="shared" ca="1" si="1172"/>
        <v>34740.891398371037</v>
      </c>
      <c r="AI599" s="890">
        <f t="shared" ca="1" si="1172"/>
        <v>36125.853977722742</v>
      </c>
      <c r="AJ599" s="890">
        <f t="shared" ca="1" si="1172"/>
        <v>36125.853977722742</v>
      </c>
      <c r="AK599" s="890">
        <f t="shared" ca="1" si="1172"/>
        <v>37540.139226000429</v>
      </c>
      <c r="AL599" s="890">
        <f t="shared" ca="1" si="1172"/>
        <v>37540.139226000429</v>
      </c>
      <c r="AM599" s="890">
        <f t="shared" ca="1" si="1172"/>
        <v>38983.183461726978</v>
      </c>
      <c r="AN599" s="890">
        <f t="shared" ca="1" si="1172"/>
        <v>38983.183461726978</v>
      </c>
      <c r="AO599" s="890">
        <f t="shared" ca="1" si="1172"/>
        <v>40454.389396970182</v>
      </c>
      <c r="AP599" s="890">
        <f t="shared" ca="1" si="1172"/>
        <v>40454.389396970182</v>
      </c>
      <c r="AQ599" s="890">
        <f t="shared" ca="1" si="1172"/>
        <v>41953.129251949089</v>
      </c>
      <c r="AR599" s="890">
        <f t="shared" ca="1" si="1172"/>
        <v>37254.96291615886</v>
      </c>
      <c r="AS599" s="890">
        <f t="shared" ca="1" si="1172"/>
        <v>38692.302106353636</v>
      </c>
      <c r="AT599" s="890">
        <f t="shared" ca="1" si="1172"/>
        <v>38692.302106353636</v>
      </c>
      <c r="AU599" s="890">
        <f t="shared" ca="1" si="1172"/>
        <v>40157.924993809356</v>
      </c>
      <c r="AV599" s="890">
        <f t="shared" ca="1" si="1172"/>
        <v>40157.924993809356</v>
      </c>
      <c r="AW599" s="890">
        <f t="shared" ca="1" si="1172"/>
        <v>41651.20964433749</v>
      </c>
      <c r="AX599" s="890">
        <f t="shared" ca="1" si="1172"/>
        <v>41651.20964433749</v>
      </c>
      <c r="AY599" s="890">
        <f t="shared" ca="1" si="1172"/>
        <v>43171.50617275374</v>
      </c>
      <c r="AZ599" s="890">
        <f t="shared" ca="1" si="1172"/>
        <v>43171.50617275374</v>
      </c>
      <c r="BA599" s="890">
        <f t="shared" ca="1" si="1172"/>
        <v>44718.13995582729</v>
      </c>
      <c r="CF599" s="602">
        <f t="shared" ref="CF599:DI599" ca="1" si="1173">IF(ISNUMBER($W599),IF($W599&lt;=$Z$35,$Z$23*$Z$33*365/360/12+IF($W599=$Z$35,-$Z$23*$Z$34+$Z$23*$Z$34*$Z$26+$Z$37/2,),IF(AND($W599&gt;$Z$35,$W599&lt;=$Z$36),$Z$23*($Z$34*CF$40+(1-$Z$34)*$Z$33)*365/360/12+IF($W599=$Z$36,-$Z$23*(1-$Z$34)+$Z90/2,),PMT(CF$40/12*365/360,$Z$24+$Z$35-$Z$36,-$Z$23))),"")</f>
        <v>35568.319858392242</v>
      </c>
      <c r="CG599" s="602">
        <f t="shared" ca="1" si="1173"/>
        <v>36406.382743065027</v>
      </c>
      <c r="CH599" s="602">
        <f t="shared" ca="1" si="1173"/>
        <v>36406.382743065027</v>
      </c>
      <c r="CI599" s="602">
        <f t="shared" ca="1" si="1173"/>
        <v>37254.96291615886</v>
      </c>
      <c r="CJ599" s="602">
        <f t="shared" ca="1" si="1173"/>
        <v>37254.96291615886</v>
      </c>
      <c r="CK599" s="602">
        <f t="shared" ca="1" si="1173"/>
        <v>38113.93857024506</v>
      </c>
      <c r="CL599" s="602">
        <f t="shared" ca="1" si="1173"/>
        <v>38113.93857024506</v>
      </c>
      <c r="CM599" s="602">
        <f t="shared" ca="1" si="1173"/>
        <v>38983.183461726985</v>
      </c>
      <c r="CN599" s="602">
        <f t="shared" ca="1" si="1173"/>
        <v>38983.183461726985</v>
      </c>
      <c r="CO599" s="602">
        <f t="shared" ca="1" si="1173"/>
        <v>39862.567150632683</v>
      </c>
      <c r="CP599" s="602">
        <f t="shared" ca="1" si="1173"/>
        <v>43478.747935967709</v>
      </c>
      <c r="CQ599" s="602">
        <f t="shared" ca="1" si="1173"/>
        <v>45030.566265503898</v>
      </c>
      <c r="CR599" s="602">
        <f t="shared" ca="1" si="1173"/>
        <v>45030.566265503898</v>
      </c>
      <c r="CS599" s="602">
        <f t="shared" ca="1" si="1173"/>
        <v>46607.884191275814</v>
      </c>
      <c r="CT599" s="602">
        <f t="shared" ca="1" si="1173"/>
        <v>46607.884191275814</v>
      </c>
      <c r="CU599" s="602">
        <f t="shared" ca="1" si="1173"/>
        <v>48209.984007450126</v>
      </c>
      <c r="CV599" s="602">
        <f t="shared" ca="1" si="1173"/>
        <v>48209.984007450126</v>
      </c>
      <c r="CW599" s="602">
        <f t="shared" ca="1" si="1173"/>
        <v>49836.133517801674</v>
      </c>
      <c r="CX599" s="602">
        <f t="shared" ca="1" si="1173"/>
        <v>49836.133517801674</v>
      </c>
      <c r="CY599" s="602">
        <f t="shared" ca="1" si="1173"/>
        <v>51485.589135532791</v>
      </c>
      <c r="CZ599" s="602">
        <f t="shared" ca="1" si="1173"/>
        <v>46290.414859746117</v>
      </c>
      <c r="DA599" s="602">
        <f t="shared" ca="1" si="1173"/>
        <v>47887.616454968753</v>
      </c>
      <c r="DB599" s="602">
        <f t="shared" ca="1" si="1173"/>
        <v>47887.616454968753</v>
      </c>
      <c r="DC599" s="602">
        <f t="shared" ca="1" si="1173"/>
        <v>49509.015192921019</v>
      </c>
      <c r="DD599" s="602">
        <f t="shared" ca="1" si="1173"/>
        <v>49509.015192921019</v>
      </c>
      <c r="DE599" s="602">
        <f t="shared" ca="1" si="1173"/>
        <v>51153.869520848333</v>
      </c>
      <c r="DF599" s="602">
        <f t="shared" ca="1" si="1173"/>
        <v>51153.869520848333</v>
      </c>
      <c r="DG599" s="602">
        <f t="shared" ca="1" si="1173"/>
        <v>52821.428913199037</v>
      </c>
      <c r="DH599" s="602">
        <f t="shared" ca="1" si="1173"/>
        <v>52821.428913199037</v>
      </c>
      <c r="DI599" s="602">
        <f t="shared" ca="1" si="1173"/>
        <v>54510.936800140749</v>
      </c>
    </row>
    <row r="600" spans="22:113" ht="14.25" x14ac:dyDescent="0.2">
      <c r="V600" s="260"/>
      <c r="W600" s="887">
        <f t="shared" si="1058"/>
        <v>57</v>
      </c>
      <c r="X600" s="890">
        <f t="shared" ref="X600:BA600" ca="1" si="1174">IF(ISNUMBER($W600),IF($W600&lt;=$Z$35,$Z$23*$Z$33*365/360/12+IF($W600=$Z$35,-$Z$23*$Z$34+$Z$23*$Z$34*$Z$26+$Z$37/2,),IF(AND($W600&gt;$Z$35,$W600&lt;=$Z$36),$Z$23*($Z$34*X$40+(1-$Z$34)*$Z$33)*365/360/12+IF($W600=$Z$36,-$Z$23*(1-$Z$34)+$Z91/2,),PMT(X$40/12*365/360,$Z$24+$Z$35-$Z$36,-$Z$23))),"")</f>
        <v>30258.123080979487</v>
      </c>
      <c r="Y600" s="890">
        <f t="shared" ca="1" si="1174"/>
        <v>31023.326031623368</v>
      </c>
      <c r="Z600" s="890">
        <f t="shared" ca="1" si="1174"/>
        <v>31023.326031623368</v>
      </c>
      <c r="AA600" s="890">
        <f t="shared" ca="1" si="1174"/>
        <v>31799.728267184837</v>
      </c>
      <c r="AB600" s="890">
        <f t="shared" ca="1" si="1174"/>
        <v>31799.728267184837</v>
      </c>
      <c r="AC600" s="890">
        <f t="shared" ca="1" si="1174"/>
        <v>32587.243243724675</v>
      </c>
      <c r="AD600" s="890">
        <f t="shared" ca="1" si="1174"/>
        <v>32587.243243724675</v>
      </c>
      <c r="AE600" s="890">
        <f t="shared" ca="1" si="1174"/>
        <v>33385.778544464687</v>
      </c>
      <c r="AF600" s="890">
        <f t="shared" ca="1" si="1174"/>
        <v>33385.778544464687</v>
      </c>
      <c r="AG600" s="890">
        <f t="shared" ca="1" si="1174"/>
        <v>34195.236072157502</v>
      </c>
      <c r="AH600" s="890">
        <f t="shared" ca="1" si="1174"/>
        <v>34740.891398371037</v>
      </c>
      <c r="AI600" s="890">
        <f t="shared" ca="1" si="1174"/>
        <v>36125.853977722742</v>
      </c>
      <c r="AJ600" s="890">
        <f t="shared" ca="1" si="1174"/>
        <v>36125.853977722742</v>
      </c>
      <c r="AK600" s="890">
        <f t="shared" ca="1" si="1174"/>
        <v>37540.139226000429</v>
      </c>
      <c r="AL600" s="890">
        <f t="shared" ca="1" si="1174"/>
        <v>37540.139226000429</v>
      </c>
      <c r="AM600" s="890">
        <f t="shared" ca="1" si="1174"/>
        <v>38983.183461726978</v>
      </c>
      <c r="AN600" s="890">
        <f t="shared" ca="1" si="1174"/>
        <v>38983.183461726978</v>
      </c>
      <c r="AO600" s="890">
        <f t="shared" ca="1" si="1174"/>
        <v>40454.389396970182</v>
      </c>
      <c r="AP600" s="890">
        <f t="shared" ca="1" si="1174"/>
        <v>40454.389396970182</v>
      </c>
      <c r="AQ600" s="890">
        <f t="shared" ca="1" si="1174"/>
        <v>41953.129251949089</v>
      </c>
      <c r="AR600" s="890">
        <f t="shared" ca="1" si="1174"/>
        <v>37254.96291615886</v>
      </c>
      <c r="AS600" s="890">
        <f t="shared" ca="1" si="1174"/>
        <v>38692.302106353636</v>
      </c>
      <c r="AT600" s="890">
        <f t="shared" ca="1" si="1174"/>
        <v>38692.302106353636</v>
      </c>
      <c r="AU600" s="890">
        <f t="shared" ca="1" si="1174"/>
        <v>40157.924993809356</v>
      </c>
      <c r="AV600" s="890">
        <f t="shared" ca="1" si="1174"/>
        <v>40157.924993809356</v>
      </c>
      <c r="AW600" s="890">
        <f t="shared" ca="1" si="1174"/>
        <v>41651.20964433749</v>
      </c>
      <c r="AX600" s="890">
        <f t="shared" ca="1" si="1174"/>
        <v>41651.20964433749</v>
      </c>
      <c r="AY600" s="890">
        <f t="shared" ca="1" si="1174"/>
        <v>43171.50617275374</v>
      </c>
      <c r="AZ600" s="890">
        <f t="shared" ca="1" si="1174"/>
        <v>43171.50617275374</v>
      </c>
      <c r="BA600" s="890">
        <f t="shared" ca="1" si="1174"/>
        <v>44718.13995582729</v>
      </c>
      <c r="CF600" s="602">
        <f t="shared" ref="CF600:DI600" ca="1" si="1175">IF(ISNUMBER($W600),IF($W600&lt;=$Z$35,$Z$23*$Z$33*365/360/12+IF($W600=$Z$35,-$Z$23*$Z$34+$Z$23*$Z$34*$Z$26+$Z$37/2,),IF(AND($W600&gt;$Z$35,$W600&lt;=$Z$36),$Z$23*($Z$34*CF$40+(1-$Z$34)*$Z$33)*365/360/12+IF($W600=$Z$36,-$Z$23*(1-$Z$34)+$Z91/2,),PMT(CF$40/12*365/360,$Z$24+$Z$35-$Z$36,-$Z$23))),"")</f>
        <v>35568.319858392242</v>
      </c>
      <c r="CG600" s="602">
        <f t="shared" ca="1" si="1175"/>
        <v>36406.382743065027</v>
      </c>
      <c r="CH600" s="602">
        <f t="shared" ca="1" si="1175"/>
        <v>36406.382743065027</v>
      </c>
      <c r="CI600" s="602">
        <f t="shared" ca="1" si="1175"/>
        <v>37254.96291615886</v>
      </c>
      <c r="CJ600" s="602">
        <f t="shared" ca="1" si="1175"/>
        <v>37254.96291615886</v>
      </c>
      <c r="CK600" s="602">
        <f t="shared" ca="1" si="1175"/>
        <v>38113.93857024506</v>
      </c>
      <c r="CL600" s="602">
        <f t="shared" ca="1" si="1175"/>
        <v>38113.93857024506</v>
      </c>
      <c r="CM600" s="602">
        <f t="shared" ca="1" si="1175"/>
        <v>38983.183461726985</v>
      </c>
      <c r="CN600" s="602">
        <f t="shared" ca="1" si="1175"/>
        <v>38983.183461726985</v>
      </c>
      <c r="CO600" s="602">
        <f t="shared" ca="1" si="1175"/>
        <v>39862.567150632683</v>
      </c>
      <c r="CP600" s="602">
        <f t="shared" ca="1" si="1175"/>
        <v>43478.747935967709</v>
      </c>
      <c r="CQ600" s="602">
        <f t="shared" ca="1" si="1175"/>
        <v>45030.566265503898</v>
      </c>
      <c r="CR600" s="602">
        <f t="shared" ca="1" si="1175"/>
        <v>45030.566265503898</v>
      </c>
      <c r="CS600" s="602">
        <f t="shared" ca="1" si="1175"/>
        <v>46607.884191275814</v>
      </c>
      <c r="CT600" s="602">
        <f t="shared" ca="1" si="1175"/>
        <v>46607.884191275814</v>
      </c>
      <c r="CU600" s="602">
        <f t="shared" ca="1" si="1175"/>
        <v>48209.984007450126</v>
      </c>
      <c r="CV600" s="602">
        <f t="shared" ca="1" si="1175"/>
        <v>48209.984007450126</v>
      </c>
      <c r="CW600" s="602">
        <f t="shared" ca="1" si="1175"/>
        <v>49836.133517801674</v>
      </c>
      <c r="CX600" s="602">
        <f t="shared" ca="1" si="1175"/>
        <v>49836.133517801674</v>
      </c>
      <c r="CY600" s="602">
        <f t="shared" ca="1" si="1175"/>
        <v>51485.589135532791</v>
      </c>
      <c r="CZ600" s="602">
        <f t="shared" ca="1" si="1175"/>
        <v>46290.414859746117</v>
      </c>
      <c r="DA600" s="602">
        <f t="shared" ca="1" si="1175"/>
        <v>47887.616454968753</v>
      </c>
      <c r="DB600" s="602">
        <f t="shared" ca="1" si="1175"/>
        <v>47887.616454968753</v>
      </c>
      <c r="DC600" s="602">
        <f t="shared" ca="1" si="1175"/>
        <v>49509.015192921019</v>
      </c>
      <c r="DD600" s="602">
        <f t="shared" ca="1" si="1175"/>
        <v>49509.015192921019</v>
      </c>
      <c r="DE600" s="602">
        <f t="shared" ca="1" si="1175"/>
        <v>51153.869520848333</v>
      </c>
      <c r="DF600" s="602">
        <f t="shared" ca="1" si="1175"/>
        <v>51153.869520848333</v>
      </c>
      <c r="DG600" s="602">
        <f t="shared" ca="1" si="1175"/>
        <v>52821.428913199037</v>
      </c>
      <c r="DH600" s="602">
        <f t="shared" ca="1" si="1175"/>
        <v>52821.428913199037</v>
      </c>
      <c r="DI600" s="602">
        <f t="shared" ca="1" si="1175"/>
        <v>54510.936800140749</v>
      </c>
    </row>
    <row r="601" spans="22:113" ht="14.25" x14ac:dyDescent="0.2">
      <c r="V601" s="260"/>
      <c r="W601" s="887">
        <f t="shared" si="1058"/>
        <v>58</v>
      </c>
      <c r="X601" s="890">
        <f t="shared" ref="X601:BA601" ca="1" si="1176">IF(ISNUMBER($W601),IF($W601&lt;=$Z$35,$Z$23*$Z$33*365/360/12+IF($W601=$Z$35,-$Z$23*$Z$34+$Z$23*$Z$34*$Z$26+$Z$37/2,),IF(AND($W601&gt;$Z$35,$W601&lt;=$Z$36),$Z$23*($Z$34*X$40+(1-$Z$34)*$Z$33)*365/360/12+IF($W601=$Z$36,-$Z$23*(1-$Z$34)+$Z92/2,),PMT(X$40/12*365/360,$Z$24+$Z$35-$Z$36,-$Z$23))),"")</f>
        <v>30258.123080979487</v>
      </c>
      <c r="Y601" s="890">
        <f t="shared" ca="1" si="1176"/>
        <v>31023.326031623368</v>
      </c>
      <c r="Z601" s="890">
        <f t="shared" ca="1" si="1176"/>
        <v>31023.326031623368</v>
      </c>
      <c r="AA601" s="890">
        <f t="shared" ca="1" si="1176"/>
        <v>31799.728267184837</v>
      </c>
      <c r="AB601" s="890">
        <f t="shared" ca="1" si="1176"/>
        <v>31799.728267184837</v>
      </c>
      <c r="AC601" s="890">
        <f t="shared" ca="1" si="1176"/>
        <v>32587.243243724675</v>
      </c>
      <c r="AD601" s="890">
        <f t="shared" ca="1" si="1176"/>
        <v>32587.243243724675</v>
      </c>
      <c r="AE601" s="890">
        <f t="shared" ca="1" si="1176"/>
        <v>33385.778544464687</v>
      </c>
      <c r="AF601" s="890">
        <f t="shared" ca="1" si="1176"/>
        <v>33385.778544464687</v>
      </c>
      <c r="AG601" s="890">
        <f t="shared" ca="1" si="1176"/>
        <v>34195.236072157502</v>
      </c>
      <c r="AH601" s="890">
        <f t="shared" ca="1" si="1176"/>
        <v>34740.891398371037</v>
      </c>
      <c r="AI601" s="890">
        <f t="shared" ca="1" si="1176"/>
        <v>36125.853977722742</v>
      </c>
      <c r="AJ601" s="890">
        <f t="shared" ca="1" si="1176"/>
        <v>36125.853977722742</v>
      </c>
      <c r="AK601" s="890">
        <f t="shared" ca="1" si="1176"/>
        <v>37540.139226000429</v>
      </c>
      <c r="AL601" s="890">
        <f t="shared" ca="1" si="1176"/>
        <v>37540.139226000429</v>
      </c>
      <c r="AM601" s="890">
        <f t="shared" ca="1" si="1176"/>
        <v>38983.183461726978</v>
      </c>
      <c r="AN601" s="890">
        <f t="shared" ca="1" si="1176"/>
        <v>38983.183461726978</v>
      </c>
      <c r="AO601" s="890">
        <f t="shared" ca="1" si="1176"/>
        <v>40454.389396970182</v>
      </c>
      <c r="AP601" s="890">
        <f t="shared" ca="1" si="1176"/>
        <v>40454.389396970182</v>
      </c>
      <c r="AQ601" s="890">
        <f t="shared" ca="1" si="1176"/>
        <v>41953.129251949089</v>
      </c>
      <c r="AR601" s="890">
        <f t="shared" ca="1" si="1176"/>
        <v>37254.96291615886</v>
      </c>
      <c r="AS601" s="890">
        <f t="shared" ca="1" si="1176"/>
        <v>38692.302106353636</v>
      </c>
      <c r="AT601" s="890">
        <f t="shared" ca="1" si="1176"/>
        <v>38692.302106353636</v>
      </c>
      <c r="AU601" s="890">
        <f t="shared" ca="1" si="1176"/>
        <v>40157.924993809356</v>
      </c>
      <c r="AV601" s="890">
        <f t="shared" ca="1" si="1176"/>
        <v>40157.924993809356</v>
      </c>
      <c r="AW601" s="890">
        <f t="shared" ca="1" si="1176"/>
        <v>41651.20964433749</v>
      </c>
      <c r="AX601" s="890">
        <f t="shared" ca="1" si="1176"/>
        <v>41651.20964433749</v>
      </c>
      <c r="AY601" s="890">
        <f t="shared" ca="1" si="1176"/>
        <v>43171.50617275374</v>
      </c>
      <c r="AZ601" s="890">
        <f t="shared" ca="1" si="1176"/>
        <v>43171.50617275374</v>
      </c>
      <c r="BA601" s="890">
        <f t="shared" ca="1" si="1176"/>
        <v>44718.13995582729</v>
      </c>
      <c r="CF601" s="602">
        <f t="shared" ref="CF601:DI601" ca="1" si="1177">IF(ISNUMBER($W601),IF($W601&lt;=$Z$35,$Z$23*$Z$33*365/360/12+IF($W601=$Z$35,-$Z$23*$Z$34+$Z$23*$Z$34*$Z$26+$Z$37/2,),IF(AND($W601&gt;$Z$35,$W601&lt;=$Z$36),$Z$23*($Z$34*CF$40+(1-$Z$34)*$Z$33)*365/360/12+IF($W601=$Z$36,-$Z$23*(1-$Z$34)+$Z92/2,),PMT(CF$40/12*365/360,$Z$24+$Z$35-$Z$36,-$Z$23))),"")</f>
        <v>35568.319858392242</v>
      </c>
      <c r="CG601" s="602">
        <f t="shared" ca="1" si="1177"/>
        <v>36406.382743065027</v>
      </c>
      <c r="CH601" s="602">
        <f t="shared" ca="1" si="1177"/>
        <v>36406.382743065027</v>
      </c>
      <c r="CI601" s="602">
        <f t="shared" ca="1" si="1177"/>
        <v>37254.96291615886</v>
      </c>
      <c r="CJ601" s="602">
        <f t="shared" ca="1" si="1177"/>
        <v>37254.96291615886</v>
      </c>
      <c r="CK601" s="602">
        <f t="shared" ca="1" si="1177"/>
        <v>38113.93857024506</v>
      </c>
      <c r="CL601" s="602">
        <f t="shared" ca="1" si="1177"/>
        <v>38113.93857024506</v>
      </c>
      <c r="CM601" s="602">
        <f t="shared" ca="1" si="1177"/>
        <v>38983.183461726985</v>
      </c>
      <c r="CN601" s="602">
        <f t="shared" ca="1" si="1177"/>
        <v>38983.183461726985</v>
      </c>
      <c r="CO601" s="602">
        <f t="shared" ca="1" si="1177"/>
        <v>39862.567150632683</v>
      </c>
      <c r="CP601" s="602">
        <f t="shared" ca="1" si="1177"/>
        <v>43478.747935967709</v>
      </c>
      <c r="CQ601" s="602">
        <f t="shared" ca="1" si="1177"/>
        <v>45030.566265503898</v>
      </c>
      <c r="CR601" s="602">
        <f t="shared" ca="1" si="1177"/>
        <v>45030.566265503898</v>
      </c>
      <c r="CS601" s="602">
        <f t="shared" ca="1" si="1177"/>
        <v>46607.884191275814</v>
      </c>
      <c r="CT601" s="602">
        <f t="shared" ca="1" si="1177"/>
        <v>46607.884191275814</v>
      </c>
      <c r="CU601" s="602">
        <f t="shared" ca="1" si="1177"/>
        <v>48209.984007450126</v>
      </c>
      <c r="CV601" s="602">
        <f t="shared" ca="1" si="1177"/>
        <v>48209.984007450126</v>
      </c>
      <c r="CW601" s="602">
        <f t="shared" ca="1" si="1177"/>
        <v>49836.133517801674</v>
      </c>
      <c r="CX601" s="602">
        <f t="shared" ca="1" si="1177"/>
        <v>49836.133517801674</v>
      </c>
      <c r="CY601" s="602">
        <f t="shared" ca="1" si="1177"/>
        <v>51485.589135532791</v>
      </c>
      <c r="CZ601" s="602">
        <f t="shared" ca="1" si="1177"/>
        <v>46290.414859746117</v>
      </c>
      <c r="DA601" s="602">
        <f t="shared" ca="1" si="1177"/>
        <v>47887.616454968753</v>
      </c>
      <c r="DB601" s="602">
        <f t="shared" ca="1" si="1177"/>
        <v>47887.616454968753</v>
      </c>
      <c r="DC601" s="602">
        <f t="shared" ca="1" si="1177"/>
        <v>49509.015192921019</v>
      </c>
      <c r="DD601" s="602">
        <f t="shared" ca="1" si="1177"/>
        <v>49509.015192921019</v>
      </c>
      <c r="DE601" s="602">
        <f t="shared" ca="1" si="1177"/>
        <v>51153.869520848333</v>
      </c>
      <c r="DF601" s="602">
        <f t="shared" ca="1" si="1177"/>
        <v>51153.869520848333</v>
      </c>
      <c r="DG601" s="602">
        <f t="shared" ca="1" si="1177"/>
        <v>52821.428913199037</v>
      </c>
      <c r="DH601" s="602">
        <f t="shared" ca="1" si="1177"/>
        <v>52821.428913199037</v>
      </c>
      <c r="DI601" s="602">
        <f t="shared" ca="1" si="1177"/>
        <v>54510.936800140749</v>
      </c>
    </row>
    <row r="602" spans="22:113" ht="14.25" x14ac:dyDescent="0.2">
      <c r="V602" s="260"/>
      <c r="W602" s="887">
        <f t="shared" si="1058"/>
        <v>59</v>
      </c>
      <c r="X602" s="890">
        <f t="shared" ref="X602:BA602" ca="1" si="1178">IF(ISNUMBER($W602),IF($W602&lt;=$Z$35,$Z$23*$Z$33*365/360/12+IF($W602=$Z$35,-$Z$23*$Z$34+$Z$23*$Z$34*$Z$26+$Z$37/2,),IF(AND($W602&gt;$Z$35,$W602&lt;=$Z$36),$Z$23*($Z$34*X$40+(1-$Z$34)*$Z$33)*365/360/12+IF($W602=$Z$36,-$Z$23*(1-$Z$34)+$Z93/2,),PMT(X$40/12*365/360,$Z$24+$Z$35-$Z$36,-$Z$23))),"")</f>
        <v>30258.123080979487</v>
      </c>
      <c r="Y602" s="890">
        <f t="shared" ca="1" si="1178"/>
        <v>31023.326031623368</v>
      </c>
      <c r="Z602" s="890">
        <f t="shared" ca="1" si="1178"/>
        <v>31023.326031623368</v>
      </c>
      <c r="AA602" s="890">
        <f t="shared" ca="1" si="1178"/>
        <v>31799.728267184837</v>
      </c>
      <c r="AB602" s="890">
        <f t="shared" ca="1" si="1178"/>
        <v>31799.728267184837</v>
      </c>
      <c r="AC602" s="890">
        <f t="shared" ca="1" si="1178"/>
        <v>32587.243243724675</v>
      </c>
      <c r="AD602" s="890">
        <f t="shared" ca="1" si="1178"/>
        <v>32587.243243724675</v>
      </c>
      <c r="AE602" s="890">
        <f t="shared" ca="1" si="1178"/>
        <v>33385.778544464687</v>
      </c>
      <c r="AF602" s="890">
        <f t="shared" ca="1" si="1178"/>
        <v>33385.778544464687</v>
      </c>
      <c r="AG602" s="890">
        <f t="shared" ca="1" si="1178"/>
        <v>34195.236072157502</v>
      </c>
      <c r="AH602" s="890">
        <f t="shared" ca="1" si="1178"/>
        <v>34740.891398371037</v>
      </c>
      <c r="AI602" s="890">
        <f t="shared" ca="1" si="1178"/>
        <v>36125.853977722742</v>
      </c>
      <c r="AJ602" s="890">
        <f t="shared" ca="1" si="1178"/>
        <v>36125.853977722742</v>
      </c>
      <c r="AK602" s="890">
        <f t="shared" ca="1" si="1178"/>
        <v>37540.139226000429</v>
      </c>
      <c r="AL602" s="890">
        <f t="shared" ca="1" si="1178"/>
        <v>37540.139226000429</v>
      </c>
      <c r="AM602" s="890">
        <f t="shared" ca="1" si="1178"/>
        <v>38983.183461726978</v>
      </c>
      <c r="AN602" s="890">
        <f t="shared" ca="1" si="1178"/>
        <v>38983.183461726978</v>
      </c>
      <c r="AO602" s="890">
        <f t="shared" ca="1" si="1178"/>
        <v>40454.389396970182</v>
      </c>
      <c r="AP602" s="890">
        <f t="shared" ca="1" si="1178"/>
        <v>40454.389396970182</v>
      </c>
      <c r="AQ602" s="890">
        <f t="shared" ca="1" si="1178"/>
        <v>41953.129251949089</v>
      </c>
      <c r="AR602" s="890">
        <f t="shared" ca="1" si="1178"/>
        <v>37254.96291615886</v>
      </c>
      <c r="AS602" s="890">
        <f t="shared" ca="1" si="1178"/>
        <v>38692.302106353636</v>
      </c>
      <c r="AT602" s="890">
        <f t="shared" ca="1" si="1178"/>
        <v>38692.302106353636</v>
      </c>
      <c r="AU602" s="890">
        <f t="shared" ca="1" si="1178"/>
        <v>40157.924993809356</v>
      </c>
      <c r="AV602" s="890">
        <f t="shared" ca="1" si="1178"/>
        <v>40157.924993809356</v>
      </c>
      <c r="AW602" s="890">
        <f t="shared" ca="1" si="1178"/>
        <v>41651.20964433749</v>
      </c>
      <c r="AX602" s="890">
        <f t="shared" ca="1" si="1178"/>
        <v>41651.20964433749</v>
      </c>
      <c r="AY602" s="890">
        <f t="shared" ca="1" si="1178"/>
        <v>43171.50617275374</v>
      </c>
      <c r="AZ602" s="890">
        <f t="shared" ca="1" si="1178"/>
        <v>43171.50617275374</v>
      </c>
      <c r="BA602" s="890">
        <f t="shared" ca="1" si="1178"/>
        <v>44718.13995582729</v>
      </c>
      <c r="CF602" s="602">
        <f t="shared" ref="CF602:DI602" ca="1" si="1179">IF(ISNUMBER($W602),IF($W602&lt;=$Z$35,$Z$23*$Z$33*365/360/12+IF($W602=$Z$35,-$Z$23*$Z$34+$Z$23*$Z$34*$Z$26+$Z$37/2,),IF(AND($W602&gt;$Z$35,$W602&lt;=$Z$36),$Z$23*($Z$34*CF$40+(1-$Z$34)*$Z$33)*365/360/12+IF($W602=$Z$36,-$Z$23*(1-$Z$34)+$Z93/2,),PMT(CF$40/12*365/360,$Z$24+$Z$35-$Z$36,-$Z$23))),"")</f>
        <v>35568.319858392242</v>
      </c>
      <c r="CG602" s="602">
        <f t="shared" ca="1" si="1179"/>
        <v>36406.382743065027</v>
      </c>
      <c r="CH602" s="602">
        <f t="shared" ca="1" si="1179"/>
        <v>36406.382743065027</v>
      </c>
      <c r="CI602" s="602">
        <f t="shared" ca="1" si="1179"/>
        <v>37254.96291615886</v>
      </c>
      <c r="CJ602" s="602">
        <f t="shared" ca="1" si="1179"/>
        <v>37254.96291615886</v>
      </c>
      <c r="CK602" s="602">
        <f t="shared" ca="1" si="1179"/>
        <v>38113.93857024506</v>
      </c>
      <c r="CL602" s="602">
        <f t="shared" ca="1" si="1179"/>
        <v>38113.93857024506</v>
      </c>
      <c r="CM602" s="602">
        <f t="shared" ca="1" si="1179"/>
        <v>38983.183461726985</v>
      </c>
      <c r="CN602" s="602">
        <f t="shared" ca="1" si="1179"/>
        <v>38983.183461726985</v>
      </c>
      <c r="CO602" s="602">
        <f t="shared" ca="1" si="1179"/>
        <v>39862.567150632683</v>
      </c>
      <c r="CP602" s="602">
        <f t="shared" ca="1" si="1179"/>
        <v>43478.747935967709</v>
      </c>
      <c r="CQ602" s="602">
        <f t="shared" ca="1" si="1179"/>
        <v>45030.566265503898</v>
      </c>
      <c r="CR602" s="602">
        <f t="shared" ca="1" si="1179"/>
        <v>45030.566265503898</v>
      </c>
      <c r="CS602" s="602">
        <f t="shared" ca="1" si="1179"/>
        <v>46607.884191275814</v>
      </c>
      <c r="CT602" s="602">
        <f t="shared" ca="1" si="1179"/>
        <v>46607.884191275814</v>
      </c>
      <c r="CU602" s="602">
        <f t="shared" ca="1" si="1179"/>
        <v>48209.984007450126</v>
      </c>
      <c r="CV602" s="602">
        <f t="shared" ca="1" si="1179"/>
        <v>48209.984007450126</v>
      </c>
      <c r="CW602" s="602">
        <f t="shared" ca="1" si="1179"/>
        <v>49836.133517801674</v>
      </c>
      <c r="CX602" s="602">
        <f t="shared" ca="1" si="1179"/>
        <v>49836.133517801674</v>
      </c>
      <c r="CY602" s="602">
        <f t="shared" ca="1" si="1179"/>
        <v>51485.589135532791</v>
      </c>
      <c r="CZ602" s="602">
        <f t="shared" ca="1" si="1179"/>
        <v>46290.414859746117</v>
      </c>
      <c r="DA602" s="602">
        <f t="shared" ca="1" si="1179"/>
        <v>47887.616454968753</v>
      </c>
      <c r="DB602" s="602">
        <f t="shared" ca="1" si="1179"/>
        <v>47887.616454968753</v>
      </c>
      <c r="DC602" s="602">
        <f t="shared" ca="1" si="1179"/>
        <v>49509.015192921019</v>
      </c>
      <c r="DD602" s="602">
        <f t="shared" ca="1" si="1179"/>
        <v>49509.015192921019</v>
      </c>
      <c r="DE602" s="602">
        <f t="shared" ca="1" si="1179"/>
        <v>51153.869520848333</v>
      </c>
      <c r="DF602" s="602">
        <f t="shared" ca="1" si="1179"/>
        <v>51153.869520848333</v>
      </c>
      <c r="DG602" s="602">
        <f t="shared" ca="1" si="1179"/>
        <v>52821.428913199037</v>
      </c>
      <c r="DH602" s="602">
        <f t="shared" ca="1" si="1179"/>
        <v>52821.428913199037</v>
      </c>
      <c r="DI602" s="602">
        <f t="shared" ca="1" si="1179"/>
        <v>54510.936800140749</v>
      </c>
    </row>
    <row r="603" spans="22:113" ht="14.25" x14ac:dyDescent="0.2">
      <c r="V603" s="260"/>
      <c r="W603" s="887">
        <f t="shared" si="1058"/>
        <v>60</v>
      </c>
      <c r="X603" s="890">
        <f t="shared" ref="X603:BA603" ca="1" si="1180">IF(ISNUMBER($W603),IF($W603&lt;=$Z$35,$Z$23*$Z$33*365/360/12+IF($W603=$Z$35,-$Z$23*$Z$34+$Z$23*$Z$34*$Z$26+$Z$37/2,),IF(AND($W603&gt;$Z$35,$W603&lt;=$Z$36),$Z$23*($Z$34*X$40+(1-$Z$34)*$Z$33)*365/360/12+IF($W603=$Z$36,-$Z$23*(1-$Z$34)+$Z94/2,),PMT(X$40/12*365/360,$Z$24+$Z$35-$Z$36,-$Z$23))),"")</f>
        <v>30258.123080979487</v>
      </c>
      <c r="Y603" s="890">
        <f t="shared" ca="1" si="1180"/>
        <v>31023.326031623368</v>
      </c>
      <c r="Z603" s="890">
        <f t="shared" ca="1" si="1180"/>
        <v>31023.326031623368</v>
      </c>
      <c r="AA603" s="890">
        <f t="shared" ca="1" si="1180"/>
        <v>31799.728267184837</v>
      </c>
      <c r="AB603" s="890">
        <f t="shared" ca="1" si="1180"/>
        <v>31799.728267184837</v>
      </c>
      <c r="AC603" s="890">
        <f t="shared" ca="1" si="1180"/>
        <v>32587.243243724675</v>
      </c>
      <c r="AD603" s="890">
        <f t="shared" ca="1" si="1180"/>
        <v>32587.243243724675</v>
      </c>
      <c r="AE603" s="890">
        <f t="shared" ca="1" si="1180"/>
        <v>33385.778544464687</v>
      </c>
      <c r="AF603" s="890">
        <f t="shared" ca="1" si="1180"/>
        <v>33385.778544464687</v>
      </c>
      <c r="AG603" s="890">
        <f t="shared" ca="1" si="1180"/>
        <v>34195.236072157502</v>
      </c>
      <c r="AH603" s="890">
        <f t="shared" ca="1" si="1180"/>
        <v>34740.891398371037</v>
      </c>
      <c r="AI603" s="890">
        <f t="shared" ca="1" si="1180"/>
        <v>36125.853977722742</v>
      </c>
      <c r="AJ603" s="890">
        <f t="shared" ca="1" si="1180"/>
        <v>36125.853977722742</v>
      </c>
      <c r="AK603" s="890">
        <f t="shared" ca="1" si="1180"/>
        <v>37540.139226000429</v>
      </c>
      <c r="AL603" s="890">
        <f t="shared" ca="1" si="1180"/>
        <v>37540.139226000429</v>
      </c>
      <c r="AM603" s="890">
        <f t="shared" ca="1" si="1180"/>
        <v>38983.183461726978</v>
      </c>
      <c r="AN603" s="890">
        <f t="shared" ca="1" si="1180"/>
        <v>38983.183461726978</v>
      </c>
      <c r="AO603" s="890">
        <f t="shared" ca="1" si="1180"/>
        <v>40454.389396970182</v>
      </c>
      <c r="AP603" s="890">
        <f t="shared" ca="1" si="1180"/>
        <v>40454.389396970182</v>
      </c>
      <c r="AQ603" s="890">
        <f t="shared" ca="1" si="1180"/>
        <v>41953.129251949089</v>
      </c>
      <c r="AR603" s="890">
        <f t="shared" ca="1" si="1180"/>
        <v>37254.96291615886</v>
      </c>
      <c r="AS603" s="890">
        <f t="shared" ca="1" si="1180"/>
        <v>38692.302106353636</v>
      </c>
      <c r="AT603" s="890">
        <f t="shared" ca="1" si="1180"/>
        <v>38692.302106353636</v>
      </c>
      <c r="AU603" s="890">
        <f t="shared" ca="1" si="1180"/>
        <v>40157.924993809356</v>
      </c>
      <c r="AV603" s="890">
        <f t="shared" ca="1" si="1180"/>
        <v>40157.924993809356</v>
      </c>
      <c r="AW603" s="890">
        <f t="shared" ca="1" si="1180"/>
        <v>41651.20964433749</v>
      </c>
      <c r="AX603" s="890">
        <f t="shared" ca="1" si="1180"/>
        <v>41651.20964433749</v>
      </c>
      <c r="AY603" s="890">
        <f t="shared" ca="1" si="1180"/>
        <v>43171.50617275374</v>
      </c>
      <c r="AZ603" s="890">
        <f t="shared" ca="1" si="1180"/>
        <v>43171.50617275374</v>
      </c>
      <c r="BA603" s="890">
        <f t="shared" ca="1" si="1180"/>
        <v>44718.13995582729</v>
      </c>
      <c r="CF603" s="602">
        <f t="shared" ref="CF603:DI603" ca="1" si="1181">IF(ISNUMBER($W603),IF($W603&lt;=$Z$35,$Z$23*$Z$33*365/360/12+IF($W603=$Z$35,-$Z$23*$Z$34+$Z$23*$Z$34*$Z$26+$Z$37/2,),IF(AND($W603&gt;$Z$35,$W603&lt;=$Z$36),$Z$23*($Z$34*CF$40+(1-$Z$34)*$Z$33)*365/360/12+IF($W603=$Z$36,-$Z$23*(1-$Z$34)+$Z94/2,),PMT(CF$40/12*365/360,$Z$24+$Z$35-$Z$36,-$Z$23))),"")</f>
        <v>35568.319858392242</v>
      </c>
      <c r="CG603" s="602">
        <f t="shared" ca="1" si="1181"/>
        <v>36406.382743065027</v>
      </c>
      <c r="CH603" s="602">
        <f t="shared" ca="1" si="1181"/>
        <v>36406.382743065027</v>
      </c>
      <c r="CI603" s="602">
        <f t="shared" ca="1" si="1181"/>
        <v>37254.96291615886</v>
      </c>
      <c r="CJ603" s="602">
        <f t="shared" ca="1" si="1181"/>
        <v>37254.96291615886</v>
      </c>
      <c r="CK603" s="602">
        <f t="shared" ca="1" si="1181"/>
        <v>38113.93857024506</v>
      </c>
      <c r="CL603" s="602">
        <f t="shared" ca="1" si="1181"/>
        <v>38113.93857024506</v>
      </c>
      <c r="CM603" s="602">
        <f t="shared" ca="1" si="1181"/>
        <v>38983.183461726985</v>
      </c>
      <c r="CN603" s="602">
        <f t="shared" ca="1" si="1181"/>
        <v>38983.183461726985</v>
      </c>
      <c r="CO603" s="602">
        <f t="shared" ca="1" si="1181"/>
        <v>39862.567150632683</v>
      </c>
      <c r="CP603" s="602">
        <f t="shared" ca="1" si="1181"/>
        <v>43478.747935967709</v>
      </c>
      <c r="CQ603" s="602">
        <f t="shared" ca="1" si="1181"/>
        <v>45030.566265503898</v>
      </c>
      <c r="CR603" s="602">
        <f t="shared" ca="1" si="1181"/>
        <v>45030.566265503898</v>
      </c>
      <c r="CS603" s="602">
        <f t="shared" ca="1" si="1181"/>
        <v>46607.884191275814</v>
      </c>
      <c r="CT603" s="602">
        <f t="shared" ca="1" si="1181"/>
        <v>46607.884191275814</v>
      </c>
      <c r="CU603" s="602">
        <f t="shared" ca="1" si="1181"/>
        <v>48209.984007450126</v>
      </c>
      <c r="CV603" s="602">
        <f t="shared" ca="1" si="1181"/>
        <v>48209.984007450126</v>
      </c>
      <c r="CW603" s="602">
        <f t="shared" ca="1" si="1181"/>
        <v>49836.133517801674</v>
      </c>
      <c r="CX603" s="602">
        <f t="shared" ca="1" si="1181"/>
        <v>49836.133517801674</v>
      </c>
      <c r="CY603" s="602">
        <f t="shared" ca="1" si="1181"/>
        <v>51485.589135532791</v>
      </c>
      <c r="CZ603" s="602">
        <f t="shared" ca="1" si="1181"/>
        <v>46290.414859746117</v>
      </c>
      <c r="DA603" s="602">
        <f t="shared" ca="1" si="1181"/>
        <v>47887.616454968753</v>
      </c>
      <c r="DB603" s="602">
        <f t="shared" ca="1" si="1181"/>
        <v>47887.616454968753</v>
      </c>
      <c r="DC603" s="602">
        <f t="shared" ca="1" si="1181"/>
        <v>49509.015192921019</v>
      </c>
      <c r="DD603" s="602">
        <f t="shared" ca="1" si="1181"/>
        <v>49509.015192921019</v>
      </c>
      <c r="DE603" s="602">
        <f t="shared" ca="1" si="1181"/>
        <v>51153.869520848333</v>
      </c>
      <c r="DF603" s="602">
        <f t="shared" ca="1" si="1181"/>
        <v>51153.869520848333</v>
      </c>
      <c r="DG603" s="602">
        <f t="shared" ca="1" si="1181"/>
        <v>52821.428913199037</v>
      </c>
      <c r="DH603" s="602">
        <f t="shared" ca="1" si="1181"/>
        <v>52821.428913199037</v>
      </c>
      <c r="DI603" s="602">
        <f t="shared" ca="1" si="1181"/>
        <v>54510.936800140749</v>
      </c>
    </row>
    <row r="604" spans="22:113" ht="14.25" x14ac:dyDescent="0.2">
      <c r="V604" s="260"/>
      <c r="W604" s="887">
        <f t="shared" si="1058"/>
        <v>61</v>
      </c>
      <c r="X604" s="890">
        <f t="shared" ref="X604:BA604" ca="1" si="1182">IF(ISNUMBER($W604),IF($W604&lt;=$Z$35,$Z$23*$Z$33*365/360/12+IF($W604=$Z$35,-$Z$23*$Z$34+$Z$23*$Z$34*$Z$26+$Z$37/2,),IF(AND($W604&gt;$Z$35,$W604&lt;=$Z$36),$Z$23*($Z$34*X$40+(1-$Z$34)*$Z$33)*365/360/12+IF($W604=$Z$36,-$Z$23*(1-$Z$34)+$Z95/2,),PMT(X$40/12*365/360,$Z$24+$Z$35-$Z$36,-$Z$23))),"")</f>
        <v>30258.123080979487</v>
      </c>
      <c r="Y604" s="890">
        <f t="shared" ca="1" si="1182"/>
        <v>31023.326031623368</v>
      </c>
      <c r="Z604" s="890">
        <f t="shared" ca="1" si="1182"/>
        <v>31023.326031623368</v>
      </c>
      <c r="AA604" s="890">
        <f t="shared" ca="1" si="1182"/>
        <v>31799.728267184837</v>
      </c>
      <c r="AB604" s="890">
        <f t="shared" ca="1" si="1182"/>
        <v>31799.728267184837</v>
      </c>
      <c r="AC604" s="890">
        <f t="shared" ca="1" si="1182"/>
        <v>32587.243243724675</v>
      </c>
      <c r="AD604" s="890">
        <f t="shared" ca="1" si="1182"/>
        <v>32587.243243724675</v>
      </c>
      <c r="AE604" s="890">
        <f t="shared" ca="1" si="1182"/>
        <v>33385.778544464687</v>
      </c>
      <c r="AF604" s="890">
        <f t="shared" ca="1" si="1182"/>
        <v>33385.778544464687</v>
      </c>
      <c r="AG604" s="890">
        <f t="shared" ca="1" si="1182"/>
        <v>34195.236072157502</v>
      </c>
      <c r="AH604" s="890">
        <f t="shared" ca="1" si="1182"/>
        <v>34740.891398371037</v>
      </c>
      <c r="AI604" s="890">
        <f t="shared" ca="1" si="1182"/>
        <v>36125.853977722742</v>
      </c>
      <c r="AJ604" s="890">
        <f t="shared" ca="1" si="1182"/>
        <v>36125.853977722742</v>
      </c>
      <c r="AK604" s="890">
        <f t="shared" ca="1" si="1182"/>
        <v>37540.139226000429</v>
      </c>
      <c r="AL604" s="890">
        <f t="shared" ca="1" si="1182"/>
        <v>37540.139226000429</v>
      </c>
      <c r="AM604" s="890">
        <f t="shared" ca="1" si="1182"/>
        <v>38983.183461726978</v>
      </c>
      <c r="AN604" s="890">
        <f t="shared" ca="1" si="1182"/>
        <v>38983.183461726978</v>
      </c>
      <c r="AO604" s="890">
        <f t="shared" ca="1" si="1182"/>
        <v>40454.389396970182</v>
      </c>
      <c r="AP604" s="890">
        <f t="shared" ca="1" si="1182"/>
        <v>40454.389396970182</v>
      </c>
      <c r="AQ604" s="890">
        <f t="shared" ca="1" si="1182"/>
        <v>41953.129251949089</v>
      </c>
      <c r="AR604" s="890">
        <f t="shared" ca="1" si="1182"/>
        <v>37254.96291615886</v>
      </c>
      <c r="AS604" s="890">
        <f t="shared" ca="1" si="1182"/>
        <v>38692.302106353636</v>
      </c>
      <c r="AT604" s="890">
        <f t="shared" ca="1" si="1182"/>
        <v>38692.302106353636</v>
      </c>
      <c r="AU604" s="890">
        <f t="shared" ca="1" si="1182"/>
        <v>40157.924993809356</v>
      </c>
      <c r="AV604" s="890">
        <f t="shared" ca="1" si="1182"/>
        <v>40157.924993809356</v>
      </c>
      <c r="AW604" s="890">
        <f t="shared" ca="1" si="1182"/>
        <v>41651.20964433749</v>
      </c>
      <c r="AX604" s="890">
        <f t="shared" ca="1" si="1182"/>
        <v>41651.20964433749</v>
      </c>
      <c r="AY604" s="890">
        <f t="shared" ca="1" si="1182"/>
        <v>43171.50617275374</v>
      </c>
      <c r="AZ604" s="890">
        <f t="shared" ca="1" si="1182"/>
        <v>43171.50617275374</v>
      </c>
      <c r="BA604" s="890">
        <f t="shared" ca="1" si="1182"/>
        <v>44718.13995582729</v>
      </c>
      <c r="CF604" s="602">
        <f t="shared" ref="CF604:DI604" ca="1" si="1183">IF(ISNUMBER($W604),IF($W604&lt;=$Z$35,$Z$23*$Z$33*365/360/12+IF($W604=$Z$35,-$Z$23*$Z$34+$Z$23*$Z$34*$Z$26+$Z$37/2,),IF(AND($W604&gt;$Z$35,$W604&lt;=$Z$36),$Z$23*($Z$34*CF$40+(1-$Z$34)*$Z$33)*365/360/12+IF($W604=$Z$36,-$Z$23*(1-$Z$34)+$Z95/2,),PMT(CF$40/12*365/360,$Z$24+$Z$35-$Z$36,-$Z$23))),"")</f>
        <v>35568.319858392242</v>
      </c>
      <c r="CG604" s="602">
        <f t="shared" ca="1" si="1183"/>
        <v>36406.382743065027</v>
      </c>
      <c r="CH604" s="602">
        <f t="shared" ca="1" si="1183"/>
        <v>36406.382743065027</v>
      </c>
      <c r="CI604" s="602">
        <f t="shared" ca="1" si="1183"/>
        <v>37254.96291615886</v>
      </c>
      <c r="CJ604" s="602">
        <f t="shared" ca="1" si="1183"/>
        <v>37254.96291615886</v>
      </c>
      <c r="CK604" s="602">
        <f t="shared" ca="1" si="1183"/>
        <v>38113.93857024506</v>
      </c>
      <c r="CL604" s="602">
        <f t="shared" ca="1" si="1183"/>
        <v>38113.93857024506</v>
      </c>
      <c r="CM604" s="602">
        <f t="shared" ca="1" si="1183"/>
        <v>38983.183461726985</v>
      </c>
      <c r="CN604" s="602">
        <f t="shared" ca="1" si="1183"/>
        <v>38983.183461726985</v>
      </c>
      <c r="CO604" s="602">
        <f t="shared" ca="1" si="1183"/>
        <v>39862.567150632683</v>
      </c>
      <c r="CP604" s="602">
        <f t="shared" ca="1" si="1183"/>
        <v>43478.747935967709</v>
      </c>
      <c r="CQ604" s="602">
        <f t="shared" ca="1" si="1183"/>
        <v>45030.566265503898</v>
      </c>
      <c r="CR604" s="602">
        <f t="shared" ca="1" si="1183"/>
        <v>45030.566265503898</v>
      </c>
      <c r="CS604" s="602">
        <f t="shared" ca="1" si="1183"/>
        <v>46607.884191275814</v>
      </c>
      <c r="CT604" s="602">
        <f t="shared" ca="1" si="1183"/>
        <v>46607.884191275814</v>
      </c>
      <c r="CU604" s="602">
        <f t="shared" ca="1" si="1183"/>
        <v>48209.984007450126</v>
      </c>
      <c r="CV604" s="602">
        <f t="shared" ca="1" si="1183"/>
        <v>48209.984007450126</v>
      </c>
      <c r="CW604" s="602">
        <f t="shared" ca="1" si="1183"/>
        <v>49836.133517801674</v>
      </c>
      <c r="CX604" s="602">
        <f t="shared" ca="1" si="1183"/>
        <v>49836.133517801674</v>
      </c>
      <c r="CY604" s="602">
        <f t="shared" ca="1" si="1183"/>
        <v>51485.589135532791</v>
      </c>
      <c r="CZ604" s="602">
        <f t="shared" ca="1" si="1183"/>
        <v>46290.414859746117</v>
      </c>
      <c r="DA604" s="602">
        <f t="shared" ca="1" si="1183"/>
        <v>47887.616454968753</v>
      </c>
      <c r="DB604" s="602">
        <f t="shared" ca="1" si="1183"/>
        <v>47887.616454968753</v>
      </c>
      <c r="DC604" s="602">
        <f t="shared" ca="1" si="1183"/>
        <v>49509.015192921019</v>
      </c>
      <c r="DD604" s="602">
        <f t="shared" ca="1" si="1183"/>
        <v>49509.015192921019</v>
      </c>
      <c r="DE604" s="602">
        <f t="shared" ca="1" si="1183"/>
        <v>51153.869520848333</v>
      </c>
      <c r="DF604" s="602">
        <f t="shared" ca="1" si="1183"/>
        <v>51153.869520848333</v>
      </c>
      <c r="DG604" s="602">
        <f t="shared" ca="1" si="1183"/>
        <v>52821.428913199037</v>
      </c>
      <c r="DH604" s="602">
        <f t="shared" ca="1" si="1183"/>
        <v>52821.428913199037</v>
      </c>
      <c r="DI604" s="602">
        <f t="shared" ca="1" si="1183"/>
        <v>54510.936800140749</v>
      </c>
    </row>
    <row r="605" spans="22:113" ht="14.25" x14ac:dyDescent="0.2">
      <c r="V605" s="260"/>
      <c r="W605" s="887">
        <f t="shared" si="1058"/>
        <v>62</v>
      </c>
      <c r="X605" s="890">
        <f t="shared" ref="X605:BA605" ca="1" si="1184">IF(ISNUMBER($W605),IF($W605&lt;=$Z$35,$Z$23*$Z$33*365/360/12+IF($W605=$Z$35,-$Z$23*$Z$34+$Z$23*$Z$34*$Z$26+$Z$37/2,),IF(AND($W605&gt;$Z$35,$W605&lt;=$Z$36),$Z$23*($Z$34*X$40+(1-$Z$34)*$Z$33)*365/360/12+IF($W605=$Z$36,-$Z$23*(1-$Z$34)+$Z96/2,),PMT(X$40/12*365/360,$Z$24+$Z$35-$Z$36,-$Z$23))),"")</f>
        <v>30258.123080979487</v>
      </c>
      <c r="Y605" s="890">
        <f t="shared" ca="1" si="1184"/>
        <v>31023.326031623368</v>
      </c>
      <c r="Z605" s="890">
        <f t="shared" ca="1" si="1184"/>
        <v>31023.326031623368</v>
      </c>
      <c r="AA605" s="890">
        <f t="shared" ca="1" si="1184"/>
        <v>31799.728267184837</v>
      </c>
      <c r="AB605" s="890">
        <f t="shared" ca="1" si="1184"/>
        <v>31799.728267184837</v>
      </c>
      <c r="AC605" s="890">
        <f t="shared" ca="1" si="1184"/>
        <v>32587.243243724675</v>
      </c>
      <c r="AD605" s="890">
        <f t="shared" ca="1" si="1184"/>
        <v>32587.243243724675</v>
      </c>
      <c r="AE605" s="890">
        <f t="shared" ca="1" si="1184"/>
        <v>33385.778544464687</v>
      </c>
      <c r="AF605" s="890">
        <f t="shared" ca="1" si="1184"/>
        <v>33385.778544464687</v>
      </c>
      <c r="AG605" s="890">
        <f t="shared" ca="1" si="1184"/>
        <v>34195.236072157502</v>
      </c>
      <c r="AH605" s="890">
        <f t="shared" ca="1" si="1184"/>
        <v>34740.891398371037</v>
      </c>
      <c r="AI605" s="890">
        <f t="shared" ca="1" si="1184"/>
        <v>36125.853977722742</v>
      </c>
      <c r="AJ605" s="890">
        <f t="shared" ca="1" si="1184"/>
        <v>36125.853977722742</v>
      </c>
      <c r="AK605" s="890">
        <f t="shared" ca="1" si="1184"/>
        <v>37540.139226000429</v>
      </c>
      <c r="AL605" s="890">
        <f t="shared" ca="1" si="1184"/>
        <v>37540.139226000429</v>
      </c>
      <c r="AM605" s="890">
        <f t="shared" ca="1" si="1184"/>
        <v>38983.183461726978</v>
      </c>
      <c r="AN605" s="890">
        <f t="shared" ca="1" si="1184"/>
        <v>38983.183461726978</v>
      </c>
      <c r="AO605" s="890">
        <f t="shared" ca="1" si="1184"/>
        <v>40454.389396970182</v>
      </c>
      <c r="AP605" s="890">
        <f t="shared" ca="1" si="1184"/>
        <v>40454.389396970182</v>
      </c>
      <c r="AQ605" s="890">
        <f t="shared" ca="1" si="1184"/>
        <v>41953.129251949089</v>
      </c>
      <c r="AR605" s="890">
        <f t="shared" ca="1" si="1184"/>
        <v>37254.96291615886</v>
      </c>
      <c r="AS605" s="890">
        <f t="shared" ca="1" si="1184"/>
        <v>38692.302106353636</v>
      </c>
      <c r="AT605" s="890">
        <f t="shared" ca="1" si="1184"/>
        <v>38692.302106353636</v>
      </c>
      <c r="AU605" s="890">
        <f t="shared" ca="1" si="1184"/>
        <v>40157.924993809356</v>
      </c>
      <c r="AV605" s="890">
        <f t="shared" ca="1" si="1184"/>
        <v>40157.924993809356</v>
      </c>
      <c r="AW605" s="890">
        <f t="shared" ca="1" si="1184"/>
        <v>41651.20964433749</v>
      </c>
      <c r="AX605" s="890">
        <f t="shared" ca="1" si="1184"/>
        <v>41651.20964433749</v>
      </c>
      <c r="AY605" s="890">
        <f t="shared" ca="1" si="1184"/>
        <v>43171.50617275374</v>
      </c>
      <c r="AZ605" s="890">
        <f t="shared" ca="1" si="1184"/>
        <v>43171.50617275374</v>
      </c>
      <c r="BA605" s="890">
        <f t="shared" ca="1" si="1184"/>
        <v>44718.13995582729</v>
      </c>
      <c r="CF605" s="602">
        <f t="shared" ref="CF605:DI605" ca="1" si="1185">IF(ISNUMBER($W605),IF($W605&lt;=$Z$35,$Z$23*$Z$33*365/360/12+IF($W605=$Z$35,-$Z$23*$Z$34+$Z$23*$Z$34*$Z$26+$Z$37/2,),IF(AND($W605&gt;$Z$35,$W605&lt;=$Z$36),$Z$23*($Z$34*CF$40+(1-$Z$34)*$Z$33)*365/360/12+IF($W605=$Z$36,-$Z$23*(1-$Z$34)+$Z96/2,),PMT(CF$40/12*365/360,$Z$24+$Z$35-$Z$36,-$Z$23))),"")</f>
        <v>35568.319858392242</v>
      </c>
      <c r="CG605" s="602">
        <f t="shared" ca="1" si="1185"/>
        <v>36406.382743065027</v>
      </c>
      <c r="CH605" s="602">
        <f t="shared" ca="1" si="1185"/>
        <v>36406.382743065027</v>
      </c>
      <c r="CI605" s="602">
        <f t="shared" ca="1" si="1185"/>
        <v>37254.96291615886</v>
      </c>
      <c r="CJ605" s="602">
        <f t="shared" ca="1" si="1185"/>
        <v>37254.96291615886</v>
      </c>
      <c r="CK605" s="602">
        <f t="shared" ca="1" si="1185"/>
        <v>38113.93857024506</v>
      </c>
      <c r="CL605" s="602">
        <f t="shared" ca="1" si="1185"/>
        <v>38113.93857024506</v>
      </c>
      <c r="CM605" s="602">
        <f t="shared" ca="1" si="1185"/>
        <v>38983.183461726985</v>
      </c>
      <c r="CN605" s="602">
        <f t="shared" ca="1" si="1185"/>
        <v>38983.183461726985</v>
      </c>
      <c r="CO605" s="602">
        <f t="shared" ca="1" si="1185"/>
        <v>39862.567150632683</v>
      </c>
      <c r="CP605" s="602">
        <f t="shared" ca="1" si="1185"/>
        <v>43478.747935967709</v>
      </c>
      <c r="CQ605" s="602">
        <f t="shared" ca="1" si="1185"/>
        <v>45030.566265503898</v>
      </c>
      <c r="CR605" s="602">
        <f t="shared" ca="1" si="1185"/>
        <v>45030.566265503898</v>
      </c>
      <c r="CS605" s="602">
        <f t="shared" ca="1" si="1185"/>
        <v>46607.884191275814</v>
      </c>
      <c r="CT605" s="602">
        <f t="shared" ca="1" si="1185"/>
        <v>46607.884191275814</v>
      </c>
      <c r="CU605" s="602">
        <f t="shared" ca="1" si="1185"/>
        <v>48209.984007450126</v>
      </c>
      <c r="CV605" s="602">
        <f t="shared" ca="1" si="1185"/>
        <v>48209.984007450126</v>
      </c>
      <c r="CW605" s="602">
        <f t="shared" ca="1" si="1185"/>
        <v>49836.133517801674</v>
      </c>
      <c r="CX605" s="602">
        <f t="shared" ca="1" si="1185"/>
        <v>49836.133517801674</v>
      </c>
      <c r="CY605" s="602">
        <f t="shared" ca="1" si="1185"/>
        <v>51485.589135532791</v>
      </c>
      <c r="CZ605" s="602">
        <f t="shared" ca="1" si="1185"/>
        <v>46290.414859746117</v>
      </c>
      <c r="DA605" s="602">
        <f t="shared" ca="1" si="1185"/>
        <v>47887.616454968753</v>
      </c>
      <c r="DB605" s="602">
        <f t="shared" ca="1" si="1185"/>
        <v>47887.616454968753</v>
      </c>
      <c r="DC605" s="602">
        <f t="shared" ca="1" si="1185"/>
        <v>49509.015192921019</v>
      </c>
      <c r="DD605" s="602">
        <f t="shared" ca="1" si="1185"/>
        <v>49509.015192921019</v>
      </c>
      <c r="DE605" s="602">
        <f t="shared" ca="1" si="1185"/>
        <v>51153.869520848333</v>
      </c>
      <c r="DF605" s="602">
        <f t="shared" ca="1" si="1185"/>
        <v>51153.869520848333</v>
      </c>
      <c r="DG605" s="602">
        <f t="shared" ca="1" si="1185"/>
        <v>52821.428913199037</v>
      </c>
      <c r="DH605" s="602">
        <f t="shared" ca="1" si="1185"/>
        <v>52821.428913199037</v>
      </c>
      <c r="DI605" s="602">
        <f t="shared" ca="1" si="1185"/>
        <v>54510.936800140749</v>
      </c>
    </row>
    <row r="606" spans="22:113" ht="14.25" x14ac:dyDescent="0.2">
      <c r="V606" s="260"/>
      <c r="W606" s="887">
        <f t="shared" si="1058"/>
        <v>63</v>
      </c>
      <c r="X606" s="890">
        <f t="shared" ref="X606:BA606" ca="1" si="1186">IF(ISNUMBER($W606),IF($W606&lt;=$Z$35,$Z$23*$Z$33*365/360/12+IF($W606=$Z$35,-$Z$23*$Z$34+$Z$23*$Z$34*$Z$26+$Z$37/2,),IF(AND($W606&gt;$Z$35,$W606&lt;=$Z$36),$Z$23*($Z$34*X$40+(1-$Z$34)*$Z$33)*365/360/12+IF($W606=$Z$36,-$Z$23*(1-$Z$34)+$Z97/2,),PMT(X$40/12*365/360,$Z$24+$Z$35-$Z$36,-$Z$23))),"")</f>
        <v>30258.123080979487</v>
      </c>
      <c r="Y606" s="890">
        <f t="shared" ca="1" si="1186"/>
        <v>31023.326031623368</v>
      </c>
      <c r="Z606" s="890">
        <f t="shared" ca="1" si="1186"/>
        <v>31023.326031623368</v>
      </c>
      <c r="AA606" s="890">
        <f t="shared" ca="1" si="1186"/>
        <v>31799.728267184837</v>
      </c>
      <c r="AB606" s="890">
        <f t="shared" ca="1" si="1186"/>
        <v>31799.728267184837</v>
      </c>
      <c r="AC606" s="890">
        <f t="shared" ca="1" si="1186"/>
        <v>32587.243243724675</v>
      </c>
      <c r="AD606" s="890">
        <f t="shared" ca="1" si="1186"/>
        <v>32587.243243724675</v>
      </c>
      <c r="AE606" s="890">
        <f t="shared" ca="1" si="1186"/>
        <v>33385.778544464687</v>
      </c>
      <c r="AF606" s="890">
        <f t="shared" ca="1" si="1186"/>
        <v>33385.778544464687</v>
      </c>
      <c r="AG606" s="890">
        <f t="shared" ca="1" si="1186"/>
        <v>34195.236072157502</v>
      </c>
      <c r="AH606" s="890">
        <f t="shared" ca="1" si="1186"/>
        <v>34740.891398371037</v>
      </c>
      <c r="AI606" s="890">
        <f t="shared" ca="1" si="1186"/>
        <v>36125.853977722742</v>
      </c>
      <c r="AJ606" s="890">
        <f t="shared" ca="1" si="1186"/>
        <v>36125.853977722742</v>
      </c>
      <c r="AK606" s="890">
        <f t="shared" ca="1" si="1186"/>
        <v>37540.139226000429</v>
      </c>
      <c r="AL606" s="890">
        <f t="shared" ca="1" si="1186"/>
        <v>37540.139226000429</v>
      </c>
      <c r="AM606" s="890">
        <f t="shared" ca="1" si="1186"/>
        <v>38983.183461726978</v>
      </c>
      <c r="AN606" s="890">
        <f t="shared" ca="1" si="1186"/>
        <v>38983.183461726978</v>
      </c>
      <c r="AO606" s="890">
        <f t="shared" ca="1" si="1186"/>
        <v>40454.389396970182</v>
      </c>
      <c r="AP606" s="890">
        <f t="shared" ca="1" si="1186"/>
        <v>40454.389396970182</v>
      </c>
      <c r="AQ606" s="890">
        <f t="shared" ca="1" si="1186"/>
        <v>41953.129251949089</v>
      </c>
      <c r="AR606" s="890">
        <f t="shared" ca="1" si="1186"/>
        <v>37254.96291615886</v>
      </c>
      <c r="AS606" s="890">
        <f t="shared" ca="1" si="1186"/>
        <v>38692.302106353636</v>
      </c>
      <c r="AT606" s="890">
        <f t="shared" ca="1" si="1186"/>
        <v>38692.302106353636</v>
      </c>
      <c r="AU606" s="890">
        <f t="shared" ca="1" si="1186"/>
        <v>40157.924993809356</v>
      </c>
      <c r="AV606" s="890">
        <f t="shared" ca="1" si="1186"/>
        <v>40157.924993809356</v>
      </c>
      <c r="AW606" s="890">
        <f t="shared" ca="1" si="1186"/>
        <v>41651.20964433749</v>
      </c>
      <c r="AX606" s="890">
        <f t="shared" ca="1" si="1186"/>
        <v>41651.20964433749</v>
      </c>
      <c r="AY606" s="890">
        <f t="shared" ca="1" si="1186"/>
        <v>43171.50617275374</v>
      </c>
      <c r="AZ606" s="890">
        <f t="shared" ca="1" si="1186"/>
        <v>43171.50617275374</v>
      </c>
      <c r="BA606" s="890">
        <f t="shared" ca="1" si="1186"/>
        <v>44718.13995582729</v>
      </c>
      <c r="CF606" s="602">
        <f t="shared" ref="CF606:DI606" ca="1" si="1187">IF(ISNUMBER($W606),IF($W606&lt;=$Z$35,$Z$23*$Z$33*365/360/12+IF($W606=$Z$35,-$Z$23*$Z$34+$Z$23*$Z$34*$Z$26+$Z$37/2,),IF(AND($W606&gt;$Z$35,$W606&lt;=$Z$36),$Z$23*($Z$34*CF$40+(1-$Z$34)*$Z$33)*365/360/12+IF($W606=$Z$36,-$Z$23*(1-$Z$34)+$Z97/2,),PMT(CF$40/12*365/360,$Z$24+$Z$35-$Z$36,-$Z$23))),"")</f>
        <v>35568.319858392242</v>
      </c>
      <c r="CG606" s="602">
        <f t="shared" ca="1" si="1187"/>
        <v>36406.382743065027</v>
      </c>
      <c r="CH606" s="602">
        <f t="shared" ca="1" si="1187"/>
        <v>36406.382743065027</v>
      </c>
      <c r="CI606" s="602">
        <f t="shared" ca="1" si="1187"/>
        <v>37254.96291615886</v>
      </c>
      <c r="CJ606" s="602">
        <f t="shared" ca="1" si="1187"/>
        <v>37254.96291615886</v>
      </c>
      <c r="CK606" s="602">
        <f t="shared" ca="1" si="1187"/>
        <v>38113.93857024506</v>
      </c>
      <c r="CL606" s="602">
        <f t="shared" ca="1" si="1187"/>
        <v>38113.93857024506</v>
      </c>
      <c r="CM606" s="602">
        <f t="shared" ca="1" si="1187"/>
        <v>38983.183461726985</v>
      </c>
      <c r="CN606" s="602">
        <f t="shared" ca="1" si="1187"/>
        <v>38983.183461726985</v>
      </c>
      <c r="CO606" s="602">
        <f t="shared" ca="1" si="1187"/>
        <v>39862.567150632683</v>
      </c>
      <c r="CP606" s="602">
        <f t="shared" ca="1" si="1187"/>
        <v>43478.747935967709</v>
      </c>
      <c r="CQ606" s="602">
        <f t="shared" ca="1" si="1187"/>
        <v>45030.566265503898</v>
      </c>
      <c r="CR606" s="602">
        <f t="shared" ca="1" si="1187"/>
        <v>45030.566265503898</v>
      </c>
      <c r="CS606" s="602">
        <f t="shared" ca="1" si="1187"/>
        <v>46607.884191275814</v>
      </c>
      <c r="CT606" s="602">
        <f t="shared" ca="1" si="1187"/>
        <v>46607.884191275814</v>
      </c>
      <c r="CU606" s="602">
        <f t="shared" ca="1" si="1187"/>
        <v>48209.984007450126</v>
      </c>
      <c r="CV606" s="602">
        <f t="shared" ca="1" si="1187"/>
        <v>48209.984007450126</v>
      </c>
      <c r="CW606" s="602">
        <f t="shared" ca="1" si="1187"/>
        <v>49836.133517801674</v>
      </c>
      <c r="CX606" s="602">
        <f t="shared" ca="1" si="1187"/>
        <v>49836.133517801674</v>
      </c>
      <c r="CY606" s="602">
        <f t="shared" ca="1" si="1187"/>
        <v>51485.589135532791</v>
      </c>
      <c r="CZ606" s="602">
        <f t="shared" ca="1" si="1187"/>
        <v>46290.414859746117</v>
      </c>
      <c r="DA606" s="602">
        <f t="shared" ca="1" si="1187"/>
        <v>47887.616454968753</v>
      </c>
      <c r="DB606" s="602">
        <f t="shared" ca="1" si="1187"/>
        <v>47887.616454968753</v>
      </c>
      <c r="DC606" s="602">
        <f t="shared" ca="1" si="1187"/>
        <v>49509.015192921019</v>
      </c>
      <c r="DD606" s="602">
        <f t="shared" ca="1" si="1187"/>
        <v>49509.015192921019</v>
      </c>
      <c r="DE606" s="602">
        <f t="shared" ca="1" si="1187"/>
        <v>51153.869520848333</v>
      </c>
      <c r="DF606" s="602">
        <f t="shared" ca="1" si="1187"/>
        <v>51153.869520848333</v>
      </c>
      <c r="DG606" s="602">
        <f t="shared" ca="1" si="1187"/>
        <v>52821.428913199037</v>
      </c>
      <c r="DH606" s="602">
        <f t="shared" ca="1" si="1187"/>
        <v>52821.428913199037</v>
      </c>
      <c r="DI606" s="602">
        <f t="shared" ca="1" si="1187"/>
        <v>54510.936800140749</v>
      </c>
    </row>
    <row r="607" spans="22:113" ht="14.25" x14ac:dyDescent="0.2">
      <c r="V607" s="260"/>
      <c r="W607" s="887">
        <f t="shared" si="1058"/>
        <v>64</v>
      </c>
      <c r="X607" s="890">
        <f t="shared" ref="X607:BA607" ca="1" si="1188">IF(ISNUMBER($W607),IF($W607&lt;=$Z$35,$Z$23*$Z$33*365/360/12+IF($W607=$Z$35,-$Z$23*$Z$34+$Z$23*$Z$34*$Z$26+$Z$37/2,),IF(AND($W607&gt;$Z$35,$W607&lt;=$Z$36),$Z$23*($Z$34*X$40+(1-$Z$34)*$Z$33)*365/360/12+IF($W607=$Z$36,-$Z$23*(1-$Z$34)+$Z98/2,),PMT(X$40/12*365/360,$Z$24+$Z$35-$Z$36,-$Z$23))),"")</f>
        <v>30258.123080979487</v>
      </c>
      <c r="Y607" s="890">
        <f t="shared" ca="1" si="1188"/>
        <v>31023.326031623368</v>
      </c>
      <c r="Z607" s="890">
        <f t="shared" ca="1" si="1188"/>
        <v>31023.326031623368</v>
      </c>
      <c r="AA607" s="890">
        <f t="shared" ca="1" si="1188"/>
        <v>31799.728267184837</v>
      </c>
      <c r="AB607" s="890">
        <f t="shared" ca="1" si="1188"/>
        <v>31799.728267184837</v>
      </c>
      <c r="AC607" s="890">
        <f t="shared" ca="1" si="1188"/>
        <v>32587.243243724675</v>
      </c>
      <c r="AD607" s="890">
        <f t="shared" ca="1" si="1188"/>
        <v>32587.243243724675</v>
      </c>
      <c r="AE607" s="890">
        <f t="shared" ca="1" si="1188"/>
        <v>33385.778544464687</v>
      </c>
      <c r="AF607" s="890">
        <f t="shared" ca="1" si="1188"/>
        <v>33385.778544464687</v>
      </c>
      <c r="AG607" s="890">
        <f t="shared" ca="1" si="1188"/>
        <v>34195.236072157502</v>
      </c>
      <c r="AH607" s="890">
        <f t="shared" ca="1" si="1188"/>
        <v>34740.891398371037</v>
      </c>
      <c r="AI607" s="890">
        <f t="shared" ca="1" si="1188"/>
        <v>36125.853977722742</v>
      </c>
      <c r="AJ607" s="890">
        <f t="shared" ca="1" si="1188"/>
        <v>36125.853977722742</v>
      </c>
      <c r="AK607" s="890">
        <f t="shared" ca="1" si="1188"/>
        <v>37540.139226000429</v>
      </c>
      <c r="AL607" s="890">
        <f t="shared" ca="1" si="1188"/>
        <v>37540.139226000429</v>
      </c>
      <c r="AM607" s="890">
        <f t="shared" ca="1" si="1188"/>
        <v>38983.183461726978</v>
      </c>
      <c r="AN607" s="890">
        <f t="shared" ca="1" si="1188"/>
        <v>38983.183461726978</v>
      </c>
      <c r="AO607" s="890">
        <f t="shared" ca="1" si="1188"/>
        <v>40454.389396970182</v>
      </c>
      <c r="AP607" s="890">
        <f t="shared" ca="1" si="1188"/>
        <v>40454.389396970182</v>
      </c>
      <c r="AQ607" s="890">
        <f t="shared" ca="1" si="1188"/>
        <v>41953.129251949089</v>
      </c>
      <c r="AR607" s="890">
        <f t="shared" ca="1" si="1188"/>
        <v>37254.96291615886</v>
      </c>
      <c r="AS607" s="890">
        <f t="shared" ca="1" si="1188"/>
        <v>38692.302106353636</v>
      </c>
      <c r="AT607" s="890">
        <f t="shared" ca="1" si="1188"/>
        <v>38692.302106353636</v>
      </c>
      <c r="AU607" s="890">
        <f t="shared" ca="1" si="1188"/>
        <v>40157.924993809356</v>
      </c>
      <c r="AV607" s="890">
        <f t="shared" ca="1" si="1188"/>
        <v>40157.924993809356</v>
      </c>
      <c r="AW607" s="890">
        <f t="shared" ca="1" si="1188"/>
        <v>41651.20964433749</v>
      </c>
      <c r="AX607" s="890">
        <f t="shared" ca="1" si="1188"/>
        <v>41651.20964433749</v>
      </c>
      <c r="AY607" s="890">
        <f t="shared" ca="1" si="1188"/>
        <v>43171.50617275374</v>
      </c>
      <c r="AZ607" s="890">
        <f t="shared" ca="1" si="1188"/>
        <v>43171.50617275374</v>
      </c>
      <c r="BA607" s="890">
        <f t="shared" ca="1" si="1188"/>
        <v>44718.13995582729</v>
      </c>
      <c r="CF607" s="602">
        <f t="shared" ref="CF607:DI607" ca="1" si="1189">IF(ISNUMBER($W607),IF($W607&lt;=$Z$35,$Z$23*$Z$33*365/360/12+IF($W607=$Z$35,-$Z$23*$Z$34+$Z$23*$Z$34*$Z$26+$Z$37/2,),IF(AND($W607&gt;$Z$35,$W607&lt;=$Z$36),$Z$23*($Z$34*CF$40+(1-$Z$34)*$Z$33)*365/360/12+IF($W607=$Z$36,-$Z$23*(1-$Z$34)+$Z98/2,),PMT(CF$40/12*365/360,$Z$24+$Z$35-$Z$36,-$Z$23))),"")</f>
        <v>35568.319858392242</v>
      </c>
      <c r="CG607" s="602">
        <f t="shared" ca="1" si="1189"/>
        <v>36406.382743065027</v>
      </c>
      <c r="CH607" s="602">
        <f t="shared" ca="1" si="1189"/>
        <v>36406.382743065027</v>
      </c>
      <c r="CI607" s="602">
        <f t="shared" ca="1" si="1189"/>
        <v>37254.96291615886</v>
      </c>
      <c r="CJ607" s="602">
        <f t="shared" ca="1" si="1189"/>
        <v>37254.96291615886</v>
      </c>
      <c r="CK607" s="602">
        <f t="shared" ca="1" si="1189"/>
        <v>38113.93857024506</v>
      </c>
      <c r="CL607" s="602">
        <f t="shared" ca="1" si="1189"/>
        <v>38113.93857024506</v>
      </c>
      <c r="CM607" s="602">
        <f t="shared" ca="1" si="1189"/>
        <v>38983.183461726985</v>
      </c>
      <c r="CN607" s="602">
        <f t="shared" ca="1" si="1189"/>
        <v>38983.183461726985</v>
      </c>
      <c r="CO607" s="602">
        <f t="shared" ca="1" si="1189"/>
        <v>39862.567150632683</v>
      </c>
      <c r="CP607" s="602">
        <f t="shared" ca="1" si="1189"/>
        <v>43478.747935967709</v>
      </c>
      <c r="CQ607" s="602">
        <f t="shared" ca="1" si="1189"/>
        <v>45030.566265503898</v>
      </c>
      <c r="CR607" s="602">
        <f t="shared" ca="1" si="1189"/>
        <v>45030.566265503898</v>
      </c>
      <c r="CS607" s="602">
        <f t="shared" ca="1" si="1189"/>
        <v>46607.884191275814</v>
      </c>
      <c r="CT607" s="602">
        <f t="shared" ca="1" si="1189"/>
        <v>46607.884191275814</v>
      </c>
      <c r="CU607" s="602">
        <f t="shared" ca="1" si="1189"/>
        <v>48209.984007450126</v>
      </c>
      <c r="CV607" s="602">
        <f t="shared" ca="1" si="1189"/>
        <v>48209.984007450126</v>
      </c>
      <c r="CW607" s="602">
        <f t="shared" ca="1" si="1189"/>
        <v>49836.133517801674</v>
      </c>
      <c r="CX607" s="602">
        <f t="shared" ca="1" si="1189"/>
        <v>49836.133517801674</v>
      </c>
      <c r="CY607" s="602">
        <f t="shared" ca="1" si="1189"/>
        <v>51485.589135532791</v>
      </c>
      <c r="CZ607" s="602">
        <f t="shared" ca="1" si="1189"/>
        <v>46290.414859746117</v>
      </c>
      <c r="DA607" s="602">
        <f t="shared" ca="1" si="1189"/>
        <v>47887.616454968753</v>
      </c>
      <c r="DB607" s="602">
        <f t="shared" ca="1" si="1189"/>
        <v>47887.616454968753</v>
      </c>
      <c r="DC607" s="602">
        <f t="shared" ca="1" si="1189"/>
        <v>49509.015192921019</v>
      </c>
      <c r="DD607" s="602">
        <f t="shared" ca="1" si="1189"/>
        <v>49509.015192921019</v>
      </c>
      <c r="DE607" s="602">
        <f t="shared" ca="1" si="1189"/>
        <v>51153.869520848333</v>
      </c>
      <c r="DF607" s="602">
        <f t="shared" ca="1" si="1189"/>
        <v>51153.869520848333</v>
      </c>
      <c r="DG607" s="602">
        <f t="shared" ca="1" si="1189"/>
        <v>52821.428913199037</v>
      </c>
      <c r="DH607" s="602">
        <f t="shared" ca="1" si="1189"/>
        <v>52821.428913199037</v>
      </c>
      <c r="DI607" s="602">
        <f t="shared" ca="1" si="1189"/>
        <v>54510.936800140749</v>
      </c>
    </row>
    <row r="608" spans="22:113" ht="14.25" x14ac:dyDescent="0.2">
      <c r="V608" s="260"/>
      <c r="W608" s="887">
        <f t="shared" ref="W608:W671" si="1190">IFERROR(IF(W607+1&lt;=Z$24+Z$35,W607+1,""),"")</f>
        <v>65</v>
      </c>
      <c r="X608" s="890">
        <f t="shared" ref="X608:BA608" ca="1" si="1191">IF(ISNUMBER($W608),IF($W608&lt;=$Z$35,$Z$23*$Z$33*365/360/12+IF($W608=$Z$35,-$Z$23*$Z$34+$Z$23*$Z$34*$Z$26+$Z$37/2,),IF(AND($W608&gt;$Z$35,$W608&lt;=$Z$36),$Z$23*($Z$34*X$40+(1-$Z$34)*$Z$33)*365/360/12+IF($W608=$Z$36,-$Z$23*(1-$Z$34)+$Z99/2,),PMT(X$40/12*365/360,$Z$24+$Z$35-$Z$36,-$Z$23))),"")</f>
        <v>30258.123080979487</v>
      </c>
      <c r="Y608" s="890">
        <f t="shared" ca="1" si="1191"/>
        <v>31023.326031623368</v>
      </c>
      <c r="Z608" s="890">
        <f t="shared" ca="1" si="1191"/>
        <v>31023.326031623368</v>
      </c>
      <c r="AA608" s="890">
        <f t="shared" ca="1" si="1191"/>
        <v>31799.728267184837</v>
      </c>
      <c r="AB608" s="890">
        <f t="shared" ca="1" si="1191"/>
        <v>31799.728267184837</v>
      </c>
      <c r="AC608" s="890">
        <f t="shared" ca="1" si="1191"/>
        <v>32587.243243724675</v>
      </c>
      <c r="AD608" s="890">
        <f t="shared" ca="1" si="1191"/>
        <v>32587.243243724675</v>
      </c>
      <c r="AE608" s="890">
        <f t="shared" ca="1" si="1191"/>
        <v>33385.778544464687</v>
      </c>
      <c r="AF608" s="890">
        <f t="shared" ca="1" si="1191"/>
        <v>33385.778544464687</v>
      </c>
      <c r="AG608" s="890">
        <f t="shared" ca="1" si="1191"/>
        <v>34195.236072157502</v>
      </c>
      <c r="AH608" s="890">
        <f t="shared" ca="1" si="1191"/>
        <v>34740.891398371037</v>
      </c>
      <c r="AI608" s="890">
        <f t="shared" ca="1" si="1191"/>
        <v>36125.853977722742</v>
      </c>
      <c r="AJ608" s="890">
        <f t="shared" ca="1" si="1191"/>
        <v>36125.853977722742</v>
      </c>
      <c r="AK608" s="890">
        <f t="shared" ca="1" si="1191"/>
        <v>37540.139226000429</v>
      </c>
      <c r="AL608" s="890">
        <f t="shared" ca="1" si="1191"/>
        <v>37540.139226000429</v>
      </c>
      <c r="AM608" s="890">
        <f t="shared" ca="1" si="1191"/>
        <v>38983.183461726978</v>
      </c>
      <c r="AN608" s="890">
        <f t="shared" ca="1" si="1191"/>
        <v>38983.183461726978</v>
      </c>
      <c r="AO608" s="890">
        <f t="shared" ca="1" si="1191"/>
        <v>40454.389396970182</v>
      </c>
      <c r="AP608" s="890">
        <f t="shared" ca="1" si="1191"/>
        <v>40454.389396970182</v>
      </c>
      <c r="AQ608" s="890">
        <f t="shared" ca="1" si="1191"/>
        <v>41953.129251949089</v>
      </c>
      <c r="AR608" s="890">
        <f t="shared" ca="1" si="1191"/>
        <v>37254.96291615886</v>
      </c>
      <c r="AS608" s="890">
        <f t="shared" ca="1" si="1191"/>
        <v>38692.302106353636</v>
      </c>
      <c r="AT608" s="890">
        <f t="shared" ca="1" si="1191"/>
        <v>38692.302106353636</v>
      </c>
      <c r="AU608" s="890">
        <f t="shared" ca="1" si="1191"/>
        <v>40157.924993809356</v>
      </c>
      <c r="AV608" s="890">
        <f t="shared" ca="1" si="1191"/>
        <v>40157.924993809356</v>
      </c>
      <c r="AW608" s="890">
        <f t="shared" ca="1" si="1191"/>
        <v>41651.20964433749</v>
      </c>
      <c r="AX608" s="890">
        <f t="shared" ca="1" si="1191"/>
        <v>41651.20964433749</v>
      </c>
      <c r="AY608" s="890">
        <f t="shared" ca="1" si="1191"/>
        <v>43171.50617275374</v>
      </c>
      <c r="AZ608" s="890">
        <f t="shared" ca="1" si="1191"/>
        <v>43171.50617275374</v>
      </c>
      <c r="BA608" s="890">
        <f t="shared" ca="1" si="1191"/>
        <v>44718.13995582729</v>
      </c>
      <c r="CF608" s="602">
        <f t="shared" ref="CF608:DI608" ca="1" si="1192">IF(ISNUMBER($W608),IF($W608&lt;=$Z$35,$Z$23*$Z$33*365/360/12+IF($W608=$Z$35,-$Z$23*$Z$34+$Z$23*$Z$34*$Z$26+$Z$37/2,),IF(AND($W608&gt;$Z$35,$W608&lt;=$Z$36),$Z$23*($Z$34*CF$40+(1-$Z$34)*$Z$33)*365/360/12+IF($W608=$Z$36,-$Z$23*(1-$Z$34)+$Z99/2,),PMT(CF$40/12*365/360,$Z$24+$Z$35-$Z$36,-$Z$23))),"")</f>
        <v>35568.319858392242</v>
      </c>
      <c r="CG608" s="602">
        <f t="shared" ca="1" si="1192"/>
        <v>36406.382743065027</v>
      </c>
      <c r="CH608" s="602">
        <f t="shared" ca="1" si="1192"/>
        <v>36406.382743065027</v>
      </c>
      <c r="CI608" s="602">
        <f t="shared" ca="1" si="1192"/>
        <v>37254.96291615886</v>
      </c>
      <c r="CJ608" s="602">
        <f t="shared" ca="1" si="1192"/>
        <v>37254.96291615886</v>
      </c>
      <c r="CK608" s="602">
        <f t="shared" ca="1" si="1192"/>
        <v>38113.93857024506</v>
      </c>
      <c r="CL608" s="602">
        <f t="shared" ca="1" si="1192"/>
        <v>38113.93857024506</v>
      </c>
      <c r="CM608" s="602">
        <f t="shared" ca="1" si="1192"/>
        <v>38983.183461726985</v>
      </c>
      <c r="CN608" s="602">
        <f t="shared" ca="1" si="1192"/>
        <v>38983.183461726985</v>
      </c>
      <c r="CO608" s="602">
        <f t="shared" ca="1" si="1192"/>
        <v>39862.567150632683</v>
      </c>
      <c r="CP608" s="602">
        <f t="shared" ca="1" si="1192"/>
        <v>43478.747935967709</v>
      </c>
      <c r="CQ608" s="602">
        <f t="shared" ca="1" si="1192"/>
        <v>45030.566265503898</v>
      </c>
      <c r="CR608" s="602">
        <f t="shared" ca="1" si="1192"/>
        <v>45030.566265503898</v>
      </c>
      <c r="CS608" s="602">
        <f t="shared" ca="1" si="1192"/>
        <v>46607.884191275814</v>
      </c>
      <c r="CT608" s="602">
        <f t="shared" ca="1" si="1192"/>
        <v>46607.884191275814</v>
      </c>
      <c r="CU608" s="602">
        <f t="shared" ca="1" si="1192"/>
        <v>48209.984007450126</v>
      </c>
      <c r="CV608" s="602">
        <f t="shared" ca="1" si="1192"/>
        <v>48209.984007450126</v>
      </c>
      <c r="CW608" s="602">
        <f t="shared" ca="1" si="1192"/>
        <v>49836.133517801674</v>
      </c>
      <c r="CX608" s="602">
        <f t="shared" ca="1" si="1192"/>
        <v>49836.133517801674</v>
      </c>
      <c r="CY608" s="602">
        <f t="shared" ca="1" si="1192"/>
        <v>51485.589135532791</v>
      </c>
      <c r="CZ608" s="602">
        <f t="shared" ca="1" si="1192"/>
        <v>46290.414859746117</v>
      </c>
      <c r="DA608" s="602">
        <f t="shared" ca="1" si="1192"/>
        <v>47887.616454968753</v>
      </c>
      <c r="DB608" s="602">
        <f t="shared" ca="1" si="1192"/>
        <v>47887.616454968753</v>
      </c>
      <c r="DC608" s="602">
        <f t="shared" ca="1" si="1192"/>
        <v>49509.015192921019</v>
      </c>
      <c r="DD608" s="602">
        <f t="shared" ca="1" si="1192"/>
        <v>49509.015192921019</v>
      </c>
      <c r="DE608" s="602">
        <f t="shared" ca="1" si="1192"/>
        <v>51153.869520848333</v>
      </c>
      <c r="DF608" s="602">
        <f t="shared" ca="1" si="1192"/>
        <v>51153.869520848333</v>
      </c>
      <c r="DG608" s="602">
        <f t="shared" ca="1" si="1192"/>
        <v>52821.428913199037</v>
      </c>
      <c r="DH608" s="602">
        <f t="shared" ca="1" si="1192"/>
        <v>52821.428913199037</v>
      </c>
      <c r="DI608" s="602">
        <f t="shared" ca="1" si="1192"/>
        <v>54510.936800140749</v>
      </c>
    </row>
    <row r="609" spans="22:113" ht="14.25" x14ac:dyDescent="0.2">
      <c r="V609" s="260"/>
      <c r="W609" s="887">
        <f t="shared" si="1190"/>
        <v>66</v>
      </c>
      <c r="X609" s="890">
        <f t="shared" ref="X609:BA609" ca="1" si="1193">IF(ISNUMBER($W609),IF($W609&lt;=$Z$35,$Z$23*$Z$33*365/360/12+IF($W609=$Z$35,-$Z$23*$Z$34+$Z$23*$Z$34*$Z$26+$Z$37/2,),IF(AND($W609&gt;$Z$35,$W609&lt;=$Z$36),$Z$23*($Z$34*X$40+(1-$Z$34)*$Z$33)*365/360/12+IF($W609=$Z$36,-$Z$23*(1-$Z$34)+$Z100/2,),PMT(X$40/12*365/360,$Z$24+$Z$35-$Z$36,-$Z$23))),"")</f>
        <v>30258.123080979487</v>
      </c>
      <c r="Y609" s="890">
        <f t="shared" ca="1" si="1193"/>
        <v>31023.326031623368</v>
      </c>
      <c r="Z609" s="890">
        <f t="shared" ca="1" si="1193"/>
        <v>31023.326031623368</v>
      </c>
      <c r="AA609" s="890">
        <f t="shared" ca="1" si="1193"/>
        <v>31799.728267184837</v>
      </c>
      <c r="AB609" s="890">
        <f t="shared" ca="1" si="1193"/>
        <v>31799.728267184837</v>
      </c>
      <c r="AC609" s="890">
        <f t="shared" ca="1" si="1193"/>
        <v>32587.243243724675</v>
      </c>
      <c r="AD609" s="890">
        <f t="shared" ca="1" si="1193"/>
        <v>32587.243243724675</v>
      </c>
      <c r="AE609" s="890">
        <f t="shared" ca="1" si="1193"/>
        <v>33385.778544464687</v>
      </c>
      <c r="AF609" s="890">
        <f t="shared" ca="1" si="1193"/>
        <v>33385.778544464687</v>
      </c>
      <c r="AG609" s="890">
        <f t="shared" ca="1" si="1193"/>
        <v>34195.236072157502</v>
      </c>
      <c r="AH609" s="890">
        <f t="shared" ca="1" si="1193"/>
        <v>34740.891398371037</v>
      </c>
      <c r="AI609" s="890">
        <f t="shared" ca="1" si="1193"/>
        <v>36125.853977722742</v>
      </c>
      <c r="AJ609" s="890">
        <f t="shared" ca="1" si="1193"/>
        <v>36125.853977722742</v>
      </c>
      <c r="AK609" s="890">
        <f t="shared" ca="1" si="1193"/>
        <v>37540.139226000429</v>
      </c>
      <c r="AL609" s="890">
        <f t="shared" ca="1" si="1193"/>
        <v>37540.139226000429</v>
      </c>
      <c r="AM609" s="890">
        <f t="shared" ca="1" si="1193"/>
        <v>38983.183461726978</v>
      </c>
      <c r="AN609" s="890">
        <f t="shared" ca="1" si="1193"/>
        <v>38983.183461726978</v>
      </c>
      <c r="AO609" s="890">
        <f t="shared" ca="1" si="1193"/>
        <v>40454.389396970182</v>
      </c>
      <c r="AP609" s="890">
        <f t="shared" ca="1" si="1193"/>
        <v>40454.389396970182</v>
      </c>
      <c r="AQ609" s="890">
        <f t="shared" ca="1" si="1193"/>
        <v>41953.129251949089</v>
      </c>
      <c r="AR609" s="890">
        <f t="shared" ca="1" si="1193"/>
        <v>37254.96291615886</v>
      </c>
      <c r="AS609" s="890">
        <f t="shared" ca="1" si="1193"/>
        <v>38692.302106353636</v>
      </c>
      <c r="AT609" s="890">
        <f t="shared" ca="1" si="1193"/>
        <v>38692.302106353636</v>
      </c>
      <c r="AU609" s="890">
        <f t="shared" ca="1" si="1193"/>
        <v>40157.924993809356</v>
      </c>
      <c r="AV609" s="890">
        <f t="shared" ca="1" si="1193"/>
        <v>40157.924993809356</v>
      </c>
      <c r="AW609" s="890">
        <f t="shared" ca="1" si="1193"/>
        <v>41651.20964433749</v>
      </c>
      <c r="AX609" s="890">
        <f t="shared" ca="1" si="1193"/>
        <v>41651.20964433749</v>
      </c>
      <c r="AY609" s="890">
        <f t="shared" ca="1" si="1193"/>
        <v>43171.50617275374</v>
      </c>
      <c r="AZ609" s="890">
        <f t="shared" ca="1" si="1193"/>
        <v>43171.50617275374</v>
      </c>
      <c r="BA609" s="890">
        <f t="shared" ca="1" si="1193"/>
        <v>44718.13995582729</v>
      </c>
      <c r="CF609" s="602">
        <f t="shared" ref="CF609:DI609" ca="1" si="1194">IF(ISNUMBER($W609),IF($W609&lt;=$Z$35,$Z$23*$Z$33*365/360/12+IF($W609=$Z$35,-$Z$23*$Z$34+$Z$23*$Z$34*$Z$26+$Z$37/2,),IF(AND($W609&gt;$Z$35,$W609&lt;=$Z$36),$Z$23*($Z$34*CF$40+(1-$Z$34)*$Z$33)*365/360/12+IF($W609=$Z$36,-$Z$23*(1-$Z$34)+$Z100/2,),PMT(CF$40/12*365/360,$Z$24+$Z$35-$Z$36,-$Z$23))),"")</f>
        <v>35568.319858392242</v>
      </c>
      <c r="CG609" s="602">
        <f t="shared" ca="1" si="1194"/>
        <v>36406.382743065027</v>
      </c>
      <c r="CH609" s="602">
        <f t="shared" ca="1" si="1194"/>
        <v>36406.382743065027</v>
      </c>
      <c r="CI609" s="602">
        <f t="shared" ca="1" si="1194"/>
        <v>37254.96291615886</v>
      </c>
      <c r="CJ609" s="602">
        <f t="shared" ca="1" si="1194"/>
        <v>37254.96291615886</v>
      </c>
      <c r="CK609" s="602">
        <f t="shared" ca="1" si="1194"/>
        <v>38113.93857024506</v>
      </c>
      <c r="CL609" s="602">
        <f t="shared" ca="1" si="1194"/>
        <v>38113.93857024506</v>
      </c>
      <c r="CM609" s="602">
        <f t="shared" ca="1" si="1194"/>
        <v>38983.183461726985</v>
      </c>
      <c r="CN609" s="602">
        <f t="shared" ca="1" si="1194"/>
        <v>38983.183461726985</v>
      </c>
      <c r="CO609" s="602">
        <f t="shared" ca="1" si="1194"/>
        <v>39862.567150632683</v>
      </c>
      <c r="CP609" s="602">
        <f t="shared" ca="1" si="1194"/>
        <v>43478.747935967709</v>
      </c>
      <c r="CQ609" s="602">
        <f t="shared" ca="1" si="1194"/>
        <v>45030.566265503898</v>
      </c>
      <c r="CR609" s="602">
        <f t="shared" ca="1" si="1194"/>
        <v>45030.566265503898</v>
      </c>
      <c r="CS609" s="602">
        <f t="shared" ca="1" si="1194"/>
        <v>46607.884191275814</v>
      </c>
      <c r="CT609" s="602">
        <f t="shared" ca="1" si="1194"/>
        <v>46607.884191275814</v>
      </c>
      <c r="CU609" s="602">
        <f t="shared" ca="1" si="1194"/>
        <v>48209.984007450126</v>
      </c>
      <c r="CV609" s="602">
        <f t="shared" ca="1" si="1194"/>
        <v>48209.984007450126</v>
      </c>
      <c r="CW609" s="602">
        <f t="shared" ca="1" si="1194"/>
        <v>49836.133517801674</v>
      </c>
      <c r="CX609" s="602">
        <f t="shared" ca="1" si="1194"/>
        <v>49836.133517801674</v>
      </c>
      <c r="CY609" s="602">
        <f t="shared" ca="1" si="1194"/>
        <v>51485.589135532791</v>
      </c>
      <c r="CZ609" s="602">
        <f t="shared" ca="1" si="1194"/>
        <v>46290.414859746117</v>
      </c>
      <c r="DA609" s="602">
        <f t="shared" ca="1" si="1194"/>
        <v>47887.616454968753</v>
      </c>
      <c r="DB609" s="602">
        <f t="shared" ca="1" si="1194"/>
        <v>47887.616454968753</v>
      </c>
      <c r="DC609" s="602">
        <f t="shared" ca="1" si="1194"/>
        <v>49509.015192921019</v>
      </c>
      <c r="DD609" s="602">
        <f t="shared" ca="1" si="1194"/>
        <v>49509.015192921019</v>
      </c>
      <c r="DE609" s="602">
        <f t="shared" ca="1" si="1194"/>
        <v>51153.869520848333</v>
      </c>
      <c r="DF609" s="602">
        <f t="shared" ca="1" si="1194"/>
        <v>51153.869520848333</v>
      </c>
      <c r="DG609" s="602">
        <f t="shared" ca="1" si="1194"/>
        <v>52821.428913199037</v>
      </c>
      <c r="DH609" s="602">
        <f t="shared" ca="1" si="1194"/>
        <v>52821.428913199037</v>
      </c>
      <c r="DI609" s="602">
        <f t="shared" ca="1" si="1194"/>
        <v>54510.936800140749</v>
      </c>
    </row>
    <row r="610" spans="22:113" ht="14.25" x14ac:dyDescent="0.2">
      <c r="V610" s="260"/>
      <c r="W610" s="887">
        <f t="shared" si="1190"/>
        <v>67</v>
      </c>
      <c r="X610" s="890">
        <f t="shared" ref="X610:BA610" ca="1" si="1195">IF(ISNUMBER($W610),IF($W610&lt;=$Z$35,$Z$23*$Z$33*365/360/12+IF($W610=$Z$35,-$Z$23*$Z$34+$Z$23*$Z$34*$Z$26+$Z$37/2,),IF(AND($W610&gt;$Z$35,$W610&lt;=$Z$36),$Z$23*($Z$34*X$40+(1-$Z$34)*$Z$33)*365/360/12+IF($W610=$Z$36,-$Z$23*(1-$Z$34)+$Z101/2,),PMT(X$40/12*365/360,$Z$24+$Z$35-$Z$36,-$Z$23))),"")</f>
        <v>30258.123080979487</v>
      </c>
      <c r="Y610" s="890">
        <f t="shared" ca="1" si="1195"/>
        <v>31023.326031623368</v>
      </c>
      <c r="Z610" s="890">
        <f t="shared" ca="1" si="1195"/>
        <v>31023.326031623368</v>
      </c>
      <c r="AA610" s="890">
        <f t="shared" ca="1" si="1195"/>
        <v>31799.728267184837</v>
      </c>
      <c r="AB610" s="890">
        <f t="shared" ca="1" si="1195"/>
        <v>31799.728267184837</v>
      </c>
      <c r="AC610" s="890">
        <f t="shared" ca="1" si="1195"/>
        <v>32587.243243724675</v>
      </c>
      <c r="AD610" s="890">
        <f t="shared" ca="1" si="1195"/>
        <v>32587.243243724675</v>
      </c>
      <c r="AE610" s="890">
        <f t="shared" ca="1" si="1195"/>
        <v>33385.778544464687</v>
      </c>
      <c r="AF610" s="890">
        <f t="shared" ca="1" si="1195"/>
        <v>33385.778544464687</v>
      </c>
      <c r="AG610" s="890">
        <f t="shared" ca="1" si="1195"/>
        <v>34195.236072157502</v>
      </c>
      <c r="AH610" s="890">
        <f t="shared" ca="1" si="1195"/>
        <v>34740.891398371037</v>
      </c>
      <c r="AI610" s="890">
        <f t="shared" ca="1" si="1195"/>
        <v>36125.853977722742</v>
      </c>
      <c r="AJ610" s="890">
        <f t="shared" ca="1" si="1195"/>
        <v>36125.853977722742</v>
      </c>
      <c r="AK610" s="890">
        <f t="shared" ca="1" si="1195"/>
        <v>37540.139226000429</v>
      </c>
      <c r="AL610" s="890">
        <f t="shared" ca="1" si="1195"/>
        <v>37540.139226000429</v>
      </c>
      <c r="AM610" s="890">
        <f t="shared" ca="1" si="1195"/>
        <v>38983.183461726978</v>
      </c>
      <c r="AN610" s="890">
        <f t="shared" ca="1" si="1195"/>
        <v>38983.183461726978</v>
      </c>
      <c r="AO610" s="890">
        <f t="shared" ca="1" si="1195"/>
        <v>40454.389396970182</v>
      </c>
      <c r="AP610" s="890">
        <f t="shared" ca="1" si="1195"/>
        <v>40454.389396970182</v>
      </c>
      <c r="AQ610" s="890">
        <f t="shared" ca="1" si="1195"/>
        <v>41953.129251949089</v>
      </c>
      <c r="AR610" s="890">
        <f t="shared" ca="1" si="1195"/>
        <v>37254.96291615886</v>
      </c>
      <c r="AS610" s="890">
        <f t="shared" ca="1" si="1195"/>
        <v>38692.302106353636</v>
      </c>
      <c r="AT610" s="890">
        <f t="shared" ca="1" si="1195"/>
        <v>38692.302106353636</v>
      </c>
      <c r="AU610" s="890">
        <f t="shared" ca="1" si="1195"/>
        <v>40157.924993809356</v>
      </c>
      <c r="AV610" s="890">
        <f t="shared" ca="1" si="1195"/>
        <v>40157.924993809356</v>
      </c>
      <c r="AW610" s="890">
        <f t="shared" ca="1" si="1195"/>
        <v>41651.20964433749</v>
      </c>
      <c r="AX610" s="890">
        <f t="shared" ca="1" si="1195"/>
        <v>41651.20964433749</v>
      </c>
      <c r="AY610" s="890">
        <f t="shared" ca="1" si="1195"/>
        <v>43171.50617275374</v>
      </c>
      <c r="AZ610" s="890">
        <f t="shared" ca="1" si="1195"/>
        <v>43171.50617275374</v>
      </c>
      <c r="BA610" s="890">
        <f t="shared" ca="1" si="1195"/>
        <v>44718.13995582729</v>
      </c>
      <c r="CF610" s="602">
        <f t="shared" ref="CF610:DI610" ca="1" si="1196">IF(ISNUMBER($W610),IF($W610&lt;=$Z$35,$Z$23*$Z$33*365/360/12+IF($W610=$Z$35,-$Z$23*$Z$34+$Z$23*$Z$34*$Z$26+$Z$37/2,),IF(AND($W610&gt;$Z$35,$W610&lt;=$Z$36),$Z$23*($Z$34*CF$40+(1-$Z$34)*$Z$33)*365/360/12+IF($W610=$Z$36,-$Z$23*(1-$Z$34)+$Z101/2,),PMT(CF$40/12*365/360,$Z$24+$Z$35-$Z$36,-$Z$23))),"")</f>
        <v>35568.319858392242</v>
      </c>
      <c r="CG610" s="602">
        <f t="shared" ca="1" si="1196"/>
        <v>36406.382743065027</v>
      </c>
      <c r="CH610" s="602">
        <f t="shared" ca="1" si="1196"/>
        <v>36406.382743065027</v>
      </c>
      <c r="CI610" s="602">
        <f t="shared" ca="1" si="1196"/>
        <v>37254.96291615886</v>
      </c>
      <c r="CJ610" s="602">
        <f t="shared" ca="1" si="1196"/>
        <v>37254.96291615886</v>
      </c>
      <c r="CK610" s="602">
        <f t="shared" ca="1" si="1196"/>
        <v>38113.93857024506</v>
      </c>
      <c r="CL610" s="602">
        <f t="shared" ca="1" si="1196"/>
        <v>38113.93857024506</v>
      </c>
      <c r="CM610" s="602">
        <f t="shared" ca="1" si="1196"/>
        <v>38983.183461726985</v>
      </c>
      <c r="CN610" s="602">
        <f t="shared" ca="1" si="1196"/>
        <v>38983.183461726985</v>
      </c>
      <c r="CO610" s="602">
        <f t="shared" ca="1" si="1196"/>
        <v>39862.567150632683</v>
      </c>
      <c r="CP610" s="602">
        <f t="shared" ca="1" si="1196"/>
        <v>43478.747935967709</v>
      </c>
      <c r="CQ610" s="602">
        <f t="shared" ca="1" si="1196"/>
        <v>45030.566265503898</v>
      </c>
      <c r="CR610" s="602">
        <f t="shared" ca="1" si="1196"/>
        <v>45030.566265503898</v>
      </c>
      <c r="CS610" s="602">
        <f t="shared" ca="1" si="1196"/>
        <v>46607.884191275814</v>
      </c>
      <c r="CT610" s="602">
        <f t="shared" ca="1" si="1196"/>
        <v>46607.884191275814</v>
      </c>
      <c r="CU610" s="602">
        <f t="shared" ca="1" si="1196"/>
        <v>48209.984007450126</v>
      </c>
      <c r="CV610" s="602">
        <f t="shared" ca="1" si="1196"/>
        <v>48209.984007450126</v>
      </c>
      <c r="CW610" s="602">
        <f t="shared" ca="1" si="1196"/>
        <v>49836.133517801674</v>
      </c>
      <c r="CX610" s="602">
        <f t="shared" ca="1" si="1196"/>
        <v>49836.133517801674</v>
      </c>
      <c r="CY610" s="602">
        <f t="shared" ca="1" si="1196"/>
        <v>51485.589135532791</v>
      </c>
      <c r="CZ610" s="602">
        <f t="shared" ca="1" si="1196"/>
        <v>46290.414859746117</v>
      </c>
      <c r="DA610" s="602">
        <f t="shared" ca="1" si="1196"/>
        <v>47887.616454968753</v>
      </c>
      <c r="DB610" s="602">
        <f t="shared" ca="1" si="1196"/>
        <v>47887.616454968753</v>
      </c>
      <c r="DC610" s="602">
        <f t="shared" ca="1" si="1196"/>
        <v>49509.015192921019</v>
      </c>
      <c r="DD610" s="602">
        <f t="shared" ca="1" si="1196"/>
        <v>49509.015192921019</v>
      </c>
      <c r="DE610" s="602">
        <f t="shared" ca="1" si="1196"/>
        <v>51153.869520848333</v>
      </c>
      <c r="DF610" s="602">
        <f t="shared" ca="1" si="1196"/>
        <v>51153.869520848333</v>
      </c>
      <c r="DG610" s="602">
        <f t="shared" ca="1" si="1196"/>
        <v>52821.428913199037</v>
      </c>
      <c r="DH610" s="602">
        <f t="shared" ca="1" si="1196"/>
        <v>52821.428913199037</v>
      </c>
      <c r="DI610" s="602">
        <f t="shared" ca="1" si="1196"/>
        <v>54510.936800140749</v>
      </c>
    </row>
    <row r="611" spans="22:113" ht="14.25" x14ac:dyDescent="0.2">
      <c r="V611" s="260"/>
      <c r="W611" s="887">
        <f t="shared" si="1190"/>
        <v>68</v>
      </c>
      <c r="X611" s="890">
        <f t="shared" ref="X611:BA611" ca="1" si="1197">IF(ISNUMBER($W611),IF($W611&lt;=$Z$35,$Z$23*$Z$33*365/360/12+IF($W611=$Z$35,-$Z$23*$Z$34+$Z$23*$Z$34*$Z$26+$Z$37/2,),IF(AND($W611&gt;$Z$35,$W611&lt;=$Z$36),$Z$23*($Z$34*X$40+(1-$Z$34)*$Z$33)*365/360/12+IF($W611=$Z$36,-$Z$23*(1-$Z$34)+$Z102/2,),PMT(X$40/12*365/360,$Z$24+$Z$35-$Z$36,-$Z$23))),"")</f>
        <v>30258.123080979487</v>
      </c>
      <c r="Y611" s="890">
        <f t="shared" ca="1" si="1197"/>
        <v>31023.326031623368</v>
      </c>
      <c r="Z611" s="890">
        <f t="shared" ca="1" si="1197"/>
        <v>31023.326031623368</v>
      </c>
      <c r="AA611" s="890">
        <f t="shared" ca="1" si="1197"/>
        <v>31799.728267184837</v>
      </c>
      <c r="AB611" s="890">
        <f t="shared" ca="1" si="1197"/>
        <v>31799.728267184837</v>
      </c>
      <c r="AC611" s="890">
        <f t="shared" ca="1" si="1197"/>
        <v>32587.243243724675</v>
      </c>
      <c r="AD611" s="890">
        <f t="shared" ca="1" si="1197"/>
        <v>32587.243243724675</v>
      </c>
      <c r="AE611" s="890">
        <f t="shared" ca="1" si="1197"/>
        <v>33385.778544464687</v>
      </c>
      <c r="AF611" s="890">
        <f t="shared" ca="1" si="1197"/>
        <v>33385.778544464687</v>
      </c>
      <c r="AG611" s="890">
        <f t="shared" ca="1" si="1197"/>
        <v>34195.236072157502</v>
      </c>
      <c r="AH611" s="890">
        <f t="shared" ca="1" si="1197"/>
        <v>34740.891398371037</v>
      </c>
      <c r="AI611" s="890">
        <f t="shared" ca="1" si="1197"/>
        <v>36125.853977722742</v>
      </c>
      <c r="AJ611" s="890">
        <f t="shared" ca="1" si="1197"/>
        <v>36125.853977722742</v>
      </c>
      <c r="AK611" s="890">
        <f t="shared" ca="1" si="1197"/>
        <v>37540.139226000429</v>
      </c>
      <c r="AL611" s="890">
        <f t="shared" ca="1" si="1197"/>
        <v>37540.139226000429</v>
      </c>
      <c r="AM611" s="890">
        <f t="shared" ca="1" si="1197"/>
        <v>38983.183461726978</v>
      </c>
      <c r="AN611" s="890">
        <f t="shared" ca="1" si="1197"/>
        <v>38983.183461726978</v>
      </c>
      <c r="AO611" s="890">
        <f t="shared" ca="1" si="1197"/>
        <v>40454.389396970182</v>
      </c>
      <c r="AP611" s="890">
        <f t="shared" ca="1" si="1197"/>
        <v>40454.389396970182</v>
      </c>
      <c r="AQ611" s="890">
        <f t="shared" ca="1" si="1197"/>
        <v>41953.129251949089</v>
      </c>
      <c r="AR611" s="890">
        <f t="shared" ca="1" si="1197"/>
        <v>37254.96291615886</v>
      </c>
      <c r="AS611" s="890">
        <f t="shared" ca="1" si="1197"/>
        <v>38692.302106353636</v>
      </c>
      <c r="AT611" s="890">
        <f t="shared" ca="1" si="1197"/>
        <v>38692.302106353636</v>
      </c>
      <c r="AU611" s="890">
        <f t="shared" ca="1" si="1197"/>
        <v>40157.924993809356</v>
      </c>
      <c r="AV611" s="890">
        <f t="shared" ca="1" si="1197"/>
        <v>40157.924993809356</v>
      </c>
      <c r="AW611" s="890">
        <f t="shared" ca="1" si="1197"/>
        <v>41651.20964433749</v>
      </c>
      <c r="AX611" s="890">
        <f t="shared" ca="1" si="1197"/>
        <v>41651.20964433749</v>
      </c>
      <c r="AY611" s="890">
        <f t="shared" ca="1" si="1197"/>
        <v>43171.50617275374</v>
      </c>
      <c r="AZ611" s="890">
        <f t="shared" ca="1" si="1197"/>
        <v>43171.50617275374</v>
      </c>
      <c r="BA611" s="890">
        <f t="shared" ca="1" si="1197"/>
        <v>44718.13995582729</v>
      </c>
      <c r="CF611" s="602">
        <f t="shared" ref="CF611:DI611" ca="1" si="1198">IF(ISNUMBER($W611),IF($W611&lt;=$Z$35,$Z$23*$Z$33*365/360/12+IF($W611=$Z$35,-$Z$23*$Z$34+$Z$23*$Z$34*$Z$26+$Z$37/2,),IF(AND($W611&gt;$Z$35,$W611&lt;=$Z$36),$Z$23*($Z$34*CF$40+(1-$Z$34)*$Z$33)*365/360/12+IF($W611=$Z$36,-$Z$23*(1-$Z$34)+$Z102/2,),PMT(CF$40/12*365/360,$Z$24+$Z$35-$Z$36,-$Z$23))),"")</f>
        <v>35568.319858392242</v>
      </c>
      <c r="CG611" s="602">
        <f t="shared" ca="1" si="1198"/>
        <v>36406.382743065027</v>
      </c>
      <c r="CH611" s="602">
        <f t="shared" ca="1" si="1198"/>
        <v>36406.382743065027</v>
      </c>
      <c r="CI611" s="602">
        <f t="shared" ca="1" si="1198"/>
        <v>37254.96291615886</v>
      </c>
      <c r="CJ611" s="602">
        <f t="shared" ca="1" si="1198"/>
        <v>37254.96291615886</v>
      </c>
      <c r="CK611" s="602">
        <f t="shared" ca="1" si="1198"/>
        <v>38113.93857024506</v>
      </c>
      <c r="CL611" s="602">
        <f t="shared" ca="1" si="1198"/>
        <v>38113.93857024506</v>
      </c>
      <c r="CM611" s="602">
        <f t="shared" ca="1" si="1198"/>
        <v>38983.183461726985</v>
      </c>
      <c r="CN611" s="602">
        <f t="shared" ca="1" si="1198"/>
        <v>38983.183461726985</v>
      </c>
      <c r="CO611" s="602">
        <f t="shared" ca="1" si="1198"/>
        <v>39862.567150632683</v>
      </c>
      <c r="CP611" s="602">
        <f t="shared" ca="1" si="1198"/>
        <v>43478.747935967709</v>
      </c>
      <c r="CQ611" s="602">
        <f t="shared" ca="1" si="1198"/>
        <v>45030.566265503898</v>
      </c>
      <c r="CR611" s="602">
        <f t="shared" ca="1" si="1198"/>
        <v>45030.566265503898</v>
      </c>
      <c r="CS611" s="602">
        <f t="shared" ca="1" si="1198"/>
        <v>46607.884191275814</v>
      </c>
      <c r="CT611" s="602">
        <f t="shared" ca="1" si="1198"/>
        <v>46607.884191275814</v>
      </c>
      <c r="CU611" s="602">
        <f t="shared" ca="1" si="1198"/>
        <v>48209.984007450126</v>
      </c>
      <c r="CV611" s="602">
        <f t="shared" ca="1" si="1198"/>
        <v>48209.984007450126</v>
      </c>
      <c r="CW611" s="602">
        <f t="shared" ca="1" si="1198"/>
        <v>49836.133517801674</v>
      </c>
      <c r="CX611" s="602">
        <f t="shared" ca="1" si="1198"/>
        <v>49836.133517801674</v>
      </c>
      <c r="CY611" s="602">
        <f t="shared" ca="1" si="1198"/>
        <v>51485.589135532791</v>
      </c>
      <c r="CZ611" s="602">
        <f t="shared" ca="1" si="1198"/>
        <v>46290.414859746117</v>
      </c>
      <c r="DA611" s="602">
        <f t="shared" ca="1" si="1198"/>
        <v>47887.616454968753</v>
      </c>
      <c r="DB611" s="602">
        <f t="shared" ca="1" si="1198"/>
        <v>47887.616454968753</v>
      </c>
      <c r="DC611" s="602">
        <f t="shared" ca="1" si="1198"/>
        <v>49509.015192921019</v>
      </c>
      <c r="DD611" s="602">
        <f t="shared" ca="1" si="1198"/>
        <v>49509.015192921019</v>
      </c>
      <c r="DE611" s="602">
        <f t="shared" ca="1" si="1198"/>
        <v>51153.869520848333</v>
      </c>
      <c r="DF611" s="602">
        <f t="shared" ca="1" si="1198"/>
        <v>51153.869520848333</v>
      </c>
      <c r="DG611" s="602">
        <f t="shared" ca="1" si="1198"/>
        <v>52821.428913199037</v>
      </c>
      <c r="DH611" s="602">
        <f t="shared" ca="1" si="1198"/>
        <v>52821.428913199037</v>
      </c>
      <c r="DI611" s="602">
        <f t="shared" ca="1" si="1198"/>
        <v>54510.936800140749</v>
      </c>
    </row>
    <row r="612" spans="22:113" ht="14.25" x14ac:dyDescent="0.2">
      <c r="V612" s="260"/>
      <c r="W612" s="887">
        <f t="shared" si="1190"/>
        <v>69</v>
      </c>
      <c r="X612" s="890">
        <f t="shared" ref="X612:BA612" ca="1" si="1199">IF(ISNUMBER($W612),IF($W612&lt;=$Z$35,$Z$23*$Z$33*365/360/12+IF($W612=$Z$35,-$Z$23*$Z$34+$Z$23*$Z$34*$Z$26+$Z$37/2,),IF(AND($W612&gt;$Z$35,$W612&lt;=$Z$36),$Z$23*($Z$34*X$40+(1-$Z$34)*$Z$33)*365/360/12+IF($W612=$Z$36,-$Z$23*(1-$Z$34)+$Z103/2,),PMT(X$40/12*365/360,$Z$24+$Z$35-$Z$36,-$Z$23))),"")</f>
        <v>30258.123080979487</v>
      </c>
      <c r="Y612" s="890">
        <f t="shared" ca="1" si="1199"/>
        <v>31023.326031623368</v>
      </c>
      <c r="Z612" s="890">
        <f t="shared" ca="1" si="1199"/>
        <v>31023.326031623368</v>
      </c>
      <c r="AA612" s="890">
        <f t="shared" ca="1" si="1199"/>
        <v>31799.728267184837</v>
      </c>
      <c r="AB612" s="890">
        <f t="shared" ca="1" si="1199"/>
        <v>31799.728267184837</v>
      </c>
      <c r="AC612" s="890">
        <f t="shared" ca="1" si="1199"/>
        <v>32587.243243724675</v>
      </c>
      <c r="AD612" s="890">
        <f t="shared" ca="1" si="1199"/>
        <v>32587.243243724675</v>
      </c>
      <c r="AE612" s="890">
        <f t="shared" ca="1" si="1199"/>
        <v>33385.778544464687</v>
      </c>
      <c r="AF612" s="890">
        <f t="shared" ca="1" si="1199"/>
        <v>33385.778544464687</v>
      </c>
      <c r="AG612" s="890">
        <f t="shared" ca="1" si="1199"/>
        <v>34195.236072157502</v>
      </c>
      <c r="AH612" s="890">
        <f t="shared" ca="1" si="1199"/>
        <v>34740.891398371037</v>
      </c>
      <c r="AI612" s="890">
        <f t="shared" ca="1" si="1199"/>
        <v>36125.853977722742</v>
      </c>
      <c r="AJ612" s="890">
        <f t="shared" ca="1" si="1199"/>
        <v>36125.853977722742</v>
      </c>
      <c r="AK612" s="890">
        <f t="shared" ca="1" si="1199"/>
        <v>37540.139226000429</v>
      </c>
      <c r="AL612" s="890">
        <f t="shared" ca="1" si="1199"/>
        <v>37540.139226000429</v>
      </c>
      <c r="AM612" s="890">
        <f t="shared" ca="1" si="1199"/>
        <v>38983.183461726978</v>
      </c>
      <c r="AN612" s="890">
        <f t="shared" ca="1" si="1199"/>
        <v>38983.183461726978</v>
      </c>
      <c r="AO612" s="890">
        <f t="shared" ca="1" si="1199"/>
        <v>40454.389396970182</v>
      </c>
      <c r="AP612" s="890">
        <f t="shared" ca="1" si="1199"/>
        <v>40454.389396970182</v>
      </c>
      <c r="AQ612" s="890">
        <f t="shared" ca="1" si="1199"/>
        <v>41953.129251949089</v>
      </c>
      <c r="AR612" s="890">
        <f t="shared" ca="1" si="1199"/>
        <v>37254.96291615886</v>
      </c>
      <c r="AS612" s="890">
        <f t="shared" ca="1" si="1199"/>
        <v>38692.302106353636</v>
      </c>
      <c r="AT612" s="890">
        <f t="shared" ca="1" si="1199"/>
        <v>38692.302106353636</v>
      </c>
      <c r="AU612" s="890">
        <f t="shared" ca="1" si="1199"/>
        <v>40157.924993809356</v>
      </c>
      <c r="AV612" s="890">
        <f t="shared" ca="1" si="1199"/>
        <v>40157.924993809356</v>
      </c>
      <c r="AW612" s="890">
        <f t="shared" ca="1" si="1199"/>
        <v>41651.20964433749</v>
      </c>
      <c r="AX612" s="890">
        <f t="shared" ca="1" si="1199"/>
        <v>41651.20964433749</v>
      </c>
      <c r="AY612" s="890">
        <f t="shared" ca="1" si="1199"/>
        <v>43171.50617275374</v>
      </c>
      <c r="AZ612" s="890">
        <f t="shared" ca="1" si="1199"/>
        <v>43171.50617275374</v>
      </c>
      <c r="BA612" s="890">
        <f t="shared" ca="1" si="1199"/>
        <v>44718.13995582729</v>
      </c>
      <c r="CF612" s="602">
        <f t="shared" ref="CF612:DI612" ca="1" si="1200">IF(ISNUMBER($W612),IF($W612&lt;=$Z$35,$Z$23*$Z$33*365/360/12+IF($W612=$Z$35,-$Z$23*$Z$34+$Z$23*$Z$34*$Z$26+$Z$37/2,),IF(AND($W612&gt;$Z$35,$W612&lt;=$Z$36),$Z$23*($Z$34*CF$40+(1-$Z$34)*$Z$33)*365/360/12+IF($W612=$Z$36,-$Z$23*(1-$Z$34)+$Z103/2,),PMT(CF$40/12*365/360,$Z$24+$Z$35-$Z$36,-$Z$23))),"")</f>
        <v>35568.319858392242</v>
      </c>
      <c r="CG612" s="602">
        <f t="shared" ca="1" si="1200"/>
        <v>36406.382743065027</v>
      </c>
      <c r="CH612" s="602">
        <f t="shared" ca="1" si="1200"/>
        <v>36406.382743065027</v>
      </c>
      <c r="CI612" s="602">
        <f t="shared" ca="1" si="1200"/>
        <v>37254.96291615886</v>
      </c>
      <c r="CJ612" s="602">
        <f t="shared" ca="1" si="1200"/>
        <v>37254.96291615886</v>
      </c>
      <c r="CK612" s="602">
        <f t="shared" ca="1" si="1200"/>
        <v>38113.93857024506</v>
      </c>
      <c r="CL612" s="602">
        <f t="shared" ca="1" si="1200"/>
        <v>38113.93857024506</v>
      </c>
      <c r="CM612" s="602">
        <f t="shared" ca="1" si="1200"/>
        <v>38983.183461726985</v>
      </c>
      <c r="CN612" s="602">
        <f t="shared" ca="1" si="1200"/>
        <v>38983.183461726985</v>
      </c>
      <c r="CO612" s="602">
        <f t="shared" ca="1" si="1200"/>
        <v>39862.567150632683</v>
      </c>
      <c r="CP612" s="602">
        <f t="shared" ca="1" si="1200"/>
        <v>43478.747935967709</v>
      </c>
      <c r="CQ612" s="602">
        <f t="shared" ca="1" si="1200"/>
        <v>45030.566265503898</v>
      </c>
      <c r="CR612" s="602">
        <f t="shared" ca="1" si="1200"/>
        <v>45030.566265503898</v>
      </c>
      <c r="CS612" s="602">
        <f t="shared" ca="1" si="1200"/>
        <v>46607.884191275814</v>
      </c>
      <c r="CT612" s="602">
        <f t="shared" ca="1" si="1200"/>
        <v>46607.884191275814</v>
      </c>
      <c r="CU612" s="602">
        <f t="shared" ca="1" si="1200"/>
        <v>48209.984007450126</v>
      </c>
      <c r="CV612" s="602">
        <f t="shared" ca="1" si="1200"/>
        <v>48209.984007450126</v>
      </c>
      <c r="CW612" s="602">
        <f t="shared" ca="1" si="1200"/>
        <v>49836.133517801674</v>
      </c>
      <c r="CX612" s="602">
        <f t="shared" ca="1" si="1200"/>
        <v>49836.133517801674</v>
      </c>
      <c r="CY612" s="602">
        <f t="shared" ca="1" si="1200"/>
        <v>51485.589135532791</v>
      </c>
      <c r="CZ612" s="602">
        <f t="shared" ca="1" si="1200"/>
        <v>46290.414859746117</v>
      </c>
      <c r="DA612" s="602">
        <f t="shared" ca="1" si="1200"/>
        <v>47887.616454968753</v>
      </c>
      <c r="DB612" s="602">
        <f t="shared" ca="1" si="1200"/>
        <v>47887.616454968753</v>
      </c>
      <c r="DC612" s="602">
        <f t="shared" ca="1" si="1200"/>
        <v>49509.015192921019</v>
      </c>
      <c r="DD612" s="602">
        <f t="shared" ca="1" si="1200"/>
        <v>49509.015192921019</v>
      </c>
      <c r="DE612" s="602">
        <f t="shared" ca="1" si="1200"/>
        <v>51153.869520848333</v>
      </c>
      <c r="DF612" s="602">
        <f t="shared" ca="1" si="1200"/>
        <v>51153.869520848333</v>
      </c>
      <c r="DG612" s="602">
        <f t="shared" ca="1" si="1200"/>
        <v>52821.428913199037</v>
      </c>
      <c r="DH612" s="602">
        <f t="shared" ca="1" si="1200"/>
        <v>52821.428913199037</v>
      </c>
      <c r="DI612" s="602">
        <f t="shared" ca="1" si="1200"/>
        <v>54510.936800140749</v>
      </c>
    </row>
    <row r="613" spans="22:113" ht="14.25" x14ac:dyDescent="0.2">
      <c r="V613" s="260"/>
      <c r="W613" s="887">
        <f t="shared" si="1190"/>
        <v>70</v>
      </c>
      <c r="X613" s="890">
        <f t="shared" ref="X613:BA613" ca="1" si="1201">IF(ISNUMBER($W613),IF($W613&lt;=$Z$35,$Z$23*$Z$33*365/360/12+IF($W613=$Z$35,-$Z$23*$Z$34+$Z$23*$Z$34*$Z$26+$Z$37/2,),IF(AND($W613&gt;$Z$35,$W613&lt;=$Z$36),$Z$23*($Z$34*X$40+(1-$Z$34)*$Z$33)*365/360/12+IF($W613=$Z$36,-$Z$23*(1-$Z$34)+$Z104/2,),PMT(X$40/12*365/360,$Z$24+$Z$35-$Z$36,-$Z$23))),"")</f>
        <v>30258.123080979487</v>
      </c>
      <c r="Y613" s="890">
        <f t="shared" ca="1" si="1201"/>
        <v>31023.326031623368</v>
      </c>
      <c r="Z613" s="890">
        <f t="shared" ca="1" si="1201"/>
        <v>31023.326031623368</v>
      </c>
      <c r="AA613" s="890">
        <f t="shared" ca="1" si="1201"/>
        <v>31799.728267184837</v>
      </c>
      <c r="AB613" s="890">
        <f t="shared" ca="1" si="1201"/>
        <v>31799.728267184837</v>
      </c>
      <c r="AC613" s="890">
        <f t="shared" ca="1" si="1201"/>
        <v>32587.243243724675</v>
      </c>
      <c r="AD613" s="890">
        <f t="shared" ca="1" si="1201"/>
        <v>32587.243243724675</v>
      </c>
      <c r="AE613" s="890">
        <f t="shared" ca="1" si="1201"/>
        <v>33385.778544464687</v>
      </c>
      <c r="AF613" s="890">
        <f t="shared" ca="1" si="1201"/>
        <v>33385.778544464687</v>
      </c>
      <c r="AG613" s="890">
        <f t="shared" ca="1" si="1201"/>
        <v>34195.236072157502</v>
      </c>
      <c r="AH613" s="890">
        <f t="shared" ca="1" si="1201"/>
        <v>34740.891398371037</v>
      </c>
      <c r="AI613" s="890">
        <f t="shared" ca="1" si="1201"/>
        <v>36125.853977722742</v>
      </c>
      <c r="AJ613" s="890">
        <f t="shared" ca="1" si="1201"/>
        <v>36125.853977722742</v>
      </c>
      <c r="AK613" s="890">
        <f t="shared" ca="1" si="1201"/>
        <v>37540.139226000429</v>
      </c>
      <c r="AL613" s="890">
        <f t="shared" ca="1" si="1201"/>
        <v>37540.139226000429</v>
      </c>
      <c r="AM613" s="890">
        <f t="shared" ca="1" si="1201"/>
        <v>38983.183461726978</v>
      </c>
      <c r="AN613" s="890">
        <f t="shared" ca="1" si="1201"/>
        <v>38983.183461726978</v>
      </c>
      <c r="AO613" s="890">
        <f t="shared" ca="1" si="1201"/>
        <v>40454.389396970182</v>
      </c>
      <c r="AP613" s="890">
        <f t="shared" ca="1" si="1201"/>
        <v>40454.389396970182</v>
      </c>
      <c r="AQ613" s="890">
        <f t="shared" ca="1" si="1201"/>
        <v>41953.129251949089</v>
      </c>
      <c r="AR613" s="890">
        <f t="shared" ca="1" si="1201"/>
        <v>37254.96291615886</v>
      </c>
      <c r="AS613" s="890">
        <f t="shared" ca="1" si="1201"/>
        <v>38692.302106353636</v>
      </c>
      <c r="AT613" s="890">
        <f t="shared" ca="1" si="1201"/>
        <v>38692.302106353636</v>
      </c>
      <c r="AU613" s="890">
        <f t="shared" ca="1" si="1201"/>
        <v>40157.924993809356</v>
      </c>
      <c r="AV613" s="890">
        <f t="shared" ca="1" si="1201"/>
        <v>40157.924993809356</v>
      </c>
      <c r="AW613" s="890">
        <f t="shared" ca="1" si="1201"/>
        <v>41651.20964433749</v>
      </c>
      <c r="AX613" s="890">
        <f t="shared" ca="1" si="1201"/>
        <v>41651.20964433749</v>
      </c>
      <c r="AY613" s="890">
        <f t="shared" ca="1" si="1201"/>
        <v>43171.50617275374</v>
      </c>
      <c r="AZ613" s="890">
        <f t="shared" ca="1" si="1201"/>
        <v>43171.50617275374</v>
      </c>
      <c r="BA613" s="890">
        <f t="shared" ca="1" si="1201"/>
        <v>44718.13995582729</v>
      </c>
      <c r="CF613" s="602">
        <f t="shared" ref="CF613:DI613" ca="1" si="1202">IF(ISNUMBER($W613),IF($W613&lt;=$Z$35,$Z$23*$Z$33*365/360/12+IF($W613=$Z$35,-$Z$23*$Z$34+$Z$23*$Z$34*$Z$26+$Z$37/2,),IF(AND($W613&gt;$Z$35,$W613&lt;=$Z$36),$Z$23*($Z$34*CF$40+(1-$Z$34)*$Z$33)*365/360/12+IF($W613=$Z$36,-$Z$23*(1-$Z$34)+$Z104/2,),PMT(CF$40/12*365/360,$Z$24+$Z$35-$Z$36,-$Z$23))),"")</f>
        <v>35568.319858392242</v>
      </c>
      <c r="CG613" s="602">
        <f t="shared" ca="1" si="1202"/>
        <v>36406.382743065027</v>
      </c>
      <c r="CH613" s="602">
        <f t="shared" ca="1" si="1202"/>
        <v>36406.382743065027</v>
      </c>
      <c r="CI613" s="602">
        <f t="shared" ca="1" si="1202"/>
        <v>37254.96291615886</v>
      </c>
      <c r="CJ613" s="602">
        <f t="shared" ca="1" si="1202"/>
        <v>37254.96291615886</v>
      </c>
      <c r="CK613" s="602">
        <f t="shared" ca="1" si="1202"/>
        <v>38113.93857024506</v>
      </c>
      <c r="CL613" s="602">
        <f t="shared" ca="1" si="1202"/>
        <v>38113.93857024506</v>
      </c>
      <c r="CM613" s="602">
        <f t="shared" ca="1" si="1202"/>
        <v>38983.183461726985</v>
      </c>
      <c r="CN613" s="602">
        <f t="shared" ca="1" si="1202"/>
        <v>38983.183461726985</v>
      </c>
      <c r="CO613" s="602">
        <f t="shared" ca="1" si="1202"/>
        <v>39862.567150632683</v>
      </c>
      <c r="CP613" s="602">
        <f t="shared" ca="1" si="1202"/>
        <v>43478.747935967709</v>
      </c>
      <c r="CQ613" s="602">
        <f t="shared" ca="1" si="1202"/>
        <v>45030.566265503898</v>
      </c>
      <c r="CR613" s="602">
        <f t="shared" ca="1" si="1202"/>
        <v>45030.566265503898</v>
      </c>
      <c r="CS613" s="602">
        <f t="shared" ca="1" si="1202"/>
        <v>46607.884191275814</v>
      </c>
      <c r="CT613" s="602">
        <f t="shared" ca="1" si="1202"/>
        <v>46607.884191275814</v>
      </c>
      <c r="CU613" s="602">
        <f t="shared" ca="1" si="1202"/>
        <v>48209.984007450126</v>
      </c>
      <c r="CV613" s="602">
        <f t="shared" ca="1" si="1202"/>
        <v>48209.984007450126</v>
      </c>
      <c r="CW613" s="602">
        <f t="shared" ca="1" si="1202"/>
        <v>49836.133517801674</v>
      </c>
      <c r="CX613" s="602">
        <f t="shared" ca="1" si="1202"/>
        <v>49836.133517801674</v>
      </c>
      <c r="CY613" s="602">
        <f t="shared" ca="1" si="1202"/>
        <v>51485.589135532791</v>
      </c>
      <c r="CZ613" s="602">
        <f t="shared" ca="1" si="1202"/>
        <v>46290.414859746117</v>
      </c>
      <c r="DA613" s="602">
        <f t="shared" ca="1" si="1202"/>
        <v>47887.616454968753</v>
      </c>
      <c r="DB613" s="602">
        <f t="shared" ca="1" si="1202"/>
        <v>47887.616454968753</v>
      </c>
      <c r="DC613" s="602">
        <f t="shared" ca="1" si="1202"/>
        <v>49509.015192921019</v>
      </c>
      <c r="DD613" s="602">
        <f t="shared" ca="1" si="1202"/>
        <v>49509.015192921019</v>
      </c>
      <c r="DE613" s="602">
        <f t="shared" ca="1" si="1202"/>
        <v>51153.869520848333</v>
      </c>
      <c r="DF613" s="602">
        <f t="shared" ca="1" si="1202"/>
        <v>51153.869520848333</v>
      </c>
      <c r="DG613" s="602">
        <f t="shared" ca="1" si="1202"/>
        <v>52821.428913199037</v>
      </c>
      <c r="DH613" s="602">
        <f t="shared" ca="1" si="1202"/>
        <v>52821.428913199037</v>
      </c>
      <c r="DI613" s="602">
        <f t="shared" ca="1" si="1202"/>
        <v>54510.936800140749</v>
      </c>
    </row>
    <row r="614" spans="22:113" ht="14.25" x14ac:dyDescent="0.2">
      <c r="V614" s="260"/>
      <c r="W614" s="887">
        <f t="shared" si="1190"/>
        <v>71</v>
      </c>
      <c r="X614" s="890">
        <f t="shared" ref="X614:BA614" ca="1" si="1203">IF(ISNUMBER($W614),IF($W614&lt;=$Z$35,$Z$23*$Z$33*365/360/12+IF($W614=$Z$35,-$Z$23*$Z$34+$Z$23*$Z$34*$Z$26+$Z$37/2,),IF(AND($W614&gt;$Z$35,$W614&lt;=$Z$36),$Z$23*($Z$34*X$40+(1-$Z$34)*$Z$33)*365/360/12+IF($W614=$Z$36,-$Z$23*(1-$Z$34)+$Z105/2,),PMT(X$40/12*365/360,$Z$24+$Z$35-$Z$36,-$Z$23))),"")</f>
        <v>30258.123080979487</v>
      </c>
      <c r="Y614" s="890">
        <f t="shared" ca="1" si="1203"/>
        <v>31023.326031623368</v>
      </c>
      <c r="Z614" s="890">
        <f t="shared" ca="1" si="1203"/>
        <v>31023.326031623368</v>
      </c>
      <c r="AA614" s="890">
        <f t="shared" ca="1" si="1203"/>
        <v>31799.728267184837</v>
      </c>
      <c r="AB614" s="890">
        <f t="shared" ca="1" si="1203"/>
        <v>31799.728267184837</v>
      </c>
      <c r="AC614" s="890">
        <f t="shared" ca="1" si="1203"/>
        <v>32587.243243724675</v>
      </c>
      <c r="AD614" s="890">
        <f t="shared" ca="1" si="1203"/>
        <v>32587.243243724675</v>
      </c>
      <c r="AE614" s="890">
        <f t="shared" ca="1" si="1203"/>
        <v>33385.778544464687</v>
      </c>
      <c r="AF614" s="890">
        <f t="shared" ca="1" si="1203"/>
        <v>33385.778544464687</v>
      </c>
      <c r="AG614" s="890">
        <f t="shared" ca="1" si="1203"/>
        <v>34195.236072157502</v>
      </c>
      <c r="AH614" s="890">
        <f t="shared" ca="1" si="1203"/>
        <v>34740.891398371037</v>
      </c>
      <c r="AI614" s="890">
        <f t="shared" ca="1" si="1203"/>
        <v>36125.853977722742</v>
      </c>
      <c r="AJ614" s="890">
        <f t="shared" ca="1" si="1203"/>
        <v>36125.853977722742</v>
      </c>
      <c r="AK614" s="890">
        <f t="shared" ca="1" si="1203"/>
        <v>37540.139226000429</v>
      </c>
      <c r="AL614" s="890">
        <f t="shared" ca="1" si="1203"/>
        <v>37540.139226000429</v>
      </c>
      <c r="AM614" s="890">
        <f t="shared" ca="1" si="1203"/>
        <v>38983.183461726978</v>
      </c>
      <c r="AN614" s="890">
        <f t="shared" ca="1" si="1203"/>
        <v>38983.183461726978</v>
      </c>
      <c r="AO614" s="890">
        <f t="shared" ca="1" si="1203"/>
        <v>40454.389396970182</v>
      </c>
      <c r="AP614" s="890">
        <f t="shared" ca="1" si="1203"/>
        <v>40454.389396970182</v>
      </c>
      <c r="AQ614" s="890">
        <f t="shared" ca="1" si="1203"/>
        <v>41953.129251949089</v>
      </c>
      <c r="AR614" s="890">
        <f t="shared" ca="1" si="1203"/>
        <v>37254.96291615886</v>
      </c>
      <c r="AS614" s="890">
        <f t="shared" ca="1" si="1203"/>
        <v>38692.302106353636</v>
      </c>
      <c r="AT614" s="890">
        <f t="shared" ca="1" si="1203"/>
        <v>38692.302106353636</v>
      </c>
      <c r="AU614" s="890">
        <f t="shared" ca="1" si="1203"/>
        <v>40157.924993809356</v>
      </c>
      <c r="AV614" s="890">
        <f t="shared" ca="1" si="1203"/>
        <v>40157.924993809356</v>
      </c>
      <c r="AW614" s="890">
        <f t="shared" ca="1" si="1203"/>
        <v>41651.20964433749</v>
      </c>
      <c r="AX614" s="890">
        <f t="shared" ca="1" si="1203"/>
        <v>41651.20964433749</v>
      </c>
      <c r="AY614" s="890">
        <f t="shared" ca="1" si="1203"/>
        <v>43171.50617275374</v>
      </c>
      <c r="AZ614" s="890">
        <f t="shared" ca="1" si="1203"/>
        <v>43171.50617275374</v>
      </c>
      <c r="BA614" s="890">
        <f t="shared" ca="1" si="1203"/>
        <v>44718.13995582729</v>
      </c>
      <c r="CF614" s="602">
        <f t="shared" ref="CF614:DI614" ca="1" si="1204">IF(ISNUMBER($W614),IF($W614&lt;=$Z$35,$Z$23*$Z$33*365/360/12+IF($W614=$Z$35,-$Z$23*$Z$34+$Z$23*$Z$34*$Z$26+$Z$37/2,),IF(AND($W614&gt;$Z$35,$W614&lt;=$Z$36),$Z$23*($Z$34*CF$40+(1-$Z$34)*$Z$33)*365/360/12+IF($W614=$Z$36,-$Z$23*(1-$Z$34)+$Z105/2,),PMT(CF$40/12*365/360,$Z$24+$Z$35-$Z$36,-$Z$23))),"")</f>
        <v>35568.319858392242</v>
      </c>
      <c r="CG614" s="602">
        <f t="shared" ca="1" si="1204"/>
        <v>36406.382743065027</v>
      </c>
      <c r="CH614" s="602">
        <f t="shared" ca="1" si="1204"/>
        <v>36406.382743065027</v>
      </c>
      <c r="CI614" s="602">
        <f t="shared" ca="1" si="1204"/>
        <v>37254.96291615886</v>
      </c>
      <c r="CJ614" s="602">
        <f t="shared" ca="1" si="1204"/>
        <v>37254.96291615886</v>
      </c>
      <c r="CK614" s="602">
        <f t="shared" ca="1" si="1204"/>
        <v>38113.93857024506</v>
      </c>
      <c r="CL614" s="602">
        <f t="shared" ca="1" si="1204"/>
        <v>38113.93857024506</v>
      </c>
      <c r="CM614" s="602">
        <f t="shared" ca="1" si="1204"/>
        <v>38983.183461726985</v>
      </c>
      <c r="CN614" s="602">
        <f t="shared" ca="1" si="1204"/>
        <v>38983.183461726985</v>
      </c>
      <c r="CO614" s="602">
        <f t="shared" ca="1" si="1204"/>
        <v>39862.567150632683</v>
      </c>
      <c r="CP614" s="602">
        <f t="shared" ca="1" si="1204"/>
        <v>43478.747935967709</v>
      </c>
      <c r="CQ614" s="602">
        <f t="shared" ca="1" si="1204"/>
        <v>45030.566265503898</v>
      </c>
      <c r="CR614" s="602">
        <f t="shared" ca="1" si="1204"/>
        <v>45030.566265503898</v>
      </c>
      <c r="CS614" s="602">
        <f t="shared" ca="1" si="1204"/>
        <v>46607.884191275814</v>
      </c>
      <c r="CT614" s="602">
        <f t="shared" ca="1" si="1204"/>
        <v>46607.884191275814</v>
      </c>
      <c r="CU614" s="602">
        <f t="shared" ca="1" si="1204"/>
        <v>48209.984007450126</v>
      </c>
      <c r="CV614" s="602">
        <f t="shared" ca="1" si="1204"/>
        <v>48209.984007450126</v>
      </c>
      <c r="CW614" s="602">
        <f t="shared" ca="1" si="1204"/>
        <v>49836.133517801674</v>
      </c>
      <c r="CX614" s="602">
        <f t="shared" ca="1" si="1204"/>
        <v>49836.133517801674</v>
      </c>
      <c r="CY614" s="602">
        <f t="shared" ca="1" si="1204"/>
        <v>51485.589135532791</v>
      </c>
      <c r="CZ614" s="602">
        <f t="shared" ca="1" si="1204"/>
        <v>46290.414859746117</v>
      </c>
      <c r="DA614" s="602">
        <f t="shared" ca="1" si="1204"/>
        <v>47887.616454968753</v>
      </c>
      <c r="DB614" s="602">
        <f t="shared" ca="1" si="1204"/>
        <v>47887.616454968753</v>
      </c>
      <c r="DC614" s="602">
        <f t="shared" ca="1" si="1204"/>
        <v>49509.015192921019</v>
      </c>
      <c r="DD614" s="602">
        <f t="shared" ca="1" si="1204"/>
        <v>49509.015192921019</v>
      </c>
      <c r="DE614" s="602">
        <f t="shared" ca="1" si="1204"/>
        <v>51153.869520848333</v>
      </c>
      <c r="DF614" s="602">
        <f t="shared" ca="1" si="1204"/>
        <v>51153.869520848333</v>
      </c>
      <c r="DG614" s="602">
        <f t="shared" ca="1" si="1204"/>
        <v>52821.428913199037</v>
      </c>
      <c r="DH614" s="602">
        <f t="shared" ca="1" si="1204"/>
        <v>52821.428913199037</v>
      </c>
      <c r="DI614" s="602">
        <f t="shared" ca="1" si="1204"/>
        <v>54510.936800140749</v>
      </c>
    </row>
    <row r="615" spans="22:113" ht="14.25" x14ac:dyDescent="0.2">
      <c r="V615" s="260"/>
      <c r="W615" s="887">
        <f t="shared" si="1190"/>
        <v>72</v>
      </c>
      <c r="X615" s="890">
        <f t="shared" ref="X615:BA615" ca="1" si="1205">IF(ISNUMBER($W615),IF($W615&lt;=$Z$35,$Z$23*$Z$33*365/360/12+IF($W615=$Z$35,-$Z$23*$Z$34+$Z$23*$Z$34*$Z$26+$Z$37/2,),IF(AND($W615&gt;$Z$35,$W615&lt;=$Z$36),$Z$23*($Z$34*X$40+(1-$Z$34)*$Z$33)*365/360/12+IF($W615=$Z$36,-$Z$23*(1-$Z$34)+$Z106/2,),PMT(X$40/12*365/360,$Z$24+$Z$35-$Z$36,-$Z$23))),"")</f>
        <v>30258.123080979487</v>
      </c>
      <c r="Y615" s="890">
        <f t="shared" ca="1" si="1205"/>
        <v>31023.326031623368</v>
      </c>
      <c r="Z615" s="890">
        <f t="shared" ca="1" si="1205"/>
        <v>31023.326031623368</v>
      </c>
      <c r="AA615" s="890">
        <f t="shared" ca="1" si="1205"/>
        <v>31799.728267184837</v>
      </c>
      <c r="AB615" s="890">
        <f t="shared" ca="1" si="1205"/>
        <v>31799.728267184837</v>
      </c>
      <c r="AC615" s="890">
        <f t="shared" ca="1" si="1205"/>
        <v>32587.243243724675</v>
      </c>
      <c r="AD615" s="890">
        <f t="shared" ca="1" si="1205"/>
        <v>32587.243243724675</v>
      </c>
      <c r="AE615" s="890">
        <f t="shared" ca="1" si="1205"/>
        <v>33385.778544464687</v>
      </c>
      <c r="AF615" s="890">
        <f t="shared" ca="1" si="1205"/>
        <v>33385.778544464687</v>
      </c>
      <c r="AG615" s="890">
        <f t="shared" ca="1" si="1205"/>
        <v>34195.236072157502</v>
      </c>
      <c r="AH615" s="890">
        <f t="shared" ca="1" si="1205"/>
        <v>34740.891398371037</v>
      </c>
      <c r="AI615" s="890">
        <f t="shared" ca="1" si="1205"/>
        <v>36125.853977722742</v>
      </c>
      <c r="AJ615" s="890">
        <f t="shared" ca="1" si="1205"/>
        <v>36125.853977722742</v>
      </c>
      <c r="AK615" s="890">
        <f t="shared" ca="1" si="1205"/>
        <v>37540.139226000429</v>
      </c>
      <c r="AL615" s="890">
        <f t="shared" ca="1" si="1205"/>
        <v>37540.139226000429</v>
      </c>
      <c r="AM615" s="890">
        <f t="shared" ca="1" si="1205"/>
        <v>38983.183461726978</v>
      </c>
      <c r="AN615" s="890">
        <f t="shared" ca="1" si="1205"/>
        <v>38983.183461726978</v>
      </c>
      <c r="AO615" s="890">
        <f t="shared" ca="1" si="1205"/>
        <v>40454.389396970182</v>
      </c>
      <c r="AP615" s="890">
        <f t="shared" ca="1" si="1205"/>
        <v>40454.389396970182</v>
      </c>
      <c r="AQ615" s="890">
        <f t="shared" ca="1" si="1205"/>
        <v>41953.129251949089</v>
      </c>
      <c r="AR615" s="890">
        <f t="shared" ca="1" si="1205"/>
        <v>37254.96291615886</v>
      </c>
      <c r="AS615" s="890">
        <f t="shared" ca="1" si="1205"/>
        <v>38692.302106353636</v>
      </c>
      <c r="AT615" s="890">
        <f t="shared" ca="1" si="1205"/>
        <v>38692.302106353636</v>
      </c>
      <c r="AU615" s="890">
        <f t="shared" ca="1" si="1205"/>
        <v>40157.924993809356</v>
      </c>
      <c r="AV615" s="890">
        <f t="shared" ca="1" si="1205"/>
        <v>40157.924993809356</v>
      </c>
      <c r="AW615" s="890">
        <f t="shared" ca="1" si="1205"/>
        <v>41651.20964433749</v>
      </c>
      <c r="AX615" s="890">
        <f t="shared" ca="1" si="1205"/>
        <v>41651.20964433749</v>
      </c>
      <c r="AY615" s="890">
        <f t="shared" ca="1" si="1205"/>
        <v>43171.50617275374</v>
      </c>
      <c r="AZ615" s="890">
        <f t="shared" ca="1" si="1205"/>
        <v>43171.50617275374</v>
      </c>
      <c r="BA615" s="890">
        <f t="shared" ca="1" si="1205"/>
        <v>44718.13995582729</v>
      </c>
      <c r="CF615" s="602">
        <f t="shared" ref="CF615:DI615" ca="1" si="1206">IF(ISNUMBER($W615),IF($W615&lt;=$Z$35,$Z$23*$Z$33*365/360/12+IF($W615=$Z$35,-$Z$23*$Z$34+$Z$23*$Z$34*$Z$26+$Z$37/2,),IF(AND($W615&gt;$Z$35,$W615&lt;=$Z$36),$Z$23*($Z$34*CF$40+(1-$Z$34)*$Z$33)*365/360/12+IF($W615=$Z$36,-$Z$23*(1-$Z$34)+$Z106/2,),PMT(CF$40/12*365/360,$Z$24+$Z$35-$Z$36,-$Z$23))),"")</f>
        <v>35568.319858392242</v>
      </c>
      <c r="CG615" s="602">
        <f t="shared" ca="1" si="1206"/>
        <v>36406.382743065027</v>
      </c>
      <c r="CH615" s="602">
        <f t="shared" ca="1" si="1206"/>
        <v>36406.382743065027</v>
      </c>
      <c r="CI615" s="602">
        <f t="shared" ca="1" si="1206"/>
        <v>37254.96291615886</v>
      </c>
      <c r="CJ615" s="602">
        <f t="shared" ca="1" si="1206"/>
        <v>37254.96291615886</v>
      </c>
      <c r="CK615" s="602">
        <f t="shared" ca="1" si="1206"/>
        <v>38113.93857024506</v>
      </c>
      <c r="CL615" s="602">
        <f t="shared" ca="1" si="1206"/>
        <v>38113.93857024506</v>
      </c>
      <c r="CM615" s="602">
        <f t="shared" ca="1" si="1206"/>
        <v>38983.183461726985</v>
      </c>
      <c r="CN615" s="602">
        <f t="shared" ca="1" si="1206"/>
        <v>38983.183461726985</v>
      </c>
      <c r="CO615" s="602">
        <f t="shared" ca="1" si="1206"/>
        <v>39862.567150632683</v>
      </c>
      <c r="CP615" s="602">
        <f t="shared" ca="1" si="1206"/>
        <v>43478.747935967709</v>
      </c>
      <c r="CQ615" s="602">
        <f t="shared" ca="1" si="1206"/>
        <v>45030.566265503898</v>
      </c>
      <c r="CR615" s="602">
        <f t="shared" ca="1" si="1206"/>
        <v>45030.566265503898</v>
      </c>
      <c r="CS615" s="602">
        <f t="shared" ca="1" si="1206"/>
        <v>46607.884191275814</v>
      </c>
      <c r="CT615" s="602">
        <f t="shared" ca="1" si="1206"/>
        <v>46607.884191275814</v>
      </c>
      <c r="CU615" s="602">
        <f t="shared" ca="1" si="1206"/>
        <v>48209.984007450126</v>
      </c>
      <c r="CV615" s="602">
        <f t="shared" ca="1" si="1206"/>
        <v>48209.984007450126</v>
      </c>
      <c r="CW615" s="602">
        <f t="shared" ca="1" si="1206"/>
        <v>49836.133517801674</v>
      </c>
      <c r="CX615" s="602">
        <f t="shared" ca="1" si="1206"/>
        <v>49836.133517801674</v>
      </c>
      <c r="CY615" s="602">
        <f t="shared" ca="1" si="1206"/>
        <v>51485.589135532791</v>
      </c>
      <c r="CZ615" s="602">
        <f t="shared" ca="1" si="1206"/>
        <v>46290.414859746117</v>
      </c>
      <c r="DA615" s="602">
        <f t="shared" ca="1" si="1206"/>
        <v>47887.616454968753</v>
      </c>
      <c r="DB615" s="602">
        <f t="shared" ca="1" si="1206"/>
        <v>47887.616454968753</v>
      </c>
      <c r="DC615" s="602">
        <f t="shared" ca="1" si="1206"/>
        <v>49509.015192921019</v>
      </c>
      <c r="DD615" s="602">
        <f t="shared" ca="1" si="1206"/>
        <v>49509.015192921019</v>
      </c>
      <c r="DE615" s="602">
        <f t="shared" ca="1" si="1206"/>
        <v>51153.869520848333</v>
      </c>
      <c r="DF615" s="602">
        <f t="shared" ca="1" si="1206"/>
        <v>51153.869520848333</v>
      </c>
      <c r="DG615" s="602">
        <f t="shared" ca="1" si="1206"/>
        <v>52821.428913199037</v>
      </c>
      <c r="DH615" s="602">
        <f t="shared" ca="1" si="1206"/>
        <v>52821.428913199037</v>
      </c>
      <c r="DI615" s="602">
        <f t="shared" ca="1" si="1206"/>
        <v>54510.936800140749</v>
      </c>
    </row>
    <row r="616" spans="22:113" ht="14.25" x14ac:dyDescent="0.2">
      <c r="V616" s="260"/>
      <c r="W616" s="887">
        <f t="shared" si="1190"/>
        <v>73</v>
      </c>
      <c r="X616" s="890">
        <f t="shared" ref="X616:BA616" ca="1" si="1207">IF(ISNUMBER($W616),IF($W616&lt;=$Z$35,$Z$23*$Z$33*365/360/12+IF($W616=$Z$35,-$Z$23*$Z$34+$Z$23*$Z$34*$Z$26+$Z$37/2,),IF(AND($W616&gt;$Z$35,$W616&lt;=$Z$36),$Z$23*($Z$34*X$40+(1-$Z$34)*$Z$33)*365/360/12+IF($W616=$Z$36,-$Z$23*(1-$Z$34)+$Z107/2,),PMT(X$40/12*365/360,$Z$24+$Z$35-$Z$36,-$Z$23))),"")</f>
        <v>30258.123080979487</v>
      </c>
      <c r="Y616" s="890">
        <f t="shared" ca="1" si="1207"/>
        <v>31023.326031623368</v>
      </c>
      <c r="Z616" s="890">
        <f t="shared" ca="1" si="1207"/>
        <v>31023.326031623368</v>
      </c>
      <c r="AA616" s="890">
        <f t="shared" ca="1" si="1207"/>
        <v>31799.728267184837</v>
      </c>
      <c r="AB616" s="890">
        <f t="shared" ca="1" si="1207"/>
        <v>31799.728267184837</v>
      </c>
      <c r="AC616" s="890">
        <f t="shared" ca="1" si="1207"/>
        <v>32587.243243724675</v>
      </c>
      <c r="AD616" s="890">
        <f t="shared" ca="1" si="1207"/>
        <v>32587.243243724675</v>
      </c>
      <c r="AE616" s="890">
        <f t="shared" ca="1" si="1207"/>
        <v>33385.778544464687</v>
      </c>
      <c r="AF616" s="890">
        <f t="shared" ca="1" si="1207"/>
        <v>33385.778544464687</v>
      </c>
      <c r="AG616" s="890">
        <f t="shared" ca="1" si="1207"/>
        <v>34195.236072157502</v>
      </c>
      <c r="AH616" s="890">
        <f t="shared" ca="1" si="1207"/>
        <v>34740.891398371037</v>
      </c>
      <c r="AI616" s="890">
        <f t="shared" ca="1" si="1207"/>
        <v>36125.853977722742</v>
      </c>
      <c r="AJ616" s="890">
        <f t="shared" ca="1" si="1207"/>
        <v>36125.853977722742</v>
      </c>
      <c r="AK616" s="890">
        <f t="shared" ca="1" si="1207"/>
        <v>37540.139226000429</v>
      </c>
      <c r="AL616" s="890">
        <f t="shared" ca="1" si="1207"/>
        <v>37540.139226000429</v>
      </c>
      <c r="AM616" s="890">
        <f t="shared" ca="1" si="1207"/>
        <v>38983.183461726978</v>
      </c>
      <c r="AN616" s="890">
        <f t="shared" ca="1" si="1207"/>
        <v>38983.183461726978</v>
      </c>
      <c r="AO616" s="890">
        <f t="shared" ca="1" si="1207"/>
        <v>40454.389396970182</v>
      </c>
      <c r="AP616" s="890">
        <f t="shared" ca="1" si="1207"/>
        <v>40454.389396970182</v>
      </c>
      <c r="AQ616" s="890">
        <f t="shared" ca="1" si="1207"/>
        <v>41953.129251949089</v>
      </c>
      <c r="AR616" s="890">
        <f t="shared" ca="1" si="1207"/>
        <v>37254.96291615886</v>
      </c>
      <c r="AS616" s="890">
        <f t="shared" ca="1" si="1207"/>
        <v>38692.302106353636</v>
      </c>
      <c r="AT616" s="890">
        <f t="shared" ca="1" si="1207"/>
        <v>38692.302106353636</v>
      </c>
      <c r="AU616" s="890">
        <f t="shared" ca="1" si="1207"/>
        <v>40157.924993809356</v>
      </c>
      <c r="AV616" s="890">
        <f t="shared" ca="1" si="1207"/>
        <v>40157.924993809356</v>
      </c>
      <c r="AW616" s="890">
        <f t="shared" ca="1" si="1207"/>
        <v>41651.20964433749</v>
      </c>
      <c r="AX616" s="890">
        <f t="shared" ca="1" si="1207"/>
        <v>41651.20964433749</v>
      </c>
      <c r="AY616" s="890">
        <f t="shared" ca="1" si="1207"/>
        <v>43171.50617275374</v>
      </c>
      <c r="AZ616" s="890">
        <f t="shared" ca="1" si="1207"/>
        <v>43171.50617275374</v>
      </c>
      <c r="BA616" s="890">
        <f t="shared" ca="1" si="1207"/>
        <v>44718.13995582729</v>
      </c>
      <c r="CF616" s="602">
        <f t="shared" ref="CF616:DI616" ca="1" si="1208">IF(ISNUMBER($W616),IF($W616&lt;=$Z$35,$Z$23*$Z$33*365/360/12+IF($W616=$Z$35,-$Z$23*$Z$34+$Z$23*$Z$34*$Z$26+$Z$37/2,),IF(AND($W616&gt;$Z$35,$W616&lt;=$Z$36),$Z$23*($Z$34*CF$40+(1-$Z$34)*$Z$33)*365/360/12+IF($W616=$Z$36,-$Z$23*(1-$Z$34)+$Z107/2,),PMT(CF$40/12*365/360,$Z$24+$Z$35-$Z$36,-$Z$23))),"")</f>
        <v>35568.319858392242</v>
      </c>
      <c r="CG616" s="602">
        <f t="shared" ca="1" si="1208"/>
        <v>36406.382743065027</v>
      </c>
      <c r="CH616" s="602">
        <f t="shared" ca="1" si="1208"/>
        <v>36406.382743065027</v>
      </c>
      <c r="CI616" s="602">
        <f t="shared" ca="1" si="1208"/>
        <v>37254.96291615886</v>
      </c>
      <c r="CJ616" s="602">
        <f t="shared" ca="1" si="1208"/>
        <v>37254.96291615886</v>
      </c>
      <c r="CK616" s="602">
        <f t="shared" ca="1" si="1208"/>
        <v>38113.93857024506</v>
      </c>
      <c r="CL616" s="602">
        <f t="shared" ca="1" si="1208"/>
        <v>38113.93857024506</v>
      </c>
      <c r="CM616" s="602">
        <f t="shared" ca="1" si="1208"/>
        <v>38983.183461726985</v>
      </c>
      <c r="CN616" s="602">
        <f t="shared" ca="1" si="1208"/>
        <v>38983.183461726985</v>
      </c>
      <c r="CO616" s="602">
        <f t="shared" ca="1" si="1208"/>
        <v>39862.567150632683</v>
      </c>
      <c r="CP616" s="602">
        <f t="shared" ca="1" si="1208"/>
        <v>43478.747935967709</v>
      </c>
      <c r="CQ616" s="602">
        <f t="shared" ca="1" si="1208"/>
        <v>45030.566265503898</v>
      </c>
      <c r="CR616" s="602">
        <f t="shared" ca="1" si="1208"/>
        <v>45030.566265503898</v>
      </c>
      <c r="CS616" s="602">
        <f t="shared" ca="1" si="1208"/>
        <v>46607.884191275814</v>
      </c>
      <c r="CT616" s="602">
        <f t="shared" ca="1" si="1208"/>
        <v>46607.884191275814</v>
      </c>
      <c r="CU616" s="602">
        <f t="shared" ca="1" si="1208"/>
        <v>48209.984007450126</v>
      </c>
      <c r="CV616" s="602">
        <f t="shared" ca="1" si="1208"/>
        <v>48209.984007450126</v>
      </c>
      <c r="CW616" s="602">
        <f t="shared" ca="1" si="1208"/>
        <v>49836.133517801674</v>
      </c>
      <c r="CX616" s="602">
        <f t="shared" ca="1" si="1208"/>
        <v>49836.133517801674</v>
      </c>
      <c r="CY616" s="602">
        <f t="shared" ca="1" si="1208"/>
        <v>51485.589135532791</v>
      </c>
      <c r="CZ616" s="602">
        <f t="shared" ca="1" si="1208"/>
        <v>46290.414859746117</v>
      </c>
      <c r="DA616" s="602">
        <f t="shared" ca="1" si="1208"/>
        <v>47887.616454968753</v>
      </c>
      <c r="DB616" s="602">
        <f t="shared" ca="1" si="1208"/>
        <v>47887.616454968753</v>
      </c>
      <c r="DC616" s="602">
        <f t="shared" ca="1" si="1208"/>
        <v>49509.015192921019</v>
      </c>
      <c r="DD616" s="602">
        <f t="shared" ca="1" si="1208"/>
        <v>49509.015192921019</v>
      </c>
      <c r="DE616" s="602">
        <f t="shared" ca="1" si="1208"/>
        <v>51153.869520848333</v>
      </c>
      <c r="DF616" s="602">
        <f t="shared" ca="1" si="1208"/>
        <v>51153.869520848333</v>
      </c>
      <c r="DG616" s="602">
        <f t="shared" ca="1" si="1208"/>
        <v>52821.428913199037</v>
      </c>
      <c r="DH616" s="602">
        <f t="shared" ca="1" si="1208"/>
        <v>52821.428913199037</v>
      </c>
      <c r="DI616" s="602">
        <f t="shared" ca="1" si="1208"/>
        <v>54510.936800140749</v>
      </c>
    </row>
    <row r="617" spans="22:113" ht="14.25" x14ac:dyDescent="0.2">
      <c r="V617" s="260"/>
      <c r="W617" s="887">
        <f t="shared" si="1190"/>
        <v>74</v>
      </c>
      <c r="X617" s="890">
        <f t="shared" ref="X617:BA617" ca="1" si="1209">IF(ISNUMBER($W617),IF($W617&lt;=$Z$35,$Z$23*$Z$33*365/360/12+IF($W617=$Z$35,-$Z$23*$Z$34+$Z$23*$Z$34*$Z$26+$Z$37/2,),IF(AND($W617&gt;$Z$35,$W617&lt;=$Z$36),$Z$23*($Z$34*X$40+(1-$Z$34)*$Z$33)*365/360/12+IF($W617=$Z$36,-$Z$23*(1-$Z$34)+$Z108/2,),PMT(X$40/12*365/360,$Z$24+$Z$35-$Z$36,-$Z$23))),"")</f>
        <v>30258.123080979487</v>
      </c>
      <c r="Y617" s="890">
        <f t="shared" ca="1" si="1209"/>
        <v>31023.326031623368</v>
      </c>
      <c r="Z617" s="890">
        <f t="shared" ca="1" si="1209"/>
        <v>31023.326031623368</v>
      </c>
      <c r="AA617" s="890">
        <f t="shared" ca="1" si="1209"/>
        <v>31799.728267184837</v>
      </c>
      <c r="AB617" s="890">
        <f t="shared" ca="1" si="1209"/>
        <v>31799.728267184837</v>
      </c>
      <c r="AC617" s="890">
        <f t="shared" ca="1" si="1209"/>
        <v>32587.243243724675</v>
      </c>
      <c r="AD617" s="890">
        <f t="shared" ca="1" si="1209"/>
        <v>32587.243243724675</v>
      </c>
      <c r="AE617" s="890">
        <f t="shared" ca="1" si="1209"/>
        <v>33385.778544464687</v>
      </c>
      <c r="AF617" s="890">
        <f t="shared" ca="1" si="1209"/>
        <v>33385.778544464687</v>
      </c>
      <c r="AG617" s="890">
        <f t="shared" ca="1" si="1209"/>
        <v>34195.236072157502</v>
      </c>
      <c r="AH617" s="890">
        <f t="shared" ca="1" si="1209"/>
        <v>34740.891398371037</v>
      </c>
      <c r="AI617" s="890">
        <f t="shared" ca="1" si="1209"/>
        <v>36125.853977722742</v>
      </c>
      <c r="AJ617" s="890">
        <f t="shared" ca="1" si="1209"/>
        <v>36125.853977722742</v>
      </c>
      <c r="AK617" s="890">
        <f t="shared" ca="1" si="1209"/>
        <v>37540.139226000429</v>
      </c>
      <c r="AL617" s="890">
        <f t="shared" ca="1" si="1209"/>
        <v>37540.139226000429</v>
      </c>
      <c r="AM617" s="890">
        <f t="shared" ca="1" si="1209"/>
        <v>38983.183461726978</v>
      </c>
      <c r="AN617" s="890">
        <f t="shared" ca="1" si="1209"/>
        <v>38983.183461726978</v>
      </c>
      <c r="AO617" s="890">
        <f t="shared" ca="1" si="1209"/>
        <v>40454.389396970182</v>
      </c>
      <c r="AP617" s="890">
        <f t="shared" ca="1" si="1209"/>
        <v>40454.389396970182</v>
      </c>
      <c r="AQ617" s="890">
        <f t="shared" ca="1" si="1209"/>
        <v>41953.129251949089</v>
      </c>
      <c r="AR617" s="890">
        <f t="shared" ca="1" si="1209"/>
        <v>37254.96291615886</v>
      </c>
      <c r="AS617" s="890">
        <f t="shared" ca="1" si="1209"/>
        <v>38692.302106353636</v>
      </c>
      <c r="AT617" s="890">
        <f t="shared" ca="1" si="1209"/>
        <v>38692.302106353636</v>
      </c>
      <c r="AU617" s="890">
        <f t="shared" ca="1" si="1209"/>
        <v>40157.924993809356</v>
      </c>
      <c r="AV617" s="890">
        <f t="shared" ca="1" si="1209"/>
        <v>40157.924993809356</v>
      </c>
      <c r="AW617" s="890">
        <f t="shared" ca="1" si="1209"/>
        <v>41651.20964433749</v>
      </c>
      <c r="AX617" s="890">
        <f t="shared" ca="1" si="1209"/>
        <v>41651.20964433749</v>
      </c>
      <c r="AY617" s="890">
        <f t="shared" ca="1" si="1209"/>
        <v>43171.50617275374</v>
      </c>
      <c r="AZ617" s="890">
        <f t="shared" ca="1" si="1209"/>
        <v>43171.50617275374</v>
      </c>
      <c r="BA617" s="890">
        <f t="shared" ca="1" si="1209"/>
        <v>44718.13995582729</v>
      </c>
      <c r="CF617" s="602">
        <f t="shared" ref="CF617:DI617" ca="1" si="1210">IF(ISNUMBER($W617),IF($W617&lt;=$Z$35,$Z$23*$Z$33*365/360/12+IF($W617=$Z$35,-$Z$23*$Z$34+$Z$23*$Z$34*$Z$26+$Z$37/2,),IF(AND($W617&gt;$Z$35,$W617&lt;=$Z$36),$Z$23*($Z$34*CF$40+(1-$Z$34)*$Z$33)*365/360/12+IF($W617=$Z$36,-$Z$23*(1-$Z$34)+$Z108/2,),PMT(CF$40/12*365/360,$Z$24+$Z$35-$Z$36,-$Z$23))),"")</f>
        <v>35568.319858392242</v>
      </c>
      <c r="CG617" s="602">
        <f t="shared" ca="1" si="1210"/>
        <v>36406.382743065027</v>
      </c>
      <c r="CH617" s="602">
        <f t="shared" ca="1" si="1210"/>
        <v>36406.382743065027</v>
      </c>
      <c r="CI617" s="602">
        <f t="shared" ca="1" si="1210"/>
        <v>37254.96291615886</v>
      </c>
      <c r="CJ617" s="602">
        <f t="shared" ca="1" si="1210"/>
        <v>37254.96291615886</v>
      </c>
      <c r="CK617" s="602">
        <f t="shared" ca="1" si="1210"/>
        <v>38113.93857024506</v>
      </c>
      <c r="CL617" s="602">
        <f t="shared" ca="1" si="1210"/>
        <v>38113.93857024506</v>
      </c>
      <c r="CM617" s="602">
        <f t="shared" ca="1" si="1210"/>
        <v>38983.183461726985</v>
      </c>
      <c r="CN617" s="602">
        <f t="shared" ca="1" si="1210"/>
        <v>38983.183461726985</v>
      </c>
      <c r="CO617" s="602">
        <f t="shared" ca="1" si="1210"/>
        <v>39862.567150632683</v>
      </c>
      <c r="CP617" s="602">
        <f t="shared" ca="1" si="1210"/>
        <v>43478.747935967709</v>
      </c>
      <c r="CQ617" s="602">
        <f t="shared" ca="1" si="1210"/>
        <v>45030.566265503898</v>
      </c>
      <c r="CR617" s="602">
        <f t="shared" ca="1" si="1210"/>
        <v>45030.566265503898</v>
      </c>
      <c r="CS617" s="602">
        <f t="shared" ca="1" si="1210"/>
        <v>46607.884191275814</v>
      </c>
      <c r="CT617" s="602">
        <f t="shared" ca="1" si="1210"/>
        <v>46607.884191275814</v>
      </c>
      <c r="CU617" s="602">
        <f t="shared" ca="1" si="1210"/>
        <v>48209.984007450126</v>
      </c>
      <c r="CV617" s="602">
        <f t="shared" ca="1" si="1210"/>
        <v>48209.984007450126</v>
      </c>
      <c r="CW617" s="602">
        <f t="shared" ca="1" si="1210"/>
        <v>49836.133517801674</v>
      </c>
      <c r="CX617" s="602">
        <f t="shared" ca="1" si="1210"/>
        <v>49836.133517801674</v>
      </c>
      <c r="CY617" s="602">
        <f t="shared" ca="1" si="1210"/>
        <v>51485.589135532791</v>
      </c>
      <c r="CZ617" s="602">
        <f t="shared" ca="1" si="1210"/>
        <v>46290.414859746117</v>
      </c>
      <c r="DA617" s="602">
        <f t="shared" ca="1" si="1210"/>
        <v>47887.616454968753</v>
      </c>
      <c r="DB617" s="602">
        <f t="shared" ca="1" si="1210"/>
        <v>47887.616454968753</v>
      </c>
      <c r="DC617" s="602">
        <f t="shared" ca="1" si="1210"/>
        <v>49509.015192921019</v>
      </c>
      <c r="DD617" s="602">
        <f t="shared" ca="1" si="1210"/>
        <v>49509.015192921019</v>
      </c>
      <c r="DE617" s="602">
        <f t="shared" ca="1" si="1210"/>
        <v>51153.869520848333</v>
      </c>
      <c r="DF617" s="602">
        <f t="shared" ca="1" si="1210"/>
        <v>51153.869520848333</v>
      </c>
      <c r="DG617" s="602">
        <f t="shared" ca="1" si="1210"/>
        <v>52821.428913199037</v>
      </c>
      <c r="DH617" s="602">
        <f t="shared" ca="1" si="1210"/>
        <v>52821.428913199037</v>
      </c>
      <c r="DI617" s="602">
        <f t="shared" ca="1" si="1210"/>
        <v>54510.936800140749</v>
      </c>
    </row>
    <row r="618" spans="22:113" ht="14.25" x14ac:dyDescent="0.2">
      <c r="V618" s="260"/>
      <c r="W618" s="887">
        <f t="shared" si="1190"/>
        <v>75</v>
      </c>
      <c r="X618" s="890">
        <f t="shared" ref="X618:BA618" ca="1" si="1211">IF(ISNUMBER($W618),IF($W618&lt;=$Z$35,$Z$23*$Z$33*365/360/12+IF($W618=$Z$35,-$Z$23*$Z$34+$Z$23*$Z$34*$Z$26+$Z$37/2,),IF(AND($W618&gt;$Z$35,$W618&lt;=$Z$36),$Z$23*($Z$34*X$40+(1-$Z$34)*$Z$33)*365/360/12+IF($W618=$Z$36,-$Z$23*(1-$Z$34)+$Z109/2,),PMT(X$40/12*365/360,$Z$24+$Z$35-$Z$36,-$Z$23))),"")</f>
        <v>30258.123080979487</v>
      </c>
      <c r="Y618" s="890">
        <f t="shared" ca="1" si="1211"/>
        <v>31023.326031623368</v>
      </c>
      <c r="Z618" s="890">
        <f t="shared" ca="1" si="1211"/>
        <v>31023.326031623368</v>
      </c>
      <c r="AA618" s="890">
        <f t="shared" ca="1" si="1211"/>
        <v>31799.728267184837</v>
      </c>
      <c r="AB618" s="890">
        <f t="shared" ca="1" si="1211"/>
        <v>31799.728267184837</v>
      </c>
      <c r="AC618" s="890">
        <f t="shared" ca="1" si="1211"/>
        <v>32587.243243724675</v>
      </c>
      <c r="AD618" s="890">
        <f t="shared" ca="1" si="1211"/>
        <v>32587.243243724675</v>
      </c>
      <c r="AE618" s="890">
        <f t="shared" ca="1" si="1211"/>
        <v>33385.778544464687</v>
      </c>
      <c r="AF618" s="890">
        <f t="shared" ca="1" si="1211"/>
        <v>33385.778544464687</v>
      </c>
      <c r="AG618" s="890">
        <f t="shared" ca="1" si="1211"/>
        <v>34195.236072157502</v>
      </c>
      <c r="AH618" s="890">
        <f t="shared" ca="1" si="1211"/>
        <v>34740.891398371037</v>
      </c>
      <c r="AI618" s="890">
        <f t="shared" ca="1" si="1211"/>
        <v>36125.853977722742</v>
      </c>
      <c r="AJ618" s="890">
        <f t="shared" ca="1" si="1211"/>
        <v>36125.853977722742</v>
      </c>
      <c r="AK618" s="890">
        <f t="shared" ca="1" si="1211"/>
        <v>37540.139226000429</v>
      </c>
      <c r="AL618" s="890">
        <f t="shared" ca="1" si="1211"/>
        <v>37540.139226000429</v>
      </c>
      <c r="AM618" s="890">
        <f t="shared" ca="1" si="1211"/>
        <v>38983.183461726978</v>
      </c>
      <c r="AN618" s="890">
        <f t="shared" ca="1" si="1211"/>
        <v>38983.183461726978</v>
      </c>
      <c r="AO618" s="890">
        <f t="shared" ca="1" si="1211"/>
        <v>40454.389396970182</v>
      </c>
      <c r="AP618" s="890">
        <f t="shared" ca="1" si="1211"/>
        <v>40454.389396970182</v>
      </c>
      <c r="AQ618" s="890">
        <f t="shared" ca="1" si="1211"/>
        <v>41953.129251949089</v>
      </c>
      <c r="AR618" s="890">
        <f t="shared" ca="1" si="1211"/>
        <v>37254.96291615886</v>
      </c>
      <c r="AS618" s="890">
        <f t="shared" ca="1" si="1211"/>
        <v>38692.302106353636</v>
      </c>
      <c r="AT618" s="890">
        <f t="shared" ca="1" si="1211"/>
        <v>38692.302106353636</v>
      </c>
      <c r="AU618" s="890">
        <f t="shared" ca="1" si="1211"/>
        <v>40157.924993809356</v>
      </c>
      <c r="AV618" s="890">
        <f t="shared" ca="1" si="1211"/>
        <v>40157.924993809356</v>
      </c>
      <c r="AW618" s="890">
        <f t="shared" ca="1" si="1211"/>
        <v>41651.20964433749</v>
      </c>
      <c r="AX618" s="890">
        <f t="shared" ca="1" si="1211"/>
        <v>41651.20964433749</v>
      </c>
      <c r="AY618" s="890">
        <f t="shared" ca="1" si="1211"/>
        <v>43171.50617275374</v>
      </c>
      <c r="AZ618" s="890">
        <f t="shared" ca="1" si="1211"/>
        <v>43171.50617275374</v>
      </c>
      <c r="BA618" s="890">
        <f t="shared" ca="1" si="1211"/>
        <v>44718.13995582729</v>
      </c>
      <c r="CF618" s="602">
        <f t="shared" ref="CF618:DI618" ca="1" si="1212">IF(ISNUMBER($W618),IF($W618&lt;=$Z$35,$Z$23*$Z$33*365/360/12+IF($W618=$Z$35,-$Z$23*$Z$34+$Z$23*$Z$34*$Z$26+$Z$37/2,),IF(AND($W618&gt;$Z$35,$W618&lt;=$Z$36),$Z$23*($Z$34*CF$40+(1-$Z$34)*$Z$33)*365/360/12+IF($W618=$Z$36,-$Z$23*(1-$Z$34)+$Z109/2,),PMT(CF$40/12*365/360,$Z$24+$Z$35-$Z$36,-$Z$23))),"")</f>
        <v>35568.319858392242</v>
      </c>
      <c r="CG618" s="602">
        <f t="shared" ca="1" si="1212"/>
        <v>36406.382743065027</v>
      </c>
      <c r="CH618" s="602">
        <f t="shared" ca="1" si="1212"/>
        <v>36406.382743065027</v>
      </c>
      <c r="CI618" s="602">
        <f t="shared" ca="1" si="1212"/>
        <v>37254.96291615886</v>
      </c>
      <c r="CJ618" s="602">
        <f t="shared" ca="1" si="1212"/>
        <v>37254.96291615886</v>
      </c>
      <c r="CK618" s="602">
        <f t="shared" ca="1" si="1212"/>
        <v>38113.93857024506</v>
      </c>
      <c r="CL618" s="602">
        <f t="shared" ca="1" si="1212"/>
        <v>38113.93857024506</v>
      </c>
      <c r="CM618" s="602">
        <f t="shared" ca="1" si="1212"/>
        <v>38983.183461726985</v>
      </c>
      <c r="CN618" s="602">
        <f t="shared" ca="1" si="1212"/>
        <v>38983.183461726985</v>
      </c>
      <c r="CO618" s="602">
        <f t="shared" ca="1" si="1212"/>
        <v>39862.567150632683</v>
      </c>
      <c r="CP618" s="602">
        <f t="shared" ca="1" si="1212"/>
        <v>43478.747935967709</v>
      </c>
      <c r="CQ618" s="602">
        <f t="shared" ca="1" si="1212"/>
        <v>45030.566265503898</v>
      </c>
      <c r="CR618" s="602">
        <f t="shared" ca="1" si="1212"/>
        <v>45030.566265503898</v>
      </c>
      <c r="CS618" s="602">
        <f t="shared" ca="1" si="1212"/>
        <v>46607.884191275814</v>
      </c>
      <c r="CT618" s="602">
        <f t="shared" ca="1" si="1212"/>
        <v>46607.884191275814</v>
      </c>
      <c r="CU618" s="602">
        <f t="shared" ca="1" si="1212"/>
        <v>48209.984007450126</v>
      </c>
      <c r="CV618" s="602">
        <f t="shared" ca="1" si="1212"/>
        <v>48209.984007450126</v>
      </c>
      <c r="CW618" s="602">
        <f t="shared" ca="1" si="1212"/>
        <v>49836.133517801674</v>
      </c>
      <c r="CX618" s="602">
        <f t="shared" ca="1" si="1212"/>
        <v>49836.133517801674</v>
      </c>
      <c r="CY618" s="602">
        <f t="shared" ca="1" si="1212"/>
        <v>51485.589135532791</v>
      </c>
      <c r="CZ618" s="602">
        <f t="shared" ca="1" si="1212"/>
        <v>46290.414859746117</v>
      </c>
      <c r="DA618" s="602">
        <f t="shared" ca="1" si="1212"/>
        <v>47887.616454968753</v>
      </c>
      <c r="DB618" s="602">
        <f t="shared" ca="1" si="1212"/>
        <v>47887.616454968753</v>
      </c>
      <c r="DC618" s="602">
        <f t="shared" ca="1" si="1212"/>
        <v>49509.015192921019</v>
      </c>
      <c r="DD618" s="602">
        <f t="shared" ca="1" si="1212"/>
        <v>49509.015192921019</v>
      </c>
      <c r="DE618" s="602">
        <f t="shared" ca="1" si="1212"/>
        <v>51153.869520848333</v>
      </c>
      <c r="DF618" s="602">
        <f t="shared" ca="1" si="1212"/>
        <v>51153.869520848333</v>
      </c>
      <c r="DG618" s="602">
        <f t="shared" ca="1" si="1212"/>
        <v>52821.428913199037</v>
      </c>
      <c r="DH618" s="602">
        <f t="shared" ca="1" si="1212"/>
        <v>52821.428913199037</v>
      </c>
      <c r="DI618" s="602">
        <f t="shared" ca="1" si="1212"/>
        <v>54510.936800140749</v>
      </c>
    </row>
    <row r="619" spans="22:113" ht="14.25" x14ac:dyDescent="0.2">
      <c r="V619" s="260"/>
      <c r="W619" s="887">
        <f t="shared" si="1190"/>
        <v>76</v>
      </c>
      <c r="X619" s="890">
        <f t="shared" ref="X619:BA619" ca="1" si="1213">IF(ISNUMBER($W619),IF($W619&lt;=$Z$35,$Z$23*$Z$33*365/360/12+IF($W619=$Z$35,-$Z$23*$Z$34+$Z$23*$Z$34*$Z$26+$Z$37/2,),IF(AND($W619&gt;$Z$35,$W619&lt;=$Z$36),$Z$23*($Z$34*X$40+(1-$Z$34)*$Z$33)*365/360/12+IF($W619=$Z$36,-$Z$23*(1-$Z$34)+$Z110/2,),PMT(X$40/12*365/360,$Z$24+$Z$35-$Z$36,-$Z$23))),"")</f>
        <v>30258.123080979487</v>
      </c>
      <c r="Y619" s="890">
        <f t="shared" ca="1" si="1213"/>
        <v>31023.326031623368</v>
      </c>
      <c r="Z619" s="890">
        <f t="shared" ca="1" si="1213"/>
        <v>31023.326031623368</v>
      </c>
      <c r="AA619" s="890">
        <f t="shared" ca="1" si="1213"/>
        <v>31799.728267184837</v>
      </c>
      <c r="AB619" s="890">
        <f t="shared" ca="1" si="1213"/>
        <v>31799.728267184837</v>
      </c>
      <c r="AC619" s="890">
        <f t="shared" ca="1" si="1213"/>
        <v>32587.243243724675</v>
      </c>
      <c r="AD619" s="890">
        <f t="shared" ca="1" si="1213"/>
        <v>32587.243243724675</v>
      </c>
      <c r="AE619" s="890">
        <f t="shared" ca="1" si="1213"/>
        <v>33385.778544464687</v>
      </c>
      <c r="AF619" s="890">
        <f t="shared" ca="1" si="1213"/>
        <v>33385.778544464687</v>
      </c>
      <c r="AG619" s="890">
        <f t="shared" ca="1" si="1213"/>
        <v>34195.236072157502</v>
      </c>
      <c r="AH619" s="890">
        <f t="shared" ca="1" si="1213"/>
        <v>34740.891398371037</v>
      </c>
      <c r="AI619" s="890">
        <f t="shared" ca="1" si="1213"/>
        <v>36125.853977722742</v>
      </c>
      <c r="AJ619" s="890">
        <f t="shared" ca="1" si="1213"/>
        <v>36125.853977722742</v>
      </c>
      <c r="AK619" s="890">
        <f t="shared" ca="1" si="1213"/>
        <v>37540.139226000429</v>
      </c>
      <c r="AL619" s="890">
        <f t="shared" ca="1" si="1213"/>
        <v>37540.139226000429</v>
      </c>
      <c r="AM619" s="890">
        <f t="shared" ca="1" si="1213"/>
        <v>38983.183461726978</v>
      </c>
      <c r="AN619" s="890">
        <f t="shared" ca="1" si="1213"/>
        <v>38983.183461726978</v>
      </c>
      <c r="AO619" s="890">
        <f t="shared" ca="1" si="1213"/>
        <v>40454.389396970182</v>
      </c>
      <c r="AP619" s="890">
        <f t="shared" ca="1" si="1213"/>
        <v>40454.389396970182</v>
      </c>
      <c r="AQ619" s="890">
        <f t="shared" ca="1" si="1213"/>
        <v>41953.129251949089</v>
      </c>
      <c r="AR619" s="890">
        <f t="shared" ca="1" si="1213"/>
        <v>37254.96291615886</v>
      </c>
      <c r="AS619" s="890">
        <f t="shared" ca="1" si="1213"/>
        <v>38692.302106353636</v>
      </c>
      <c r="AT619" s="890">
        <f t="shared" ca="1" si="1213"/>
        <v>38692.302106353636</v>
      </c>
      <c r="AU619" s="890">
        <f t="shared" ca="1" si="1213"/>
        <v>40157.924993809356</v>
      </c>
      <c r="AV619" s="890">
        <f t="shared" ca="1" si="1213"/>
        <v>40157.924993809356</v>
      </c>
      <c r="AW619" s="890">
        <f t="shared" ca="1" si="1213"/>
        <v>41651.20964433749</v>
      </c>
      <c r="AX619" s="890">
        <f t="shared" ca="1" si="1213"/>
        <v>41651.20964433749</v>
      </c>
      <c r="AY619" s="890">
        <f t="shared" ca="1" si="1213"/>
        <v>43171.50617275374</v>
      </c>
      <c r="AZ619" s="890">
        <f t="shared" ca="1" si="1213"/>
        <v>43171.50617275374</v>
      </c>
      <c r="BA619" s="890">
        <f t="shared" ca="1" si="1213"/>
        <v>44718.13995582729</v>
      </c>
      <c r="CF619" s="602">
        <f t="shared" ref="CF619:DI619" ca="1" si="1214">IF(ISNUMBER($W619),IF($W619&lt;=$Z$35,$Z$23*$Z$33*365/360/12+IF($W619=$Z$35,-$Z$23*$Z$34+$Z$23*$Z$34*$Z$26+$Z$37/2,),IF(AND($W619&gt;$Z$35,$W619&lt;=$Z$36),$Z$23*($Z$34*CF$40+(1-$Z$34)*$Z$33)*365/360/12+IF($W619=$Z$36,-$Z$23*(1-$Z$34)+$Z110/2,),PMT(CF$40/12*365/360,$Z$24+$Z$35-$Z$36,-$Z$23))),"")</f>
        <v>35568.319858392242</v>
      </c>
      <c r="CG619" s="602">
        <f t="shared" ca="1" si="1214"/>
        <v>36406.382743065027</v>
      </c>
      <c r="CH619" s="602">
        <f t="shared" ca="1" si="1214"/>
        <v>36406.382743065027</v>
      </c>
      <c r="CI619" s="602">
        <f t="shared" ca="1" si="1214"/>
        <v>37254.96291615886</v>
      </c>
      <c r="CJ619" s="602">
        <f t="shared" ca="1" si="1214"/>
        <v>37254.96291615886</v>
      </c>
      <c r="CK619" s="602">
        <f t="shared" ca="1" si="1214"/>
        <v>38113.93857024506</v>
      </c>
      <c r="CL619" s="602">
        <f t="shared" ca="1" si="1214"/>
        <v>38113.93857024506</v>
      </c>
      <c r="CM619" s="602">
        <f t="shared" ca="1" si="1214"/>
        <v>38983.183461726985</v>
      </c>
      <c r="CN619" s="602">
        <f t="shared" ca="1" si="1214"/>
        <v>38983.183461726985</v>
      </c>
      <c r="CO619" s="602">
        <f t="shared" ca="1" si="1214"/>
        <v>39862.567150632683</v>
      </c>
      <c r="CP619" s="602">
        <f t="shared" ca="1" si="1214"/>
        <v>43478.747935967709</v>
      </c>
      <c r="CQ619" s="602">
        <f t="shared" ca="1" si="1214"/>
        <v>45030.566265503898</v>
      </c>
      <c r="CR619" s="602">
        <f t="shared" ca="1" si="1214"/>
        <v>45030.566265503898</v>
      </c>
      <c r="CS619" s="602">
        <f t="shared" ca="1" si="1214"/>
        <v>46607.884191275814</v>
      </c>
      <c r="CT619" s="602">
        <f t="shared" ca="1" si="1214"/>
        <v>46607.884191275814</v>
      </c>
      <c r="CU619" s="602">
        <f t="shared" ca="1" si="1214"/>
        <v>48209.984007450126</v>
      </c>
      <c r="CV619" s="602">
        <f t="shared" ca="1" si="1214"/>
        <v>48209.984007450126</v>
      </c>
      <c r="CW619" s="602">
        <f t="shared" ca="1" si="1214"/>
        <v>49836.133517801674</v>
      </c>
      <c r="CX619" s="602">
        <f t="shared" ca="1" si="1214"/>
        <v>49836.133517801674</v>
      </c>
      <c r="CY619" s="602">
        <f t="shared" ca="1" si="1214"/>
        <v>51485.589135532791</v>
      </c>
      <c r="CZ619" s="602">
        <f t="shared" ca="1" si="1214"/>
        <v>46290.414859746117</v>
      </c>
      <c r="DA619" s="602">
        <f t="shared" ca="1" si="1214"/>
        <v>47887.616454968753</v>
      </c>
      <c r="DB619" s="602">
        <f t="shared" ca="1" si="1214"/>
        <v>47887.616454968753</v>
      </c>
      <c r="DC619" s="602">
        <f t="shared" ca="1" si="1214"/>
        <v>49509.015192921019</v>
      </c>
      <c r="DD619" s="602">
        <f t="shared" ca="1" si="1214"/>
        <v>49509.015192921019</v>
      </c>
      <c r="DE619" s="602">
        <f t="shared" ca="1" si="1214"/>
        <v>51153.869520848333</v>
      </c>
      <c r="DF619" s="602">
        <f t="shared" ca="1" si="1214"/>
        <v>51153.869520848333</v>
      </c>
      <c r="DG619" s="602">
        <f t="shared" ca="1" si="1214"/>
        <v>52821.428913199037</v>
      </c>
      <c r="DH619" s="602">
        <f t="shared" ca="1" si="1214"/>
        <v>52821.428913199037</v>
      </c>
      <c r="DI619" s="602">
        <f t="shared" ca="1" si="1214"/>
        <v>54510.936800140749</v>
      </c>
    </row>
    <row r="620" spans="22:113" ht="14.25" x14ac:dyDescent="0.2">
      <c r="V620" s="260"/>
      <c r="W620" s="887">
        <f t="shared" si="1190"/>
        <v>77</v>
      </c>
      <c r="X620" s="890">
        <f t="shared" ref="X620:BA620" ca="1" si="1215">IF(ISNUMBER($W620),IF($W620&lt;=$Z$35,$Z$23*$Z$33*365/360/12+IF($W620=$Z$35,-$Z$23*$Z$34+$Z$23*$Z$34*$Z$26+$Z$37/2,),IF(AND($W620&gt;$Z$35,$W620&lt;=$Z$36),$Z$23*($Z$34*X$40+(1-$Z$34)*$Z$33)*365/360/12+IF($W620=$Z$36,-$Z$23*(1-$Z$34)+$Z111/2,),PMT(X$40/12*365/360,$Z$24+$Z$35-$Z$36,-$Z$23))),"")</f>
        <v>30258.123080979487</v>
      </c>
      <c r="Y620" s="890">
        <f t="shared" ca="1" si="1215"/>
        <v>31023.326031623368</v>
      </c>
      <c r="Z620" s="890">
        <f t="shared" ca="1" si="1215"/>
        <v>31023.326031623368</v>
      </c>
      <c r="AA620" s="890">
        <f t="shared" ca="1" si="1215"/>
        <v>31799.728267184837</v>
      </c>
      <c r="AB620" s="890">
        <f t="shared" ca="1" si="1215"/>
        <v>31799.728267184837</v>
      </c>
      <c r="AC620" s="890">
        <f t="shared" ca="1" si="1215"/>
        <v>32587.243243724675</v>
      </c>
      <c r="AD620" s="890">
        <f t="shared" ca="1" si="1215"/>
        <v>32587.243243724675</v>
      </c>
      <c r="AE620" s="890">
        <f t="shared" ca="1" si="1215"/>
        <v>33385.778544464687</v>
      </c>
      <c r="AF620" s="890">
        <f t="shared" ca="1" si="1215"/>
        <v>33385.778544464687</v>
      </c>
      <c r="AG620" s="890">
        <f t="shared" ca="1" si="1215"/>
        <v>34195.236072157502</v>
      </c>
      <c r="AH620" s="890">
        <f t="shared" ca="1" si="1215"/>
        <v>34740.891398371037</v>
      </c>
      <c r="AI620" s="890">
        <f t="shared" ca="1" si="1215"/>
        <v>36125.853977722742</v>
      </c>
      <c r="AJ620" s="890">
        <f t="shared" ca="1" si="1215"/>
        <v>36125.853977722742</v>
      </c>
      <c r="AK620" s="890">
        <f t="shared" ca="1" si="1215"/>
        <v>37540.139226000429</v>
      </c>
      <c r="AL620" s="890">
        <f t="shared" ca="1" si="1215"/>
        <v>37540.139226000429</v>
      </c>
      <c r="AM620" s="890">
        <f t="shared" ca="1" si="1215"/>
        <v>38983.183461726978</v>
      </c>
      <c r="AN620" s="890">
        <f t="shared" ca="1" si="1215"/>
        <v>38983.183461726978</v>
      </c>
      <c r="AO620" s="890">
        <f t="shared" ca="1" si="1215"/>
        <v>40454.389396970182</v>
      </c>
      <c r="AP620" s="890">
        <f t="shared" ca="1" si="1215"/>
        <v>40454.389396970182</v>
      </c>
      <c r="AQ620" s="890">
        <f t="shared" ca="1" si="1215"/>
        <v>41953.129251949089</v>
      </c>
      <c r="AR620" s="890">
        <f t="shared" ca="1" si="1215"/>
        <v>37254.96291615886</v>
      </c>
      <c r="AS620" s="890">
        <f t="shared" ca="1" si="1215"/>
        <v>38692.302106353636</v>
      </c>
      <c r="AT620" s="890">
        <f t="shared" ca="1" si="1215"/>
        <v>38692.302106353636</v>
      </c>
      <c r="AU620" s="890">
        <f t="shared" ca="1" si="1215"/>
        <v>40157.924993809356</v>
      </c>
      <c r="AV620" s="890">
        <f t="shared" ca="1" si="1215"/>
        <v>40157.924993809356</v>
      </c>
      <c r="AW620" s="890">
        <f t="shared" ca="1" si="1215"/>
        <v>41651.20964433749</v>
      </c>
      <c r="AX620" s="890">
        <f t="shared" ca="1" si="1215"/>
        <v>41651.20964433749</v>
      </c>
      <c r="AY620" s="890">
        <f t="shared" ca="1" si="1215"/>
        <v>43171.50617275374</v>
      </c>
      <c r="AZ620" s="890">
        <f t="shared" ca="1" si="1215"/>
        <v>43171.50617275374</v>
      </c>
      <c r="BA620" s="890">
        <f t="shared" ca="1" si="1215"/>
        <v>44718.13995582729</v>
      </c>
      <c r="CF620" s="602">
        <f t="shared" ref="CF620:DI620" ca="1" si="1216">IF(ISNUMBER($W620),IF($W620&lt;=$Z$35,$Z$23*$Z$33*365/360/12+IF($W620=$Z$35,-$Z$23*$Z$34+$Z$23*$Z$34*$Z$26+$Z$37/2,),IF(AND($W620&gt;$Z$35,$W620&lt;=$Z$36),$Z$23*($Z$34*CF$40+(1-$Z$34)*$Z$33)*365/360/12+IF($W620=$Z$36,-$Z$23*(1-$Z$34)+$Z111/2,),PMT(CF$40/12*365/360,$Z$24+$Z$35-$Z$36,-$Z$23))),"")</f>
        <v>35568.319858392242</v>
      </c>
      <c r="CG620" s="602">
        <f t="shared" ca="1" si="1216"/>
        <v>36406.382743065027</v>
      </c>
      <c r="CH620" s="602">
        <f t="shared" ca="1" si="1216"/>
        <v>36406.382743065027</v>
      </c>
      <c r="CI620" s="602">
        <f t="shared" ca="1" si="1216"/>
        <v>37254.96291615886</v>
      </c>
      <c r="CJ620" s="602">
        <f t="shared" ca="1" si="1216"/>
        <v>37254.96291615886</v>
      </c>
      <c r="CK620" s="602">
        <f t="shared" ca="1" si="1216"/>
        <v>38113.93857024506</v>
      </c>
      <c r="CL620" s="602">
        <f t="shared" ca="1" si="1216"/>
        <v>38113.93857024506</v>
      </c>
      <c r="CM620" s="602">
        <f t="shared" ca="1" si="1216"/>
        <v>38983.183461726985</v>
      </c>
      <c r="CN620" s="602">
        <f t="shared" ca="1" si="1216"/>
        <v>38983.183461726985</v>
      </c>
      <c r="CO620" s="602">
        <f t="shared" ca="1" si="1216"/>
        <v>39862.567150632683</v>
      </c>
      <c r="CP620" s="602">
        <f t="shared" ca="1" si="1216"/>
        <v>43478.747935967709</v>
      </c>
      <c r="CQ620" s="602">
        <f t="shared" ca="1" si="1216"/>
        <v>45030.566265503898</v>
      </c>
      <c r="CR620" s="602">
        <f t="shared" ca="1" si="1216"/>
        <v>45030.566265503898</v>
      </c>
      <c r="CS620" s="602">
        <f t="shared" ca="1" si="1216"/>
        <v>46607.884191275814</v>
      </c>
      <c r="CT620" s="602">
        <f t="shared" ca="1" si="1216"/>
        <v>46607.884191275814</v>
      </c>
      <c r="CU620" s="602">
        <f t="shared" ca="1" si="1216"/>
        <v>48209.984007450126</v>
      </c>
      <c r="CV620" s="602">
        <f t="shared" ca="1" si="1216"/>
        <v>48209.984007450126</v>
      </c>
      <c r="CW620" s="602">
        <f t="shared" ca="1" si="1216"/>
        <v>49836.133517801674</v>
      </c>
      <c r="CX620" s="602">
        <f t="shared" ca="1" si="1216"/>
        <v>49836.133517801674</v>
      </c>
      <c r="CY620" s="602">
        <f t="shared" ca="1" si="1216"/>
        <v>51485.589135532791</v>
      </c>
      <c r="CZ620" s="602">
        <f t="shared" ca="1" si="1216"/>
        <v>46290.414859746117</v>
      </c>
      <c r="DA620" s="602">
        <f t="shared" ca="1" si="1216"/>
        <v>47887.616454968753</v>
      </c>
      <c r="DB620" s="602">
        <f t="shared" ca="1" si="1216"/>
        <v>47887.616454968753</v>
      </c>
      <c r="DC620" s="602">
        <f t="shared" ca="1" si="1216"/>
        <v>49509.015192921019</v>
      </c>
      <c r="DD620" s="602">
        <f t="shared" ca="1" si="1216"/>
        <v>49509.015192921019</v>
      </c>
      <c r="DE620" s="602">
        <f t="shared" ca="1" si="1216"/>
        <v>51153.869520848333</v>
      </c>
      <c r="DF620" s="602">
        <f t="shared" ca="1" si="1216"/>
        <v>51153.869520848333</v>
      </c>
      <c r="DG620" s="602">
        <f t="shared" ca="1" si="1216"/>
        <v>52821.428913199037</v>
      </c>
      <c r="DH620" s="602">
        <f t="shared" ca="1" si="1216"/>
        <v>52821.428913199037</v>
      </c>
      <c r="DI620" s="602">
        <f t="shared" ca="1" si="1216"/>
        <v>54510.936800140749</v>
      </c>
    </row>
    <row r="621" spans="22:113" ht="14.25" x14ac:dyDescent="0.2">
      <c r="V621" s="260"/>
      <c r="W621" s="887">
        <f t="shared" si="1190"/>
        <v>78</v>
      </c>
      <c r="X621" s="890">
        <f t="shared" ref="X621:BA621" ca="1" si="1217">IF(ISNUMBER($W621),IF($W621&lt;=$Z$35,$Z$23*$Z$33*365/360/12+IF($W621=$Z$35,-$Z$23*$Z$34+$Z$23*$Z$34*$Z$26+$Z$37/2,),IF(AND($W621&gt;$Z$35,$W621&lt;=$Z$36),$Z$23*($Z$34*X$40+(1-$Z$34)*$Z$33)*365/360/12+IF($W621=$Z$36,-$Z$23*(1-$Z$34)+$Z112/2,),PMT(X$40/12*365/360,$Z$24+$Z$35-$Z$36,-$Z$23))),"")</f>
        <v>30258.123080979487</v>
      </c>
      <c r="Y621" s="890">
        <f t="shared" ca="1" si="1217"/>
        <v>31023.326031623368</v>
      </c>
      <c r="Z621" s="890">
        <f t="shared" ca="1" si="1217"/>
        <v>31023.326031623368</v>
      </c>
      <c r="AA621" s="890">
        <f t="shared" ca="1" si="1217"/>
        <v>31799.728267184837</v>
      </c>
      <c r="AB621" s="890">
        <f t="shared" ca="1" si="1217"/>
        <v>31799.728267184837</v>
      </c>
      <c r="AC621" s="890">
        <f t="shared" ca="1" si="1217"/>
        <v>32587.243243724675</v>
      </c>
      <c r="AD621" s="890">
        <f t="shared" ca="1" si="1217"/>
        <v>32587.243243724675</v>
      </c>
      <c r="AE621" s="890">
        <f t="shared" ca="1" si="1217"/>
        <v>33385.778544464687</v>
      </c>
      <c r="AF621" s="890">
        <f t="shared" ca="1" si="1217"/>
        <v>33385.778544464687</v>
      </c>
      <c r="AG621" s="890">
        <f t="shared" ca="1" si="1217"/>
        <v>34195.236072157502</v>
      </c>
      <c r="AH621" s="890">
        <f t="shared" ca="1" si="1217"/>
        <v>34740.891398371037</v>
      </c>
      <c r="AI621" s="890">
        <f t="shared" ca="1" si="1217"/>
        <v>36125.853977722742</v>
      </c>
      <c r="AJ621" s="890">
        <f t="shared" ca="1" si="1217"/>
        <v>36125.853977722742</v>
      </c>
      <c r="AK621" s="890">
        <f t="shared" ca="1" si="1217"/>
        <v>37540.139226000429</v>
      </c>
      <c r="AL621" s="890">
        <f t="shared" ca="1" si="1217"/>
        <v>37540.139226000429</v>
      </c>
      <c r="AM621" s="890">
        <f t="shared" ca="1" si="1217"/>
        <v>38983.183461726978</v>
      </c>
      <c r="AN621" s="890">
        <f t="shared" ca="1" si="1217"/>
        <v>38983.183461726978</v>
      </c>
      <c r="AO621" s="890">
        <f t="shared" ca="1" si="1217"/>
        <v>40454.389396970182</v>
      </c>
      <c r="AP621" s="890">
        <f t="shared" ca="1" si="1217"/>
        <v>40454.389396970182</v>
      </c>
      <c r="AQ621" s="890">
        <f t="shared" ca="1" si="1217"/>
        <v>41953.129251949089</v>
      </c>
      <c r="AR621" s="890">
        <f t="shared" ca="1" si="1217"/>
        <v>37254.96291615886</v>
      </c>
      <c r="AS621" s="890">
        <f t="shared" ca="1" si="1217"/>
        <v>38692.302106353636</v>
      </c>
      <c r="AT621" s="890">
        <f t="shared" ca="1" si="1217"/>
        <v>38692.302106353636</v>
      </c>
      <c r="AU621" s="890">
        <f t="shared" ca="1" si="1217"/>
        <v>40157.924993809356</v>
      </c>
      <c r="AV621" s="890">
        <f t="shared" ca="1" si="1217"/>
        <v>40157.924993809356</v>
      </c>
      <c r="AW621" s="890">
        <f t="shared" ca="1" si="1217"/>
        <v>41651.20964433749</v>
      </c>
      <c r="AX621" s="890">
        <f t="shared" ca="1" si="1217"/>
        <v>41651.20964433749</v>
      </c>
      <c r="AY621" s="890">
        <f t="shared" ca="1" si="1217"/>
        <v>43171.50617275374</v>
      </c>
      <c r="AZ621" s="890">
        <f t="shared" ca="1" si="1217"/>
        <v>43171.50617275374</v>
      </c>
      <c r="BA621" s="890">
        <f t="shared" ca="1" si="1217"/>
        <v>44718.13995582729</v>
      </c>
      <c r="CF621" s="602">
        <f t="shared" ref="CF621:DI621" ca="1" si="1218">IF(ISNUMBER($W621),IF($W621&lt;=$Z$35,$Z$23*$Z$33*365/360/12+IF($W621=$Z$35,-$Z$23*$Z$34+$Z$23*$Z$34*$Z$26+$Z$37/2,),IF(AND($W621&gt;$Z$35,$W621&lt;=$Z$36),$Z$23*($Z$34*CF$40+(1-$Z$34)*$Z$33)*365/360/12+IF($W621=$Z$36,-$Z$23*(1-$Z$34)+$Z112/2,),PMT(CF$40/12*365/360,$Z$24+$Z$35-$Z$36,-$Z$23))),"")</f>
        <v>35568.319858392242</v>
      </c>
      <c r="CG621" s="602">
        <f t="shared" ca="1" si="1218"/>
        <v>36406.382743065027</v>
      </c>
      <c r="CH621" s="602">
        <f t="shared" ca="1" si="1218"/>
        <v>36406.382743065027</v>
      </c>
      <c r="CI621" s="602">
        <f t="shared" ca="1" si="1218"/>
        <v>37254.96291615886</v>
      </c>
      <c r="CJ621" s="602">
        <f t="shared" ca="1" si="1218"/>
        <v>37254.96291615886</v>
      </c>
      <c r="CK621" s="602">
        <f t="shared" ca="1" si="1218"/>
        <v>38113.93857024506</v>
      </c>
      <c r="CL621" s="602">
        <f t="shared" ca="1" si="1218"/>
        <v>38113.93857024506</v>
      </c>
      <c r="CM621" s="602">
        <f t="shared" ca="1" si="1218"/>
        <v>38983.183461726985</v>
      </c>
      <c r="CN621" s="602">
        <f t="shared" ca="1" si="1218"/>
        <v>38983.183461726985</v>
      </c>
      <c r="CO621" s="602">
        <f t="shared" ca="1" si="1218"/>
        <v>39862.567150632683</v>
      </c>
      <c r="CP621" s="602">
        <f t="shared" ca="1" si="1218"/>
        <v>43478.747935967709</v>
      </c>
      <c r="CQ621" s="602">
        <f t="shared" ca="1" si="1218"/>
        <v>45030.566265503898</v>
      </c>
      <c r="CR621" s="602">
        <f t="shared" ca="1" si="1218"/>
        <v>45030.566265503898</v>
      </c>
      <c r="CS621" s="602">
        <f t="shared" ca="1" si="1218"/>
        <v>46607.884191275814</v>
      </c>
      <c r="CT621" s="602">
        <f t="shared" ca="1" si="1218"/>
        <v>46607.884191275814</v>
      </c>
      <c r="CU621" s="602">
        <f t="shared" ca="1" si="1218"/>
        <v>48209.984007450126</v>
      </c>
      <c r="CV621" s="602">
        <f t="shared" ca="1" si="1218"/>
        <v>48209.984007450126</v>
      </c>
      <c r="CW621" s="602">
        <f t="shared" ca="1" si="1218"/>
        <v>49836.133517801674</v>
      </c>
      <c r="CX621" s="602">
        <f t="shared" ca="1" si="1218"/>
        <v>49836.133517801674</v>
      </c>
      <c r="CY621" s="602">
        <f t="shared" ca="1" si="1218"/>
        <v>51485.589135532791</v>
      </c>
      <c r="CZ621" s="602">
        <f t="shared" ca="1" si="1218"/>
        <v>46290.414859746117</v>
      </c>
      <c r="DA621" s="602">
        <f t="shared" ca="1" si="1218"/>
        <v>47887.616454968753</v>
      </c>
      <c r="DB621" s="602">
        <f t="shared" ca="1" si="1218"/>
        <v>47887.616454968753</v>
      </c>
      <c r="DC621" s="602">
        <f t="shared" ca="1" si="1218"/>
        <v>49509.015192921019</v>
      </c>
      <c r="DD621" s="602">
        <f t="shared" ca="1" si="1218"/>
        <v>49509.015192921019</v>
      </c>
      <c r="DE621" s="602">
        <f t="shared" ca="1" si="1218"/>
        <v>51153.869520848333</v>
      </c>
      <c r="DF621" s="602">
        <f t="shared" ca="1" si="1218"/>
        <v>51153.869520848333</v>
      </c>
      <c r="DG621" s="602">
        <f t="shared" ca="1" si="1218"/>
        <v>52821.428913199037</v>
      </c>
      <c r="DH621" s="602">
        <f t="shared" ca="1" si="1218"/>
        <v>52821.428913199037</v>
      </c>
      <c r="DI621" s="602">
        <f t="shared" ca="1" si="1218"/>
        <v>54510.936800140749</v>
      </c>
    </row>
    <row r="622" spans="22:113" ht="14.25" x14ac:dyDescent="0.2">
      <c r="V622" s="260"/>
      <c r="W622" s="887">
        <f t="shared" si="1190"/>
        <v>79</v>
      </c>
      <c r="X622" s="890">
        <f t="shared" ref="X622:BA622" ca="1" si="1219">IF(ISNUMBER($W622),IF($W622&lt;=$Z$35,$Z$23*$Z$33*365/360/12+IF($W622=$Z$35,-$Z$23*$Z$34+$Z$23*$Z$34*$Z$26+$Z$37/2,),IF(AND($W622&gt;$Z$35,$W622&lt;=$Z$36),$Z$23*($Z$34*X$40+(1-$Z$34)*$Z$33)*365/360/12+IF($W622=$Z$36,-$Z$23*(1-$Z$34)+$Z113/2,),PMT(X$40/12*365/360,$Z$24+$Z$35-$Z$36,-$Z$23))),"")</f>
        <v>30258.123080979487</v>
      </c>
      <c r="Y622" s="890">
        <f t="shared" ca="1" si="1219"/>
        <v>31023.326031623368</v>
      </c>
      <c r="Z622" s="890">
        <f t="shared" ca="1" si="1219"/>
        <v>31023.326031623368</v>
      </c>
      <c r="AA622" s="890">
        <f t="shared" ca="1" si="1219"/>
        <v>31799.728267184837</v>
      </c>
      <c r="AB622" s="890">
        <f t="shared" ca="1" si="1219"/>
        <v>31799.728267184837</v>
      </c>
      <c r="AC622" s="890">
        <f t="shared" ca="1" si="1219"/>
        <v>32587.243243724675</v>
      </c>
      <c r="AD622" s="890">
        <f t="shared" ca="1" si="1219"/>
        <v>32587.243243724675</v>
      </c>
      <c r="AE622" s="890">
        <f t="shared" ca="1" si="1219"/>
        <v>33385.778544464687</v>
      </c>
      <c r="AF622" s="890">
        <f t="shared" ca="1" si="1219"/>
        <v>33385.778544464687</v>
      </c>
      <c r="AG622" s="890">
        <f t="shared" ca="1" si="1219"/>
        <v>34195.236072157502</v>
      </c>
      <c r="AH622" s="890">
        <f t="shared" ca="1" si="1219"/>
        <v>34740.891398371037</v>
      </c>
      <c r="AI622" s="890">
        <f t="shared" ca="1" si="1219"/>
        <v>36125.853977722742</v>
      </c>
      <c r="AJ622" s="890">
        <f t="shared" ca="1" si="1219"/>
        <v>36125.853977722742</v>
      </c>
      <c r="AK622" s="890">
        <f t="shared" ca="1" si="1219"/>
        <v>37540.139226000429</v>
      </c>
      <c r="AL622" s="890">
        <f t="shared" ca="1" si="1219"/>
        <v>37540.139226000429</v>
      </c>
      <c r="AM622" s="890">
        <f t="shared" ca="1" si="1219"/>
        <v>38983.183461726978</v>
      </c>
      <c r="AN622" s="890">
        <f t="shared" ca="1" si="1219"/>
        <v>38983.183461726978</v>
      </c>
      <c r="AO622" s="890">
        <f t="shared" ca="1" si="1219"/>
        <v>40454.389396970182</v>
      </c>
      <c r="AP622" s="890">
        <f t="shared" ca="1" si="1219"/>
        <v>40454.389396970182</v>
      </c>
      <c r="AQ622" s="890">
        <f t="shared" ca="1" si="1219"/>
        <v>41953.129251949089</v>
      </c>
      <c r="AR622" s="890">
        <f t="shared" ca="1" si="1219"/>
        <v>37254.96291615886</v>
      </c>
      <c r="AS622" s="890">
        <f t="shared" ca="1" si="1219"/>
        <v>38692.302106353636</v>
      </c>
      <c r="AT622" s="890">
        <f t="shared" ca="1" si="1219"/>
        <v>38692.302106353636</v>
      </c>
      <c r="AU622" s="890">
        <f t="shared" ca="1" si="1219"/>
        <v>40157.924993809356</v>
      </c>
      <c r="AV622" s="890">
        <f t="shared" ca="1" si="1219"/>
        <v>40157.924993809356</v>
      </c>
      <c r="AW622" s="890">
        <f t="shared" ca="1" si="1219"/>
        <v>41651.20964433749</v>
      </c>
      <c r="AX622" s="890">
        <f t="shared" ca="1" si="1219"/>
        <v>41651.20964433749</v>
      </c>
      <c r="AY622" s="890">
        <f t="shared" ca="1" si="1219"/>
        <v>43171.50617275374</v>
      </c>
      <c r="AZ622" s="890">
        <f t="shared" ca="1" si="1219"/>
        <v>43171.50617275374</v>
      </c>
      <c r="BA622" s="890">
        <f t="shared" ca="1" si="1219"/>
        <v>44718.13995582729</v>
      </c>
      <c r="CF622" s="602">
        <f t="shared" ref="CF622:DI622" ca="1" si="1220">IF(ISNUMBER($W622),IF($W622&lt;=$Z$35,$Z$23*$Z$33*365/360/12+IF($W622=$Z$35,-$Z$23*$Z$34+$Z$23*$Z$34*$Z$26+$Z$37/2,),IF(AND($W622&gt;$Z$35,$W622&lt;=$Z$36),$Z$23*($Z$34*CF$40+(1-$Z$34)*$Z$33)*365/360/12+IF($W622=$Z$36,-$Z$23*(1-$Z$34)+$Z113/2,),PMT(CF$40/12*365/360,$Z$24+$Z$35-$Z$36,-$Z$23))),"")</f>
        <v>35568.319858392242</v>
      </c>
      <c r="CG622" s="602">
        <f t="shared" ca="1" si="1220"/>
        <v>36406.382743065027</v>
      </c>
      <c r="CH622" s="602">
        <f t="shared" ca="1" si="1220"/>
        <v>36406.382743065027</v>
      </c>
      <c r="CI622" s="602">
        <f t="shared" ca="1" si="1220"/>
        <v>37254.96291615886</v>
      </c>
      <c r="CJ622" s="602">
        <f t="shared" ca="1" si="1220"/>
        <v>37254.96291615886</v>
      </c>
      <c r="CK622" s="602">
        <f t="shared" ca="1" si="1220"/>
        <v>38113.93857024506</v>
      </c>
      <c r="CL622" s="602">
        <f t="shared" ca="1" si="1220"/>
        <v>38113.93857024506</v>
      </c>
      <c r="CM622" s="602">
        <f t="shared" ca="1" si="1220"/>
        <v>38983.183461726985</v>
      </c>
      <c r="CN622" s="602">
        <f t="shared" ca="1" si="1220"/>
        <v>38983.183461726985</v>
      </c>
      <c r="CO622" s="602">
        <f t="shared" ca="1" si="1220"/>
        <v>39862.567150632683</v>
      </c>
      <c r="CP622" s="602">
        <f t="shared" ca="1" si="1220"/>
        <v>43478.747935967709</v>
      </c>
      <c r="CQ622" s="602">
        <f t="shared" ca="1" si="1220"/>
        <v>45030.566265503898</v>
      </c>
      <c r="CR622" s="602">
        <f t="shared" ca="1" si="1220"/>
        <v>45030.566265503898</v>
      </c>
      <c r="CS622" s="602">
        <f t="shared" ca="1" si="1220"/>
        <v>46607.884191275814</v>
      </c>
      <c r="CT622" s="602">
        <f t="shared" ca="1" si="1220"/>
        <v>46607.884191275814</v>
      </c>
      <c r="CU622" s="602">
        <f t="shared" ca="1" si="1220"/>
        <v>48209.984007450126</v>
      </c>
      <c r="CV622" s="602">
        <f t="shared" ca="1" si="1220"/>
        <v>48209.984007450126</v>
      </c>
      <c r="CW622" s="602">
        <f t="shared" ca="1" si="1220"/>
        <v>49836.133517801674</v>
      </c>
      <c r="CX622" s="602">
        <f t="shared" ca="1" si="1220"/>
        <v>49836.133517801674</v>
      </c>
      <c r="CY622" s="602">
        <f t="shared" ca="1" si="1220"/>
        <v>51485.589135532791</v>
      </c>
      <c r="CZ622" s="602">
        <f t="shared" ca="1" si="1220"/>
        <v>46290.414859746117</v>
      </c>
      <c r="DA622" s="602">
        <f t="shared" ca="1" si="1220"/>
        <v>47887.616454968753</v>
      </c>
      <c r="DB622" s="602">
        <f t="shared" ca="1" si="1220"/>
        <v>47887.616454968753</v>
      </c>
      <c r="DC622" s="602">
        <f t="shared" ca="1" si="1220"/>
        <v>49509.015192921019</v>
      </c>
      <c r="DD622" s="602">
        <f t="shared" ca="1" si="1220"/>
        <v>49509.015192921019</v>
      </c>
      <c r="DE622" s="602">
        <f t="shared" ca="1" si="1220"/>
        <v>51153.869520848333</v>
      </c>
      <c r="DF622" s="602">
        <f t="shared" ca="1" si="1220"/>
        <v>51153.869520848333</v>
      </c>
      <c r="DG622" s="602">
        <f t="shared" ca="1" si="1220"/>
        <v>52821.428913199037</v>
      </c>
      <c r="DH622" s="602">
        <f t="shared" ca="1" si="1220"/>
        <v>52821.428913199037</v>
      </c>
      <c r="DI622" s="602">
        <f t="shared" ca="1" si="1220"/>
        <v>54510.936800140749</v>
      </c>
    </row>
    <row r="623" spans="22:113" ht="14.25" x14ac:dyDescent="0.2">
      <c r="V623" s="260"/>
      <c r="W623" s="887">
        <f t="shared" si="1190"/>
        <v>80</v>
      </c>
      <c r="X623" s="890">
        <f t="shared" ref="X623:BA623" ca="1" si="1221">IF(ISNUMBER($W623),IF($W623&lt;=$Z$35,$Z$23*$Z$33*365/360/12+IF($W623=$Z$35,-$Z$23*$Z$34+$Z$23*$Z$34*$Z$26+$Z$37/2,),IF(AND($W623&gt;$Z$35,$W623&lt;=$Z$36),$Z$23*($Z$34*X$40+(1-$Z$34)*$Z$33)*365/360/12+IF($W623=$Z$36,-$Z$23*(1-$Z$34)+$Z114/2,),PMT(X$40/12*365/360,$Z$24+$Z$35-$Z$36,-$Z$23))),"")</f>
        <v>30258.123080979487</v>
      </c>
      <c r="Y623" s="890">
        <f t="shared" ca="1" si="1221"/>
        <v>31023.326031623368</v>
      </c>
      <c r="Z623" s="890">
        <f t="shared" ca="1" si="1221"/>
        <v>31023.326031623368</v>
      </c>
      <c r="AA623" s="890">
        <f t="shared" ca="1" si="1221"/>
        <v>31799.728267184837</v>
      </c>
      <c r="AB623" s="890">
        <f t="shared" ca="1" si="1221"/>
        <v>31799.728267184837</v>
      </c>
      <c r="AC623" s="890">
        <f t="shared" ca="1" si="1221"/>
        <v>32587.243243724675</v>
      </c>
      <c r="AD623" s="890">
        <f t="shared" ca="1" si="1221"/>
        <v>32587.243243724675</v>
      </c>
      <c r="AE623" s="890">
        <f t="shared" ca="1" si="1221"/>
        <v>33385.778544464687</v>
      </c>
      <c r="AF623" s="890">
        <f t="shared" ca="1" si="1221"/>
        <v>33385.778544464687</v>
      </c>
      <c r="AG623" s="890">
        <f t="shared" ca="1" si="1221"/>
        <v>34195.236072157502</v>
      </c>
      <c r="AH623" s="890">
        <f t="shared" ca="1" si="1221"/>
        <v>34740.891398371037</v>
      </c>
      <c r="AI623" s="890">
        <f t="shared" ca="1" si="1221"/>
        <v>36125.853977722742</v>
      </c>
      <c r="AJ623" s="890">
        <f t="shared" ca="1" si="1221"/>
        <v>36125.853977722742</v>
      </c>
      <c r="AK623" s="890">
        <f t="shared" ca="1" si="1221"/>
        <v>37540.139226000429</v>
      </c>
      <c r="AL623" s="890">
        <f t="shared" ca="1" si="1221"/>
        <v>37540.139226000429</v>
      </c>
      <c r="AM623" s="890">
        <f t="shared" ca="1" si="1221"/>
        <v>38983.183461726978</v>
      </c>
      <c r="AN623" s="890">
        <f t="shared" ca="1" si="1221"/>
        <v>38983.183461726978</v>
      </c>
      <c r="AO623" s="890">
        <f t="shared" ca="1" si="1221"/>
        <v>40454.389396970182</v>
      </c>
      <c r="AP623" s="890">
        <f t="shared" ca="1" si="1221"/>
        <v>40454.389396970182</v>
      </c>
      <c r="AQ623" s="890">
        <f t="shared" ca="1" si="1221"/>
        <v>41953.129251949089</v>
      </c>
      <c r="AR623" s="890">
        <f t="shared" ca="1" si="1221"/>
        <v>37254.96291615886</v>
      </c>
      <c r="AS623" s="890">
        <f t="shared" ca="1" si="1221"/>
        <v>38692.302106353636</v>
      </c>
      <c r="AT623" s="890">
        <f t="shared" ca="1" si="1221"/>
        <v>38692.302106353636</v>
      </c>
      <c r="AU623" s="890">
        <f t="shared" ca="1" si="1221"/>
        <v>40157.924993809356</v>
      </c>
      <c r="AV623" s="890">
        <f t="shared" ca="1" si="1221"/>
        <v>40157.924993809356</v>
      </c>
      <c r="AW623" s="890">
        <f t="shared" ca="1" si="1221"/>
        <v>41651.20964433749</v>
      </c>
      <c r="AX623" s="890">
        <f t="shared" ca="1" si="1221"/>
        <v>41651.20964433749</v>
      </c>
      <c r="AY623" s="890">
        <f t="shared" ca="1" si="1221"/>
        <v>43171.50617275374</v>
      </c>
      <c r="AZ623" s="890">
        <f t="shared" ca="1" si="1221"/>
        <v>43171.50617275374</v>
      </c>
      <c r="BA623" s="890">
        <f t="shared" ca="1" si="1221"/>
        <v>44718.13995582729</v>
      </c>
      <c r="CF623" s="602">
        <f t="shared" ref="CF623:DI623" ca="1" si="1222">IF(ISNUMBER($W623),IF($W623&lt;=$Z$35,$Z$23*$Z$33*365/360/12+IF($W623=$Z$35,-$Z$23*$Z$34+$Z$23*$Z$34*$Z$26+$Z$37/2,),IF(AND($W623&gt;$Z$35,$W623&lt;=$Z$36),$Z$23*($Z$34*CF$40+(1-$Z$34)*$Z$33)*365/360/12+IF($W623=$Z$36,-$Z$23*(1-$Z$34)+$Z114/2,),PMT(CF$40/12*365/360,$Z$24+$Z$35-$Z$36,-$Z$23))),"")</f>
        <v>35568.319858392242</v>
      </c>
      <c r="CG623" s="602">
        <f t="shared" ca="1" si="1222"/>
        <v>36406.382743065027</v>
      </c>
      <c r="CH623" s="602">
        <f t="shared" ca="1" si="1222"/>
        <v>36406.382743065027</v>
      </c>
      <c r="CI623" s="602">
        <f t="shared" ca="1" si="1222"/>
        <v>37254.96291615886</v>
      </c>
      <c r="CJ623" s="602">
        <f t="shared" ca="1" si="1222"/>
        <v>37254.96291615886</v>
      </c>
      <c r="CK623" s="602">
        <f t="shared" ca="1" si="1222"/>
        <v>38113.93857024506</v>
      </c>
      <c r="CL623" s="602">
        <f t="shared" ca="1" si="1222"/>
        <v>38113.93857024506</v>
      </c>
      <c r="CM623" s="602">
        <f t="shared" ca="1" si="1222"/>
        <v>38983.183461726985</v>
      </c>
      <c r="CN623" s="602">
        <f t="shared" ca="1" si="1222"/>
        <v>38983.183461726985</v>
      </c>
      <c r="CO623" s="602">
        <f t="shared" ca="1" si="1222"/>
        <v>39862.567150632683</v>
      </c>
      <c r="CP623" s="602">
        <f t="shared" ca="1" si="1222"/>
        <v>43478.747935967709</v>
      </c>
      <c r="CQ623" s="602">
        <f t="shared" ca="1" si="1222"/>
        <v>45030.566265503898</v>
      </c>
      <c r="CR623" s="602">
        <f t="shared" ca="1" si="1222"/>
        <v>45030.566265503898</v>
      </c>
      <c r="CS623" s="602">
        <f t="shared" ca="1" si="1222"/>
        <v>46607.884191275814</v>
      </c>
      <c r="CT623" s="602">
        <f t="shared" ca="1" si="1222"/>
        <v>46607.884191275814</v>
      </c>
      <c r="CU623" s="602">
        <f t="shared" ca="1" si="1222"/>
        <v>48209.984007450126</v>
      </c>
      <c r="CV623" s="602">
        <f t="shared" ca="1" si="1222"/>
        <v>48209.984007450126</v>
      </c>
      <c r="CW623" s="602">
        <f t="shared" ca="1" si="1222"/>
        <v>49836.133517801674</v>
      </c>
      <c r="CX623" s="602">
        <f t="shared" ca="1" si="1222"/>
        <v>49836.133517801674</v>
      </c>
      <c r="CY623" s="602">
        <f t="shared" ca="1" si="1222"/>
        <v>51485.589135532791</v>
      </c>
      <c r="CZ623" s="602">
        <f t="shared" ca="1" si="1222"/>
        <v>46290.414859746117</v>
      </c>
      <c r="DA623" s="602">
        <f t="shared" ca="1" si="1222"/>
        <v>47887.616454968753</v>
      </c>
      <c r="DB623" s="602">
        <f t="shared" ca="1" si="1222"/>
        <v>47887.616454968753</v>
      </c>
      <c r="DC623" s="602">
        <f t="shared" ca="1" si="1222"/>
        <v>49509.015192921019</v>
      </c>
      <c r="DD623" s="602">
        <f t="shared" ca="1" si="1222"/>
        <v>49509.015192921019</v>
      </c>
      <c r="DE623" s="602">
        <f t="shared" ca="1" si="1222"/>
        <v>51153.869520848333</v>
      </c>
      <c r="DF623" s="602">
        <f t="shared" ca="1" si="1222"/>
        <v>51153.869520848333</v>
      </c>
      <c r="DG623" s="602">
        <f t="shared" ca="1" si="1222"/>
        <v>52821.428913199037</v>
      </c>
      <c r="DH623" s="602">
        <f t="shared" ca="1" si="1222"/>
        <v>52821.428913199037</v>
      </c>
      <c r="DI623" s="602">
        <f t="shared" ca="1" si="1222"/>
        <v>54510.936800140749</v>
      </c>
    </row>
    <row r="624" spans="22:113" ht="14.25" x14ac:dyDescent="0.2">
      <c r="V624" s="260"/>
      <c r="W624" s="887">
        <f t="shared" si="1190"/>
        <v>81</v>
      </c>
      <c r="X624" s="890">
        <f t="shared" ref="X624:BA624" ca="1" si="1223">IF(ISNUMBER($W624),IF($W624&lt;=$Z$35,$Z$23*$Z$33*365/360/12+IF($W624=$Z$35,-$Z$23*$Z$34+$Z$23*$Z$34*$Z$26+$Z$37/2,),IF(AND($W624&gt;$Z$35,$W624&lt;=$Z$36),$Z$23*($Z$34*X$40+(1-$Z$34)*$Z$33)*365/360/12+IF($W624=$Z$36,-$Z$23*(1-$Z$34)+$Z115/2,),PMT(X$40/12*365/360,$Z$24+$Z$35-$Z$36,-$Z$23))),"")</f>
        <v>30258.123080979487</v>
      </c>
      <c r="Y624" s="890">
        <f t="shared" ca="1" si="1223"/>
        <v>31023.326031623368</v>
      </c>
      <c r="Z624" s="890">
        <f t="shared" ca="1" si="1223"/>
        <v>31023.326031623368</v>
      </c>
      <c r="AA624" s="890">
        <f t="shared" ca="1" si="1223"/>
        <v>31799.728267184837</v>
      </c>
      <c r="AB624" s="890">
        <f t="shared" ca="1" si="1223"/>
        <v>31799.728267184837</v>
      </c>
      <c r="AC624" s="890">
        <f t="shared" ca="1" si="1223"/>
        <v>32587.243243724675</v>
      </c>
      <c r="AD624" s="890">
        <f t="shared" ca="1" si="1223"/>
        <v>32587.243243724675</v>
      </c>
      <c r="AE624" s="890">
        <f t="shared" ca="1" si="1223"/>
        <v>33385.778544464687</v>
      </c>
      <c r="AF624" s="890">
        <f t="shared" ca="1" si="1223"/>
        <v>33385.778544464687</v>
      </c>
      <c r="AG624" s="890">
        <f t="shared" ca="1" si="1223"/>
        <v>34195.236072157502</v>
      </c>
      <c r="AH624" s="890">
        <f t="shared" ca="1" si="1223"/>
        <v>34740.891398371037</v>
      </c>
      <c r="AI624" s="890">
        <f t="shared" ca="1" si="1223"/>
        <v>36125.853977722742</v>
      </c>
      <c r="AJ624" s="890">
        <f t="shared" ca="1" si="1223"/>
        <v>36125.853977722742</v>
      </c>
      <c r="AK624" s="890">
        <f t="shared" ca="1" si="1223"/>
        <v>37540.139226000429</v>
      </c>
      <c r="AL624" s="890">
        <f t="shared" ca="1" si="1223"/>
        <v>37540.139226000429</v>
      </c>
      <c r="AM624" s="890">
        <f t="shared" ca="1" si="1223"/>
        <v>38983.183461726978</v>
      </c>
      <c r="AN624" s="890">
        <f t="shared" ca="1" si="1223"/>
        <v>38983.183461726978</v>
      </c>
      <c r="AO624" s="890">
        <f t="shared" ca="1" si="1223"/>
        <v>40454.389396970182</v>
      </c>
      <c r="AP624" s="890">
        <f t="shared" ca="1" si="1223"/>
        <v>40454.389396970182</v>
      </c>
      <c r="AQ624" s="890">
        <f t="shared" ca="1" si="1223"/>
        <v>41953.129251949089</v>
      </c>
      <c r="AR624" s="890">
        <f t="shared" ca="1" si="1223"/>
        <v>37254.96291615886</v>
      </c>
      <c r="AS624" s="890">
        <f t="shared" ca="1" si="1223"/>
        <v>38692.302106353636</v>
      </c>
      <c r="AT624" s="890">
        <f t="shared" ca="1" si="1223"/>
        <v>38692.302106353636</v>
      </c>
      <c r="AU624" s="890">
        <f t="shared" ca="1" si="1223"/>
        <v>40157.924993809356</v>
      </c>
      <c r="AV624" s="890">
        <f t="shared" ca="1" si="1223"/>
        <v>40157.924993809356</v>
      </c>
      <c r="AW624" s="890">
        <f t="shared" ca="1" si="1223"/>
        <v>41651.20964433749</v>
      </c>
      <c r="AX624" s="890">
        <f t="shared" ca="1" si="1223"/>
        <v>41651.20964433749</v>
      </c>
      <c r="AY624" s="890">
        <f t="shared" ca="1" si="1223"/>
        <v>43171.50617275374</v>
      </c>
      <c r="AZ624" s="890">
        <f t="shared" ca="1" si="1223"/>
        <v>43171.50617275374</v>
      </c>
      <c r="BA624" s="890">
        <f t="shared" ca="1" si="1223"/>
        <v>44718.13995582729</v>
      </c>
      <c r="CF624" s="602">
        <f t="shared" ref="CF624:DI624" ca="1" si="1224">IF(ISNUMBER($W624),IF($W624&lt;=$Z$35,$Z$23*$Z$33*365/360/12+IF($W624=$Z$35,-$Z$23*$Z$34+$Z$23*$Z$34*$Z$26+$Z$37/2,),IF(AND($W624&gt;$Z$35,$W624&lt;=$Z$36),$Z$23*($Z$34*CF$40+(1-$Z$34)*$Z$33)*365/360/12+IF($W624=$Z$36,-$Z$23*(1-$Z$34)+$Z115/2,),PMT(CF$40/12*365/360,$Z$24+$Z$35-$Z$36,-$Z$23))),"")</f>
        <v>35568.319858392242</v>
      </c>
      <c r="CG624" s="602">
        <f t="shared" ca="1" si="1224"/>
        <v>36406.382743065027</v>
      </c>
      <c r="CH624" s="602">
        <f t="shared" ca="1" si="1224"/>
        <v>36406.382743065027</v>
      </c>
      <c r="CI624" s="602">
        <f t="shared" ca="1" si="1224"/>
        <v>37254.96291615886</v>
      </c>
      <c r="CJ624" s="602">
        <f t="shared" ca="1" si="1224"/>
        <v>37254.96291615886</v>
      </c>
      <c r="CK624" s="602">
        <f t="shared" ca="1" si="1224"/>
        <v>38113.93857024506</v>
      </c>
      <c r="CL624" s="602">
        <f t="shared" ca="1" si="1224"/>
        <v>38113.93857024506</v>
      </c>
      <c r="CM624" s="602">
        <f t="shared" ca="1" si="1224"/>
        <v>38983.183461726985</v>
      </c>
      <c r="CN624" s="602">
        <f t="shared" ca="1" si="1224"/>
        <v>38983.183461726985</v>
      </c>
      <c r="CO624" s="602">
        <f t="shared" ca="1" si="1224"/>
        <v>39862.567150632683</v>
      </c>
      <c r="CP624" s="602">
        <f t="shared" ca="1" si="1224"/>
        <v>43478.747935967709</v>
      </c>
      <c r="CQ624" s="602">
        <f t="shared" ca="1" si="1224"/>
        <v>45030.566265503898</v>
      </c>
      <c r="CR624" s="602">
        <f t="shared" ca="1" si="1224"/>
        <v>45030.566265503898</v>
      </c>
      <c r="CS624" s="602">
        <f t="shared" ca="1" si="1224"/>
        <v>46607.884191275814</v>
      </c>
      <c r="CT624" s="602">
        <f t="shared" ca="1" si="1224"/>
        <v>46607.884191275814</v>
      </c>
      <c r="CU624" s="602">
        <f t="shared" ca="1" si="1224"/>
        <v>48209.984007450126</v>
      </c>
      <c r="CV624" s="602">
        <f t="shared" ca="1" si="1224"/>
        <v>48209.984007450126</v>
      </c>
      <c r="CW624" s="602">
        <f t="shared" ca="1" si="1224"/>
        <v>49836.133517801674</v>
      </c>
      <c r="CX624" s="602">
        <f t="shared" ca="1" si="1224"/>
        <v>49836.133517801674</v>
      </c>
      <c r="CY624" s="602">
        <f t="shared" ca="1" si="1224"/>
        <v>51485.589135532791</v>
      </c>
      <c r="CZ624" s="602">
        <f t="shared" ca="1" si="1224"/>
        <v>46290.414859746117</v>
      </c>
      <c r="DA624" s="602">
        <f t="shared" ca="1" si="1224"/>
        <v>47887.616454968753</v>
      </c>
      <c r="DB624" s="602">
        <f t="shared" ca="1" si="1224"/>
        <v>47887.616454968753</v>
      </c>
      <c r="DC624" s="602">
        <f t="shared" ca="1" si="1224"/>
        <v>49509.015192921019</v>
      </c>
      <c r="DD624" s="602">
        <f t="shared" ca="1" si="1224"/>
        <v>49509.015192921019</v>
      </c>
      <c r="DE624" s="602">
        <f t="shared" ca="1" si="1224"/>
        <v>51153.869520848333</v>
      </c>
      <c r="DF624" s="602">
        <f t="shared" ca="1" si="1224"/>
        <v>51153.869520848333</v>
      </c>
      <c r="DG624" s="602">
        <f t="shared" ca="1" si="1224"/>
        <v>52821.428913199037</v>
      </c>
      <c r="DH624" s="602">
        <f t="shared" ca="1" si="1224"/>
        <v>52821.428913199037</v>
      </c>
      <c r="DI624" s="602">
        <f t="shared" ca="1" si="1224"/>
        <v>54510.936800140749</v>
      </c>
    </row>
    <row r="625" spans="22:113" ht="14.25" x14ac:dyDescent="0.2">
      <c r="V625" s="260"/>
      <c r="W625" s="887">
        <f t="shared" si="1190"/>
        <v>82</v>
      </c>
      <c r="X625" s="890">
        <f t="shared" ref="X625:BA625" ca="1" si="1225">IF(ISNUMBER($W625),IF($W625&lt;=$Z$35,$Z$23*$Z$33*365/360/12+IF($W625=$Z$35,-$Z$23*$Z$34+$Z$23*$Z$34*$Z$26+$Z$37/2,),IF(AND($W625&gt;$Z$35,$W625&lt;=$Z$36),$Z$23*($Z$34*X$40+(1-$Z$34)*$Z$33)*365/360/12+IF($W625=$Z$36,-$Z$23*(1-$Z$34)+$Z116/2,),PMT(X$40/12*365/360,$Z$24+$Z$35-$Z$36,-$Z$23))),"")</f>
        <v>30258.123080979487</v>
      </c>
      <c r="Y625" s="890">
        <f t="shared" ca="1" si="1225"/>
        <v>31023.326031623368</v>
      </c>
      <c r="Z625" s="890">
        <f t="shared" ca="1" si="1225"/>
        <v>31023.326031623368</v>
      </c>
      <c r="AA625" s="890">
        <f t="shared" ca="1" si="1225"/>
        <v>31799.728267184837</v>
      </c>
      <c r="AB625" s="890">
        <f t="shared" ca="1" si="1225"/>
        <v>31799.728267184837</v>
      </c>
      <c r="AC625" s="890">
        <f t="shared" ca="1" si="1225"/>
        <v>32587.243243724675</v>
      </c>
      <c r="AD625" s="890">
        <f t="shared" ca="1" si="1225"/>
        <v>32587.243243724675</v>
      </c>
      <c r="AE625" s="890">
        <f t="shared" ca="1" si="1225"/>
        <v>33385.778544464687</v>
      </c>
      <c r="AF625" s="890">
        <f t="shared" ca="1" si="1225"/>
        <v>33385.778544464687</v>
      </c>
      <c r="AG625" s="890">
        <f t="shared" ca="1" si="1225"/>
        <v>34195.236072157502</v>
      </c>
      <c r="AH625" s="890">
        <f t="shared" ca="1" si="1225"/>
        <v>34740.891398371037</v>
      </c>
      <c r="AI625" s="890">
        <f t="shared" ca="1" si="1225"/>
        <v>36125.853977722742</v>
      </c>
      <c r="AJ625" s="890">
        <f t="shared" ca="1" si="1225"/>
        <v>36125.853977722742</v>
      </c>
      <c r="AK625" s="890">
        <f t="shared" ca="1" si="1225"/>
        <v>37540.139226000429</v>
      </c>
      <c r="AL625" s="890">
        <f t="shared" ca="1" si="1225"/>
        <v>37540.139226000429</v>
      </c>
      <c r="AM625" s="890">
        <f t="shared" ca="1" si="1225"/>
        <v>38983.183461726978</v>
      </c>
      <c r="AN625" s="890">
        <f t="shared" ca="1" si="1225"/>
        <v>38983.183461726978</v>
      </c>
      <c r="AO625" s="890">
        <f t="shared" ca="1" si="1225"/>
        <v>40454.389396970182</v>
      </c>
      <c r="AP625" s="890">
        <f t="shared" ca="1" si="1225"/>
        <v>40454.389396970182</v>
      </c>
      <c r="AQ625" s="890">
        <f t="shared" ca="1" si="1225"/>
        <v>41953.129251949089</v>
      </c>
      <c r="AR625" s="890">
        <f t="shared" ca="1" si="1225"/>
        <v>37254.96291615886</v>
      </c>
      <c r="AS625" s="890">
        <f t="shared" ca="1" si="1225"/>
        <v>38692.302106353636</v>
      </c>
      <c r="AT625" s="890">
        <f t="shared" ca="1" si="1225"/>
        <v>38692.302106353636</v>
      </c>
      <c r="AU625" s="890">
        <f t="shared" ca="1" si="1225"/>
        <v>40157.924993809356</v>
      </c>
      <c r="AV625" s="890">
        <f t="shared" ca="1" si="1225"/>
        <v>40157.924993809356</v>
      </c>
      <c r="AW625" s="890">
        <f t="shared" ca="1" si="1225"/>
        <v>41651.20964433749</v>
      </c>
      <c r="AX625" s="890">
        <f t="shared" ca="1" si="1225"/>
        <v>41651.20964433749</v>
      </c>
      <c r="AY625" s="890">
        <f t="shared" ca="1" si="1225"/>
        <v>43171.50617275374</v>
      </c>
      <c r="AZ625" s="890">
        <f t="shared" ca="1" si="1225"/>
        <v>43171.50617275374</v>
      </c>
      <c r="BA625" s="890">
        <f t="shared" ca="1" si="1225"/>
        <v>44718.13995582729</v>
      </c>
      <c r="CF625" s="602">
        <f t="shared" ref="CF625:DI625" ca="1" si="1226">IF(ISNUMBER($W625),IF($W625&lt;=$Z$35,$Z$23*$Z$33*365/360/12+IF($W625=$Z$35,-$Z$23*$Z$34+$Z$23*$Z$34*$Z$26+$Z$37/2,),IF(AND($W625&gt;$Z$35,$W625&lt;=$Z$36),$Z$23*($Z$34*CF$40+(1-$Z$34)*$Z$33)*365/360/12+IF($W625=$Z$36,-$Z$23*(1-$Z$34)+$Z116/2,),PMT(CF$40/12*365/360,$Z$24+$Z$35-$Z$36,-$Z$23))),"")</f>
        <v>35568.319858392242</v>
      </c>
      <c r="CG625" s="602">
        <f t="shared" ca="1" si="1226"/>
        <v>36406.382743065027</v>
      </c>
      <c r="CH625" s="602">
        <f t="shared" ca="1" si="1226"/>
        <v>36406.382743065027</v>
      </c>
      <c r="CI625" s="602">
        <f t="shared" ca="1" si="1226"/>
        <v>37254.96291615886</v>
      </c>
      <c r="CJ625" s="602">
        <f t="shared" ca="1" si="1226"/>
        <v>37254.96291615886</v>
      </c>
      <c r="CK625" s="602">
        <f t="shared" ca="1" si="1226"/>
        <v>38113.93857024506</v>
      </c>
      <c r="CL625" s="602">
        <f t="shared" ca="1" si="1226"/>
        <v>38113.93857024506</v>
      </c>
      <c r="CM625" s="602">
        <f t="shared" ca="1" si="1226"/>
        <v>38983.183461726985</v>
      </c>
      <c r="CN625" s="602">
        <f t="shared" ca="1" si="1226"/>
        <v>38983.183461726985</v>
      </c>
      <c r="CO625" s="602">
        <f t="shared" ca="1" si="1226"/>
        <v>39862.567150632683</v>
      </c>
      <c r="CP625" s="602">
        <f t="shared" ca="1" si="1226"/>
        <v>43478.747935967709</v>
      </c>
      <c r="CQ625" s="602">
        <f t="shared" ca="1" si="1226"/>
        <v>45030.566265503898</v>
      </c>
      <c r="CR625" s="602">
        <f t="shared" ca="1" si="1226"/>
        <v>45030.566265503898</v>
      </c>
      <c r="CS625" s="602">
        <f t="shared" ca="1" si="1226"/>
        <v>46607.884191275814</v>
      </c>
      <c r="CT625" s="602">
        <f t="shared" ca="1" si="1226"/>
        <v>46607.884191275814</v>
      </c>
      <c r="CU625" s="602">
        <f t="shared" ca="1" si="1226"/>
        <v>48209.984007450126</v>
      </c>
      <c r="CV625" s="602">
        <f t="shared" ca="1" si="1226"/>
        <v>48209.984007450126</v>
      </c>
      <c r="CW625" s="602">
        <f t="shared" ca="1" si="1226"/>
        <v>49836.133517801674</v>
      </c>
      <c r="CX625" s="602">
        <f t="shared" ca="1" si="1226"/>
        <v>49836.133517801674</v>
      </c>
      <c r="CY625" s="602">
        <f t="shared" ca="1" si="1226"/>
        <v>51485.589135532791</v>
      </c>
      <c r="CZ625" s="602">
        <f t="shared" ca="1" si="1226"/>
        <v>46290.414859746117</v>
      </c>
      <c r="DA625" s="602">
        <f t="shared" ca="1" si="1226"/>
        <v>47887.616454968753</v>
      </c>
      <c r="DB625" s="602">
        <f t="shared" ca="1" si="1226"/>
        <v>47887.616454968753</v>
      </c>
      <c r="DC625" s="602">
        <f t="shared" ca="1" si="1226"/>
        <v>49509.015192921019</v>
      </c>
      <c r="DD625" s="602">
        <f t="shared" ca="1" si="1226"/>
        <v>49509.015192921019</v>
      </c>
      <c r="DE625" s="602">
        <f t="shared" ca="1" si="1226"/>
        <v>51153.869520848333</v>
      </c>
      <c r="DF625" s="602">
        <f t="shared" ca="1" si="1226"/>
        <v>51153.869520848333</v>
      </c>
      <c r="DG625" s="602">
        <f t="shared" ca="1" si="1226"/>
        <v>52821.428913199037</v>
      </c>
      <c r="DH625" s="602">
        <f t="shared" ca="1" si="1226"/>
        <v>52821.428913199037</v>
      </c>
      <c r="DI625" s="602">
        <f t="shared" ca="1" si="1226"/>
        <v>54510.936800140749</v>
      </c>
    </row>
    <row r="626" spans="22:113" ht="14.25" x14ac:dyDescent="0.2">
      <c r="V626" s="260"/>
      <c r="W626" s="887">
        <f t="shared" si="1190"/>
        <v>83</v>
      </c>
      <c r="X626" s="890">
        <f t="shared" ref="X626:BA626" ca="1" si="1227">IF(ISNUMBER($W626),IF($W626&lt;=$Z$35,$Z$23*$Z$33*365/360/12+IF($W626=$Z$35,-$Z$23*$Z$34+$Z$23*$Z$34*$Z$26+$Z$37/2,),IF(AND($W626&gt;$Z$35,$W626&lt;=$Z$36),$Z$23*($Z$34*X$40+(1-$Z$34)*$Z$33)*365/360/12+IF($W626=$Z$36,-$Z$23*(1-$Z$34)+$Z117/2,),PMT(X$40/12*365/360,$Z$24+$Z$35-$Z$36,-$Z$23))),"")</f>
        <v>30258.123080979487</v>
      </c>
      <c r="Y626" s="890">
        <f t="shared" ca="1" si="1227"/>
        <v>31023.326031623368</v>
      </c>
      <c r="Z626" s="890">
        <f t="shared" ca="1" si="1227"/>
        <v>31023.326031623368</v>
      </c>
      <c r="AA626" s="890">
        <f t="shared" ca="1" si="1227"/>
        <v>31799.728267184837</v>
      </c>
      <c r="AB626" s="890">
        <f t="shared" ca="1" si="1227"/>
        <v>31799.728267184837</v>
      </c>
      <c r="AC626" s="890">
        <f t="shared" ca="1" si="1227"/>
        <v>32587.243243724675</v>
      </c>
      <c r="AD626" s="890">
        <f t="shared" ca="1" si="1227"/>
        <v>32587.243243724675</v>
      </c>
      <c r="AE626" s="890">
        <f t="shared" ca="1" si="1227"/>
        <v>33385.778544464687</v>
      </c>
      <c r="AF626" s="890">
        <f t="shared" ca="1" si="1227"/>
        <v>33385.778544464687</v>
      </c>
      <c r="AG626" s="890">
        <f t="shared" ca="1" si="1227"/>
        <v>34195.236072157502</v>
      </c>
      <c r="AH626" s="890">
        <f t="shared" ca="1" si="1227"/>
        <v>34740.891398371037</v>
      </c>
      <c r="AI626" s="890">
        <f t="shared" ca="1" si="1227"/>
        <v>36125.853977722742</v>
      </c>
      <c r="AJ626" s="890">
        <f t="shared" ca="1" si="1227"/>
        <v>36125.853977722742</v>
      </c>
      <c r="AK626" s="890">
        <f t="shared" ca="1" si="1227"/>
        <v>37540.139226000429</v>
      </c>
      <c r="AL626" s="890">
        <f t="shared" ca="1" si="1227"/>
        <v>37540.139226000429</v>
      </c>
      <c r="AM626" s="890">
        <f t="shared" ca="1" si="1227"/>
        <v>38983.183461726978</v>
      </c>
      <c r="AN626" s="890">
        <f t="shared" ca="1" si="1227"/>
        <v>38983.183461726978</v>
      </c>
      <c r="AO626" s="890">
        <f t="shared" ca="1" si="1227"/>
        <v>40454.389396970182</v>
      </c>
      <c r="AP626" s="890">
        <f t="shared" ca="1" si="1227"/>
        <v>40454.389396970182</v>
      </c>
      <c r="AQ626" s="890">
        <f t="shared" ca="1" si="1227"/>
        <v>41953.129251949089</v>
      </c>
      <c r="AR626" s="890">
        <f t="shared" ca="1" si="1227"/>
        <v>37254.96291615886</v>
      </c>
      <c r="AS626" s="890">
        <f t="shared" ca="1" si="1227"/>
        <v>38692.302106353636</v>
      </c>
      <c r="AT626" s="890">
        <f t="shared" ca="1" si="1227"/>
        <v>38692.302106353636</v>
      </c>
      <c r="AU626" s="890">
        <f t="shared" ca="1" si="1227"/>
        <v>40157.924993809356</v>
      </c>
      <c r="AV626" s="890">
        <f t="shared" ca="1" si="1227"/>
        <v>40157.924993809356</v>
      </c>
      <c r="AW626" s="890">
        <f t="shared" ca="1" si="1227"/>
        <v>41651.20964433749</v>
      </c>
      <c r="AX626" s="890">
        <f t="shared" ca="1" si="1227"/>
        <v>41651.20964433749</v>
      </c>
      <c r="AY626" s="890">
        <f t="shared" ca="1" si="1227"/>
        <v>43171.50617275374</v>
      </c>
      <c r="AZ626" s="890">
        <f t="shared" ca="1" si="1227"/>
        <v>43171.50617275374</v>
      </c>
      <c r="BA626" s="890">
        <f t="shared" ca="1" si="1227"/>
        <v>44718.13995582729</v>
      </c>
      <c r="CF626" s="602">
        <f t="shared" ref="CF626:DI626" ca="1" si="1228">IF(ISNUMBER($W626),IF($W626&lt;=$Z$35,$Z$23*$Z$33*365/360/12+IF($W626=$Z$35,-$Z$23*$Z$34+$Z$23*$Z$34*$Z$26+$Z$37/2,),IF(AND($W626&gt;$Z$35,$W626&lt;=$Z$36),$Z$23*($Z$34*CF$40+(1-$Z$34)*$Z$33)*365/360/12+IF($W626=$Z$36,-$Z$23*(1-$Z$34)+$Z117/2,),PMT(CF$40/12*365/360,$Z$24+$Z$35-$Z$36,-$Z$23))),"")</f>
        <v>35568.319858392242</v>
      </c>
      <c r="CG626" s="602">
        <f t="shared" ca="1" si="1228"/>
        <v>36406.382743065027</v>
      </c>
      <c r="CH626" s="602">
        <f t="shared" ca="1" si="1228"/>
        <v>36406.382743065027</v>
      </c>
      <c r="CI626" s="602">
        <f t="shared" ca="1" si="1228"/>
        <v>37254.96291615886</v>
      </c>
      <c r="CJ626" s="602">
        <f t="shared" ca="1" si="1228"/>
        <v>37254.96291615886</v>
      </c>
      <c r="CK626" s="602">
        <f t="shared" ca="1" si="1228"/>
        <v>38113.93857024506</v>
      </c>
      <c r="CL626" s="602">
        <f t="shared" ca="1" si="1228"/>
        <v>38113.93857024506</v>
      </c>
      <c r="CM626" s="602">
        <f t="shared" ca="1" si="1228"/>
        <v>38983.183461726985</v>
      </c>
      <c r="CN626" s="602">
        <f t="shared" ca="1" si="1228"/>
        <v>38983.183461726985</v>
      </c>
      <c r="CO626" s="602">
        <f t="shared" ca="1" si="1228"/>
        <v>39862.567150632683</v>
      </c>
      <c r="CP626" s="602">
        <f t="shared" ca="1" si="1228"/>
        <v>43478.747935967709</v>
      </c>
      <c r="CQ626" s="602">
        <f t="shared" ca="1" si="1228"/>
        <v>45030.566265503898</v>
      </c>
      <c r="CR626" s="602">
        <f t="shared" ca="1" si="1228"/>
        <v>45030.566265503898</v>
      </c>
      <c r="CS626" s="602">
        <f t="shared" ca="1" si="1228"/>
        <v>46607.884191275814</v>
      </c>
      <c r="CT626" s="602">
        <f t="shared" ca="1" si="1228"/>
        <v>46607.884191275814</v>
      </c>
      <c r="CU626" s="602">
        <f t="shared" ca="1" si="1228"/>
        <v>48209.984007450126</v>
      </c>
      <c r="CV626" s="602">
        <f t="shared" ca="1" si="1228"/>
        <v>48209.984007450126</v>
      </c>
      <c r="CW626" s="602">
        <f t="shared" ca="1" si="1228"/>
        <v>49836.133517801674</v>
      </c>
      <c r="CX626" s="602">
        <f t="shared" ca="1" si="1228"/>
        <v>49836.133517801674</v>
      </c>
      <c r="CY626" s="602">
        <f t="shared" ca="1" si="1228"/>
        <v>51485.589135532791</v>
      </c>
      <c r="CZ626" s="602">
        <f t="shared" ca="1" si="1228"/>
        <v>46290.414859746117</v>
      </c>
      <c r="DA626" s="602">
        <f t="shared" ca="1" si="1228"/>
        <v>47887.616454968753</v>
      </c>
      <c r="DB626" s="602">
        <f t="shared" ca="1" si="1228"/>
        <v>47887.616454968753</v>
      </c>
      <c r="DC626" s="602">
        <f t="shared" ca="1" si="1228"/>
        <v>49509.015192921019</v>
      </c>
      <c r="DD626" s="602">
        <f t="shared" ca="1" si="1228"/>
        <v>49509.015192921019</v>
      </c>
      <c r="DE626" s="602">
        <f t="shared" ca="1" si="1228"/>
        <v>51153.869520848333</v>
      </c>
      <c r="DF626" s="602">
        <f t="shared" ca="1" si="1228"/>
        <v>51153.869520848333</v>
      </c>
      <c r="DG626" s="602">
        <f t="shared" ca="1" si="1228"/>
        <v>52821.428913199037</v>
      </c>
      <c r="DH626" s="602">
        <f t="shared" ca="1" si="1228"/>
        <v>52821.428913199037</v>
      </c>
      <c r="DI626" s="602">
        <f t="shared" ca="1" si="1228"/>
        <v>54510.936800140749</v>
      </c>
    </row>
    <row r="627" spans="22:113" ht="14.25" x14ac:dyDescent="0.2">
      <c r="V627" s="260"/>
      <c r="W627" s="887">
        <f t="shared" si="1190"/>
        <v>84</v>
      </c>
      <c r="X627" s="890">
        <f t="shared" ref="X627:BA627" ca="1" si="1229">IF(ISNUMBER($W627),IF($W627&lt;=$Z$35,$Z$23*$Z$33*365/360/12+IF($W627=$Z$35,-$Z$23*$Z$34+$Z$23*$Z$34*$Z$26+$Z$37/2,),IF(AND($W627&gt;$Z$35,$W627&lt;=$Z$36),$Z$23*($Z$34*X$40+(1-$Z$34)*$Z$33)*365/360/12+IF($W627=$Z$36,-$Z$23*(1-$Z$34)+$Z118/2,),PMT(X$40/12*365/360,$Z$24+$Z$35-$Z$36,-$Z$23))),"")</f>
        <v>30258.123080979487</v>
      </c>
      <c r="Y627" s="890">
        <f t="shared" ca="1" si="1229"/>
        <v>31023.326031623368</v>
      </c>
      <c r="Z627" s="890">
        <f t="shared" ca="1" si="1229"/>
        <v>31023.326031623368</v>
      </c>
      <c r="AA627" s="890">
        <f t="shared" ca="1" si="1229"/>
        <v>31799.728267184837</v>
      </c>
      <c r="AB627" s="890">
        <f t="shared" ca="1" si="1229"/>
        <v>31799.728267184837</v>
      </c>
      <c r="AC627" s="890">
        <f t="shared" ca="1" si="1229"/>
        <v>32587.243243724675</v>
      </c>
      <c r="AD627" s="890">
        <f t="shared" ca="1" si="1229"/>
        <v>32587.243243724675</v>
      </c>
      <c r="AE627" s="890">
        <f t="shared" ca="1" si="1229"/>
        <v>33385.778544464687</v>
      </c>
      <c r="AF627" s="890">
        <f t="shared" ca="1" si="1229"/>
        <v>33385.778544464687</v>
      </c>
      <c r="AG627" s="890">
        <f t="shared" ca="1" si="1229"/>
        <v>34195.236072157502</v>
      </c>
      <c r="AH627" s="890">
        <f t="shared" ca="1" si="1229"/>
        <v>34740.891398371037</v>
      </c>
      <c r="AI627" s="890">
        <f t="shared" ca="1" si="1229"/>
        <v>36125.853977722742</v>
      </c>
      <c r="AJ627" s="890">
        <f t="shared" ca="1" si="1229"/>
        <v>36125.853977722742</v>
      </c>
      <c r="AK627" s="890">
        <f t="shared" ca="1" si="1229"/>
        <v>37540.139226000429</v>
      </c>
      <c r="AL627" s="890">
        <f t="shared" ca="1" si="1229"/>
        <v>37540.139226000429</v>
      </c>
      <c r="AM627" s="890">
        <f t="shared" ca="1" si="1229"/>
        <v>38983.183461726978</v>
      </c>
      <c r="AN627" s="890">
        <f t="shared" ca="1" si="1229"/>
        <v>38983.183461726978</v>
      </c>
      <c r="AO627" s="890">
        <f t="shared" ca="1" si="1229"/>
        <v>40454.389396970182</v>
      </c>
      <c r="AP627" s="890">
        <f t="shared" ca="1" si="1229"/>
        <v>40454.389396970182</v>
      </c>
      <c r="AQ627" s="890">
        <f t="shared" ca="1" si="1229"/>
        <v>41953.129251949089</v>
      </c>
      <c r="AR627" s="890">
        <f t="shared" ca="1" si="1229"/>
        <v>37254.96291615886</v>
      </c>
      <c r="AS627" s="890">
        <f t="shared" ca="1" si="1229"/>
        <v>38692.302106353636</v>
      </c>
      <c r="AT627" s="890">
        <f t="shared" ca="1" si="1229"/>
        <v>38692.302106353636</v>
      </c>
      <c r="AU627" s="890">
        <f t="shared" ca="1" si="1229"/>
        <v>40157.924993809356</v>
      </c>
      <c r="AV627" s="890">
        <f t="shared" ca="1" si="1229"/>
        <v>40157.924993809356</v>
      </c>
      <c r="AW627" s="890">
        <f t="shared" ca="1" si="1229"/>
        <v>41651.20964433749</v>
      </c>
      <c r="AX627" s="890">
        <f t="shared" ca="1" si="1229"/>
        <v>41651.20964433749</v>
      </c>
      <c r="AY627" s="890">
        <f t="shared" ca="1" si="1229"/>
        <v>43171.50617275374</v>
      </c>
      <c r="AZ627" s="890">
        <f t="shared" ca="1" si="1229"/>
        <v>43171.50617275374</v>
      </c>
      <c r="BA627" s="890">
        <f t="shared" ca="1" si="1229"/>
        <v>44718.13995582729</v>
      </c>
      <c r="CF627" s="602">
        <f t="shared" ref="CF627:DI627" ca="1" si="1230">IF(ISNUMBER($W627),IF($W627&lt;=$Z$35,$Z$23*$Z$33*365/360/12+IF($W627=$Z$35,-$Z$23*$Z$34+$Z$23*$Z$34*$Z$26+$Z$37/2,),IF(AND($W627&gt;$Z$35,$W627&lt;=$Z$36),$Z$23*($Z$34*CF$40+(1-$Z$34)*$Z$33)*365/360/12+IF($W627=$Z$36,-$Z$23*(1-$Z$34)+$Z118/2,),PMT(CF$40/12*365/360,$Z$24+$Z$35-$Z$36,-$Z$23))),"")</f>
        <v>35568.319858392242</v>
      </c>
      <c r="CG627" s="602">
        <f t="shared" ca="1" si="1230"/>
        <v>36406.382743065027</v>
      </c>
      <c r="CH627" s="602">
        <f t="shared" ca="1" si="1230"/>
        <v>36406.382743065027</v>
      </c>
      <c r="CI627" s="602">
        <f t="shared" ca="1" si="1230"/>
        <v>37254.96291615886</v>
      </c>
      <c r="CJ627" s="602">
        <f t="shared" ca="1" si="1230"/>
        <v>37254.96291615886</v>
      </c>
      <c r="CK627" s="602">
        <f t="shared" ca="1" si="1230"/>
        <v>38113.93857024506</v>
      </c>
      <c r="CL627" s="602">
        <f t="shared" ca="1" si="1230"/>
        <v>38113.93857024506</v>
      </c>
      <c r="CM627" s="602">
        <f t="shared" ca="1" si="1230"/>
        <v>38983.183461726985</v>
      </c>
      <c r="CN627" s="602">
        <f t="shared" ca="1" si="1230"/>
        <v>38983.183461726985</v>
      </c>
      <c r="CO627" s="602">
        <f t="shared" ca="1" si="1230"/>
        <v>39862.567150632683</v>
      </c>
      <c r="CP627" s="602">
        <f t="shared" ca="1" si="1230"/>
        <v>43478.747935967709</v>
      </c>
      <c r="CQ627" s="602">
        <f t="shared" ca="1" si="1230"/>
        <v>45030.566265503898</v>
      </c>
      <c r="CR627" s="602">
        <f t="shared" ca="1" si="1230"/>
        <v>45030.566265503898</v>
      </c>
      <c r="CS627" s="602">
        <f t="shared" ca="1" si="1230"/>
        <v>46607.884191275814</v>
      </c>
      <c r="CT627" s="602">
        <f t="shared" ca="1" si="1230"/>
        <v>46607.884191275814</v>
      </c>
      <c r="CU627" s="602">
        <f t="shared" ca="1" si="1230"/>
        <v>48209.984007450126</v>
      </c>
      <c r="CV627" s="602">
        <f t="shared" ca="1" si="1230"/>
        <v>48209.984007450126</v>
      </c>
      <c r="CW627" s="602">
        <f t="shared" ca="1" si="1230"/>
        <v>49836.133517801674</v>
      </c>
      <c r="CX627" s="602">
        <f t="shared" ca="1" si="1230"/>
        <v>49836.133517801674</v>
      </c>
      <c r="CY627" s="602">
        <f t="shared" ca="1" si="1230"/>
        <v>51485.589135532791</v>
      </c>
      <c r="CZ627" s="602">
        <f t="shared" ca="1" si="1230"/>
        <v>46290.414859746117</v>
      </c>
      <c r="DA627" s="602">
        <f t="shared" ca="1" si="1230"/>
        <v>47887.616454968753</v>
      </c>
      <c r="DB627" s="602">
        <f t="shared" ca="1" si="1230"/>
        <v>47887.616454968753</v>
      </c>
      <c r="DC627" s="602">
        <f t="shared" ca="1" si="1230"/>
        <v>49509.015192921019</v>
      </c>
      <c r="DD627" s="602">
        <f t="shared" ca="1" si="1230"/>
        <v>49509.015192921019</v>
      </c>
      <c r="DE627" s="602">
        <f t="shared" ca="1" si="1230"/>
        <v>51153.869520848333</v>
      </c>
      <c r="DF627" s="602">
        <f t="shared" ca="1" si="1230"/>
        <v>51153.869520848333</v>
      </c>
      <c r="DG627" s="602">
        <f t="shared" ca="1" si="1230"/>
        <v>52821.428913199037</v>
      </c>
      <c r="DH627" s="602">
        <f t="shared" ca="1" si="1230"/>
        <v>52821.428913199037</v>
      </c>
      <c r="DI627" s="602">
        <f t="shared" ca="1" si="1230"/>
        <v>54510.936800140749</v>
      </c>
    </row>
    <row r="628" spans="22:113" ht="14.25" x14ac:dyDescent="0.2">
      <c r="V628" s="260"/>
      <c r="W628" s="887">
        <f t="shared" si="1190"/>
        <v>85</v>
      </c>
      <c r="X628" s="890">
        <f t="shared" ref="X628:BA628" ca="1" si="1231">IF(ISNUMBER($W628),IF($W628&lt;=$Z$35,$Z$23*$Z$33*365/360/12+IF($W628=$Z$35,-$Z$23*$Z$34+$Z$23*$Z$34*$Z$26+$Z$37/2,),IF(AND($W628&gt;$Z$35,$W628&lt;=$Z$36),$Z$23*($Z$34*X$40+(1-$Z$34)*$Z$33)*365/360/12+IF($W628=$Z$36,-$Z$23*(1-$Z$34)+$Z119/2,),PMT(X$40/12*365/360,$Z$24+$Z$35-$Z$36,-$Z$23))),"")</f>
        <v>30258.123080979487</v>
      </c>
      <c r="Y628" s="890">
        <f t="shared" ca="1" si="1231"/>
        <v>31023.326031623368</v>
      </c>
      <c r="Z628" s="890">
        <f t="shared" ca="1" si="1231"/>
        <v>31023.326031623368</v>
      </c>
      <c r="AA628" s="890">
        <f t="shared" ca="1" si="1231"/>
        <v>31799.728267184837</v>
      </c>
      <c r="AB628" s="890">
        <f t="shared" ca="1" si="1231"/>
        <v>31799.728267184837</v>
      </c>
      <c r="AC628" s="890">
        <f t="shared" ca="1" si="1231"/>
        <v>32587.243243724675</v>
      </c>
      <c r="AD628" s="890">
        <f t="shared" ca="1" si="1231"/>
        <v>32587.243243724675</v>
      </c>
      <c r="AE628" s="890">
        <f t="shared" ca="1" si="1231"/>
        <v>33385.778544464687</v>
      </c>
      <c r="AF628" s="890">
        <f t="shared" ca="1" si="1231"/>
        <v>33385.778544464687</v>
      </c>
      <c r="AG628" s="890">
        <f t="shared" ca="1" si="1231"/>
        <v>34195.236072157502</v>
      </c>
      <c r="AH628" s="890">
        <f t="shared" ca="1" si="1231"/>
        <v>34740.891398371037</v>
      </c>
      <c r="AI628" s="890">
        <f t="shared" ca="1" si="1231"/>
        <v>36125.853977722742</v>
      </c>
      <c r="AJ628" s="890">
        <f t="shared" ca="1" si="1231"/>
        <v>36125.853977722742</v>
      </c>
      <c r="AK628" s="890">
        <f t="shared" ca="1" si="1231"/>
        <v>37540.139226000429</v>
      </c>
      <c r="AL628" s="890">
        <f t="shared" ca="1" si="1231"/>
        <v>37540.139226000429</v>
      </c>
      <c r="AM628" s="890">
        <f t="shared" ca="1" si="1231"/>
        <v>38983.183461726978</v>
      </c>
      <c r="AN628" s="890">
        <f t="shared" ca="1" si="1231"/>
        <v>38983.183461726978</v>
      </c>
      <c r="AO628" s="890">
        <f t="shared" ca="1" si="1231"/>
        <v>40454.389396970182</v>
      </c>
      <c r="AP628" s="890">
        <f t="shared" ca="1" si="1231"/>
        <v>40454.389396970182</v>
      </c>
      <c r="AQ628" s="890">
        <f t="shared" ca="1" si="1231"/>
        <v>41953.129251949089</v>
      </c>
      <c r="AR628" s="890">
        <f t="shared" ca="1" si="1231"/>
        <v>37254.96291615886</v>
      </c>
      <c r="AS628" s="890">
        <f t="shared" ca="1" si="1231"/>
        <v>38692.302106353636</v>
      </c>
      <c r="AT628" s="890">
        <f t="shared" ca="1" si="1231"/>
        <v>38692.302106353636</v>
      </c>
      <c r="AU628" s="890">
        <f t="shared" ca="1" si="1231"/>
        <v>40157.924993809356</v>
      </c>
      <c r="AV628" s="890">
        <f t="shared" ca="1" si="1231"/>
        <v>40157.924993809356</v>
      </c>
      <c r="AW628" s="890">
        <f t="shared" ca="1" si="1231"/>
        <v>41651.20964433749</v>
      </c>
      <c r="AX628" s="890">
        <f t="shared" ca="1" si="1231"/>
        <v>41651.20964433749</v>
      </c>
      <c r="AY628" s="890">
        <f t="shared" ca="1" si="1231"/>
        <v>43171.50617275374</v>
      </c>
      <c r="AZ628" s="890">
        <f t="shared" ca="1" si="1231"/>
        <v>43171.50617275374</v>
      </c>
      <c r="BA628" s="890">
        <f t="shared" ca="1" si="1231"/>
        <v>44718.13995582729</v>
      </c>
      <c r="CF628" s="602">
        <f t="shared" ref="CF628:DI628" ca="1" si="1232">IF(ISNUMBER($W628),IF($W628&lt;=$Z$35,$Z$23*$Z$33*365/360/12+IF($W628=$Z$35,-$Z$23*$Z$34+$Z$23*$Z$34*$Z$26+$Z$37/2,),IF(AND($W628&gt;$Z$35,$W628&lt;=$Z$36),$Z$23*($Z$34*CF$40+(1-$Z$34)*$Z$33)*365/360/12+IF($W628=$Z$36,-$Z$23*(1-$Z$34)+$Z119/2,),PMT(CF$40/12*365/360,$Z$24+$Z$35-$Z$36,-$Z$23))),"")</f>
        <v>35568.319858392242</v>
      </c>
      <c r="CG628" s="602">
        <f t="shared" ca="1" si="1232"/>
        <v>36406.382743065027</v>
      </c>
      <c r="CH628" s="602">
        <f t="shared" ca="1" si="1232"/>
        <v>36406.382743065027</v>
      </c>
      <c r="CI628" s="602">
        <f t="shared" ca="1" si="1232"/>
        <v>37254.96291615886</v>
      </c>
      <c r="CJ628" s="602">
        <f t="shared" ca="1" si="1232"/>
        <v>37254.96291615886</v>
      </c>
      <c r="CK628" s="602">
        <f t="shared" ca="1" si="1232"/>
        <v>38113.93857024506</v>
      </c>
      <c r="CL628" s="602">
        <f t="shared" ca="1" si="1232"/>
        <v>38113.93857024506</v>
      </c>
      <c r="CM628" s="602">
        <f t="shared" ca="1" si="1232"/>
        <v>38983.183461726985</v>
      </c>
      <c r="CN628" s="602">
        <f t="shared" ca="1" si="1232"/>
        <v>38983.183461726985</v>
      </c>
      <c r="CO628" s="602">
        <f t="shared" ca="1" si="1232"/>
        <v>39862.567150632683</v>
      </c>
      <c r="CP628" s="602">
        <f t="shared" ca="1" si="1232"/>
        <v>43478.747935967709</v>
      </c>
      <c r="CQ628" s="602">
        <f t="shared" ca="1" si="1232"/>
        <v>45030.566265503898</v>
      </c>
      <c r="CR628" s="602">
        <f t="shared" ca="1" si="1232"/>
        <v>45030.566265503898</v>
      </c>
      <c r="CS628" s="602">
        <f t="shared" ca="1" si="1232"/>
        <v>46607.884191275814</v>
      </c>
      <c r="CT628" s="602">
        <f t="shared" ca="1" si="1232"/>
        <v>46607.884191275814</v>
      </c>
      <c r="CU628" s="602">
        <f t="shared" ca="1" si="1232"/>
        <v>48209.984007450126</v>
      </c>
      <c r="CV628" s="602">
        <f t="shared" ca="1" si="1232"/>
        <v>48209.984007450126</v>
      </c>
      <c r="CW628" s="602">
        <f t="shared" ca="1" si="1232"/>
        <v>49836.133517801674</v>
      </c>
      <c r="CX628" s="602">
        <f t="shared" ca="1" si="1232"/>
        <v>49836.133517801674</v>
      </c>
      <c r="CY628" s="602">
        <f t="shared" ca="1" si="1232"/>
        <v>51485.589135532791</v>
      </c>
      <c r="CZ628" s="602">
        <f t="shared" ca="1" si="1232"/>
        <v>46290.414859746117</v>
      </c>
      <c r="DA628" s="602">
        <f t="shared" ca="1" si="1232"/>
        <v>47887.616454968753</v>
      </c>
      <c r="DB628" s="602">
        <f t="shared" ca="1" si="1232"/>
        <v>47887.616454968753</v>
      </c>
      <c r="DC628" s="602">
        <f t="shared" ca="1" si="1232"/>
        <v>49509.015192921019</v>
      </c>
      <c r="DD628" s="602">
        <f t="shared" ca="1" si="1232"/>
        <v>49509.015192921019</v>
      </c>
      <c r="DE628" s="602">
        <f t="shared" ca="1" si="1232"/>
        <v>51153.869520848333</v>
      </c>
      <c r="DF628" s="602">
        <f t="shared" ca="1" si="1232"/>
        <v>51153.869520848333</v>
      </c>
      <c r="DG628" s="602">
        <f t="shared" ca="1" si="1232"/>
        <v>52821.428913199037</v>
      </c>
      <c r="DH628" s="602">
        <f t="shared" ca="1" si="1232"/>
        <v>52821.428913199037</v>
      </c>
      <c r="DI628" s="602">
        <f t="shared" ca="1" si="1232"/>
        <v>54510.936800140749</v>
      </c>
    </row>
    <row r="629" spans="22:113" ht="14.25" x14ac:dyDescent="0.2">
      <c r="V629" s="260"/>
      <c r="W629" s="887">
        <f t="shared" si="1190"/>
        <v>86</v>
      </c>
      <c r="X629" s="890">
        <f t="shared" ref="X629:BA629" ca="1" si="1233">IF(ISNUMBER($W629),IF($W629&lt;=$Z$35,$Z$23*$Z$33*365/360/12+IF($W629=$Z$35,-$Z$23*$Z$34+$Z$23*$Z$34*$Z$26+$Z$37/2,),IF(AND($W629&gt;$Z$35,$W629&lt;=$Z$36),$Z$23*($Z$34*X$40+(1-$Z$34)*$Z$33)*365/360/12+IF($W629=$Z$36,-$Z$23*(1-$Z$34)+$Z120/2,),PMT(X$40/12*365/360,$Z$24+$Z$35-$Z$36,-$Z$23))),"")</f>
        <v>30258.123080979487</v>
      </c>
      <c r="Y629" s="890">
        <f t="shared" ca="1" si="1233"/>
        <v>31023.326031623368</v>
      </c>
      <c r="Z629" s="890">
        <f t="shared" ca="1" si="1233"/>
        <v>31023.326031623368</v>
      </c>
      <c r="AA629" s="890">
        <f t="shared" ca="1" si="1233"/>
        <v>31799.728267184837</v>
      </c>
      <c r="AB629" s="890">
        <f t="shared" ca="1" si="1233"/>
        <v>31799.728267184837</v>
      </c>
      <c r="AC629" s="890">
        <f t="shared" ca="1" si="1233"/>
        <v>32587.243243724675</v>
      </c>
      <c r="AD629" s="890">
        <f t="shared" ca="1" si="1233"/>
        <v>32587.243243724675</v>
      </c>
      <c r="AE629" s="890">
        <f t="shared" ca="1" si="1233"/>
        <v>33385.778544464687</v>
      </c>
      <c r="AF629" s="890">
        <f t="shared" ca="1" si="1233"/>
        <v>33385.778544464687</v>
      </c>
      <c r="AG629" s="890">
        <f t="shared" ca="1" si="1233"/>
        <v>34195.236072157502</v>
      </c>
      <c r="AH629" s="890">
        <f t="shared" ca="1" si="1233"/>
        <v>34740.891398371037</v>
      </c>
      <c r="AI629" s="890">
        <f t="shared" ca="1" si="1233"/>
        <v>36125.853977722742</v>
      </c>
      <c r="AJ629" s="890">
        <f t="shared" ca="1" si="1233"/>
        <v>36125.853977722742</v>
      </c>
      <c r="AK629" s="890">
        <f t="shared" ca="1" si="1233"/>
        <v>37540.139226000429</v>
      </c>
      <c r="AL629" s="890">
        <f t="shared" ca="1" si="1233"/>
        <v>37540.139226000429</v>
      </c>
      <c r="AM629" s="890">
        <f t="shared" ca="1" si="1233"/>
        <v>38983.183461726978</v>
      </c>
      <c r="AN629" s="890">
        <f t="shared" ca="1" si="1233"/>
        <v>38983.183461726978</v>
      </c>
      <c r="AO629" s="890">
        <f t="shared" ca="1" si="1233"/>
        <v>40454.389396970182</v>
      </c>
      <c r="AP629" s="890">
        <f t="shared" ca="1" si="1233"/>
        <v>40454.389396970182</v>
      </c>
      <c r="AQ629" s="890">
        <f t="shared" ca="1" si="1233"/>
        <v>41953.129251949089</v>
      </c>
      <c r="AR629" s="890">
        <f t="shared" ca="1" si="1233"/>
        <v>37254.96291615886</v>
      </c>
      <c r="AS629" s="890">
        <f t="shared" ca="1" si="1233"/>
        <v>38692.302106353636</v>
      </c>
      <c r="AT629" s="890">
        <f t="shared" ca="1" si="1233"/>
        <v>38692.302106353636</v>
      </c>
      <c r="AU629" s="890">
        <f t="shared" ca="1" si="1233"/>
        <v>40157.924993809356</v>
      </c>
      <c r="AV629" s="890">
        <f t="shared" ca="1" si="1233"/>
        <v>40157.924993809356</v>
      </c>
      <c r="AW629" s="890">
        <f t="shared" ca="1" si="1233"/>
        <v>41651.20964433749</v>
      </c>
      <c r="AX629" s="890">
        <f t="shared" ca="1" si="1233"/>
        <v>41651.20964433749</v>
      </c>
      <c r="AY629" s="890">
        <f t="shared" ca="1" si="1233"/>
        <v>43171.50617275374</v>
      </c>
      <c r="AZ629" s="890">
        <f t="shared" ca="1" si="1233"/>
        <v>43171.50617275374</v>
      </c>
      <c r="BA629" s="890">
        <f t="shared" ca="1" si="1233"/>
        <v>44718.13995582729</v>
      </c>
      <c r="CF629" s="602">
        <f t="shared" ref="CF629:DI629" ca="1" si="1234">IF(ISNUMBER($W629),IF($W629&lt;=$Z$35,$Z$23*$Z$33*365/360/12+IF($W629=$Z$35,-$Z$23*$Z$34+$Z$23*$Z$34*$Z$26+$Z$37/2,),IF(AND($W629&gt;$Z$35,$W629&lt;=$Z$36),$Z$23*($Z$34*CF$40+(1-$Z$34)*$Z$33)*365/360/12+IF($W629=$Z$36,-$Z$23*(1-$Z$34)+$Z120/2,),PMT(CF$40/12*365/360,$Z$24+$Z$35-$Z$36,-$Z$23))),"")</f>
        <v>35568.319858392242</v>
      </c>
      <c r="CG629" s="602">
        <f t="shared" ca="1" si="1234"/>
        <v>36406.382743065027</v>
      </c>
      <c r="CH629" s="602">
        <f t="shared" ca="1" si="1234"/>
        <v>36406.382743065027</v>
      </c>
      <c r="CI629" s="602">
        <f t="shared" ca="1" si="1234"/>
        <v>37254.96291615886</v>
      </c>
      <c r="CJ629" s="602">
        <f t="shared" ca="1" si="1234"/>
        <v>37254.96291615886</v>
      </c>
      <c r="CK629" s="602">
        <f t="shared" ca="1" si="1234"/>
        <v>38113.93857024506</v>
      </c>
      <c r="CL629" s="602">
        <f t="shared" ca="1" si="1234"/>
        <v>38113.93857024506</v>
      </c>
      <c r="CM629" s="602">
        <f t="shared" ca="1" si="1234"/>
        <v>38983.183461726985</v>
      </c>
      <c r="CN629" s="602">
        <f t="shared" ca="1" si="1234"/>
        <v>38983.183461726985</v>
      </c>
      <c r="CO629" s="602">
        <f t="shared" ca="1" si="1234"/>
        <v>39862.567150632683</v>
      </c>
      <c r="CP629" s="602">
        <f t="shared" ca="1" si="1234"/>
        <v>43478.747935967709</v>
      </c>
      <c r="CQ629" s="602">
        <f t="shared" ca="1" si="1234"/>
        <v>45030.566265503898</v>
      </c>
      <c r="CR629" s="602">
        <f t="shared" ca="1" si="1234"/>
        <v>45030.566265503898</v>
      </c>
      <c r="CS629" s="602">
        <f t="shared" ca="1" si="1234"/>
        <v>46607.884191275814</v>
      </c>
      <c r="CT629" s="602">
        <f t="shared" ca="1" si="1234"/>
        <v>46607.884191275814</v>
      </c>
      <c r="CU629" s="602">
        <f t="shared" ca="1" si="1234"/>
        <v>48209.984007450126</v>
      </c>
      <c r="CV629" s="602">
        <f t="shared" ca="1" si="1234"/>
        <v>48209.984007450126</v>
      </c>
      <c r="CW629" s="602">
        <f t="shared" ca="1" si="1234"/>
        <v>49836.133517801674</v>
      </c>
      <c r="CX629" s="602">
        <f t="shared" ca="1" si="1234"/>
        <v>49836.133517801674</v>
      </c>
      <c r="CY629" s="602">
        <f t="shared" ca="1" si="1234"/>
        <v>51485.589135532791</v>
      </c>
      <c r="CZ629" s="602">
        <f t="shared" ca="1" si="1234"/>
        <v>46290.414859746117</v>
      </c>
      <c r="DA629" s="602">
        <f t="shared" ca="1" si="1234"/>
        <v>47887.616454968753</v>
      </c>
      <c r="DB629" s="602">
        <f t="shared" ca="1" si="1234"/>
        <v>47887.616454968753</v>
      </c>
      <c r="DC629" s="602">
        <f t="shared" ca="1" si="1234"/>
        <v>49509.015192921019</v>
      </c>
      <c r="DD629" s="602">
        <f t="shared" ca="1" si="1234"/>
        <v>49509.015192921019</v>
      </c>
      <c r="DE629" s="602">
        <f t="shared" ca="1" si="1234"/>
        <v>51153.869520848333</v>
      </c>
      <c r="DF629" s="602">
        <f t="shared" ca="1" si="1234"/>
        <v>51153.869520848333</v>
      </c>
      <c r="DG629" s="602">
        <f t="shared" ca="1" si="1234"/>
        <v>52821.428913199037</v>
      </c>
      <c r="DH629" s="602">
        <f t="shared" ca="1" si="1234"/>
        <v>52821.428913199037</v>
      </c>
      <c r="DI629" s="602">
        <f t="shared" ca="1" si="1234"/>
        <v>54510.936800140749</v>
      </c>
    </row>
    <row r="630" spans="22:113" ht="14.25" x14ac:dyDescent="0.2">
      <c r="V630" s="260"/>
      <c r="W630" s="887">
        <f t="shared" si="1190"/>
        <v>87</v>
      </c>
      <c r="X630" s="890">
        <f t="shared" ref="X630:BA630" ca="1" si="1235">IF(ISNUMBER($W630),IF($W630&lt;=$Z$35,$Z$23*$Z$33*365/360/12+IF($W630=$Z$35,-$Z$23*$Z$34+$Z$23*$Z$34*$Z$26+$Z$37/2,),IF(AND($W630&gt;$Z$35,$W630&lt;=$Z$36),$Z$23*($Z$34*X$40+(1-$Z$34)*$Z$33)*365/360/12+IF($W630=$Z$36,-$Z$23*(1-$Z$34)+$Z121/2,),PMT(X$40/12*365/360,$Z$24+$Z$35-$Z$36,-$Z$23))),"")</f>
        <v>30258.123080979487</v>
      </c>
      <c r="Y630" s="890">
        <f t="shared" ca="1" si="1235"/>
        <v>31023.326031623368</v>
      </c>
      <c r="Z630" s="890">
        <f t="shared" ca="1" si="1235"/>
        <v>31023.326031623368</v>
      </c>
      <c r="AA630" s="890">
        <f t="shared" ca="1" si="1235"/>
        <v>31799.728267184837</v>
      </c>
      <c r="AB630" s="890">
        <f t="shared" ca="1" si="1235"/>
        <v>31799.728267184837</v>
      </c>
      <c r="AC630" s="890">
        <f t="shared" ca="1" si="1235"/>
        <v>32587.243243724675</v>
      </c>
      <c r="AD630" s="890">
        <f t="shared" ca="1" si="1235"/>
        <v>32587.243243724675</v>
      </c>
      <c r="AE630" s="890">
        <f t="shared" ca="1" si="1235"/>
        <v>33385.778544464687</v>
      </c>
      <c r="AF630" s="890">
        <f t="shared" ca="1" si="1235"/>
        <v>33385.778544464687</v>
      </c>
      <c r="AG630" s="890">
        <f t="shared" ca="1" si="1235"/>
        <v>34195.236072157502</v>
      </c>
      <c r="AH630" s="890">
        <f t="shared" ca="1" si="1235"/>
        <v>34740.891398371037</v>
      </c>
      <c r="AI630" s="890">
        <f t="shared" ca="1" si="1235"/>
        <v>36125.853977722742</v>
      </c>
      <c r="AJ630" s="890">
        <f t="shared" ca="1" si="1235"/>
        <v>36125.853977722742</v>
      </c>
      <c r="AK630" s="890">
        <f t="shared" ca="1" si="1235"/>
        <v>37540.139226000429</v>
      </c>
      <c r="AL630" s="890">
        <f t="shared" ca="1" si="1235"/>
        <v>37540.139226000429</v>
      </c>
      <c r="AM630" s="890">
        <f t="shared" ca="1" si="1235"/>
        <v>38983.183461726978</v>
      </c>
      <c r="AN630" s="890">
        <f t="shared" ca="1" si="1235"/>
        <v>38983.183461726978</v>
      </c>
      <c r="AO630" s="890">
        <f t="shared" ca="1" si="1235"/>
        <v>40454.389396970182</v>
      </c>
      <c r="AP630" s="890">
        <f t="shared" ca="1" si="1235"/>
        <v>40454.389396970182</v>
      </c>
      <c r="AQ630" s="890">
        <f t="shared" ca="1" si="1235"/>
        <v>41953.129251949089</v>
      </c>
      <c r="AR630" s="890">
        <f t="shared" ca="1" si="1235"/>
        <v>37254.96291615886</v>
      </c>
      <c r="AS630" s="890">
        <f t="shared" ca="1" si="1235"/>
        <v>38692.302106353636</v>
      </c>
      <c r="AT630" s="890">
        <f t="shared" ca="1" si="1235"/>
        <v>38692.302106353636</v>
      </c>
      <c r="AU630" s="890">
        <f t="shared" ca="1" si="1235"/>
        <v>40157.924993809356</v>
      </c>
      <c r="AV630" s="890">
        <f t="shared" ca="1" si="1235"/>
        <v>40157.924993809356</v>
      </c>
      <c r="AW630" s="890">
        <f t="shared" ca="1" si="1235"/>
        <v>41651.20964433749</v>
      </c>
      <c r="AX630" s="890">
        <f t="shared" ca="1" si="1235"/>
        <v>41651.20964433749</v>
      </c>
      <c r="AY630" s="890">
        <f t="shared" ca="1" si="1235"/>
        <v>43171.50617275374</v>
      </c>
      <c r="AZ630" s="890">
        <f t="shared" ca="1" si="1235"/>
        <v>43171.50617275374</v>
      </c>
      <c r="BA630" s="890">
        <f t="shared" ca="1" si="1235"/>
        <v>44718.13995582729</v>
      </c>
      <c r="CF630" s="602">
        <f t="shared" ref="CF630:DI630" ca="1" si="1236">IF(ISNUMBER($W630),IF($W630&lt;=$Z$35,$Z$23*$Z$33*365/360/12+IF($W630=$Z$35,-$Z$23*$Z$34+$Z$23*$Z$34*$Z$26+$Z$37/2,),IF(AND($W630&gt;$Z$35,$W630&lt;=$Z$36),$Z$23*($Z$34*CF$40+(1-$Z$34)*$Z$33)*365/360/12+IF($W630=$Z$36,-$Z$23*(1-$Z$34)+$Z121/2,),PMT(CF$40/12*365/360,$Z$24+$Z$35-$Z$36,-$Z$23))),"")</f>
        <v>35568.319858392242</v>
      </c>
      <c r="CG630" s="602">
        <f t="shared" ca="1" si="1236"/>
        <v>36406.382743065027</v>
      </c>
      <c r="CH630" s="602">
        <f t="shared" ca="1" si="1236"/>
        <v>36406.382743065027</v>
      </c>
      <c r="CI630" s="602">
        <f t="shared" ca="1" si="1236"/>
        <v>37254.96291615886</v>
      </c>
      <c r="CJ630" s="602">
        <f t="shared" ca="1" si="1236"/>
        <v>37254.96291615886</v>
      </c>
      <c r="CK630" s="602">
        <f t="shared" ca="1" si="1236"/>
        <v>38113.93857024506</v>
      </c>
      <c r="CL630" s="602">
        <f t="shared" ca="1" si="1236"/>
        <v>38113.93857024506</v>
      </c>
      <c r="CM630" s="602">
        <f t="shared" ca="1" si="1236"/>
        <v>38983.183461726985</v>
      </c>
      <c r="CN630" s="602">
        <f t="shared" ca="1" si="1236"/>
        <v>38983.183461726985</v>
      </c>
      <c r="CO630" s="602">
        <f t="shared" ca="1" si="1236"/>
        <v>39862.567150632683</v>
      </c>
      <c r="CP630" s="602">
        <f t="shared" ca="1" si="1236"/>
        <v>43478.747935967709</v>
      </c>
      <c r="CQ630" s="602">
        <f t="shared" ca="1" si="1236"/>
        <v>45030.566265503898</v>
      </c>
      <c r="CR630" s="602">
        <f t="shared" ca="1" si="1236"/>
        <v>45030.566265503898</v>
      </c>
      <c r="CS630" s="602">
        <f t="shared" ca="1" si="1236"/>
        <v>46607.884191275814</v>
      </c>
      <c r="CT630" s="602">
        <f t="shared" ca="1" si="1236"/>
        <v>46607.884191275814</v>
      </c>
      <c r="CU630" s="602">
        <f t="shared" ca="1" si="1236"/>
        <v>48209.984007450126</v>
      </c>
      <c r="CV630" s="602">
        <f t="shared" ca="1" si="1236"/>
        <v>48209.984007450126</v>
      </c>
      <c r="CW630" s="602">
        <f t="shared" ca="1" si="1236"/>
        <v>49836.133517801674</v>
      </c>
      <c r="CX630" s="602">
        <f t="shared" ca="1" si="1236"/>
        <v>49836.133517801674</v>
      </c>
      <c r="CY630" s="602">
        <f t="shared" ca="1" si="1236"/>
        <v>51485.589135532791</v>
      </c>
      <c r="CZ630" s="602">
        <f t="shared" ca="1" si="1236"/>
        <v>46290.414859746117</v>
      </c>
      <c r="DA630" s="602">
        <f t="shared" ca="1" si="1236"/>
        <v>47887.616454968753</v>
      </c>
      <c r="DB630" s="602">
        <f t="shared" ca="1" si="1236"/>
        <v>47887.616454968753</v>
      </c>
      <c r="DC630" s="602">
        <f t="shared" ca="1" si="1236"/>
        <v>49509.015192921019</v>
      </c>
      <c r="DD630" s="602">
        <f t="shared" ca="1" si="1236"/>
        <v>49509.015192921019</v>
      </c>
      <c r="DE630" s="602">
        <f t="shared" ca="1" si="1236"/>
        <v>51153.869520848333</v>
      </c>
      <c r="DF630" s="602">
        <f t="shared" ca="1" si="1236"/>
        <v>51153.869520848333</v>
      </c>
      <c r="DG630" s="602">
        <f t="shared" ca="1" si="1236"/>
        <v>52821.428913199037</v>
      </c>
      <c r="DH630" s="602">
        <f t="shared" ca="1" si="1236"/>
        <v>52821.428913199037</v>
      </c>
      <c r="DI630" s="602">
        <f t="shared" ca="1" si="1236"/>
        <v>54510.936800140749</v>
      </c>
    </row>
    <row r="631" spans="22:113" ht="14.25" x14ac:dyDescent="0.2">
      <c r="V631" s="260"/>
      <c r="W631" s="887">
        <f t="shared" si="1190"/>
        <v>88</v>
      </c>
      <c r="X631" s="890">
        <f t="shared" ref="X631:BA631" ca="1" si="1237">IF(ISNUMBER($W631),IF($W631&lt;=$Z$35,$Z$23*$Z$33*365/360/12+IF($W631=$Z$35,-$Z$23*$Z$34+$Z$23*$Z$34*$Z$26+$Z$37/2,),IF(AND($W631&gt;$Z$35,$W631&lt;=$Z$36),$Z$23*($Z$34*X$40+(1-$Z$34)*$Z$33)*365/360/12+IF($W631=$Z$36,-$Z$23*(1-$Z$34)+$Z122/2,),PMT(X$40/12*365/360,$Z$24+$Z$35-$Z$36,-$Z$23))),"")</f>
        <v>30258.123080979487</v>
      </c>
      <c r="Y631" s="890">
        <f t="shared" ca="1" si="1237"/>
        <v>31023.326031623368</v>
      </c>
      <c r="Z631" s="890">
        <f t="shared" ca="1" si="1237"/>
        <v>31023.326031623368</v>
      </c>
      <c r="AA631" s="890">
        <f t="shared" ca="1" si="1237"/>
        <v>31799.728267184837</v>
      </c>
      <c r="AB631" s="890">
        <f t="shared" ca="1" si="1237"/>
        <v>31799.728267184837</v>
      </c>
      <c r="AC631" s="890">
        <f t="shared" ca="1" si="1237"/>
        <v>32587.243243724675</v>
      </c>
      <c r="AD631" s="890">
        <f t="shared" ca="1" si="1237"/>
        <v>32587.243243724675</v>
      </c>
      <c r="AE631" s="890">
        <f t="shared" ca="1" si="1237"/>
        <v>33385.778544464687</v>
      </c>
      <c r="AF631" s="890">
        <f t="shared" ca="1" si="1237"/>
        <v>33385.778544464687</v>
      </c>
      <c r="AG631" s="890">
        <f t="shared" ca="1" si="1237"/>
        <v>34195.236072157502</v>
      </c>
      <c r="AH631" s="890">
        <f t="shared" ca="1" si="1237"/>
        <v>34740.891398371037</v>
      </c>
      <c r="AI631" s="890">
        <f t="shared" ca="1" si="1237"/>
        <v>36125.853977722742</v>
      </c>
      <c r="AJ631" s="890">
        <f t="shared" ca="1" si="1237"/>
        <v>36125.853977722742</v>
      </c>
      <c r="AK631" s="890">
        <f t="shared" ca="1" si="1237"/>
        <v>37540.139226000429</v>
      </c>
      <c r="AL631" s="890">
        <f t="shared" ca="1" si="1237"/>
        <v>37540.139226000429</v>
      </c>
      <c r="AM631" s="890">
        <f t="shared" ca="1" si="1237"/>
        <v>38983.183461726978</v>
      </c>
      <c r="AN631" s="890">
        <f t="shared" ca="1" si="1237"/>
        <v>38983.183461726978</v>
      </c>
      <c r="AO631" s="890">
        <f t="shared" ca="1" si="1237"/>
        <v>40454.389396970182</v>
      </c>
      <c r="AP631" s="890">
        <f t="shared" ca="1" si="1237"/>
        <v>40454.389396970182</v>
      </c>
      <c r="AQ631" s="890">
        <f t="shared" ca="1" si="1237"/>
        <v>41953.129251949089</v>
      </c>
      <c r="AR631" s="890">
        <f t="shared" ca="1" si="1237"/>
        <v>37254.96291615886</v>
      </c>
      <c r="AS631" s="890">
        <f t="shared" ca="1" si="1237"/>
        <v>38692.302106353636</v>
      </c>
      <c r="AT631" s="890">
        <f t="shared" ca="1" si="1237"/>
        <v>38692.302106353636</v>
      </c>
      <c r="AU631" s="890">
        <f t="shared" ca="1" si="1237"/>
        <v>40157.924993809356</v>
      </c>
      <c r="AV631" s="890">
        <f t="shared" ca="1" si="1237"/>
        <v>40157.924993809356</v>
      </c>
      <c r="AW631" s="890">
        <f t="shared" ca="1" si="1237"/>
        <v>41651.20964433749</v>
      </c>
      <c r="AX631" s="890">
        <f t="shared" ca="1" si="1237"/>
        <v>41651.20964433749</v>
      </c>
      <c r="AY631" s="890">
        <f t="shared" ca="1" si="1237"/>
        <v>43171.50617275374</v>
      </c>
      <c r="AZ631" s="890">
        <f t="shared" ca="1" si="1237"/>
        <v>43171.50617275374</v>
      </c>
      <c r="BA631" s="890">
        <f t="shared" ca="1" si="1237"/>
        <v>44718.13995582729</v>
      </c>
      <c r="CF631" s="602">
        <f t="shared" ref="CF631:DI631" ca="1" si="1238">IF(ISNUMBER($W631),IF($W631&lt;=$Z$35,$Z$23*$Z$33*365/360/12+IF($W631=$Z$35,-$Z$23*$Z$34+$Z$23*$Z$34*$Z$26+$Z$37/2,),IF(AND($W631&gt;$Z$35,$W631&lt;=$Z$36),$Z$23*($Z$34*CF$40+(1-$Z$34)*$Z$33)*365/360/12+IF($W631=$Z$36,-$Z$23*(1-$Z$34)+$Z122/2,),PMT(CF$40/12*365/360,$Z$24+$Z$35-$Z$36,-$Z$23))),"")</f>
        <v>35568.319858392242</v>
      </c>
      <c r="CG631" s="602">
        <f t="shared" ca="1" si="1238"/>
        <v>36406.382743065027</v>
      </c>
      <c r="CH631" s="602">
        <f t="shared" ca="1" si="1238"/>
        <v>36406.382743065027</v>
      </c>
      <c r="CI631" s="602">
        <f t="shared" ca="1" si="1238"/>
        <v>37254.96291615886</v>
      </c>
      <c r="CJ631" s="602">
        <f t="shared" ca="1" si="1238"/>
        <v>37254.96291615886</v>
      </c>
      <c r="CK631" s="602">
        <f t="shared" ca="1" si="1238"/>
        <v>38113.93857024506</v>
      </c>
      <c r="CL631" s="602">
        <f t="shared" ca="1" si="1238"/>
        <v>38113.93857024506</v>
      </c>
      <c r="CM631" s="602">
        <f t="shared" ca="1" si="1238"/>
        <v>38983.183461726985</v>
      </c>
      <c r="CN631" s="602">
        <f t="shared" ca="1" si="1238"/>
        <v>38983.183461726985</v>
      </c>
      <c r="CO631" s="602">
        <f t="shared" ca="1" si="1238"/>
        <v>39862.567150632683</v>
      </c>
      <c r="CP631" s="602">
        <f t="shared" ca="1" si="1238"/>
        <v>43478.747935967709</v>
      </c>
      <c r="CQ631" s="602">
        <f t="shared" ca="1" si="1238"/>
        <v>45030.566265503898</v>
      </c>
      <c r="CR631" s="602">
        <f t="shared" ca="1" si="1238"/>
        <v>45030.566265503898</v>
      </c>
      <c r="CS631" s="602">
        <f t="shared" ca="1" si="1238"/>
        <v>46607.884191275814</v>
      </c>
      <c r="CT631" s="602">
        <f t="shared" ca="1" si="1238"/>
        <v>46607.884191275814</v>
      </c>
      <c r="CU631" s="602">
        <f t="shared" ca="1" si="1238"/>
        <v>48209.984007450126</v>
      </c>
      <c r="CV631" s="602">
        <f t="shared" ca="1" si="1238"/>
        <v>48209.984007450126</v>
      </c>
      <c r="CW631" s="602">
        <f t="shared" ca="1" si="1238"/>
        <v>49836.133517801674</v>
      </c>
      <c r="CX631" s="602">
        <f t="shared" ca="1" si="1238"/>
        <v>49836.133517801674</v>
      </c>
      <c r="CY631" s="602">
        <f t="shared" ca="1" si="1238"/>
        <v>51485.589135532791</v>
      </c>
      <c r="CZ631" s="602">
        <f t="shared" ca="1" si="1238"/>
        <v>46290.414859746117</v>
      </c>
      <c r="DA631" s="602">
        <f t="shared" ca="1" si="1238"/>
        <v>47887.616454968753</v>
      </c>
      <c r="DB631" s="602">
        <f t="shared" ca="1" si="1238"/>
        <v>47887.616454968753</v>
      </c>
      <c r="DC631" s="602">
        <f t="shared" ca="1" si="1238"/>
        <v>49509.015192921019</v>
      </c>
      <c r="DD631" s="602">
        <f t="shared" ca="1" si="1238"/>
        <v>49509.015192921019</v>
      </c>
      <c r="DE631" s="602">
        <f t="shared" ca="1" si="1238"/>
        <v>51153.869520848333</v>
      </c>
      <c r="DF631" s="602">
        <f t="shared" ca="1" si="1238"/>
        <v>51153.869520848333</v>
      </c>
      <c r="DG631" s="602">
        <f t="shared" ca="1" si="1238"/>
        <v>52821.428913199037</v>
      </c>
      <c r="DH631" s="602">
        <f t="shared" ca="1" si="1238"/>
        <v>52821.428913199037</v>
      </c>
      <c r="DI631" s="602">
        <f t="shared" ca="1" si="1238"/>
        <v>54510.936800140749</v>
      </c>
    </row>
    <row r="632" spans="22:113" ht="14.25" x14ac:dyDescent="0.2">
      <c r="V632" s="260"/>
      <c r="W632" s="887">
        <f t="shared" si="1190"/>
        <v>89</v>
      </c>
      <c r="X632" s="890">
        <f t="shared" ref="X632:BA632" ca="1" si="1239">IF(ISNUMBER($W632),IF($W632&lt;=$Z$35,$Z$23*$Z$33*365/360/12+IF($W632=$Z$35,-$Z$23*$Z$34+$Z$23*$Z$34*$Z$26+$Z$37/2,),IF(AND($W632&gt;$Z$35,$W632&lt;=$Z$36),$Z$23*($Z$34*X$40+(1-$Z$34)*$Z$33)*365/360/12+IF($W632=$Z$36,-$Z$23*(1-$Z$34)+$Z123/2,),PMT(X$40/12*365/360,$Z$24+$Z$35-$Z$36,-$Z$23))),"")</f>
        <v>30258.123080979487</v>
      </c>
      <c r="Y632" s="890">
        <f t="shared" ca="1" si="1239"/>
        <v>31023.326031623368</v>
      </c>
      <c r="Z632" s="890">
        <f t="shared" ca="1" si="1239"/>
        <v>31023.326031623368</v>
      </c>
      <c r="AA632" s="890">
        <f t="shared" ca="1" si="1239"/>
        <v>31799.728267184837</v>
      </c>
      <c r="AB632" s="890">
        <f t="shared" ca="1" si="1239"/>
        <v>31799.728267184837</v>
      </c>
      <c r="AC632" s="890">
        <f t="shared" ca="1" si="1239"/>
        <v>32587.243243724675</v>
      </c>
      <c r="AD632" s="890">
        <f t="shared" ca="1" si="1239"/>
        <v>32587.243243724675</v>
      </c>
      <c r="AE632" s="890">
        <f t="shared" ca="1" si="1239"/>
        <v>33385.778544464687</v>
      </c>
      <c r="AF632" s="890">
        <f t="shared" ca="1" si="1239"/>
        <v>33385.778544464687</v>
      </c>
      <c r="AG632" s="890">
        <f t="shared" ca="1" si="1239"/>
        <v>34195.236072157502</v>
      </c>
      <c r="AH632" s="890">
        <f t="shared" ca="1" si="1239"/>
        <v>34740.891398371037</v>
      </c>
      <c r="AI632" s="890">
        <f t="shared" ca="1" si="1239"/>
        <v>36125.853977722742</v>
      </c>
      <c r="AJ632" s="890">
        <f t="shared" ca="1" si="1239"/>
        <v>36125.853977722742</v>
      </c>
      <c r="AK632" s="890">
        <f t="shared" ca="1" si="1239"/>
        <v>37540.139226000429</v>
      </c>
      <c r="AL632" s="890">
        <f t="shared" ca="1" si="1239"/>
        <v>37540.139226000429</v>
      </c>
      <c r="AM632" s="890">
        <f t="shared" ca="1" si="1239"/>
        <v>38983.183461726978</v>
      </c>
      <c r="AN632" s="890">
        <f t="shared" ca="1" si="1239"/>
        <v>38983.183461726978</v>
      </c>
      <c r="AO632" s="890">
        <f t="shared" ca="1" si="1239"/>
        <v>40454.389396970182</v>
      </c>
      <c r="AP632" s="890">
        <f t="shared" ca="1" si="1239"/>
        <v>40454.389396970182</v>
      </c>
      <c r="AQ632" s="890">
        <f t="shared" ca="1" si="1239"/>
        <v>41953.129251949089</v>
      </c>
      <c r="AR632" s="890">
        <f t="shared" ca="1" si="1239"/>
        <v>37254.96291615886</v>
      </c>
      <c r="AS632" s="890">
        <f t="shared" ca="1" si="1239"/>
        <v>38692.302106353636</v>
      </c>
      <c r="AT632" s="890">
        <f t="shared" ca="1" si="1239"/>
        <v>38692.302106353636</v>
      </c>
      <c r="AU632" s="890">
        <f t="shared" ca="1" si="1239"/>
        <v>40157.924993809356</v>
      </c>
      <c r="AV632" s="890">
        <f t="shared" ca="1" si="1239"/>
        <v>40157.924993809356</v>
      </c>
      <c r="AW632" s="890">
        <f t="shared" ca="1" si="1239"/>
        <v>41651.20964433749</v>
      </c>
      <c r="AX632" s="890">
        <f t="shared" ca="1" si="1239"/>
        <v>41651.20964433749</v>
      </c>
      <c r="AY632" s="890">
        <f t="shared" ca="1" si="1239"/>
        <v>43171.50617275374</v>
      </c>
      <c r="AZ632" s="890">
        <f t="shared" ca="1" si="1239"/>
        <v>43171.50617275374</v>
      </c>
      <c r="BA632" s="890">
        <f t="shared" ca="1" si="1239"/>
        <v>44718.13995582729</v>
      </c>
      <c r="CF632" s="602">
        <f t="shared" ref="CF632:DI632" ca="1" si="1240">IF(ISNUMBER($W632),IF($W632&lt;=$Z$35,$Z$23*$Z$33*365/360/12+IF($W632=$Z$35,-$Z$23*$Z$34+$Z$23*$Z$34*$Z$26+$Z$37/2,),IF(AND($W632&gt;$Z$35,$W632&lt;=$Z$36),$Z$23*($Z$34*CF$40+(1-$Z$34)*$Z$33)*365/360/12+IF($W632=$Z$36,-$Z$23*(1-$Z$34)+$Z123/2,),PMT(CF$40/12*365/360,$Z$24+$Z$35-$Z$36,-$Z$23))),"")</f>
        <v>35568.319858392242</v>
      </c>
      <c r="CG632" s="602">
        <f t="shared" ca="1" si="1240"/>
        <v>36406.382743065027</v>
      </c>
      <c r="CH632" s="602">
        <f t="shared" ca="1" si="1240"/>
        <v>36406.382743065027</v>
      </c>
      <c r="CI632" s="602">
        <f t="shared" ca="1" si="1240"/>
        <v>37254.96291615886</v>
      </c>
      <c r="CJ632" s="602">
        <f t="shared" ca="1" si="1240"/>
        <v>37254.96291615886</v>
      </c>
      <c r="CK632" s="602">
        <f t="shared" ca="1" si="1240"/>
        <v>38113.93857024506</v>
      </c>
      <c r="CL632" s="602">
        <f t="shared" ca="1" si="1240"/>
        <v>38113.93857024506</v>
      </c>
      <c r="CM632" s="602">
        <f t="shared" ca="1" si="1240"/>
        <v>38983.183461726985</v>
      </c>
      <c r="CN632" s="602">
        <f t="shared" ca="1" si="1240"/>
        <v>38983.183461726985</v>
      </c>
      <c r="CO632" s="602">
        <f t="shared" ca="1" si="1240"/>
        <v>39862.567150632683</v>
      </c>
      <c r="CP632" s="602">
        <f t="shared" ca="1" si="1240"/>
        <v>43478.747935967709</v>
      </c>
      <c r="CQ632" s="602">
        <f t="shared" ca="1" si="1240"/>
        <v>45030.566265503898</v>
      </c>
      <c r="CR632" s="602">
        <f t="shared" ca="1" si="1240"/>
        <v>45030.566265503898</v>
      </c>
      <c r="CS632" s="602">
        <f t="shared" ca="1" si="1240"/>
        <v>46607.884191275814</v>
      </c>
      <c r="CT632" s="602">
        <f t="shared" ca="1" si="1240"/>
        <v>46607.884191275814</v>
      </c>
      <c r="CU632" s="602">
        <f t="shared" ca="1" si="1240"/>
        <v>48209.984007450126</v>
      </c>
      <c r="CV632" s="602">
        <f t="shared" ca="1" si="1240"/>
        <v>48209.984007450126</v>
      </c>
      <c r="CW632" s="602">
        <f t="shared" ca="1" si="1240"/>
        <v>49836.133517801674</v>
      </c>
      <c r="CX632" s="602">
        <f t="shared" ca="1" si="1240"/>
        <v>49836.133517801674</v>
      </c>
      <c r="CY632" s="602">
        <f t="shared" ca="1" si="1240"/>
        <v>51485.589135532791</v>
      </c>
      <c r="CZ632" s="602">
        <f t="shared" ca="1" si="1240"/>
        <v>46290.414859746117</v>
      </c>
      <c r="DA632" s="602">
        <f t="shared" ca="1" si="1240"/>
        <v>47887.616454968753</v>
      </c>
      <c r="DB632" s="602">
        <f t="shared" ca="1" si="1240"/>
        <v>47887.616454968753</v>
      </c>
      <c r="DC632" s="602">
        <f t="shared" ca="1" si="1240"/>
        <v>49509.015192921019</v>
      </c>
      <c r="DD632" s="602">
        <f t="shared" ca="1" si="1240"/>
        <v>49509.015192921019</v>
      </c>
      <c r="DE632" s="602">
        <f t="shared" ca="1" si="1240"/>
        <v>51153.869520848333</v>
      </c>
      <c r="DF632" s="602">
        <f t="shared" ca="1" si="1240"/>
        <v>51153.869520848333</v>
      </c>
      <c r="DG632" s="602">
        <f t="shared" ca="1" si="1240"/>
        <v>52821.428913199037</v>
      </c>
      <c r="DH632" s="602">
        <f t="shared" ca="1" si="1240"/>
        <v>52821.428913199037</v>
      </c>
      <c r="DI632" s="602">
        <f t="shared" ca="1" si="1240"/>
        <v>54510.936800140749</v>
      </c>
    </row>
    <row r="633" spans="22:113" ht="14.25" x14ac:dyDescent="0.2">
      <c r="V633" s="260"/>
      <c r="W633" s="887">
        <f t="shared" si="1190"/>
        <v>90</v>
      </c>
      <c r="X633" s="890">
        <f t="shared" ref="X633:BA633" ca="1" si="1241">IF(ISNUMBER($W633),IF($W633&lt;=$Z$35,$Z$23*$Z$33*365/360/12+IF($W633=$Z$35,-$Z$23*$Z$34+$Z$23*$Z$34*$Z$26+$Z$37/2,),IF(AND($W633&gt;$Z$35,$W633&lt;=$Z$36),$Z$23*($Z$34*X$40+(1-$Z$34)*$Z$33)*365/360/12+IF($W633=$Z$36,-$Z$23*(1-$Z$34)+$Z124/2,),PMT(X$40/12*365/360,$Z$24+$Z$35-$Z$36,-$Z$23))),"")</f>
        <v>30258.123080979487</v>
      </c>
      <c r="Y633" s="890">
        <f t="shared" ca="1" si="1241"/>
        <v>31023.326031623368</v>
      </c>
      <c r="Z633" s="890">
        <f t="shared" ca="1" si="1241"/>
        <v>31023.326031623368</v>
      </c>
      <c r="AA633" s="890">
        <f t="shared" ca="1" si="1241"/>
        <v>31799.728267184837</v>
      </c>
      <c r="AB633" s="890">
        <f t="shared" ca="1" si="1241"/>
        <v>31799.728267184837</v>
      </c>
      <c r="AC633" s="890">
        <f t="shared" ca="1" si="1241"/>
        <v>32587.243243724675</v>
      </c>
      <c r="AD633" s="890">
        <f t="shared" ca="1" si="1241"/>
        <v>32587.243243724675</v>
      </c>
      <c r="AE633" s="890">
        <f t="shared" ca="1" si="1241"/>
        <v>33385.778544464687</v>
      </c>
      <c r="AF633" s="890">
        <f t="shared" ca="1" si="1241"/>
        <v>33385.778544464687</v>
      </c>
      <c r="AG633" s="890">
        <f t="shared" ca="1" si="1241"/>
        <v>34195.236072157502</v>
      </c>
      <c r="AH633" s="890">
        <f t="shared" ca="1" si="1241"/>
        <v>34740.891398371037</v>
      </c>
      <c r="AI633" s="890">
        <f t="shared" ca="1" si="1241"/>
        <v>36125.853977722742</v>
      </c>
      <c r="AJ633" s="890">
        <f t="shared" ca="1" si="1241"/>
        <v>36125.853977722742</v>
      </c>
      <c r="AK633" s="890">
        <f t="shared" ca="1" si="1241"/>
        <v>37540.139226000429</v>
      </c>
      <c r="AL633" s="890">
        <f t="shared" ca="1" si="1241"/>
        <v>37540.139226000429</v>
      </c>
      <c r="AM633" s="890">
        <f t="shared" ca="1" si="1241"/>
        <v>38983.183461726978</v>
      </c>
      <c r="AN633" s="890">
        <f t="shared" ca="1" si="1241"/>
        <v>38983.183461726978</v>
      </c>
      <c r="AO633" s="890">
        <f t="shared" ca="1" si="1241"/>
        <v>40454.389396970182</v>
      </c>
      <c r="AP633" s="890">
        <f t="shared" ca="1" si="1241"/>
        <v>40454.389396970182</v>
      </c>
      <c r="AQ633" s="890">
        <f t="shared" ca="1" si="1241"/>
        <v>41953.129251949089</v>
      </c>
      <c r="AR633" s="890">
        <f t="shared" ca="1" si="1241"/>
        <v>37254.96291615886</v>
      </c>
      <c r="AS633" s="890">
        <f t="shared" ca="1" si="1241"/>
        <v>38692.302106353636</v>
      </c>
      <c r="AT633" s="890">
        <f t="shared" ca="1" si="1241"/>
        <v>38692.302106353636</v>
      </c>
      <c r="AU633" s="890">
        <f t="shared" ca="1" si="1241"/>
        <v>40157.924993809356</v>
      </c>
      <c r="AV633" s="890">
        <f t="shared" ca="1" si="1241"/>
        <v>40157.924993809356</v>
      </c>
      <c r="AW633" s="890">
        <f t="shared" ca="1" si="1241"/>
        <v>41651.20964433749</v>
      </c>
      <c r="AX633" s="890">
        <f t="shared" ca="1" si="1241"/>
        <v>41651.20964433749</v>
      </c>
      <c r="AY633" s="890">
        <f t="shared" ca="1" si="1241"/>
        <v>43171.50617275374</v>
      </c>
      <c r="AZ633" s="890">
        <f t="shared" ca="1" si="1241"/>
        <v>43171.50617275374</v>
      </c>
      <c r="BA633" s="890">
        <f t="shared" ca="1" si="1241"/>
        <v>44718.13995582729</v>
      </c>
      <c r="CF633" s="602">
        <f t="shared" ref="CF633:DI633" ca="1" si="1242">IF(ISNUMBER($W633),IF($W633&lt;=$Z$35,$Z$23*$Z$33*365/360/12+IF($W633=$Z$35,-$Z$23*$Z$34+$Z$23*$Z$34*$Z$26+$Z$37/2,),IF(AND($W633&gt;$Z$35,$W633&lt;=$Z$36),$Z$23*($Z$34*CF$40+(1-$Z$34)*$Z$33)*365/360/12+IF($W633=$Z$36,-$Z$23*(1-$Z$34)+$Z124/2,),PMT(CF$40/12*365/360,$Z$24+$Z$35-$Z$36,-$Z$23))),"")</f>
        <v>35568.319858392242</v>
      </c>
      <c r="CG633" s="602">
        <f t="shared" ca="1" si="1242"/>
        <v>36406.382743065027</v>
      </c>
      <c r="CH633" s="602">
        <f t="shared" ca="1" si="1242"/>
        <v>36406.382743065027</v>
      </c>
      <c r="CI633" s="602">
        <f t="shared" ca="1" si="1242"/>
        <v>37254.96291615886</v>
      </c>
      <c r="CJ633" s="602">
        <f t="shared" ca="1" si="1242"/>
        <v>37254.96291615886</v>
      </c>
      <c r="CK633" s="602">
        <f t="shared" ca="1" si="1242"/>
        <v>38113.93857024506</v>
      </c>
      <c r="CL633" s="602">
        <f t="shared" ca="1" si="1242"/>
        <v>38113.93857024506</v>
      </c>
      <c r="CM633" s="602">
        <f t="shared" ca="1" si="1242"/>
        <v>38983.183461726985</v>
      </c>
      <c r="CN633" s="602">
        <f t="shared" ca="1" si="1242"/>
        <v>38983.183461726985</v>
      </c>
      <c r="CO633" s="602">
        <f t="shared" ca="1" si="1242"/>
        <v>39862.567150632683</v>
      </c>
      <c r="CP633" s="602">
        <f t="shared" ca="1" si="1242"/>
        <v>43478.747935967709</v>
      </c>
      <c r="CQ633" s="602">
        <f t="shared" ca="1" si="1242"/>
        <v>45030.566265503898</v>
      </c>
      <c r="CR633" s="602">
        <f t="shared" ca="1" si="1242"/>
        <v>45030.566265503898</v>
      </c>
      <c r="CS633" s="602">
        <f t="shared" ca="1" si="1242"/>
        <v>46607.884191275814</v>
      </c>
      <c r="CT633" s="602">
        <f t="shared" ca="1" si="1242"/>
        <v>46607.884191275814</v>
      </c>
      <c r="CU633" s="602">
        <f t="shared" ca="1" si="1242"/>
        <v>48209.984007450126</v>
      </c>
      <c r="CV633" s="602">
        <f t="shared" ca="1" si="1242"/>
        <v>48209.984007450126</v>
      </c>
      <c r="CW633" s="602">
        <f t="shared" ca="1" si="1242"/>
        <v>49836.133517801674</v>
      </c>
      <c r="CX633" s="602">
        <f t="shared" ca="1" si="1242"/>
        <v>49836.133517801674</v>
      </c>
      <c r="CY633" s="602">
        <f t="shared" ca="1" si="1242"/>
        <v>51485.589135532791</v>
      </c>
      <c r="CZ633" s="602">
        <f t="shared" ca="1" si="1242"/>
        <v>46290.414859746117</v>
      </c>
      <c r="DA633" s="602">
        <f t="shared" ca="1" si="1242"/>
        <v>47887.616454968753</v>
      </c>
      <c r="DB633" s="602">
        <f t="shared" ca="1" si="1242"/>
        <v>47887.616454968753</v>
      </c>
      <c r="DC633" s="602">
        <f t="shared" ca="1" si="1242"/>
        <v>49509.015192921019</v>
      </c>
      <c r="DD633" s="602">
        <f t="shared" ca="1" si="1242"/>
        <v>49509.015192921019</v>
      </c>
      <c r="DE633" s="602">
        <f t="shared" ca="1" si="1242"/>
        <v>51153.869520848333</v>
      </c>
      <c r="DF633" s="602">
        <f t="shared" ca="1" si="1242"/>
        <v>51153.869520848333</v>
      </c>
      <c r="DG633" s="602">
        <f t="shared" ca="1" si="1242"/>
        <v>52821.428913199037</v>
      </c>
      <c r="DH633" s="602">
        <f t="shared" ca="1" si="1242"/>
        <v>52821.428913199037</v>
      </c>
      <c r="DI633" s="602">
        <f t="shared" ca="1" si="1242"/>
        <v>54510.936800140749</v>
      </c>
    </row>
    <row r="634" spans="22:113" ht="14.25" x14ac:dyDescent="0.2">
      <c r="V634" s="260"/>
      <c r="W634" s="887">
        <f t="shared" si="1190"/>
        <v>91</v>
      </c>
      <c r="X634" s="890">
        <f t="shared" ref="X634:BA634" ca="1" si="1243">IF(ISNUMBER($W634),IF($W634&lt;=$Z$35,$Z$23*$Z$33*365/360/12+IF($W634=$Z$35,-$Z$23*$Z$34+$Z$23*$Z$34*$Z$26+$Z$37/2,),IF(AND($W634&gt;$Z$35,$W634&lt;=$Z$36),$Z$23*($Z$34*X$40+(1-$Z$34)*$Z$33)*365/360/12+IF($W634=$Z$36,-$Z$23*(1-$Z$34)+$Z125/2,),PMT(X$40/12*365/360,$Z$24+$Z$35-$Z$36,-$Z$23))),"")</f>
        <v>30258.123080979487</v>
      </c>
      <c r="Y634" s="890">
        <f t="shared" ca="1" si="1243"/>
        <v>31023.326031623368</v>
      </c>
      <c r="Z634" s="890">
        <f t="shared" ca="1" si="1243"/>
        <v>31023.326031623368</v>
      </c>
      <c r="AA634" s="890">
        <f t="shared" ca="1" si="1243"/>
        <v>31799.728267184837</v>
      </c>
      <c r="AB634" s="890">
        <f t="shared" ca="1" si="1243"/>
        <v>31799.728267184837</v>
      </c>
      <c r="AC634" s="890">
        <f t="shared" ca="1" si="1243"/>
        <v>32587.243243724675</v>
      </c>
      <c r="AD634" s="890">
        <f t="shared" ca="1" si="1243"/>
        <v>32587.243243724675</v>
      </c>
      <c r="AE634" s="890">
        <f t="shared" ca="1" si="1243"/>
        <v>33385.778544464687</v>
      </c>
      <c r="AF634" s="890">
        <f t="shared" ca="1" si="1243"/>
        <v>33385.778544464687</v>
      </c>
      <c r="AG634" s="890">
        <f t="shared" ca="1" si="1243"/>
        <v>34195.236072157502</v>
      </c>
      <c r="AH634" s="890">
        <f t="shared" ca="1" si="1243"/>
        <v>34740.891398371037</v>
      </c>
      <c r="AI634" s="890">
        <f t="shared" ca="1" si="1243"/>
        <v>36125.853977722742</v>
      </c>
      <c r="AJ634" s="890">
        <f t="shared" ca="1" si="1243"/>
        <v>36125.853977722742</v>
      </c>
      <c r="AK634" s="890">
        <f t="shared" ca="1" si="1243"/>
        <v>37540.139226000429</v>
      </c>
      <c r="AL634" s="890">
        <f t="shared" ca="1" si="1243"/>
        <v>37540.139226000429</v>
      </c>
      <c r="AM634" s="890">
        <f t="shared" ca="1" si="1243"/>
        <v>38983.183461726978</v>
      </c>
      <c r="AN634" s="890">
        <f t="shared" ca="1" si="1243"/>
        <v>38983.183461726978</v>
      </c>
      <c r="AO634" s="890">
        <f t="shared" ca="1" si="1243"/>
        <v>40454.389396970182</v>
      </c>
      <c r="AP634" s="890">
        <f t="shared" ca="1" si="1243"/>
        <v>40454.389396970182</v>
      </c>
      <c r="AQ634" s="890">
        <f t="shared" ca="1" si="1243"/>
        <v>41953.129251949089</v>
      </c>
      <c r="AR634" s="890">
        <f t="shared" ca="1" si="1243"/>
        <v>37254.96291615886</v>
      </c>
      <c r="AS634" s="890">
        <f t="shared" ca="1" si="1243"/>
        <v>38692.302106353636</v>
      </c>
      <c r="AT634" s="890">
        <f t="shared" ca="1" si="1243"/>
        <v>38692.302106353636</v>
      </c>
      <c r="AU634" s="890">
        <f t="shared" ca="1" si="1243"/>
        <v>40157.924993809356</v>
      </c>
      <c r="AV634" s="890">
        <f t="shared" ca="1" si="1243"/>
        <v>40157.924993809356</v>
      </c>
      <c r="AW634" s="890">
        <f t="shared" ca="1" si="1243"/>
        <v>41651.20964433749</v>
      </c>
      <c r="AX634" s="890">
        <f t="shared" ca="1" si="1243"/>
        <v>41651.20964433749</v>
      </c>
      <c r="AY634" s="890">
        <f t="shared" ca="1" si="1243"/>
        <v>43171.50617275374</v>
      </c>
      <c r="AZ634" s="890">
        <f t="shared" ca="1" si="1243"/>
        <v>43171.50617275374</v>
      </c>
      <c r="BA634" s="890">
        <f t="shared" ca="1" si="1243"/>
        <v>44718.13995582729</v>
      </c>
      <c r="CF634" s="602">
        <f t="shared" ref="CF634:DI634" ca="1" si="1244">IF(ISNUMBER($W634),IF($W634&lt;=$Z$35,$Z$23*$Z$33*365/360/12+IF($W634=$Z$35,-$Z$23*$Z$34+$Z$23*$Z$34*$Z$26+$Z$37/2,),IF(AND($W634&gt;$Z$35,$W634&lt;=$Z$36),$Z$23*($Z$34*CF$40+(1-$Z$34)*$Z$33)*365/360/12+IF($W634=$Z$36,-$Z$23*(1-$Z$34)+$Z125/2,),PMT(CF$40/12*365/360,$Z$24+$Z$35-$Z$36,-$Z$23))),"")</f>
        <v>35568.319858392242</v>
      </c>
      <c r="CG634" s="602">
        <f t="shared" ca="1" si="1244"/>
        <v>36406.382743065027</v>
      </c>
      <c r="CH634" s="602">
        <f t="shared" ca="1" si="1244"/>
        <v>36406.382743065027</v>
      </c>
      <c r="CI634" s="602">
        <f t="shared" ca="1" si="1244"/>
        <v>37254.96291615886</v>
      </c>
      <c r="CJ634" s="602">
        <f t="shared" ca="1" si="1244"/>
        <v>37254.96291615886</v>
      </c>
      <c r="CK634" s="602">
        <f t="shared" ca="1" si="1244"/>
        <v>38113.93857024506</v>
      </c>
      <c r="CL634" s="602">
        <f t="shared" ca="1" si="1244"/>
        <v>38113.93857024506</v>
      </c>
      <c r="CM634" s="602">
        <f t="shared" ca="1" si="1244"/>
        <v>38983.183461726985</v>
      </c>
      <c r="CN634" s="602">
        <f t="shared" ca="1" si="1244"/>
        <v>38983.183461726985</v>
      </c>
      <c r="CO634" s="602">
        <f t="shared" ca="1" si="1244"/>
        <v>39862.567150632683</v>
      </c>
      <c r="CP634" s="602">
        <f t="shared" ca="1" si="1244"/>
        <v>43478.747935967709</v>
      </c>
      <c r="CQ634" s="602">
        <f t="shared" ca="1" si="1244"/>
        <v>45030.566265503898</v>
      </c>
      <c r="CR634" s="602">
        <f t="shared" ca="1" si="1244"/>
        <v>45030.566265503898</v>
      </c>
      <c r="CS634" s="602">
        <f t="shared" ca="1" si="1244"/>
        <v>46607.884191275814</v>
      </c>
      <c r="CT634" s="602">
        <f t="shared" ca="1" si="1244"/>
        <v>46607.884191275814</v>
      </c>
      <c r="CU634" s="602">
        <f t="shared" ca="1" si="1244"/>
        <v>48209.984007450126</v>
      </c>
      <c r="CV634" s="602">
        <f t="shared" ca="1" si="1244"/>
        <v>48209.984007450126</v>
      </c>
      <c r="CW634" s="602">
        <f t="shared" ca="1" si="1244"/>
        <v>49836.133517801674</v>
      </c>
      <c r="CX634" s="602">
        <f t="shared" ca="1" si="1244"/>
        <v>49836.133517801674</v>
      </c>
      <c r="CY634" s="602">
        <f t="shared" ca="1" si="1244"/>
        <v>51485.589135532791</v>
      </c>
      <c r="CZ634" s="602">
        <f t="shared" ca="1" si="1244"/>
        <v>46290.414859746117</v>
      </c>
      <c r="DA634" s="602">
        <f t="shared" ca="1" si="1244"/>
        <v>47887.616454968753</v>
      </c>
      <c r="DB634" s="602">
        <f t="shared" ca="1" si="1244"/>
        <v>47887.616454968753</v>
      </c>
      <c r="DC634" s="602">
        <f t="shared" ca="1" si="1244"/>
        <v>49509.015192921019</v>
      </c>
      <c r="DD634" s="602">
        <f t="shared" ca="1" si="1244"/>
        <v>49509.015192921019</v>
      </c>
      <c r="DE634" s="602">
        <f t="shared" ca="1" si="1244"/>
        <v>51153.869520848333</v>
      </c>
      <c r="DF634" s="602">
        <f t="shared" ca="1" si="1244"/>
        <v>51153.869520848333</v>
      </c>
      <c r="DG634" s="602">
        <f t="shared" ca="1" si="1244"/>
        <v>52821.428913199037</v>
      </c>
      <c r="DH634" s="602">
        <f t="shared" ca="1" si="1244"/>
        <v>52821.428913199037</v>
      </c>
      <c r="DI634" s="602">
        <f t="shared" ca="1" si="1244"/>
        <v>54510.936800140749</v>
      </c>
    </row>
    <row r="635" spans="22:113" ht="14.25" x14ac:dyDescent="0.2">
      <c r="V635" s="260"/>
      <c r="W635" s="887">
        <f t="shared" si="1190"/>
        <v>92</v>
      </c>
      <c r="X635" s="890">
        <f t="shared" ref="X635:BA635" ca="1" si="1245">IF(ISNUMBER($W635),IF($W635&lt;=$Z$35,$Z$23*$Z$33*365/360/12+IF($W635=$Z$35,-$Z$23*$Z$34+$Z$23*$Z$34*$Z$26+$Z$37/2,),IF(AND($W635&gt;$Z$35,$W635&lt;=$Z$36),$Z$23*($Z$34*X$40+(1-$Z$34)*$Z$33)*365/360/12+IF($W635=$Z$36,-$Z$23*(1-$Z$34)+$Z126/2,),PMT(X$40/12*365/360,$Z$24+$Z$35-$Z$36,-$Z$23))),"")</f>
        <v>30258.123080979487</v>
      </c>
      <c r="Y635" s="890">
        <f t="shared" ca="1" si="1245"/>
        <v>31023.326031623368</v>
      </c>
      <c r="Z635" s="890">
        <f t="shared" ca="1" si="1245"/>
        <v>31023.326031623368</v>
      </c>
      <c r="AA635" s="890">
        <f t="shared" ca="1" si="1245"/>
        <v>31799.728267184837</v>
      </c>
      <c r="AB635" s="890">
        <f t="shared" ca="1" si="1245"/>
        <v>31799.728267184837</v>
      </c>
      <c r="AC635" s="890">
        <f t="shared" ca="1" si="1245"/>
        <v>32587.243243724675</v>
      </c>
      <c r="AD635" s="890">
        <f t="shared" ca="1" si="1245"/>
        <v>32587.243243724675</v>
      </c>
      <c r="AE635" s="890">
        <f t="shared" ca="1" si="1245"/>
        <v>33385.778544464687</v>
      </c>
      <c r="AF635" s="890">
        <f t="shared" ca="1" si="1245"/>
        <v>33385.778544464687</v>
      </c>
      <c r="AG635" s="890">
        <f t="shared" ca="1" si="1245"/>
        <v>34195.236072157502</v>
      </c>
      <c r="AH635" s="890">
        <f t="shared" ca="1" si="1245"/>
        <v>34740.891398371037</v>
      </c>
      <c r="AI635" s="890">
        <f t="shared" ca="1" si="1245"/>
        <v>36125.853977722742</v>
      </c>
      <c r="AJ635" s="890">
        <f t="shared" ca="1" si="1245"/>
        <v>36125.853977722742</v>
      </c>
      <c r="AK635" s="890">
        <f t="shared" ca="1" si="1245"/>
        <v>37540.139226000429</v>
      </c>
      <c r="AL635" s="890">
        <f t="shared" ca="1" si="1245"/>
        <v>37540.139226000429</v>
      </c>
      <c r="AM635" s="890">
        <f t="shared" ca="1" si="1245"/>
        <v>38983.183461726978</v>
      </c>
      <c r="AN635" s="890">
        <f t="shared" ca="1" si="1245"/>
        <v>38983.183461726978</v>
      </c>
      <c r="AO635" s="890">
        <f t="shared" ca="1" si="1245"/>
        <v>40454.389396970182</v>
      </c>
      <c r="AP635" s="890">
        <f t="shared" ca="1" si="1245"/>
        <v>40454.389396970182</v>
      </c>
      <c r="AQ635" s="890">
        <f t="shared" ca="1" si="1245"/>
        <v>41953.129251949089</v>
      </c>
      <c r="AR635" s="890">
        <f t="shared" ca="1" si="1245"/>
        <v>37254.96291615886</v>
      </c>
      <c r="AS635" s="890">
        <f t="shared" ca="1" si="1245"/>
        <v>38692.302106353636</v>
      </c>
      <c r="AT635" s="890">
        <f t="shared" ca="1" si="1245"/>
        <v>38692.302106353636</v>
      </c>
      <c r="AU635" s="890">
        <f t="shared" ca="1" si="1245"/>
        <v>40157.924993809356</v>
      </c>
      <c r="AV635" s="890">
        <f t="shared" ca="1" si="1245"/>
        <v>40157.924993809356</v>
      </c>
      <c r="AW635" s="890">
        <f t="shared" ca="1" si="1245"/>
        <v>41651.20964433749</v>
      </c>
      <c r="AX635" s="890">
        <f t="shared" ca="1" si="1245"/>
        <v>41651.20964433749</v>
      </c>
      <c r="AY635" s="890">
        <f t="shared" ca="1" si="1245"/>
        <v>43171.50617275374</v>
      </c>
      <c r="AZ635" s="890">
        <f t="shared" ca="1" si="1245"/>
        <v>43171.50617275374</v>
      </c>
      <c r="BA635" s="890">
        <f t="shared" ca="1" si="1245"/>
        <v>44718.13995582729</v>
      </c>
      <c r="CF635" s="602">
        <f t="shared" ref="CF635:DI635" ca="1" si="1246">IF(ISNUMBER($W635),IF($W635&lt;=$Z$35,$Z$23*$Z$33*365/360/12+IF($W635=$Z$35,-$Z$23*$Z$34+$Z$23*$Z$34*$Z$26+$Z$37/2,),IF(AND($W635&gt;$Z$35,$W635&lt;=$Z$36),$Z$23*($Z$34*CF$40+(1-$Z$34)*$Z$33)*365/360/12+IF($W635=$Z$36,-$Z$23*(1-$Z$34)+$Z126/2,),PMT(CF$40/12*365/360,$Z$24+$Z$35-$Z$36,-$Z$23))),"")</f>
        <v>35568.319858392242</v>
      </c>
      <c r="CG635" s="602">
        <f t="shared" ca="1" si="1246"/>
        <v>36406.382743065027</v>
      </c>
      <c r="CH635" s="602">
        <f t="shared" ca="1" si="1246"/>
        <v>36406.382743065027</v>
      </c>
      <c r="CI635" s="602">
        <f t="shared" ca="1" si="1246"/>
        <v>37254.96291615886</v>
      </c>
      <c r="CJ635" s="602">
        <f t="shared" ca="1" si="1246"/>
        <v>37254.96291615886</v>
      </c>
      <c r="CK635" s="602">
        <f t="shared" ca="1" si="1246"/>
        <v>38113.93857024506</v>
      </c>
      <c r="CL635" s="602">
        <f t="shared" ca="1" si="1246"/>
        <v>38113.93857024506</v>
      </c>
      <c r="CM635" s="602">
        <f t="shared" ca="1" si="1246"/>
        <v>38983.183461726985</v>
      </c>
      <c r="CN635" s="602">
        <f t="shared" ca="1" si="1246"/>
        <v>38983.183461726985</v>
      </c>
      <c r="CO635" s="602">
        <f t="shared" ca="1" si="1246"/>
        <v>39862.567150632683</v>
      </c>
      <c r="CP635" s="602">
        <f t="shared" ca="1" si="1246"/>
        <v>43478.747935967709</v>
      </c>
      <c r="CQ635" s="602">
        <f t="shared" ca="1" si="1246"/>
        <v>45030.566265503898</v>
      </c>
      <c r="CR635" s="602">
        <f t="shared" ca="1" si="1246"/>
        <v>45030.566265503898</v>
      </c>
      <c r="CS635" s="602">
        <f t="shared" ca="1" si="1246"/>
        <v>46607.884191275814</v>
      </c>
      <c r="CT635" s="602">
        <f t="shared" ca="1" si="1246"/>
        <v>46607.884191275814</v>
      </c>
      <c r="CU635" s="602">
        <f t="shared" ca="1" si="1246"/>
        <v>48209.984007450126</v>
      </c>
      <c r="CV635" s="602">
        <f t="shared" ca="1" si="1246"/>
        <v>48209.984007450126</v>
      </c>
      <c r="CW635" s="602">
        <f t="shared" ca="1" si="1246"/>
        <v>49836.133517801674</v>
      </c>
      <c r="CX635" s="602">
        <f t="shared" ca="1" si="1246"/>
        <v>49836.133517801674</v>
      </c>
      <c r="CY635" s="602">
        <f t="shared" ca="1" si="1246"/>
        <v>51485.589135532791</v>
      </c>
      <c r="CZ635" s="602">
        <f t="shared" ca="1" si="1246"/>
        <v>46290.414859746117</v>
      </c>
      <c r="DA635" s="602">
        <f t="shared" ca="1" si="1246"/>
        <v>47887.616454968753</v>
      </c>
      <c r="DB635" s="602">
        <f t="shared" ca="1" si="1246"/>
        <v>47887.616454968753</v>
      </c>
      <c r="DC635" s="602">
        <f t="shared" ca="1" si="1246"/>
        <v>49509.015192921019</v>
      </c>
      <c r="DD635" s="602">
        <f t="shared" ca="1" si="1246"/>
        <v>49509.015192921019</v>
      </c>
      <c r="DE635" s="602">
        <f t="shared" ca="1" si="1246"/>
        <v>51153.869520848333</v>
      </c>
      <c r="DF635" s="602">
        <f t="shared" ca="1" si="1246"/>
        <v>51153.869520848333</v>
      </c>
      <c r="DG635" s="602">
        <f t="shared" ca="1" si="1246"/>
        <v>52821.428913199037</v>
      </c>
      <c r="DH635" s="602">
        <f t="shared" ca="1" si="1246"/>
        <v>52821.428913199037</v>
      </c>
      <c r="DI635" s="602">
        <f t="shared" ca="1" si="1246"/>
        <v>54510.936800140749</v>
      </c>
    </row>
    <row r="636" spans="22:113" ht="14.25" x14ac:dyDescent="0.2">
      <c r="V636" s="260"/>
      <c r="W636" s="887">
        <f t="shared" si="1190"/>
        <v>93</v>
      </c>
      <c r="X636" s="890">
        <f t="shared" ref="X636:BA636" ca="1" si="1247">IF(ISNUMBER($W636),IF($W636&lt;=$Z$35,$Z$23*$Z$33*365/360/12+IF($W636=$Z$35,-$Z$23*$Z$34+$Z$23*$Z$34*$Z$26+$Z$37/2,),IF(AND($W636&gt;$Z$35,$W636&lt;=$Z$36),$Z$23*($Z$34*X$40+(1-$Z$34)*$Z$33)*365/360/12+IF($W636=$Z$36,-$Z$23*(1-$Z$34)+$Z127/2,),PMT(X$40/12*365/360,$Z$24+$Z$35-$Z$36,-$Z$23))),"")</f>
        <v>30258.123080979487</v>
      </c>
      <c r="Y636" s="890">
        <f t="shared" ca="1" si="1247"/>
        <v>31023.326031623368</v>
      </c>
      <c r="Z636" s="890">
        <f t="shared" ca="1" si="1247"/>
        <v>31023.326031623368</v>
      </c>
      <c r="AA636" s="890">
        <f t="shared" ca="1" si="1247"/>
        <v>31799.728267184837</v>
      </c>
      <c r="AB636" s="890">
        <f t="shared" ca="1" si="1247"/>
        <v>31799.728267184837</v>
      </c>
      <c r="AC636" s="890">
        <f t="shared" ca="1" si="1247"/>
        <v>32587.243243724675</v>
      </c>
      <c r="AD636" s="890">
        <f t="shared" ca="1" si="1247"/>
        <v>32587.243243724675</v>
      </c>
      <c r="AE636" s="890">
        <f t="shared" ca="1" si="1247"/>
        <v>33385.778544464687</v>
      </c>
      <c r="AF636" s="890">
        <f t="shared" ca="1" si="1247"/>
        <v>33385.778544464687</v>
      </c>
      <c r="AG636" s="890">
        <f t="shared" ca="1" si="1247"/>
        <v>34195.236072157502</v>
      </c>
      <c r="AH636" s="890">
        <f t="shared" ca="1" si="1247"/>
        <v>34740.891398371037</v>
      </c>
      <c r="AI636" s="890">
        <f t="shared" ca="1" si="1247"/>
        <v>36125.853977722742</v>
      </c>
      <c r="AJ636" s="890">
        <f t="shared" ca="1" si="1247"/>
        <v>36125.853977722742</v>
      </c>
      <c r="AK636" s="890">
        <f t="shared" ca="1" si="1247"/>
        <v>37540.139226000429</v>
      </c>
      <c r="AL636" s="890">
        <f t="shared" ca="1" si="1247"/>
        <v>37540.139226000429</v>
      </c>
      <c r="AM636" s="890">
        <f t="shared" ca="1" si="1247"/>
        <v>38983.183461726978</v>
      </c>
      <c r="AN636" s="890">
        <f t="shared" ca="1" si="1247"/>
        <v>38983.183461726978</v>
      </c>
      <c r="AO636" s="890">
        <f t="shared" ca="1" si="1247"/>
        <v>40454.389396970182</v>
      </c>
      <c r="AP636" s="890">
        <f t="shared" ca="1" si="1247"/>
        <v>40454.389396970182</v>
      </c>
      <c r="AQ636" s="890">
        <f t="shared" ca="1" si="1247"/>
        <v>41953.129251949089</v>
      </c>
      <c r="AR636" s="890">
        <f t="shared" ca="1" si="1247"/>
        <v>37254.96291615886</v>
      </c>
      <c r="AS636" s="890">
        <f t="shared" ca="1" si="1247"/>
        <v>38692.302106353636</v>
      </c>
      <c r="AT636" s="890">
        <f t="shared" ca="1" si="1247"/>
        <v>38692.302106353636</v>
      </c>
      <c r="AU636" s="890">
        <f t="shared" ca="1" si="1247"/>
        <v>40157.924993809356</v>
      </c>
      <c r="AV636" s="890">
        <f t="shared" ca="1" si="1247"/>
        <v>40157.924993809356</v>
      </c>
      <c r="AW636" s="890">
        <f t="shared" ca="1" si="1247"/>
        <v>41651.20964433749</v>
      </c>
      <c r="AX636" s="890">
        <f t="shared" ca="1" si="1247"/>
        <v>41651.20964433749</v>
      </c>
      <c r="AY636" s="890">
        <f t="shared" ca="1" si="1247"/>
        <v>43171.50617275374</v>
      </c>
      <c r="AZ636" s="890">
        <f t="shared" ca="1" si="1247"/>
        <v>43171.50617275374</v>
      </c>
      <c r="BA636" s="890">
        <f t="shared" ca="1" si="1247"/>
        <v>44718.13995582729</v>
      </c>
      <c r="CF636" s="602">
        <f t="shared" ref="CF636:DI636" ca="1" si="1248">IF(ISNUMBER($W636),IF($W636&lt;=$Z$35,$Z$23*$Z$33*365/360/12+IF($W636=$Z$35,-$Z$23*$Z$34+$Z$23*$Z$34*$Z$26+$Z$37/2,),IF(AND($W636&gt;$Z$35,$W636&lt;=$Z$36),$Z$23*($Z$34*CF$40+(1-$Z$34)*$Z$33)*365/360/12+IF($W636=$Z$36,-$Z$23*(1-$Z$34)+$Z127/2,),PMT(CF$40/12*365/360,$Z$24+$Z$35-$Z$36,-$Z$23))),"")</f>
        <v>35568.319858392242</v>
      </c>
      <c r="CG636" s="602">
        <f t="shared" ca="1" si="1248"/>
        <v>36406.382743065027</v>
      </c>
      <c r="CH636" s="602">
        <f t="shared" ca="1" si="1248"/>
        <v>36406.382743065027</v>
      </c>
      <c r="CI636" s="602">
        <f t="shared" ca="1" si="1248"/>
        <v>37254.96291615886</v>
      </c>
      <c r="CJ636" s="602">
        <f t="shared" ca="1" si="1248"/>
        <v>37254.96291615886</v>
      </c>
      <c r="CK636" s="602">
        <f t="shared" ca="1" si="1248"/>
        <v>38113.93857024506</v>
      </c>
      <c r="CL636" s="602">
        <f t="shared" ca="1" si="1248"/>
        <v>38113.93857024506</v>
      </c>
      <c r="CM636" s="602">
        <f t="shared" ca="1" si="1248"/>
        <v>38983.183461726985</v>
      </c>
      <c r="CN636" s="602">
        <f t="shared" ca="1" si="1248"/>
        <v>38983.183461726985</v>
      </c>
      <c r="CO636" s="602">
        <f t="shared" ca="1" si="1248"/>
        <v>39862.567150632683</v>
      </c>
      <c r="CP636" s="602">
        <f t="shared" ca="1" si="1248"/>
        <v>43478.747935967709</v>
      </c>
      <c r="CQ636" s="602">
        <f t="shared" ca="1" si="1248"/>
        <v>45030.566265503898</v>
      </c>
      <c r="CR636" s="602">
        <f t="shared" ca="1" si="1248"/>
        <v>45030.566265503898</v>
      </c>
      <c r="CS636" s="602">
        <f t="shared" ca="1" si="1248"/>
        <v>46607.884191275814</v>
      </c>
      <c r="CT636" s="602">
        <f t="shared" ca="1" si="1248"/>
        <v>46607.884191275814</v>
      </c>
      <c r="CU636" s="602">
        <f t="shared" ca="1" si="1248"/>
        <v>48209.984007450126</v>
      </c>
      <c r="CV636" s="602">
        <f t="shared" ca="1" si="1248"/>
        <v>48209.984007450126</v>
      </c>
      <c r="CW636" s="602">
        <f t="shared" ca="1" si="1248"/>
        <v>49836.133517801674</v>
      </c>
      <c r="CX636" s="602">
        <f t="shared" ca="1" si="1248"/>
        <v>49836.133517801674</v>
      </c>
      <c r="CY636" s="602">
        <f t="shared" ca="1" si="1248"/>
        <v>51485.589135532791</v>
      </c>
      <c r="CZ636" s="602">
        <f t="shared" ca="1" si="1248"/>
        <v>46290.414859746117</v>
      </c>
      <c r="DA636" s="602">
        <f t="shared" ca="1" si="1248"/>
        <v>47887.616454968753</v>
      </c>
      <c r="DB636" s="602">
        <f t="shared" ca="1" si="1248"/>
        <v>47887.616454968753</v>
      </c>
      <c r="DC636" s="602">
        <f t="shared" ca="1" si="1248"/>
        <v>49509.015192921019</v>
      </c>
      <c r="DD636" s="602">
        <f t="shared" ca="1" si="1248"/>
        <v>49509.015192921019</v>
      </c>
      <c r="DE636" s="602">
        <f t="shared" ca="1" si="1248"/>
        <v>51153.869520848333</v>
      </c>
      <c r="DF636" s="602">
        <f t="shared" ca="1" si="1248"/>
        <v>51153.869520848333</v>
      </c>
      <c r="DG636" s="602">
        <f t="shared" ca="1" si="1248"/>
        <v>52821.428913199037</v>
      </c>
      <c r="DH636" s="602">
        <f t="shared" ca="1" si="1248"/>
        <v>52821.428913199037</v>
      </c>
      <c r="DI636" s="602">
        <f t="shared" ca="1" si="1248"/>
        <v>54510.936800140749</v>
      </c>
    </row>
    <row r="637" spans="22:113" ht="14.25" x14ac:dyDescent="0.2">
      <c r="V637" s="260"/>
      <c r="W637" s="887">
        <f t="shared" si="1190"/>
        <v>94</v>
      </c>
      <c r="X637" s="890">
        <f t="shared" ref="X637:BA637" ca="1" si="1249">IF(ISNUMBER($W637),IF($W637&lt;=$Z$35,$Z$23*$Z$33*365/360/12+IF($W637=$Z$35,-$Z$23*$Z$34+$Z$23*$Z$34*$Z$26+$Z$37/2,),IF(AND($W637&gt;$Z$35,$W637&lt;=$Z$36),$Z$23*($Z$34*X$40+(1-$Z$34)*$Z$33)*365/360/12+IF($W637=$Z$36,-$Z$23*(1-$Z$34)+$Z128/2,),PMT(X$40/12*365/360,$Z$24+$Z$35-$Z$36,-$Z$23))),"")</f>
        <v>30258.123080979487</v>
      </c>
      <c r="Y637" s="890">
        <f t="shared" ca="1" si="1249"/>
        <v>31023.326031623368</v>
      </c>
      <c r="Z637" s="890">
        <f t="shared" ca="1" si="1249"/>
        <v>31023.326031623368</v>
      </c>
      <c r="AA637" s="890">
        <f t="shared" ca="1" si="1249"/>
        <v>31799.728267184837</v>
      </c>
      <c r="AB637" s="890">
        <f t="shared" ca="1" si="1249"/>
        <v>31799.728267184837</v>
      </c>
      <c r="AC637" s="890">
        <f t="shared" ca="1" si="1249"/>
        <v>32587.243243724675</v>
      </c>
      <c r="AD637" s="890">
        <f t="shared" ca="1" si="1249"/>
        <v>32587.243243724675</v>
      </c>
      <c r="AE637" s="890">
        <f t="shared" ca="1" si="1249"/>
        <v>33385.778544464687</v>
      </c>
      <c r="AF637" s="890">
        <f t="shared" ca="1" si="1249"/>
        <v>33385.778544464687</v>
      </c>
      <c r="AG637" s="890">
        <f t="shared" ca="1" si="1249"/>
        <v>34195.236072157502</v>
      </c>
      <c r="AH637" s="890">
        <f t="shared" ca="1" si="1249"/>
        <v>34740.891398371037</v>
      </c>
      <c r="AI637" s="890">
        <f t="shared" ca="1" si="1249"/>
        <v>36125.853977722742</v>
      </c>
      <c r="AJ637" s="890">
        <f t="shared" ca="1" si="1249"/>
        <v>36125.853977722742</v>
      </c>
      <c r="AK637" s="890">
        <f t="shared" ca="1" si="1249"/>
        <v>37540.139226000429</v>
      </c>
      <c r="AL637" s="890">
        <f t="shared" ca="1" si="1249"/>
        <v>37540.139226000429</v>
      </c>
      <c r="AM637" s="890">
        <f t="shared" ca="1" si="1249"/>
        <v>38983.183461726978</v>
      </c>
      <c r="AN637" s="890">
        <f t="shared" ca="1" si="1249"/>
        <v>38983.183461726978</v>
      </c>
      <c r="AO637" s="890">
        <f t="shared" ca="1" si="1249"/>
        <v>40454.389396970182</v>
      </c>
      <c r="AP637" s="890">
        <f t="shared" ca="1" si="1249"/>
        <v>40454.389396970182</v>
      </c>
      <c r="AQ637" s="890">
        <f t="shared" ca="1" si="1249"/>
        <v>41953.129251949089</v>
      </c>
      <c r="AR637" s="890">
        <f t="shared" ca="1" si="1249"/>
        <v>37254.96291615886</v>
      </c>
      <c r="AS637" s="890">
        <f t="shared" ca="1" si="1249"/>
        <v>38692.302106353636</v>
      </c>
      <c r="AT637" s="890">
        <f t="shared" ca="1" si="1249"/>
        <v>38692.302106353636</v>
      </c>
      <c r="AU637" s="890">
        <f t="shared" ca="1" si="1249"/>
        <v>40157.924993809356</v>
      </c>
      <c r="AV637" s="890">
        <f t="shared" ca="1" si="1249"/>
        <v>40157.924993809356</v>
      </c>
      <c r="AW637" s="890">
        <f t="shared" ca="1" si="1249"/>
        <v>41651.20964433749</v>
      </c>
      <c r="AX637" s="890">
        <f t="shared" ca="1" si="1249"/>
        <v>41651.20964433749</v>
      </c>
      <c r="AY637" s="890">
        <f t="shared" ca="1" si="1249"/>
        <v>43171.50617275374</v>
      </c>
      <c r="AZ637" s="890">
        <f t="shared" ca="1" si="1249"/>
        <v>43171.50617275374</v>
      </c>
      <c r="BA637" s="890">
        <f t="shared" ca="1" si="1249"/>
        <v>44718.13995582729</v>
      </c>
      <c r="CF637" s="602">
        <f t="shared" ref="CF637:DI637" ca="1" si="1250">IF(ISNUMBER($W637),IF($W637&lt;=$Z$35,$Z$23*$Z$33*365/360/12+IF($W637=$Z$35,-$Z$23*$Z$34+$Z$23*$Z$34*$Z$26+$Z$37/2,),IF(AND($W637&gt;$Z$35,$W637&lt;=$Z$36),$Z$23*($Z$34*CF$40+(1-$Z$34)*$Z$33)*365/360/12+IF($W637=$Z$36,-$Z$23*(1-$Z$34)+$Z128/2,),PMT(CF$40/12*365/360,$Z$24+$Z$35-$Z$36,-$Z$23))),"")</f>
        <v>35568.319858392242</v>
      </c>
      <c r="CG637" s="602">
        <f t="shared" ca="1" si="1250"/>
        <v>36406.382743065027</v>
      </c>
      <c r="CH637" s="602">
        <f t="shared" ca="1" si="1250"/>
        <v>36406.382743065027</v>
      </c>
      <c r="CI637" s="602">
        <f t="shared" ca="1" si="1250"/>
        <v>37254.96291615886</v>
      </c>
      <c r="CJ637" s="602">
        <f t="shared" ca="1" si="1250"/>
        <v>37254.96291615886</v>
      </c>
      <c r="CK637" s="602">
        <f t="shared" ca="1" si="1250"/>
        <v>38113.93857024506</v>
      </c>
      <c r="CL637" s="602">
        <f t="shared" ca="1" si="1250"/>
        <v>38113.93857024506</v>
      </c>
      <c r="CM637" s="602">
        <f t="shared" ca="1" si="1250"/>
        <v>38983.183461726985</v>
      </c>
      <c r="CN637" s="602">
        <f t="shared" ca="1" si="1250"/>
        <v>38983.183461726985</v>
      </c>
      <c r="CO637" s="602">
        <f t="shared" ca="1" si="1250"/>
        <v>39862.567150632683</v>
      </c>
      <c r="CP637" s="602">
        <f t="shared" ca="1" si="1250"/>
        <v>43478.747935967709</v>
      </c>
      <c r="CQ637" s="602">
        <f t="shared" ca="1" si="1250"/>
        <v>45030.566265503898</v>
      </c>
      <c r="CR637" s="602">
        <f t="shared" ca="1" si="1250"/>
        <v>45030.566265503898</v>
      </c>
      <c r="CS637" s="602">
        <f t="shared" ca="1" si="1250"/>
        <v>46607.884191275814</v>
      </c>
      <c r="CT637" s="602">
        <f t="shared" ca="1" si="1250"/>
        <v>46607.884191275814</v>
      </c>
      <c r="CU637" s="602">
        <f t="shared" ca="1" si="1250"/>
        <v>48209.984007450126</v>
      </c>
      <c r="CV637" s="602">
        <f t="shared" ca="1" si="1250"/>
        <v>48209.984007450126</v>
      </c>
      <c r="CW637" s="602">
        <f t="shared" ca="1" si="1250"/>
        <v>49836.133517801674</v>
      </c>
      <c r="CX637" s="602">
        <f t="shared" ca="1" si="1250"/>
        <v>49836.133517801674</v>
      </c>
      <c r="CY637" s="602">
        <f t="shared" ca="1" si="1250"/>
        <v>51485.589135532791</v>
      </c>
      <c r="CZ637" s="602">
        <f t="shared" ca="1" si="1250"/>
        <v>46290.414859746117</v>
      </c>
      <c r="DA637" s="602">
        <f t="shared" ca="1" si="1250"/>
        <v>47887.616454968753</v>
      </c>
      <c r="DB637" s="602">
        <f t="shared" ca="1" si="1250"/>
        <v>47887.616454968753</v>
      </c>
      <c r="DC637" s="602">
        <f t="shared" ca="1" si="1250"/>
        <v>49509.015192921019</v>
      </c>
      <c r="DD637" s="602">
        <f t="shared" ca="1" si="1250"/>
        <v>49509.015192921019</v>
      </c>
      <c r="DE637" s="602">
        <f t="shared" ca="1" si="1250"/>
        <v>51153.869520848333</v>
      </c>
      <c r="DF637" s="602">
        <f t="shared" ca="1" si="1250"/>
        <v>51153.869520848333</v>
      </c>
      <c r="DG637" s="602">
        <f t="shared" ca="1" si="1250"/>
        <v>52821.428913199037</v>
      </c>
      <c r="DH637" s="602">
        <f t="shared" ca="1" si="1250"/>
        <v>52821.428913199037</v>
      </c>
      <c r="DI637" s="602">
        <f t="shared" ca="1" si="1250"/>
        <v>54510.936800140749</v>
      </c>
    </row>
    <row r="638" spans="22:113" ht="14.25" x14ac:dyDescent="0.2">
      <c r="V638" s="260"/>
      <c r="W638" s="887">
        <f t="shared" si="1190"/>
        <v>95</v>
      </c>
      <c r="X638" s="890">
        <f t="shared" ref="X638:BA638" ca="1" si="1251">IF(ISNUMBER($W638),IF($W638&lt;=$Z$35,$Z$23*$Z$33*365/360/12+IF($W638=$Z$35,-$Z$23*$Z$34+$Z$23*$Z$34*$Z$26+$Z$37/2,),IF(AND($W638&gt;$Z$35,$W638&lt;=$Z$36),$Z$23*($Z$34*X$40+(1-$Z$34)*$Z$33)*365/360/12+IF($W638=$Z$36,-$Z$23*(1-$Z$34)+$Z129/2,),PMT(X$40/12*365/360,$Z$24+$Z$35-$Z$36,-$Z$23))),"")</f>
        <v>30258.123080979487</v>
      </c>
      <c r="Y638" s="890">
        <f t="shared" ca="1" si="1251"/>
        <v>31023.326031623368</v>
      </c>
      <c r="Z638" s="890">
        <f t="shared" ca="1" si="1251"/>
        <v>31023.326031623368</v>
      </c>
      <c r="AA638" s="890">
        <f t="shared" ca="1" si="1251"/>
        <v>31799.728267184837</v>
      </c>
      <c r="AB638" s="890">
        <f t="shared" ca="1" si="1251"/>
        <v>31799.728267184837</v>
      </c>
      <c r="AC638" s="890">
        <f t="shared" ca="1" si="1251"/>
        <v>32587.243243724675</v>
      </c>
      <c r="AD638" s="890">
        <f t="shared" ca="1" si="1251"/>
        <v>32587.243243724675</v>
      </c>
      <c r="AE638" s="890">
        <f t="shared" ca="1" si="1251"/>
        <v>33385.778544464687</v>
      </c>
      <c r="AF638" s="890">
        <f t="shared" ca="1" si="1251"/>
        <v>33385.778544464687</v>
      </c>
      <c r="AG638" s="890">
        <f t="shared" ca="1" si="1251"/>
        <v>34195.236072157502</v>
      </c>
      <c r="AH638" s="890">
        <f t="shared" ca="1" si="1251"/>
        <v>34740.891398371037</v>
      </c>
      <c r="AI638" s="890">
        <f t="shared" ca="1" si="1251"/>
        <v>36125.853977722742</v>
      </c>
      <c r="AJ638" s="890">
        <f t="shared" ca="1" si="1251"/>
        <v>36125.853977722742</v>
      </c>
      <c r="AK638" s="890">
        <f t="shared" ca="1" si="1251"/>
        <v>37540.139226000429</v>
      </c>
      <c r="AL638" s="890">
        <f t="shared" ca="1" si="1251"/>
        <v>37540.139226000429</v>
      </c>
      <c r="AM638" s="890">
        <f t="shared" ca="1" si="1251"/>
        <v>38983.183461726978</v>
      </c>
      <c r="AN638" s="890">
        <f t="shared" ca="1" si="1251"/>
        <v>38983.183461726978</v>
      </c>
      <c r="AO638" s="890">
        <f t="shared" ca="1" si="1251"/>
        <v>40454.389396970182</v>
      </c>
      <c r="AP638" s="890">
        <f t="shared" ca="1" si="1251"/>
        <v>40454.389396970182</v>
      </c>
      <c r="AQ638" s="890">
        <f t="shared" ca="1" si="1251"/>
        <v>41953.129251949089</v>
      </c>
      <c r="AR638" s="890">
        <f t="shared" ca="1" si="1251"/>
        <v>37254.96291615886</v>
      </c>
      <c r="AS638" s="890">
        <f t="shared" ca="1" si="1251"/>
        <v>38692.302106353636</v>
      </c>
      <c r="AT638" s="890">
        <f t="shared" ca="1" si="1251"/>
        <v>38692.302106353636</v>
      </c>
      <c r="AU638" s="890">
        <f t="shared" ca="1" si="1251"/>
        <v>40157.924993809356</v>
      </c>
      <c r="AV638" s="890">
        <f t="shared" ca="1" si="1251"/>
        <v>40157.924993809356</v>
      </c>
      <c r="AW638" s="890">
        <f t="shared" ca="1" si="1251"/>
        <v>41651.20964433749</v>
      </c>
      <c r="AX638" s="890">
        <f t="shared" ca="1" si="1251"/>
        <v>41651.20964433749</v>
      </c>
      <c r="AY638" s="890">
        <f t="shared" ca="1" si="1251"/>
        <v>43171.50617275374</v>
      </c>
      <c r="AZ638" s="890">
        <f t="shared" ca="1" si="1251"/>
        <v>43171.50617275374</v>
      </c>
      <c r="BA638" s="890">
        <f t="shared" ca="1" si="1251"/>
        <v>44718.13995582729</v>
      </c>
      <c r="CF638" s="602">
        <f t="shared" ref="CF638:DI638" ca="1" si="1252">IF(ISNUMBER($W638),IF($W638&lt;=$Z$35,$Z$23*$Z$33*365/360/12+IF($W638=$Z$35,-$Z$23*$Z$34+$Z$23*$Z$34*$Z$26+$Z$37/2,),IF(AND($W638&gt;$Z$35,$W638&lt;=$Z$36),$Z$23*($Z$34*CF$40+(1-$Z$34)*$Z$33)*365/360/12+IF($W638=$Z$36,-$Z$23*(1-$Z$34)+$Z129/2,),PMT(CF$40/12*365/360,$Z$24+$Z$35-$Z$36,-$Z$23))),"")</f>
        <v>35568.319858392242</v>
      </c>
      <c r="CG638" s="602">
        <f t="shared" ca="1" si="1252"/>
        <v>36406.382743065027</v>
      </c>
      <c r="CH638" s="602">
        <f t="shared" ca="1" si="1252"/>
        <v>36406.382743065027</v>
      </c>
      <c r="CI638" s="602">
        <f t="shared" ca="1" si="1252"/>
        <v>37254.96291615886</v>
      </c>
      <c r="CJ638" s="602">
        <f t="shared" ca="1" si="1252"/>
        <v>37254.96291615886</v>
      </c>
      <c r="CK638" s="602">
        <f t="shared" ca="1" si="1252"/>
        <v>38113.93857024506</v>
      </c>
      <c r="CL638" s="602">
        <f t="shared" ca="1" si="1252"/>
        <v>38113.93857024506</v>
      </c>
      <c r="CM638" s="602">
        <f t="shared" ca="1" si="1252"/>
        <v>38983.183461726985</v>
      </c>
      <c r="CN638" s="602">
        <f t="shared" ca="1" si="1252"/>
        <v>38983.183461726985</v>
      </c>
      <c r="CO638" s="602">
        <f t="shared" ca="1" si="1252"/>
        <v>39862.567150632683</v>
      </c>
      <c r="CP638" s="602">
        <f t="shared" ca="1" si="1252"/>
        <v>43478.747935967709</v>
      </c>
      <c r="CQ638" s="602">
        <f t="shared" ca="1" si="1252"/>
        <v>45030.566265503898</v>
      </c>
      <c r="CR638" s="602">
        <f t="shared" ca="1" si="1252"/>
        <v>45030.566265503898</v>
      </c>
      <c r="CS638" s="602">
        <f t="shared" ca="1" si="1252"/>
        <v>46607.884191275814</v>
      </c>
      <c r="CT638" s="602">
        <f t="shared" ca="1" si="1252"/>
        <v>46607.884191275814</v>
      </c>
      <c r="CU638" s="602">
        <f t="shared" ca="1" si="1252"/>
        <v>48209.984007450126</v>
      </c>
      <c r="CV638" s="602">
        <f t="shared" ca="1" si="1252"/>
        <v>48209.984007450126</v>
      </c>
      <c r="CW638" s="602">
        <f t="shared" ca="1" si="1252"/>
        <v>49836.133517801674</v>
      </c>
      <c r="CX638" s="602">
        <f t="shared" ca="1" si="1252"/>
        <v>49836.133517801674</v>
      </c>
      <c r="CY638" s="602">
        <f t="shared" ca="1" si="1252"/>
        <v>51485.589135532791</v>
      </c>
      <c r="CZ638" s="602">
        <f t="shared" ca="1" si="1252"/>
        <v>46290.414859746117</v>
      </c>
      <c r="DA638" s="602">
        <f t="shared" ca="1" si="1252"/>
        <v>47887.616454968753</v>
      </c>
      <c r="DB638" s="602">
        <f t="shared" ca="1" si="1252"/>
        <v>47887.616454968753</v>
      </c>
      <c r="DC638" s="602">
        <f t="shared" ca="1" si="1252"/>
        <v>49509.015192921019</v>
      </c>
      <c r="DD638" s="602">
        <f t="shared" ca="1" si="1252"/>
        <v>49509.015192921019</v>
      </c>
      <c r="DE638" s="602">
        <f t="shared" ca="1" si="1252"/>
        <v>51153.869520848333</v>
      </c>
      <c r="DF638" s="602">
        <f t="shared" ca="1" si="1252"/>
        <v>51153.869520848333</v>
      </c>
      <c r="DG638" s="602">
        <f t="shared" ca="1" si="1252"/>
        <v>52821.428913199037</v>
      </c>
      <c r="DH638" s="602">
        <f t="shared" ca="1" si="1252"/>
        <v>52821.428913199037</v>
      </c>
      <c r="DI638" s="602">
        <f t="shared" ca="1" si="1252"/>
        <v>54510.936800140749</v>
      </c>
    </row>
    <row r="639" spans="22:113" ht="14.25" x14ac:dyDescent="0.2">
      <c r="V639" s="260"/>
      <c r="W639" s="887">
        <f t="shared" si="1190"/>
        <v>96</v>
      </c>
      <c r="X639" s="890">
        <f t="shared" ref="X639:BA639" ca="1" si="1253">IF(ISNUMBER($W639),IF($W639&lt;=$Z$35,$Z$23*$Z$33*365/360/12+IF($W639=$Z$35,-$Z$23*$Z$34+$Z$23*$Z$34*$Z$26+$Z$37/2,),IF(AND($W639&gt;$Z$35,$W639&lt;=$Z$36),$Z$23*($Z$34*X$40+(1-$Z$34)*$Z$33)*365/360/12+IF($W639=$Z$36,-$Z$23*(1-$Z$34)+$Z130/2,),PMT(X$40/12*365/360,$Z$24+$Z$35-$Z$36,-$Z$23))),"")</f>
        <v>30258.123080979487</v>
      </c>
      <c r="Y639" s="890">
        <f t="shared" ca="1" si="1253"/>
        <v>31023.326031623368</v>
      </c>
      <c r="Z639" s="890">
        <f t="shared" ca="1" si="1253"/>
        <v>31023.326031623368</v>
      </c>
      <c r="AA639" s="890">
        <f t="shared" ca="1" si="1253"/>
        <v>31799.728267184837</v>
      </c>
      <c r="AB639" s="890">
        <f t="shared" ca="1" si="1253"/>
        <v>31799.728267184837</v>
      </c>
      <c r="AC639" s="890">
        <f t="shared" ca="1" si="1253"/>
        <v>32587.243243724675</v>
      </c>
      <c r="AD639" s="890">
        <f t="shared" ca="1" si="1253"/>
        <v>32587.243243724675</v>
      </c>
      <c r="AE639" s="890">
        <f t="shared" ca="1" si="1253"/>
        <v>33385.778544464687</v>
      </c>
      <c r="AF639" s="890">
        <f t="shared" ca="1" si="1253"/>
        <v>33385.778544464687</v>
      </c>
      <c r="AG639" s="890">
        <f t="shared" ca="1" si="1253"/>
        <v>34195.236072157502</v>
      </c>
      <c r="AH639" s="890">
        <f t="shared" ca="1" si="1253"/>
        <v>34740.891398371037</v>
      </c>
      <c r="AI639" s="890">
        <f t="shared" ca="1" si="1253"/>
        <v>36125.853977722742</v>
      </c>
      <c r="AJ639" s="890">
        <f t="shared" ca="1" si="1253"/>
        <v>36125.853977722742</v>
      </c>
      <c r="AK639" s="890">
        <f t="shared" ca="1" si="1253"/>
        <v>37540.139226000429</v>
      </c>
      <c r="AL639" s="890">
        <f t="shared" ca="1" si="1253"/>
        <v>37540.139226000429</v>
      </c>
      <c r="AM639" s="890">
        <f t="shared" ca="1" si="1253"/>
        <v>38983.183461726978</v>
      </c>
      <c r="AN639" s="890">
        <f t="shared" ca="1" si="1253"/>
        <v>38983.183461726978</v>
      </c>
      <c r="AO639" s="890">
        <f t="shared" ca="1" si="1253"/>
        <v>40454.389396970182</v>
      </c>
      <c r="AP639" s="890">
        <f t="shared" ca="1" si="1253"/>
        <v>40454.389396970182</v>
      </c>
      <c r="AQ639" s="890">
        <f t="shared" ca="1" si="1253"/>
        <v>41953.129251949089</v>
      </c>
      <c r="AR639" s="890">
        <f t="shared" ca="1" si="1253"/>
        <v>37254.96291615886</v>
      </c>
      <c r="AS639" s="890">
        <f t="shared" ca="1" si="1253"/>
        <v>38692.302106353636</v>
      </c>
      <c r="AT639" s="890">
        <f t="shared" ca="1" si="1253"/>
        <v>38692.302106353636</v>
      </c>
      <c r="AU639" s="890">
        <f t="shared" ca="1" si="1253"/>
        <v>40157.924993809356</v>
      </c>
      <c r="AV639" s="890">
        <f t="shared" ca="1" si="1253"/>
        <v>40157.924993809356</v>
      </c>
      <c r="AW639" s="890">
        <f t="shared" ca="1" si="1253"/>
        <v>41651.20964433749</v>
      </c>
      <c r="AX639" s="890">
        <f t="shared" ca="1" si="1253"/>
        <v>41651.20964433749</v>
      </c>
      <c r="AY639" s="890">
        <f t="shared" ca="1" si="1253"/>
        <v>43171.50617275374</v>
      </c>
      <c r="AZ639" s="890">
        <f t="shared" ca="1" si="1253"/>
        <v>43171.50617275374</v>
      </c>
      <c r="BA639" s="890">
        <f t="shared" ca="1" si="1253"/>
        <v>44718.13995582729</v>
      </c>
      <c r="CF639" s="602">
        <f t="shared" ref="CF639:DI639" ca="1" si="1254">IF(ISNUMBER($W639),IF($W639&lt;=$Z$35,$Z$23*$Z$33*365/360/12+IF($W639=$Z$35,-$Z$23*$Z$34+$Z$23*$Z$34*$Z$26+$Z$37/2,),IF(AND($W639&gt;$Z$35,$W639&lt;=$Z$36),$Z$23*($Z$34*CF$40+(1-$Z$34)*$Z$33)*365/360/12+IF($W639=$Z$36,-$Z$23*(1-$Z$34)+$Z130/2,),PMT(CF$40/12*365/360,$Z$24+$Z$35-$Z$36,-$Z$23))),"")</f>
        <v>35568.319858392242</v>
      </c>
      <c r="CG639" s="602">
        <f t="shared" ca="1" si="1254"/>
        <v>36406.382743065027</v>
      </c>
      <c r="CH639" s="602">
        <f t="shared" ca="1" si="1254"/>
        <v>36406.382743065027</v>
      </c>
      <c r="CI639" s="602">
        <f t="shared" ca="1" si="1254"/>
        <v>37254.96291615886</v>
      </c>
      <c r="CJ639" s="602">
        <f t="shared" ca="1" si="1254"/>
        <v>37254.96291615886</v>
      </c>
      <c r="CK639" s="602">
        <f t="shared" ca="1" si="1254"/>
        <v>38113.93857024506</v>
      </c>
      <c r="CL639" s="602">
        <f t="shared" ca="1" si="1254"/>
        <v>38113.93857024506</v>
      </c>
      <c r="CM639" s="602">
        <f t="shared" ca="1" si="1254"/>
        <v>38983.183461726985</v>
      </c>
      <c r="CN639" s="602">
        <f t="shared" ca="1" si="1254"/>
        <v>38983.183461726985</v>
      </c>
      <c r="CO639" s="602">
        <f t="shared" ca="1" si="1254"/>
        <v>39862.567150632683</v>
      </c>
      <c r="CP639" s="602">
        <f t="shared" ca="1" si="1254"/>
        <v>43478.747935967709</v>
      </c>
      <c r="CQ639" s="602">
        <f t="shared" ca="1" si="1254"/>
        <v>45030.566265503898</v>
      </c>
      <c r="CR639" s="602">
        <f t="shared" ca="1" si="1254"/>
        <v>45030.566265503898</v>
      </c>
      <c r="CS639" s="602">
        <f t="shared" ca="1" si="1254"/>
        <v>46607.884191275814</v>
      </c>
      <c r="CT639" s="602">
        <f t="shared" ca="1" si="1254"/>
        <v>46607.884191275814</v>
      </c>
      <c r="CU639" s="602">
        <f t="shared" ca="1" si="1254"/>
        <v>48209.984007450126</v>
      </c>
      <c r="CV639" s="602">
        <f t="shared" ca="1" si="1254"/>
        <v>48209.984007450126</v>
      </c>
      <c r="CW639" s="602">
        <f t="shared" ca="1" si="1254"/>
        <v>49836.133517801674</v>
      </c>
      <c r="CX639" s="602">
        <f t="shared" ca="1" si="1254"/>
        <v>49836.133517801674</v>
      </c>
      <c r="CY639" s="602">
        <f t="shared" ca="1" si="1254"/>
        <v>51485.589135532791</v>
      </c>
      <c r="CZ639" s="602">
        <f t="shared" ca="1" si="1254"/>
        <v>46290.414859746117</v>
      </c>
      <c r="DA639" s="602">
        <f t="shared" ca="1" si="1254"/>
        <v>47887.616454968753</v>
      </c>
      <c r="DB639" s="602">
        <f t="shared" ca="1" si="1254"/>
        <v>47887.616454968753</v>
      </c>
      <c r="DC639" s="602">
        <f t="shared" ca="1" si="1254"/>
        <v>49509.015192921019</v>
      </c>
      <c r="DD639" s="602">
        <f t="shared" ca="1" si="1254"/>
        <v>49509.015192921019</v>
      </c>
      <c r="DE639" s="602">
        <f t="shared" ca="1" si="1254"/>
        <v>51153.869520848333</v>
      </c>
      <c r="DF639" s="602">
        <f t="shared" ca="1" si="1254"/>
        <v>51153.869520848333</v>
      </c>
      <c r="DG639" s="602">
        <f t="shared" ca="1" si="1254"/>
        <v>52821.428913199037</v>
      </c>
      <c r="DH639" s="602">
        <f t="shared" ca="1" si="1254"/>
        <v>52821.428913199037</v>
      </c>
      <c r="DI639" s="602">
        <f t="shared" ca="1" si="1254"/>
        <v>54510.936800140749</v>
      </c>
    </row>
    <row r="640" spans="22:113" ht="14.25" x14ac:dyDescent="0.2">
      <c r="V640" s="260"/>
      <c r="W640" s="887">
        <f t="shared" si="1190"/>
        <v>97</v>
      </c>
      <c r="X640" s="890">
        <f t="shared" ref="X640:BA640" ca="1" si="1255">IF(ISNUMBER($W640),IF($W640&lt;=$Z$35,$Z$23*$Z$33*365/360/12+IF($W640=$Z$35,-$Z$23*$Z$34+$Z$23*$Z$34*$Z$26+$Z$37/2,),IF(AND($W640&gt;$Z$35,$W640&lt;=$Z$36),$Z$23*($Z$34*X$40+(1-$Z$34)*$Z$33)*365/360/12+IF($W640=$Z$36,-$Z$23*(1-$Z$34)+$Z131/2,),PMT(X$40/12*365/360,$Z$24+$Z$35-$Z$36,-$Z$23))),"")</f>
        <v>30258.123080979487</v>
      </c>
      <c r="Y640" s="890">
        <f t="shared" ca="1" si="1255"/>
        <v>31023.326031623368</v>
      </c>
      <c r="Z640" s="890">
        <f t="shared" ca="1" si="1255"/>
        <v>31023.326031623368</v>
      </c>
      <c r="AA640" s="890">
        <f t="shared" ca="1" si="1255"/>
        <v>31799.728267184837</v>
      </c>
      <c r="AB640" s="890">
        <f t="shared" ca="1" si="1255"/>
        <v>31799.728267184837</v>
      </c>
      <c r="AC640" s="890">
        <f t="shared" ca="1" si="1255"/>
        <v>32587.243243724675</v>
      </c>
      <c r="AD640" s="890">
        <f t="shared" ca="1" si="1255"/>
        <v>32587.243243724675</v>
      </c>
      <c r="AE640" s="890">
        <f t="shared" ca="1" si="1255"/>
        <v>33385.778544464687</v>
      </c>
      <c r="AF640" s="890">
        <f t="shared" ca="1" si="1255"/>
        <v>33385.778544464687</v>
      </c>
      <c r="AG640" s="890">
        <f t="shared" ca="1" si="1255"/>
        <v>34195.236072157502</v>
      </c>
      <c r="AH640" s="890">
        <f t="shared" ca="1" si="1255"/>
        <v>34740.891398371037</v>
      </c>
      <c r="AI640" s="890">
        <f t="shared" ca="1" si="1255"/>
        <v>36125.853977722742</v>
      </c>
      <c r="AJ640" s="890">
        <f t="shared" ca="1" si="1255"/>
        <v>36125.853977722742</v>
      </c>
      <c r="AK640" s="890">
        <f t="shared" ca="1" si="1255"/>
        <v>37540.139226000429</v>
      </c>
      <c r="AL640" s="890">
        <f t="shared" ca="1" si="1255"/>
        <v>37540.139226000429</v>
      </c>
      <c r="AM640" s="890">
        <f t="shared" ca="1" si="1255"/>
        <v>38983.183461726978</v>
      </c>
      <c r="AN640" s="890">
        <f t="shared" ca="1" si="1255"/>
        <v>38983.183461726978</v>
      </c>
      <c r="AO640" s="890">
        <f t="shared" ca="1" si="1255"/>
        <v>40454.389396970182</v>
      </c>
      <c r="AP640" s="890">
        <f t="shared" ca="1" si="1255"/>
        <v>40454.389396970182</v>
      </c>
      <c r="AQ640" s="890">
        <f t="shared" ca="1" si="1255"/>
        <v>41953.129251949089</v>
      </c>
      <c r="AR640" s="890">
        <f t="shared" ca="1" si="1255"/>
        <v>37254.96291615886</v>
      </c>
      <c r="AS640" s="890">
        <f t="shared" ca="1" si="1255"/>
        <v>38692.302106353636</v>
      </c>
      <c r="AT640" s="890">
        <f t="shared" ca="1" si="1255"/>
        <v>38692.302106353636</v>
      </c>
      <c r="AU640" s="890">
        <f t="shared" ca="1" si="1255"/>
        <v>40157.924993809356</v>
      </c>
      <c r="AV640" s="890">
        <f t="shared" ca="1" si="1255"/>
        <v>40157.924993809356</v>
      </c>
      <c r="AW640" s="890">
        <f t="shared" ca="1" si="1255"/>
        <v>41651.20964433749</v>
      </c>
      <c r="AX640" s="890">
        <f t="shared" ca="1" si="1255"/>
        <v>41651.20964433749</v>
      </c>
      <c r="AY640" s="890">
        <f t="shared" ca="1" si="1255"/>
        <v>43171.50617275374</v>
      </c>
      <c r="AZ640" s="890">
        <f t="shared" ca="1" si="1255"/>
        <v>43171.50617275374</v>
      </c>
      <c r="BA640" s="890">
        <f t="shared" ca="1" si="1255"/>
        <v>44718.13995582729</v>
      </c>
      <c r="CF640" s="602">
        <f t="shared" ref="CF640:DI640" ca="1" si="1256">IF(ISNUMBER($W640),IF($W640&lt;=$Z$35,$Z$23*$Z$33*365/360/12+IF($W640=$Z$35,-$Z$23*$Z$34+$Z$23*$Z$34*$Z$26+$Z$37/2,),IF(AND($W640&gt;$Z$35,$W640&lt;=$Z$36),$Z$23*($Z$34*CF$40+(1-$Z$34)*$Z$33)*365/360/12+IF($W640=$Z$36,-$Z$23*(1-$Z$34)+$Z131/2,),PMT(CF$40/12*365/360,$Z$24+$Z$35-$Z$36,-$Z$23))),"")</f>
        <v>35568.319858392242</v>
      </c>
      <c r="CG640" s="602">
        <f t="shared" ca="1" si="1256"/>
        <v>36406.382743065027</v>
      </c>
      <c r="CH640" s="602">
        <f t="shared" ca="1" si="1256"/>
        <v>36406.382743065027</v>
      </c>
      <c r="CI640" s="602">
        <f t="shared" ca="1" si="1256"/>
        <v>37254.96291615886</v>
      </c>
      <c r="CJ640" s="602">
        <f t="shared" ca="1" si="1256"/>
        <v>37254.96291615886</v>
      </c>
      <c r="CK640" s="602">
        <f t="shared" ca="1" si="1256"/>
        <v>38113.93857024506</v>
      </c>
      <c r="CL640" s="602">
        <f t="shared" ca="1" si="1256"/>
        <v>38113.93857024506</v>
      </c>
      <c r="CM640" s="602">
        <f t="shared" ca="1" si="1256"/>
        <v>38983.183461726985</v>
      </c>
      <c r="CN640" s="602">
        <f t="shared" ca="1" si="1256"/>
        <v>38983.183461726985</v>
      </c>
      <c r="CO640" s="602">
        <f t="shared" ca="1" si="1256"/>
        <v>39862.567150632683</v>
      </c>
      <c r="CP640" s="602">
        <f t="shared" ca="1" si="1256"/>
        <v>43478.747935967709</v>
      </c>
      <c r="CQ640" s="602">
        <f t="shared" ca="1" si="1256"/>
        <v>45030.566265503898</v>
      </c>
      <c r="CR640" s="602">
        <f t="shared" ca="1" si="1256"/>
        <v>45030.566265503898</v>
      </c>
      <c r="CS640" s="602">
        <f t="shared" ca="1" si="1256"/>
        <v>46607.884191275814</v>
      </c>
      <c r="CT640" s="602">
        <f t="shared" ca="1" si="1256"/>
        <v>46607.884191275814</v>
      </c>
      <c r="CU640" s="602">
        <f t="shared" ca="1" si="1256"/>
        <v>48209.984007450126</v>
      </c>
      <c r="CV640" s="602">
        <f t="shared" ca="1" si="1256"/>
        <v>48209.984007450126</v>
      </c>
      <c r="CW640" s="602">
        <f t="shared" ca="1" si="1256"/>
        <v>49836.133517801674</v>
      </c>
      <c r="CX640" s="602">
        <f t="shared" ca="1" si="1256"/>
        <v>49836.133517801674</v>
      </c>
      <c r="CY640" s="602">
        <f t="shared" ca="1" si="1256"/>
        <v>51485.589135532791</v>
      </c>
      <c r="CZ640" s="602">
        <f t="shared" ca="1" si="1256"/>
        <v>46290.414859746117</v>
      </c>
      <c r="DA640" s="602">
        <f t="shared" ca="1" si="1256"/>
        <v>47887.616454968753</v>
      </c>
      <c r="DB640" s="602">
        <f t="shared" ca="1" si="1256"/>
        <v>47887.616454968753</v>
      </c>
      <c r="DC640" s="602">
        <f t="shared" ca="1" si="1256"/>
        <v>49509.015192921019</v>
      </c>
      <c r="DD640" s="602">
        <f t="shared" ca="1" si="1256"/>
        <v>49509.015192921019</v>
      </c>
      <c r="DE640" s="602">
        <f t="shared" ca="1" si="1256"/>
        <v>51153.869520848333</v>
      </c>
      <c r="DF640" s="602">
        <f t="shared" ca="1" si="1256"/>
        <v>51153.869520848333</v>
      </c>
      <c r="DG640" s="602">
        <f t="shared" ca="1" si="1256"/>
        <v>52821.428913199037</v>
      </c>
      <c r="DH640" s="602">
        <f t="shared" ca="1" si="1256"/>
        <v>52821.428913199037</v>
      </c>
      <c r="DI640" s="602">
        <f t="shared" ca="1" si="1256"/>
        <v>54510.936800140749</v>
      </c>
    </row>
    <row r="641" spans="22:113" ht="14.25" x14ac:dyDescent="0.2">
      <c r="V641" s="260"/>
      <c r="W641" s="887">
        <f t="shared" si="1190"/>
        <v>98</v>
      </c>
      <c r="X641" s="890">
        <f t="shared" ref="X641:BA641" ca="1" si="1257">IF(ISNUMBER($W641),IF($W641&lt;=$Z$35,$Z$23*$Z$33*365/360/12+IF($W641=$Z$35,-$Z$23*$Z$34+$Z$23*$Z$34*$Z$26+$Z$37/2,),IF(AND($W641&gt;$Z$35,$W641&lt;=$Z$36),$Z$23*($Z$34*X$40+(1-$Z$34)*$Z$33)*365/360/12+IF($W641=$Z$36,-$Z$23*(1-$Z$34)+$Z132/2,),PMT(X$40/12*365/360,$Z$24+$Z$35-$Z$36,-$Z$23))),"")</f>
        <v>30258.123080979487</v>
      </c>
      <c r="Y641" s="890">
        <f t="shared" ca="1" si="1257"/>
        <v>31023.326031623368</v>
      </c>
      <c r="Z641" s="890">
        <f t="shared" ca="1" si="1257"/>
        <v>31023.326031623368</v>
      </c>
      <c r="AA641" s="890">
        <f t="shared" ca="1" si="1257"/>
        <v>31799.728267184837</v>
      </c>
      <c r="AB641" s="890">
        <f t="shared" ca="1" si="1257"/>
        <v>31799.728267184837</v>
      </c>
      <c r="AC641" s="890">
        <f t="shared" ca="1" si="1257"/>
        <v>32587.243243724675</v>
      </c>
      <c r="AD641" s="890">
        <f t="shared" ca="1" si="1257"/>
        <v>32587.243243724675</v>
      </c>
      <c r="AE641" s="890">
        <f t="shared" ca="1" si="1257"/>
        <v>33385.778544464687</v>
      </c>
      <c r="AF641" s="890">
        <f t="shared" ca="1" si="1257"/>
        <v>33385.778544464687</v>
      </c>
      <c r="AG641" s="890">
        <f t="shared" ca="1" si="1257"/>
        <v>34195.236072157502</v>
      </c>
      <c r="AH641" s="890">
        <f t="shared" ca="1" si="1257"/>
        <v>34740.891398371037</v>
      </c>
      <c r="AI641" s="890">
        <f t="shared" ca="1" si="1257"/>
        <v>36125.853977722742</v>
      </c>
      <c r="AJ641" s="890">
        <f t="shared" ca="1" si="1257"/>
        <v>36125.853977722742</v>
      </c>
      <c r="AK641" s="890">
        <f t="shared" ca="1" si="1257"/>
        <v>37540.139226000429</v>
      </c>
      <c r="AL641" s="890">
        <f t="shared" ca="1" si="1257"/>
        <v>37540.139226000429</v>
      </c>
      <c r="AM641" s="890">
        <f t="shared" ca="1" si="1257"/>
        <v>38983.183461726978</v>
      </c>
      <c r="AN641" s="890">
        <f t="shared" ca="1" si="1257"/>
        <v>38983.183461726978</v>
      </c>
      <c r="AO641" s="890">
        <f t="shared" ca="1" si="1257"/>
        <v>40454.389396970182</v>
      </c>
      <c r="AP641" s="890">
        <f t="shared" ca="1" si="1257"/>
        <v>40454.389396970182</v>
      </c>
      <c r="AQ641" s="890">
        <f t="shared" ca="1" si="1257"/>
        <v>41953.129251949089</v>
      </c>
      <c r="AR641" s="890">
        <f t="shared" ca="1" si="1257"/>
        <v>37254.96291615886</v>
      </c>
      <c r="AS641" s="890">
        <f t="shared" ca="1" si="1257"/>
        <v>38692.302106353636</v>
      </c>
      <c r="AT641" s="890">
        <f t="shared" ca="1" si="1257"/>
        <v>38692.302106353636</v>
      </c>
      <c r="AU641" s="890">
        <f t="shared" ca="1" si="1257"/>
        <v>40157.924993809356</v>
      </c>
      <c r="AV641" s="890">
        <f t="shared" ca="1" si="1257"/>
        <v>40157.924993809356</v>
      </c>
      <c r="AW641" s="890">
        <f t="shared" ca="1" si="1257"/>
        <v>41651.20964433749</v>
      </c>
      <c r="AX641" s="890">
        <f t="shared" ca="1" si="1257"/>
        <v>41651.20964433749</v>
      </c>
      <c r="AY641" s="890">
        <f t="shared" ca="1" si="1257"/>
        <v>43171.50617275374</v>
      </c>
      <c r="AZ641" s="890">
        <f t="shared" ca="1" si="1257"/>
        <v>43171.50617275374</v>
      </c>
      <c r="BA641" s="890">
        <f t="shared" ca="1" si="1257"/>
        <v>44718.13995582729</v>
      </c>
      <c r="CF641" s="602">
        <f t="shared" ref="CF641:DI641" ca="1" si="1258">IF(ISNUMBER($W641),IF($W641&lt;=$Z$35,$Z$23*$Z$33*365/360/12+IF($W641=$Z$35,-$Z$23*$Z$34+$Z$23*$Z$34*$Z$26+$Z$37/2,),IF(AND($W641&gt;$Z$35,$W641&lt;=$Z$36),$Z$23*($Z$34*CF$40+(1-$Z$34)*$Z$33)*365/360/12+IF($W641=$Z$36,-$Z$23*(1-$Z$34)+$Z132/2,),PMT(CF$40/12*365/360,$Z$24+$Z$35-$Z$36,-$Z$23))),"")</f>
        <v>35568.319858392242</v>
      </c>
      <c r="CG641" s="602">
        <f t="shared" ca="1" si="1258"/>
        <v>36406.382743065027</v>
      </c>
      <c r="CH641" s="602">
        <f t="shared" ca="1" si="1258"/>
        <v>36406.382743065027</v>
      </c>
      <c r="CI641" s="602">
        <f t="shared" ca="1" si="1258"/>
        <v>37254.96291615886</v>
      </c>
      <c r="CJ641" s="602">
        <f t="shared" ca="1" si="1258"/>
        <v>37254.96291615886</v>
      </c>
      <c r="CK641" s="602">
        <f t="shared" ca="1" si="1258"/>
        <v>38113.93857024506</v>
      </c>
      <c r="CL641" s="602">
        <f t="shared" ca="1" si="1258"/>
        <v>38113.93857024506</v>
      </c>
      <c r="CM641" s="602">
        <f t="shared" ca="1" si="1258"/>
        <v>38983.183461726985</v>
      </c>
      <c r="CN641" s="602">
        <f t="shared" ca="1" si="1258"/>
        <v>38983.183461726985</v>
      </c>
      <c r="CO641" s="602">
        <f t="shared" ca="1" si="1258"/>
        <v>39862.567150632683</v>
      </c>
      <c r="CP641" s="602">
        <f t="shared" ca="1" si="1258"/>
        <v>43478.747935967709</v>
      </c>
      <c r="CQ641" s="602">
        <f t="shared" ca="1" si="1258"/>
        <v>45030.566265503898</v>
      </c>
      <c r="CR641" s="602">
        <f t="shared" ca="1" si="1258"/>
        <v>45030.566265503898</v>
      </c>
      <c r="CS641" s="602">
        <f t="shared" ca="1" si="1258"/>
        <v>46607.884191275814</v>
      </c>
      <c r="CT641" s="602">
        <f t="shared" ca="1" si="1258"/>
        <v>46607.884191275814</v>
      </c>
      <c r="CU641" s="602">
        <f t="shared" ca="1" si="1258"/>
        <v>48209.984007450126</v>
      </c>
      <c r="CV641" s="602">
        <f t="shared" ca="1" si="1258"/>
        <v>48209.984007450126</v>
      </c>
      <c r="CW641" s="602">
        <f t="shared" ca="1" si="1258"/>
        <v>49836.133517801674</v>
      </c>
      <c r="CX641" s="602">
        <f t="shared" ca="1" si="1258"/>
        <v>49836.133517801674</v>
      </c>
      <c r="CY641" s="602">
        <f t="shared" ca="1" si="1258"/>
        <v>51485.589135532791</v>
      </c>
      <c r="CZ641" s="602">
        <f t="shared" ca="1" si="1258"/>
        <v>46290.414859746117</v>
      </c>
      <c r="DA641" s="602">
        <f t="shared" ca="1" si="1258"/>
        <v>47887.616454968753</v>
      </c>
      <c r="DB641" s="602">
        <f t="shared" ca="1" si="1258"/>
        <v>47887.616454968753</v>
      </c>
      <c r="DC641" s="602">
        <f t="shared" ca="1" si="1258"/>
        <v>49509.015192921019</v>
      </c>
      <c r="DD641" s="602">
        <f t="shared" ca="1" si="1258"/>
        <v>49509.015192921019</v>
      </c>
      <c r="DE641" s="602">
        <f t="shared" ca="1" si="1258"/>
        <v>51153.869520848333</v>
      </c>
      <c r="DF641" s="602">
        <f t="shared" ca="1" si="1258"/>
        <v>51153.869520848333</v>
      </c>
      <c r="DG641" s="602">
        <f t="shared" ca="1" si="1258"/>
        <v>52821.428913199037</v>
      </c>
      <c r="DH641" s="602">
        <f t="shared" ca="1" si="1258"/>
        <v>52821.428913199037</v>
      </c>
      <c r="DI641" s="602">
        <f t="shared" ca="1" si="1258"/>
        <v>54510.936800140749</v>
      </c>
    </row>
    <row r="642" spans="22:113" ht="14.25" x14ac:dyDescent="0.2">
      <c r="V642" s="260"/>
      <c r="W642" s="887">
        <f t="shared" si="1190"/>
        <v>99</v>
      </c>
      <c r="X642" s="890">
        <f t="shared" ref="X642:BA642" ca="1" si="1259">IF(ISNUMBER($W642),IF($W642&lt;=$Z$35,$Z$23*$Z$33*365/360/12+IF($W642=$Z$35,-$Z$23*$Z$34+$Z$23*$Z$34*$Z$26+$Z$37/2,),IF(AND($W642&gt;$Z$35,$W642&lt;=$Z$36),$Z$23*($Z$34*X$40+(1-$Z$34)*$Z$33)*365/360/12+IF($W642=$Z$36,-$Z$23*(1-$Z$34)+$Z133/2,),PMT(X$40/12*365/360,$Z$24+$Z$35-$Z$36,-$Z$23))),"")</f>
        <v>30258.123080979487</v>
      </c>
      <c r="Y642" s="890">
        <f t="shared" ca="1" si="1259"/>
        <v>31023.326031623368</v>
      </c>
      <c r="Z642" s="890">
        <f t="shared" ca="1" si="1259"/>
        <v>31023.326031623368</v>
      </c>
      <c r="AA642" s="890">
        <f t="shared" ca="1" si="1259"/>
        <v>31799.728267184837</v>
      </c>
      <c r="AB642" s="890">
        <f t="shared" ca="1" si="1259"/>
        <v>31799.728267184837</v>
      </c>
      <c r="AC642" s="890">
        <f t="shared" ca="1" si="1259"/>
        <v>32587.243243724675</v>
      </c>
      <c r="AD642" s="890">
        <f t="shared" ca="1" si="1259"/>
        <v>32587.243243724675</v>
      </c>
      <c r="AE642" s="890">
        <f t="shared" ca="1" si="1259"/>
        <v>33385.778544464687</v>
      </c>
      <c r="AF642" s="890">
        <f t="shared" ca="1" si="1259"/>
        <v>33385.778544464687</v>
      </c>
      <c r="AG642" s="890">
        <f t="shared" ca="1" si="1259"/>
        <v>34195.236072157502</v>
      </c>
      <c r="AH642" s="890">
        <f t="shared" ca="1" si="1259"/>
        <v>34740.891398371037</v>
      </c>
      <c r="AI642" s="890">
        <f t="shared" ca="1" si="1259"/>
        <v>36125.853977722742</v>
      </c>
      <c r="AJ642" s="890">
        <f t="shared" ca="1" si="1259"/>
        <v>36125.853977722742</v>
      </c>
      <c r="AK642" s="890">
        <f t="shared" ca="1" si="1259"/>
        <v>37540.139226000429</v>
      </c>
      <c r="AL642" s="890">
        <f t="shared" ca="1" si="1259"/>
        <v>37540.139226000429</v>
      </c>
      <c r="AM642" s="890">
        <f t="shared" ca="1" si="1259"/>
        <v>38983.183461726978</v>
      </c>
      <c r="AN642" s="890">
        <f t="shared" ca="1" si="1259"/>
        <v>38983.183461726978</v>
      </c>
      <c r="AO642" s="890">
        <f t="shared" ca="1" si="1259"/>
        <v>40454.389396970182</v>
      </c>
      <c r="AP642" s="890">
        <f t="shared" ca="1" si="1259"/>
        <v>40454.389396970182</v>
      </c>
      <c r="AQ642" s="890">
        <f t="shared" ca="1" si="1259"/>
        <v>41953.129251949089</v>
      </c>
      <c r="AR642" s="890">
        <f t="shared" ca="1" si="1259"/>
        <v>37254.96291615886</v>
      </c>
      <c r="AS642" s="890">
        <f t="shared" ca="1" si="1259"/>
        <v>38692.302106353636</v>
      </c>
      <c r="AT642" s="890">
        <f t="shared" ca="1" si="1259"/>
        <v>38692.302106353636</v>
      </c>
      <c r="AU642" s="890">
        <f t="shared" ca="1" si="1259"/>
        <v>40157.924993809356</v>
      </c>
      <c r="AV642" s="890">
        <f t="shared" ca="1" si="1259"/>
        <v>40157.924993809356</v>
      </c>
      <c r="AW642" s="890">
        <f t="shared" ca="1" si="1259"/>
        <v>41651.20964433749</v>
      </c>
      <c r="AX642" s="890">
        <f t="shared" ca="1" si="1259"/>
        <v>41651.20964433749</v>
      </c>
      <c r="AY642" s="890">
        <f t="shared" ca="1" si="1259"/>
        <v>43171.50617275374</v>
      </c>
      <c r="AZ642" s="890">
        <f t="shared" ca="1" si="1259"/>
        <v>43171.50617275374</v>
      </c>
      <c r="BA642" s="890">
        <f t="shared" ca="1" si="1259"/>
        <v>44718.13995582729</v>
      </c>
      <c r="CF642" s="602">
        <f t="shared" ref="CF642:DI642" ca="1" si="1260">IF(ISNUMBER($W642),IF($W642&lt;=$Z$35,$Z$23*$Z$33*365/360/12+IF($W642=$Z$35,-$Z$23*$Z$34+$Z$23*$Z$34*$Z$26+$Z$37/2,),IF(AND($W642&gt;$Z$35,$W642&lt;=$Z$36),$Z$23*($Z$34*CF$40+(1-$Z$34)*$Z$33)*365/360/12+IF($W642=$Z$36,-$Z$23*(1-$Z$34)+$Z133/2,),PMT(CF$40/12*365/360,$Z$24+$Z$35-$Z$36,-$Z$23))),"")</f>
        <v>35568.319858392242</v>
      </c>
      <c r="CG642" s="602">
        <f t="shared" ca="1" si="1260"/>
        <v>36406.382743065027</v>
      </c>
      <c r="CH642" s="602">
        <f t="shared" ca="1" si="1260"/>
        <v>36406.382743065027</v>
      </c>
      <c r="CI642" s="602">
        <f t="shared" ca="1" si="1260"/>
        <v>37254.96291615886</v>
      </c>
      <c r="CJ642" s="602">
        <f t="shared" ca="1" si="1260"/>
        <v>37254.96291615886</v>
      </c>
      <c r="CK642" s="602">
        <f t="shared" ca="1" si="1260"/>
        <v>38113.93857024506</v>
      </c>
      <c r="CL642" s="602">
        <f t="shared" ca="1" si="1260"/>
        <v>38113.93857024506</v>
      </c>
      <c r="CM642" s="602">
        <f t="shared" ca="1" si="1260"/>
        <v>38983.183461726985</v>
      </c>
      <c r="CN642" s="602">
        <f t="shared" ca="1" si="1260"/>
        <v>38983.183461726985</v>
      </c>
      <c r="CO642" s="602">
        <f t="shared" ca="1" si="1260"/>
        <v>39862.567150632683</v>
      </c>
      <c r="CP642" s="602">
        <f t="shared" ca="1" si="1260"/>
        <v>43478.747935967709</v>
      </c>
      <c r="CQ642" s="602">
        <f t="shared" ca="1" si="1260"/>
        <v>45030.566265503898</v>
      </c>
      <c r="CR642" s="602">
        <f t="shared" ca="1" si="1260"/>
        <v>45030.566265503898</v>
      </c>
      <c r="CS642" s="602">
        <f t="shared" ca="1" si="1260"/>
        <v>46607.884191275814</v>
      </c>
      <c r="CT642" s="602">
        <f t="shared" ca="1" si="1260"/>
        <v>46607.884191275814</v>
      </c>
      <c r="CU642" s="602">
        <f t="shared" ca="1" si="1260"/>
        <v>48209.984007450126</v>
      </c>
      <c r="CV642" s="602">
        <f t="shared" ca="1" si="1260"/>
        <v>48209.984007450126</v>
      </c>
      <c r="CW642" s="602">
        <f t="shared" ca="1" si="1260"/>
        <v>49836.133517801674</v>
      </c>
      <c r="CX642" s="602">
        <f t="shared" ca="1" si="1260"/>
        <v>49836.133517801674</v>
      </c>
      <c r="CY642" s="602">
        <f t="shared" ca="1" si="1260"/>
        <v>51485.589135532791</v>
      </c>
      <c r="CZ642" s="602">
        <f t="shared" ca="1" si="1260"/>
        <v>46290.414859746117</v>
      </c>
      <c r="DA642" s="602">
        <f t="shared" ca="1" si="1260"/>
        <v>47887.616454968753</v>
      </c>
      <c r="DB642" s="602">
        <f t="shared" ca="1" si="1260"/>
        <v>47887.616454968753</v>
      </c>
      <c r="DC642" s="602">
        <f t="shared" ca="1" si="1260"/>
        <v>49509.015192921019</v>
      </c>
      <c r="DD642" s="602">
        <f t="shared" ca="1" si="1260"/>
        <v>49509.015192921019</v>
      </c>
      <c r="DE642" s="602">
        <f t="shared" ca="1" si="1260"/>
        <v>51153.869520848333</v>
      </c>
      <c r="DF642" s="602">
        <f t="shared" ca="1" si="1260"/>
        <v>51153.869520848333</v>
      </c>
      <c r="DG642" s="602">
        <f t="shared" ca="1" si="1260"/>
        <v>52821.428913199037</v>
      </c>
      <c r="DH642" s="602">
        <f t="shared" ca="1" si="1260"/>
        <v>52821.428913199037</v>
      </c>
      <c r="DI642" s="602">
        <f t="shared" ca="1" si="1260"/>
        <v>54510.936800140749</v>
      </c>
    </row>
    <row r="643" spans="22:113" ht="14.25" x14ac:dyDescent="0.2">
      <c r="V643" s="260"/>
      <c r="W643" s="887">
        <f t="shared" si="1190"/>
        <v>100</v>
      </c>
      <c r="X643" s="890">
        <f t="shared" ref="X643:BA643" ca="1" si="1261">IF(ISNUMBER($W643),IF($W643&lt;=$Z$35,$Z$23*$Z$33*365/360/12+IF($W643=$Z$35,-$Z$23*$Z$34+$Z$23*$Z$34*$Z$26+$Z$37/2,),IF(AND($W643&gt;$Z$35,$W643&lt;=$Z$36),$Z$23*($Z$34*X$40+(1-$Z$34)*$Z$33)*365/360/12+IF($W643=$Z$36,-$Z$23*(1-$Z$34)+$Z134/2,),PMT(X$40/12*365/360,$Z$24+$Z$35-$Z$36,-$Z$23))),"")</f>
        <v>30258.123080979487</v>
      </c>
      <c r="Y643" s="890">
        <f t="shared" ca="1" si="1261"/>
        <v>31023.326031623368</v>
      </c>
      <c r="Z643" s="890">
        <f t="shared" ca="1" si="1261"/>
        <v>31023.326031623368</v>
      </c>
      <c r="AA643" s="890">
        <f t="shared" ca="1" si="1261"/>
        <v>31799.728267184837</v>
      </c>
      <c r="AB643" s="890">
        <f t="shared" ca="1" si="1261"/>
        <v>31799.728267184837</v>
      </c>
      <c r="AC643" s="890">
        <f t="shared" ca="1" si="1261"/>
        <v>32587.243243724675</v>
      </c>
      <c r="AD643" s="890">
        <f t="shared" ca="1" si="1261"/>
        <v>32587.243243724675</v>
      </c>
      <c r="AE643" s="890">
        <f t="shared" ca="1" si="1261"/>
        <v>33385.778544464687</v>
      </c>
      <c r="AF643" s="890">
        <f t="shared" ca="1" si="1261"/>
        <v>33385.778544464687</v>
      </c>
      <c r="AG643" s="890">
        <f t="shared" ca="1" si="1261"/>
        <v>34195.236072157502</v>
      </c>
      <c r="AH643" s="890">
        <f t="shared" ca="1" si="1261"/>
        <v>34740.891398371037</v>
      </c>
      <c r="AI643" s="890">
        <f t="shared" ca="1" si="1261"/>
        <v>36125.853977722742</v>
      </c>
      <c r="AJ643" s="890">
        <f t="shared" ca="1" si="1261"/>
        <v>36125.853977722742</v>
      </c>
      <c r="AK643" s="890">
        <f t="shared" ca="1" si="1261"/>
        <v>37540.139226000429</v>
      </c>
      <c r="AL643" s="890">
        <f t="shared" ca="1" si="1261"/>
        <v>37540.139226000429</v>
      </c>
      <c r="AM643" s="890">
        <f t="shared" ca="1" si="1261"/>
        <v>38983.183461726978</v>
      </c>
      <c r="AN643" s="890">
        <f t="shared" ca="1" si="1261"/>
        <v>38983.183461726978</v>
      </c>
      <c r="AO643" s="890">
        <f t="shared" ca="1" si="1261"/>
        <v>40454.389396970182</v>
      </c>
      <c r="AP643" s="890">
        <f t="shared" ca="1" si="1261"/>
        <v>40454.389396970182</v>
      </c>
      <c r="AQ643" s="890">
        <f t="shared" ca="1" si="1261"/>
        <v>41953.129251949089</v>
      </c>
      <c r="AR643" s="890">
        <f t="shared" ca="1" si="1261"/>
        <v>37254.96291615886</v>
      </c>
      <c r="AS643" s="890">
        <f t="shared" ca="1" si="1261"/>
        <v>38692.302106353636</v>
      </c>
      <c r="AT643" s="890">
        <f t="shared" ca="1" si="1261"/>
        <v>38692.302106353636</v>
      </c>
      <c r="AU643" s="890">
        <f t="shared" ca="1" si="1261"/>
        <v>40157.924993809356</v>
      </c>
      <c r="AV643" s="890">
        <f t="shared" ca="1" si="1261"/>
        <v>40157.924993809356</v>
      </c>
      <c r="AW643" s="890">
        <f t="shared" ca="1" si="1261"/>
        <v>41651.20964433749</v>
      </c>
      <c r="AX643" s="890">
        <f t="shared" ca="1" si="1261"/>
        <v>41651.20964433749</v>
      </c>
      <c r="AY643" s="890">
        <f t="shared" ca="1" si="1261"/>
        <v>43171.50617275374</v>
      </c>
      <c r="AZ643" s="890">
        <f t="shared" ca="1" si="1261"/>
        <v>43171.50617275374</v>
      </c>
      <c r="BA643" s="890">
        <f t="shared" ca="1" si="1261"/>
        <v>44718.13995582729</v>
      </c>
      <c r="CF643" s="602">
        <f t="shared" ref="CF643:DI643" ca="1" si="1262">IF(ISNUMBER($W643),IF($W643&lt;=$Z$35,$Z$23*$Z$33*365/360/12+IF($W643=$Z$35,-$Z$23*$Z$34+$Z$23*$Z$34*$Z$26+$Z$37/2,),IF(AND($W643&gt;$Z$35,$W643&lt;=$Z$36),$Z$23*($Z$34*CF$40+(1-$Z$34)*$Z$33)*365/360/12+IF($W643=$Z$36,-$Z$23*(1-$Z$34)+$Z134/2,),PMT(CF$40/12*365/360,$Z$24+$Z$35-$Z$36,-$Z$23))),"")</f>
        <v>35568.319858392242</v>
      </c>
      <c r="CG643" s="602">
        <f t="shared" ca="1" si="1262"/>
        <v>36406.382743065027</v>
      </c>
      <c r="CH643" s="602">
        <f t="shared" ca="1" si="1262"/>
        <v>36406.382743065027</v>
      </c>
      <c r="CI643" s="602">
        <f t="shared" ca="1" si="1262"/>
        <v>37254.96291615886</v>
      </c>
      <c r="CJ643" s="602">
        <f t="shared" ca="1" si="1262"/>
        <v>37254.96291615886</v>
      </c>
      <c r="CK643" s="602">
        <f t="shared" ca="1" si="1262"/>
        <v>38113.93857024506</v>
      </c>
      <c r="CL643" s="602">
        <f t="shared" ca="1" si="1262"/>
        <v>38113.93857024506</v>
      </c>
      <c r="CM643" s="602">
        <f t="shared" ca="1" si="1262"/>
        <v>38983.183461726985</v>
      </c>
      <c r="CN643" s="602">
        <f t="shared" ca="1" si="1262"/>
        <v>38983.183461726985</v>
      </c>
      <c r="CO643" s="602">
        <f t="shared" ca="1" si="1262"/>
        <v>39862.567150632683</v>
      </c>
      <c r="CP643" s="602">
        <f t="shared" ca="1" si="1262"/>
        <v>43478.747935967709</v>
      </c>
      <c r="CQ643" s="602">
        <f t="shared" ca="1" si="1262"/>
        <v>45030.566265503898</v>
      </c>
      <c r="CR643" s="602">
        <f t="shared" ca="1" si="1262"/>
        <v>45030.566265503898</v>
      </c>
      <c r="CS643" s="602">
        <f t="shared" ca="1" si="1262"/>
        <v>46607.884191275814</v>
      </c>
      <c r="CT643" s="602">
        <f t="shared" ca="1" si="1262"/>
        <v>46607.884191275814</v>
      </c>
      <c r="CU643" s="602">
        <f t="shared" ca="1" si="1262"/>
        <v>48209.984007450126</v>
      </c>
      <c r="CV643" s="602">
        <f t="shared" ca="1" si="1262"/>
        <v>48209.984007450126</v>
      </c>
      <c r="CW643" s="602">
        <f t="shared" ca="1" si="1262"/>
        <v>49836.133517801674</v>
      </c>
      <c r="CX643" s="602">
        <f t="shared" ca="1" si="1262"/>
        <v>49836.133517801674</v>
      </c>
      <c r="CY643" s="602">
        <f t="shared" ca="1" si="1262"/>
        <v>51485.589135532791</v>
      </c>
      <c r="CZ643" s="602">
        <f t="shared" ca="1" si="1262"/>
        <v>46290.414859746117</v>
      </c>
      <c r="DA643" s="602">
        <f t="shared" ca="1" si="1262"/>
        <v>47887.616454968753</v>
      </c>
      <c r="DB643" s="602">
        <f t="shared" ca="1" si="1262"/>
        <v>47887.616454968753</v>
      </c>
      <c r="DC643" s="602">
        <f t="shared" ca="1" si="1262"/>
        <v>49509.015192921019</v>
      </c>
      <c r="DD643" s="602">
        <f t="shared" ca="1" si="1262"/>
        <v>49509.015192921019</v>
      </c>
      <c r="DE643" s="602">
        <f t="shared" ca="1" si="1262"/>
        <v>51153.869520848333</v>
      </c>
      <c r="DF643" s="602">
        <f t="shared" ca="1" si="1262"/>
        <v>51153.869520848333</v>
      </c>
      <c r="DG643" s="602">
        <f t="shared" ca="1" si="1262"/>
        <v>52821.428913199037</v>
      </c>
      <c r="DH643" s="602">
        <f t="shared" ca="1" si="1262"/>
        <v>52821.428913199037</v>
      </c>
      <c r="DI643" s="602">
        <f t="shared" ca="1" si="1262"/>
        <v>54510.936800140749</v>
      </c>
    </row>
    <row r="644" spans="22:113" ht="14.25" x14ac:dyDescent="0.2">
      <c r="V644" s="260"/>
      <c r="W644" s="887">
        <f t="shared" si="1190"/>
        <v>101</v>
      </c>
      <c r="X644" s="890">
        <f t="shared" ref="X644:BA644" ca="1" si="1263">IF(ISNUMBER($W644),IF($W644&lt;=$Z$35,$Z$23*$Z$33*365/360/12+IF($W644=$Z$35,-$Z$23*$Z$34+$Z$23*$Z$34*$Z$26+$Z$37/2,),IF(AND($W644&gt;$Z$35,$W644&lt;=$Z$36),$Z$23*($Z$34*X$40+(1-$Z$34)*$Z$33)*365/360/12+IF($W644=$Z$36,-$Z$23*(1-$Z$34)+$Z135/2,),PMT(X$40/12*365/360,$Z$24+$Z$35-$Z$36,-$Z$23))),"")</f>
        <v>30258.123080979487</v>
      </c>
      <c r="Y644" s="890">
        <f t="shared" ca="1" si="1263"/>
        <v>31023.326031623368</v>
      </c>
      <c r="Z644" s="890">
        <f t="shared" ca="1" si="1263"/>
        <v>31023.326031623368</v>
      </c>
      <c r="AA644" s="890">
        <f t="shared" ca="1" si="1263"/>
        <v>31799.728267184837</v>
      </c>
      <c r="AB644" s="890">
        <f t="shared" ca="1" si="1263"/>
        <v>31799.728267184837</v>
      </c>
      <c r="AC644" s="890">
        <f t="shared" ca="1" si="1263"/>
        <v>32587.243243724675</v>
      </c>
      <c r="AD644" s="890">
        <f t="shared" ca="1" si="1263"/>
        <v>32587.243243724675</v>
      </c>
      <c r="AE644" s="890">
        <f t="shared" ca="1" si="1263"/>
        <v>33385.778544464687</v>
      </c>
      <c r="AF644" s="890">
        <f t="shared" ca="1" si="1263"/>
        <v>33385.778544464687</v>
      </c>
      <c r="AG644" s="890">
        <f t="shared" ca="1" si="1263"/>
        <v>34195.236072157502</v>
      </c>
      <c r="AH644" s="890">
        <f t="shared" ca="1" si="1263"/>
        <v>34740.891398371037</v>
      </c>
      <c r="AI644" s="890">
        <f t="shared" ca="1" si="1263"/>
        <v>36125.853977722742</v>
      </c>
      <c r="AJ644" s="890">
        <f t="shared" ca="1" si="1263"/>
        <v>36125.853977722742</v>
      </c>
      <c r="AK644" s="890">
        <f t="shared" ca="1" si="1263"/>
        <v>37540.139226000429</v>
      </c>
      <c r="AL644" s="890">
        <f t="shared" ca="1" si="1263"/>
        <v>37540.139226000429</v>
      </c>
      <c r="AM644" s="890">
        <f t="shared" ca="1" si="1263"/>
        <v>38983.183461726978</v>
      </c>
      <c r="AN644" s="890">
        <f t="shared" ca="1" si="1263"/>
        <v>38983.183461726978</v>
      </c>
      <c r="AO644" s="890">
        <f t="shared" ca="1" si="1263"/>
        <v>40454.389396970182</v>
      </c>
      <c r="AP644" s="890">
        <f t="shared" ca="1" si="1263"/>
        <v>40454.389396970182</v>
      </c>
      <c r="AQ644" s="890">
        <f t="shared" ca="1" si="1263"/>
        <v>41953.129251949089</v>
      </c>
      <c r="AR644" s="890">
        <f t="shared" ca="1" si="1263"/>
        <v>37254.96291615886</v>
      </c>
      <c r="AS644" s="890">
        <f t="shared" ca="1" si="1263"/>
        <v>38692.302106353636</v>
      </c>
      <c r="AT644" s="890">
        <f t="shared" ca="1" si="1263"/>
        <v>38692.302106353636</v>
      </c>
      <c r="AU644" s="890">
        <f t="shared" ca="1" si="1263"/>
        <v>40157.924993809356</v>
      </c>
      <c r="AV644" s="890">
        <f t="shared" ca="1" si="1263"/>
        <v>40157.924993809356</v>
      </c>
      <c r="AW644" s="890">
        <f t="shared" ca="1" si="1263"/>
        <v>41651.20964433749</v>
      </c>
      <c r="AX644" s="890">
        <f t="shared" ca="1" si="1263"/>
        <v>41651.20964433749</v>
      </c>
      <c r="AY644" s="890">
        <f t="shared" ca="1" si="1263"/>
        <v>43171.50617275374</v>
      </c>
      <c r="AZ644" s="890">
        <f t="shared" ca="1" si="1263"/>
        <v>43171.50617275374</v>
      </c>
      <c r="BA644" s="890">
        <f t="shared" ca="1" si="1263"/>
        <v>44718.13995582729</v>
      </c>
      <c r="CF644" s="602">
        <f t="shared" ref="CF644:DI644" ca="1" si="1264">IF(ISNUMBER($W644),IF($W644&lt;=$Z$35,$Z$23*$Z$33*365/360/12+IF($W644=$Z$35,-$Z$23*$Z$34+$Z$23*$Z$34*$Z$26+$Z$37/2,),IF(AND($W644&gt;$Z$35,$W644&lt;=$Z$36),$Z$23*($Z$34*CF$40+(1-$Z$34)*$Z$33)*365/360/12+IF($W644=$Z$36,-$Z$23*(1-$Z$34)+$Z135/2,),PMT(CF$40/12*365/360,$Z$24+$Z$35-$Z$36,-$Z$23))),"")</f>
        <v>35568.319858392242</v>
      </c>
      <c r="CG644" s="602">
        <f t="shared" ca="1" si="1264"/>
        <v>36406.382743065027</v>
      </c>
      <c r="CH644" s="602">
        <f t="shared" ca="1" si="1264"/>
        <v>36406.382743065027</v>
      </c>
      <c r="CI644" s="602">
        <f t="shared" ca="1" si="1264"/>
        <v>37254.96291615886</v>
      </c>
      <c r="CJ644" s="602">
        <f t="shared" ca="1" si="1264"/>
        <v>37254.96291615886</v>
      </c>
      <c r="CK644" s="602">
        <f t="shared" ca="1" si="1264"/>
        <v>38113.93857024506</v>
      </c>
      <c r="CL644" s="602">
        <f t="shared" ca="1" si="1264"/>
        <v>38113.93857024506</v>
      </c>
      <c r="CM644" s="602">
        <f t="shared" ca="1" si="1264"/>
        <v>38983.183461726985</v>
      </c>
      <c r="CN644" s="602">
        <f t="shared" ca="1" si="1264"/>
        <v>38983.183461726985</v>
      </c>
      <c r="CO644" s="602">
        <f t="shared" ca="1" si="1264"/>
        <v>39862.567150632683</v>
      </c>
      <c r="CP644" s="602">
        <f t="shared" ca="1" si="1264"/>
        <v>43478.747935967709</v>
      </c>
      <c r="CQ644" s="602">
        <f t="shared" ca="1" si="1264"/>
        <v>45030.566265503898</v>
      </c>
      <c r="CR644" s="602">
        <f t="shared" ca="1" si="1264"/>
        <v>45030.566265503898</v>
      </c>
      <c r="CS644" s="602">
        <f t="shared" ca="1" si="1264"/>
        <v>46607.884191275814</v>
      </c>
      <c r="CT644" s="602">
        <f t="shared" ca="1" si="1264"/>
        <v>46607.884191275814</v>
      </c>
      <c r="CU644" s="602">
        <f t="shared" ca="1" si="1264"/>
        <v>48209.984007450126</v>
      </c>
      <c r="CV644" s="602">
        <f t="shared" ca="1" si="1264"/>
        <v>48209.984007450126</v>
      </c>
      <c r="CW644" s="602">
        <f t="shared" ca="1" si="1264"/>
        <v>49836.133517801674</v>
      </c>
      <c r="CX644" s="602">
        <f t="shared" ca="1" si="1264"/>
        <v>49836.133517801674</v>
      </c>
      <c r="CY644" s="602">
        <f t="shared" ca="1" si="1264"/>
        <v>51485.589135532791</v>
      </c>
      <c r="CZ644" s="602">
        <f t="shared" ca="1" si="1264"/>
        <v>46290.414859746117</v>
      </c>
      <c r="DA644" s="602">
        <f t="shared" ca="1" si="1264"/>
        <v>47887.616454968753</v>
      </c>
      <c r="DB644" s="602">
        <f t="shared" ca="1" si="1264"/>
        <v>47887.616454968753</v>
      </c>
      <c r="DC644" s="602">
        <f t="shared" ca="1" si="1264"/>
        <v>49509.015192921019</v>
      </c>
      <c r="DD644" s="602">
        <f t="shared" ca="1" si="1264"/>
        <v>49509.015192921019</v>
      </c>
      <c r="DE644" s="602">
        <f t="shared" ca="1" si="1264"/>
        <v>51153.869520848333</v>
      </c>
      <c r="DF644" s="602">
        <f t="shared" ca="1" si="1264"/>
        <v>51153.869520848333</v>
      </c>
      <c r="DG644" s="602">
        <f t="shared" ca="1" si="1264"/>
        <v>52821.428913199037</v>
      </c>
      <c r="DH644" s="602">
        <f t="shared" ca="1" si="1264"/>
        <v>52821.428913199037</v>
      </c>
      <c r="DI644" s="602">
        <f t="shared" ca="1" si="1264"/>
        <v>54510.936800140749</v>
      </c>
    </row>
    <row r="645" spans="22:113" ht="14.25" x14ac:dyDescent="0.2">
      <c r="V645" s="260"/>
      <c r="W645" s="887">
        <f t="shared" si="1190"/>
        <v>102</v>
      </c>
      <c r="X645" s="890">
        <f t="shared" ref="X645:BA645" ca="1" si="1265">IF(ISNUMBER($W645),IF($W645&lt;=$Z$35,$Z$23*$Z$33*365/360/12+IF($W645=$Z$35,-$Z$23*$Z$34+$Z$23*$Z$34*$Z$26+$Z$37/2,),IF(AND($W645&gt;$Z$35,$W645&lt;=$Z$36),$Z$23*($Z$34*X$40+(1-$Z$34)*$Z$33)*365/360/12+IF($W645=$Z$36,-$Z$23*(1-$Z$34)+$Z136/2,),PMT(X$40/12*365/360,$Z$24+$Z$35-$Z$36,-$Z$23))),"")</f>
        <v>30258.123080979487</v>
      </c>
      <c r="Y645" s="890">
        <f t="shared" ca="1" si="1265"/>
        <v>31023.326031623368</v>
      </c>
      <c r="Z645" s="890">
        <f t="shared" ca="1" si="1265"/>
        <v>31023.326031623368</v>
      </c>
      <c r="AA645" s="890">
        <f t="shared" ca="1" si="1265"/>
        <v>31799.728267184837</v>
      </c>
      <c r="AB645" s="890">
        <f t="shared" ca="1" si="1265"/>
        <v>31799.728267184837</v>
      </c>
      <c r="AC645" s="890">
        <f t="shared" ca="1" si="1265"/>
        <v>32587.243243724675</v>
      </c>
      <c r="AD645" s="890">
        <f t="shared" ca="1" si="1265"/>
        <v>32587.243243724675</v>
      </c>
      <c r="AE645" s="890">
        <f t="shared" ca="1" si="1265"/>
        <v>33385.778544464687</v>
      </c>
      <c r="AF645" s="890">
        <f t="shared" ca="1" si="1265"/>
        <v>33385.778544464687</v>
      </c>
      <c r="AG645" s="890">
        <f t="shared" ca="1" si="1265"/>
        <v>34195.236072157502</v>
      </c>
      <c r="AH645" s="890">
        <f t="shared" ca="1" si="1265"/>
        <v>34740.891398371037</v>
      </c>
      <c r="AI645" s="890">
        <f t="shared" ca="1" si="1265"/>
        <v>36125.853977722742</v>
      </c>
      <c r="AJ645" s="890">
        <f t="shared" ca="1" si="1265"/>
        <v>36125.853977722742</v>
      </c>
      <c r="AK645" s="890">
        <f t="shared" ca="1" si="1265"/>
        <v>37540.139226000429</v>
      </c>
      <c r="AL645" s="890">
        <f t="shared" ca="1" si="1265"/>
        <v>37540.139226000429</v>
      </c>
      <c r="AM645" s="890">
        <f t="shared" ca="1" si="1265"/>
        <v>38983.183461726978</v>
      </c>
      <c r="AN645" s="890">
        <f t="shared" ca="1" si="1265"/>
        <v>38983.183461726978</v>
      </c>
      <c r="AO645" s="890">
        <f t="shared" ca="1" si="1265"/>
        <v>40454.389396970182</v>
      </c>
      <c r="AP645" s="890">
        <f t="shared" ca="1" si="1265"/>
        <v>40454.389396970182</v>
      </c>
      <c r="AQ645" s="890">
        <f t="shared" ca="1" si="1265"/>
        <v>41953.129251949089</v>
      </c>
      <c r="AR645" s="890">
        <f t="shared" ca="1" si="1265"/>
        <v>37254.96291615886</v>
      </c>
      <c r="AS645" s="890">
        <f t="shared" ca="1" si="1265"/>
        <v>38692.302106353636</v>
      </c>
      <c r="AT645" s="890">
        <f t="shared" ca="1" si="1265"/>
        <v>38692.302106353636</v>
      </c>
      <c r="AU645" s="890">
        <f t="shared" ca="1" si="1265"/>
        <v>40157.924993809356</v>
      </c>
      <c r="AV645" s="890">
        <f t="shared" ca="1" si="1265"/>
        <v>40157.924993809356</v>
      </c>
      <c r="AW645" s="890">
        <f t="shared" ca="1" si="1265"/>
        <v>41651.20964433749</v>
      </c>
      <c r="AX645" s="890">
        <f t="shared" ca="1" si="1265"/>
        <v>41651.20964433749</v>
      </c>
      <c r="AY645" s="890">
        <f t="shared" ca="1" si="1265"/>
        <v>43171.50617275374</v>
      </c>
      <c r="AZ645" s="890">
        <f t="shared" ca="1" si="1265"/>
        <v>43171.50617275374</v>
      </c>
      <c r="BA645" s="890">
        <f t="shared" ca="1" si="1265"/>
        <v>44718.13995582729</v>
      </c>
      <c r="CF645" s="602">
        <f t="shared" ref="CF645:DI645" ca="1" si="1266">IF(ISNUMBER($W645),IF($W645&lt;=$Z$35,$Z$23*$Z$33*365/360/12+IF($W645=$Z$35,-$Z$23*$Z$34+$Z$23*$Z$34*$Z$26+$Z$37/2,),IF(AND($W645&gt;$Z$35,$W645&lt;=$Z$36),$Z$23*($Z$34*CF$40+(1-$Z$34)*$Z$33)*365/360/12+IF($W645=$Z$36,-$Z$23*(1-$Z$34)+$Z136/2,),PMT(CF$40/12*365/360,$Z$24+$Z$35-$Z$36,-$Z$23))),"")</f>
        <v>35568.319858392242</v>
      </c>
      <c r="CG645" s="602">
        <f t="shared" ca="1" si="1266"/>
        <v>36406.382743065027</v>
      </c>
      <c r="CH645" s="602">
        <f t="shared" ca="1" si="1266"/>
        <v>36406.382743065027</v>
      </c>
      <c r="CI645" s="602">
        <f t="shared" ca="1" si="1266"/>
        <v>37254.96291615886</v>
      </c>
      <c r="CJ645" s="602">
        <f t="shared" ca="1" si="1266"/>
        <v>37254.96291615886</v>
      </c>
      <c r="CK645" s="602">
        <f t="shared" ca="1" si="1266"/>
        <v>38113.93857024506</v>
      </c>
      <c r="CL645" s="602">
        <f t="shared" ca="1" si="1266"/>
        <v>38113.93857024506</v>
      </c>
      <c r="CM645" s="602">
        <f t="shared" ca="1" si="1266"/>
        <v>38983.183461726985</v>
      </c>
      <c r="CN645" s="602">
        <f t="shared" ca="1" si="1266"/>
        <v>38983.183461726985</v>
      </c>
      <c r="CO645" s="602">
        <f t="shared" ca="1" si="1266"/>
        <v>39862.567150632683</v>
      </c>
      <c r="CP645" s="602">
        <f t="shared" ca="1" si="1266"/>
        <v>43478.747935967709</v>
      </c>
      <c r="CQ645" s="602">
        <f t="shared" ca="1" si="1266"/>
        <v>45030.566265503898</v>
      </c>
      <c r="CR645" s="602">
        <f t="shared" ca="1" si="1266"/>
        <v>45030.566265503898</v>
      </c>
      <c r="CS645" s="602">
        <f t="shared" ca="1" si="1266"/>
        <v>46607.884191275814</v>
      </c>
      <c r="CT645" s="602">
        <f t="shared" ca="1" si="1266"/>
        <v>46607.884191275814</v>
      </c>
      <c r="CU645" s="602">
        <f t="shared" ca="1" si="1266"/>
        <v>48209.984007450126</v>
      </c>
      <c r="CV645" s="602">
        <f t="shared" ca="1" si="1266"/>
        <v>48209.984007450126</v>
      </c>
      <c r="CW645" s="602">
        <f t="shared" ca="1" si="1266"/>
        <v>49836.133517801674</v>
      </c>
      <c r="CX645" s="602">
        <f t="shared" ca="1" si="1266"/>
        <v>49836.133517801674</v>
      </c>
      <c r="CY645" s="602">
        <f t="shared" ca="1" si="1266"/>
        <v>51485.589135532791</v>
      </c>
      <c r="CZ645" s="602">
        <f t="shared" ca="1" si="1266"/>
        <v>46290.414859746117</v>
      </c>
      <c r="DA645" s="602">
        <f t="shared" ca="1" si="1266"/>
        <v>47887.616454968753</v>
      </c>
      <c r="DB645" s="602">
        <f t="shared" ca="1" si="1266"/>
        <v>47887.616454968753</v>
      </c>
      <c r="DC645" s="602">
        <f t="shared" ca="1" si="1266"/>
        <v>49509.015192921019</v>
      </c>
      <c r="DD645" s="602">
        <f t="shared" ca="1" si="1266"/>
        <v>49509.015192921019</v>
      </c>
      <c r="DE645" s="602">
        <f t="shared" ca="1" si="1266"/>
        <v>51153.869520848333</v>
      </c>
      <c r="DF645" s="602">
        <f t="shared" ca="1" si="1266"/>
        <v>51153.869520848333</v>
      </c>
      <c r="DG645" s="602">
        <f t="shared" ca="1" si="1266"/>
        <v>52821.428913199037</v>
      </c>
      <c r="DH645" s="602">
        <f t="shared" ca="1" si="1266"/>
        <v>52821.428913199037</v>
      </c>
      <c r="DI645" s="602">
        <f t="shared" ca="1" si="1266"/>
        <v>54510.936800140749</v>
      </c>
    </row>
    <row r="646" spans="22:113" ht="14.25" x14ac:dyDescent="0.2">
      <c r="V646" s="260"/>
      <c r="W646" s="887">
        <f t="shared" si="1190"/>
        <v>103</v>
      </c>
      <c r="X646" s="890">
        <f t="shared" ref="X646:BA646" ca="1" si="1267">IF(ISNUMBER($W646),IF($W646&lt;=$Z$35,$Z$23*$Z$33*365/360/12+IF($W646=$Z$35,-$Z$23*$Z$34+$Z$23*$Z$34*$Z$26+$Z$37/2,),IF(AND($W646&gt;$Z$35,$W646&lt;=$Z$36),$Z$23*($Z$34*X$40+(1-$Z$34)*$Z$33)*365/360/12+IF($W646=$Z$36,-$Z$23*(1-$Z$34)+$Z137/2,),PMT(X$40/12*365/360,$Z$24+$Z$35-$Z$36,-$Z$23))),"")</f>
        <v>30258.123080979487</v>
      </c>
      <c r="Y646" s="890">
        <f t="shared" ca="1" si="1267"/>
        <v>31023.326031623368</v>
      </c>
      <c r="Z646" s="890">
        <f t="shared" ca="1" si="1267"/>
        <v>31023.326031623368</v>
      </c>
      <c r="AA646" s="890">
        <f t="shared" ca="1" si="1267"/>
        <v>31799.728267184837</v>
      </c>
      <c r="AB646" s="890">
        <f t="shared" ca="1" si="1267"/>
        <v>31799.728267184837</v>
      </c>
      <c r="AC646" s="890">
        <f t="shared" ca="1" si="1267"/>
        <v>32587.243243724675</v>
      </c>
      <c r="AD646" s="890">
        <f t="shared" ca="1" si="1267"/>
        <v>32587.243243724675</v>
      </c>
      <c r="AE646" s="890">
        <f t="shared" ca="1" si="1267"/>
        <v>33385.778544464687</v>
      </c>
      <c r="AF646" s="890">
        <f t="shared" ca="1" si="1267"/>
        <v>33385.778544464687</v>
      </c>
      <c r="AG646" s="890">
        <f t="shared" ca="1" si="1267"/>
        <v>34195.236072157502</v>
      </c>
      <c r="AH646" s="890">
        <f t="shared" ca="1" si="1267"/>
        <v>34740.891398371037</v>
      </c>
      <c r="AI646" s="890">
        <f t="shared" ca="1" si="1267"/>
        <v>36125.853977722742</v>
      </c>
      <c r="AJ646" s="890">
        <f t="shared" ca="1" si="1267"/>
        <v>36125.853977722742</v>
      </c>
      <c r="AK646" s="890">
        <f t="shared" ca="1" si="1267"/>
        <v>37540.139226000429</v>
      </c>
      <c r="AL646" s="890">
        <f t="shared" ca="1" si="1267"/>
        <v>37540.139226000429</v>
      </c>
      <c r="AM646" s="890">
        <f t="shared" ca="1" si="1267"/>
        <v>38983.183461726978</v>
      </c>
      <c r="AN646" s="890">
        <f t="shared" ca="1" si="1267"/>
        <v>38983.183461726978</v>
      </c>
      <c r="AO646" s="890">
        <f t="shared" ca="1" si="1267"/>
        <v>40454.389396970182</v>
      </c>
      <c r="AP646" s="890">
        <f t="shared" ca="1" si="1267"/>
        <v>40454.389396970182</v>
      </c>
      <c r="AQ646" s="890">
        <f t="shared" ca="1" si="1267"/>
        <v>41953.129251949089</v>
      </c>
      <c r="AR646" s="890">
        <f t="shared" ca="1" si="1267"/>
        <v>37254.96291615886</v>
      </c>
      <c r="AS646" s="890">
        <f t="shared" ca="1" si="1267"/>
        <v>38692.302106353636</v>
      </c>
      <c r="AT646" s="890">
        <f t="shared" ca="1" si="1267"/>
        <v>38692.302106353636</v>
      </c>
      <c r="AU646" s="890">
        <f t="shared" ca="1" si="1267"/>
        <v>40157.924993809356</v>
      </c>
      <c r="AV646" s="890">
        <f t="shared" ca="1" si="1267"/>
        <v>40157.924993809356</v>
      </c>
      <c r="AW646" s="890">
        <f t="shared" ca="1" si="1267"/>
        <v>41651.20964433749</v>
      </c>
      <c r="AX646" s="890">
        <f t="shared" ca="1" si="1267"/>
        <v>41651.20964433749</v>
      </c>
      <c r="AY646" s="890">
        <f t="shared" ca="1" si="1267"/>
        <v>43171.50617275374</v>
      </c>
      <c r="AZ646" s="890">
        <f t="shared" ca="1" si="1267"/>
        <v>43171.50617275374</v>
      </c>
      <c r="BA646" s="890">
        <f t="shared" ca="1" si="1267"/>
        <v>44718.13995582729</v>
      </c>
      <c r="CF646" s="602">
        <f t="shared" ref="CF646:DI646" ca="1" si="1268">IF(ISNUMBER($W646),IF($W646&lt;=$Z$35,$Z$23*$Z$33*365/360/12+IF($W646=$Z$35,-$Z$23*$Z$34+$Z$23*$Z$34*$Z$26+$Z$37/2,),IF(AND($W646&gt;$Z$35,$W646&lt;=$Z$36),$Z$23*($Z$34*CF$40+(1-$Z$34)*$Z$33)*365/360/12+IF($W646=$Z$36,-$Z$23*(1-$Z$34)+$Z137/2,),PMT(CF$40/12*365/360,$Z$24+$Z$35-$Z$36,-$Z$23))),"")</f>
        <v>35568.319858392242</v>
      </c>
      <c r="CG646" s="602">
        <f t="shared" ca="1" si="1268"/>
        <v>36406.382743065027</v>
      </c>
      <c r="CH646" s="602">
        <f t="shared" ca="1" si="1268"/>
        <v>36406.382743065027</v>
      </c>
      <c r="CI646" s="602">
        <f t="shared" ca="1" si="1268"/>
        <v>37254.96291615886</v>
      </c>
      <c r="CJ646" s="602">
        <f t="shared" ca="1" si="1268"/>
        <v>37254.96291615886</v>
      </c>
      <c r="CK646" s="602">
        <f t="shared" ca="1" si="1268"/>
        <v>38113.93857024506</v>
      </c>
      <c r="CL646" s="602">
        <f t="shared" ca="1" si="1268"/>
        <v>38113.93857024506</v>
      </c>
      <c r="CM646" s="602">
        <f t="shared" ca="1" si="1268"/>
        <v>38983.183461726985</v>
      </c>
      <c r="CN646" s="602">
        <f t="shared" ca="1" si="1268"/>
        <v>38983.183461726985</v>
      </c>
      <c r="CO646" s="602">
        <f t="shared" ca="1" si="1268"/>
        <v>39862.567150632683</v>
      </c>
      <c r="CP646" s="602">
        <f t="shared" ca="1" si="1268"/>
        <v>43478.747935967709</v>
      </c>
      <c r="CQ646" s="602">
        <f t="shared" ca="1" si="1268"/>
        <v>45030.566265503898</v>
      </c>
      <c r="CR646" s="602">
        <f t="shared" ca="1" si="1268"/>
        <v>45030.566265503898</v>
      </c>
      <c r="CS646" s="602">
        <f t="shared" ca="1" si="1268"/>
        <v>46607.884191275814</v>
      </c>
      <c r="CT646" s="602">
        <f t="shared" ca="1" si="1268"/>
        <v>46607.884191275814</v>
      </c>
      <c r="CU646" s="602">
        <f t="shared" ca="1" si="1268"/>
        <v>48209.984007450126</v>
      </c>
      <c r="CV646" s="602">
        <f t="shared" ca="1" si="1268"/>
        <v>48209.984007450126</v>
      </c>
      <c r="CW646" s="602">
        <f t="shared" ca="1" si="1268"/>
        <v>49836.133517801674</v>
      </c>
      <c r="CX646" s="602">
        <f t="shared" ca="1" si="1268"/>
        <v>49836.133517801674</v>
      </c>
      <c r="CY646" s="602">
        <f t="shared" ca="1" si="1268"/>
        <v>51485.589135532791</v>
      </c>
      <c r="CZ646" s="602">
        <f t="shared" ca="1" si="1268"/>
        <v>46290.414859746117</v>
      </c>
      <c r="DA646" s="602">
        <f t="shared" ca="1" si="1268"/>
        <v>47887.616454968753</v>
      </c>
      <c r="DB646" s="602">
        <f t="shared" ca="1" si="1268"/>
        <v>47887.616454968753</v>
      </c>
      <c r="DC646" s="602">
        <f t="shared" ca="1" si="1268"/>
        <v>49509.015192921019</v>
      </c>
      <c r="DD646" s="602">
        <f t="shared" ca="1" si="1268"/>
        <v>49509.015192921019</v>
      </c>
      <c r="DE646" s="602">
        <f t="shared" ca="1" si="1268"/>
        <v>51153.869520848333</v>
      </c>
      <c r="DF646" s="602">
        <f t="shared" ca="1" si="1268"/>
        <v>51153.869520848333</v>
      </c>
      <c r="DG646" s="602">
        <f t="shared" ca="1" si="1268"/>
        <v>52821.428913199037</v>
      </c>
      <c r="DH646" s="602">
        <f t="shared" ca="1" si="1268"/>
        <v>52821.428913199037</v>
      </c>
      <c r="DI646" s="602">
        <f t="shared" ca="1" si="1268"/>
        <v>54510.936800140749</v>
      </c>
    </row>
    <row r="647" spans="22:113" ht="14.25" x14ac:dyDescent="0.2">
      <c r="V647" s="260"/>
      <c r="W647" s="887">
        <f t="shared" si="1190"/>
        <v>104</v>
      </c>
      <c r="X647" s="890">
        <f t="shared" ref="X647:BA647" ca="1" si="1269">IF(ISNUMBER($W647),IF($W647&lt;=$Z$35,$Z$23*$Z$33*365/360/12+IF($W647=$Z$35,-$Z$23*$Z$34+$Z$23*$Z$34*$Z$26+$Z$37/2,),IF(AND($W647&gt;$Z$35,$W647&lt;=$Z$36),$Z$23*($Z$34*X$40+(1-$Z$34)*$Z$33)*365/360/12+IF($W647=$Z$36,-$Z$23*(1-$Z$34)+$Z138/2,),PMT(X$40/12*365/360,$Z$24+$Z$35-$Z$36,-$Z$23))),"")</f>
        <v>30258.123080979487</v>
      </c>
      <c r="Y647" s="890">
        <f t="shared" ca="1" si="1269"/>
        <v>31023.326031623368</v>
      </c>
      <c r="Z647" s="890">
        <f t="shared" ca="1" si="1269"/>
        <v>31023.326031623368</v>
      </c>
      <c r="AA647" s="890">
        <f t="shared" ca="1" si="1269"/>
        <v>31799.728267184837</v>
      </c>
      <c r="AB647" s="890">
        <f t="shared" ca="1" si="1269"/>
        <v>31799.728267184837</v>
      </c>
      <c r="AC647" s="890">
        <f t="shared" ca="1" si="1269"/>
        <v>32587.243243724675</v>
      </c>
      <c r="AD647" s="890">
        <f t="shared" ca="1" si="1269"/>
        <v>32587.243243724675</v>
      </c>
      <c r="AE647" s="890">
        <f t="shared" ca="1" si="1269"/>
        <v>33385.778544464687</v>
      </c>
      <c r="AF647" s="890">
        <f t="shared" ca="1" si="1269"/>
        <v>33385.778544464687</v>
      </c>
      <c r="AG647" s="890">
        <f t="shared" ca="1" si="1269"/>
        <v>34195.236072157502</v>
      </c>
      <c r="AH647" s="890">
        <f t="shared" ca="1" si="1269"/>
        <v>34740.891398371037</v>
      </c>
      <c r="AI647" s="890">
        <f t="shared" ca="1" si="1269"/>
        <v>36125.853977722742</v>
      </c>
      <c r="AJ647" s="890">
        <f t="shared" ca="1" si="1269"/>
        <v>36125.853977722742</v>
      </c>
      <c r="AK647" s="890">
        <f t="shared" ca="1" si="1269"/>
        <v>37540.139226000429</v>
      </c>
      <c r="AL647" s="890">
        <f t="shared" ca="1" si="1269"/>
        <v>37540.139226000429</v>
      </c>
      <c r="AM647" s="890">
        <f t="shared" ca="1" si="1269"/>
        <v>38983.183461726978</v>
      </c>
      <c r="AN647" s="890">
        <f t="shared" ca="1" si="1269"/>
        <v>38983.183461726978</v>
      </c>
      <c r="AO647" s="890">
        <f t="shared" ca="1" si="1269"/>
        <v>40454.389396970182</v>
      </c>
      <c r="AP647" s="890">
        <f t="shared" ca="1" si="1269"/>
        <v>40454.389396970182</v>
      </c>
      <c r="AQ647" s="890">
        <f t="shared" ca="1" si="1269"/>
        <v>41953.129251949089</v>
      </c>
      <c r="AR647" s="890">
        <f t="shared" ca="1" si="1269"/>
        <v>37254.96291615886</v>
      </c>
      <c r="AS647" s="890">
        <f t="shared" ca="1" si="1269"/>
        <v>38692.302106353636</v>
      </c>
      <c r="AT647" s="890">
        <f t="shared" ca="1" si="1269"/>
        <v>38692.302106353636</v>
      </c>
      <c r="AU647" s="890">
        <f t="shared" ca="1" si="1269"/>
        <v>40157.924993809356</v>
      </c>
      <c r="AV647" s="890">
        <f t="shared" ca="1" si="1269"/>
        <v>40157.924993809356</v>
      </c>
      <c r="AW647" s="890">
        <f t="shared" ca="1" si="1269"/>
        <v>41651.20964433749</v>
      </c>
      <c r="AX647" s="890">
        <f t="shared" ca="1" si="1269"/>
        <v>41651.20964433749</v>
      </c>
      <c r="AY647" s="890">
        <f t="shared" ca="1" si="1269"/>
        <v>43171.50617275374</v>
      </c>
      <c r="AZ647" s="890">
        <f t="shared" ca="1" si="1269"/>
        <v>43171.50617275374</v>
      </c>
      <c r="BA647" s="890">
        <f t="shared" ca="1" si="1269"/>
        <v>44718.13995582729</v>
      </c>
      <c r="CF647" s="602">
        <f t="shared" ref="CF647:DI647" ca="1" si="1270">IF(ISNUMBER($W647),IF($W647&lt;=$Z$35,$Z$23*$Z$33*365/360/12+IF($W647=$Z$35,-$Z$23*$Z$34+$Z$23*$Z$34*$Z$26+$Z$37/2,),IF(AND($W647&gt;$Z$35,$W647&lt;=$Z$36),$Z$23*($Z$34*CF$40+(1-$Z$34)*$Z$33)*365/360/12+IF($W647=$Z$36,-$Z$23*(1-$Z$34)+$Z138/2,),PMT(CF$40/12*365/360,$Z$24+$Z$35-$Z$36,-$Z$23))),"")</f>
        <v>35568.319858392242</v>
      </c>
      <c r="CG647" s="602">
        <f t="shared" ca="1" si="1270"/>
        <v>36406.382743065027</v>
      </c>
      <c r="CH647" s="602">
        <f t="shared" ca="1" si="1270"/>
        <v>36406.382743065027</v>
      </c>
      <c r="CI647" s="602">
        <f t="shared" ca="1" si="1270"/>
        <v>37254.96291615886</v>
      </c>
      <c r="CJ647" s="602">
        <f t="shared" ca="1" si="1270"/>
        <v>37254.96291615886</v>
      </c>
      <c r="CK647" s="602">
        <f t="shared" ca="1" si="1270"/>
        <v>38113.93857024506</v>
      </c>
      <c r="CL647" s="602">
        <f t="shared" ca="1" si="1270"/>
        <v>38113.93857024506</v>
      </c>
      <c r="CM647" s="602">
        <f t="shared" ca="1" si="1270"/>
        <v>38983.183461726985</v>
      </c>
      <c r="CN647" s="602">
        <f t="shared" ca="1" si="1270"/>
        <v>38983.183461726985</v>
      </c>
      <c r="CO647" s="602">
        <f t="shared" ca="1" si="1270"/>
        <v>39862.567150632683</v>
      </c>
      <c r="CP647" s="602">
        <f t="shared" ca="1" si="1270"/>
        <v>43478.747935967709</v>
      </c>
      <c r="CQ647" s="602">
        <f t="shared" ca="1" si="1270"/>
        <v>45030.566265503898</v>
      </c>
      <c r="CR647" s="602">
        <f t="shared" ca="1" si="1270"/>
        <v>45030.566265503898</v>
      </c>
      <c r="CS647" s="602">
        <f t="shared" ca="1" si="1270"/>
        <v>46607.884191275814</v>
      </c>
      <c r="CT647" s="602">
        <f t="shared" ca="1" si="1270"/>
        <v>46607.884191275814</v>
      </c>
      <c r="CU647" s="602">
        <f t="shared" ca="1" si="1270"/>
        <v>48209.984007450126</v>
      </c>
      <c r="CV647" s="602">
        <f t="shared" ca="1" si="1270"/>
        <v>48209.984007450126</v>
      </c>
      <c r="CW647" s="602">
        <f t="shared" ca="1" si="1270"/>
        <v>49836.133517801674</v>
      </c>
      <c r="CX647" s="602">
        <f t="shared" ca="1" si="1270"/>
        <v>49836.133517801674</v>
      </c>
      <c r="CY647" s="602">
        <f t="shared" ca="1" si="1270"/>
        <v>51485.589135532791</v>
      </c>
      <c r="CZ647" s="602">
        <f t="shared" ca="1" si="1270"/>
        <v>46290.414859746117</v>
      </c>
      <c r="DA647" s="602">
        <f t="shared" ca="1" si="1270"/>
        <v>47887.616454968753</v>
      </c>
      <c r="DB647" s="602">
        <f t="shared" ca="1" si="1270"/>
        <v>47887.616454968753</v>
      </c>
      <c r="DC647" s="602">
        <f t="shared" ca="1" si="1270"/>
        <v>49509.015192921019</v>
      </c>
      <c r="DD647" s="602">
        <f t="shared" ca="1" si="1270"/>
        <v>49509.015192921019</v>
      </c>
      <c r="DE647" s="602">
        <f t="shared" ca="1" si="1270"/>
        <v>51153.869520848333</v>
      </c>
      <c r="DF647" s="602">
        <f t="shared" ca="1" si="1270"/>
        <v>51153.869520848333</v>
      </c>
      <c r="DG647" s="602">
        <f t="shared" ca="1" si="1270"/>
        <v>52821.428913199037</v>
      </c>
      <c r="DH647" s="602">
        <f t="shared" ca="1" si="1270"/>
        <v>52821.428913199037</v>
      </c>
      <c r="DI647" s="602">
        <f t="shared" ca="1" si="1270"/>
        <v>54510.936800140749</v>
      </c>
    </row>
    <row r="648" spans="22:113" ht="14.25" x14ac:dyDescent="0.2">
      <c r="V648" s="260"/>
      <c r="W648" s="887">
        <f t="shared" si="1190"/>
        <v>105</v>
      </c>
      <c r="X648" s="890">
        <f t="shared" ref="X648:BA648" ca="1" si="1271">IF(ISNUMBER($W648),IF($W648&lt;=$Z$35,$Z$23*$Z$33*365/360/12+IF($W648=$Z$35,-$Z$23*$Z$34+$Z$23*$Z$34*$Z$26+$Z$37/2,),IF(AND($W648&gt;$Z$35,$W648&lt;=$Z$36),$Z$23*($Z$34*X$40+(1-$Z$34)*$Z$33)*365/360/12+IF($W648=$Z$36,-$Z$23*(1-$Z$34)+$Z139/2,),PMT(X$40/12*365/360,$Z$24+$Z$35-$Z$36,-$Z$23))),"")</f>
        <v>30258.123080979487</v>
      </c>
      <c r="Y648" s="890">
        <f t="shared" ca="1" si="1271"/>
        <v>31023.326031623368</v>
      </c>
      <c r="Z648" s="890">
        <f t="shared" ca="1" si="1271"/>
        <v>31023.326031623368</v>
      </c>
      <c r="AA648" s="890">
        <f t="shared" ca="1" si="1271"/>
        <v>31799.728267184837</v>
      </c>
      <c r="AB648" s="890">
        <f t="shared" ca="1" si="1271"/>
        <v>31799.728267184837</v>
      </c>
      <c r="AC648" s="890">
        <f t="shared" ca="1" si="1271"/>
        <v>32587.243243724675</v>
      </c>
      <c r="AD648" s="890">
        <f t="shared" ca="1" si="1271"/>
        <v>32587.243243724675</v>
      </c>
      <c r="AE648" s="890">
        <f t="shared" ca="1" si="1271"/>
        <v>33385.778544464687</v>
      </c>
      <c r="AF648" s="890">
        <f t="shared" ca="1" si="1271"/>
        <v>33385.778544464687</v>
      </c>
      <c r="AG648" s="890">
        <f t="shared" ca="1" si="1271"/>
        <v>34195.236072157502</v>
      </c>
      <c r="AH648" s="890">
        <f t="shared" ca="1" si="1271"/>
        <v>34740.891398371037</v>
      </c>
      <c r="AI648" s="890">
        <f t="shared" ca="1" si="1271"/>
        <v>36125.853977722742</v>
      </c>
      <c r="AJ648" s="890">
        <f t="shared" ca="1" si="1271"/>
        <v>36125.853977722742</v>
      </c>
      <c r="AK648" s="890">
        <f t="shared" ca="1" si="1271"/>
        <v>37540.139226000429</v>
      </c>
      <c r="AL648" s="890">
        <f t="shared" ca="1" si="1271"/>
        <v>37540.139226000429</v>
      </c>
      <c r="AM648" s="890">
        <f t="shared" ca="1" si="1271"/>
        <v>38983.183461726978</v>
      </c>
      <c r="AN648" s="890">
        <f t="shared" ca="1" si="1271"/>
        <v>38983.183461726978</v>
      </c>
      <c r="AO648" s="890">
        <f t="shared" ca="1" si="1271"/>
        <v>40454.389396970182</v>
      </c>
      <c r="AP648" s="890">
        <f t="shared" ca="1" si="1271"/>
        <v>40454.389396970182</v>
      </c>
      <c r="AQ648" s="890">
        <f t="shared" ca="1" si="1271"/>
        <v>41953.129251949089</v>
      </c>
      <c r="AR648" s="890">
        <f t="shared" ca="1" si="1271"/>
        <v>37254.96291615886</v>
      </c>
      <c r="AS648" s="890">
        <f t="shared" ca="1" si="1271"/>
        <v>38692.302106353636</v>
      </c>
      <c r="AT648" s="890">
        <f t="shared" ca="1" si="1271"/>
        <v>38692.302106353636</v>
      </c>
      <c r="AU648" s="890">
        <f t="shared" ca="1" si="1271"/>
        <v>40157.924993809356</v>
      </c>
      <c r="AV648" s="890">
        <f t="shared" ca="1" si="1271"/>
        <v>40157.924993809356</v>
      </c>
      <c r="AW648" s="890">
        <f t="shared" ca="1" si="1271"/>
        <v>41651.20964433749</v>
      </c>
      <c r="AX648" s="890">
        <f t="shared" ca="1" si="1271"/>
        <v>41651.20964433749</v>
      </c>
      <c r="AY648" s="890">
        <f t="shared" ca="1" si="1271"/>
        <v>43171.50617275374</v>
      </c>
      <c r="AZ648" s="890">
        <f t="shared" ca="1" si="1271"/>
        <v>43171.50617275374</v>
      </c>
      <c r="BA648" s="890">
        <f t="shared" ca="1" si="1271"/>
        <v>44718.13995582729</v>
      </c>
      <c r="CF648" s="602">
        <f t="shared" ref="CF648:DI648" ca="1" si="1272">IF(ISNUMBER($W648),IF($W648&lt;=$Z$35,$Z$23*$Z$33*365/360/12+IF($W648=$Z$35,-$Z$23*$Z$34+$Z$23*$Z$34*$Z$26+$Z$37/2,),IF(AND($W648&gt;$Z$35,$W648&lt;=$Z$36),$Z$23*($Z$34*CF$40+(1-$Z$34)*$Z$33)*365/360/12+IF($W648=$Z$36,-$Z$23*(1-$Z$34)+$Z139/2,),PMT(CF$40/12*365/360,$Z$24+$Z$35-$Z$36,-$Z$23))),"")</f>
        <v>35568.319858392242</v>
      </c>
      <c r="CG648" s="602">
        <f t="shared" ca="1" si="1272"/>
        <v>36406.382743065027</v>
      </c>
      <c r="CH648" s="602">
        <f t="shared" ca="1" si="1272"/>
        <v>36406.382743065027</v>
      </c>
      <c r="CI648" s="602">
        <f t="shared" ca="1" si="1272"/>
        <v>37254.96291615886</v>
      </c>
      <c r="CJ648" s="602">
        <f t="shared" ca="1" si="1272"/>
        <v>37254.96291615886</v>
      </c>
      <c r="CK648" s="602">
        <f t="shared" ca="1" si="1272"/>
        <v>38113.93857024506</v>
      </c>
      <c r="CL648" s="602">
        <f t="shared" ca="1" si="1272"/>
        <v>38113.93857024506</v>
      </c>
      <c r="CM648" s="602">
        <f t="shared" ca="1" si="1272"/>
        <v>38983.183461726985</v>
      </c>
      <c r="CN648" s="602">
        <f t="shared" ca="1" si="1272"/>
        <v>38983.183461726985</v>
      </c>
      <c r="CO648" s="602">
        <f t="shared" ca="1" si="1272"/>
        <v>39862.567150632683</v>
      </c>
      <c r="CP648" s="602">
        <f t="shared" ca="1" si="1272"/>
        <v>43478.747935967709</v>
      </c>
      <c r="CQ648" s="602">
        <f t="shared" ca="1" si="1272"/>
        <v>45030.566265503898</v>
      </c>
      <c r="CR648" s="602">
        <f t="shared" ca="1" si="1272"/>
        <v>45030.566265503898</v>
      </c>
      <c r="CS648" s="602">
        <f t="shared" ca="1" si="1272"/>
        <v>46607.884191275814</v>
      </c>
      <c r="CT648" s="602">
        <f t="shared" ca="1" si="1272"/>
        <v>46607.884191275814</v>
      </c>
      <c r="CU648" s="602">
        <f t="shared" ca="1" si="1272"/>
        <v>48209.984007450126</v>
      </c>
      <c r="CV648" s="602">
        <f t="shared" ca="1" si="1272"/>
        <v>48209.984007450126</v>
      </c>
      <c r="CW648" s="602">
        <f t="shared" ca="1" si="1272"/>
        <v>49836.133517801674</v>
      </c>
      <c r="CX648" s="602">
        <f t="shared" ca="1" si="1272"/>
        <v>49836.133517801674</v>
      </c>
      <c r="CY648" s="602">
        <f t="shared" ca="1" si="1272"/>
        <v>51485.589135532791</v>
      </c>
      <c r="CZ648" s="602">
        <f t="shared" ca="1" si="1272"/>
        <v>46290.414859746117</v>
      </c>
      <c r="DA648" s="602">
        <f t="shared" ca="1" si="1272"/>
        <v>47887.616454968753</v>
      </c>
      <c r="DB648" s="602">
        <f t="shared" ca="1" si="1272"/>
        <v>47887.616454968753</v>
      </c>
      <c r="DC648" s="602">
        <f t="shared" ca="1" si="1272"/>
        <v>49509.015192921019</v>
      </c>
      <c r="DD648" s="602">
        <f t="shared" ca="1" si="1272"/>
        <v>49509.015192921019</v>
      </c>
      <c r="DE648" s="602">
        <f t="shared" ca="1" si="1272"/>
        <v>51153.869520848333</v>
      </c>
      <c r="DF648" s="602">
        <f t="shared" ca="1" si="1272"/>
        <v>51153.869520848333</v>
      </c>
      <c r="DG648" s="602">
        <f t="shared" ca="1" si="1272"/>
        <v>52821.428913199037</v>
      </c>
      <c r="DH648" s="602">
        <f t="shared" ca="1" si="1272"/>
        <v>52821.428913199037</v>
      </c>
      <c r="DI648" s="602">
        <f t="shared" ca="1" si="1272"/>
        <v>54510.936800140749</v>
      </c>
    </row>
    <row r="649" spans="22:113" ht="14.25" x14ac:dyDescent="0.2">
      <c r="V649" s="260"/>
      <c r="W649" s="887">
        <f t="shared" si="1190"/>
        <v>106</v>
      </c>
      <c r="X649" s="890">
        <f t="shared" ref="X649:BA649" ca="1" si="1273">IF(ISNUMBER($W649),IF($W649&lt;=$Z$35,$Z$23*$Z$33*365/360/12+IF($W649=$Z$35,-$Z$23*$Z$34+$Z$23*$Z$34*$Z$26+$Z$37/2,),IF(AND($W649&gt;$Z$35,$W649&lt;=$Z$36),$Z$23*($Z$34*X$40+(1-$Z$34)*$Z$33)*365/360/12+IF($W649=$Z$36,-$Z$23*(1-$Z$34)+$Z140/2,),PMT(X$40/12*365/360,$Z$24+$Z$35-$Z$36,-$Z$23))),"")</f>
        <v>30258.123080979487</v>
      </c>
      <c r="Y649" s="890">
        <f t="shared" ca="1" si="1273"/>
        <v>31023.326031623368</v>
      </c>
      <c r="Z649" s="890">
        <f t="shared" ca="1" si="1273"/>
        <v>31023.326031623368</v>
      </c>
      <c r="AA649" s="890">
        <f t="shared" ca="1" si="1273"/>
        <v>31799.728267184837</v>
      </c>
      <c r="AB649" s="890">
        <f t="shared" ca="1" si="1273"/>
        <v>31799.728267184837</v>
      </c>
      <c r="AC649" s="890">
        <f t="shared" ca="1" si="1273"/>
        <v>32587.243243724675</v>
      </c>
      <c r="AD649" s="890">
        <f t="shared" ca="1" si="1273"/>
        <v>32587.243243724675</v>
      </c>
      <c r="AE649" s="890">
        <f t="shared" ca="1" si="1273"/>
        <v>33385.778544464687</v>
      </c>
      <c r="AF649" s="890">
        <f t="shared" ca="1" si="1273"/>
        <v>33385.778544464687</v>
      </c>
      <c r="AG649" s="890">
        <f t="shared" ca="1" si="1273"/>
        <v>34195.236072157502</v>
      </c>
      <c r="AH649" s="890">
        <f t="shared" ca="1" si="1273"/>
        <v>34740.891398371037</v>
      </c>
      <c r="AI649" s="890">
        <f t="shared" ca="1" si="1273"/>
        <v>36125.853977722742</v>
      </c>
      <c r="AJ649" s="890">
        <f t="shared" ca="1" si="1273"/>
        <v>36125.853977722742</v>
      </c>
      <c r="AK649" s="890">
        <f t="shared" ca="1" si="1273"/>
        <v>37540.139226000429</v>
      </c>
      <c r="AL649" s="890">
        <f t="shared" ca="1" si="1273"/>
        <v>37540.139226000429</v>
      </c>
      <c r="AM649" s="890">
        <f t="shared" ca="1" si="1273"/>
        <v>38983.183461726978</v>
      </c>
      <c r="AN649" s="890">
        <f t="shared" ca="1" si="1273"/>
        <v>38983.183461726978</v>
      </c>
      <c r="AO649" s="890">
        <f t="shared" ca="1" si="1273"/>
        <v>40454.389396970182</v>
      </c>
      <c r="AP649" s="890">
        <f t="shared" ca="1" si="1273"/>
        <v>40454.389396970182</v>
      </c>
      <c r="AQ649" s="890">
        <f t="shared" ca="1" si="1273"/>
        <v>41953.129251949089</v>
      </c>
      <c r="AR649" s="890">
        <f t="shared" ca="1" si="1273"/>
        <v>37254.96291615886</v>
      </c>
      <c r="AS649" s="890">
        <f t="shared" ca="1" si="1273"/>
        <v>38692.302106353636</v>
      </c>
      <c r="AT649" s="890">
        <f t="shared" ca="1" si="1273"/>
        <v>38692.302106353636</v>
      </c>
      <c r="AU649" s="890">
        <f t="shared" ca="1" si="1273"/>
        <v>40157.924993809356</v>
      </c>
      <c r="AV649" s="890">
        <f t="shared" ca="1" si="1273"/>
        <v>40157.924993809356</v>
      </c>
      <c r="AW649" s="890">
        <f t="shared" ca="1" si="1273"/>
        <v>41651.20964433749</v>
      </c>
      <c r="AX649" s="890">
        <f t="shared" ca="1" si="1273"/>
        <v>41651.20964433749</v>
      </c>
      <c r="AY649" s="890">
        <f t="shared" ca="1" si="1273"/>
        <v>43171.50617275374</v>
      </c>
      <c r="AZ649" s="890">
        <f t="shared" ca="1" si="1273"/>
        <v>43171.50617275374</v>
      </c>
      <c r="BA649" s="890">
        <f t="shared" ca="1" si="1273"/>
        <v>44718.13995582729</v>
      </c>
      <c r="CF649" s="602">
        <f t="shared" ref="CF649:DI649" ca="1" si="1274">IF(ISNUMBER($W649),IF($W649&lt;=$Z$35,$Z$23*$Z$33*365/360/12+IF($W649=$Z$35,-$Z$23*$Z$34+$Z$23*$Z$34*$Z$26+$Z$37/2,),IF(AND($W649&gt;$Z$35,$W649&lt;=$Z$36),$Z$23*($Z$34*CF$40+(1-$Z$34)*$Z$33)*365/360/12+IF($W649=$Z$36,-$Z$23*(1-$Z$34)+$Z140/2,),PMT(CF$40/12*365/360,$Z$24+$Z$35-$Z$36,-$Z$23))),"")</f>
        <v>35568.319858392242</v>
      </c>
      <c r="CG649" s="602">
        <f t="shared" ca="1" si="1274"/>
        <v>36406.382743065027</v>
      </c>
      <c r="CH649" s="602">
        <f t="shared" ca="1" si="1274"/>
        <v>36406.382743065027</v>
      </c>
      <c r="CI649" s="602">
        <f t="shared" ca="1" si="1274"/>
        <v>37254.96291615886</v>
      </c>
      <c r="CJ649" s="602">
        <f t="shared" ca="1" si="1274"/>
        <v>37254.96291615886</v>
      </c>
      <c r="CK649" s="602">
        <f t="shared" ca="1" si="1274"/>
        <v>38113.93857024506</v>
      </c>
      <c r="CL649" s="602">
        <f t="shared" ca="1" si="1274"/>
        <v>38113.93857024506</v>
      </c>
      <c r="CM649" s="602">
        <f t="shared" ca="1" si="1274"/>
        <v>38983.183461726985</v>
      </c>
      <c r="CN649" s="602">
        <f t="shared" ca="1" si="1274"/>
        <v>38983.183461726985</v>
      </c>
      <c r="CO649" s="602">
        <f t="shared" ca="1" si="1274"/>
        <v>39862.567150632683</v>
      </c>
      <c r="CP649" s="602">
        <f t="shared" ca="1" si="1274"/>
        <v>43478.747935967709</v>
      </c>
      <c r="CQ649" s="602">
        <f t="shared" ca="1" si="1274"/>
        <v>45030.566265503898</v>
      </c>
      <c r="CR649" s="602">
        <f t="shared" ca="1" si="1274"/>
        <v>45030.566265503898</v>
      </c>
      <c r="CS649" s="602">
        <f t="shared" ca="1" si="1274"/>
        <v>46607.884191275814</v>
      </c>
      <c r="CT649" s="602">
        <f t="shared" ca="1" si="1274"/>
        <v>46607.884191275814</v>
      </c>
      <c r="CU649" s="602">
        <f t="shared" ca="1" si="1274"/>
        <v>48209.984007450126</v>
      </c>
      <c r="CV649" s="602">
        <f t="shared" ca="1" si="1274"/>
        <v>48209.984007450126</v>
      </c>
      <c r="CW649" s="602">
        <f t="shared" ca="1" si="1274"/>
        <v>49836.133517801674</v>
      </c>
      <c r="CX649" s="602">
        <f t="shared" ca="1" si="1274"/>
        <v>49836.133517801674</v>
      </c>
      <c r="CY649" s="602">
        <f t="shared" ca="1" si="1274"/>
        <v>51485.589135532791</v>
      </c>
      <c r="CZ649" s="602">
        <f t="shared" ca="1" si="1274"/>
        <v>46290.414859746117</v>
      </c>
      <c r="DA649" s="602">
        <f t="shared" ca="1" si="1274"/>
        <v>47887.616454968753</v>
      </c>
      <c r="DB649" s="602">
        <f t="shared" ca="1" si="1274"/>
        <v>47887.616454968753</v>
      </c>
      <c r="DC649" s="602">
        <f t="shared" ca="1" si="1274"/>
        <v>49509.015192921019</v>
      </c>
      <c r="DD649" s="602">
        <f t="shared" ca="1" si="1274"/>
        <v>49509.015192921019</v>
      </c>
      <c r="DE649" s="602">
        <f t="shared" ca="1" si="1274"/>
        <v>51153.869520848333</v>
      </c>
      <c r="DF649" s="602">
        <f t="shared" ca="1" si="1274"/>
        <v>51153.869520848333</v>
      </c>
      <c r="DG649" s="602">
        <f t="shared" ca="1" si="1274"/>
        <v>52821.428913199037</v>
      </c>
      <c r="DH649" s="602">
        <f t="shared" ca="1" si="1274"/>
        <v>52821.428913199037</v>
      </c>
      <c r="DI649" s="602">
        <f t="shared" ca="1" si="1274"/>
        <v>54510.936800140749</v>
      </c>
    </row>
    <row r="650" spans="22:113" ht="14.25" x14ac:dyDescent="0.2">
      <c r="V650" s="260"/>
      <c r="W650" s="887">
        <f t="shared" si="1190"/>
        <v>107</v>
      </c>
      <c r="X650" s="890">
        <f t="shared" ref="X650:BA650" ca="1" si="1275">IF(ISNUMBER($W650),IF($W650&lt;=$Z$35,$Z$23*$Z$33*365/360/12+IF($W650=$Z$35,-$Z$23*$Z$34+$Z$23*$Z$34*$Z$26+$Z$37/2,),IF(AND($W650&gt;$Z$35,$W650&lt;=$Z$36),$Z$23*($Z$34*X$40+(1-$Z$34)*$Z$33)*365/360/12+IF($W650=$Z$36,-$Z$23*(1-$Z$34)+$Z141/2,),PMT(X$40/12*365/360,$Z$24+$Z$35-$Z$36,-$Z$23))),"")</f>
        <v>30258.123080979487</v>
      </c>
      <c r="Y650" s="890">
        <f t="shared" ca="1" si="1275"/>
        <v>31023.326031623368</v>
      </c>
      <c r="Z650" s="890">
        <f t="shared" ca="1" si="1275"/>
        <v>31023.326031623368</v>
      </c>
      <c r="AA650" s="890">
        <f t="shared" ca="1" si="1275"/>
        <v>31799.728267184837</v>
      </c>
      <c r="AB650" s="890">
        <f t="shared" ca="1" si="1275"/>
        <v>31799.728267184837</v>
      </c>
      <c r="AC650" s="890">
        <f t="shared" ca="1" si="1275"/>
        <v>32587.243243724675</v>
      </c>
      <c r="AD650" s="890">
        <f t="shared" ca="1" si="1275"/>
        <v>32587.243243724675</v>
      </c>
      <c r="AE650" s="890">
        <f t="shared" ca="1" si="1275"/>
        <v>33385.778544464687</v>
      </c>
      <c r="AF650" s="890">
        <f t="shared" ca="1" si="1275"/>
        <v>33385.778544464687</v>
      </c>
      <c r="AG650" s="890">
        <f t="shared" ca="1" si="1275"/>
        <v>34195.236072157502</v>
      </c>
      <c r="AH650" s="890">
        <f t="shared" ca="1" si="1275"/>
        <v>34740.891398371037</v>
      </c>
      <c r="AI650" s="890">
        <f t="shared" ca="1" si="1275"/>
        <v>36125.853977722742</v>
      </c>
      <c r="AJ650" s="890">
        <f t="shared" ca="1" si="1275"/>
        <v>36125.853977722742</v>
      </c>
      <c r="AK650" s="890">
        <f t="shared" ca="1" si="1275"/>
        <v>37540.139226000429</v>
      </c>
      <c r="AL650" s="890">
        <f t="shared" ca="1" si="1275"/>
        <v>37540.139226000429</v>
      </c>
      <c r="AM650" s="890">
        <f t="shared" ca="1" si="1275"/>
        <v>38983.183461726978</v>
      </c>
      <c r="AN650" s="890">
        <f t="shared" ca="1" si="1275"/>
        <v>38983.183461726978</v>
      </c>
      <c r="AO650" s="890">
        <f t="shared" ca="1" si="1275"/>
        <v>40454.389396970182</v>
      </c>
      <c r="AP650" s="890">
        <f t="shared" ca="1" si="1275"/>
        <v>40454.389396970182</v>
      </c>
      <c r="AQ650" s="890">
        <f t="shared" ca="1" si="1275"/>
        <v>41953.129251949089</v>
      </c>
      <c r="AR650" s="890">
        <f t="shared" ca="1" si="1275"/>
        <v>37254.96291615886</v>
      </c>
      <c r="AS650" s="890">
        <f t="shared" ca="1" si="1275"/>
        <v>38692.302106353636</v>
      </c>
      <c r="AT650" s="890">
        <f t="shared" ca="1" si="1275"/>
        <v>38692.302106353636</v>
      </c>
      <c r="AU650" s="890">
        <f t="shared" ca="1" si="1275"/>
        <v>40157.924993809356</v>
      </c>
      <c r="AV650" s="890">
        <f t="shared" ca="1" si="1275"/>
        <v>40157.924993809356</v>
      </c>
      <c r="AW650" s="890">
        <f t="shared" ca="1" si="1275"/>
        <v>41651.20964433749</v>
      </c>
      <c r="AX650" s="890">
        <f t="shared" ca="1" si="1275"/>
        <v>41651.20964433749</v>
      </c>
      <c r="AY650" s="890">
        <f t="shared" ca="1" si="1275"/>
        <v>43171.50617275374</v>
      </c>
      <c r="AZ650" s="890">
        <f t="shared" ca="1" si="1275"/>
        <v>43171.50617275374</v>
      </c>
      <c r="BA650" s="890">
        <f t="shared" ca="1" si="1275"/>
        <v>44718.13995582729</v>
      </c>
      <c r="CF650" s="602">
        <f t="shared" ref="CF650:DI650" ca="1" si="1276">IF(ISNUMBER($W650),IF($W650&lt;=$Z$35,$Z$23*$Z$33*365/360/12+IF($W650=$Z$35,-$Z$23*$Z$34+$Z$23*$Z$34*$Z$26+$Z$37/2,),IF(AND($W650&gt;$Z$35,$W650&lt;=$Z$36),$Z$23*($Z$34*CF$40+(1-$Z$34)*$Z$33)*365/360/12+IF($W650=$Z$36,-$Z$23*(1-$Z$34)+$Z141/2,),PMT(CF$40/12*365/360,$Z$24+$Z$35-$Z$36,-$Z$23))),"")</f>
        <v>35568.319858392242</v>
      </c>
      <c r="CG650" s="602">
        <f t="shared" ca="1" si="1276"/>
        <v>36406.382743065027</v>
      </c>
      <c r="CH650" s="602">
        <f t="shared" ca="1" si="1276"/>
        <v>36406.382743065027</v>
      </c>
      <c r="CI650" s="602">
        <f t="shared" ca="1" si="1276"/>
        <v>37254.96291615886</v>
      </c>
      <c r="CJ650" s="602">
        <f t="shared" ca="1" si="1276"/>
        <v>37254.96291615886</v>
      </c>
      <c r="CK650" s="602">
        <f t="shared" ca="1" si="1276"/>
        <v>38113.93857024506</v>
      </c>
      <c r="CL650" s="602">
        <f t="shared" ca="1" si="1276"/>
        <v>38113.93857024506</v>
      </c>
      <c r="CM650" s="602">
        <f t="shared" ca="1" si="1276"/>
        <v>38983.183461726985</v>
      </c>
      <c r="CN650" s="602">
        <f t="shared" ca="1" si="1276"/>
        <v>38983.183461726985</v>
      </c>
      <c r="CO650" s="602">
        <f t="shared" ca="1" si="1276"/>
        <v>39862.567150632683</v>
      </c>
      <c r="CP650" s="602">
        <f t="shared" ca="1" si="1276"/>
        <v>43478.747935967709</v>
      </c>
      <c r="CQ650" s="602">
        <f t="shared" ca="1" si="1276"/>
        <v>45030.566265503898</v>
      </c>
      <c r="CR650" s="602">
        <f t="shared" ca="1" si="1276"/>
        <v>45030.566265503898</v>
      </c>
      <c r="CS650" s="602">
        <f t="shared" ca="1" si="1276"/>
        <v>46607.884191275814</v>
      </c>
      <c r="CT650" s="602">
        <f t="shared" ca="1" si="1276"/>
        <v>46607.884191275814</v>
      </c>
      <c r="CU650" s="602">
        <f t="shared" ca="1" si="1276"/>
        <v>48209.984007450126</v>
      </c>
      <c r="CV650" s="602">
        <f t="shared" ca="1" si="1276"/>
        <v>48209.984007450126</v>
      </c>
      <c r="CW650" s="602">
        <f t="shared" ca="1" si="1276"/>
        <v>49836.133517801674</v>
      </c>
      <c r="CX650" s="602">
        <f t="shared" ca="1" si="1276"/>
        <v>49836.133517801674</v>
      </c>
      <c r="CY650" s="602">
        <f t="shared" ca="1" si="1276"/>
        <v>51485.589135532791</v>
      </c>
      <c r="CZ650" s="602">
        <f t="shared" ca="1" si="1276"/>
        <v>46290.414859746117</v>
      </c>
      <c r="DA650" s="602">
        <f t="shared" ca="1" si="1276"/>
        <v>47887.616454968753</v>
      </c>
      <c r="DB650" s="602">
        <f t="shared" ca="1" si="1276"/>
        <v>47887.616454968753</v>
      </c>
      <c r="DC650" s="602">
        <f t="shared" ca="1" si="1276"/>
        <v>49509.015192921019</v>
      </c>
      <c r="DD650" s="602">
        <f t="shared" ca="1" si="1276"/>
        <v>49509.015192921019</v>
      </c>
      <c r="DE650" s="602">
        <f t="shared" ca="1" si="1276"/>
        <v>51153.869520848333</v>
      </c>
      <c r="DF650" s="602">
        <f t="shared" ca="1" si="1276"/>
        <v>51153.869520848333</v>
      </c>
      <c r="DG650" s="602">
        <f t="shared" ca="1" si="1276"/>
        <v>52821.428913199037</v>
      </c>
      <c r="DH650" s="602">
        <f t="shared" ca="1" si="1276"/>
        <v>52821.428913199037</v>
      </c>
      <c r="DI650" s="602">
        <f t="shared" ca="1" si="1276"/>
        <v>54510.936800140749</v>
      </c>
    </row>
    <row r="651" spans="22:113" ht="14.25" x14ac:dyDescent="0.2">
      <c r="V651" s="260"/>
      <c r="W651" s="887">
        <f t="shared" si="1190"/>
        <v>108</v>
      </c>
      <c r="X651" s="890">
        <f t="shared" ref="X651:BA651" ca="1" si="1277">IF(ISNUMBER($W651),IF($W651&lt;=$Z$35,$Z$23*$Z$33*365/360/12+IF($W651=$Z$35,-$Z$23*$Z$34+$Z$23*$Z$34*$Z$26+$Z$37/2,),IF(AND($W651&gt;$Z$35,$W651&lt;=$Z$36),$Z$23*($Z$34*X$40+(1-$Z$34)*$Z$33)*365/360/12+IF($W651=$Z$36,-$Z$23*(1-$Z$34)+$Z142/2,),PMT(X$40/12*365/360,$Z$24+$Z$35-$Z$36,-$Z$23))),"")</f>
        <v>30258.123080979487</v>
      </c>
      <c r="Y651" s="890">
        <f t="shared" ca="1" si="1277"/>
        <v>31023.326031623368</v>
      </c>
      <c r="Z651" s="890">
        <f t="shared" ca="1" si="1277"/>
        <v>31023.326031623368</v>
      </c>
      <c r="AA651" s="890">
        <f t="shared" ca="1" si="1277"/>
        <v>31799.728267184837</v>
      </c>
      <c r="AB651" s="890">
        <f t="shared" ca="1" si="1277"/>
        <v>31799.728267184837</v>
      </c>
      <c r="AC651" s="890">
        <f t="shared" ca="1" si="1277"/>
        <v>32587.243243724675</v>
      </c>
      <c r="AD651" s="890">
        <f t="shared" ca="1" si="1277"/>
        <v>32587.243243724675</v>
      </c>
      <c r="AE651" s="890">
        <f t="shared" ca="1" si="1277"/>
        <v>33385.778544464687</v>
      </c>
      <c r="AF651" s="890">
        <f t="shared" ca="1" si="1277"/>
        <v>33385.778544464687</v>
      </c>
      <c r="AG651" s="890">
        <f t="shared" ca="1" si="1277"/>
        <v>34195.236072157502</v>
      </c>
      <c r="AH651" s="890">
        <f t="shared" ca="1" si="1277"/>
        <v>34740.891398371037</v>
      </c>
      <c r="AI651" s="890">
        <f t="shared" ca="1" si="1277"/>
        <v>36125.853977722742</v>
      </c>
      <c r="AJ651" s="890">
        <f t="shared" ca="1" si="1277"/>
        <v>36125.853977722742</v>
      </c>
      <c r="AK651" s="890">
        <f t="shared" ca="1" si="1277"/>
        <v>37540.139226000429</v>
      </c>
      <c r="AL651" s="890">
        <f t="shared" ca="1" si="1277"/>
        <v>37540.139226000429</v>
      </c>
      <c r="AM651" s="890">
        <f t="shared" ca="1" si="1277"/>
        <v>38983.183461726978</v>
      </c>
      <c r="AN651" s="890">
        <f t="shared" ca="1" si="1277"/>
        <v>38983.183461726978</v>
      </c>
      <c r="AO651" s="890">
        <f t="shared" ca="1" si="1277"/>
        <v>40454.389396970182</v>
      </c>
      <c r="AP651" s="890">
        <f t="shared" ca="1" si="1277"/>
        <v>40454.389396970182</v>
      </c>
      <c r="AQ651" s="890">
        <f t="shared" ca="1" si="1277"/>
        <v>41953.129251949089</v>
      </c>
      <c r="AR651" s="890">
        <f t="shared" ca="1" si="1277"/>
        <v>37254.96291615886</v>
      </c>
      <c r="AS651" s="890">
        <f t="shared" ca="1" si="1277"/>
        <v>38692.302106353636</v>
      </c>
      <c r="AT651" s="890">
        <f t="shared" ca="1" si="1277"/>
        <v>38692.302106353636</v>
      </c>
      <c r="AU651" s="890">
        <f t="shared" ca="1" si="1277"/>
        <v>40157.924993809356</v>
      </c>
      <c r="AV651" s="890">
        <f t="shared" ca="1" si="1277"/>
        <v>40157.924993809356</v>
      </c>
      <c r="AW651" s="890">
        <f t="shared" ca="1" si="1277"/>
        <v>41651.20964433749</v>
      </c>
      <c r="AX651" s="890">
        <f t="shared" ca="1" si="1277"/>
        <v>41651.20964433749</v>
      </c>
      <c r="AY651" s="890">
        <f t="shared" ca="1" si="1277"/>
        <v>43171.50617275374</v>
      </c>
      <c r="AZ651" s="890">
        <f t="shared" ca="1" si="1277"/>
        <v>43171.50617275374</v>
      </c>
      <c r="BA651" s="890">
        <f t="shared" ca="1" si="1277"/>
        <v>44718.13995582729</v>
      </c>
      <c r="CF651" s="602">
        <f t="shared" ref="CF651:DI651" ca="1" si="1278">IF(ISNUMBER($W651),IF($W651&lt;=$Z$35,$Z$23*$Z$33*365/360/12+IF($W651=$Z$35,-$Z$23*$Z$34+$Z$23*$Z$34*$Z$26+$Z$37/2,),IF(AND($W651&gt;$Z$35,$W651&lt;=$Z$36),$Z$23*($Z$34*CF$40+(1-$Z$34)*$Z$33)*365/360/12+IF($W651=$Z$36,-$Z$23*(1-$Z$34)+$Z142/2,),PMT(CF$40/12*365/360,$Z$24+$Z$35-$Z$36,-$Z$23))),"")</f>
        <v>35568.319858392242</v>
      </c>
      <c r="CG651" s="602">
        <f t="shared" ca="1" si="1278"/>
        <v>36406.382743065027</v>
      </c>
      <c r="CH651" s="602">
        <f t="shared" ca="1" si="1278"/>
        <v>36406.382743065027</v>
      </c>
      <c r="CI651" s="602">
        <f t="shared" ca="1" si="1278"/>
        <v>37254.96291615886</v>
      </c>
      <c r="CJ651" s="602">
        <f t="shared" ca="1" si="1278"/>
        <v>37254.96291615886</v>
      </c>
      <c r="CK651" s="602">
        <f t="shared" ca="1" si="1278"/>
        <v>38113.93857024506</v>
      </c>
      <c r="CL651" s="602">
        <f t="shared" ca="1" si="1278"/>
        <v>38113.93857024506</v>
      </c>
      <c r="CM651" s="602">
        <f t="shared" ca="1" si="1278"/>
        <v>38983.183461726985</v>
      </c>
      <c r="CN651" s="602">
        <f t="shared" ca="1" si="1278"/>
        <v>38983.183461726985</v>
      </c>
      <c r="CO651" s="602">
        <f t="shared" ca="1" si="1278"/>
        <v>39862.567150632683</v>
      </c>
      <c r="CP651" s="602">
        <f t="shared" ca="1" si="1278"/>
        <v>43478.747935967709</v>
      </c>
      <c r="CQ651" s="602">
        <f t="shared" ca="1" si="1278"/>
        <v>45030.566265503898</v>
      </c>
      <c r="CR651" s="602">
        <f t="shared" ca="1" si="1278"/>
        <v>45030.566265503898</v>
      </c>
      <c r="CS651" s="602">
        <f t="shared" ca="1" si="1278"/>
        <v>46607.884191275814</v>
      </c>
      <c r="CT651" s="602">
        <f t="shared" ca="1" si="1278"/>
        <v>46607.884191275814</v>
      </c>
      <c r="CU651" s="602">
        <f t="shared" ca="1" si="1278"/>
        <v>48209.984007450126</v>
      </c>
      <c r="CV651" s="602">
        <f t="shared" ca="1" si="1278"/>
        <v>48209.984007450126</v>
      </c>
      <c r="CW651" s="602">
        <f t="shared" ca="1" si="1278"/>
        <v>49836.133517801674</v>
      </c>
      <c r="CX651" s="602">
        <f t="shared" ca="1" si="1278"/>
        <v>49836.133517801674</v>
      </c>
      <c r="CY651" s="602">
        <f t="shared" ca="1" si="1278"/>
        <v>51485.589135532791</v>
      </c>
      <c r="CZ651" s="602">
        <f t="shared" ca="1" si="1278"/>
        <v>46290.414859746117</v>
      </c>
      <c r="DA651" s="602">
        <f t="shared" ca="1" si="1278"/>
        <v>47887.616454968753</v>
      </c>
      <c r="DB651" s="602">
        <f t="shared" ca="1" si="1278"/>
        <v>47887.616454968753</v>
      </c>
      <c r="DC651" s="602">
        <f t="shared" ca="1" si="1278"/>
        <v>49509.015192921019</v>
      </c>
      <c r="DD651" s="602">
        <f t="shared" ca="1" si="1278"/>
        <v>49509.015192921019</v>
      </c>
      <c r="DE651" s="602">
        <f t="shared" ca="1" si="1278"/>
        <v>51153.869520848333</v>
      </c>
      <c r="DF651" s="602">
        <f t="shared" ca="1" si="1278"/>
        <v>51153.869520848333</v>
      </c>
      <c r="DG651" s="602">
        <f t="shared" ca="1" si="1278"/>
        <v>52821.428913199037</v>
      </c>
      <c r="DH651" s="602">
        <f t="shared" ca="1" si="1278"/>
        <v>52821.428913199037</v>
      </c>
      <c r="DI651" s="602">
        <f t="shared" ca="1" si="1278"/>
        <v>54510.936800140749</v>
      </c>
    </row>
    <row r="652" spans="22:113" ht="14.25" x14ac:dyDescent="0.2">
      <c r="V652" s="260"/>
      <c r="W652" s="887">
        <f t="shared" si="1190"/>
        <v>109</v>
      </c>
      <c r="X652" s="890">
        <f t="shared" ref="X652:BA652" ca="1" si="1279">IF(ISNUMBER($W652),IF($W652&lt;=$Z$35,$Z$23*$Z$33*365/360/12+IF($W652=$Z$35,-$Z$23*$Z$34+$Z$23*$Z$34*$Z$26+$Z$37/2,),IF(AND($W652&gt;$Z$35,$W652&lt;=$Z$36),$Z$23*($Z$34*X$40+(1-$Z$34)*$Z$33)*365/360/12+IF($W652=$Z$36,-$Z$23*(1-$Z$34)+$Z143/2,),PMT(X$40/12*365/360,$Z$24+$Z$35-$Z$36,-$Z$23))),"")</f>
        <v>30258.123080979487</v>
      </c>
      <c r="Y652" s="890">
        <f t="shared" ca="1" si="1279"/>
        <v>31023.326031623368</v>
      </c>
      <c r="Z652" s="890">
        <f t="shared" ca="1" si="1279"/>
        <v>31023.326031623368</v>
      </c>
      <c r="AA652" s="890">
        <f t="shared" ca="1" si="1279"/>
        <v>31799.728267184837</v>
      </c>
      <c r="AB652" s="890">
        <f t="shared" ca="1" si="1279"/>
        <v>31799.728267184837</v>
      </c>
      <c r="AC652" s="890">
        <f t="shared" ca="1" si="1279"/>
        <v>32587.243243724675</v>
      </c>
      <c r="AD652" s="890">
        <f t="shared" ca="1" si="1279"/>
        <v>32587.243243724675</v>
      </c>
      <c r="AE652" s="890">
        <f t="shared" ca="1" si="1279"/>
        <v>33385.778544464687</v>
      </c>
      <c r="AF652" s="890">
        <f t="shared" ca="1" si="1279"/>
        <v>33385.778544464687</v>
      </c>
      <c r="AG652" s="890">
        <f t="shared" ca="1" si="1279"/>
        <v>34195.236072157502</v>
      </c>
      <c r="AH652" s="890">
        <f t="shared" ca="1" si="1279"/>
        <v>34740.891398371037</v>
      </c>
      <c r="AI652" s="890">
        <f t="shared" ca="1" si="1279"/>
        <v>36125.853977722742</v>
      </c>
      <c r="AJ652" s="890">
        <f t="shared" ca="1" si="1279"/>
        <v>36125.853977722742</v>
      </c>
      <c r="AK652" s="890">
        <f t="shared" ca="1" si="1279"/>
        <v>37540.139226000429</v>
      </c>
      <c r="AL652" s="890">
        <f t="shared" ca="1" si="1279"/>
        <v>37540.139226000429</v>
      </c>
      <c r="AM652" s="890">
        <f t="shared" ca="1" si="1279"/>
        <v>38983.183461726978</v>
      </c>
      <c r="AN652" s="890">
        <f t="shared" ca="1" si="1279"/>
        <v>38983.183461726978</v>
      </c>
      <c r="AO652" s="890">
        <f t="shared" ca="1" si="1279"/>
        <v>40454.389396970182</v>
      </c>
      <c r="AP652" s="890">
        <f t="shared" ca="1" si="1279"/>
        <v>40454.389396970182</v>
      </c>
      <c r="AQ652" s="890">
        <f t="shared" ca="1" si="1279"/>
        <v>41953.129251949089</v>
      </c>
      <c r="AR652" s="890">
        <f t="shared" ca="1" si="1279"/>
        <v>37254.96291615886</v>
      </c>
      <c r="AS652" s="890">
        <f t="shared" ca="1" si="1279"/>
        <v>38692.302106353636</v>
      </c>
      <c r="AT652" s="890">
        <f t="shared" ca="1" si="1279"/>
        <v>38692.302106353636</v>
      </c>
      <c r="AU652" s="890">
        <f t="shared" ca="1" si="1279"/>
        <v>40157.924993809356</v>
      </c>
      <c r="AV652" s="890">
        <f t="shared" ca="1" si="1279"/>
        <v>40157.924993809356</v>
      </c>
      <c r="AW652" s="890">
        <f t="shared" ca="1" si="1279"/>
        <v>41651.20964433749</v>
      </c>
      <c r="AX652" s="890">
        <f t="shared" ca="1" si="1279"/>
        <v>41651.20964433749</v>
      </c>
      <c r="AY652" s="890">
        <f t="shared" ca="1" si="1279"/>
        <v>43171.50617275374</v>
      </c>
      <c r="AZ652" s="890">
        <f t="shared" ca="1" si="1279"/>
        <v>43171.50617275374</v>
      </c>
      <c r="BA652" s="890">
        <f t="shared" ca="1" si="1279"/>
        <v>44718.13995582729</v>
      </c>
      <c r="CF652" s="602">
        <f t="shared" ref="CF652:DI652" ca="1" si="1280">IF(ISNUMBER($W652),IF($W652&lt;=$Z$35,$Z$23*$Z$33*365/360/12+IF($W652=$Z$35,-$Z$23*$Z$34+$Z$23*$Z$34*$Z$26+$Z$37/2,),IF(AND($W652&gt;$Z$35,$W652&lt;=$Z$36),$Z$23*($Z$34*CF$40+(1-$Z$34)*$Z$33)*365/360/12+IF($W652=$Z$36,-$Z$23*(1-$Z$34)+$Z143/2,),PMT(CF$40/12*365/360,$Z$24+$Z$35-$Z$36,-$Z$23))),"")</f>
        <v>35568.319858392242</v>
      </c>
      <c r="CG652" s="602">
        <f t="shared" ca="1" si="1280"/>
        <v>36406.382743065027</v>
      </c>
      <c r="CH652" s="602">
        <f t="shared" ca="1" si="1280"/>
        <v>36406.382743065027</v>
      </c>
      <c r="CI652" s="602">
        <f t="shared" ca="1" si="1280"/>
        <v>37254.96291615886</v>
      </c>
      <c r="CJ652" s="602">
        <f t="shared" ca="1" si="1280"/>
        <v>37254.96291615886</v>
      </c>
      <c r="CK652" s="602">
        <f t="shared" ca="1" si="1280"/>
        <v>38113.93857024506</v>
      </c>
      <c r="CL652" s="602">
        <f t="shared" ca="1" si="1280"/>
        <v>38113.93857024506</v>
      </c>
      <c r="CM652" s="602">
        <f t="shared" ca="1" si="1280"/>
        <v>38983.183461726985</v>
      </c>
      <c r="CN652" s="602">
        <f t="shared" ca="1" si="1280"/>
        <v>38983.183461726985</v>
      </c>
      <c r="CO652" s="602">
        <f t="shared" ca="1" si="1280"/>
        <v>39862.567150632683</v>
      </c>
      <c r="CP652" s="602">
        <f t="shared" ca="1" si="1280"/>
        <v>43478.747935967709</v>
      </c>
      <c r="CQ652" s="602">
        <f t="shared" ca="1" si="1280"/>
        <v>45030.566265503898</v>
      </c>
      <c r="CR652" s="602">
        <f t="shared" ca="1" si="1280"/>
        <v>45030.566265503898</v>
      </c>
      <c r="CS652" s="602">
        <f t="shared" ca="1" si="1280"/>
        <v>46607.884191275814</v>
      </c>
      <c r="CT652" s="602">
        <f t="shared" ca="1" si="1280"/>
        <v>46607.884191275814</v>
      </c>
      <c r="CU652" s="602">
        <f t="shared" ca="1" si="1280"/>
        <v>48209.984007450126</v>
      </c>
      <c r="CV652" s="602">
        <f t="shared" ca="1" si="1280"/>
        <v>48209.984007450126</v>
      </c>
      <c r="CW652" s="602">
        <f t="shared" ca="1" si="1280"/>
        <v>49836.133517801674</v>
      </c>
      <c r="CX652" s="602">
        <f t="shared" ca="1" si="1280"/>
        <v>49836.133517801674</v>
      </c>
      <c r="CY652" s="602">
        <f t="shared" ca="1" si="1280"/>
        <v>51485.589135532791</v>
      </c>
      <c r="CZ652" s="602">
        <f t="shared" ca="1" si="1280"/>
        <v>46290.414859746117</v>
      </c>
      <c r="DA652" s="602">
        <f t="shared" ca="1" si="1280"/>
        <v>47887.616454968753</v>
      </c>
      <c r="DB652" s="602">
        <f t="shared" ca="1" si="1280"/>
        <v>47887.616454968753</v>
      </c>
      <c r="DC652" s="602">
        <f t="shared" ca="1" si="1280"/>
        <v>49509.015192921019</v>
      </c>
      <c r="DD652" s="602">
        <f t="shared" ca="1" si="1280"/>
        <v>49509.015192921019</v>
      </c>
      <c r="DE652" s="602">
        <f t="shared" ca="1" si="1280"/>
        <v>51153.869520848333</v>
      </c>
      <c r="DF652" s="602">
        <f t="shared" ca="1" si="1280"/>
        <v>51153.869520848333</v>
      </c>
      <c r="DG652" s="602">
        <f t="shared" ca="1" si="1280"/>
        <v>52821.428913199037</v>
      </c>
      <c r="DH652" s="602">
        <f t="shared" ca="1" si="1280"/>
        <v>52821.428913199037</v>
      </c>
      <c r="DI652" s="602">
        <f t="shared" ca="1" si="1280"/>
        <v>54510.936800140749</v>
      </c>
    </row>
    <row r="653" spans="22:113" ht="14.25" x14ac:dyDescent="0.2">
      <c r="V653" s="260"/>
      <c r="W653" s="887">
        <f t="shared" si="1190"/>
        <v>110</v>
      </c>
      <c r="X653" s="890">
        <f t="shared" ref="X653:BA653" ca="1" si="1281">IF(ISNUMBER($W653),IF($W653&lt;=$Z$35,$Z$23*$Z$33*365/360/12+IF($W653=$Z$35,-$Z$23*$Z$34+$Z$23*$Z$34*$Z$26+$Z$37/2,),IF(AND($W653&gt;$Z$35,$W653&lt;=$Z$36),$Z$23*($Z$34*X$40+(1-$Z$34)*$Z$33)*365/360/12+IF($W653=$Z$36,-$Z$23*(1-$Z$34)+$Z144/2,),PMT(X$40/12*365/360,$Z$24+$Z$35-$Z$36,-$Z$23))),"")</f>
        <v>30258.123080979487</v>
      </c>
      <c r="Y653" s="890">
        <f t="shared" ca="1" si="1281"/>
        <v>31023.326031623368</v>
      </c>
      <c r="Z653" s="890">
        <f t="shared" ca="1" si="1281"/>
        <v>31023.326031623368</v>
      </c>
      <c r="AA653" s="890">
        <f t="shared" ca="1" si="1281"/>
        <v>31799.728267184837</v>
      </c>
      <c r="AB653" s="890">
        <f t="shared" ca="1" si="1281"/>
        <v>31799.728267184837</v>
      </c>
      <c r="AC653" s="890">
        <f t="shared" ca="1" si="1281"/>
        <v>32587.243243724675</v>
      </c>
      <c r="AD653" s="890">
        <f t="shared" ca="1" si="1281"/>
        <v>32587.243243724675</v>
      </c>
      <c r="AE653" s="890">
        <f t="shared" ca="1" si="1281"/>
        <v>33385.778544464687</v>
      </c>
      <c r="AF653" s="890">
        <f t="shared" ca="1" si="1281"/>
        <v>33385.778544464687</v>
      </c>
      <c r="AG653" s="890">
        <f t="shared" ca="1" si="1281"/>
        <v>34195.236072157502</v>
      </c>
      <c r="AH653" s="890">
        <f t="shared" ca="1" si="1281"/>
        <v>34740.891398371037</v>
      </c>
      <c r="AI653" s="890">
        <f t="shared" ca="1" si="1281"/>
        <v>36125.853977722742</v>
      </c>
      <c r="AJ653" s="890">
        <f t="shared" ca="1" si="1281"/>
        <v>36125.853977722742</v>
      </c>
      <c r="AK653" s="890">
        <f t="shared" ca="1" si="1281"/>
        <v>37540.139226000429</v>
      </c>
      <c r="AL653" s="890">
        <f t="shared" ca="1" si="1281"/>
        <v>37540.139226000429</v>
      </c>
      <c r="AM653" s="890">
        <f t="shared" ca="1" si="1281"/>
        <v>38983.183461726978</v>
      </c>
      <c r="AN653" s="890">
        <f t="shared" ca="1" si="1281"/>
        <v>38983.183461726978</v>
      </c>
      <c r="AO653" s="890">
        <f t="shared" ca="1" si="1281"/>
        <v>40454.389396970182</v>
      </c>
      <c r="AP653" s="890">
        <f t="shared" ca="1" si="1281"/>
        <v>40454.389396970182</v>
      </c>
      <c r="AQ653" s="890">
        <f t="shared" ca="1" si="1281"/>
        <v>41953.129251949089</v>
      </c>
      <c r="AR653" s="890">
        <f t="shared" ca="1" si="1281"/>
        <v>37254.96291615886</v>
      </c>
      <c r="AS653" s="890">
        <f t="shared" ca="1" si="1281"/>
        <v>38692.302106353636</v>
      </c>
      <c r="AT653" s="890">
        <f t="shared" ca="1" si="1281"/>
        <v>38692.302106353636</v>
      </c>
      <c r="AU653" s="890">
        <f t="shared" ca="1" si="1281"/>
        <v>40157.924993809356</v>
      </c>
      <c r="AV653" s="890">
        <f t="shared" ca="1" si="1281"/>
        <v>40157.924993809356</v>
      </c>
      <c r="AW653" s="890">
        <f t="shared" ca="1" si="1281"/>
        <v>41651.20964433749</v>
      </c>
      <c r="AX653" s="890">
        <f t="shared" ca="1" si="1281"/>
        <v>41651.20964433749</v>
      </c>
      <c r="AY653" s="890">
        <f t="shared" ca="1" si="1281"/>
        <v>43171.50617275374</v>
      </c>
      <c r="AZ653" s="890">
        <f t="shared" ca="1" si="1281"/>
        <v>43171.50617275374</v>
      </c>
      <c r="BA653" s="890">
        <f t="shared" ca="1" si="1281"/>
        <v>44718.13995582729</v>
      </c>
      <c r="CF653" s="602">
        <f t="shared" ref="CF653:DI653" ca="1" si="1282">IF(ISNUMBER($W653),IF($W653&lt;=$Z$35,$Z$23*$Z$33*365/360/12+IF($W653=$Z$35,-$Z$23*$Z$34+$Z$23*$Z$34*$Z$26+$Z$37/2,),IF(AND($W653&gt;$Z$35,$W653&lt;=$Z$36),$Z$23*($Z$34*CF$40+(1-$Z$34)*$Z$33)*365/360/12+IF($W653=$Z$36,-$Z$23*(1-$Z$34)+$Z144/2,),PMT(CF$40/12*365/360,$Z$24+$Z$35-$Z$36,-$Z$23))),"")</f>
        <v>35568.319858392242</v>
      </c>
      <c r="CG653" s="602">
        <f t="shared" ca="1" si="1282"/>
        <v>36406.382743065027</v>
      </c>
      <c r="CH653" s="602">
        <f t="shared" ca="1" si="1282"/>
        <v>36406.382743065027</v>
      </c>
      <c r="CI653" s="602">
        <f t="shared" ca="1" si="1282"/>
        <v>37254.96291615886</v>
      </c>
      <c r="CJ653" s="602">
        <f t="shared" ca="1" si="1282"/>
        <v>37254.96291615886</v>
      </c>
      <c r="CK653" s="602">
        <f t="shared" ca="1" si="1282"/>
        <v>38113.93857024506</v>
      </c>
      <c r="CL653" s="602">
        <f t="shared" ca="1" si="1282"/>
        <v>38113.93857024506</v>
      </c>
      <c r="CM653" s="602">
        <f t="shared" ca="1" si="1282"/>
        <v>38983.183461726985</v>
      </c>
      <c r="CN653" s="602">
        <f t="shared" ca="1" si="1282"/>
        <v>38983.183461726985</v>
      </c>
      <c r="CO653" s="602">
        <f t="shared" ca="1" si="1282"/>
        <v>39862.567150632683</v>
      </c>
      <c r="CP653" s="602">
        <f t="shared" ca="1" si="1282"/>
        <v>43478.747935967709</v>
      </c>
      <c r="CQ653" s="602">
        <f t="shared" ca="1" si="1282"/>
        <v>45030.566265503898</v>
      </c>
      <c r="CR653" s="602">
        <f t="shared" ca="1" si="1282"/>
        <v>45030.566265503898</v>
      </c>
      <c r="CS653" s="602">
        <f t="shared" ca="1" si="1282"/>
        <v>46607.884191275814</v>
      </c>
      <c r="CT653" s="602">
        <f t="shared" ca="1" si="1282"/>
        <v>46607.884191275814</v>
      </c>
      <c r="CU653" s="602">
        <f t="shared" ca="1" si="1282"/>
        <v>48209.984007450126</v>
      </c>
      <c r="CV653" s="602">
        <f t="shared" ca="1" si="1282"/>
        <v>48209.984007450126</v>
      </c>
      <c r="CW653" s="602">
        <f t="shared" ca="1" si="1282"/>
        <v>49836.133517801674</v>
      </c>
      <c r="CX653" s="602">
        <f t="shared" ca="1" si="1282"/>
        <v>49836.133517801674</v>
      </c>
      <c r="CY653" s="602">
        <f t="shared" ca="1" si="1282"/>
        <v>51485.589135532791</v>
      </c>
      <c r="CZ653" s="602">
        <f t="shared" ca="1" si="1282"/>
        <v>46290.414859746117</v>
      </c>
      <c r="DA653" s="602">
        <f t="shared" ca="1" si="1282"/>
        <v>47887.616454968753</v>
      </c>
      <c r="DB653" s="602">
        <f t="shared" ca="1" si="1282"/>
        <v>47887.616454968753</v>
      </c>
      <c r="DC653" s="602">
        <f t="shared" ca="1" si="1282"/>
        <v>49509.015192921019</v>
      </c>
      <c r="DD653" s="602">
        <f t="shared" ca="1" si="1282"/>
        <v>49509.015192921019</v>
      </c>
      <c r="DE653" s="602">
        <f t="shared" ca="1" si="1282"/>
        <v>51153.869520848333</v>
      </c>
      <c r="DF653" s="602">
        <f t="shared" ca="1" si="1282"/>
        <v>51153.869520848333</v>
      </c>
      <c r="DG653" s="602">
        <f t="shared" ca="1" si="1282"/>
        <v>52821.428913199037</v>
      </c>
      <c r="DH653" s="602">
        <f t="shared" ca="1" si="1282"/>
        <v>52821.428913199037</v>
      </c>
      <c r="DI653" s="602">
        <f t="shared" ca="1" si="1282"/>
        <v>54510.936800140749</v>
      </c>
    </row>
    <row r="654" spans="22:113" ht="14.25" x14ac:dyDescent="0.2">
      <c r="V654" s="260"/>
      <c r="W654" s="887">
        <f t="shared" si="1190"/>
        <v>111</v>
      </c>
      <c r="X654" s="890">
        <f t="shared" ref="X654:BA654" ca="1" si="1283">IF(ISNUMBER($W654),IF($W654&lt;=$Z$35,$Z$23*$Z$33*365/360/12+IF($W654=$Z$35,-$Z$23*$Z$34+$Z$23*$Z$34*$Z$26+$Z$37/2,),IF(AND($W654&gt;$Z$35,$W654&lt;=$Z$36),$Z$23*($Z$34*X$40+(1-$Z$34)*$Z$33)*365/360/12+IF($W654=$Z$36,-$Z$23*(1-$Z$34)+$Z145/2,),PMT(X$40/12*365/360,$Z$24+$Z$35-$Z$36,-$Z$23))),"")</f>
        <v>30258.123080979487</v>
      </c>
      <c r="Y654" s="890">
        <f t="shared" ca="1" si="1283"/>
        <v>31023.326031623368</v>
      </c>
      <c r="Z654" s="890">
        <f t="shared" ca="1" si="1283"/>
        <v>31023.326031623368</v>
      </c>
      <c r="AA654" s="890">
        <f t="shared" ca="1" si="1283"/>
        <v>31799.728267184837</v>
      </c>
      <c r="AB654" s="890">
        <f t="shared" ca="1" si="1283"/>
        <v>31799.728267184837</v>
      </c>
      <c r="AC654" s="890">
        <f t="shared" ca="1" si="1283"/>
        <v>32587.243243724675</v>
      </c>
      <c r="AD654" s="890">
        <f t="shared" ca="1" si="1283"/>
        <v>32587.243243724675</v>
      </c>
      <c r="AE654" s="890">
        <f t="shared" ca="1" si="1283"/>
        <v>33385.778544464687</v>
      </c>
      <c r="AF654" s="890">
        <f t="shared" ca="1" si="1283"/>
        <v>33385.778544464687</v>
      </c>
      <c r="AG654" s="890">
        <f t="shared" ca="1" si="1283"/>
        <v>34195.236072157502</v>
      </c>
      <c r="AH654" s="890">
        <f t="shared" ca="1" si="1283"/>
        <v>34740.891398371037</v>
      </c>
      <c r="AI654" s="890">
        <f t="shared" ca="1" si="1283"/>
        <v>36125.853977722742</v>
      </c>
      <c r="AJ654" s="890">
        <f t="shared" ca="1" si="1283"/>
        <v>36125.853977722742</v>
      </c>
      <c r="AK654" s="890">
        <f t="shared" ca="1" si="1283"/>
        <v>37540.139226000429</v>
      </c>
      <c r="AL654" s="890">
        <f t="shared" ca="1" si="1283"/>
        <v>37540.139226000429</v>
      </c>
      <c r="AM654" s="890">
        <f t="shared" ca="1" si="1283"/>
        <v>38983.183461726978</v>
      </c>
      <c r="AN654" s="890">
        <f t="shared" ca="1" si="1283"/>
        <v>38983.183461726978</v>
      </c>
      <c r="AO654" s="890">
        <f t="shared" ca="1" si="1283"/>
        <v>40454.389396970182</v>
      </c>
      <c r="AP654" s="890">
        <f t="shared" ca="1" si="1283"/>
        <v>40454.389396970182</v>
      </c>
      <c r="AQ654" s="890">
        <f t="shared" ca="1" si="1283"/>
        <v>41953.129251949089</v>
      </c>
      <c r="AR654" s="890">
        <f t="shared" ca="1" si="1283"/>
        <v>37254.96291615886</v>
      </c>
      <c r="AS654" s="890">
        <f t="shared" ca="1" si="1283"/>
        <v>38692.302106353636</v>
      </c>
      <c r="AT654" s="890">
        <f t="shared" ca="1" si="1283"/>
        <v>38692.302106353636</v>
      </c>
      <c r="AU654" s="890">
        <f t="shared" ca="1" si="1283"/>
        <v>40157.924993809356</v>
      </c>
      <c r="AV654" s="890">
        <f t="shared" ca="1" si="1283"/>
        <v>40157.924993809356</v>
      </c>
      <c r="AW654" s="890">
        <f t="shared" ca="1" si="1283"/>
        <v>41651.20964433749</v>
      </c>
      <c r="AX654" s="890">
        <f t="shared" ca="1" si="1283"/>
        <v>41651.20964433749</v>
      </c>
      <c r="AY654" s="890">
        <f t="shared" ca="1" si="1283"/>
        <v>43171.50617275374</v>
      </c>
      <c r="AZ654" s="890">
        <f t="shared" ca="1" si="1283"/>
        <v>43171.50617275374</v>
      </c>
      <c r="BA654" s="890">
        <f t="shared" ca="1" si="1283"/>
        <v>44718.13995582729</v>
      </c>
      <c r="CF654" s="602">
        <f t="shared" ref="CF654:DI654" ca="1" si="1284">IF(ISNUMBER($W654),IF($W654&lt;=$Z$35,$Z$23*$Z$33*365/360/12+IF($W654=$Z$35,-$Z$23*$Z$34+$Z$23*$Z$34*$Z$26+$Z$37/2,),IF(AND($W654&gt;$Z$35,$W654&lt;=$Z$36),$Z$23*($Z$34*CF$40+(1-$Z$34)*$Z$33)*365/360/12+IF($W654=$Z$36,-$Z$23*(1-$Z$34)+$Z145/2,),PMT(CF$40/12*365/360,$Z$24+$Z$35-$Z$36,-$Z$23))),"")</f>
        <v>35568.319858392242</v>
      </c>
      <c r="CG654" s="602">
        <f t="shared" ca="1" si="1284"/>
        <v>36406.382743065027</v>
      </c>
      <c r="CH654" s="602">
        <f t="shared" ca="1" si="1284"/>
        <v>36406.382743065027</v>
      </c>
      <c r="CI654" s="602">
        <f t="shared" ca="1" si="1284"/>
        <v>37254.96291615886</v>
      </c>
      <c r="CJ654" s="602">
        <f t="shared" ca="1" si="1284"/>
        <v>37254.96291615886</v>
      </c>
      <c r="CK654" s="602">
        <f t="shared" ca="1" si="1284"/>
        <v>38113.93857024506</v>
      </c>
      <c r="CL654" s="602">
        <f t="shared" ca="1" si="1284"/>
        <v>38113.93857024506</v>
      </c>
      <c r="CM654" s="602">
        <f t="shared" ca="1" si="1284"/>
        <v>38983.183461726985</v>
      </c>
      <c r="CN654" s="602">
        <f t="shared" ca="1" si="1284"/>
        <v>38983.183461726985</v>
      </c>
      <c r="CO654" s="602">
        <f t="shared" ca="1" si="1284"/>
        <v>39862.567150632683</v>
      </c>
      <c r="CP654" s="602">
        <f t="shared" ca="1" si="1284"/>
        <v>43478.747935967709</v>
      </c>
      <c r="CQ654" s="602">
        <f t="shared" ca="1" si="1284"/>
        <v>45030.566265503898</v>
      </c>
      <c r="CR654" s="602">
        <f t="shared" ca="1" si="1284"/>
        <v>45030.566265503898</v>
      </c>
      <c r="CS654" s="602">
        <f t="shared" ca="1" si="1284"/>
        <v>46607.884191275814</v>
      </c>
      <c r="CT654" s="602">
        <f t="shared" ca="1" si="1284"/>
        <v>46607.884191275814</v>
      </c>
      <c r="CU654" s="602">
        <f t="shared" ca="1" si="1284"/>
        <v>48209.984007450126</v>
      </c>
      <c r="CV654" s="602">
        <f t="shared" ca="1" si="1284"/>
        <v>48209.984007450126</v>
      </c>
      <c r="CW654" s="602">
        <f t="shared" ca="1" si="1284"/>
        <v>49836.133517801674</v>
      </c>
      <c r="CX654" s="602">
        <f t="shared" ca="1" si="1284"/>
        <v>49836.133517801674</v>
      </c>
      <c r="CY654" s="602">
        <f t="shared" ca="1" si="1284"/>
        <v>51485.589135532791</v>
      </c>
      <c r="CZ654" s="602">
        <f t="shared" ca="1" si="1284"/>
        <v>46290.414859746117</v>
      </c>
      <c r="DA654" s="602">
        <f t="shared" ca="1" si="1284"/>
        <v>47887.616454968753</v>
      </c>
      <c r="DB654" s="602">
        <f t="shared" ca="1" si="1284"/>
        <v>47887.616454968753</v>
      </c>
      <c r="DC654" s="602">
        <f t="shared" ca="1" si="1284"/>
        <v>49509.015192921019</v>
      </c>
      <c r="DD654" s="602">
        <f t="shared" ca="1" si="1284"/>
        <v>49509.015192921019</v>
      </c>
      <c r="DE654" s="602">
        <f t="shared" ca="1" si="1284"/>
        <v>51153.869520848333</v>
      </c>
      <c r="DF654" s="602">
        <f t="shared" ca="1" si="1284"/>
        <v>51153.869520848333</v>
      </c>
      <c r="DG654" s="602">
        <f t="shared" ca="1" si="1284"/>
        <v>52821.428913199037</v>
      </c>
      <c r="DH654" s="602">
        <f t="shared" ca="1" si="1284"/>
        <v>52821.428913199037</v>
      </c>
      <c r="DI654" s="602">
        <f t="shared" ca="1" si="1284"/>
        <v>54510.936800140749</v>
      </c>
    </row>
    <row r="655" spans="22:113" ht="14.25" x14ac:dyDescent="0.2">
      <c r="V655" s="260"/>
      <c r="W655" s="887">
        <f t="shared" si="1190"/>
        <v>112</v>
      </c>
      <c r="X655" s="890">
        <f t="shared" ref="X655:BA655" ca="1" si="1285">IF(ISNUMBER($W655),IF($W655&lt;=$Z$35,$Z$23*$Z$33*365/360/12+IF($W655=$Z$35,-$Z$23*$Z$34+$Z$23*$Z$34*$Z$26+$Z$37/2,),IF(AND($W655&gt;$Z$35,$W655&lt;=$Z$36),$Z$23*($Z$34*X$40+(1-$Z$34)*$Z$33)*365/360/12+IF($W655=$Z$36,-$Z$23*(1-$Z$34)+$Z146/2,),PMT(X$40/12*365/360,$Z$24+$Z$35-$Z$36,-$Z$23))),"")</f>
        <v>30258.123080979487</v>
      </c>
      <c r="Y655" s="890">
        <f t="shared" ca="1" si="1285"/>
        <v>31023.326031623368</v>
      </c>
      <c r="Z655" s="890">
        <f t="shared" ca="1" si="1285"/>
        <v>31023.326031623368</v>
      </c>
      <c r="AA655" s="890">
        <f t="shared" ca="1" si="1285"/>
        <v>31799.728267184837</v>
      </c>
      <c r="AB655" s="890">
        <f t="shared" ca="1" si="1285"/>
        <v>31799.728267184837</v>
      </c>
      <c r="AC655" s="890">
        <f t="shared" ca="1" si="1285"/>
        <v>32587.243243724675</v>
      </c>
      <c r="AD655" s="890">
        <f t="shared" ca="1" si="1285"/>
        <v>32587.243243724675</v>
      </c>
      <c r="AE655" s="890">
        <f t="shared" ca="1" si="1285"/>
        <v>33385.778544464687</v>
      </c>
      <c r="AF655" s="890">
        <f t="shared" ca="1" si="1285"/>
        <v>33385.778544464687</v>
      </c>
      <c r="AG655" s="890">
        <f t="shared" ca="1" si="1285"/>
        <v>34195.236072157502</v>
      </c>
      <c r="AH655" s="890">
        <f t="shared" ca="1" si="1285"/>
        <v>34740.891398371037</v>
      </c>
      <c r="AI655" s="890">
        <f t="shared" ca="1" si="1285"/>
        <v>36125.853977722742</v>
      </c>
      <c r="AJ655" s="890">
        <f t="shared" ca="1" si="1285"/>
        <v>36125.853977722742</v>
      </c>
      <c r="AK655" s="890">
        <f t="shared" ca="1" si="1285"/>
        <v>37540.139226000429</v>
      </c>
      <c r="AL655" s="890">
        <f t="shared" ca="1" si="1285"/>
        <v>37540.139226000429</v>
      </c>
      <c r="AM655" s="890">
        <f t="shared" ca="1" si="1285"/>
        <v>38983.183461726978</v>
      </c>
      <c r="AN655" s="890">
        <f t="shared" ca="1" si="1285"/>
        <v>38983.183461726978</v>
      </c>
      <c r="AO655" s="890">
        <f t="shared" ca="1" si="1285"/>
        <v>40454.389396970182</v>
      </c>
      <c r="AP655" s="890">
        <f t="shared" ca="1" si="1285"/>
        <v>40454.389396970182</v>
      </c>
      <c r="AQ655" s="890">
        <f t="shared" ca="1" si="1285"/>
        <v>41953.129251949089</v>
      </c>
      <c r="AR655" s="890">
        <f t="shared" ca="1" si="1285"/>
        <v>37254.96291615886</v>
      </c>
      <c r="AS655" s="890">
        <f t="shared" ca="1" si="1285"/>
        <v>38692.302106353636</v>
      </c>
      <c r="AT655" s="890">
        <f t="shared" ca="1" si="1285"/>
        <v>38692.302106353636</v>
      </c>
      <c r="AU655" s="890">
        <f t="shared" ca="1" si="1285"/>
        <v>40157.924993809356</v>
      </c>
      <c r="AV655" s="890">
        <f t="shared" ca="1" si="1285"/>
        <v>40157.924993809356</v>
      </c>
      <c r="AW655" s="890">
        <f t="shared" ca="1" si="1285"/>
        <v>41651.20964433749</v>
      </c>
      <c r="AX655" s="890">
        <f t="shared" ca="1" si="1285"/>
        <v>41651.20964433749</v>
      </c>
      <c r="AY655" s="890">
        <f t="shared" ca="1" si="1285"/>
        <v>43171.50617275374</v>
      </c>
      <c r="AZ655" s="890">
        <f t="shared" ca="1" si="1285"/>
        <v>43171.50617275374</v>
      </c>
      <c r="BA655" s="890">
        <f t="shared" ca="1" si="1285"/>
        <v>44718.13995582729</v>
      </c>
      <c r="CF655" s="602">
        <f t="shared" ref="CF655:DI655" ca="1" si="1286">IF(ISNUMBER($W655),IF($W655&lt;=$Z$35,$Z$23*$Z$33*365/360/12+IF($W655=$Z$35,-$Z$23*$Z$34+$Z$23*$Z$34*$Z$26+$Z$37/2,),IF(AND($W655&gt;$Z$35,$W655&lt;=$Z$36),$Z$23*($Z$34*CF$40+(1-$Z$34)*$Z$33)*365/360/12+IF($W655=$Z$36,-$Z$23*(1-$Z$34)+$Z146/2,),PMT(CF$40/12*365/360,$Z$24+$Z$35-$Z$36,-$Z$23))),"")</f>
        <v>35568.319858392242</v>
      </c>
      <c r="CG655" s="602">
        <f t="shared" ca="1" si="1286"/>
        <v>36406.382743065027</v>
      </c>
      <c r="CH655" s="602">
        <f t="shared" ca="1" si="1286"/>
        <v>36406.382743065027</v>
      </c>
      <c r="CI655" s="602">
        <f t="shared" ca="1" si="1286"/>
        <v>37254.96291615886</v>
      </c>
      <c r="CJ655" s="602">
        <f t="shared" ca="1" si="1286"/>
        <v>37254.96291615886</v>
      </c>
      <c r="CK655" s="602">
        <f t="shared" ca="1" si="1286"/>
        <v>38113.93857024506</v>
      </c>
      <c r="CL655" s="602">
        <f t="shared" ca="1" si="1286"/>
        <v>38113.93857024506</v>
      </c>
      <c r="CM655" s="602">
        <f t="shared" ca="1" si="1286"/>
        <v>38983.183461726985</v>
      </c>
      <c r="CN655" s="602">
        <f t="shared" ca="1" si="1286"/>
        <v>38983.183461726985</v>
      </c>
      <c r="CO655" s="602">
        <f t="shared" ca="1" si="1286"/>
        <v>39862.567150632683</v>
      </c>
      <c r="CP655" s="602">
        <f t="shared" ca="1" si="1286"/>
        <v>43478.747935967709</v>
      </c>
      <c r="CQ655" s="602">
        <f t="shared" ca="1" si="1286"/>
        <v>45030.566265503898</v>
      </c>
      <c r="CR655" s="602">
        <f t="shared" ca="1" si="1286"/>
        <v>45030.566265503898</v>
      </c>
      <c r="CS655" s="602">
        <f t="shared" ca="1" si="1286"/>
        <v>46607.884191275814</v>
      </c>
      <c r="CT655" s="602">
        <f t="shared" ca="1" si="1286"/>
        <v>46607.884191275814</v>
      </c>
      <c r="CU655" s="602">
        <f t="shared" ca="1" si="1286"/>
        <v>48209.984007450126</v>
      </c>
      <c r="CV655" s="602">
        <f t="shared" ca="1" si="1286"/>
        <v>48209.984007450126</v>
      </c>
      <c r="CW655" s="602">
        <f t="shared" ca="1" si="1286"/>
        <v>49836.133517801674</v>
      </c>
      <c r="CX655" s="602">
        <f t="shared" ca="1" si="1286"/>
        <v>49836.133517801674</v>
      </c>
      <c r="CY655" s="602">
        <f t="shared" ca="1" si="1286"/>
        <v>51485.589135532791</v>
      </c>
      <c r="CZ655" s="602">
        <f t="shared" ca="1" si="1286"/>
        <v>46290.414859746117</v>
      </c>
      <c r="DA655" s="602">
        <f t="shared" ca="1" si="1286"/>
        <v>47887.616454968753</v>
      </c>
      <c r="DB655" s="602">
        <f t="shared" ca="1" si="1286"/>
        <v>47887.616454968753</v>
      </c>
      <c r="DC655" s="602">
        <f t="shared" ca="1" si="1286"/>
        <v>49509.015192921019</v>
      </c>
      <c r="DD655" s="602">
        <f t="shared" ca="1" si="1286"/>
        <v>49509.015192921019</v>
      </c>
      <c r="DE655" s="602">
        <f t="shared" ca="1" si="1286"/>
        <v>51153.869520848333</v>
      </c>
      <c r="DF655" s="602">
        <f t="shared" ca="1" si="1286"/>
        <v>51153.869520848333</v>
      </c>
      <c r="DG655" s="602">
        <f t="shared" ca="1" si="1286"/>
        <v>52821.428913199037</v>
      </c>
      <c r="DH655" s="602">
        <f t="shared" ca="1" si="1286"/>
        <v>52821.428913199037</v>
      </c>
      <c r="DI655" s="602">
        <f t="shared" ca="1" si="1286"/>
        <v>54510.936800140749</v>
      </c>
    </row>
    <row r="656" spans="22:113" ht="14.25" x14ac:dyDescent="0.2">
      <c r="V656" s="260"/>
      <c r="W656" s="887">
        <f t="shared" si="1190"/>
        <v>113</v>
      </c>
      <c r="X656" s="890">
        <f t="shared" ref="X656:BA656" ca="1" si="1287">IF(ISNUMBER($W656),IF($W656&lt;=$Z$35,$Z$23*$Z$33*365/360/12+IF($W656=$Z$35,-$Z$23*$Z$34+$Z$23*$Z$34*$Z$26+$Z$37/2,),IF(AND($W656&gt;$Z$35,$W656&lt;=$Z$36),$Z$23*($Z$34*X$40+(1-$Z$34)*$Z$33)*365/360/12+IF($W656=$Z$36,-$Z$23*(1-$Z$34)+$Z147/2,),PMT(X$40/12*365/360,$Z$24+$Z$35-$Z$36,-$Z$23))),"")</f>
        <v>30258.123080979487</v>
      </c>
      <c r="Y656" s="890">
        <f t="shared" ca="1" si="1287"/>
        <v>31023.326031623368</v>
      </c>
      <c r="Z656" s="890">
        <f t="shared" ca="1" si="1287"/>
        <v>31023.326031623368</v>
      </c>
      <c r="AA656" s="890">
        <f t="shared" ca="1" si="1287"/>
        <v>31799.728267184837</v>
      </c>
      <c r="AB656" s="890">
        <f t="shared" ca="1" si="1287"/>
        <v>31799.728267184837</v>
      </c>
      <c r="AC656" s="890">
        <f t="shared" ca="1" si="1287"/>
        <v>32587.243243724675</v>
      </c>
      <c r="AD656" s="890">
        <f t="shared" ca="1" si="1287"/>
        <v>32587.243243724675</v>
      </c>
      <c r="AE656" s="890">
        <f t="shared" ca="1" si="1287"/>
        <v>33385.778544464687</v>
      </c>
      <c r="AF656" s="890">
        <f t="shared" ca="1" si="1287"/>
        <v>33385.778544464687</v>
      </c>
      <c r="AG656" s="890">
        <f t="shared" ca="1" si="1287"/>
        <v>34195.236072157502</v>
      </c>
      <c r="AH656" s="890">
        <f t="shared" ca="1" si="1287"/>
        <v>34740.891398371037</v>
      </c>
      <c r="AI656" s="890">
        <f t="shared" ca="1" si="1287"/>
        <v>36125.853977722742</v>
      </c>
      <c r="AJ656" s="890">
        <f t="shared" ca="1" si="1287"/>
        <v>36125.853977722742</v>
      </c>
      <c r="AK656" s="890">
        <f t="shared" ca="1" si="1287"/>
        <v>37540.139226000429</v>
      </c>
      <c r="AL656" s="890">
        <f t="shared" ca="1" si="1287"/>
        <v>37540.139226000429</v>
      </c>
      <c r="AM656" s="890">
        <f t="shared" ca="1" si="1287"/>
        <v>38983.183461726978</v>
      </c>
      <c r="AN656" s="890">
        <f t="shared" ca="1" si="1287"/>
        <v>38983.183461726978</v>
      </c>
      <c r="AO656" s="890">
        <f t="shared" ca="1" si="1287"/>
        <v>40454.389396970182</v>
      </c>
      <c r="AP656" s="890">
        <f t="shared" ca="1" si="1287"/>
        <v>40454.389396970182</v>
      </c>
      <c r="AQ656" s="890">
        <f t="shared" ca="1" si="1287"/>
        <v>41953.129251949089</v>
      </c>
      <c r="AR656" s="890">
        <f t="shared" ca="1" si="1287"/>
        <v>37254.96291615886</v>
      </c>
      <c r="AS656" s="890">
        <f t="shared" ca="1" si="1287"/>
        <v>38692.302106353636</v>
      </c>
      <c r="AT656" s="890">
        <f t="shared" ca="1" si="1287"/>
        <v>38692.302106353636</v>
      </c>
      <c r="AU656" s="890">
        <f t="shared" ca="1" si="1287"/>
        <v>40157.924993809356</v>
      </c>
      <c r="AV656" s="890">
        <f t="shared" ca="1" si="1287"/>
        <v>40157.924993809356</v>
      </c>
      <c r="AW656" s="890">
        <f t="shared" ca="1" si="1287"/>
        <v>41651.20964433749</v>
      </c>
      <c r="AX656" s="890">
        <f t="shared" ca="1" si="1287"/>
        <v>41651.20964433749</v>
      </c>
      <c r="AY656" s="890">
        <f t="shared" ca="1" si="1287"/>
        <v>43171.50617275374</v>
      </c>
      <c r="AZ656" s="890">
        <f t="shared" ca="1" si="1287"/>
        <v>43171.50617275374</v>
      </c>
      <c r="BA656" s="890">
        <f t="shared" ca="1" si="1287"/>
        <v>44718.13995582729</v>
      </c>
      <c r="CF656" s="602">
        <f t="shared" ref="CF656:DI656" ca="1" si="1288">IF(ISNUMBER($W656),IF($W656&lt;=$Z$35,$Z$23*$Z$33*365/360/12+IF($W656=$Z$35,-$Z$23*$Z$34+$Z$23*$Z$34*$Z$26+$Z$37/2,),IF(AND($W656&gt;$Z$35,$W656&lt;=$Z$36),$Z$23*($Z$34*CF$40+(1-$Z$34)*$Z$33)*365/360/12+IF($W656=$Z$36,-$Z$23*(1-$Z$34)+$Z147/2,),PMT(CF$40/12*365/360,$Z$24+$Z$35-$Z$36,-$Z$23))),"")</f>
        <v>35568.319858392242</v>
      </c>
      <c r="CG656" s="602">
        <f t="shared" ca="1" si="1288"/>
        <v>36406.382743065027</v>
      </c>
      <c r="CH656" s="602">
        <f t="shared" ca="1" si="1288"/>
        <v>36406.382743065027</v>
      </c>
      <c r="CI656" s="602">
        <f t="shared" ca="1" si="1288"/>
        <v>37254.96291615886</v>
      </c>
      <c r="CJ656" s="602">
        <f t="shared" ca="1" si="1288"/>
        <v>37254.96291615886</v>
      </c>
      <c r="CK656" s="602">
        <f t="shared" ca="1" si="1288"/>
        <v>38113.93857024506</v>
      </c>
      <c r="CL656" s="602">
        <f t="shared" ca="1" si="1288"/>
        <v>38113.93857024506</v>
      </c>
      <c r="CM656" s="602">
        <f t="shared" ca="1" si="1288"/>
        <v>38983.183461726985</v>
      </c>
      <c r="CN656" s="602">
        <f t="shared" ca="1" si="1288"/>
        <v>38983.183461726985</v>
      </c>
      <c r="CO656" s="602">
        <f t="shared" ca="1" si="1288"/>
        <v>39862.567150632683</v>
      </c>
      <c r="CP656" s="602">
        <f t="shared" ca="1" si="1288"/>
        <v>43478.747935967709</v>
      </c>
      <c r="CQ656" s="602">
        <f t="shared" ca="1" si="1288"/>
        <v>45030.566265503898</v>
      </c>
      <c r="CR656" s="602">
        <f t="shared" ca="1" si="1288"/>
        <v>45030.566265503898</v>
      </c>
      <c r="CS656" s="602">
        <f t="shared" ca="1" si="1288"/>
        <v>46607.884191275814</v>
      </c>
      <c r="CT656" s="602">
        <f t="shared" ca="1" si="1288"/>
        <v>46607.884191275814</v>
      </c>
      <c r="CU656" s="602">
        <f t="shared" ca="1" si="1288"/>
        <v>48209.984007450126</v>
      </c>
      <c r="CV656" s="602">
        <f t="shared" ca="1" si="1288"/>
        <v>48209.984007450126</v>
      </c>
      <c r="CW656" s="602">
        <f t="shared" ca="1" si="1288"/>
        <v>49836.133517801674</v>
      </c>
      <c r="CX656" s="602">
        <f t="shared" ca="1" si="1288"/>
        <v>49836.133517801674</v>
      </c>
      <c r="CY656" s="602">
        <f t="shared" ca="1" si="1288"/>
        <v>51485.589135532791</v>
      </c>
      <c r="CZ656" s="602">
        <f t="shared" ca="1" si="1288"/>
        <v>46290.414859746117</v>
      </c>
      <c r="DA656" s="602">
        <f t="shared" ca="1" si="1288"/>
        <v>47887.616454968753</v>
      </c>
      <c r="DB656" s="602">
        <f t="shared" ca="1" si="1288"/>
        <v>47887.616454968753</v>
      </c>
      <c r="DC656" s="602">
        <f t="shared" ca="1" si="1288"/>
        <v>49509.015192921019</v>
      </c>
      <c r="DD656" s="602">
        <f t="shared" ca="1" si="1288"/>
        <v>49509.015192921019</v>
      </c>
      <c r="DE656" s="602">
        <f t="shared" ca="1" si="1288"/>
        <v>51153.869520848333</v>
      </c>
      <c r="DF656" s="602">
        <f t="shared" ca="1" si="1288"/>
        <v>51153.869520848333</v>
      </c>
      <c r="DG656" s="602">
        <f t="shared" ca="1" si="1288"/>
        <v>52821.428913199037</v>
      </c>
      <c r="DH656" s="602">
        <f t="shared" ca="1" si="1288"/>
        <v>52821.428913199037</v>
      </c>
      <c r="DI656" s="602">
        <f t="shared" ca="1" si="1288"/>
        <v>54510.936800140749</v>
      </c>
    </row>
    <row r="657" spans="22:113" ht="14.25" x14ac:dyDescent="0.2">
      <c r="V657" s="260"/>
      <c r="W657" s="887">
        <f t="shared" si="1190"/>
        <v>114</v>
      </c>
      <c r="X657" s="890">
        <f t="shared" ref="X657:BA657" ca="1" si="1289">IF(ISNUMBER($W657),IF($W657&lt;=$Z$35,$Z$23*$Z$33*365/360/12+IF($W657=$Z$35,-$Z$23*$Z$34+$Z$23*$Z$34*$Z$26+$Z$37/2,),IF(AND($W657&gt;$Z$35,$W657&lt;=$Z$36),$Z$23*($Z$34*X$40+(1-$Z$34)*$Z$33)*365/360/12+IF($W657=$Z$36,-$Z$23*(1-$Z$34)+$Z148/2,),PMT(X$40/12*365/360,$Z$24+$Z$35-$Z$36,-$Z$23))),"")</f>
        <v>30258.123080979487</v>
      </c>
      <c r="Y657" s="890">
        <f t="shared" ca="1" si="1289"/>
        <v>31023.326031623368</v>
      </c>
      <c r="Z657" s="890">
        <f t="shared" ca="1" si="1289"/>
        <v>31023.326031623368</v>
      </c>
      <c r="AA657" s="890">
        <f t="shared" ca="1" si="1289"/>
        <v>31799.728267184837</v>
      </c>
      <c r="AB657" s="890">
        <f t="shared" ca="1" si="1289"/>
        <v>31799.728267184837</v>
      </c>
      <c r="AC657" s="890">
        <f t="shared" ca="1" si="1289"/>
        <v>32587.243243724675</v>
      </c>
      <c r="AD657" s="890">
        <f t="shared" ca="1" si="1289"/>
        <v>32587.243243724675</v>
      </c>
      <c r="AE657" s="890">
        <f t="shared" ca="1" si="1289"/>
        <v>33385.778544464687</v>
      </c>
      <c r="AF657" s="890">
        <f t="shared" ca="1" si="1289"/>
        <v>33385.778544464687</v>
      </c>
      <c r="AG657" s="890">
        <f t="shared" ca="1" si="1289"/>
        <v>34195.236072157502</v>
      </c>
      <c r="AH657" s="890">
        <f t="shared" ca="1" si="1289"/>
        <v>34740.891398371037</v>
      </c>
      <c r="AI657" s="890">
        <f t="shared" ca="1" si="1289"/>
        <v>36125.853977722742</v>
      </c>
      <c r="AJ657" s="890">
        <f t="shared" ca="1" si="1289"/>
        <v>36125.853977722742</v>
      </c>
      <c r="AK657" s="890">
        <f t="shared" ca="1" si="1289"/>
        <v>37540.139226000429</v>
      </c>
      <c r="AL657" s="890">
        <f t="shared" ca="1" si="1289"/>
        <v>37540.139226000429</v>
      </c>
      <c r="AM657" s="890">
        <f t="shared" ca="1" si="1289"/>
        <v>38983.183461726978</v>
      </c>
      <c r="AN657" s="890">
        <f t="shared" ca="1" si="1289"/>
        <v>38983.183461726978</v>
      </c>
      <c r="AO657" s="890">
        <f t="shared" ca="1" si="1289"/>
        <v>40454.389396970182</v>
      </c>
      <c r="AP657" s="890">
        <f t="shared" ca="1" si="1289"/>
        <v>40454.389396970182</v>
      </c>
      <c r="AQ657" s="890">
        <f t="shared" ca="1" si="1289"/>
        <v>41953.129251949089</v>
      </c>
      <c r="AR657" s="890">
        <f t="shared" ca="1" si="1289"/>
        <v>37254.96291615886</v>
      </c>
      <c r="AS657" s="890">
        <f t="shared" ca="1" si="1289"/>
        <v>38692.302106353636</v>
      </c>
      <c r="AT657" s="890">
        <f t="shared" ca="1" si="1289"/>
        <v>38692.302106353636</v>
      </c>
      <c r="AU657" s="890">
        <f t="shared" ca="1" si="1289"/>
        <v>40157.924993809356</v>
      </c>
      <c r="AV657" s="890">
        <f t="shared" ca="1" si="1289"/>
        <v>40157.924993809356</v>
      </c>
      <c r="AW657" s="890">
        <f t="shared" ca="1" si="1289"/>
        <v>41651.20964433749</v>
      </c>
      <c r="AX657" s="890">
        <f t="shared" ca="1" si="1289"/>
        <v>41651.20964433749</v>
      </c>
      <c r="AY657" s="890">
        <f t="shared" ca="1" si="1289"/>
        <v>43171.50617275374</v>
      </c>
      <c r="AZ657" s="890">
        <f t="shared" ca="1" si="1289"/>
        <v>43171.50617275374</v>
      </c>
      <c r="BA657" s="890">
        <f t="shared" ca="1" si="1289"/>
        <v>44718.13995582729</v>
      </c>
      <c r="CF657" s="602">
        <f t="shared" ref="CF657:DI657" ca="1" si="1290">IF(ISNUMBER($W657),IF($W657&lt;=$Z$35,$Z$23*$Z$33*365/360/12+IF($W657=$Z$35,-$Z$23*$Z$34+$Z$23*$Z$34*$Z$26+$Z$37/2,),IF(AND($W657&gt;$Z$35,$W657&lt;=$Z$36),$Z$23*($Z$34*CF$40+(1-$Z$34)*$Z$33)*365/360/12+IF($W657=$Z$36,-$Z$23*(1-$Z$34)+$Z148/2,),PMT(CF$40/12*365/360,$Z$24+$Z$35-$Z$36,-$Z$23))),"")</f>
        <v>35568.319858392242</v>
      </c>
      <c r="CG657" s="602">
        <f t="shared" ca="1" si="1290"/>
        <v>36406.382743065027</v>
      </c>
      <c r="CH657" s="602">
        <f t="shared" ca="1" si="1290"/>
        <v>36406.382743065027</v>
      </c>
      <c r="CI657" s="602">
        <f t="shared" ca="1" si="1290"/>
        <v>37254.96291615886</v>
      </c>
      <c r="CJ657" s="602">
        <f t="shared" ca="1" si="1290"/>
        <v>37254.96291615886</v>
      </c>
      <c r="CK657" s="602">
        <f t="shared" ca="1" si="1290"/>
        <v>38113.93857024506</v>
      </c>
      <c r="CL657" s="602">
        <f t="shared" ca="1" si="1290"/>
        <v>38113.93857024506</v>
      </c>
      <c r="CM657" s="602">
        <f t="shared" ca="1" si="1290"/>
        <v>38983.183461726985</v>
      </c>
      <c r="CN657" s="602">
        <f t="shared" ca="1" si="1290"/>
        <v>38983.183461726985</v>
      </c>
      <c r="CO657" s="602">
        <f t="shared" ca="1" si="1290"/>
        <v>39862.567150632683</v>
      </c>
      <c r="CP657" s="602">
        <f t="shared" ca="1" si="1290"/>
        <v>43478.747935967709</v>
      </c>
      <c r="CQ657" s="602">
        <f t="shared" ca="1" si="1290"/>
        <v>45030.566265503898</v>
      </c>
      <c r="CR657" s="602">
        <f t="shared" ca="1" si="1290"/>
        <v>45030.566265503898</v>
      </c>
      <c r="CS657" s="602">
        <f t="shared" ca="1" si="1290"/>
        <v>46607.884191275814</v>
      </c>
      <c r="CT657" s="602">
        <f t="shared" ca="1" si="1290"/>
        <v>46607.884191275814</v>
      </c>
      <c r="CU657" s="602">
        <f t="shared" ca="1" si="1290"/>
        <v>48209.984007450126</v>
      </c>
      <c r="CV657" s="602">
        <f t="shared" ca="1" si="1290"/>
        <v>48209.984007450126</v>
      </c>
      <c r="CW657" s="602">
        <f t="shared" ca="1" si="1290"/>
        <v>49836.133517801674</v>
      </c>
      <c r="CX657" s="602">
        <f t="shared" ca="1" si="1290"/>
        <v>49836.133517801674</v>
      </c>
      <c r="CY657" s="602">
        <f t="shared" ca="1" si="1290"/>
        <v>51485.589135532791</v>
      </c>
      <c r="CZ657" s="602">
        <f t="shared" ca="1" si="1290"/>
        <v>46290.414859746117</v>
      </c>
      <c r="DA657" s="602">
        <f t="shared" ca="1" si="1290"/>
        <v>47887.616454968753</v>
      </c>
      <c r="DB657" s="602">
        <f t="shared" ca="1" si="1290"/>
        <v>47887.616454968753</v>
      </c>
      <c r="DC657" s="602">
        <f t="shared" ca="1" si="1290"/>
        <v>49509.015192921019</v>
      </c>
      <c r="DD657" s="602">
        <f t="shared" ca="1" si="1290"/>
        <v>49509.015192921019</v>
      </c>
      <c r="DE657" s="602">
        <f t="shared" ca="1" si="1290"/>
        <v>51153.869520848333</v>
      </c>
      <c r="DF657" s="602">
        <f t="shared" ca="1" si="1290"/>
        <v>51153.869520848333</v>
      </c>
      <c r="DG657" s="602">
        <f t="shared" ca="1" si="1290"/>
        <v>52821.428913199037</v>
      </c>
      <c r="DH657" s="602">
        <f t="shared" ca="1" si="1290"/>
        <v>52821.428913199037</v>
      </c>
      <c r="DI657" s="602">
        <f t="shared" ca="1" si="1290"/>
        <v>54510.936800140749</v>
      </c>
    </row>
    <row r="658" spans="22:113" ht="14.25" x14ac:dyDescent="0.2">
      <c r="V658" s="260"/>
      <c r="W658" s="887">
        <f t="shared" si="1190"/>
        <v>115</v>
      </c>
      <c r="X658" s="890">
        <f t="shared" ref="X658:BA658" ca="1" si="1291">IF(ISNUMBER($W658),IF($W658&lt;=$Z$35,$Z$23*$Z$33*365/360/12+IF($W658=$Z$35,-$Z$23*$Z$34+$Z$23*$Z$34*$Z$26+$Z$37/2,),IF(AND($W658&gt;$Z$35,$W658&lt;=$Z$36),$Z$23*($Z$34*X$40+(1-$Z$34)*$Z$33)*365/360/12+IF($W658=$Z$36,-$Z$23*(1-$Z$34)+$Z149/2,),PMT(X$40/12*365/360,$Z$24+$Z$35-$Z$36,-$Z$23))),"")</f>
        <v>30258.123080979487</v>
      </c>
      <c r="Y658" s="890">
        <f t="shared" ca="1" si="1291"/>
        <v>31023.326031623368</v>
      </c>
      <c r="Z658" s="890">
        <f t="shared" ca="1" si="1291"/>
        <v>31023.326031623368</v>
      </c>
      <c r="AA658" s="890">
        <f t="shared" ca="1" si="1291"/>
        <v>31799.728267184837</v>
      </c>
      <c r="AB658" s="890">
        <f t="shared" ca="1" si="1291"/>
        <v>31799.728267184837</v>
      </c>
      <c r="AC658" s="890">
        <f t="shared" ca="1" si="1291"/>
        <v>32587.243243724675</v>
      </c>
      <c r="AD658" s="890">
        <f t="shared" ca="1" si="1291"/>
        <v>32587.243243724675</v>
      </c>
      <c r="AE658" s="890">
        <f t="shared" ca="1" si="1291"/>
        <v>33385.778544464687</v>
      </c>
      <c r="AF658" s="890">
        <f t="shared" ca="1" si="1291"/>
        <v>33385.778544464687</v>
      </c>
      <c r="AG658" s="890">
        <f t="shared" ca="1" si="1291"/>
        <v>34195.236072157502</v>
      </c>
      <c r="AH658" s="890">
        <f t="shared" ca="1" si="1291"/>
        <v>34740.891398371037</v>
      </c>
      <c r="AI658" s="890">
        <f t="shared" ca="1" si="1291"/>
        <v>36125.853977722742</v>
      </c>
      <c r="AJ658" s="890">
        <f t="shared" ca="1" si="1291"/>
        <v>36125.853977722742</v>
      </c>
      <c r="AK658" s="890">
        <f t="shared" ca="1" si="1291"/>
        <v>37540.139226000429</v>
      </c>
      <c r="AL658" s="890">
        <f t="shared" ca="1" si="1291"/>
        <v>37540.139226000429</v>
      </c>
      <c r="AM658" s="890">
        <f t="shared" ca="1" si="1291"/>
        <v>38983.183461726978</v>
      </c>
      <c r="AN658" s="890">
        <f t="shared" ca="1" si="1291"/>
        <v>38983.183461726978</v>
      </c>
      <c r="AO658" s="890">
        <f t="shared" ca="1" si="1291"/>
        <v>40454.389396970182</v>
      </c>
      <c r="AP658" s="890">
        <f t="shared" ca="1" si="1291"/>
        <v>40454.389396970182</v>
      </c>
      <c r="AQ658" s="890">
        <f t="shared" ca="1" si="1291"/>
        <v>41953.129251949089</v>
      </c>
      <c r="AR658" s="890">
        <f t="shared" ca="1" si="1291"/>
        <v>37254.96291615886</v>
      </c>
      <c r="AS658" s="890">
        <f t="shared" ca="1" si="1291"/>
        <v>38692.302106353636</v>
      </c>
      <c r="AT658" s="890">
        <f t="shared" ca="1" si="1291"/>
        <v>38692.302106353636</v>
      </c>
      <c r="AU658" s="890">
        <f t="shared" ca="1" si="1291"/>
        <v>40157.924993809356</v>
      </c>
      <c r="AV658" s="890">
        <f t="shared" ca="1" si="1291"/>
        <v>40157.924993809356</v>
      </c>
      <c r="AW658" s="890">
        <f t="shared" ca="1" si="1291"/>
        <v>41651.20964433749</v>
      </c>
      <c r="AX658" s="890">
        <f t="shared" ca="1" si="1291"/>
        <v>41651.20964433749</v>
      </c>
      <c r="AY658" s="890">
        <f t="shared" ca="1" si="1291"/>
        <v>43171.50617275374</v>
      </c>
      <c r="AZ658" s="890">
        <f t="shared" ca="1" si="1291"/>
        <v>43171.50617275374</v>
      </c>
      <c r="BA658" s="890">
        <f t="shared" ca="1" si="1291"/>
        <v>44718.13995582729</v>
      </c>
      <c r="CF658" s="602">
        <f t="shared" ref="CF658:DI658" ca="1" si="1292">IF(ISNUMBER($W658),IF($W658&lt;=$Z$35,$Z$23*$Z$33*365/360/12+IF($W658=$Z$35,-$Z$23*$Z$34+$Z$23*$Z$34*$Z$26+$Z$37/2,),IF(AND($W658&gt;$Z$35,$W658&lt;=$Z$36),$Z$23*($Z$34*CF$40+(1-$Z$34)*$Z$33)*365/360/12+IF($W658=$Z$36,-$Z$23*(1-$Z$34)+$Z149/2,),PMT(CF$40/12*365/360,$Z$24+$Z$35-$Z$36,-$Z$23))),"")</f>
        <v>35568.319858392242</v>
      </c>
      <c r="CG658" s="602">
        <f t="shared" ca="1" si="1292"/>
        <v>36406.382743065027</v>
      </c>
      <c r="CH658" s="602">
        <f t="shared" ca="1" si="1292"/>
        <v>36406.382743065027</v>
      </c>
      <c r="CI658" s="602">
        <f t="shared" ca="1" si="1292"/>
        <v>37254.96291615886</v>
      </c>
      <c r="CJ658" s="602">
        <f t="shared" ca="1" si="1292"/>
        <v>37254.96291615886</v>
      </c>
      <c r="CK658" s="602">
        <f t="shared" ca="1" si="1292"/>
        <v>38113.93857024506</v>
      </c>
      <c r="CL658" s="602">
        <f t="shared" ca="1" si="1292"/>
        <v>38113.93857024506</v>
      </c>
      <c r="CM658" s="602">
        <f t="shared" ca="1" si="1292"/>
        <v>38983.183461726985</v>
      </c>
      <c r="CN658" s="602">
        <f t="shared" ca="1" si="1292"/>
        <v>38983.183461726985</v>
      </c>
      <c r="CO658" s="602">
        <f t="shared" ca="1" si="1292"/>
        <v>39862.567150632683</v>
      </c>
      <c r="CP658" s="602">
        <f t="shared" ca="1" si="1292"/>
        <v>43478.747935967709</v>
      </c>
      <c r="CQ658" s="602">
        <f t="shared" ca="1" si="1292"/>
        <v>45030.566265503898</v>
      </c>
      <c r="CR658" s="602">
        <f t="shared" ca="1" si="1292"/>
        <v>45030.566265503898</v>
      </c>
      <c r="CS658" s="602">
        <f t="shared" ca="1" si="1292"/>
        <v>46607.884191275814</v>
      </c>
      <c r="CT658" s="602">
        <f t="shared" ca="1" si="1292"/>
        <v>46607.884191275814</v>
      </c>
      <c r="CU658" s="602">
        <f t="shared" ca="1" si="1292"/>
        <v>48209.984007450126</v>
      </c>
      <c r="CV658" s="602">
        <f t="shared" ca="1" si="1292"/>
        <v>48209.984007450126</v>
      </c>
      <c r="CW658" s="602">
        <f t="shared" ca="1" si="1292"/>
        <v>49836.133517801674</v>
      </c>
      <c r="CX658" s="602">
        <f t="shared" ca="1" si="1292"/>
        <v>49836.133517801674</v>
      </c>
      <c r="CY658" s="602">
        <f t="shared" ca="1" si="1292"/>
        <v>51485.589135532791</v>
      </c>
      <c r="CZ658" s="602">
        <f t="shared" ca="1" si="1292"/>
        <v>46290.414859746117</v>
      </c>
      <c r="DA658" s="602">
        <f t="shared" ca="1" si="1292"/>
        <v>47887.616454968753</v>
      </c>
      <c r="DB658" s="602">
        <f t="shared" ca="1" si="1292"/>
        <v>47887.616454968753</v>
      </c>
      <c r="DC658" s="602">
        <f t="shared" ca="1" si="1292"/>
        <v>49509.015192921019</v>
      </c>
      <c r="DD658" s="602">
        <f t="shared" ca="1" si="1292"/>
        <v>49509.015192921019</v>
      </c>
      <c r="DE658" s="602">
        <f t="shared" ca="1" si="1292"/>
        <v>51153.869520848333</v>
      </c>
      <c r="DF658" s="602">
        <f t="shared" ca="1" si="1292"/>
        <v>51153.869520848333</v>
      </c>
      <c r="DG658" s="602">
        <f t="shared" ca="1" si="1292"/>
        <v>52821.428913199037</v>
      </c>
      <c r="DH658" s="602">
        <f t="shared" ca="1" si="1292"/>
        <v>52821.428913199037</v>
      </c>
      <c r="DI658" s="602">
        <f t="shared" ca="1" si="1292"/>
        <v>54510.936800140749</v>
      </c>
    </row>
    <row r="659" spans="22:113" ht="14.25" x14ac:dyDescent="0.2">
      <c r="V659" s="260"/>
      <c r="W659" s="887">
        <f t="shared" si="1190"/>
        <v>116</v>
      </c>
      <c r="X659" s="890">
        <f t="shared" ref="X659:BA659" ca="1" si="1293">IF(ISNUMBER($W659),IF($W659&lt;=$Z$35,$Z$23*$Z$33*365/360/12+IF($W659=$Z$35,-$Z$23*$Z$34+$Z$23*$Z$34*$Z$26+$Z$37/2,),IF(AND($W659&gt;$Z$35,$W659&lt;=$Z$36),$Z$23*($Z$34*X$40+(1-$Z$34)*$Z$33)*365/360/12+IF($W659=$Z$36,-$Z$23*(1-$Z$34)+$Z150/2,),PMT(X$40/12*365/360,$Z$24+$Z$35-$Z$36,-$Z$23))),"")</f>
        <v>30258.123080979487</v>
      </c>
      <c r="Y659" s="890">
        <f t="shared" ca="1" si="1293"/>
        <v>31023.326031623368</v>
      </c>
      <c r="Z659" s="890">
        <f t="shared" ca="1" si="1293"/>
        <v>31023.326031623368</v>
      </c>
      <c r="AA659" s="890">
        <f t="shared" ca="1" si="1293"/>
        <v>31799.728267184837</v>
      </c>
      <c r="AB659" s="890">
        <f t="shared" ca="1" si="1293"/>
        <v>31799.728267184837</v>
      </c>
      <c r="AC659" s="890">
        <f t="shared" ca="1" si="1293"/>
        <v>32587.243243724675</v>
      </c>
      <c r="AD659" s="890">
        <f t="shared" ca="1" si="1293"/>
        <v>32587.243243724675</v>
      </c>
      <c r="AE659" s="890">
        <f t="shared" ca="1" si="1293"/>
        <v>33385.778544464687</v>
      </c>
      <c r="AF659" s="890">
        <f t="shared" ca="1" si="1293"/>
        <v>33385.778544464687</v>
      </c>
      <c r="AG659" s="890">
        <f t="shared" ca="1" si="1293"/>
        <v>34195.236072157502</v>
      </c>
      <c r="AH659" s="890">
        <f t="shared" ca="1" si="1293"/>
        <v>34740.891398371037</v>
      </c>
      <c r="AI659" s="890">
        <f t="shared" ca="1" si="1293"/>
        <v>36125.853977722742</v>
      </c>
      <c r="AJ659" s="890">
        <f t="shared" ca="1" si="1293"/>
        <v>36125.853977722742</v>
      </c>
      <c r="AK659" s="890">
        <f t="shared" ca="1" si="1293"/>
        <v>37540.139226000429</v>
      </c>
      <c r="AL659" s="890">
        <f t="shared" ca="1" si="1293"/>
        <v>37540.139226000429</v>
      </c>
      <c r="AM659" s="890">
        <f t="shared" ca="1" si="1293"/>
        <v>38983.183461726978</v>
      </c>
      <c r="AN659" s="890">
        <f t="shared" ca="1" si="1293"/>
        <v>38983.183461726978</v>
      </c>
      <c r="AO659" s="890">
        <f t="shared" ca="1" si="1293"/>
        <v>40454.389396970182</v>
      </c>
      <c r="AP659" s="890">
        <f t="shared" ca="1" si="1293"/>
        <v>40454.389396970182</v>
      </c>
      <c r="AQ659" s="890">
        <f t="shared" ca="1" si="1293"/>
        <v>41953.129251949089</v>
      </c>
      <c r="AR659" s="890">
        <f t="shared" ca="1" si="1293"/>
        <v>37254.96291615886</v>
      </c>
      <c r="AS659" s="890">
        <f t="shared" ca="1" si="1293"/>
        <v>38692.302106353636</v>
      </c>
      <c r="AT659" s="890">
        <f t="shared" ca="1" si="1293"/>
        <v>38692.302106353636</v>
      </c>
      <c r="AU659" s="890">
        <f t="shared" ca="1" si="1293"/>
        <v>40157.924993809356</v>
      </c>
      <c r="AV659" s="890">
        <f t="shared" ca="1" si="1293"/>
        <v>40157.924993809356</v>
      </c>
      <c r="AW659" s="890">
        <f t="shared" ca="1" si="1293"/>
        <v>41651.20964433749</v>
      </c>
      <c r="AX659" s="890">
        <f t="shared" ca="1" si="1293"/>
        <v>41651.20964433749</v>
      </c>
      <c r="AY659" s="890">
        <f t="shared" ca="1" si="1293"/>
        <v>43171.50617275374</v>
      </c>
      <c r="AZ659" s="890">
        <f t="shared" ca="1" si="1293"/>
        <v>43171.50617275374</v>
      </c>
      <c r="BA659" s="890">
        <f t="shared" ca="1" si="1293"/>
        <v>44718.13995582729</v>
      </c>
      <c r="CF659" s="602">
        <f t="shared" ref="CF659:DI659" ca="1" si="1294">IF(ISNUMBER($W659),IF($W659&lt;=$Z$35,$Z$23*$Z$33*365/360/12+IF($W659=$Z$35,-$Z$23*$Z$34+$Z$23*$Z$34*$Z$26+$Z$37/2,),IF(AND($W659&gt;$Z$35,$W659&lt;=$Z$36),$Z$23*($Z$34*CF$40+(1-$Z$34)*$Z$33)*365/360/12+IF($W659=$Z$36,-$Z$23*(1-$Z$34)+$Z150/2,),PMT(CF$40/12*365/360,$Z$24+$Z$35-$Z$36,-$Z$23))),"")</f>
        <v>35568.319858392242</v>
      </c>
      <c r="CG659" s="602">
        <f t="shared" ca="1" si="1294"/>
        <v>36406.382743065027</v>
      </c>
      <c r="CH659" s="602">
        <f t="shared" ca="1" si="1294"/>
        <v>36406.382743065027</v>
      </c>
      <c r="CI659" s="602">
        <f t="shared" ca="1" si="1294"/>
        <v>37254.96291615886</v>
      </c>
      <c r="CJ659" s="602">
        <f t="shared" ca="1" si="1294"/>
        <v>37254.96291615886</v>
      </c>
      <c r="CK659" s="602">
        <f t="shared" ca="1" si="1294"/>
        <v>38113.93857024506</v>
      </c>
      <c r="CL659" s="602">
        <f t="shared" ca="1" si="1294"/>
        <v>38113.93857024506</v>
      </c>
      <c r="CM659" s="602">
        <f t="shared" ca="1" si="1294"/>
        <v>38983.183461726985</v>
      </c>
      <c r="CN659" s="602">
        <f t="shared" ca="1" si="1294"/>
        <v>38983.183461726985</v>
      </c>
      <c r="CO659" s="602">
        <f t="shared" ca="1" si="1294"/>
        <v>39862.567150632683</v>
      </c>
      <c r="CP659" s="602">
        <f t="shared" ca="1" si="1294"/>
        <v>43478.747935967709</v>
      </c>
      <c r="CQ659" s="602">
        <f t="shared" ca="1" si="1294"/>
        <v>45030.566265503898</v>
      </c>
      <c r="CR659" s="602">
        <f t="shared" ca="1" si="1294"/>
        <v>45030.566265503898</v>
      </c>
      <c r="CS659" s="602">
        <f t="shared" ca="1" si="1294"/>
        <v>46607.884191275814</v>
      </c>
      <c r="CT659" s="602">
        <f t="shared" ca="1" si="1294"/>
        <v>46607.884191275814</v>
      </c>
      <c r="CU659" s="602">
        <f t="shared" ca="1" si="1294"/>
        <v>48209.984007450126</v>
      </c>
      <c r="CV659" s="602">
        <f t="shared" ca="1" si="1294"/>
        <v>48209.984007450126</v>
      </c>
      <c r="CW659" s="602">
        <f t="shared" ca="1" si="1294"/>
        <v>49836.133517801674</v>
      </c>
      <c r="CX659" s="602">
        <f t="shared" ca="1" si="1294"/>
        <v>49836.133517801674</v>
      </c>
      <c r="CY659" s="602">
        <f t="shared" ca="1" si="1294"/>
        <v>51485.589135532791</v>
      </c>
      <c r="CZ659" s="602">
        <f t="shared" ca="1" si="1294"/>
        <v>46290.414859746117</v>
      </c>
      <c r="DA659" s="602">
        <f t="shared" ca="1" si="1294"/>
        <v>47887.616454968753</v>
      </c>
      <c r="DB659" s="602">
        <f t="shared" ca="1" si="1294"/>
        <v>47887.616454968753</v>
      </c>
      <c r="DC659" s="602">
        <f t="shared" ca="1" si="1294"/>
        <v>49509.015192921019</v>
      </c>
      <c r="DD659" s="602">
        <f t="shared" ca="1" si="1294"/>
        <v>49509.015192921019</v>
      </c>
      <c r="DE659" s="602">
        <f t="shared" ca="1" si="1294"/>
        <v>51153.869520848333</v>
      </c>
      <c r="DF659" s="602">
        <f t="shared" ca="1" si="1294"/>
        <v>51153.869520848333</v>
      </c>
      <c r="DG659" s="602">
        <f t="shared" ca="1" si="1294"/>
        <v>52821.428913199037</v>
      </c>
      <c r="DH659" s="602">
        <f t="shared" ca="1" si="1294"/>
        <v>52821.428913199037</v>
      </c>
      <c r="DI659" s="602">
        <f t="shared" ca="1" si="1294"/>
        <v>54510.936800140749</v>
      </c>
    </row>
    <row r="660" spans="22:113" ht="14.25" x14ac:dyDescent="0.2">
      <c r="V660" s="260"/>
      <c r="W660" s="887">
        <f t="shared" si="1190"/>
        <v>117</v>
      </c>
      <c r="X660" s="890">
        <f t="shared" ref="X660:BA660" ca="1" si="1295">IF(ISNUMBER($W660),IF($W660&lt;=$Z$35,$Z$23*$Z$33*365/360/12+IF($W660=$Z$35,-$Z$23*$Z$34+$Z$23*$Z$34*$Z$26+$Z$37/2,),IF(AND($W660&gt;$Z$35,$W660&lt;=$Z$36),$Z$23*($Z$34*X$40+(1-$Z$34)*$Z$33)*365/360/12+IF($W660=$Z$36,-$Z$23*(1-$Z$34)+$Z151/2,),PMT(X$40/12*365/360,$Z$24+$Z$35-$Z$36,-$Z$23))),"")</f>
        <v>30258.123080979487</v>
      </c>
      <c r="Y660" s="890">
        <f t="shared" ca="1" si="1295"/>
        <v>31023.326031623368</v>
      </c>
      <c r="Z660" s="890">
        <f t="shared" ca="1" si="1295"/>
        <v>31023.326031623368</v>
      </c>
      <c r="AA660" s="890">
        <f t="shared" ca="1" si="1295"/>
        <v>31799.728267184837</v>
      </c>
      <c r="AB660" s="890">
        <f t="shared" ca="1" si="1295"/>
        <v>31799.728267184837</v>
      </c>
      <c r="AC660" s="890">
        <f t="shared" ca="1" si="1295"/>
        <v>32587.243243724675</v>
      </c>
      <c r="AD660" s="890">
        <f t="shared" ca="1" si="1295"/>
        <v>32587.243243724675</v>
      </c>
      <c r="AE660" s="890">
        <f t="shared" ca="1" si="1295"/>
        <v>33385.778544464687</v>
      </c>
      <c r="AF660" s="890">
        <f t="shared" ca="1" si="1295"/>
        <v>33385.778544464687</v>
      </c>
      <c r="AG660" s="890">
        <f t="shared" ca="1" si="1295"/>
        <v>34195.236072157502</v>
      </c>
      <c r="AH660" s="890">
        <f t="shared" ca="1" si="1295"/>
        <v>34740.891398371037</v>
      </c>
      <c r="AI660" s="890">
        <f t="shared" ca="1" si="1295"/>
        <v>36125.853977722742</v>
      </c>
      <c r="AJ660" s="890">
        <f t="shared" ca="1" si="1295"/>
        <v>36125.853977722742</v>
      </c>
      <c r="AK660" s="890">
        <f t="shared" ca="1" si="1295"/>
        <v>37540.139226000429</v>
      </c>
      <c r="AL660" s="890">
        <f t="shared" ca="1" si="1295"/>
        <v>37540.139226000429</v>
      </c>
      <c r="AM660" s="890">
        <f t="shared" ca="1" si="1295"/>
        <v>38983.183461726978</v>
      </c>
      <c r="AN660" s="890">
        <f t="shared" ca="1" si="1295"/>
        <v>38983.183461726978</v>
      </c>
      <c r="AO660" s="890">
        <f t="shared" ca="1" si="1295"/>
        <v>40454.389396970182</v>
      </c>
      <c r="AP660" s="890">
        <f t="shared" ca="1" si="1295"/>
        <v>40454.389396970182</v>
      </c>
      <c r="AQ660" s="890">
        <f t="shared" ca="1" si="1295"/>
        <v>41953.129251949089</v>
      </c>
      <c r="AR660" s="890">
        <f t="shared" ca="1" si="1295"/>
        <v>37254.96291615886</v>
      </c>
      <c r="AS660" s="890">
        <f t="shared" ca="1" si="1295"/>
        <v>38692.302106353636</v>
      </c>
      <c r="AT660" s="890">
        <f t="shared" ca="1" si="1295"/>
        <v>38692.302106353636</v>
      </c>
      <c r="AU660" s="890">
        <f t="shared" ca="1" si="1295"/>
        <v>40157.924993809356</v>
      </c>
      <c r="AV660" s="890">
        <f t="shared" ca="1" si="1295"/>
        <v>40157.924993809356</v>
      </c>
      <c r="AW660" s="890">
        <f t="shared" ca="1" si="1295"/>
        <v>41651.20964433749</v>
      </c>
      <c r="AX660" s="890">
        <f t="shared" ca="1" si="1295"/>
        <v>41651.20964433749</v>
      </c>
      <c r="AY660" s="890">
        <f t="shared" ca="1" si="1295"/>
        <v>43171.50617275374</v>
      </c>
      <c r="AZ660" s="890">
        <f t="shared" ca="1" si="1295"/>
        <v>43171.50617275374</v>
      </c>
      <c r="BA660" s="890">
        <f t="shared" ca="1" si="1295"/>
        <v>44718.13995582729</v>
      </c>
      <c r="CF660" s="602">
        <f t="shared" ref="CF660:DI660" ca="1" si="1296">IF(ISNUMBER($W660),IF($W660&lt;=$Z$35,$Z$23*$Z$33*365/360/12+IF($W660=$Z$35,-$Z$23*$Z$34+$Z$23*$Z$34*$Z$26+$Z$37/2,),IF(AND($W660&gt;$Z$35,$W660&lt;=$Z$36),$Z$23*($Z$34*CF$40+(1-$Z$34)*$Z$33)*365/360/12+IF($W660=$Z$36,-$Z$23*(1-$Z$34)+$Z151/2,),PMT(CF$40/12*365/360,$Z$24+$Z$35-$Z$36,-$Z$23))),"")</f>
        <v>35568.319858392242</v>
      </c>
      <c r="CG660" s="602">
        <f t="shared" ca="1" si="1296"/>
        <v>36406.382743065027</v>
      </c>
      <c r="CH660" s="602">
        <f t="shared" ca="1" si="1296"/>
        <v>36406.382743065027</v>
      </c>
      <c r="CI660" s="602">
        <f t="shared" ca="1" si="1296"/>
        <v>37254.96291615886</v>
      </c>
      <c r="CJ660" s="602">
        <f t="shared" ca="1" si="1296"/>
        <v>37254.96291615886</v>
      </c>
      <c r="CK660" s="602">
        <f t="shared" ca="1" si="1296"/>
        <v>38113.93857024506</v>
      </c>
      <c r="CL660" s="602">
        <f t="shared" ca="1" si="1296"/>
        <v>38113.93857024506</v>
      </c>
      <c r="CM660" s="602">
        <f t="shared" ca="1" si="1296"/>
        <v>38983.183461726985</v>
      </c>
      <c r="CN660" s="602">
        <f t="shared" ca="1" si="1296"/>
        <v>38983.183461726985</v>
      </c>
      <c r="CO660" s="602">
        <f t="shared" ca="1" si="1296"/>
        <v>39862.567150632683</v>
      </c>
      <c r="CP660" s="602">
        <f t="shared" ca="1" si="1296"/>
        <v>43478.747935967709</v>
      </c>
      <c r="CQ660" s="602">
        <f t="shared" ca="1" si="1296"/>
        <v>45030.566265503898</v>
      </c>
      <c r="CR660" s="602">
        <f t="shared" ca="1" si="1296"/>
        <v>45030.566265503898</v>
      </c>
      <c r="CS660" s="602">
        <f t="shared" ca="1" si="1296"/>
        <v>46607.884191275814</v>
      </c>
      <c r="CT660" s="602">
        <f t="shared" ca="1" si="1296"/>
        <v>46607.884191275814</v>
      </c>
      <c r="CU660" s="602">
        <f t="shared" ca="1" si="1296"/>
        <v>48209.984007450126</v>
      </c>
      <c r="CV660" s="602">
        <f t="shared" ca="1" si="1296"/>
        <v>48209.984007450126</v>
      </c>
      <c r="CW660" s="602">
        <f t="shared" ca="1" si="1296"/>
        <v>49836.133517801674</v>
      </c>
      <c r="CX660" s="602">
        <f t="shared" ca="1" si="1296"/>
        <v>49836.133517801674</v>
      </c>
      <c r="CY660" s="602">
        <f t="shared" ca="1" si="1296"/>
        <v>51485.589135532791</v>
      </c>
      <c r="CZ660" s="602">
        <f t="shared" ca="1" si="1296"/>
        <v>46290.414859746117</v>
      </c>
      <c r="DA660" s="602">
        <f t="shared" ca="1" si="1296"/>
        <v>47887.616454968753</v>
      </c>
      <c r="DB660" s="602">
        <f t="shared" ca="1" si="1296"/>
        <v>47887.616454968753</v>
      </c>
      <c r="DC660" s="602">
        <f t="shared" ca="1" si="1296"/>
        <v>49509.015192921019</v>
      </c>
      <c r="DD660" s="602">
        <f t="shared" ca="1" si="1296"/>
        <v>49509.015192921019</v>
      </c>
      <c r="DE660" s="602">
        <f t="shared" ca="1" si="1296"/>
        <v>51153.869520848333</v>
      </c>
      <c r="DF660" s="602">
        <f t="shared" ca="1" si="1296"/>
        <v>51153.869520848333</v>
      </c>
      <c r="DG660" s="602">
        <f t="shared" ca="1" si="1296"/>
        <v>52821.428913199037</v>
      </c>
      <c r="DH660" s="602">
        <f t="shared" ca="1" si="1296"/>
        <v>52821.428913199037</v>
      </c>
      <c r="DI660" s="602">
        <f t="shared" ca="1" si="1296"/>
        <v>54510.936800140749</v>
      </c>
    </row>
    <row r="661" spans="22:113" ht="14.25" x14ac:dyDescent="0.2">
      <c r="V661" s="260"/>
      <c r="W661" s="887">
        <f t="shared" si="1190"/>
        <v>118</v>
      </c>
      <c r="X661" s="890">
        <f t="shared" ref="X661:BA661" ca="1" si="1297">IF(ISNUMBER($W661),IF($W661&lt;=$Z$35,$Z$23*$Z$33*365/360/12+IF($W661=$Z$35,-$Z$23*$Z$34+$Z$23*$Z$34*$Z$26+$Z$37/2,),IF(AND($W661&gt;$Z$35,$W661&lt;=$Z$36),$Z$23*($Z$34*X$40+(1-$Z$34)*$Z$33)*365/360/12+IF($W661=$Z$36,-$Z$23*(1-$Z$34)+$Z152/2,),PMT(X$40/12*365/360,$Z$24+$Z$35-$Z$36,-$Z$23))),"")</f>
        <v>30258.123080979487</v>
      </c>
      <c r="Y661" s="890">
        <f t="shared" ca="1" si="1297"/>
        <v>31023.326031623368</v>
      </c>
      <c r="Z661" s="890">
        <f t="shared" ca="1" si="1297"/>
        <v>31023.326031623368</v>
      </c>
      <c r="AA661" s="890">
        <f t="shared" ca="1" si="1297"/>
        <v>31799.728267184837</v>
      </c>
      <c r="AB661" s="890">
        <f t="shared" ca="1" si="1297"/>
        <v>31799.728267184837</v>
      </c>
      <c r="AC661" s="890">
        <f t="shared" ca="1" si="1297"/>
        <v>32587.243243724675</v>
      </c>
      <c r="AD661" s="890">
        <f t="shared" ca="1" si="1297"/>
        <v>32587.243243724675</v>
      </c>
      <c r="AE661" s="890">
        <f t="shared" ca="1" si="1297"/>
        <v>33385.778544464687</v>
      </c>
      <c r="AF661" s="890">
        <f t="shared" ca="1" si="1297"/>
        <v>33385.778544464687</v>
      </c>
      <c r="AG661" s="890">
        <f t="shared" ca="1" si="1297"/>
        <v>34195.236072157502</v>
      </c>
      <c r="AH661" s="890">
        <f t="shared" ca="1" si="1297"/>
        <v>34740.891398371037</v>
      </c>
      <c r="AI661" s="890">
        <f t="shared" ca="1" si="1297"/>
        <v>36125.853977722742</v>
      </c>
      <c r="AJ661" s="890">
        <f t="shared" ca="1" si="1297"/>
        <v>36125.853977722742</v>
      </c>
      <c r="AK661" s="890">
        <f t="shared" ca="1" si="1297"/>
        <v>37540.139226000429</v>
      </c>
      <c r="AL661" s="890">
        <f t="shared" ca="1" si="1297"/>
        <v>37540.139226000429</v>
      </c>
      <c r="AM661" s="890">
        <f t="shared" ca="1" si="1297"/>
        <v>38983.183461726978</v>
      </c>
      <c r="AN661" s="890">
        <f t="shared" ca="1" si="1297"/>
        <v>38983.183461726978</v>
      </c>
      <c r="AO661" s="890">
        <f t="shared" ca="1" si="1297"/>
        <v>40454.389396970182</v>
      </c>
      <c r="AP661" s="890">
        <f t="shared" ca="1" si="1297"/>
        <v>40454.389396970182</v>
      </c>
      <c r="AQ661" s="890">
        <f t="shared" ca="1" si="1297"/>
        <v>41953.129251949089</v>
      </c>
      <c r="AR661" s="890">
        <f t="shared" ca="1" si="1297"/>
        <v>37254.96291615886</v>
      </c>
      <c r="AS661" s="890">
        <f t="shared" ca="1" si="1297"/>
        <v>38692.302106353636</v>
      </c>
      <c r="AT661" s="890">
        <f t="shared" ca="1" si="1297"/>
        <v>38692.302106353636</v>
      </c>
      <c r="AU661" s="890">
        <f t="shared" ca="1" si="1297"/>
        <v>40157.924993809356</v>
      </c>
      <c r="AV661" s="890">
        <f t="shared" ca="1" si="1297"/>
        <v>40157.924993809356</v>
      </c>
      <c r="AW661" s="890">
        <f t="shared" ca="1" si="1297"/>
        <v>41651.20964433749</v>
      </c>
      <c r="AX661" s="890">
        <f t="shared" ca="1" si="1297"/>
        <v>41651.20964433749</v>
      </c>
      <c r="AY661" s="890">
        <f t="shared" ca="1" si="1297"/>
        <v>43171.50617275374</v>
      </c>
      <c r="AZ661" s="890">
        <f t="shared" ca="1" si="1297"/>
        <v>43171.50617275374</v>
      </c>
      <c r="BA661" s="890">
        <f t="shared" ca="1" si="1297"/>
        <v>44718.13995582729</v>
      </c>
      <c r="CF661" s="602">
        <f t="shared" ref="CF661:DI661" ca="1" si="1298">IF(ISNUMBER($W661),IF($W661&lt;=$Z$35,$Z$23*$Z$33*365/360/12+IF($W661=$Z$35,-$Z$23*$Z$34+$Z$23*$Z$34*$Z$26+$Z$37/2,),IF(AND($W661&gt;$Z$35,$W661&lt;=$Z$36),$Z$23*($Z$34*CF$40+(1-$Z$34)*$Z$33)*365/360/12+IF($W661=$Z$36,-$Z$23*(1-$Z$34)+$Z152/2,),PMT(CF$40/12*365/360,$Z$24+$Z$35-$Z$36,-$Z$23))),"")</f>
        <v>35568.319858392242</v>
      </c>
      <c r="CG661" s="602">
        <f t="shared" ca="1" si="1298"/>
        <v>36406.382743065027</v>
      </c>
      <c r="CH661" s="602">
        <f t="shared" ca="1" si="1298"/>
        <v>36406.382743065027</v>
      </c>
      <c r="CI661" s="602">
        <f t="shared" ca="1" si="1298"/>
        <v>37254.96291615886</v>
      </c>
      <c r="CJ661" s="602">
        <f t="shared" ca="1" si="1298"/>
        <v>37254.96291615886</v>
      </c>
      <c r="CK661" s="602">
        <f t="shared" ca="1" si="1298"/>
        <v>38113.93857024506</v>
      </c>
      <c r="CL661" s="602">
        <f t="shared" ca="1" si="1298"/>
        <v>38113.93857024506</v>
      </c>
      <c r="CM661" s="602">
        <f t="shared" ca="1" si="1298"/>
        <v>38983.183461726985</v>
      </c>
      <c r="CN661" s="602">
        <f t="shared" ca="1" si="1298"/>
        <v>38983.183461726985</v>
      </c>
      <c r="CO661" s="602">
        <f t="shared" ca="1" si="1298"/>
        <v>39862.567150632683</v>
      </c>
      <c r="CP661" s="602">
        <f t="shared" ca="1" si="1298"/>
        <v>43478.747935967709</v>
      </c>
      <c r="CQ661" s="602">
        <f t="shared" ca="1" si="1298"/>
        <v>45030.566265503898</v>
      </c>
      <c r="CR661" s="602">
        <f t="shared" ca="1" si="1298"/>
        <v>45030.566265503898</v>
      </c>
      <c r="CS661" s="602">
        <f t="shared" ca="1" si="1298"/>
        <v>46607.884191275814</v>
      </c>
      <c r="CT661" s="602">
        <f t="shared" ca="1" si="1298"/>
        <v>46607.884191275814</v>
      </c>
      <c r="CU661" s="602">
        <f t="shared" ca="1" si="1298"/>
        <v>48209.984007450126</v>
      </c>
      <c r="CV661" s="602">
        <f t="shared" ca="1" si="1298"/>
        <v>48209.984007450126</v>
      </c>
      <c r="CW661" s="602">
        <f t="shared" ca="1" si="1298"/>
        <v>49836.133517801674</v>
      </c>
      <c r="CX661" s="602">
        <f t="shared" ca="1" si="1298"/>
        <v>49836.133517801674</v>
      </c>
      <c r="CY661" s="602">
        <f t="shared" ca="1" si="1298"/>
        <v>51485.589135532791</v>
      </c>
      <c r="CZ661" s="602">
        <f t="shared" ca="1" si="1298"/>
        <v>46290.414859746117</v>
      </c>
      <c r="DA661" s="602">
        <f t="shared" ca="1" si="1298"/>
        <v>47887.616454968753</v>
      </c>
      <c r="DB661" s="602">
        <f t="shared" ca="1" si="1298"/>
        <v>47887.616454968753</v>
      </c>
      <c r="DC661" s="602">
        <f t="shared" ca="1" si="1298"/>
        <v>49509.015192921019</v>
      </c>
      <c r="DD661" s="602">
        <f t="shared" ca="1" si="1298"/>
        <v>49509.015192921019</v>
      </c>
      <c r="DE661" s="602">
        <f t="shared" ca="1" si="1298"/>
        <v>51153.869520848333</v>
      </c>
      <c r="DF661" s="602">
        <f t="shared" ca="1" si="1298"/>
        <v>51153.869520848333</v>
      </c>
      <c r="DG661" s="602">
        <f t="shared" ca="1" si="1298"/>
        <v>52821.428913199037</v>
      </c>
      <c r="DH661" s="602">
        <f t="shared" ca="1" si="1298"/>
        <v>52821.428913199037</v>
      </c>
      <c r="DI661" s="602">
        <f t="shared" ca="1" si="1298"/>
        <v>54510.936800140749</v>
      </c>
    </row>
    <row r="662" spans="22:113" ht="14.25" x14ac:dyDescent="0.2">
      <c r="V662" s="260"/>
      <c r="W662" s="887">
        <f t="shared" si="1190"/>
        <v>119</v>
      </c>
      <c r="X662" s="890">
        <f t="shared" ref="X662:BA662" ca="1" si="1299">IF(ISNUMBER($W662),IF($W662&lt;=$Z$35,$Z$23*$Z$33*365/360/12+IF($W662=$Z$35,-$Z$23*$Z$34+$Z$23*$Z$34*$Z$26+$Z$37/2,),IF(AND($W662&gt;$Z$35,$W662&lt;=$Z$36),$Z$23*($Z$34*X$40+(1-$Z$34)*$Z$33)*365/360/12+IF($W662=$Z$36,-$Z$23*(1-$Z$34)+$Z153/2,),PMT(X$40/12*365/360,$Z$24+$Z$35-$Z$36,-$Z$23))),"")</f>
        <v>30258.123080979487</v>
      </c>
      <c r="Y662" s="890">
        <f t="shared" ca="1" si="1299"/>
        <v>31023.326031623368</v>
      </c>
      <c r="Z662" s="890">
        <f t="shared" ca="1" si="1299"/>
        <v>31023.326031623368</v>
      </c>
      <c r="AA662" s="890">
        <f t="shared" ca="1" si="1299"/>
        <v>31799.728267184837</v>
      </c>
      <c r="AB662" s="890">
        <f t="shared" ca="1" si="1299"/>
        <v>31799.728267184837</v>
      </c>
      <c r="AC662" s="890">
        <f t="shared" ca="1" si="1299"/>
        <v>32587.243243724675</v>
      </c>
      <c r="AD662" s="890">
        <f t="shared" ca="1" si="1299"/>
        <v>32587.243243724675</v>
      </c>
      <c r="AE662" s="890">
        <f t="shared" ca="1" si="1299"/>
        <v>33385.778544464687</v>
      </c>
      <c r="AF662" s="890">
        <f t="shared" ca="1" si="1299"/>
        <v>33385.778544464687</v>
      </c>
      <c r="AG662" s="890">
        <f t="shared" ca="1" si="1299"/>
        <v>34195.236072157502</v>
      </c>
      <c r="AH662" s="890">
        <f t="shared" ca="1" si="1299"/>
        <v>34740.891398371037</v>
      </c>
      <c r="AI662" s="890">
        <f t="shared" ca="1" si="1299"/>
        <v>36125.853977722742</v>
      </c>
      <c r="AJ662" s="890">
        <f t="shared" ca="1" si="1299"/>
        <v>36125.853977722742</v>
      </c>
      <c r="AK662" s="890">
        <f t="shared" ca="1" si="1299"/>
        <v>37540.139226000429</v>
      </c>
      <c r="AL662" s="890">
        <f t="shared" ca="1" si="1299"/>
        <v>37540.139226000429</v>
      </c>
      <c r="AM662" s="890">
        <f t="shared" ca="1" si="1299"/>
        <v>38983.183461726978</v>
      </c>
      <c r="AN662" s="890">
        <f t="shared" ca="1" si="1299"/>
        <v>38983.183461726978</v>
      </c>
      <c r="AO662" s="890">
        <f t="shared" ca="1" si="1299"/>
        <v>40454.389396970182</v>
      </c>
      <c r="AP662" s="890">
        <f t="shared" ca="1" si="1299"/>
        <v>40454.389396970182</v>
      </c>
      <c r="AQ662" s="890">
        <f t="shared" ca="1" si="1299"/>
        <v>41953.129251949089</v>
      </c>
      <c r="AR662" s="890">
        <f t="shared" ca="1" si="1299"/>
        <v>37254.96291615886</v>
      </c>
      <c r="AS662" s="890">
        <f t="shared" ca="1" si="1299"/>
        <v>38692.302106353636</v>
      </c>
      <c r="AT662" s="890">
        <f t="shared" ca="1" si="1299"/>
        <v>38692.302106353636</v>
      </c>
      <c r="AU662" s="890">
        <f t="shared" ca="1" si="1299"/>
        <v>40157.924993809356</v>
      </c>
      <c r="AV662" s="890">
        <f t="shared" ca="1" si="1299"/>
        <v>40157.924993809356</v>
      </c>
      <c r="AW662" s="890">
        <f t="shared" ca="1" si="1299"/>
        <v>41651.20964433749</v>
      </c>
      <c r="AX662" s="890">
        <f t="shared" ca="1" si="1299"/>
        <v>41651.20964433749</v>
      </c>
      <c r="AY662" s="890">
        <f t="shared" ca="1" si="1299"/>
        <v>43171.50617275374</v>
      </c>
      <c r="AZ662" s="890">
        <f t="shared" ca="1" si="1299"/>
        <v>43171.50617275374</v>
      </c>
      <c r="BA662" s="890">
        <f t="shared" ca="1" si="1299"/>
        <v>44718.13995582729</v>
      </c>
      <c r="CF662" s="602">
        <f t="shared" ref="CF662:DI662" ca="1" si="1300">IF(ISNUMBER($W662),IF($W662&lt;=$Z$35,$Z$23*$Z$33*365/360/12+IF($W662=$Z$35,-$Z$23*$Z$34+$Z$23*$Z$34*$Z$26+$Z$37/2,),IF(AND($W662&gt;$Z$35,$W662&lt;=$Z$36),$Z$23*($Z$34*CF$40+(1-$Z$34)*$Z$33)*365/360/12+IF($W662=$Z$36,-$Z$23*(1-$Z$34)+$Z153/2,),PMT(CF$40/12*365/360,$Z$24+$Z$35-$Z$36,-$Z$23))),"")</f>
        <v>35568.319858392242</v>
      </c>
      <c r="CG662" s="602">
        <f t="shared" ca="1" si="1300"/>
        <v>36406.382743065027</v>
      </c>
      <c r="CH662" s="602">
        <f t="shared" ca="1" si="1300"/>
        <v>36406.382743065027</v>
      </c>
      <c r="CI662" s="602">
        <f t="shared" ca="1" si="1300"/>
        <v>37254.96291615886</v>
      </c>
      <c r="CJ662" s="602">
        <f t="shared" ca="1" si="1300"/>
        <v>37254.96291615886</v>
      </c>
      <c r="CK662" s="602">
        <f t="shared" ca="1" si="1300"/>
        <v>38113.93857024506</v>
      </c>
      <c r="CL662" s="602">
        <f t="shared" ca="1" si="1300"/>
        <v>38113.93857024506</v>
      </c>
      <c r="CM662" s="602">
        <f t="shared" ca="1" si="1300"/>
        <v>38983.183461726985</v>
      </c>
      <c r="CN662" s="602">
        <f t="shared" ca="1" si="1300"/>
        <v>38983.183461726985</v>
      </c>
      <c r="CO662" s="602">
        <f t="shared" ca="1" si="1300"/>
        <v>39862.567150632683</v>
      </c>
      <c r="CP662" s="602">
        <f t="shared" ca="1" si="1300"/>
        <v>43478.747935967709</v>
      </c>
      <c r="CQ662" s="602">
        <f t="shared" ca="1" si="1300"/>
        <v>45030.566265503898</v>
      </c>
      <c r="CR662" s="602">
        <f t="shared" ca="1" si="1300"/>
        <v>45030.566265503898</v>
      </c>
      <c r="CS662" s="602">
        <f t="shared" ca="1" si="1300"/>
        <v>46607.884191275814</v>
      </c>
      <c r="CT662" s="602">
        <f t="shared" ca="1" si="1300"/>
        <v>46607.884191275814</v>
      </c>
      <c r="CU662" s="602">
        <f t="shared" ca="1" si="1300"/>
        <v>48209.984007450126</v>
      </c>
      <c r="CV662" s="602">
        <f t="shared" ca="1" si="1300"/>
        <v>48209.984007450126</v>
      </c>
      <c r="CW662" s="602">
        <f t="shared" ca="1" si="1300"/>
        <v>49836.133517801674</v>
      </c>
      <c r="CX662" s="602">
        <f t="shared" ca="1" si="1300"/>
        <v>49836.133517801674</v>
      </c>
      <c r="CY662" s="602">
        <f t="shared" ca="1" si="1300"/>
        <v>51485.589135532791</v>
      </c>
      <c r="CZ662" s="602">
        <f t="shared" ca="1" si="1300"/>
        <v>46290.414859746117</v>
      </c>
      <c r="DA662" s="602">
        <f t="shared" ca="1" si="1300"/>
        <v>47887.616454968753</v>
      </c>
      <c r="DB662" s="602">
        <f t="shared" ca="1" si="1300"/>
        <v>47887.616454968753</v>
      </c>
      <c r="DC662" s="602">
        <f t="shared" ca="1" si="1300"/>
        <v>49509.015192921019</v>
      </c>
      <c r="DD662" s="602">
        <f t="shared" ca="1" si="1300"/>
        <v>49509.015192921019</v>
      </c>
      <c r="DE662" s="602">
        <f t="shared" ca="1" si="1300"/>
        <v>51153.869520848333</v>
      </c>
      <c r="DF662" s="602">
        <f t="shared" ca="1" si="1300"/>
        <v>51153.869520848333</v>
      </c>
      <c r="DG662" s="602">
        <f t="shared" ca="1" si="1300"/>
        <v>52821.428913199037</v>
      </c>
      <c r="DH662" s="602">
        <f t="shared" ca="1" si="1300"/>
        <v>52821.428913199037</v>
      </c>
      <c r="DI662" s="602">
        <f t="shared" ca="1" si="1300"/>
        <v>54510.936800140749</v>
      </c>
    </row>
    <row r="663" spans="22:113" ht="14.25" x14ac:dyDescent="0.2">
      <c r="V663" s="260"/>
      <c r="W663" s="887">
        <f t="shared" si="1190"/>
        <v>120</v>
      </c>
      <c r="X663" s="890">
        <f t="shared" ref="X663:BA663" ca="1" si="1301">IF(ISNUMBER($W663),IF($W663&lt;=$Z$35,$Z$23*$Z$33*365/360/12+IF($W663=$Z$35,-$Z$23*$Z$34+$Z$23*$Z$34*$Z$26+$Z$37/2,),IF(AND($W663&gt;$Z$35,$W663&lt;=$Z$36),$Z$23*($Z$34*X$40+(1-$Z$34)*$Z$33)*365/360/12+IF($W663=$Z$36,-$Z$23*(1-$Z$34)+$Z154/2,),PMT(X$40/12*365/360,$Z$24+$Z$35-$Z$36,-$Z$23))),"")</f>
        <v>30258.123080979487</v>
      </c>
      <c r="Y663" s="890">
        <f t="shared" ca="1" si="1301"/>
        <v>31023.326031623368</v>
      </c>
      <c r="Z663" s="890">
        <f t="shared" ca="1" si="1301"/>
        <v>31023.326031623368</v>
      </c>
      <c r="AA663" s="890">
        <f t="shared" ca="1" si="1301"/>
        <v>31799.728267184837</v>
      </c>
      <c r="AB663" s="890">
        <f t="shared" ca="1" si="1301"/>
        <v>31799.728267184837</v>
      </c>
      <c r="AC663" s="890">
        <f t="shared" ca="1" si="1301"/>
        <v>32587.243243724675</v>
      </c>
      <c r="AD663" s="890">
        <f t="shared" ca="1" si="1301"/>
        <v>32587.243243724675</v>
      </c>
      <c r="AE663" s="890">
        <f t="shared" ca="1" si="1301"/>
        <v>33385.778544464687</v>
      </c>
      <c r="AF663" s="890">
        <f t="shared" ca="1" si="1301"/>
        <v>33385.778544464687</v>
      </c>
      <c r="AG663" s="890">
        <f t="shared" ca="1" si="1301"/>
        <v>34195.236072157502</v>
      </c>
      <c r="AH663" s="890">
        <f t="shared" ca="1" si="1301"/>
        <v>34740.891398371037</v>
      </c>
      <c r="AI663" s="890">
        <f t="shared" ca="1" si="1301"/>
        <v>36125.853977722742</v>
      </c>
      <c r="AJ663" s="890">
        <f t="shared" ca="1" si="1301"/>
        <v>36125.853977722742</v>
      </c>
      <c r="AK663" s="890">
        <f t="shared" ca="1" si="1301"/>
        <v>37540.139226000429</v>
      </c>
      <c r="AL663" s="890">
        <f t="shared" ca="1" si="1301"/>
        <v>37540.139226000429</v>
      </c>
      <c r="AM663" s="890">
        <f t="shared" ca="1" si="1301"/>
        <v>38983.183461726978</v>
      </c>
      <c r="AN663" s="890">
        <f t="shared" ca="1" si="1301"/>
        <v>38983.183461726978</v>
      </c>
      <c r="AO663" s="890">
        <f t="shared" ca="1" si="1301"/>
        <v>40454.389396970182</v>
      </c>
      <c r="AP663" s="890">
        <f t="shared" ca="1" si="1301"/>
        <v>40454.389396970182</v>
      </c>
      <c r="AQ663" s="890">
        <f t="shared" ca="1" si="1301"/>
        <v>41953.129251949089</v>
      </c>
      <c r="AR663" s="890">
        <f t="shared" ca="1" si="1301"/>
        <v>37254.96291615886</v>
      </c>
      <c r="AS663" s="890">
        <f t="shared" ca="1" si="1301"/>
        <v>38692.302106353636</v>
      </c>
      <c r="AT663" s="890">
        <f t="shared" ca="1" si="1301"/>
        <v>38692.302106353636</v>
      </c>
      <c r="AU663" s="890">
        <f t="shared" ca="1" si="1301"/>
        <v>40157.924993809356</v>
      </c>
      <c r="AV663" s="890">
        <f t="shared" ca="1" si="1301"/>
        <v>40157.924993809356</v>
      </c>
      <c r="AW663" s="890">
        <f t="shared" ca="1" si="1301"/>
        <v>41651.20964433749</v>
      </c>
      <c r="AX663" s="890">
        <f t="shared" ca="1" si="1301"/>
        <v>41651.20964433749</v>
      </c>
      <c r="AY663" s="890">
        <f t="shared" ca="1" si="1301"/>
        <v>43171.50617275374</v>
      </c>
      <c r="AZ663" s="890">
        <f t="shared" ca="1" si="1301"/>
        <v>43171.50617275374</v>
      </c>
      <c r="BA663" s="890">
        <f t="shared" ca="1" si="1301"/>
        <v>44718.13995582729</v>
      </c>
      <c r="CF663" s="602">
        <f t="shared" ref="CF663:DI663" ca="1" si="1302">IF(ISNUMBER($W663),IF($W663&lt;=$Z$35,$Z$23*$Z$33*365/360/12+IF($W663=$Z$35,-$Z$23*$Z$34+$Z$23*$Z$34*$Z$26+$Z$37/2,),IF(AND($W663&gt;$Z$35,$W663&lt;=$Z$36),$Z$23*($Z$34*CF$40+(1-$Z$34)*$Z$33)*365/360/12+IF($W663=$Z$36,-$Z$23*(1-$Z$34)+$Z154/2,),PMT(CF$40/12*365/360,$Z$24+$Z$35-$Z$36,-$Z$23))),"")</f>
        <v>35568.319858392242</v>
      </c>
      <c r="CG663" s="602">
        <f t="shared" ca="1" si="1302"/>
        <v>36406.382743065027</v>
      </c>
      <c r="CH663" s="602">
        <f t="shared" ca="1" si="1302"/>
        <v>36406.382743065027</v>
      </c>
      <c r="CI663" s="602">
        <f t="shared" ca="1" si="1302"/>
        <v>37254.96291615886</v>
      </c>
      <c r="CJ663" s="602">
        <f t="shared" ca="1" si="1302"/>
        <v>37254.96291615886</v>
      </c>
      <c r="CK663" s="602">
        <f t="shared" ca="1" si="1302"/>
        <v>38113.93857024506</v>
      </c>
      <c r="CL663" s="602">
        <f t="shared" ca="1" si="1302"/>
        <v>38113.93857024506</v>
      </c>
      <c r="CM663" s="602">
        <f t="shared" ca="1" si="1302"/>
        <v>38983.183461726985</v>
      </c>
      <c r="CN663" s="602">
        <f t="shared" ca="1" si="1302"/>
        <v>38983.183461726985</v>
      </c>
      <c r="CO663" s="602">
        <f t="shared" ca="1" si="1302"/>
        <v>39862.567150632683</v>
      </c>
      <c r="CP663" s="602">
        <f t="shared" ca="1" si="1302"/>
        <v>43478.747935967709</v>
      </c>
      <c r="CQ663" s="602">
        <f t="shared" ca="1" si="1302"/>
        <v>45030.566265503898</v>
      </c>
      <c r="CR663" s="602">
        <f t="shared" ca="1" si="1302"/>
        <v>45030.566265503898</v>
      </c>
      <c r="CS663" s="602">
        <f t="shared" ca="1" si="1302"/>
        <v>46607.884191275814</v>
      </c>
      <c r="CT663" s="602">
        <f t="shared" ca="1" si="1302"/>
        <v>46607.884191275814</v>
      </c>
      <c r="CU663" s="602">
        <f t="shared" ca="1" si="1302"/>
        <v>48209.984007450126</v>
      </c>
      <c r="CV663" s="602">
        <f t="shared" ca="1" si="1302"/>
        <v>48209.984007450126</v>
      </c>
      <c r="CW663" s="602">
        <f t="shared" ca="1" si="1302"/>
        <v>49836.133517801674</v>
      </c>
      <c r="CX663" s="602">
        <f t="shared" ca="1" si="1302"/>
        <v>49836.133517801674</v>
      </c>
      <c r="CY663" s="602">
        <f t="shared" ca="1" si="1302"/>
        <v>51485.589135532791</v>
      </c>
      <c r="CZ663" s="602">
        <f t="shared" ca="1" si="1302"/>
        <v>46290.414859746117</v>
      </c>
      <c r="DA663" s="602">
        <f t="shared" ca="1" si="1302"/>
        <v>47887.616454968753</v>
      </c>
      <c r="DB663" s="602">
        <f t="shared" ca="1" si="1302"/>
        <v>47887.616454968753</v>
      </c>
      <c r="DC663" s="602">
        <f t="shared" ca="1" si="1302"/>
        <v>49509.015192921019</v>
      </c>
      <c r="DD663" s="602">
        <f t="shared" ca="1" si="1302"/>
        <v>49509.015192921019</v>
      </c>
      <c r="DE663" s="602">
        <f t="shared" ca="1" si="1302"/>
        <v>51153.869520848333</v>
      </c>
      <c r="DF663" s="602">
        <f t="shared" ca="1" si="1302"/>
        <v>51153.869520848333</v>
      </c>
      <c r="DG663" s="602">
        <f t="shared" ca="1" si="1302"/>
        <v>52821.428913199037</v>
      </c>
      <c r="DH663" s="602">
        <f t="shared" ca="1" si="1302"/>
        <v>52821.428913199037</v>
      </c>
      <c r="DI663" s="602">
        <f t="shared" ca="1" si="1302"/>
        <v>54510.936800140749</v>
      </c>
    </row>
    <row r="664" spans="22:113" ht="14.25" x14ac:dyDescent="0.2">
      <c r="V664" s="260"/>
      <c r="W664" s="887">
        <f t="shared" si="1190"/>
        <v>121</v>
      </c>
      <c r="X664" s="890">
        <f t="shared" ref="X664:BA664" ca="1" si="1303">IF(ISNUMBER($W664),IF($W664&lt;=$Z$35,$Z$23*$Z$33*365/360/12+IF($W664=$Z$35,-$Z$23*$Z$34+$Z$23*$Z$34*$Z$26+$Z$37/2,),IF(AND($W664&gt;$Z$35,$W664&lt;=$Z$36),$Z$23*($Z$34*X$40+(1-$Z$34)*$Z$33)*365/360/12+IF($W664=$Z$36,-$Z$23*(1-$Z$34)+$Z155/2,),PMT(X$40/12*365/360,$Z$24+$Z$35-$Z$36,-$Z$23))),"")</f>
        <v>30258.123080979487</v>
      </c>
      <c r="Y664" s="890">
        <f t="shared" ca="1" si="1303"/>
        <v>31023.326031623368</v>
      </c>
      <c r="Z664" s="890">
        <f t="shared" ca="1" si="1303"/>
        <v>31023.326031623368</v>
      </c>
      <c r="AA664" s="890">
        <f t="shared" ca="1" si="1303"/>
        <v>31799.728267184837</v>
      </c>
      <c r="AB664" s="890">
        <f t="shared" ca="1" si="1303"/>
        <v>31799.728267184837</v>
      </c>
      <c r="AC664" s="890">
        <f t="shared" ca="1" si="1303"/>
        <v>32587.243243724675</v>
      </c>
      <c r="AD664" s="890">
        <f t="shared" ca="1" si="1303"/>
        <v>32587.243243724675</v>
      </c>
      <c r="AE664" s="890">
        <f t="shared" ca="1" si="1303"/>
        <v>33385.778544464687</v>
      </c>
      <c r="AF664" s="890">
        <f t="shared" ca="1" si="1303"/>
        <v>33385.778544464687</v>
      </c>
      <c r="AG664" s="890">
        <f t="shared" ca="1" si="1303"/>
        <v>34195.236072157502</v>
      </c>
      <c r="AH664" s="890">
        <f t="shared" ca="1" si="1303"/>
        <v>34740.891398371037</v>
      </c>
      <c r="AI664" s="890">
        <f t="shared" ca="1" si="1303"/>
        <v>36125.853977722742</v>
      </c>
      <c r="AJ664" s="890">
        <f t="shared" ca="1" si="1303"/>
        <v>36125.853977722742</v>
      </c>
      <c r="AK664" s="890">
        <f t="shared" ca="1" si="1303"/>
        <v>37540.139226000429</v>
      </c>
      <c r="AL664" s="890">
        <f t="shared" ca="1" si="1303"/>
        <v>37540.139226000429</v>
      </c>
      <c r="AM664" s="890">
        <f t="shared" ca="1" si="1303"/>
        <v>38983.183461726978</v>
      </c>
      <c r="AN664" s="890">
        <f t="shared" ca="1" si="1303"/>
        <v>38983.183461726978</v>
      </c>
      <c r="AO664" s="890">
        <f t="shared" ca="1" si="1303"/>
        <v>40454.389396970182</v>
      </c>
      <c r="AP664" s="890">
        <f t="shared" ca="1" si="1303"/>
        <v>40454.389396970182</v>
      </c>
      <c r="AQ664" s="890">
        <f t="shared" ca="1" si="1303"/>
        <v>41953.129251949089</v>
      </c>
      <c r="AR664" s="890">
        <f t="shared" ca="1" si="1303"/>
        <v>37254.96291615886</v>
      </c>
      <c r="AS664" s="890">
        <f t="shared" ca="1" si="1303"/>
        <v>38692.302106353636</v>
      </c>
      <c r="AT664" s="890">
        <f t="shared" ca="1" si="1303"/>
        <v>38692.302106353636</v>
      </c>
      <c r="AU664" s="890">
        <f t="shared" ca="1" si="1303"/>
        <v>40157.924993809356</v>
      </c>
      <c r="AV664" s="890">
        <f t="shared" ca="1" si="1303"/>
        <v>40157.924993809356</v>
      </c>
      <c r="AW664" s="890">
        <f t="shared" ca="1" si="1303"/>
        <v>41651.20964433749</v>
      </c>
      <c r="AX664" s="890">
        <f t="shared" ca="1" si="1303"/>
        <v>41651.20964433749</v>
      </c>
      <c r="AY664" s="890">
        <f t="shared" ca="1" si="1303"/>
        <v>43171.50617275374</v>
      </c>
      <c r="AZ664" s="890">
        <f t="shared" ca="1" si="1303"/>
        <v>43171.50617275374</v>
      </c>
      <c r="BA664" s="890">
        <f t="shared" ca="1" si="1303"/>
        <v>44718.13995582729</v>
      </c>
      <c r="CF664" s="602">
        <f t="shared" ref="CF664:DI664" ca="1" si="1304">IF(ISNUMBER($W664),IF($W664&lt;=$Z$35,$Z$23*$Z$33*365/360/12+IF($W664=$Z$35,-$Z$23*$Z$34+$Z$23*$Z$34*$Z$26+$Z$37/2,),IF(AND($W664&gt;$Z$35,$W664&lt;=$Z$36),$Z$23*($Z$34*CF$40+(1-$Z$34)*$Z$33)*365/360/12+IF($W664=$Z$36,-$Z$23*(1-$Z$34)+$Z155/2,),PMT(CF$40/12*365/360,$Z$24+$Z$35-$Z$36,-$Z$23))),"")</f>
        <v>35568.319858392242</v>
      </c>
      <c r="CG664" s="602">
        <f t="shared" ca="1" si="1304"/>
        <v>36406.382743065027</v>
      </c>
      <c r="CH664" s="602">
        <f t="shared" ca="1" si="1304"/>
        <v>36406.382743065027</v>
      </c>
      <c r="CI664" s="602">
        <f t="shared" ca="1" si="1304"/>
        <v>37254.96291615886</v>
      </c>
      <c r="CJ664" s="602">
        <f t="shared" ca="1" si="1304"/>
        <v>37254.96291615886</v>
      </c>
      <c r="CK664" s="602">
        <f t="shared" ca="1" si="1304"/>
        <v>38113.93857024506</v>
      </c>
      <c r="CL664" s="602">
        <f t="shared" ca="1" si="1304"/>
        <v>38113.93857024506</v>
      </c>
      <c r="CM664" s="602">
        <f t="shared" ca="1" si="1304"/>
        <v>38983.183461726985</v>
      </c>
      <c r="CN664" s="602">
        <f t="shared" ca="1" si="1304"/>
        <v>38983.183461726985</v>
      </c>
      <c r="CO664" s="602">
        <f t="shared" ca="1" si="1304"/>
        <v>39862.567150632683</v>
      </c>
      <c r="CP664" s="602">
        <f t="shared" ca="1" si="1304"/>
        <v>43478.747935967709</v>
      </c>
      <c r="CQ664" s="602">
        <f t="shared" ca="1" si="1304"/>
        <v>45030.566265503898</v>
      </c>
      <c r="CR664" s="602">
        <f t="shared" ca="1" si="1304"/>
        <v>45030.566265503898</v>
      </c>
      <c r="CS664" s="602">
        <f t="shared" ca="1" si="1304"/>
        <v>46607.884191275814</v>
      </c>
      <c r="CT664" s="602">
        <f t="shared" ca="1" si="1304"/>
        <v>46607.884191275814</v>
      </c>
      <c r="CU664" s="602">
        <f t="shared" ca="1" si="1304"/>
        <v>48209.984007450126</v>
      </c>
      <c r="CV664" s="602">
        <f t="shared" ca="1" si="1304"/>
        <v>48209.984007450126</v>
      </c>
      <c r="CW664" s="602">
        <f t="shared" ca="1" si="1304"/>
        <v>49836.133517801674</v>
      </c>
      <c r="CX664" s="602">
        <f t="shared" ca="1" si="1304"/>
        <v>49836.133517801674</v>
      </c>
      <c r="CY664" s="602">
        <f t="shared" ca="1" si="1304"/>
        <v>51485.589135532791</v>
      </c>
      <c r="CZ664" s="602">
        <f t="shared" ca="1" si="1304"/>
        <v>46290.414859746117</v>
      </c>
      <c r="DA664" s="602">
        <f t="shared" ca="1" si="1304"/>
        <v>47887.616454968753</v>
      </c>
      <c r="DB664" s="602">
        <f t="shared" ca="1" si="1304"/>
        <v>47887.616454968753</v>
      </c>
      <c r="DC664" s="602">
        <f t="shared" ca="1" si="1304"/>
        <v>49509.015192921019</v>
      </c>
      <c r="DD664" s="602">
        <f t="shared" ca="1" si="1304"/>
        <v>49509.015192921019</v>
      </c>
      <c r="DE664" s="602">
        <f t="shared" ca="1" si="1304"/>
        <v>51153.869520848333</v>
      </c>
      <c r="DF664" s="602">
        <f t="shared" ca="1" si="1304"/>
        <v>51153.869520848333</v>
      </c>
      <c r="DG664" s="602">
        <f t="shared" ca="1" si="1304"/>
        <v>52821.428913199037</v>
      </c>
      <c r="DH664" s="602">
        <f t="shared" ca="1" si="1304"/>
        <v>52821.428913199037</v>
      </c>
      <c r="DI664" s="602">
        <f t="shared" ca="1" si="1304"/>
        <v>54510.936800140749</v>
      </c>
    </row>
    <row r="665" spans="22:113" ht="14.25" x14ac:dyDescent="0.2">
      <c r="V665" s="260"/>
      <c r="W665" s="887">
        <f t="shared" si="1190"/>
        <v>122</v>
      </c>
      <c r="X665" s="890">
        <f t="shared" ref="X665:BA665" ca="1" si="1305">IF(ISNUMBER($W665),IF($W665&lt;=$Z$35,$Z$23*$Z$33*365/360/12+IF($W665=$Z$35,-$Z$23*$Z$34+$Z$23*$Z$34*$Z$26+$Z$37/2,),IF(AND($W665&gt;$Z$35,$W665&lt;=$Z$36),$Z$23*($Z$34*X$40+(1-$Z$34)*$Z$33)*365/360/12+IF($W665=$Z$36,-$Z$23*(1-$Z$34)+$Z156/2,),PMT(X$40/12*365/360,$Z$24+$Z$35-$Z$36,-$Z$23))),"")</f>
        <v>30258.123080979487</v>
      </c>
      <c r="Y665" s="890">
        <f t="shared" ca="1" si="1305"/>
        <v>31023.326031623368</v>
      </c>
      <c r="Z665" s="890">
        <f t="shared" ca="1" si="1305"/>
        <v>31023.326031623368</v>
      </c>
      <c r="AA665" s="890">
        <f t="shared" ca="1" si="1305"/>
        <v>31799.728267184837</v>
      </c>
      <c r="AB665" s="890">
        <f t="shared" ca="1" si="1305"/>
        <v>31799.728267184837</v>
      </c>
      <c r="AC665" s="890">
        <f t="shared" ca="1" si="1305"/>
        <v>32587.243243724675</v>
      </c>
      <c r="AD665" s="890">
        <f t="shared" ca="1" si="1305"/>
        <v>32587.243243724675</v>
      </c>
      <c r="AE665" s="890">
        <f t="shared" ca="1" si="1305"/>
        <v>33385.778544464687</v>
      </c>
      <c r="AF665" s="890">
        <f t="shared" ca="1" si="1305"/>
        <v>33385.778544464687</v>
      </c>
      <c r="AG665" s="890">
        <f t="shared" ca="1" si="1305"/>
        <v>34195.236072157502</v>
      </c>
      <c r="AH665" s="890">
        <f t="shared" ca="1" si="1305"/>
        <v>34740.891398371037</v>
      </c>
      <c r="AI665" s="890">
        <f t="shared" ca="1" si="1305"/>
        <v>36125.853977722742</v>
      </c>
      <c r="AJ665" s="890">
        <f t="shared" ca="1" si="1305"/>
        <v>36125.853977722742</v>
      </c>
      <c r="AK665" s="890">
        <f t="shared" ca="1" si="1305"/>
        <v>37540.139226000429</v>
      </c>
      <c r="AL665" s="890">
        <f t="shared" ca="1" si="1305"/>
        <v>37540.139226000429</v>
      </c>
      <c r="AM665" s="890">
        <f t="shared" ca="1" si="1305"/>
        <v>38983.183461726978</v>
      </c>
      <c r="AN665" s="890">
        <f t="shared" ca="1" si="1305"/>
        <v>38983.183461726978</v>
      </c>
      <c r="AO665" s="890">
        <f t="shared" ca="1" si="1305"/>
        <v>40454.389396970182</v>
      </c>
      <c r="AP665" s="890">
        <f t="shared" ca="1" si="1305"/>
        <v>40454.389396970182</v>
      </c>
      <c r="AQ665" s="890">
        <f t="shared" ca="1" si="1305"/>
        <v>41953.129251949089</v>
      </c>
      <c r="AR665" s="890">
        <f t="shared" ca="1" si="1305"/>
        <v>37254.96291615886</v>
      </c>
      <c r="AS665" s="890">
        <f t="shared" ca="1" si="1305"/>
        <v>38692.302106353636</v>
      </c>
      <c r="AT665" s="890">
        <f t="shared" ca="1" si="1305"/>
        <v>38692.302106353636</v>
      </c>
      <c r="AU665" s="890">
        <f t="shared" ca="1" si="1305"/>
        <v>40157.924993809356</v>
      </c>
      <c r="AV665" s="890">
        <f t="shared" ca="1" si="1305"/>
        <v>40157.924993809356</v>
      </c>
      <c r="AW665" s="890">
        <f t="shared" ca="1" si="1305"/>
        <v>41651.20964433749</v>
      </c>
      <c r="AX665" s="890">
        <f t="shared" ca="1" si="1305"/>
        <v>41651.20964433749</v>
      </c>
      <c r="AY665" s="890">
        <f t="shared" ca="1" si="1305"/>
        <v>43171.50617275374</v>
      </c>
      <c r="AZ665" s="890">
        <f t="shared" ca="1" si="1305"/>
        <v>43171.50617275374</v>
      </c>
      <c r="BA665" s="890">
        <f t="shared" ca="1" si="1305"/>
        <v>44718.13995582729</v>
      </c>
      <c r="CF665" s="602">
        <f t="shared" ref="CF665:DI665" ca="1" si="1306">IF(ISNUMBER($W665),IF($W665&lt;=$Z$35,$Z$23*$Z$33*365/360/12+IF($W665=$Z$35,-$Z$23*$Z$34+$Z$23*$Z$34*$Z$26+$Z$37/2,),IF(AND($W665&gt;$Z$35,$W665&lt;=$Z$36),$Z$23*($Z$34*CF$40+(1-$Z$34)*$Z$33)*365/360/12+IF($W665=$Z$36,-$Z$23*(1-$Z$34)+$Z156/2,),PMT(CF$40/12*365/360,$Z$24+$Z$35-$Z$36,-$Z$23))),"")</f>
        <v>35568.319858392242</v>
      </c>
      <c r="CG665" s="602">
        <f t="shared" ca="1" si="1306"/>
        <v>36406.382743065027</v>
      </c>
      <c r="CH665" s="602">
        <f t="shared" ca="1" si="1306"/>
        <v>36406.382743065027</v>
      </c>
      <c r="CI665" s="602">
        <f t="shared" ca="1" si="1306"/>
        <v>37254.96291615886</v>
      </c>
      <c r="CJ665" s="602">
        <f t="shared" ca="1" si="1306"/>
        <v>37254.96291615886</v>
      </c>
      <c r="CK665" s="602">
        <f t="shared" ca="1" si="1306"/>
        <v>38113.93857024506</v>
      </c>
      <c r="CL665" s="602">
        <f t="shared" ca="1" si="1306"/>
        <v>38113.93857024506</v>
      </c>
      <c r="CM665" s="602">
        <f t="shared" ca="1" si="1306"/>
        <v>38983.183461726985</v>
      </c>
      <c r="CN665" s="602">
        <f t="shared" ca="1" si="1306"/>
        <v>38983.183461726985</v>
      </c>
      <c r="CO665" s="602">
        <f t="shared" ca="1" si="1306"/>
        <v>39862.567150632683</v>
      </c>
      <c r="CP665" s="602">
        <f t="shared" ca="1" si="1306"/>
        <v>43478.747935967709</v>
      </c>
      <c r="CQ665" s="602">
        <f t="shared" ca="1" si="1306"/>
        <v>45030.566265503898</v>
      </c>
      <c r="CR665" s="602">
        <f t="shared" ca="1" si="1306"/>
        <v>45030.566265503898</v>
      </c>
      <c r="CS665" s="602">
        <f t="shared" ca="1" si="1306"/>
        <v>46607.884191275814</v>
      </c>
      <c r="CT665" s="602">
        <f t="shared" ca="1" si="1306"/>
        <v>46607.884191275814</v>
      </c>
      <c r="CU665" s="602">
        <f t="shared" ca="1" si="1306"/>
        <v>48209.984007450126</v>
      </c>
      <c r="CV665" s="602">
        <f t="shared" ca="1" si="1306"/>
        <v>48209.984007450126</v>
      </c>
      <c r="CW665" s="602">
        <f t="shared" ca="1" si="1306"/>
        <v>49836.133517801674</v>
      </c>
      <c r="CX665" s="602">
        <f t="shared" ca="1" si="1306"/>
        <v>49836.133517801674</v>
      </c>
      <c r="CY665" s="602">
        <f t="shared" ca="1" si="1306"/>
        <v>51485.589135532791</v>
      </c>
      <c r="CZ665" s="602">
        <f t="shared" ca="1" si="1306"/>
        <v>46290.414859746117</v>
      </c>
      <c r="DA665" s="602">
        <f t="shared" ca="1" si="1306"/>
        <v>47887.616454968753</v>
      </c>
      <c r="DB665" s="602">
        <f t="shared" ca="1" si="1306"/>
        <v>47887.616454968753</v>
      </c>
      <c r="DC665" s="602">
        <f t="shared" ca="1" si="1306"/>
        <v>49509.015192921019</v>
      </c>
      <c r="DD665" s="602">
        <f t="shared" ca="1" si="1306"/>
        <v>49509.015192921019</v>
      </c>
      <c r="DE665" s="602">
        <f t="shared" ca="1" si="1306"/>
        <v>51153.869520848333</v>
      </c>
      <c r="DF665" s="602">
        <f t="shared" ca="1" si="1306"/>
        <v>51153.869520848333</v>
      </c>
      <c r="DG665" s="602">
        <f t="shared" ca="1" si="1306"/>
        <v>52821.428913199037</v>
      </c>
      <c r="DH665" s="602">
        <f t="shared" ca="1" si="1306"/>
        <v>52821.428913199037</v>
      </c>
      <c r="DI665" s="602">
        <f t="shared" ca="1" si="1306"/>
        <v>54510.936800140749</v>
      </c>
    </row>
    <row r="666" spans="22:113" ht="14.25" x14ac:dyDescent="0.2">
      <c r="V666" s="260"/>
      <c r="W666" s="887">
        <f t="shared" si="1190"/>
        <v>123</v>
      </c>
      <c r="X666" s="890">
        <f t="shared" ref="X666:BA666" ca="1" si="1307">IF(ISNUMBER($W666),IF($W666&lt;=$Z$35,$Z$23*$Z$33*365/360/12+IF($W666=$Z$35,-$Z$23*$Z$34+$Z$23*$Z$34*$Z$26+$Z$37/2,),IF(AND($W666&gt;$Z$35,$W666&lt;=$Z$36),$Z$23*($Z$34*X$40+(1-$Z$34)*$Z$33)*365/360/12+IF($W666=$Z$36,-$Z$23*(1-$Z$34)+$Z157/2,),PMT(X$40/12*365/360,$Z$24+$Z$35-$Z$36,-$Z$23))),"")</f>
        <v>30258.123080979487</v>
      </c>
      <c r="Y666" s="890">
        <f t="shared" ca="1" si="1307"/>
        <v>31023.326031623368</v>
      </c>
      <c r="Z666" s="890">
        <f t="shared" ca="1" si="1307"/>
        <v>31023.326031623368</v>
      </c>
      <c r="AA666" s="890">
        <f t="shared" ca="1" si="1307"/>
        <v>31799.728267184837</v>
      </c>
      <c r="AB666" s="890">
        <f t="shared" ca="1" si="1307"/>
        <v>31799.728267184837</v>
      </c>
      <c r="AC666" s="890">
        <f t="shared" ca="1" si="1307"/>
        <v>32587.243243724675</v>
      </c>
      <c r="AD666" s="890">
        <f t="shared" ca="1" si="1307"/>
        <v>32587.243243724675</v>
      </c>
      <c r="AE666" s="890">
        <f t="shared" ca="1" si="1307"/>
        <v>33385.778544464687</v>
      </c>
      <c r="AF666" s="890">
        <f t="shared" ca="1" si="1307"/>
        <v>33385.778544464687</v>
      </c>
      <c r="AG666" s="890">
        <f t="shared" ca="1" si="1307"/>
        <v>34195.236072157502</v>
      </c>
      <c r="AH666" s="890">
        <f t="shared" ca="1" si="1307"/>
        <v>34740.891398371037</v>
      </c>
      <c r="AI666" s="890">
        <f t="shared" ca="1" si="1307"/>
        <v>36125.853977722742</v>
      </c>
      <c r="AJ666" s="890">
        <f t="shared" ca="1" si="1307"/>
        <v>36125.853977722742</v>
      </c>
      <c r="AK666" s="890">
        <f t="shared" ca="1" si="1307"/>
        <v>37540.139226000429</v>
      </c>
      <c r="AL666" s="890">
        <f t="shared" ca="1" si="1307"/>
        <v>37540.139226000429</v>
      </c>
      <c r="AM666" s="890">
        <f t="shared" ca="1" si="1307"/>
        <v>38983.183461726978</v>
      </c>
      <c r="AN666" s="890">
        <f t="shared" ca="1" si="1307"/>
        <v>38983.183461726978</v>
      </c>
      <c r="AO666" s="890">
        <f t="shared" ca="1" si="1307"/>
        <v>40454.389396970182</v>
      </c>
      <c r="AP666" s="890">
        <f t="shared" ca="1" si="1307"/>
        <v>40454.389396970182</v>
      </c>
      <c r="AQ666" s="890">
        <f t="shared" ca="1" si="1307"/>
        <v>41953.129251949089</v>
      </c>
      <c r="AR666" s="890">
        <f t="shared" ca="1" si="1307"/>
        <v>37254.96291615886</v>
      </c>
      <c r="AS666" s="890">
        <f t="shared" ca="1" si="1307"/>
        <v>38692.302106353636</v>
      </c>
      <c r="AT666" s="890">
        <f t="shared" ca="1" si="1307"/>
        <v>38692.302106353636</v>
      </c>
      <c r="AU666" s="890">
        <f t="shared" ca="1" si="1307"/>
        <v>40157.924993809356</v>
      </c>
      <c r="AV666" s="890">
        <f t="shared" ca="1" si="1307"/>
        <v>40157.924993809356</v>
      </c>
      <c r="AW666" s="890">
        <f t="shared" ca="1" si="1307"/>
        <v>41651.20964433749</v>
      </c>
      <c r="AX666" s="890">
        <f t="shared" ca="1" si="1307"/>
        <v>41651.20964433749</v>
      </c>
      <c r="AY666" s="890">
        <f t="shared" ca="1" si="1307"/>
        <v>43171.50617275374</v>
      </c>
      <c r="AZ666" s="890">
        <f t="shared" ca="1" si="1307"/>
        <v>43171.50617275374</v>
      </c>
      <c r="BA666" s="890">
        <f t="shared" ca="1" si="1307"/>
        <v>44718.13995582729</v>
      </c>
      <c r="CF666" s="602">
        <f t="shared" ref="CF666:DI666" ca="1" si="1308">IF(ISNUMBER($W666),IF($W666&lt;=$Z$35,$Z$23*$Z$33*365/360/12+IF($W666=$Z$35,-$Z$23*$Z$34+$Z$23*$Z$34*$Z$26+$Z$37/2,),IF(AND($W666&gt;$Z$35,$W666&lt;=$Z$36),$Z$23*($Z$34*CF$40+(1-$Z$34)*$Z$33)*365/360/12+IF($W666=$Z$36,-$Z$23*(1-$Z$34)+$Z157/2,),PMT(CF$40/12*365/360,$Z$24+$Z$35-$Z$36,-$Z$23))),"")</f>
        <v>35568.319858392242</v>
      </c>
      <c r="CG666" s="602">
        <f t="shared" ca="1" si="1308"/>
        <v>36406.382743065027</v>
      </c>
      <c r="CH666" s="602">
        <f t="shared" ca="1" si="1308"/>
        <v>36406.382743065027</v>
      </c>
      <c r="CI666" s="602">
        <f t="shared" ca="1" si="1308"/>
        <v>37254.96291615886</v>
      </c>
      <c r="CJ666" s="602">
        <f t="shared" ca="1" si="1308"/>
        <v>37254.96291615886</v>
      </c>
      <c r="CK666" s="602">
        <f t="shared" ca="1" si="1308"/>
        <v>38113.93857024506</v>
      </c>
      <c r="CL666" s="602">
        <f t="shared" ca="1" si="1308"/>
        <v>38113.93857024506</v>
      </c>
      <c r="CM666" s="602">
        <f t="shared" ca="1" si="1308"/>
        <v>38983.183461726985</v>
      </c>
      <c r="CN666" s="602">
        <f t="shared" ca="1" si="1308"/>
        <v>38983.183461726985</v>
      </c>
      <c r="CO666" s="602">
        <f t="shared" ca="1" si="1308"/>
        <v>39862.567150632683</v>
      </c>
      <c r="CP666" s="602">
        <f t="shared" ca="1" si="1308"/>
        <v>43478.747935967709</v>
      </c>
      <c r="CQ666" s="602">
        <f t="shared" ca="1" si="1308"/>
        <v>45030.566265503898</v>
      </c>
      <c r="CR666" s="602">
        <f t="shared" ca="1" si="1308"/>
        <v>45030.566265503898</v>
      </c>
      <c r="CS666" s="602">
        <f t="shared" ca="1" si="1308"/>
        <v>46607.884191275814</v>
      </c>
      <c r="CT666" s="602">
        <f t="shared" ca="1" si="1308"/>
        <v>46607.884191275814</v>
      </c>
      <c r="CU666" s="602">
        <f t="shared" ca="1" si="1308"/>
        <v>48209.984007450126</v>
      </c>
      <c r="CV666" s="602">
        <f t="shared" ca="1" si="1308"/>
        <v>48209.984007450126</v>
      </c>
      <c r="CW666" s="602">
        <f t="shared" ca="1" si="1308"/>
        <v>49836.133517801674</v>
      </c>
      <c r="CX666" s="602">
        <f t="shared" ca="1" si="1308"/>
        <v>49836.133517801674</v>
      </c>
      <c r="CY666" s="602">
        <f t="shared" ca="1" si="1308"/>
        <v>51485.589135532791</v>
      </c>
      <c r="CZ666" s="602">
        <f t="shared" ca="1" si="1308"/>
        <v>46290.414859746117</v>
      </c>
      <c r="DA666" s="602">
        <f t="shared" ca="1" si="1308"/>
        <v>47887.616454968753</v>
      </c>
      <c r="DB666" s="602">
        <f t="shared" ca="1" si="1308"/>
        <v>47887.616454968753</v>
      </c>
      <c r="DC666" s="602">
        <f t="shared" ca="1" si="1308"/>
        <v>49509.015192921019</v>
      </c>
      <c r="DD666" s="602">
        <f t="shared" ca="1" si="1308"/>
        <v>49509.015192921019</v>
      </c>
      <c r="DE666" s="602">
        <f t="shared" ca="1" si="1308"/>
        <v>51153.869520848333</v>
      </c>
      <c r="DF666" s="602">
        <f t="shared" ca="1" si="1308"/>
        <v>51153.869520848333</v>
      </c>
      <c r="DG666" s="602">
        <f t="shared" ca="1" si="1308"/>
        <v>52821.428913199037</v>
      </c>
      <c r="DH666" s="602">
        <f t="shared" ca="1" si="1308"/>
        <v>52821.428913199037</v>
      </c>
      <c r="DI666" s="602">
        <f t="shared" ca="1" si="1308"/>
        <v>54510.936800140749</v>
      </c>
    </row>
    <row r="667" spans="22:113" ht="14.25" x14ac:dyDescent="0.2">
      <c r="V667" s="260"/>
      <c r="W667" s="887">
        <f t="shared" si="1190"/>
        <v>124</v>
      </c>
      <c r="X667" s="890">
        <f t="shared" ref="X667:BA667" ca="1" si="1309">IF(ISNUMBER($W667),IF($W667&lt;=$Z$35,$Z$23*$Z$33*365/360/12+IF($W667=$Z$35,-$Z$23*$Z$34+$Z$23*$Z$34*$Z$26+$Z$37/2,),IF(AND($W667&gt;$Z$35,$W667&lt;=$Z$36),$Z$23*($Z$34*X$40+(1-$Z$34)*$Z$33)*365/360/12+IF($W667=$Z$36,-$Z$23*(1-$Z$34)+$Z158/2,),PMT(X$40/12*365/360,$Z$24+$Z$35-$Z$36,-$Z$23))),"")</f>
        <v>30258.123080979487</v>
      </c>
      <c r="Y667" s="890">
        <f t="shared" ca="1" si="1309"/>
        <v>31023.326031623368</v>
      </c>
      <c r="Z667" s="890">
        <f t="shared" ca="1" si="1309"/>
        <v>31023.326031623368</v>
      </c>
      <c r="AA667" s="890">
        <f t="shared" ca="1" si="1309"/>
        <v>31799.728267184837</v>
      </c>
      <c r="AB667" s="890">
        <f t="shared" ca="1" si="1309"/>
        <v>31799.728267184837</v>
      </c>
      <c r="AC667" s="890">
        <f t="shared" ca="1" si="1309"/>
        <v>32587.243243724675</v>
      </c>
      <c r="AD667" s="890">
        <f t="shared" ca="1" si="1309"/>
        <v>32587.243243724675</v>
      </c>
      <c r="AE667" s="890">
        <f t="shared" ca="1" si="1309"/>
        <v>33385.778544464687</v>
      </c>
      <c r="AF667" s="890">
        <f t="shared" ca="1" si="1309"/>
        <v>33385.778544464687</v>
      </c>
      <c r="AG667" s="890">
        <f t="shared" ca="1" si="1309"/>
        <v>34195.236072157502</v>
      </c>
      <c r="AH667" s="890">
        <f t="shared" ca="1" si="1309"/>
        <v>34740.891398371037</v>
      </c>
      <c r="AI667" s="890">
        <f t="shared" ca="1" si="1309"/>
        <v>36125.853977722742</v>
      </c>
      <c r="AJ667" s="890">
        <f t="shared" ca="1" si="1309"/>
        <v>36125.853977722742</v>
      </c>
      <c r="AK667" s="890">
        <f t="shared" ca="1" si="1309"/>
        <v>37540.139226000429</v>
      </c>
      <c r="AL667" s="890">
        <f t="shared" ca="1" si="1309"/>
        <v>37540.139226000429</v>
      </c>
      <c r="AM667" s="890">
        <f t="shared" ca="1" si="1309"/>
        <v>38983.183461726978</v>
      </c>
      <c r="AN667" s="890">
        <f t="shared" ca="1" si="1309"/>
        <v>38983.183461726978</v>
      </c>
      <c r="AO667" s="890">
        <f t="shared" ca="1" si="1309"/>
        <v>40454.389396970182</v>
      </c>
      <c r="AP667" s="890">
        <f t="shared" ca="1" si="1309"/>
        <v>40454.389396970182</v>
      </c>
      <c r="AQ667" s="890">
        <f t="shared" ca="1" si="1309"/>
        <v>41953.129251949089</v>
      </c>
      <c r="AR667" s="890">
        <f t="shared" ca="1" si="1309"/>
        <v>37254.96291615886</v>
      </c>
      <c r="AS667" s="890">
        <f t="shared" ca="1" si="1309"/>
        <v>38692.302106353636</v>
      </c>
      <c r="AT667" s="890">
        <f t="shared" ca="1" si="1309"/>
        <v>38692.302106353636</v>
      </c>
      <c r="AU667" s="890">
        <f t="shared" ca="1" si="1309"/>
        <v>40157.924993809356</v>
      </c>
      <c r="AV667" s="890">
        <f t="shared" ca="1" si="1309"/>
        <v>40157.924993809356</v>
      </c>
      <c r="AW667" s="890">
        <f t="shared" ca="1" si="1309"/>
        <v>41651.20964433749</v>
      </c>
      <c r="AX667" s="890">
        <f t="shared" ca="1" si="1309"/>
        <v>41651.20964433749</v>
      </c>
      <c r="AY667" s="890">
        <f t="shared" ca="1" si="1309"/>
        <v>43171.50617275374</v>
      </c>
      <c r="AZ667" s="890">
        <f t="shared" ca="1" si="1309"/>
        <v>43171.50617275374</v>
      </c>
      <c r="BA667" s="890">
        <f t="shared" ca="1" si="1309"/>
        <v>44718.13995582729</v>
      </c>
      <c r="CF667" s="602">
        <f t="shared" ref="CF667:DI667" ca="1" si="1310">IF(ISNUMBER($W667),IF($W667&lt;=$Z$35,$Z$23*$Z$33*365/360/12+IF($W667=$Z$35,-$Z$23*$Z$34+$Z$23*$Z$34*$Z$26+$Z$37/2,),IF(AND($W667&gt;$Z$35,$W667&lt;=$Z$36),$Z$23*($Z$34*CF$40+(1-$Z$34)*$Z$33)*365/360/12+IF($W667=$Z$36,-$Z$23*(1-$Z$34)+$Z158/2,),PMT(CF$40/12*365/360,$Z$24+$Z$35-$Z$36,-$Z$23))),"")</f>
        <v>35568.319858392242</v>
      </c>
      <c r="CG667" s="602">
        <f t="shared" ca="1" si="1310"/>
        <v>36406.382743065027</v>
      </c>
      <c r="CH667" s="602">
        <f t="shared" ca="1" si="1310"/>
        <v>36406.382743065027</v>
      </c>
      <c r="CI667" s="602">
        <f t="shared" ca="1" si="1310"/>
        <v>37254.96291615886</v>
      </c>
      <c r="CJ667" s="602">
        <f t="shared" ca="1" si="1310"/>
        <v>37254.96291615886</v>
      </c>
      <c r="CK667" s="602">
        <f t="shared" ca="1" si="1310"/>
        <v>38113.93857024506</v>
      </c>
      <c r="CL667" s="602">
        <f t="shared" ca="1" si="1310"/>
        <v>38113.93857024506</v>
      </c>
      <c r="CM667" s="602">
        <f t="shared" ca="1" si="1310"/>
        <v>38983.183461726985</v>
      </c>
      <c r="CN667" s="602">
        <f t="shared" ca="1" si="1310"/>
        <v>38983.183461726985</v>
      </c>
      <c r="CO667" s="602">
        <f t="shared" ca="1" si="1310"/>
        <v>39862.567150632683</v>
      </c>
      <c r="CP667" s="602">
        <f t="shared" ca="1" si="1310"/>
        <v>43478.747935967709</v>
      </c>
      <c r="CQ667" s="602">
        <f t="shared" ca="1" si="1310"/>
        <v>45030.566265503898</v>
      </c>
      <c r="CR667" s="602">
        <f t="shared" ca="1" si="1310"/>
        <v>45030.566265503898</v>
      </c>
      <c r="CS667" s="602">
        <f t="shared" ca="1" si="1310"/>
        <v>46607.884191275814</v>
      </c>
      <c r="CT667" s="602">
        <f t="shared" ca="1" si="1310"/>
        <v>46607.884191275814</v>
      </c>
      <c r="CU667" s="602">
        <f t="shared" ca="1" si="1310"/>
        <v>48209.984007450126</v>
      </c>
      <c r="CV667" s="602">
        <f t="shared" ca="1" si="1310"/>
        <v>48209.984007450126</v>
      </c>
      <c r="CW667" s="602">
        <f t="shared" ca="1" si="1310"/>
        <v>49836.133517801674</v>
      </c>
      <c r="CX667" s="602">
        <f t="shared" ca="1" si="1310"/>
        <v>49836.133517801674</v>
      </c>
      <c r="CY667" s="602">
        <f t="shared" ca="1" si="1310"/>
        <v>51485.589135532791</v>
      </c>
      <c r="CZ667" s="602">
        <f t="shared" ca="1" si="1310"/>
        <v>46290.414859746117</v>
      </c>
      <c r="DA667" s="602">
        <f t="shared" ca="1" si="1310"/>
        <v>47887.616454968753</v>
      </c>
      <c r="DB667" s="602">
        <f t="shared" ca="1" si="1310"/>
        <v>47887.616454968753</v>
      </c>
      <c r="DC667" s="602">
        <f t="shared" ca="1" si="1310"/>
        <v>49509.015192921019</v>
      </c>
      <c r="DD667" s="602">
        <f t="shared" ca="1" si="1310"/>
        <v>49509.015192921019</v>
      </c>
      <c r="DE667" s="602">
        <f t="shared" ca="1" si="1310"/>
        <v>51153.869520848333</v>
      </c>
      <c r="DF667" s="602">
        <f t="shared" ca="1" si="1310"/>
        <v>51153.869520848333</v>
      </c>
      <c r="DG667" s="602">
        <f t="shared" ca="1" si="1310"/>
        <v>52821.428913199037</v>
      </c>
      <c r="DH667" s="602">
        <f t="shared" ca="1" si="1310"/>
        <v>52821.428913199037</v>
      </c>
      <c r="DI667" s="602">
        <f t="shared" ca="1" si="1310"/>
        <v>54510.936800140749</v>
      </c>
    </row>
    <row r="668" spans="22:113" ht="14.25" x14ac:dyDescent="0.2">
      <c r="V668" s="260"/>
      <c r="W668" s="887">
        <f t="shared" si="1190"/>
        <v>125</v>
      </c>
      <c r="X668" s="890">
        <f t="shared" ref="X668:BA668" ca="1" si="1311">IF(ISNUMBER($W668),IF($W668&lt;=$Z$35,$Z$23*$Z$33*365/360/12+IF($W668=$Z$35,-$Z$23*$Z$34+$Z$23*$Z$34*$Z$26+$Z$37/2,),IF(AND($W668&gt;$Z$35,$W668&lt;=$Z$36),$Z$23*($Z$34*X$40+(1-$Z$34)*$Z$33)*365/360/12+IF($W668=$Z$36,-$Z$23*(1-$Z$34)+$Z159/2,),PMT(X$40/12*365/360,$Z$24+$Z$35-$Z$36,-$Z$23))),"")</f>
        <v>30258.123080979487</v>
      </c>
      <c r="Y668" s="890">
        <f t="shared" ca="1" si="1311"/>
        <v>31023.326031623368</v>
      </c>
      <c r="Z668" s="890">
        <f t="shared" ca="1" si="1311"/>
        <v>31023.326031623368</v>
      </c>
      <c r="AA668" s="890">
        <f t="shared" ca="1" si="1311"/>
        <v>31799.728267184837</v>
      </c>
      <c r="AB668" s="890">
        <f t="shared" ca="1" si="1311"/>
        <v>31799.728267184837</v>
      </c>
      <c r="AC668" s="890">
        <f t="shared" ca="1" si="1311"/>
        <v>32587.243243724675</v>
      </c>
      <c r="AD668" s="890">
        <f t="shared" ca="1" si="1311"/>
        <v>32587.243243724675</v>
      </c>
      <c r="AE668" s="890">
        <f t="shared" ca="1" si="1311"/>
        <v>33385.778544464687</v>
      </c>
      <c r="AF668" s="890">
        <f t="shared" ca="1" si="1311"/>
        <v>33385.778544464687</v>
      </c>
      <c r="AG668" s="890">
        <f t="shared" ca="1" si="1311"/>
        <v>34195.236072157502</v>
      </c>
      <c r="AH668" s="890">
        <f t="shared" ca="1" si="1311"/>
        <v>34740.891398371037</v>
      </c>
      <c r="AI668" s="890">
        <f t="shared" ca="1" si="1311"/>
        <v>36125.853977722742</v>
      </c>
      <c r="AJ668" s="890">
        <f t="shared" ca="1" si="1311"/>
        <v>36125.853977722742</v>
      </c>
      <c r="AK668" s="890">
        <f t="shared" ca="1" si="1311"/>
        <v>37540.139226000429</v>
      </c>
      <c r="AL668" s="890">
        <f t="shared" ca="1" si="1311"/>
        <v>37540.139226000429</v>
      </c>
      <c r="AM668" s="890">
        <f t="shared" ca="1" si="1311"/>
        <v>38983.183461726978</v>
      </c>
      <c r="AN668" s="890">
        <f t="shared" ca="1" si="1311"/>
        <v>38983.183461726978</v>
      </c>
      <c r="AO668" s="890">
        <f t="shared" ca="1" si="1311"/>
        <v>40454.389396970182</v>
      </c>
      <c r="AP668" s="890">
        <f t="shared" ca="1" si="1311"/>
        <v>40454.389396970182</v>
      </c>
      <c r="AQ668" s="890">
        <f t="shared" ca="1" si="1311"/>
        <v>41953.129251949089</v>
      </c>
      <c r="AR668" s="890">
        <f t="shared" ca="1" si="1311"/>
        <v>37254.96291615886</v>
      </c>
      <c r="AS668" s="890">
        <f t="shared" ca="1" si="1311"/>
        <v>38692.302106353636</v>
      </c>
      <c r="AT668" s="890">
        <f t="shared" ca="1" si="1311"/>
        <v>38692.302106353636</v>
      </c>
      <c r="AU668" s="890">
        <f t="shared" ca="1" si="1311"/>
        <v>40157.924993809356</v>
      </c>
      <c r="AV668" s="890">
        <f t="shared" ca="1" si="1311"/>
        <v>40157.924993809356</v>
      </c>
      <c r="AW668" s="890">
        <f t="shared" ca="1" si="1311"/>
        <v>41651.20964433749</v>
      </c>
      <c r="AX668" s="890">
        <f t="shared" ca="1" si="1311"/>
        <v>41651.20964433749</v>
      </c>
      <c r="AY668" s="890">
        <f t="shared" ca="1" si="1311"/>
        <v>43171.50617275374</v>
      </c>
      <c r="AZ668" s="890">
        <f t="shared" ca="1" si="1311"/>
        <v>43171.50617275374</v>
      </c>
      <c r="BA668" s="890">
        <f t="shared" ca="1" si="1311"/>
        <v>44718.13995582729</v>
      </c>
      <c r="CF668" s="602">
        <f t="shared" ref="CF668:DI668" ca="1" si="1312">IF(ISNUMBER($W668),IF($W668&lt;=$Z$35,$Z$23*$Z$33*365/360/12+IF($W668=$Z$35,-$Z$23*$Z$34+$Z$23*$Z$34*$Z$26+$Z$37/2,),IF(AND($W668&gt;$Z$35,$W668&lt;=$Z$36),$Z$23*($Z$34*CF$40+(1-$Z$34)*$Z$33)*365/360/12+IF($W668=$Z$36,-$Z$23*(1-$Z$34)+$Z159/2,),PMT(CF$40/12*365/360,$Z$24+$Z$35-$Z$36,-$Z$23))),"")</f>
        <v>35568.319858392242</v>
      </c>
      <c r="CG668" s="602">
        <f t="shared" ca="1" si="1312"/>
        <v>36406.382743065027</v>
      </c>
      <c r="CH668" s="602">
        <f t="shared" ca="1" si="1312"/>
        <v>36406.382743065027</v>
      </c>
      <c r="CI668" s="602">
        <f t="shared" ca="1" si="1312"/>
        <v>37254.96291615886</v>
      </c>
      <c r="CJ668" s="602">
        <f t="shared" ca="1" si="1312"/>
        <v>37254.96291615886</v>
      </c>
      <c r="CK668" s="602">
        <f t="shared" ca="1" si="1312"/>
        <v>38113.93857024506</v>
      </c>
      <c r="CL668" s="602">
        <f t="shared" ca="1" si="1312"/>
        <v>38113.93857024506</v>
      </c>
      <c r="CM668" s="602">
        <f t="shared" ca="1" si="1312"/>
        <v>38983.183461726985</v>
      </c>
      <c r="CN668" s="602">
        <f t="shared" ca="1" si="1312"/>
        <v>38983.183461726985</v>
      </c>
      <c r="CO668" s="602">
        <f t="shared" ca="1" si="1312"/>
        <v>39862.567150632683</v>
      </c>
      <c r="CP668" s="602">
        <f t="shared" ca="1" si="1312"/>
        <v>43478.747935967709</v>
      </c>
      <c r="CQ668" s="602">
        <f t="shared" ca="1" si="1312"/>
        <v>45030.566265503898</v>
      </c>
      <c r="CR668" s="602">
        <f t="shared" ca="1" si="1312"/>
        <v>45030.566265503898</v>
      </c>
      <c r="CS668" s="602">
        <f t="shared" ca="1" si="1312"/>
        <v>46607.884191275814</v>
      </c>
      <c r="CT668" s="602">
        <f t="shared" ca="1" si="1312"/>
        <v>46607.884191275814</v>
      </c>
      <c r="CU668" s="602">
        <f t="shared" ca="1" si="1312"/>
        <v>48209.984007450126</v>
      </c>
      <c r="CV668" s="602">
        <f t="shared" ca="1" si="1312"/>
        <v>48209.984007450126</v>
      </c>
      <c r="CW668" s="602">
        <f t="shared" ca="1" si="1312"/>
        <v>49836.133517801674</v>
      </c>
      <c r="CX668" s="602">
        <f t="shared" ca="1" si="1312"/>
        <v>49836.133517801674</v>
      </c>
      <c r="CY668" s="602">
        <f t="shared" ca="1" si="1312"/>
        <v>51485.589135532791</v>
      </c>
      <c r="CZ668" s="602">
        <f t="shared" ca="1" si="1312"/>
        <v>46290.414859746117</v>
      </c>
      <c r="DA668" s="602">
        <f t="shared" ca="1" si="1312"/>
        <v>47887.616454968753</v>
      </c>
      <c r="DB668" s="602">
        <f t="shared" ca="1" si="1312"/>
        <v>47887.616454968753</v>
      </c>
      <c r="DC668" s="602">
        <f t="shared" ca="1" si="1312"/>
        <v>49509.015192921019</v>
      </c>
      <c r="DD668" s="602">
        <f t="shared" ca="1" si="1312"/>
        <v>49509.015192921019</v>
      </c>
      <c r="DE668" s="602">
        <f t="shared" ca="1" si="1312"/>
        <v>51153.869520848333</v>
      </c>
      <c r="DF668" s="602">
        <f t="shared" ca="1" si="1312"/>
        <v>51153.869520848333</v>
      </c>
      <c r="DG668" s="602">
        <f t="shared" ca="1" si="1312"/>
        <v>52821.428913199037</v>
      </c>
      <c r="DH668" s="602">
        <f t="shared" ca="1" si="1312"/>
        <v>52821.428913199037</v>
      </c>
      <c r="DI668" s="602">
        <f t="shared" ca="1" si="1312"/>
        <v>54510.936800140749</v>
      </c>
    </row>
    <row r="669" spans="22:113" ht="14.25" x14ac:dyDescent="0.2">
      <c r="V669" s="260"/>
      <c r="W669" s="887">
        <f t="shared" si="1190"/>
        <v>126</v>
      </c>
      <c r="X669" s="890">
        <f t="shared" ref="X669:BA669" ca="1" si="1313">IF(ISNUMBER($W669),IF($W669&lt;=$Z$35,$Z$23*$Z$33*365/360/12+IF($W669=$Z$35,-$Z$23*$Z$34+$Z$23*$Z$34*$Z$26+$Z$37/2,),IF(AND($W669&gt;$Z$35,$W669&lt;=$Z$36),$Z$23*($Z$34*X$40+(1-$Z$34)*$Z$33)*365/360/12+IF($W669=$Z$36,-$Z$23*(1-$Z$34)+$Z160/2,),PMT(X$40/12*365/360,$Z$24+$Z$35-$Z$36,-$Z$23))),"")</f>
        <v>30258.123080979487</v>
      </c>
      <c r="Y669" s="890">
        <f t="shared" ca="1" si="1313"/>
        <v>31023.326031623368</v>
      </c>
      <c r="Z669" s="890">
        <f t="shared" ca="1" si="1313"/>
        <v>31023.326031623368</v>
      </c>
      <c r="AA669" s="890">
        <f t="shared" ca="1" si="1313"/>
        <v>31799.728267184837</v>
      </c>
      <c r="AB669" s="890">
        <f t="shared" ca="1" si="1313"/>
        <v>31799.728267184837</v>
      </c>
      <c r="AC669" s="890">
        <f t="shared" ca="1" si="1313"/>
        <v>32587.243243724675</v>
      </c>
      <c r="AD669" s="890">
        <f t="shared" ca="1" si="1313"/>
        <v>32587.243243724675</v>
      </c>
      <c r="AE669" s="890">
        <f t="shared" ca="1" si="1313"/>
        <v>33385.778544464687</v>
      </c>
      <c r="AF669" s="890">
        <f t="shared" ca="1" si="1313"/>
        <v>33385.778544464687</v>
      </c>
      <c r="AG669" s="890">
        <f t="shared" ca="1" si="1313"/>
        <v>34195.236072157502</v>
      </c>
      <c r="AH669" s="890">
        <f t="shared" ca="1" si="1313"/>
        <v>34740.891398371037</v>
      </c>
      <c r="AI669" s="890">
        <f t="shared" ca="1" si="1313"/>
        <v>36125.853977722742</v>
      </c>
      <c r="AJ669" s="890">
        <f t="shared" ca="1" si="1313"/>
        <v>36125.853977722742</v>
      </c>
      <c r="AK669" s="890">
        <f t="shared" ca="1" si="1313"/>
        <v>37540.139226000429</v>
      </c>
      <c r="AL669" s="890">
        <f t="shared" ca="1" si="1313"/>
        <v>37540.139226000429</v>
      </c>
      <c r="AM669" s="890">
        <f t="shared" ca="1" si="1313"/>
        <v>38983.183461726978</v>
      </c>
      <c r="AN669" s="890">
        <f t="shared" ca="1" si="1313"/>
        <v>38983.183461726978</v>
      </c>
      <c r="AO669" s="890">
        <f t="shared" ca="1" si="1313"/>
        <v>40454.389396970182</v>
      </c>
      <c r="AP669" s="890">
        <f t="shared" ca="1" si="1313"/>
        <v>40454.389396970182</v>
      </c>
      <c r="AQ669" s="890">
        <f t="shared" ca="1" si="1313"/>
        <v>41953.129251949089</v>
      </c>
      <c r="AR669" s="890">
        <f t="shared" ca="1" si="1313"/>
        <v>37254.96291615886</v>
      </c>
      <c r="AS669" s="890">
        <f t="shared" ca="1" si="1313"/>
        <v>38692.302106353636</v>
      </c>
      <c r="AT669" s="890">
        <f t="shared" ca="1" si="1313"/>
        <v>38692.302106353636</v>
      </c>
      <c r="AU669" s="890">
        <f t="shared" ca="1" si="1313"/>
        <v>40157.924993809356</v>
      </c>
      <c r="AV669" s="890">
        <f t="shared" ca="1" si="1313"/>
        <v>40157.924993809356</v>
      </c>
      <c r="AW669" s="890">
        <f t="shared" ca="1" si="1313"/>
        <v>41651.20964433749</v>
      </c>
      <c r="AX669" s="890">
        <f t="shared" ca="1" si="1313"/>
        <v>41651.20964433749</v>
      </c>
      <c r="AY669" s="890">
        <f t="shared" ca="1" si="1313"/>
        <v>43171.50617275374</v>
      </c>
      <c r="AZ669" s="890">
        <f t="shared" ca="1" si="1313"/>
        <v>43171.50617275374</v>
      </c>
      <c r="BA669" s="890">
        <f t="shared" ca="1" si="1313"/>
        <v>44718.13995582729</v>
      </c>
      <c r="CF669" s="602">
        <f t="shared" ref="CF669:DI669" ca="1" si="1314">IF(ISNUMBER($W669),IF($W669&lt;=$Z$35,$Z$23*$Z$33*365/360/12+IF($W669=$Z$35,-$Z$23*$Z$34+$Z$23*$Z$34*$Z$26+$Z$37/2,),IF(AND($W669&gt;$Z$35,$W669&lt;=$Z$36),$Z$23*($Z$34*CF$40+(1-$Z$34)*$Z$33)*365/360/12+IF($W669=$Z$36,-$Z$23*(1-$Z$34)+$Z160/2,),PMT(CF$40/12*365/360,$Z$24+$Z$35-$Z$36,-$Z$23))),"")</f>
        <v>35568.319858392242</v>
      </c>
      <c r="CG669" s="602">
        <f t="shared" ca="1" si="1314"/>
        <v>36406.382743065027</v>
      </c>
      <c r="CH669" s="602">
        <f t="shared" ca="1" si="1314"/>
        <v>36406.382743065027</v>
      </c>
      <c r="CI669" s="602">
        <f t="shared" ca="1" si="1314"/>
        <v>37254.96291615886</v>
      </c>
      <c r="CJ669" s="602">
        <f t="shared" ca="1" si="1314"/>
        <v>37254.96291615886</v>
      </c>
      <c r="CK669" s="602">
        <f t="shared" ca="1" si="1314"/>
        <v>38113.93857024506</v>
      </c>
      <c r="CL669" s="602">
        <f t="shared" ca="1" si="1314"/>
        <v>38113.93857024506</v>
      </c>
      <c r="CM669" s="602">
        <f t="shared" ca="1" si="1314"/>
        <v>38983.183461726985</v>
      </c>
      <c r="CN669" s="602">
        <f t="shared" ca="1" si="1314"/>
        <v>38983.183461726985</v>
      </c>
      <c r="CO669" s="602">
        <f t="shared" ca="1" si="1314"/>
        <v>39862.567150632683</v>
      </c>
      <c r="CP669" s="602">
        <f t="shared" ca="1" si="1314"/>
        <v>43478.747935967709</v>
      </c>
      <c r="CQ669" s="602">
        <f t="shared" ca="1" si="1314"/>
        <v>45030.566265503898</v>
      </c>
      <c r="CR669" s="602">
        <f t="shared" ca="1" si="1314"/>
        <v>45030.566265503898</v>
      </c>
      <c r="CS669" s="602">
        <f t="shared" ca="1" si="1314"/>
        <v>46607.884191275814</v>
      </c>
      <c r="CT669" s="602">
        <f t="shared" ca="1" si="1314"/>
        <v>46607.884191275814</v>
      </c>
      <c r="CU669" s="602">
        <f t="shared" ca="1" si="1314"/>
        <v>48209.984007450126</v>
      </c>
      <c r="CV669" s="602">
        <f t="shared" ca="1" si="1314"/>
        <v>48209.984007450126</v>
      </c>
      <c r="CW669" s="602">
        <f t="shared" ca="1" si="1314"/>
        <v>49836.133517801674</v>
      </c>
      <c r="CX669" s="602">
        <f t="shared" ca="1" si="1314"/>
        <v>49836.133517801674</v>
      </c>
      <c r="CY669" s="602">
        <f t="shared" ca="1" si="1314"/>
        <v>51485.589135532791</v>
      </c>
      <c r="CZ669" s="602">
        <f t="shared" ca="1" si="1314"/>
        <v>46290.414859746117</v>
      </c>
      <c r="DA669" s="602">
        <f t="shared" ca="1" si="1314"/>
        <v>47887.616454968753</v>
      </c>
      <c r="DB669" s="602">
        <f t="shared" ca="1" si="1314"/>
        <v>47887.616454968753</v>
      </c>
      <c r="DC669" s="602">
        <f t="shared" ca="1" si="1314"/>
        <v>49509.015192921019</v>
      </c>
      <c r="DD669" s="602">
        <f t="shared" ca="1" si="1314"/>
        <v>49509.015192921019</v>
      </c>
      <c r="DE669" s="602">
        <f t="shared" ca="1" si="1314"/>
        <v>51153.869520848333</v>
      </c>
      <c r="DF669" s="602">
        <f t="shared" ca="1" si="1314"/>
        <v>51153.869520848333</v>
      </c>
      <c r="DG669" s="602">
        <f t="shared" ca="1" si="1314"/>
        <v>52821.428913199037</v>
      </c>
      <c r="DH669" s="602">
        <f t="shared" ca="1" si="1314"/>
        <v>52821.428913199037</v>
      </c>
      <c r="DI669" s="602">
        <f t="shared" ca="1" si="1314"/>
        <v>54510.936800140749</v>
      </c>
    </row>
    <row r="670" spans="22:113" ht="14.25" x14ac:dyDescent="0.2">
      <c r="V670" s="260"/>
      <c r="W670" s="887">
        <f t="shared" si="1190"/>
        <v>127</v>
      </c>
      <c r="X670" s="890">
        <f t="shared" ref="X670:BA670" ca="1" si="1315">IF(ISNUMBER($W670),IF($W670&lt;=$Z$35,$Z$23*$Z$33*365/360/12+IF($W670=$Z$35,-$Z$23*$Z$34+$Z$23*$Z$34*$Z$26+$Z$37/2,),IF(AND($W670&gt;$Z$35,$W670&lt;=$Z$36),$Z$23*($Z$34*X$40+(1-$Z$34)*$Z$33)*365/360/12+IF($W670=$Z$36,-$Z$23*(1-$Z$34)+$Z161/2,),PMT(X$40/12*365/360,$Z$24+$Z$35-$Z$36,-$Z$23))),"")</f>
        <v>30258.123080979487</v>
      </c>
      <c r="Y670" s="890">
        <f t="shared" ca="1" si="1315"/>
        <v>31023.326031623368</v>
      </c>
      <c r="Z670" s="890">
        <f t="shared" ca="1" si="1315"/>
        <v>31023.326031623368</v>
      </c>
      <c r="AA670" s="890">
        <f t="shared" ca="1" si="1315"/>
        <v>31799.728267184837</v>
      </c>
      <c r="AB670" s="890">
        <f t="shared" ca="1" si="1315"/>
        <v>31799.728267184837</v>
      </c>
      <c r="AC670" s="890">
        <f t="shared" ca="1" si="1315"/>
        <v>32587.243243724675</v>
      </c>
      <c r="AD670" s="890">
        <f t="shared" ca="1" si="1315"/>
        <v>32587.243243724675</v>
      </c>
      <c r="AE670" s="890">
        <f t="shared" ca="1" si="1315"/>
        <v>33385.778544464687</v>
      </c>
      <c r="AF670" s="890">
        <f t="shared" ca="1" si="1315"/>
        <v>33385.778544464687</v>
      </c>
      <c r="AG670" s="890">
        <f t="shared" ca="1" si="1315"/>
        <v>34195.236072157502</v>
      </c>
      <c r="AH670" s="890">
        <f t="shared" ca="1" si="1315"/>
        <v>34740.891398371037</v>
      </c>
      <c r="AI670" s="890">
        <f t="shared" ca="1" si="1315"/>
        <v>36125.853977722742</v>
      </c>
      <c r="AJ670" s="890">
        <f t="shared" ca="1" si="1315"/>
        <v>36125.853977722742</v>
      </c>
      <c r="AK670" s="890">
        <f t="shared" ca="1" si="1315"/>
        <v>37540.139226000429</v>
      </c>
      <c r="AL670" s="890">
        <f t="shared" ca="1" si="1315"/>
        <v>37540.139226000429</v>
      </c>
      <c r="AM670" s="890">
        <f t="shared" ca="1" si="1315"/>
        <v>38983.183461726978</v>
      </c>
      <c r="AN670" s="890">
        <f t="shared" ca="1" si="1315"/>
        <v>38983.183461726978</v>
      </c>
      <c r="AO670" s="890">
        <f t="shared" ca="1" si="1315"/>
        <v>40454.389396970182</v>
      </c>
      <c r="AP670" s="890">
        <f t="shared" ca="1" si="1315"/>
        <v>40454.389396970182</v>
      </c>
      <c r="AQ670" s="890">
        <f t="shared" ca="1" si="1315"/>
        <v>41953.129251949089</v>
      </c>
      <c r="AR670" s="890">
        <f t="shared" ca="1" si="1315"/>
        <v>37254.96291615886</v>
      </c>
      <c r="AS670" s="890">
        <f t="shared" ca="1" si="1315"/>
        <v>38692.302106353636</v>
      </c>
      <c r="AT670" s="890">
        <f t="shared" ca="1" si="1315"/>
        <v>38692.302106353636</v>
      </c>
      <c r="AU670" s="890">
        <f t="shared" ca="1" si="1315"/>
        <v>40157.924993809356</v>
      </c>
      <c r="AV670" s="890">
        <f t="shared" ca="1" si="1315"/>
        <v>40157.924993809356</v>
      </c>
      <c r="AW670" s="890">
        <f t="shared" ca="1" si="1315"/>
        <v>41651.20964433749</v>
      </c>
      <c r="AX670" s="890">
        <f t="shared" ca="1" si="1315"/>
        <v>41651.20964433749</v>
      </c>
      <c r="AY670" s="890">
        <f t="shared" ca="1" si="1315"/>
        <v>43171.50617275374</v>
      </c>
      <c r="AZ670" s="890">
        <f t="shared" ca="1" si="1315"/>
        <v>43171.50617275374</v>
      </c>
      <c r="BA670" s="890">
        <f t="shared" ca="1" si="1315"/>
        <v>44718.13995582729</v>
      </c>
      <c r="CF670" s="602">
        <f t="shared" ref="CF670:DI670" ca="1" si="1316">IF(ISNUMBER($W670),IF($W670&lt;=$Z$35,$Z$23*$Z$33*365/360/12+IF($W670=$Z$35,-$Z$23*$Z$34+$Z$23*$Z$34*$Z$26+$Z$37/2,),IF(AND($W670&gt;$Z$35,$W670&lt;=$Z$36),$Z$23*($Z$34*CF$40+(1-$Z$34)*$Z$33)*365/360/12+IF($W670=$Z$36,-$Z$23*(1-$Z$34)+$Z161/2,),PMT(CF$40/12*365/360,$Z$24+$Z$35-$Z$36,-$Z$23))),"")</f>
        <v>35568.319858392242</v>
      </c>
      <c r="CG670" s="602">
        <f t="shared" ca="1" si="1316"/>
        <v>36406.382743065027</v>
      </c>
      <c r="CH670" s="602">
        <f t="shared" ca="1" si="1316"/>
        <v>36406.382743065027</v>
      </c>
      <c r="CI670" s="602">
        <f t="shared" ca="1" si="1316"/>
        <v>37254.96291615886</v>
      </c>
      <c r="CJ670" s="602">
        <f t="shared" ca="1" si="1316"/>
        <v>37254.96291615886</v>
      </c>
      <c r="CK670" s="602">
        <f t="shared" ca="1" si="1316"/>
        <v>38113.93857024506</v>
      </c>
      <c r="CL670" s="602">
        <f t="shared" ca="1" si="1316"/>
        <v>38113.93857024506</v>
      </c>
      <c r="CM670" s="602">
        <f t="shared" ca="1" si="1316"/>
        <v>38983.183461726985</v>
      </c>
      <c r="CN670" s="602">
        <f t="shared" ca="1" si="1316"/>
        <v>38983.183461726985</v>
      </c>
      <c r="CO670" s="602">
        <f t="shared" ca="1" si="1316"/>
        <v>39862.567150632683</v>
      </c>
      <c r="CP670" s="602">
        <f t="shared" ca="1" si="1316"/>
        <v>43478.747935967709</v>
      </c>
      <c r="CQ670" s="602">
        <f t="shared" ca="1" si="1316"/>
        <v>45030.566265503898</v>
      </c>
      <c r="CR670" s="602">
        <f t="shared" ca="1" si="1316"/>
        <v>45030.566265503898</v>
      </c>
      <c r="CS670" s="602">
        <f t="shared" ca="1" si="1316"/>
        <v>46607.884191275814</v>
      </c>
      <c r="CT670" s="602">
        <f t="shared" ca="1" si="1316"/>
        <v>46607.884191275814</v>
      </c>
      <c r="CU670" s="602">
        <f t="shared" ca="1" si="1316"/>
        <v>48209.984007450126</v>
      </c>
      <c r="CV670" s="602">
        <f t="shared" ca="1" si="1316"/>
        <v>48209.984007450126</v>
      </c>
      <c r="CW670" s="602">
        <f t="shared" ca="1" si="1316"/>
        <v>49836.133517801674</v>
      </c>
      <c r="CX670" s="602">
        <f t="shared" ca="1" si="1316"/>
        <v>49836.133517801674</v>
      </c>
      <c r="CY670" s="602">
        <f t="shared" ca="1" si="1316"/>
        <v>51485.589135532791</v>
      </c>
      <c r="CZ670" s="602">
        <f t="shared" ca="1" si="1316"/>
        <v>46290.414859746117</v>
      </c>
      <c r="DA670" s="602">
        <f t="shared" ca="1" si="1316"/>
        <v>47887.616454968753</v>
      </c>
      <c r="DB670" s="602">
        <f t="shared" ca="1" si="1316"/>
        <v>47887.616454968753</v>
      </c>
      <c r="DC670" s="602">
        <f t="shared" ca="1" si="1316"/>
        <v>49509.015192921019</v>
      </c>
      <c r="DD670" s="602">
        <f t="shared" ca="1" si="1316"/>
        <v>49509.015192921019</v>
      </c>
      <c r="DE670" s="602">
        <f t="shared" ca="1" si="1316"/>
        <v>51153.869520848333</v>
      </c>
      <c r="DF670" s="602">
        <f t="shared" ca="1" si="1316"/>
        <v>51153.869520848333</v>
      </c>
      <c r="DG670" s="602">
        <f t="shared" ca="1" si="1316"/>
        <v>52821.428913199037</v>
      </c>
      <c r="DH670" s="602">
        <f t="shared" ca="1" si="1316"/>
        <v>52821.428913199037</v>
      </c>
      <c r="DI670" s="602">
        <f t="shared" ca="1" si="1316"/>
        <v>54510.936800140749</v>
      </c>
    </row>
    <row r="671" spans="22:113" ht="14.25" x14ac:dyDescent="0.2">
      <c r="V671" s="260"/>
      <c r="W671" s="887">
        <f t="shared" si="1190"/>
        <v>128</v>
      </c>
      <c r="X671" s="890">
        <f t="shared" ref="X671:BA671" ca="1" si="1317">IF(ISNUMBER($W671),IF($W671&lt;=$Z$35,$Z$23*$Z$33*365/360/12+IF($W671=$Z$35,-$Z$23*$Z$34+$Z$23*$Z$34*$Z$26+$Z$37/2,),IF(AND($W671&gt;$Z$35,$W671&lt;=$Z$36),$Z$23*($Z$34*X$40+(1-$Z$34)*$Z$33)*365/360/12+IF($W671=$Z$36,-$Z$23*(1-$Z$34)+$Z162/2,),PMT(X$40/12*365/360,$Z$24+$Z$35-$Z$36,-$Z$23))),"")</f>
        <v>30258.123080979487</v>
      </c>
      <c r="Y671" s="890">
        <f t="shared" ca="1" si="1317"/>
        <v>31023.326031623368</v>
      </c>
      <c r="Z671" s="890">
        <f t="shared" ca="1" si="1317"/>
        <v>31023.326031623368</v>
      </c>
      <c r="AA671" s="890">
        <f t="shared" ca="1" si="1317"/>
        <v>31799.728267184837</v>
      </c>
      <c r="AB671" s="890">
        <f t="shared" ca="1" si="1317"/>
        <v>31799.728267184837</v>
      </c>
      <c r="AC671" s="890">
        <f t="shared" ca="1" si="1317"/>
        <v>32587.243243724675</v>
      </c>
      <c r="AD671" s="890">
        <f t="shared" ca="1" si="1317"/>
        <v>32587.243243724675</v>
      </c>
      <c r="AE671" s="890">
        <f t="shared" ca="1" si="1317"/>
        <v>33385.778544464687</v>
      </c>
      <c r="AF671" s="890">
        <f t="shared" ca="1" si="1317"/>
        <v>33385.778544464687</v>
      </c>
      <c r="AG671" s="890">
        <f t="shared" ca="1" si="1317"/>
        <v>34195.236072157502</v>
      </c>
      <c r="AH671" s="890">
        <f t="shared" ca="1" si="1317"/>
        <v>34740.891398371037</v>
      </c>
      <c r="AI671" s="890">
        <f t="shared" ca="1" si="1317"/>
        <v>36125.853977722742</v>
      </c>
      <c r="AJ671" s="890">
        <f t="shared" ca="1" si="1317"/>
        <v>36125.853977722742</v>
      </c>
      <c r="AK671" s="890">
        <f t="shared" ca="1" si="1317"/>
        <v>37540.139226000429</v>
      </c>
      <c r="AL671" s="890">
        <f t="shared" ca="1" si="1317"/>
        <v>37540.139226000429</v>
      </c>
      <c r="AM671" s="890">
        <f t="shared" ca="1" si="1317"/>
        <v>38983.183461726978</v>
      </c>
      <c r="AN671" s="890">
        <f t="shared" ca="1" si="1317"/>
        <v>38983.183461726978</v>
      </c>
      <c r="AO671" s="890">
        <f t="shared" ca="1" si="1317"/>
        <v>40454.389396970182</v>
      </c>
      <c r="AP671" s="890">
        <f t="shared" ca="1" si="1317"/>
        <v>40454.389396970182</v>
      </c>
      <c r="AQ671" s="890">
        <f t="shared" ca="1" si="1317"/>
        <v>41953.129251949089</v>
      </c>
      <c r="AR671" s="890">
        <f t="shared" ca="1" si="1317"/>
        <v>37254.96291615886</v>
      </c>
      <c r="AS671" s="890">
        <f t="shared" ca="1" si="1317"/>
        <v>38692.302106353636</v>
      </c>
      <c r="AT671" s="890">
        <f t="shared" ca="1" si="1317"/>
        <v>38692.302106353636</v>
      </c>
      <c r="AU671" s="890">
        <f t="shared" ca="1" si="1317"/>
        <v>40157.924993809356</v>
      </c>
      <c r="AV671" s="890">
        <f t="shared" ca="1" si="1317"/>
        <v>40157.924993809356</v>
      </c>
      <c r="AW671" s="890">
        <f t="shared" ca="1" si="1317"/>
        <v>41651.20964433749</v>
      </c>
      <c r="AX671" s="890">
        <f t="shared" ca="1" si="1317"/>
        <v>41651.20964433749</v>
      </c>
      <c r="AY671" s="890">
        <f t="shared" ca="1" si="1317"/>
        <v>43171.50617275374</v>
      </c>
      <c r="AZ671" s="890">
        <f t="shared" ca="1" si="1317"/>
        <v>43171.50617275374</v>
      </c>
      <c r="BA671" s="890">
        <f t="shared" ca="1" si="1317"/>
        <v>44718.13995582729</v>
      </c>
      <c r="CF671" s="602">
        <f t="shared" ref="CF671:DI671" ca="1" si="1318">IF(ISNUMBER($W671),IF($W671&lt;=$Z$35,$Z$23*$Z$33*365/360/12+IF($W671=$Z$35,-$Z$23*$Z$34+$Z$23*$Z$34*$Z$26+$Z$37/2,),IF(AND($W671&gt;$Z$35,$W671&lt;=$Z$36),$Z$23*($Z$34*CF$40+(1-$Z$34)*$Z$33)*365/360/12+IF($W671=$Z$36,-$Z$23*(1-$Z$34)+$Z162/2,),PMT(CF$40/12*365/360,$Z$24+$Z$35-$Z$36,-$Z$23))),"")</f>
        <v>35568.319858392242</v>
      </c>
      <c r="CG671" s="602">
        <f t="shared" ca="1" si="1318"/>
        <v>36406.382743065027</v>
      </c>
      <c r="CH671" s="602">
        <f t="shared" ca="1" si="1318"/>
        <v>36406.382743065027</v>
      </c>
      <c r="CI671" s="602">
        <f t="shared" ca="1" si="1318"/>
        <v>37254.96291615886</v>
      </c>
      <c r="CJ671" s="602">
        <f t="shared" ca="1" si="1318"/>
        <v>37254.96291615886</v>
      </c>
      <c r="CK671" s="602">
        <f t="shared" ca="1" si="1318"/>
        <v>38113.93857024506</v>
      </c>
      <c r="CL671" s="602">
        <f t="shared" ca="1" si="1318"/>
        <v>38113.93857024506</v>
      </c>
      <c r="CM671" s="602">
        <f t="shared" ca="1" si="1318"/>
        <v>38983.183461726985</v>
      </c>
      <c r="CN671" s="602">
        <f t="shared" ca="1" si="1318"/>
        <v>38983.183461726985</v>
      </c>
      <c r="CO671" s="602">
        <f t="shared" ca="1" si="1318"/>
        <v>39862.567150632683</v>
      </c>
      <c r="CP671" s="602">
        <f t="shared" ca="1" si="1318"/>
        <v>43478.747935967709</v>
      </c>
      <c r="CQ671" s="602">
        <f t="shared" ca="1" si="1318"/>
        <v>45030.566265503898</v>
      </c>
      <c r="CR671" s="602">
        <f t="shared" ca="1" si="1318"/>
        <v>45030.566265503898</v>
      </c>
      <c r="CS671" s="602">
        <f t="shared" ca="1" si="1318"/>
        <v>46607.884191275814</v>
      </c>
      <c r="CT671" s="602">
        <f t="shared" ca="1" si="1318"/>
        <v>46607.884191275814</v>
      </c>
      <c r="CU671" s="602">
        <f t="shared" ca="1" si="1318"/>
        <v>48209.984007450126</v>
      </c>
      <c r="CV671" s="602">
        <f t="shared" ca="1" si="1318"/>
        <v>48209.984007450126</v>
      </c>
      <c r="CW671" s="602">
        <f t="shared" ca="1" si="1318"/>
        <v>49836.133517801674</v>
      </c>
      <c r="CX671" s="602">
        <f t="shared" ca="1" si="1318"/>
        <v>49836.133517801674</v>
      </c>
      <c r="CY671" s="602">
        <f t="shared" ca="1" si="1318"/>
        <v>51485.589135532791</v>
      </c>
      <c r="CZ671" s="602">
        <f t="shared" ca="1" si="1318"/>
        <v>46290.414859746117</v>
      </c>
      <c r="DA671" s="602">
        <f t="shared" ca="1" si="1318"/>
        <v>47887.616454968753</v>
      </c>
      <c r="DB671" s="602">
        <f t="shared" ca="1" si="1318"/>
        <v>47887.616454968753</v>
      </c>
      <c r="DC671" s="602">
        <f t="shared" ca="1" si="1318"/>
        <v>49509.015192921019</v>
      </c>
      <c r="DD671" s="602">
        <f t="shared" ca="1" si="1318"/>
        <v>49509.015192921019</v>
      </c>
      <c r="DE671" s="602">
        <f t="shared" ca="1" si="1318"/>
        <v>51153.869520848333</v>
      </c>
      <c r="DF671" s="602">
        <f t="shared" ca="1" si="1318"/>
        <v>51153.869520848333</v>
      </c>
      <c r="DG671" s="602">
        <f t="shared" ca="1" si="1318"/>
        <v>52821.428913199037</v>
      </c>
      <c r="DH671" s="602">
        <f t="shared" ca="1" si="1318"/>
        <v>52821.428913199037</v>
      </c>
      <c r="DI671" s="602">
        <f t="shared" ca="1" si="1318"/>
        <v>54510.936800140749</v>
      </c>
    </row>
    <row r="672" spans="22:113" ht="14.25" x14ac:dyDescent="0.2">
      <c r="V672" s="260"/>
      <c r="W672" s="887">
        <f t="shared" ref="W672:W735" si="1319">IFERROR(IF(W671+1&lt;=Z$24+Z$35,W671+1,""),"")</f>
        <v>129</v>
      </c>
      <c r="X672" s="890">
        <f t="shared" ref="X672:BA672" ca="1" si="1320">IF(ISNUMBER($W672),IF($W672&lt;=$Z$35,$Z$23*$Z$33*365/360/12+IF($W672=$Z$35,-$Z$23*$Z$34+$Z$23*$Z$34*$Z$26+$Z$37/2,),IF(AND($W672&gt;$Z$35,$W672&lt;=$Z$36),$Z$23*($Z$34*X$40+(1-$Z$34)*$Z$33)*365/360/12+IF($W672=$Z$36,-$Z$23*(1-$Z$34)+$Z163/2,),PMT(X$40/12*365/360,$Z$24+$Z$35-$Z$36,-$Z$23))),"")</f>
        <v>30258.123080979487</v>
      </c>
      <c r="Y672" s="890">
        <f t="shared" ca="1" si="1320"/>
        <v>31023.326031623368</v>
      </c>
      <c r="Z672" s="890">
        <f t="shared" ca="1" si="1320"/>
        <v>31023.326031623368</v>
      </c>
      <c r="AA672" s="890">
        <f t="shared" ca="1" si="1320"/>
        <v>31799.728267184837</v>
      </c>
      <c r="AB672" s="890">
        <f t="shared" ca="1" si="1320"/>
        <v>31799.728267184837</v>
      </c>
      <c r="AC672" s="890">
        <f t="shared" ca="1" si="1320"/>
        <v>32587.243243724675</v>
      </c>
      <c r="AD672" s="890">
        <f t="shared" ca="1" si="1320"/>
        <v>32587.243243724675</v>
      </c>
      <c r="AE672" s="890">
        <f t="shared" ca="1" si="1320"/>
        <v>33385.778544464687</v>
      </c>
      <c r="AF672" s="890">
        <f t="shared" ca="1" si="1320"/>
        <v>33385.778544464687</v>
      </c>
      <c r="AG672" s="890">
        <f t="shared" ca="1" si="1320"/>
        <v>34195.236072157502</v>
      </c>
      <c r="AH672" s="890">
        <f t="shared" ca="1" si="1320"/>
        <v>34740.891398371037</v>
      </c>
      <c r="AI672" s="890">
        <f t="shared" ca="1" si="1320"/>
        <v>36125.853977722742</v>
      </c>
      <c r="AJ672" s="890">
        <f t="shared" ca="1" si="1320"/>
        <v>36125.853977722742</v>
      </c>
      <c r="AK672" s="890">
        <f t="shared" ca="1" si="1320"/>
        <v>37540.139226000429</v>
      </c>
      <c r="AL672" s="890">
        <f t="shared" ca="1" si="1320"/>
        <v>37540.139226000429</v>
      </c>
      <c r="AM672" s="890">
        <f t="shared" ca="1" si="1320"/>
        <v>38983.183461726978</v>
      </c>
      <c r="AN672" s="890">
        <f t="shared" ca="1" si="1320"/>
        <v>38983.183461726978</v>
      </c>
      <c r="AO672" s="890">
        <f t="shared" ca="1" si="1320"/>
        <v>40454.389396970182</v>
      </c>
      <c r="AP672" s="890">
        <f t="shared" ca="1" si="1320"/>
        <v>40454.389396970182</v>
      </c>
      <c r="AQ672" s="890">
        <f t="shared" ca="1" si="1320"/>
        <v>41953.129251949089</v>
      </c>
      <c r="AR672" s="890">
        <f t="shared" ca="1" si="1320"/>
        <v>37254.96291615886</v>
      </c>
      <c r="AS672" s="890">
        <f t="shared" ca="1" si="1320"/>
        <v>38692.302106353636</v>
      </c>
      <c r="AT672" s="890">
        <f t="shared" ca="1" si="1320"/>
        <v>38692.302106353636</v>
      </c>
      <c r="AU672" s="890">
        <f t="shared" ca="1" si="1320"/>
        <v>40157.924993809356</v>
      </c>
      <c r="AV672" s="890">
        <f t="shared" ca="1" si="1320"/>
        <v>40157.924993809356</v>
      </c>
      <c r="AW672" s="890">
        <f t="shared" ca="1" si="1320"/>
        <v>41651.20964433749</v>
      </c>
      <c r="AX672" s="890">
        <f t="shared" ca="1" si="1320"/>
        <v>41651.20964433749</v>
      </c>
      <c r="AY672" s="890">
        <f t="shared" ca="1" si="1320"/>
        <v>43171.50617275374</v>
      </c>
      <c r="AZ672" s="890">
        <f t="shared" ca="1" si="1320"/>
        <v>43171.50617275374</v>
      </c>
      <c r="BA672" s="890">
        <f t="shared" ca="1" si="1320"/>
        <v>44718.13995582729</v>
      </c>
      <c r="CF672" s="602">
        <f t="shared" ref="CF672:DI672" ca="1" si="1321">IF(ISNUMBER($W672),IF($W672&lt;=$Z$35,$Z$23*$Z$33*365/360/12+IF($W672=$Z$35,-$Z$23*$Z$34+$Z$23*$Z$34*$Z$26+$Z$37/2,),IF(AND($W672&gt;$Z$35,$W672&lt;=$Z$36),$Z$23*($Z$34*CF$40+(1-$Z$34)*$Z$33)*365/360/12+IF($W672=$Z$36,-$Z$23*(1-$Z$34)+$Z163/2,),PMT(CF$40/12*365/360,$Z$24+$Z$35-$Z$36,-$Z$23))),"")</f>
        <v>35568.319858392242</v>
      </c>
      <c r="CG672" s="602">
        <f t="shared" ca="1" si="1321"/>
        <v>36406.382743065027</v>
      </c>
      <c r="CH672" s="602">
        <f t="shared" ca="1" si="1321"/>
        <v>36406.382743065027</v>
      </c>
      <c r="CI672" s="602">
        <f t="shared" ca="1" si="1321"/>
        <v>37254.96291615886</v>
      </c>
      <c r="CJ672" s="602">
        <f t="shared" ca="1" si="1321"/>
        <v>37254.96291615886</v>
      </c>
      <c r="CK672" s="602">
        <f t="shared" ca="1" si="1321"/>
        <v>38113.93857024506</v>
      </c>
      <c r="CL672" s="602">
        <f t="shared" ca="1" si="1321"/>
        <v>38113.93857024506</v>
      </c>
      <c r="CM672" s="602">
        <f t="shared" ca="1" si="1321"/>
        <v>38983.183461726985</v>
      </c>
      <c r="CN672" s="602">
        <f t="shared" ca="1" si="1321"/>
        <v>38983.183461726985</v>
      </c>
      <c r="CO672" s="602">
        <f t="shared" ca="1" si="1321"/>
        <v>39862.567150632683</v>
      </c>
      <c r="CP672" s="602">
        <f t="shared" ca="1" si="1321"/>
        <v>43478.747935967709</v>
      </c>
      <c r="CQ672" s="602">
        <f t="shared" ca="1" si="1321"/>
        <v>45030.566265503898</v>
      </c>
      <c r="CR672" s="602">
        <f t="shared" ca="1" si="1321"/>
        <v>45030.566265503898</v>
      </c>
      <c r="CS672" s="602">
        <f t="shared" ca="1" si="1321"/>
        <v>46607.884191275814</v>
      </c>
      <c r="CT672" s="602">
        <f t="shared" ca="1" si="1321"/>
        <v>46607.884191275814</v>
      </c>
      <c r="CU672" s="602">
        <f t="shared" ca="1" si="1321"/>
        <v>48209.984007450126</v>
      </c>
      <c r="CV672" s="602">
        <f t="shared" ca="1" si="1321"/>
        <v>48209.984007450126</v>
      </c>
      <c r="CW672" s="602">
        <f t="shared" ca="1" si="1321"/>
        <v>49836.133517801674</v>
      </c>
      <c r="CX672" s="602">
        <f t="shared" ca="1" si="1321"/>
        <v>49836.133517801674</v>
      </c>
      <c r="CY672" s="602">
        <f t="shared" ca="1" si="1321"/>
        <v>51485.589135532791</v>
      </c>
      <c r="CZ672" s="602">
        <f t="shared" ca="1" si="1321"/>
        <v>46290.414859746117</v>
      </c>
      <c r="DA672" s="602">
        <f t="shared" ca="1" si="1321"/>
        <v>47887.616454968753</v>
      </c>
      <c r="DB672" s="602">
        <f t="shared" ca="1" si="1321"/>
        <v>47887.616454968753</v>
      </c>
      <c r="DC672" s="602">
        <f t="shared" ca="1" si="1321"/>
        <v>49509.015192921019</v>
      </c>
      <c r="DD672" s="602">
        <f t="shared" ca="1" si="1321"/>
        <v>49509.015192921019</v>
      </c>
      <c r="DE672" s="602">
        <f t="shared" ca="1" si="1321"/>
        <v>51153.869520848333</v>
      </c>
      <c r="DF672" s="602">
        <f t="shared" ca="1" si="1321"/>
        <v>51153.869520848333</v>
      </c>
      <c r="DG672" s="602">
        <f t="shared" ca="1" si="1321"/>
        <v>52821.428913199037</v>
      </c>
      <c r="DH672" s="602">
        <f t="shared" ca="1" si="1321"/>
        <v>52821.428913199037</v>
      </c>
      <c r="DI672" s="602">
        <f t="shared" ca="1" si="1321"/>
        <v>54510.936800140749</v>
      </c>
    </row>
    <row r="673" spans="22:113" ht="14.25" x14ac:dyDescent="0.2">
      <c r="V673" s="260"/>
      <c r="W673" s="887">
        <f t="shared" si="1319"/>
        <v>130</v>
      </c>
      <c r="X673" s="890">
        <f t="shared" ref="X673:BA673" ca="1" si="1322">IF(ISNUMBER($W673),IF($W673&lt;=$Z$35,$Z$23*$Z$33*365/360/12+IF($W673=$Z$35,-$Z$23*$Z$34+$Z$23*$Z$34*$Z$26+$Z$37/2,),IF(AND($W673&gt;$Z$35,$W673&lt;=$Z$36),$Z$23*($Z$34*X$40+(1-$Z$34)*$Z$33)*365/360/12+IF($W673=$Z$36,-$Z$23*(1-$Z$34)+$Z164/2,),PMT(X$40/12*365/360,$Z$24+$Z$35-$Z$36,-$Z$23))),"")</f>
        <v>30258.123080979487</v>
      </c>
      <c r="Y673" s="890">
        <f t="shared" ca="1" si="1322"/>
        <v>31023.326031623368</v>
      </c>
      <c r="Z673" s="890">
        <f t="shared" ca="1" si="1322"/>
        <v>31023.326031623368</v>
      </c>
      <c r="AA673" s="890">
        <f t="shared" ca="1" si="1322"/>
        <v>31799.728267184837</v>
      </c>
      <c r="AB673" s="890">
        <f t="shared" ca="1" si="1322"/>
        <v>31799.728267184837</v>
      </c>
      <c r="AC673" s="890">
        <f t="shared" ca="1" si="1322"/>
        <v>32587.243243724675</v>
      </c>
      <c r="AD673" s="890">
        <f t="shared" ca="1" si="1322"/>
        <v>32587.243243724675</v>
      </c>
      <c r="AE673" s="890">
        <f t="shared" ca="1" si="1322"/>
        <v>33385.778544464687</v>
      </c>
      <c r="AF673" s="890">
        <f t="shared" ca="1" si="1322"/>
        <v>33385.778544464687</v>
      </c>
      <c r="AG673" s="890">
        <f t="shared" ca="1" si="1322"/>
        <v>34195.236072157502</v>
      </c>
      <c r="AH673" s="890">
        <f t="shared" ca="1" si="1322"/>
        <v>34740.891398371037</v>
      </c>
      <c r="AI673" s="890">
        <f t="shared" ca="1" si="1322"/>
        <v>36125.853977722742</v>
      </c>
      <c r="AJ673" s="890">
        <f t="shared" ca="1" si="1322"/>
        <v>36125.853977722742</v>
      </c>
      <c r="AK673" s="890">
        <f t="shared" ca="1" si="1322"/>
        <v>37540.139226000429</v>
      </c>
      <c r="AL673" s="890">
        <f t="shared" ca="1" si="1322"/>
        <v>37540.139226000429</v>
      </c>
      <c r="AM673" s="890">
        <f t="shared" ca="1" si="1322"/>
        <v>38983.183461726978</v>
      </c>
      <c r="AN673" s="890">
        <f t="shared" ca="1" si="1322"/>
        <v>38983.183461726978</v>
      </c>
      <c r="AO673" s="890">
        <f t="shared" ca="1" si="1322"/>
        <v>40454.389396970182</v>
      </c>
      <c r="AP673" s="890">
        <f t="shared" ca="1" si="1322"/>
        <v>40454.389396970182</v>
      </c>
      <c r="AQ673" s="890">
        <f t="shared" ca="1" si="1322"/>
        <v>41953.129251949089</v>
      </c>
      <c r="AR673" s="890">
        <f t="shared" ca="1" si="1322"/>
        <v>37254.96291615886</v>
      </c>
      <c r="AS673" s="890">
        <f t="shared" ca="1" si="1322"/>
        <v>38692.302106353636</v>
      </c>
      <c r="AT673" s="890">
        <f t="shared" ca="1" si="1322"/>
        <v>38692.302106353636</v>
      </c>
      <c r="AU673" s="890">
        <f t="shared" ca="1" si="1322"/>
        <v>40157.924993809356</v>
      </c>
      <c r="AV673" s="890">
        <f t="shared" ca="1" si="1322"/>
        <v>40157.924993809356</v>
      </c>
      <c r="AW673" s="890">
        <f t="shared" ca="1" si="1322"/>
        <v>41651.20964433749</v>
      </c>
      <c r="AX673" s="890">
        <f t="shared" ca="1" si="1322"/>
        <v>41651.20964433749</v>
      </c>
      <c r="AY673" s="890">
        <f t="shared" ca="1" si="1322"/>
        <v>43171.50617275374</v>
      </c>
      <c r="AZ673" s="890">
        <f t="shared" ca="1" si="1322"/>
        <v>43171.50617275374</v>
      </c>
      <c r="BA673" s="890">
        <f t="shared" ca="1" si="1322"/>
        <v>44718.13995582729</v>
      </c>
      <c r="CF673" s="602">
        <f t="shared" ref="CF673:DI673" ca="1" si="1323">IF(ISNUMBER($W673),IF($W673&lt;=$Z$35,$Z$23*$Z$33*365/360/12+IF($W673=$Z$35,-$Z$23*$Z$34+$Z$23*$Z$34*$Z$26+$Z$37/2,),IF(AND($W673&gt;$Z$35,$W673&lt;=$Z$36),$Z$23*($Z$34*CF$40+(1-$Z$34)*$Z$33)*365/360/12+IF($W673=$Z$36,-$Z$23*(1-$Z$34)+$Z164/2,),PMT(CF$40/12*365/360,$Z$24+$Z$35-$Z$36,-$Z$23))),"")</f>
        <v>35568.319858392242</v>
      </c>
      <c r="CG673" s="602">
        <f t="shared" ca="1" si="1323"/>
        <v>36406.382743065027</v>
      </c>
      <c r="CH673" s="602">
        <f t="shared" ca="1" si="1323"/>
        <v>36406.382743065027</v>
      </c>
      <c r="CI673" s="602">
        <f t="shared" ca="1" si="1323"/>
        <v>37254.96291615886</v>
      </c>
      <c r="CJ673" s="602">
        <f t="shared" ca="1" si="1323"/>
        <v>37254.96291615886</v>
      </c>
      <c r="CK673" s="602">
        <f t="shared" ca="1" si="1323"/>
        <v>38113.93857024506</v>
      </c>
      <c r="CL673" s="602">
        <f t="shared" ca="1" si="1323"/>
        <v>38113.93857024506</v>
      </c>
      <c r="CM673" s="602">
        <f t="shared" ca="1" si="1323"/>
        <v>38983.183461726985</v>
      </c>
      <c r="CN673" s="602">
        <f t="shared" ca="1" si="1323"/>
        <v>38983.183461726985</v>
      </c>
      <c r="CO673" s="602">
        <f t="shared" ca="1" si="1323"/>
        <v>39862.567150632683</v>
      </c>
      <c r="CP673" s="602">
        <f t="shared" ca="1" si="1323"/>
        <v>43478.747935967709</v>
      </c>
      <c r="CQ673" s="602">
        <f t="shared" ca="1" si="1323"/>
        <v>45030.566265503898</v>
      </c>
      <c r="CR673" s="602">
        <f t="shared" ca="1" si="1323"/>
        <v>45030.566265503898</v>
      </c>
      <c r="CS673" s="602">
        <f t="shared" ca="1" si="1323"/>
        <v>46607.884191275814</v>
      </c>
      <c r="CT673" s="602">
        <f t="shared" ca="1" si="1323"/>
        <v>46607.884191275814</v>
      </c>
      <c r="CU673" s="602">
        <f t="shared" ca="1" si="1323"/>
        <v>48209.984007450126</v>
      </c>
      <c r="CV673" s="602">
        <f t="shared" ca="1" si="1323"/>
        <v>48209.984007450126</v>
      </c>
      <c r="CW673" s="602">
        <f t="shared" ca="1" si="1323"/>
        <v>49836.133517801674</v>
      </c>
      <c r="CX673" s="602">
        <f t="shared" ca="1" si="1323"/>
        <v>49836.133517801674</v>
      </c>
      <c r="CY673" s="602">
        <f t="shared" ca="1" si="1323"/>
        <v>51485.589135532791</v>
      </c>
      <c r="CZ673" s="602">
        <f t="shared" ca="1" si="1323"/>
        <v>46290.414859746117</v>
      </c>
      <c r="DA673" s="602">
        <f t="shared" ca="1" si="1323"/>
        <v>47887.616454968753</v>
      </c>
      <c r="DB673" s="602">
        <f t="shared" ca="1" si="1323"/>
        <v>47887.616454968753</v>
      </c>
      <c r="DC673" s="602">
        <f t="shared" ca="1" si="1323"/>
        <v>49509.015192921019</v>
      </c>
      <c r="DD673" s="602">
        <f t="shared" ca="1" si="1323"/>
        <v>49509.015192921019</v>
      </c>
      <c r="DE673" s="602">
        <f t="shared" ca="1" si="1323"/>
        <v>51153.869520848333</v>
      </c>
      <c r="DF673" s="602">
        <f t="shared" ca="1" si="1323"/>
        <v>51153.869520848333</v>
      </c>
      <c r="DG673" s="602">
        <f t="shared" ca="1" si="1323"/>
        <v>52821.428913199037</v>
      </c>
      <c r="DH673" s="602">
        <f t="shared" ca="1" si="1323"/>
        <v>52821.428913199037</v>
      </c>
      <c r="DI673" s="602">
        <f t="shared" ca="1" si="1323"/>
        <v>54510.936800140749</v>
      </c>
    </row>
    <row r="674" spans="22:113" ht="14.25" x14ac:dyDescent="0.2">
      <c r="V674" s="260"/>
      <c r="W674" s="887">
        <f t="shared" si="1319"/>
        <v>131</v>
      </c>
      <c r="X674" s="890">
        <f t="shared" ref="X674:BA674" ca="1" si="1324">IF(ISNUMBER($W674),IF($W674&lt;=$Z$35,$Z$23*$Z$33*365/360/12+IF($W674=$Z$35,-$Z$23*$Z$34+$Z$23*$Z$34*$Z$26+$Z$37/2,),IF(AND($W674&gt;$Z$35,$W674&lt;=$Z$36),$Z$23*($Z$34*X$40+(1-$Z$34)*$Z$33)*365/360/12+IF($W674=$Z$36,-$Z$23*(1-$Z$34)+$Z165/2,),PMT(X$40/12*365/360,$Z$24+$Z$35-$Z$36,-$Z$23))),"")</f>
        <v>30258.123080979487</v>
      </c>
      <c r="Y674" s="890">
        <f t="shared" ca="1" si="1324"/>
        <v>31023.326031623368</v>
      </c>
      <c r="Z674" s="890">
        <f t="shared" ca="1" si="1324"/>
        <v>31023.326031623368</v>
      </c>
      <c r="AA674" s="890">
        <f t="shared" ca="1" si="1324"/>
        <v>31799.728267184837</v>
      </c>
      <c r="AB674" s="890">
        <f t="shared" ca="1" si="1324"/>
        <v>31799.728267184837</v>
      </c>
      <c r="AC674" s="890">
        <f t="shared" ca="1" si="1324"/>
        <v>32587.243243724675</v>
      </c>
      <c r="AD674" s="890">
        <f t="shared" ca="1" si="1324"/>
        <v>32587.243243724675</v>
      </c>
      <c r="AE674" s="890">
        <f t="shared" ca="1" si="1324"/>
        <v>33385.778544464687</v>
      </c>
      <c r="AF674" s="890">
        <f t="shared" ca="1" si="1324"/>
        <v>33385.778544464687</v>
      </c>
      <c r="AG674" s="890">
        <f t="shared" ca="1" si="1324"/>
        <v>34195.236072157502</v>
      </c>
      <c r="AH674" s="890">
        <f t="shared" ca="1" si="1324"/>
        <v>34740.891398371037</v>
      </c>
      <c r="AI674" s="890">
        <f t="shared" ca="1" si="1324"/>
        <v>36125.853977722742</v>
      </c>
      <c r="AJ674" s="890">
        <f t="shared" ca="1" si="1324"/>
        <v>36125.853977722742</v>
      </c>
      <c r="AK674" s="890">
        <f t="shared" ca="1" si="1324"/>
        <v>37540.139226000429</v>
      </c>
      <c r="AL674" s="890">
        <f t="shared" ca="1" si="1324"/>
        <v>37540.139226000429</v>
      </c>
      <c r="AM674" s="890">
        <f t="shared" ca="1" si="1324"/>
        <v>38983.183461726978</v>
      </c>
      <c r="AN674" s="890">
        <f t="shared" ca="1" si="1324"/>
        <v>38983.183461726978</v>
      </c>
      <c r="AO674" s="890">
        <f t="shared" ca="1" si="1324"/>
        <v>40454.389396970182</v>
      </c>
      <c r="AP674" s="890">
        <f t="shared" ca="1" si="1324"/>
        <v>40454.389396970182</v>
      </c>
      <c r="AQ674" s="890">
        <f t="shared" ca="1" si="1324"/>
        <v>41953.129251949089</v>
      </c>
      <c r="AR674" s="890">
        <f t="shared" ca="1" si="1324"/>
        <v>37254.96291615886</v>
      </c>
      <c r="AS674" s="890">
        <f t="shared" ca="1" si="1324"/>
        <v>38692.302106353636</v>
      </c>
      <c r="AT674" s="890">
        <f t="shared" ca="1" si="1324"/>
        <v>38692.302106353636</v>
      </c>
      <c r="AU674" s="890">
        <f t="shared" ca="1" si="1324"/>
        <v>40157.924993809356</v>
      </c>
      <c r="AV674" s="890">
        <f t="shared" ca="1" si="1324"/>
        <v>40157.924993809356</v>
      </c>
      <c r="AW674" s="890">
        <f t="shared" ca="1" si="1324"/>
        <v>41651.20964433749</v>
      </c>
      <c r="AX674" s="890">
        <f t="shared" ca="1" si="1324"/>
        <v>41651.20964433749</v>
      </c>
      <c r="AY674" s="890">
        <f t="shared" ca="1" si="1324"/>
        <v>43171.50617275374</v>
      </c>
      <c r="AZ674" s="890">
        <f t="shared" ca="1" si="1324"/>
        <v>43171.50617275374</v>
      </c>
      <c r="BA674" s="890">
        <f t="shared" ca="1" si="1324"/>
        <v>44718.13995582729</v>
      </c>
      <c r="CF674" s="602">
        <f t="shared" ref="CF674:DI674" ca="1" si="1325">IF(ISNUMBER($W674),IF($W674&lt;=$Z$35,$Z$23*$Z$33*365/360/12+IF($W674=$Z$35,-$Z$23*$Z$34+$Z$23*$Z$34*$Z$26+$Z$37/2,),IF(AND($W674&gt;$Z$35,$W674&lt;=$Z$36),$Z$23*($Z$34*CF$40+(1-$Z$34)*$Z$33)*365/360/12+IF($W674=$Z$36,-$Z$23*(1-$Z$34)+$Z165/2,),PMT(CF$40/12*365/360,$Z$24+$Z$35-$Z$36,-$Z$23))),"")</f>
        <v>35568.319858392242</v>
      </c>
      <c r="CG674" s="602">
        <f t="shared" ca="1" si="1325"/>
        <v>36406.382743065027</v>
      </c>
      <c r="CH674" s="602">
        <f t="shared" ca="1" si="1325"/>
        <v>36406.382743065027</v>
      </c>
      <c r="CI674" s="602">
        <f t="shared" ca="1" si="1325"/>
        <v>37254.96291615886</v>
      </c>
      <c r="CJ674" s="602">
        <f t="shared" ca="1" si="1325"/>
        <v>37254.96291615886</v>
      </c>
      <c r="CK674" s="602">
        <f t="shared" ca="1" si="1325"/>
        <v>38113.93857024506</v>
      </c>
      <c r="CL674" s="602">
        <f t="shared" ca="1" si="1325"/>
        <v>38113.93857024506</v>
      </c>
      <c r="CM674" s="602">
        <f t="shared" ca="1" si="1325"/>
        <v>38983.183461726985</v>
      </c>
      <c r="CN674" s="602">
        <f t="shared" ca="1" si="1325"/>
        <v>38983.183461726985</v>
      </c>
      <c r="CO674" s="602">
        <f t="shared" ca="1" si="1325"/>
        <v>39862.567150632683</v>
      </c>
      <c r="CP674" s="602">
        <f t="shared" ca="1" si="1325"/>
        <v>43478.747935967709</v>
      </c>
      <c r="CQ674" s="602">
        <f t="shared" ca="1" si="1325"/>
        <v>45030.566265503898</v>
      </c>
      <c r="CR674" s="602">
        <f t="shared" ca="1" si="1325"/>
        <v>45030.566265503898</v>
      </c>
      <c r="CS674" s="602">
        <f t="shared" ca="1" si="1325"/>
        <v>46607.884191275814</v>
      </c>
      <c r="CT674" s="602">
        <f t="shared" ca="1" si="1325"/>
        <v>46607.884191275814</v>
      </c>
      <c r="CU674" s="602">
        <f t="shared" ca="1" si="1325"/>
        <v>48209.984007450126</v>
      </c>
      <c r="CV674" s="602">
        <f t="shared" ca="1" si="1325"/>
        <v>48209.984007450126</v>
      </c>
      <c r="CW674" s="602">
        <f t="shared" ca="1" si="1325"/>
        <v>49836.133517801674</v>
      </c>
      <c r="CX674" s="602">
        <f t="shared" ca="1" si="1325"/>
        <v>49836.133517801674</v>
      </c>
      <c r="CY674" s="602">
        <f t="shared" ca="1" si="1325"/>
        <v>51485.589135532791</v>
      </c>
      <c r="CZ674" s="602">
        <f t="shared" ca="1" si="1325"/>
        <v>46290.414859746117</v>
      </c>
      <c r="DA674" s="602">
        <f t="shared" ca="1" si="1325"/>
        <v>47887.616454968753</v>
      </c>
      <c r="DB674" s="602">
        <f t="shared" ca="1" si="1325"/>
        <v>47887.616454968753</v>
      </c>
      <c r="DC674" s="602">
        <f t="shared" ca="1" si="1325"/>
        <v>49509.015192921019</v>
      </c>
      <c r="DD674" s="602">
        <f t="shared" ca="1" si="1325"/>
        <v>49509.015192921019</v>
      </c>
      <c r="DE674" s="602">
        <f t="shared" ca="1" si="1325"/>
        <v>51153.869520848333</v>
      </c>
      <c r="DF674" s="602">
        <f t="shared" ca="1" si="1325"/>
        <v>51153.869520848333</v>
      </c>
      <c r="DG674" s="602">
        <f t="shared" ca="1" si="1325"/>
        <v>52821.428913199037</v>
      </c>
      <c r="DH674" s="602">
        <f t="shared" ca="1" si="1325"/>
        <v>52821.428913199037</v>
      </c>
      <c r="DI674" s="602">
        <f t="shared" ca="1" si="1325"/>
        <v>54510.936800140749</v>
      </c>
    </row>
    <row r="675" spans="22:113" ht="14.25" x14ac:dyDescent="0.2">
      <c r="V675" s="260"/>
      <c r="W675" s="887">
        <f t="shared" si="1319"/>
        <v>132</v>
      </c>
      <c r="X675" s="890">
        <f t="shared" ref="X675:BA675" ca="1" si="1326">IF(ISNUMBER($W675),IF($W675&lt;=$Z$35,$Z$23*$Z$33*365/360/12+IF($W675=$Z$35,-$Z$23*$Z$34+$Z$23*$Z$34*$Z$26+$Z$37/2,),IF(AND($W675&gt;$Z$35,$W675&lt;=$Z$36),$Z$23*($Z$34*X$40+(1-$Z$34)*$Z$33)*365/360/12+IF($W675=$Z$36,-$Z$23*(1-$Z$34)+$Z166/2,),PMT(X$40/12*365/360,$Z$24+$Z$35-$Z$36,-$Z$23))),"")</f>
        <v>30258.123080979487</v>
      </c>
      <c r="Y675" s="890">
        <f t="shared" ca="1" si="1326"/>
        <v>31023.326031623368</v>
      </c>
      <c r="Z675" s="890">
        <f t="shared" ca="1" si="1326"/>
        <v>31023.326031623368</v>
      </c>
      <c r="AA675" s="890">
        <f t="shared" ca="1" si="1326"/>
        <v>31799.728267184837</v>
      </c>
      <c r="AB675" s="890">
        <f t="shared" ca="1" si="1326"/>
        <v>31799.728267184837</v>
      </c>
      <c r="AC675" s="890">
        <f t="shared" ca="1" si="1326"/>
        <v>32587.243243724675</v>
      </c>
      <c r="AD675" s="890">
        <f t="shared" ca="1" si="1326"/>
        <v>32587.243243724675</v>
      </c>
      <c r="AE675" s="890">
        <f t="shared" ca="1" si="1326"/>
        <v>33385.778544464687</v>
      </c>
      <c r="AF675" s="890">
        <f t="shared" ca="1" si="1326"/>
        <v>33385.778544464687</v>
      </c>
      <c r="AG675" s="890">
        <f t="shared" ca="1" si="1326"/>
        <v>34195.236072157502</v>
      </c>
      <c r="AH675" s="890">
        <f t="shared" ca="1" si="1326"/>
        <v>34740.891398371037</v>
      </c>
      <c r="AI675" s="890">
        <f t="shared" ca="1" si="1326"/>
        <v>36125.853977722742</v>
      </c>
      <c r="AJ675" s="890">
        <f t="shared" ca="1" si="1326"/>
        <v>36125.853977722742</v>
      </c>
      <c r="AK675" s="890">
        <f t="shared" ca="1" si="1326"/>
        <v>37540.139226000429</v>
      </c>
      <c r="AL675" s="890">
        <f t="shared" ca="1" si="1326"/>
        <v>37540.139226000429</v>
      </c>
      <c r="AM675" s="890">
        <f t="shared" ca="1" si="1326"/>
        <v>38983.183461726978</v>
      </c>
      <c r="AN675" s="890">
        <f t="shared" ca="1" si="1326"/>
        <v>38983.183461726978</v>
      </c>
      <c r="AO675" s="890">
        <f t="shared" ca="1" si="1326"/>
        <v>40454.389396970182</v>
      </c>
      <c r="AP675" s="890">
        <f t="shared" ca="1" si="1326"/>
        <v>40454.389396970182</v>
      </c>
      <c r="AQ675" s="890">
        <f t="shared" ca="1" si="1326"/>
        <v>41953.129251949089</v>
      </c>
      <c r="AR675" s="890">
        <f t="shared" ca="1" si="1326"/>
        <v>37254.96291615886</v>
      </c>
      <c r="AS675" s="890">
        <f t="shared" ca="1" si="1326"/>
        <v>38692.302106353636</v>
      </c>
      <c r="AT675" s="890">
        <f t="shared" ca="1" si="1326"/>
        <v>38692.302106353636</v>
      </c>
      <c r="AU675" s="890">
        <f t="shared" ca="1" si="1326"/>
        <v>40157.924993809356</v>
      </c>
      <c r="AV675" s="890">
        <f t="shared" ca="1" si="1326"/>
        <v>40157.924993809356</v>
      </c>
      <c r="AW675" s="890">
        <f t="shared" ca="1" si="1326"/>
        <v>41651.20964433749</v>
      </c>
      <c r="AX675" s="890">
        <f t="shared" ca="1" si="1326"/>
        <v>41651.20964433749</v>
      </c>
      <c r="AY675" s="890">
        <f t="shared" ca="1" si="1326"/>
        <v>43171.50617275374</v>
      </c>
      <c r="AZ675" s="890">
        <f t="shared" ca="1" si="1326"/>
        <v>43171.50617275374</v>
      </c>
      <c r="BA675" s="890">
        <f t="shared" ca="1" si="1326"/>
        <v>44718.13995582729</v>
      </c>
      <c r="CF675" s="602">
        <f t="shared" ref="CF675:DI675" ca="1" si="1327">IF(ISNUMBER($W675),IF($W675&lt;=$Z$35,$Z$23*$Z$33*365/360/12+IF($W675=$Z$35,-$Z$23*$Z$34+$Z$23*$Z$34*$Z$26+$Z$37/2,),IF(AND($W675&gt;$Z$35,$W675&lt;=$Z$36),$Z$23*($Z$34*CF$40+(1-$Z$34)*$Z$33)*365/360/12+IF($W675=$Z$36,-$Z$23*(1-$Z$34)+$Z166/2,),PMT(CF$40/12*365/360,$Z$24+$Z$35-$Z$36,-$Z$23))),"")</f>
        <v>35568.319858392242</v>
      </c>
      <c r="CG675" s="602">
        <f t="shared" ca="1" si="1327"/>
        <v>36406.382743065027</v>
      </c>
      <c r="CH675" s="602">
        <f t="shared" ca="1" si="1327"/>
        <v>36406.382743065027</v>
      </c>
      <c r="CI675" s="602">
        <f t="shared" ca="1" si="1327"/>
        <v>37254.96291615886</v>
      </c>
      <c r="CJ675" s="602">
        <f t="shared" ca="1" si="1327"/>
        <v>37254.96291615886</v>
      </c>
      <c r="CK675" s="602">
        <f t="shared" ca="1" si="1327"/>
        <v>38113.93857024506</v>
      </c>
      <c r="CL675" s="602">
        <f t="shared" ca="1" si="1327"/>
        <v>38113.93857024506</v>
      </c>
      <c r="CM675" s="602">
        <f t="shared" ca="1" si="1327"/>
        <v>38983.183461726985</v>
      </c>
      <c r="CN675" s="602">
        <f t="shared" ca="1" si="1327"/>
        <v>38983.183461726985</v>
      </c>
      <c r="CO675" s="602">
        <f t="shared" ca="1" si="1327"/>
        <v>39862.567150632683</v>
      </c>
      <c r="CP675" s="602">
        <f t="shared" ca="1" si="1327"/>
        <v>43478.747935967709</v>
      </c>
      <c r="CQ675" s="602">
        <f t="shared" ca="1" si="1327"/>
        <v>45030.566265503898</v>
      </c>
      <c r="CR675" s="602">
        <f t="shared" ca="1" si="1327"/>
        <v>45030.566265503898</v>
      </c>
      <c r="CS675" s="602">
        <f t="shared" ca="1" si="1327"/>
        <v>46607.884191275814</v>
      </c>
      <c r="CT675" s="602">
        <f t="shared" ca="1" si="1327"/>
        <v>46607.884191275814</v>
      </c>
      <c r="CU675" s="602">
        <f t="shared" ca="1" si="1327"/>
        <v>48209.984007450126</v>
      </c>
      <c r="CV675" s="602">
        <f t="shared" ca="1" si="1327"/>
        <v>48209.984007450126</v>
      </c>
      <c r="CW675" s="602">
        <f t="shared" ca="1" si="1327"/>
        <v>49836.133517801674</v>
      </c>
      <c r="CX675" s="602">
        <f t="shared" ca="1" si="1327"/>
        <v>49836.133517801674</v>
      </c>
      <c r="CY675" s="602">
        <f t="shared" ca="1" si="1327"/>
        <v>51485.589135532791</v>
      </c>
      <c r="CZ675" s="602">
        <f t="shared" ca="1" si="1327"/>
        <v>46290.414859746117</v>
      </c>
      <c r="DA675" s="602">
        <f t="shared" ca="1" si="1327"/>
        <v>47887.616454968753</v>
      </c>
      <c r="DB675" s="602">
        <f t="shared" ca="1" si="1327"/>
        <v>47887.616454968753</v>
      </c>
      <c r="DC675" s="602">
        <f t="shared" ca="1" si="1327"/>
        <v>49509.015192921019</v>
      </c>
      <c r="DD675" s="602">
        <f t="shared" ca="1" si="1327"/>
        <v>49509.015192921019</v>
      </c>
      <c r="DE675" s="602">
        <f t="shared" ca="1" si="1327"/>
        <v>51153.869520848333</v>
      </c>
      <c r="DF675" s="602">
        <f t="shared" ca="1" si="1327"/>
        <v>51153.869520848333</v>
      </c>
      <c r="DG675" s="602">
        <f t="shared" ca="1" si="1327"/>
        <v>52821.428913199037</v>
      </c>
      <c r="DH675" s="602">
        <f t="shared" ca="1" si="1327"/>
        <v>52821.428913199037</v>
      </c>
      <c r="DI675" s="602">
        <f t="shared" ca="1" si="1327"/>
        <v>54510.936800140749</v>
      </c>
    </row>
    <row r="676" spans="22:113" ht="14.25" x14ac:dyDescent="0.2">
      <c r="V676" s="260"/>
      <c r="W676" s="887">
        <f t="shared" si="1319"/>
        <v>133</v>
      </c>
      <c r="X676" s="890">
        <f t="shared" ref="X676:BA676" ca="1" si="1328">IF(ISNUMBER($W676),IF($W676&lt;=$Z$35,$Z$23*$Z$33*365/360/12+IF($W676=$Z$35,-$Z$23*$Z$34+$Z$23*$Z$34*$Z$26+$Z$37/2,),IF(AND($W676&gt;$Z$35,$W676&lt;=$Z$36),$Z$23*($Z$34*X$40+(1-$Z$34)*$Z$33)*365/360/12+IF($W676=$Z$36,-$Z$23*(1-$Z$34)+$Z167/2,),PMT(X$40/12*365/360,$Z$24+$Z$35-$Z$36,-$Z$23))),"")</f>
        <v>30258.123080979487</v>
      </c>
      <c r="Y676" s="890">
        <f t="shared" ca="1" si="1328"/>
        <v>31023.326031623368</v>
      </c>
      <c r="Z676" s="890">
        <f t="shared" ca="1" si="1328"/>
        <v>31023.326031623368</v>
      </c>
      <c r="AA676" s="890">
        <f t="shared" ca="1" si="1328"/>
        <v>31799.728267184837</v>
      </c>
      <c r="AB676" s="890">
        <f t="shared" ca="1" si="1328"/>
        <v>31799.728267184837</v>
      </c>
      <c r="AC676" s="890">
        <f t="shared" ca="1" si="1328"/>
        <v>32587.243243724675</v>
      </c>
      <c r="AD676" s="890">
        <f t="shared" ca="1" si="1328"/>
        <v>32587.243243724675</v>
      </c>
      <c r="AE676" s="890">
        <f t="shared" ca="1" si="1328"/>
        <v>33385.778544464687</v>
      </c>
      <c r="AF676" s="890">
        <f t="shared" ca="1" si="1328"/>
        <v>33385.778544464687</v>
      </c>
      <c r="AG676" s="890">
        <f t="shared" ca="1" si="1328"/>
        <v>34195.236072157502</v>
      </c>
      <c r="AH676" s="890">
        <f t="shared" ca="1" si="1328"/>
        <v>34740.891398371037</v>
      </c>
      <c r="AI676" s="890">
        <f t="shared" ca="1" si="1328"/>
        <v>36125.853977722742</v>
      </c>
      <c r="AJ676" s="890">
        <f t="shared" ca="1" si="1328"/>
        <v>36125.853977722742</v>
      </c>
      <c r="AK676" s="890">
        <f t="shared" ca="1" si="1328"/>
        <v>37540.139226000429</v>
      </c>
      <c r="AL676" s="890">
        <f t="shared" ca="1" si="1328"/>
        <v>37540.139226000429</v>
      </c>
      <c r="AM676" s="890">
        <f t="shared" ca="1" si="1328"/>
        <v>38983.183461726978</v>
      </c>
      <c r="AN676" s="890">
        <f t="shared" ca="1" si="1328"/>
        <v>38983.183461726978</v>
      </c>
      <c r="AO676" s="890">
        <f t="shared" ca="1" si="1328"/>
        <v>40454.389396970182</v>
      </c>
      <c r="AP676" s="890">
        <f t="shared" ca="1" si="1328"/>
        <v>40454.389396970182</v>
      </c>
      <c r="AQ676" s="890">
        <f t="shared" ca="1" si="1328"/>
        <v>41953.129251949089</v>
      </c>
      <c r="AR676" s="890">
        <f t="shared" ca="1" si="1328"/>
        <v>37254.96291615886</v>
      </c>
      <c r="AS676" s="890">
        <f t="shared" ca="1" si="1328"/>
        <v>38692.302106353636</v>
      </c>
      <c r="AT676" s="890">
        <f t="shared" ca="1" si="1328"/>
        <v>38692.302106353636</v>
      </c>
      <c r="AU676" s="890">
        <f t="shared" ca="1" si="1328"/>
        <v>40157.924993809356</v>
      </c>
      <c r="AV676" s="890">
        <f t="shared" ca="1" si="1328"/>
        <v>40157.924993809356</v>
      </c>
      <c r="AW676" s="890">
        <f t="shared" ca="1" si="1328"/>
        <v>41651.20964433749</v>
      </c>
      <c r="AX676" s="890">
        <f t="shared" ca="1" si="1328"/>
        <v>41651.20964433749</v>
      </c>
      <c r="AY676" s="890">
        <f t="shared" ca="1" si="1328"/>
        <v>43171.50617275374</v>
      </c>
      <c r="AZ676" s="890">
        <f t="shared" ca="1" si="1328"/>
        <v>43171.50617275374</v>
      </c>
      <c r="BA676" s="890">
        <f t="shared" ca="1" si="1328"/>
        <v>44718.13995582729</v>
      </c>
      <c r="CF676" s="602">
        <f t="shared" ref="CF676:DI676" ca="1" si="1329">IF(ISNUMBER($W676),IF($W676&lt;=$Z$35,$Z$23*$Z$33*365/360/12+IF($W676=$Z$35,-$Z$23*$Z$34+$Z$23*$Z$34*$Z$26+$Z$37/2,),IF(AND($W676&gt;$Z$35,$W676&lt;=$Z$36),$Z$23*($Z$34*CF$40+(1-$Z$34)*$Z$33)*365/360/12+IF($W676=$Z$36,-$Z$23*(1-$Z$34)+$Z167/2,),PMT(CF$40/12*365/360,$Z$24+$Z$35-$Z$36,-$Z$23))),"")</f>
        <v>35568.319858392242</v>
      </c>
      <c r="CG676" s="602">
        <f t="shared" ca="1" si="1329"/>
        <v>36406.382743065027</v>
      </c>
      <c r="CH676" s="602">
        <f t="shared" ca="1" si="1329"/>
        <v>36406.382743065027</v>
      </c>
      <c r="CI676" s="602">
        <f t="shared" ca="1" si="1329"/>
        <v>37254.96291615886</v>
      </c>
      <c r="CJ676" s="602">
        <f t="shared" ca="1" si="1329"/>
        <v>37254.96291615886</v>
      </c>
      <c r="CK676" s="602">
        <f t="shared" ca="1" si="1329"/>
        <v>38113.93857024506</v>
      </c>
      <c r="CL676" s="602">
        <f t="shared" ca="1" si="1329"/>
        <v>38113.93857024506</v>
      </c>
      <c r="CM676" s="602">
        <f t="shared" ca="1" si="1329"/>
        <v>38983.183461726985</v>
      </c>
      <c r="CN676" s="602">
        <f t="shared" ca="1" si="1329"/>
        <v>38983.183461726985</v>
      </c>
      <c r="CO676" s="602">
        <f t="shared" ca="1" si="1329"/>
        <v>39862.567150632683</v>
      </c>
      <c r="CP676" s="602">
        <f t="shared" ca="1" si="1329"/>
        <v>43478.747935967709</v>
      </c>
      <c r="CQ676" s="602">
        <f t="shared" ca="1" si="1329"/>
        <v>45030.566265503898</v>
      </c>
      <c r="CR676" s="602">
        <f t="shared" ca="1" si="1329"/>
        <v>45030.566265503898</v>
      </c>
      <c r="CS676" s="602">
        <f t="shared" ca="1" si="1329"/>
        <v>46607.884191275814</v>
      </c>
      <c r="CT676" s="602">
        <f t="shared" ca="1" si="1329"/>
        <v>46607.884191275814</v>
      </c>
      <c r="CU676" s="602">
        <f t="shared" ca="1" si="1329"/>
        <v>48209.984007450126</v>
      </c>
      <c r="CV676" s="602">
        <f t="shared" ca="1" si="1329"/>
        <v>48209.984007450126</v>
      </c>
      <c r="CW676" s="602">
        <f t="shared" ca="1" si="1329"/>
        <v>49836.133517801674</v>
      </c>
      <c r="CX676" s="602">
        <f t="shared" ca="1" si="1329"/>
        <v>49836.133517801674</v>
      </c>
      <c r="CY676" s="602">
        <f t="shared" ca="1" si="1329"/>
        <v>51485.589135532791</v>
      </c>
      <c r="CZ676" s="602">
        <f t="shared" ca="1" si="1329"/>
        <v>46290.414859746117</v>
      </c>
      <c r="DA676" s="602">
        <f t="shared" ca="1" si="1329"/>
        <v>47887.616454968753</v>
      </c>
      <c r="DB676" s="602">
        <f t="shared" ca="1" si="1329"/>
        <v>47887.616454968753</v>
      </c>
      <c r="DC676" s="602">
        <f t="shared" ca="1" si="1329"/>
        <v>49509.015192921019</v>
      </c>
      <c r="DD676" s="602">
        <f t="shared" ca="1" si="1329"/>
        <v>49509.015192921019</v>
      </c>
      <c r="DE676" s="602">
        <f t="shared" ca="1" si="1329"/>
        <v>51153.869520848333</v>
      </c>
      <c r="DF676" s="602">
        <f t="shared" ca="1" si="1329"/>
        <v>51153.869520848333</v>
      </c>
      <c r="DG676" s="602">
        <f t="shared" ca="1" si="1329"/>
        <v>52821.428913199037</v>
      </c>
      <c r="DH676" s="602">
        <f t="shared" ca="1" si="1329"/>
        <v>52821.428913199037</v>
      </c>
      <c r="DI676" s="602">
        <f t="shared" ca="1" si="1329"/>
        <v>54510.936800140749</v>
      </c>
    </row>
    <row r="677" spans="22:113" ht="14.25" x14ac:dyDescent="0.2">
      <c r="V677" s="260"/>
      <c r="W677" s="887">
        <f t="shared" si="1319"/>
        <v>134</v>
      </c>
      <c r="X677" s="890">
        <f t="shared" ref="X677:BA677" ca="1" si="1330">IF(ISNUMBER($W677),IF($W677&lt;=$Z$35,$Z$23*$Z$33*365/360/12+IF($W677=$Z$35,-$Z$23*$Z$34+$Z$23*$Z$34*$Z$26+$Z$37/2,),IF(AND($W677&gt;$Z$35,$W677&lt;=$Z$36),$Z$23*($Z$34*X$40+(1-$Z$34)*$Z$33)*365/360/12+IF($W677=$Z$36,-$Z$23*(1-$Z$34)+$Z168/2,),PMT(X$40/12*365/360,$Z$24+$Z$35-$Z$36,-$Z$23))),"")</f>
        <v>30258.123080979487</v>
      </c>
      <c r="Y677" s="890">
        <f t="shared" ca="1" si="1330"/>
        <v>31023.326031623368</v>
      </c>
      <c r="Z677" s="890">
        <f t="shared" ca="1" si="1330"/>
        <v>31023.326031623368</v>
      </c>
      <c r="AA677" s="890">
        <f t="shared" ca="1" si="1330"/>
        <v>31799.728267184837</v>
      </c>
      <c r="AB677" s="890">
        <f t="shared" ca="1" si="1330"/>
        <v>31799.728267184837</v>
      </c>
      <c r="AC677" s="890">
        <f t="shared" ca="1" si="1330"/>
        <v>32587.243243724675</v>
      </c>
      <c r="AD677" s="890">
        <f t="shared" ca="1" si="1330"/>
        <v>32587.243243724675</v>
      </c>
      <c r="AE677" s="890">
        <f t="shared" ca="1" si="1330"/>
        <v>33385.778544464687</v>
      </c>
      <c r="AF677" s="890">
        <f t="shared" ca="1" si="1330"/>
        <v>33385.778544464687</v>
      </c>
      <c r="AG677" s="890">
        <f t="shared" ca="1" si="1330"/>
        <v>34195.236072157502</v>
      </c>
      <c r="AH677" s="890">
        <f t="shared" ca="1" si="1330"/>
        <v>34740.891398371037</v>
      </c>
      <c r="AI677" s="890">
        <f t="shared" ca="1" si="1330"/>
        <v>36125.853977722742</v>
      </c>
      <c r="AJ677" s="890">
        <f t="shared" ca="1" si="1330"/>
        <v>36125.853977722742</v>
      </c>
      <c r="AK677" s="890">
        <f t="shared" ca="1" si="1330"/>
        <v>37540.139226000429</v>
      </c>
      <c r="AL677" s="890">
        <f t="shared" ca="1" si="1330"/>
        <v>37540.139226000429</v>
      </c>
      <c r="AM677" s="890">
        <f t="shared" ca="1" si="1330"/>
        <v>38983.183461726978</v>
      </c>
      <c r="AN677" s="890">
        <f t="shared" ca="1" si="1330"/>
        <v>38983.183461726978</v>
      </c>
      <c r="AO677" s="890">
        <f t="shared" ca="1" si="1330"/>
        <v>40454.389396970182</v>
      </c>
      <c r="AP677" s="890">
        <f t="shared" ca="1" si="1330"/>
        <v>40454.389396970182</v>
      </c>
      <c r="AQ677" s="890">
        <f t="shared" ca="1" si="1330"/>
        <v>41953.129251949089</v>
      </c>
      <c r="AR677" s="890">
        <f t="shared" ca="1" si="1330"/>
        <v>37254.96291615886</v>
      </c>
      <c r="AS677" s="890">
        <f t="shared" ca="1" si="1330"/>
        <v>38692.302106353636</v>
      </c>
      <c r="AT677" s="890">
        <f t="shared" ca="1" si="1330"/>
        <v>38692.302106353636</v>
      </c>
      <c r="AU677" s="890">
        <f t="shared" ca="1" si="1330"/>
        <v>40157.924993809356</v>
      </c>
      <c r="AV677" s="890">
        <f t="shared" ca="1" si="1330"/>
        <v>40157.924993809356</v>
      </c>
      <c r="AW677" s="890">
        <f t="shared" ca="1" si="1330"/>
        <v>41651.20964433749</v>
      </c>
      <c r="AX677" s="890">
        <f t="shared" ca="1" si="1330"/>
        <v>41651.20964433749</v>
      </c>
      <c r="AY677" s="890">
        <f t="shared" ca="1" si="1330"/>
        <v>43171.50617275374</v>
      </c>
      <c r="AZ677" s="890">
        <f t="shared" ca="1" si="1330"/>
        <v>43171.50617275374</v>
      </c>
      <c r="BA677" s="890">
        <f t="shared" ca="1" si="1330"/>
        <v>44718.13995582729</v>
      </c>
      <c r="CF677" s="602">
        <f t="shared" ref="CF677:DI677" ca="1" si="1331">IF(ISNUMBER($W677),IF($W677&lt;=$Z$35,$Z$23*$Z$33*365/360/12+IF($W677=$Z$35,-$Z$23*$Z$34+$Z$23*$Z$34*$Z$26+$Z$37/2,),IF(AND($W677&gt;$Z$35,$W677&lt;=$Z$36),$Z$23*($Z$34*CF$40+(1-$Z$34)*$Z$33)*365/360/12+IF($W677=$Z$36,-$Z$23*(1-$Z$34)+$Z168/2,),PMT(CF$40/12*365/360,$Z$24+$Z$35-$Z$36,-$Z$23))),"")</f>
        <v>35568.319858392242</v>
      </c>
      <c r="CG677" s="602">
        <f t="shared" ca="1" si="1331"/>
        <v>36406.382743065027</v>
      </c>
      <c r="CH677" s="602">
        <f t="shared" ca="1" si="1331"/>
        <v>36406.382743065027</v>
      </c>
      <c r="CI677" s="602">
        <f t="shared" ca="1" si="1331"/>
        <v>37254.96291615886</v>
      </c>
      <c r="CJ677" s="602">
        <f t="shared" ca="1" si="1331"/>
        <v>37254.96291615886</v>
      </c>
      <c r="CK677" s="602">
        <f t="shared" ca="1" si="1331"/>
        <v>38113.93857024506</v>
      </c>
      <c r="CL677" s="602">
        <f t="shared" ca="1" si="1331"/>
        <v>38113.93857024506</v>
      </c>
      <c r="CM677" s="602">
        <f t="shared" ca="1" si="1331"/>
        <v>38983.183461726985</v>
      </c>
      <c r="CN677" s="602">
        <f t="shared" ca="1" si="1331"/>
        <v>38983.183461726985</v>
      </c>
      <c r="CO677" s="602">
        <f t="shared" ca="1" si="1331"/>
        <v>39862.567150632683</v>
      </c>
      <c r="CP677" s="602">
        <f t="shared" ca="1" si="1331"/>
        <v>43478.747935967709</v>
      </c>
      <c r="CQ677" s="602">
        <f t="shared" ca="1" si="1331"/>
        <v>45030.566265503898</v>
      </c>
      <c r="CR677" s="602">
        <f t="shared" ca="1" si="1331"/>
        <v>45030.566265503898</v>
      </c>
      <c r="CS677" s="602">
        <f t="shared" ca="1" si="1331"/>
        <v>46607.884191275814</v>
      </c>
      <c r="CT677" s="602">
        <f t="shared" ca="1" si="1331"/>
        <v>46607.884191275814</v>
      </c>
      <c r="CU677" s="602">
        <f t="shared" ca="1" si="1331"/>
        <v>48209.984007450126</v>
      </c>
      <c r="CV677" s="602">
        <f t="shared" ca="1" si="1331"/>
        <v>48209.984007450126</v>
      </c>
      <c r="CW677" s="602">
        <f t="shared" ca="1" si="1331"/>
        <v>49836.133517801674</v>
      </c>
      <c r="CX677" s="602">
        <f t="shared" ca="1" si="1331"/>
        <v>49836.133517801674</v>
      </c>
      <c r="CY677" s="602">
        <f t="shared" ca="1" si="1331"/>
        <v>51485.589135532791</v>
      </c>
      <c r="CZ677" s="602">
        <f t="shared" ca="1" si="1331"/>
        <v>46290.414859746117</v>
      </c>
      <c r="DA677" s="602">
        <f t="shared" ca="1" si="1331"/>
        <v>47887.616454968753</v>
      </c>
      <c r="DB677" s="602">
        <f t="shared" ca="1" si="1331"/>
        <v>47887.616454968753</v>
      </c>
      <c r="DC677" s="602">
        <f t="shared" ca="1" si="1331"/>
        <v>49509.015192921019</v>
      </c>
      <c r="DD677" s="602">
        <f t="shared" ca="1" si="1331"/>
        <v>49509.015192921019</v>
      </c>
      <c r="DE677" s="602">
        <f t="shared" ca="1" si="1331"/>
        <v>51153.869520848333</v>
      </c>
      <c r="DF677" s="602">
        <f t="shared" ca="1" si="1331"/>
        <v>51153.869520848333</v>
      </c>
      <c r="DG677" s="602">
        <f t="shared" ca="1" si="1331"/>
        <v>52821.428913199037</v>
      </c>
      <c r="DH677" s="602">
        <f t="shared" ca="1" si="1331"/>
        <v>52821.428913199037</v>
      </c>
      <c r="DI677" s="602">
        <f t="shared" ca="1" si="1331"/>
        <v>54510.936800140749</v>
      </c>
    </row>
    <row r="678" spans="22:113" ht="14.25" x14ac:dyDescent="0.2">
      <c r="V678" s="260"/>
      <c r="W678" s="887">
        <f t="shared" si="1319"/>
        <v>135</v>
      </c>
      <c r="X678" s="890">
        <f t="shared" ref="X678:BA678" ca="1" si="1332">IF(ISNUMBER($W678),IF($W678&lt;=$Z$35,$Z$23*$Z$33*365/360/12+IF($W678=$Z$35,-$Z$23*$Z$34+$Z$23*$Z$34*$Z$26+$Z$37/2,),IF(AND($W678&gt;$Z$35,$W678&lt;=$Z$36),$Z$23*($Z$34*X$40+(1-$Z$34)*$Z$33)*365/360/12+IF($W678=$Z$36,-$Z$23*(1-$Z$34)+$Z169/2,),PMT(X$40/12*365/360,$Z$24+$Z$35-$Z$36,-$Z$23))),"")</f>
        <v>30258.123080979487</v>
      </c>
      <c r="Y678" s="890">
        <f t="shared" ca="1" si="1332"/>
        <v>31023.326031623368</v>
      </c>
      <c r="Z678" s="890">
        <f t="shared" ca="1" si="1332"/>
        <v>31023.326031623368</v>
      </c>
      <c r="AA678" s="890">
        <f t="shared" ca="1" si="1332"/>
        <v>31799.728267184837</v>
      </c>
      <c r="AB678" s="890">
        <f t="shared" ca="1" si="1332"/>
        <v>31799.728267184837</v>
      </c>
      <c r="AC678" s="890">
        <f t="shared" ca="1" si="1332"/>
        <v>32587.243243724675</v>
      </c>
      <c r="AD678" s="890">
        <f t="shared" ca="1" si="1332"/>
        <v>32587.243243724675</v>
      </c>
      <c r="AE678" s="890">
        <f t="shared" ca="1" si="1332"/>
        <v>33385.778544464687</v>
      </c>
      <c r="AF678" s="890">
        <f t="shared" ca="1" si="1332"/>
        <v>33385.778544464687</v>
      </c>
      <c r="AG678" s="890">
        <f t="shared" ca="1" si="1332"/>
        <v>34195.236072157502</v>
      </c>
      <c r="AH678" s="890">
        <f t="shared" ca="1" si="1332"/>
        <v>34740.891398371037</v>
      </c>
      <c r="AI678" s="890">
        <f t="shared" ca="1" si="1332"/>
        <v>36125.853977722742</v>
      </c>
      <c r="AJ678" s="890">
        <f t="shared" ca="1" si="1332"/>
        <v>36125.853977722742</v>
      </c>
      <c r="AK678" s="890">
        <f t="shared" ca="1" si="1332"/>
        <v>37540.139226000429</v>
      </c>
      <c r="AL678" s="890">
        <f t="shared" ca="1" si="1332"/>
        <v>37540.139226000429</v>
      </c>
      <c r="AM678" s="890">
        <f t="shared" ca="1" si="1332"/>
        <v>38983.183461726978</v>
      </c>
      <c r="AN678" s="890">
        <f t="shared" ca="1" si="1332"/>
        <v>38983.183461726978</v>
      </c>
      <c r="AO678" s="890">
        <f t="shared" ca="1" si="1332"/>
        <v>40454.389396970182</v>
      </c>
      <c r="AP678" s="890">
        <f t="shared" ca="1" si="1332"/>
        <v>40454.389396970182</v>
      </c>
      <c r="AQ678" s="890">
        <f t="shared" ca="1" si="1332"/>
        <v>41953.129251949089</v>
      </c>
      <c r="AR678" s="890">
        <f t="shared" ca="1" si="1332"/>
        <v>37254.96291615886</v>
      </c>
      <c r="AS678" s="890">
        <f t="shared" ca="1" si="1332"/>
        <v>38692.302106353636</v>
      </c>
      <c r="AT678" s="890">
        <f t="shared" ca="1" si="1332"/>
        <v>38692.302106353636</v>
      </c>
      <c r="AU678" s="890">
        <f t="shared" ca="1" si="1332"/>
        <v>40157.924993809356</v>
      </c>
      <c r="AV678" s="890">
        <f t="shared" ca="1" si="1332"/>
        <v>40157.924993809356</v>
      </c>
      <c r="AW678" s="890">
        <f t="shared" ca="1" si="1332"/>
        <v>41651.20964433749</v>
      </c>
      <c r="AX678" s="890">
        <f t="shared" ca="1" si="1332"/>
        <v>41651.20964433749</v>
      </c>
      <c r="AY678" s="890">
        <f t="shared" ca="1" si="1332"/>
        <v>43171.50617275374</v>
      </c>
      <c r="AZ678" s="890">
        <f t="shared" ca="1" si="1332"/>
        <v>43171.50617275374</v>
      </c>
      <c r="BA678" s="890">
        <f t="shared" ca="1" si="1332"/>
        <v>44718.13995582729</v>
      </c>
      <c r="CF678" s="602">
        <f t="shared" ref="CF678:DI678" ca="1" si="1333">IF(ISNUMBER($W678),IF($W678&lt;=$Z$35,$Z$23*$Z$33*365/360/12+IF($W678=$Z$35,-$Z$23*$Z$34+$Z$23*$Z$34*$Z$26+$Z$37/2,),IF(AND($W678&gt;$Z$35,$W678&lt;=$Z$36),$Z$23*($Z$34*CF$40+(1-$Z$34)*$Z$33)*365/360/12+IF($W678=$Z$36,-$Z$23*(1-$Z$34)+$Z169/2,),PMT(CF$40/12*365/360,$Z$24+$Z$35-$Z$36,-$Z$23))),"")</f>
        <v>35568.319858392242</v>
      </c>
      <c r="CG678" s="602">
        <f t="shared" ca="1" si="1333"/>
        <v>36406.382743065027</v>
      </c>
      <c r="CH678" s="602">
        <f t="shared" ca="1" si="1333"/>
        <v>36406.382743065027</v>
      </c>
      <c r="CI678" s="602">
        <f t="shared" ca="1" si="1333"/>
        <v>37254.96291615886</v>
      </c>
      <c r="CJ678" s="602">
        <f t="shared" ca="1" si="1333"/>
        <v>37254.96291615886</v>
      </c>
      <c r="CK678" s="602">
        <f t="shared" ca="1" si="1333"/>
        <v>38113.93857024506</v>
      </c>
      <c r="CL678" s="602">
        <f t="shared" ca="1" si="1333"/>
        <v>38113.93857024506</v>
      </c>
      <c r="CM678" s="602">
        <f t="shared" ca="1" si="1333"/>
        <v>38983.183461726985</v>
      </c>
      <c r="CN678" s="602">
        <f t="shared" ca="1" si="1333"/>
        <v>38983.183461726985</v>
      </c>
      <c r="CO678" s="602">
        <f t="shared" ca="1" si="1333"/>
        <v>39862.567150632683</v>
      </c>
      <c r="CP678" s="602">
        <f t="shared" ca="1" si="1333"/>
        <v>43478.747935967709</v>
      </c>
      <c r="CQ678" s="602">
        <f t="shared" ca="1" si="1333"/>
        <v>45030.566265503898</v>
      </c>
      <c r="CR678" s="602">
        <f t="shared" ca="1" si="1333"/>
        <v>45030.566265503898</v>
      </c>
      <c r="CS678" s="602">
        <f t="shared" ca="1" si="1333"/>
        <v>46607.884191275814</v>
      </c>
      <c r="CT678" s="602">
        <f t="shared" ca="1" si="1333"/>
        <v>46607.884191275814</v>
      </c>
      <c r="CU678" s="602">
        <f t="shared" ca="1" si="1333"/>
        <v>48209.984007450126</v>
      </c>
      <c r="CV678" s="602">
        <f t="shared" ca="1" si="1333"/>
        <v>48209.984007450126</v>
      </c>
      <c r="CW678" s="602">
        <f t="shared" ca="1" si="1333"/>
        <v>49836.133517801674</v>
      </c>
      <c r="CX678" s="602">
        <f t="shared" ca="1" si="1333"/>
        <v>49836.133517801674</v>
      </c>
      <c r="CY678" s="602">
        <f t="shared" ca="1" si="1333"/>
        <v>51485.589135532791</v>
      </c>
      <c r="CZ678" s="602">
        <f t="shared" ca="1" si="1333"/>
        <v>46290.414859746117</v>
      </c>
      <c r="DA678" s="602">
        <f t="shared" ca="1" si="1333"/>
        <v>47887.616454968753</v>
      </c>
      <c r="DB678" s="602">
        <f t="shared" ca="1" si="1333"/>
        <v>47887.616454968753</v>
      </c>
      <c r="DC678" s="602">
        <f t="shared" ca="1" si="1333"/>
        <v>49509.015192921019</v>
      </c>
      <c r="DD678" s="602">
        <f t="shared" ca="1" si="1333"/>
        <v>49509.015192921019</v>
      </c>
      <c r="DE678" s="602">
        <f t="shared" ca="1" si="1333"/>
        <v>51153.869520848333</v>
      </c>
      <c r="DF678" s="602">
        <f t="shared" ca="1" si="1333"/>
        <v>51153.869520848333</v>
      </c>
      <c r="DG678" s="602">
        <f t="shared" ca="1" si="1333"/>
        <v>52821.428913199037</v>
      </c>
      <c r="DH678" s="602">
        <f t="shared" ca="1" si="1333"/>
        <v>52821.428913199037</v>
      </c>
      <c r="DI678" s="602">
        <f t="shared" ca="1" si="1333"/>
        <v>54510.936800140749</v>
      </c>
    </row>
    <row r="679" spans="22:113" ht="14.25" x14ac:dyDescent="0.2">
      <c r="V679" s="260"/>
      <c r="W679" s="887">
        <f t="shared" si="1319"/>
        <v>136</v>
      </c>
      <c r="X679" s="890">
        <f t="shared" ref="X679:BA679" ca="1" si="1334">IF(ISNUMBER($W679),IF($W679&lt;=$Z$35,$Z$23*$Z$33*365/360/12+IF($W679=$Z$35,-$Z$23*$Z$34+$Z$23*$Z$34*$Z$26+$Z$37/2,),IF(AND($W679&gt;$Z$35,$W679&lt;=$Z$36),$Z$23*($Z$34*X$40+(1-$Z$34)*$Z$33)*365/360/12+IF($W679=$Z$36,-$Z$23*(1-$Z$34)+$Z170/2,),PMT(X$40/12*365/360,$Z$24+$Z$35-$Z$36,-$Z$23))),"")</f>
        <v>30258.123080979487</v>
      </c>
      <c r="Y679" s="890">
        <f t="shared" ca="1" si="1334"/>
        <v>31023.326031623368</v>
      </c>
      <c r="Z679" s="890">
        <f t="shared" ca="1" si="1334"/>
        <v>31023.326031623368</v>
      </c>
      <c r="AA679" s="890">
        <f t="shared" ca="1" si="1334"/>
        <v>31799.728267184837</v>
      </c>
      <c r="AB679" s="890">
        <f t="shared" ca="1" si="1334"/>
        <v>31799.728267184837</v>
      </c>
      <c r="AC679" s="890">
        <f t="shared" ca="1" si="1334"/>
        <v>32587.243243724675</v>
      </c>
      <c r="AD679" s="890">
        <f t="shared" ca="1" si="1334"/>
        <v>32587.243243724675</v>
      </c>
      <c r="AE679" s="890">
        <f t="shared" ca="1" si="1334"/>
        <v>33385.778544464687</v>
      </c>
      <c r="AF679" s="890">
        <f t="shared" ca="1" si="1334"/>
        <v>33385.778544464687</v>
      </c>
      <c r="AG679" s="890">
        <f t="shared" ca="1" si="1334"/>
        <v>34195.236072157502</v>
      </c>
      <c r="AH679" s="890">
        <f t="shared" ca="1" si="1334"/>
        <v>34740.891398371037</v>
      </c>
      <c r="AI679" s="890">
        <f t="shared" ca="1" si="1334"/>
        <v>36125.853977722742</v>
      </c>
      <c r="AJ679" s="890">
        <f t="shared" ca="1" si="1334"/>
        <v>36125.853977722742</v>
      </c>
      <c r="AK679" s="890">
        <f t="shared" ca="1" si="1334"/>
        <v>37540.139226000429</v>
      </c>
      <c r="AL679" s="890">
        <f t="shared" ca="1" si="1334"/>
        <v>37540.139226000429</v>
      </c>
      <c r="AM679" s="890">
        <f t="shared" ca="1" si="1334"/>
        <v>38983.183461726978</v>
      </c>
      <c r="AN679" s="890">
        <f t="shared" ca="1" si="1334"/>
        <v>38983.183461726978</v>
      </c>
      <c r="AO679" s="890">
        <f t="shared" ca="1" si="1334"/>
        <v>40454.389396970182</v>
      </c>
      <c r="AP679" s="890">
        <f t="shared" ca="1" si="1334"/>
        <v>40454.389396970182</v>
      </c>
      <c r="AQ679" s="890">
        <f t="shared" ca="1" si="1334"/>
        <v>41953.129251949089</v>
      </c>
      <c r="AR679" s="890">
        <f t="shared" ca="1" si="1334"/>
        <v>37254.96291615886</v>
      </c>
      <c r="AS679" s="890">
        <f t="shared" ca="1" si="1334"/>
        <v>38692.302106353636</v>
      </c>
      <c r="AT679" s="890">
        <f t="shared" ca="1" si="1334"/>
        <v>38692.302106353636</v>
      </c>
      <c r="AU679" s="890">
        <f t="shared" ca="1" si="1334"/>
        <v>40157.924993809356</v>
      </c>
      <c r="AV679" s="890">
        <f t="shared" ca="1" si="1334"/>
        <v>40157.924993809356</v>
      </c>
      <c r="AW679" s="890">
        <f t="shared" ca="1" si="1334"/>
        <v>41651.20964433749</v>
      </c>
      <c r="AX679" s="890">
        <f t="shared" ca="1" si="1334"/>
        <v>41651.20964433749</v>
      </c>
      <c r="AY679" s="890">
        <f t="shared" ca="1" si="1334"/>
        <v>43171.50617275374</v>
      </c>
      <c r="AZ679" s="890">
        <f t="shared" ca="1" si="1334"/>
        <v>43171.50617275374</v>
      </c>
      <c r="BA679" s="890">
        <f t="shared" ca="1" si="1334"/>
        <v>44718.13995582729</v>
      </c>
      <c r="CF679" s="602">
        <f t="shared" ref="CF679:DI679" ca="1" si="1335">IF(ISNUMBER($W679),IF($W679&lt;=$Z$35,$Z$23*$Z$33*365/360/12+IF($W679=$Z$35,-$Z$23*$Z$34+$Z$23*$Z$34*$Z$26+$Z$37/2,),IF(AND($W679&gt;$Z$35,$W679&lt;=$Z$36),$Z$23*($Z$34*CF$40+(1-$Z$34)*$Z$33)*365/360/12+IF($W679=$Z$36,-$Z$23*(1-$Z$34)+$Z170/2,),PMT(CF$40/12*365/360,$Z$24+$Z$35-$Z$36,-$Z$23))),"")</f>
        <v>35568.319858392242</v>
      </c>
      <c r="CG679" s="602">
        <f t="shared" ca="1" si="1335"/>
        <v>36406.382743065027</v>
      </c>
      <c r="CH679" s="602">
        <f t="shared" ca="1" si="1335"/>
        <v>36406.382743065027</v>
      </c>
      <c r="CI679" s="602">
        <f t="shared" ca="1" si="1335"/>
        <v>37254.96291615886</v>
      </c>
      <c r="CJ679" s="602">
        <f t="shared" ca="1" si="1335"/>
        <v>37254.96291615886</v>
      </c>
      <c r="CK679" s="602">
        <f t="shared" ca="1" si="1335"/>
        <v>38113.93857024506</v>
      </c>
      <c r="CL679" s="602">
        <f t="shared" ca="1" si="1335"/>
        <v>38113.93857024506</v>
      </c>
      <c r="CM679" s="602">
        <f t="shared" ca="1" si="1335"/>
        <v>38983.183461726985</v>
      </c>
      <c r="CN679" s="602">
        <f t="shared" ca="1" si="1335"/>
        <v>38983.183461726985</v>
      </c>
      <c r="CO679" s="602">
        <f t="shared" ca="1" si="1335"/>
        <v>39862.567150632683</v>
      </c>
      <c r="CP679" s="602">
        <f t="shared" ca="1" si="1335"/>
        <v>43478.747935967709</v>
      </c>
      <c r="CQ679" s="602">
        <f t="shared" ca="1" si="1335"/>
        <v>45030.566265503898</v>
      </c>
      <c r="CR679" s="602">
        <f t="shared" ca="1" si="1335"/>
        <v>45030.566265503898</v>
      </c>
      <c r="CS679" s="602">
        <f t="shared" ca="1" si="1335"/>
        <v>46607.884191275814</v>
      </c>
      <c r="CT679" s="602">
        <f t="shared" ca="1" si="1335"/>
        <v>46607.884191275814</v>
      </c>
      <c r="CU679" s="602">
        <f t="shared" ca="1" si="1335"/>
        <v>48209.984007450126</v>
      </c>
      <c r="CV679" s="602">
        <f t="shared" ca="1" si="1335"/>
        <v>48209.984007450126</v>
      </c>
      <c r="CW679" s="602">
        <f t="shared" ca="1" si="1335"/>
        <v>49836.133517801674</v>
      </c>
      <c r="CX679" s="602">
        <f t="shared" ca="1" si="1335"/>
        <v>49836.133517801674</v>
      </c>
      <c r="CY679" s="602">
        <f t="shared" ca="1" si="1335"/>
        <v>51485.589135532791</v>
      </c>
      <c r="CZ679" s="602">
        <f t="shared" ca="1" si="1335"/>
        <v>46290.414859746117</v>
      </c>
      <c r="DA679" s="602">
        <f t="shared" ca="1" si="1335"/>
        <v>47887.616454968753</v>
      </c>
      <c r="DB679" s="602">
        <f t="shared" ca="1" si="1335"/>
        <v>47887.616454968753</v>
      </c>
      <c r="DC679" s="602">
        <f t="shared" ca="1" si="1335"/>
        <v>49509.015192921019</v>
      </c>
      <c r="DD679" s="602">
        <f t="shared" ca="1" si="1335"/>
        <v>49509.015192921019</v>
      </c>
      <c r="DE679" s="602">
        <f t="shared" ca="1" si="1335"/>
        <v>51153.869520848333</v>
      </c>
      <c r="DF679" s="602">
        <f t="shared" ca="1" si="1335"/>
        <v>51153.869520848333</v>
      </c>
      <c r="DG679" s="602">
        <f t="shared" ca="1" si="1335"/>
        <v>52821.428913199037</v>
      </c>
      <c r="DH679" s="602">
        <f t="shared" ca="1" si="1335"/>
        <v>52821.428913199037</v>
      </c>
      <c r="DI679" s="602">
        <f t="shared" ca="1" si="1335"/>
        <v>54510.936800140749</v>
      </c>
    </row>
    <row r="680" spans="22:113" ht="14.25" x14ac:dyDescent="0.2">
      <c r="V680" s="260"/>
      <c r="W680" s="887">
        <f t="shared" si="1319"/>
        <v>137</v>
      </c>
      <c r="X680" s="890">
        <f t="shared" ref="X680:BA680" ca="1" si="1336">IF(ISNUMBER($W680),IF($W680&lt;=$Z$35,$Z$23*$Z$33*365/360/12+IF($W680=$Z$35,-$Z$23*$Z$34+$Z$23*$Z$34*$Z$26+$Z$37/2,),IF(AND($W680&gt;$Z$35,$W680&lt;=$Z$36),$Z$23*($Z$34*X$40+(1-$Z$34)*$Z$33)*365/360/12+IF($W680=$Z$36,-$Z$23*(1-$Z$34)+$Z171/2,),PMT(X$40/12*365/360,$Z$24+$Z$35-$Z$36,-$Z$23))),"")</f>
        <v>30258.123080979487</v>
      </c>
      <c r="Y680" s="890">
        <f t="shared" ca="1" si="1336"/>
        <v>31023.326031623368</v>
      </c>
      <c r="Z680" s="890">
        <f t="shared" ca="1" si="1336"/>
        <v>31023.326031623368</v>
      </c>
      <c r="AA680" s="890">
        <f t="shared" ca="1" si="1336"/>
        <v>31799.728267184837</v>
      </c>
      <c r="AB680" s="890">
        <f t="shared" ca="1" si="1336"/>
        <v>31799.728267184837</v>
      </c>
      <c r="AC680" s="890">
        <f t="shared" ca="1" si="1336"/>
        <v>32587.243243724675</v>
      </c>
      <c r="AD680" s="890">
        <f t="shared" ca="1" si="1336"/>
        <v>32587.243243724675</v>
      </c>
      <c r="AE680" s="890">
        <f t="shared" ca="1" si="1336"/>
        <v>33385.778544464687</v>
      </c>
      <c r="AF680" s="890">
        <f t="shared" ca="1" si="1336"/>
        <v>33385.778544464687</v>
      </c>
      <c r="AG680" s="890">
        <f t="shared" ca="1" si="1336"/>
        <v>34195.236072157502</v>
      </c>
      <c r="AH680" s="890">
        <f t="shared" ca="1" si="1336"/>
        <v>34740.891398371037</v>
      </c>
      <c r="AI680" s="890">
        <f t="shared" ca="1" si="1336"/>
        <v>36125.853977722742</v>
      </c>
      <c r="AJ680" s="890">
        <f t="shared" ca="1" si="1336"/>
        <v>36125.853977722742</v>
      </c>
      <c r="AK680" s="890">
        <f t="shared" ca="1" si="1336"/>
        <v>37540.139226000429</v>
      </c>
      <c r="AL680" s="890">
        <f t="shared" ca="1" si="1336"/>
        <v>37540.139226000429</v>
      </c>
      <c r="AM680" s="890">
        <f t="shared" ca="1" si="1336"/>
        <v>38983.183461726978</v>
      </c>
      <c r="AN680" s="890">
        <f t="shared" ca="1" si="1336"/>
        <v>38983.183461726978</v>
      </c>
      <c r="AO680" s="890">
        <f t="shared" ca="1" si="1336"/>
        <v>40454.389396970182</v>
      </c>
      <c r="AP680" s="890">
        <f t="shared" ca="1" si="1336"/>
        <v>40454.389396970182</v>
      </c>
      <c r="AQ680" s="890">
        <f t="shared" ca="1" si="1336"/>
        <v>41953.129251949089</v>
      </c>
      <c r="AR680" s="890">
        <f t="shared" ca="1" si="1336"/>
        <v>37254.96291615886</v>
      </c>
      <c r="AS680" s="890">
        <f t="shared" ca="1" si="1336"/>
        <v>38692.302106353636</v>
      </c>
      <c r="AT680" s="890">
        <f t="shared" ca="1" si="1336"/>
        <v>38692.302106353636</v>
      </c>
      <c r="AU680" s="890">
        <f t="shared" ca="1" si="1336"/>
        <v>40157.924993809356</v>
      </c>
      <c r="AV680" s="890">
        <f t="shared" ca="1" si="1336"/>
        <v>40157.924993809356</v>
      </c>
      <c r="AW680" s="890">
        <f t="shared" ca="1" si="1336"/>
        <v>41651.20964433749</v>
      </c>
      <c r="AX680" s="890">
        <f t="shared" ca="1" si="1336"/>
        <v>41651.20964433749</v>
      </c>
      <c r="AY680" s="890">
        <f t="shared" ca="1" si="1336"/>
        <v>43171.50617275374</v>
      </c>
      <c r="AZ680" s="890">
        <f t="shared" ca="1" si="1336"/>
        <v>43171.50617275374</v>
      </c>
      <c r="BA680" s="890">
        <f t="shared" ca="1" si="1336"/>
        <v>44718.13995582729</v>
      </c>
      <c r="CF680" s="602">
        <f t="shared" ref="CF680:DI680" ca="1" si="1337">IF(ISNUMBER($W680),IF($W680&lt;=$Z$35,$Z$23*$Z$33*365/360/12+IF($W680=$Z$35,-$Z$23*$Z$34+$Z$23*$Z$34*$Z$26+$Z$37/2,),IF(AND($W680&gt;$Z$35,$W680&lt;=$Z$36),$Z$23*($Z$34*CF$40+(1-$Z$34)*$Z$33)*365/360/12+IF($W680=$Z$36,-$Z$23*(1-$Z$34)+$Z171/2,),PMT(CF$40/12*365/360,$Z$24+$Z$35-$Z$36,-$Z$23))),"")</f>
        <v>35568.319858392242</v>
      </c>
      <c r="CG680" s="602">
        <f t="shared" ca="1" si="1337"/>
        <v>36406.382743065027</v>
      </c>
      <c r="CH680" s="602">
        <f t="shared" ca="1" si="1337"/>
        <v>36406.382743065027</v>
      </c>
      <c r="CI680" s="602">
        <f t="shared" ca="1" si="1337"/>
        <v>37254.96291615886</v>
      </c>
      <c r="CJ680" s="602">
        <f t="shared" ca="1" si="1337"/>
        <v>37254.96291615886</v>
      </c>
      <c r="CK680" s="602">
        <f t="shared" ca="1" si="1337"/>
        <v>38113.93857024506</v>
      </c>
      <c r="CL680" s="602">
        <f t="shared" ca="1" si="1337"/>
        <v>38113.93857024506</v>
      </c>
      <c r="CM680" s="602">
        <f t="shared" ca="1" si="1337"/>
        <v>38983.183461726985</v>
      </c>
      <c r="CN680" s="602">
        <f t="shared" ca="1" si="1337"/>
        <v>38983.183461726985</v>
      </c>
      <c r="CO680" s="602">
        <f t="shared" ca="1" si="1337"/>
        <v>39862.567150632683</v>
      </c>
      <c r="CP680" s="602">
        <f t="shared" ca="1" si="1337"/>
        <v>43478.747935967709</v>
      </c>
      <c r="CQ680" s="602">
        <f t="shared" ca="1" si="1337"/>
        <v>45030.566265503898</v>
      </c>
      <c r="CR680" s="602">
        <f t="shared" ca="1" si="1337"/>
        <v>45030.566265503898</v>
      </c>
      <c r="CS680" s="602">
        <f t="shared" ca="1" si="1337"/>
        <v>46607.884191275814</v>
      </c>
      <c r="CT680" s="602">
        <f t="shared" ca="1" si="1337"/>
        <v>46607.884191275814</v>
      </c>
      <c r="CU680" s="602">
        <f t="shared" ca="1" si="1337"/>
        <v>48209.984007450126</v>
      </c>
      <c r="CV680" s="602">
        <f t="shared" ca="1" si="1337"/>
        <v>48209.984007450126</v>
      </c>
      <c r="CW680" s="602">
        <f t="shared" ca="1" si="1337"/>
        <v>49836.133517801674</v>
      </c>
      <c r="CX680" s="602">
        <f t="shared" ca="1" si="1337"/>
        <v>49836.133517801674</v>
      </c>
      <c r="CY680" s="602">
        <f t="shared" ca="1" si="1337"/>
        <v>51485.589135532791</v>
      </c>
      <c r="CZ680" s="602">
        <f t="shared" ca="1" si="1337"/>
        <v>46290.414859746117</v>
      </c>
      <c r="DA680" s="602">
        <f t="shared" ca="1" si="1337"/>
        <v>47887.616454968753</v>
      </c>
      <c r="DB680" s="602">
        <f t="shared" ca="1" si="1337"/>
        <v>47887.616454968753</v>
      </c>
      <c r="DC680" s="602">
        <f t="shared" ca="1" si="1337"/>
        <v>49509.015192921019</v>
      </c>
      <c r="DD680" s="602">
        <f t="shared" ca="1" si="1337"/>
        <v>49509.015192921019</v>
      </c>
      <c r="DE680" s="602">
        <f t="shared" ca="1" si="1337"/>
        <v>51153.869520848333</v>
      </c>
      <c r="DF680" s="602">
        <f t="shared" ca="1" si="1337"/>
        <v>51153.869520848333</v>
      </c>
      <c r="DG680" s="602">
        <f t="shared" ca="1" si="1337"/>
        <v>52821.428913199037</v>
      </c>
      <c r="DH680" s="602">
        <f t="shared" ca="1" si="1337"/>
        <v>52821.428913199037</v>
      </c>
      <c r="DI680" s="602">
        <f t="shared" ca="1" si="1337"/>
        <v>54510.936800140749</v>
      </c>
    </row>
    <row r="681" spans="22:113" ht="14.25" x14ac:dyDescent="0.2">
      <c r="V681" s="260"/>
      <c r="W681" s="887">
        <f t="shared" si="1319"/>
        <v>138</v>
      </c>
      <c r="X681" s="890">
        <f t="shared" ref="X681:BA681" ca="1" si="1338">IF(ISNUMBER($W681),IF($W681&lt;=$Z$35,$Z$23*$Z$33*365/360/12+IF($W681=$Z$35,-$Z$23*$Z$34+$Z$23*$Z$34*$Z$26+$Z$37/2,),IF(AND($W681&gt;$Z$35,$W681&lt;=$Z$36),$Z$23*($Z$34*X$40+(1-$Z$34)*$Z$33)*365/360/12+IF($W681=$Z$36,-$Z$23*(1-$Z$34)+$Z172/2,),PMT(X$40/12*365/360,$Z$24+$Z$35-$Z$36,-$Z$23))),"")</f>
        <v>30258.123080979487</v>
      </c>
      <c r="Y681" s="890">
        <f t="shared" ca="1" si="1338"/>
        <v>31023.326031623368</v>
      </c>
      <c r="Z681" s="890">
        <f t="shared" ca="1" si="1338"/>
        <v>31023.326031623368</v>
      </c>
      <c r="AA681" s="890">
        <f t="shared" ca="1" si="1338"/>
        <v>31799.728267184837</v>
      </c>
      <c r="AB681" s="890">
        <f t="shared" ca="1" si="1338"/>
        <v>31799.728267184837</v>
      </c>
      <c r="AC681" s="890">
        <f t="shared" ca="1" si="1338"/>
        <v>32587.243243724675</v>
      </c>
      <c r="AD681" s="890">
        <f t="shared" ca="1" si="1338"/>
        <v>32587.243243724675</v>
      </c>
      <c r="AE681" s="890">
        <f t="shared" ca="1" si="1338"/>
        <v>33385.778544464687</v>
      </c>
      <c r="AF681" s="890">
        <f t="shared" ca="1" si="1338"/>
        <v>33385.778544464687</v>
      </c>
      <c r="AG681" s="890">
        <f t="shared" ca="1" si="1338"/>
        <v>34195.236072157502</v>
      </c>
      <c r="AH681" s="890">
        <f t="shared" ca="1" si="1338"/>
        <v>34740.891398371037</v>
      </c>
      <c r="AI681" s="890">
        <f t="shared" ca="1" si="1338"/>
        <v>36125.853977722742</v>
      </c>
      <c r="AJ681" s="890">
        <f t="shared" ca="1" si="1338"/>
        <v>36125.853977722742</v>
      </c>
      <c r="AK681" s="890">
        <f t="shared" ca="1" si="1338"/>
        <v>37540.139226000429</v>
      </c>
      <c r="AL681" s="890">
        <f t="shared" ca="1" si="1338"/>
        <v>37540.139226000429</v>
      </c>
      <c r="AM681" s="890">
        <f t="shared" ca="1" si="1338"/>
        <v>38983.183461726978</v>
      </c>
      <c r="AN681" s="890">
        <f t="shared" ca="1" si="1338"/>
        <v>38983.183461726978</v>
      </c>
      <c r="AO681" s="890">
        <f t="shared" ca="1" si="1338"/>
        <v>40454.389396970182</v>
      </c>
      <c r="AP681" s="890">
        <f t="shared" ca="1" si="1338"/>
        <v>40454.389396970182</v>
      </c>
      <c r="AQ681" s="890">
        <f t="shared" ca="1" si="1338"/>
        <v>41953.129251949089</v>
      </c>
      <c r="AR681" s="890">
        <f t="shared" ca="1" si="1338"/>
        <v>37254.96291615886</v>
      </c>
      <c r="AS681" s="890">
        <f t="shared" ca="1" si="1338"/>
        <v>38692.302106353636</v>
      </c>
      <c r="AT681" s="890">
        <f t="shared" ca="1" si="1338"/>
        <v>38692.302106353636</v>
      </c>
      <c r="AU681" s="890">
        <f t="shared" ca="1" si="1338"/>
        <v>40157.924993809356</v>
      </c>
      <c r="AV681" s="890">
        <f t="shared" ca="1" si="1338"/>
        <v>40157.924993809356</v>
      </c>
      <c r="AW681" s="890">
        <f t="shared" ca="1" si="1338"/>
        <v>41651.20964433749</v>
      </c>
      <c r="AX681" s="890">
        <f t="shared" ca="1" si="1338"/>
        <v>41651.20964433749</v>
      </c>
      <c r="AY681" s="890">
        <f t="shared" ca="1" si="1338"/>
        <v>43171.50617275374</v>
      </c>
      <c r="AZ681" s="890">
        <f t="shared" ca="1" si="1338"/>
        <v>43171.50617275374</v>
      </c>
      <c r="BA681" s="890">
        <f t="shared" ca="1" si="1338"/>
        <v>44718.13995582729</v>
      </c>
      <c r="CF681" s="602">
        <f t="shared" ref="CF681:DI681" ca="1" si="1339">IF(ISNUMBER($W681),IF($W681&lt;=$Z$35,$Z$23*$Z$33*365/360/12+IF($W681=$Z$35,-$Z$23*$Z$34+$Z$23*$Z$34*$Z$26+$Z$37/2,),IF(AND($W681&gt;$Z$35,$W681&lt;=$Z$36),$Z$23*($Z$34*CF$40+(1-$Z$34)*$Z$33)*365/360/12+IF($W681=$Z$36,-$Z$23*(1-$Z$34)+$Z172/2,),PMT(CF$40/12*365/360,$Z$24+$Z$35-$Z$36,-$Z$23))),"")</f>
        <v>35568.319858392242</v>
      </c>
      <c r="CG681" s="602">
        <f t="shared" ca="1" si="1339"/>
        <v>36406.382743065027</v>
      </c>
      <c r="CH681" s="602">
        <f t="shared" ca="1" si="1339"/>
        <v>36406.382743065027</v>
      </c>
      <c r="CI681" s="602">
        <f t="shared" ca="1" si="1339"/>
        <v>37254.96291615886</v>
      </c>
      <c r="CJ681" s="602">
        <f t="shared" ca="1" si="1339"/>
        <v>37254.96291615886</v>
      </c>
      <c r="CK681" s="602">
        <f t="shared" ca="1" si="1339"/>
        <v>38113.93857024506</v>
      </c>
      <c r="CL681" s="602">
        <f t="shared" ca="1" si="1339"/>
        <v>38113.93857024506</v>
      </c>
      <c r="CM681" s="602">
        <f t="shared" ca="1" si="1339"/>
        <v>38983.183461726985</v>
      </c>
      <c r="CN681" s="602">
        <f t="shared" ca="1" si="1339"/>
        <v>38983.183461726985</v>
      </c>
      <c r="CO681" s="602">
        <f t="shared" ca="1" si="1339"/>
        <v>39862.567150632683</v>
      </c>
      <c r="CP681" s="602">
        <f t="shared" ca="1" si="1339"/>
        <v>43478.747935967709</v>
      </c>
      <c r="CQ681" s="602">
        <f t="shared" ca="1" si="1339"/>
        <v>45030.566265503898</v>
      </c>
      <c r="CR681" s="602">
        <f t="shared" ca="1" si="1339"/>
        <v>45030.566265503898</v>
      </c>
      <c r="CS681" s="602">
        <f t="shared" ca="1" si="1339"/>
        <v>46607.884191275814</v>
      </c>
      <c r="CT681" s="602">
        <f t="shared" ca="1" si="1339"/>
        <v>46607.884191275814</v>
      </c>
      <c r="CU681" s="602">
        <f t="shared" ca="1" si="1339"/>
        <v>48209.984007450126</v>
      </c>
      <c r="CV681" s="602">
        <f t="shared" ca="1" si="1339"/>
        <v>48209.984007450126</v>
      </c>
      <c r="CW681" s="602">
        <f t="shared" ca="1" si="1339"/>
        <v>49836.133517801674</v>
      </c>
      <c r="CX681" s="602">
        <f t="shared" ca="1" si="1339"/>
        <v>49836.133517801674</v>
      </c>
      <c r="CY681" s="602">
        <f t="shared" ca="1" si="1339"/>
        <v>51485.589135532791</v>
      </c>
      <c r="CZ681" s="602">
        <f t="shared" ca="1" si="1339"/>
        <v>46290.414859746117</v>
      </c>
      <c r="DA681" s="602">
        <f t="shared" ca="1" si="1339"/>
        <v>47887.616454968753</v>
      </c>
      <c r="DB681" s="602">
        <f t="shared" ca="1" si="1339"/>
        <v>47887.616454968753</v>
      </c>
      <c r="DC681" s="602">
        <f t="shared" ca="1" si="1339"/>
        <v>49509.015192921019</v>
      </c>
      <c r="DD681" s="602">
        <f t="shared" ca="1" si="1339"/>
        <v>49509.015192921019</v>
      </c>
      <c r="DE681" s="602">
        <f t="shared" ca="1" si="1339"/>
        <v>51153.869520848333</v>
      </c>
      <c r="DF681" s="602">
        <f t="shared" ca="1" si="1339"/>
        <v>51153.869520848333</v>
      </c>
      <c r="DG681" s="602">
        <f t="shared" ca="1" si="1339"/>
        <v>52821.428913199037</v>
      </c>
      <c r="DH681" s="602">
        <f t="shared" ca="1" si="1339"/>
        <v>52821.428913199037</v>
      </c>
      <c r="DI681" s="602">
        <f t="shared" ca="1" si="1339"/>
        <v>54510.936800140749</v>
      </c>
    </row>
    <row r="682" spans="22:113" ht="14.25" x14ac:dyDescent="0.2">
      <c r="V682" s="260"/>
      <c r="W682" s="887">
        <f t="shared" si="1319"/>
        <v>139</v>
      </c>
      <c r="X682" s="890">
        <f t="shared" ref="X682:BA682" ca="1" si="1340">IF(ISNUMBER($W682),IF($W682&lt;=$Z$35,$Z$23*$Z$33*365/360/12+IF($W682=$Z$35,-$Z$23*$Z$34+$Z$23*$Z$34*$Z$26+$Z$37/2,),IF(AND($W682&gt;$Z$35,$W682&lt;=$Z$36),$Z$23*($Z$34*X$40+(1-$Z$34)*$Z$33)*365/360/12+IF($W682=$Z$36,-$Z$23*(1-$Z$34)+$Z173/2,),PMT(X$40/12*365/360,$Z$24+$Z$35-$Z$36,-$Z$23))),"")</f>
        <v>30258.123080979487</v>
      </c>
      <c r="Y682" s="890">
        <f t="shared" ca="1" si="1340"/>
        <v>31023.326031623368</v>
      </c>
      <c r="Z682" s="890">
        <f t="shared" ca="1" si="1340"/>
        <v>31023.326031623368</v>
      </c>
      <c r="AA682" s="890">
        <f t="shared" ca="1" si="1340"/>
        <v>31799.728267184837</v>
      </c>
      <c r="AB682" s="890">
        <f t="shared" ca="1" si="1340"/>
        <v>31799.728267184837</v>
      </c>
      <c r="AC682" s="890">
        <f t="shared" ca="1" si="1340"/>
        <v>32587.243243724675</v>
      </c>
      <c r="AD682" s="890">
        <f t="shared" ca="1" si="1340"/>
        <v>32587.243243724675</v>
      </c>
      <c r="AE682" s="890">
        <f t="shared" ca="1" si="1340"/>
        <v>33385.778544464687</v>
      </c>
      <c r="AF682" s="890">
        <f t="shared" ca="1" si="1340"/>
        <v>33385.778544464687</v>
      </c>
      <c r="AG682" s="890">
        <f t="shared" ca="1" si="1340"/>
        <v>34195.236072157502</v>
      </c>
      <c r="AH682" s="890">
        <f t="shared" ca="1" si="1340"/>
        <v>34740.891398371037</v>
      </c>
      <c r="AI682" s="890">
        <f t="shared" ca="1" si="1340"/>
        <v>36125.853977722742</v>
      </c>
      <c r="AJ682" s="890">
        <f t="shared" ca="1" si="1340"/>
        <v>36125.853977722742</v>
      </c>
      <c r="AK682" s="890">
        <f t="shared" ca="1" si="1340"/>
        <v>37540.139226000429</v>
      </c>
      <c r="AL682" s="890">
        <f t="shared" ca="1" si="1340"/>
        <v>37540.139226000429</v>
      </c>
      <c r="AM682" s="890">
        <f t="shared" ca="1" si="1340"/>
        <v>38983.183461726978</v>
      </c>
      <c r="AN682" s="890">
        <f t="shared" ca="1" si="1340"/>
        <v>38983.183461726978</v>
      </c>
      <c r="AO682" s="890">
        <f t="shared" ca="1" si="1340"/>
        <v>40454.389396970182</v>
      </c>
      <c r="AP682" s="890">
        <f t="shared" ca="1" si="1340"/>
        <v>40454.389396970182</v>
      </c>
      <c r="AQ682" s="890">
        <f t="shared" ca="1" si="1340"/>
        <v>41953.129251949089</v>
      </c>
      <c r="AR682" s="890">
        <f t="shared" ca="1" si="1340"/>
        <v>37254.96291615886</v>
      </c>
      <c r="AS682" s="890">
        <f t="shared" ca="1" si="1340"/>
        <v>38692.302106353636</v>
      </c>
      <c r="AT682" s="890">
        <f t="shared" ca="1" si="1340"/>
        <v>38692.302106353636</v>
      </c>
      <c r="AU682" s="890">
        <f t="shared" ca="1" si="1340"/>
        <v>40157.924993809356</v>
      </c>
      <c r="AV682" s="890">
        <f t="shared" ca="1" si="1340"/>
        <v>40157.924993809356</v>
      </c>
      <c r="AW682" s="890">
        <f t="shared" ca="1" si="1340"/>
        <v>41651.20964433749</v>
      </c>
      <c r="AX682" s="890">
        <f t="shared" ca="1" si="1340"/>
        <v>41651.20964433749</v>
      </c>
      <c r="AY682" s="890">
        <f t="shared" ca="1" si="1340"/>
        <v>43171.50617275374</v>
      </c>
      <c r="AZ682" s="890">
        <f t="shared" ca="1" si="1340"/>
        <v>43171.50617275374</v>
      </c>
      <c r="BA682" s="890">
        <f t="shared" ca="1" si="1340"/>
        <v>44718.13995582729</v>
      </c>
      <c r="CF682" s="602">
        <f t="shared" ref="CF682:DI682" ca="1" si="1341">IF(ISNUMBER($W682),IF($W682&lt;=$Z$35,$Z$23*$Z$33*365/360/12+IF($W682=$Z$35,-$Z$23*$Z$34+$Z$23*$Z$34*$Z$26+$Z$37/2,),IF(AND($W682&gt;$Z$35,$W682&lt;=$Z$36),$Z$23*($Z$34*CF$40+(1-$Z$34)*$Z$33)*365/360/12+IF($W682=$Z$36,-$Z$23*(1-$Z$34)+$Z173/2,),PMT(CF$40/12*365/360,$Z$24+$Z$35-$Z$36,-$Z$23))),"")</f>
        <v>35568.319858392242</v>
      </c>
      <c r="CG682" s="602">
        <f t="shared" ca="1" si="1341"/>
        <v>36406.382743065027</v>
      </c>
      <c r="CH682" s="602">
        <f t="shared" ca="1" si="1341"/>
        <v>36406.382743065027</v>
      </c>
      <c r="CI682" s="602">
        <f t="shared" ca="1" si="1341"/>
        <v>37254.96291615886</v>
      </c>
      <c r="CJ682" s="602">
        <f t="shared" ca="1" si="1341"/>
        <v>37254.96291615886</v>
      </c>
      <c r="CK682" s="602">
        <f t="shared" ca="1" si="1341"/>
        <v>38113.93857024506</v>
      </c>
      <c r="CL682" s="602">
        <f t="shared" ca="1" si="1341"/>
        <v>38113.93857024506</v>
      </c>
      <c r="CM682" s="602">
        <f t="shared" ca="1" si="1341"/>
        <v>38983.183461726985</v>
      </c>
      <c r="CN682" s="602">
        <f t="shared" ca="1" si="1341"/>
        <v>38983.183461726985</v>
      </c>
      <c r="CO682" s="602">
        <f t="shared" ca="1" si="1341"/>
        <v>39862.567150632683</v>
      </c>
      <c r="CP682" s="602">
        <f t="shared" ca="1" si="1341"/>
        <v>43478.747935967709</v>
      </c>
      <c r="CQ682" s="602">
        <f t="shared" ca="1" si="1341"/>
        <v>45030.566265503898</v>
      </c>
      <c r="CR682" s="602">
        <f t="shared" ca="1" si="1341"/>
        <v>45030.566265503898</v>
      </c>
      <c r="CS682" s="602">
        <f t="shared" ca="1" si="1341"/>
        <v>46607.884191275814</v>
      </c>
      <c r="CT682" s="602">
        <f t="shared" ca="1" si="1341"/>
        <v>46607.884191275814</v>
      </c>
      <c r="CU682" s="602">
        <f t="shared" ca="1" si="1341"/>
        <v>48209.984007450126</v>
      </c>
      <c r="CV682" s="602">
        <f t="shared" ca="1" si="1341"/>
        <v>48209.984007450126</v>
      </c>
      <c r="CW682" s="602">
        <f t="shared" ca="1" si="1341"/>
        <v>49836.133517801674</v>
      </c>
      <c r="CX682" s="602">
        <f t="shared" ca="1" si="1341"/>
        <v>49836.133517801674</v>
      </c>
      <c r="CY682" s="602">
        <f t="shared" ca="1" si="1341"/>
        <v>51485.589135532791</v>
      </c>
      <c r="CZ682" s="602">
        <f t="shared" ca="1" si="1341"/>
        <v>46290.414859746117</v>
      </c>
      <c r="DA682" s="602">
        <f t="shared" ca="1" si="1341"/>
        <v>47887.616454968753</v>
      </c>
      <c r="DB682" s="602">
        <f t="shared" ca="1" si="1341"/>
        <v>47887.616454968753</v>
      </c>
      <c r="DC682" s="602">
        <f t="shared" ca="1" si="1341"/>
        <v>49509.015192921019</v>
      </c>
      <c r="DD682" s="602">
        <f t="shared" ca="1" si="1341"/>
        <v>49509.015192921019</v>
      </c>
      <c r="DE682" s="602">
        <f t="shared" ca="1" si="1341"/>
        <v>51153.869520848333</v>
      </c>
      <c r="DF682" s="602">
        <f t="shared" ca="1" si="1341"/>
        <v>51153.869520848333</v>
      </c>
      <c r="DG682" s="602">
        <f t="shared" ca="1" si="1341"/>
        <v>52821.428913199037</v>
      </c>
      <c r="DH682" s="602">
        <f t="shared" ca="1" si="1341"/>
        <v>52821.428913199037</v>
      </c>
      <c r="DI682" s="602">
        <f t="shared" ca="1" si="1341"/>
        <v>54510.936800140749</v>
      </c>
    </row>
    <row r="683" spans="22:113" ht="14.25" x14ac:dyDescent="0.2">
      <c r="V683" s="260"/>
      <c r="W683" s="887">
        <f t="shared" si="1319"/>
        <v>140</v>
      </c>
      <c r="X683" s="890">
        <f t="shared" ref="X683:BA683" ca="1" si="1342">IF(ISNUMBER($W683),IF($W683&lt;=$Z$35,$Z$23*$Z$33*365/360/12+IF($W683=$Z$35,-$Z$23*$Z$34+$Z$23*$Z$34*$Z$26+$Z$37/2,),IF(AND($W683&gt;$Z$35,$W683&lt;=$Z$36),$Z$23*($Z$34*X$40+(1-$Z$34)*$Z$33)*365/360/12+IF($W683=$Z$36,-$Z$23*(1-$Z$34)+$Z174/2,),PMT(X$40/12*365/360,$Z$24+$Z$35-$Z$36,-$Z$23))),"")</f>
        <v>30258.123080979487</v>
      </c>
      <c r="Y683" s="890">
        <f t="shared" ca="1" si="1342"/>
        <v>31023.326031623368</v>
      </c>
      <c r="Z683" s="890">
        <f t="shared" ca="1" si="1342"/>
        <v>31023.326031623368</v>
      </c>
      <c r="AA683" s="890">
        <f t="shared" ca="1" si="1342"/>
        <v>31799.728267184837</v>
      </c>
      <c r="AB683" s="890">
        <f t="shared" ca="1" si="1342"/>
        <v>31799.728267184837</v>
      </c>
      <c r="AC683" s="890">
        <f t="shared" ca="1" si="1342"/>
        <v>32587.243243724675</v>
      </c>
      <c r="AD683" s="890">
        <f t="shared" ca="1" si="1342"/>
        <v>32587.243243724675</v>
      </c>
      <c r="AE683" s="890">
        <f t="shared" ca="1" si="1342"/>
        <v>33385.778544464687</v>
      </c>
      <c r="AF683" s="890">
        <f t="shared" ca="1" si="1342"/>
        <v>33385.778544464687</v>
      </c>
      <c r="AG683" s="890">
        <f t="shared" ca="1" si="1342"/>
        <v>34195.236072157502</v>
      </c>
      <c r="AH683" s="890">
        <f t="shared" ca="1" si="1342"/>
        <v>34740.891398371037</v>
      </c>
      <c r="AI683" s="890">
        <f t="shared" ca="1" si="1342"/>
        <v>36125.853977722742</v>
      </c>
      <c r="AJ683" s="890">
        <f t="shared" ca="1" si="1342"/>
        <v>36125.853977722742</v>
      </c>
      <c r="AK683" s="890">
        <f t="shared" ca="1" si="1342"/>
        <v>37540.139226000429</v>
      </c>
      <c r="AL683" s="890">
        <f t="shared" ca="1" si="1342"/>
        <v>37540.139226000429</v>
      </c>
      <c r="AM683" s="890">
        <f t="shared" ca="1" si="1342"/>
        <v>38983.183461726978</v>
      </c>
      <c r="AN683" s="890">
        <f t="shared" ca="1" si="1342"/>
        <v>38983.183461726978</v>
      </c>
      <c r="AO683" s="890">
        <f t="shared" ca="1" si="1342"/>
        <v>40454.389396970182</v>
      </c>
      <c r="AP683" s="890">
        <f t="shared" ca="1" si="1342"/>
        <v>40454.389396970182</v>
      </c>
      <c r="AQ683" s="890">
        <f t="shared" ca="1" si="1342"/>
        <v>41953.129251949089</v>
      </c>
      <c r="AR683" s="890">
        <f t="shared" ca="1" si="1342"/>
        <v>37254.96291615886</v>
      </c>
      <c r="AS683" s="890">
        <f t="shared" ca="1" si="1342"/>
        <v>38692.302106353636</v>
      </c>
      <c r="AT683" s="890">
        <f t="shared" ca="1" si="1342"/>
        <v>38692.302106353636</v>
      </c>
      <c r="AU683" s="890">
        <f t="shared" ca="1" si="1342"/>
        <v>40157.924993809356</v>
      </c>
      <c r="AV683" s="890">
        <f t="shared" ca="1" si="1342"/>
        <v>40157.924993809356</v>
      </c>
      <c r="AW683" s="890">
        <f t="shared" ca="1" si="1342"/>
        <v>41651.20964433749</v>
      </c>
      <c r="AX683" s="890">
        <f t="shared" ca="1" si="1342"/>
        <v>41651.20964433749</v>
      </c>
      <c r="AY683" s="890">
        <f t="shared" ca="1" si="1342"/>
        <v>43171.50617275374</v>
      </c>
      <c r="AZ683" s="890">
        <f t="shared" ca="1" si="1342"/>
        <v>43171.50617275374</v>
      </c>
      <c r="BA683" s="890">
        <f t="shared" ca="1" si="1342"/>
        <v>44718.13995582729</v>
      </c>
      <c r="CF683" s="602">
        <f t="shared" ref="CF683:DI683" ca="1" si="1343">IF(ISNUMBER($W683),IF($W683&lt;=$Z$35,$Z$23*$Z$33*365/360/12+IF($W683=$Z$35,-$Z$23*$Z$34+$Z$23*$Z$34*$Z$26+$Z$37/2,),IF(AND($W683&gt;$Z$35,$W683&lt;=$Z$36),$Z$23*($Z$34*CF$40+(1-$Z$34)*$Z$33)*365/360/12+IF($W683=$Z$36,-$Z$23*(1-$Z$34)+$Z174/2,),PMT(CF$40/12*365/360,$Z$24+$Z$35-$Z$36,-$Z$23))),"")</f>
        <v>35568.319858392242</v>
      </c>
      <c r="CG683" s="602">
        <f t="shared" ca="1" si="1343"/>
        <v>36406.382743065027</v>
      </c>
      <c r="CH683" s="602">
        <f t="shared" ca="1" si="1343"/>
        <v>36406.382743065027</v>
      </c>
      <c r="CI683" s="602">
        <f t="shared" ca="1" si="1343"/>
        <v>37254.96291615886</v>
      </c>
      <c r="CJ683" s="602">
        <f t="shared" ca="1" si="1343"/>
        <v>37254.96291615886</v>
      </c>
      <c r="CK683" s="602">
        <f t="shared" ca="1" si="1343"/>
        <v>38113.93857024506</v>
      </c>
      <c r="CL683" s="602">
        <f t="shared" ca="1" si="1343"/>
        <v>38113.93857024506</v>
      </c>
      <c r="CM683" s="602">
        <f t="shared" ca="1" si="1343"/>
        <v>38983.183461726985</v>
      </c>
      <c r="CN683" s="602">
        <f t="shared" ca="1" si="1343"/>
        <v>38983.183461726985</v>
      </c>
      <c r="CO683" s="602">
        <f t="shared" ca="1" si="1343"/>
        <v>39862.567150632683</v>
      </c>
      <c r="CP683" s="602">
        <f t="shared" ca="1" si="1343"/>
        <v>43478.747935967709</v>
      </c>
      <c r="CQ683" s="602">
        <f t="shared" ca="1" si="1343"/>
        <v>45030.566265503898</v>
      </c>
      <c r="CR683" s="602">
        <f t="shared" ca="1" si="1343"/>
        <v>45030.566265503898</v>
      </c>
      <c r="CS683" s="602">
        <f t="shared" ca="1" si="1343"/>
        <v>46607.884191275814</v>
      </c>
      <c r="CT683" s="602">
        <f t="shared" ca="1" si="1343"/>
        <v>46607.884191275814</v>
      </c>
      <c r="CU683" s="602">
        <f t="shared" ca="1" si="1343"/>
        <v>48209.984007450126</v>
      </c>
      <c r="CV683" s="602">
        <f t="shared" ca="1" si="1343"/>
        <v>48209.984007450126</v>
      </c>
      <c r="CW683" s="602">
        <f t="shared" ca="1" si="1343"/>
        <v>49836.133517801674</v>
      </c>
      <c r="CX683" s="602">
        <f t="shared" ca="1" si="1343"/>
        <v>49836.133517801674</v>
      </c>
      <c r="CY683" s="602">
        <f t="shared" ca="1" si="1343"/>
        <v>51485.589135532791</v>
      </c>
      <c r="CZ683" s="602">
        <f t="shared" ca="1" si="1343"/>
        <v>46290.414859746117</v>
      </c>
      <c r="DA683" s="602">
        <f t="shared" ca="1" si="1343"/>
        <v>47887.616454968753</v>
      </c>
      <c r="DB683" s="602">
        <f t="shared" ca="1" si="1343"/>
        <v>47887.616454968753</v>
      </c>
      <c r="DC683" s="602">
        <f t="shared" ca="1" si="1343"/>
        <v>49509.015192921019</v>
      </c>
      <c r="DD683" s="602">
        <f t="shared" ca="1" si="1343"/>
        <v>49509.015192921019</v>
      </c>
      <c r="DE683" s="602">
        <f t="shared" ca="1" si="1343"/>
        <v>51153.869520848333</v>
      </c>
      <c r="DF683" s="602">
        <f t="shared" ca="1" si="1343"/>
        <v>51153.869520848333</v>
      </c>
      <c r="DG683" s="602">
        <f t="shared" ca="1" si="1343"/>
        <v>52821.428913199037</v>
      </c>
      <c r="DH683" s="602">
        <f t="shared" ca="1" si="1343"/>
        <v>52821.428913199037</v>
      </c>
      <c r="DI683" s="602">
        <f t="shared" ca="1" si="1343"/>
        <v>54510.936800140749</v>
      </c>
    </row>
    <row r="684" spans="22:113" ht="14.25" x14ac:dyDescent="0.2">
      <c r="V684" s="260"/>
      <c r="W684" s="887">
        <f t="shared" si="1319"/>
        <v>141</v>
      </c>
      <c r="X684" s="890">
        <f t="shared" ref="X684:BA684" ca="1" si="1344">IF(ISNUMBER($W684),IF($W684&lt;=$Z$35,$Z$23*$Z$33*365/360/12+IF($W684=$Z$35,-$Z$23*$Z$34+$Z$23*$Z$34*$Z$26+$Z$37/2,),IF(AND($W684&gt;$Z$35,$W684&lt;=$Z$36),$Z$23*($Z$34*X$40+(1-$Z$34)*$Z$33)*365/360/12+IF($W684=$Z$36,-$Z$23*(1-$Z$34)+$Z175/2,),PMT(X$40/12*365/360,$Z$24+$Z$35-$Z$36,-$Z$23))),"")</f>
        <v>30258.123080979487</v>
      </c>
      <c r="Y684" s="890">
        <f t="shared" ca="1" si="1344"/>
        <v>31023.326031623368</v>
      </c>
      <c r="Z684" s="890">
        <f t="shared" ca="1" si="1344"/>
        <v>31023.326031623368</v>
      </c>
      <c r="AA684" s="890">
        <f t="shared" ca="1" si="1344"/>
        <v>31799.728267184837</v>
      </c>
      <c r="AB684" s="890">
        <f t="shared" ca="1" si="1344"/>
        <v>31799.728267184837</v>
      </c>
      <c r="AC684" s="890">
        <f t="shared" ca="1" si="1344"/>
        <v>32587.243243724675</v>
      </c>
      <c r="AD684" s="890">
        <f t="shared" ca="1" si="1344"/>
        <v>32587.243243724675</v>
      </c>
      <c r="AE684" s="890">
        <f t="shared" ca="1" si="1344"/>
        <v>33385.778544464687</v>
      </c>
      <c r="AF684" s="890">
        <f t="shared" ca="1" si="1344"/>
        <v>33385.778544464687</v>
      </c>
      <c r="AG684" s="890">
        <f t="shared" ca="1" si="1344"/>
        <v>34195.236072157502</v>
      </c>
      <c r="AH684" s="890">
        <f t="shared" ca="1" si="1344"/>
        <v>34740.891398371037</v>
      </c>
      <c r="AI684" s="890">
        <f t="shared" ca="1" si="1344"/>
        <v>36125.853977722742</v>
      </c>
      <c r="AJ684" s="890">
        <f t="shared" ca="1" si="1344"/>
        <v>36125.853977722742</v>
      </c>
      <c r="AK684" s="890">
        <f t="shared" ca="1" si="1344"/>
        <v>37540.139226000429</v>
      </c>
      <c r="AL684" s="890">
        <f t="shared" ca="1" si="1344"/>
        <v>37540.139226000429</v>
      </c>
      <c r="AM684" s="890">
        <f t="shared" ca="1" si="1344"/>
        <v>38983.183461726978</v>
      </c>
      <c r="AN684" s="890">
        <f t="shared" ca="1" si="1344"/>
        <v>38983.183461726978</v>
      </c>
      <c r="AO684" s="890">
        <f t="shared" ca="1" si="1344"/>
        <v>40454.389396970182</v>
      </c>
      <c r="AP684" s="890">
        <f t="shared" ca="1" si="1344"/>
        <v>40454.389396970182</v>
      </c>
      <c r="AQ684" s="890">
        <f t="shared" ca="1" si="1344"/>
        <v>41953.129251949089</v>
      </c>
      <c r="AR684" s="890">
        <f t="shared" ca="1" si="1344"/>
        <v>37254.96291615886</v>
      </c>
      <c r="AS684" s="890">
        <f t="shared" ca="1" si="1344"/>
        <v>38692.302106353636</v>
      </c>
      <c r="AT684" s="890">
        <f t="shared" ca="1" si="1344"/>
        <v>38692.302106353636</v>
      </c>
      <c r="AU684" s="890">
        <f t="shared" ca="1" si="1344"/>
        <v>40157.924993809356</v>
      </c>
      <c r="AV684" s="890">
        <f t="shared" ca="1" si="1344"/>
        <v>40157.924993809356</v>
      </c>
      <c r="AW684" s="890">
        <f t="shared" ca="1" si="1344"/>
        <v>41651.20964433749</v>
      </c>
      <c r="AX684" s="890">
        <f t="shared" ca="1" si="1344"/>
        <v>41651.20964433749</v>
      </c>
      <c r="AY684" s="890">
        <f t="shared" ca="1" si="1344"/>
        <v>43171.50617275374</v>
      </c>
      <c r="AZ684" s="890">
        <f t="shared" ca="1" si="1344"/>
        <v>43171.50617275374</v>
      </c>
      <c r="BA684" s="890">
        <f t="shared" ca="1" si="1344"/>
        <v>44718.13995582729</v>
      </c>
      <c r="CF684" s="602">
        <f t="shared" ref="CF684:DI684" ca="1" si="1345">IF(ISNUMBER($W684),IF($W684&lt;=$Z$35,$Z$23*$Z$33*365/360/12+IF($W684=$Z$35,-$Z$23*$Z$34+$Z$23*$Z$34*$Z$26+$Z$37/2,),IF(AND($W684&gt;$Z$35,$W684&lt;=$Z$36),$Z$23*($Z$34*CF$40+(1-$Z$34)*$Z$33)*365/360/12+IF($W684=$Z$36,-$Z$23*(1-$Z$34)+$Z175/2,),PMT(CF$40/12*365/360,$Z$24+$Z$35-$Z$36,-$Z$23))),"")</f>
        <v>35568.319858392242</v>
      </c>
      <c r="CG684" s="602">
        <f t="shared" ca="1" si="1345"/>
        <v>36406.382743065027</v>
      </c>
      <c r="CH684" s="602">
        <f t="shared" ca="1" si="1345"/>
        <v>36406.382743065027</v>
      </c>
      <c r="CI684" s="602">
        <f t="shared" ca="1" si="1345"/>
        <v>37254.96291615886</v>
      </c>
      <c r="CJ684" s="602">
        <f t="shared" ca="1" si="1345"/>
        <v>37254.96291615886</v>
      </c>
      <c r="CK684" s="602">
        <f t="shared" ca="1" si="1345"/>
        <v>38113.93857024506</v>
      </c>
      <c r="CL684" s="602">
        <f t="shared" ca="1" si="1345"/>
        <v>38113.93857024506</v>
      </c>
      <c r="CM684" s="602">
        <f t="shared" ca="1" si="1345"/>
        <v>38983.183461726985</v>
      </c>
      <c r="CN684" s="602">
        <f t="shared" ca="1" si="1345"/>
        <v>38983.183461726985</v>
      </c>
      <c r="CO684" s="602">
        <f t="shared" ca="1" si="1345"/>
        <v>39862.567150632683</v>
      </c>
      <c r="CP684" s="602">
        <f t="shared" ca="1" si="1345"/>
        <v>43478.747935967709</v>
      </c>
      <c r="CQ684" s="602">
        <f t="shared" ca="1" si="1345"/>
        <v>45030.566265503898</v>
      </c>
      <c r="CR684" s="602">
        <f t="shared" ca="1" si="1345"/>
        <v>45030.566265503898</v>
      </c>
      <c r="CS684" s="602">
        <f t="shared" ca="1" si="1345"/>
        <v>46607.884191275814</v>
      </c>
      <c r="CT684" s="602">
        <f t="shared" ca="1" si="1345"/>
        <v>46607.884191275814</v>
      </c>
      <c r="CU684" s="602">
        <f t="shared" ca="1" si="1345"/>
        <v>48209.984007450126</v>
      </c>
      <c r="CV684" s="602">
        <f t="shared" ca="1" si="1345"/>
        <v>48209.984007450126</v>
      </c>
      <c r="CW684" s="602">
        <f t="shared" ca="1" si="1345"/>
        <v>49836.133517801674</v>
      </c>
      <c r="CX684" s="602">
        <f t="shared" ca="1" si="1345"/>
        <v>49836.133517801674</v>
      </c>
      <c r="CY684" s="602">
        <f t="shared" ca="1" si="1345"/>
        <v>51485.589135532791</v>
      </c>
      <c r="CZ684" s="602">
        <f t="shared" ca="1" si="1345"/>
        <v>46290.414859746117</v>
      </c>
      <c r="DA684" s="602">
        <f t="shared" ca="1" si="1345"/>
        <v>47887.616454968753</v>
      </c>
      <c r="DB684" s="602">
        <f t="shared" ca="1" si="1345"/>
        <v>47887.616454968753</v>
      </c>
      <c r="DC684" s="602">
        <f t="shared" ca="1" si="1345"/>
        <v>49509.015192921019</v>
      </c>
      <c r="DD684" s="602">
        <f t="shared" ca="1" si="1345"/>
        <v>49509.015192921019</v>
      </c>
      <c r="DE684" s="602">
        <f t="shared" ca="1" si="1345"/>
        <v>51153.869520848333</v>
      </c>
      <c r="DF684" s="602">
        <f t="shared" ca="1" si="1345"/>
        <v>51153.869520848333</v>
      </c>
      <c r="DG684" s="602">
        <f t="shared" ca="1" si="1345"/>
        <v>52821.428913199037</v>
      </c>
      <c r="DH684" s="602">
        <f t="shared" ca="1" si="1345"/>
        <v>52821.428913199037</v>
      </c>
      <c r="DI684" s="602">
        <f t="shared" ca="1" si="1345"/>
        <v>54510.936800140749</v>
      </c>
    </row>
    <row r="685" spans="22:113" ht="14.25" x14ac:dyDescent="0.2">
      <c r="V685" s="260"/>
      <c r="W685" s="887">
        <f t="shared" si="1319"/>
        <v>142</v>
      </c>
      <c r="X685" s="890">
        <f t="shared" ref="X685:BA685" ca="1" si="1346">IF(ISNUMBER($W685),IF($W685&lt;=$Z$35,$Z$23*$Z$33*365/360/12+IF($W685=$Z$35,-$Z$23*$Z$34+$Z$23*$Z$34*$Z$26+$Z$37/2,),IF(AND($W685&gt;$Z$35,$W685&lt;=$Z$36),$Z$23*($Z$34*X$40+(1-$Z$34)*$Z$33)*365/360/12+IF($W685=$Z$36,-$Z$23*(1-$Z$34)+$Z176/2,),PMT(X$40/12*365/360,$Z$24+$Z$35-$Z$36,-$Z$23))),"")</f>
        <v>30258.123080979487</v>
      </c>
      <c r="Y685" s="890">
        <f t="shared" ca="1" si="1346"/>
        <v>31023.326031623368</v>
      </c>
      <c r="Z685" s="890">
        <f t="shared" ca="1" si="1346"/>
        <v>31023.326031623368</v>
      </c>
      <c r="AA685" s="890">
        <f t="shared" ca="1" si="1346"/>
        <v>31799.728267184837</v>
      </c>
      <c r="AB685" s="890">
        <f t="shared" ca="1" si="1346"/>
        <v>31799.728267184837</v>
      </c>
      <c r="AC685" s="890">
        <f t="shared" ca="1" si="1346"/>
        <v>32587.243243724675</v>
      </c>
      <c r="AD685" s="890">
        <f t="shared" ca="1" si="1346"/>
        <v>32587.243243724675</v>
      </c>
      <c r="AE685" s="890">
        <f t="shared" ca="1" si="1346"/>
        <v>33385.778544464687</v>
      </c>
      <c r="AF685" s="890">
        <f t="shared" ca="1" si="1346"/>
        <v>33385.778544464687</v>
      </c>
      <c r="AG685" s="890">
        <f t="shared" ca="1" si="1346"/>
        <v>34195.236072157502</v>
      </c>
      <c r="AH685" s="890">
        <f t="shared" ca="1" si="1346"/>
        <v>34740.891398371037</v>
      </c>
      <c r="AI685" s="890">
        <f t="shared" ca="1" si="1346"/>
        <v>36125.853977722742</v>
      </c>
      <c r="AJ685" s="890">
        <f t="shared" ca="1" si="1346"/>
        <v>36125.853977722742</v>
      </c>
      <c r="AK685" s="890">
        <f t="shared" ca="1" si="1346"/>
        <v>37540.139226000429</v>
      </c>
      <c r="AL685" s="890">
        <f t="shared" ca="1" si="1346"/>
        <v>37540.139226000429</v>
      </c>
      <c r="AM685" s="890">
        <f t="shared" ca="1" si="1346"/>
        <v>38983.183461726978</v>
      </c>
      <c r="AN685" s="890">
        <f t="shared" ca="1" si="1346"/>
        <v>38983.183461726978</v>
      </c>
      <c r="AO685" s="890">
        <f t="shared" ca="1" si="1346"/>
        <v>40454.389396970182</v>
      </c>
      <c r="AP685" s="890">
        <f t="shared" ca="1" si="1346"/>
        <v>40454.389396970182</v>
      </c>
      <c r="AQ685" s="890">
        <f t="shared" ca="1" si="1346"/>
        <v>41953.129251949089</v>
      </c>
      <c r="AR685" s="890">
        <f t="shared" ca="1" si="1346"/>
        <v>37254.96291615886</v>
      </c>
      <c r="AS685" s="890">
        <f t="shared" ca="1" si="1346"/>
        <v>38692.302106353636</v>
      </c>
      <c r="AT685" s="890">
        <f t="shared" ca="1" si="1346"/>
        <v>38692.302106353636</v>
      </c>
      <c r="AU685" s="890">
        <f t="shared" ca="1" si="1346"/>
        <v>40157.924993809356</v>
      </c>
      <c r="AV685" s="890">
        <f t="shared" ca="1" si="1346"/>
        <v>40157.924993809356</v>
      </c>
      <c r="AW685" s="890">
        <f t="shared" ca="1" si="1346"/>
        <v>41651.20964433749</v>
      </c>
      <c r="AX685" s="890">
        <f t="shared" ca="1" si="1346"/>
        <v>41651.20964433749</v>
      </c>
      <c r="AY685" s="890">
        <f t="shared" ca="1" si="1346"/>
        <v>43171.50617275374</v>
      </c>
      <c r="AZ685" s="890">
        <f t="shared" ca="1" si="1346"/>
        <v>43171.50617275374</v>
      </c>
      <c r="BA685" s="890">
        <f t="shared" ca="1" si="1346"/>
        <v>44718.13995582729</v>
      </c>
      <c r="CF685" s="602">
        <f t="shared" ref="CF685:DI685" ca="1" si="1347">IF(ISNUMBER($W685),IF($W685&lt;=$Z$35,$Z$23*$Z$33*365/360/12+IF($W685=$Z$35,-$Z$23*$Z$34+$Z$23*$Z$34*$Z$26+$Z$37/2,),IF(AND($W685&gt;$Z$35,$W685&lt;=$Z$36),$Z$23*($Z$34*CF$40+(1-$Z$34)*$Z$33)*365/360/12+IF($W685=$Z$36,-$Z$23*(1-$Z$34)+$Z176/2,),PMT(CF$40/12*365/360,$Z$24+$Z$35-$Z$36,-$Z$23))),"")</f>
        <v>35568.319858392242</v>
      </c>
      <c r="CG685" s="602">
        <f t="shared" ca="1" si="1347"/>
        <v>36406.382743065027</v>
      </c>
      <c r="CH685" s="602">
        <f t="shared" ca="1" si="1347"/>
        <v>36406.382743065027</v>
      </c>
      <c r="CI685" s="602">
        <f t="shared" ca="1" si="1347"/>
        <v>37254.96291615886</v>
      </c>
      <c r="CJ685" s="602">
        <f t="shared" ca="1" si="1347"/>
        <v>37254.96291615886</v>
      </c>
      <c r="CK685" s="602">
        <f t="shared" ca="1" si="1347"/>
        <v>38113.93857024506</v>
      </c>
      <c r="CL685" s="602">
        <f t="shared" ca="1" si="1347"/>
        <v>38113.93857024506</v>
      </c>
      <c r="CM685" s="602">
        <f t="shared" ca="1" si="1347"/>
        <v>38983.183461726985</v>
      </c>
      <c r="CN685" s="602">
        <f t="shared" ca="1" si="1347"/>
        <v>38983.183461726985</v>
      </c>
      <c r="CO685" s="602">
        <f t="shared" ca="1" si="1347"/>
        <v>39862.567150632683</v>
      </c>
      <c r="CP685" s="602">
        <f t="shared" ca="1" si="1347"/>
        <v>43478.747935967709</v>
      </c>
      <c r="CQ685" s="602">
        <f t="shared" ca="1" si="1347"/>
        <v>45030.566265503898</v>
      </c>
      <c r="CR685" s="602">
        <f t="shared" ca="1" si="1347"/>
        <v>45030.566265503898</v>
      </c>
      <c r="CS685" s="602">
        <f t="shared" ca="1" si="1347"/>
        <v>46607.884191275814</v>
      </c>
      <c r="CT685" s="602">
        <f t="shared" ca="1" si="1347"/>
        <v>46607.884191275814</v>
      </c>
      <c r="CU685" s="602">
        <f t="shared" ca="1" si="1347"/>
        <v>48209.984007450126</v>
      </c>
      <c r="CV685" s="602">
        <f t="shared" ca="1" si="1347"/>
        <v>48209.984007450126</v>
      </c>
      <c r="CW685" s="602">
        <f t="shared" ca="1" si="1347"/>
        <v>49836.133517801674</v>
      </c>
      <c r="CX685" s="602">
        <f t="shared" ca="1" si="1347"/>
        <v>49836.133517801674</v>
      </c>
      <c r="CY685" s="602">
        <f t="shared" ca="1" si="1347"/>
        <v>51485.589135532791</v>
      </c>
      <c r="CZ685" s="602">
        <f t="shared" ca="1" si="1347"/>
        <v>46290.414859746117</v>
      </c>
      <c r="DA685" s="602">
        <f t="shared" ca="1" si="1347"/>
        <v>47887.616454968753</v>
      </c>
      <c r="DB685" s="602">
        <f t="shared" ca="1" si="1347"/>
        <v>47887.616454968753</v>
      </c>
      <c r="DC685" s="602">
        <f t="shared" ca="1" si="1347"/>
        <v>49509.015192921019</v>
      </c>
      <c r="DD685" s="602">
        <f t="shared" ca="1" si="1347"/>
        <v>49509.015192921019</v>
      </c>
      <c r="DE685" s="602">
        <f t="shared" ca="1" si="1347"/>
        <v>51153.869520848333</v>
      </c>
      <c r="DF685" s="602">
        <f t="shared" ca="1" si="1347"/>
        <v>51153.869520848333</v>
      </c>
      <c r="DG685" s="602">
        <f t="shared" ca="1" si="1347"/>
        <v>52821.428913199037</v>
      </c>
      <c r="DH685" s="602">
        <f t="shared" ca="1" si="1347"/>
        <v>52821.428913199037</v>
      </c>
      <c r="DI685" s="602">
        <f t="shared" ca="1" si="1347"/>
        <v>54510.936800140749</v>
      </c>
    </row>
    <row r="686" spans="22:113" ht="14.25" x14ac:dyDescent="0.2">
      <c r="V686" s="260"/>
      <c r="W686" s="887">
        <f t="shared" si="1319"/>
        <v>143</v>
      </c>
      <c r="X686" s="890">
        <f t="shared" ref="X686:BA686" ca="1" si="1348">IF(ISNUMBER($W686),IF($W686&lt;=$Z$35,$Z$23*$Z$33*365/360/12+IF($W686=$Z$35,-$Z$23*$Z$34+$Z$23*$Z$34*$Z$26+$Z$37/2,),IF(AND($W686&gt;$Z$35,$W686&lt;=$Z$36),$Z$23*($Z$34*X$40+(1-$Z$34)*$Z$33)*365/360/12+IF($W686=$Z$36,-$Z$23*(1-$Z$34)+$Z177/2,),PMT(X$40/12*365/360,$Z$24+$Z$35-$Z$36,-$Z$23))),"")</f>
        <v>30258.123080979487</v>
      </c>
      <c r="Y686" s="890">
        <f t="shared" ca="1" si="1348"/>
        <v>31023.326031623368</v>
      </c>
      <c r="Z686" s="890">
        <f t="shared" ca="1" si="1348"/>
        <v>31023.326031623368</v>
      </c>
      <c r="AA686" s="890">
        <f t="shared" ca="1" si="1348"/>
        <v>31799.728267184837</v>
      </c>
      <c r="AB686" s="890">
        <f t="shared" ca="1" si="1348"/>
        <v>31799.728267184837</v>
      </c>
      <c r="AC686" s="890">
        <f t="shared" ca="1" si="1348"/>
        <v>32587.243243724675</v>
      </c>
      <c r="AD686" s="890">
        <f t="shared" ca="1" si="1348"/>
        <v>32587.243243724675</v>
      </c>
      <c r="AE686" s="890">
        <f t="shared" ca="1" si="1348"/>
        <v>33385.778544464687</v>
      </c>
      <c r="AF686" s="890">
        <f t="shared" ca="1" si="1348"/>
        <v>33385.778544464687</v>
      </c>
      <c r="AG686" s="890">
        <f t="shared" ca="1" si="1348"/>
        <v>34195.236072157502</v>
      </c>
      <c r="AH686" s="890">
        <f t="shared" ca="1" si="1348"/>
        <v>34740.891398371037</v>
      </c>
      <c r="AI686" s="890">
        <f t="shared" ca="1" si="1348"/>
        <v>36125.853977722742</v>
      </c>
      <c r="AJ686" s="890">
        <f t="shared" ca="1" si="1348"/>
        <v>36125.853977722742</v>
      </c>
      <c r="AK686" s="890">
        <f t="shared" ca="1" si="1348"/>
        <v>37540.139226000429</v>
      </c>
      <c r="AL686" s="890">
        <f t="shared" ca="1" si="1348"/>
        <v>37540.139226000429</v>
      </c>
      <c r="AM686" s="890">
        <f t="shared" ca="1" si="1348"/>
        <v>38983.183461726978</v>
      </c>
      <c r="AN686" s="890">
        <f t="shared" ca="1" si="1348"/>
        <v>38983.183461726978</v>
      </c>
      <c r="AO686" s="890">
        <f t="shared" ca="1" si="1348"/>
        <v>40454.389396970182</v>
      </c>
      <c r="AP686" s="890">
        <f t="shared" ca="1" si="1348"/>
        <v>40454.389396970182</v>
      </c>
      <c r="AQ686" s="890">
        <f t="shared" ca="1" si="1348"/>
        <v>41953.129251949089</v>
      </c>
      <c r="AR686" s="890">
        <f t="shared" ca="1" si="1348"/>
        <v>37254.96291615886</v>
      </c>
      <c r="AS686" s="890">
        <f t="shared" ca="1" si="1348"/>
        <v>38692.302106353636</v>
      </c>
      <c r="AT686" s="890">
        <f t="shared" ca="1" si="1348"/>
        <v>38692.302106353636</v>
      </c>
      <c r="AU686" s="890">
        <f t="shared" ca="1" si="1348"/>
        <v>40157.924993809356</v>
      </c>
      <c r="AV686" s="890">
        <f t="shared" ca="1" si="1348"/>
        <v>40157.924993809356</v>
      </c>
      <c r="AW686" s="890">
        <f t="shared" ca="1" si="1348"/>
        <v>41651.20964433749</v>
      </c>
      <c r="AX686" s="890">
        <f t="shared" ca="1" si="1348"/>
        <v>41651.20964433749</v>
      </c>
      <c r="AY686" s="890">
        <f t="shared" ca="1" si="1348"/>
        <v>43171.50617275374</v>
      </c>
      <c r="AZ686" s="890">
        <f t="shared" ca="1" si="1348"/>
        <v>43171.50617275374</v>
      </c>
      <c r="BA686" s="890">
        <f t="shared" ca="1" si="1348"/>
        <v>44718.13995582729</v>
      </c>
      <c r="CF686" s="602">
        <f t="shared" ref="CF686:DI686" ca="1" si="1349">IF(ISNUMBER($W686),IF($W686&lt;=$Z$35,$Z$23*$Z$33*365/360/12+IF($W686=$Z$35,-$Z$23*$Z$34+$Z$23*$Z$34*$Z$26+$Z$37/2,),IF(AND($W686&gt;$Z$35,$W686&lt;=$Z$36),$Z$23*($Z$34*CF$40+(1-$Z$34)*$Z$33)*365/360/12+IF($W686=$Z$36,-$Z$23*(1-$Z$34)+$Z177/2,),PMT(CF$40/12*365/360,$Z$24+$Z$35-$Z$36,-$Z$23))),"")</f>
        <v>35568.319858392242</v>
      </c>
      <c r="CG686" s="602">
        <f t="shared" ca="1" si="1349"/>
        <v>36406.382743065027</v>
      </c>
      <c r="CH686" s="602">
        <f t="shared" ca="1" si="1349"/>
        <v>36406.382743065027</v>
      </c>
      <c r="CI686" s="602">
        <f t="shared" ca="1" si="1349"/>
        <v>37254.96291615886</v>
      </c>
      <c r="CJ686" s="602">
        <f t="shared" ca="1" si="1349"/>
        <v>37254.96291615886</v>
      </c>
      <c r="CK686" s="602">
        <f t="shared" ca="1" si="1349"/>
        <v>38113.93857024506</v>
      </c>
      <c r="CL686" s="602">
        <f t="shared" ca="1" si="1349"/>
        <v>38113.93857024506</v>
      </c>
      <c r="CM686" s="602">
        <f t="shared" ca="1" si="1349"/>
        <v>38983.183461726985</v>
      </c>
      <c r="CN686" s="602">
        <f t="shared" ca="1" si="1349"/>
        <v>38983.183461726985</v>
      </c>
      <c r="CO686" s="602">
        <f t="shared" ca="1" si="1349"/>
        <v>39862.567150632683</v>
      </c>
      <c r="CP686" s="602">
        <f t="shared" ca="1" si="1349"/>
        <v>43478.747935967709</v>
      </c>
      <c r="CQ686" s="602">
        <f t="shared" ca="1" si="1349"/>
        <v>45030.566265503898</v>
      </c>
      <c r="CR686" s="602">
        <f t="shared" ca="1" si="1349"/>
        <v>45030.566265503898</v>
      </c>
      <c r="CS686" s="602">
        <f t="shared" ca="1" si="1349"/>
        <v>46607.884191275814</v>
      </c>
      <c r="CT686" s="602">
        <f t="shared" ca="1" si="1349"/>
        <v>46607.884191275814</v>
      </c>
      <c r="CU686" s="602">
        <f t="shared" ca="1" si="1349"/>
        <v>48209.984007450126</v>
      </c>
      <c r="CV686" s="602">
        <f t="shared" ca="1" si="1349"/>
        <v>48209.984007450126</v>
      </c>
      <c r="CW686" s="602">
        <f t="shared" ca="1" si="1349"/>
        <v>49836.133517801674</v>
      </c>
      <c r="CX686" s="602">
        <f t="shared" ca="1" si="1349"/>
        <v>49836.133517801674</v>
      </c>
      <c r="CY686" s="602">
        <f t="shared" ca="1" si="1349"/>
        <v>51485.589135532791</v>
      </c>
      <c r="CZ686" s="602">
        <f t="shared" ca="1" si="1349"/>
        <v>46290.414859746117</v>
      </c>
      <c r="DA686" s="602">
        <f t="shared" ca="1" si="1349"/>
        <v>47887.616454968753</v>
      </c>
      <c r="DB686" s="602">
        <f t="shared" ca="1" si="1349"/>
        <v>47887.616454968753</v>
      </c>
      <c r="DC686" s="602">
        <f t="shared" ca="1" si="1349"/>
        <v>49509.015192921019</v>
      </c>
      <c r="DD686" s="602">
        <f t="shared" ca="1" si="1349"/>
        <v>49509.015192921019</v>
      </c>
      <c r="DE686" s="602">
        <f t="shared" ca="1" si="1349"/>
        <v>51153.869520848333</v>
      </c>
      <c r="DF686" s="602">
        <f t="shared" ca="1" si="1349"/>
        <v>51153.869520848333</v>
      </c>
      <c r="DG686" s="602">
        <f t="shared" ca="1" si="1349"/>
        <v>52821.428913199037</v>
      </c>
      <c r="DH686" s="602">
        <f t="shared" ca="1" si="1349"/>
        <v>52821.428913199037</v>
      </c>
      <c r="DI686" s="602">
        <f t="shared" ca="1" si="1349"/>
        <v>54510.936800140749</v>
      </c>
    </row>
    <row r="687" spans="22:113" ht="14.25" x14ac:dyDescent="0.2">
      <c r="V687" s="260"/>
      <c r="W687" s="887">
        <f t="shared" si="1319"/>
        <v>144</v>
      </c>
      <c r="X687" s="890">
        <f t="shared" ref="X687:BA687" ca="1" si="1350">IF(ISNUMBER($W687),IF($W687&lt;=$Z$35,$Z$23*$Z$33*365/360/12+IF($W687=$Z$35,-$Z$23*$Z$34+$Z$23*$Z$34*$Z$26+$Z$37/2,),IF(AND($W687&gt;$Z$35,$W687&lt;=$Z$36),$Z$23*($Z$34*X$40+(1-$Z$34)*$Z$33)*365/360/12+IF($W687=$Z$36,-$Z$23*(1-$Z$34)+$Z178/2,),PMT(X$40/12*365/360,$Z$24+$Z$35-$Z$36,-$Z$23))),"")</f>
        <v>30258.123080979487</v>
      </c>
      <c r="Y687" s="890">
        <f t="shared" ca="1" si="1350"/>
        <v>31023.326031623368</v>
      </c>
      <c r="Z687" s="890">
        <f t="shared" ca="1" si="1350"/>
        <v>31023.326031623368</v>
      </c>
      <c r="AA687" s="890">
        <f t="shared" ca="1" si="1350"/>
        <v>31799.728267184837</v>
      </c>
      <c r="AB687" s="890">
        <f t="shared" ca="1" si="1350"/>
        <v>31799.728267184837</v>
      </c>
      <c r="AC687" s="890">
        <f t="shared" ca="1" si="1350"/>
        <v>32587.243243724675</v>
      </c>
      <c r="AD687" s="890">
        <f t="shared" ca="1" si="1350"/>
        <v>32587.243243724675</v>
      </c>
      <c r="AE687" s="890">
        <f t="shared" ca="1" si="1350"/>
        <v>33385.778544464687</v>
      </c>
      <c r="AF687" s="890">
        <f t="shared" ca="1" si="1350"/>
        <v>33385.778544464687</v>
      </c>
      <c r="AG687" s="890">
        <f t="shared" ca="1" si="1350"/>
        <v>34195.236072157502</v>
      </c>
      <c r="AH687" s="890">
        <f t="shared" ca="1" si="1350"/>
        <v>34740.891398371037</v>
      </c>
      <c r="AI687" s="890">
        <f t="shared" ca="1" si="1350"/>
        <v>36125.853977722742</v>
      </c>
      <c r="AJ687" s="890">
        <f t="shared" ca="1" si="1350"/>
        <v>36125.853977722742</v>
      </c>
      <c r="AK687" s="890">
        <f t="shared" ca="1" si="1350"/>
        <v>37540.139226000429</v>
      </c>
      <c r="AL687" s="890">
        <f t="shared" ca="1" si="1350"/>
        <v>37540.139226000429</v>
      </c>
      <c r="AM687" s="890">
        <f t="shared" ca="1" si="1350"/>
        <v>38983.183461726978</v>
      </c>
      <c r="AN687" s="890">
        <f t="shared" ca="1" si="1350"/>
        <v>38983.183461726978</v>
      </c>
      <c r="AO687" s="890">
        <f t="shared" ca="1" si="1350"/>
        <v>40454.389396970182</v>
      </c>
      <c r="AP687" s="890">
        <f t="shared" ca="1" si="1350"/>
        <v>40454.389396970182</v>
      </c>
      <c r="AQ687" s="890">
        <f t="shared" ca="1" si="1350"/>
        <v>41953.129251949089</v>
      </c>
      <c r="AR687" s="890">
        <f t="shared" ca="1" si="1350"/>
        <v>37254.96291615886</v>
      </c>
      <c r="AS687" s="890">
        <f t="shared" ca="1" si="1350"/>
        <v>38692.302106353636</v>
      </c>
      <c r="AT687" s="890">
        <f t="shared" ca="1" si="1350"/>
        <v>38692.302106353636</v>
      </c>
      <c r="AU687" s="890">
        <f t="shared" ca="1" si="1350"/>
        <v>40157.924993809356</v>
      </c>
      <c r="AV687" s="890">
        <f t="shared" ca="1" si="1350"/>
        <v>40157.924993809356</v>
      </c>
      <c r="AW687" s="890">
        <f t="shared" ca="1" si="1350"/>
        <v>41651.20964433749</v>
      </c>
      <c r="AX687" s="890">
        <f t="shared" ca="1" si="1350"/>
        <v>41651.20964433749</v>
      </c>
      <c r="AY687" s="890">
        <f t="shared" ca="1" si="1350"/>
        <v>43171.50617275374</v>
      </c>
      <c r="AZ687" s="890">
        <f t="shared" ca="1" si="1350"/>
        <v>43171.50617275374</v>
      </c>
      <c r="BA687" s="890">
        <f t="shared" ca="1" si="1350"/>
        <v>44718.13995582729</v>
      </c>
      <c r="CF687" s="602">
        <f t="shared" ref="CF687:DI687" ca="1" si="1351">IF(ISNUMBER($W687),IF($W687&lt;=$Z$35,$Z$23*$Z$33*365/360/12+IF($W687=$Z$35,-$Z$23*$Z$34+$Z$23*$Z$34*$Z$26+$Z$37/2,),IF(AND($W687&gt;$Z$35,$W687&lt;=$Z$36),$Z$23*($Z$34*CF$40+(1-$Z$34)*$Z$33)*365/360/12+IF($W687=$Z$36,-$Z$23*(1-$Z$34)+$Z178/2,),PMT(CF$40/12*365/360,$Z$24+$Z$35-$Z$36,-$Z$23))),"")</f>
        <v>35568.319858392242</v>
      </c>
      <c r="CG687" s="602">
        <f t="shared" ca="1" si="1351"/>
        <v>36406.382743065027</v>
      </c>
      <c r="CH687" s="602">
        <f t="shared" ca="1" si="1351"/>
        <v>36406.382743065027</v>
      </c>
      <c r="CI687" s="602">
        <f t="shared" ca="1" si="1351"/>
        <v>37254.96291615886</v>
      </c>
      <c r="CJ687" s="602">
        <f t="shared" ca="1" si="1351"/>
        <v>37254.96291615886</v>
      </c>
      <c r="CK687" s="602">
        <f t="shared" ca="1" si="1351"/>
        <v>38113.93857024506</v>
      </c>
      <c r="CL687" s="602">
        <f t="shared" ca="1" si="1351"/>
        <v>38113.93857024506</v>
      </c>
      <c r="CM687" s="602">
        <f t="shared" ca="1" si="1351"/>
        <v>38983.183461726985</v>
      </c>
      <c r="CN687" s="602">
        <f t="shared" ca="1" si="1351"/>
        <v>38983.183461726985</v>
      </c>
      <c r="CO687" s="602">
        <f t="shared" ca="1" si="1351"/>
        <v>39862.567150632683</v>
      </c>
      <c r="CP687" s="602">
        <f t="shared" ca="1" si="1351"/>
        <v>43478.747935967709</v>
      </c>
      <c r="CQ687" s="602">
        <f t="shared" ca="1" si="1351"/>
        <v>45030.566265503898</v>
      </c>
      <c r="CR687" s="602">
        <f t="shared" ca="1" si="1351"/>
        <v>45030.566265503898</v>
      </c>
      <c r="CS687" s="602">
        <f t="shared" ca="1" si="1351"/>
        <v>46607.884191275814</v>
      </c>
      <c r="CT687" s="602">
        <f t="shared" ca="1" si="1351"/>
        <v>46607.884191275814</v>
      </c>
      <c r="CU687" s="602">
        <f t="shared" ca="1" si="1351"/>
        <v>48209.984007450126</v>
      </c>
      <c r="CV687" s="602">
        <f t="shared" ca="1" si="1351"/>
        <v>48209.984007450126</v>
      </c>
      <c r="CW687" s="602">
        <f t="shared" ca="1" si="1351"/>
        <v>49836.133517801674</v>
      </c>
      <c r="CX687" s="602">
        <f t="shared" ca="1" si="1351"/>
        <v>49836.133517801674</v>
      </c>
      <c r="CY687" s="602">
        <f t="shared" ca="1" si="1351"/>
        <v>51485.589135532791</v>
      </c>
      <c r="CZ687" s="602">
        <f t="shared" ca="1" si="1351"/>
        <v>46290.414859746117</v>
      </c>
      <c r="DA687" s="602">
        <f t="shared" ca="1" si="1351"/>
        <v>47887.616454968753</v>
      </c>
      <c r="DB687" s="602">
        <f t="shared" ca="1" si="1351"/>
        <v>47887.616454968753</v>
      </c>
      <c r="DC687" s="602">
        <f t="shared" ca="1" si="1351"/>
        <v>49509.015192921019</v>
      </c>
      <c r="DD687" s="602">
        <f t="shared" ca="1" si="1351"/>
        <v>49509.015192921019</v>
      </c>
      <c r="DE687" s="602">
        <f t="shared" ca="1" si="1351"/>
        <v>51153.869520848333</v>
      </c>
      <c r="DF687" s="602">
        <f t="shared" ca="1" si="1351"/>
        <v>51153.869520848333</v>
      </c>
      <c r="DG687" s="602">
        <f t="shared" ca="1" si="1351"/>
        <v>52821.428913199037</v>
      </c>
      <c r="DH687" s="602">
        <f t="shared" ca="1" si="1351"/>
        <v>52821.428913199037</v>
      </c>
      <c r="DI687" s="602">
        <f t="shared" ca="1" si="1351"/>
        <v>54510.936800140749</v>
      </c>
    </row>
    <row r="688" spans="22:113" ht="14.25" x14ac:dyDescent="0.2">
      <c r="V688" s="260"/>
      <c r="W688" s="887">
        <f t="shared" si="1319"/>
        <v>145</v>
      </c>
      <c r="X688" s="890">
        <f t="shared" ref="X688:BA688" ca="1" si="1352">IF(ISNUMBER($W688),IF($W688&lt;=$Z$35,$Z$23*$Z$33*365/360/12+IF($W688=$Z$35,-$Z$23*$Z$34+$Z$23*$Z$34*$Z$26+$Z$37/2,),IF(AND($W688&gt;$Z$35,$W688&lt;=$Z$36),$Z$23*($Z$34*X$40+(1-$Z$34)*$Z$33)*365/360/12+IF($W688=$Z$36,-$Z$23*(1-$Z$34)+$Z179/2,),PMT(X$40/12*365/360,$Z$24+$Z$35-$Z$36,-$Z$23))),"")</f>
        <v>30258.123080979487</v>
      </c>
      <c r="Y688" s="890">
        <f t="shared" ca="1" si="1352"/>
        <v>31023.326031623368</v>
      </c>
      <c r="Z688" s="890">
        <f t="shared" ca="1" si="1352"/>
        <v>31023.326031623368</v>
      </c>
      <c r="AA688" s="890">
        <f t="shared" ca="1" si="1352"/>
        <v>31799.728267184837</v>
      </c>
      <c r="AB688" s="890">
        <f t="shared" ca="1" si="1352"/>
        <v>31799.728267184837</v>
      </c>
      <c r="AC688" s="890">
        <f t="shared" ca="1" si="1352"/>
        <v>32587.243243724675</v>
      </c>
      <c r="AD688" s="890">
        <f t="shared" ca="1" si="1352"/>
        <v>32587.243243724675</v>
      </c>
      <c r="AE688" s="890">
        <f t="shared" ca="1" si="1352"/>
        <v>33385.778544464687</v>
      </c>
      <c r="AF688" s="890">
        <f t="shared" ca="1" si="1352"/>
        <v>33385.778544464687</v>
      </c>
      <c r="AG688" s="890">
        <f t="shared" ca="1" si="1352"/>
        <v>34195.236072157502</v>
      </c>
      <c r="AH688" s="890">
        <f t="shared" ca="1" si="1352"/>
        <v>34740.891398371037</v>
      </c>
      <c r="AI688" s="890">
        <f t="shared" ca="1" si="1352"/>
        <v>36125.853977722742</v>
      </c>
      <c r="AJ688" s="890">
        <f t="shared" ca="1" si="1352"/>
        <v>36125.853977722742</v>
      </c>
      <c r="AK688" s="890">
        <f t="shared" ca="1" si="1352"/>
        <v>37540.139226000429</v>
      </c>
      <c r="AL688" s="890">
        <f t="shared" ca="1" si="1352"/>
        <v>37540.139226000429</v>
      </c>
      <c r="AM688" s="890">
        <f t="shared" ca="1" si="1352"/>
        <v>38983.183461726978</v>
      </c>
      <c r="AN688" s="890">
        <f t="shared" ca="1" si="1352"/>
        <v>38983.183461726978</v>
      </c>
      <c r="AO688" s="890">
        <f t="shared" ca="1" si="1352"/>
        <v>40454.389396970182</v>
      </c>
      <c r="AP688" s="890">
        <f t="shared" ca="1" si="1352"/>
        <v>40454.389396970182</v>
      </c>
      <c r="AQ688" s="890">
        <f t="shared" ca="1" si="1352"/>
        <v>41953.129251949089</v>
      </c>
      <c r="AR688" s="890">
        <f t="shared" ca="1" si="1352"/>
        <v>37254.96291615886</v>
      </c>
      <c r="AS688" s="890">
        <f t="shared" ca="1" si="1352"/>
        <v>38692.302106353636</v>
      </c>
      <c r="AT688" s="890">
        <f t="shared" ca="1" si="1352"/>
        <v>38692.302106353636</v>
      </c>
      <c r="AU688" s="890">
        <f t="shared" ca="1" si="1352"/>
        <v>40157.924993809356</v>
      </c>
      <c r="AV688" s="890">
        <f t="shared" ca="1" si="1352"/>
        <v>40157.924993809356</v>
      </c>
      <c r="AW688" s="890">
        <f t="shared" ca="1" si="1352"/>
        <v>41651.20964433749</v>
      </c>
      <c r="AX688" s="890">
        <f t="shared" ca="1" si="1352"/>
        <v>41651.20964433749</v>
      </c>
      <c r="AY688" s="890">
        <f t="shared" ca="1" si="1352"/>
        <v>43171.50617275374</v>
      </c>
      <c r="AZ688" s="890">
        <f t="shared" ca="1" si="1352"/>
        <v>43171.50617275374</v>
      </c>
      <c r="BA688" s="890">
        <f t="shared" ca="1" si="1352"/>
        <v>44718.13995582729</v>
      </c>
      <c r="CF688" s="602">
        <f t="shared" ref="CF688:DI688" ca="1" si="1353">IF(ISNUMBER($W688),IF($W688&lt;=$Z$35,$Z$23*$Z$33*365/360/12+IF($W688=$Z$35,-$Z$23*$Z$34+$Z$23*$Z$34*$Z$26+$Z$37/2,),IF(AND($W688&gt;$Z$35,$W688&lt;=$Z$36),$Z$23*($Z$34*CF$40+(1-$Z$34)*$Z$33)*365/360/12+IF($W688=$Z$36,-$Z$23*(1-$Z$34)+$Z179/2,),PMT(CF$40/12*365/360,$Z$24+$Z$35-$Z$36,-$Z$23))),"")</f>
        <v>35568.319858392242</v>
      </c>
      <c r="CG688" s="602">
        <f t="shared" ca="1" si="1353"/>
        <v>36406.382743065027</v>
      </c>
      <c r="CH688" s="602">
        <f t="shared" ca="1" si="1353"/>
        <v>36406.382743065027</v>
      </c>
      <c r="CI688" s="602">
        <f t="shared" ca="1" si="1353"/>
        <v>37254.96291615886</v>
      </c>
      <c r="CJ688" s="602">
        <f t="shared" ca="1" si="1353"/>
        <v>37254.96291615886</v>
      </c>
      <c r="CK688" s="602">
        <f t="shared" ca="1" si="1353"/>
        <v>38113.93857024506</v>
      </c>
      <c r="CL688" s="602">
        <f t="shared" ca="1" si="1353"/>
        <v>38113.93857024506</v>
      </c>
      <c r="CM688" s="602">
        <f t="shared" ca="1" si="1353"/>
        <v>38983.183461726985</v>
      </c>
      <c r="CN688" s="602">
        <f t="shared" ca="1" si="1353"/>
        <v>38983.183461726985</v>
      </c>
      <c r="CO688" s="602">
        <f t="shared" ca="1" si="1353"/>
        <v>39862.567150632683</v>
      </c>
      <c r="CP688" s="602">
        <f t="shared" ca="1" si="1353"/>
        <v>43478.747935967709</v>
      </c>
      <c r="CQ688" s="602">
        <f t="shared" ca="1" si="1353"/>
        <v>45030.566265503898</v>
      </c>
      <c r="CR688" s="602">
        <f t="shared" ca="1" si="1353"/>
        <v>45030.566265503898</v>
      </c>
      <c r="CS688" s="602">
        <f t="shared" ca="1" si="1353"/>
        <v>46607.884191275814</v>
      </c>
      <c r="CT688" s="602">
        <f t="shared" ca="1" si="1353"/>
        <v>46607.884191275814</v>
      </c>
      <c r="CU688" s="602">
        <f t="shared" ca="1" si="1353"/>
        <v>48209.984007450126</v>
      </c>
      <c r="CV688" s="602">
        <f t="shared" ca="1" si="1353"/>
        <v>48209.984007450126</v>
      </c>
      <c r="CW688" s="602">
        <f t="shared" ca="1" si="1353"/>
        <v>49836.133517801674</v>
      </c>
      <c r="CX688" s="602">
        <f t="shared" ca="1" si="1353"/>
        <v>49836.133517801674</v>
      </c>
      <c r="CY688" s="602">
        <f t="shared" ca="1" si="1353"/>
        <v>51485.589135532791</v>
      </c>
      <c r="CZ688" s="602">
        <f t="shared" ca="1" si="1353"/>
        <v>46290.414859746117</v>
      </c>
      <c r="DA688" s="602">
        <f t="shared" ca="1" si="1353"/>
        <v>47887.616454968753</v>
      </c>
      <c r="DB688" s="602">
        <f t="shared" ca="1" si="1353"/>
        <v>47887.616454968753</v>
      </c>
      <c r="DC688" s="602">
        <f t="shared" ca="1" si="1353"/>
        <v>49509.015192921019</v>
      </c>
      <c r="DD688" s="602">
        <f t="shared" ca="1" si="1353"/>
        <v>49509.015192921019</v>
      </c>
      <c r="DE688" s="602">
        <f t="shared" ca="1" si="1353"/>
        <v>51153.869520848333</v>
      </c>
      <c r="DF688" s="602">
        <f t="shared" ca="1" si="1353"/>
        <v>51153.869520848333</v>
      </c>
      <c r="DG688" s="602">
        <f t="shared" ca="1" si="1353"/>
        <v>52821.428913199037</v>
      </c>
      <c r="DH688" s="602">
        <f t="shared" ca="1" si="1353"/>
        <v>52821.428913199037</v>
      </c>
      <c r="DI688" s="602">
        <f t="shared" ca="1" si="1353"/>
        <v>54510.936800140749</v>
      </c>
    </row>
    <row r="689" spans="22:113" ht="14.25" x14ac:dyDescent="0.2">
      <c r="V689" s="260"/>
      <c r="W689" s="887">
        <f t="shared" si="1319"/>
        <v>146</v>
      </c>
      <c r="X689" s="890">
        <f t="shared" ref="X689:BA689" ca="1" si="1354">IF(ISNUMBER($W689),IF($W689&lt;=$Z$35,$Z$23*$Z$33*365/360/12+IF($W689=$Z$35,-$Z$23*$Z$34+$Z$23*$Z$34*$Z$26+$Z$37/2,),IF(AND($W689&gt;$Z$35,$W689&lt;=$Z$36),$Z$23*($Z$34*X$40+(1-$Z$34)*$Z$33)*365/360/12+IF($W689=$Z$36,-$Z$23*(1-$Z$34)+$Z180/2,),PMT(X$40/12*365/360,$Z$24+$Z$35-$Z$36,-$Z$23))),"")</f>
        <v>30258.123080979487</v>
      </c>
      <c r="Y689" s="890">
        <f t="shared" ca="1" si="1354"/>
        <v>31023.326031623368</v>
      </c>
      <c r="Z689" s="890">
        <f t="shared" ca="1" si="1354"/>
        <v>31023.326031623368</v>
      </c>
      <c r="AA689" s="890">
        <f t="shared" ca="1" si="1354"/>
        <v>31799.728267184837</v>
      </c>
      <c r="AB689" s="890">
        <f t="shared" ca="1" si="1354"/>
        <v>31799.728267184837</v>
      </c>
      <c r="AC689" s="890">
        <f t="shared" ca="1" si="1354"/>
        <v>32587.243243724675</v>
      </c>
      <c r="AD689" s="890">
        <f t="shared" ca="1" si="1354"/>
        <v>32587.243243724675</v>
      </c>
      <c r="AE689" s="890">
        <f t="shared" ca="1" si="1354"/>
        <v>33385.778544464687</v>
      </c>
      <c r="AF689" s="890">
        <f t="shared" ca="1" si="1354"/>
        <v>33385.778544464687</v>
      </c>
      <c r="AG689" s="890">
        <f t="shared" ca="1" si="1354"/>
        <v>34195.236072157502</v>
      </c>
      <c r="AH689" s="890">
        <f t="shared" ca="1" si="1354"/>
        <v>34740.891398371037</v>
      </c>
      <c r="AI689" s="890">
        <f t="shared" ca="1" si="1354"/>
        <v>36125.853977722742</v>
      </c>
      <c r="AJ689" s="890">
        <f t="shared" ca="1" si="1354"/>
        <v>36125.853977722742</v>
      </c>
      <c r="AK689" s="890">
        <f t="shared" ca="1" si="1354"/>
        <v>37540.139226000429</v>
      </c>
      <c r="AL689" s="890">
        <f t="shared" ca="1" si="1354"/>
        <v>37540.139226000429</v>
      </c>
      <c r="AM689" s="890">
        <f t="shared" ca="1" si="1354"/>
        <v>38983.183461726978</v>
      </c>
      <c r="AN689" s="890">
        <f t="shared" ca="1" si="1354"/>
        <v>38983.183461726978</v>
      </c>
      <c r="AO689" s="890">
        <f t="shared" ca="1" si="1354"/>
        <v>40454.389396970182</v>
      </c>
      <c r="AP689" s="890">
        <f t="shared" ca="1" si="1354"/>
        <v>40454.389396970182</v>
      </c>
      <c r="AQ689" s="890">
        <f t="shared" ca="1" si="1354"/>
        <v>41953.129251949089</v>
      </c>
      <c r="AR689" s="890">
        <f t="shared" ca="1" si="1354"/>
        <v>37254.96291615886</v>
      </c>
      <c r="AS689" s="890">
        <f t="shared" ca="1" si="1354"/>
        <v>38692.302106353636</v>
      </c>
      <c r="AT689" s="890">
        <f t="shared" ca="1" si="1354"/>
        <v>38692.302106353636</v>
      </c>
      <c r="AU689" s="890">
        <f t="shared" ca="1" si="1354"/>
        <v>40157.924993809356</v>
      </c>
      <c r="AV689" s="890">
        <f t="shared" ca="1" si="1354"/>
        <v>40157.924993809356</v>
      </c>
      <c r="AW689" s="890">
        <f t="shared" ca="1" si="1354"/>
        <v>41651.20964433749</v>
      </c>
      <c r="AX689" s="890">
        <f t="shared" ca="1" si="1354"/>
        <v>41651.20964433749</v>
      </c>
      <c r="AY689" s="890">
        <f t="shared" ca="1" si="1354"/>
        <v>43171.50617275374</v>
      </c>
      <c r="AZ689" s="890">
        <f t="shared" ca="1" si="1354"/>
        <v>43171.50617275374</v>
      </c>
      <c r="BA689" s="890">
        <f t="shared" ca="1" si="1354"/>
        <v>44718.13995582729</v>
      </c>
      <c r="CF689" s="602">
        <f t="shared" ref="CF689:DI689" ca="1" si="1355">IF(ISNUMBER($W689),IF($W689&lt;=$Z$35,$Z$23*$Z$33*365/360/12+IF($W689=$Z$35,-$Z$23*$Z$34+$Z$23*$Z$34*$Z$26+$Z$37/2,),IF(AND($W689&gt;$Z$35,$W689&lt;=$Z$36),$Z$23*($Z$34*CF$40+(1-$Z$34)*$Z$33)*365/360/12+IF($W689=$Z$36,-$Z$23*(1-$Z$34)+$Z180/2,),PMT(CF$40/12*365/360,$Z$24+$Z$35-$Z$36,-$Z$23))),"")</f>
        <v>35568.319858392242</v>
      </c>
      <c r="CG689" s="602">
        <f t="shared" ca="1" si="1355"/>
        <v>36406.382743065027</v>
      </c>
      <c r="CH689" s="602">
        <f t="shared" ca="1" si="1355"/>
        <v>36406.382743065027</v>
      </c>
      <c r="CI689" s="602">
        <f t="shared" ca="1" si="1355"/>
        <v>37254.96291615886</v>
      </c>
      <c r="CJ689" s="602">
        <f t="shared" ca="1" si="1355"/>
        <v>37254.96291615886</v>
      </c>
      <c r="CK689" s="602">
        <f t="shared" ca="1" si="1355"/>
        <v>38113.93857024506</v>
      </c>
      <c r="CL689" s="602">
        <f t="shared" ca="1" si="1355"/>
        <v>38113.93857024506</v>
      </c>
      <c r="CM689" s="602">
        <f t="shared" ca="1" si="1355"/>
        <v>38983.183461726985</v>
      </c>
      <c r="CN689" s="602">
        <f t="shared" ca="1" si="1355"/>
        <v>38983.183461726985</v>
      </c>
      <c r="CO689" s="602">
        <f t="shared" ca="1" si="1355"/>
        <v>39862.567150632683</v>
      </c>
      <c r="CP689" s="602">
        <f t="shared" ca="1" si="1355"/>
        <v>43478.747935967709</v>
      </c>
      <c r="CQ689" s="602">
        <f t="shared" ca="1" si="1355"/>
        <v>45030.566265503898</v>
      </c>
      <c r="CR689" s="602">
        <f t="shared" ca="1" si="1355"/>
        <v>45030.566265503898</v>
      </c>
      <c r="CS689" s="602">
        <f t="shared" ca="1" si="1355"/>
        <v>46607.884191275814</v>
      </c>
      <c r="CT689" s="602">
        <f t="shared" ca="1" si="1355"/>
        <v>46607.884191275814</v>
      </c>
      <c r="CU689" s="602">
        <f t="shared" ca="1" si="1355"/>
        <v>48209.984007450126</v>
      </c>
      <c r="CV689" s="602">
        <f t="shared" ca="1" si="1355"/>
        <v>48209.984007450126</v>
      </c>
      <c r="CW689" s="602">
        <f t="shared" ca="1" si="1355"/>
        <v>49836.133517801674</v>
      </c>
      <c r="CX689" s="602">
        <f t="shared" ca="1" si="1355"/>
        <v>49836.133517801674</v>
      </c>
      <c r="CY689" s="602">
        <f t="shared" ca="1" si="1355"/>
        <v>51485.589135532791</v>
      </c>
      <c r="CZ689" s="602">
        <f t="shared" ca="1" si="1355"/>
        <v>46290.414859746117</v>
      </c>
      <c r="DA689" s="602">
        <f t="shared" ca="1" si="1355"/>
        <v>47887.616454968753</v>
      </c>
      <c r="DB689" s="602">
        <f t="shared" ca="1" si="1355"/>
        <v>47887.616454968753</v>
      </c>
      <c r="DC689" s="602">
        <f t="shared" ca="1" si="1355"/>
        <v>49509.015192921019</v>
      </c>
      <c r="DD689" s="602">
        <f t="shared" ca="1" si="1355"/>
        <v>49509.015192921019</v>
      </c>
      <c r="DE689" s="602">
        <f t="shared" ca="1" si="1355"/>
        <v>51153.869520848333</v>
      </c>
      <c r="DF689" s="602">
        <f t="shared" ca="1" si="1355"/>
        <v>51153.869520848333</v>
      </c>
      <c r="DG689" s="602">
        <f t="shared" ca="1" si="1355"/>
        <v>52821.428913199037</v>
      </c>
      <c r="DH689" s="602">
        <f t="shared" ca="1" si="1355"/>
        <v>52821.428913199037</v>
      </c>
      <c r="DI689" s="602">
        <f t="shared" ca="1" si="1355"/>
        <v>54510.936800140749</v>
      </c>
    </row>
    <row r="690" spans="22:113" ht="14.25" x14ac:dyDescent="0.2">
      <c r="V690" s="260"/>
      <c r="W690" s="887">
        <f t="shared" si="1319"/>
        <v>147</v>
      </c>
      <c r="X690" s="890">
        <f t="shared" ref="X690:BA690" ca="1" si="1356">IF(ISNUMBER($W690),IF($W690&lt;=$Z$35,$Z$23*$Z$33*365/360/12+IF($W690=$Z$35,-$Z$23*$Z$34+$Z$23*$Z$34*$Z$26+$Z$37/2,),IF(AND($W690&gt;$Z$35,$W690&lt;=$Z$36),$Z$23*($Z$34*X$40+(1-$Z$34)*$Z$33)*365/360/12+IF($W690=$Z$36,-$Z$23*(1-$Z$34)+$Z181/2,),PMT(X$40/12*365/360,$Z$24+$Z$35-$Z$36,-$Z$23))),"")</f>
        <v>30258.123080979487</v>
      </c>
      <c r="Y690" s="890">
        <f t="shared" ca="1" si="1356"/>
        <v>31023.326031623368</v>
      </c>
      <c r="Z690" s="890">
        <f t="shared" ca="1" si="1356"/>
        <v>31023.326031623368</v>
      </c>
      <c r="AA690" s="890">
        <f t="shared" ca="1" si="1356"/>
        <v>31799.728267184837</v>
      </c>
      <c r="AB690" s="890">
        <f t="shared" ca="1" si="1356"/>
        <v>31799.728267184837</v>
      </c>
      <c r="AC690" s="890">
        <f t="shared" ca="1" si="1356"/>
        <v>32587.243243724675</v>
      </c>
      <c r="AD690" s="890">
        <f t="shared" ca="1" si="1356"/>
        <v>32587.243243724675</v>
      </c>
      <c r="AE690" s="890">
        <f t="shared" ca="1" si="1356"/>
        <v>33385.778544464687</v>
      </c>
      <c r="AF690" s="890">
        <f t="shared" ca="1" si="1356"/>
        <v>33385.778544464687</v>
      </c>
      <c r="AG690" s="890">
        <f t="shared" ca="1" si="1356"/>
        <v>34195.236072157502</v>
      </c>
      <c r="AH690" s="890">
        <f t="shared" ca="1" si="1356"/>
        <v>34740.891398371037</v>
      </c>
      <c r="AI690" s="890">
        <f t="shared" ca="1" si="1356"/>
        <v>36125.853977722742</v>
      </c>
      <c r="AJ690" s="890">
        <f t="shared" ca="1" si="1356"/>
        <v>36125.853977722742</v>
      </c>
      <c r="AK690" s="890">
        <f t="shared" ca="1" si="1356"/>
        <v>37540.139226000429</v>
      </c>
      <c r="AL690" s="890">
        <f t="shared" ca="1" si="1356"/>
        <v>37540.139226000429</v>
      </c>
      <c r="AM690" s="890">
        <f t="shared" ca="1" si="1356"/>
        <v>38983.183461726978</v>
      </c>
      <c r="AN690" s="890">
        <f t="shared" ca="1" si="1356"/>
        <v>38983.183461726978</v>
      </c>
      <c r="AO690" s="890">
        <f t="shared" ca="1" si="1356"/>
        <v>40454.389396970182</v>
      </c>
      <c r="AP690" s="890">
        <f t="shared" ca="1" si="1356"/>
        <v>40454.389396970182</v>
      </c>
      <c r="AQ690" s="890">
        <f t="shared" ca="1" si="1356"/>
        <v>41953.129251949089</v>
      </c>
      <c r="AR690" s="890">
        <f t="shared" ca="1" si="1356"/>
        <v>37254.96291615886</v>
      </c>
      <c r="AS690" s="890">
        <f t="shared" ca="1" si="1356"/>
        <v>38692.302106353636</v>
      </c>
      <c r="AT690" s="890">
        <f t="shared" ca="1" si="1356"/>
        <v>38692.302106353636</v>
      </c>
      <c r="AU690" s="890">
        <f t="shared" ca="1" si="1356"/>
        <v>40157.924993809356</v>
      </c>
      <c r="AV690" s="890">
        <f t="shared" ca="1" si="1356"/>
        <v>40157.924993809356</v>
      </c>
      <c r="AW690" s="890">
        <f t="shared" ca="1" si="1356"/>
        <v>41651.20964433749</v>
      </c>
      <c r="AX690" s="890">
        <f t="shared" ca="1" si="1356"/>
        <v>41651.20964433749</v>
      </c>
      <c r="AY690" s="890">
        <f t="shared" ca="1" si="1356"/>
        <v>43171.50617275374</v>
      </c>
      <c r="AZ690" s="890">
        <f t="shared" ca="1" si="1356"/>
        <v>43171.50617275374</v>
      </c>
      <c r="BA690" s="890">
        <f t="shared" ca="1" si="1356"/>
        <v>44718.13995582729</v>
      </c>
      <c r="CF690" s="602">
        <f t="shared" ref="CF690:DI690" ca="1" si="1357">IF(ISNUMBER($W690),IF($W690&lt;=$Z$35,$Z$23*$Z$33*365/360/12+IF($W690=$Z$35,-$Z$23*$Z$34+$Z$23*$Z$34*$Z$26+$Z$37/2,),IF(AND($W690&gt;$Z$35,$W690&lt;=$Z$36),$Z$23*($Z$34*CF$40+(1-$Z$34)*$Z$33)*365/360/12+IF($W690=$Z$36,-$Z$23*(1-$Z$34)+$Z181/2,),PMT(CF$40/12*365/360,$Z$24+$Z$35-$Z$36,-$Z$23))),"")</f>
        <v>35568.319858392242</v>
      </c>
      <c r="CG690" s="602">
        <f t="shared" ca="1" si="1357"/>
        <v>36406.382743065027</v>
      </c>
      <c r="CH690" s="602">
        <f t="shared" ca="1" si="1357"/>
        <v>36406.382743065027</v>
      </c>
      <c r="CI690" s="602">
        <f t="shared" ca="1" si="1357"/>
        <v>37254.96291615886</v>
      </c>
      <c r="CJ690" s="602">
        <f t="shared" ca="1" si="1357"/>
        <v>37254.96291615886</v>
      </c>
      <c r="CK690" s="602">
        <f t="shared" ca="1" si="1357"/>
        <v>38113.93857024506</v>
      </c>
      <c r="CL690" s="602">
        <f t="shared" ca="1" si="1357"/>
        <v>38113.93857024506</v>
      </c>
      <c r="CM690" s="602">
        <f t="shared" ca="1" si="1357"/>
        <v>38983.183461726985</v>
      </c>
      <c r="CN690" s="602">
        <f t="shared" ca="1" si="1357"/>
        <v>38983.183461726985</v>
      </c>
      <c r="CO690" s="602">
        <f t="shared" ca="1" si="1357"/>
        <v>39862.567150632683</v>
      </c>
      <c r="CP690" s="602">
        <f t="shared" ca="1" si="1357"/>
        <v>43478.747935967709</v>
      </c>
      <c r="CQ690" s="602">
        <f t="shared" ca="1" si="1357"/>
        <v>45030.566265503898</v>
      </c>
      <c r="CR690" s="602">
        <f t="shared" ca="1" si="1357"/>
        <v>45030.566265503898</v>
      </c>
      <c r="CS690" s="602">
        <f t="shared" ca="1" si="1357"/>
        <v>46607.884191275814</v>
      </c>
      <c r="CT690" s="602">
        <f t="shared" ca="1" si="1357"/>
        <v>46607.884191275814</v>
      </c>
      <c r="CU690" s="602">
        <f t="shared" ca="1" si="1357"/>
        <v>48209.984007450126</v>
      </c>
      <c r="CV690" s="602">
        <f t="shared" ca="1" si="1357"/>
        <v>48209.984007450126</v>
      </c>
      <c r="CW690" s="602">
        <f t="shared" ca="1" si="1357"/>
        <v>49836.133517801674</v>
      </c>
      <c r="CX690" s="602">
        <f t="shared" ca="1" si="1357"/>
        <v>49836.133517801674</v>
      </c>
      <c r="CY690" s="602">
        <f t="shared" ca="1" si="1357"/>
        <v>51485.589135532791</v>
      </c>
      <c r="CZ690" s="602">
        <f t="shared" ca="1" si="1357"/>
        <v>46290.414859746117</v>
      </c>
      <c r="DA690" s="602">
        <f t="shared" ca="1" si="1357"/>
        <v>47887.616454968753</v>
      </c>
      <c r="DB690" s="602">
        <f t="shared" ca="1" si="1357"/>
        <v>47887.616454968753</v>
      </c>
      <c r="DC690" s="602">
        <f t="shared" ca="1" si="1357"/>
        <v>49509.015192921019</v>
      </c>
      <c r="DD690" s="602">
        <f t="shared" ca="1" si="1357"/>
        <v>49509.015192921019</v>
      </c>
      <c r="DE690" s="602">
        <f t="shared" ca="1" si="1357"/>
        <v>51153.869520848333</v>
      </c>
      <c r="DF690" s="602">
        <f t="shared" ca="1" si="1357"/>
        <v>51153.869520848333</v>
      </c>
      <c r="DG690" s="602">
        <f t="shared" ca="1" si="1357"/>
        <v>52821.428913199037</v>
      </c>
      <c r="DH690" s="602">
        <f t="shared" ca="1" si="1357"/>
        <v>52821.428913199037</v>
      </c>
      <c r="DI690" s="602">
        <f t="shared" ca="1" si="1357"/>
        <v>54510.936800140749</v>
      </c>
    </row>
    <row r="691" spans="22:113" ht="14.25" x14ac:dyDescent="0.2">
      <c r="V691" s="260"/>
      <c r="W691" s="887">
        <f t="shared" si="1319"/>
        <v>148</v>
      </c>
      <c r="X691" s="890">
        <f t="shared" ref="X691:BA691" ca="1" si="1358">IF(ISNUMBER($W691),IF($W691&lt;=$Z$35,$Z$23*$Z$33*365/360/12+IF($W691=$Z$35,-$Z$23*$Z$34+$Z$23*$Z$34*$Z$26+$Z$37/2,),IF(AND($W691&gt;$Z$35,$W691&lt;=$Z$36),$Z$23*($Z$34*X$40+(1-$Z$34)*$Z$33)*365/360/12+IF($W691=$Z$36,-$Z$23*(1-$Z$34)+$Z182/2,),PMT(X$40/12*365/360,$Z$24+$Z$35-$Z$36,-$Z$23))),"")</f>
        <v>30258.123080979487</v>
      </c>
      <c r="Y691" s="890">
        <f t="shared" ca="1" si="1358"/>
        <v>31023.326031623368</v>
      </c>
      <c r="Z691" s="890">
        <f t="shared" ca="1" si="1358"/>
        <v>31023.326031623368</v>
      </c>
      <c r="AA691" s="890">
        <f t="shared" ca="1" si="1358"/>
        <v>31799.728267184837</v>
      </c>
      <c r="AB691" s="890">
        <f t="shared" ca="1" si="1358"/>
        <v>31799.728267184837</v>
      </c>
      <c r="AC691" s="890">
        <f t="shared" ca="1" si="1358"/>
        <v>32587.243243724675</v>
      </c>
      <c r="AD691" s="890">
        <f t="shared" ca="1" si="1358"/>
        <v>32587.243243724675</v>
      </c>
      <c r="AE691" s="890">
        <f t="shared" ca="1" si="1358"/>
        <v>33385.778544464687</v>
      </c>
      <c r="AF691" s="890">
        <f t="shared" ca="1" si="1358"/>
        <v>33385.778544464687</v>
      </c>
      <c r="AG691" s="890">
        <f t="shared" ca="1" si="1358"/>
        <v>34195.236072157502</v>
      </c>
      <c r="AH691" s="890">
        <f t="shared" ca="1" si="1358"/>
        <v>34740.891398371037</v>
      </c>
      <c r="AI691" s="890">
        <f t="shared" ca="1" si="1358"/>
        <v>36125.853977722742</v>
      </c>
      <c r="AJ691" s="890">
        <f t="shared" ca="1" si="1358"/>
        <v>36125.853977722742</v>
      </c>
      <c r="AK691" s="890">
        <f t="shared" ca="1" si="1358"/>
        <v>37540.139226000429</v>
      </c>
      <c r="AL691" s="890">
        <f t="shared" ca="1" si="1358"/>
        <v>37540.139226000429</v>
      </c>
      <c r="AM691" s="890">
        <f t="shared" ca="1" si="1358"/>
        <v>38983.183461726978</v>
      </c>
      <c r="AN691" s="890">
        <f t="shared" ca="1" si="1358"/>
        <v>38983.183461726978</v>
      </c>
      <c r="AO691" s="890">
        <f t="shared" ca="1" si="1358"/>
        <v>40454.389396970182</v>
      </c>
      <c r="AP691" s="890">
        <f t="shared" ca="1" si="1358"/>
        <v>40454.389396970182</v>
      </c>
      <c r="AQ691" s="890">
        <f t="shared" ca="1" si="1358"/>
        <v>41953.129251949089</v>
      </c>
      <c r="AR691" s="890">
        <f t="shared" ca="1" si="1358"/>
        <v>37254.96291615886</v>
      </c>
      <c r="AS691" s="890">
        <f t="shared" ca="1" si="1358"/>
        <v>38692.302106353636</v>
      </c>
      <c r="AT691" s="890">
        <f t="shared" ca="1" si="1358"/>
        <v>38692.302106353636</v>
      </c>
      <c r="AU691" s="890">
        <f t="shared" ca="1" si="1358"/>
        <v>40157.924993809356</v>
      </c>
      <c r="AV691" s="890">
        <f t="shared" ca="1" si="1358"/>
        <v>40157.924993809356</v>
      </c>
      <c r="AW691" s="890">
        <f t="shared" ca="1" si="1358"/>
        <v>41651.20964433749</v>
      </c>
      <c r="AX691" s="890">
        <f t="shared" ca="1" si="1358"/>
        <v>41651.20964433749</v>
      </c>
      <c r="AY691" s="890">
        <f t="shared" ca="1" si="1358"/>
        <v>43171.50617275374</v>
      </c>
      <c r="AZ691" s="890">
        <f t="shared" ca="1" si="1358"/>
        <v>43171.50617275374</v>
      </c>
      <c r="BA691" s="890">
        <f t="shared" ca="1" si="1358"/>
        <v>44718.13995582729</v>
      </c>
      <c r="CF691" s="602">
        <f t="shared" ref="CF691:DI691" ca="1" si="1359">IF(ISNUMBER($W691),IF($W691&lt;=$Z$35,$Z$23*$Z$33*365/360/12+IF($W691=$Z$35,-$Z$23*$Z$34+$Z$23*$Z$34*$Z$26+$Z$37/2,),IF(AND($W691&gt;$Z$35,$W691&lt;=$Z$36),$Z$23*($Z$34*CF$40+(1-$Z$34)*$Z$33)*365/360/12+IF($W691=$Z$36,-$Z$23*(1-$Z$34)+$Z182/2,),PMT(CF$40/12*365/360,$Z$24+$Z$35-$Z$36,-$Z$23))),"")</f>
        <v>35568.319858392242</v>
      </c>
      <c r="CG691" s="602">
        <f t="shared" ca="1" si="1359"/>
        <v>36406.382743065027</v>
      </c>
      <c r="CH691" s="602">
        <f t="shared" ca="1" si="1359"/>
        <v>36406.382743065027</v>
      </c>
      <c r="CI691" s="602">
        <f t="shared" ca="1" si="1359"/>
        <v>37254.96291615886</v>
      </c>
      <c r="CJ691" s="602">
        <f t="shared" ca="1" si="1359"/>
        <v>37254.96291615886</v>
      </c>
      <c r="CK691" s="602">
        <f t="shared" ca="1" si="1359"/>
        <v>38113.93857024506</v>
      </c>
      <c r="CL691" s="602">
        <f t="shared" ca="1" si="1359"/>
        <v>38113.93857024506</v>
      </c>
      <c r="CM691" s="602">
        <f t="shared" ca="1" si="1359"/>
        <v>38983.183461726985</v>
      </c>
      <c r="CN691" s="602">
        <f t="shared" ca="1" si="1359"/>
        <v>38983.183461726985</v>
      </c>
      <c r="CO691" s="602">
        <f t="shared" ca="1" si="1359"/>
        <v>39862.567150632683</v>
      </c>
      <c r="CP691" s="602">
        <f t="shared" ca="1" si="1359"/>
        <v>43478.747935967709</v>
      </c>
      <c r="CQ691" s="602">
        <f t="shared" ca="1" si="1359"/>
        <v>45030.566265503898</v>
      </c>
      <c r="CR691" s="602">
        <f t="shared" ca="1" si="1359"/>
        <v>45030.566265503898</v>
      </c>
      <c r="CS691" s="602">
        <f t="shared" ca="1" si="1359"/>
        <v>46607.884191275814</v>
      </c>
      <c r="CT691" s="602">
        <f t="shared" ca="1" si="1359"/>
        <v>46607.884191275814</v>
      </c>
      <c r="CU691" s="602">
        <f t="shared" ca="1" si="1359"/>
        <v>48209.984007450126</v>
      </c>
      <c r="CV691" s="602">
        <f t="shared" ca="1" si="1359"/>
        <v>48209.984007450126</v>
      </c>
      <c r="CW691" s="602">
        <f t="shared" ca="1" si="1359"/>
        <v>49836.133517801674</v>
      </c>
      <c r="CX691" s="602">
        <f t="shared" ca="1" si="1359"/>
        <v>49836.133517801674</v>
      </c>
      <c r="CY691" s="602">
        <f t="shared" ca="1" si="1359"/>
        <v>51485.589135532791</v>
      </c>
      <c r="CZ691" s="602">
        <f t="shared" ca="1" si="1359"/>
        <v>46290.414859746117</v>
      </c>
      <c r="DA691" s="602">
        <f t="shared" ca="1" si="1359"/>
        <v>47887.616454968753</v>
      </c>
      <c r="DB691" s="602">
        <f t="shared" ca="1" si="1359"/>
        <v>47887.616454968753</v>
      </c>
      <c r="DC691" s="602">
        <f t="shared" ca="1" si="1359"/>
        <v>49509.015192921019</v>
      </c>
      <c r="DD691" s="602">
        <f t="shared" ca="1" si="1359"/>
        <v>49509.015192921019</v>
      </c>
      <c r="DE691" s="602">
        <f t="shared" ca="1" si="1359"/>
        <v>51153.869520848333</v>
      </c>
      <c r="DF691" s="602">
        <f t="shared" ca="1" si="1359"/>
        <v>51153.869520848333</v>
      </c>
      <c r="DG691" s="602">
        <f t="shared" ca="1" si="1359"/>
        <v>52821.428913199037</v>
      </c>
      <c r="DH691" s="602">
        <f t="shared" ca="1" si="1359"/>
        <v>52821.428913199037</v>
      </c>
      <c r="DI691" s="602">
        <f t="shared" ca="1" si="1359"/>
        <v>54510.936800140749</v>
      </c>
    </row>
    <row r="692" spans="22:113" ht="14.25" x14ac:dyDescent="0.2">
      <c r="V692" s="260"/>
      <c r="W692" s="887">
        <f t="shared" si="1319"/>
        <v>149</v>
      </c>
      <c r="X692" s="890">
        <f t="shared" ref="X692:BA692" ca="1" si="1360">IF(ISNUMBER($W692),IF($W692&lt;=$Z$35,$Z$23*$Z$33*365/360/12+IF($W692=$Z$35,-$Z$23*$Z$34+$Z$23*$Z$34*$Z$26+$Z$37/2,),IF(AND($W692&gt;$Z$35,$W692&lt;=$Z$36),$Z$23*($Z$34*X$40+(1-$Z$34)*$Z$33)*365/360/12+IF($W692=$Z$36,-$Z$23*(1-$Z$34)+$Z183/2,),PMT(X$40/12*365/360,$Z$24+$Z$35-$Z$36,-$Z$23))),"")</f>
        <v>30258.123080979487</v>
      </c>
      <c r="Y692" s="890">
        <f t="shared" ca="1" si="1360"/>
        <v>31023.326031623368</v>
      </c>
      <c r="Z692" s="890">
        <f t="shared" ca="1" si="1360"/>
        <v>31023.326031623368</v>
      </c>
      <c r="AA692" s="890">
        <f t="shared" ca="1" si="1360"/>
        <v>31799.728267184837</v>
      </c>
      <c r="AB692" s="890">
        <f t="shared" ca="1" si="1360"/>
        <v>31799.728267184837</v>
      </c>
      <c r="AC692" s="890">
        <f t="shared" ca="1" si="1360"/>
        <v>32587.243243724675</v>
      </c>
      <c r="AD692" s="890">
        <f t="shared" ca="1" si="1360"/>
        <v>32587.243243724675</v>
      </c>
      <c r="AE692" s="890">
        <f t="shared" ca="1" si="1360"/>
        <v>33385.778544464687</v>
      </c>
      <c r="AF692" s="890">
        <f t="shared" ca="1" si="1360"/>
        <v>33385.778544464687</v>
      </c>
      <c r="AG692" s="890">
        <f t="shared" ca="1" si="1360"/>
        <v>34195.236072157502</v>
      </c>
      <c r="AH692" s="890">
        <f t="shared" ca="1" si="1360"/>
        <v>34740.891398371037</v>
      </c>
      <c r="AI692" s="890">
        <f t="shared" ca="1" si="1360"/>
        <v>36125.853977722742</v>
      </c>
      <c r="AJ692" s="890">
        <f t="shared" ca="1" si="1360"/>
        <v>36125.853977722742</v>
      </c>
      <c r="AK692" s="890">
        <f t="shared" ca="1" si="1360"/>
        <v>37540.139226000429</v>
      </c>
      <c r="AL692" s="890">
        <f t="shared" ca="1" si="1360"/>
        <v>37540.139226000429</v>
      </c>
      <c r="AM692" s="890">
        <f t="shared" ca="1" si="1360"/>
        <v>38983.183461726978</v>
      </c>
      <c r="AN692" s="890">
        <f t="shared" ca="1" si="1360"/>
        <v>38983.183461726978</v>
      </c>
      <c r="AO692" s="890">
        <f t="shared" ca="1" si="1360"/>
        <v>40454.389396970182</v>
      </c>
      <c r="AP692" s="890">
        <f t="shared" ca="1" si="1360"/>
        <v>40454.389396970182</v>
      </c>
      <c r="AQ692" s="890">
        <f t="shared" ca="1" si="1360"/>
        <v>41953.129251949089</v>
      </c>
      <c r="AR692" s="890">
        <f t="shared" ca="1" si="1360"/>
        <v>37254.96291615886</v>
      </c>
      <c r="AS692" s="890">
        <f t="shared" ca="1" si="1360"/>
        <v>38692.302106353636</v>
      </c>
      <c r="AT692" s="890">
        <f t="shared" ca="1" si="1360"/>
        <v>38692.302106353636</v>
      </c>
      <c r="AU692" s="890">
        <f t="shared" ca="1" si="1360"/>
        <v>40157.924993809356</v>
      </c>
      <c r="AV692" s="890">
        <f t="shared" ca="1" si="1360"/>
        <v>40157.924993809356</v>
      </c>
      <c r="AW692" s="890">
        <f t="shared" ca="1" si="1360"/>
        <v>41651.20964433749</v>
      </c>
      <c r="AX692" s="890">
        <f t="shared" ca="1" si="1360"/>
        <v>41651.20964433749</v>
      </c>
      <c r="AY692" s="890">
        <f t="shared" ca="1" si="1360"/>
        <v>43171.50617275374</v>
      </c>
      <c r="AZ692" s="890">
        <f t="shared" ca="1" si="1360"/>
        <v>43171.50617275374</v>
      </c>
      <c r="BA692" s="890">
        <f t="shared" ca="1" si="1360"/>
        <v>44718.13995582729</v>
      </c>
      <c r="CF692" s="602">
        <f t="shared" ref="CF692:DI692" ca="1" si="1361">IF(ISNUMBER($W692),IF($W692&lt;=$Z$35,$Z$23*$Z$33*365/360/12+IF($W692=$Z$35,-$Z$23*$Z$34+$Z$23*$Z$34*$Z$26+$Z$37/2,),IF(AND($W692&gt;$Z$35,$W692&lt;=$Z$36),$Z$23*($Z$34*CF$40+(1-$Z$34)*$Z$33)*365/360/12+IF($W692=$Z$36,-$Z$23*(1-$Z$34)+$Z183/2,),PMT(CF$40/12*365/360,$Z$24+$Z$35-$Z$36,-$Z$23))),"")</f>
        <v>35568.319858392242</v>
      </c>
      <c r="CG692" s="602">
        <f t="shared" ca="1" si="1361"/>
        <v>36406.382743065027</v>
      </c>
      <c r="CH692" s="602">
        <f t="shared" ca="1" si="1361"/>
        <v>36406.382743065027</v>
      </c>
      <c r="CI692" s="602">
        <f t="shared" ca="1" si="1361"/>
        <v>37254.96291615886</v>
      </c>
      <c r="CJ692" s="602">
        <f t="shared" ca="1" si="1361"/>
        <v>37254.96291615886</v>
      </c>
      <c r="CK692" s="602">
        <f t="shared" ca="1" si="1361"/>
        <v>38113.93857024506</v>
      </c>
      <c r="CL692" s="602">
        <f t="shared" ca="1" si="1361"/>
        <v>38113.93857024506</v>
      </c>
      <c r="CM692" s="602">
        <f t="shared" ca="1" si="1361"/>
        <v>38983.183461726985</v>
      </c>
      <c r="CN692" s="602">
        <f t="shared" ca="1" si="1361"/>
        <v>38983.183461726985</v>
      </c>
      <c r="CO692" s="602">
        <f t="shared" ca="1" si="1361"/>
        <v>39862.567150632683</v>
      </c>
      <c r="CP692" s="602">
        <f t="shared" ca="1" si="1361"/>
        <v>43478.747935967709</v>
      </c>
      <c r="CQ692" s="602">
        <f t="shared" ca="1" si="1361"/>
        <v>45030.566265503898</v>
      </c>
      <c r="CR692" s="602">
        <f t="shared" ca="1" si="1361"/>
        <v>45030.566265503898</v>
      </c>
      <c r="CS692" s="602">
        <f t="shared" ca="1" si="1361"/>
        <v>46607.884191275814</v>
      </c>
      <c r="CT692" s="602">
        <f t="shared" ca="1" si="1361"/>
        <v>46607.884191275814</v>
      </c>
      <c r="CU692" s="602">
        <f t="shared" ca="1" si="1361"/>
        <v>48209.984007450126</v>
      </c>
      <c r="CV692" s="602">
        <f t="shared" ca="1" si="1361"/>
        <v>48209.984007450126</v>
      </c>
      <c r="CW692" s="602">
        <f t="shared" ca="1" si="1361"/>
        <v>49836.133517801674</v>
      </c>
      <c r="CX692" s="602">
        <f t="shared" ca="1" si="1361"/>
        <v>49836.133517801674</v>
      </c>
      <c r="CY692" s="602">
        <f t="shared" ca="1" si="1361"/>
        <v>51485.589135532791</v>
      </c>
      <c r="CZ692" s="602">
        <f t="shared" ca="1" si="1361"/>
        <v>46290.414859746117</v>
      </c>
      <c r="DA692" s="602">
        <f t="shared" ca="1" si="1361"/>
        <v>47887.616454968753</v>
      </c>
      <c r="DB692" s="602">
        <f t="shared" ca="1" si="1361"/>
        <v>47887.616454968753</v>
      </c>
      <c r="DC692" s="602">
        <f t="shared" ca="1" si="1361"/>
        <v>49509.015192921019</v>
      </c>
      <c r="DD692" s="602">
        <f t="shared" ca="1" si="1361"/>
        <v>49509.015192921019</v>
      </c>
      <c r="DE692" s="602">
        <f t="shared" ca="1" si="1361"/>
        <v>51153.869520848333</v>
      </c>
      <c r="DF692" s="602">
        <f t="shared" ca="1" si="1361"/>
        <v>51153.869520848333</v>
      </c>
      <c r="DG692" s="602">
        <f t="shared" ca="1" si="1361"/>
        <v>52821.428913199037</v>
      </c>
      <c r="DH692" s="602">
        <f t="shared" ca="1" si="1361"/>
        <v>52821.428913199037</v>
      </c>
      <c r="DI692" s="602">
        <f t="shared" ca="1" si="1361"/>
        <v>54510.936800140749</v>
      </c>
    </row>
    <row r="693" spans="22:113" ht="14.25" x14ac:dyDescent="0.2">
      <c r="V693" s="260"/>
      <c r="W693" s="887">
        <f t="shared" si="1319"/>
        <v>150</v>
      </c>
      <c r="X693" s="890">
        <f t="shared" ref="X693:BA693" ca="1" si="1362">IF(ISNUMBER($W693),IF($W693&lt;=$Z$35,$Z$23*$Z$33*365/360/12+IF($W693=$Z$35,-$Z$23*$Z$34+$Z$23*$Z$34*$Z$26+$Z$37/2,),IF(AND($W693&gt;$Z$35,$W693&lt;=$Z$36),$Z$23*($Z$34*X$40+(1-$Z$34)*$Z$33)*365/360/12+IF($W693=$Z$36,-$Z$23*(1-$Z$34)+$Z184/2,),PMT(X$40/12*365/360,$Z$24+$Z$35-$Z$36,-$Z$23))),"")</f>
        <v>30258.123080979487</v>
      </c>
      <c r="Y693" s="890">
        <f t="shared" ca="1" si="1362"/>
        <v>31023.326031623368</v>
      </c>
      <c r="Z693" s="890">
        <f t="shared" ca="1" si="1362"/>
        <v>31023.326031623368</v>
      </c>
      <c r="AA693" s="890">
        <f t="shared" ca="1" si="1362"/>
        <v>31799.728267184837</v>
      </c>
      <c r="AB693" s="890">
        <f t="shared" ca="1" si="1362"/>
        <v>31799.728267184837</v>
      </c>
      <c r="AC693" s="890">
        <f t="shared" ca="1" si="1362"/>
        <v>32587.243243724675</v>
      </c>
      <c r="AD693" s="890">
        <f t="shared" ca="1" si="1362"/>
        <v>32587.243243724675</v>
      </c>
      <c r="AE693" s="890">
        <f t="shared" ca="1" si="1362"/>
        <v>33385.778544464687</v>
      </c>
      <c r="AF693" s="890">
        <f t="shared" ca="1" si="1362"/>
        <v>33385.778544464687</v>
      </c>
      <c r="AG693" s="890">
        <f t="shared" ca="1" si="1362"/>
        <v>34195.236072157502</v>
      </c>
      <c r="AH693" s="890">
        <f t="shared" ca="1" si="1362"/>
        <v>34740.891398371037</v>
      </c>
      <c r="AI693" s="890">
        <f t="shared" ca="1" si="1362"/>
        <v>36125.853977722742</v>
      </c>
      <c r="AJ693" s="890">
        <f t="shared" ca="1" si="1362"/>
        <v>36125.853977722742</v>
      </c>
      <c r="AK693" s="890">
        <f t="shared" ca="1" si="1362"/>
        <v>37540.139226000429</v>
      </c>
      <c r="AL693" s="890">
        <f t="shared" ca="1" si="1362"/>
        <v>37540.139226000429</v>
      </c>
      <c r="AM693" s="890">
        <f t="shared" ca="1" si="1362"/>
        <v>38983.183461726978</v>
      </c>
      <c r="AN693" s="890">
        <f t="shared" ca="1" si="1362"/>
        <v>38983.183461726978</v>
      </c>
      <c r="AO693" s="890">
        <f t="shared" ca="1" si="1362"/>
        <v>40454.389396970182</v>
      </c>
      <c r="AP693" s="890">
        <f t="shared" ca="1" si="1362"/>
        <v>40454.389396970182</v>
      </c>
      <c r="AQ693" s="890">
        <f t="shared" ca="1" si="1362"/>
        <v>41953.129251949089</v>
      </c>
      <c r="AR693" s="890">
        <f t="shared" ca="1" si="1362"/>
        <v>37254.96291615886</v>
      </c>
      <c r="AS693" s="890">
        <f t="shared" ca="1" si="1362"/>
        <v>38692.302106353636</v>
      </c>
      <c r="AT693" s="890">
        <f t="shared" ca="1" si="1362"/>
        <v>38692.302106353636</v>
      </c>
      <c r="AU693" s="890">
        <f t="shared" ca="1" si="1362"/>
        <v>40157.924993809356</v>
      </c>
      <c r="AV693" s="890">
        <f t="shared" ca="1" si="1362"/>
        <v>40157.924993809356</v>
      </c>
      <c r="AW693" s="890">
        <f t="shared" ca="1" si="1362"/>
        <v>41651.20964433749</v>
      </c>
      <c r="AX693" s="890">
        <f t="shared" ca="1" si="1362"/>
        <v>41651.20964433749</v>
      </c>
      <c r="AY693" s="890">
        <f t="shared" ca="1" si="1362"/>
        <v>43171.50617275374</v>
      </c>
      <c r="AZ693" s="890">
        <f t="shared" ca="1" si="1362"/>
        <v>43171.50617275374</v>
      </c>
      <c r="BA693" s="890">
        <f t="shared" ca="1" si="1362"/>
        <v>44718.13995582729</v>
      </c>
      <c r="CF693" s="602">
        <f t="shared" ref="CF693:DI693" ca="1" si="1363">IF(ISNUMBER($W693),IF($W693&lt;=$Z$35,$Z$23*$Z$33*365/360/12+IF($W693=$Z$35,-$Z$23*$Z$34+$Z$23*$Z$34*$Z$26+$Z$37/2,),IF(AND($W693&gt;$Z$35,$W693&lt;=$Z$36),$Z$23*($Z$34*CF$40+(1-$Z$34)*$Z$33)*365/360/12+IF($W693=$Z$36,-$Z$23*(1-$Z$34)+$Z184/2,),PMT(CF$40/12*365/360,$Z$24+$Z$35-$Z$36,-$Z$23))),"")</f>
        <v>35568.319858392242</v>
      </c>
      <c r="CG693" s="602">
        <f t="shared" ca="1" si="1363"/>
        <v>36406.382743065027</v>
      </c>
      <c r="CH693" s="602">
        <f t="shared" ca="1" si="1363"/>
        <v>36406.382743065027</v>
      </c>
      <c r="CI693" s="602">
        <f t="shared" ca="1" si="1363"/>
        <v>37254.96291615886</v>
      </c>
      <c r="CJ693" s="602">
        <f t="shared" ca="1" si="1363"/>
        <v>37254.96291615886</v>
      </c>
      <c r="CK693" s="602">
        <f t="shared" ca="1" si="1363"/>
        <v>38113.93857024506</v>
      </c>
      <c r="CL693" s="602">
        <f t="shared" ca="1" si="1363"/>
        <v>38113.93857024506</v>
      </c>
      <c r="CM693" s="602">
        <f t="shared" ca="1" si="1363"/>
        <v>38983.183461726985</v>
      </c>
      <c r="CN693" s="602">
        <f t="shared" ca="1" si="1363"/>
        <v>38983.183461726985</v>
      </c>
      <c r="CO693" s="602">
        <f t="shared" ca="1" si="1363"/>
        <v>39862.567150632683</v>
      </c>
      <c r="CP693" s="602">
        <f t="shared" ca="1" si="1363"/>
        <v>43478.747935967709</v>
      </c>
      <c r="CQ693" s="602">
        <f t="shared" ca="1" si="1363"/>
        <v>45030.566265503898</v>
      </c>
      <c r="CR693" s="602">
        <f t="shared" ca="1" si="1363"/>
        <v>45030.566265503898</v>
      </c>
      <c r="CS693" s="602">
        <f t="shared" ca="1" si="1363"/>
        <v>46607.884191275814</v>
      </c>
      <c r="CT693" s="602">
        <f t="shared" ca="1" si="1363"/>
        <v>46607.884191275814</v>
      </c>
      <c r="CU693" s="602">
        <f t="shared" ca="1" si="1363"/>
        <v>48209.984007450126</v>
      </c>
      <c r="CV693" s="602">
        <f t="shared" ca="1" si="1363"/>
        <v>48209.984007450126</v>
      </c>
      <c r="CW693" s="602">
        <f t="shared" ca="1" si="1363"/>
        <v>49836.133517801674</v>
      </c>
      <c r="CX693" s="602">
        <f t="shared" ca="1" si="1363"/>
        <v>49836.133517801674</v>
      </c>
      <c r="CY693" s="602">
        <f t="shared" ca="1" si="1363"/>
        <v>51485.589135532791</v>
      </c>
      <c r="CZ693" s="602">
        <f t="shared" ca="1" si="1363"/>
        <v>46290.414859746117</v>
      </c>
      <c r="DA693" s="602">
        <f t="shared" ca="1" si="1363"/>
        <v>47887.616454968753</v>
      </c>
      <c r="DB693" s="602">
        <f t="shared" ca="1" si="1363"/>
        <v>47887.616454968753</v>
      </c>
      <c r="DC693" s="602">
        <f t="shared" ca="1" si="1363"/>
        <v>49509.015192921019</v>
      </c>
      <c r="DD693" s="602">
        <f t="shared" ca="1" si="1363"/>
        <v>49509.015192921019</v>
      </c>
      <c r="DE693" s="602">
        <f t="shared" ca="1" si="1363"/>
        <v>51153.869520848333</v>
      </c>
      <c r="DF693" s="602">
        <f t="shared" ca="1" si="1363"/>
        <v>51153.869520848333</v>
      </c>
      <c r="DG693" s="602">
        <f t="shared" ca="1" si="1363"/>
        <v>52821.428913199037</v>
      </c>
      <c r="DH693" s="602">
        <f t="shared" ca="1" si="1363"/>
        <v>52821.428913199037</v>
      </c>
      <c r="DI693" s="602">
        <f t="shared" ca="1" si="1363"/>
        <v>54510.936800140749</v>
      </c>
    </row>
    <row r="694" spans="22:113" ht="14.25" x14ac:dyDescent="0.2">
      <c r="V694" s="260"/>
      <c r="W694" s="887">
        <f t="shared" si="1319"/>
        <v>151</v>
      </c>
      <c r="X694" s="890">
        <f t="shared" ref="X694:BA694" ca="1" si="1364">IF(ISNUMBER($W694),IF($W694&lt;=$Z$35,$Z$23*$Z$33*365/360/12+IF($W694=$Z$35,-$Z$23*$Z$34+$Z$23*$Z$34*$Z$26+$Z$37/2,),IF(AND($W694&gt;$Z$35,$W694&lt;=$Z$36),$Z$23*($Z$34*X$40+(1-$Z$34)*$Z$33)*365/360/12+IF($W694=$Z$36,-$Z$23*(1-$Z$34)+$Z185/2,),PMT(X$40/12*365/360,$Z$24+$Z$35-$Z$36,-$Z$23))),"")</f>
        <v>30258.123080979487</v>
      </c>
      <c r="Y694" s="890">
        <f t="shared" ca="1" si="1364"/>
        <v>31023.326031623368</v>
      </c>
      <c r="Z694" s="890">
        <f t="shared" ca="1" si="1364"/>
        <v>31023.326031623368</v>
      </c>
      <c r="AA694" s="890">
        <f t="shared" ca="1" si="1364"/>
        <v>31799.728267184837</v>
      </c>
      <c r="AB694" s="890">
        <f t="shared" ca="1" si="1364"/>
        <v>31799.728267184837</v>
      </c>
      <c r="AC694" s="890">
        <f t="shared" ca="1" si="1364"/>
        <v>32587.243243724675</v>
      </c>
      <c r="AD694" s="890">
        <f t="shared" ca="1" si="1364"/>
        <v>32587.243243724675</v>
      </c>
      <c r="AE694" s="890">
        <f t="shared" ca="1" si="1364"/>
        <v>33385.778544464687</v>
      </c>
      <c r="AF694" s="890">
        <f t="shared" ca="1" si="1364"/>
        <v>33385.778544464687</v>
      </c>
      <c r="AG694" s="890">
        <f t="shared" ca="1" si="1364"/>
        <v>34195.236072157502</v>
      </c>
      <c r="AH694" s="890">
        <f t="shared" ca="1" si="1364"/>
        <v>34740.891398371037</v>
      </c>
      <c r="AI694" s="890">
        <f t="shared" ca="1" si="1364"/>
        <v>36125.853977722742</v>
      </c>
      <c r="AJ694" s="890">
        <f t="shared" ca="1" si="1364"/>
        <v>36125.853977722742</v>
      </c>
      <c r="AK694" s="890">
        <f t="shared" ca="1" si="1364"/>
        <v>37540.139226000429</v>
      </c>
      <c r="AL694" s="890">
        <f t="shared" ca="1" si="1364"/>
        <v>37540.139226000429</v>
      </c>
      <c r="AM694" s="890">
        <f t="shared" ca="1" si="1364"/>
        <v>38983.183461726978</v>
      </c>
      <c r="AN694" s="890">
        <f t="shared" ca="1" si="1364"/>
        <v>38983.183461726978</v>
      </c>
      <c r="AO694" s="890">
        <f t="shared" ca="1" si="1364"/>
        <v>40454.389396970182</v>
      </c>
      <c r="AP694" s="890">
        <f t="shared" ca="1" si="1364"/>
        <v>40454.389396970182</v>
      </c>
      <c r="AQ694" s="890">
        <f t="shared" ca="1" si="1364"/>
        <v>41953.129251949089</v>
      </c>
      <c r="AR694" s="890">
        <f t="shared" ca="1" si="1364"/>
        <v>37254.96291615886</v>
      </c>
      <c r="AS694" s="890">
        <f t="shared" ca="1" si="1364"/>
        <v>38692.302106353636</v>
      </c>
      <c r="AT694" s="890">
        <f t="shared" ca="1" si="1364"/>
        <v>38692.302106353636</v>
      </c>
      <c r="AU694" s="890">
        <f t="shared" ca="1" si="1364"/>
        <v>40157.924993809356</v>
      </c>
      <c r="AV694" s="890">
        <f t="shared" ca="1" si="1364"/>
        <v>40157.924993809356</v>
      </c>
      <c r="AW694" s="890">
        <f t="shared" ca="1" si="1364"/>
        <v>41651.20964433749</v>
      </c>
      <c r="AX694" s="890">
        <f t="shared" ca="1" si="1364"/>
        <v>41651.20964433749</v>
      </c>
      <c r="AY694" s="890">
        <f t="shared" ca="1" si="1364"/>
        <v>43171.50617275374</v>
      </c>
      <c r="AZ694" s="890">
        <f t="shared" ca="1" si="1364"/>
        <v>43171.50617275374</v>
      </c>
      <c r="BA694" s="890">
        <f t="shared" ca="1" si="1364"/>
        <v>44718.13995582729</v>
      </c>
      <c r="CF694" s="602">
        <f t="shared" ref="CF694:DI694" ca="1" si="1365">IF(ISNUMBER($W694),IF($W694&lt;=$Z$35,$Z$23*$Z$33*365/360/12+IF($W694=$Z$35,-$Z$23*$Z$34+$Z$23*$Z$34*$Z$26+$Z$37/2,),IF(AND($W694&gt;$Z$35,$W694&lt;=$Z$36),$Z$23*($Z$34*CF$40+(1-$Z$34)*$Z$33)*365/360/12+IF($W694=$Z$36,-$Z$23*(1-$Z$34)+$Z185/2,),PMT(CF$40/12*365/360,$Z$24+$Z$35-$Z$36,-$Z$23))),"")</f>
        <v>35568.319858392242</v>
      </c>
      <c r="CG694" s="602">
        <f t="shared" ca="1" si="1365"/>
        <v>36406.382743065027</v>
      </c>
      <c r="CH694" s="602">
        <f t="shared" ca="1" si="1365"/>
        <v>36406.382743065027</v>
      </c>
      <c r="CI694" s="602">
        <f t="shared" ca="1" si="1365"/>
        <v>37254.96291615886</v>
      </c>
      <c r="CJ694" s="602">
        <f t="shared" ca="1" si="1365"/>
        <v>37254.96291615886</v>
      </c>
      <c r="CK694" s="602">
        <f t="shared" ca="1" si="1365"/>
        <v>38113.93857024506</v>
      </c>
      <c r="CL694" s="602">
        <f t="shared" ca="1" si="1365"/>
        <v>38113.93857024506</v>
      </c>
      <c r="CM694" s="602">
        <f t="shared" ca="1" si="1365"/>
        <v>38983.183461726985</v>
      </c>
      <c r="CN694" s="602">
        <f t="shared" ca="1" si="1365"/>
        <v>38983.183461726985</v>
      </c>
      <c r="CO694" s="602">
        <f t="shared" ca="1" si="1365"/>
        <v>39862.567150632683</v>
      </c>
      <c r="CP694" s="602">
        <f t="shared" ca="1" si="1365"/>
        <v>43478.747935967709</v>
      </c>
      <c r="CQ694" s="602">
        <f t="shared" ca="1" si="1365"/>
        <v>45030.566265503898</v>
      </c>
      <c r="CR694" s="602">
        <f t="shared" ca="1" si="1365"/>
        <v>45030.566265503898</v>
      </c>
      <c r="CS694" s="602">
        <f t="shared" ca="1" si="1365"/>
        <v>46607.884191275814</v>
      </c>
      <c r="CT694" s="602">
        <f t="shared" ca="1" si="1365"/>
        <v>46607.884191275814</v>
      </c>
      <c r="CU694" s="602">
        <f t="shared" ca="1" si="1365"/>
        <v>48209.984007450126</v>
      </c>
      <c r="CV694" s="602">
        <f t="shared" ca="1" si="1365"/>
        <v>48209.984007450126</v>
      </c>
      <c r="CW694" s="602">
        <f t="shared" ca="1" si="1365"/>
        <v>49836.133517801674</v>
      </c>
      <c r="CX694" s="602">
        <f t="shared" ca="1" si="1365"/>
        <v>49836.133517801674</v>
      </c>
      <c r="CY694" s="602">
        <f t="shared" ca="1" si="1365"/>
        <v>51485.589135532791</v>
      </c>
      <c r="CZ694" s="602">
        <f t="shared" ca="1" si="1365"/>
        <v>46290.414859746117</v>
      </c>
      <c r="DA694" s="602">
        <f t="shared" ca="1" si="1365"/>
        <v>47887.616454968753</v>
      </c>
      <c r="DB694" s="602">
        <f t="shared" ca="1" si="1365"/>
        <v>47887.616454968753</v>
      </c>
      <c r="DC694" s="602">
        <f t="shared" ca="1" si="1365"/>
        <v>49509.015192921019</v>
      </c>
      <c r="DD694" s="602">
        <f t="shared" ca="1" si="1365"/>
        <v>49509.015192921019</v>
      </c>
      <c r="DE694" s="602">
        <f t="shared" ca="1" si="1365"/>
        <v>51153.869520848333</v>
      </c>
      <c r="DF694" s="602">
        <f t="shared" ca="1" si="1365"/>
        <v>51153.869520848333</v>
      </c>
      <c r="DG694" s="602">
        <f t="shared" ca="1" si="1365"/>
        <v>52821.428913199037</v>
      </c>
      <c r="DH694" s="602">
        <f t="shared" ca="1" si="1365"/>
        <v>52821.428913199037</v>
      </c>
      <c r="DI694" s="602">
        <f t="shared" ca="1" si="1365"/>
        <v>54510.936800140749</v>
      </c>
    </row>
    <row r="695" spans="22:113" ht="14.25" x14ac:dyDescent="0.2">
      <c r="V695" s="260"/>
      <c r="W695" s="887">
        <f t="shared" si="1319"/>
        <v>152</v>
      </c>
      <c r="X695" s="890">
        <f t="shared" ref="X695:BA695" ca="1" si="1366">IF(ISNUMBER($W695),IF($W695&lt;=$Z$35,$Z$23*$Z$33*365/360/12+IF($W695=$Z$35,-$Z$23*$Z$34+$Z$23*$Z$34*$Z$26+$Z$37/2,),IF(AND($W695&gt;$Z$35,$W695&lt;=$Z$36),$Z$23*($Z$34*X$40+(1-$Z$34)*$Z$33)*365/360/12+IF($W695=$Z$36,-$Z$23*(1-$Z$34)+$Z186/2,),PMT(X$40/12*365/360,$Z$24+$Z$35-$Z$36,-$Z$23))),"")</f>
        <v>30258.123080979487</v>
      </c>
      <c r="Y695" s="890">
        <f t="shared" ca="1" si="1366"/>
        <v>31023.326031623368</v>
      </c>
      <c r="Z695" s="890">
        <f t="shared" ca="1" si="1366"/>
        <v>31023.326031623368</v>
      </c>
      <c r="AA695" s="890">
        <f t="shared" ca="1" si="1366"/>
        <v>31799.728267184837</v>
      </c>
      <c r="AB695" s="890">
        <f t="shared" ca="1" si="1366"/>
        <v>31799.728267184837</v>
      </c>
      <c r="AC695" s="890">
        <f t="shared" ca="1" si="1366"/>
        <v>32587.243243724675</v>
      </c>
      <c r="AD695" s="890">
        <f t="shared" ca="1" si="1366"/>
        <v>32587.243243724675</v>
      </c>
      <c r="AE695" s="890">
        <f t="shared" ca="1" si="1366"/>
        <v>33385.778544464687</v>
      </c>
      <c r="AF695" s="890">
        <f t="shared" ca="1" si="1366"/>
        <v>33385.778544464687</v>
      </c>
      <c r="AG695" s="890">
        <f t="shared" ca="1" si="1366"/>
        <v>34195.236072157502</v>
      </c>
      <c r="AH695" s="890">
        <f t="shared" ca="1" si="1366"/>
        <v>34740.891398371037</v>
      </c>
      <c r="AI695" s="890">
        <f t="shared" ca="1" si="1366"/>
        <v>36125.853977722742</v>
      </c>
      <c r="AJ695" s="890">
        <f t="shared" ca="1" si="1366"/>
        <v>36125.853977722742</v>
      </c>
      <c r="AK695" s="890">
        <f t="shared" ca="1" si="1366"/>
        <v>37540.139226000429</v>
      </c>
      <c r="AL695" s="890">
        <f t="shared" ca="1" si="1366"/>
        <v>37540.139226000429</v>
      </c>
      <c r="AM695" s="890">
        <f t="shared" ca="1" si="1366"/>
        <v>38983.183461726978</v>
      </c>
      <c r="AN695" s="890">
        <f t="shared" ca="1" si="1366"/>
        <v>38983.183461726978</v>
      </c>
      <c r="AO695" s="890">
        <f t="shared" ca="1" si="1366"/>
        <v>40454.389396970182</v>
      </c>
      <c r="AP695" s="890">
        <f t="shared" ca="1" si="1366"/>
        <v>40454.389396970182</v>
      </c>
      <c r="AQ695" s="890">
        <f t="shared" ca="1" si="1366"/>
        <v>41953.129251949089</v>
      </c>
      <c r="AR695" s="890">
        <f t="shared" ca="1" si="1366"/>
        <v>37254.96291615886</v>
      </c>
      <c r="AS695" s="890">
        <f t="shared" ca="1" si="1366"/>
        <v>38692.302106353636</v>
      </c>
      <c r="AT695" s="890">
        <f t="shared" ca="1" si="1366"/>
        <v>38692.302106353636</v>
      </c>
      <c r="AU695" s="890">
        <f t="shared" ca="1" si="1366"/>
        <v>40157.924993809356</v>
      </c>
      <c r="AV695" s="890">
        <f t="shared" ca="1" si="1366"/>
        <v>40157.924993809356</v>
      </c>
      <c r="AW695" s="890">
        <f t="shared" ca="1" si="1366"/>
        <v>41651.20964433749</v>
      </c>
      <c r="AX695" s="890">
        <f t="shared" ca="1" si="1366"/>
        <v>41651.20964433749</v>
      </c>
      <c r="AY695" s="890">
        <f t="shared" ca="1" si="1366"/>
        <v>43171.50617275374</v>
      </c>
      <c r="AZ695" s="890">
        <f t="shared" ca="1" si="1366"/>
        <v>43171.50617275374</v>
      </c>
      <c r="BA695" s="890">
        <f t="shared" ca="1" si="1366"/>
        <v>44718.13995582729</v>
      </c>
      <c r="CF695" s="602">
        <f t="shared" ref="CF695:DI695" ca="1" si="1367">IF(ISNUMBER($W695),IF($W695&lt;=$Z$35,$Z$23*$Z$33*365/360/12+IF($W695=$Z$35,-$Z$23*$Z$34+$Z$23*$Z$34*$Z$26+$Z$37/2,),IF(AND($W695&gt;$Z$35,$W695&lt;=$Z$36),$Z$23*($Z$34*CF$40+(1-$Z$34)*$Z$33)*365/360/12+IF($W695=$Z$36,-$Z$23*(1-$Z$34)+$Z186/2,),PMT(CF$40/12*365/360,$Z$24+$Z$35-$Z$36,-$Z$23))),"")</f>
        <v>35568.319858392242</v>
      </c>
      <c r="CG695" s="602">
        <f t="shared" ca="1" si="1367"/>
        <v>36406.382743065027</v>
      </c>
      <c r="CH695" s="602">
        <f t="shared" ca="1" si="1367"/>
        <v>36406.382743065027</v>
      </c>
      <c r="CI695" s="602">
        <f t="shared" ca="1" si="1367"/>
        <v>37254.96291615886</v>
      </c>
      <c r="CJ695" s="602">
        <f t="shared" ca="1" si="1367"/>
        <v>37254.96291615886</v>
      </c>
      <c r="CK695" s="602">
        <f t="shared" ca="1" si="1367"/>
        <v>38113.93857024506</v>
      </c>
      <c r="CL695" s="602">
        <f t="shared" ca="1" si="1367"/>
        <v>38113.93857024506</v>
      </c>
      <c r="CM695" s="602">
        <f t="shared" ca="1" si="1367"/>
        <v>38983.183461726985</v>
      </c>
      <c r="CN695" s="602">
        <f t="shared" ca="1" si="1367"/>
        <v>38983.183461726985</v>
      </c>
      <c r="CO695" s="602">
        <f t="shared" ca="1" si="1367"/>
        <v>39862.567150632683</v>
      </c>
      <c r="CP695" s="602">
        <f t="shared" ca="1" si="1367"/>
        <v>43478.747935967709</v>
      </c>
      <c r="CQ695" s="602">
        <f t="shared" ca="1" si="1367"/>
        <v>45030.566265503898</v>
      </c>
      <c r="CR695" s="602">
        <f t="shared" ca="1" si="1367"/>
        <v>45030.566265503898</v>
      </c>
      <c r="CS695" s="602">
        <f t="shared" ca="1" si="1367"/>
        <v>46607.884191275814</v>
      </c>
      <c r="CT695" s="602">
        <f t="shared" ca="1" si="1367"/>
        <v>46607.884191275814</v>
      </c>
      <c r="CU695" s="602">
        <f t="shared" ca="1" si="1367"/>
        <v>48209.984007450126</v>
      </c>
      <c r="CV695" s="602">
        <f t="shared" ca="1" si="1367"/>
        <v>48209.984007450126</v>
      </c>
      <c r="CW695" s="602">
        <f t="shared" ca="1" si="1367"/>
        <v>49836.133517801674</v>
      </c>
      <c r="CX695" s="602">
        <f t="shared" ca="1" si="1367"/>
        <v>49836.133517801674</v>
      </c>
      <c r="CY695" s="602">
        <f t="shared" ca="1" si="1367"/>
        <v>51485.589135532791</v>
      </c>
      <c r="CZ695" s="602">
        <f t="shared" ca="1" si="1367"/>
        <v>46290.414859746117</v>
      </c>
      <c r="DA695" s="602">
        <f t="shared" ca="1" si="1367"/>
        <v>47887.616454968753</v>
      </c>
      <c r="DB695" s="602">
        <f t="shared" ca="1" si="1367"/>
        <v>47887.616454968753</v>
      </c>
      <c r="DC695" s="602">
        <f t="shared" ca="1" si="1367"/>
        <v>49509.015192921019</v>
      </c>
      <c r="DD695" s="602">
        <f t="shared" ca="1" si="1367"/>
        <v>49509.015192921019</v>
      </c>
      <c r="DE695" s="602">
        <f t="shared" ca="1" si="1367"/>
        <v>51153.869520848333</v>
      </c>
      <c r="DF695" s="602">
        <f t="shared" ca="1" si="1367"/>
        <v>51153.869520848333</v>
      </c>
      <c r="DG695" s="602">
        <f t="shared" ca="1" si="1367"/>
        <v>52821.428913199037</v>
      </c>
      <c r="DH695" s="602">
        <f t="shared" ca="1" si="1367"/>
        <v>52821.428913199037</v>
      </c>
      <c r="DI695" s="602">
        <f t="shared" ca="1" si="1367"/>
        <v>54510.936800140749</v>
      </c>
    </row>
    <row r="696" spans="22:113" ht="14.25" x14ac:dyDescent="0.2">
      <c r="V696" s="260"/>
      <c r="W696" s="887">
        <f t="shared" si="1319"/>
        <v>153</v>
      </c>
      <c r="X696" s="890">
        <f t="shared" ref="X696:BA696" ca="1" si="1368">IF(ISNUMBER($W696),IF($W696&lt;=$Z$35,$Z$23*$Z$33*365/360/12+IF($W696=$Z$35,-$Z$23*$Z$34+$Z$23*$Z$34*$Z$26+$Z$37/2,),IF(AND($W696&gt;$Z$35,$W696&lt;=$Z$36),$Z$23*($Z$34*X$40+(1-$Z$34)*$Z$33)*365/360/12+IF($W696=$Z$36,-$Z$23*(1-$Z$34)+$Z187/2,),PMT(X$40/12*365/360,$Z$24+$Z$35-$Z$36,-$Z$23))),"")</f>
        <v>30258.123080979487</v>
      </c>
      <c r="Y696" s="890">
        <f t="shared" ca="1" si="1368"/>
        <v>31023.326031623368</v>
      </c>
      <c r="Z696" s="890">
        <f t="shared" ca="1" si="1368"/>
        <v>31023.326031623368</v>
      </c>
      <c r="AA696" s="890">
        <f t="shared" ca="1" si="1368"/>
        <v>31799.728267184837</v>
      </c>
      <c r="AB696" s="890">
        <f t="shared" ca="1" si="1368"/>
        <v>31799.728267184837</v>
      </c>
      <c r="AC696" s="890">
        <f t="shared" ca="1" si="1368"/>
        <v>32587.243243724675</v>
      </c>
      <c r="AD696" s="890">
        <f t="shared" ca="1" si="1368"/>
        <v>32587.243243724675</v>
      </c>
      <c r="AE696" s="890">
        <f t="shared" ca="1" si="1368"/>
        <v>33385.778544464687</v>
      </c>
      <c r="AF696" s="890">
        <f t="shared" ca="1" si="1368"/>
        <v>33385.778544464687</v>
      </c>
      <c r="AG696" s="890">
        <f t="shared" ca="1" si="1368"/>
        <v>34195.236072157502</v>
      </c>
      <c r="AH696" s="890">
        <f t="shared" ca="1" si="1368"/>
        <v>34740.891398371037</v>
      </c>
      <c r="AI696" s="890">
        <f t="shared" ca="1" si="1368"/>
        <v>36125.853977722742</v>
      </c>
      <c r="AJ696" s="890">
        <f t="shared" ca="1" si="1368"/>
        <v>36125.853977722742</v>
      </c>
      <c r="AK696" s="890">
        <f t="shared" ca="1" si="1368"/>
        <v>37540.139226000429</v>
      </c>
      <c r="AL696" s="890">
        <f t="shared" ca="1" si="1368"/>
        <v>37540.139226000429</v>
      </c>
      <c r="AM696" s="890">
        <f t="shared" ca="1" si="1368"/>
        <v>38983.183461726978</v>
      </c>
      <c r="AN696" s="890">
        <f t="shared" ca="1" si="1368"/>
        <v>38983.183461726978</v>
      </c>
      <c r="AO696" s="890">
        <f t="shared" ca="1" si="1368"/>
        <v>40454.389396970182</v>
      </c>
      <c r="AP696" s="890">
        <f t="shared" ca="1" si="1368"/>
        <v>40454.389396970182</v>
      </c>
      <c r="AQ696" s="890">
        <f t="shared" ca="1" si="1368"/>
        <v>41953.129251949089</v>
      </c>
      <c r="AR696" s="890">
        <f t="shared" ca="1" si="1368"/>
        <v>37254.96291615886</v>
      </c>
      <c r="AS696" s="890">
        <f t="shared" ca="1" si="1368"/>
        <v>38692.302106353636</v>
      </c>
      <c r="AT696" s="890">
        <f t="shared" ca="1" si="1368"/>
        <v>38692.302106353636</v>
      </c>
      <c r="AU696" s="890">
        <f t="shared" ca="1" si="1368"/>
        <v>40157.924993809356</v>
      </c>
      <c r="AV696" s="890">
        <f t="shared" ca="1" si="1368"/>
        <v>40157.924993809356</v>
      </c>
      <c r="AW696" s="890">
        <f t="shared" ca="1" si="1368"/>
        <v>41651.20964433749</v>
      </c>
      <c r="AX696" s="890">
        <f t="shared" ca="1" si="1368"/>
        <v>41651.20964433749</v>
      </c>
      <c r="AY696" s="890">
        <f t="shared" ca="1" si="1368"/>
        <v>43171.50617275374</v>
      </c>
      <c r="AZ696" s="890">
        <f t="shared" ca="1" si="1368"/>
        <v>43171.50617275374</v>
      </c>
      <c r="BA696" s="890">
        <f t="shared" ca="1" si="1368"/>
        <v>44718.13995582729</v>
      </c>
      <c r="CF696" s="602">
        <f t="shared" ref="CF696:DI696" ca="1" si="1369">IF(ISNUMBER($W696),IF($W696&lt;=$Z$35,$Z$23*$Z$33*365/360/12+IF($W696=$Z$35,-$Z$23*$Z$34+$Z$23*$Z$34*$Z$26+$Z$37/2,),IF(AND($W696&gt;$Z$35,$W696&lt;=$Z$36),$Z$23*($Z$34*CF$40+(1-$Z$34)*$Z$33)*365/360/12+IF($W696=$Z$36,-$Z$23*(1-$Z$34)+$Z187/2,),PMT(CF$40/12*365/360,$Z$24+$Z$35-$Z$36,-$Z$23))),"")</f>
        <v>35568.319858392242</v>
      </c>
      <c r="CG696" s="602">
        <f t="shared" ca="1" si="1369"/>
        <v>36406.382743065027</v>
      </c>
      <c r="CH696" s="602">
        <f t="shared" ca="1" si="1369"/>
        <v>36406.382743065027</v>
      </c>
      <c r="CI696" s="602">
        <f t="shared" ca="1" si="1369"/>
        <v>37254.96291615886</v>
      </c>
      <c r="CJ696" s="602">
        <f t="shared" ca="1" si="1369"/>
        <v>37254.96291615886</v>
      </c>
      <c r="CK696" s="602">
        <f t="shared" ca="1" si="1369"/>
        <v>38113.93857024506</v>
      </c>
      <c r="CL696" s="602">
        <f t="shared" ca="1" si="1369"/>
        <v>38113.93857024506</v>
      </c>
      <c r="CM696" s="602">
        <f t="shared" ca="1" si="1369"/>
        <v>38983.183461726985</v>
      </c>
      <c r="CN696" s="602">
        <f t="shared" ca="1" si="1369"/>
        <v>38983.183461726985</v>
      </c>
      <c r="CO696" s="602">
        <f t="shared" ca="1" si="1369"/>
        <v>39862.567150632683</v>
      </c>
      <c r="CP696" s="602">
        <f t="shared" ca="1" si="1369"/>
        <v>43478.747935967709</v>
      </c>
      <c r="CQ696" s="602">
        <f t="shared" ca="1" si="1369"/>
        <v>45030.566265503898</v>
      </c>
      <c r="CR696" s="602">
        <f t="shared" ca="1" si="1369"/>
        <v>45030.566265503898</v>
      </c>
      <c r="CS696" s="602">
        <f t="shared" ca="1" si="1369"/>
        <v>46607.884191275814</v>
      </c>
      <c r="CT696" s="602">
        <f t="shared" ca="1" si="1369"/>
        <v>46607.884191275814</v>
      </c>
      <c r="CU696" s="602">
        <f t="shared" ca="1" si="1369"/>
        <v>48209.984007450126</v>
      </c>
      <c r="CV696" s="602">
        <f t="shared" ca="1" si="1369"/>
        <v>48209.984007450126</v>
      </c>
      <c r="CW696" s="602">
        <f t="shared" ca="1" si="1369"/>
        <v>49836.133517801674</v>
      </c>
      <c r="CX696" s="602">
        <f t="shared" ca="1" si="1369"/>
        <v>49836.133517801674</v>
      </c>
      <c r="CY696" s="602">
        <f t="shared" ca="1" si="1369"/>
        <v>51485.589135532791</v>
      </c>
      <c r="CZ696" s="602">
        <f t="shared" ca="1" si="1369"/>
        <v>46290.414859746117</v>
      </c>
      <c r="DA696" s="602">
        <f t="shared" ca="1" si="1369"/>
        <v>47887.616454968753</v>
      </c>
      <c r="DB696" s="602">
        <f t="shared" ca="1" si="1369"/>
        <v>47887.616454968753</v>
      </c>
      <c r="DC696" s="602">
        <f t="shared" ca="1" si="1369"/>
        <v>49509.015192921019</v>
      </c>
      <c r="DD696" s="602">
        <f t="shared" ca="1" si="1369"/>
        <v>49509.015192921019</v>
      </c>
      <c r="DE696" s="602">
        <f t="shared" ca="1" si="1369"/>
        <v>51153.869520848333</v>
      </c>
      <c r="DF696" s="602">
        <f t="shared" ca="1" si="1369"/>
        <v>51153.869520848333</v>
      </c>
      <c r="DG696" s="602">
        <f t="shared" ca="1" si="1369"/>
        <v>52821.428913199037</v>
      </c>
      <c r="DH696" s="602">
        <f t="shared" ca="1" si="1369"/>
        <v>52821.428913199037</v>
      </c>
      <c r="DI696" s="602">
        <f t="shared" ca="1" si="1369"/>
        <v>54510.936800140749</v>
      </c>
    </row>
    <row r="697" spans="22:113" ht="14.25" x14ac:dyDescent="0.2">
      <c r="V697" s="260"/>
      <c r="W697" s="887">
        <f t="shared" si="1319"/>
        <v>154</v>
      </c>
      <c r="X697" s="890">
        <f t="shared" ref="X697:BA697" ca="1" si="1370">IF(ISNUMBER($W697),IF($W697&lt;=$Z$35,$Z$23*$Z$33*365/360/12+IF($W697=$Z$35,-$Z$23*$Z$34+$Z$23*$Z$34*$Z$26+$Z$37/2,),IF(AND($W697&gt;$Z$35,$W697&lt;=$Z$36),$Z$23*($Z$34*X$40+(1-$Z$34)*$Z$33)*365/360/12+IF($W697=$Z$36,-$Z$23*(1-$Z$34)+$Z188/2,),PMT(X$40/12*365/360,$Z$24+$Z$35-$Z$36,-$Z$23))),"")</f>
        <v>30258.123080979487</v>
      </c>
      <c r="Y697" s="890">
        <f t="shared" ca="1" si="1370"/>
        <v>31023.326031623368</v>
      </c>
      <c r="Z697" s="890">
        <f t="shared" ca="1" si="1370"/>
        <v>31023.326031623368</v>
      </c>
      <c r="AA697" s="890">
        <f t="shared" ca="1" si="1370"/>
        <v>31799.728267184837</v>
      </c>
      <c r="AB697" s="890">
        <f t="shared" ca="1" si="1370"/>
        <v>31799.728267184837</v>
      </c>
      <c r="AC697" s="890">
        <f t="shared" ca="1" si="1370"/>
        <v>32587.243243724675</v>
      </c>
      <c r="AD697" s="890">
        <f t="shared" ca="1" si="1370"/>
        <v>32587.243243724675</v>
      </c>
      <c r="AE697" s="890">
        <f t="shared" ca="1" si="1370"/>
        <v>33385.778544464687</v>
      </c>
      <c r="AF697" s="890">
        <f t="shared" ca="1" si="1370"/>
        <v>33385.778544464687</v>
      </c>
      <c r="AG697" s="890">
        <f t="shared" ca="1" si="1370"/>
        <v>34195.236072157502</v>
      </c>
      <c r="AH697" s="890">
        <f t="shared" ca="1" si="1370"/>
        <v>34740.891398371037</v>
      </c>
      <c r="AI697" s="890">
        <f t="shared" ca="1" si="1370"/>
        <v>36125.853977722742</v>
      </c>
      <c r="AJ697" s="890">
        <f t="shared" ca="1" si="1370"/>
        <v>36125.853977722742</v>
      </c>
      <c r="AK697" s="890">
        <f t="shared" ca="1" si="1370"/>
        <v>37540.139226000429</v>
      </c>
      <c r="AL697" s="890">
        <f t="shared" ca="1" si="1370"/>
        <v>37540.139226000429</v>
      </c>
      <c r="AM697" s="890">
        <f t="shared" ca="1" si="1370"/>
        <v>38983.183461726978</v>
      </c>
      <c r="AN697" s="890">
        <f t="shared" ca="1" si="1370"/>
        <v>38983.183461726978</v>
      </c>
      <c r="AO697" s="890">
        <f t="shared" ca="1" si="1370"/>
        <v>40454.389396970182</v>
      </c>
      <c r="AP697" s="890">
        <f t="shared" ca="1" si="1370"/>
        <v>40454.389396970182</v>
      </c>
      <c r="AQ697" s="890">
        <f t="shared" ca="1" si="1370"/>
        <v>41953.129251949089</v>
      </c>
      <c r="AR697" s="890">
        <f t="shared" ca="1" si="1370"/>
        <v>37254.96291615886</v>
      </c>
      <c r="AS697" s="890">
        <f t="shared" ca="1" si="1370"/>
        <v>38692.302106353636</v>
      </c>
      <c r="AT697" s="890">
        <f t="shared" ca="1" si="1370"/>
        <v>38692.302106353636</v>
      </c>
      <c r="AU697" s="890">
        <f t="shared" ca="1" si="1370"/>
        <v>40157.924993809356</v>
      </c>
      <c r="AV697" s="890">
        <f t="shared" ca="1" si="1370"/>
        <v>40157.924993809356</v>
      </c>
      <c r="AW697" s="890">
        <f t="shared" ca="1" si="1370"/>
        <v>41651.20964433749</v>
      </c>
      <c r="AX697" s="890">
        <f t="shared" ca="1" si="1370"/>
        <v>41651.20964433749</v>
      </c>
      <c r="AY697" s="890">
        <f t="shared" ca="1" si="1370"/>
        <v>43171.50617275374</v>
      </c>
      <c r="AZ697" s="890">
        <f t="shared" ca="1" si="1370"/>
        <v>43171.50617275374</v>
      </c>
      <c r="BA697" s="890">
        <f t="shared" ca="1" si="1370"/>
        <v>44718.13995582729</v>
      </c>
      <c r="CF697" s="602">
        <f t="shared" ref="CF697:DI697" ca="1" si="1371">IF(ISNUMBER($W697),IF($W697&lt;=$Z$35,$Z$23*$Z$33*365/360/12+IF($W697=$Z$35,-$Z$23*$Z$34+$Z$23*$Z$34*$Z$26+$Z$37/2,),IF(AND($W697&gt;$Z$35,$W697&lt;=$Z$36),$Z$23*($Z$34*CF$40+(1-$Z$34)*$Z$33)*365/360/12+IF($W697=$Z$36,-$Z$23*(1-$Z$34)+$Z188/2,),PMT(CF$40/12*365/360,$Z$24+$Z$35-$Z$36,-$Z$23))),"")</f>
        <v>35568.319858392242</v>
      </c>
      <c r="CG697" s="602">
        <f t="shared" ca="1" si="1371"/>
        <v>36406.382743065027</v>
      </c>
      <c r="CH697" s="602">
        <f t="shared" ca="1" si="1371"/>
        <v>36406.382743065027</v>
      </c>
      <c r="CI697" s="602">
        <f t="shared" ca="1" si="1371"/>
        <v>37254.96291615886</v>
      </c>
      <c r="CJ697" s="602">
        <f t="shared" ca="1" si="1371"/>
        <v>37254.96291615886</v>
      </c>
      <c r="CK697" s="602">
        <f t="shared" ca="1" si="1371"/>
        <v>38113.93857024506</v>
      </c>
      <c r="CL697" s="602">
        <f t="shared" ca="1" si="1371"/>
        <v>38113.93857024506</v>
      </c>
      <c r="CM697" s="602">
        <f t="shared" ca="1" si="1371"/>
        <v>38983.183461726985</v>
      </c>
      <c r="CN697" s="602">
        <f t="shared" ca="1" si="1371"/>
        <v>38983.183461726985</v>
      </c>
      <c r="CO697" s="602">
        <f t="shared" ca="1" si="1371"/>
        <v>39862.567150632683</v>
      </c>
      <c r="CP697" s="602">
        <f t="shared" ca="1" si="1371"/>
        <v>43478.747935967709</v>
      </c>
      <c r="CQ697" s="602">
        <f t="shared" ca="1" si="1371"/>
        <v>45030.566265503898</v>
      </c>
      <c r="CR697" s="602">
        <f t="shared" ca="1" si="1371"/>
        <v>45030.566265503898</v>
      </c>
      <c r="CS697" s="602">
        <f t="shared" ca="1" si="1371"/>
        <v>46607.884191275814</v>
      </c>
      <c r="CT697" s="602">
        <f t="shared" ca="1" si="1371"/>
        <v>46607.884191275814</v>
      </c>
      <c r="CU697" s="602">
        <f t="shared" ca="1" si="1371"/>
        <v>48209.984007450126</v>
      </c>
      <c r="CV697" s="602">
        <f t="shared" ca="1" si="1371"/>
        <v>48209.984007450126</v>
      </c>
      <c r="CW697" s="602">
        <f t="shared" ca="1" si="1371"/>
        <v>49836.133517801674</v>
      </c>
      <c r="CX697" s="602">
        <f t="shared" ca="1" si="1371"/>
        <v>49836.133517801674</v>
      </c>
      <c r="CY697" s="602">
        <f t="shared" ca="1" si="1371"/>
        <v>51485.589135532791</v>
      </c>
      <c r="CZ697" s="602">
        <f t="shared" ca="1" si="1371"/>
        <v>46290.414859746117</v>
      </c>
      <c r="DA697" s="602">
        <f t="shared" ca="1" si="1371"/>
        <v>47887.616454968753</v>
      </c>
      <c r="DB697" s="602">
        <f t="shared" ca="1" si="1371"/>
        <v>47887.616454968753</v>
      </c>
      <c r="DC697" s="602">
        <f t="shared" ca="1" si="1371"/>
        <v>49509.015192921019</v>
      </c>
      <c r="DD697" s="602">
        <f t="shared" ca="1" si="1371"/>
        <v>49509.015192921019</v>
      </c>
      <c r="DE697" s="602">
        <f t="shared" ca="1" si="1371"/>
        <v>51153.869520848333</v>
      </c>
      <c r="DF697" s="602">
        <f t="shared" ca="1" si="1371"/>
        <v>51153.869520848333</v>
      </c>
      <c r="DG697" s="602">
        <f t="shared" ca="1" si="1371"/>
        <v>52821.428913199037</v>
      </c>
      <c r="DH697" s="602">
        <f t="shared" ca="1" si="1371"/>
        <v>52821.428913199037</v>
      </c>
      <c r="DI697" s="602">
        <f t="shared" ca="1" si="1371"/>
        <v>54510.936800140749</v>
      </c>
    </row>
    <row r="698" spans="22:113" ht="14.25" x14ac:dyDescent="0.2">
      <c r="V698" s="260"/>
      <c r="W698" s="887">
        <f t="shared" si="1319"/>
        <v>155</v>
      </c>
      <c r="X698" s="890">
        <f t="shared" ref="X698:BA698" ca="1" si="1372">IF(ISNUMBER($W698),IF($W698&lt;=$Z$35,$Z$23*$Z$33*365/360/12+IF($W698=$Z$35,-$Z$23*$Z$34+$Z$23*$Z$34*$Z$26+$Z$37/2,),IF(AND($W698&gt;$Z$35,$W698&lt;=$Z$36),$Z$23*($Z$34*X$40+(1-$Z$34)*$Z$33)*365/360/12+IF($W698=$Z$36,-$Z$23*(1-$Z$34)+$Z189/2,),PMT(X$40/12*365/360,$Z$24+$Z$35-$Z$36,-$Z$23))),"")</f>
        <v>30258.123080979487</v>
      </c>
      <c r="Y698" s="890">
        <f t="shared" ca="1" si="1372"/>
        <v>31023.326031623368</v>
      </c>
      <c r="Z698" s="890">
        <f t="shared" ca="1" si="1372"/>
        <v>31023.326031623368</v>
      </c>
      <c r="AA698" s="890">
        <f t="shared" ca="1" si="1372"/>
        <v>31799.728267184837</v>
      </c>
      <c r="AB698" s="890">
        <f t="shared" ca="1" si="1372"/>
        <v>31799.728267184837</v>
      </c>
      <c r="AC698" s="890">
        <f t="shared" ca="1" si="1372"/>
        <v>32587.243243724675</v>
      </c>
      <c r="AD698" s="890">
        <f t="shared" ca="1" si="1372"/>
        <v>32587.243243724675</v>
      </c>
      <c r="AE698" s="890">
        <f t="shared" ca="1" si="1372"/>
        <v>33385.778544464687</v>
      </c>
      <c r="AF698" s="890">
        <f t="shared" ca="1" si="1372"/>
        <v>33385.778544464687</v>
      </c>
      <c r="AG698" s="890">
        <f t="shared" ca="1" si="1372"/>
        <v>34195.236072157502</v>
      </c>
      <c r="AH698" s="890">
        <f t="shared" ca="1" si="1372"/>
        <v>34740.891398371037</v>
      </c>
      <c r="AI698" s="890">
        <f t="shared" ca="1" si="1372"/>
        <v>36125.853977722742</v>
      </c>
      <c r="AJ698" s="890">
        <f t="shared" ca="1" si="1372"/>
        <v>36125.853977722742</v>
      </c>
      <c r="AK698" s="890">
        <f t="shared" ca="1" si="1372"/>
        <v>37540.139226000429</v>
      </c>
      <c r="AL698" s="890">
        <f t="shared" ca="1" si="1372"/>
        <v>37540.139226000429</v>
      </c>
      <c r="AM698" s="890">
        <f t="shared" ca="1" si="1372"/>
        <v>38983.183461726978</v>
      </c>
      <c r="AN698" s="890">
        <f t="shared" ca="1" si="1372"/>
        <v>38983.183461726978</v>
      </c>
      <c r="AO698" s="890">
        <f t="shared" ca="1" si="1372"/>
        <v>40454.389396970182</v>
      </c>
      <c r="AP698" s="890">
        <f t="shared" ca="1" si="1372"/>
        <v>40454.389396970182</v>
      </c>
      <c r="AQ698" s="890">
        <f t="shared" ca="1" si="1372"/>
        <v>41953.129251949089</v>
      </c>
      <c r="AR698" s="890">
        <f t="shared" ca="1" si="1372"/>
        <v>37254.96291615886</v>
      </c>
      <c r="AS698" s="890">
        <f t="shared" ca="1" si="1372"/>
        <v>38692.302106353636</v>
      </c>
      <c r="AT698" s="890">
        <f t="shared" ca="1" si="1372"/>
        <v>38692.302106353636</v>
      </c>
      <c r="AU698" s="890">
        <f t="shared" ca="1" si="1372"/>
        <v>40157.924993809356</v>
      </c>
      <c r="AV698" s="890">
        <f t="shared" ca="1" si="1372"/>
        <v>40157.924993809356</v>
      </c>
      <c r="AW698" s="890">
        <f t="shared" ca="1" si="1372"/>
        <v>41651.20964433749</v>
      </c>
      <c r="AX698" s="890">
        <f t="shared" ca="1" si="1372"/>
        <v>41651.20964433749</v>
      </c>
      <c r="AY698" s="890">
        <f t="shared" ca="1" si="1372"/>
        <v>43171.50617275374</v>
      </c>
      <c r="AZ698" s="890">
        <f t="shared" ca="1" si="1372"/>
        <v>43171.50617275374</v>
      </c>
      <c r="BA698" s="890">
        <f t="shared" ca="1" si="1372"/>
        <v>44718.13995582729</v>
      </c>
      <c r="CF698" s="602">
        <f t="shared" ref="CF698:DI698" ca="1" si="1373">IF(ISNUMBER($W698),IF($W698&lt;=$Z$35,$Z$23*$Z$33*365/360/12+IF($W698=$Z$35,-$Z$23*$Z$34+$Z$23*$Z$34*$Z$26+$Z$37/2,),IF(AND($W698&gt;$Z$35,$W698&lt;=$Z$36),$Z$23*($Z$34*CF$40+(1-$Z$34)*$Z$33)*365/360/12+IF($W698=$Z$36,-$Z$23*(1-$Z$34)+$Z189/2,),PMT(CF$40/12*365/360,$Z$24+$Z$35-$Z$36,-$Z$23))),"")</f>
        <v>35568.319858392242</v>
      </c>
      <c r="CG698" s="602">
        <f t="shared" ca="1" si="1373"/>
        <v>36406.382743065027</v>
      </c>
      <c r="CH698" s="602">
        <f t="shared" ca="1" si="1373"/>
        <v>36406.382743065027</v>
      </c>
      <c r="CI698" s="602">
        <f t="shared" ca="1" si="1373"/>
        <v>37254.96291615886</v>
      </c>
      <c r="CJ698" s="602">
        <f t="shared" ca="1" si="1373"/>
        <v>37254.96291615886</v>
      </c>
      <c r="CK698" s="602">
        <f t="shared" ca="1" si="1373"/>
        <v>38113.93857024506</v>
      </c>
      <c r="CL698" s="602">
        <f t="shared" ca="1" si="1373"/>
        <v>38113.93857024506</v>
      </c>
      <c r="CM698" s="602">
        <f t="shared" ca="1" si="1373"/>
        <v>38983.183461726985</v>
      </c>
      <c r="CN698" s="602">
        <f t="shared" ca="1" si="1373"/>
        <v>38983.183461726985</v>
      </c>
      <c r="CO698" s="602">
        <f t="shared" ca="1" si="1373"/>
        <v>39862.567150632683</v>
      </c>
      <c r="CP698" s="602">
        <f t="shared" ca="1" si="1373"/>
        <v>43478.747935967709</v>
      </c>
      <c r="CQ698" s="602">
        <f t="shared" ca="1" si="1373"/>
        <v>45030.566265503898</v>
      </c>
      <c r="CR698" s="602">
        <f t="shared" ca="1" si="1373"/>
        <v>45030.566265503898</v>
      </c>
      <c r="CS698" s="602">
        <f t="shared" ca="1" si="1373"/>
        <v>46607.884191275814</v>
      </c>
      <c r="CT698" s="602">
        <f t="shared" ca="1" si="1373"/>
        <v>46607.884191275814</v>
      </c>
      <c r="CU698" s="602">
        <f t="shared" ca="1" si="1373"/>
        <v>48209.984007450126</v>
      </c>
      <c r="CV698" s="602">
        <f t="shared" ca="1" si="1373"/>
        <v>48209.984007450126</v>
      </c>
      <c r="CW698" s="602">
        <f t="shared" ca="1" si="1373"/>
        <v>49836.133517801674</v>
      </c>
      <c r="CX698" s="602">
        <f t="shared" ca="1" si="1373"/>
        <v>49836.133517801674</v>
      </c>
      <c r="CY698" s="602">
        <f t="shared" ca="1" si="1373"/>
        <v>51485.589135532791</v>
      </c>
      <c r="CZ698" s="602">
        <f t="shared" ca="1" si="1373"/>
        <v>46290.414859746117</v>
      </c>
      <c r="DA698" s="602">
        <f t="shared" ca="1" si="1373"/>
        <v>47887.616454968753</v>
      </c>
      <c r="DB698" s="602">
        <f t="shared" ca="1" si="1373"/>
        <v>47887.616454968753</v>
      </c>
      <c r="DC698" s="602">
        <f t="shared" ca="1" si="1373"/>
        <v>49509.015192921019</v>
      </c>
      <c r="DD698" s="602">
        <f t="shared" ca="1" si="1373"/>
        <v>49509.015192921019</v>
      </c>
      <c r="DE698" s="602">
        <f t="shared" ca="1" si="1373"/>
        <v>51153.869520848333</v>
      </c>
      <c r="DF698" s="602">
        <f t="shared" ca="1" si="1373"/>
        <v>51153.869520848333</v>
      </c>
      <c r="DG698" s="602">
        <f t="shared" ca="1" si="1373"/>
        <v>52821.428913199037</v>
      </c>
      <c r="DH698" s="602">
        <f t="shared" ca="1" si="1373"/>
        <v>52821.428913199037</v>
      </c>
      <c r="DI698" s="602">
        <f t="shared" ca="1" si="1373"/>
        <v>54510.936800140749</v>
      </c>
    </row>
    <row r="699" spans="22:113" ht="14.25" x14ac:dyDescent="0.2">
      <c r="V699" s="260"/>
      <c r="W699" s="887">
        <f t="shared" si="1319"/>
        <v>156</v>
      </c>
      <c r="X699" s="890">
        <f t="shared" ref="X699:BA699" ca="1" si="1374">IF(ISNUMBER($W699),IF($W699&lt;=$Z$35,$Z$23*$Z$33*365/360/12+IF($W699=$Z$35,-$Z$23*$Z$34+$Z$23*$Z$34*$Z$26+$Z$37/2,),IF(AND($W699&gt;$Z$35,$W699&lt;=$Z$36),$Z$23*($Z$34*X$40+(1-$Z$34)*$Z$33)*365/360/12+IF($W699=$Z$36,-$Z$23*(1-$Z$34)+$Z190/2,),PMT(X$40/12*365/360,$Z$24+$Z$35-$Z$36,-$Z$23))),"")</f>
        <v>30258.123080979487</v>
      </c>
      <c r="Y699" s="890">
        <f t="shared" ca="1" si="1374"/>
        <v>31023.326031623368</v>
      </c>
      <c r="Z699" s="890">
        <f t="shared" ca="1" si="1374"/>
        <v>31023.326031623368</v>
      </c>
      <c r="AA699" s="890">
        <f t="shared" ca="1" si="1374"/>
        <v>31799.728267184837</v>
      </c>
      <c r="AB699" s="890">
        <f t="shared" ca="1" si="1374"/>
        <v>31799.728267184837</v>
      </c>
      <c r="AC699" s="890">
        <f t="shared" ca="1" si="1374"/>
        <v>32587.243243724675</v>
      </c>
      <c r="AD699" s="890">
        <f t="shared" ca="1" si="1374"/>
        <v>32587.243243724675</v>
      </c>
      <c r="AE699" s="890">
        <f t="shared" ca="1" si="1374"/>
        <v>33385.778544464687</v>
      </c>
      <c r="AF699" s="890">
        <f t="shared" ca="1" si="1374"/>
        <v>33385.778544464687</v>
      </c>
      <c r="AG699" s="890">
        <f t="shared" ca="1" si="1374"/>
        <v>34195.236072157502</v>
      </c>
      <c r="AH699" s="890">
        <f t="shared" ca="1" si="1374"/>
        <v>34740.891398371037</v>
      </c>
      <c r="AI699" s="890">
        <f t="shared" ca="1" si="1374"/>
        <v>36125.853977722742</v>
      </c>
      <c r="AJ699" s="890">
        <f t="shared" ca="1" si="1374"/>
        <v>36125.853977722742</v>
      </c>
      <c r="AK699" s="890">
        <f t="shared" ca="1" si="1374"/>
        <v>37540.139226000429</v>
      </c>
      <c r="AL699" s="890">
        <f t="shared" ca="1" si="1374"/>
        <v>37540.139226000429</v>
      </c>
      <c r="AM699" s="890">
        <f t="shared" ca="1" si="1374"/>
        <v>38983.183461726978</v>
      </c>
      <c r="AN699" s="890">
        <f t="shared" ca="1" si="1374"/>
        <v>38983.183461726978</v>
      </c>
      <c r="AO699" s="890">
        <f t="shared" ca="1" si="1374"/>
        <v>40454.389396970182</v>
      </c>
      <c r="AP699" s="890">
        <f t="shared" ca="1" si="1374"/>
        <v>40454.389396970182</v>
      </c>
      <c r="AQ699" s="890">
        <f t="shared" ca="1" si="1374"/>
        <v>41953.129251949089</v>
      </c>
      <c r="AR699" s="890">
        <f t="shared" ca="1" si="1374"/>
        <v>37254.96291615886</v>
      </c>
      <c r="AS699" s="890">
        <f t="shared" ca="1" si="1374"/>
        <v>38692.302106353636</v>
      </c>
      <c r="AT699" s="890">
        <f t="shared" ca="1" si="1374"/>
        <v>38692.302106353636</v>
      </c>
      <c r="AU699" s="890">
        <f t="shared" ca="1" si="1374"/>
        <v>40157.924993809356</v>
      </c>
      <c r="AV699" s="890">
        <f t="shared" ca="1" si="1374"/>
        <v>40157.924993809356</v>
      </c>
      <c r="AW699" s="890">
        <f t="shared" ca="1" si="1374"/>
        <v>41651.20964433749</v>
      </c>
      <c r="AX699" s="890">
        <f t="shared" ca="1" si="1374"/>
        <v>41651.20964433749</v>
      </c>
      <c r="AY699" s="890">
        <f t="shared" ca="1" si="1374"/>
        <v>43171.50617275374</v>
      </c>
      <c r="AZ699" s="890">
        <f t="shared" ca="1" si="1374"/>
        <v>43171.50617275374</v>
      </c>
      <c r="BA699" s="890">
        <f t="shared" ca="1" si="1374"/>
        <v>44718.13995582729</v>
      </c>
      <c r="CF699" s="602">
        <f t="shared" ref="CF699:DI699" ca="1" si="1375">IF(ISNUMBER($W699),IF($W699&lt;=$Z$35,$Z$23*$Z$33*365/360/12+IF($W699=$Z$35,-$Z$23*$Z$34+$Z$23*$Z$34*$Z$26+$Z$37/2,),IF(AND($W699&gt;$Z$35,$W699&lt;=$Z$36),$Z$23*($Z$34*CF$40+(1-$Z$34)*$Z$33)*365/360/12+IF($W699=$Z$36,-$Z$23*(1-$Z$34)+$Z190/2,),PMT(CF$40/12*365/360,$Z$24+$Z$35-$Z$36,-$Z$23))),"")</f>
        <v>35568.319858392242</v>
      </c>
      <c r="CG699" s="602">
        <f t="shared" ca="1" si="1375"/>
        <v>36406.382743065027</v>
      </c>
      <c r="CH699" s="602">
        <f t="shared" ca="1" si="1375"/>
        <v>36406.382743065027</v>
      </c>
      <c r="CI699" s="602">
        <f t="shared" ca="1" si="1375"/>
        <v>37254.96291615886</v>
      </c>
      <c r="CJ699" s="602">
        <f t="shared" ca="1" si="1375"/>
        <v>37254.96291615886</v>
      </c>
      <c r="CK699" s="602">
        <f t="shared" ca="1" si="1375"/>
        <v>38113.93857024506</v>
      </c>
      <c r="CL699" s="602">
        <f t="shared" ca="1" si="1375"/>
        <v>38113.93857024506</v>
      </c>
      <c r="CM699" s="602">
        <f t="shared" ca="1" si="1375"/>
        <v>38983.183461726985</v>
      </c>
      <c r="CN699" s="602">
        <f t="shared" ca="1" si="1375"/>
        <v>38983.183461726985</v>
      </c>
      <c r="CO699" s="602">
        <f t="shared" ca="1" si="1375"/>
        <v>39862.567150632683</v>
      </c>
      <c r="CP699" s="602">
        <f t="shared" ca="1" si="1375"/>
        <v>43478.747935967709</v>
      </c>
      <c r="CQ699" s="602">
        <f t="shared" ca="1" si="1375"/>
        <v>45030.566265503898</v>
      </c>
      <c r="CR699" s="602">
        <f t="shared" ca="1" si="1375"/>
        <v>45030.566265503898</v>
      </c>
      <c r="CS699" s="602">
        <f t="shared" ca="1" si="1375"/>
        <v>46607.884191275814</v>
      </c>
      <c r="CT699" s="602">
        <f t="shared" ca="1" si="1375"/>
        <v>46607.884191275814</v>
      </c>
      <c r="CU699" s="602">
        <f t="shared" ca="1" si="1375"/>
        <v>48209.984007450126</v>
      </c>
      <c r="CV699" s="602">
        <f t="shared" ca="1" si="1375"/>
        <v>48209.984007450126</v>
      </c>
      <c r="CW699" s="602">
        <f t="shared" ca="1" si="1375"/>
        <v>49836.133517801674</v>
      </c>
      <c r="CX699" s="602">
        <f t="shared" ca="1" si="1375"/>
        <v>49836.133517801674</v>
      </c>
      <c r="CY699" s="602">
        <f t="shared" ca="1" si="1375"/>
        <v>51485.589135532791</v>
      </c>
      <c r="CZ699" s="602">
        <f t="shared" ca="1" si="1375"/>
        <v>46290.414859746117</v>
      </c>
      <c r="DA699" s="602">
        <f t="shared" ca="1" si="1375"/>
        <v>47887.616454968753</v>
      </c>
      <c r="DB699" s="602">
        <f t="shared" ca="1" si="1375"/>
        <v>47887.616454968753</v>
      </c>
      <c r="DC699" s="602">
        <f t="shared" ca="1" si="1375"/>
        <v>49509.015192921019</v>
      </c>
      <c r="DD699" s="602">
        <f t="shared" ca="1" si="1375"/>
        <v>49509.015192921019</v>
      </c>
      <c r="DE699" s="602">
        <f t="shared" ca="1" si="1375"/>
        <v>51153.869520848333</v>
      </c>
      <c r="DF699" s="602">
        <f t="shared" ca="1" si="1375"/>
        <v>51153.869520848333</v>
      </c>
      <c r="DG699" s="602">
        <f t="shared" ca="1" si="1375"/>
        <v>52821.428913199037</v>
      </c>
      <c r="DH699" s="602">
        <f t="shared" ca="1" si="1375"/>
        <v>52821.428913199037</v>
      </c>
      <c r="DI699" s="602">
        <f t="shared" ca="1" si="1375"/>
        <v>54510.936800140749</v>
      </c>
    </row>
    <row r="700" spans="22:113" ht="14.25" x14ac:dyDescent="0.2">
      <c r="V700" s="260"/>
      <c r="W700" s="887">
        <f t="shared" si="1319"/>
        <v>157</v>
      </c>
      <c r="X700" s="890">
        <f t="shared" ref="X700:BA700" ca="1" si="1376">IF(ISNUMBER($W700),IF($W700&lt;=$Z$35,$Z$23*$Z$33*365/360/12+IF($W700=$Z$35,-$Z$23*$Z$34+$Z$23*$Z$34*$Z$26+$Z$37/2,),IF(AND($W700&gt;$Z$35,$W700&lt;=$Z$36),$Z$23*($Z$34*X$40+(1-$Z$34)*$Z$33)*365/360/12+IF($W700=$Z$36,-$Z$23*(1-$Z$34)+$Z191/2,),PMT(X$40/12*365/360,$Z$24+$Z$35-$Z$36,-$Z$23))),"")</f>
        <v>30258.123080979487</v>
      </c>
      <c r="Y700" s="890">
        <f t="shared" ca="1" si="1376"/>
        <v>31023.326031623368</v>
      </c>
      <c r="Z700" s="890">
        <f t="shared" ca="1" si="1376"/>
        <v>31023.326031623368</v>
      </c>
      <c r="AA700" s="890">
        <f t="shared" ca="1" si="1376"/>
        <v>31799.728267184837</v>
      </c>
      <c r="AB700" s="890">
        <f t="shared" ca="1" si="1376"/>
        <v>31799.728267184837</v>
      </c>
      <c r="AC700" s="890">
        <f t="shared" ca="1" si="1376"/>
        <v>32587.243243724675</v>
      </c>
      <c r="AD700" s="890">
        <f t="shared" ca="1" si="1376"/>
        <v>32587.243243724675</v>
      </c>
      <c r="AE700" s="890">
        <f t="shared" ca="1" si="1376"/>
        <v>33385.778544464687</v>
      </c>
      <c r="AF700" s="890">
        <f t="shared" ca="1" si="1376"/>
        <v>33385.778544464687</v>
      </c>
      <c r="AG700" s="890">
        <f t="shared" ca="1" si="1376"/>
        <v>34195.236072157502</v>
      </c>
      <c r="AH700" s="890">
        <f t="shared" ca="1" si="1376"/>
        <v>34740.891398371037</v>
      </c>
      <c r="AI700" s="890">
        <f t="shared" ca="1" si="1376"/>
        <v>36125.853977722742</v>
      </c>
      <c r="AJ700" s="890">
        <f t="shared" ca="1" si="1376"/>
        <v>36125.853977722742</v>
      </c>
      <c r="AK700" s="890">
        <f t="shared" ca="1" si="1376"/>
        <v>37540.139226000429</v>
      </c>
      <c r="AL700" s="890">
        <f t="shared" ca="1" si="1376"/>
        <v>37540.139226000429</v>
      </c>
      <c r="AM700" s="890">
        <f t="shared" ca="1" si="1376"/>
        <v>38983.183461726978</v>
      </c>
      <c r="AN700" s="890">
        <f t="shared" ca="1" si="1376"/>
        <v>38983.183461726978</v>
      </c>
      <c r="AO700" s="890">
        <f t="shared" ca="1" si="1376"/>
        <v>40454.389396970182</v>
      </c>
      <c r="AP700" s="890">
        <f t="shared" ca="1" si="1376"/>
        <v>40454.389396970182</v>
      </c>
      <c r="AQ700" s="890">
        <f t="shared" ca="1" si="1376"/>
        <v>41953.129251949089</v>
      </c>
      <c r="AR700" s="890">
        <f t="shared" ca="1" si="1376"/>
        <v>37254.96291615886</v>
      </c>
      <c r="AS700" s="890">
        <f t="shared" ca="1" si="1376"/>
        <v>38692.302106353636</v>
      </c>
      <c r="AT700" s="890">
        <f t="shared" ca="1" si="1376"/>
        <v>38692.302106353636</v>
      </c>
      <c r="AU700" s="890">
        <f t="shared" ca="1" si="1376"/>
        <v>40157.924993809356</v>
      </c>
      <c r="AV700" s="890">
        <f t="shared" ca="1" si="1376"/>
        <v>40157.924993809356</v>
      </c>
      <c r="AW700" s="890">
        <f t="shared" ca="1" si="1376"/>
        <v>41651.20964433749</v>
      </c>
      <c r="AX700" s="890">
        <f t="shared" ca="1" si="1376"/>
        <v>41651.20964433749</v>
      </c>
      <c r="AY700" s="890">
        <f t="shared" ca="1" si="1376"/>
        <v>43171.50617275374</v>
      </c>
      <c r="AZ700" s="890">
        <f t="shared" ca="1" si="1376"/>
        <v>43171.50617275374</v>
      </c>
      <c r="BA700" s="890">
        <f t="shared" ca="1" si="1376"/>
        <v>44718.13995582729</v>
      </c>
      <c r="CF700" s="602">
        <f t="shared" ref="CF700:DI700" ca="1" si="1377">IF(ISNUMBER($W700),IF($W700&lt;=$Z$35,$Z$23*$Z$33*365/360/12+IF($W700=$Z$35,-$Z$23*$Z$34+$Z$23*$Z$34*$Z$26+$Z$37/2,),IF(AND($W700&gt;$Z$35,$W700&lt;=$Z$36),$Z$23*($Z$34*CF$40+(1-$Z$34)*$Z$33)*365/360/12+IF($W700=$Z$36,-$Z$23*(1-$Z$34)+$Z191/2,),PMT(CF$40/12*365/360,$Z$24+$Z$35-$Z$36,-$Z$23))),"")</f>
        <v>35568.319858392242</v>
      </c>
      <c r="CG700" s="602">
        <f t="shared" ca="1" si="1377"/>
        <v>36406.382743065027</v>
      </c>
      <c r="CH700" s="602">
        <f t="shared" ca="1" si="1377"/>
        <v>36406.382743065027</v>
      </c>
      <c r="CI700" s="602">
        <f t="shared" ca="1" si="1377"/>
        <v>37254.96291615886</v>
      </c>
      <c r="CJ700" s="602">
        <f t="shared" ca="1" si="1377"/>
        <v>37254.96291615886</v>
      </c>
      <c r="CK700" s="602">
        <f t="shared" ca="1" si="1377"/>
        <v>38113.93857024506</v>
      </c>
      <c r="CL700" s="602">
        <f t="shared" ca="1" si="1377"/>
        <v>38113.93857024506</v>
      </c>
      <c r="CM700" s="602">
        <f t="shared" ca="1" si="1377"/>
        <v>38983.183461726985</v>
      </c>
      <c r="CN700" s="602">
        <f t="shared" ca="1" si="1377"/>
        <v>38983.183461726985</v>
      </c>
      <c r="CO700" s="602">
        <f t="shared" ca="1" si="1377"/>
        <v>39862.567150632683</v>
      </c>
      <c r="CP700" s="602">
        <f t="shared" ca="1" si="1377"/>
        <v>43478.747935967709</v>
      </c>
      <c r="CQ700" s="602">
        <f t="shared" ca="1" si="1377"/>
        <v>45030.566265503898</v>
      </c>
      <c r="CR700" s="602">
        <f t="shared" ca="1" si="1377"/>
        <v>45030.566265503898</v>
      </c>
      <c r="CS700" s="602">
        <f t="shared" ca="1" si="1377"/>
        <v>46607.884191275814</v>
      </c>
      <c r="CT700" s="602">
        <f t="shared" ca="1" si="1377"/>
        <v>46607.884191275814</v>
      </c>
      <c r="CU700" s="602">
        <f t="shared" ca="1" si="1377"/>
        <v>48209.984007450126</v>
      </c>
      <c r="CV700" s="602">
        <f t="shared" ca="1" si="1377"/>
        <v>48209.984007450126</v>
      </c>
      <c r="CW700" s="602">
        <f t="shared" ca="1" si="1377"/>
        <v>49836.133517801674</v>
      </c>
      <c r="CX700" s="602">
        <f t="shared" ca="1" si="1377"/>
        <v>49836.133517801674</v>
      </c>
      <c r="CY700" s="602">
        <f t="shared" ca="1" si="1377"/>
        <v>51485.589135532791</v>
      </c>
      <c r="CZ700" s="602">
        <f t="shared" ca="1" si="1377"/>
        <v>46290.414859746117</v>
      </c>
      <c r="DA700" s="602">
        <f t="shared" ca="1" si="1377"/>
        <v>47887.616454968753</v>
      </c>
      <c r="DB700" s="602">
        <f t="shared" ca="1" si="1377"/>
        <v>47887.616454968753</v>
      </c>
      <c r="DC700" s="602">
        <f t="shared" ca="1" si="1377"/>
        <v>49509.015192921019</v>
      </c>
      <c r="DD700" s="602">
        <f t="shared" ca="1" si="1377"/>
        <v>49509.015192921019</v>
      </c>
      <c r="DE700" s="602">
        <f t="shared" ca="1" si="1377"/>
        <v>51153.869520848333</v>
      </c>
      <c r="DF700" s="602">
        <f t="shared" ca="1" si="1377"/>
        <v>51153.869520848333</v>
      </c>
      <c r="DG700" s="602">
        <f t="shared" ca="1" si="1377"/>
        <v>52821.428913199037</v>
      </c>
      <c r="DH700" s="602">
        <f t="shared" ca="1" si="1377"/>
        <v>52821.428913199037</v>
      </c>
      <c r="DI700" s="602">
        <f t="shared" ca="1" si="1377"/>
        <v>54510.936800140749</v>
      </c>
    </row>
    <row r="701" spans="22:113" ht="14.25" x14ac:dyDescent="0.2">
      <c r="V701" s="260"/>
      <c r="W701" s="887">
        <f t="shared" si="1319"/>
        <v>158</v>
      </c>
      <c r="X701" s="890">
        <f t="shared" ref="X701:BA701" ca="1" si="1378">IF(ISNUMBER($W701),IF($W701&lt;=$Z$35,$Z$23*$Z$33*365/360/12+IF($W701=$Z$35,-$Z$23*$Z$34+$Z$23*$Z$34*$Z$26+$Z$37/2,),IF(AND($W701&gt;$Z$35,$W701&lt;=$Z$36),$Z$23*($Z$34*X$40+(1-$Z$34)*$Z$33)*365/360/12+IF($W701=$Z$36,-$Z$23*(1-$Z$34)+$Z192/2,),PMT(X$40/12*365/360,$Z$24+$Z$35-$Z$36,-$Z$23))),"")</f>
        <v>30258.123080979487</v>
      </c>
      <c r="Y701" s="890">
        <f t="shared" ca="1" si="1378"/>
        <v>31023.326031623368</v>
      </c>
      <c r="Z701" s="890">
        <f t="shared" ca="1" si="1378"/>
        <v>31023.326031623368</v>
      </c>
      <c r="AA701" s="890">
        <f t="shared" ca="1" si="1378"/>
        <v>31799.728267184837</v>
      </c>
      <c r="AB701" s="890">
        <f t="shared" ca="1" si="1378"/>
        <v>31799.728267184837</v>
      </c>
      <c r="AC701" s="890">
        <f t="shared" ca="1" si="1378"/>
        <v>32587.243243724675</v>
      </c>
      <c r="AD701" s="890">
        <f t="shared" ca="1" si="1378"/>
        <v>32587.243243724675</v>
      </c>
      <c r="AE701" s="890">
        <f t="shared" ca="1" si="1378"/>
        <v>33385.778544464687</v>
      </c>
      <c r="AF701" s="890">
        <f t="shared" ca="1" si="1378"/>
        <v>33385.778544464687</v>
      </c>
      <c r="AG701" s="890">
        <f t="shared" ca="1" si="1378"/>
        <v>34195.236072157502</v>
      </c>
      <c r="AH701" s="890">
        <f t="shared" ca="1" si="1378"/>
        <v>34740.891398371037</v>
      </c>
      <c r="AI701" s="890">
        <f t="shared" ca="1" si="1378"/>
        <v>36125.853977722742</v>
      </c>
      <c r="AJ701" s="890">
        <f t="shared" ca="1" si="1378"/>
        <v>36125.853977722742</v>
      </c>
      <c r="AK701" s="890">
        <f t="shared" ca="1" si="1378"/>
        <v>37540.139226000429</v>
      </c>
      <c r="AL701" s="890">
        <f t="shared" ca="1" si="1378"/>
        <v>37540.139226000429</v>
      </c>
      <c r="AM701" s="890">
        <f t="shared" ca="1" si="1378"/>
        <v>38983.183461726978</v>
      </c>
      <c r="AN701" s="890">
        <f t="shared" ca="1" si="1378"/>
        <v>38983.183461726978</v>
      </c>
      <c r="AO701" s="890">
        <f t="shared" ca="1" si="1378"/>
        <v>40454.389396970182</v>
      </c>
      <c r="AP701" s="890">
        <f t="shared" ca="1" si="1378"/>
        <v>40454.389396970182</v>
      </c>
      <c r="AQ701" s="890">
        <f t="shared" ca="1" si="1378"/>
        <v>41953.129251949089</v>
      </c>
      <c r="AR701" s="890">
        <f t="shared" ca="1" si="1378"/>
        <v>37254.96291615886</v>
      </c>
      <c r="AS701" s="890">
        <f t="shared" ca="1" si="1378"/>
        <v>38692.302106353636</v>
      </c>
      <c r="AT701" s="890">
        <f t="shared" ca="1" si="1378"/>
        <v>38692.302106353636</v>
      </c>
      <c r="AU701" s="890">
        <f t="shared" ca="1" si="1378"/>
        <v>40157.924993809356</v>
      </c>
      <c r="AV701" s="890">
        <f t="shared" ca="1" si="1378"/>
        <v>40157.924993809356</v>
      </c>
      <c r="AW701" s="890">
        <f t="shared" ca="1" si="1378"/>
        <v>41651.20964433749</v>
      </c>
      <c r="AX701" s="890">
        <f t="shared" ca="1" si="1378"/>
        <v>41651.20964433749</v>
      </c>
      <c r="AY701" s="890">
        <f t="shared" ca="1" si="1378"/>
        <v>43171.50617275374</v>
      </c>
      <c r="AZ701" s="890">
        <f t="shared" ca="1" si="1378"/>
        <v>43171.50617275374</v>
      </c>
      <c r="BA701" s="890">
        <f t="shared" ca="1" si="1378"/>
        <v>44718.13995582729</v>
      </c>
      <c r="CF701" s="602">
        <f t="shared" ref="CF701:DI701" ca="1" si="1379">IF(ISNUMBER($W701),IF($W701&lt;=$Z$35,$Z$23*$Z$33*365/360/12+IF($W701=$Z$35,-$Z$23*$Z$34+$Z$23*$Z$34*$Z$26+$Z$37/2,),IF(AND($W701&gt;$Z$35,$W701&lt;=$Z$36),$Z$23*($Z$34*CF$40+(1-$Z$34)*$Z$33)*365/360/12+IF($W701=$Z$36,-$Z$23*(1-$Z$34)+$Z192/2,),PMT(CF$40/12*365/360,$Z$24+$Z$35-$Z$36,-$Z$23))),"")</f>
        <v>35568.319858392242</v>
      </c>
      <c r="CG701" s="602">
        <f t="shared" ca="1" si="1379"/>
        <v>36406.382743065027</v>
      </c>
      <c r="CH701" s="602">
        <f t="shared" ca="1" si="1379"/>
        <v>36406.382743065027</v>
      </c>
      <c r="CI701" s="602">
        <f t="shared" ca="1" si="1379"/>
        <v>37254.96291615886</v>
      </c>
      <c r="CJ701" s="602">
        <f t="shared" ca="1" si="1379"/>
        <v>37254.96291615886</v>
      </c>
      <c r="CK701" s="602">
        <f t="shared" ca="1" si="1379"/>
        <v>38113.93857024506</v>
      </c>
      <c r="CL701" s="602">
        <f t="shared" ca="1" si="1379"/>
        <v>38113.93857024506</v>
      </c>
      <c r="CM701" s="602">
        <f t="shared" ca="1" si="1379"/>
        <v>38983.183461726985</v>
      </c>
      <c r="CN701" s="602">
        <f t="shared" ca="1" si="1379"/>
        <v>38983.183461726985</v>
      </c>
      <c r="CO701" s="602">
        <f t="shared" ca="1" si="1379"/>
        <v>39862.567150632683</v>
      </c>
      <c r="CP701" s="602">
        <f t="shared" ca="1" si="1379"/>
        <v>43478.747935967709</v>
      </c>
      <c r="CQ701" s="602">
        <f t="shared" ca="1" si="1379"/>
        <v>45030.566265503898</v>
      </c>
      <c r="CR701" s="602">
        <f t="shared" ca="1" si="1379"/>
        <v>45030.566265503898</v>
      </c>
      <c r="CS701" s="602">
        <f t="shared" ca="1" si="1379"/>
        <v>46607.884191275814</v>
      </c>
      <c r="CT701" s="602">
        <f t="shared" ca="1" si="1379"/>
        <v>46607.884191275814</v>
      </c>
      <c r="CU701" s="602">
        <f t="shared" ca="1" si="1379"/>
        <v>48209.984007450126</v>
      </c>
      <c r="CV701" s="602">
        <f t="shared" ca="1" si="1379"/>
        <v>48209.984007450126</v>
      </c>
      <c r="CW701" s="602">
        <f t="shared" ca="1" si="1379"/>
        <v>49836.133517801674</v>
      </c>
      <c r="CX701" s="602">
        <f t="shared" ca="1" si="1379"/>
        <v>49836.133517801674</v>
      </c>
      <c r="CY701" s="602">
        <f t="shared" ca="1" si="1379"/>
        <v>51485.589135532791</v>
      </c>
      <c r="CZ701" s="602">
        <f t="shared" ca="1" si="1379"/>
        <v>46290.414859746117</v>
      </c>
      <c r="DA701" s="602">
        <f t="shared" ca="1" si="1379"/>
        <v>47887.616454968753</v>
      </c>
      <c r="DB701" s="602">
        <f t="shared" ca="1" si="1379"/>
        <v>47887.616454968753</v>
      </c>
      <c r="DC701" s="602">
        <f t="shared" ca="1" si="1379"/>
        <v>49509.015192921019</v>
      </c>
      <c r="DD701" s="602">
        <f t="shared" ca="1" si="1379"/>
        <v>49509.015192921019</v>
      </c>
      <c r="DE701" s="602">
        <f t="shared" ca="1" si="1379"/>
        <v>51153.869520848333</v>
      </c>
      <c r="DF701" s="602">
        <f t="shared" ca="1" si="1379"/>
        <v>51153.869520848333</v>
      </c>
      <c r="DG701" s="602">
        <f t="shared" ca="1" si="1379"/>
        <v>52821.428913199037</v>
      </c>
      <c r="DH701" s="602">
        <f t="shared" ca="1" si="1379"/>
        <v>52821.428913199037</v>
      </c>
      <c r="DI701" s="602">
        <f t="shared" ca="1" si="1379"/>
        <v>54510.936800140749</v>
      </c>
    </row>
    <row r="702" spans="22:113" ht="14.25" x14ac:dyDescent="0.2">
      <c r="V702" s="260"/>
      <c r="W702" s="887">
        <f t="shared" si="1319"/>
        <v>159</v>
      </c>
      <c r="X702" s="890">
        <f t="shared" ref="X702:BA702" ca="1" si="1380">IF(ISNUMBER($W702),IF($W702&lt;=$Z$35,$Z$23*$Z$33*365/360/12+IF($W702=$Z$35,-$Z$23*$Z$34+$Z$23*$Z$34*$Z$26+$Z$37/2,),IF(AND($W702&gt;$Z$35,$W702&lt;=$Z$36),$Z$23*($Z$34*X$40+(1-$Z$34)*$Z$33)*365/360/12+IF($W702=$Z$36,-$Z$23*(1-$Z$34)+$Z193/2,),PMT(X$40/12*365/360,$Z$24+$Z$35-$Z$36,-$Z$23))),"")</f>
        <v>30258.123080979487</v>
      </c>
      <c r="Y702" s="890">
        <f t="shared" ca="1" si="1380"/>
        <v>31023.326031623368</v>
      </c>
      <c r="Z702" s="890">
        <f t="shared" ca="1" si="1380"/>
        <v>31023.326031623368</v>
      </c>
      <c r="AA702" s="890">
        <f t="shared" ca="1" si="1380"/>
        <v>31799.728267184837</v>
      </c>
      <c r="AB702" s="890">
        <f t="shared" ca="1" si="1380"/>
        <v>31799.728267184837</v>
      </c>
      <c r="AC702" s="890">
        <f t="shared" ca="1" si="1380"/>
        <v>32587.243243724675</v>
      </c>
      <c r="AD702" s="890">
        <f t="shared" ca="1" si="1380"/>
        <v>32587.243243724675</v>
      </c>
      <c r="AE702" s="890">
        <f t="shared" ca="1" si="1380"/>
        <v>33385.778544464687</v>
      </c>
      <c r="AF702" s="890">
        <f t="shared" ca="1" si="1380"/>
        <v>33385.778544464687</v>
      </c>
      <c r="AG702" s="890">
        <f t="shared" ca="1" si="1380"/>
        <v>34195.236072157502</v>
      </c>
      <c r="AH702" s="890">
        <f t="shared" ca="1" si="1380"/>
        <v>34740.891398371037</v>
      </c>
      <c r="AI702" s="890">
        <f t="shared" ca="1" si="1380"/>
        <v>36125.853977722742</v>
      </c>
      <c r="AJ702" s="890">
        <f t="shared" ca="1" si="1380"/>
        <v>36125.853977722742</v>
      </c>
      <c r="AK702" s="890">
        <f t="shared" ca="1" si="1380"/>
        <v>37540.139226000429</v>
      </c>
      <c r="AL702" s="890">
        <f t="shared" ca="1" si="1380"/>
        <v>37540.139226000429</v>
      </c>
      <c r="AM702" s="890">
        <f t="shared" ca="1" si="1380"/>
        <v>38983.183461726978</v>
      </c>
      <c r="AN702" s="890">
        <f t="shared" ca="1" si="1380"/>
        <v>38983.183461726978</v>
      </c>
      <c r="AO702" s="890">
        <f t="shared" ca="1" si="1380"/>
        <v>40454.389396970182</v>
      </c>
      <c r="AP702" s="890">
        <f t="shared" ca="1" si="1380"/>
        <v>40454.389396970182</v>
      </c>
      <c r="AQ702" s="890">
        <f t="shared" ca="1" si="1380"/>
        <v>41953.129251949089</v>
      </c>
      <c r="AR702" s="890">
        <f t="shared" ca="1" si="1380"/>
        <v>37254.96291615886</v>
      </c>
      <c r="AS702" s="890">
        <f t="shared" ca="1" si="1380"/>
        <v>38692.302106353636</v>
      </c>
      <c r="AT702" s="890">
        <f t="shared" ca="1" si="1380"/>
        <v>38692.302106353636</v>
      </c>
      <c r="AU702" s="890">
        <f t="shared" ca="1" si="1380"/>
        <v>40157.924993809356</v>
      </c>
      <c r="AV702" s="890">
        <f t="shared" ca="1" si="1380"/>
        <v>40157.924993809356</v>
      </c>
      <c r="AW702" s="890">
        <f t="shared" ca="1" si="1380"/>
        <v>41651.20964433749</v>
      </c>
      <c r="AX702" s="890">
        <f t="shared" ca="1" si="1380"/>
        <v>41651.20964433749</v>
      </c>
      <c r="AY702" s="890">
        <f t="shared" ca="1" si="1380"/>
        <v>43171.50617275374</v>
      </c>
      <c r="AZ702" s="890">
        <f t="shared" ca="1" si="1380"/>
        <v>43171.50617275374</v>
      </c>
      <c r="BA702" s="890">
        <f t="shared" ca="1" si="1380"/>
        <v>44718.13995582729</v>
      </c>
      <c r="CF702" s="602">
        <f t="shared" ref="CF702:DI702" ca="1" si="1381">IF(ISNUMBER($W702),IF($W702&lt;=$Z$35,$Z$23*$Z$33*365/360/12+IF($W702=$Z$35,-$Z$23*$Z$34+$Z$23*$Z$34*$Z$26+$Z$37/2,),IF(AND($W702&gt;$Z$35,$W702&lt;=$Z$36),$Z$23*($Z$34*CF$40+(1-$Z$34)*$Z$33)*365/360/12+IF($W702=$Z$36,-$Z$23*(1-$Z$34)+$Z193/2,),PMT(CF$40/12*365/360,$Z$24+$Z$35-$Z$36,-$Z$23))),"")</f>
        <v>35568.319858392242</v>
      </c>
      <c r="CG702" s="602">
        <f t="shared" ca="1" si="1381"/>
        <v>36406.382743065027</v>
      </c>
      <c r="CH702" s="602">
        <f t="shared" ca="1" si="1381"/>
        <v>36406.382743065027</v>
      </c>
      <c r="CI702" s="602">
        <f t="shared" ca="1" si="1381"/>
        <v>37254.96291615886</v>
      </c>
      <c r="CJ702" s="602">
        <f t="shared" ca="1" si="1381"/>
        <v>37254.96291615886</v>
      </c>
      <c r="CK702" s="602">
        <f t="shared" ca="1" si="1381"/>
        <v>38113.93857024506</v>
      </c>
      <c r="CL702" s="602">
        <f t="shared" ca="1" si="1381"/>
        <v>38113.93857024506</v>
      </c>
      <c r="CM702" s="602">
        <f t="shared" ca="1" si="1381"/>
        <v>38983.183461726985</v>
      </c>
      <c r="CN702" s="602">
        <f t="shared" ca="1" si="1381"/>
        <v>38983.183461726985</v>
      </c>
      <c r="CO702" s="602">
        <f t="shared" ca="1" si="1381"/>
        <v>39862.567150632683</v>
      </c>
      <c r="CP702" s="602">
        <f t="shared" ca="1" si="1381"/>
        <v>43478.747935967709</v>
      </c>
      <c r="CQ702" s="602">
        <f t="shared" ca="1" si="1381"/>
        <v>45030.566265503898</v>
      </c>
      <c r="CR702" s="602">
        <f t="shared" ca="1" si="1381"/>
        <v>45030.566265503898</v>
      </c>
      <c r="CS702" s="602">
        <f t="shared" ca="1" si="1381"/>
        <v>46607.884191275814</v>
      </c>
      <c r="CT702" s="602">
        <f t="shared" ca="1" si="1381"/>
        <v>46607.884191275814</v>
      </c>
      <c r="CU702" s="602">
        <f t="shared" ca="1" si="1381"/>
        <v>48209.984007450126</v>
      </c>
      <c r="CV702" s="602">
        <f t="shared" ca="1" si="1381"/>
        <v>48209.984007450126</v>
      </c>
      <c r="CW702" s="602">
        <f t="shared" ca="1" si="1381"/>
        <v>49836.133517801674</v>
      </c>
      <c r="CX702" s="602">
        <f t="shared" ca="1" si="1381"/>
        <v>49836.133517801674</v>
      </c>
      <c r="CY702" s="602">
        <f t="shared" ca="1" si="1381"/>
        <v>51485.589135532791</v>
      </c>
      <c r="CZ702" s="602">
        <f t="shared" ca="1" si="1381"/>
        <v>46290.414859746117</v>
      </c>
      <c r="DA702" s="602">
        <f t="shared" ca="1" si="1381"/>
        <v>47887.616454968753</v>
      </c>
      <c r="DB702" s="602">
        <f t="shared" ca="1" si="1381"/>
        <v>47887.616454968753</v>
      </c>
      <c r="DC702" s="602">
        <f t="shared" ca="1" si="1381"/>
        <v>49509.015192921019</v>
      </c>
      <c r="DD702" s="602">
        <f t="shared" ca="1" si="1381"/>
        <v>49509.015192921019</v>
      </c>
      <c r="DE702" s="602">
        <f t="shared" ca="1" si="1381"/>
        <v>51153.869520848333</v>
      </c>
      <c r="DF702" s="602">
        <f t="shared" ca="1" si="1381"/>
        <v>51153.869520848333</v>
      </c>
      <c r="DG702" s="602">
        <f t="shared" ca="1" si="1381"/>
        <v>52821.428913199037</v>
      </c>
      <c r="DH702" s="602">
        <f t="shared" ca="1" si="1381"/>
        <v>52821.428913199037</v>
      </c>
      <c r="DI702" s="602">
        <f t="shared" ca="1" si="1381"/>
        <v>54510.936800140749</v>
      </c>
    </row>
    <row r="703" spans="22:113" ht="14.25" x14ac:dyDescent="0.2">
      <c r="V703" s="260"/>
      <c r="W703" s="887">
        <f t="shared" si="1319"/>
        <v>160</v>
      </c>
      <c r="X703" s="890">
        <f t="shared" ref="X703:BA703" ca="1" si="1382">IF(ISNUMBER($W703),IF($W703&lt;=$Z$35,$Z$23*$Z$33*365/360/12+IF($W703=$Z$35,-$Z$23*$Z$34+$Z$23*$Z$34*$Z$26+$Z$37/2,),IF(AND($W703&gt;$Z$35,$W703&lt;=$Z$36),$Z$23*($Z$34*X$40+(1-$Z$34)*$Z$33)*365/360/12+IF($W703=$Z$36,-$Z$23*(1-$Z$34)+$Z194/2,),PMT(X$40/12*365/360,$Z$24+$Z$35-$Z$36,-$Z$23))),"")</f>
        <v>30258.123080979487</v>
      </c>
      <c r="Y703" s="890">
        <f t="shared" ca="1" si="1382"/>
        <v>31023.326031623368</v>
      </c>
      <c r="Z703" s="890">
        <f t="shared" ca="1" si="1382"/>
        <v>31023.326031623368</v>
      </c>
      <c r="AA703" s="890">
        <f t="shared" ca="1" si="1382"/>
        <v>31799.728267184837</v>
      </c>
      <c r="AB703" s="890">
        <f t="shared" ca="1" si="1382"/>
        <v>31799.728267184837</v>
      </c>
      <c r="AC703" s="890">
        <f t="shared" ca="1" si="1382"/>
        <v>32587.243243724675</v>
      </c>
      <c r="AD703" s="890">
        <f t="shared" ca="1" si="1382"/>
        <v>32587.243243724675</v>
      </c>
      <c r="AE703" s="890">
        <f t="shared" ca="1" si="1382"/>
        <v>33385.778544464687</v>
      </c>
      <c r="AF703" s="890">
        <f t="shared" ca="1" si="1382"/>
        <v>33385.778544464687</v>
      </c>
      <c r="AG703" s="890">
        <f t="shared" ca="1" si="1382"/>
        <v>34195.236072157502</v>
      </c>
      <c r="AH703" s="890">
        <f t="shared" ca="1" si="1382"/>
        <v>34740.891398371037</v>
      </c>
      <c r="AI703" s="890">
        <f t="shared" ca="1" si="1382"/>
        <v>36125.853977722742</v>
      </c>
      <c r="AJ703" s="890">
        <f t="shared" ca="1" si="1382"/>
        <v>36125.853977722742</v>
      </c>
      <c r="AK703" s="890">
        <f t="shared" ca="1" si="1382"/>
        <v>37540.139226000429</v>
      </c>
      <c r="AL703" s="890">
        <f t="shared" ca="1" si="1382"/>
        <v>37540.139226000429</v>
      </c>
      <c r="AM703" s="890">
        <f t="shared" ca="1" si="1382"/>
        <v>38983.183461726978</v>
      </c>
      <c r="AN703" s="890">
        <f t="shared" ca="1" si="1382"/>
        <v>38983.183461726978</v>
      </c>
      <c r="AO703" s="890">
        <f t="shared" ca="1" si="1382"/>
        <v>40454.389396970182</v>
      </c>
      <c r="AP703" s="890">
        <f t="shared" ca="1" si="1382"/>
        <v>40454.389396970182</v>
      </c>
      <c r="AQ703" s="890">
        <f t="shared" ca="1" si="1382"/>
        <v>41953.129251949089</v>
      </c>
      <c r="AR703" s="890">
        <f t="shared" ca="1" si="1382"/>
        <v>37254.96291615886</v>
      </c>
      <c r="AS703" s="890">
        <f t="shared" ca="1" si="1382"/>
        <v>38692.302106353636</v>
      </c>
      <c r="AT703" s="890">
        <f t="shared" ca="1" si="1382"/>
        <v>38692.302106353636</v>
      </c>
      <c r="AU703" s="890">
        <f t="shared" ca="1" si="1382"/>
        <v>40157.924993809356</v>
      </c>
      <c r="AV703" s="890">
        <f t="shared" ca="1" si="1382"/>
        <v>40157.924993809356</v>
      </c>
      <c r="AW703" s="890">
        <f t="shared" ca="1" si="1382"/>
        <v>41651.20964433749</v>
      </c>
      <c r="AX703" s="890">
        <f t="shared" ca="1" si="1382"/>
        <v>41651.20964433749</v>
      </c>
      <c r="AY703" s="890">
        <f t="shared" ca="1" si="1382"/>
        <v>43171.50617275374</v>
      </c>
      <c r="AZ703" s="890">
        <f t="shared" ca="1" si="1382"/>
        <v>43171.50617275374</v>
      </c>
      <c r="BA703" s="890">
        <f t="shared" ca="1" si="1382"/>
        <v>44718.13995582729</v>
      </c>
      <c r="CF703" s="602">
        <f t="shared" ref="CF703:DI703" ca="1" si="1383">IF(ISNUMBER($W703),IF($W703&lt;=$Z$35,$Z$23*$Z$33*365/360/12+IF($W703=$Z$35,-$Z$23*$Z$34+$Z$23*$Z$34*$Z$26+$Z$37/2,),IF(AND($W703&gt;$Z$35,$W703&lt;=$Z$36),$Z$23*($Z$34*CF$40+(1-$Z$34)*$Z$33)*365/360/12+IF($W703=$Z$36,-$Z$23*(1-$Z$34)+$Z194/2,),PMT(CF$40/12*365/360,$Z$24+$Z$35-$Z$36,-$Z$23))),"")</f>
        <v>35568.319858392242</v>
      </c>
      <c r="CG703" s="602">
        <f t="shared" ca="1" si="1383"/>
        <v>36406.382743065027</v>
      </c>
      <c r="CH703" s="602">
        <f t="shared" ca="1" si="1383"/>
        <v>36406.382743065027</v>
      </c>
      <c r="CI703" s="602">
        <f t="shared" ca="1" si="1383"/>
        <v>37254.96291615886</v>
      </c>
      <c r="CJ703" s="602">
        <f t="shared" ca="1" si="1383"/>
        <v>37254.96291615886</v>
      </c>
      <c r="CK703" s="602">
        <f t="shared" ca="1" si="1383"/>
        <v>38113.93857024506</v>
      </c>
      <c r="CL703" s="602">
        <f t="shared" ca="1" si="1383"/>
        <v>38113.93857024506</v>
      </c>
      <c r="CM703" s="602">
        <f t="shared" ca="1" si="1383"/>
        <v>38983.183461726985</v>
      </c>
      <c r="CN703" s="602">
        <f t="shared" ca="1" si="1383"/>
        <v>38983.183461726985</v>
      </c>
      <c r="CO703" s="602">
        <f t="shared" ca="1" si="1383"/>
        <v>39862.567150632683</v>
      </c>
      <c r="CP703" s="602">
        <f t="shared" ca="1" si="1383"/>
        <v>43478.747935967709</v>
      </c>
      <c r="CQ703" s="602">
        <f t="shared" ca="1" si="1383"/>
        <v>45030.566265503898</v>
      </c>
      <c r="CR703" s="602">
        <f t="shared" ca="1" si="1383"/>
        <v>45030.566265503898</v>
      </c>
      <c r="CS703" s="602">
        <f t="shared" ca="1" si="1383"/>
        <v>46607.884191275814</v>
      </c>
      <c r="CT703" s="602">
        <f t="shared" ca="1" si="1383"/>
        <v>46607.884191275814</v>
      </c>
      <c r="CU703" s="602">
        <f t="shared" ca="1" si="1383"/>
        <v>48209.984007450126</v>
      </c>
      <c r="CV703" s="602">
        <f t="shared" ca="1" si="1383"/>
        <v>48209.984007450126</v>
      </c>
      <c r="CW703" s="602">
        <f t="shared" ca="1" si="1383"/>
        <v>49836.133517801674</v>
      </c>
      <c r="CX703" s="602">
        <f t="shared" ca="1" si="1383"/>
        <v>49836.133517801674</v>
      </c>
      <c r="CY703" s="602">
        <f t="shared" ca="1" si="1383"/>
        <v>51485.589135532791</v>
      </c>
      <c r="CZ703" s="602">
        <f t="shared" ca="1" si="1383"/>
        <v>46290.414859746117</v>
      </c>
      <c r="DA703" s="602">
        <f t="shared" ca="1" si="1383"/>
        <v>47887.616454968753</v>
      </c>
      <c r="DB703" s="602">
        <f t="shared" ca="1" si="1383"/>
        <v>47887.616454968753</v>
      </c>
      <c r="DC703" s="602">
        <f t="shared" ca="1" si="1383"/>
        <v>49509.015192921019</v>
      </c>
      <c r="DD703" s="602">
        <f t="shared" ca="1" si="1383"/>
        <v>49509.015192921019</v>
      </c>
      <c r="DE703" s="602">
        <f t="shared" ca="1" si="1383"/>
        <v>51153.869520848333</v>
      </c>
      <c r="DF703" s="602">
        <f t="shared" ca="1" si="1383"/>
        <v>51153.869520848333</v>
      </c>
      <c r="DG703" s="602">
        <f t="shared" ca="1" si="1383"/>
        <v>52821.428913199037</v>
      </c>
      <c r="DH703" s="602">
        <f t="shared" ca="1" si="1383"/>
        <v>52821.428913199037</v>
      </c>
      <c r="DI703" s="602">
        <f t="shared" ca="1" si="1383"/>
        <v>54510.936800140749</v>
      </c>
    </row>
    <row r="704" spans="22:113" ht="14.25" x14ac:dyDescent="0.2">
      <c r="V704" s="260"/>
      <c r="W704" s="887">
        <f t="shared" si="1319"/>
        <v>161</v>
      </c>
      <c r="X704" s="890">
        <f t="shared" ref="X704:BA704" ca="1" si="1384">IF(ISNUMBER($W704),IF($W704&lt;=$Z$35,$Z$23*$Z$33*365/360/12+IF($W704=$Z$35,-$Z$23*$Z$34+$Z$23*$Z$34*$Z$26+$Z$37/2,),IF(AND($W704&gt;$Z$35,$W704&lt;=$Z$36),$Z$23*($Z$34*X$40+(1-$Z$34)*$Z$33)*365/360/12+IF($W704=$Z$36,-$Z$23*(1-$Z$34)+$Z195/2,),PMT(X$40/12*365/360,$Z$24+$Z$35-$Z$36,-$Z$23))),"")</f>
        <v>30258.123080979487</v>
      </c>
      <c r="Y704" s="890">
        <f t="shared" ca="1" si="1384"/>
        <v>31023.326031623368</v>
      </c>
      <c r="Z704" s="890">
        <f t="shared" ca="1" si="1384"/>
        <v>31023.326031623368</v>
      </c>
      <c r="AA704" s="890">
        <f t="shared" ca="1" si="1384"/>
        <v>31799.728267184837</v>
      </c>
      <c r="AB704" s="890">
        <f t="shared" ca="1" si="1384"/>
        <v>31799.728267184837</v>
      </c>
      <c r="AC704" s="890">
        <f t="shared" ca="1" si="1384"/>
        <v>32587.243243724675</v>
      </c>
      <c r="AD704" s="890">
        <f t="shared" ca="1" si="1384"/>
        <v>32587.243243724675</v>
      </c>
      <c r="AE704" s="890">
        <f t="shared" ca="1" si="1384"/>
        <v>33385.778544464687</v>
      </c>
      <c r="AF704" s="890">
        <f t="shared" ca="1" si="1384"/>
        <v>33385.778544464687</v>
      </c>
      <c r="AG704" s="890">
        <f t="shared" ca="1" si="1384"/>
        <v>34195.236072157502</v>
      </c>
      <c r="AH704" s="890">
        <f t="shared" ca="1" si="1384"/>
        <v>34740.891398371037</v>
      </c>
      <c r="AI704" s="890">
        <f t="shared" ca="1" si="1384"/>
        <v>36125.853977722742</v>
      </c>
      <c r="AJ704" s="890">
        <f t="shared" ca="1" si="1384"/>
        <v>36125.853977722742</v>
      </c>
      <c r="AK704" s="890">
        <f t="shared" ca="1" si="1384"/>
        <v>37540.139226000429</v>
      </c>
      <c r="AL704" s="890">
        <f t="shared" ca="1" si="1384"/>
        <v>37540.139226000429</v>
      </c>
      <c r="AM704" s="890">
        <f t="shared" ca="1" si="1384"/>
        <v>38983.183461726978</v>
      </c>
      <c r="AN704" s="890">
        <f t="shared" ca="1" si="1384"/>
        <v>38983.183461726978</v>
      </c>
      <c r="AO704" s="890">
        <f t="shared" ca="1" si="1384"/>
        <v>40454.389396970182</v>
      </c>
      <c r="AP704" s="890">
        <f t="shared" ca="1" si="1384"/>
        <v>40454.389396970182</v>
      </c>
      <c r="AQ704" s="890">
        <f t="shared" ca="1" si="1384"/>
        <v>41953.129251949089</v>
      </c>
      <c r="AR704" s="890">
        <f t="shared" ca="1" si="1384"/>
        <v>37254.96291615886</v>
      </c>
      <c r="AS704" s="890">
        <f t="shared" ca="1" si="1384"/>
        <v>38692.302106353636</v>
      </c>
      <c r="AT704" s="890">
        <f t="shared" ca="1" si="1384"/>
        <v>38692.302106353636</v>
      </c>
      <c r="AU704" s="890">
        <f t="shared" ca="1" si="1384"/>
        <v>40157.924993809356</v>
      </c>
      <c r="AV704" s="890">
        <f t="shared" ca="1" si="1384"/>
        <v>40157.924993809356</v>
      </c>
      <c r="AW704" s="890">
        <f t="shared" ca="1" si="1384"/>
        <v>41651.20964433749</v>
      </c>
      <c r="AX704" s="890">
        <f t="shared" ca="1" si="1384"/>
        <v>41651.20964433749</v>
      </c>
      <c r="AY704" s="890">
        <f t="shared" ca="1" si="1384"/>
        <v>43171.50617275374</v>
      </c>
      <c r="AZ704" s="890">
        <f t="shared" ca="1" si="1384"/>
        <v>43171.50617275374</v>
      </c>
      <c r="BA704" s="890">
        <f t="shared" ca="1" si="1384"/>
        <v>44718.13995582729</v>
      </c>
      <c r="CF704" s="602">
        <f t="shared" ref="CF704:DI704" ca="1" si="1385">IF(ISNUMBER($W704),IF($W704&lt;=$Z$35,$Z$23*$Z$33*365/360/12+IF($W704=$Z$35,-$Z$23*$Z$34+$Z$23*$Z$34*$Z$26+$Z$37/2,),IF(AND($W704&gt;$Z$35,$W704&lt;=$Z$36),$Z$23*($Z$34*CF$40+(1-$Z$34)*$Z$33)*365/360/12+IF($W704=$Z$36,-$Z$23*(1-$Z$34)+$Z195/2,),PMT(CF$40/12*365/360,$Z$24+$Z$35-$Z$36,-$Z$23))),"")</f>
        <v>35568.319858392242</v>
      </c>
      <c r="CG704" s="602">
        <f t="shared" ca="1" si="1385"/>
        <v>36406.382743065027</v>
      </c>
      <c r="CH704" s="602">
        <f t="shared" ca="1" si="1385"/>
        <v>36406.382743065027</v>
      </c>
      <c r="CI704" s="602">
        <f t="shared" ca="1" si="1385"/>
        <v>37254.96291615886</v>
      </c>
      <c r="CJ704" s="602">
        <f t="shared" ca="1" si="1385"/>
        <v>37254.96291615886</v>
      </c>
      <c r="CK704" s="602">
        <f t="shared" ca="1" si="1385"/>
        <v>38113.93857024506</v>
      </c>
      <c r="CL704" s="602">
        <f t="shared" ca="1" si="1385"/>
        <v>38113.93857024506</v>
      </c>
      <c r="CM704" s="602">
        <f t="shared" ca="1" si="1385"/>
        <v>38983.183461726985</v>
      </c>
      <c r="CN704" s="602">
        <f t="shared" ca="1" si="1385"/>
        <v>38983.183461726985</v>
      </c>
      <c r="CO704" s="602">
        <f t="shared" ca="1" si="1385"/>
        <v>39862.567150632683</v>
      </c>
      <c r="CP704" s="602">
        <f t="shared" ca="1" si="1385"/>
        <v>43478.747935967709</v>
      </c>
      <c r="CQ704" s="602">
        <f t="shared" ca="1" si="1385"/>
        <v>45030.566265503898</v>
      </c>
      <c r="CR704" s="602">
        <f t="shared" ca="1" si="1385"/>
        <v>45030.566265503898</v>
      </c>
      <c r="CS704" s="602">
        <f t="shared" ca="1" si="1385"/>
        <v>46607.884191275814</v>
      </c>
      <c r="CT704" s="602">
        <f t="shared" ca="1" si="1385"/>
        <v>46607.884191275814</v>
      </c>
      <c r="CU704" s="602">
        <f t="shared" ca="1" si="1385"/>
        <v>48209.984007450126</v>
      </c>
      <c r="CV704" s="602">
        <f t="shared" ca="1" si="1385"/>
        <v>48209.984007450126</v>
      </c>
      <c r="CW704" s="602">
        <f t="shared" ca="1" si="1385"/>
        <v>49836.133517801674</v>
      </c>
      <c r="CX704" s="602">
        <f t="shared" ca="1" si="1385"/>
        <v>49836.133517801674</v>
      </c>
      <c r="CY704" s="602">
        <f t="shared" ca="1" si="1385"/>
        <v>51485.589135532791</v>
      </c>
      <c r="CZ704" s="602">
        <f t="shared" ca="1" si="1385"/>
        <v>46290.414859746117</v>
      </c>
      <c r="DA704" s="602">
        <f t="shared" ca="1" si="1385"/>
        <v>47887.616454968753</v>
      </c>
      <c r="DB704" s="602">
        <f t="shared" ca="1" si="1385"/>
        <v>47887.616454968753</v>
      </c>
      <c r="DC704" s="602">
        <f t="shared" ca="1" si="1385"/>
        <v>49509.015192921019</v>
      </c>
      <c r="DD704" s="602">
        <f t="shared" ca="1" si="1385"/>
        <v>49509.015192921019</v>
      </c>
      <c r="DE704" s="602">
        <f t="shared" ca="1" si="1385"/>
        <v>51153.869520848333</v>
      </c>
      <c r="DF704" s="602">
        <f t="shared" ca="1" si="1385"/>
        <v>51153.869520848333</v>
      </c>
      <c r="DG704" s="602">
        <f t="shared" ca="1" si="1385"/>
        <v>52821.428913199037</v>
      </c>
      <c r="DH704" s="602">
        <f t="shared" ca="1" si="1385"/>
        <v>52821.428913199037</v>
      </c>
      <c r="DI704" s="602">
        <f t="shared" ca="1" si="1385"/>
        <v>54510.936800140749</v>
      </c>
    </row>
    <row r="705" spans="22:113" ht="14.25" x14ac:dyDescent="0.2">
      <c r="V705" s="260"/>
      <c r="W705" s="887">
        <f t="shared" si="1319"/>
        <v>162</v>
      </c>
      <c r="X705" s="890">
        <f t="shared" ref="X705:BA705" ca="1" si="1386">IF(ISNUMBER($W705),IF($W705&lt;=$Z$35,$Z$23*$Z$33*365/360/12+IF($W705=$Z$35,-$Z$23*$Z$34+$Z$23*$Z$34*$Z$26+$Z$37/2,),IF(AND($W705&gt;$Z$35,$W705&lt;=$Z$36),$Z$23*($Z$34*X$40+(1-$Z$34)*$Z$33)*365/360/12+IF($W705=$Z$36,-$Z$23*(1-$Z$34)+$Z196/2,),PMT(X$40/12*365/360,$Z$24+$Z$35-$Z$36,-$Z$23))),"")</f>
        <v>30258.123080979487</v>
      </c>
      <c r="Y705" s="890">
        <f t="shared" ca="1" si="1386"/>
        <v>31023.326031623368</v>
      </c>
      <c r="Z705" s="890">
        <f t="shared" ca="1" si="1386"/>
        <v>31023.326031623368</v>
      </c>
      <c r="AA705" s="890">
        <f t="shared" ca="1" si="1386"/>
        <v>31799.728267184837</v>
      </c>
      <c r="AB705" s="890">
        <f t="shared" ca="1" si="1386"/>
        <v>31799.728267184837</v>
      </c>
      <c r="AC705" s="890">
        <f t="shared" ca="1" si="1386"/>
        <v>32587.243243724675</v>
      </c>
      <c r="AD705" s="890">
        <f t="shared" ca="1" si="1386"/>
        <v>32587.243243724675</v>
      </c>
      <c r="AE705" s="890">
        <f t="shared" ca="1" si="1386"/>
        <v>33385.778544464687</v>
      </c>
      <c r="AF705" s="890">
        <f t="shared" ca="1" si="1386"/>
        <v>33385.778544464687</v>
      </c>
      <c r="AG705" s="890">
        <f t="shared" ca="1" si="1386"/>
        <v>34195.236072157502</v>
      </c>
      <c r="AH705" s="890">
        <f t="shared" ca="1" si="1386"/>
        <v>34740.891398371037</v>
      </c>
      <c r="AI705" s="890">
        <f t="shared" ca="1" si="1386"/>
        <v>36125.853977722742</v>
      </c>
      <c r="AJ705" s="890">
        <f t="shared" ca="1" si="1386"/>
        <v>36125.853977722742</v>
      </c>
      <c r="AK705" s="890">
        <f t="shared" ca="1" si="1386"/>
        <v>37540.139226000429</v>
      </c>
      <c r="AL705" s="890">
        <f t="shared" ca="1" si="1386"/>
        <v>37540.139226000429</v>
      </c>
      <c r="AM705" s="890">
        <f t="shared" ca="1" si="1386"/>
        <v>38983.183461726978</v>
      </c>
      <c r="AN705" s="890">
        <f t="shared" ca="1" si="1386"/>
        <v>38983.183461726978</v>
      </c>
      <c r="AO705" s="890">
        <f t="shared" ca="1" si="1386"/>
        <v>40454.389396970182</v>
      </c>
      <c r="AP705" s="890">
        <f t="shared" ca="1" si="1386"/>
        <v>40454.389396970182</v>
      </c>
      <c r="AQ705" s="890">
        <f t="shared" ca="1" si="1386"/>
        <v>41953.129251949089</v>
      </c>
      <c r="AR705" s="890">
        <f t="shared" ca="1" si="1386"/>
        <v>37254.96291615886</v>
      </c>
      <c r="AS705" s="890">
        <f t="shared" ca="1" si="1386"/>
        <v>38692.302106353636</v>
      </c>
      <c r="AT705" s="890">
        <f t="shared" ca="1" si="1386"/>
        <v>38692.302106353636</v>
      </c>
      <c r="AU705" s="890">
        <f t="shared" ca="1" si="1386"/>
        <v>40157.924993809356</v>
      </c>
      <c r="AV705" s="890">
        <f t="shared" ca="1" si="1386"/>
        <v>40157.924993809356</v>
      </c>
      <c r="AW705" s="890">
        <f t="shared" ca="1" si="1386"/>
        <v>41651.20964433749</v>
      </c>
      <c r="AX705" s="890">
        <f t="shared" ca="1" si="1386"/>
        <v>41651.20964433749</v>
      </c>
      <c r="AY705" s="890">
        <f t="shared" ca="1" si="1386"/>
        <v>43171.50617275374</v>
      </c>
      <c r="AZ705" s="890">
        <f t="shared" ca="1" si="1386"/>
        <v>43171.50617275374</v>
      </c>
      <c r="BA705" s="890">
        <f t="shared" ca="1" si="1386"/>
        <v>44718.13995582729</v>
      </c>
      <c r="CF705" s="602">
        <f t="shared" ref="CF705:DI705" ca="1" si="1387">IF(ISNUMBER($W705),IF($W705&lt;=$Z$35,$Z$23*$Z$33*365/360/12+IF($W705=$Z$35,-$Z$23*$Z$34+$Z$23*$Z$34*$Z$26+$Z$37/2,),IF(AND($W705&gt;$Z$35,$W705&lt;=$Z$36),$Z$23*($Z$34*CF$40+(1-$Z$34)*$Z$33)*365/360/12+IF($W705=$Z$36,-$Z$23*(1-$Z$34)+$Z196/2,),PMT(CF$40/12*365/360,$Z$24+$Z$35-$Z$36,-$Z$23))),"")</f>
        <v>35568.319858392242</v>
      </c>
      <c r="CG705" s="602">
        <f t="shared" ca="1" si="1387"/>
        <v>36406.382743065027</v>
      </c>
      <c r="CH705" s="602">
        <f t="shared" ca="1" si="1387"/>
        <v>36406.382743065027</v>
      </c>
      <c r="CI705" s="602">
        <f t="shared" ca="1" si="1387"/>
        <v>37254.96291615886</v>
      </c>
      <c r="CJ705" s="602">
        <f t="shared" ca="1" si="1387"/>
        <v>37254.96291615886</v>
      </c>
      <c r="CK705" s="602">
        <f t="shared" ca="1" si="1387"/>
        <v>38113.93857024506</v>
      </c>
      <c r="CL705" s="602">
        <f t="shared" ca="1" si="1387"/>
        <v>38113.93857024506</v>
      </c>
      <c r="CM705" s="602">
        <f t="shared" ca="1" si="1387"/>
        <v>38983.183461726985</v>
      </c>
      <c r="CN705" s="602">
        <f t="shared" ca="1" si="1387"/>
        <v>38983.183461726985</v>
      </c>
      <c r="CO705" s="602">
        <f t="shared" ca="1" si="1387"/>
        <v>39862.567150632683</v>
      </c>
      <c r="CP705" s="602">
        <f t="shared" ca="1" si="1387"/>
        <v>43478.747935967709</v>
      </c>
      <c r="CQ705" s="602">
        <f t="shared" ca="1" si="1387"/>
        <v>45030.566265503898</v>
      </c>
      <c r="CR705" s="602">
        <f t="shared" ca="1" si="1387"/>
        <v>45030.566265503898</v>
      </c>
      <c r="CS705" s="602">
        <f t="shared" ca="1" si="1387"/>
        <v>46607.884191275814</v>
      </c>
      <c r="CT705" s="602">
        <f t="shared" ca="1" si="1387"/>
        <v>46607.884191275814</v>
      </c>
      <c r="CU705" s="602">
        <f t="shared" ca="1" si="1387"/>
        <v>48209.984007450126</v>
      </c>
      <c r="CV705" s="602">
        <f t="shared" ca="1" si="1387"/>
        <v>48209.984007450126</v>
      </c>
      <c r="CW705" s="602">
        <f t="shared" ca="1" si="1387"/>
        <v>49836.133517801674</v>
      </c>
      <c r="CX705" s="602">
        <f t="shared" ca="1" si="1387"/>
        <v>49836.133517801674</v>
      </c>
      <c r="CY705" s="602">
        <f t="shared" ca="1" si="1387"/>
        <v>51485.589135532791</v>
      </c>
      <c r="CZ705" s="602">
        <f t="shared" ca="1" si="1387"/>
        <v>46290.414859746117</v>
      </c>
      <c r="DA705" s="602">
        <f t="shared" ca="1" si="1387"/>
        <v>47887.616454968753</v>
      </c>
      <c r="DB705" s="602">
        <f t="shared" ca="1" si="1387"/>
        <v>47887.616454968753</v>
      </c>
      <c r="DC705" s="602">
        <f t="shared" ca="1" si="1387"/>
        <v>49509.015192921019</v>
      </c>
      <c r="DD705" s="602">
        <f t="shared" ca="1" si="1387"/>
        <v>49509.015192921019</v>
      </c>
      <c r="DE705" s="602">
        <f t="shared" ca="1" si="1387"/>
        <v>51153.869520848333</v>
      </c>
      <c r="DF705" s="602">
        <f t="shared" ca="1" si="1387"/>
        <v>51153.869520848333</v>
      </c>
      <c r="DG705" s="602">
        <f t="shared" ca="1" si="1387"/>
        <v>52821.428913199037</v>
      </c>
      <c r="DH705" s="602">
        <f t="shared" ca="1" si="1387"/>
        <v>52821.428913199037</v>
      </c>
      <c r="DI705" s="602">
        <f t="shared" ca="1" si="1387"/>
        <v>54510.936800140749</v>
      </c>
    </row>
    <row r="706" spans="22:113" ht="14.25" x14ac:dyDescent="0.2">
      <c r="V706" s="260"/>
      <c r="W706" s="887">
        <f t="shared" si="1319"/>
        <v>163</v>
      </c>
      <c r="X706" s="890">
        <f t="shared" ref="X706:BA706" ca="1" si="1388">IF(ISNUMBER($W706),IF($W706&lt;=$Z$35,$Z$23*$Z$33*365/360/12+IF($W706=$Z$35,-$Z$23*$Z$34+$Z$23*$Z$34*$Z$26+$Z$37/2,),IF(AND($W706&gt;$Z$35,$W706&lt;=$Z$36),$Z$23*($Z$34*X$40+(1-$Z$34)*$Z$33)*365/360/12+IF($W706=$Z$36,-$Z$23*(1-$Z$34)+$Z197/2,),PMT(X$40/12*365/360,$Z$24+$Z$35-$Z$36,-$Z$23))),"")</f>
        <v>30258.123080979487</v>
      </c>
      <c r="Y706" s="890">
        <f t="shared" ca="1" si="1388"/>
        <v>31023.326031623368</v>
      </c>
      <c r="Z706" s="890">
        <f t="shared" ca="1" si="1388"/>
        <v>31023.326031623368</v>
      </c>
      <c r="AA706" s="890">
        <f t="shared" ca="1" si="1388"/>
        <v>31799.728267184837</v>
      </c>
      <c r="AB706" s="890">
        <f t="shared" ca="1" si="1388"/>
        <v>31799.728267184837</v>
      </c>
      <c r="AC706" s="890">
        <f t="shared" ca="1" si="1388"/>
        <v>32587.243243724675</v>
      </c>
      <c r="AD706" s="890">
        <f t="shared" ca="1" si="1388"/>
        <v>32587.243243724675</v>
      </c>
      <c r="AE706" s="890">
        <f t="shared" ca="1" si="1388"/>
        <v>33385.778544464687</v>
      </c>
      <c r="AF706" s="890">
        <f t="shared" ca="1" si="1388"/>
        <v>33385.778544464687</v>
      </c>
      <c r="AG706" s="890">
        <f t="shared" ca="1" si="1388"/>
        <v>34195.236072157502</v>
      </c>
      <c r="AH706" s="890">
        <f t="shared" ca="1" si="1388"/>
        <v>34740.891398371037</v>
      </c>
      <c r="AI706" s="890">
        <f t="shared" ca="1" si="1388"/>
        <v>36125.853977722742</v>
      </c>
      <c r="AJ706" s="890">
        <f t="shared" ca="1" si="1388"/>
        <v>36125.853977722742</v>
      </c>
      <c r="AK706" s="890">
        <f t="shared" ca="1" si="1388"/>
        <v>37540.139226000429</v>
      </c>
      <c r="AL706" s="890">
        <f t="shared" ca="1" si="1388"/>
        <v>37540.139226000429</v>
      </c>
      <c r="AM706" s="890">
        <f t="shared" ca="1" si="1388"/>
        <v>38983.183461726978</v>
      </c>
      <c r="AN706" s="890">
        <f t="shared" ca="1" si="1388"/>
        <v>38983.183461726978</v>
      </c>
      <c r="AO706" s="890">
        <f t="shared" ca="1" si="1388"/>
        <v>40454.389396970182</v>
      </c>
      <c r="AP706" s="890">
        <f t="shared" ca="1" si="1388"/>
        <v>40454.389396970182</v>
      </c>
      <c r="AQ706" s="890">
        <f t="shared" ca="1" si="1388"/>
        <v>41953.129251949089</v>
      </c>
      <c r="AR706" s="890">
        <f t="shared" ca="1" si="1388"/>
        <v>37254.96291615886</v>
      </c>
      <c r="AS706" s="890">
        <f t="shared" ca="1" si="1388"/>
        <v>38692.302106353636</v>
      </c>
      <c r="AT706" s="890">
        <f t="shared" ca="1" si="1388"/>
        <v>38692.302106353636</v>
      </c>
      <c r="AU706" s="890">
        <f t="shared" ca="1" si="1388"/>
        <v>40157.924993809356</v>
      </c>
      <c r="AV706" s="890">
        <f t="shared" ca="1" si="1388"/>
        <v>40157.924993809356</v>
      </c>
      <c r="AW706" s="890">
        <f t="shared" ca="1" si="1388"/>
        <v>41651.20964433749</v>
      </c>
      <c r="AX706" s="890">
        <f t="shared" ca="1" si="1388"/>
        <v>41651.20964433749</v>
      </c>
      <c r="AY706" s="890">
        <f t="shared" ca="1" si="1388"/>
        <v>43171.50617275374</v>
      </c>
      <c r="AZ706" s="890">
        <f t="shared" ca="1" si="1388"/>
        <v>43171.50617275374</v>
      </c>
      <c r="BA706" s="890">
        <f t="shared" ca="1" si="1388"/>
        <v>44718.13995582729</v>
      </c>
      <c r="CF706" s="602">
        <f t="shared" ref="CF706:DI706" ca="1" si="1389">IF(ISNUMBER($W706),IF($W706&lt;=$Z$35,$Z$23*$Z$33*365/360/12+IF($W706=$Z$35,-$Z$23*$Z$34+$Z$23*$Z$34*$Z$26+$Z$37/2,),IF(AND($W706&gt;$Z$35,$W706&lt;=$Z$36),$Z$23*($Z$34*CF$40+(1-$Z$34)*$Z$33)*365/360/12+IF($W706=$Z$36,-$Z$23*(1-$Z$34)+$Z197/2,),PMT(CF$40/12*365/360,$Z$24+$Z$35-$Z$36,-$Z$23))),"")</f>
        <v>35568.319858392242</v>
      </c>
      <c r="CG706" s="602">
        <f t="shared" ca="1" si="1389"/>
        <v>36406.382743065027</v>
      </c>
      <c r="CH706" s="602">
        <f t="shared" ca="1" si="1389"/>
        <v>36406.382743065027</v>
      </c>
      <c r="CI706" s="602">
        <f t="shared" ca="1" si="1389"/>
        <v>37254.96291615886</v>
      </c>
      <c r="CJ706" s="602">
        <f t="shared" ca="1" si="1389"/>
        <v>37254.96291615886</v>
      </c>
      <c r="CK706" s="602">
        <f t="shared" ca="1" si="1389"/>
        <v>38113.93857024506</v>
      </c>
      <c r="CL706" s="602">
        <f t="shared" ca="1" si="1389"/>
        <v>38113.93857024506</v>
      </c>
      <c r="CM706" s="602">
        <f t="shared" ca="1" si="1389"/>
        <v>38983.183461726985</v>
      </c>
      <c r="CN706" s="602">
        <f t="shared" ca="1" si="1389"/>
        <v>38983.183461726985</v>
      </c>
      <c r="CO706" s="602">
        <f t="shared" ca="1" si="1389"/>
        <v>39862.567150632683</v>
      </c>
      <c r="CP706" s="602">
        <f t="shared" ca="1" si="1389"/>
        <v>43478.747935967709</v>
      </c>
      <c r="CQ706" s="602">
        <f t="shared" ca="1" si="1389"/>
        <v>45030.566265503898</v>
      </c>
      <c r="CR706" s="602">
        <f t="shared" ca="1" si="1389"/>
        <v>45030.566265503898</v>
      </c>
      <c r="CS706" s="602">
        <f t="shared" ca="1" si="1389"/>
        <v>46607.884191275814</v>
      </c>
      <c r="CT706" s="602">
        <f t="shared" ca="1" si="1389"/>
        <v>46607.884191275814</v>
      </c>
      <c r="CU706" s="602">
        <f t="shared" ca="1" si="1389"/>
        <v>48209.984007450126</v>
      </c>
      <c r="CV706" s="602">
        <f t="shared" ca="1" si="1389"/>
        <v>48209.984007450126</v>
      </c>
      <c r="CW706" s="602">
        <f t="shared" ca="1" si="1389"/>
        <v>49836.133517801674</v>
      </c>
      <c r="CX706" s="602">
        <f t="shared" ca="1" si="1389"/>
        <v>49836.133517801674</v>
      </c>
      <c r="CY706" s="602">
        <f t="shared" ca="1" si="1389"/>
        <v>51485.589135532791</v>
      </c>
      <c r="CZ706" s="602">
        <f t="shared" ca="1" si="1389"/>
        <v>46290.414859746117</v>
      </c>
      <c r="DA706" s="602">
        <f t="shared" ca="1" si="1389"/>
        <v>47887.616454968753</v>
      </c>
      <c r="DB706" s="602">
        <f t="shared" ca="1" si="1389"/>
        <v>47887.616454968753</v>
      </c>
      <c r="DC706" s="602">
        <f t="shared" ca="1" si="1389"/>
        <v>49509.015192921019</v>
      </c>
      <c r="DD706" s="602">
        <f t="shared" ca="1" si="1389"/>
        <v>49509.015192921019</v>
      </c>
      <c r="DE706" s="602">
        <f t="shared" ca="1" si="1389"/>
        <v>51153.869520848333</v>
      </c>
      <c r="DF706" s="602">
        <f t="shared" ca="1" si="1389"/>
        <v>51153.869520848333</v>
      </c>
      <c r="DG706" s="602">
        <f t="shared" ca="1" si="1389"/>
        <v>52821.428913199037</v>
      </c>
      <c r="DH706" s="602">
        <f t="shared" ca="1" si="1389"/>
        <v>52821.428913199037</v>
      </c>
      <c r="DI706" s="602">
        <f t="shared" ca="1" si="1389"/>
        <v>54510.936800140749</v>
      </c>
    </row>
    <row r="707" spans="22:113" ht="14.25" x14ac:dyDescent="0.2">
      <c r="V707" s="260"/>
      <c r="W707" s="887">
        <f t="shared" si="1319"/>
        <v>164</v>
      </c>
      <c r="X707" s="890">
        <f t="shared" ref="X707:BA707" ca="1" si="1390">IF(ISNUMBER($W707),IF($W707&lt;=$Z$35,$Z$23*$Z$33*365/360/12+IF($W707=$Z$35,-$Z$23*$Z$34+$Z$23*$Z$34*$Z$26+$Z$37/2,),IF(AND($W707&gt;$Z$35,$W707&lt;=$Z$36),$Z$23*($Z$34*X$40+(1-$Z$34)*$Z$33)*365/360/12+IF($W707=$Z$36,-$Z$23*(1-$Z$34)+$Z198/2,),PMT(X$40/12*365/360,$Z$24+$Z$35-$Z$36,-$Z$23))),"")</f>
        <v>30258.123080979487</v>
      </c>
      <c r="Y707" s="890">
        <f t="shared" ca="1" si="1390"/>
        <v>31023.326031623368</v>
      </c>
      <c r="Z707" s="890">
        <f t="shared" ca="1" si="1390"/>
        <v>31023.326031623368</v>
      </c>
      <c r="AA707" s="890">
        <f t="shared" ca="1" si="1390"/>
        <v>31799.728267184837</v>
      </c>
      <c r="AB707" s="890">
        <f t="shared" ca="1" si="1390"/>
        <v>31799.728267184837</v>
      </c>
      <c r="AC707" s="890">
        <f t="shared" ca="1" si="1390"/>
        <v>32587.243243724675</v>
      </c>
      <c r="AD707" s="890">
        <f t="shared" ca="1" si="1390"/>
        <v>32587.243243724675</v>
      </c>
      <c r="AE707" s="890">
        <f t="shared" ca="1" si="1390"/>
        <v>33385.778544464687</v>
      </c>
      <c r="AF707" s="890">
        <f t="shared" ca="1" si="1390"/>
        <v>33385.778544464687</v>
      </c>
      <c r="AG707" s="890">
        <f t="shared" ca="1" si="1390"/>
        <v>34195.236072157502</v>
      </c>
      <c r="AH707" s="890">
        <f t="shared" ca="1" si="1390"/>
        <v>34740.891398371037</v>
      </c>
      <c r="AI707" s="890">
        <f t="shared" ca="1" si="1390"/>
        <v>36125.853977722742</v>
      </c>
      <c r="AJ707" s="890">
        <f t="shared" ca="1" si="1390"/>
        <v>36125.853977722742</v>
      </c>
      <c r="AK707" s="890">
        <f t="shared" ca="1" si="1390"/>
        <v>37540.139226000429</v>
      </c>
      <c r="AL707" s="890">
        <f t="shared" ca="1" si="1390"/>
        <v>37540.139226000429</v>
      </c>
      <c r="AM707" s="890">
        <f t="shared" ca="1" si="1390"/>
        <v>38983.183461726978</v>
      </c>
      <c r="AN707" s="890">
        <f t="shared" ca="1" si="1390"/>
        <v>38983.183461726978</v>
      </c>
      <c r="AO707" s="890">
        <f t="shared" ca="1" si="1390"/>
        <v>40454.389396970182</v>
      </c>
      <c r="AP707" s="890">
        <f t="shared" ca="1" si="1390"/>
        <v>40454.389396970182</v>
      </c>
      <c r="AQ707" s="890">
        <f t="shared" ca="1" si="1390"/>
        <v>41953.129251949089</v>
      </c>
      <c r="AR707" s="890">
        <f t="shared" ca="1" si="1390"/>
        <v>37254.96291615886</v>
      </c>
      <c r="AS707" s="890">
        <f t="shared" ca="1" si="1390"/>
        <v>38692.302106353636</v>
      </c>
      <c r="AT707" s="890">
        <f t="shared" ca="1" si="1390"/>
        <v>38692.302106353636</v>
      </c>
      <c r="AU707" s="890">
        <f t="shared" ca="1" si="1390"/>
        <v>40157.924993809356</v>
      </c>
      <c r="AV707" s="890">
        <f t="shared" ca="1" si="1390"/>
        <v>40157.924993809356</v>
      </c>
      <c r="AW707" s="890">
        <f t="shared" ca="1" si="1390"/>
        <v>41651.20964433749</v>
      </c>
      <c r="AX707" s="890">
        <f t="shared" ca="1" si="1390"/>
        <v>41651.20964433749</v>
      </c>
      <c r="AY707" s="890">
        <f t="shared" ca="1" si="1390"/>
        <v>43171.50617275374</v>
      </c>
      <c r="AZ707" s="890">
        <f t="shared" ca="1" si="1390"/>
        <v>43171.50617275374</v>
      </c>
      <c r="BA707" s="890">
        <f t="shared" ca="1" si="1390"/>
        <v>44718.13995582729</v>
      </c>
      <c r="CF707" s="602">
        <f t="shared" ref="CF707:DI707" ca="1" si="1391">IF(ISNUMBER($W707),IF($W707&lt;=$Z$35,$Z$23*$Z$33*365/360/12+IF($W707=$Z$35,-$Z$23*$Z$34+$Z$23*$Z$34*$Z$26+$Z$37/2,),IF(AND($W707&gt;$Z$35,$W707&lt;=$Z$36),$Z$23*($Z$34*CF$40+(1-$Z$34)*$Z$33)*365/360/12+IF($W707=$Z$36,-$Z$23*(1-$Z$34)+$Z198/2,),PMT(CF$40/12*365/360,$Z$24+$Z$35-$Z$36,-$Z$23))),"")</f>
        <v>35568.319858392242</v>
      </c>
      <c r="CG707" s="602">
        <f t="shared" ca="1" si="1391"/>
        <v>36406.382743065027</v>
      </c>
      <c r="CH707" s="602">
        <f t="shared" ca="1" si="1391"/>
        <v>36406.382743065027</v>
      </c>
      <c r="CI707" s="602">
        <f t="shared" ca="1" si="1391"/>
        <v>37254.96291615886</v>
      </c>
      <c r="CJ707" s="602">
        <f t="shared" ca="1" si="1391"/>
        <v>37254.96291615886</v>
      </c>
      <c r="CK707" s="602">
        <f t="shared" ca="1" si="1391"/>
        <v>38113.93857024506</v>
      </c>
      <c r="CL707" s="602">
        <f t="shared" ca="1" si="1391"/>
        <v>38113.93857024506</v>
      </c>
      <c r="CM707" s="602">
        <f t="shared" ca="1" si="1391"/>
        <v>38983.183461726985</v>
      </c>
      <c r="CN707" s="602">
        <f t="shared" ca="1" si="1391"/>
        <v>38983.183461726985</v>
      </c>
      <c r="CO707" s="602">
        <f t="shared" ca="1" si="1391"/>
        <v>39862.567150632683</v>
      </c>
      <c r="CP707" s="602">
        <f t="shared" ca="1" si="1391"/>
        <v>43478.747935967709</v>
      </c>
      <c r="CQ707" s="602">
        <f t="shared" ca="1" si="1391"/>
        <v>45030.566265503898</v>
      </c>
      <c r="CR707" s="602">
        <f t="shared" ca="1" si="1391"/>
        <v>45030.566265503898</v>
      </c>
      <c r="CS707" s="602">
        <f t="shared" ca="1" si="1391"/>
        <v>46607.884191275814</v>
      </c>
      <c r="CT707" s="602">
        <f t="shared" ca="1" si="1391"/>
        <v>46607.884191275814</v>
      </c>
      <c r="CU707" s="602">
        <f t="shared" ca="1" si="1391"/>
        <v>48209.984007450126</v>
      </c>
      <c r="CV707" s="602">
        <f t="shared" ca="1" si="1391"/>
        <v>48209.984007450126</v>
      </c>
      <c r="CW707" s="602">
        <f t="shared" ca="1" si="1391"/>
        <v>49836.133517801674</v>
      </c>
      <c r="CX707" s="602">
        <f t="shared" ca="1" si="1391"/>
        <v>49836.133517801674</v>
      </c>
      <c r="CY707" s="602">
        <f t="shared" ca="1" si="1391"/>
        <v>51485.589135532791</v>
      </c>
      <c r="CZ707" s="602">
        <f t="shared" ca="1" si="1391"/>
        <v>46290.414859746117</v>
      </c>
      <c r="DA707" s="602">
        <f t="shared" ca="1" si="1391"/>
        <v>47887.616454968753</v>
      </c>
      <c r="DB707" s="602">
        <f t="shared" ca="1" si="1391"/>
        <v>47887.616454968753</v>
      </c>
      <c r="DC707" s="602">
        <f t="shared" ca="1" si="1391"/>
        <v>49509.015192921019</v>
      </c>
      <c r="DD707" s="602">
        <f t="shared" ca="1" si="1391"/>
        <v>49509.015192921019</v>
      </c>
      <c r="DE707" s="602">
        <f t="shared" ca="1" si="1391"/>
        <v>51153.869520848333</v>
      </c>
      <c r="DF707" s="602">
        <f t="shared" ca="1" si="1391"/>
        <v>51153.869520848333</v>
      </c>
      <c r="DG707" s="602">
        <f t="shared" ca="1" si="1391"/>
        <v>52821.428913199037</v>
      </c>
      <c r="DH707" s="602">
        <f t="shared" ca="1" si="1391"/>
        <v>52821.428913199037</v>
      </c>
      <c r="DI707" s="602">
        <f t="shared" ca="1" si="1391"/>
        <v>54510.936800140749</v>
      </c>
    </row>
    <row r="708" spans="22:113" ht="14.25" x14ac:dyDescent="0.2">
      <c r="V708" s="260"/>
      <c r="W708" s="887">
        <f t="shared" si="1319"/>
        <v>165</v>
      </c>
      <c r="X708" s="890">
        <f t="shared" ref="X708:BA708" ca="1" si="1392">IF(ISNUMBER($W708),IF($W708&lt;=$Z$35,$Z$23*$Z$33*365/360/12+IF($W708=$Z$35,-$Z$23*$Z$34+$Z$23*$Z$34*$Z$26+$Z$37/2,),IF(AND($W708&gt;$Z$35,$W708&lt;=$Z$36),$Z$23*($Z$34*X$40+(1-$Z$34)*$Z$33)*365/360/12+IF($W708=$Z$36,-$Z$23*(1-$Z$34)+$Z199/2,),PMT(X$40/12*365/360,$Z$24+$Z$35-$Z$36,-$Z$23))),"")</f>
        <v>30258.123080979487</v>
      </c>
      <c r="Y708" s="890">
        <f t="shared" ca="1" si="1392"/>
        <v>31023.326031623368</v>
      </c>
      <c r="Z708" s="890">
        <f t="shared" ca="1" si="1392"/>
        <v>31023.326031623368</v>
      </c>
      <c r="AA708" s="890">
        <f t="shared" ca="1" si="1392"/>
        <v>31799.728267184837</v>
      </c>
      <c r="AB708" s="890">
        <f t="shared" ca="1" si="1392"/>
        <v>31799.728267184837</v>
      </c>
      <c r="AC708" s="890">
        <f t="shared" ca="1" si="1392"/>
        <v>32587.243243724675</v>
      </c>
      <c r="AD708" s="890">
        <f t="shared" ca="1" si="1392"/>
        <v>32587.243243724675</v>
      </c>
      <c r="AE708" s="890">
        <f t="shared" ca="1" si="1392"/>
        <v>33385.778544464687</v>
      </c>
      <c r="AF708" s="890">
        <f t="shared" ca="1" si="1392"/>
        <v>33385.778544464687</v>
      </c>
      <c r="AG708" s="890">
        <f t="shared" ca="1" si="1392"/>
        <v>34195.236072157502</v>
      </c>
      <c r="AH708" s="890">
        <f t="shared" ca="1" si="1392"/>
        <v>34740.891398371037</v>
      </c>
      <c r="AI708" s="890">
        <f t="shared" ca="1" si="1392"/>
        <v>36125.853977722742</v>
      </c>
      <c r="AJ708" s="890">
        <f t="shared" ca="1" si="1392"/>
        <v>36125.853977722742</v>
      </c>
      <c r="AK708" s="890">
        <f t="shared" ca="1" si="1392"/>
        <v>37540.139226000429</v>
      </c>
      <c r="AL708" s="890">
        <f t="shared" ca="1" si="1392"/>
        <v>37540.139226000429</v>
      </c>
      <c r="AM708" s="890">
        <f t="shared" ca="1" si="1392"/>
        <v>38983.183461726978</v>
      </c>
      <c r="AN708" s="890">
        <f t="shared" ca="1" si="1392"/>
        <v>38983.183461726978</v>
      </c>
      <c r="AO708" s="890">
        <f t="shared" ca="1" si="1392"/>
        <v>40454.389396970182</v>
      </c>
      <c r="AP708" s="890">
        <f t="shared" ca="1" si="1392"/>
        <v>40454.389396970182</v>
      </c>
      <c r="AQ708" s="890">
        <f t="shared" ca="1" si="1392"/>
        <v>41953.129251949089</v>
      </c>
      <c r="AR708" s="890">
        <f t="shared" ca="1" si="1392"/>
        <v>37254.96291615886</v>
      </c>
      <c r="AS708" s="890">
        <f t="shared" ca="1" si="1392"/>
        <v>38692.302106353636</v>
      </c>
      <c r="AT708" s="890">
        <f t="shared" ca="1" si="1392"/>
        <v>38692.302106353636</v>
      </c>
      <c r="AU708" s="890">
        <f t="shared" ca="1" si="1392"/>
        <v>40157.924993809356</v>
      </c>
      <c r="AV708" s="890">
        <f t="shared" ca="1" si="1392"/>
        <v>40157.924993809356</v>
      </c>
      <c r="AW708" s="890">
        <f t="shared" ca="1" si="1392"/>
        <v>41651.20964433749</v>
      </c>
      <c r="AX708" s="890">
        <f t="shared" ca="1" si="1392"/>
        <v>41651.20964433749</v>
      </c>
      <c r="AY708" s="890">
        <f t="shared" ca="1" si="1392"/>
        <v>43171.50617275374</v>
      </c>
      <c r="AZ708" s="890">
        <f t="shared" ca="1" si="1392"/>
        <v>43171.50617275374</v>
      </c>
      <c r="BA708" s="890">
        <f t="shared" ca="1" si="1392"/>
        <v>44718.13995582729</v>
      </c>
      <c r="CF708" s="602">
        <f t="shared" ref="CF708:DI708" ca="1" si="1393">IF(ISNUMBER($W708),IF($W708&lt;=$Z$35,$Z$23*$Z$33*365/360/12+IF($W708=$Z$35,-$Z$23*$Z$34+$Z$23*$Z$34*$Z$26+$Z$37/2,),IF(AND($W708&gt;$Z$35,$W708&lt;=$Z$36),$Z$23*($Z$34*CF$40+(1-$Z$34)*$Z$33)*365/360/12+IF($W708=$Z$36,-$Z$23*(1-$Z$34)+$Z199/2,),PMT(CF$40/12*365/360,$Z$24+$Z$35-$Z$36,-$Z$23))),"")</f>
        <v>35568.319858392242</v>
      </c>
      <c r="CG708" s="602">
        <f t="shared" ca="1" si="1393"/>
        <v>36406.382743065027</v>
      </c>
      <c r="CH708" s="602">
        <f t="shared" ca="1" si="1393"/>
        <v>36406.382743065027</v>
      </c>
      <c r="CI708" s="602">
        <f t="shared" ca="1" si="1393"/>
        <v>37254.96291615886</v>
      </c>
      <c r="CJ708" s="602">
        <f t="shared" ca="1" si="1393"/>
        <v>37254.96291615886</v>
      </c>
      <c r="CK708" s="602">
        <f t="shared" ca="1" si="1393"/>
        <v>38113.93857024506</v>
      </c>
      <c r="CL708" s="602">
        <f t="shared" ca="1" si="1393"/>
        <v>38113.93857024506</v>
      </c>
      <c r="CM708" s="602">
        <f t="shared" ca="1" si="1393"/>
        <v>38983.183461726985</v>
      </c>
      <c r="CN708" s="602">
        <f t="shared" ca="1" si="1393"/>
        <v>38983.183461726985</v>
      </c>
      <c r="CO708" s="602">
        <f t="shared" ca="1" si="1393"/>
        <v>39862.567150632683</v>
      </c>
      <c r="CP708" s="602">
        <f t="shared" ca="1" si="1393"/>
        <v>43478.747935967709</v>
      </c>
      <c r="CQ708" s="602">
        <f t="shared" ca="1" si="1393"/>
        <v>45030.566265503898</v>
      </c>
      <c r="CR708" s="602">
        <f t="shared" ca="1" si="1393"/>
        <v>45030.566265503898</v>
      </c>
      <c r="CS708" s="602">
        <f t="shared" ca="1" si="1393"/>
        <v>46607.884191275814</v>
      </c>
      <c r="CT708" s="602">
        <f t="shared" ca="1" si="1393"/>
        <v>46607.884191275814</v>
      </c>
      <c r="CU708" s="602">
        <f t="shared" ca="1" si="1393"/>
        <v>48209.984007450126</v>
      </c>
      <c r="CV708" s="602">
        <f t="shared" ca="1" si="1393"/>
        <v>48209.984007450126</v>
      </c>
      <c r="CW708" s="602">
        <f t="shared" ca="1" si="1393"/>
        <v>49836.133517801674</v>
      </c>
      <c r="CX708" s="602">
        <f t="shared" ca="1" si="1393"/>
        <v>49836.133517801674</v>
      </c>
      <c r="CY708" s="602">
        <f t="shared" ca="1" si="1393"/>
        <v>51485.589135532791</v>
      </c>
      <c r="CZ708" s="602">
        <f t="shared" ca="1" si="1393"/>
        <v>46290.414859746117</v>
      </c>
      <c r="DA708" s="602">
        <f t="shared" ca="1" si="1393"/>
        <v>47887.616454968753</v>
      </c>
      <c r="DB708" s="602">
        <f t="shared" ca="1" si="1393"/>
        <v>47887.616454968753</v>
      </c>
      <c r="DC708" s="602">
        <f t="shared" ca="1" si="1393"/>
        <v>49509.015192921019</v>
      </c>
      <c r="DD708" s="602">
        <f t="shared" ca="1" si="1393"/>
        <v>49509.015192921019</v>
      </c>
      <c r="DE708" s="602">
        <f t="shared" ca="1" si="1393"/>
        <v>51153.869520848333</v>
      </c>
      <c r="DF708" s="602">
        <f t="shared" ca="1" si="1393"/>
        <v>51153.869520848333</v>
      </c>
      <c r="DG708" s="602">
        <f t="shared" ca="1" si="1393"/>
        <v>52821.428913199037</v>
      </c>
      <c r="DH708" s="602">
        <f t="shared" ca="1" si="1393"/>
        <v>52821.428913199037</v>
      </c>
      <c r="DI708" s="602">
        <f t="shared" ca="1" si="1393"/>
        <v>54510.936800140749</v>
      </c>
    </row>
    <row r="709" spans="22:113" ht="14.25" x14ac:dyDescent="0.2">
      <c r="V709" s="260"/>
      <c r="W709" s="887">
        <f t="shared" si="1319"/>
        <v>166</v>
      </c>
      <c r="X709" s="890">
        <f t="shared" ref="X709:BA709" ca="1" si="1394">IF(ISNUMBER($W709),IF($W709&lt;=$Z$35,$Z$23*$Z$33*365/360/12+IF($W709=$Z$35,-$Z$23*$Z$34+$Z$23*$Z$34*$Z$26+$Z$37/2,),IF(AND($W709&gt;$Z$35,$W709&lt;=$Z$36),$Z$23*($Z$34*X$40+(1-$Z$34)*$Z$33)*365/360/12+IF($W709=$Z$36,-$Z$23*(1-$Z$34)+$Z200/2,),PMT(X$40/12*365/360,$Z$24+$Z$35-$Z$36,-$Z$23))),"")</f>
        <v>30258.123080979487</v>
      </c>
      <c r="Y709" s="890">
        <f t="shared" ca="1" si="1394"/>
        <v>31023.326031623368</v>
      </c>
      <c r="Z709" s="890">
        <f t="shared" ca="1" si="1394"/>
        <v>31023.326031623368</v>
      </c>
      <c r="AA709" s="890">
        <f t="shared" ca="1" si="1394"/>
        <v>31799.728267184837</v>
      </c>
      <c r="AB709" s="890">
        <f t="shared" ca="1" si="1394"/>
        <v>31799.728267184837</v>
      </c>
      <c r="AC709" s="890">
        <f t="shared" ca="1" si="1394"/>
        <v>32587.243243724675</v>
      </c>
      <c r="AD709" s="890">
        <f t="shared" ca="1" si="1394"/>
        <v>32587.243243724675</v>
      </c>
      <c r="AE709" s="890">
        <f t="shared" ca="1" si="1394"/>
        <v>33385.778544464687</v>
      </c>
      <c r="AF709" s="890">
        <f t="shared" ca="1" si="1394"/>
        <v>33385.778544464687</v>
      </c>
      <c r="AG709" s="890">
        <f t="shared" ca="1" si="1394"/>
        <v>34195.236072157502</v>
      </c>
      <c r="AH709" s="890">
        <f t="shared" ca="1" si="1394"/>
        <v>34740.891398371037</v>
      </c>
      <c r="AI709" s="890">
        <f t="shared" ca="1" si="1394"/>
        <v>36125.853977722742</v>
      </c>
      <c r="AJ709" s="890">
        <f t="shared" ca="1" si="1394"/>
        <v>36125.853977722742</v>
      </c>
      <c r="AK709" s="890">
        <f t="shared" ca="1" si="1394"/>
        <v>37540.139226000429</v>
      </c>
      <c r="AL709" s="890">
        <f t="shared" ca="1" si="1394"/>
        <v>37540.139226000429</v>
      </c>
      <c r="AM709" s="890">
        <f t="shared" ca="1" si="1394"/>
        <v>38983.183461726978</v>
      </c>
      <c r="AN709" s="890">
        <f t="shared" ca="1" si="1394"/>
        <v>38983.183461726978</v>
      </c>
      <c r="AO709" s="890">
        <f t="shared" ca="1" si="1394"/>
        <v>40454.389396970182</v>
      </c>
      <c r="AP709" s="890">
        <f t="shared" ca="1" si="1394"/>
        <v>40454.389396970182</v>
      </c>
      <c r="AQ709" s="890">
        <f t="shared" ca="1" si="1394"/>
        <v>41953.129251949089</v>
      </c>
      <c r="AR709" s="890">
        <f t="shared" ca="1" si="1394"/>
        <v>37254.96291615886</v>
      </c>
      <c r="AS709" s="890">
        <f t="shared" ca="1" si="1394"/>
        <v>38692.302106353636</v>
      </c>
      <c r="AT709" s="890">
        <f t="shared" ca="1" si="1394"/>
        <v>38692.302106353636</v>
      </c>
      <c r="AU709" s="890">
        <f t="shared" ca="1" si="1394"/>
        <v>40157.924993809356</v>
      </c>
      <c r="AV709" s="890">
        <f t="shared" ca="1" si="1394"/>
        <v>40157.924993809356</v>
      </c>
      <c r="AW709" s="890">
        <f t="shared" ca="1" si="1394"/>
        <v>41651.20964433749</v>
      </c>
      <c r="AX709" s="890">
        <f t="shared" ca="1" si="1394"/>
        <v>41651.20964433749</v>
      </c>
      <c r="AY709" s="890">
        <f t="shared" ca="1" si="1394"/>
        <v>43171.50617275374</v>
      </c>
      <c r="AZ709" s="890">
        <f t="shared" ca="1" si="1394"/>
        <v>43171.50617275374</v>
      </c>
      <c r="BA709" s="890">
        <f t="shared" ca="1" si="1394"/>
        <v>44718.13995582729</v>
      </c>
      <c r="CF709" s="602">
        <f t="shared" ref="CF709:DI709" ca="1" si="1395">IF(ISNUMBER($W709),IF($W709&lt;=$Z$35,$Z$23*$Z$33*365/360/12+IF($W709=$Z$35,-$Z$23*$Z$34+$Z$23*$Z$34*$Z$26+$Z$37/2,),IF(AND($W709&gt;$Z$35,$W709&lt;=$Z$36),$Z$23*($Z$34*CF$40+(1-$Z$34)*$Z$33)*365/360/12+IF($W709=$Z$36,-$Z$23*(1-$Z$34)+$Z200/2,),PMT(CF$40/12*365/360,$Z$24+$Z$35-$Z$36,-$Z$23))),"")</f>
        <v>35568.319858392242</v>
      </c>
      <c r="CG709" s="602">
        <f t="shared" ca="1" si="1395"/>
        <v>36406.382743065027</v>
      </c>
      <c r="CH709" s="602">
        <f t="shared" ca="1" si="1395"/>
        <v>36406.382743065027</v>
      </c>
      <c r="CI709" s="602">
        <f t="shared" ca="1" si="1395"/>
        <v>37254.96291615886</v>
      </c>
      <c r="CJ709" s="602">
        <f t="shared" ca="1" si="1395"/>
        <v>37254.96291615886</v>
      </c>
      <c r="CK709" s="602">
        <f t="shared" ca="1" si="1395"/>
        <v>38113.93857024506</v>
      </c>
      <c r="CL709" s="602">
        <f t="shared" ca="1" si="1395"/>
        <v>38113.93857024506</v>
      </c>
      <c r="CM709" s="602">
        <f t="shared" ca="1" si="1395"/>
        <v>38983.183461726985</v>
      </c>
      <c r="CN709" s="602">
        <f t="shared" ca="1" si="1395"/>
        <v>38983.183461726985</v>
      </c>
      <c r="CO709" s="602">
        <f t="shared" ca="1" si="1395"/>
        <v>39862.567150632683</v>
      </c>
      <c r="CP709" s="602">
        <f t="shared" ca="1" si="1395"/>
        <v>43478.747935967709</v>
      </c>
      <c r="CQ709" s="602">
        <f t="shared" ca="1" si="1395"/>
        <v>45030.566265503898</v>
      </c>
      <c r="CR709" s="602">
        <f t="shared" ca="1" si="1395"/>
        <v>45030.566265503898</v>
      </c>
      <c r="CS709" s="602">
        <f t="shared" ca="1" si="1395"/>
        <v>46607.884191275814</v>
      </c>
      <c r="CT709" s="602">
        <f t="shared" ca="1" si="1395"/>
        <v>46607.884191275814</v>
      </c>
      <c r="CU709" s="602">
        <f t="shared" ca="1" si="1395"/>
        <v>48209.984007450126</v>
      </c>
      <c r="CV709" s="602">
        <f t="shared" ca="1" si="1395"/>
        <v>48209.984007450126</v>
      </c>
      <c r="CW709" s="602">
        <f t="shared" ca="1" si="1395"/>
        <v>49836.133517801674</v>
      </c>
      <c r="CX709" s="602">
        <f t="shared" ca="1" si="1395"/>
        <v>49836.133517801674</v>
      </c>
      <c r="CY709" s="602">
        <f t="shared" ca="1" si="1395"/>
        <v>51485.589135532791</v>
      </c>
      <c r="CZ709" s="602">
        <f t="shared" ca="1" si="1395"/>
        <v>46290.414859746117</v>
      </c>
      <c r="DA709" s="602">
        <f t="shared" ca="1" si="1395"/>
        <v>47887.616454968753</v>
      </c>
      <c r="DB709" s="602">
        <f t="shared" ca="1" si="1395"/>
        <v>47887.616454968753</v>
      </c>
      <c r="DC709" s="602">
        <f t="shared" ca="1" si="1395"/>
        <v>49509.015192921019</v>
      </c>
      <c r="DD709" s="602">
        <f t="shared" ca="1" si="1395"/>
        <v>49509.015192921019</v>
      </c>
      <c r="DE709" s="602">
        <f t="shared" ca="1" si="1395"/>
        <v>51153.869520848333</v>
      </c>
      <c r="DF709" s="602">
        <f t="shared" ca="1" si="1395"/>
        <v>51153.869520848333</v>
      </c>
      <c r="DG709" s="602">
        <f t="shared" ca="1" si="1395"/>
        <v>52821.428913199037</v>
      </c>
      <c r="DH709" s="602">
        <f t="shared" ca="1" si="1395"/>
        <v>52821.428913199037</v>
      </c>
      <c r="DI709" s="602">
        <f t="shared" ca="1" si="1395"/>
        <v>54510.936800140749</v>
      </c>
    </row>
    <row r="710" spans="22:113" ht="14.25" x14ac:dyDescent="0.2">
      <c r="V710" s="260"/>
      <c r="W710" s="887">
        <f t="shared" si="1319"/>
        <v>167</v>
      </c>
      <c r="X710" s="890">
        <f t="shared" ref="X710:BA710" ca="1" si="1396">IF(ISNUMBER($W710),IF($W710&lt;=$Z$35,$Z$23*$Z$33*365/360/12+IF($W710=$Z$35,-$Z$23*$Z$34+$Z$23*$Z$34*$Z$26+$Z$37/2,),IF(AND($W710&gt;$Z$35,$W710&lt;=$Z$36),$Z$23*($Z$34*X$40+(1-$Z$34)*$Z$33)*365/360/12+IF($W710=$Z$36,-$Z$23*(1-$Z$34)+$Z201/2,),PMT(X$40/12*365/360,$Z$24+$Z$35-$Z$36,-$Z$23))),"")</f>
        <v>30258.123080979487</v>
      </c>
      <c r="Y710" s="890">
        <f t="shared" ca="1" si="1396"/>
        <v>31023.326031623368</v>
      </c>
      <c r="Z710" s="890">
        <f t="shared" ca="1" si="1396"/>
        <v>31023.326031623368</v>
      </c>
      <c r="AA710" s="890">
        <f t="shared" ca="1" si="1396"/>
        <v>31799.728267184837</v>
      </c>
      <c r="AB710" s="890">
        <f t="shared" ca="1" si="1396"/>
        <v>31799.728267184837</v>
      </c>
      <c r="AC710" s="890">
        <f t="shared" ca="1" si="1396"/>
        <v>32587.243243724675</v>
      </c>
      <c r="AD710" s="890">
        <f t="shared" ca="1" si="1396"/>
        <v>32587.243243724675</v>
      </c>
      <c r="AE710" s="890">
        <f t="shared" ca="1" si="1396"/>
        <v>33385.778544464687</v>
      </c>
      <c r="AF710" s="890">
        <f t="shared" ca="1" si="1396"/>
        <v>33385.778544464687</v>
      </c>
      <c r="AG710" s="890">
        <f t="shared" ca="1" si="1396"/>
        <v>34195.236072157502</v>
      </c>
      <c r="AH710" s="890">
        <f t="shared" ca="1" si="1396"/>
        <v>34740.891398371037</v>
      </c>
      <c r="AI710" s="890">
        <f t="shared" ca="1" si="1396"/>
        <v>36125.853977722742</v>
      </c>
      <c r="AJ710" s="890">
        <f t="shared" ca="1" si="1396"/>
        <v>36125.853977722742</v>
      </c>
      <c r="AK710" s="890">
        <f t="shared" ca="1" si="1396"/>
        <v>37540.139226000429</v>
      </c>
      <c r="AL710" s="890">
        <f t="shared" ca="1" si="1396"/>
        <v>37540.139226000429</v>
      </c>
      <c r="AM710" s="890">
        <f t="shared" ca="1" si="1396"/>
        <v>38983.183461726978</v>
      </c>
      <c r="AN710" s="890">
        <f t="shared" ca="1" si="1396"/>
        <v>38983.183461726978</v>
      </c>
      <c r="AO710" s="890">
        <f t="shared" ca="1" si="1396"/>
        <v>40454.389396970182</v>
      </c>
      <c r="AP710" s="890">
        <f t="shared" ca="1" si="1396"/>
        <v>40454.389396970182</v>
      </c>
      <c r="AQ710" s="890">
        <f t="shared" ca="1" si="1396"/>
        <v>41953.129251949089</v>
      </c>
      <c r="AR710" s="890">
        <f t="shared" ca="1" si="1396"/>
        <v>37254.96291615886</v>
      </c>
      <c r="AS710" s="890">
        <f t="shared" ca="1" si="1396"/>
        <v>38692.302106353636</v>
      </c>
      <c r="AT710" s="890">
        <f t="shared" ca="1" si="1396"/>
        <v>38692.302106353636</v>
      </c>
      <c r="AU710" s="890">
        <f t="shared" ca="1" si="1396"/>
        <v>40157.924993809356</v>
      </c>
      <c r="AV710" s="890">
        <f t="shared" ca="1" si="1396"/>
        <v>40157.924993809356</v>
      </c>
      <c r="AW710" s="890">
        <f t="shared" ca="1" si="1396"/>
        <v>41651.20964433749</v>
      </c>
      <c r="AX710" s="890">
        <f t="shared" ca="1" si="1396"/>
        <v>41651.20964433749</v>
      </c>
      <c r="AY710" s="890">
        <f t="shared" ca="1" si="1396"/>
        <v>43171.50617275374</v>
      </c>
      <c r="AZ710" s="890">
        <f t="shared" ca="1" si="1396"/>
        <v>43171.50617275374</v>
      </c>
      <c r="BA710" s="890">
        <f t="shared" ca="1" si="1396"/>
        <v>44718.13995582729</v>
      </c>
      <c r="CF710" s="602">
        <f t="shared" ref="CF710:DI710" ca="1" si="1397">IF(ISNUMBER($W710),IF($W710&lt;=$Z$35,$Z$23*$Z$33*365/360/12+IF($W710=$Z$35,-$Z$23*$Z$34+$Z$23*$Z$34*$Z$26+$Z$37/2,),IF(AND($W710&gt;$Z$35,$W710&lt;=$Z$36),$Z$23*($Z$34*CF$40+(1-$Z$34)*$Z$33)*365/360/12+IF($W710=$Z$36,-$Z$23*(1-$Z$34)+$Z201/2,),PMT(CF$40/12*365/360,$Z$24+$Z$35-$Z$36,-$Z$23))),"")</f>
        <v>35568.319858392242</v>
      </c>
      <c r="CG710" s="602">
        <f t="shared" ca="1" si="1397"/>
        <v>36406.382743065027</v>
      </c>
      <c r="CH710" s="602">
        <f t="shared" ca="1" si="1397"/>
        <v>36406.382743065027</v>
      </c>
      <c r="CI710" s="602">
        <f t="shared" ca="1" si="1397"/>
        <v>37254.96291615886</v>
      </c>
      <c r="CJ710" s="602">
        <f t="shared" ca="1" si="1397"/>
        <v>37254.96291615886</v>
      </c>
      <c r="CK710" s="602">
        <f t="shared" ca="1" si="1397"/>
        <v>38113.93857024506</v>
      </c>
      <c r="CL710" s="602">
        <f t="shared" ca="1" si="1397"/>
        <v>38113.93857024506</v>
      </c>
      <c r="CM710" s="602">
        <f t="shared" ca="1" si="1397"/>
        <v>38983.183461726985</v>
      </c>
      <c r="CN710" s="602">
        <f t="shared" ca="1" si="1397"/>
        <v>38983.183461726985</v>
      </c>
      <c r="CO710" s="602">
        <f t="shared" ca="1" si="1397"/>
        <v>39862.567150632683</v>
      </c>
      <c r="CP710" s="602">
        <f t="shared" ca="1" si="1397"/>
        <v>43478.747935967709</v>
      </c>
      <c r="CQ710" s="602">
        <f t="shared" ca="1" si="1397"/>
        <v>45030.566265503898</v>
      </c>
      <c r="CR710" s="602">
        <f t="shared" ca="1" si="1397"/>
        <v>45030.566265503898</v>
      </c>
      <c r="CS710" s="602">
        <f t="shared" ca="1" si="1397"/>
        <v>46607.884191275814</v>
      </c>
      <c r="CT710" s="602">
        <f t="shared" ca="1" si="1397"/>
        <v>46607.884191275814</v>
      </c>
      <c r="CU710" s="602">
        <f t="shared" ca="1" si="1397"/>
        <v>48209.984007450126</v>
      </c>
      <c r="CV710" s="602">
        <f t="shared" ca="1" si="1397"/>
        <v>48209.984007450126</v>
      </c>
      <c r="CW710" s="602">
        <f t="shared" ca="1" si="1397"/>
        <v>49836.133517801674</v>
      </c>
      <c r="CX710" s="602">
        <f t="shared" ca="1" si="1397"/>
        <v>49836.133517801674</v>
      </c>
      <c r="CY710" s="602">
        <f t="shared" ca="1" si="1397"/>
        <v>51485.589135532791</v>
      </c>
      <c r="CZ710" s="602">
        <f t="shared" ca="1" si="1397"/>
        <v>46290.414859746117</v>
      </c>
      <c r="DA710" s="602">
        <f t="shared" ca="1" si="1397"/>
        <v>47887.616454968753</v>
      </c>
      <c r="DB710" s="602">
        <f t="shared" ca="1" si="1397"/>
        <v>47887.616454968753</v>
      </c>
      <c r="DC710" s="602">
        <f t="shared" ca="1" si="1397"/>
        <v>49509.015192921019</v>
      </c>
      <c r="DD710" s="602">
        <f t="shared" ca="1" si="1397"/>
        <v>49509.015192921019</v>
      </c>
      <c r="DE710" s="602">
        <f t="shared" ca="1" si="1397"/>
        <v>51153.869520848333</v>
      </c>
      <c r="DF710" s="602">
        <f t="shared" ca="1" si="1397"/>
        <v>51153.869520848333</v>
      </c>
      <c r="DG710" s="602">
        <f t="shared" ca="1" si="1397"/>
        <v>52821.428913199037</v>
      </c>
      <c r="DH710" s="602">
        <f t="shared" ca="1" si="1397"/>
        <v>52821.428913199037</v>
      </c>
      <c r="DI710" s="602">
        <f t="shared" ca="1" si="1397"/>
        <v>54510.936800140749</v>
      </c>
    </row>
    <row r="711" spans="22:113" ht="14.25" x14ac:dyDescent="0.2">
      <c r="V711" s="260"/>
      <c r="W711" s="887">
        <f t="shared" si="1319"/>
        <v>168</v>
      </c>
      <c r="X711" s="890">
        <f t="shared" ref="X711:BA711" ca="1" si="1398">IF(ISNUMBER($W711),IF($W711&lt;=$Z$35,$Z$23*$Z$33*365/360/12+IF($W711=$Z$35,-$Z$23*$Z$34+$Z$23*$Z$34*$Z$26+$Z$37/2,),IF(AND($W711&gt;$Z$35,$W711&lt;=$Z$36),$Z$23*($Z$34*X$40+(1-$Z$34)*$Z$33)*365/360/12+IF($W711=$Z$36,-$Z$23*(1-$Z$34)+$Z202/2,),PMT(X$40/12*365/360,$Z$24+$Z$35-$Z$36,-$Z$23))),"")</f>
        <v>30258.123080979487</v>
      </c>
      <c r="Y711" s="890">
        <f t="shared" ca="1" si="1398"/>
        <v>31023.326031623368</v>
      </c>
      <c r="Z711" s="890">
        <f t="shared" ca="1" si="1398"/>
        <v>31023.326031623368</v>
      </c>
      <c r="AA711" s="890">
        <f t="shared" ca="1" si="1398"/>
        <v>31799.728267184837</v>
      </c>
      <c r="AB711" s="890">
        <f t="shared" ca="1" si="1398"/>
        <v>31799.728267184837</v>
      </c>
      <c r="AC711" s="890">
        <f t="shared" ca="1" si="1398"/>
        <v>32587.243243724675</v>
      </c>
      <c r="AD711" s="890">
        <f t="shared" ca="1" si="1398"/>
        <v>32587.243243724675</v>
      </c>
      <c r="AE711" s="890">
        <f t="shared" ca="1" si="1398"/>
        <v>33385.778544464687</v>
      </c>
      <c r="AF711" s="890">
        <f t="shared" ca="1" si="1398"/>
        <v>33385.778544464687</v>
      </c>
      <c r="AG711" s="890">
        <f t="shared" ca="1" si="1398"/>
        <v>34195.236072157502</v>
      </c>
      <c r="AH711" s="890">
        <f t="shared" ca="1" si="1398"/>
        <v>34740.891398371037</v>
      </c>
      <c r="AI711" s="890">
        <f t="shared" ca="1" si="1398"/>
        <v>36125.853977722742</v>
      </c>
      <c r="AJ711" s="890">
        <f t="shared" ca="1" si="1398"/>
        <v>36125.853977722742</v>
      </c>
      <c r="AK711" s="890">
        <f t="shared" ca="1" si="1398"/>
        <v>37540.139226000429</v>
      </c>
      <c r="AL711" s="890">
        <f t="shared" ca="1" si="1398"/>
        <v>37540.139226000429</v>
      </c>
      <c r="AM711" s="890">
        <f t="shared" ca="1" si="1398"/>
        <v>38983.183461726978</v>
      </c>
      <c r="AN711" s="890">
        <f t="shared" ca="1" si="1398"/>
        <v>38983.183461726978</v>
      </c>
      <c r="AO711" s="890">
        <f t="shared" ca="1" si="1398"/>
        <v>40454.389396970182</v>
      </c>
      <c r="AP711" s="890">
        <f t="shared" ca="1" si="1398"/>
        <v>40454.389396970182</v>
      </c>
      <c r="AQ711" s="890">
        <f t="shared" ca="1" si="1398"/>
        <v>41953.129251949089</v>
      </c>
      <c r="AR711" s="890">
        <f t="shared" ca="1" si="1398"/>
        <v>37254.96291615886</v>
      </c>
      <c r="AS711" s="890">
        <f t="shared" ca="1" si="1398"/>
        <v>38692.302106353636</v>
      </c>
      <c r="AT711" s="890">
        <f t="shared" ca="1" si="1398"/>
        <v>38692.302106353636</v>
      </c>
      <c r="AU711" s="890">
        <f t="shared" ca="1" si="1398"/>
        <v>40157.924993809356</v>
      </c>
      <c r="AV711" s="890">
        <f t="shared" ca="1" si="1398"/>
        <v>40157.924993809356</v>
      </c>
      <c r="AW711" s="890">
        <f t="shared" ca="1" si="1398"/>
        <v>41651.20964433749</v>
      </c>
      <c r="AX711" s="890">
        <f t="shared" ca="1" si="1398"/>
        <v>41651.20964433749</v>
      </c>
      <c r="AY711" s="890">
        <f t="shared" ca="1" si="1398"/>
        <v>43171.50617275374</v>
      </c>
      <c r="AZ711" s="890">
        <f t="shared" ca="1" si="1398"/>
        <v>43171.50617275374</v>
      </c>
      <c r="BA711" s="890">
        <f t="shared" ca="1" si="1398"/>
        <v>44718.13995582729</v>
      </c>
      <c r="CF711" s="602">
        <f t="shared" ref="CF711:DI711" ca="1" si="1399">IF(ISNUMBER($W711),IF($W711&lt;=$Z$35,$Z$23*$Z$33*365/360/12+IF($W711=$Z$35,-$Z$23*$Z$34+$Z$23*$Z$34*$Z$26+$Z$37/2,),IF(AND($W711&gt;$Z$35,$W711&lt;=$Z$36),$Z$23*($Z$34*CF$40+(1-$Z$34)*$Z$33)*365/360/12+IF($W711=$Z$36,-$Z$23*(1-$Z$34)+$Z202/2,),PMT(CF$40/12*365/360,$Z$24+$Z$35-$Z$36,-$Z$23))),"")</f>
        <v>35568.319858392242</v>
      </c>
      <c r="CG711" s="602">
        <f t="shared" ca="1" si="1399"/>
        <v>36406.382743065027</v>
      </c>
      <c r="CH711" s="602">
        <f t="shared" ca="1" si="1399"/>
        <v>36406.382743065027</v>
      </c>
      <c r="CI711" s="602">
        <f t="shared" ca="1" si="1399"/>
        <v>37254.96291615886</v>
      </c>
      <c r="CJ711" s="602">
        <f t="shared" ca="1" si="1399"/>
        <v>37254.96291615886</v>
      </c>
      <c r="CK711" s="602">
        <f t="shared" ca="1" si="1399"/>
        <v>38113.93857024506</v>
      </c>
      <c r="CL711" s="602">
        <f t="shared" ca="1" si="1399"/>
        <v>38113.93857024506</v>
      </c>
      <c r="CM711" s="602">
        <f t="shared" ca="1" si="1399"/>
        <v>38983.183461726985</v>
      </c>
      <c r="CN711" s="602">
        <f t="shared" ca="1" si="1399"/>
        <v>38983.183461726985</v>
      </c>
      <c r="CO711" s="602">
        <f t="shared" ca="1" si="1399"/>
        <v>39862.567150632683</v>
      </c>
      <c r="CP711" s="602">
        <f t="shared" ca="1" si="1399"/>
        <v>43478.747935967709</v>
      </c>
      <c r="CQ711" s="602">
        <f t="shared" ca="1" si="1399"/>
        <v>45030.566265503898</v>
      </c>
      <c r="CR711" s="602">
        <f t="shared" ca="1" si="1399"/>
        <v>45030.566265503898</v>
      </c>
      <c r="CS711" s="602">
        <f t="shared" ca="1" si="1399"/>
        <v>46607.884191275814</v>
      </c>
      <c r="CT711" s="602">
        <f t="shared" ca="1" si="1399"/>
        <v>46607.884191275814</v>
      </c>
      <c r="CU711" s="602">
        <f t="shared" ca="1" si="1399"/>
        <v>48209.984007450126</v>
      </c>
      <c r="CV711" s="602">
        <f t="shared" ca="1" si="1399"/>
        <v>48209.984007450126</v>
      </c>
      <c r="CW711" s="602">
        <f t="shared" ca="1" si="1399"/>
        <v>49836.133517801674</v>
      </c>
      <c r="CX711" s="602">
        <f t="shared" ca="1" si="1399"/>
        <v>49836.133517801674</v>
      </c>
      <c r="CY711" s="602">
        <f t="shared" ca="1" si="1399"/>
        <v>51485.589135532791</v>
      </c>
      <c r="CZ711" s="602">
        <f t="shared" ca="1" si="1399"/>
        <v>46290.414859746117</v>
      </c>
      <c r="DA711" s="602">
        <f t="shared" ca="1" si="1399"/>
        <v>47887.616454968753</v>
      </c>
      <c r="DB711" s="602">
        <f t="shared" ca="1" si="1399"/>
        <v>47887.616454968753</v>
      </c>
      <c r="DC711" s="602">
        <f t="shared" ca="1" si="1399"/>
        <v>49509.015192921019</v>
      </c>
      <c r="DD711" s="602">
        <f t="shared" ca="1" si="1399"/>
        <v>49509.015192921019</v>
      </c>
      <c r="DE711" s="602">
        <f t="shared" ca="1" si="1399"/>
        <v>51153.869520848333</v>
      </c>
      <c r="DF711" s="602">
        <f t="shared" ca="1" si="1399"/>
        <v>51153.869520848333</v>
      </c>
      <c r="DG711" s="602">
        <f t="shared" ca="1" si="1399"/>
        <v>52821.428913199037</v>
      </c>
      <c r="DH711" s="602">
        <f t="shared" ca="1" si="1399"/>
        <v>52821.428913199037</v>
      </c>
      <c r="DI711" s="602">
        <f t="shared" ca="1" si="1399"/>
        <v>54510.936800140749</v>
      </c>
    </row>
    <row r="712" spans="22:113" ht="14.25" x14ac:dyDescent="0.2">
      <c r="V712" s="260"/>
      <c r="W712" s="887">
        <f t="shared" si="1319"/>
        <v>169</v>
      </c>
      <c r="X712" s="890">
        <f t="shared" ref="X712:BA712" ca="1" si="1400">IF(ISNUMBER($W712),IF($W712&lt;=$Z$35,$Z$23*$Z$33*365/360/12+IF($W712=$Z$35,-$Z$23*$Z$34+$Z$23*$Z$34*$Z$26+$Z$37/2,),IF(AND($W712&gt;$Z$35,$W712&lt;=$Z$36),$Z$23*($Z$34*X$40+(1-$Z$34)*$Z$33)*365/360/12+IF($W712=$Z$36,-$Z$23*(1-$Z$34)+$Z203/2,),PMT(X$40/12*365/360,$Z$24+$Z$35-$Z$36,-$Z$23))),"")</f>
        <v>30258.123080979487</v>
      </c>
      <c r="Y712" s="890">
        <f t="shared" ca="1" si="1400"/>
        <v>31023.326031623368</v>
      </c>
      <c r="Z712" s="890">
        <f t="shared" ca="1" si="1400"/>
        <v>31023.326031623368</v>
      </c>
      <c r="AA712" s="890">
        <f t="shared" ca="1" si="1400"/>
        <v>31799.728267184837</v>
      </c>
      <c r="AB712" s="890">
        <f t="shared" ca="1" si="1400"/>
        <v>31799.728267184837</v>
      </c>
      <c r="AC712" s="890">
        <f t="shared" ca="1" si="1400"/>
        <v>32587.243243724675</v>
      </c>
      <c r="AD712" s="890">
        <f t="shared" ca="1" si="1400"/>
        <v>32587.243243724675</v>
      </c>
      <c r="AE712" s="890">
        <f t="shared" ca="1" si="1400"/>
        <v>33385.778544464687</v>
      </c>
      <c r="AF712" s="890">
        <f t="shared" ca="1" si="1400"/>
        <v>33385.778544464687</v>
      </c>
      <c r="AG712" s="890">
        <f t="shared" ca="1" si="1400"/>
        <v>34195.236072157502</v>
      </c>
      <c r="AH712" s="890">
        <f t="shared" ca="1" si="1400"/>
        <v>34740.891398371037</v>
      </c>
      <c r="AI712" s="890">
        <f t="shared" ca="1" si="1400"/>
        <v>36125.853977722742</v>
      </c>
      <c r="AJ712" s="890">
        <f t="shared" ca="1" si="1400"/>
        <v>36125.853977722742</v>
      </c>
      <c r="AK712" s="890">
        <f t="shared" ca="1" si="1400"/>
        <v>37540.139226000429</v>
      </c>
      <c r="AL712" s="890">
        <f t="shared" ca="1" si="1400"/>
        <v>37540.139226000429</v>
      </c>
      <c r="AM712" s="890">
        <f t="shared" ca="1" si="1400"/>
        <v>38983.183461726978</v>
      </c>
      <c r="AN712" s="890">
        <f t="shared" ca="1" si="1400"/>
        <v>38983.183461726978</v>
      </c>
      <c r="AO712" s="890">
        <f t="shared" ca="1" si="1400"/>
        <v>40454.389396970182</v>
      </c>
      <c r="AP712" s="890">
        <f t="shared" ca="1" si="1400"/>
        <v>40454.389396970182</v>
      </c>
      <c r="AQ712" s="890">
        <f t="shared" ca="1" si="1400"/>
        <v>41953.129251949089</v>
      </c>
      <c r="AR712" s="890">
        <f t="shared" ca="1" si="1400"/>
        <v>37254.96291615886</v>
      </c>
      <c r="AS712" s="890">
        <f t="shared" ca="1" si="1400"/>
        <v>38692.302106353636</v>
      </c>
      <c r="AT712" s="890">
        <f t="shared" ca="1" si="1400"/>
        <v>38692.302106353636</v>
      </c>
      <c r="AU712" s="890">
        <f t="shared" ca="1" si="1400"/>
        <v>40157.924993809356</v>
      </c>
      <c r="AV712" s="890">
        <f t="shared" ca="1" si="1400"/>
        <v>40157.924993809356</v>
      </c>
      <c r="AW712" s="890">
        <f t="shared" ca="1" si="1400"/>
        <v>41651.20964433749</v>
      </c>
      <c r="AX712" s="890">
        <f t="shared" ca="1" si="1400"/>
        <v>41651.20964433749</v>
      </c>
      <c r="AY712" s="890">
        <f t="shared" ca="1" si="1400"/>
        <v>43171.50617275374</v>
      </c>
      <c r="AZ712" s="890">
        <f t="shared" ca="1" si="1400"/>
        <v>43171.50617275374</v>
      </c>
      <c r="BA712" s="890">
        <f t="shared" ca="1" si="1400"/>
        <v>44718.13995582729</v>
      </c>
      <c r="CF712" s="602">
        <f t="shared" ref="CF712:DI712" ca="1" si="1401">IF(ISNUMBER($W712),IF($W712&lt;=$Z$35,$Z$23*$Z$33*365/360/12+IF($W712=$Z$35,-$Z$23*$Z$34+$Z$23*$Z$34*$Z$26+$Z$37/2,),IF(AND($W712&gt;$Z$35,$W712&lt;=$Z$36),$Z$23*($Z$34*CF$40+(1-$Z$34)*$Z$33)*365/360/12+IF($W712=$Z$36,-$Z$23*(1-$Z$34)+$Z203/2,),PMT(CF$40/12*365/360,$Z$24+$Z$35-$Z$36,-$Z$23))),"")</f>
        <v>35568.319858392242</v>
      </c>
      <c r="CG712" s="602">
        <f t="shared" ca="1" si="1401"/>
        <v>36406.382743065027</v>
      </c>
      <c r="CH712" s="602">
        <f t="shared" ca="1" si="1401"/>
        <v>36406.382743065027</v>
      </c>
      <c r="CI712" s="602">
        <f t="shared" ca="1" si="1401"/>
        <v>37254.96291615886</v>
      </c>
      <c r="CJ712" s="602">
        <f t="shared" ca="1" si="1401"/>
        <v>37254.96291615886</v>
      </c>
      <c r="CK712" s="602">
        <f t="shared" ca="1" si="1401"/>
        <v>38113.93857024506</v>
      </c>
      <c r="CL712" s="602">
        <f t="shared" ca="1" si="1401"/>
        <v>38113.93857024506</v>
      </c>
      <c r="CM712" s="602">
        <f t="shared" ca="1" si="1401"/>
        <v>38983.183461726985</v>
      </c>
      <c r="CN712" s="602">
        <f t="shared" ca="1" si="1401"/>
        <v>38983.183461726985</v>
      </c>
      <c r="CO712" s="602">
        <f t="shared" ca="1" si="1401"/>
        <v>39862.567150632683</v>
      </c>
      <c r="CP712" s="602">
        <f t="shared" ca="1" si="1401"/>
        <v>43478.747935967709</v>
      </c>
      <c r="CQ712" s="602">
        <f t="shared" ca="1" si="1401"/>
        <v>45030.566265503898</v>
      </c>
      <c r="CR712" s="602">
        <f t="shared" ca="1" si="1401"/>
        <v>45030.566265503898</v>
      </c>
      <c r="CS712" s="602">
        <f t="shared" ca="1" si="1401"/>
        <v>46607.884191275814</v>
      </c>
      <c r="CT712" s="602">
        <f t="shared" ca="1" si="1401"/>
        <v>46607.884191275814</v>
      </c>
      <c r="CU712" s="602">
        <f t="shared" ca="1" si="1401"/>
        <v>48209.984007450126</v>
      </c>
      <c r="CV712" s="602">
        <f t="shared" ca="1" si="1401"/>
        <v>48209.984007450126</v>
      </c>
      <c r="CW712" s="602">
        <f t="shared" ca="1" si="1401"/>
        <v>49836.133517801674</v>
      </c>
      <c r="CX712" s="602">
        <f t="shared" ca="1" si="1401"/>
        <v>49836.133517801674</v>
      </c>
      <c r="CY712" s="602">
        <f t="shared" ca="1" si="1401"/>
        <v>51485.589135532791</v>
      </c>
      <c r="CZ712" s="602">
        <f t="shared" ca="1" si="1401"/>
        <v>46290.414859746117</v>
      </c>
      <c r="DA712" s="602">
        <f t="shared" ca="1" si="1401"/>
        <v>47887.616454968753</v>
      </c>
      <c r="DB712" s="602">
        <f t="shared" ca="1" si="1401"/>
        <v>47887.616454968753</v>
      </c>
      <c r="DC712" s="602">
        <f t="shared" ca="1" si="1401"/>
        <v>49509.015192921019</v>
      </c>
      <c r="DD712" s="602">
        <f t="shared" ca="1" si="1401"/>
        <v>49509.015192921019</v>
      </c>
      <c r="DE712" s="602">
        <f t="shared" ca="1" si="1401"/>
        <v>51153.869520848333</v>
      </c>
      <c r="DF712" s="602">
        <f t="shared" ca="1" si="1401"/>
        <v>51153.869520848333</v>
      </c>
      <c r="DG712" s="602">
        <f t="shared" ca="1" si="1401"/>
        <v>52821.428913199037</v>
      </c>
      <c r="DH712" s="602">
        <f t="shared" ca="1" si="1401"/>
        <v>52821.428913199037</v>
      </c>
      <c r="DI712" s="602">
        <f t="shared" ca="1" si="1401"/>
        <v>54510.936800140749</v>
      </c>
    </row>
    <row r="713" spans="22:113" ht="14.25" x14ac:dyDescent="0.2">
      <c r="V713" s="260"/>
      <c r="W713" s="887">
        <f t="shared" si="1319"/>
        <v>170</v>
      </c>
      <c r="X713" s="890">
        <f t="shared" ref="X713:BA713" ca="1" si="1402">IF(ISNUMBER($W713),IF($W713&lt;=$Z$35,$Z$23*$Z$33*365/360/12+IF($W713=$Z$35,-$Z$23*$Z$34+$Z$23*$Z$34*$Z$26+$Z$37/2,),IF(AND($W713&gt;$Z$35,$W713&lt;=$Z$36),$Z$23*($Z$34*X$40+(1-$Z$34)*$Z$33)*365/360/12+IF($W713=$Z$36,-$Z$23*(1-$Z$34)+$Z204/2,),PMT(X$40/12*365/360,$Z$24+$Z$35-$Z$36,-$Z$23))),"")</f>
        <v>30258.123080979487</v>
      </c>
      <c r="Y713" s="890">
        <f t="shared" ca="1" si="1402"/>
        <v>31023.326031623368</v>
      </c>
      <c r="Z713" s="890">
        <f t="shared" ca="1" si="1402"/>
        <v>31023.326031623368</v>
      </c>
      <c r="AA713" s="890">
        <f t="shared" ca="1" si="1402"/>
        <v>31799.728267184837</v>
      </c>
      <c r="AB713" s="890">
        <f t="shared" ca="1" si="1402"/>
        <v>31799.728267184837</v>
      </c>
      <c r="AC713" s="890">
        <f t="shared" ca="1" si="1402"/>
        <v>32587.243243724675</v>
      </c>
      <c r="AD713" s="890">
        <f t="shared" ca="1" si="1402"/>
        <v>32587.243243724675</v>
      </c>
      <c r="AE713" s="890">
        <f t="shared" ca="1" si="1402"/>
        <v>33385.778544464687</v>
      </c>
      <c r="AF713" s="890">
        <f t="shared" ca="1" si="1402"/>
        <v>33385.778544464687</v>
      </c>
      <c r="AG713" s="890">
        <f t="shared" ca="1" si="1402"/>
        <v>34195.236072157502</v>
      </c>
      <c r="AH713" s="890">
        <f t="shared" ca="1" si="1402"/>
        <v>34740.891398371037</v>
      </c>
      <c r="AI713" s="890">
        <f t="shared" ca="1" si="1402"/>
        <v>36125.853977722742</v>
      </c>
      <c r="AJ713" s="890">
        <f t="shared" ca="1" si="1402"/>
        <v>36125.853977722742</v>
      </c>
      <c r="AK713" s="890">
        <f t="shared" ca="1" si="1402"/>
        <v>37540.139226000429</v>
      </c>
      <c r="AL713" s="890">
        <f t="shared" ca="1" si="1402"/>
        <v>37540.139226000429</v>
      </c>
      <c r="AM713" s="890">
        <f t="shared" ca="1" si="1402"/>
        <v>38983.183461726978</v>
      </c>
      <c r="AN713" s="890">
        <f t="shared" ca="1" si="1402"/>
        <v>38983.183461726978</v>
      </c>
      <c r="AO713" s="890">
        <f t="shared" ca="1" si="1402"/>
        <v>40454.389396970182</v>
      </c>
      <c r="AP713" s="890">
        <f t="shared" ca="1" si="1402"/>
        <v>40454.389396970182</v>
      </c>
      <c r="AQ713" s="890">
        <f t="shared" ca="1" si="1402"/>
        <v>41953.129251949089</v>
      </c>
      <c r="AR713" s="890">
        <f t="shared" ca="1" si="1402"/>
        <v>37254.96291615886</v>
      </c>
      <c r="AS713" s="890">
        <f t="shared" ca="1" si="1402"/>
        <v>38692.302106353636</v>
      </c>
      <c r="AT713" s="890">
        <f t="shared" ca="1" si="1402"/>
        <v>38692.302106353636</v>
      </c>
      <c r="AU713" s="890">
        <f t="shared" ca="1" si="1402"/>
        <v>40157.924993809356</v>
      </c>
      <c r="AV713" s="890">
        <f t="shared" ca="1" si="1402"/>
        <v>40157.924993809356</v>
      </c>
      <c r="AW713" s="890">
        <f t="shared" ca="1" si="1402"/>
        <v>41651.20964433749</v>
      </c>
      <c r="AX713" s="890">
        <f t="shared" ca="1" si="1402"/>
        <v>41651.20964433749</v>
      </c>
      <c r="AY713" s="890">
        <f t="shared" ca="1" si="1402"/>
        <v>43171.50617275374</v>
      </c>
      <c r="AZ713" s="890">
        <f t="shared" ca="1" si="1402"/>
        <v>43171.50617275374</v>
      </c>
      <c r="BA713" s="890">
        <f t="shared" ca="1" si="1402"/>
        <v>44718.13995582729</v>
      </c>
      <c r="CF713" s="602">
        <f t="shared" ref="CF713:DI713" ca="1" si="1403">IF(ISNUMBER($W713),IF($W713&lt;=$Z$35,$Z$23*$Z$33*365/360/12+IF($W713=$Z$35,-$Z$23*$Z$34+$Z$23*$Z$34*$Z$26+$Z$37/2,),IF(AND($W713&gt;$Z$35,$W713&lt;=$Z$36),$Z$23*($Z$34*CF$40+(1-$Z$34)*$Z$33)*365/360/12+IF($W713=$Z$36,-$Z$23*(1-$Z$34)+$Z204/2,),PMT(CF$40/12*365/360,$Z$24+$Z$35-$Z$36,-$Z$23))),"")</f>
        <v>35568.319858392242</v>
      </c>
      <c r="CG713" s="602">
        <f t="shared" ca="1" si="1403"/>
        <v>36406.382743065027</v>
      </c>
      <c r="CH713" s="602">
        <f t="shared" ca="1" si="1403"/>
        <v>36406.382743065027</v>
      </c>
      <c r="CI713" s="602">
        <f t="shared" ca="1" si="1403"/>
        <v>37254.96291615886</v>
      </c>
      <c r="CJ713" s="602">
        <f t="shared" ca="1" si="1403"/>
        <v>37254.96291615886</v>
      </c>
      <c r="CK713" s="602">
        <f t="shared" ca="1" si="1403"/>
        <v>38113.93857024506</v>
      </c>
      <c r="CL713" s="602">
        <f t="shared" ca="1" si="1403"/>
        <v>38113.93857024506</v>
      </c>
      <c r="CM713" s="602">
        <f t="shared" ca="1" si="1403"/>
        <v>38983.183461726985</v>
      </c>
      <c r="CN713" s="602">
        <f t="shared" ca="1" si="1403"/>
        <v>38983.183461726985</v>
      </c>
      <c r="CO713" s="602">
        <f t="shared" ca="1" si="1403"/>
        <v>39862.567150632683</v>
      </c>
      <c r="CP713" s="602">
        <f t="shared" ca="1" si="1403"/>
        <v>43478.747935967709</v>
      </c>
      <c r="CQ713" s="602">
        <f t="shared" ca="1" si="1403"/>
        <v>45030.566265503898</v>
      </c>
      <c r="CR713" s="602">
        <f t="shared" ca="1" si="1403"/>
        <v>45030.566265503898</v>
      </c>
      <c r="CS713" s="602">
        <f t="shared" ca="1" si="1403"/>
        <v>46607.884191275814</v>
      </c>
      <c r="CT713" s="602">
        <f t="shared" ca="1" si="1403"/>
        <v>46607.884191275814</v>
      </c>
      <c r="CU713" s="602">
        <f t="shared" ca="1" si="1403"/>
        <v>48209.984007450126</v>
      </c>
      <c r="CV713" s="602">
        <f t="shared" ca="1" si="1403"/>
        <v>48209.984007450126</v>
      </c>
      <c r="CW713" s="602">
        <f t="shared" ca="1" si="1403"/>
        <v>49836.133517801674</v>
      </c>
      <c r="CX713" s="602">
        <f t="shared" ca="1" si="1403"/>
        <v>49836.133517801674</v>
      </c>
      <c r="CY713" s="602">
        <f t="shared" ca="1" si="1403"/>
        <v>51485.589135532791</v>
      </c>
      <c r="CZ713" s="602">
        <f t="shared" ca="1" si="1403"/>
        <v>46290.414859746117</v>
      </c>
      <c r="DA713" s="602">
        <f t="shared" ca="1" si="1403"/>
        <v>47887.616454968753</v>
      </c>
      <c r="DB713" s="602">
        <f t="shared" ca="1" si="1403"/>
        <v>47887.616454968753</v>
      </c>
      <c r="DC713" s="602">
        <f t="shared" ca="1" si="1403"/>
        <v>49509.015192921019</v>
      </c>
      <c r="DD713" s="602">
        <f t="shared" ca="1" si="1403"/>
        <v>49509.015192921019</v>
      </c>
      <c r="DE713" s="602">
        <f t="shared" ca="1" si="1403"/>
        <v>51153.869520848333</v>
      </c>
      <c r="DF713" s="602">
        <f t="shared" ca="1" si="1403"/>
        <v>51153.869520848333</v>
      </c>
      <c r="DG713" s="602">
        <f t="shared" ca="1" si="1403"/>
        <v>52821.428913199037</v>
      </c>
      <c r="DH713" s="602">
        <f t="shared" ca="1" si="1403"/>
        <v>52821.428913199037</v>
      </c>
      <c r="DI713" s="602">
        <f t="shared" ca="1" si="1403"/>
        <v>54510.936800140749</v>
      </c>
    </row>
    <row r="714" spans="22:113" ht="14.25" x14ac:dyDescent="0.2">
      <c r="V714" s="260"/>
      <c r="W714" s="887">
        <f t="shared" si="1319"/>
        <v>171</v>
      </c>
      <c r="X714" s="890">
        <f t="shared" ref="X714:BA714" ca="1" si="1404">IF(ISNUMBER($W714),IF($W714&lt;=$Z$35,$Z$23*$Z$33*365/360/12+IF($W714=$Z$35,-$Z$23*$Z$34+$Z$23*$Z$34*$Z$26+$Z$37/2,),IF(AND($W714&gt;$Z$35,$W714&lt;=$Z$36),$Z$23*($Z$34*X$40+(1-$Z$34)*$Z$33)*365/360/12+IF($W714=$Z$36,-$Z$23*(1-$Z$34)+$Z205/2,),PMT(X$40/12*365/360,$Z$24+$Z$35-$Z$36,-$Z$23))),"")</f>
        <v>30258.123080979487</v>
      </c>
      <c r="Y714" s="890">
        <f t="shared" ca="1" si="1404"/>
        <v>31023.326031623368</v>
      </c>
      <c r="Z714" s="890">
        <f t="shared" ca="1" si="1404"/>
        <v>31023.326031623368</v>
      </c>
      <c r="AA714" s="890">
        <f t="shared" ca="1" si="1404"/>
        <v>31799.728267184837</v>
      </c>
      <c r="AB714" s="890">
        <f t="shared" ca="1" si="1404"/>
        <v>31799.728267184837</v>
      </c>
      <c r="AC714" s="890">
        <f t="shared" ca="1" si="1404"/>
        <v>32587.243243724675</v>
      </c>
      <c r="AD714" s="890">
        <f t="shared" ca="1" si="1404"/>
        <v>32587.243243724675</v>
      </c>
      <c r="AE714" s="890">
        <f t="shared" ca="1" si="1404"/>
        <v>33385.778544464687</v>
      </c>
      <c r="AF714" s="890">
        <f t="shared" ca="1" si="1404"/>
        <v>33385.778544464687</v>
      </c>
      <c r="AG714" s="890">
        <f t="shared" ca="1" si="1404"/>
        <v>34195.236072157502</v>
      </c>
      <c r="AH714" s="890">
        <f t="shared" ca="1" si="1404"/>
        <v>34740.891398371037</v>
      </c>
      <c r="AI714" s="890">
        <f t="shared" ca="1" si="1404"/>
        <v>36125.853977722742</v>
      </c>
      <c r="AJ714" s="890">
        <f t="shared" ca="1" si="1404"/>
        <v>36125.853977722742</v>
      </c>
      <c r="AK714" s="890">
        <f t="shared" ca="1" si="1404"/>
        <v>37540.139226000429</v>
      </c>
      <c r="AL714" s="890">
        <f t="shared" ca="1" si="1404"/>
        <v>37540.139226000429</v>
      </c>
      <c r="AM714" s="890">
        <f t="shared" ca="1" si="1404"/>
        <v>38983.183461726978</v>
      </c>
      <c r="AN714" s="890">
        <f t="shared" ca="1" si="1404"/>
        <v>38983.183461726978</v>
      </c>
      <c r="AO714" s="890">
        <f t="shared" ca="1" si="1404"/>
        <v>40454.389396970182</v>
      </c>
      <c r="AP714" s="890">
        <f t="shared" ca="1" si="1404"/>
        <v>40454.389396970182</v>
      </c>
      <c r="AQ714" s="890">
        <f t="shared" ca="1" si="1404"/>
        <v>41953.129251949089</v>
      </c>
      <c r="AR714" s="890">
        <f t="shared" ca="1" si="1404"/>
        <v>37254.96291615886</v>
      </c>
      <c r="AS714" s="890">
        <f t="shared" ca="1" si="1404"/>
        <v>38692.302106353636</v>
      </c>
      <c r="AT714" s="890">
        <f t="shared" ca="1" si="1404"/>
        <v>38692.302106353636</v>
      </c>
      <c r="AU714" s="890">
        <f t="shared" ca="1" si="1404"/>
        <v>40157.924993809356</v>
      </c>
      <c r="AV714" s="890">
        <f t="shared" ca="1" si="1404"/>
        <v>40157.924993809356</v>
      </c>
      <c r="AW714" s="890">
        <f t="shared" ca="1" si="1404"/>
        <v>41651.20964433749</v>
      </c>
      <c r="AX714" s="890">
        <f t="shared" ca="1" si="1404"/>
        <v>41651.20964433749</v>
      </c>
      <c r="AY714" s="890">
        <f t="shared" ca="1" si="1404"/>
        <v>43171.50617275374</v>
      </c>
      <c r="AZ714" s="890">
        <f t="shared" ca="1" si="1404"/>
        <v>43171.50617275374</v>
      </c>
      <c r="BA714" s="890">
        <f t="shared" ca="1" si="1404"/>
        <v>44718.13995582729</v>
      </c>
      <c r="CF714" s="602">
        <f t="shared" ref="CF714:DI714" ca="1" si="1405">IF(ISNUMBER($W714),IF($W714&lt;=$Z$35,$Z$23*$Z$33*365/360/12+IF($W714=$Z$35,-$Z$23*$Z$34+$Z$23*$Z$34*$Z$26+$Z$37/2,),IF(AND($W714&gt;$Z$35,$W714&lt;=$Z$36),$Z$23*($Z$34*CF$40+(1-$Z$34)*$Z$33)*365/360/12+IF($W714=$Z$36,-$Z$23*(1-$Z$34)+$Z205/2,),PMT(CF$40/12*365/360,$Z$24+$Z$35-$Z$36,-$Z$23))),"")</f>
        <v>35568.319858392242</v>
      </c>
      <c r="CG714" s="602">
        <f t="shared" ca="1" si="1405"/>
        <v>36406.382743065027</v>
      </c>
      <c r="CH714" s="602">
        <f t="shared" ca="1" si="1405"/>
        <v>36406.382743065027</v>
      </c>
      <c r="CI714" s="602">
        <f t="shared" ca="1" si="1405"/>
        <v>37254.96291615886</v>
      </c>
      <c r="CJ714" s="602">
        <f t="shared" ca="1" si="1405"/>
        <v>37254.96291615886</v>
      </c>
      <c r="CK714" s="602">
        <f t="shared" ca="1" si="1405"/>
        <v>38113.93857024506</v>
      </c>
      <c r="CL714" s="602">
        <f t="shared" ca="1" si="1405"/>
        <v>38113.93857024506</v>
      </c>
      <c r="CM714" s="602">
        <f t="shared" ca="1" si="1405"/>
        <v>38983.183461726985</v>
      </c>
      <c r="CN714" s="602">
        <f t="shared" ca="1" si="1405"/>
        <v>38983.183461726985</v>
      </c>
      <c r="CO714" s="602">
        <f t="shared" ca="1" si="1405"/>
        <v>39862.567150632683</v>
      </c>
      <c r="CP714" s="602">
        <f t="shared" ca="1" si="1405"/>
        <v>43478.747935967709</v>
      </c>
      <c r="CQ714" s="602">
        <f t="shared" ca="1" si="1405"/>
        <v>45030.566265503898</v>
      </c>
      <c r="CR714" s="602">
        <f t="shared" ca="1" si="1405"/>
        <v>45030.566265503898</v>
      </c>
      <c r="CS714" s="602">
        <f t="shared" ca="1" si="1405"/>
        <v>46607.884191275814</v>
      </c>
      <c r="CT714" s="602">
        <f t="shared" ca="1" si="1405"/>
        <v>46607.884191275814</v>
      </c>
      <c r="CU714" s="602">
        <f t="shared" ca="1" si="1405"/>
        <v>48209.984007450126</v>
      </c>
      <c r="CV714" s="602">
        <f t="shared" ca="1" si="1405"/>
        <v>48209.984007450126</v>
      </c>
      <c r="CW714" s="602">
        <f t="shared" ca="1" si="1405"/>
        <v>49836.133517801674</v>
      </c>
      <c r="CX714" s="602">
        <f t="shared" ca="1" si="1405"/>
        <v>49836.133517801674</v>
      </c>
      <c r="CY714" s="602">
        <f t="shared" ca="1" si="1405"/>
        <v>51485.589135532791</v>
      </c>
      <c r="CZ714" s="602">
        <f t="shared" ca="1" si="1405"/>
        <v>46290.414859746117</v>
      </c>
      <c r="DA714" s="602">
        <f t="shared" ca="1" si="1405"/>
        <v>47887.616454968753</v>
      </c>
      <c r="DB714" s="602">
        <f t="shared" ca="1" si="1405"/>
        <v>47887.616454968753</v>
      </c>
      <c r="DC714" s="602">
        <f t="shared" ca="1" si="1405"/>
        <v>49509.015192921019</v>
      </c>
      <c r="DD714" s="602">
        <f t="shared" ca="1" si="1405"/>
        <v>49509.015192921019</v>
      </c>
      <c r="DE714" s="602">
        <f t="shared" ca="1" si="1405"/>
        <v>51153.869520848333</v>
      </c>
      <c r="DF714" s="602">
        <f t="shared" ca="1" si="1405"/>
        <v>51153.869520848333</v>
      </c>
      <c r="DG714" s="602">
        <f t="shared" ca="1" si="1405"/>
        <v>52821.428913199037</v>
      </c>
      <c r="DH714" s="602">
        <f t="shared" ca="1" si="1405"/>
        <v>52821.428913199037</v>
      </c>
      <c r="DI714" s="602">
        <f t="shared" ca="1" si="1405"/>
        <v>54510.936800140749</v>
      </c>
    </row>
    <row r="715" spans="22:113" ht="14.25" x14ac:dyDescent="0.2">
      <c r="V715" s="260"/>
      <c r="W715" s="887">
        <f t="shared" si="1319"/>
        <v>172</v>
      </c>
      <c r="X715" s="890">
        <f t="shared" ref="X715:BA715" ca="1" si="1406">IF(ISNUMBER($W715),IF($W715&lt;=$Z$35,$Z$23*$Z$33*365/360/12+IF($W715=$Z$35,-$Z$23*$Z$34+$Z$23*$Z$34*$Z$26+$Z$37/2,),IF(AND($W715&gt;$Z$35,$W715&lt;=$Z$36),$Z$23*($Z$34*X$40+(1-$Z$34)*$Z$33)*365/360/12+IF($W715=$Z$36,-$Z$23*(1-$Z$34)+$Z206/2,),PMT(X$40/12*365/360,$Z$24+$Z$35-$Z$36,-$Z$23))),"")</f>
        <v>30258.123080979487</v>
      </c>
      <c r="Y715" s="890">
        <f t="shared" ca="1" si="1406"/>
        <v>31023.326031623368</v>
      </c>
      <c r="Z715" s="890">
        <f t="shared" ca="1" si="1406"/>
        <v>31023.326031623368</v>
      </c>
      <c r="AA715" s="890">
        <f t="shared" ca="1" si="1406"/>
        <v>31799.728267184837</v>
      </c>
      <c r="AB715" s="890">
        <f t="shared" ca="1" si="1406"/>
        <v>31799.728267184837</v>
      </c>
      <c r="AC715" s="890">
        <f t="shared" ca="1" si="1406"/>
        <v>32587.243243724675</v>
      </c>
      <c r="AD715" s="890">
        <f t="shared" ca="1" si="1406"/>
        <v>32587.243243724675</v>
      </c>
      <c r="AE715" s="890">
        <f t="shared" ca="1" si="1406"/>
        <v>33385.778544464687</v>
      </c>
      <c r="AF715" s="890">
        <f t="shared" ca="1" si="1406"/>
        <v>33385.778544464687</v>
      </c>
      <c r="AG715" s="890">
        <f t="shared" ca="1" si="1406"/>
        <v>34195.236072157502</v>
      </c>
      <c r="AH715" s="890">
        <f t="shared" ca="1" si="1406"/>
        <v>34740.891398371037</v>
      </c>
      <c r="AI715" s="890">
        <f t="shared" ca="1" si="1406"/>
        <v>36125.853977722742</v>
      </c>
      <c r="AJ715" s="890">
        <f t="shared" ca="1" si="1406"/>
        <v>36125.853977722742</v>
      </c>
      <c r="AK715" s="890">
        <f t="shared" ca="1" si="1406"/>
        <v>37540.139226000429</v>
      </c>
      <c r="AL715" s="890">
        <f t="shared" ca="1" si="1406"/>
        <v>37540.139226000429</v>
      </c>
      <c r="AM715" s="890">
        <f t="shared" ca="1" si="1406"/>
        <v>38983.183461726978</v>
      </c>
      <c r="AN715" s="890">
        <f t="shared" ca="1" si="1406"/>
        <v>38983.183461726978</v>
      </c>
      <c r="AO715" s="890">
        <f t="shared" ca="1" si="1406"/>
        <v>40454.389396970182</v>
      </c>
      <c r="AP715" s="890">
        <f t="shared" ca="1" si="1406"/>
        <v>40454.389396970182</v>
      </c>
      <c r="AQ715" s="890">
        <f t="shared" ca="1" si="1406"/>
        <v>41953.129251949089</v>
      </c>
      <c r="AR715" s="890">
        <f t="shared" ca="1" si="1406"/>
        <v>37254.96291615886</v>
      </c>
      <c r="AS715" s="890">
        <f t="shared" ca="1" si="1406"/>
        <v>38692.302106353636</v>
      </c>
      <c r="AT715" s="890">
        <f t="shared" ca="1" si="1406"/>
        <v>38692.302106353636</v>
      </c>
      <c r="AU715" s="890">
        <f t="shared" ca="1" si="1406"/>
        <v>40157.924993809356</v>
      </c>
      <c r="AV715" s="890">
        <f t="shared" ca="1" si="1406"/>
        <v>40157.924993809356</v>
      </c>
      <c r="AW715" s="890">
        <f t="shared" ca="1" si="1406"/>
        <v>41651.20964433749</v>
      </c>
      <c r="AX715" s="890">
        <f t="shared" ca="1" si="1406"/>
        <v>41651.20964433749</v>
      </c>
      <c r="AY715" s="890">
        <f t="shared" ca="1" si="1406"/>
        <v>43171.50617275374</v>
      </c>
      <c r="AZ715" s="890">
        <f t="shared" ca="1" si="1406"/>
        <v>43171.50617275374</v>
      </c>
      <c r="BA715" s="890">
        <f t="shared" ca="1" si="1406"/>
        <v>44718.13995582729</v>
      </c>
      <c r="CF715" s="602">
        <f t="shared" ref="CF715:DI715" ca="1" si="1407">IF(ISNUMBER($W715),IF($W715&lt;=$Z$35,$Z$23*$Z$33*365/360/12+IF($W715=$Z$35,-$Z$23*$Z$34+$Z$23*$Z$34*$Z$26+$Z$37/2,),IF(AND($W715&gt;$Z$35,$W715&lt;=$Z$36),$Z$23*($Z$34*CF$40+(1-$Z$34)*$Z$33)*365/360/12+IF($W715=$Z$36,-$Z$23*(1-$Z$34)+$Z206/2,),PMT(CF$40/12*365/360,$Z$24+$Z$35-$Z$36,-$Z$23))),"")</f>
        <v>35568.319858392242</v>
      </c>
      <c r="CG715" s="602">
        <f t="shared" ca="1" si="1407"/>
        <v>36406.382743065027</v>
      </c>
      <c r="CH715" s="602">
        <f t="shared" ca="1" si="1407"/>
        <v>36406.382743065027</v>
      </c>
      <c r="CI715" s="602">
        <f t="shared" ca="1" si="1407"/>
        <v>37254.96291615886</v>
      </c>
      <c r="CJ715" s="602">
        <f t="shared" ca="1" si="1407"/>
        <v>37254.96291615886</v>
      </c>
      <c r="CK715" s="602">
        <f t="shared" ca="1" si="1407"/>
        <v>38113.93857024506</v>
      </c>
      <c r="CL715" s="602">
        <f t="shared" ca="1" si="1407"/>
        <v>38113.93857024506</v>
      </c>
      <c r="CM715" s="602">
        <f t="shared" ca="1" si="1407"/>
        <v>38983.183461726985</v>
      </c>
      <c r="CN715" s="602">
        <f t="shared" ca="1" si="1407"/>
        <v>38983.183461726985</v>
      </c>
      <c r="CO715" s="602">
        <f t="shared" ca="1" si="1407"/>
        <v>39862.567150632683</v>
      </c>
      <c r="CP715" s="602">
        <f t="shared" ca="1" si="1407"/>
        <v>43478.747935967709</v>
      </c>
      <c r="CQ715" s="602">
        <f t="shared" ca="1" si="1407"/>
        <v>45030.566265503898</v>
      </c>
      <c r="CR715" s="602">
        <f t="shared" ca="1" si="1407"/>
        <v>45030.566265503898</v>
      </c>
      <c r="CS715" s="602">
        <f t="shared" ca="1" si="1407"/>
        <v>46607.884191275814</v>
      </c>
      <c r="CT715" s="602">
        <f t="shared" ca="1" si="1407"/>
        <v>46607.884191275814</v>
      </c>
      <c r="CU715" s="602">
        <f t="shared" ca="1" si="1407"/>
        <v>48209.984007450126</v>
      </c>
      <c r="CV715" s="602">
        <f t="shared" ca="1" si="1407"/>
        <v>48209.984007450126</v>
      </c>
      <c r="CW715" s="602">
        <f t="shared" ca="1" si="1407"/>
        <v>49836.133517801674</v>
      </c>
      <c r="CX715" s="602">
        <f t="shared" ca="1" si="1407"/>
        <v>49836.133517801674</v>
      </c>
      <c r="CY715" s="602">
        <f t="shared" ca="1" si="1407"/>
        <v>51485.589135532791</v>
      </c>
      <c r="CZ715" s="602">
        <f t="shared" ca="1" si="1407"/>
        <v>46290.414859746117</v>
      </c>
      <c r="DA715" s="602">
        <f t="shared" ca="1" si="1407"/>
        <v>47887.616454968753</v>
      </c>
      <c r="DB715" s="602">
        <f t="shared" ca="1" si="1407"/>
        <v>47887.616454968753</v>
      </c>
      <c r="DC715" s="602">
        <f t="shared" ca="1" si="1407"/>
        <v>49509.015192921019</v>
      </c>
      <c r="DD715" s="602">
        <f t="shared" ca="1" si="1407"/>
        <v>49509.015192921019</v>
      </c>
      <c r="DE715" s="602">
        <f t="shared" ca="1" si="1407"/>
        <v>51153.869520848333</v>
      </c>
      <c r="DF715" s="602">
        <f t="shared" ca="1" si="1407"/>
        <v>51153.869520848333</v>
      </c>
      <c r="DG715" s="602">
        <f t="shared" ca="1" si="1407"/>
        <v>52821.428913199037</v>
      </c>
      <c r="DH715" s="602">
        <f t="shared" ca="1" si="1407"/>
        <v>52821.428913199037</v>
      </c>
      <c r="DI715" s="602">
        <f t="shared" ca="1" si="1407"/>
        <v>54510.936800140749</v>
      </c>
    </row>
    <row r="716" spans="22:113" ht="14.25" x14ac:dyDescent="0.2">
      <c r="V716" s="260"/>
      <c r="W716" s="887">
        <f t="shared" si="1319"/>
        <v>173</v>
      </c>
      <c r="X716" s="890">
        <f t="shared" ref="X716:BA716" ca="1" si="1408">IF(ISNUMBER($W716),IF($W716&lt;=$Z$35,$Z$23*$Z$33*365/360/12+IF($W716=$Z$35,-$Z$23*$Z$34+$Z$23*$Z$34*$Z$26+$Z$37/2,),IF(AND($W716&gt;$Z$35,$W716&lt;=$Z$36),$Z$23*($Z$34*X$40+(1-$Z$34)*$Z$33)*365/360/12+IF($W716=$Z$36,-$Z$23*(1-$Z$34)+$Z207/2,),PMT(X$40/12*365/360,$Z$24+$Z$35-$Z$36,-$Z$23))),"")</f>
        <v>30258.123080979487</v>
      </c>
      <c r="Y716" s="890">
        <f t="shared" ca="1" si="1408"/>
        <v>31023.326031623368</v>
      </c>
      <c r="Z716" s="890">
        <f t="shared" ca="1" si="1408"/>
        <v>31023.326031623368</v>
      </c>
      <c r="AA716" s="890">
        <f t="shared" ca="1" si="1408"/>
        <v>31799.728267184837</v>
      </c>
      <c r="AB716" s="890">
        <f t="shared" ca="1" si="1408"/>
        <v>31799.728267184837</v>
      </c>
      <c r="AC716" s="890">
        <f t="shared" ca="1" si="1408"/>
        <v>32587.243243724675</v>
      </c>
      <c r="AD716" s="890">
        <f t="shared" ca="1" si="1408"/>
        <v>32587.243243724675</v>
      </c>
      <c r="AE716" s="890">
        <f t="shared" ca="1" si="1408"/>
        <v>33385.778544464687</v>
      </c>
      <c r="AF716" s="890">
        <f t="shared" ca="1" si="1408"/>
        <v>33385.778544464687</v>
      </c>
      <c r="AG716" s="890">
        <f t="shared" ca="1" si="1408"/>
        <v>34195.236072157502</v>
      </c>
      <c r="AH716" s="890">
        <f t="shared" ca="1" si="1408"/>
        <v>34740.891398371037</v>
      </c>
      <c r="AI716" s="890">
        <f t="shared" ca="1" si="1408"/>
        <v>36125.853977722742</v>
      </c>
      <c r="AJ716" s="890">
        <f t="shared" ca="1" si="1408"/>
        <v>36125.853977722742</v>
      </c>
      <c r="AK716" s="890">
        <f t="shared" ca="1" si="1408"/>
        <v>37540.139226000429</v>
      </c>
      <c r="AL716" s="890">
        <f t="shared" ca="1" si="1408"/>
        <v>37540.139226000429</v>
      </c>
      <c r="AM716" s="890">
        <f t="shared" ca="1" si="1408"/>
        <v>38983.183461726978</v>
      </c>
      <c r="AN716" s="890">
        <f t="shared" ca="1" si="1408"/>
        <v>38983.183461726978</v>
      </c>
      <c r="AO716" s="890">
        <f t="shared" ca="1" si="1408"/>
        <v>40454.389396970182</v>
      </c>
      <c r="AP716" s="890">
        <f t="shared" ca="1" si="1408"/>
        <v>40454.389396970182</v>
      </c>
      <c r="AQ716" s="890">
        <f t="shared" ca="1" si="1408"/>
        <v>41953.129251949089</v>
      </c>
      <c r="AR716" s="890">
        <f t="shared" ca="1" si="1408"/>
        <v>37254.96291615886</v>
      </c>
      <c r="AS716" s="890">
        <f t="shared" ca="1" si="1408"/>
        <v>38692.302106353636</v>
      </c>
      <c r="AT716" s="890">
        <f t="shared" ca="1" si="1408"/>
        <v>38692.302106353636</v>
      </c>
      <c r="AU716" s="890">
        <f t="shared" ca="1" si="1408"/>
        <v>40157.924993809356</v>
      </c>
      <c r="AV716" s="890">
        <f t="shared" ca="1" si="1408"/>
        <v>40157.924993809356</v>
      </c>
      <c r="AW716" s="890">
        <f t="shared" ca="1" si="1408"/>
        <v>41651.20964433749</v>
      </c>
      <c r="AX716" s="890">
        <f t="shared" ca="1" si="1408"/>
        <v>41651.20964433749</v>
      </c>
      <c r="AY716" s="890">
        <f t="shared" ca="1" si="1408"/>
        <v>43171.50617275374</v>
      </c>
      <c r="AZ716" s="890">
        <f t="shared" ca="1" si="1408"/>
        <v>43171.50617275374</v>
      </c>
      <c r="BA716" s="890">
        <f t="shared" ca="1" si="1408"/>
        <v>44718.13995582729</v>
      </c>
      <c r="CF716" s="602">
        <f t="shared" ref="CF716:DI716" ca="1" si="1409">IF(ISNUMBER($W716),IF($W716&lt;=$Z$35,$Z$23*$Z$33*365/360/12+IF($W716=$Z$35,-$Z$23*$Z$34+$Z$23*$Z$34*$Z$26+$Z$37/2,),IF(AND($W716&gt;$Z$35,$W716&lt;=$Z$36),$Z$23*($Z$34*CF$40+(1-$Z$34)*$Z$33)*365/360/12+IF($W716=$Z$36,-$Z$23*(1-$Z$34)+$Z207/2,),PMT(CF$40/12*365/360,$Z$24+$Z$35-$Z$36,-$Z$23))),"")</f>
        <v>35568.319858392242</v>
      </c>
      <c r="CG716" s="602">
        <f t="shared" ca="1" si="1409"/>
        <v>36406.382743065027</v>
      </c>
      <c r="CH716" s="602">
        <f t="shared" ca="1" si="1409"/>
        <v>36406.382743065027</v>
      </c>
      <c r="CI716" s="602">
        <f t="shared" ca="1" si="1409"/>
        <v>37254.96291615886</v>
      </c>
      <c r="CJ716" s="602">
        <f t="shared" ca="1" si="1409"/>
        <v>37254.96291615886</v>
      </c>
      <c r="CK716" s="602">
        <f t="shared" ca="1" si="1409"/>
        <v>38113.93857024506</v>
      </c>
      <c r="CL716" s="602">
        <f t="shared" ca="1" si="1409"/>
        <v>38113.93857024506</v>
      </c>
      <c r="CM716" s="602">
        <f t="shared" ca="1" si="1409"/>
        <v>38983.183461726985</v>
      </c>
      <c r="CN716" s="602">
        <f t="shared" ca="1" si="1409"/>
        <v>38983.183461726985</v>
      </c>
      <c r="CO716" s="602">
        <f t="shared" ca="1" si="1409"/>
        <v>39862.567150632683</v>
      </c>
      <c r="CP716" s="602">
        <f t="shared" ca="1" si="1409"/>
        <v>43478.747935967709</v>
      </c>
      <c r="CQ716" s="602">
        <f t="shared" ca="1" si="1409"/>
        <v>45030.566265503898</v>
      </c>
      <c r="CR716" s="602">
        <f t="shared" ca="1" si="1409"/>
        <v>45030.566265503898</v>
      </c>
      <c r="CS716" s="602">
        <f t="shared" ca="1" si="1409"/>
        <v>46607.884191275814</v>
      </c>
      <c r="CT716" s="602">
        <f t="shared" ca="1" si="1409"/>
        <v>46607.884191275814</v>
      </c>
      <c r="CU716" s="602">
        <f t="shared" ca="1" si="1409"/>
        <v>48209.984007450126</v>
      </c>
      <c r="CV716" s="602">
        <f t="shared" ca="1" si="1409"/>
        <v>48209.984007450126</v>
      </c>
      <c r="CW716" s="602">
        <f t="shared" ca="1" si="1409"/>
        <v>49836.133517801674</v>
      </c>
      <c r="CX716" s="602">
        <f t="shared" ca="1" si="1409"/>
        <v>49836.133517801674</v>
      </c>
      <c r="CY716" s="602">
        <f t="shared" ca="1" si="1409"/>
        <v>51485.589135532791</v>
      </c>
      <c r="CZ716" s="602">
        <f t="shared" ca="1" si="1409"/>
        <v>46290.414859746117</v>
      </c>
      <c r="DA716" s="602">
        <f t="shared" ca="1" si="1409"/>
        <v>47887.616454968753</v>
      </c>
      <c r="DB716" s="602">
        <f t="shared" ca="1" si="1409"/>
        <v>47887.616454968753</v>
      </c>
      <c r="DC716" s="602">
        <f t="shared" ca="1" si="1409"/>
        <v>49509.015192921019</v>
      </c>
      <c r="DD716" s="602">
        <f t="shared" ca="1" si="1409"/>
        <v>49509.015192921019</v>
      </c>
      <c r="DE716" s="602">
        <f t="shared" ca="1" si="1409"/>
        <v>51153.869520848333</v>
      </c>
      <c r="DF716" s="602">
        <f t="shared" ca="1" si="1409"/>
        <v>51153.869520848333</v>
      </c>
      <c r="DG716" s="602">
        <f t="shared" ca="1" si="1409"/>
        <v>52821.428913199037</v>
      </c>
      <c r="DH716" s="602">
        <f t="shared" ca="1" si="1409"/>
        <v>52821.428913199037</v>
      </c>
      <c r="DI716" s="602">
        <f t="shared" ca="1" si="1409"/>
        <v>54510.936800140749</v>
      </c>
    </row>
    <row r="717" spans="22:113" ht="14.25" x14ac:dyDescent="0.2">
      <c r="V717" s="260"/>
      <c r="W717" s="887">
        <f t="shared" si="1319"/>
        <v>174</v>
      </c>
      <c r="X717" s="890">
        <f t="shared" ref="X717:BA717" ca="1" si="1410">IF(ISNUMBER($W717),IF($W717&lt;=$Z$35,$Z$23*$Z$33*365/360/12+IF($W717=$Z$35,-$Z$23*$Z$34+$Z$23*$Z$34*$Z$26+$Z$37/2,),IF(AND($W717&gt;$Z$35,$W717&lt;=$Z$36),$Z$23*($Z$34*X$40+(1-$Z$34)*$Z$33)*365/360/12+IF($W717=$Z$36,-$Z$23*(1-$Z$34)+$Z208/2,),PMT(X$40/12*365/360,$Z$24+$Z$35-$Z$36,-$Z$23))),"")</f>
        <v>30258.123080979487</v>
      </c>
      <c r="Y717" s="890">
        <f t="shared" ca="1" si="1410"/>
        <v>31023.326031623368</v>
      </c>
      <c r="Z717" s="890">
        <f t="shared" ca="1" si="1410"/>
        <v>31023.326031623368</v>
      </c>
      <c r="AA717" s="890">
        <f t="shared" ca="1" si="1410"/>
        <v>31799.728267184837</v>
      </c>
      <c r="AB717" s="890">
        <f t="shared" ca="1" si="1410"/>
        <v>31799.728267184837</v>
      </c>
      <c r="AC717" s="890">
        <f t="shared" ca="1" si="1410"/>
        <v>32587.243243724675</v>
      </c>
      <c r="AD717" s="890">
        <f t="shared" ca="1" si="1410"/>
        <v>32587.243243724675</v>
      </c>
      <c r="AE717" s="890">
        <f t="shared" ca="1" si="1410"/>
        <v>33385.778544464687</v>
      </c>
      <c r="AF717" s="890">
        <f t="shared" ca="1" si="1410"/>
        <v>33385.778544464687</v>
      </c>
      <c r="AG717" s="890">
        <f t="shared" ca="1" si="1410"/>
        <v>34195.236072157502</v>
      </c>
      <c r="AH717" s="890">
        <f t="shared" ca="1" si="1410"/>
        <v>34740.891398371037</v>
      </c>
      <c r="AI717" s="890">
        <f t="shared" ca="1" si="1410"/>
        <v>36125.853977722742</v>
      </c>
      <c r="AJ717" s="890">
        <f t="shared" ca="1" si="1410"/>
        <v>36125.853977722742</v>
      </c>
      <c r="AK717" s="890">
        <f t="shared" ca="1" si="1410"/>
        <v>37540.139226000429</v>
      </c>
      <c r="AL717" s="890">
        <f t="shared" ca="1" si="1410"/>
        <v>37540.139226000429</v>
      </c>
      <c r="AM717" s="890">
        <f t="shared" ca="1" si="1410"/>
        <v>38983.183461726978</v>
      </c>
      <c r="AN717" s="890">
        <f t="shared" ca="1" si="1410"/>
        <v>38983.183461726978</v>
      </c>
      <c r="AO717" s="890">
        <f t="shared" ca="1" si="1410"/>
        <v>40454.389396970182</v>
      </c>
      <c r="AP717" s="890">
        <f t="shared" ca="1" si="1410"/>
        <v>40454.389396970182</v>
      </c>
      <c r="AQ717" s="890">
        <f t="shared" ca="1" si="1410"/>
        <v>41953.129251949089</v>
      </c>
      <c r="AR717" s="890">
        <f t="shared" ca="1" si="1410"/>
        <v>37254.96291615886</v>
      </c>
      <c r="AS717" s="890">
        <f t="shared" ca="1" si="1410"/>
        <v>38692.302106353636</v>
      </c>
      <c r="AT717" s="890">
        <f t="shared" ca="1" si="1410"/>
        <v>38692.302106353636</v>
      </c>
      <c r="AU717" s="890">
        <f t="shared" ca="1" si="1410"/>
        <v>40157.924993809356</v>
      </c>
      <c r="AV717" s="890">
        <f t="shared" ca="1" si="1410"/>
        <v>40157.924993809356</v>
      </c>
      <c r="AW717" s="890">
        <f t="shared" ca="1" si="1410"/>
        <v>41651.20964433749</v>
      </c>
      <c r="AX717" s="890">
        <f t="shared" ca="1" si="1410"/>
        <v>41651.20964433749</v>
      </c>
      <c r="AY717" s="890">
        <f t="shared" ca="1" si="1410"/>
        <v>43171.50617275374</v>
      </c>
      <c r="AZ717" s="890">
        <f t="shared" ca="1" si="1410"/>
        <v>43171.50617275374</v>
      </c>
      <c r="BA717" s="890">
        <f t="shared" ca="1" si="1410"/>
        <v>44718.13995582729</v>
      </c>
      <c r="CF717" s="602">
        <f t="shared" ref="CF717:DI717" ca="1" si="1411">IF(ISNUMBER($W717),IF($W717&lt;=$Z$35,$Z$23*$Z$33*365/360/12+IF($W717=$Z$35,-$Z$23*$Z$34+$Z$23*$Z$34*$Z$26+$Z$37/2,),IF(AND($W717&gt;$Z$35,$W717&lt;=$Z$36),$Z$23*($Z$34*CF$40+(1-$Z$34)*$Z$33)*365/360/12+IF($W717=$Z$36,-$Z$23*(1-$Z$34)+$Z208/2,),PMT(CF$40/12*365/360,$Z$24+$Z$35-$Z$36,-$Z$23))),"")</f>
        <v>35568.319858392242</v>
      </c>
      <c r="CG717" s="602">
        <f t="shared" ca="1" si="1411"/>
        <v>36406.382743065027</v>
      </c>
      <c r="CH717" s="602">
        <f t="shared" ca="1" si="1411"/>
        <v>36406.382743065027</v>
      </c>
      <c r="CI717" s="602">
        <f t="shared" ca="1" si="1411"/>
        <v>37254.96291615886</v>
      </c>
      <c r="CJ717" s="602">
        <f t="shared" ca="1" si="1411"/>
        <v>37254.96291615886</v>
      </c>
      <c r="CK717" s="602">
        <f t="shared" ca="1" si="1411"/>
        <v>38113.93857024506</v>
      </c>
      <c r="CL717" s="602">
        <f t="shared" ca="1" si="1411"/>
        <v>38113.93857024506</v>
      </c>
      <c r="CM717" s="602">
        <f t="shared" ca="1" si="1411"/>
        <v>38983.183461726985</v>
      </c>
      <c r="CN717" s="602">
        <f t="shared" ca="1" si="1411"/>
        <v>38983.183461726985</v>
      </c>
      <c r="CO717" s="602">
        <f t="shared" ca="1" si="1411"/>
        <v>39862.567150632683</v>
      </c>
      <c r="CP717" s="602">
        <f t="shared" ca="1" si="1411"/>
        <v>43478.747935967709</v>
      </c>
      <c r="CQ717" s="602">
        <f t="shared" ca="1" si="1411"/>
        <v>45030.566265503898</v>
      </c>
      <c r="CR717" s="602">
        <f t="shared" ca="1" si="1411"/>
        <v>45030.566265503898</v>
      </c>
      <c r="CS717" s="602">
        <f t="shared" ca="1" si="1411"/>
        <v>46607.884191275814</v>
      </c>
      <c r="CT717" s="602">
        <f t="shared" ca="1" si="1411"/>
        <v>46607.884191275814</v>
      </c>
      <c r="CU717" s="602">
        <f t="shared" ca="1" si="1411"/>
        <v>48209.984007450126</v>
      </c>
      <c r="CV717" s="602">
        <f t="shared" ca="1" si="1411"/>
        <v>48209.984007450126</v>
      </c>
      <c r="CW717" s="602">
        <f t="shared" ca="1" si="1411"/>
        <v>49836.133517801674</v>
      </c>
      <c r="CX717" s="602">
        <f t="shared" ca="1" si="1411"/>
        <v>49836.133517801674</v>
      </c>
      <c r="CY717" s="602">
        <f t="shared" ca="1" si="1411"/>
        <v>51485.589135532791</v>
      </c>
      <c r="CZ717" s="602">
        <f t="shared" ca="1" si="1411"/>
        <v>46290.414859746117</v>
      </c>
      <c r="DA717" s="602">
        <f t="shared" ca="1" si="1411"/>
        <v>47887.616454968753</v>
      </c>
      <c r="DB717" s="602">
        <f t="shared" ca="1" si="1411"/>
        <v>47887.616454968753</v>
      </c>
      <c r="DC717" s="602">
        <f t="shared" ca="1" si="1411"/>
        <v>49509.015192921019</v>
      </c>
      <c r="DD717" s="602">
        <f t="shared" ca="1" si="1411"/>
        <v>49509.015192921019</v>
      </c>
      <c r="DE717" s="602">
        <f t="shared" ca="1" si="1411"/>
        <v>51153.869520848333</v>
      </c>
      <c r="DF717" s="602">
        <f t="shared" ca="1" si="1411"/>
        <v>51153.869520848333</v>
      </c>
      <c r="DG717" s="602">
        <f t="shared" ca="1" si="1411"/>
        <v>52821.428913199037</v>
      </c>
      <c r="DH717" s="602">
        <f t="shared" ca="1" si="1411"/>
        <v>52821.428913199037</v>
      </c>
      <c r="DI717" s="602">
        <f t="shared" ca="1" si="1411"/>
        <v>54510.936800140749</v>
      </c>
    </row>
    <row r="718" spans="22:113" ht="14.25" x14ac:dyDescent="0.2">
      <c r="V718" s="260"/>
      <c r="W718" s="887">
        <f t="shared" si="1319"/>
        <v>175</v>
      </c>
      <c r="X718" s="890">
        <f t="shared" ref="X718:BA718" ca="1" si="1412">IF(ISNUMBER($W718),IF($W718&lt;=$Z$35,$Z$23*$Z$33*365/360/12+IF($W718=$Z$35,-$Z$23*$Z$34+$Z$23*$Z$34*$Z$26+$Z$37/2,),IF(AND($W718&gt;$Z$35,$W718&lt;=$Z$36),$Z$23*($Z$34*X$40+(1-$Z$34)*$Z$33)*365/360/12+IF($W718=$Z$36,-$Z$23*(1-$Z$34)+$Z209/2,),PMT(X$40/12*365/360,$Z$24+$Z$35-$Z$36,-$Z$23))),"")</f>
        <v>30258.123080979487</v>
      </c>
      <c r="Y718" s="890">
        <f t="shared" ca="1" si="1412"/>
        <v>31023.326031623368</v>
      </c>
      <c r="Z718" s="890">
        <f t="shared" ca="1" si="1412"/>
        <v>31023.326031623368</v>
      </c>
      <c r="AA718" s="890">
        <f t="shared" ca="1" si="1412"/>
        <v>31799.728267184837</v>
      </c>
      <c r="AB718" s="890">
        <f t="shared" ca="1" si="1412"/>
        <v>31799.728267184837</v>
      </c>
      <c r="AC718" s="890">
        <f t="shared" ca="1" si="1412"/>
        <v>32587.243243724675</v>
      </c>
      <c r="AD718" s="890">
        <f t="shared" ca="1" si="1412"/>
        <v>32587.243243724675</v>
      </c>
      <c r="AE718" s="890">
        <f t="shared" ca="1" si="1412"/>
        <v>33385.778544464687</v>
      </c>
      <c r="AF718" s="890">
        <f t="shared" ca="1" si="1412"/>
        <v>33385.778544464687</v>
      </c>
      <c r="AG718" s="890">
        <f t="shared" ca="1" si="1412"/>
        <v>34195.236072157502</v>
      </c>
      <c r="AH718" s="890">
        <f t="shared" ca="1" si="1412"/>
        <v>34740.891398371037</v>
      </c>
      <c r="AI718" s="890">
        <f t="shared" ca="1" si="1412"/>
        <v>36125.853977722742</v>
      </c>
      <c r="AJ718" s="890">
        <f t="shared" ca="1" si="1412"/>
        <v>36125.853977722742</v>
      </c>
      <c r="AK718" s="890">
        <f t="shared" ca="1" si="1412"/>
        <v>37540.139226000429</v>
      </c>
      <c r="AL718" s="890">
        <f t="shared" ca="1" si="1412"/>
        <v>37540.139226000429</v>
      </c>
      <c r="AM718" s="890">
        <f t="shared" ca="1" si="1412"/>
        <v>38983.183461726978</v>
      </c>
      <c r="AN718" s="890">
        <f t="shared" ca="1" si="1412"/>
        <v>38983.183461726978</v>
      </c>
      <c r="AO718" s="890">
        <f t="shared" ca="1" si="1412"/>
        <v>40454.389396970182</v>
      </c>
      <c r="AP718" s="890">
        <f t="shared" ca="1" si="1412"/>
        <v>40454.389396970182</v>
      </c>
      <c r="AQ718" s="890">
        <f t="shared" ca="1" si="1412"/>
        <v>41953.129251949089</v>
      </c>
      <c r="AR718" s="890">
        <f t="shared" ca="1" si="1412"/>
        <v>37254.96291615886</v>
      </c>
      <c r="AS718" s="890">
        <f t="shared" ca="1" si="1412"/>
        <v>38692.302106353636</v>
      </c>
      <c r="AT718" s="890">
        <f t="shared" ca="1" si="1412"/>
        <v>38692.302106353636</v>
      </c>
      <c r="AU718" s="890">
        <f t="shared" ca="1" si="1412"/>
        <v>40157.924993809356</v>
      </c>
      <c r="AV718" s="890">
        <f t="shared" ca="1" si="1412"/>
        <v>40157.924993809356</v>
      </c>
      <c r="AW718" s="890">
        <f t="shared" ca="1" si="1412"/>
        <v>41651.20964433749</v>
      </c>
      <c r="AX718" s="890">
        <f t="shared" ca="1" si="1412"/>
        <v>41651.20964433749</v>
      </c>
      <c r="AY718" s="890">
        <f t="shared" ca="1" si="1412"/>
        <v>43171.50617275374</v>
      </c>
      <c r="AZ718" s="890">
        <f t="shared" ca="1" si="1412"/>
        <v>43171.50617275374</v>
      </c>
      <c r="BA718" s="890">
        <f t="shared" ca="1" si="1412"/>
        <v>44718.13995582729</v>
      </c>
      <c r="CF718" s="602">
        <f t="shared" ref="CF718:DI718" ca="1" si="1413">IF(ISNUMBER($W718),IF($W718&lt;=$Z$35,$Z$23*$Z$33*365/360/12+IF($W718=$Z$35,-$Z$23*$Z$34+$Z$23*$Z$34*$Z$26+$Z$37/2,),IF(AND($W718&gt;$Z$35,$W718&lt;=$Z$36),$Z$23*($Z$34*CF$40+(1-$Z$34)*$Z$33)*365/360/12+IF($W718=$Z$36,-$Z$23*(1-$Z$34)+$Z209/2,),PMT(CF$40/12*365/360,$Z$24+$Z$35-$Z$36,-$Z$23))),"")</f>
        <v>35568.319858392242</v>
      </c>
      <c r="CG718" s="602">
        <f t="shared" ca="1" si="1413"/>
        <v>36406.382743065027</v>
      </c>
      <c r="CH718" s="602">
        <f t="shared" ca="1" si="1413"/>
        <v>36406.382743065027</v>
      </c>
      <c r="CI718" s="602">
        <f t="shared" ca="1" si="1413"/>
        <v>37254.96291615886</v>
      </c>
      <c r="CJ718" s="602">
        <f t="shared" ca="1" si="1413"/>
        <v>37254.96291615886</v>
      </c>
      <c r="CK718" s="602">
        <f t="shared" ca="1" si="1413"/>
        <v>38113.93857024506</v>
      </c>
      <c r="CL718" s="602">
        <f t="shared" ca="1" si="1413"/>
        <v>38113.93857024506</v>
      </c>
      <c r="CM718" s="602">
        <f t="shared" ca="1" si="1413"/>
        <v>38983.183461726985</v>
      </c>
      <c r="CN718" s="602">
        <f t="shared" ca="1" si="1413"/>
        <v>38983.183461726985</v>
      </c>
      <c r="CO718" s="602">
        <f t="shared" ca="1" si="1413"/>
        <v>39862.567150632683</v>
      </c>
      <c r="CP718" s="602">
        <f t="shared" ca="1" si="1413"/>
        <v>43478.747935967709</v>
      </c>
      <c r="CQ718" s="602">
        <f t="shared" ca="1" si="1413"/>
        <v>45030.566265503898</v>
      </c>
      <c r="CR718" s="602">
        <f t="shared" ca="1" si="1413"/>
        <v>45030.566265503898</v>
      </c>
      <c r="CS718" s="602">
        <f t="shared" ca="1" si="1413"/>
        <v>46607.884191275814</v>
      </c>
      <c r="CT718" s="602">
        <f t="shared" ca="1" si="1413"/>
        <v>46607.884191275814</v>
      </c>
      <c r="CU718" s="602">
        <f t="shared" ca="1" si="1413"/>
        <v>48209.984007450126</v>
      </c>
      <c r="CV718" s="602">
        <f t="shared" ca="1" si="1413"/>
        <v>48209.984007450126</v>
      </c>
      <c r="CW718" s="602">
        <f t="shared" ca="1" si="1413"/>
        <v>49836.133517801674</v>
      </c>
      <c r="CX718" s="602">
        <f t="shared" ca="1" si="1413"/>
        <v>49836.133517801674</v>
      </c>
      <c r="CY718" s="602">
        <f t="shared" ca="1" si="1413"/>
        <v>51485.589135532791</v>
      </c>
      <c r="CZ718" s="602">
        <f t="shared" ca="1" si="1413"/>
        <v>46290.414859746117</v>
      </c>
      <c r="DA718" s="602">
        <f t="shared" ca="1" si="1413"/>
        <v>47887.616454968753</v>
      </c>
      <c r="DB718" s="602">
        <f t="shared" ca="1" si="1413"/>
        <v>47887.616454968753</v>
      </c>
      <c r="DC718" s="602">
        <f t="shared" ca="1" si="1413"/>
        <v>49509.015192921019</v>
      </c>
      <c r="DD718" s="602">
        <f t="shared" ca="1" si="1413"/>
        <v>49509.015192921019</v>
      </c>
      <c r="DE718" s="602">
        <f t="shared" ca="1" si="1413"/>
        <v>51153.869520848333</v>
      </c>
      <c r="DF718" s="602">
        <f t="shared" ca="1" si="1413"/>
        <v>51153.869520848333</v>
      </c>
      <c r="DG718" s="602">
        <f t="shared" ca="1" si="1413"/>
        <v>52821.428913199037</v>
      </c>
      <c r="DH718" s="602">
        <f t="shared" ca="1" si="1413"/>
        <v>52821.428913199037</v>
      </c>
      <c r="DI718" s="602">
        <f t="shared" ca="1" si="1413"/>
        <v>54510.936800140749</v>
      </c>
    </row>
    <row r="719" spans="22:113" ht="14.25" x14ac:dyDescent="0.2">
      <c r="V719" s="260"/>
      <c r="W719" s="887">
        <f t="shared" si="1319"/>
        <v>176</v>
      </c>
      <c r="X719" s="890">
        <f t="shared" ref="X719:BA719" ca="1" si="1414">IF(ISNUMBER($W719),IF($W719&lt;=$Z$35,$Z$23*$Z$33*365/360/12+IF($W719=$Z$35,-$Z$23*$Z$34+$Z$23*$Z$34*$Z$26+$Z$37/2,),IF(AND($W719&gt;$Z$35,$W719&lt;=$Z$36),$Z$23*($Z$34*X$40+(1-$Z$34)*$Z$33)*365/360/12+IF($W719=$Z$36,-$Z$23*(1-$Z$34)+$Z210/2,),PMT(X$40/12*365/360,$Z$24+$Z$35-$Z$36,-$Z$23))),"")</f>
        <v>30258.123080979487</v>
      </c>
      <c r="Y719" s="890">
        <f t="shared" ca="1" si="1414"/>
        <v>31023.326031623368</v>
      </c>
      <c r="Z719" s="890">
        <f t="shared" ca="1" si="1414"/>
        <v>31023.326031623368</v>
      </c>
      <c r="AA719" s="890">
        <f t="shared" ca="1" si="1414"/>
        <v>31799.728267184837</v>
      </c>
      <c r="AB719" s="890">
        <f t="shared" ca="1" si="1414"/>
        <v>31799.728267184837</v>
      </c>
      <c r="AC719" s="890">
        <f t="shared" ca="1" si="1414"/>
        <v>32587.243243724675</v>
      </c>
      <c r="AD719" s="890">
        <f t="shared" ca="1" si="1414"/>
        <v>32587.243243724675</v>
      </c>
      <c r="AE719" s="890">
        <f t="shared" ca="1" si="1414"/>
        <v>33385.778544464687</v>
      </c>
      <c r="AF719" s="890">
        <f t="shared" ca="1" si="1414"/>
        <v>33385.778544464687</v>
      </c>
      <c r="AG719" s="890">
        <f t="shared" ca="1" si="1414"/>
        <v>34195.236072157502</v>
      </c>
      <c r="AH719" s="890">
        <f t="shared" ca="1" si="1414"/>
        <v>34740.891398371037</v>
      </c>
      <c r="AI719" s="890">
        <f t="shared" ca="1" si="1414"/>
        <v>36125.853977722742</v>
      </c>
      <c r="AJ719" s="890">
        <f t="shared" ca="1" si="1414"/>
        <v>36125.853977722742</v>
      </c>
      <c r="AK719" s="890">
        <f t="shared" ca="1" si="1414"/>
        <v>37540.139226000429</v>
      </c>
      <c r="AL719" s="890">
        <f t="shared" ca="1" si="1414"/>
        <v>37540.139226000429</v>
      </c>
      <c r="AM719" s="890">
        <f t="shared" ca="1" si="1414"/>
        <v>38983.183461726978</v>
      </c>
      <c r="AN719" s="890">
        <f t="shared" ca="1" si="1414"/>
        <v>38983.183461726978</v>
      </c>
      <c r="AO719" s="890">
        <f t="shared" ca="1" si="1414"/>
        <v>40454.389396970182</v>
      </c>
      <c r="AP719" s="890">
        <f t="shared" ca="1" si="1414"/>
        <v>40454.389396970182</v>
      </c>
      <c r="AQ719" s="890">
        <f t="shared" ca="1" si="1414"/>
        <v>41953.129251949089</v>
      </c>
      <c r="AR719" s="890">
        <f t="shared" ca="1" si="1414"/>
        <v>37254.96291615886</v>
      </c>
      <c r="AS719" s="890">
        <f t="shared" ca="1" si="1414"/>
        <v>38692.302106353636</v>
      </c>
      <c r="AT719" s="890">
        <f t="shared" ca="1" si="1414"/>
        <v>38692.302106353636</v>
      </c>
      <c r="AU719" s="890">
        <f t="shared" ca="1" si="1414"/>
        <v>40157.924993809356</v>
      </c>
      <c r="AV719" s="890">
        <f t="shared" ca="1" si="1414"/>
        <v>40157.924993809356</v>
      </c>
      <c r="AW719" s="890">
        <f t="shared" ca="1" si="1414"/>
        <v>41651.20964433749</v>
      </c>
      <c r="AX719" s="890">
        <f t="shared" ca="1" si="1414"/>
        <v>41651.20964433749</v>
      </c>
      <c r="AY719" s="890">
        <f t="shared" ca="1" si="1414"/>
        <v>43171.50617275374</v>
      </c>
      <c r="AZ719" s="890">
        <f t="shared" ca="1" si="1414"/>
        <v>43171.50617275374</v>
      </c>
      <c r="BA719" s="890">
        <f t="shared" ca="1" si="1414"/>
        <v>44718.13995582729</v>
      </c>
      <c r="CF719" s="602">
        <f t="shared" ref="CF719:DI719" ca="1" si="1415">IF(ISNUMBER($W719),IF($W719&lt;=$Z$35,$Z$23*$Z$33*365/360/12+IF($W719=$Z$35,-$Z$23*$Z$34+$Z$23*$Z$34*$Z$26+$Z$37/2,),IF(AND($W719&gt;$Z$35,$W719&lt;=$Z$36),$Z$23*($Z$34*CF$40+(1-$Z$34)*$Z$33)*365/360/12+IF($W719=$Z$36,-$Z$23*(1-$Z$34)+$Z210/2,),PMT(CF$40/12*365/360,$Z$24+$Z$35-$Z$36,-$Z$23))),"")</f>
        <v>35568.319858392242</v>
      </c>
      <c r="CG719" s="602">
        <f t="shared" ca="1" si="1415"/>
        <v>36406.382743065027</v>
      </c>
      <c r="CH719" s="602">
        <f t="shared" ca="1" si="1415"/>
        <v>36406.382743065027</v>
      </c>
      <c r="CI719" s="602">
        <f t="shared" ca="1" si="1415"/>
        <v>37254.96291615886</v>
      </c>
      <c r="CJ719" s="602">
        <f t="shared" ca="1" si="1415"/>
        <v>37254.96291615886</v>
      </c>
      <c r="CK719" s="602">
        <f t="shared" ca="1" si="1415"/>
        <v>38113.93857024506</v>
      </c>
      <c r="CL719" s="602">
        <f t="shared" ca="1" si="1415"/>
        <v>38113.93857024506</v>
      </c>
      <c r="CM719" s="602">
        <f t="shared" ca="1" si="1415"/>
        <v>38983.183461726985</v>
      </c>
      <c r="CN719" s="602">
        <f t="shared" ca="1" si="1415"/>
        <v>38983.183461726985</v>
      </c>
      <c r="CO719" s="602">
        <f t="shared" ca="1" si="1415"/>
        <v>39862.567150632683</v>
      </c>
      <c r="CP719" s="602">
        <f t="shared" ca="1" si="1415"/>
        <v>43478.747935967709</v>
      </c>
      <c r="CQ719" s="602">
        <f t="shared" ca="1" si="1415"/>
        <v>45030.566265503898</v>
      </c>
      <c r="CR719" s="602">
        <f t="shared" ca="1" si="1415"/>
        <v>45030.566265503898</v>
      </c>
      <c r="CS719" s="602">
        <f t="shared" ca="1" si="1415"/>
        <v>46607.884191275814</v>
      </c>
      <c r="CT719" s="602">
        <f t="shared" ca="1" si="1415"/>
        <v>46607.884191275814</v>
      </c>
      <c r="CU719" s="602">
        <f t="shared" ca="1" si="1415"/>
        <v>48209.984007450126</v>
      </c>
      <c r="CV719" s="602">
        <f t="shared" ca="1" si="1415"/>
        <v>48209.984007450126</v>
      </c>
      <c r="CW719" s="602">
        <f t="shared" ca="1" si="1415"/>
        <v>49836.133517801674</v>
      </c>
      <c r="CX719" s="602">
        <f t="shared" ca="1" si="1415"/>
        <v>49836.133517801674</v>
      </c>
      <c r="CY719" s="602">
        <f t="shared" ca="1" si="1415"/>
        <v>51485.589135532791</v>
      </c>
      <c r="CZ719" s="602">
        <f t="shared" ca="1" si="1415"/>
        <v>46290.414859746117</v>
      </c>
      <c r="DA719" s="602">
        <f t="shared" ca="1" si="1415"/>
        <v>47887.616454968753</v>
      </c>
      <c r="DB719" s="602">
        <f t="shared" ca="1" si="1415"/>
        <v>47887.616454968753</v>
      </c>
      <c r="DC719" s="602">
        <f t="shared" ca="1" si="1415"/>
        <v>49509.015192921019</v>
      </c>
      <c r="DD719" s="602">
        <f t="shared" ca="1" si="1415"/>
        <v>49509.015192921019</v>
      </c>
      <c r="DE719" s="602">
        <f t="shared" ca="1" si="1415"/>
        <v>51153.869520848333</v>
      </c>
      <c r="DF719" s="602">
        <f t="shared" ca="1" si="1415"/>
        <v>51153.869520848333</v>
      </c>
      <c r="DG719" s="602">
        <f t="shared" ca="1" si="1415"/>
        <v>52821.428913199037</v>
      </c>
      <c r="DH719" s="602">
        <f t="shared" ca="1" si="1415"/>
        <v>52821.428913199037</v>
      </c>
      <c r="DI719" s="602">
        <f t="shared" ca="1" si="1415"/>
        <v>54510.936800140749</v>
      </c>
    </row>
    <row r="720" spans="22:113" ht="14.25" x14ac:dyDescent="0.2">
      <c r="V720" s="260"/>
      <c r="W720" s="887">
        <f t="shared" si="1319"/>
        <v>177</v>
      </c>
      <c r="X720" s="890">
        <f t="shared" ref="X720:BA720" ca="1" si="1416">IF(ISNUMBER($W720),IF($W720&lt;=$Z$35,$Z$23*$Z$33*365/360/12+IF($W720=$Z$35,-$Z$23*$Z$34+$Z$23*$Z$34*$Z$26+$Z$37/2,),IF(AND($W720&gt;$Z$35,$W720&lt;=$Z$36),$Z$23*($Z$34*X$40+(1-$Z$34)*$Z$33)*365/360/12+IF($W720=$Z$36,-$Z$23*(1-$Z$34)+$Z211/2,),PMT(X$40/12*365/360,$Z$24+$Z$35-$Z$36,-$Z$23))),"")</f>
        <v>30258.123080979487</v>
      </c>
      <c r="Y720" s="890">
        <f t="shared" ca="1" si="1416"/>
        <v>31023.326031623368</v>
      </c>
      <c r="Z720" s="890">
        <f t="shared" ca="1" si="1416"/>
        <v>31023.326031623368</v>
      </c>
      <c r="AA720" s="890">
        <f t="shared" ca="1" si="1416"/>
        <v>31799.728267184837</v>
      </c>
      <c r="AB720" s="890">
        <f t="shared" ca="1" si="1416"/>
        <v>31799.728267184837</v>
      </c>
      <c r="AC720" s="890">
        <f t="shared" ca="1" si="1416"/>
        <v>32587.243243724675</v>
      </c>
      <c r="AD720" s="890">
        <f t="shared" ca="1" si="1416"/>
        <v>32587.243243724675</v>
      </c>
      <c r="AE720" s="890">
        <f t="shared" ca="1" si="1416"/>
        <v>33385.778544464687</v>
      </c>
      <c r="AF720" s="890">
        <f t="shared" ca="1" si="1416"/>
        <v>33385.778544464687</v>
      </c>
      <c r="AG720" s="890">
        <f t="shared" ca="1" si="1416"/>
        <v>34195.236072157502</v>
      </c>
      <c r="AH720" s="890">
        <f t="shared" ca="1" si="1416"/>
        <v>34740.891398371037</v>
      </c>
      <c r="AI720" s="890">
        <f t="shared" ca="1" si="1416"/>
        <v>36125.853977722742</v>
      </c>
      <c r="AJ720" s="890">
        <f t="shared" ca="1" si="1416"/>
        <v>36125.853977722742</v>
      </c>
      <c r="AK720" s="890">
        <f t="shared" ca="1" si="1416"/>
        <v>37540.139226000429</v>
      </c>
      <c r="AL720" s="890">
        <f t="shared" ca="1" si="1416"/>
        <v>37540.139226000429</v>
      </c>
      <c r="AM720" s="890">
        <f t="shared" ca="1" si="1416"/>
        <v>38983.183461726978</v>
      </c>
      <c r="AN720" s="890">
        <f t="shared" ca="1" si="1416"/>
        <v>38983.183461726978</v>
      </c>
      <c r="AO720" s="890">
        <f t="shared" ca="1" si="1416"/>
        <v>40454.389396970182</v>
      </c>
      <c r="AP720" s="890">
        <f t="shared" ca="1" si="1416"/>
        <v>40454.389396970182</v>
      </c>
      <c r="AQ720" s="890">
        <f t="shared" ca="1" si="1416"/>
        <v>41953.129251949089</v>
      </c>
      <c r="AR720" s="890">
        <f t="shared" ca="1" si="1416"/>
        <v>37254.96291615886</v>
      </c>
      <c r="AS720" s="890">
        <f t="shared" ca="1" si="1416"/>
        <v>38692.302106353636</v>
      </c>
      <c r="AT720" s="890">
        <f t="shared" ca="1" si="1416"/>
        <v>38692.302106353636</v>
      </c>
      <c r="AU720" s="890">
        <f t="shared" ca="1" si="1416"/>
        <v>40157.924993809356</v>
      </c>
      <c r="AV720" s="890">
        <f t="shared" ca="1" si="1416"/>
        <v>40157.924993809356</v>
      </c>
      <c r="AW720" s="890">
        <f t="shared" ca="1" si="1416"/>
        <v>41651.20964433749</v>
      </c>
      <c r="AX720" s="890">
        <f t="shared" ca="1" si="1416"/>
        <v>41651.20964433749</v>
      </c>
      <c r="AY720" s="890">
        <f t="shared" ca="1" si="1416"/>
        <v>43171.50617275374</v>
      </c>
      <c r="AZ720" s="890">
        <f t="shared" ca="1" si="1416"/>
        <v>43171.50617275374</v>
      </c>
      <c r="BA720" s="890">
        <f t="shared" ca="1" si="1416"/>
        <v>44718.13995582729</v>
      </c>
      <c r="CF720" s="602">
        <f t="shared" ref="CF720:DI720" ca="1" si="1417">IF(ISNUMBER($W720),IF($W720&lt;=$Z$35,$Z$23*$Z$33*365/360/12+IF($W720=$Z$35,-$Z$23*$Z$34+$Z$23*$Z$34*$Z$26+$Z$37/2,),IF(AND($W720&gt;$Z$35,$W720&lt;=$Z$36),$Z$23*($Z$34*CF$40+(1-$Z$34)*$Z$33)*365/360/12+IF($W720=$Z$36,-$Z$23*(1-$Z$34)+$Z211/2,),PMT(CF$40/12*365/360,$Z$24+$Z$35-$Z$36,-$Z$23))),"")</f>
        <v>35568.319858392242</v>
      </c>
      <c r="CG720" s="602">
        <f t="shared" ca="1" si="1417"/>
        <v>36406.382743065027</v>
      </c>
      <c r="CH720" s="602">
        <f t="shared" ca="1" si="1417"/>
        <v>36406.382743065027</v>
      </c>
      <c r="CI720" s="602">
        <f t="shared" ca="1" si="1417"/>
        <v>37254.96291615886</v>
      </c>
      <c r="CJ720" s="602">
        <f t="shared" ca="1" si="1417"/>
        <v>37254.96291615886</v>
      </c>
      <c r="CK720" s="602">
        <f t="shared" ca="1" si="1417"/>
        <v>38113.93857024506</v>
      </c>
      <c r="CL720" s="602">
        <f t="shared" ca="1" si="1417"/>
        <v>38113.93857024506</v>
      </c>
      <c r="CM720" s="602">
        <f t="shared" ca="1" si="1417"/>
        <v>38983.183461726985</v>
      </c>
      <c r="CN720" s="602">
        <f t="shared" ca="1" si="1417"/>
        <v>38983.183461726985</v>
      </c>
      <c r="CO720" s="602">
        <f t="shared" ca="1" si="1417"/>
        <v>39862.567150632683</v>
      </c>
      <c r="CP720" s="602">
        <f t="shared" ca="1" si="1417"/>
        <v>43478.747935967709</v>
      </c>
      <c r="CQ720" s="602">
        <f t="shared" ca="1" si="1417"/>
        <v>45030.566265503898</v>
      </c>
      <c r="CR720" s="602">
        <f t="shared" ca="1" si="1417"/>
        <v>45030.566265503898</v>
      </c>
      <c r="CS720" s="602">
        <f t="shared" ca="1" si="1417"/>
        <v>46607.884191275814</v>
      </c>
      <c r="CT720" s="602">
        <f t="shared" ca="1" si="1417"/>
        <v>46607.884191275814</v>
      </c>
      <c r="CU720" s="602">
        <f t="shared" ca="1" si="1417"/>
        <v>48209.984007450126</v>
      </c>
      <c r="CV720" s="602">
        <f t="shared" ca="1" si="1417"/>
        <v>48209.984007450126</v>
      </c>
      <c r="CW720" s="602">
        <f t="shared" ca="1" si="1417"/>
        <v>49836.133517801674</v>
      </c>
      <c r="CX720" s="602">
        <f t="shared" ca="1" si="1417"/>
        <v>49836.133517801674</v>
      </c>
      <c r="CY720" s="602">
        <f t="shared" ca="1" si="1417"/>
        <v>51485.589135532791</v>
      </c>
      <c r="CZ720" s="602">
        <f t="shared" ca="1" si="1417"/>
        <v>46290.414859746117</v>
      </c>
      <c r="DA720" s="602">
        <f t="shared" ca="1" si="1417"/>
        <v>47887.616454968753</v>
      </c>
      <c r="DB720" s="602">
        <f t="shared" ca="1" si="1417"/>
        <v>47887.616454968753</v>
      </c>
      <c r="DC720" s="602">
        <f t="shared" ca="1" si="1417"/>
        <v>49509.015192921019</v>
      </c>
      <c r="DD720" s="602">
        <f t="shared" ca="1" si="1417"/>
        <v>49509.015192921019</v>
      </c>
      <c r="DE720" s="602">
        <f t="shared" ca="1" si="1417"/>
        <v>51153.869520848333</v>
      </c>
      <c r="DF720" s="602">
        <f t="shared" ca="1" si="1417"/>
        <v>51153.869520848333</v>
      </c>
      <c r="DG720" s="602">
        <f t="shared" ca="1" si="1417"/>
        <v>52821.428913199037</v>
      </c>
      <c r="DH720" s="602">
        <f t="shared" ca="1" si="1417"/>
        <v>52821.428913199037</v>
      </c>
      <c r="DI720" s="602">
        <f t="shared" ca="1" si="1417"/>
        <v>54510.936800140749</v>
      </c>
    </row>
    <row r="721" spans="22:113" ht="14.25" x14ac:dyDescent="0.2">
      <c r="V721" s="260"/>
      <c r="W721" s="887">
        <f t="shared" si="1319"/>
        <v>178</v>
      </c>
      <c r="X721" s="890">
        <f t="shared" ref="X721:BA721" ca="1" si="1418">IF(ISNUMBER($W721),IF($W721&lt;=$Z$35,$Z$23*$Z$33*365/360/12+IF($W721=$Z$35,-$Z$23*$Z$34+$Z$23*$Z$34*$Z$26+$Z$37/2,),IF(AND($W721&gt;$Z$35,$W721&lt;=$Z$36),$Z$23*($Z$34*X$40+(1-$Z$34)*$Z$33)*365/360/12+IF($W721=$Z$36,-$Z$23*(1-$Z$34)+$Z212/2,),PMT(X$40/12*365/360,$Z$24+$Z$35-$Z$36,-$Z$23))),"")</f>
        <v>30258.123080979487</v>
      </c>
      <c r="Y721" s="890">
        <f t="shared" ca="1" si="1418"/>
        <v>31023.326031623368</v>
      </c>
      <c r="Z721" s="890">
        <f t="shared" ca="1" si="1418"/>
        <v>31023.326031623368</v>
      </c>
      <c r="AA721" s="890">
        <f t="shared" ca="1" si="1418"/>
        <v>31799.728267184837</v>
      </c>
      <c r="AB721" s="890">
        <f t="shared" ca="1" si="1418"/>
        <v>31799.728267184837</v>
      </c>
      <c r="AC721" s="890">
        <f t="shared" ca="1" si="1418"/>
        <v>32587.243243724675</v>
      </c>
      <c r="AD721" s="890">
        <f t="shared" ca="1" si="1418"/>
        <v>32587.243243724675</v>
      </c>
      <c r="AE721" s="890">
        <f t="shared" ca="1" si="1418"/>
        <v>33385.778544464687</v>
      </c>
      <c r="AF721" s="890">
        <f t="shared" ca="1" si="1418"/>
        <v>33385.778544464687</v>
      </c>
      <c r="AG721" s="890">
        <f t="shared" ca="1" si="1418"/>
        <v>34195.236072157502</v>
      </c>
      <c r="AH721" s="890">
        <f t="shared" ca="1" si="1418"/>
        <v>34740.891398371037</v>
      </c>
      <c r="AI721" s="890">
        <f t="shared" ca="1" si="1418"/>
        <v>36125.853977722742</v>
      </c>
      <c r="AJ721" s="890">
        <f t="shared" ca="1" si="1418"/>
        <v>36125.853977722742</v>
      </c>
      <c r="AK721" s="890">
        <f t="shared" ca="1" si="1418"/>
        <v>37540.139226000429</v>
      </c>
      <c r="AL721" s="890">
        <f t="shared" ca="1" si="1418"/>
        <v>37540.139226000429</v>
      </c>
      <c r="AM721" s="890">
        <f t="shared" ca="1" si="1418"/>
        <v>38983.183461726978</v>
      </c>
      <c r="AN721" s="890">
        <f t="shared" ca="1" si="1418"/>
        <v>38983.183461726978</v>
      </c>
      <c r="AO721" s="890">
        <f t="shared" ca="1" si="1418"/>
        <v>40454.389396970182</v>
      </c>
      <c r="AP721" s="890">
        <f t="shared" ca="1" si="1418"/>
        <v>40454.389396970182</v>
      </c>
      <c r="AQ721" s="890">
        <f t="shared" ca="1" si="1418"/>
        <v>41953.129251949089</v>
      </c>
      <c r="AR721" s="890">
        <f t="shared" ca="1" si="1418"/>
        <v>37254.96291615886</v>
      </c>
      <c r="AS721" s="890">
        <f t="shared" ca="1" si="1418"/>
        <v>38692.302106353636</v>
      </c>
      <c r="AT721" s="890">
        <f t="shared" ca="1" si="1418"/>
        <v>38692.302106353636</v>
      </c>
      <c r="AU721" s="890">
        <f t="shared" ca="1" si="1418"/>
        <v>40157.924993809356</v>
      </c>
      <c r="AV721" s="890">
        <f t="shared" ca="1" si="1418"/>
        <v>40157.924993809356</v>
      </c>
      <c r="AW721" s="890">
        <f t="shared" ca="1" si="1418"/>
        <v>41651.20964433749</v>
      </c>
      <c r="AX721" s="890">
        <f t="shared" ca="1" si="1418"/>
        <v>41651.20964433749</v>
      </c>
      <c r="AY721" s="890">
        <f t="shared" ca="1" si="1418"/>
        <v>43171.50617275374</v>
      </c>
      <c r="AZ721" s="890">
        <f t="shared" ca="1" si="1418"/>
        <v>43171.50617275374</v>
      </c>
      <c r="BA721" s="890">
        <f t="shared" ca="1" si="1418"/>
        <v>44718.13995582729</v>
      </c>
      <c r="CF721" s="602">
        <f t="shared" ref="CF721:DI721" ca="1" si="1419">IF(ISNUMBER($W721),IF($W721&lt;=$Z$35,$Z$23*$Z$33*365/360/12+IF($W721=$Z$35,-$Z$23*$Z$34+$Z$23*$Z$34*$Z$26+$Z$37/2,),IF(AND($W721&gt;$Z$35,$W721&lt;=$Z$36),$Z$23*($Z$34*CF$40+(1-$Z$34)*$Z$33)*365/360/12+IF($W721=$Z$36,-$Z$23*(1-$Z$34)+$Z212/2,),PMT(CF$40/12*365/360,$Z$24+$Z$35-$Z$36,-$Z$23))),"")</f>
        <v>35568.319858392242</v>
      </c>
      <c r="CG721" s="602">
        <f t="shared" ca="1" si="1419"/>
        <v>36406.382743065027</v>
      </c>
      <c r="CH721" s="602">
        <f t="shared" ca="1" si="1419"/>
        <v>36406.382743065027</v>
      </c>
      <c r="CI721" s="602">
        <f t="shared" ca="1" si="1419"/>
        <v>37254.96291615886</v>
      </c>
      <c r="CJ721" s="602">
        <f t="shared" ca="1" si="1419"/>
        <v>37254.96291615886</v>
      </c>
      <c r="CK721" s="602">
        <f t="shared" ca="1" si="1419"/>
        <v>38113.93857024506</v>
      </c>
      <c r="CL721" s="602">
        <f t="shared" ca="1" si="1419"/>
        <v>38113.93857024506</v>
      </c>
      <c r="CM721" s="602">
        <f t="shared" ca="1" si="1419"/>
        <v>38983.183461726985</v>
      </c>
      <c r="CN721" s="602">
        <f t="shared" ca="1" si="1419"/>
        <v>38983.183461726985</v>
      </c>
      <c r="CO721" s="602">
        <f t="shared" ca="1" si="1419"/>
        <v>39862.567150632683</v>
      </c>
      <c r="CP721" s="602">
        <f t="shared" ca="1" si="1419"/>
        <v>43478.747935967709</v>
      </c>
      <c r="CQ721" s="602">
        <f t="shared" ca="1" si="1419"/>
        <v>45030.566265503898</v>
      </c>
      <c r="CR721" s="602">
        <f t="shared" ca="1" si="1419"/>
        <v>45030.566265503898</v>
      </c>
      <c r="CS721" s="602">
        <f t="shared" ca="1" si="1419"/>
        <v>46607.884191275814</v>
      </c>
      <c r="CT721" s="602">
        <f t="shared" ca="1" si="1419"/>
        <v>46607.884191275814</v>
      </c>
      <c r="CU721" s="602">
        <f t="shared" ca="1" si="1419"/>
        <v>48209.984007450126</v>
      </c>
      <c r="CV721" s="602">
        <f t="shared" ca="1" si="1419"/>
        <v>48209.984007450126</v>
      </c>
      <c r="CW721" s="602">
        <f t="shared" ca="1" si="1419"/>
        <v>49836.133517801674</v>
      </c>
      <c r="CX721" s="602">
        <f t="shared" ca="1" si="1419"/>
        <v>49836.133517801674</v>
      </c>
      <c r="CY721" s="602">
        <f t="shared" ca="1" si="1419"/>
        <v>51485.589135532791</v>
      </c>
      <c r="CZ721" s="602">
        <f t="shared" ca="1" si="1419"/>
        <v>46290.414859746117</v>
      </c>
      <c r="DA721" s="602">
        <f t="shared" ca="1" si="1419"/>
        <v>47887.616454968753</v>
      </c>
      <c r="DB721" s="602">
        <f t="shared" ca="1" si="1419"/>
        <v>47887.616454968753</v>
      </c>
      <c r="DC721" s="602">
        <f t="shared" ca="1" si="1419"/>
        <v>49509.015192921019</v>
      </c>
      <c r="DD721" s="602">
        <f t="shared" ca="1" si="1419"/>
        <v>49509.015192921019</v>
      </c>
      <c r="DE721" s="602">
        <f t="shared" ca="1" si="1419"/>
        <v>51153.869520848333</v>
      </c>
      <c r="DF721" s="602">
        <f t="shared" ca="1" si="1419"/>
        <v>51153.869520848333</v>
      </c>
      <c r="DG721" s="602">
        <f t="shared" ca="1" si="1419"/>
        <v>52821.428913199037</v>
      </c>
      <c r="DH721" s="602">
        <f t="shared" ca="1" si="1419"/>
        <v>52821.428913199037</v>
      </c>
      <c r="DI721" s="602">
        <f t="shared" ca="1" si="1419"/>
        <v>54510.936800140749</v>
      </c>
    </row>
    <row r="722" spans="22:113" ht="14.25" x14ac:dyDescent="0.2">
      <c r="V722" s="260"/>
      <c r="W722" s="887">
        <f t="shared" si="1319"/>
        <v>179</v>
      </c>
      <c r="X722" s="890">
        <f t="shared" ref="X722:BA722" ca="1" si="1420">IF(ISNUMBER($W722),IF($W722&lt;=$Z$35,$Z$23*$Z$33*365/360/12+IF($W722=$Z$35,-$Z$23*$Z$34+$Z$23*$Z$34*$Z$26+$Z$37/2,),IF(AND($W722&gt;$Z$35,$W722&lt;=$Z$36),$Z$23*($Z$34*X$40+(1-$Z$34)*$Z$33)*365/360/12+IF($W722=$Z$36,-$Z$23*(1-$Z$34)+$Z213/2,),PMT(X$40/12*365/360,$Z$24+$Z$35-$Z$36,-$Z$23))),"")</f>
        <v>30258.123080979487</v>
      </c>
      <c r="Y722" s="890">
        <f t="shared" ca="1" si="1420"/>
        <v>31023.326031623368</v>
      </c>
      <c r="Z722" s="890">
        <f t="shared" ca="1" si="1420"/>
        <v>31023.326031623368</v>
      </c>
      <c r="AA722" s="890">
        <f t="shared" ca="1" si="1420"/>
        <v>31799.728267184837</v>
      </c>
      <c r="AB722" s="890">
        <f t="shared" ca="1" si="1420"/>
        <v>31799.728267184837</v>
      </c>
      <c r="AC722" s="890">
        <f t="shared" ca="1" si="1420"/>
        <v>32587.243243724675</v>
      </c>
      <c r="AD722" s="890">
        <f t="shared" ca="1" si="1420"/>
        <v>32587.243243724675</v>
      </c>
      <c r="AE722" s="890">
        <f t="shared" ca="1" si="1420"/>
        <v>33385.778544464687</v>
      </c>
      <c r="AF722" s="890">
        <f t="shared" ca="1" si="1420"/>
        <v>33385.778544464687</v>
      </c>
      <c r="AG722" s="890">
        <f t="shared" ca="1" si="1420"/>
        <v>34195.236072157502</v>
      </c>
      <c r="AH722" s="890">
        <f t="shared" ca="1" si="1420"/>
        <v>34740.891398371037</v>
      </c>
      <c r="AI722" s="890">
        <f t="shared" ca="1" si="1420"/>
        <v>36125.853977722742</v>
      </c>
      <c r="AJ722" s="890">
        <f t="shared" ca="1" si="1420"/>
        <v>36125.853977722742</v>
      </c>
      <c r="AK722" s="890">
        <f t="shared" ca="1" si="1420"/>
        <v>37540.139226000429</v>
      </c>
      <c r="AL722" s="890">
        <f t="shared" ca="1" si="1420"/>
        <v>37540.139226000429</v>
      </c>
      <c r="AM722" s="890">
        <f t="shared" ca="1" si="1420"/>
        <v>38983.183461726978</v>
      </c>
      <c r="AN722" s="890">
        <f t="shared" ca="1" si="1420"/>
        <v>38983.183461726978</v>
      </c>
      <c r="AO722" s="890">
        <f t="shared" ca="1" si="1420"/>
        <v>40454.389396970182</v>
      </c>
      <c r="AP722" s="890">
        <f t="shared" ca="1" si="1420"/>
        <v>40454.389396970182</v>
      </c>
      <c r="AQ722" s="890">
        <f t="shared" ca="1" si="1420"/>
        <v>41953.129251949089</v>
      </c>
      <c r="AR722" s="890">
        <f t="shared" ca="1" si="1420"/>
        <v>37254.96291615886</v>
      </c>
      <c r="AS722" s="890">
        <f t="shared" ca="1" si="1420"/>
        <v>38692.302106353636</v>
      </c>
      <c r="AT722" s="890">
        <f t="shared" ca="1" si="1420"/>
        <v>38692.302106353636</v>
      </c>
      <c r="AU722" s="890">
        <f t="shared" ca="1" si="1420"/>
        <v>40157.924993809356</v>
      </c>
      <c r="AV722" s="890">
        <f t="shared" ca="1" si="1420"/>
        <v>40157.924993809356</v>
      </c>
      <c r="AW722" s="890">
        <f t="shared" ca="1" si="1420"/>
        <v>41651.20964433749</v>
      </c>
      <c r="AX722" s="890">
        <f t="shared" ca="1" si="1420"/>
        <v>41651.20964433749</v>
      </c>
      <c r="AY722" s="890">
        <f t="shared" ca="1" si="1420"/>
        <v>43171.50617275374</v>
      </c>
      <c r="AZ722" s="890">
        <f t="shared" ca="1" si="1420"/>
        <v>43171.50617275374</v>
      </c>
      <c r="BA722" s="890">
        <f t="shared" ca="1" si="1420"/>
        <v>44718.13995582729</v>
      </c>
      <c r="CF722" s="602">
        <f t="shared" ref="CF722:DI722" ca="1" si="1421">IF(ISNUMBER($W722),IF($W722&lt;=$Z$35,$Z$23*$Z$33*365/360/12+IF($W722=$Z$35,-$Z$23*$Z$34+$Z$23*$Z$34*$Z$26+$Z$37/2,),IF(AND($W722&gt;$Z$35,$W722&lt;=$Z$36),$Z$23*($Z$34*CF$40+(1-$Z$34)*$Z$33)*365/360/12+IF($W722=$Z$36,-$Z$23*(1-$Z$34)+$Z213/2,),PMT(CF$40/12*365/360,$Z$24+$Z$35-$Z$36,-$Z$23))),"")</f>
        <v>35568.319858392242</v>
      </c>
      <c r="CG722" s="602">
        <f t="shared" ca="1" si="1421"/>
        <v>36406.382743065027</v>
      </c>
      <c r="CH722" s="602">
        <f t="shared" ca="1" si="1421"/>
        <v>36406.382743065027</v>
      </c>
      <c r="CI722" s="602">
        <f t="shared" ca="1" si="1421"/>
        <v>37254.96291615886</v>
      </c>
      <c r="CJ722" s="602">
        <f t="shared" ca="1" si="1421"/>
        <v>37254.96291615886</v>
      </c>
      <c r="CK722" s="602">
        <f t="shared" ca="1" si="1421"/>
        <v>38113.93857024506</v>
      </c>
      <c r="CL722" s="602">
        <f t="shared" ca="1" si="1421"/>
        <v>38113.93857024506</v>
      </c>
      <c r="CM722" s="602">
        <f t="shared" ca="1" si="1421"/>
        <v>38983.183461726985</v>
      </c>
      <c r="CN722" s="602">
        <f t="shared" ca="1" si="1421"/>
        <v>38983.183461726985</v>
      </c>
      <c r="CO722" s="602">
        <f t="shared" ca="1" si="1421"/>
        <v>39862.567150632683</v>
      </c>
      <c r="CP722" s="602">
        <f t="shared" ca="1" si="1421"/>
        <v>43478.747935967709</v>
      </c>
      <c r="CQ722" s="602">
        <f t="shared" ca="1" si="1421"/>
        <v>45030.566265503898</v>
      </c>
      <c r="CR722" s="602">
        <f t="shared" ca="1" si="1421"/>
        <v>45030.566265503898</v>
      </c>
      <c r="CS722" s="602">
        <f t="shared" ca="1" si="1421"/>
        <v>46607.884191275814</v>
      </c>
      <c r="CT722" s="602">
        <f t="shared" ca="1" si="1421"/>
        <v>46607.884191275814</v>
      </c>
      <c r="CU722" s="602">
        <f t="shared" ca="1" si="1421"/>
        <v>48209.984007450126</v>
      </c>
      <c r="CV722" s="602">
        <f t="shared" ca="1" si="1421"/>
        <v>48209.984007450126</v>
      </c>
      <c r="CW722" s="602">
        <f t="shared" ca="1" si="1421"/>
        <v>49836.133517801674</v>
      </c>
      <c r="CX722" s="602">
        <f t="shared" ca="1" si="1421"/>
        <v>49836.133517801674</v>
      </c>
      <c r="CY722" s="602">
        <f t="shared" ca="1" si="1421"/>
        <v>51485.589135532791</v>
      </c>
      <c r="CZ722" s="602">
        <f t="shared" ca="1" si="1421"/>
        <v>46290.414859746117</v>
      </c>
      <c r="DA722" s="602">
        <f t="shared" ca="1" si="1421"/>
        <v>47887.616454968753</v>
      </c>
      <c r="DB722" s="602">
        <f t="shared" ca="1" si="1421"/>
        <v>47887.616454968753</v>
      </c>
      <c r="DC722" s="602">
        <f t="shared" ca="1" si="1421"/>
        <v>49509.015192921019</v>
      </c>
      <c r="DD722" s="602">
        <f t="shared" ca="1" si="1421"/>
        <v>49509.015192921019</v>
      </c>
      <c r="DE722" s="602">
        <f t="shared" ca="1" si="1421"/>
        <v>51153.869520848333</v>
      </c>
      <c r="DF722" s="602">
        <f t="shared" ca="1" si="1421"/>
        <v>51153.869520848333</v>
      </c>
      <c r="DG722" s="602">
        <f t="shared" ca="1" si="1421"/>
        <v>52821.428913199037</v>
      </c>
      <c r="DH722" s="602">
        <f t="shared" ca="1" si="1421"/>
        <v>52821.428913199037</v>
      </c>
      <c r="DI722" s="602">
        <f t="shared" ca="1" si="1421"/>
        <v>54510.936800140749</v>
      </c>
    </row>
    <row r="723" spans="22:113" ht="14.25" x14ac:dyDescent="0.2">
      <c r="V723" s="260"/>
      <c r="W723" s="887">
        <f t="shared" si="1319"/>
        <v>180</v>
      </c>
      <c r="X723" s="890">
        <f t="shared" ref="X723:BA723" ca="1" si="1422">IF(ISNUMBER($W723),IF($W723&lt;=$Z$35,$Z$23*$Z$33*365/360/12+IF($W723=$Z$35,-$Z$23*$Z$34+$Z$23*$Z$34*$Z$26+$Z$37/2,),IF(AND($W723&gt;$Z$35,$W723&lt;=$Z$36),$Z$23*($Z$34*X$40+(1-$Z$34)*$Z$33)*365/360/12+IF($W723=$Z$36,-$Z$23*(1-$Z$34)+$Z214/2,),PMT(X$40/12*365/360,$Z$24+$Z$35-$Z$36,-$Z$23))),"")</f>
        <v>30258.123080979487</v>
      </c>
      <c r="Y723" s="890">
        <f t="shared" ca="1" si="1422"/>
        <v>31023.326031623368</v>
      </c>
      <c r="Z723" s="890">
        <f t="shared" ca="1" si="1422"/>
        <v>31023.326031623368</v>
      </c>
      <c r="AA723" s="890">
        <f t="shared" ca="1" si="1422"/>
        <v>31799.728267184837</v>
      </c>
      <c r="AB723" s="890">
        <f t="shared" ca="1" si="1422"/>
        <v>31799.728267184837</v>
      </c>
      <c r="AC723" s="890">
        <f t="shared" ca="1" si="1422"/>
        <v>32587.243243724675</v>
      </c>
      <c r="AD723" s="890">
        <f t="shared" ca="1" si="1422"/>
        <v>32587.243243724675</v>
      </c>
      <c r="AE723" s="890">
        <f t="shared" ca="1" si="1422"/>
        <v>33385.778544464687</v>
      </c>
      <c r="AF723" s="890">
        <f t="shared" ca="1" si="1422"/>
        <v>33385.778544464687</v>
      </c>
      <c r="AG723" s="890">
        <f t="shared" ca="1" si="1422"/>
        <v>34195.236072157502</v>
      </c>
      <c r="AH723" s="890">
        <f t="shared" ca="1" si="1422"/>
        <v>34740.891398371037</v>
      </c>
      <c r="AI723" s="890">
        <f t="shared" ca="1" si="1422"/>
        <v>36125.853977722742</v>
      </c>
      <c r="AJ723" s="890">
        <f t="shared" ca="1" si="1422"/>
        <v>36125.853977722742</v>
      </c>
      <c r="AK723" s="890">
        <f t="shared" ca="1" si="1422"/>
        <v>37540.139226000429</v>
      </c>
      <c r="AL723" s="890">
        <f t="shared" ca="1" si="1422"/>
        <v>37540.139226000429</v>
      </c>
      <c r="AM723" s="890">
        <f t="shared" ca="1" si="1422"/>
        <v>38983.183461726978</v>
      </c>
      <c r="AN723" s="890">
        <f t="shared" ca="1" si="1422"/>
        <v>38983.183461726978</v>
      </c>
      <c r="AO723" s="890">
        <f t="shared" ca="1" si="1422"/>
        <v>40454.389396970182</v>
      </c>
      <c r="AP723" s="890">
        <f t="shared" ca="1" si="1422"/>
        <v>40454.389396970182</v>
      </c>
      <c r="AQ723" s="890">
        <f t="shared" ca="1" si="1422"/>
        <v>41953.129251949089</v>
      </c>
      <c r="AR723" s="890">
        <f t="shared" ca="1" si="1422"/>
        <v>37254.96291615886</v>
      </c>
      <c r="AS723" s="890">
        <f t="shared" ca="1" si="1422"/>
        <v>38692.302106353636</v>
      </c>
      <c r="AT723" s="890">
        <f t="shared" ca="1" si="1422"/>
        <v>38692.302106353636</v>
      </c>
      <c r="AU723" s="890">
        <f t="shared" ca="1" si="1422"/>
        <v>40157.924993809356</v>
      </c>
      <c r="AV723" s="890">
        <f t="shared" ca="1" si="1422"/>
        <v>40157.924993809356</v>
      </c>
      <c r="AW723" s="890">
        <f t="shared" ca="1" si="1422"/>
        <v>41651.20964433749</v>
      </c>
      <c r="AX723" s="890">
        <f t="shared" ca="1" si="1422"/>
        <v>41651.20964433749</v>
      </c>
      <c r="AY723" s="890">
        <f t="shared" ca="1" si="1422"/>
        <v>43171.50617275374</v>
      </c>
      <c r="AZ723" s="890">
        <f t="shared" ca="1" si="1422"/>
        <v>43171.50617275374</v>
      </c>
      <c r="BA723" s="890">
        <f t="shared" ca="1" si="1422"/>
        <v>44718.13995582729</v>
      </c>
      <c r="CF723" s="602">
        <f t="shared" ref="CF723:DI723" ca="1" si="1423">IF(ISNUMBER($W723),IF($W723&lt;=$Z$35,$Z$23*$Z$33*365/360/12+IF($W723=$Z$35,-$Z$23*$Z$34+$Z$23*$Z$34*$Z$26+$Z$37/2,),IF(AND($W723&gt;$Z$35,$W723&lt;=$Z$36),$Z$23*($Z$34*CF$40+(1-$Z$34)*$Z$33)*365/360/12+IF($W723=$Z$36,-$Z$23*(1-$Z$34)+$Z214/2,),PMT(CF$40/12*365/360,$Z$24+$Z$35-$Z$36,-$Z$23))),"")</f>
        <v>35568.319858392242</v>
      </c>
      <c r="CG723" s="602">
        <f t="shared" ca="1" si="1423"/>
        <v>36406.382743065027</v>
      </c>
      <c r="CH723" s="602">
        <f t="shared" ca="1" si="1423"/>
        <v>36406.382743065027</v>
      </c>
      <c r="CI723" s="602">
        <f t="shared" ca="1" si="1423"/>
        <v>37254.96291615886</v>
      </c>
      <c r="CJ723" s="602">
        <f t="shared" ca="1" si="1423"/>
        <v>37254.96291615886</v>
      </c>
      <c r="CK723" s="602">
        <f t="shared" ca="1" si="1423"/>
        <v>38113.93857024506</v>
      </c>
      <c r="CL723" s="602">
        <f t="shared" ca="1" si="1423"/>
        <v>38113.93857024506</v>
      </c>
      <c r="CM723" s="602">
        <f t="shared" ca="1" si="1423"/>
        <v>38983.183461726985</v>
      </c>
      <c r="CN723" s="602">
        <f t="shared" ca="1" si="1423"/>
        <v>38983.183461726985</v>
      </c>
      <c r="CO723" s="602">
        <f t="shared" ca="1" si="1423"/>
        <v>39862.567150632683</v>
      </c>
      <c r="CP723" s="602">
        <f t="shared" ca="1" si="1423"/>
        <v>43478.747935967709</v>
      </c>
      <c r="CQ723" s="602">
        <f t="shared" ca="1" si="1423"/>
        <v>45030.566265503898</v>
      </c>
      <c r="CR723" s="602">
        <f t="shared" ca="1" si="1423"/>
        <v>45030.566265503898</v>
      </c>
      <c r="CS723" s="602">
        <f t="shared" ca="1" si="1423"/>
        <v>46607.884191275814</v>
      </c>
      <c r="CT723" s="602">
        <f t="shared" ca="1" si="1423"/>
        <v>46607.884191275814</v>
      </c>
      <c r="CU723" s="602">
        <f t="shared" ca="1" si="1423"/>
        <v>48209.984007450126</v>
      </c>
      <c r="CV723" s="602">
        <f t="shared" ca="1" si="1423"/>
        <v>48209.984007450126</v>
      </c>
      <c r="CW723" s="602">
        <f t="shared" ca="1" si="1423"/>
        <v>49836.133517801674</v>
      </c>
      <c r="CX723" s="602">
        <f t="shared" ca="1" si="1423"/>
        <v>49836.133517801674</v>
      </c>
      <c r="CY723" s="602">
        <f t="shared" ca="1" si="1423"/>
        <v>51485.589135532791</v>
      </c>
      <c r="CZ723" s="602">
        <f t="shared" ca="1" si="1423"/>
        <v>46290.414859746117</v>
      </c>
      <c r="DA723" s="602">
        <f t="shared" ca="1" si="1423"/>
        <v>47887.616454968753</v>
      </c>
      <c r="DB723" s="602">
        <f t="shared" ca="1" si="1423"/>
        <v>47887.616454968753</v>
      </c>
      <c r="DC723" s="602">
        <f t="shared" ca="1" si="1423"/>
        <v>49509.015192921019</v>
      </c>
      <c r="DD723" s="602">
        <f t="shared" ca="1" si="1423"/>
        <v>49509.015192921019</v>
      </c>
      <c r="DE723" s="602">
        <f t="shared" ca="1" si="1423"/>
        <v>51153.869520848333</v>
      </c>
      <c r="DF723" s="602">
        <f t="shared" ca="1" si="1423"/>
        <v>51153.869520848333</v>
      </c>
      <c r="DG723" s="602">
        <f t="shared" ca="1" si="1423"/>
        <v>52821.428913199037</v>
      </c>
      <c r="DH723" s="602">
        <f t="shared" ca="1" si="1423"/>
        <v>52821.428913199037</v>
      </c>
      <c r="DI723" s="602">
        <f t="shared" ca="1" si="1423"/>
        <v>54510.936800140749</v>
      </c>
    </row>
    <row r="724" spans="22:113" ht="14.25" x14ac:dyDescent="0.2">
      <c r="V724" s="260"/>
      <c r="W724" s="887">
        <f t="shared" si="1319"/>
        <v>181</v>
      </c>
      <c r="X724" s="890">
        <f t="shared" ref="X724:BA724" ca="1" si="1424">IF(ISNUMBER($W724),IF($W724&lt;=$Z$35,$Z$23*$Z$33*365/360/12+IF($W724=$Z$35,-$Z$23*$Z$34+$Z$23*$Z$34*$Z$26+$Z$37/2,),IF(AND($W724&gt;$Z$35,$W724&lt;=$Z$36),$Z$23*($Z$34*X$40+(1-$Z$34)*$Z$33)*365/360/12+IF($W724=$Z$36,-$Z$23*(1-$Z$34)+$Z215/2,),PMT(X$40/12*365/360,$Z$24+$Z$35-$Z$36,-$Z$23))),"")</f>
        <v>30258.123080979487</v>
      </c>
      <c r="Y724" s="890">
        <f t="shared" ca="1" si="1424"/>
        <v>31023.326031623368</v>
      </c>
      <c r="Z724" s="890">
        <f t="shared" ca="1" si="1424"/>
        <v>31023.326031623368</v>
      </c>
      <c r="AA724" s="890">
        <f t="shared" ca="1" si="1424"/>
        <v>31799.728267184837</v>
      </c>
      <c r="AB724" s="890">
        <f t="shared" ca="1" si="1424"/>
        <v>31799.728267184837</v>
      </c>
      <c r="AC724" s="890">
        <f t="shared" ca="1" si="1424"/>
        <v>32587.243243724675</v>
      </c>
      <c r="AD724" s="890">
        <f t="shared" ca="1" si="1424"/>
        <v>32587.243243724675</v>
      </c>
      <c r="AE724" s="890">
        <f t="shared" ca="1" si="1424"/>
        <v>33385.778544464687</v>
      </c>
      <c r="AF724" s="890">
        <f t="shared" ca="1" si="1424"/>
        <v>33385.778544464687</v>
      </c>
      <c r="AG724" s="890">
        <f t="shared" ca="1" si="1424"/>
        <v>34195.236072157502</v>
      </c>
      <c r="AH724" s="890">
        <f t="shared" ca="1" si="1424"/>
        <v>34740.891398371037</v>
      </c>
      <c r="AI724" s="890">
        <f t="shared" ca="1" si="1424"/>
        <v>36125.853977722742</v>
      </c>
      <c r="AJ724" s="890">
        <f t="shared" ca="1" si="1424"/>
        <v>36125.853977722742</v>
      </c>
      <c r="AK724" s="890">
        <f t="shared" ca="1" si="1424"/>
        <v>37540.139226000429</v>
      </c>
      <c r="AL724" s="890">
        <f t="shared" ca="1" si="1424"/>
        <v>37540.139226000429</v>
      </c>
      <c r="AM724" s="890">
        <f t="shared" ca="1" si="1424"/>
        <v>38983.183461726978</v>
      </c>
      <c r="AN724" s="890">
        <f t="shared" ca="1" si="1424"/>
        <v>38983.183461726978</v>
      </c>
      <c r="AO724" s="890">
        <f t="shared" ca="1" si="1424"/>
        <v>40454.389396970182</v>
      </c>
      <c r="AP724" s="890">
        <f t="shared" ca="1" si="1424"/>
        <v>40454.389396970182</v>
      </c>
      <c r="AQ724" s="890">
        <f t="shared" ca="1" si="1424"/>
        <v>41953.129251949089</v>
      </c>
      <c r="AR724" s="890">
        <f t="shared" ca="1" si="1424"/>
        <v>37254.96291615886</v>
      </c>
      <c r="AS724" s="890">
        <f t="shared" ca="1" si="1424"/>
        <v>38692.302106353636</v>
      </c>
      <c r="AT724" s="890">
        <f t="shared" ca="1" si="1424"/>
        <v>38692.302106353636</v>
      </c>
      <c r="AU724" s="890">
        <f t="shared" ca="1" si="1424"/>
        <v>40157.924993809356</v>
      </c>
      <c r="AV724" s="890">
        <f t="shared" ca="1" si="1424"/>
        <v>40157.924993809356</v>
      </c>
      <c r="AW724" s="890">
        <f t="shared" ca="1" si="1424"/>
        <v>41651.20964433749</v>
      </c>
      <c r="AX724" s="890">
        <f t="shared" ca="1" si="1424"/>
        <v>41651.20964433749</v>
      </c>
      <c r="AY724" s="890">
        <f t="shared" ca="1" si="1424"/>
        <v>43171.50617275374</v>
      </c>
      <c r="AZ724" s="890">
        <f t="shared" ca="1" si="1424"/>
        <v>43171.50617275374</v>
      </c>
      <c r="BA724" s="890">
        <f t="shared" ca="1" si="1424"/>
        <v>44718.13995582729</v>
      </c>
      <c r="CF724" s="602">
        <f t="shared" ref="CF724:DI724" ca="1" si="1425">IF(ISNUMBER($W724),IF($W724&lt;=$Z$35,$Z$23*$Z$33*365/360/12+IF($W724=$Z$35,-$Z$23*$Z$34+$Z$23*$Z$34*$Z$26+$Z$37/2,),IF(AND($W724&gt;$Z$35,$W724&lt;=$Z$36),$Z$23*($Z$34*CF$40+(1-$Z$34)*$Z$33)*365/360/12+IF($W724=$Z$36,-$Z$23*(1-$Z$34)+$Z215/2,),PMT(CF$40/12*365/360,$Z$24+$Z$35-$Z$36,-$Z$23))),"")</f>
        <v>35568.319858392242</v>
      </c>
      <c r="CG724" s="602">
        <f t="shared" ca="1" si="1425"/>
        <v>36406.382743065027</v>
      </c>
      <c r="CH724" s="602">
        <f t="shared" ca="1" si="1425"/>
        <v>36406.382743065027</v>
      </c>
      <c r="CI724" s="602">
        <f t="shared" ca="1" si="1425"/>
        <v>37254.96291615886</v>
      </c>
      <c r="CJ724" s="602">
        <f t="shared" ca="1" si="1425"/>
        <v>37254.96291615886</v>
      </c>
      <c r="CK724" s="602">
        <f t="shared" ca="1" si="1425"/>
        <v>38113.93857024506</v>
      </c>
      <c r="CL724" s="602">
        <f t="shared" ca="1" si="1425"/>
        <v>38113.93857024506</v>
      </c>
      <c r="CM724" s="602">
        <f t="shared" ca="1" si="1425"/>
        <v>38983.183461726985</v>
      </c>
      <c r="CN724" s="602">
        <f t="shared" ca="1" si="1425"/>
        <v>38983.183461726985</v>
      </c>
      <c r="CO724" s="602">
        <f t="shared" ca="1" si="1425"/>
        <v>39862.567150632683</v>
      </c>
      <c r="CP724" s="602">
        <f t="shared" ca="1" si="1425"/>
        <v>43478.747935967709</v>
      </c>
      <c r="CQ724" s="602">
        <f t="shared" ca="1" si="1425"/>
        <v>45030.566265503898</v>
      </c>
      <c r="CR724" s="602">
        <f t="shared" ca="1" si="1425"/>
        <v>45030.566265503898</v>
      </c>
      <c r="CS724" s="602">
        <f t="shared" ca="1" si="1425"/>
        <v>46607.884191275814</v>
      </c>
      <c r="CT724" s="602">
        <f t="shared" ca="1" si="1425"/>
        <v>46607.884191275814</v>
      </c>
      <c r="CU724" s="602">
        <f t="shared" ca="1" si="1425"/>
        <v>48209.984007450126</v>
      </c>
      <c r="CV724" s="602">
        <f t="shared" ca="1" si="1425"/>
        <v>48209.984007450126</v>
      </c>
      <c r="CW724" s="602">
        <f t="shared" ca="1" si="1425"/>
        <v>49836.133517801674</v>
      </c>
      <c r="CX724" s="602">
        <f t="shared" ca="1" si="1425"/>
        <v>49836.133517801674</v>
      </c>
      <c r="CY724" s="602">
        <f t="shared" ca="1" si="1425"/>
        <v>51485.589135532791</v>
      </c>
      <c r="CZ724" s="602">
        <f t="shared" ca="1" si="1425"/>
        <v>46290.414859746117</v>
      </c>
      <c r="DA724" s="602">
        <f t="shared" ca="1" si="1425"/>
        <v>47887.616454968753</v>
      </c>
      <c r="DB724" s="602">
        <f t="shared" ca="1" si="1425"/>
        <v>47887.616454968753</v>
      </c>
      <c r="DC724" s="602">
        <f t="shared" ca="1" si="1425"/>
        <v>49509.015192921019</v>
      </c>
      <c r="DD724" s="602">
        <f t="shared" ca="1" si="1425"/>
        <v>49509.015192921019</v>
      </c>
      <c r="DE724" s="602">
        <f t="shared" ca="1" si="1425"/>
        <v>51153.869520848333</v>
      </c>
      <c r="DF724" s="602">
        <f t="shared" ca="1" si="1425"/>
        <v>51153.869520848333</v>
      </c>
      <c r="DG724" s="602">
        <f t="shared" ca="1" si="1425"/>
        <v>52821.428913199037</v>
      </c>
      <c r="DH724" s="602">
        <f t="shared" ca="1" si="1425"/>
        <v>52821.428913199037</v>
      </c>
      <c r="DI724" s="602">
        <f t="shared" ca="1" si="1425"/>
        <v>54510.936800140749</v>
      </c>
    </row>
    <row r="725" spans="22:113" ht="14.25" x14ac:dyDescent="0.2">
      <c r="V725" s="260"/>
      <c r="W725" s="887">
        <f t="shared" si="1319"/>
        <v>182</v>
      </c>
      <c r="X725" s="890">
        <f t="shared" ref="X725:BA725" ca="1" si="1426">IF(ISNUMBER($W725),IF($W725&lt;=$Z$35,$Z$23*$Z$33*365/360/12+IF($W725=$Z$35,-$Z$23*$Z$34+$Z$23*$Z$34*$Z$26+$Z$37/2,),IF(AND($W725&gt;$Z$35,$W725&lt;=$Z$36),$Z$23*($Z$34*X$40+(1-$Z$34)*$Z$33)*365/360/12+IF($W725=$Z$36,-$Z$23*(1-$Z$34)+$Z216/2,),PMT(X$40/12*365/360,$Z$24+$Z$35-$Z$36,-$Z$23))),"")</f>
        <v>30258.123080979487</v>
      </c>
      <c r="Y725" s="890">
        <f t="shared" ca="1" si="1426"/>
        <v>31023.326031623368</v>
      </c>
      <c r="Z725" s="890">
        <f t="shared" ca="1" si="1426"/>
        <v>31023.326031623368</v>
      </c>
      <c r="AA725" s="890">
        <f t="shared" ca="1" si="1426"/>
        <v>31799.728267184837</v>
      </c>
      <c r="AB725" s="890">
        <f t="shared" ca="1" si="1426"/>
        <v>31799.728267184837</v>
      </c>
      <c r="AC725" s="890">
        <f t="shared" ca="1" si="1426"/>
        <v>32587.243243724675</v>
      </c>
      <c r="AD725" s="890">
        <f t="shared" ca="1" si="1426"/>
        <v>32587.243243724675</v>
      </c>
      <c r="AE725" s="890">
        <f t="shared" ca="1" si="1426"/>
        <v>33385.778544464687</v>
      </c>
      <c r="AF725" s="890">
        <f t="shared" ca="1" si="1426"/>
        <v>33385.778544464687</v>
      </c>
      <c r="AG725" s="890">
        <f t="shared" ca="1" si="1426"/>
        <v>34195.236072157502</v>
      </c>
      <c r="AH725" s="890">
        <f t="shared" ca="1" si="1426"/>
        <v>34740.891398371037</v>
      </c>
      <c r="AI725" s="890">
        <f t="shared" ca="1" si="1426"/>
        <v>36125.853977722742</v>
      </c>
      <c r="AJ725" s="890">
        <f t="shared" ca="1" si="1426"/>
        <v>36125.853977722742</v>
      </c>
      <c r="AK725" s="890">
        <f t="shared" ca="1" si="1426"/>
        <v>37540.139226000429</v>
      </c>
      <c r="AL725" s="890">
        <f t="shared" ca="1" si="1426"/>
        <v>37540.139226000429</v>
      </c>
      <c r="AM725" s="890">
        <f t="shared" ca="1" si="1426"/>
        <v>38983.183461726978</v>
      </c>
      <c r="AN725" s="890">
        <f t="shared" ca="1" si="1426"/>
        <v>38983.183461726978</v>
      </c>
      <c r="AO725" s="890">
        <f t="shared" ca="1" si="1426"/>
        <v>40454.389396970182</v>
      </c>
      <c r="AP725" s="890">
        <f t="shared" ca="1" si="1426"/>
        <v>40454.389396970182</v>
      </c>
      <c r="AQ725" s="890">
        <f t="shared" ca="1" si="1426"/>
        <v>41953.129251949089</v>
      </c>
      <c r="AR725" s="890">
        <f t="shared" ca="1" si="1426"/>
        <v>37254.96291615886</v>
      </c>
      <c r="AS725" s="890">
        <f t="shared" ca="1" si="1426"/>
        <v>38692.302106353636</v>
      </c>
      <c r="AT725" s="890">
        <f t="shared" ca="1" si="1426"/>
        <v>38692.302106353636</v>
      </c>
      <c r="AU725" s="890">
        <f t="shared" ca="1" si="1426"/>
        <v>40157.924993809356</v>
      </c>
      <c r="AV725" s="890">
        <f t="shared" ca="1" si="1426"/>
        <v>40157.924993809356</v>
      </c>
      <c r="AW725" s="890">
        <f t="shared" ca="1" si="1426"/>
        <v>41651.20964433749</v>
      </c>
      <c r="AX725" s="890">
        <f t="shared" ca="1" si="1426"/>
        <v>41651.20964433749</v>
      </c>
      <c r="AY725" s="890">
        <f t="shared" ca="1" si="1426"/>
        <v>43171.50617275374</v>
      </c>
      <c r="AZ725" s="890">
        <f t="shared" ca="1" si="1426"/>
        <v>43171.50617275374</v>
      </c>
      <c r="BA725" s="890">
        <f t="shared" ca="1" si="1426"/>
        <v>44718.13995582729</v>
      </c>
      <c r="CF725" s="602">
        <f t="shared" ref="CF725:DI725" ca="1" si="1427">IF(ISNUMBER($W725),IF($W725&lt;=$Z$35,$Z$23*$Z$33*365/360/12+IF($W725=$Z$35,-$Z$23*$Z$34+$Z$23*$Z$34*$Z$26+$Z$37/2,),IF(AND($W725&gt;$Z$35,$W725&lt;=$Z$36),$Z$23*($Z$34*CF$40+(1-$Z$34)*$Z$33)*365/360/12+IF($W725=$Z$36,-$Z$23*(1-$Z$34)+$Z216/2,),PMT(CF$40/12*365/360,$Z$24+$Z$35-$Z$36,-$Z$23))),"")</f>
        <v>35568.319858392242</v>
      </c>
      <c r="CG725" s="602">
        <f t="shared" ca="1" si="1427"/>
        <v>36406.382743065027</v>
      </c>
      <c r="CH725" s="602">
        <f t="shared" ca="1" si="1427"/>
        <v>36406.382743065027</v>
      </c>
      <c r="CI725" s="602">
        <f t="shared" ca="1" si="1427"/>
        <v>37254.96291615886</v>
      </c>
      <c r="CJ725" s="602">
        <f t="shared" ca="1" si="1427"/>
        <v>37254.96291615886</v>
      </c>
      <c r="CK725" s="602">
        <f t="shared" ca="1" si="1427"/>
        <v>38113.93857024506</v>
      </c>
      <c r="CL725" s="602">
        <f t="shared" ca="1" si="1427"/>
        <v>38113.93857024506</v>
      </c>
      <c r="CM725" s="602">
        <f t="shared" ca="1" si="1427"/>
        <v>38983.183461726985</v>
      </c>
      <c r="CN725" s="602">
        <f t="shared" ca="1" si="1427"/>
        <v>38983.183461726985</v>
      </c>
      <c r="CO725" s="602">
        <f t="shared" ca="1" si="1427"/>
        <v>39862.567150632683</v>
      </c>
      <c r="CP725" s="602">
        <f t="shared" ca="1" si="1427"/>
        <v>43478.747935967709</v>
      </c>
      <c r="CQ725" s="602">
        <f t="shared" ca="1" si="1427"/>
        <v>45030.566265503898</v>
      </c>
      <c r="CR725" s="602">
        <f t="shared" ca="1" si="1427"/>
        <v>45030.566265503898</v>
      </c>
      <c r="CS725" s="602">
        <f t="shared" ca="1" si="1427"/>
        <v>46607.884191275814</v>
      </c>
      <c r="CT725" s="602">
        <f t="shared" ca="1" si="1427"/>
        <v>46607.884191275814</v>
      </c>
      <c r="CU725" s="602">
        <f t="shared" ca="1" si="1427"/>
        <v>48209.984007450126</v>
      </c>
      <c r="CV725" s="602">
        <f t="shared" ca="1" si="1427"/>
        <v>48209.984007450126</v>
      </c>
      <c r="CW725" s="602">
        <f t="shared" ca="1" si="1427"/>
        <v>49836.133517801674</v>
      </c>
      <c r="CX725" s="602">
        <f t="shared" ca="1" si="1427"/>
        <v>49836.133517801674</v>
      </c>
      <c r="CY725" s="602">
        <f t="shared" ca="1" si="1427"/>
        <v>51485.589135532791</v>
      </c>
      <c r="CZ725" s="602">
        <f t="shared" ca="1" si="1427"/>
        <v>46290.414859746117</v>
      </c>
      <c r="DA725" s="602">
        <f t="shared" ca="1" si="1427"/>
        <v>47887.616454968753</v>
      </c>
      <c r="DB725" s="602">
        <f t="shared" ca="1" si="1427"/>
        <v>47887.616454968753</v>
      </c>
      <c r="DC725" s="602">
        <f t="shared" ca="1" si="1427"/>
        <v>49509.015192921019</v>
      </c>
      <c r="DD725" s="602">
        <f t="shared" ca="1" si="1427"/>
        <v>49509.015192921019</v>
      </c>
      <c r="DE725" s="602">
        <f t="shared" ca="1" si="1427"/>
        <v>51153.869520848333</v>
      </c>
      <c r="DF725" s="602">
        <f t="shared" ca="1" si="1427"/>
        <v>51153.869520848333</v>
      </c>
      <c r="DG725" s="602">
        <f t="shared" ca="1" si="1427"/>
        <v>52821.428913199037</v>
      </c>
      <c r="DH725" s="602">
        <f t="shared" ca="1" si="1427"/>
        <v>52821.428913199037</v>
      </c>
      <c r="DI725" s="602">
        <f t="shared" ca="1" si="1427"/>
        <v>54510.936800140749</v>
      </c>
    </row>
    <row r="726" spans="22:113" x14ac:dyDescent="0.2">
      <c r="W726" s="887">
        <f t="shared" si="1319"/>
        <v>183</v>
      </c>
      <c r="X726" s="890">
        <f t="shared" ref="X726:BA726" ca="1" si="1428">IF(ISNUMBER($W726),IF($W726&lt;=$Z$35,$Z$23*$Z$33*365/360/12+IF($W726=$Z$35,-$Z$23*$Z$34+$Z$23*$Z$34*$Z$26+$Z$37/2,),IF(AND($W726&gt;$Z$35,$W726&lt;=$Z$36),$Z$23*($Z$34*X$40+(1-$Z$34)*$Z$33)*365/360/12+IF($W726=$Z$36,-$Z$23*(1-$Z$34)+$Z217/2,),PMT(X$40/12*365/360,$Z$24+$Z$35-$Z$36,-$Z$23))),"")</f>
        <v>30258.123080979487</v>
      </c>
      <c r="Y726" s="890">
        <f t="shared" ca="1" si="1428"/>
        <v>31023.326031623368</v>
      </c>
      <c r="Z726" s="890">
        <f t="shared" ca="1" si="1428"/>
        <v>31023.326031623368</v>
      </c>
      <c r="AA726" s="890">
        <f t="shared" ca="1" si="1428"/>
        <v>31799.728267184837</v>
      </c>
      <c r="AB726" s="890">
        <f t="shared" ca="1" si="1428"/>
        <v>31799.728267184837</v>
      </c>
      <c r="AC726" s="890">
        <f t="shared" ca="1" si="1428"/>
        <v>32587.243243724675</v>
      </c>
      <c r="AD726" s="890">
        <f t="shared" ca="1" si="1428"/>
        <v>32587.243243724675</v>
      </c>
      <c r="AE726" s="890">
        <f t="shared" ca="1" si="1428"/>
        <v>33385.778544464687</v>
      </c>
      <c r="AF726" s="890">
        <f t="shared" ca="1" si="1428"/>
        <v>33385.778544464687</v>
      </c>
      <c r="AG726" s="890">
        <f t="shared" ca="1" si="1428"/>
        <v>34195.236072157502</v>
      </c>
      <c r="AH726" s="890">
        <f t="shared" ca="1" si="1428"/>
        <v>34740.891398371037</v>
      </c>
      <c r="AI726" s="890">
        <f t="shared" ca="1" si="1428"/>
        <v>36125.853977722742</v>
      </c>
      <c r="AJ726" s="890">
        <f t="shared" ca="1" si="1428"/>
        <v>36125.853977722742</v>
      </c>
      <c r="AK726" s="890">
        <f t="shared" ca="1" si="1428"/>
        <v>37540.139226000429</v>
      </c>
      <c r="AL726" s="890">
        <f t="shared" ca="1" si="1428"/>
        <v>37540.139226000429</v>
      </c>
      <c r="AM726" s="890">
        <f t="shared" ca="1" si="1428"/>
        <v>38983.183461726978</v>
      </c>
      <c r="AN726" s="890">
        <f t="shared" ca="1" si="1428"/>
        <v>38983.183461726978</v>
      </c>
      <c r="AO726" s="890">
        <f t="shared" ca="1" si="1428"/>
        <v>40454.389396970182</v>
      </c>
      <c r="AP726" s="890">
        <f t="shared" ca="1" si="1428"/>
        <v>40454.389396970182</v>
      </c>
      <c r="AQ726" s="890">
        <f t="shared" ca="1" si="1428"/>
        <v>41953.129251949089</v>
      </c>
      <c r="AR726" s="890">
        <f t="shared" ca="1" si="1428"/>
        <v>37254.96291615886</v>
      </c>
      <c r="AS726" s="890">
        <f t="shared" ca="1" si="1428"/>
        <v>38692.302106353636</v>
      </c>
      <c r="AT726" s="890">
        <f t="shared" ca="1" si="1428"/>
        <v>38692.302106353636</v>
      </c>
      <c r="AU726" s="890">
        <f t="shared" ca="1" si="1428"/>
        <v>40157.924993809356</v>
      </c>
      <c r="AV726" s="890">
        <f t="shared" ca="1" si="1428"/>
        <v>40157.924993809356</v>
      </c>
      <c r="AW726" s="890">
        <f t="shared" ca="1" si="1428"/>
        <v>41651.20964433749</v>
      </c>
      <c r="AX726" s="890">
        <f t="shared" ca="1" si="1428"/>
        <v>41651.20964433749</v>
      </c>
      <c r="AY726" s="890">
        <f t="shared" ca="1" si="1428"/>
        <v>43171.50617275374</v>
      </c>
      <c r="AZ726" s="890">
        <f t="shared" ca="1" si="1428"/>
        <v>43171.50617275374</v>
      </c>
      <c r="BA726" s="890">
        <f t="shared" ca="1" si="1428"/>
        <v>44718.13995582729</v>
      </c>
      <c r="CF726" s="602">
        <f t="shared" ref="CF726:DI726" ca="1" si="1429">IF(ISNUMBER($W726),IF($W726&lt;=$Z$35,$Z$23*$Z$33*365/360/12+IF($W726=$Z$35,-$Z$23*$Z$34+$Z$23*$Z$34*$Z$26+$Z$37/2,),IF(AND($W726&gt;$Z$35,$W726&lt;=$Z$36),$Z$23*($Z$34*CF$40+(1-$Z$34)*$Z$33)*365/360/12+IF($W726=$Z$36,-$Z$23*(1-$Z$34)+$Z217/2,),PMT(CF$40/12*365/360,$Z$24+$Z$35-$Z$36,-$Z$23))),"")</f>
        <v>35568.319858392242</v>
      </c>
      <c r="CG726" s="602">
        <f t="shared" ca="1" si="1429"/>
        <v>36406.382743065027</v>
      </c>
      <c r="CH726" s="602">
        <f t="shared" ca="1" si="1429"/>
        <v>36406.382743065027</v>
      </c>
      <c r="CI726" s="602">
        <f t="shared" ca="1" si="1429"/>
        <v>37254.96291615886</v>
      </c>
      <c r="CJ726" s="602">
        <f t="shared" ca="1" si="1429"/>
        <v>37254.96291615886</v>
      </c>
      <c r="CK726" s="602">
        <f t="shared" ca="1" si="1429"/>
        <v>38113.93857024506</v>
      </c>
      <c r="CL726" s="602">
        <f t="shared" ca="1" si="1429"/>
        <v>38113.93857024506</v>
      </c>
      <c r="CM726" s="602">
        <f t="shared" ca="1" si="1429"/>
        <v>38983.183461726985</v>
      </c>
      <c r="CN726" s="602">
        <f t="shared" ca="1" si="1429"/>
        <v>38983.183461726985</v>
      </c>
      <c r="CO726" s="602">
        <f t="shared" ca="1" si="1429"/>
        <v>39862.567150632683</v>
      </c>
      <c r="CP726" s="602">
        <f t="shared" ca="1" si="1429"/>
        <v>43478.747935967709</v>
      </c>
      <c r="CQ726" s="602">
        <f t="shared" ca="1" si="1429"/>
        <v>45030.566265503898</v>
      </c>
      <c r="CR726" s="602">
        <f t="shared" ca="1" si="1429"/>
        <v>45030.566265503898</v>
      </c>
      <c r="CS726" s="602">
        <f t="shared" ca="1" si="1429"/>
        <v>46607.884191275814</v>
      </c>
      <c r="CT726" s="602">
        <f t="shared" ca="1" si="1429"/>
        <v>46607.884191275814</v>
      </c>
      <c r="CU726" s="602">
        <f t="shared" ca="1" si="1429"/>
        <v>48209.984007450126</v>
      </c>
      <c r="CV726" s="602">
        <f t="shared" ca="1" si="1429"/>
        <v>48209.984007450126</v>
      </c>
      <c r="CW726" s="602">
        <f t="shared" ca="1" si="1429"/>
        <v>49836.133517801674</v>
      </c>
      <c r="CX726" s="602">
        <f t="shared" ca="1" si="1429"/>
        <v>49836.133517801674</v>
      </c>
      <c r="CY726" s="602">
        <f t="shared" ca="1" si="1429"/>
        <v>51485.589135532791</v>
      </c>
      <c r="CZ726" s="602">
        <f t="shared" ca="1" si="1429"/>
        <v>46290.414859746117</v>
      </c>
      <c r="DA726" s="602">
        <f t="shared" ca="1" si="1429"/>
        <v>47887.616454968753</v>
      </c>
      <c r="DB726" s="602">
        <f t="shared" ca="1" si="1429"/>
        <v>47887.616454968753</v>
      </c>
      <c r="DC726" s="602">
        <f t="shared" ca="1" si="1429"/>
        <v>49509.015192921019</v>
      </c>
      <c r="DD726" s="602">
        <f t="shared" ca="1" si="1429"/>
        <v>49509.015192921019</v>
      </c>
      <c r="DE726" s="602">
        <f t="shared" ca="1" si="1429"/>
        <v>51153.869520848333</v>
      </c>
      <c r="DF726" s="602">
        <f t="shared" ca="1" si="1429"/>
        <v>51153.869520848333</v>
      </c>
      <c r="DG726" s="602">
        <f t="shared" ca="1" si="1429"/>
        <v>52821.428913199037</v>
      </c>
      <c r="DH726" s="602">
        <f t="shared" ca="1" si="1429"/>
        <v>52821.428913199037</v>
      </c>
      <c r="DI726" s="602">
        <f t="shared" ca="1" si="1429"/>
        <v>54510.936800140749</v>
      </c>
    </row>
    <row r="727" spans="22:113" x14ac:dyDescent="0.2">
      <c r="W727" s="887">
        <f t="shared" si="1319"/>
        <v>184</v>
      </c>
      <c r="X727" s="890">
        <f t="shared" ref="X727:BA727" ca="1" si="1430">IF(ISNUMBER($W727),IF($W727&lt;=$Z$35,$Z$23*$Z$33*365/360/12+IF($W727=$Z$35,-$Z$23*$Z$34+$Z$23*$Z$34*$Z$26+$Z$37/2,),IF(AND($W727&gt;$Z$35,$W727&lt;=$Z$36),$Z$23*($Z$34*X$40+(1-$Z$34)*$Z$33)*365/360/12+IF($W727=$Z$36,-$Z$23*(1-$Z$34)+$Z218/2,),PMT(X$40/12*365/360,$Z$24+$Z$35-$Z$36,-$Z$23))),"")</f>
        <v>30258.123080979487</v>
      </c>
      <c r="Y727" s="890">
        <f t="shared" ca="1" si="1430"/>
        <v>31023.326031623368</v>
      </c>
      <c r="Z727" s="890">
        <f t="shared" ca="1" si="1430"/>
        <v>31023.326031623368</v>
      </c>
      <c r="AA727" s="890">
        <f t="shared" ca="1" si="1430"/>
        <v>31799.728267184837</v>
      </c>
      <c r="AB727" s="890">
        <f t="shared" ca="1" si="1430"/>
        <v>31799.728267184837</v>
      </c>
      <c r="AC727" s="890">
        <f t="shared" ca="1" si="1430"/>
        <v>32587.243243724675</v>
      </c>
      <c r="AD727" s="890">
        <f t="shared" ca="1" si="1430"/>
        <v>32587.243243724675</v>
      </c>
      <c r="AE727" s="890">
        <f t="shared" ca="1" si="1430"/>
        <v>33385.778544464687</v>
      </c>
      <c r="AF727" s="890">
        <f t="shared" ca="1" si="1430"/>
        <v>33385.778544464687</v>
      </c>
      <c r="AG727" s="890">
        <f t="shared" ca="1" si="1430"/>
        <v>34195.236072157502</v>
      </c>
      <c r="AH727" s="890">
        <f t="shared" ca="1" si="1430"/>
        <v>34740.891398371037</v>
      </c>
      <c r="AI727" s="890">
        <f t="shared" ca="1" si="1430"/>
        <v>36125.853977722742</v>
      </c>
      <c r="AJ727" s="890">
        <f t="shared" ca="1" si="1430"/>
        <v>36125.853977722742</v>
      </c>
      <c r="AK727" s="890">
        <f t="shared" ca="1" si="1430"/>
        <v>37540.139226000429</v>
      </c>
      <c r="AL727" s="890">
        <f t="shared" ca="1" si="1430"/>
        <v>37540.139226000429</v>
      </c>
      <c r="AM727" s="890">
        <f t="shared" ca="1" si="1430"/>
        <v>38983.183461726978</v>
      </c>
      <c r="AN727" s="890">
        <f t="shared" ca="1" si="1430"/>
        <v>38983.183461726978</v>
      </c>
      <c r="AO727" s="890">
        <f t="shared" ca="1" si="1430"/>
        <v>40454.389396970182</v>
      </c>
      <c r="AP727" s="890">
        <f t="shared" ca="1" si="1430"/>
        <v>40454.389396970182</v>
      </c>
      <c r="AQ727" s="890">
        <f t="shared" ca="1" si="1430"/>
        <v>41953.129251949089</v>
      </c>
      <c r="AR727" s="890">
        <f t="shared" ca="1" si="1430"/>
        <v>37254.96291615886</v>
      </c>
      <c r="AS727" s="890">
        <f t="shared" ca="1" si="1430"/>
        <v>38692.302106353636</v>
      </c>
      <c r="AT727" s="890">
        <f t="shared" ca="1" si="1430"/>
        <v>38692.302106353636</v>
      </c>
      <c r="AU727" s="890">
        <f t="shared" ca="1" si="1430"/>
        <v>40157.924993809356</v>
      </c>
      <c r="AV727" s="890">
        <f t="shared" ca="1" si="1430"/>
        <v>40157.924993809356</v>
      </c>
      <c r="AW727" s="890">
        <f t="shared" ca="1" si="1430"/>
        <v>41651.20964433749</v>
      </c>
      <c r="AX727" s="890">
        <f t="shared" ca="1" si="1430"/>
        <v>41651.20964433749</v>
      </c>
      <c r="AY727" s="890">
        <f t="shared" ca="1" si="1430"/>
        <v>43171.50617275374</v>
      </c>
      <c r="AZ727" s="890">
        <f t="shared" ca="1" si="1430"/>
        <v>43171.50617275374</v>
      </c>
      <c r="BA727" s="890">
        <f t="shared" ca="1" si="1430"/>
        <v>44718.13995582729</v>
      </c>
      <c r="CF727" s="602">
        <f t="shared" ref="CF727:DI727" ca="1" si="1431">IF(ISNUMBER($W727),IF($W727&lt;=$Z$35,$Z$23*$Z$33*365/360/12+IF($W727=$Z$35,-$Z$23*$Z$34+$Z$23*$Z$34*$Z$26+$Z$37/2,),IF(AND($W727&gt;$Z$35,$W727&lt;=$Z$36),$Z$23*($Z$34*CF$40+(1-$Z$34)*$Z$33)*365/360/12+IF($W727=$Z$36,-$Z$23*(1-$Z$34)+$Z218/2,),PMT(CF$40/12*365/360,$Z$24+$Z$35-$Z$36,-$Z$23))),"")</f>
        <v>35568.319858392242</v>
      </c>
      <c r="CG727" s="602">
        <f t="shared" ca="1" si="1431"/>
        <v>36406.382743065027</v>
      </c>
      <c r="CH727" s="602">
        <f t="shared" ca="1" si="1431"/>
        <v>36406.382743065027</v>
      </c>
      <c r="CI727" s="602">
        <f t="shared" ca="1" si="1431"/>
        <v>37254.96291615886</v>
      </c>
      <c r="CJ727" s="602">
        <f t="shared" ca="1" si="1431"/>
        <v>37254.96291615886</v>
      </c>
      <c r="CK727" s="602">
        <f t="shared" ca="1" si="1431"/>
        <v>38113.93857024506</v>
      </c>
      <c r="CL727" s="602">
        <f t="shared" ca="1" si="1431"/>
        <v>38113.93857024506</v>
      </c>
      <c r="CM727" s="602">
        <f t="shared" ca="1" si="1431"/>
        <v>38983.183461726985</v>
      </c>
      <c r="CN727" s="602">
        <f t="shared" ca="1" si="1431"/>
        <v>38983.183461726985</v>
      </c>
      <c r="CO727" s="602">
        <f t="shared" ca="1" si="1431"/>
        <v>39862.567150632683</v>
      </c>
      <c r="CP727" s="602">
        <f t="shared" ca="1" si="1431"/>
        <v>43478.747935967709</v>
      </c>
      <c r="CQ727" s="602">
        <f t="shared" ca="1" si="1431"/>
        <v>45030.566265503898</v>
      </c>
      <c r="CR727" s="602">
        <f t="shared" ca="1" si="1431"/>
        <v>45030.566265503898</v>
      </c>
      <c r="CS727" s="602">
        <f t="shared" ca="1" si="1431"/>
        <v>46607.884191275814</v>
      </c>
      <c r="CT727" s="602">
        <f t="shared" ca="1" si="1431"/>
        <v>46607.884191275814</v>
      </c>
      <c r="CU727" s="602">
        <f t="shared" ca="1" si="1431"/>
        <v>48209.984007450126</v>
      </c>
      <c r="CV727" s="602">
        <f t="shared" ca="1" si="1431"/>
        <v>48209.984007450126</v>
      </c>
      <c r="CW727" s="602">
        <f t="shared" ca="1" si="1431"/>
        <v>49836.133517801674</v>
      </c>
      <c r="CX727" s="602">
        <f t="shared" ca="1" si="1431"/>
        <v>49836.133517801674</v>
      </c>
      <c r="CY727" s="602">
        <f t="shared" ca="1" si="1431"/>
        <v>51485.589135532791</v>
      </c>
      <c r="CZ727" s="602">
        <f t="shared" ca="1" si="1431"/>
        <v>46290.414859746117</v>
      </c>
      <c r="DA727" s="602">
        <f t="shared" ca="1" si="1431"/>
        <v>47887.616454968753</v>
      </c>
      <c r="DB727" s="602">
        <f t="shared" ca="1" si="1431"/>
        <v>47887.616454968753</v>
      </c>
      <c r="DC727" s="602">
        <f t="shared" ca="1" si="1431"/>
        <v>49509.015192921019</v>
      </c>
      <c r="DD727" s="602">
        <f t="shared" ca="1" si="1431"/>
        <v>49509.015192921019</v>
      </c>
      <c r="DE727" s="602">
        <f t="shared" ca="1" si="1431"/>
        <v>51153.869520848333</v>
      </c>
      <c r="DF727" s="602">
        <f t="shared" ca="1" si="1431"/>
        <v>51153.869520848333</v>
      </c>
      <c r="DG727" s="602">
        <f t="shared" ca="1" si="1431"/>
        <v>52821.428913199037</v>
      </c>
      <c r="DH727" s="602">
        <f t="shared" ca="1" si="1431"/>
        <v>52821.428913199037</v>
      </c>
      <c r="DI727" s="602">
        <f t="shared" ca="1" si="1431"/>
        <v>54510.936800140749</v>
      </c>
    </row>
    <row r="728" spans="22:113" x14ac:dyDescent="0.2">
      <c r="W728" s="887">
        <f t="shared" si="1319"/>
        <v>185</v>
      </c>
      <c r="X728" s="890">
        <f t="shared" ref="X728:BA728" ca="1" si="1432">IF(ISNUMBER($W728),IF($W728&lt;=$Z$35,$Z$23*$Z$33*365/360/12+IF($W728=$Z$35,-$Z$23*$Z$34+$Z$23*$Z$34*$Z$26+$Z$37/2,),IF(AND($W728&gt;$Z$35,$W728&lt;=$Z$36),$Z$23*($Z$34*X$40+(1-$Z$34)*$Z$33)*365/360/12+IF($W728=$Z$36,-$Z$23*(1-$Z$34)+$Z219/2,),PMT(X$40/12*365/360,$Z$24+$Z$35-$Z$36,-$Z$23))),"")</f>
        <v>30258.123080979487</v>
      </c>
      <c r="Y728" s="890">
        <f t="shared" ca="1" si="1432"/>
        <v>31023.326031623368</v>
      </c>
      <c r="Z728" s="890">
        <f t="shared" ca="1" si="1432"/>
        <v>31023.326031623368</v>
      </c>
      <c r="AA728" s="890">
        <f t="shared" ca="1" si="1432"/>
        <v>31799.728267184837</v>
      </c>
      <c r="AB728" s="890">
        <f t="shared" ca="1" si="1432"/>
        <v>31799.728267184837</v>
      </c>
      <c r="AC728" s="890">
        <f t="shared" ca="1" si="1432"/>
        <v>32587.243243724675</v>
      </c>
      <c r="AD728" s="890">
        <f t="shared" ca="1" si="1432"/>
        <v>32587.243243724675</v>
      </c>
      <c r="AE728" s="890">
        <f t="shared" ca="1" si="1432"/>
        <v>33385.778544464687</v>
      </c>
      <c r="AF728" s="890">
        <f t="shared" ca="1" si="1432"/>
        <v>33385.778544464687</v>
      </c>
      <c r="AG728" s="890">
        <f t="shared" ca="1" si="1432"/>
        <v>34195.236072157502</v>
      </c>
      <c r="AH728" s="890">
        <f t="shared" ca="1" si="1432"/>
        <v>34740.891398371037</v>
      </c>
      <c r="AI728" s="890">
        <f t="shared" ca="1" si="1432"/>
        <v>36125.853977722742</v>
      </c>
      <c r="AJ728" s="890">
        <f t="shared" ca="1" si="1432"/>
        <v>36125.853977722742</v>
      </c>
      <c r="AK728" s="890">
        <f t="shared" ca="1" si="1432"/>
        <v>37540.139226000429</v>
      </c>
      <c r="AL728" s="890">
        <f t="shared" ca="1" si="1432"/>
        <v>37540.139226000429</v>
      </c>
      <c r="AM728" s="890">
        <f t="shared" ca="1" si="1432"/>
        <v>38983.183461726978</v>
      </c>
      <c r="AN728" s="890">
        <f t="shared" ca="1" si="1432"/>
        <v>38983.183461726978</v>
      </c>
      <c r="AO728" s="890">
        <f t="shared" ca="1" si="1432"/>
        <v>40454.389396970182</v>
      </c>
      <c r="AP728" s="890">
        <f t="shared" ca="1" si="1432"/>
        <v>40454.389396970182</v>
      </c>
      <c r="AQ728" s="890">
        <f t="shared" ca="1" si="1432"/>
        <v>41953.129251949089</v>
      </c>
      <c r="AR728" s="890">
        <f t="shared" ca="1" si="1432"/>
        <v>37254.96291615886</v>
      </c>
      <c r="AS728" s="890">
        <f t="shared" ca="1" si="1432"/>
        <v>38692.302106353636</v>
      </c>
      <c r="AT728" s="890">
        <f t="shared" ca="1" si="1432"/>
        <v>38692.302106353636</v>
      </c>
      <c r="AU728" s="890">
        <f t="shared" ca="1" si="1432"/>
        <v>40157.924993809356</v>
      </c>
      <c r="AV728" s="890">
        <f t="shared" ca="1" si="1432"/>
        <v>40157.924993809356</v>
      </c>
      <c r="AW728" s="890">
        <f t="shared" ca="1" si="1432"/>
        <v>41651.20964433749</v>
      </c>
      <c r="AX728" s="890">
        <f t="shared" ca="1" si="1432"/>
        <v>41651.20964433749</v>
      </c>
      <c r="AY728" s="890">
        <f t="shared" ca="1" si="1432"/>
        <v>43171.50617275374</v>
      </c>
      <c r="AZ728" s="890">
        <f t="shared" ca="1" si="1432"/>
        <v>43171.50617275374</v>
      </c>
      <c r="BA728" s="890">
        <f t="shared" ca="1" si="1432"/>
        <v>44718.13995582729</v>
      </c>
      <c r="CF728" s="602">
        <f t="shared" ref="CF728:DI728" ca="1" si="1433">IF(ISNUMBER($W728),IF($W728&lt;=$Z$35,$Z$23*$Z$33*365/360/12+IF($W728=$Z$35,-$Z$23*$Z$34+$Z$23*$Z$34*$Z$26+$Z$37/2,),IF(AND($W728&gt;$Z$35,$W728&lt;=$Z$36),$Z$23*($Z$34*CF$40+(1-$Z$34)*$Z$33)*365/360/12+IF($W728=$Z$36,-$Z$23*(1-$Z$34)+$Z219/2,),PMT(CF$40/12*365/360,$Z$24+$Z$35-$Z$36,-$Z$23))),"")</f>
        <v>35568.319858392242</v>
      </c>
      <c r="CG728" s="602">
        <f t="shared" ca="1" si="1433"/>
        <v>36406.382743065027</v>
      </c>
      <c r="CH728" s="602">
        <f t="shared" ca="1" si="1433"/>
        <v>36406.382743065027</v>
      </c>
      <c r="CI728" s="602">
        <f t="shared" ca="1" si="1433"/>
        <v>37254.96291615886</v>
      </c>
      <c r="CJ728" s="602">
        <f t="shared" ca="1" si="1433"/>
        <v>37254.96291615886</v>
      </c>
      <c r="CK728" s="602">
        <f t="shared" ca="1" si="1433"/>
        <v>38113.93857024506</v>
      </c>
      <c r="CL728" s="602">
        <f t="shared" ca="1" si="1433"/>
        <v>38113.93857024506</v>
      </c>
      <c r="CM728" s="602">
        <f t="shared" ca="1" si="1433"/>
        <v>38983.183461726985</v>
      </c>
      <c r="CN728" s="602">
        <f t="shared" ca="1" si="1433"/>
        <v>38983.183461726985</v>
      </c>
      <c r="CO728" s="602">
        <f t="shared" ca="1" si="1433"/>
        <v>39862.567150632683</v>
      </c>
      <c r="CP728" s="602">
        <f t="shared" ca="1" si="1433"/>
        <v>43478.747935967709</v>
      </c>
      <c r="CQ728" s="602">
        <f t="shared" ca="1" si="1433"/>
        <v>45030.566265503898</v>
      </c>
      <c r="CR728" s="602">
        <f t="shared" ca="1" si="1433"/>
        <v>45030.566265503898</v>
      </c>
      <c r="CS728" s="602">
        <f t="shared" ca="1" si="1433"/>
        <v>46607.884191275814</v>
      </c>
      <c r="CT728" s="602">
        <f t="shared" ca="1" si="1433"/>
        <v>46607.884191275814</v>
      </c>
      <c r="CU728" s="602">
        <f t="shared" ca="1" si="1433"/>
        <v>48209.984007450126</v>
      </c>
      <c r="CV728" s="602">
        <f t="shared" ca="1" si="1433"/>
        <v>48209.984007450126</v>
      </c>
      <c r="CW728" s="602">
        <f t="shared" ca="1" si="1433"/>
        <v>49836.133517801674</v>
      </c>
      <c r="CX728" s="602">
        <f t="shared" ca="1" si="1433"/>
        <v>49836.133517801674</v>
      </c>
      <c r="CY728" s="602">
        <f t="shared" ca="1" si="1433"/>
        <v>51485.589135532791</v>
      </c>
      <c r="CZ728" s="602">
        <f t="shared" ca="1" si="1433"/>
        <v>46290.414859746117</v>
      </c>
      <c r="DA728" s="602">
        <f t="shared" ca="1" si="1433"/>
        <v>47887.616454968753</v>
      </c>
      <c r="DB728" s="602">
        <f t="shared" ca="1" si="1433"/>
        <v>47887.616454968753</v>
      </c>
      <c r="DC728" s="602">
        <f t="shared" ca="1" si="1433"/>
        <v>49509.015192921019</v>
      </c>
      <c r="DD728" s="602">
        <f t="shared" ca="1" si="1433"/>
        <v>49509.015192921019</v>
      </c>
      <c r="DE728" s="602">
        <f t="shared" ca="1" si="1433"/>
        <v>51153.869520848333</v>
      </c>
      <c r="DF728" s="602">
        <f t="shared" ca="1" si="1433"/>
        <v>51153.869520848333</v>
      </c>
      <c r="DG728" s="602">
        <f t="shared" ca="1" si="1433"/>
        <v>52821.428913199037</v>
      </c>
      <c r="DH728" s="602">
        <f t="shared" ca="1" si="1433"/>
        <v>52821.428913199037</v>
      </c>
      <c r="DI728" s="602">
        <f t="shared" ca="1" si="1433"/>
        <v>54510.936800140749</v>
      </c>
    </row>
    <row r="729" spans="22:113" x14ac:dyDescent="0.2">
      <c r="W729" s="887">
        <f t="shared" si="1319"/>
        <v>186</v>
      </c>
      <c r="X729" s="890">
        <f t="shared" ref="X729:BA729" ca="1" si="1434">IF(ISNUMBER($W729),IF($W729&lt;=$Z$35,$Z$23*$Z$33*365/360/12+IF($W729=$Z$35,-$Z$23*$Z$34+$Z$23*$Z$34*$Z$26+$Z$37/2,),IF(AND($W729&gt;$Z$35,$W729&lt;=$Z$36),$Z$23*($Z$34*X$40+(1-$Z$34)*$Z$33)*365/360/12+IF($W729=$Z$36,-$Z$23*(1-$Z$34)+$Z220/2,),PMT(X$40/12*365/360,$Z$24+$Z$35-$Z$36,-$Z$23))),"")</f>
        <v>30258.123080979487</v>
      </c>
      <c r="Y729" s="890">
        <f t="shared" ca="1" si="1434"/>
        <v>31023.326031623368</v>
      </c>
      <c r="Z729" s="890">
        <f t="shared" ca="1" si="1434"/>
        <v>31023.326031623368</v>
      </c>
      <c r="AA729" s="890">
        <f t="shared" ca="1" si="1434"/>
        <v>31799.728267184837</v>
      </c>
      <c r="AB729" s="890">
        <f t="shared" ca="1" si="1434"/>
        <v>31799.728267184837</v>
      </c>
      <c r="AC729" s="890">
        <f t="shared" ca="1" si="1434"/>
        <v>32587.243243724675</v>
      </c>
      <c r="AD729" s="890">
        <f t="shared" ca="1" si="1434"/>
        <v>32587.243243724675</v>
      </c>
      <c r="AE729" s="890">
        <f t="shared" ca="1" si="1434"/>
        <v>33385.778544464687</v>
      </c>
      <c r="AF729" s="890">
        <f t="shared" ca="1" si="1434"/>
        <v>33385.778544464687</v>
      </c>
      <c r="AG729" s="890">
        <f t="shared" ca="1" si="1434"/>
        <v>34195.236072157502</v>
      </c>
      <c r="AH729" s="890">
        <f t="shared" ca="1" si="1434"/>
        <v>34740.891398371037</v>
      </c>
      <c r="AI729" s="890">
        <f t="shared" ca="1" si="1434"/>
        <v>36125.853977722742</v>
      </c>
      <c r="AJ729" s="890">
        <f t="shared" ca="1" si="1434"/>
        <v>36125.853977722742</v>
      </c>
      <c r="AK729" s="890">
        <f t="shared" ca="1" si="1434"/>
        <v>37540.139226000429</v>
      </c>
      <c r="AL729" s="890">
        <f t="shared" ca="1" si="1434"/>
        <v>37540.139226000429</v>
      </c>
      <c r="AM729" s="890">
        <f t="shared" ca="1" si="1434"/>
        <v>38983.183461726978</v>
      </c>
      <c r="AN729" s="890">
        <f t="shared" ca="1" si="1434"/>
        <v>38983.183461726978</v>
      </c>
      <c r="AO729" s="890">
        <f t="shared" ca="1" si="1434"/>
        <v>40454.389396970182</v>
      </c>
      <c r="AP729" s="890">
        <f t="shared" ca="1" si="1434"/>
        <v>40454.389396970182</v>
      </c>
      <c r="AQ729" s="890">
        <f t="shared" ca="1" si="1434"/>
        <v>41953.129251949089</v>
      </c>
      <c r="AR729" s="890">
        <f t="shared" ca="1" si="1434"/>
        <v>37254.96291615886</v>
      </c>
      <c r="AS729" s="890">
        <f t="shared" ca="1" si="1434"/>
        <v>38692.302106353636</v>
      </c>
      <c r="AT729" s="890">
        <f t="shared" ca="1" si="1434"/>
        <v>38692.302106353636</v>
      </c>
      <c r="AU729" s="890">
        <f t="shared" ca="1" si="1434"/>
        <v>40157.924993809356</v>
      </c>
      <c r="AV729" s="890">
        <f t="shared" ca="1" si="1434"/>
        <v>40157.924993809356</v>
      </c>
      <c r="AW729" s="890">
        <f t="shared" ca="1" si="1434"/>
        <v>41651.20964433749</v>
      </c>
      <c r="AX729" s="890">
        <f t="shared" ca="1" si="1434"/>
        <v>41651.20964433749</v>
      </c>
      <c r="AY729" s="890">
        <f t="shared" ca="1" si="1434"/>
        <v>43171.50617275374</v>
      </c>
      <c r="AZ729" s="890">
        <f t="shared" ca="1" si="1434"/>
        <v>43171.50617275374</v>
      </c>
      <c r="BA729" s="890">
        <f t="shared" ca="1" si="1434"/>
        <v>44718.13995582729</v>
      </c>
      <c r="CF729" s="602">
        <f t="shared" ref="CF729:DI729" ca="1" si="1435">IF(ISNUMBER($W729),IF($W729&lt;=$Z$35,$Z$23*$Z$33*365/360/12+IF($W729=$Z$35,-$Z$23*$Z$34+$Z$23*$Z$34*$Z$26+$Z$37/2,),IF(AND($W729&gt;$Z$35,$W729&lt;=$Z$36),$Z$23*($Z$34*CF$40+(1-$Z$34)*$Z$33)*365/360/12+IF($W729=$Z$36,-$Z$23*(1-$Z$34)+$Z220/2,),PMT(CF$40/12*365/360,$Z$24+$Z$35-$Z$36,-$Z$23))),"")</f>
        <v>35568.319858392242</v>
      </c>
      <c r="CG729" s="602">
        <f t="shared" ca="1" si="1435"/>
        <v>36406.382743065027</v>
      </c>
      <c r="CH729" s="602">
        <f t="shared" ca="1" si="1435"/>
        <v>36406.382743065027</v>
      </c>
      <c r="CI729" s="602">
        <f t="shared" ca="1" si="1435"/>
        <v>37254.96291615886</v>
      </c>
      <c r="CJ729" s="602">
        <f t="shared" ca="1" si="1435"/>
        <v>37254.96291615886</v>
      </c>
      <c r="CK729" s="602">
        <f t="shared" ca="1" si="1435"/>
        <v>38113.93857024506</v>
      </c>
      <c r="CL729" s="602">
        <f t="shared" ca="1" si="1435"/>
        <v>38113.93857024506</v>
      </c>
      <c r="CM729" s="602">
        <f t="shared" ca="1" si="1435"/>
        <v>38983.183461726985</v>
      </c>
      <c r="CN729" s="602">
        <f t="shared" ca="1" si="1435"/>
        <v>38983.183461726985</v>
      </c>
      <c r="CO729" s="602">
        <f t="shared" ca="1" si="1435"/>
        <v>39862.567150632683</v>
      </c>
      <c r="CP729" s="602">
        <f t="shared" ca="1" si="1435"/>
        <v>43478.747935967709</v>
      </c>
      <c r="CQ729" s="602">
        <f t="shared" ca="1" si="1435"/>
        <v>45030.566265503898</v>
      </c>
      <c r="CR729" s="602">
        <f t="shared" ca="1" si="1435"/>
        <v>45030.566265503898</v>
      </c>
      <c r="CS729" s="602">
        <f t="shared" ca="1" si="1435"/>
        <v>46607.884191275814</v>
      </c>
      <c r="CT729" s="602">
        <f t="shared" ca="1" si="1435"/>
        <v>46607.884191275814</v>
      </c>
      <c r="CU729" s="602">
        <f t="shared" ca="1" si="1435"/>
        <v>48209.984007450126</v>
      </c>
      <c r="CV729" s="602">
        <f t="shared" ca="1" si="1435"/>
        <v>48209.984007450126</v>
      </c>
      <c r="CW729" s="602">
        <f t="shared" ca="1" si="1435"/>
        <v>49836.133517801674</v>
      </c>
      <c r="CX729" s="602">
        <f t="shared" ca="1" si="1435"/>
        <v>49836.133517801674</v>
      </c>
      <c r="CY729" s="602">
        <f t="shared" ca="1" si="1435"/>
        <v>51485.589135532791</v>
      </c>
      <c r="CZ729" s="602">
        <f t="shared" ca="1" si="1435"/>
        <v>46290.414859746117</v>
      </c>
      <c r="DA729" s="602">
        <f t="shared" ca="1" si="1435"/>
        <v>47887.616454968753</v>
      </c>
      <c r="DB729" s="602">
        <f t="shared" ca="1" si="1435"/>
        <v>47887.616454968753</v>
      </c>
      <c r="DC729" s="602">
        <f t="shared" ca="1" si="1435"/>
        <v>49509.015192921019</v>
      </c>
      <c r="DD729" s="602">
        <f t="shared" ca="1" si="1435"/>
        <v>49509.015192921019</v>
      </c>
      <c r="DE729" s="602">
        <f t="shared" ca="1" si="1435"/>
        <v>51153.869520848333</v>
      </c>
      <c r="DF729" s="602">
        <f t="shared" ca="1" si="1435"/>
        <v>51153.869520848333</v>
      </c>
      <c r="DG729" s="602">
        <f t="shared" ca="1" si="1435"/>
        <v>52821.428913199037</v>
      </c>
      <c r="DH729" s="602">
        <f t="shared" ca="1" si="1435"/>
        <v>52821.428913199037</v>
      </c>
      <c r="DI729" s="602">
        <f t="shared" ca="1" si="1435"/>
        <v>54510.936800140749</v>
      </c>
    </row>
    <row r="730" spans="22:113" x14ac:dyDescent="0.2">
      <c r="W730" s="887">
        <f t="shared" si="1319"/>
        <v>187</v>
      </c>
      <c r="X730" s="890">
        <f t="shared" ref="X730:BA730" ca="1" si="1436">IF(ISNUMBER($W730),IF($W730&lt;=$Z$35,$Z$23*$Z$33*365/360/12+IF($W730=$Z$35,-$Z$23*$Z$34+$Z$23*$Z$34*$Z$26+$Z$37/2,),IF(AND($W730&gt;$Z$35,$W730&lt;=$Z$36),$Z$23*($Z$34*X$40+(1-$Z$34)*$Z$33)*365/360/12+IF($W730=$Z$36,-$Z$23*(1-$Z$34)+$Z221/2,),PMT(X$40/12*365/360,$Z$24+$Z$35-$Z$36,-$Z$23))),"")</f>
        <v>30258.123080979487</v>
      </c>
      <c r="Y730" s="890">
        <f t="shared" ca="1" si="1436"/>
        <v>31023.326031623368</v>
      </c>
      <c r="Z730" s="890">
        <f t="shared" ca="1" si="1436"/>
        <v>31023.326031623368</v>
      </c>
      <c r="AA730" s="890">
        <f t="shared" ca="1" si="1436"/>
        <v>31799.728267184837</v>
      </c>
      <c r="AB730" s="890">
        <f t="shared" ca="1" si="1436"/>
        <v>31799.728267184837</v>
      </c>
      <c r="AC730" s="890">
        <f t="shared" ca="1" si="1436"/>
        <v>32587.243243724675</v>
      </c>
      <c r="AD730" s="890">
        <f t="shared" ca="1" si="1436"/>
        <v>32587.243243724675</v>
      </c>
      <c r="AE730" s="890">
        <f t="shared" ca="1" si="1436"/>
        <v>33385.778544464687</v>
      </c>
      <c r="AF730" s="890">
        <f t="shared" ca="1" si="1436"/>
        <v>33385.778544464687</v>
      </c>
      <c r="AG730" s="890">
        <f t="shared" ca="1" si="1436"/>
        <v>34195.236072157502</v>
      </c>
      <c r="AH730" s="890">
        <f t="shared" ca="1" si="1436"/>
        <v>34740.891398371037</v>
      </c>
      <c r="AI730" s="890">
        <f t="shared" ca="1" si="1436"/>
        <v>36125.853977722742</v>
      </c>
      <c r="AJ730" s="890">
        <f t="shared" ca="1" si="1436"/>
        <v>36125.853977722742</v>
      </c>
      <c r="AK730" s="890">
        <f t="shared" ca="1" si="1436"/>
        <v>37540.139226000429</v>
      </c>
      <c r="AL730" s="890">
        <f t="shared" ca="1" si="1436"/>
        <v>37540.139226000429</v>
      </c>
      <c r="AM730" s="890">
        <f t="shared" ca="1" si="1436"/>
        <v>38983.183461726978</v>
      </c>
      <c r="AN730" s="890">
        <f t="shared" ca="1" si="1436"/>
        <v>38983.183461726978</v>
      </c>
      <c r="AO730" s="890">
        <f t="shared" ca="1" si="1436"/>
        <v>40454.389396970182</v>
      </c>
      <c r="AP730" s="890">
        <f t="shared" ca="1" si="1436"/>
        <v>40454.389396970182</v>
      </c>
      <c r="AQ730" s="890">
        <f t="shared" ca="1" si="1436"/>
        <v>41953.129251949089</v>
      </c>
      <c r="AR730" s="890">
        <f t="shared" ca="1" si="1436"/>
        <v>37254.96291615886</v>
      </c>
      <c r="AS730" s="890">
        <f t="shared" ca="1" si="1436"/>
        <v>38692.302106353636</v>
      </c>
      <c r="AT730" s="890">
        <f t="shared" ca="1" si="1436"/>
        <v>38692.302106353636</v>
      </c>
      <c r="AU730" s="890">
        <f t="shared" ca="1" si="1436"/>
        <v>40157.924993809356</v>
      </c>
      <c r="AV730" s="890">
        <f t="shared" ca="1" si="1436"/>
        <v>40157.924993809356</v>
      </c>
      <c r="AW730" s="890">
        <f t="shared" ca="1" si="1436"/>
        <v>41651.20964433749</v>
      </c>
      <c r="AX730" s="890">
        <f t="shared" ca="1" si="1436"/>
        <v>41651.20964433749</v>
      </c>
      <c r="AY730" s="890">
        <f t="shared" ca="1" si="1436"/>
        <v>43171.50617275374</v>
      </c>
      <c r="AZ730" s="890">
        <f t="shared" ca="1" si="1436"/>
        <v>43171.50617275374</v>
      </c>
      <c r="BA730" s="890">
        <f t="shared" ca="1" si="1436"/>
        <v>44718.13995582729</v>
      </c>
      <c r="CF730" s="602">
        <f t="shared" ref="CF730:DI730" ca="1" si="1437">IF(ISNUMBER($W730),IF($W730&lt;=$Z$35,$Z$23*$Z$33*365/360/12+IF($W730=$Z$35,-$Z$23*$Z$34+$Z$23*$Z$34*$Z$26+$Z$37/2,),IF(AND($W730&gt;$Z$35,$W730&lt;=$Z$36),$Z$23*($Z$34*CF$40+(1-$Z$34)*$Z$33)*365/360/12+IF($W730=$Z$36,-$Z$23*(1-$Z$34)+$Z221/2,),PMT(CF$40/12*365/360,$Z$24+$Z$35-$Z$36,-$Z$23))),"")</f>
        <v>35568.319858392242</v>
      </c>
      <c r="CG730" s="602">
        <f t="shared" ca="1" si="1437"/>
        <v>36406.382743065027</v>
      </c>
      <c r="CH730" s="602">
        <f t="shared" ca="1" si="1437"/>
        <v>36406.382743065027</v>
      </c>
      <c r="CI730" s="602">
        <f t="shared" ca="1" si="1437"/>
        <v>37254.96291615886</v>
      </c>
      <c r="CJ730" s="602">
        <f t="shared" ca="1" si="1437"/>
        <v>37254.96291615886</v>
      </c>
      <c r="CK730" s="602">
        <f t="shared" ca="1" si="1437"/>
        <v>38113.93857024506</v>
      </c>
      <c r="CL730" s="602">
        <f t="shared" ca="1" si="1437"/>
        <v>38113.93857024506</v>
      </c>
      <c r="CM730" s="602">
        <f t="shared" ca="1" si="1437"/>
        <v>38983.183461726985</v>
      </c>
      <c r="CN730" s="602">
        <f t="shared" ca="1" si="1437"/>
        <v>38983.183461726985</v>
      </c>
      <c r="CO730" s="602">
        <f t="shared" ca="1" si="1437"/>
        <v>39862.567150632683</v>
      </c>
      <c r="CP730" s="602">
        <f t="shared" ca="1" si="1437"/>
        <v>43478.747935967709</v>
      </c>
      <c r="CQ730" s="602">
        <f t="shared" ca="1" si="1437"/>
        <v>45030.566265503898</v>
      </c>
      <c r="CR730" s="602">
        <f t="shared" ca="1" si="1437"/>
        <v>45030.566265503898</v>
      </c>
      <c r="CS730" s="602">
        <f t="shared" ca="1" si="1437"/>
        <v>46607.884191275814</v>
      </c>
      <c r="CT730" s="602">
        <f t="shared" ca="1" si="1437"/>
        <v>46607.884191275814</v>
      </c>
      <c r="CU730" s="602">
        <f t="shared" ca="1" si="1437"/>
        <v>48209.984007450126</v>
      </c>
      <c r="CV730" s="602">
        <f t="shared" ca="1" si="1437"/>
        <v>48209.984007450126</v>
      </c>
      <c r="CW730" s="602">
        <f t="shared" ca="1" si="1437"/>
        <v>49836.133517801674</v>
      </c>
      <c r="CX730" s="602">
        <f t="shared" ca="1" si="1437"/>
        <v>49836.133517801674</v>
      </c>
      <c r="CY730" s="602">
        <f t="shared" ca="1" si="1437"/>
        <v>51485.589135532791</v>
      </c>
      <c r="CZ730" s="602">
        <f t="shared" ca="1" si="1437"/>
        <v>46290.414859746117</v>
      </c>
      <c r="DA730" s="602">
        <f t="shared" ca="1" si="1437"/>
        <v>47887.616454968753</v>
      </c>
      <c r="DB730" s="602">
        <f t="shared" ca="1" si="1437"/>
        <v>47887.616454968753</v>
      </c>
      <c r="DC730" s="602">
        <f t="shared" ca="1" si="1437"/>
        <v>49509.015192921019</v>
      </c>
      <c r="DD730" s="602">
        <f t="shared" ca="1" si="1437"/>
        <v>49509.015192921019</v>
      </c>
      <c r="DE730" s="602">
        <f t="shared" ca="1" si="1437"/>
        <v>51153.869520848333</v>
      </c>
      <c r="DF730" s="602">
        <f t="shared" ca="1" si="1437"/>
        <v>51153.869520848333</v>
      </c>
      <c r="DG730" s="602">
        <f t="shared" ca="1" si="1437"/>
        <v>52821.428913199037</v>
      </c>
      <c r="DH730" s="602">
        <f t="shared" ca="1" si="1437"/>
        <v>52821.428913199037</v>
      </c>
      <c r="DI730" s="602">
        <f t="shared" ca="1" si="1437"/>
        <v>54510.936800140749</v>
      </c>
    </row>
    <row r="731" spans="22:113" x14ac:dyDescent="0.2">
      <c r="W731" s="887">
        <f t="shared" si="1319"/>
        <v>188</v>
      </c>
      <c r="X731" s="890">
        <f t="shared" ref="X731:BA731" ca="1" si="1438">IF(ISNUMBER($W731),IF($W731&lt;=$Z$35,$Z$23*$Z$33*365/360/12+IF($W731=$Z$35,-$Z$23*$Z$34+$Z$23*$Z$34*$Z$26+$Z$37/2,),IF(AND($W731&gt;$Z$35,$W731&lt;=$Z$36),$Z$23*($Z$34*X$40+(1-$Z$34)*$Z$33)*365/360/12+IF($W731=$Z$36,-$Z$23*(1-$Z$34)+$Z222/2,),PMT(X$40/12*365/360,$Z$24+$Z$35-$Z$36,-$Z$23))),"")</f>
        <v>30258.123080979487</v>
      </c>
      <c r="Y731" s="890">
        <f t="shared" ca="1" si="1438"/>
        <v>31023.326031623368</v>
      </c>
      <c r="Z731" s="890">
        <f t="shared" ca="1" si="1438"/>
        <v>31023.326031623368</v>
      </c>
      <c r="AA731" s="890">
        <f t="shared" ca="1" si="1438"/>
        <v>31799.728267184837</v>
      </c>
      <c r="AB731" s="890">
        <f t="shared" ca="1" si="1438"/>
        <v>31799.728267184837</v>
      </c>
      <c r="AC731" s="890">
        <f t="shared" ca="1" si="1438"/>
        <v>32587.243243724675</v>
      </c>
      <c r="AD731" s="890">
        <f t="shared" ca="1" si="1438"/>
        <v>32587.243243724675</v>
      </c>
      <c r="AE731" s="890">
        <f t="shared" ca="1" si="1438"/>
        <v>33385.778544464687</v>
      </c>
      <c r="AF731" s="890">
        <f t="shared" ca="1" si="1438"/>
        <v>33385.778544464687</v>
      </c>
      <c r="AG731" s="890">
        <f t="shared" ca="1" si="1438"/>
        <v>34195.236072157502</v>
      </c>
      <c r="AH731" s="890">
        <f t="shared" ca="1" si="1438"/>
        <v>34740.891398371037</v>
      </c>
      <c r="AI731" s="890">
        <f t="shared" ca="1" si="1438"/>
        <v>36125.853977722742</v>
      </c>
      <c r="AJ731" s="890">
        <f t="shared" ca="1" si="1438"/>
        <v>36125.853977722742</v>
      </c>
      <c r="AK731" s="890">
        <f t="shared" ca="1" si="1438"/>
        <v>37540.139226000429</v>
      </c>
      <c r="AL731" s="890">
        <f t="shared" ca="1" si="1438"/>
        <v>37540.139226000429</v>
      </c>
      <c r="AM731" s="890">
        <f t="shared" ca="1" si="1438"/>
        <v>38983.183461726978</v>
      </c>
      <c r="AN731" s="890">
        <f t="shared" ca="1" si="1438"/>
        <v>38983.183461726978</v>
      </c>
      <c r="AO731" s="890">
        <f t="shared" ca="1" si="1438"/>
        <v>40454.389396970182</v>
      </c>
      <c r="AP731" s="890">
        <f t="shared" ca="1" si="1438"/>
        <v>40454.389396970182</v>
      </c>
      <c r="AQ731" s="890">
        <f t="shared" ca="1" si="1438"/>
        <v>41953.129251949089</v>
      </c>
      <c r="AR731" s="890">
        <f t="shared" ca="1" si="1438"/>
        <v>37254.96291615886</v>
      </c>
      <c r="AS731" s="890">
        <f t="shared" ca="1" si="1438"/>
        <v>38692.302106353636</v>
      </c>
      <c r="AT731" s="890">
        <f t="shared" ca="1" si="1438"/>
        <v>38692.302106353636</v>
      </c>
      <c r="AU731" s="890">
        <f t="shared" ca="1" si="1438"/>
        <v>40157.924993809356</v>
      </c>
      <c r="AV731" s="890">
        <f t="shared" ca="1" si="1438"/>
        <v>40157.924993809356</v>
      </c>
      <c r="AW731" s="890">
        <f t="shared" ca="1" si="1438"/>
        <v>41651.20964433749</v>
      </c>
      <c r="AX731" s="890">
        <f t="shared" ca="1" si="1438"/>
        <v>41651.20964433749</v>
      </c>
      <c r="AY731" s="890">
        <f t="shared" ca="1" si="1438"/>
        <v>43171.50617275374</v>
      </c>
      <c r="AZ731" s="890">
        <f t="shared" ca="1" si="1438"/>
        <v>43171.50617275374</v>
      </c>
      <c r="BA731" s="890">
        <f t="shared" ca="1" si="1438"/>
        <v>44718.13995582729</v>
      </c>
      <c r="CF731" s="602">
        <f t="shared" ref="CF731:DI731" ca="1" si="1439">IF(ISNUMBER($W731),IF($W731&lt;=$Z$35,$Z$23*$Z$33*365/360/12+IF($W731=$Z$35,-$Z$23*$Z$34+$Z$23*$Z$34*$Z$26+$Z$37/2,),IF(AND($W731&gt;$Z$35,$W731&lt;=$Z$36),$Z$23*($Z$34*CF$40+(1-$Z$34)*$Z$33)*365/360/12+IF($W731=$Z$36,-$Z$23*(1-$Z$34)+$Z222/2,),PMT(CF$40/12*365/360,$Z$24+$Z$35-$Z$36,-$Z$23))),"")</f>
        <v>35568.319858392242</v>
      </c>
      <c r="CG731" s="602">
        <f t="shared" ca="1" si="1439"/>
        <v>36406.382743065027</v>
      </c>
      <c r="CH731" s="602">
        <f t="shared" ca="1" si="1439"/>
        <v>36406.382743065027</v>
      </c>
      <c r="CI731" s="602">
        <f t="shared" ca="1" si="1439"/>
        <v>37254.96291615886</v>
      </c>
      <c r="CJ731" s="602">
        <f t="shared" ca="1" si="1439"/>
        <v>37254.96291615886</v>
      </c>
      <c r="CK731" s="602">
        <f t="shared" ca="1" si="1439"/>
        <v>38113.93857024506</v>
      </c>
      <c r="CL731" s="602">
        <f t="shared" ca="1" si="1439"/>
        <v>38113.93857024506</v>
      </c>
      <c r="CM731" s="602">
        <f t="shared" ca="1" si="1439"/>
        <v>38983.183461726985</v>
      </c>
      <c r="CN731" s="602">
        <f t="shared" ca="1" si="1439"/>
        <v>38983.183461726985</v>
      </c>
      <c r="CO731" s="602">
        <f t="shared" ca="1" si="1439"/>
        <v>39862.567150632683</v>
      </c>
      <c r="CP731" s="602">
        <f t="shared" ca="1" si="1439"/>
        <v>43478.747935967709</v>
      </c>
      <c r="CQ731" s="602">
        <f t="shared" ca="1" si="1439"/>
        <v>45030.566265503898</v>
      </c>
      <c r="CR731" s="602">
        <f t="shared" ca="1" si="1439"/>
        <v>45030.566265503898</v>
      </c>
      <c r="CS731" s="602">
        <f t="shared" ca="1" si="1439"/>
        <v>46607.884191275814</v>
      </c>
      <c r="CT731" s="602">
        <f t="shared" ca="1" si="1439"/>
        <v>46607.884191275814</v>
      </c>
      <c r="CU731" s="602">
        <f t="shared" ca="1" si="1439"/>
        <v>48209.984007450126</v>
      </c>
      <c r="CV731" s="602">
        <f t="shared" ca="1" si="1439"/>
        <v>48209.984007450126</v>
      </c>
      <c r="CW731" s="602">
        <f t="shared" ca="1" si="1439"/>
        <v>49836.133517801674</v>
      </c>
      <c r="CX731" s="602">
        <f t="shared" ca="1" si="1439"/>
        <v>49836.133517801674</v>
      </c>
      <c r="CY731" s="602">
        <f t="shared" ca="1" si="1439"/>
        <v>51485.589135532791</v>
      </c>
      <c r="CZ731" s="602">
        <f t="shared" ca="1" si="1439"/>
        <v>46290.414859746117</v>
      </c>
      <c r="DA731" s="602">
        <f t="shared" ca="1" si="1439"/>
        <v>47887.616454968753</v>
      </c>
      <c r="DB731" s="602">
        <f t="shared" ca="1" si="1439"/>
        <v>47887.616454968753</v>
      </c>
      <c r="DC731" s="602">
        <f t="shared" ca="1" si="1439"/>
        <v>49509.015192921019</v>
      </c>
      <c r="DD731" s="602">
        <f t="shared" ca="1" si="1439"/>
        <v>49509.015192921019</v>
      </c>
      <c r="DE731" s="602">
        <f t="shared" ca="1" si="1439"/>
        <v>51153.869520848333</v>
      </c>
      <c r="DF731" s="602">
        <f t="shared" ca="1" si="1439"/>
        <v>51153.869520848333</v>
      </c>
      <c r="DG731" s="602">
        <f t="shared" ca="1" si="1439"/>
        <v>52821.428913199037</v>
      </c>
      <c r="DH731" s="602">
        <f t="shared" ca="1" si="1439"/>
        <v>52821.428913199037</v>
      </c>
      <c r="DI731" s="602">
        <f t="shared" ca="1" si="1439"/>
        <v>54510.936800140749</v>
      </c>
    </row>
    <row r="732" spans="22:113" x14ac:dyDescent="0.2">
      <c r="W732" s="887">
        <f t="shared" si="1319"/>
        <v>189</v>
      </c>
      <c r="X732" s="890">
        <f t="shared" ref="X732:BA732" ca="1" si="1440">IF(ISNUMBER($W732),IF($W732&lt;=$Z$35,$Z$23*$Z$33*365/360/12+IF($W732=$Z$35,-$Z$23*$Z$34+$Z$23*$Z$34*$Z$26+$Z$37/2,),IF(AND($W732&gt;$Z$35,$W732&lt;=$Z$36),$Z$23*($Z$34*X$40+(1-$Z$34)*$Z$33)*365/360/12+IF($W732=$Z$36,-$Z$23*(1-$Z$34)+$Z223/2,),PMT(X$40/12*365/360,$Z$24+$Z$35-$Z$36,-$Z$23))),"")</f>
        <v>30258.123080979487</v>
      </c>
      <c r="Y732" s="890">
        <f t="shared" ca="1" si="1440"/>
        <v>31023.326031623368</v>
      </c>
      <c r="Z732" s="890">
        <f t="shared" ca="1" si="1440"/>
        <v>31023.326031623368</v>
      </c>
      <c r="AA732" s="890">
        <f t="shared" ca="1" si="1440"/>
        <v>31799.728267184837</v>
      </c>
      <c r="AB732" s="890">
        <f t="shared" ca="1" si="1440"/>
        <v>31799.728267184837</v>
      </c>
      <c r="AC732" s="890">
        <f t="shared" ca="1" si="1440"/>
        <v>32587.243243724675</v>
      </c>
      <c r="AD732" s="890">
        <f t="shared" ca="1" si="1440"/>
        <v>32587.243243724675</v>
      </c>
      <c r="AE732" s="890">
        <f t="shared" ca="1" si="1440"/>
        <v>33385.778544464687</v>
      </c>
      <c r="AF732" s="890">
        <f t="shared" ca="1" si="1440"/>
        <v>33385.778544464687</v>
      </c>
      <c r="AG732" s="890">
        <f t="shared" ca="1" si="1440"/>
        <v>34195.236072157502</v>
      </c>
      <c r="AH732" s="890">
        <f t="shared" ca="1" si="1440"/>
        <v>34740.891398371037</v>
      </c>
      <c r="AI732" s="890">
        <f t="shared" ca="1" si="1440"/>
        <v>36125.853977722742</v>
      </c>
      <c r="AJ732" s="890">
        <f t="shared" ca="1" si="1440"/>
        <v>36125.853977722742</v>
      </c>
      <c r="AK732" s="890">
        <f t="shared" ca="1" si="1440"/>
        <v>37540.139226000429</v>
      </c>
      <c r="AL732" s="890">
        <f t="shared" ca="1" si="1440"/>
        <v>37540.139226000429</v>
      </c>
      <c r="AM732" s="890">
        <f t="shared" ca="1" si="1440"/>
        <v>38983.183461726978</v>
      </c>
      <c r="AN732" s="890">
        <f t="shared" ca="1" si="1440"/>
        <v>38983.183461726978</v>
      </c>
      <c r="AO732" s="890">
        <f t="shared" ca="1" si="1440"/>
        <v>40454.389396970182</v>
      </c>
      <c r="AP732" s="890">
        <f t="shared" ca="1" si="1440"/>
        <v>40454.389396970182</v>
      </c>
      <c r="AQ732" s="890">
        <f t="shared" ca="1" si="1440"/>
        <v>41953.129251949089</v>
      </c>
      <c r="AR732" s="890">
        <f t="shared" ca="1" si="1440"/>
        <v>37254.96291615886</v>
      </c>
      <c r="AS732" s="890">
        <f t="shared" ca="1" si="1440"/>
        <v>38692.302106353636</v>
      </c>
      <c r="AT732" s="890">
        <f t="shared" ca="1" si="1440"/>
        <v>38692.302106353636</v>
      </c>
      <c r="AU732" s="890">
        <f t="shared" ca="1" si="1440"/>
        <v>40157.924993809356</v>
      </c>
      <c r="AV732" s="890">
        <f t="shared" ca="1" si="1440"/>
        <v>40157.924993809356</v>
      </c>
      <c r="AW732" s="890">
        <f t="shared" ca="1" si="1440"/>
        <v>41651.20964433749</v>
      </c>
      <c r="AX732" s="890">
        <f t="shared" ca="1" si="1440"/>
        <v>41651.20964433749</v>
      </c>
      <c r="AY732" s="890">
        <f t="shared" ca="1" si="1440"/>
        <v>43171.50617275374</v>
      </c>
      <c r="AZ732" s="890">
        <f t="shared" ca="1" si="1440"/>
        <v>43171.50617275374</v>
      </c>
      <c r="BA732" s="890">
        <f t="shared" ca="1" si="1440"/>
        <v>44718.13995582729</v>
      </c>
      <c r="CF732" s="602">
        <f t="shared" ref="CF732:DI732" ca="1" si="1441">IF(ISNUMBER($W732),IF($W732&lt;=$Z$35,$Z$23*$Z$33*365/360/12+IF($W732=$Z$35,-$Z$23*$Z$34+$Z$23*$Z$34*$Z$26+$Z$37/2,),IF(AND($W732&gt;$Z$35,$W732&lt;=$Z$36),$Z$23*($Z$34*CF$40+(1-$Z$34)*$Z$33)*365/360/12+IF($W732=$Z$36,-$Z$23*(1-$Z$34)+$Z223/2,),PMT(CF$40/12*365/360,$Z$24+$Z$35-$Z$36,-$Z$23))),"")</f>
        <v>35568.319858392242</v>
      </c>
      <c r="CG732" s="602">
        <f t="shared" ca="1" si="1441"/>
        <v>36406.382743065027</v>
      </c>
      <c r="CH732" s="602">
        <f t="shared" ca="1" si="1441"/>
        <v>36406.382743065027</v>
      </c>
      <c r="CI732" s="602">
        <f t="shared" ca="1" si="1441"/>
        <v>37254.96291615886</v>
      </c>
      <c r="CJ732" s="602">
        <f t="shared" ca="1" si="1441"/>
        <v>37254.96291615886</v>
      </c>
      <c r="CK732" s="602">
        <f t="shared" ca="1" si="1441"/>
        <v>38113.93857024506</v>
      </c>
      <c r="CL732" s="602">
        <f t="shared" ca="1" si="1441"/>
        <v>38113.93857024506</v>
      </c>
      <c r="CM732" s="602">
        <f t="shared" ca="1" si="1441"/>
        <v>38983.183461726985</v>
      </c>
      <c r="CN732" s="602">
        <f t="shared" ca="1" si="1441"/>
        <v>38983.183461726985</v>
      </c>
      <c r="CO732" s="602">
        <f t="shared" ca="1" si="1441"/>
        <v>39862.567150632683</v>
      </c>
      <c r="CP732" s="602">
        <f t="shared" ca="1" si="1441"/>
        <v>43478.747935967709</v>
      </c>
      <c r="CQ732" s="602">
        <f t="shared" ca="1" si="1441"/>
        <v>45030.566265503898</v>
      </c>
      <c r="CR732" s="602">
        <f t="shared" ca="1" si="1441"/>
        <v>45030.566265503898</v>
      </c>
      <c r="CS732" s="602">
        <f t="shared" ca="1" si="1441"/>
        <v>46607.884191275814</v>
      </c>
      <c r="CT732" s="602">
        <f t="shared" ca="1" si="1441"/>
        <v>46607.884191275814</v>
      </c>
      <c r="CU732" s="602">
        <f t="shared" ca="1" si="1441"/>
        <v>48209.984007450126</v>
      </c>
      <c r="CV732" s="602">
        <f t="shared" ca="1" si="1441"/>
        <v>48209.984007450126</v>
      </c>
      <c r="CW732" s="602">
        <f t="shared" ca="1" si="1441"/>
        <v>49836.133517801674</v>
      </c>
      <c r="CX732" s="602">
        <f t="shared" ca="1" si="1441"/>
        <v>49836.133517801674</v>
      </c>
      <c r="CY732" s="602">
        <f t="shared" ca="1" si="1441"/>
        <v>51485.589135532791</v>
      </c>
      <c r="CZ732" s="602">
        <f t="shared" ca="1" si="1441"/>
        <v>46290.414859746117</v>
      </c>
      <c r="DA732" s="602">
        <f t="shared" ca="1" si="1441"/>
        <v>47887.616454968753</v>
      </c>
      <c r="DB732" s="602">
        <f t="shared" ca="1" si="1441"/>
        <v>47887.616454968753</v>
      </c>
      <c r="DC732" s="602">
        <f t="shared" ca="1" si="1441"/>
        <v>49509.015192921019</v>
      </c>
      <c r="DD732" s="602">
        <f t="shared" ca="1" si="1441"/>
        <v>49509.015192921019</v>
      </c>
      <c r="DE732" s="602">
        <f t="shared" ca="1" si="1441"/>
        <v>51153.869520848333</v>
      </c>
      <c r="DF732" s="602">
        <f t="shared" ca="1" si="1441"/>
        <v>51153.869520848333</v>
      </c>
      <c r="DG732" s="602">
        <f t="shared" ca="1" si="1441"/>
        <v>52821.428913199037</v>
      </c>
      <c r="DH732" s="602">
        <f t="shared" ca="1" si="1441"/>
        <v>52821.428913199037</v>
      </c>
      <c r="DI732" s="602">
        <f t="shared" ca="1" si="1441"/>
        <v>54510.936800140749</v>
      </c>
    </row>
    <row r="733" spans="22:113" x14ac:dyDescent="0.2">
      <c r="W733" s="887">
        <f t="shared" si="1319"/>
        <v>190</v>
      </c>
      <c r="X733" s="890">
        <f t="shared" ref="X733:BA733" ca="1" si="1442">IF(ISNUMBER($W733),IF($W733&lt;=$Z$35,$Z$23*$Z$33*365/360/12+IF($W733=$Z$35,-$Z$23*$Z$34+$Z$23*$Z$34*$Z$26+$Z$37/2,),IF(AND($W733&gt;$Z$35,$W733&lt;=$Z$36),$Z$23*($Z$34*X$40+(1-$Z$34)*$Z$33)*365/360/12+IF($W733=$Z$36,-$Z$23*(1-$Z$34)+$Z224/2,),PMT(X$40/12*365/360,$Z$24+$Z$35-$Z$36,-$Z$23))),"")</f>
        <v>30258.123080979487</v>
      </c>
      <c r="Y733" s="890">
        <f t="shared" ca="1" si="1442"/>
        <v>31023.326031623368</v>
      </c>
      <c r="Z733" s="890">
        <f t="shared" ca="1" si="1442"/>
        <v>31023.326031623368</v>
      </c>
      <c r="AA733" s="890">
        <f t="shared" ca="1" si="1442"/>
        <v>31799.728267184837</v>
      </c>
      <c r="AB733" s="890">
        <f t="shared" ca="1" si="1442"/>
        <v>31799.728267184837</v>
      </c>
      <c r="AC733" s="890">
        <f t="shared" ca="1" si="1442"/>
        <v>32587.243243724675</v>
      </c>
      <c r="AD733" s="890">
        <f t="shared" ca="1" si="1442"/>
        <v>32587.243243724675</v>
      </c>
      <c r="AE733" s="890">
        <f t="shared" ca="1" si="1442"/>
        <v>33385.778544464687</v>
      </c>
      <c r="AF733" s="890">
        <f t="shared" ca="1" si="1442"/>
        <v>33385.778544464687</v>
      </c>
      <c r="AG733" s="890">
        <f t="shared" ca="1" si="1442"/>
        <v>34195.236072157502</v>
      </c>
      <c r="AH733" s="890">
        <f t="shared" ca="1" si="1442"/>
        <v>34740.891398371037</v>
      </c>
      <c r="AI733" s="890">
        <f t="shared" ca="1" si="1442"/>
        <v>36125.853977722742</v>
      </c>
      <c r="AJ733" s="890">
        <f t="shared" ca="1" si="1442"/>
        <v>36125.853977722742</v>
      </c>
      <c r="AK733" s="890">
        <f t="shared" ca="1" si="1442"/>
        <v>37540.139226000429</v>
      </c>
      <c r="AL733" s="890">
        <f t="shared" ca="1" si="1442"/>
        <v>37540.139226000429</v>
      </c>
      <c r="AM733" s="890">
        <f t="shared" ca="1" si="1442"/>
        <v>38983.183461726978</v>
      </c>
      <c r="AN733" s="890">
        <f t="shared" ca="1" si="1442"/>
        <v>38983.183461726978</v>
      </c>
      <c r="AO733" s="890">
        <f t="shared" ca="1" si="1442"/>
        <v>40454.389396970182</v>
      </c>
      <c r="AP733" s="890">
        <f t="shared" ca="1" si="1442"/>
        <v>40454.389396970182</v>
      </c>
      <c r="AQ733" s="890">
        <f t="shared" ca="1" si="1442"/>
        <v>41953.129251949089</v>
      </c>
      <c r="AR733" s="890">
        <f t="shared" ca="1" si="1442"/>
        <v>37254.96291615886</v>
      </c>
      <c r="AS733" s="890">
        <f t="shared" ca="1" si="1442"/>
        <v>38692.302106353636</v>
      </c>
      <c r="AT733" s="890">
        <f t="shared" ca="1" si="1442"/>
        <v>38692.302106353636</v>
      </c>
      <c r="AU733" s="890">
        <f t="shared" ca="1" si="1442"/>
        <v>40157.924993809356</v>
      </c>
      <c r="AV733" s="890">
        <f t="shared" ca="1" si="1442"/>
        <v>40157.924993809356</v>
      </c>
      <c r="AW733" s="890">
        <f t="shared" ca="1" si="1442"/>
        <v>41651.20964433749</v>
      </c>
      <c r="AX733" s="890">
        <f t="shared" ca="1" si="1442"/>
        <v>41651.20964433749</v>
      </c>
      <c r="AY733" s="890">
        <f t="shared" ca="1" si="1442"/>
        <v>43171.50617275374</v>
      </c>
      <c r="AZ733" s="890">
        <f t="shared" ca="1" si="1442"/>
        <v>43171.50617275374</v>
      </c>
      <c r="BA733" s="890">
        <f t="shared" ca="1" si="1442"/>
        <v>44718.13995582729</v>
      </c>
      <c r="CF733" s="602">
        <f t="shared" ref="CF733:DI733" ca="1" si="1443">IF(ISNUMBER($W733),IF($W733&lt;=$Z$35,$Z$23*$Z$33*365/360/12+IF($W733=$Z$35,-$Z$23*$Z$34+$Z$23*$Z$34*$Z$26+$Z$37/2,),IF(AND($W733&gt;$Z$35,$W733&lt;=$Z$36),$Z$23*($Z$34*CF$40+(1-$Z$34)*$Z$33)*365/360/12+IF($W733=$Z$36,-$Z$23*(1-$Z$34)+$Z224/2,),PMT(CF$40/12*365/360,$Z$24+$Z$35-$Z$36,-$Z$23))),"")</f>
        <v>35568.319858392242</v>
      </c>
      <c r="CG733" s="602">
        <f t="shared" ca="1" si="1443"/>
        <v>36406.382743065027</v>
      </c>
      <c r="CH733" s="602">
        <f t="shared" ca="1" si="1443"/>
        <v>36406.382743065027</v>
      </c>
      <c r="CI733" s="602">
        <f t="shared" ca="1" si="1443"/>
        <v>37254.96291615886</v>
      </c>
      <c r="CJ733" s="602">
        <f t="shared" ca="1" si="1443"/>
        <v>37254.96291615886</v>
      </c>
      <c r="CK733" s="602">
        <f t="shared" ca="1" si="1443"/>
        <v>38113.93857024506</v>
      </c>
      <c r="CL733" s="602">
        <f t="shared" ca="1" si="1443"/>
        <v>38113.93857024506</v>
      </c>
      <c r="CM733" s="602">
        <f t="shared" ca="1" si="1443"/>
        <v>38983.183461726985</v>
      </c>
      <c r="CN733" s="602">
        <f t="shared" ca="1" si="1443"/>
        <v>38983.183461726985</v>
      </c>
      <c r="CO733" s="602">
        <f t="shared" ca="1" si="1443"/>
        <v>39862.567150632683</v>
      </c>
      <c r="CP733" s="602">
        <f t="shared" ca="1" si="1443"/>
        <v>43478.747935967709</v>
      </c>
      <c r="CQ733" s="602">
        <f t="shared" ca="1" si="1443"/>
        <v>45030.566265503898</v>
      </c>
      <c r="CR733" s="602">
        <f t="shared" ca="1" si="1443"/>
        <v>45030.566265503898</v>
      </c>
      <c r="CS733" s="602">
        <f t="shared" ca="1" si="1443"/>
        <v>46607.884191275814</v>
      </c>
      <c r="CT733" s="602">
        <f t="shared" ca="1" si="1443"/>
        <v>46607.884191275814</v>
      </c>
      <c r="CU733" s="602">
        <f t="shared" ca="1" si="1443"/>
        <v>48209.984007450126</v>
      </c>
      <c r="CV733" s="602">
        <f t="shared" ca="1" si="1443"/>
        <v>48209.984007450126</v>
      </c>
      <c r="CW733" s="602">
        <f t="shared" ca="1" si="1443"/>
        <v>49836.133517801674</v>
      </c>
      <c r="CX733" s="602">
        <f t="shared" ca="1" si="1443"/>
        <v>49836.133517801674</v>
      </c>
      <c r="CY733" s="602">
        <f t="shared" ca="1" si="1443"/>
        <v>51485.589135532791</v>
      </c>
      <c r="CZ733" s="602">
        <f t="shared" ca="1" si="1443"/>
        <v>46290.414859746117</v>
      </c>
      <c r="DA733" s="602">
        <f t="shared" ca="1" si="1443"/>
        <v>47887.616454968753</v>
      </c>
      <c r="DB733" s="602">
        <f t="shared" ca="1" si="1443"/>
        <v>47887.616454968753</v>
      </c>
      <c r="DC733" s="602">
        <f t="shared" ca="1" si="1443"/>
        <v>49509.015192921019</v>
      </c>
      <c r="DD733" s="602">
        <f t="shared" ca="1" si="1443"/>
        <v>49509.015192921019</v>
      </c>
      <c r="DE733" s="602">
        <f t="shared" ca="1" si="1443"/>
        <v>51153.869520848333</v>
      </c>
      <c r="DF733" s="602">
        <f t="shared" ca="1" si="1443"/>
        <v>51153.869520848333</v>
      </c>
      <c r="DG733" s="602">
        <f t="shared" ca="1" si="1443"/>
        <v>52821.428913199037</v>
      </c>
      <c r="DH733" s="602">
        <f t="shared" ca="1" si="1443"/>
        <v>52821.428913199037</v>
      </c>
      <c r="DI733" s="602">
        <f t="shared" ca="1" si="1443"/>
        <v>54510.936800140749</v>
      </c>
    </row>
    <row r="734" spans="22:113" x14ac:dyDescent="0.2">
      <c r="W734" s="887">
        <f t="shared" si="1319"/>
        <v>191</v>
      </c>
      <c r="X734" s="890">
        <f t="shared" ref="X734:BA734" ca="1" si="1444">IF(ISNUMBER($W734),IF($W734&lt;=$Z$35,$Z$23*$Z$33*365/360/12+IF($W734=$Z$35,-$Z$23*$Z$34+$Z$23*$Z$34*$Z$26+$Z$37/2,),IF(AND($W734&gt;$Z$35,$W734&lt;=$Z$36),$Z$23*($Z$34*X$40+(1-$Z$34)*$Z$33)*365/360/12+IF($W734=$Z$36,-$Z$23*(1-$Z$34)+$Z225/2,),PMT(X$40/12*365/360,$Z$24+$Z$35-$Z$36,-$Z$23))),"")</f>
        <v>30258.123080979487</v>
      </c>
      <c r="Y734" s="890">
        <f t="shared" ca="1" si="1444"/>
        <v>31023.326031623368</v>
      </c>
      <c r="Z734" s="890">
        <f t="shared" ca="1" si="1444"/>
        <v>31023.326031623368</v>
      </c>
      <c r="AA734" s="890">
        <f t="shared" ca="1" si="1444"/>
        <v>31799.728267184837</v>
      </c>
      <c r="AB734" s="890">
        <f t="shared" ca="1" si="1444"/>
        <v>31799.728267184837</v>
      </c>
      <c r="AC734" s="890">
        <f t="shared" ca="1" si="1444"/>
        <v>32587.243243724675</v>
      </c>
      <c r="AD734" s="890">
        <f t="shared" ca="1" si="1444"/>
        <v>32587.243243724675</v>
      </c>
      <c r="AE734" s="890">
        <f t="shared" ca="1" si="1444"/>
        <v>33385.778544464687</v>
      </c>
      <c r="AF734" s="890">
        <f t="shared" ca="1" si="1444"/>
        <v>33385.778544464687</v>
      </c>
      <c r="AG734" s="890">
        <f t="shared" ca="1" si="1444"/>
        <v>34195.236072157502</v>
      </c>
      <c r="AH734" s="890">
        <f t="shared" ca="1" si="1444"/>
        <v>34740.891398371037</v>
      </c>
      <c r="AI734" s="890">
        <f t="shared" ca="1" si="1444"/>
        <v>36125.853977722742</v>
      </c>
      <c r="AJ734" s="890">
        <f t="shared" ca="1" si="1444"/>
        <v>36125.853977722742</v>
      </c>
      <c r="AK734" s="890">
        <f t="shared" ca="1" si="1444"/>
        <v>37540.139226000429</v>
      </c>
      <c r="AL734" s="890">
        <f t="shared" ca="1" si="1444"/>
        <v>37540.139226000429</v>
      </c>
      <c r="AM734" s="890">
        <f t="shared" ca="1" si="1444"/>
        <v>38983.183461726978</v>
      </c>
      <c r="AN734" s="890">
        <f t="shared" ca="1" si="1444"/>
        <v>38983.183461726978</v>
      </c>
      <c r="AO734" s="890">
        <f t="shared" ca="1" si="1444"/>
        <v>40454.389396970182</v>
      </c>
      <c r="AP734" s="890">
        <f t="shared" ca="1" si="1444"/>
        <v>40454.389396970182</v>
      </c>
      <c r="AQ734" s="890">
        <f t="shared" ca="1" si="1444"/>
        <v>41953.129251949089</v>
      </c>
      <c r="AR734" s="890">
        <f t="shared" ca="1" si="1444"/>
        <v>37254.96291615886</v>
      </c>
      <c r="AS734" s="890">
        <f t="shared" ca="1" si="1444"/>
        <v>38692.302106353636</v>
      </c>
      <c r="AT734" s="890">
        <f t="shared" ca="1" si="1444"/>
        <v>38692.302106353636</v>
      </c>
      <c r="AU734" s="890">
        <f t="shared" ca="1" si="1444"/>
        <v>40157.924993809356</v>
      </c>
      <c r="AV734" s="890">
        <f t="shared" ca="1" si="1444"/>
        <v>40157.924993809356</v>
      </c>
      <c r="AW734" s="890">
        <f t="shared" ca="1" si="1444"/>
        <v>41651.20964433749</v>
      </c>
      <c r="AX734" s="890">
        <f t="shared" ca="1" si="1444"/>
        <v>41651.20964433749</v>
      </c>
      <c r="AY734" s="890">
        <f t="shared" ca="1" si="1444"/>
        <v>43171.50617275374</v>
      </c>
      <c r="AZ734" s="890">
        <f t="shared" ca="1" si="1444"/>
        <v>43171.50617275374</v>
      </c>
      <c r="BA734" s="890">
        <f t="shared" ca="1" si="1444"/>
        <v>44718.13995582729</v>
      </c>
      <c r="CF734" s="602">
        <f t="shared" ref="CF734:DI734" ca="1" si="1445">IF(ISNUMBER($W734),IF($W734&lt;=$Z$35,$Z$23*$Z$33*365/360/12+IF($W734=$Z$35,-$Z$23*$Z$34+$Z$23*$Z$34*$Z$26+$Z$37/2,),IF(AND($W734&gt;$Z$35,$W734&lt;=$Z$36),$Z$23*($Z$34*CF$40+(1-$Z$34)*$Z$33)*365/360/12+IF($W734=$Z$36,-$Z$23*(1-$Z$34)+$Z225/2,),PMT(CF$40/12*365/360,$Z$24+$Z$35-$Z$36,-$Z$23))),"")</f>
        <v>35568.319858392242</v>
      </c>
      <c r="CG734" s="602">
        <f t="shared" ca="1" si="1445"/>
        <v>36406.382743065027</v>
      </c>
      <c r="CH734" s="602">
        <f t="shared" ca="1" si="1445"/>
        <v>36406.382743065027</v>
      </c>
      <c r="CI734" s="602">
        <f t="shared" ca="1" si="1445"/>
        <v>37254.96291615886</v>
      </c>
      <c r="CJ734" s="602">
        <f t="shared" ca="1" si="1445"/>
        <v>37254.96291615886</v>
      </c>
      <c r="CK734" s="602">
        <f t="shared" ca="1" si="1445"/>
        <v>38113.93857024506</v>
      </c>
      <c r="CL734" s="602">
        <f t="shared" ca="1" si="1445"/>
        <v>38113.93857024506</v>
      </c>
      <c r="CM734" s="602">
        <f t="shared" ca="1" si="1445"/>
        <v>38983.183461726985</v>
      </c>
      <c r="CN734" s="602">
        <f t="shared" ca="1" si="1445"/>
        <v>38983.183461726985</v>
      </c>
      <c r="CO734" s="602">
        <f t="shared" ca="1" si="1445"/>
        <v>39862.567150632683</v>
      </c>
      <c r="CP734" s="602">
        <f t="shared" ca="1" si="1445"/>
        <v>43478.747935967709</v>
      </c>
      <c r="CQ734" s="602">
        <f t="shared" ca="1" si="1445"/>
        <v>45030.566265503898</v>
      </c>
      <c r="CR734" s="602">
        <f t="shared" ca="1" si="1445"/>
        <v>45030.566265503898</v>
      </c>
      <c r="CS734" s="602">
        <f t="shared" ca="1" si="1445"/>
        <v>46607.884191275814</v>
      </c>
      <c r="CT734" s="602">
        <f t="shared" ca="1" si="1445"/>
        <v>46607.884191275814</v>
      </c>
      <c r="CU734" s="602">
        <f t="shared" ca="1" si="1445"/>
        <v>48209.984007450126</v>
      </c>
      <c r="CV734" s="602">
        <f t="shared" ca="1" si="1445"/>
        <v>48209.984007450126</v>
      </c>
      <c r="CW734" s="602">
        <f t="shared" ca="1" si="1445"/>
        <v>49836.133517801674</v>
      </c>
      <c r="CX734" s="602">
        <f t="shared" ca="1" si="1445"/>
        <v>49836.133517801674</v>
      </c>
      <c r="CY734" s="602">
        <f t="shared" ca="1" si="1445"/>
        <v>51485.589135532791</v>
      </c>
      <c r="CZ734" s="602">
        <f t="shared" ca="1" si="1445"/>
        <v>46290.414859746117</v>
      </c>
      <c r="DA734" s="602">
        <f t="shared" ca="1" si="1445"/>
        <v>47887.616454968753</v>
      </c>
      <c r="DB734" s="602">
        <f t="shared" ca="1" si="1445"/>
        <v>47887.616454968753</v>
      </c>
      <c r="DC734" s="602">
        <f t="shared" ca="1" si="1445"/>
        <v>49509.015192921019</v>
      </c>
      <c r="DD734" s="602">
        <f t="shared" ca="1" si="1445"/>
        <v>49509.015192921019</v>
      </c>
      <c r="DE734" s="602">
        <f t="shared" ca="1" si="1445"/>
        <v>51153.869520848333</v>
      </c>
      <c r="DF734" s="602">
        <f t="shared" ca="1" si="1445"/>
        <v>51153.869520848333</v>
      </c>
      <c r="DG734" s="602">
        <f t="shared" ca="1" si="1445"/>
        <v>52821.428913199037</v>
      </c>
      <c r="DH734" s="602">
        <f t="shared" ca="1" si="1445"/>
        <v>52821.428913199037</v>
      </c>
      <c r="DI734" s="602">
        <f t="shared" ca="1" si="1445"/>
        <v>54510.936800140749</v>
      </c>
    </row>
    <row r="735" spans="22:113" x14ac:dyDescent="0.2">
      <c r="W735" s="887">
        <f t="shared" si="1319"/>
        <v>192</v>
      </c>
      <c r="X735" s="890">
        <f t="shared" ref="X735:BA735" ca="1" si="1446">IF(ISNUMBER($W735),IF($W735&lt;=$Z$35,$Z$23*$Z$33*365/360/12+IF($W735=$Z$35,-$Z$23*$Z$34+$Z$23*$Z$34*$Z$26+$Z$37/2,),IF(AND($W735&gt;$Z$35,$W735&lt;=$Z$36),$Z$23*($Z$34*X$40+(1-$Z$34)*$Z$33)*365/360/12+IF($W735=$Z$36,-$Z$23*(1-$Z$34)+$Z226/2,),PMT(X$40/12*365/360,$Z$24+$Z$35-$Z$36,-$Z$23))),"")</f>
        <v>30258.123080979487</v>
      </c>
      <c r="Y735" s="890">
        <f t="shared" ca="1" si="1446"/>
        <v>31023.326031623368</v>
      </c>
      <c r="Z735" s="890">
        <f t="shared" ca="1" si="1446"/>
        <v>31023.326031623368</v>
      </c>
      <c r="AA735" s="890">
        <f t="shared" ca="1" si="1446"/>
        <v>31799.728267184837</v>
      </c>
      <c r="AB735" s="890">
        <f t="shared" ca="1" si="1446"/>
        <v>31799.728267184837</v>
      </c>
      <c r="AC735" s="890">
        <f t="shared" ca="1" si="1446"/>
        <v>32587.243243724675</v>
      </c>
      <c r="AD735" s="890">
        <f t="shared" ca="1" si="1446"/>
        <v>32587.243243724675</v>
      </c>
      <c r="AE735" s="890">
        <f t="shared" ca="1" si="1446"/>
        <v>33385.778544464687</v>
      </c>
      <c r="AF735" s="890">
        <f t="shared" ca="1" si="1446"/>
        <v>33385.778544464687</v>
      </c>
      <c r="AG735" s="890">
        <f t="shared" ca="1" si="1446"/>
        <v>34195.236072157502</v>
      </c>
      <c r="AH735" s="890">
        <f t="shared" ca="1" si="1446"/>
        <v>34740.891398371037</v>
      </c>
      <c r="AI735" s="890">
        <f t="shared" ca="1" si="1446"/>
        <v>36125.853977722742</v>
      </c>
      <c r="AJ735" s="890">
        <f t="shared" ca="1" si="1446"/>
        <v>36125.853977722742</v>
      </c>
      <c r="AK735" s="890">
        <f t="shared" ca="1" si="1446"/>
        <v>37540.139226000429</v>
      </c>
      <c r="AL735" s="890">
        <f t="shared" ca="1" si="1446"/>
        <v>37540.139226000429</v>
      </c>
      <c r="AM735" s="890">
        <f t="shared" ca="1" si="1446"/>
        <v>38983.183461726978</v>
      </c>
      <c r="AN735" s="890">
        <f t="shared" ca="1" si="1446"/>
        <v>38983.183461726978</v>
      </c>
      <c r="AO735" s="890">
        <f t="shared" ca="1" si="1446"/>
        <v>40454.389396970182</v>
      </c>
      <c r="AP735" s="890">
        <f t="shared" ca="1" si="1446"/>
        <v>40454.389396970182</v>
      </c>
      <c r="AQ735" s="890">
        <f t="shared" ca="1" si="1446"/>
        <v>41953.129251949089</v>
      </c>
      <c r="AR735" s="890">
        <f t="shared" ca="1" si="1446"/>
        <v>37254.96291615886</v>
      </c>
      <c r="AS735" s="890">
        <f t="shared" ca="1" si="1446"/>
        <v>38692.302106353636</v>
      </c>
      <c r="AT735" s="890">
        <f t="shared" ca="1" si="1446"/>
        <v>38692.302106353636</v>
      </c>
      <c r="AU735" s="890">
        <f t="shared" ca="1" si="1446"/>
        <v>40157.924993809356</v>
      </c>
      <c r="AV735" s="890">
        <f t="shared" ca="1" si="1446"/>
        <v>40157.924993809356</v>
      </c>
      <c r="AW735" s="890">
        <f t="shared" ca="1" si="1446"/>
        <v>41651.20964433749</v>
      </c>
      <c r="AX735" s="890">
        <f t="shared" ca="1" si="1446"/>
        <v>41651.20964433749</v>
      </c>
      <c r="AY735" s="890">
        <f t="shared" ca="1" si="1446"/>
        <v>43171.50617275374</v>
      </c>
      <c r="AZ735" s="890">
        <f t="shared" ca="1" si="1446"/>
        <v>43171.50617275374</v>
      </c>
      <c r="BA735" s="890">
        <f t="shared" ca="1" si="1446"/>
        <v>44718.13995582729</v>
      </c>
      <c r="CF735" s="602">
        <f t="shared" ref="CF735:DI735" ca="1" si="1447">IF(ISNUMBER($W735),IF($W735&lt;=$Z$35,$Z$23*$Z$33*365/360/12+IF($W735=$Z$35,-$Z$23*$Z$34+$Z$23*$Z$34*$Z$26+$Z$37/2,),IF(AND($W735&gt;$Z$35,$W735&lt;=$Z$36),$Z$23*($Z$34*CF$40+(1-$Z$34)*$Z$33)*365/360/12+IF($W735=$Z$36,-$Z$23*(1-$Z$34)+$Z226/2,),PMT(CF$40/12*365/360,$Z$24+$Z$35-$Z$36,-$Z$23))),"")</f>
        <v>35568.319858392242</v>
      </c>
      <c r="CG735" s="602">
        <f t="shared" ca="1" si="1447"/>
        <v>36406.382743065027</v>
      </c>
      <c r="CH735" s="602">
        <f t="shared" ca="1" si="1447"/>
        <v>36406.382743065027</v>
      </c>
      <c r="CI735" s="602">
        <f t="shared" ca="1" si="1447"/>
        <v>37254.96291615886</v>
      </c>
      <c r="CJ735" s="602">
        <f t="shared" ca="1" si="1447"/>
        <v>37254.96291615886</v>
      </c>
      <c r="CK735" s="602">
        <f t="shared" ca="1" si="1447"/>
        <v>38113.93857024506</v>
      </c>
      <c r="CL735" s="602">
        <f t="shared" ca="1" si="1447"/>
        <v>38113.93857024506</v>
      </c>
      <c r="CM735" s="602">
        <f t="shared" ca="1" si="1447"/>
        <v>38983.183461726985</v>
      </c>
      <c r="CN735" s="602">
        <f t="shared" ca="1" si="1447"/>
        <v>38983.183461726985</v>
      </c>
      <c r="CO735" s="602">
        <f t="shared" ca="1" si="1447"/>
        <v>39862.567150632683</v>
      </c>
      <c r="CP735" s="602">
        <f t="shared" ca="1" si="1447"/>
        <v>43478.747935967709</v>
      </c>
      <c r="CQ735" s="602">
        <f t="shared" ca="1" si="1447"/>
        <v>45030.566265503898</v>
      </c>
      <c r="CR735" s="602">
        <f t="shared" ca="1" si="1447"/>
        <v>45030.566265503898</v>
      </c>
      <c r="CS735" s="602">
        <f t="shared" ca="1" si="1447"/>
        <v>46607.884191275814</v>
      </c>
      <c r="CT735" s="602">
        <f t="shared" ca="1" si="1447"/>
        <v>46607.884191275814</v>
      </c>
      <c r="CU735" s="602">
        <f t="shared" ca="1" si="1447"/>
        <v>48209.984007450126</v>
      </c>
      <c r="CV735" s="602">
        <f t="shared" ca="1" si="1447"/>
        <v>48209.984007450126</v>
      </c>
      <c r="CW735" s="602">
        <f t="shared" ca="1" si="1447"/>
        <v>49836.133517801674</v>
      </c>
      <c r="CX735" s="602">
        <f t="shared" ca="1" si="1447"/>
        <v>49836.133517801674</v>
      </c>
      <c r="CY735" s="602">
        <f t="shared" ca="1" si="1447"/>
        <v>51485.589135532791</v>
      </c>
      <c r="CZ735" s="602">
        <f t="shared" ca="1" si="1447"/>
        <v>46290.414859746117</v>
      </c>
      <c r="DA735" s="602">
        <f t="shared" ca="1" si="1447"/>
        <v>47887.616454968753</v>
      </c>
      <c r="DB735" s="602">
        <f t="shared" ca="1" si="1447"/>
        <v>47887.616454968753</v>
      </c>
      <c r="DC735" s="602">
        <f t="shared" ca="1" si="1447"/>
        <v>49509.015192921019</v>
      </c>
      <c r="DD735" s="602">
        <f t="shared" ca="1" si="1447"/>
        <v>49509.015192921019</v>
      </c>
      <c r="DE735" s="602">
        <f t="shared" ca="1" si="1447"/>
        <v>51153.869520848333</v>
      </c>
      <c r="DF735" s="602">
        <f t="shared" ca="1" si="1447"/>
        <v>51153.869520848333</v>
      </c>
      <c r="DG735" s="602">
        <f t="shared" ca="1" si="1447"/>
        <v>52821.428913199037</v>
      </c>
      <c r="DH735" s="602">
        <f t="shared" ca="1" si="1447"/>
        <v>52821.428913199037</v>
      </c>
      <c r="DI735" s="602">
        <f t="shared" ca="1" si="1447"/>
        <v>54510.936800140749</v>
      </c>
    </row>
    <row r="736" spans="22:113" x14ac:dyDescent="0.2">
      <c r="W736" s="887">
        <f t="shared" ref="W736:W799" si="1448">IFERROR(IF(W735+1&lt;=Z$24+Z$35,W735+1,""),"")</f>
        <v>193</v>
      </c>
      <c r="X736" s="890">
        <f t="shared" ref="X736:BA736" ca="1" si="1449">IF(ISNUMBER($W736),IF($W736&lt;=$Z$35,$Z$23*$Z$33*365/360/12+IF($W736=$Z$35,-$Z$23*$Z$34+$Z$23*$Z$34*$Z$26+$Z$37/2,),IF(AND($W736&gt;$Z$35,$W736&lt;=$Z$36),$Z$23*($Z$34*X$40+(1-$Z$34)*$Z$33)*365/360/12+IF($W736=$Z$36,-$Z$23*(1-$Z$34)+$Z227/2,),PMT(X$40/12*365/360,$Z$24+$Z$35-$Z$36,-$Z$23))),"")</f>
        <v>30258.123080979487</v>
      </c>
      <c r="Y736" s="890">
        <f t="shared" ca="1" si="1449"/>
        <v>31023.326031623368</v>
      </c>
      <c r="Z736" s="890">
        <f t="shared" ca="1" si="1449"/>
        <v>31023.326031623368</v>
      </c>
      <c r="AA736" s="890">
        <f t="shared" ca="1" si="1449"/>
        <v>31799.728267184837</v>
      </c>
      <c r="AB736" s="890">
        <f t="shared" ca="1" si="1449"/>
        <v>31799.728267184837</v>
      </c>
      <c r="AC736" s="890">
        <f t="shared" ca="1" si="1449"/>
        <v>32587.243243724675</v>
      </c>
      <c r="AD736" s="890">
        <f t="shared" ca="1" si="1449"/>
        <v>32587.243243724675</v>
      </c>
      <c r="AE736" s="890">
        <f t="shared" ca="1" si="1449"/>
        <v>33385.778544464687</v>
      </c>
      <c r="AF736" s="890">
        <f t="shared" ca="1" si="1449"/>
        <v>33385.778544464687</v>
      </c>
      <c r="AG736" s="890">
        <f t="shared" ca="1" si="1449"/>
        <v>34195.236072157502</v>
      </c>
      <c r="AH736" s="890">
        <f t="shared" ca="1" si="1449"/>
        <v>34740.891398371037</v>
      </c>
      <c r="AI736" s="890">
        <f t="shared" ca="1" si="1449"/>
        <v>36125.853977722742</v>
      </c>
      <c r="AJ736" s="890">
        <f t="shared" ca="1" si="1449"/>
        <v>36125.853977722742</v>
      </c>
      <c r="AK736" s="890">
        <f t="shared" ca="1" si="1449"/>
        <v>37540.139226000429</v>
      </c>
      <c r="AL736" s="890">
        <f t="shared" ca="1" si="1449"/>
        <v>37540.139226000429</v>
      </c>
      <c r="AM736" s="890">
        <f t="shared" ca="1" si="1449"/>
        <v>38983.183461726978</v>
      </c>
      <c r="AN736" s="890">
        <f t="shared" ca="1" si="1449"/>
        <v>38983.183461726978</v>
      </c>
      <c r="AO736" s="890">
        <f t="shared" ca="1" si="1449"/>
        <v>40454.389396970182</v>
      </c>
      <c r="AP736" s="890">
        <f t="shared" ca="1" si="1449"/>
        <v>40454.389396970182</v>
      </c>
      <c r="AQ736" s="890">
        <f t="shared" ca="1" si="1449"/>
        <v>41953.129251949089</v>
      </c>
      <c r="AR736" s="890">
        <f t="shared" ca="1" si="1449"/>
        <v>37254.96291615886</v>
      </c>
      <c r="AS736" s="890">
        <f t="shared" ca="1" si="1449"/>
        <v>38692.302106353636</v>
      </c>
      <c r="AT736" s="890">
        <f t="shared" ca="1" si="1449"/>
        <v>38692.302106353636</v>
      </c>
      <c r="AU736" s="890">
        <f t="shared" ca="1" si="1449"/>
        <v>40157.924993809356</v>
      </c>
      <c r="AV736" s="890">
        <f t="shared" ca="1" si="1449"/>
        <v>40157.924993809356</v>
      </c>
      <c r="AW736" s="890">
        <f t="shared" ca="1" si="1449"/>
        <v>41651.20964433749</v>
      </c>
      <c r="AX736" s="890">
        <f t="shared" ca="1" si="1449"/>
        <v>41651.20964433749</v>
      </c>
      <c r="AY736" s="890">
        <f t="shared" ca="1" si="1449"/>
        <v>43171.50617275374</v>
      </c>
      <c r="AZ736" s="890">
        <f t="shared" ca="1" si="1449"/>
        <v>43171.50617275374</v>
      </c>
      <c r="BA736" s="890">
        <f t="shared" ca="1" si="1449"/>
        <v>44718.13995582729</v>
      </c>
      <c r="CF736" s="602">
        <f t="shared" ref="CF736:DI736" ca="1" si="1450">IF(ISNUMBER($W736),IF($W736&lt;=$Z$35,$Z$23*$Z$33*365/360/12+IF($W736=$Z$35,-$Z$23*$Z$34+$Z$23*$Z$34*$Z$26+$Z$37/2,),IF(AND($W736&gt;$Z$35,$W736&lt;=$Z$36),$Z$23*($Z$34*CF$40+(1-$Z$34)*$Z$33)*365/360/12+IF($W736=$Z$36,-$Z$23*(1-$Z$34)+$Z227/2,),PMT(CF$40/12*365/360,$Z$24+$Z$35-$Z$36,-$Z$23))),"")</f>
        <v>35568.319858392242</v>
      </c>
      <c r="CG736" s="602">
        <f t="shared" ca="1" si="1450"/>
        <v>36406.382743065027</v>
      </c>
      <c r="CH736" s="602">
        <f t="shared" ca="1" si="1450"/>
        <v>36406.382743065027</v>
      </c>
      <c r="CI736" s="602">
        <f t="shared" ca="1" si="1450"/>
        <v>37254.96291615886</v>
      </c>
      <c r="CJ736" s="602">
        <f t="shared" ca="1" si="1450"/>
        <v>37254.96291615886</v>
      </c>
      <c r="CK736" s="602">
        <f t="shared" ca="1" si="1450"/>
        <v>38113.93857024506</v>
      </c>
      <c r="CL736" s="602">
        <f t="shared" ca="1" si="1450"/>
        <v>38113.93857024506</v>
      </c>
      <c r="CM736" s="602">
        <f t="shared" ca="1" si="1450"/>
        <v>38983.183461726985</v>
      </c>
      <c r="CN736" s="602">
        <f t="shared" ca="1" si="1450"/>
        <v>38983.183461726985</v>
      </c>
      <c r="CO736" s="602">
        <f t="shared" ca="1" si="1450"/>
        <v>39862.567150632683</v>
      </c>
      <c r="CP736" s="602">
        <f t="shared" ca="1" si="1450"/>
        <v>43478.747935967709</v>
      </c>
      <c r="CQ736" s="602">
        <f t="shared" ca="1" si="1450"/>
        <v>45030.566265503898</v>
      </c>
      <c r="CR736" s="602">
        <f t="shared" ca="1" si="1450"/>
        <v>45030.566265503898</v>
      </c>
      <c r="CS736" s="602">
        <f t="shared" ca="1" si="1450"/>
        <v>46607.884191275814</v>
      </c>
      <c r="CT736" s="602">
        <f t="shared" ca="1" si="1450"/>
        <v>46607.884191275814</v>
      </c>
      <c r="CU736" s="602">
        <f t="shared" ca="1" si="1450"/>
        <v>48209.984007450126</v>
      </c>
      <c r="CV736" s="602">
        <f t="shared" ca="1" si="1450"/>
        <v>48209.984007450126</v>
      </c>
      <c r="CW736" s="602">
        <f t="shared" ca="1" si="1450"/>
        <v>49836.133517801674</v>
      </c>
      <c r="CX736" s="602">
        <f t="shared" ca="1" si="1450"/>
        <v>49836.133517801674</v>
      </c>
      <c r="CY736" s="602">
        <f t="shared" ca="1" si="1450"/>
        <v>51485.589135532791</v>
      </c>
      <c r="CZ736" s="602">
        <f t="shared" ca="1" si="1450"/>
        <v>46290.414859746117</v>
      </c>
      <c r="DA736" s="602">
        <f t="shared" ca="1" si="1450"/>
        <v>47887.616454968753</v>
      </c>
      <c r="DB736" s="602">
        <f t="shared" ca="1" si="1450"/>
        <v>47887.616454968753</v>
      </c>
      <c r="DC736" s="602">
        <f t="shared" ca="1" si="1450"/>
        <v>49509.015192921019</v>
      </c>
      <c r="DD736" s="602">
        <f t="shared" ca="1" si="1450"/>
        <v>49509.015192921019</v>
      </c>
      <c r="DE736" s="602">
        <f t="shared" ca="1" si="1450"/>
        <v>51153.869520848333</v>
      </c>
      <c r="DF736" s="602">
        <f t="shared" ca="1" si="1450"/>
        <v>51153.869520848333</v>
      </c>
      <c r="DG736" s="602">
        <f t="shared" ca="1" si="1450"/>
        <v>52821.428913199037</v>
      </c>
      <c r="DH736" s="602">
        <f t="shared" ca="1" si="1450"/>
        <v>52821.428913199037</v>
      </c>
      <c r="DI736" s="602">
        <f t="shared" ca="1" si="1450"/>
        <v>54510.936800140749</v>
      </c>
    </row>
    <row r="737" spans="23:113" x14ac:dyDescent="0.2">
      <c r="W737" s="887">
        <f t="shared" si="1448"/>
        <v>194</v>
      </c>
      <c r="X737" s="890">
        <f t="shared" ref="X737:BA737" ca="1" si="1451">IF(ISNUMBER($W737),IF($W737&lt;=$Z$35,$Z$23*$Z$33*365/360/12+IF($W737=$Z$35,-$Z$23*$Z$34+$Z$23*$Z$34*$Z$26+$Z$37/2,),IF(AND($W737&gt;$Z$35,$W737&lt;=$Z$36),$Z$23*($Z$34*X$40+(1-$Z$34)*$Z$33)*365/360/12+IF($W737=$Z$36,-$Z$23*(1-$Z$34)+$Z228/2,),PMT(X$40/12*365/360,$Z$24+$Z$35-$Z$36,-$Z$23))),"")</f>
        <v>30258.123080979487</v>
      </c>
      <c r="Y737" s="890">
        <f t="shared" ca="1" si="1451"/>
        <v>31023.326031623368</v>
      </c>
      <c r="Z737" s="890">
        <f t="shared" ca="1" si="1451"/>
        <v>31023.326031623368</v>
      </c>
      <c r="AA737" s="890">
        <f t="shared" ca="1" si="1451"/>
        <v>31799.728267184837</v>
      </c>
      <c r="AB737" s="890">
        <f t="shared" ca="1" si="1451"/>
        <v>31799.728267184837</v>
      </c>
      <c r="AC737" s="890">
        <f t="shared" ca="1" si="1451"/>
        <v>32587.243243724675</v>
      </c>
      <c r="AD737" s="890">
        <f t="shared" ca="1" si="1451"/>
        <v>32587.243243724675</v>
      </c>
      <c r="AE737" s="890">
        <f t="shared" ca="1" si="1451"/>
        <v>33385.778544464687</v>
      </c>
      <c r="AF737" s="890">
        <f t="shared" ca="1" si="1451"/>
        <v>33385.778544464687</v>
      </c>
      <c r="AG737" s="890">
        <f t="shared" ca="1" si="1451"/>
        <v>34195.236072157502</v>
      </c>
      <c r="AH737" s="890">
        <f t="shared" ca="1" si="1451"/>
        <v>34740.891398371037</v>
      </c>
      <c r="AI737" s="890">
        <f t="shared" ca="1" si="1451"/>
        <v>36125.853977722742</v>
      </c>
      <c r="AJ737" s="890">
        <f t="shared" ca="1" si="1451"/>
        <v>36125.853977722742</v>
      </c>
      <c r="AK737" s="890">
        <f t="shared" ca="1" si="1451"/>
        <v>37540.139226000429</v>
      </c>
      <c r="AL737" s="890">
        <f t="shared" ca="1" si="1451"/>
        <v>37540.139226000429</v>
      </c>
      <c r="AM737" s="890">
        <f t="shared" ca="1" si="1451"/>
        <v>38983.183461726978</v>
      </c>
      <c r="AN737" s="890">
        <f t="shared" ca="1" si="1451"/>
        <v>38983.183461726978</v>
      </c>
      <c r="AO737" s="890">
        <f t="shared" ca="1" si="1451"/>
        <v>40454.389396970182</v>
      </c>
      <c r="AP737" s="890">
        <f t="shared" ca="1" si="1451"/>
        <v>40454.389396970182</v>
      </c>
      <c r="AQ737" s="890">
        <f t="shared" ca="1" si="1451"/>
        <v>41953.129251949089</v>
      </c>
      <c r="AR737" s="890">
        <f t="shared" ca="1" si="1451"/>
        <v>37254.96291615886</v>
      </c>
      <c r="AS737" s="890">
        <f t="shared" ca="1" si="1451"/>
        <v>38692.302106353636</v>
      </c>
      <c r="AT737" s="890">
        <f t="shared" ca="1" si="1451"/>
        <v>38692.302106353636</v>
      </c>
      <c r="AU737" s="890">
        <f t="shared" ca="1" si="1451"/>
        <v>40157.924993809356</v>
      </c>
      <c r="AV737" s="890">
        <f t="shared" ca="1" si="1451"/>
        <v>40157.924993809356</v>
      </c>
      <c r="AW737" s="890">
        <f t="shared" ca="1" si="1451"/>
        <v>41651.20964433749</v>
      </c>
      <c r="AX737" s="890">
        <f t="shared" ca="1" si="1451"/>
        <v>41651.20964433749</v>
      </c>
      <c r="AY737" s="890">
        <f t="shared" ca="1" si="1451"/>
        <v>43171.50617275374</v>
      </c>
      <c r="AZ737" s="890">
        <f t="shared" ca="1" si="1451"/>
        <v>43171.50617275374</v>
      </c>
      <c r="BA737" s="890">
        <f t="shared" ca="1" si="1451"/>
        <v>44718.13995582729</v>
      </c>
      <c r="CF737" s="602">
        <f t="shared" ref="CF737:DI737" ca="1" si="1452">IF(ISNUMBER($W737),IF($W737&lt;=$Z$35,$Z$23*$Z$33*365/360/12+IF($W737=$Z$35,-$Z$23*$Z$34+$Z$23*$Z$34*$Z$26+$Z$37/2,),IF(AND($W737&gt;$Z$35,$W737&lt;=$Z$36),$Z$23*($Z$34*CF$40+(1-$Z$34)*$Z$33)*365/360/12+IF($W737=$Z$36,-$Z$23*(1-$Z$34)+$Z228/2,),PMT(CF$40/12*365/360,$Z$24+$Z$35-$Z$36,-$Z$23))),"")</f>
        <v>35568.319858392242</v>
      </c>
      <c r="CG737" s="602">
        <f t="shared" ca="1" si="1452"/>
        <v>36406.382743065027</v>
      </c>
      <c r="CH737" s="602">
        <f t="shared" ca="1" si="1452"/>
        <v>36406.382743065027</v>
      </c>
      <c r="CI737" s="602">
        <f t="shared" ca="1" si="1452"/>
        <v>37254.96291615886</v>
      </c>
      <c r="CJ737" s="602">
        <f t="shared" ca="1" si="1452"/>
        <v>37254.96291615886</v>
      </c>
      <c r="CK737" s="602">
        <f t="shared" ca="1" si="1452"/>
        <v>38113.93857024506</v>
      </c>
      <c r="CL737" s="602">
        <f t="shared" ca="1" si="1452"/>
        <v>38113.93857024506</v>
      </c>
      <c r="CM737" s="602">
        <f t="shared" ca="1" si="1452"/>
        <v>38983.183461726985</v>
      </c>
      <c r="CN737" s="602">
        <f t="shared" ca="1" si="1452"/>
        <v>38983.183461726985</v>
      </c>
      <c r="CO737" s="602">
        <f t="shared" ca="1" si="1452"/>
        <v>39862.567150632683</v>
      </c>
      <c r="CP737" s="602">
        <f t="shared" ca="1" si="1452"/>
        <v>43478.747935967709</v>
      </c>
      <c r="CQ737" s="602">
        <f t="shared" ca="1" si="1452"/>
        <v>45030.566265503898</v>
      </c>
      <c r="CR737" s="602">
        <f t="shared" ca="1" si="1452"/>
        <v>45030.566265503898</v>
      </c>
      <c r="CS737" s="602">
        <f t="shared" ca="1" si="1452"/>
        <v>46607.884191275814</v>
      </c>
      <c r="CT737" s="602">
        <f t="shared" ca="1" si="1452"/>
        <v>46607.884191275814</v>
      </c>
      <c r="CU737" s="602">
        <f t="shared" ca="1" si="1452"/>
        <v>48209.984007450126</v>
      </c>
      <c r="CV737" s="602">
        <f t="shared" ca="1" si="1452"/>
        <v>48209.984007450126</v>
      </c>
      <c r="CW737" s="602">
        <f t="shared" ca="1" si="1452"/>
        <v>49836.133517801674</v>
      </c>
      <c r="CX737" s="602">
        <f t="shared" ca="1" si="1452"/>
        <v>49836.133517801674</v>
      </c>
      <c r="CY737" s="602">
        <f t="shared" ca="1" si="1452"/>
        <v>51485.589135532791</v>
      </c>
      <c r="CZ737" s="602">
        <f t="shared" ca="1" si="1452"/>
        <v>46290.414859746117</v>
      </c>
      <c r="DA737" s="602">
        <f t="shared" ca="1" si="1452"/>
        <v>47887.616454968753</v>
      </c>
      <c r="DB737" s="602">
        <f t="shared" ca="1" si="1452"/>
        <v>47887.616454968753</v>
      </c>
      <c r="DC737" s="602">
        <f t="shared" ca="1" si="1452"/>
        <v>49509.015192921019</v>
      </c>
      <c r="DD737" s="602">
        <f t="shared" ca="1" si="1452"/>
        <v>49509.015192921019</v>
      </c>
      <c r="DE737" s="602">
        <f t="shared" ca="1" si="1452"/>
        <v>51153.869520848333</v>
      </c>
      <c r="DF737" s="602">
        <f t="shared" ca="1" si="1452"/>
        <v>51153.869520848333</v>
      </c>
      <c r="DG737" s="602">
        <f t="shared" ca="1" si="1452"/>
        <v>52821.428913199037</v>
      </c>
      <c r="DH737" s="602">
        <f t="shared" ca="1" si="1452"/>
        <v>52821.428913199037</v>
      </c>
      <c r="DI737" s="602">
        <f t="shared" ca="1" si="1452"/>
        <v>54510.936800140749</v>
      </c>
    </row>
    <row r="738" spans="23:113" x14ac:dyDescent="0.2">
      <c r="W738" s="887">
        <f t="shared" si="1448"/>
        <v>195</v>
      </c>
      <c r="X738" s="890">
        <f t="shared" ref="X738:BA738" ca="1" si="1453">IF(ISNUMBER($W738),IF($W738&lt;=$Z$35,$Z$23*$Z$33*365/360/12+IF($W738=$Z$35,-$Z$23*$Z$34+$Z$23*$Z$34*$Z$26+$Z$37/2,),IF(AND($W738&gt;$Z$35,$W738&lt;=$Z$36),$Z$23*($Z$34*X$40+(1-$Z$34)*$Z$33)*365/360/12+IF($W738=$Z$36,-$Z$23*(1-$Z$34)+$Z229/2,),PMT(X$40/12*365/360,$Z$24+$Z$35-$Z$36,-$Z$23))),"")</f>
        <v>30258.123080979487</v>
      </c>
      <c r="Y738" s="890">
        <f t="shared" ca="1" si="1453"/>
        <v>31023.326031623368</v>
      </c>
      <c r="Z738" s="890">
        <f t="shared" ca="1" si="1453"/>
        <v>31023.326031623368</v>
      </c>
      <c r="AA738" s="890">
        <f t="shared" ca="1" si="1453"/>
        <v>31799.728267184837</v>
      </c>
      <c r="AB738" s="890">
        <f t="shared" ca="1" si="1453"/>
        <v>31799.728267184837</v>
      </c>
      <c r="AC738" s="890">
        <f t="shared" ca="1" si="1453"/>
        <v>32587.243243724675</v>
      </c>
      <c r="AD738" s="890">
        <f t="shared" ca="1" si="1453"/>
        <v>32587.243243724675</v>
      </c>
      <c r="AE738" s="890">
        <f t="shared" ca="1" si="1453"/>
        <v>33385.778544464687</v>
      </c>
      <c r="AF738" s="890">
        <f t="shared" ca="1" si="1453"/>
        <v>33385.778544464687</v>
      </c>
      <c r="AG738" s="890">
        <f t="shared" ca="1" si="1453"/>
        <v>34195.236072157502</v>
      </c>
      <c r="AH738" s="890">
        <f t="shared" ca="1" si="1453"/>
        <v>34740.891398371037</v>
      </c>
      <c r="AI738" s="890">
        <f t="shared" ca="1" si="1453"/>
        <v>36125.853977722742</v>
      </c>
      <c r="AJ738" s="890">
        <f t="shared" ca="1" si="1453"/>
        <v>36125.853977722742</v>
      </c>
      <c r="AK738" s="890">
        <f t="shared" ca="1" si="1453"/>
        <v>37540.139226000429</v>
      </c>
      <c r="AL738" s="890">
        <f t="shared" ca="1" si="1453"/>
        <v>37540.139226000429</v>
      </c>
      <c r="AM738" s="890">
        <f t="shared" ca="1" si="1453"/>
        <v>38983.183461726978</v>
      </c>
      <c r="AN738" s="890">
        <f t="shared" ca="1" si="1453"/>
        <v>38983.183461726978</v>
      </c>
      <c r="AO738" s="890">
        <f t="shared" ca="1" si="1453"/>
        <v>40454.389396970182</v>
      </c>
      <c r="AP738" s="890">
        <f t="shared" ca="1" si="1453"/>
        <v>40454.389396970182</v>
      </c>
      <c r="AQ738" s="890">
        <f t="shared" ca="1" si="1453"/>
        <v>41953.129251949089</v>
      </c>
      <c r="AR738" s="890">
        <f t="shared" ca="1" si="1453"/>
        <v>37254.96291615886</v>
      </c>
      <c r="AS738" s="890">
        <f t="shared" ca="1" si="1453"/>
        <v>38692.302106353636</v>
      </c>
      <c r="AT738" s="890">
        <f t="shared" ca="1" si="1453"/>
        <v>38692.302106353636</v>
      </c>
      <c r="AU738" s="890">
        <f t="shared" ca="1" si="1453"/>
        <v>40157.924993809356</v>
      </c>
      <c r="AV738" s="890">
        <f t="shared" ca="1" si="1453"/>
        <v>40157.924993809356</v>
      </c>
      <c r="AW738" s="890">
        <f t="shared" ca="1" si="1453"/>
        <v>41651.20964433749</v>
      </c>
      <c r="AX738" s="890">
        <f t="shared" ca="1" si="1453"/>
        <v>41651.20964433749</v>
      </c>
      <c r="AY738" s="890">
        <f t="shared" ca="1" si="1453"/>
        <v>43171.50617275374</v>
      </c>
      <c r="AZ738" s="890">
        <f t="shared" ca="1" si="1453"/>
        <v>43171.50617275374</v>
      </c>
      <c r="BA738" s="890">
        <f t="shared" ca="1" si="1453"/>
        <v>44718.13995582729</v>
      </c>
      <c r="CF738" s="602">
        <f t="shared" ref="CF738:DI738" ca="1" si="1454">IF(ISNUMBER($W738),IF($W738&lt;=$Z$35,$Z$23*$Z$33*365/360/12+IF($W738=$Z$35,-$Z$23*$Z$34+$Z$23*$Z$34*$Z$26+$Z$37/2,),IF(AND($W738&gt;$Z$35,$W738&lt;=$Z$36),$Z$23*($Z$34*CF$40+(1-$Z$34)*$Z$33)*365/360/12+IF($W738=$Z$36,-$Z$23*(1-$Z$34)+$Z229/2,),PMT(CF$40/12*365/360,$Z$24+$Z$35-$Z$36,-$Z$23))),"")</f>
        <v>35568.319858392242</v>
      </c>
      <c r="CG738" s="602">
        <f t="shared" ca="1" si="1454"/>
        <v>36406.382743065027</v>
      </c>
      <c r="CH738" s="602">
        <f t="shared" ca="1" si="1454"/>
        <v>36406.382743065027</v>
      </c>
      <c r="CI738" s="602">
        <f t="shared" ca="1" si="1454"/>
        <v>37254.96291615886</v>
      </c>
      <c r="CJ738" s="602">
        <f t="shared" ca="1" si="1454"/>
        <v>37254.96291615886</v>
      </c>
      <c r="CK738" s="602">
        <f t="shared" ca="1" si="1454"/>
        <v>38113.93857024506</v>
      </c>
      <c r="CL738" s="602">
        <f t="shared" ca="1" si="1454"/>
        <v>38113.93857024506</v>
      </c>
      <c r="CM738" s="602">
        <f t="shared" ca="1" si="1454"/>
        <v>38983.183461726985</v>
      </c>
      <c r="CN738" s="602">
        <f t="shared" ca="1" si="1454"/>
        <v>38983.183461726985</v>
      </c>
      <c r="CO738" s="602">
        <f t="shared" ca="1" si="1454"/>
        <v>39862.567150632683</v>
      </c>
      <c r="CP738" s="602">
        <f t="shared" ca="1" si="1454"/>
        <v>43478.747935967709</v>
      </c>
      <c r="CQ738" s="602">
        <f t="shared" ca="1" si="1454"/>
        <v>45030.566265503898</v>
      </c>
      <c r="CR738" s="602">
        <f t="shared" ca="1" si="1454"/>
        <v>45030.566265503898</v>
      </c>
      <c r="CS738" s="602">
        <f t="shared" ca="1" si="1454"/>
        <v>46607.884191275814</v>
      </c>
      <c r="CT738" s="602">
        <f t="shared" ca="1" si="1454"/>
        <v>46607.884191275814</v>
      </c>
      <c r="CU738" s="602">
        <f t="shared" ca="1" si="1454"/>
        <v>48209.984007450126</v>
      </c>
      <c r="CV738" s="602">
        <f t="shared" ca="1" si="1454"/>
        <v>48209.984007450126</v>
      </c>
      <c r="CW738" s="602">
        <f t="shared" ca="1" si="1454"/>
        <v>49836.133517801674</v>
      </c>
      <c r="CX738" s="602">
        <f t="shared" ca="1" si="1454"/>
        <v>49836.133517801674</v>
      </c>
      <c r="CY738" s="602">
        <f t="shared" ca="1" si="1454"/>
        <v>51485.589135532791</v>
      </c>
      <c r="CZ738" s="602">
        <f t="shared" ca="1" si="1454"/>
        <v>46290.414859746117</v>
      </c>
      <c r="DA738" s="602">
        <f t="shared" ca="1" si="1454"/>
        <v>47887.616454968753</v>
      </c>
      <c r="DB738" s="602">
        <f t="shared" ca="1" si="1454"/>
        <v>47887.616454968753</v>
      </c>
      <c r="DC738" s="602">
        <f t="shared" ca="1" si="1454"/>
        <v>49509.015192921019</v>
      </c>
      <c r="DD738" s="602">
        <f t="shared" ca="1" si="1454"/>
        <v>49509.015192921019</v>
      </c>
      <c r="DE738" s="602">
        <f t="shared" ca="1" si="1454"/>
        <v>51153.869520848333</v>
      </c>
      <c r="DF738" s="602">
        <f t="shared" ca="1" si="1454"/>
        <v>51153.869520848333</v>
      </c>
      <c r="DG738" s="602">
        <f t="shared" ca="1" si="1454"/>
        <v>52821.428913199037</v>
      </c>
      <c r="DH738" s="602">
        <f t="shared" ca="1" si="1454"/>
        <v>52821.428913199037</v>
      </c>
      <c r="DI738" s="602">
        <f t="shared" ca="1" si="1454"/>
        <v>54510.936800140749</v>
      </c>
    </row>
    <row r="739" spans="23:113" x14ac:dyDescent="0.2">
      <c r="W739" s="887">
        <f t="shared" si="1448"/>
        <v>196</v>
      </c>
      <c r="X739" s="890">
        <f t="shared" ref="X739:BA739" ca="1" si="1455">IF(ISNUMBER($W739),IF($W739&lt;=$Z$35,$Z$23*$Z$33*365/360/12+IF($W739=$Z$35,-$Z$23*$Z$34+$Z$23*$Z$34*$Z$26+$Z$37/2,),IF(AND($W739&gt;$Z$35,$W739&lt;=$Z$36),$Z$23*($Z$34*X$40+(1-$Z$34)*$Z$33)*365/360/12+IF($W739=$Z$36,-$Z$23*(1-$Z$34)+$Z230/2,),PMT(X$40/12*365/360,$Z$24+$Z$35-$Z$36,-$Z$23))),"")</f>
        <v>30258.123080979487</v>
      </c>
      <c r="Y739" s="890">
        <f t="shared" ca="1" si="1455"/>
        <v>31023.326031623368</v>
      </c>
      <c r="Z739" s="890">
        <f t="shared" ca="1" si="1455"/>
        <v>31023.326031623368</v>
      </c>
      <c r="AA739" s="890">
        <f t="shared" ca="1" si="1455"/>
        <v>31799.728267184837</v>
      </c>
      <c r="AB739" s="890">
        <f t="shared" ca="1" si="1455"/>
        <v>31799.728267184837</v>
      </c>
      <c r="AC739" s="890">
        <f t="shared" ca="1" si="1455"/>
        <v>32587.243243724675</v>
      </c>
      <c r="AD739" s="890">
        <f t="shared" ca="1" si="1455"/>
        <v>32587.243243724675</v>
      </c>
      <c r="AE739" s="890">
        <f t="shared" ca="1" si="1455"/>
        <v>33385.778544464687</v>
      </c>
      <c r="AF739" s="890">
        <f t="shared" ca="1" si="1455"/>
        <v>33385.778544464687</v>
      </c>
      <c r="AG739" s="890">
        <f t="shared" ca="1" si="1455"/>
        <v>34195.236072157502</v>
      </c>
      <c r="AH739" s="890">
        <f t="shared" ca="1" si="1455"/>
        <v>34740.891398371037</v>
      </c>
      <c r="AI739" s="890">
        <f t="shared" ca="1" si="1455"/>
        <v>36125.853977722742</v>
      </c>
      <c r="AJ739" s="890">
        <f t="shared" ca="1" si="1455"/>
        <v>36125.853977722742</v>
      </c>
      <c r="AK739" s="890">
        <f t="shared" ca="1" si="1455"/>
        <v>37540.139226000429</v>
      </c>
      <c r="AL739" s="890">
        <f t="shared" ca="1" si="1455"/>
        <v>37540.139226000429</v>
      </c>
      <c r="AM739" s="890">
        <f t="shared" ca="1" si="1455"/>
        <v>38983.183461726978</v>
      </c>
      <c r="AN739" s="890">
        <f t="shared" ca="1" si="1455"/>
        <v>38983.183461726978</v>
      </c>
      <c r="AO739" s="890">
        <f t="shared" ca="1" si="1455"/>
        <v>40454.389396970182</v>
      </c>
      <c r="AP739" s="890">
        <f t="shared" ca="1" si="1455"/>
        <v>40454.389396970182</v>
      </c>
      <c r="AQ739" s="890">
        <f t="shared" ca="1" si="1455"/>
        <v>41953.129251949089</v>
      </c>
      <c r="AR739" s="890">
        <f t="shared" ca="1" si="1455"/>
        <v>37254.96291615886</v>
      </c>
      <c r="AS739" s="890">
        <f t="shared" ca="1" si="1455"/>
        <v>38692.302106353636</v>
      </c>
      <c r="AT739" s="890">
        <f t="shared" ca="1" si="1455"/>
        <v>38692.302106353636</v>
      </c>
      <c r="AU739" s="890">
        <f t="shared" ca="1" si="1455"/>
        <v>40157.924993809356</v>
      </c>
      <c r="AV739" s="890">
        <f t="shared" ca="1" si="1455"/>
        <v>40157.924993809356</v>
      </c>
      <c r="AW739" s="890">
        <f t="shared" ca="1" si="1455"/>
        <v>41651.20964433749</v>
      </c>
      <c r="AX739" s="890">
        <f t="shared" ca="1" si="1455"/>
        <v>41651.20964433749</v>
      </c>
      <c r="AY739" s="890">
        <f t="shared" ca="1" si="1455"/>
        <v>43171.50617275374</v>
      </c>
      <c r="AZ739" s="890">
        <f t="shared" ca="1" si="1455"/>
        <v>43171.50617275374</v>
      </c>
      <c r="BA739" s="890">
        <f t="shared" ca="1" si="1455"/>
        <v>44718.13995582729</v>
      </c>
      <c r="CF739" s="602">
        <f t="shared" ref="CF739:DI739" ca="1" si="1456">IF(ISNUMBER($W739),IF($W739&lt;=$Z$35,$Z$23*$Z$33*365/360/12+IF($W739=$Z$35,-$Z$23*$Z$34+$Z$23*$Z$34*$Z$26+$Z$37/2,),IF(AND($W739&gt;$Z$35,$W739&lt;=$Z$36),$Z$23*($Z$34*CF$40+(1-$Z$34)*$Z$33)*365/360/12+IF($W739=$Z$36,-$Z$23*(1-$Z$34)+$Z230/2,),PMT(CF$40/12*365/360,$Z$24+$Z$35-$Z$36,-$Z$23))),"")</f>
        <v>35568.319858392242</v>
      </c>
      <c r="CG739" s="602">
        <f t="shared" ca="1" si="1456"/>
        <v>36406.382743065027</v>
      </c>
      <c r="CH739" s="602">
        <f t="shared" ca="1" si="1456"/>
        <v>36406.382743065027</v>
      </c>
      <c r="CI739" s="602">
        <f t="shared" ca="1" si="1456"/>
        <v>37254.96291615886</v>
      </c>
      <c r="CJ739" s="602">
        <f t="shared" ca="1" si="1456"/>
        <v>37254.96291615886</v>
      </c>
      <c r="CK739" s="602">
        <f t="shared" ca="1" si="1456"/>
        <v>38113.93857024506</v>
      </c>
      <c r="CL739" s="602">
        <f t="shared" ca="1" si="1456"/>
        <v>38113.93857024506</v>
      </c>
      <c r="CM739" s="602">
        <f t="shared" ca="1" si="1456"/>
        <v>38983.183461726985</v>
      </c>
      <c r="CN739" s="602">
        <f t="shared" ca="1" si="1456"/>
        <v>38983.183461726985</v>
      </c>
      <c r="CO739" s="602">
        <f t="shared" ca="1" si="1456"/>
        <v>39862.567150632683</v>
      </c>
      <c r="CP739" s="602">
        <f t="shared" ca="1" si="1456"/>
        <v>43478.747935967709</v>
      </c>
      <c r="CQ739" s="602">
        <f t="shared" ca="1" si="1456"/>
        <v>45030.566265503898</v>
      </c>
      <c r="CR739" s="602">
        <f t="shared" ca="1" si="1456"/>
        <v>45030.566265503898</v>
      </c>
      <c r="CS739" s="602">
        <f t="shared" ca="1" si="1456"/>
        <v>46607.884191275814</v>
      </c>
      <c r="CT739" s="602">
        <f t="shared" ca="1" si="1456"/>
        <v>46607.884191275814</v>
      </c>
      <c r="CU739" s="602">
        <f t="shared" ca="1" si="1456"/>
        <v>48209.984007450126</v>
      </c>
      <c r="CV739" s="602">
        <f t="shared" ca="1" si="1456"/>
        <v>48209.984007450126</v>
      </c>
      <c r="CW739" s="602">
        <f t="shared" ca="1" si="1456"/>
        <v>49836.133517801674</v>
      </c>
      <c r="CX739" s="602">
        <f t="shared" ca="1" si="1456"/>
        <v>49836.133517801674</v>
      </c>
      <c r="CY739" s="602">
        <f t="shared" ca="1" si="1456"/>
        <v>51485.589135532791</v>
      </c>
      <c r="CZ739" s="602">
        <f t="shared" ca="1" si="1456"/>
        <v>46290.414859746117</v>
      </c>
      <c r="DA739" s="602">
        <f t="shared" ca="1" si="1456"/>
        <v>47887.616454968753</v>
      </c>
      <c r="DB739" s="602">
        <f t="shared" ca="1" si="1456"/>
        <v>47887.616454968753</v>
      </c>
      <c r="DC739" s="602">
        <f t="shared" ca="1" si="1456"/>
        <v>49509.015192921019</v>
      </c>
      <c r="DD739" s="602">
        <f t="shared" ca="1" si="1456"/>
        <v>49509.015192921019</v>
      </c>
      <c r="DE739" s="602">
        <f t="shared" ca="1" si="1456"/>
        <v>51153.869520848333</v>
      </c>
      <c r="DF739" s="602">
        <f t="shared" ca="1" si="1456"/>
        <v>51153.869520848333</v>
      </c>
      <c r="DG739" s="602">
        <f t="shared" ca="1" si="1456"/>
        <v>52821.428913199037</v>
      </c>
      <c r="DH739" s="602">
        <f t="shared" ca="1" si="1456"/>
        <v>52821.428913199037</v>
      </c>
      <c r="DI739" s="602">
        <f t="shared" ca="1" si="1456"/>
        <v>54510.936800140749</v>
      </c>
    </row>
    <row r="740" spans="23:113" x14ac:dyDescent="0.2">
      <c r="W740" s="887">
        <f t="shared" si="1448"/>
        <v>197</v>
      </c>
      <c r="X740" s="890">
        <f t="shared" ref="X740:BA740" ca="1" si="1457">IF(ISNUMBER($W740),IF($W740&lt;=$Z$35,$Z$23*$Z$33*365/360/12+IF($W740=$Z$35,-$Z$23*$Z$34+$Z$23*$Z$34*$Z$26+$Z$37/2,),IF(AND($W740&gt;$Z$35,$W740&lt;=$Z$36),$Z$23*($Z$34*X$40+(1-$Z$34)*$Z$33)*365/360/12+IF($W740=$Z$36,-$Z$23*(1-$Z$34)+$Z231/2,),PMT(X$40/12*365/360,$Z$24+$Z$35-$Z$36,-$Z$23))),"")</f>
        <v>30258.123080979487</v>
      </c>
      <c r="Y740" s="890">
        <f t="shared" ca="1" si="1457"/>
        <v>31023.326031623368</v>
      </c>
      <c r="Z740" s="890">
        <f t="shared" ca="1" si="1457"/>
        <v>31023.326031623368</v>
      </c>
      <c r="AA740" s="890">
        <f t="shared" ca="1" si="1457"/>
        <v>31799.728267184837</v>
      </c>
      <c r="AB740" s="890">
        <f t="shared" ca="1" si="1457"/>
        <v>31799.728267184837</v>
      </c>
      <c r="AC740" s="890">
        <f t="shared" ca="1" si="1457"/>
        <v>32587.243243724675</v>
      </c>
      <c r="AD740" s="890">
        <f t="shared" ca="1" si="1457"/>
        <v>32587.243243724675</v>
      </c>
      <c r="AE740" s="890">
        <f t="shared" ca="1" si="1457"/>
        <v>33385.778544464687</v>
      </c>
      <c r="AF740" s="890">
        <f t="shared" ca="1" si="1457"/>
        <v>33385.778544464687</v>
      </c>
      <c r="AG740" s="890">
        <f t="shared" ca="1" si="1457"/>
        <v>34195.236072157502</v>
      </c>
      <c r="AH740" s="890">
        <f t="shared" ca="1" si="1457"/>
        <v>34740.891398371037</v>
      </c>
      <c r="AI740" s="890">
        <f t="shared" ca="1" si="1457"/>
        <v>36125.853977722742</v>
      </c>
      <c r="AJ740" s="890">
        <f t="shared" ca="1" si="1457"/>
        <v>36125.853977722742</v>
      </c>
      <c r="AK740" s="890">
        <f t="shared" ca="1" si="1457"/>
        <v>37540.139226000429</v>
      </c>
      <c r="AL740" s="890">
        <f t="shared" ca="1" si="1457"/>
        <v>37540.139226000429</v>
      </c>
      <c r="AM740" s="890">
        <f t="shared" ca="1" si="1457"/>
        <v>38983.183461726978</v>
      </c>
      <c r="AN740" s="890">
        <f t="shared" ca="1" si="1457"/>
        <v>38983.183461726978</v>
      </c>
      <c r="AO740" s="890">
        <f t="shared" ca="1" si="1457"/>
        <v>40454.389396970182</v>
      </c>
      <c r="AP740" s="890">
        <f t="shared" ca="1" si="1457"/>
        <v>40454.389396970182</v>
      </c>
      <c r="AQ740" s="890">
        <f t="shared" ca="1" si="1457"/>
        <v>41953.129251949089</v>
      </c>
      <c r="AR740" s="890">
        <f t="shared" ca="1" si="1457"/>
        <v>37254.96291615886</v>
      </c>
      <c r="AS740" s="890">
        <f t="shared" ca="1" si="1457"/>
        <v>38692.302106353636</v>
      </c>
      <c r="AT740" s="890">
        <f t="shared" ca="1" si="1457"/>
        <v>38692.302106353636</v>
      </c>
      <c r="AU740" s="890">
        <f t="shared" ca="1" si="1457"/>
        <v>40157.924993809356</v>
      </c>
      <c r="AV740" s="890">
        <f t="shared" ca="1" si="1457"/>
        <v>40157.924993809356</v>
      </c>
      <c r="AW740" s="890">
        <f t="shared" ca="1" si="1457"/>
        <v>41651.20964433749</v>
      </c>
      <c r="AX740" s="890">
        <f t="shared" ca="1" si="1457"/>
        <v>41651.20964433749</v>
      </c>
      <c r="AY740" s="890">
        <f t="shared" ca="1" si="1457"/>
        <v>43171.50617275374</v>
      </c>
      <c r="AZ740" s="890">
        <f t="shared" ca="1" si="1457"/>
        <v>43171.50617275374</v>
      </c>
      <c r="BA740" s="890">
        <f t="shared" ca="1" si="1457"/>
        <v>44718.13995582729</v>
      </c>
      <c r="CF740" s="602">
        <f t="shared" ref="CF740:DI740" ca="1" si="1458">IF(ISNUMBER($W740),IF($W740&lt;=$Z$35,$Z$23*$Z$33*365/360/12+IF($W740=$Z$35,-$Z$23*$Z$34+$Z$23*$Z$34*$Z$26+$Z$37/2,),IF(AND($W740&gt;$Z$35,$W740&lt;=$Z$36),$Z$23*($Z$34*CF$40+(1-$Z$34)*$Z$33)*365/360/12+IF($W740=$Z$36,-$Z$23*(1-$Z$34)+$Z231/2,),PMT(CF$40/12*365/360,$Z$24+$Z$35-$Z$36,-$Z$23))),"")</f>
        <v>35568.319858392242</v>
      </c>
      <c r="CG740" s="602">
        <f t="shared" ca="1" si="1458"/>
        <v>36406.382743065027</v>
      </c>
      <c r="CH740" s="602">
        <f t="shared" ca="1" si="1458"/>
        <v>36406.382743065027</v>
      </c>
      <c r="CI740" s="602">
        <f t="shared" ca="1" si="1458"/>
        <v>37254.96291615886</v>
      </c>
      <c r="CJ740" s="602">
        <f t="shared" ca="1" si="1458"/>
        <v>37254.96291615886</v>
      </c>
      <c r="CK740" s="602">
        <f t="shared" ca="1" si="1458"/>
        <v>38113.93857024506</v>
      </c>
      <c r="CL740" s="602">
        <f t="shared" ca="1" si="1458"/>
        <v>38113.93857024506</v>
      </c>
      <c r="CM740" s="602">
        <f t="shared" ca="1" si="1458"/>
        <v>38983.183461726985</v>
      </c>
      <c r="CN740" s="602">
        <f t="shared" ca="1" si="1458"/>
        <v>38983.183461726985</v>
      </c>
      <c r="CO740" s="602">
        <f t="shared" ca="1" si="1458"/>
        <v>39862.567150632683</v>
      </c>
      <c r="CP740" s="602">
        <f t="shared" ca="1" si="1458"/>
        <v>43478.747935967709</v>
      </c>
      <c r="CQ740" s="602">
        <f t="shared" ca="1" si="1458"/>
        <v>45030.566265503898</v>
      </c>
      <c r="CR740" s="602">
        <f t="shared" ca="1" si="1458"/>
        <v>45030.566265503898</v>
      </c>
      <c r="CS740" s="602">
        <f t="shared" ca="1" si="1458"/>
        <v>46607.884191275814</v>
      </c>
      <c r="CT740" s="602">
        <f t="shared" ca="1" si="1458"/>
        <v>46607.884191275814</v>
      </c>
      <c r="CU740" s="602">
        <f t="shared" ca="1" si="1458"/>
        <v>48209.984007450126</v>
      </c>
      <c r="CV740" s="602">
        <f t="shared" ca="1" si="1458"/>
        <v>48209.984007450126</v>
      </c>
      <c r="CW740" s="602">
        <f t="shared" ca="1" si="1458"/>
        <v>49836.133517801674</v>
      </c>
      <c r="CX740" s="602">
        <f t="shared" ca="1" si="1458"/>
        <v>49836.133517801674</v>
      </c>
      <c r="CY740" s="602">
        <f t="shared" ca="1" si="1458"/>
        <v>51485.589135532791</v>
      </c>
      <c r="CZ740" s="602">
        <f t="shared" ca="1" si="1458"/>
        <v>46290.414859746117</v>
      </c>
      <c r="DA740" s="602">
        <f t="shared" ca="1" si="1458"/>
        <v>47887.616454968753</v>
      </c>
      <c r="DB740" s="602">
        <f t="shared" ca="1" si="1458"/>
        <v>47887.616454968753</v>
      </c>
      <c r="DC740" s="602">
        <f t="shared" ca="1" si="1458"/>
        <v>49509.015192921019</v>
      </c>
      <c r="DD740" s="602">
        <f t="shared" ca="1" si="1458"/>
        <v>49509.015192921019</v>
      </c>
      <c r="DE740" s="602">
        <f t="shared" ca="1" si="1458"/>
        <v>51153.869520848333</v>
      </c>
      <c r="DF740" s="602">
        <f t="shared" ca="1" si="1458"/>
        <v>51153.869520848333</v>
      </c>
      <c r="DG740" s="602">
        <f t="shared" ca="1" si="1458"/>
        <v>52821.428913199037</v>
      </c>
      <c r="DH740" s="602">
        <f t="shared" ca="1" si="1458"/>
        <v>52821.428913199037</v>
      </c>
      <c r="DI740" s="602">
        <f t="shared" ca="1" si="1458"/>
        <v>54510.936800140749</v>
      </c>
    </row>
    <row r="741" spans="23:113" x14ac:dyDescent="0.2">
      <c r="W741" s="887">
        <f t="shared" si="1448"/>
        <v>198</v>
      </c>
      <c r="X741" s="890">
        <f t="shared" ref="X741:BA741" ca="1" si="1459">IF(ISNUMBER($W741),IF($W741&lt;=$Z$35,$Z$23*$Z$33*365/360/12+IF($W741=$Z$35,-$Z$23*$Z$34+$Z$23*$Z$34*$Z$26+$Z$37/2,),IF(AND($W741&gt;$Z$35,$W741&lt;=$Z$36),$Z$23*($Z$34*X$40+(1-$Z$34)*$Z$33)*365/360/12+IF($W741=$Z$36,-$Z$23*(1-$Z$34)+$Z232/2,),PMT(X$40/12*365/360,$Z$24+$Z$35-$Z$36,-$Z$23))),"")</f>
        <v>30258.123080979487</v>
      </c>
      <c r="Y741" s="890">
        <f t="shared" ca="1" si="1459"/>
        <v>31023.326031623368</v>
      </c>
      <c r="Z741" s="890">
        <f t="shared" ca="1" si="1459"/>
        <v>31023.326031623368</v>
      </c>
      <c r="AA741" s="890">
        <f t="shared" ca="1" si="1459"/>
        <v>31799.728267184837</v>
      </c>
      <c r="AB741" s="890">
        <f t="shared" ca="1" si="1459"/>
        <v>31799.728267184837</v>
      </c>
      <c r="AC741" s="890">
        <f t="shared" ca="1" si="1459"/>
        <v>32587.243243724675</v>
      </c>
      <c r="AD741" s="890">
        <f t="shared" ca="1" si="1459"/>
        <v>32587.243243724675</v>
      </c>
      <c r="AE741" s="890">
        <f t="shared" ca="1" si="1459"/>
        <v>33385.778544464687</v>
      </c>
      <c r="AF741" s="890">
        <f t="shared" ca="1" si="1459"/>
        <v>33385.778544464687</v>
      </c>
      <c r="AG741" s="890">
        <f t="shared" ca="1" si="1459"/>
        <v>34195.236072157502</v>
      </c>
      <c r="AH741" s="890">
        <f t="shared" ca="1" si="1459"/>
        <v>34740.891398371037</v>
      </c>
      <c r="AI741" s="890">
        <f t="shared" ca="1" si="1459"/>
        <v>36125.853977722742</v>
      </c>
      <c r="AJ741" s="890">
        <f t="shared" ca="1" si="1459"/>
        <v>36125.853977722742</v>
      </c>
      <c r="AK741" s="890">
        <f t="shared" ca="1" si="1459"/>
        <v>37540.139226000429</v>
      </c>
      <c r="AL741" s="890">
        <f t="shared" ca="1" si="1459"/>
        <v>37540.139226000429</v>
      </c>
      <c r="AM741" s="890">
        <f t="shared" ca="1" si="1459"/>
        <v>38983.183461726978</v>
      </c>
      <c r="AN741" s="890">
        <f t="shared" ca="1" si="1459"/>
        <v>38983.183461726978</v>
      </c>
      <c r="AO741" s="890">
        <f t="shared" ca="1" si="1459"/>
        <v>40454.389396970182</v>
      </c>
      <c r="AP741" s="890">
        <f t="shared" ca="1" si="1459"/>
        <v>40454.389396970182</v>
      </c>
      <c r="AQ741" s="890">
        <f t="shared" ca="1" si="1459"/>
        <v>41953.129251949089</v>
      </c>
      <c r="AR741" s="890">
        <f t="shared" ca="1" si="1459"/>
        <v>37254.96291615886</v>
      </c>
      <c r="AS741" s="890">
        <f t="shared" ca="1" si="1459"/>
        <v>38692.302106353636</v>
      </c>
      <c r="AT741" s="890">
        <f t="shared" ca="1" si="1459"/>
        <v>38692.302106353636</v>
      </c>
      <c r="AU741" s="890">
        <f t="shared" ca="1" si="1459"/>
        <v>40157.924993809356</v>
      </c>
      <c r="AV741" s="890">
        <f t="shared" ca="1" si="1459"/>
        <v>40157.924993809356</v>
      </c>
      <c r="AW741" s="890">
        <f t="shared" ca="1" si="1459"/>
        <v>41651.20964433749</v>
      </c>
      <c r="AX741" s="890">
        <f t="shared" ca="1" si="1459"/>
        <v>41651.20964433749</v>
      </c>
      <c r="AY741" s="890">
        <f t="shared" ca="1" si="1459"/>
        <v>43171.50617275374</v>
      </c>
      <c r="AZ741" s="890">
        <f t="shared" ca="1" si="1459"/>
        <v>43171.50617275374</v>
      </c>
      <c r="BA741" s="890">
        <f t="shared" ca="1" si="1459"/>
        <v>44718.13995582729</v>
      </c>
      <c r="CF741" s="602">
        <f t="shared" ref="CF741:DI741" ca="1" si="1460">IF(ISNUMBER($W741),IF($W741&lt;=$Z$35,$Z$23*$Z$33*365/360/12+IF($W741=$Z$35,-$Z$23*$Z$34+$Z$23*$Z$34*$Z$26+$Z$37/2,),IF(AND($W741&gt;$Z$35,$W741&lt;=$Z$36),$Z$23*($Z$34*CF$40+(1-$Z$34)*$Z$33)*365/360/12+IF($W741=$Z$36,-$Z$23*(1-$Z$34)+$Z232/2,),PMT(CF$40/12*365/360,$Z$24+$Z$35-$Z$36,-$Z$23))),"")</f>
        <v>35568.319858392242</v>
      </c>
      <c r="CG741" s="602">
        <f t="shared" ca="1" si="1460"/>
        <v>36406.382743065027</v>
      </c>
      <c r="CH741" s="602">
        <f t="shared" ca="1" si="1460"/>
        <v>36406.382743065027</v>
      </c>
      <c r="CI741" s="602">
        <f t="shared" ca="1" si="1460"/>
        <v>37254.96291615886</v>
      </c>
      <c r="CJ741" s="602">
        <f t="shared" ca="1" si="1460"/>
        <v>37254.96291615886</v>
      </c>
      <c r="CK741" s="602">
        <f t="shared" ca="1" si="1460"/>
        <v>38113.93857024506</v>
      </c>
      <c r="CL741" s="602">
        <f t="shared" ca="1" si="1460"/>
        <v>38113.93857024506</v>
      </c>
      <c r="CM741" s="602">
        <f t="shared" ca="1" si="1460"/>
        <v>38983.183461726985</v>
      </c>
      <c r="CN741" s="602">
        <f t="shared" ca="1" si="1460"/>
        <v>38983.183461726985</v>
      </c>
      <c r="CO741" s="602">
        <f t="shared" ca="1" si="1460"/>
        <v>39862.567150632683</v>
      </c>
      <c r="CP741" s="602">
        <f t="shared" ca="1" si="1460"/>
        <v>43478.747935967709</v>
      </c>
      <c r="CQ741" s="602">
        <f t="shared" ca="1" si="1460"/>
        <v>45030.566265503898</v>
      </c>
      <c r="CR741" s="602">
        <f t="shared" ca="1" si="1460"/>
        <v>45030.566265503898</v>
      </c>
      <c r="CS741" s="602">
        <f t="shared" ca="1" si="1460"/>
        <v>46607.884191275814</v>
      </c>
      <c r="CT741" s="602">
        <f t="shared" ca="1" si="1460"/>
        <v>46607.884191275814</v>
      </c>
      <c r="CU741" s="602">
        <f t="shared" ca="1" si="1460"/>
        <v>48209.984007450126</v>
      </c>
      <c r="CV741" s="602">
        <f t="shared" ca="1" si="1460"/>
        <v>48209.984007450126</v>
      </c>
      <c r="CW741" s="602">
        <f t="shared" ca="1" si="1460"/>
        <v>49836.133517801674</v>
      </c>
      <c r="CX741" s="602">
        <f t="shared" ca="1" si="1460"/>
        <v>49836.133517801674</v>
      </c>
      <c r="CY741" s="602">
        <f t="shared" ca="1" si="1460"/>
        <v>51485.589135532791</v>
      </c>
      <c r="CZ741" s="602">
        <f t="shared" ca="1" si="1460"/>
        <v>46290.414859746117</v>
      </c>
      <c r="DA741" s="602">
        <f t="shared" ca="1" si="1460"/>
        <v>47887.616454968753</v>
      </c>
      <c r="DB741" s="602">
        <f t="shared" ca="1" si="1460"/>
        <v>47887.616454968753</v>
      </c>
      <c r="DC741" s="602">
        <f t="shared" ca="1" si="1460"/>
        <v>49509.015192921019</v>
      </c>
      <c r="DD741" s="602">
        <f t="shared" ca="1" si="1460"/>
        <v>49509.015192921019</v>
      </c>
      <c r="DE741" s="602">
        <f t="shared" ca="1" si="1460"/>
        <v>51153.869520848333</v>
      </c>
      <c r="DF741" s="602">
        <f t="shared" ca="1" si="1460"/>
        <v>51153.869520848333</v>
      </c>
      <c r="DG741" s="602">
        <f t="shared" ca="1" si="1460"/>
        <v>52821.428913199037</v>
      </c>
      <c r="DH741" s="602">
        <f t="shared" ca="1" si="1460"/>
        <v>52821.428913199037</v>
      </c>
      <c r="DI741" s="602">
        <f t="shared" ca="1" si="1460"/>
        <v>54510.936800140749</v>
      </c>
    </row>
    <row r="742" spans="23:113" x14ac:dyDescent="0.2">
      <c r="W742" s="887">
        <f t="shared" si="1448"/>
        <v>199</v>
      </c>
      <c r="X742" s="890">
        <f t="shared" ref="X742:BA742" ca="1" si="1461">IF(ISNUMBER($W742),IF($W742&lt;=$Z$35,$Z$23*$Z$33*365/360/12+IF($W742=$Z$35,-$Z$23*$Z$34+$Z$23*$Z$34*$Z$26+$Z$37/2,),IF(AND($W742&gt;$Z$35,$W742&lt;=$Z$36),$Z$23*($Z$34*X$40+(1-$Z$34)*$Z$33)*365/360/12+IF($W742=$Z$36,-$Z$23*(1-$Z$34)+$Z233/2,),PMT(X$40/12*365/360,$Z$24+$Z$35-$Z$36,-$Z$23))),"")</f>
        <v>30258.123080979487</v>
      </c>
      <c r="Y742" s="890">
        <f t="shared" ca="1" si="1461"/>
        <v>31023.326031623368</v>
      </c>
      <c r="Z742" s="890">
        <f t="shared" ca="1" si="1461"/>
        <v>31023.326031623368</v>
      </c>
      <c r="AA742" s="890">
        <f t="shared" ca="1" si="1461"/>
        <v>31799.728267184837</v>
      </c>
      <c r="AB742" s="890">
        <f t="shared" ca="1" si="1461"/>
        <v>31799.728267184837</v>
      </c>
      <c r="AC742" s="890">
        <f t="shared" ca="1" si="1461"/>
        <v>32587.243243724675</v>
      </c>
      <c r="AD742" s="890">
        <f t="shared" ca="1" si="1461"/>
        <v>32587.243243724675</v>
      </c>
      <c r="AE742" s="890">
        <f t="shared" ca="1" si="1461"/>
        <v>33385.778544464687</v>
      </c>
      <c r="AF742" s="890">
        <f t="shared" ca="1" si="1461"/>
        <v>33385.778544464687</v>
      </c>
      <c r="AG742" s="890">
        <f t="shared" ca="1" si="1461"/>
        <v>34195.236072157502</v>
      </c>
      <c r="AH742" s="890">
        <f t="shared" ca="1" si="1461"/>
        <v>34740.891398371037</v>
      </c>
      <c r="AI742" s="890">
        <f t="shared" ca="1" si="1461"/>
        <v>36125.853977722742</v>
      </c>
      <c r="AJ742" s="890">
        <f t="shared" ca="1" si="1461"/>
        <v>36125.853977722742</v>
      </c>
      <c r="AK742" s="890">
        <f t="shared" ca="1" si="1461"/>
        <v>37540.139226000429</v>
      </c>
      <c r="AL742" s="890">
        <f t="shared" ca="1" si="1461"/>
        <v>37540.139226000429</v>
      </c>
      <c r="AM742" s="890">
        <f t="shared" ca="1" si="1461"/>
        <v>38983.183461726978</v>
      </c>
      <c r="AN742" s="890">
        <f t="shared" ca="1" si="1461"/>
        <v>38983.183461726978</v>
      </c>
      <c r="AO742" s="890">
        <f t="shared" ca="1" si="1461"/>
        <v>40454.389396970182</v>
      </c>
      <c r="AP742" s="890">
        <f t="shared" ca="1" si="1461"/>
        <v>40454.389396970182</v>
      </c>
      <c r="AQ742" s="890">
        <f t="shared" ca="1" si="1461"/>
        <v>41953.129251949089</v>
      </c>
      <c r="AR742" s="890">
        <f t="shared" ca="1" si="1461"/>
        <v>37254.96291615886</v>
      </c>
      <c r="AS742" s="890">
        <f t="shared" ca="1" si="1461"/>
        <v>38692.302106353636</v>
      </c>
      <c r="AT742" s="890">
        <f t="shared" ca="1" si="1461"/>
        <v>38692.302106353636</v>
      </c>
      <c r="AU742" s="890">
        <f t="shared" ca="1" si="1461"/>
        <v>40157.924993809356</v>
      </c>
      <c r="AV742" s="890">
        <f t="shared" ca="1" si="1461"/>
        <v>40157.924993809356</v>
      </c>
      <c r="AW742" s="890">
        <f t="shared" ca="1" si="1461"/>
        <v>41651.20964433749</v>
      </c>
      <c r="AX742" s="890">
        <f t="shared" ca="1" si="1461"/>
        <v>41651.20964433749</v>
      </c>
      <c r="AY742" s="890">
        <f t="shared" ca="1" si="1461"/>
        <v>43171.50617275374</v>
      </c>
      <c r="AZ742" s="890">
        <f t="shared" ca="1" si="1461"/>
        <v>43171.50617275374</v>
      </c>
      <c r="BA742" s="890">
        <f t="shared" ca="1" si="1461"/>
        <v>44718.13995582729</v>
      </c>
      <c r="CF742" s="602">
        <f t="shared" ref="CF742:DI742" ca="1" si="1462">IF(ISNUMBER($W742),IF($W742&lt;=$Z$35,$Z$23*$Z$33*365/360/12+IF($W742=$Z$35,-$Z$23*$Z$34+$Z$23*$Z$34*$Z$26+$Z$37/2,),IF(AND($W742&gt;$Z$35,$W742&lt;=$Z$36),$Z$23*($Z$34*CF$40+(1-$Z$34)*$Z$33)*365/360/12+IF($W742=$Z$36,-$Z$23*(1-$Z$34)+$Z233/2,),PMT(CF$40/12*365/360,$Z$24+$Z$35-$Z$36,-$Z$23))),"")</f>
        <v>35568.319858392242</v>
      </c>
      <c r="CG742" s="602">
        <f t="shared" ca="1" si="1462"/>
        <v>36406.382743065027</v>
      </c>
      <c r="CH742" s="602">
        <f t="shared" ca="1" si="1462"/>
        <v>36406.382743065027</v>
      </c>
      <c r="CI742" s="602">
        <f t="shared" ca="1" si="1462"/>
        <v>37254.96291615886</v>
      </c>
      <c r="CJ742" s="602">
        <f t="shared" ca="1" si="1462"/>
        <v>37254.96291615886</v>
      </c>
      <c r="CK742" s="602">
        <f t="shared" ca="1" si="1462"/>
        <v>38113.93857024506</v>
      </c>
      <c r="CL742" s="602">
        <f t="shared" ca="1" si="1462"/>
        <v>38113.93857024506</v>
      </c>
      <c r="CM742" s="602">
        <f t="shared" ca="1" si="1462"/>
        <v>38983.183461726985</v>
      </c>
      <c r="CN742" s="602">
        <f t="shared" ca="1" si="1462"/>
        <v>38983.183461726985</v>
      </c>
      <c r="CO742" s="602">
        <f t="shared" ca="1" si="1462"/>
        <v>39862.567150632683</v>
      </c>
      <c r="CP742" s="602">
        <f t="shared" ca="1" si="1462"/>
        <v>43478.747935967709</v>
      </c>
      <c r="CQ742" s="602">
        <f t="shared" ca="1" si="1462"/>
        <v>45030.566265503898</v>
      </c>
      <c r="CR742" s="602">
        <f t="shared" ca="1" si="1462"/>
        <v>45030.566265503898</v>
      </c>
      <c r="CS742" s="602">
        <f t="shared" ca="1" si="1462"/>
        <v>46607.884191275814</v>
      </c>
      <c r="CT742" s="602">
        <f t="shared" ca="1" si="1462"/>
        <v>46607.884191275814</v>
      </c>
      <c r="CU742" s="602">
        <f t="shared" ca="1" si="1462"/>
        <v>48209.984007450126</v>
      </c>
      <c r="CV742" s="602">
        <f t="shared" ca="1" si="1462"/>
        <v>48209.984007450126</v>
      </c>
      <c r="CW742" s="602">
        <f t="shared" ca="1" si="1462"/>
        <v>49836.133517801674</v>
      </c>
      <c r="CX742" s="602">
        <f t="shared" ca="1" si="1462"/>
        <v>49836.133517801674</v>
      </c>
      <c r="CY742" s="602">
        <f t="shared" ca="1" si="1462"/>
        <v>51485.589135532791</v>
      </c>
      <c r="CZ742" s="602">
        <f t="shared" ca="1" si="1462"/>
        <v>46290.414859746117</v>
      </c>
      <c r="DA742" s="602">
        <f t="shared" ca="1" si="1462"/>
        <v>47887.616454968753</v>
      </c>
      <c r="DB742" s="602">
        <f t="shared" ca="1" si="1462"/>
        <v>47887.616454968753</v>
      </c>
      <c r="DC742" s="602">
        <f t="shared" ca="1" si="1462"/>
        <v>49509.015192921019</v>
      </c>
      <c r="DD742" s="602">
        <f t="shared" ca="1" si="1462"/>
        <v>49509.015192921019</v>
      </c>
      <c r="DE742" s="602">
        <f t="shared" ca="1" si="1462"/>
        <v>51153.869520848333</v>
      </c>
      <c r="DF742" s="602">
        <f t="shared" ca="1" si="1462"/>
        <v>51153.869520848333</v>
      </c>
      <c r="DG742" s="602">
        <f t="shared" ca="1" si="1462"/>
        <v>52821.428913199037</v>
      </c>
      <c r="DH742" s="602">
        <f t="shared" ca="1" si="1462"/>
        <v>52821.428913199037</v>
      </c>
      <c r="DI742" s="602">
        <f t="shared" ca="1" si="1462"/>
        <v>54510.936800140749</v>
      </c>
    </row>
    <row r="743" spans="23:113" x14ac:dyDescent="0.2">
      <c r="W743" s="887">
        <f t="shared" si="1448"/>
        <v>200</v>
      </c>
      <c r="X743" s="890">
        <f t="shared" ref="X743:BA743" ca="1" si="1463">IF(ISNUMBER($W743),IF($W743&lt;=$Z$35,$Z$23*$Z$33*365/360/12+IF($W743=$Z$35,-$Z$23*$Z$34+$Z$23*$Z$34*$Z$26+$Z$37/2,),IF(AND($W743&gt;$Z$35,$W743&lt;=$Z$36),$Z$23*($Z$34*X$40+(1-$Z$34)*$Z$33)*365/360/12+IF($W743=$Z$36,-$Z$23*(1-$Z$34)+$Z234/2,),PMT(X$40/12*365/360,$Z$24+$Z$35-$Z$36,-$Z$23))),"")</f>
        <v>30258.123080979487</v>
      </c>
      <c r="Y743" s="890">
        <f t="shared" ca="1" si="1463"/>
        <v>31023.326031623368</v>
      </c>
      <c r="Z743" s="890">
        <f t="shared" ca="1" si="1463"/>
        <v>31023.326031623368</v>
      </c>
      <c r="AA743" s="890">
        <f t="shared" ca="1" si="1463"/>
        <v>31799.728267184837</v>
      </c>
      <c r="AB743" s="890">
        <f t="shared" ca="1" si="1463"/>
        <v>31799.728267184837</v>
      </c>
      <c r="AC743" s="890">
        <f t="shared" ca="1" si="1463"/>
        <v>32587.243243724675</v>
      </c>
      <c r="AD743" s="890">
        <f t="shared" ca="1" si="1463"/>
        <v>32587.243243724675</v>
      </c>
      <c r="AE743" s="890">
        <f t="shared" ca="1" si="1463"/>
        <v>33385.778544464687</v>
      </c>
      <c r="AF743" s="890">
        <f t="shared" ca="1" si="1463"/>
        <v>33385.778544464687</v>
      </c>
      <c r="AG743" s="890">
        <f t="shared" ca="1" si="1463"/>
        <v>34195.236072157502</v>
      </c>
      <c r="AH743" s="890">
        <f t="shared" ca="1" si="1463"/>
        <v>34740.891398371037</v>
      </c>
      <c r="AI743" s="890">
        <f t="shared" ca="1" si="1463"/>
        <v>36125.853977722742</v>
      </c>
      <c r="AJ743" s="890">
        <f t="shared" ca="1" si="1463"/>
        <v>36125.853977722742</v>
      </c>
      <c r="AK743" s="890">
        <f t="shared" ca="1" si="1463"/>
        <v>37540.139226000429</v>
      </c>
      <c r="AL743" s="890">
        <f t="shared" ca="1" si="1463"/>
        <v>37540.139226000429</v>
      </c>
      <c r="AM743" s="890">
        <f t="shared" ca="1" si="1463"/>
        <v>38983.183461726978</v>
      </c>
      <c r="AN743" s="890">
        <f t="shared" ca="1" si="1463"/>
        <v>38983.183461726978</v>
      </c>
      <c r="AO743" s="890">
        <f t="shared" ca="1" si="1463"/>
        <v>40454.389396970182</v>
      </c>
      <c r="AP743" s="890">
        <f t="shared" ca="1" si="1463"/>
        <v>40454.389396970182</v>
      </c>
      <c r="AQ743" s="890">
        <f t="shared" ca="1" si="1463"/>
        <v>41953.129251949089</v>
      </c>
      <c r="AR743" s="890">
        <f t="shared" ca="1" si="1463"/>
        <v>37254.96291615886</v>
      </c>
      <c r="AS743" s="890">
        <f t="shared" ca="1" si="1463"/>
        <v>38692.302106353636</v>
      </c>
      <c r="AT743" s="890">
        <f t="shared" ca="1" si="1463"/>
        <v>38692.302106353636</v>
      </c>
      <c r="AU743" s="890">
        <f t="shared" ca="1" si="1463"/>
        <v>40157.924993809356</v>
      </c>
      <c r="AV743" s="890">
        <f t="shared" ca="1" si="1463"/>
        <v>40157.924993809356</v>
      </c>
      <c r="AW743" s="890">
        <f t="shared" ca="1" si="1463"/>
        <v>41651.20964433749</v>
      </c>
      <c r="AX743" s="890">
        <f t="shared" ca="1" si="1463"/>
        <v>41651.20964433749</v>
      </c>
      <c r="AY743" s="890">
        <f t="shared" ca="1" si="1463"/>
        <v>43171.50617275374</v>
      </c>
      <c r="AZ743" s="890">
        <f t="shared" ca="1" si="1463"/>
        <v>43171.50617275374</v>
      </c>
      <c r="BA743" s="890">
        <f t="shared" ca="1" si="1463"/>
        <v>44718.13995582729</v>
      </c>
      <c r="CF743" s="602">
        <f t="shared" ref="CF743:DI743" ca="1" si="1464">IF(ISNUMBER($W743),IF($W743&lt;=$Z$35,$Z$23*$Z$33*365/360/12+IF($W743=$Z$35,-$Z$23*$Z$34+$Z$23*$Z$34*$Z$26+$Z$37/2,),IF(AND($W743&gt;$Z$35,$W743&lt;=$Z$36),$Z$23*($Z$34*CF$40+(1-$Z$34)*$Z$33)*365/360/12+IF($W743=$Z$36,-$Z$23*(1-$Z$34)+$Z234/2,),PMT(CF$40/12*365/360,$Z$24+$Z$35-$Z$36,-$Z$23))),"")</f>
        <v>35568.319858392242</v>
      </c>
      <c r="CG743" s="602">
        <f t="shared" ca="1" si="1464"/>
        <v>36406.382743065027</v>
      </c>
      <c r="CH743" s="602">
        <f t="shared" ca="1" si="1464"/>
        <v>36406.382743065027</v>
      </c>
      <c r="CI743" s="602">
        <f t="shared" ca="1" si="1464"/>
        <v>37254.96291615886</v>
      </c>
      <c r="CJ743" s="602">
        <f t="shared" ca="1" si="1464"/>
        <v>37254.96291615886</v>
      </c>
      <c r="CK743" s="602">
        <f t="shared" ca="1" si="1464"/>
        <v>38113.93857024506</v>
      </c>
      <c r="CL743" s="602">
        <f t="shared" ca="1" si="1464"/>
        <v>38113.93857024506</v>
      </c>
      <c r="CM743" s="602">
        <f t="shared" ca="1" si="1464"/>
        <v>38983.183461726985</v>
      </c>
      <c r="CN743" s="602">
        <f t="shared" ca="1" si="1464"/>
        <v>38983.183461726985</v>
      </c>
      <c r="CO743" s="602">
        <f t="shared" ca="1" si="1464"/>
        <v>39862.567150632683</v>
      </c>
      <c r="CP743" s="602">
        <f t="shared" ca="1" si="1464"/>
        <v>43478.747935967709</v>
      </c>
      <c r="CQ743" s="602">
        <f t="shared" ca="1" si="1464"/>
        <v>45030.566265503898</v>
      </c>
      <c r="CR743" s="602">
        <f t="shared" ca="1" si="1464"/>
        <v>45030.566265503898</v>
      </c>
      <c r="CS743" s="602">
        <f t="shared" ca="1" si="1464"/>
        <v>46607.884191275814</v>
      </c>
      <c r="CT743" s="602">
        <f t="shared" ca="1" si="1464"/>
        <v>46607.884191275814</v>
      </c>
      <c r="CU743" s="602">
        <f t="shared" ca="1" si="1464"/>
        <v>48209.984007450126</v>
      </c>
      <c r="CV743" s="602">
        <f t="shared" ca="1" si="1464"/>
        <v>48209.984007450126</v>
      </c>
      <c r="CW743" s="602">
        <f t="shared" ca="1" si="1464"/>
        <v>49836.133517801674</v>
      </c>
      <c r="CX743" s="602">
        <f t="shared" ca="1" si="1464"/>
        <v>49836.133517801674</v>
      </c>
      <c r="CY743" s="602">
        <f t="shared" ca="1" si="1464"/>
        <v>51485.589135532791</v>
      </c>
      <c r="CZ743" s="602">
        <f t="shared" ca="1" si="1464"/>
        <v>46290.414859746117</v>
      </c>
      <c r="DA743" s="602">
        <f t="shared" ca="1" si="1464"/>
        <v>47887.616454968753</v>
      </c>
      <c r="DB743" s="602">
        <f t="shared" ca="1" si="1464"/>
        <v>47887.616454968753</v>
      </c>
      <c r="DC743" s="602">
        <f t="shared" ca="1" si="1464"/>
        <v>49509.015192921019</v>
      </c>
      <c r="DD743" s="602">
        <f t="shared" ca="1" si="1464"/>
        <v>49509.015192921019</v>
      </c>
      <c r="DE743" s="602">
        <f t="shared" ca="1" si="1464"/>
        <v>51153.869520848333</v>
      </c>
      <c r="DF743" s="602">
        <f t="shared" ca="1" si="1464"/>
        <v>51153.869520848333</v>
      </c>
      <c r="DG743" s="602">
        <f t="shared" ca="1" si="1464"/>
        <v>52821.428913199037</v>
      </c>
      <c r="DH743" s="602">
        <f t="shared" ca="1" si="1464"/>
        <v>52821.428913199037</v>
      </c>
      <c r="DI743" s="602">
        <f t="shared" ca="1" si="1464"/>
        <v>54510.936800140749</v>
      </c>
    </row>
    <row r="744" spans="23:113" x14ac:dyDescent="0.2">
      <c r="W744" s="887">
        <f t="shared" si="1448"/>
        <v>201</v>
      </c>
      <c r="X744" s="890">
        <f t="shared" ref="X744:BA744" ca="1" si="1465">IF(ISNUMBER($W744),IF($W744&lt;=$Z$35,$Z$23*$Z$33*365/360/12+IF($W744=$Z$35,-$Z$23*$Z$34+$Z$23*$Z$34*$Z$26+$Z$37/2,),IF(AND($W744&gt;$Z$35,$W744&lt;=$Z$36),$Z$23*($Z$34*X$40+(1-$Z$34)*$Z$33)*365/360/12+IF($W744=$Z$36,-$Z$23*(1-$Z$34)+$Z235/2,),PMT(X$40/12*365/360,$Z$24+$Z$35-$Z$36,-$Z$23))),"")</f>
        <v>30258.123080979487</v>
      </c>
      <c r="Y744" s="890">
        <f t="shared" ca="1" si="1465"/>
        <v>31023.326031623368</v>
      </c>
      <c r="Z744" s="890">
        <f t="shared" ca="1" si="1465"/>
        <v>31023.326031623368</v>
      </c>
      <c r="AA744" s="890">
        <f t="shared" ca="1" si="1465"/>
        <v>31799.728267184837</v>
      </c>
      <c r="AB744" s="890">
        <f t="shared" ca="1" si="1465"/>
        <v>31799.728267184837</v>
      </c>
      <c r="AC744" s="890">
        <f t="shared" ca="1" si="1465"/>
        <v>32587.243243724675</v>
      </c>
      <c r="AD744" s="890">
        <f t="shared" ca="1" si="1465"/>
        <v>32587.243243724675</v>
      </c>
      <c r="AE744" s="890">
        <f t="shared" ca="1" si="1465"/>
        <v>33385.778544464687</v>
      </c>
      <c r="AF744" s="890">
        <f t="shared" ca="1" si="1465"/>
        <v>33385.778544464687</v>
      </c>
      <c r="AG744" s="890">
        <f t="shared" ca="1" si="1465"/>
        <v>34195.236072157502</v>
      </c>
      <c r="AH744" s="890">
        <f t="shared" ca="1" si="1465"/>
        <v>34740.891398371037</v>
      </c>
      <c r="AI744" s="890">
        <f t="shared" ca="1" si="1465"/>
        <v>36125.853977722742</v>
      </c>
      <c r="AJ744" s="890">
        <f t="shared" ca="1" si="1465"/>
        <v>36125.853977722742</v>
      </c>
      <c r="AK744" s="890">
        <f t="shared" ca="1" si="1465"/>
        <v>37540.139226000429</v>
      </c>
      <c r="AL744" s="890">
        <f t="shared" ca="1" si="1465"/>
        <v>37540.139226000429</v>
      </c>
      <c r="AM744" s="890">
        <f t="shared" ca="1" si="1465"/>
        <v>38983.183461726978</v>
      </c>
      <c r="AN744" s="890">
        <f t="shared" ca="1" si="1465"/>
        <v>38983.183461726978</v>
      </c>
      <c r="AO744" s="890">
        <f t="shared" ca="1" si="1465"/>
        <v>40454.389396970182</v>
      </c>
      <c r="AP744" s="890">
        <f t="shared" ca="1" si="1465"/>
        <v>40454.389396970182</v>
      </c>
      <c r="AQ744" s="890">
        <f t="shared" ca="1" si="1465"/>
        <v>41953.129251949089</v>
      </c>
      <c r="AR744" s="890">
        <f t="shared" ca="1" si="1465"/>
        <v>37254.96291615886</v>
      </c>
      <c r="AS744" s="890">
        <f t="shared" ca="1" si="1465"/>
        <v>38692.302106353636</v>
      </c>
      <c r="AT744" s="890">
        <f t="shared" ca="1" si="1465"/>
        <v>38692.302106353636</v>
      </c>
      <c r="AU744" s="890">
        <f t="shared" ca="1" si="1465"/>
        <v>40157.924993809356</v>
      </c>
      <c r="AV744" s="890">
        <f t="shared" ca="1" si="1465"/>
        <v>40157.924993809356</v>
      </c>
      <c r="AW744" s="890">
        <f t="shared" ca="1" si="1465"/>
        <v>41651.20964433749</v>
      </c>
      <c r="AX744" s="890">
        <f t="shared" ca="1" si="1465"/>
        <v>41651.20964433749</v>
      </c>
      <c r="AY744" s="890">
        <f t="shared" ca="1" si="1465"/>
        <v>43171.50617275374</v>
      </c>
      <c r="AZ744" s="890">
        <f t="shared" ca="1" si="1465"/>
        <v>43171.50617275374</v>
      </c>
      <c r="BA744" s="890">
        <f t="shared" ca="1" si="1465"/>
        <v>44718.13995582729</v>
      </c>
      <c r="CF744" s="602">
        <f t="shared" ref="CF744:DI744" ca="1" si="1466">IF(ISNUMBER($W744),IF($W744&lt;=$Z$35,$Z$23*$Z$33*365/360/12+IF($W744=$Z$35,-$Z$23*$Z$34+$Z$23*$Z$34*$Z$26+$Z$37/2,),IF(AND($W744&gt;$Z$35,$W744&lt;=$Z$36),$Z$23*($Z$34*CF$40+(1-$Z$34)*$Z$33)*365/360/12+IF($W744=$Z$36,-$Z$23*(1-$Z$34)+$Z235/2,),PMT(CF$40/12*365/360,$Z$24+$Z$35-$Z$36,-$Z$23))),"")</f>
        <v>35568.319858392242</v>
      </c>
      <c r="CG744" s="602">
        <f t="shared" ca="1" si="1466"/>
        <v>36406.382743065027</v>
      </c>
      <c r="CH744" s="602">
        <f t="shared" ca="1" si="1466"/>
        <v>36406.382743065027</v>
      </c>
      <c r="CI744" s="602">
        <f t="shared" ca="1" si="1466"/>
        <v>37254.96291615886</v>
      </c>
      <c r="CJ744" s="602">
        <f t="shared" ca="1" si="1466"/>
        <v>37254.96291615886</v>
      </c>
      <c r="CK744" s="602">
        <f t="shared" ca="1" si="1466"/>
        <v>38113.93857024506</v>
      </c>
      <c r="CL744" s="602">
        <f t="shared" ca="1" si="1466"/>
        <v>38113.93857024506</v>
      </c>
      <c r="CM744" s="602">
        <f t="shared" ca="1" si="1466"/>
        <v>38983.183461726985</v>
      </c>
      <c r="CN744" s="602">
        <f t="shared" ca="1" si="1466"/>
        <v>38983.183461726985</v>
      </c>
      <c r="CO744" s="602">
        <f t="shared" ca="1" si="1466"/>
        <v>39862.567150632683</v>
      </c>
      <c r="CP744" s="602">
        <f t="shared" ca="1" si="1466"/>
        <v>43478.747935967709</v>
      </c>
      <c r="CQ744" s="602">
        <f t="shared" ca="1" si="1466"/>
        <v>45030.566265503898</v>
      </c>
      <c r="CR744" s="602">
        <f t="shared" ca="1" si="1466"/>
        <v>45030.566265503898</v>
      </c>
      <c r="CS744" s="602">
        <f t="shared" ca="1" si="1466"/>
        <v>46607.884191275814</v>
      </c>
      <c r="CT744" s="602">
        <f t="shared" ca="1" si="1466"/>
        <v>46607.884191275814</v>
      </c>
      <c r="CU744" s="602">
        <f t="shared" ca="1" si="1466"/>
        <v>48209.984007450126</v>
      </c>
      <c r="CV744" s="602">
        <f t="shared" ca="1" si="1466"/>
        <v>48209.984007450126</v>
      </c>
      <c r="CW744" s="602">
        <f t="shared" ca="1" si="1466"/>
        <v>49836.133517801674</v>
      </c>
      <c r="CX744" s="602">
        <f t="shared" ca="1" si="1466"/>
        <v>49836.133517801674</v>
      </c>
      <c r="CY744" s="602">
        <f t="shared" ca="1" si="1466"/>
        <v>51485.589135532791</v>
      </c>
      <c r="CZ744" s="602">
        <f t="shared" ca="1" si="1466"/>
        <v>46290.414859746117</v>
      </c>
      <c r="DA744" s="602">
        <f t="shared" ca="1" si="1466"/>
        <v>47887.616454968753</v>
      </c>
      <c r="DB744" s="602">
        <f t="shared" ca="1" si="1466"/>
        <v>47887.616454968753</v>
      </c>
      <c r="DC744" s="602">
        <f t="shared" ca="1" si="1466"/>
        <v>49509.015192921019</v>
      </c>
      <c r="DD744" s="602">
        <f t="shared" ca="1" si="1466"/>
        <v>49509.015192921019</v>
      </c>
      <c r="DE744" s="602">
        <f t="shared" ca="1" si="1466"/>
        <v>51153.869520848333</v>
      </c>
      <c r="DF744" s="602">
        <f t="shared" ca="1" si="1466"/>
        <v>51153.869520848333</v>
      </c>
      <c r="DG744" s="602">
        <f t="shared" ca="1" si="1466"/>
        <v>52821.428913199037</v>
      </c>
      <c r="DH744" s="602">
        <f t="shared" ca="1" si="1466"/>
        <v>52821.428913199037</v>
      </c>
      <c r="DI744" s="602">
        <f t="shared" ca="1" si="1466"/>
        <v>54510.936800140749</v>
      </c>
    </row>
    <row r="745" spans="23:113" x14ac:dyDescent="0.2">
      <c r="W745" s="887">
        <f t="shared" si="1448"/>
        <v>202</v>
      </c>
      <c r="X745" s="890">
        <f t="shared" ref="X745:BA745" ca="1" si="1467">IF(ISNUMBER($W745),IF($W745&lt;=$Z$35,$Z$23*$Z$33*365/360/12+IF($W745=$Z$35,-$Z$23*$Z$34+$Z$23*$Z$34*$Z$26+$Z$37/2,),IF(AND($W745&gt;$Z$35,$W745&lt;=$Z$36),$Z$23*($Z$34*X$40+(1-$Z$34)*$Z$33)*365/360/12+IF($W745=$Z$36,-$Z$23*(1-$Z$34)+$Z236/2,),PMT(X$40/12*365/360,$Z$24+$Z$35-$Z$36,-$Z$23))),"")</f>
        <v>30258.123080979487</v>
      </c>
      <c r="Y745" s="890">
        <f t="shared" ca="1" si="1467"/>
        <v>31023.326031623368</v>
      </c>
      <c r="Z745" s="890">
        <f t="shared" ca="1" si="1467"/>
        <v>31023.326031623368</v>
      </c>
      <c r="AA745" s="890">
        <f t="shared" ca="1" si="1467"/>
        <v>31799.728267184837</v>
      </c>
      <c r="AB745" s="890">
        <f t="shared" ca="1" si="1467"/>
        <v>31799.728267184837</v>
      </c>
      <c r="AC745" s="890">
        <f t="shared" ca="1" si="1467"/>
        <v>32587.243243724675</v>
      </c>
      <c r="AD745" s="890">
        <f t="shared" ca="1" si="1467"/>
        <v>32587.243243724675</v>
      </c>
      <c r="AE745" s="890">
        <f t="shared" ca="1" si="1467"/>
        <v>33385.778544464687</v>
      </c>
      <c r="AF745" s="890">
        <f t="shared" ca="1" si="1467"/>
        <v>33385.778544464687</v>
      </c>
      <c r="AG745" s="890">
        <f t="shared" ca="1" si="1467"/>
        <v>34195.236072157502</v>
      </c>
      <c r="AH745" s="890">
        <f t="shared" ca="1" si="1467"/>
        <v>34740.891398371037</v>
      </c>
      <c r="AI745" s="890">
        <f t="shared" ca="1" si="1467"/>
        <v>36125.853977722742</v>
      </c>
      <c r="AJ745" s="890">
        <f t="shared" ca="1" si="1467"/>
        <v>36125.853977722742</v>
      </c>
      <c r="AK745" s="890">
        <f t="shared" ca="1" si="1467"/>
        <v>37540.139226000429</v>
      </c>
      <c r="AL745" s="890">
        <f t="shared" ca="1" si="1467"/>
        <v>37540.139226000429</v>
      </c>
      <c r="AM745" s="890">
        <f t="shared" ca="1" si="1467"/>
        <v>38983.183461726978</v>
      </c>
      <c r="AN745" s="890">
        <f t="shared" ca="1" si="1467"/>
        <v>38983.183461726978</v>
      </c>
      <c r="AO745" s="890">
        <f t="shared" ca="1" si="1467"/>
        <v>40454.389396970182</v>
      </c>
      <c r="AP745" s="890">
        <f t="shared" ca="1" si="1467"/>
        <v>40454.389396970182</v>
      </c>
      <c r="AQ745" s="890">
        <f t="shared" ca="1" si="1467"/>
        <v>41953.129251949089</v>
      </c>
      <c r="AR745" s="890">
        <f t="shared" ca="1" si="1467"/>
        <v>37254.96291615886</v>
      </c>
      <c r="AS745" s="890">
        <f t="shared" ca="1" si="1467"/>
        <v>38692.302106353636</v>
      </c>
      <c r="AT745" s="890">
        <f t="shared" ca="1" si="1467"/>
        <v>38692.302106353636</v>
      </c>
      <c r="AU745" s="890">
        <f t="shared" ca="1" si="1467"/>
        <v>40157.924993809356</v>
      </c>
      <c r="AV745" s="890">
        <f t="shared" ca="1" si="1467"/>
        <v>40157.924993809356</v>
      </c>
      <c r="AW745" s="890">
        <f t="shared" ca="1" si="1467"/>
        <v>41651.20964433749</v>
      </c>
      <c r="AX745" s="890">
        <f t="shared" ca="1" si="1467"/>
        <v>41651.20964433749</v>
      </c>
      <c r="AY745" s="890">
        <f t="shared" ca="1" si="1467"/>
        <v>43171.50617275374</v>
      </c>
      <c r="AZ745" s="890">
        <f t="shared" ca="1" si="1467"/>
        <v>43171.50617275374</v>
      </c>
      <c r="BA745" s="890">
        <f t="shared" ca="1" si="1467"/>
        <v>44718.13995582729</v>
      </c>
      <c r="CF745" s="602">
        <f t="shared" ref="CF745:DI745" ca="1" si="1468">IF(ISNUMBER($W745),IF($W745&lt;=$Z$35,$Z$23*$Z$33*365/360/12+IF($W745=$Z$35,-$Z$23*$Z$34+$Z$23*$Z$34*$Z$26+$Z$37/2,),IF(AND($W745&gt;$Z$35,$W745&lt;=$Z$36),$Z$23*($Z$34*CF$40+(1-$Z$34)*$Z$33)*365/360/12+IF($W745=$Z$36,-$Z$23*(1-$Z$34)+$Z236/2,),PMT(CF$40/12*365/360,$Z$24+$Z$35-$Z$36,-$Z$23))),"")</f>
        <v>35568.319858392242</v>
      </c>
      <c r="CG745" s="602">
        <f t="shared" ca="1" si="1468"/>
        <v>36406.382743065027</v>
      </c>
      <c r="CH745" s="602">
        <f t="shared" ca="1" si="1468"/>
        <v>36406.382743065027</v>
      </c>
      <c r="CI745" s="602">
        <f t="shared" ca="1" si="1468"/>
        <v>37254.96291615886</v>
      </c>
      <c r="CJ745" s="602">
        <f t="shared" ca="1" si="1468"/>
        <v>37254.96291615886</v>
      </c>
      <c r="CK745" s="602">
        <f t="shared" ca="1" si="1468"/>
        <v>38113.93857024506</v>
      </c>
      <c r="CL745" s="602">
        <f t="shared" ca="1" si="1468"/>
        <v>38113.93857024506</v>
      </c>
      <c r="CM745" s="602">
        <f t="shared" ca="1" si="1468"/>
        <v>38983.183461726985</v>
      </c>
      <c r="CN745" s="602">
        <f t="shared" ca="1" si="1468"/>
        <v>38983.183461726985</v>
      </c>
      <c r="CO745" s="602">
        <f t="shared" ca="1" si="1468"/>
        <v>39862.567150632683</v>
      </c>
      <c r="CP745" s="602">
        <f t="shared" ca="1" si="1468"/>
        <v>43478.747935967709</v>
      </c>
      <c r="CQ745" s="602">
        <f t="shared" ca="1" si="1468"/>
        <v>45030.566265503898</v>
      </c>
      <c r="CR745" s="602">
        <f t="shared" ca="1" si="1468"/>
        <v>45030.566265503898</v>
      </c>
      <c r="CS745" s="602">
        <f t="shared" ca="1" si="1468"/>
        <v>46607.884191275814</v>
      </c>
      <c r="CT745" s="602">
        <f t="shared" ca="1" si="1468"/>
        <v>46607.884191275814</v>
      </c>
      <c r="CU745" s="602">
        <f t="shared" ca="1" si="1468"/>
        <v>48209.984007450126</v>
      </c>
      <c r="CV745" s="602">
        <f t="shared" ca="1" si="1468"/>
        <v>48209.984007450126</v>
      </c>
      <c r="CW745" s="602">
        <f t="shared" ca="1" si="1468"/>
        <v>49836.133517801674</v>
      </c>
      <c r="CX745" s="602">
        <f t="shared" ca="1" si="1468"/>
        <v>49836.133517801674</v>
      </c>
      <c r="CY745" s="602">
        <f t="shared" ca="1" si="1468"/>
        <v>51485.589135532791</v>
      </c>
      <c r="CZ745" s="602">
        <f t="shared" ca="1" si="1468"/>
        <v>46290.414859746117</v>
      </c>
      <c r="DA745" s="602">
        <f t="shared" ca="1" si="1468"/>
        <v>47887.616454968753</v>
      </c>
      <c r="DB745" s="602">
        <f t="shared" ca="1" si="1468"/>
        <v>47887.616454968753</v>
      </c>
      <c r="DC745" s="602">
        <f t="shared" ca="1" si="1468"/>
        <v>49509.015192921019</v>
      </c>
      <c r="DD745" s="602">
        <f t="shared" ca="1" si="1468"/>
        <v>49509.015192921019</v>
      </c>
      <c r="DE745" s="602">
        <f t="shared" ca="1" si="1468"/>
        <v>51153.869520848333</v>
      </c>
      <c r="DF745" s="602">
        <f t="shared" ca="1" si="1468"/>
        <v>51153.869520848333</v>
      </c>
      <c r="DG745" s="602">
        <f t="shared" ca="1" si="1468"/>
        <v>52821.428913199037</v>
      </c>
      <c r="DH745" s="602">
        <f t="shared" ca="1" si="1468"/>
        <v>52821.428913199037</v>
      </c>
      <c r="DI745" s="602">
        <f t="shared" ca="1" si="1468"/>
        <v>54510.936800140749</v>
      </c>
    </row>
    <row r="746" spans="23:113" x14ac:dyDescent="0.2">
      <c r="W746" s="887">
        <f t="shared" si="1448"/>
        <v>203</v>
      </c>
      <c r="X746" s="890">
        <f t="shared" ref="X746:BA746" ca="1" si="1469">IF(ISNUMBER($W746),IF($W746&lt;=$Z$35,$Z$23*$Z$33*365/360/12+IF($W746=$Z$35,-$Z$23*$Z$34+$Z$23*$Z$34*$Z$26+$Z$37/2,),IF(AND($W746&gt;$Z$35,$W746&lt;=$Z$36),$Z$23*($Z$34*X$40+(1-$Z$34)*$Z$33)*365/360/12+IF($W746=$Z$36,-$Z$23*(1-$Z$34)+$Z237/2,),PMT(X$40/12*365/360,$Z$24+$Z$35-$Z$36,-$Z$23))),"")</f>
        <v>30258.123080979487</v>
      </c>
      <c r="Y746" s="890">
        <f t="shared" ca="1" si="1469"/>
        <v>31023.326031623368</v>
      </c>
      <c r="Z746" s="890">
        <f t="shared" ca="1" si="1469"/>
        <v>31023.326031623368</v>
      </c>
      <c r="AA746" s="890">
        <f t="shared" ca="1" si="1469"/>
        <v>31799.728267184837</v>
      </c>
      <c r="AB746" s="890">
        <f t="shared" ca="1" si="1469"/>
        <v>31799.728267184837</v>
      </c>
      <c r="AC746" s="890">
        <f t="shared" ca="1" si="1469"/>
        <v>32587.243243724675</v>
      </c>
      <c r="AD746" s="890">
        <f t="shared" ca="1" si="1469"/>
        <v>32587.243243724675</v>
      </c>
      <c r="AE746" s="890">
        <f t="shared" ca="1" si="1469"/>
        <v>33385.778544464687</v>
      </c>
      <c r="AF746" s="890">
        <f t="shared" ca="1" si="1469"/>
        <v>33385.778544464687</v>
      </c>
      <c r="AG746" s="890">
        <f t="shared" ca="1" si="1469"/>
        <v>34195.236072157502</v>
      </c>
      <c r="AH746" s="890">
        <f t="shared" ca="1" si="1469"/>
        <v>34740.891398371037</v>
      </c>
      <c r="AI746" s="890">
        <f t="shared" ca="1" si="1469"/>
        <v>36125.853977722742</v>
      </c>
      <c r="AJ746" s="890">
        <f t="shared" ca="1" si="1469"/>
        <v>36125.853977722742</v>
      </c>
      <c r="AK746" s="890">
        <f t="shared" ca="1" si="1469"/>
        <v>37540.139226000429</v>
      </c>
      <c r="AL746" s="890">
        <f t="shared" ca="1" si="1469"/>
        <v>37540.139226000429</v>
      </c>
      <c r="AM746" s="890">
        <f t="shared" ca="1" si="1469"/>
        <v>38983.183461726978</v>
      </c>
      <c r="AN746" s="890">
        <f t="shared" ca="1" si="1469"/>
        <v>38983.183461726978</v>
      </c>
      <c r="AO746" s="890">
        <f t="shared" ca="1" si="1469"/>
        <v>40454.389396970182</v>
      </c>
      <c r="AP746" s="890">
        <f t="shared" ca="1" si="1469"/>
        <v>40454.389396970182</v>
      </c>
      <c r="AQ746" s="890">
        <f t="shared" ca="1" si="1469"/>
        <v>41953.129251949089</v>
      </c>
      <c r="AR746" s="890">
        <f t="shared" ca="1" si="1469"/>
        <v>37254.96291615886</v>
      </c>
      <c r="AS746" s="890">
        <f t="shared" ca="1" si="1469"/>
        <v>38692.302106353636</v>
      </c>
      <c r="AT746" s="890">
        <f t="shared" ca="1" si="1469"/>
        <v>38692.302106353636</v>
      </c>
      <c r="AU746" s="890">
        <f t="shared" ca="1" si="1469"/>
        <v>40157.924993809356</v>
      </c>
      <c r="AV746" s="890">
        <f t="shared" ca="1" si="1469"/>
        <v>40157.924993809356</v>
      </c>
      <c r="AW746" s="890">
        <f t="shared" ca="1" si="1469"/>
        <v>41651.20964433749</v>
      </c>
      <c r="AX746" s="890">
        <f t="shared" ca="1" si="1469"/>
        <v>41651.20964433749</v>
      </c>
      <c r="AY746" s="890">
        <f t="shared" ca="1" si="1469"/>
        <v>43171.50617275374</v>
      </c>
      <c r="AZ746" s="890">
        <f t="shared" ca="1" si="1469"/>
        <v>43171.50617275374</v>
      </c>
      <c r="BA746" s="890">
        <f t="shared" ca="1" si="1469"/>
        <v>44718.13995582729</v>
      </c>
      <c r="CF746" s="602">
        <f t="shared" ref="CF746:DI746" ca="1" si="1470">IF(ISNUMBER($W746),IF($W746&lt;=$Z$35,$Z$23*$Z$33*365/360/12+IF($W746=$Z$35,-$Z$23*$Z$34+$Z$23*$Z$34*$Z$26+$Z$37/2,),IF(AND($W746&gt;$Z$35,$W746&lt;=$Z$36),$Z$23*($Z$34*CF$40+(1-$Z$34)*$Z$33)*365/360/12+IF($W746=$Z$36,-$Z$23*(1-$Z$34)+$Z237/2,),PMT(CF$40/12*365/360,$Z$24+$Z$35-$Z$36,-$Z$23))),"")</f>
        <v>35568.319858392242</v>
      </c>
      <c r="CG746" s="602">
        <f t="shared" ca="1" si="1470"/>
        <v>36406.382743065027</v>
      </c>
      <c r="CH746" s="602">
        <f t="shared" ca="1" si="1470"/>
        <v>36406.382743065027</v>
      </c>
      <c r="CI746" s="602">
        <f t="shared" ca="1" si="1470"/>
        <v>37254.96291615886</v>
      </c>
      <c r="CJ746" s="602">
        <f t="shared" ca="1" si="1470"/>
        <v>37254.96291615886</v>
      </c>
      <c r="CK746" s="602">
        <f t="shared" ca="1" si="1470"/>
        <v>38113.93857024506</v>
      </c>
      <c r="CL746" s="602">
        <f t="shared" ca="1" si="1470"/>
        <v>38113.93857024506</v>
      </c>
      <c r="CM746" s="602">
        <f t="shared" ca="1" si="1470"/>
        <v>38983.183461726985</v>
      </c>
      <c r="CN746" s="602">
        <f t="shared" ca="1" si="1470"/>
        <v>38983.183461726985</v>
      </c>
      <c r="CO746" s="602">
        <f t="shared" ca="1" si="1470"/>
        <v>39862.567150632683</v>
      </c>
      <c r="CP746" s="602">
        <f t="shared" ca="1" si="1470"/>
        <v>43478.747935967709</v>
      </c>
      <c r="CQ746" s="602">
        <f t="shared" ca="1" si="1470"/>
        <v>45030.566265503898</v>
      </c>
      <c r="CR746" s="602">
        <f t="shared" ca="1" si="1470"/>
        <v>45030.566265503898</v>
      </c>
      <c r="CS746" s="602">
        <f t="shared" ca="1" si="1470"/>
        <v>46607.884191275814</v>
      </c>
      <c r="CT746" s="602">
        <f t="shared" ca="1" si="1470"/>
        <v>46607.884191275814</v>
      </c>
      <c r="CU746" s="602">
        <f t="shared" ca="1" si="1470"/>
        <v>48209.984007450126</v>
      </c>
      <c r="CV746" s="602">
        <f t="shared" ca="1" si="1470"/>
        <v>48209.984007450126</v>
      </c>
      <c r="CW746" s="602">
        <f t="shared" ca="1" si="1470"/>
        <v>49836.133517801674</v>
      </c>
      <c r="CX746" s="602">
        <f t="shared" ca="1" si="1470"/>
        <v>49836.133517801674</v>
      </c>
      <c r="CY746" s="602">
        <f t="shared" ca="1" si="1470"/>
        <v>51485.589135532791</v>
      </c>
      <c r="CZ746" s="602">
        <f t="shared" ca="1" si="1470"/>
        <v>46290.414859746117</v>
      </c>
      <c r="DA746" s="602">
        <f t="shared" ca="1" si="1470"/>
        <v>47887.616454968753</v>
      </c>
      <c r="DB746" s="602">
        <f t="shared" ca="1" si="1470"/>
        <v>47887.616454968753</v>
      </c>
      <c r="DC746" s="602">
        <f t="shared" ca="1" si="1470"/>
        <v>49509.015192921019</v>
      </c>
      <c r="DD746" s="602">
        <f t="shared" ca="1" si="1470"/>
        <v>49509.015192921019</v>
      </c>
      <c r="DE746" s="602">
        <f t="shared" ca="1" si="1470"/>
        <v>51153.869520848333</v>
      </c>
      <c r="DF746" s="602">
        <f t="shared" ca="1" si="1470"/>
        <v>51153.869520848333</v>
      </c>
      <c r="DG746" s="602">
        <f t="shared" ca="1" si="1470"/>
        <v>52821.428913199037</v>
      </c>
      <c r="DH746" s="602">
        <f t="shared" ca="1" si="1470"/>
        <v>52821.428913199037</v>
      </c>
      <c r="DI746" s="602">
        <f t="shared" ca="1" si="1470"/>
        <v>54510.936800140749</v>
      </c>
    </row>
    <row r="747" spans="23:113" x14ac:dyDescent="0.2">
      <c r="W747" s="887">
        <f t="shared" si="1448"/>
        <v>204</v>
      </c>
      <c r="X747" s="890">
        <f t="shared" ref="X747:BA747" ca="1" si="1471">IF(ISNUMBER($W747),IF($W747&lt;=$Z$35,$Z$23*$Z$33*365/360/12+IF($W747=$Z$35,-$Z$23*$Z$34+$Z$23*$Z$34*$Z$26+$Z$37/2,),IF(AND($W747&gt;$Z$35,$W747&lt;=$Z$36),$Z$23*($Z$34*X$40+(1-$Z$34)*$Z$33)*365/360/12+IF($W747=$Z$36,-$Z$23*(1-$Z$34)+$Z238/2,),PMT(X$40/12*365/360,$Z$24+$Z$35-$Z$36,-$Z$23))),"")</f>
        <v>30258.123080979487</v>
      </c>
      <c r="Y747" s="890">
        <f t="shared" ca="1" si="1471"/>
        <v>31023.326031623368</v>
      </c>
      <c r="Z747" s="890">
        <f t="shared" ca="1" si="1471"/>
        <v>31023.326031623368</v>
      </c>
      <c r="AA747" s="890">
        <f t="shared" ca="1" si="1471"/>
        <v>31799.728267184837</v>
      </c>
      <c r="AB747" s="890">
        <f t="shared" ca="1" si="1471"/>
        <v>31799.728267184837</v>
      </c>
      <c r="AC747" s="890">
        <f t="shared" ca="1" si="1471"/>
        <v>32587.243243724675</v>
      </c>
      <c r="AD747" s="890">
        <f t="shared" ca="1" si="1471"/>
        <v>32587.243243724675</v>
      </c>
      <c r="AE747" s="890">
        <f t="shared" ca="1" si="1471"/>
        <v>33385.778544464687</v>
      </c>
      <c r="AF747" s="890">
        <f t="shared" ca="1" si="1471"/>
        <v>33385.778544464687</v>
      </c>
      <c r="AG747" s="890">
        <f t="shared" ca="1" si="1471"/>
        <v>34195.236072157502</v>
      </c>
      <c r="AH747" s="890">
        <f t="shared" ca="1" si="1471"/>
        <v>34740.891398371037</v>
      </c>
      <c r="AI747" s="890">
        <f t="shared" ca="1" si="1471"/>
        <v>36125.853977722742</v>
      </c>
      <c r="AJ747" s="890">
        <f t="shared" ca="1" si="1471"/>
        <v>36125.853977722742</v>
      </c>
      <c r="AK747" s="890">
        <f t="shared" ca="1" si="1471"/>
        <v>37540.139226000429</v>
      </c>
      <c r="AL747" s="890">
        <f t="shared" ca="1" si="1471"/>
        <v>37540.139226000429</v>
      </c>
      <c r="AM747" s="890">
        <f t="shared" ca="1" si="1471"/>
        <v>38983.183461726978</v>
      </c>
      <c r="AN747" s="890">
        <f t="shared" ca="1" si="1471"/>
        <v>38983.183461726978</v>
      </c>
      <c r="AO747" s="890">
        <f t="shared" ca="1" si="1471"/>
        <v>40454.389396970182</v>
      </c>
      <c r="AP747" s="890">
        <f t="shared" ca="1" si="1471"/>
        <v>40454.389396970182</v>
      </c>
      <c r="AQ747" s="890">
        <f t="shared" ca="1" si="1471"/>
        <v>41953.129251949089</v>
      </c>
      <c r="AR747" s="890">
        <f t="shared" ca="1" si="1471"/>
        <v>37254.96291615886</v>
      </c>
      <c r="AS747" s="890">
        <f t="shared" ca="1" si="1471"/>
        <v>38692.302106353636</v>
      </c>
      <c r="AT747" s="890">
        <f t="shared" ca="1" si="1471"/>
        <v>38692.302106353636</v>
      </c>
      <c r="AU747" s="890">
        <f t="shared" ca="1" si="1471"/>
        <v>40157.924993809356</v>
      </c>
      <c r="AV747" s="890">
        <f t="shared" ca="1" si="1471"/>
        <v>40157.924993809356</v>
      </c>
      <c r="AW747" s="890">
        <f t="shared" ca="1" si="1471"/>
        <v>41651.20964433749</v>
      </c>
      <c r="AX747" s="890">
        <f t="shared" ca="1" si="1471"/>
        <v>41651.20964433749</v>
      </c>
      <c r="AY747" s="890">
        <f t="shared" ca="1" si="1471"/>
        <v>43171.50617275374</v>
      </c>
      <c r="AZ747" s="890">
        <f t="shared" ca="1" si="1471"/>
        <v>43171.50617275374</v>
      </c>
      <c r="BA747" s="890">
        <f t="shared" ca="1" si="1471"/>
        <v>44718.13995582729</v>
      </c>
      <c r="CF747" s="602">
        <f t="shared" ref="CF747:DI747" ca="1" si="1472">IF(ISNUMBER($W747),IF($W747&lt;=$Z$35,$Z$23*$Z$33*365/360/12+IF($W747=$Z$35,-$Z$23*$Z$34+$Z$23*$Z$34*$Z$26+$Z$37/2,),IF(AND($W747&gt;$Z$35,$W747&lt;=$Z$36),$Z$23*($Z$34*CF$40+(1-$Z$34)*$Z$33)*365/360/12+IF($W747=$Z$36,-$Z$23*(1-$Z$34)+$Z238/2,),PMT(CF$40/12*365/360,$Z$24+$Z$35-$Z$36,-$Z$23))),"")</f>
        <v>35568.319858392242</v>
      </c>
      <c r="CG747" s="602">
        <f t="shared" ca="1" si="1472"/>
        <v>36406.382743065027</v>
      </c>
      <c r="CH747" s="602">
        <f t="shared" ca="1" si="1472"/>
        <v>36406.382743065027</v>
      </c>
      <c r="CI747" s="602">
        <f t="shared" ca="1" si="1472"/>
        <v>37254.96291615886</v>
      </c>
      <c r="CJ747" s="602">
        <f t="shared" ca="1" si="1472"/>
        <v>37254.96291615886</v>
      </c>
      <c r="CK747" s="602">
        <f t="shared" ca="1" si="1472"/>
        <v>38113.93857024506</v>
      </c>
      <c r="CL747" s="602">
        <f t="shared" ca="1" si="1472"/>
        <v>38113.93857024506</v>
      </c>
      <c r="CM747" s="602">
        <f t="shared" ca="1" si="1472"/>
        <v>38983.183461726985</v>
      </c>
      <c r="CN747" s="602">
        <f t="shared" ca="1" si="1472"/>
        <v>38983.183461726985</v>
      </c>
      <c r="CO747" s="602">
        <f t="shared" ca="1" si="1472"/>
        <v>39862.567150632683</v>
      </c>
      <c r="CP747" s="602">
        <f t="shared" ca="1" si="1472"/>
        <v>43478.747935967709</v>
      </c>
      <c r="CQ747" s="602">
        <f t="shared" ca="1" si="1472"/>
        <v>45030.566265503898</v>
      </c>
      <c r="CR747" s="602">
        <f t="shared" ca="1" si="1472"/>
        <v>45030.566265503898</v>
      </c>
      <c r="CS747" s="602">
        <f t="shared" ca="1" si="1472"/>
        <v>46607.884191275814</v>
      </c>
      <c r="CT747" s="602">
        <f t="shared" ca="1" si="1472"/>
        <v>46607.884191275814</v>
      </c>
      <c r="CU747" s="602">
        <f t="shared" ca="1" si="1472"/>
        <v>48209.984007450126</v>
      </c>
      <c r="CV747" s="602">
        <f t="shared" ca="1" si="1472"/>
        <v>48209.984007450126</v>
      </c>
      <c r="CW747" s="602">
        <f t="shared" ca="1" si="1472"/>
        <v>49836.133517801674</v>
      </c>
      <c r="CX747" s="602">
        <f t="shared" ca="1" si="1472"/>
        <v>49836.133517801674</v>
      </c>
      <c r="CY747" s="602">
        <f t="shared" ca="1" si="1472"/>
        <v>51485.589135532791</v>
      </c>
      <c r="CZ747" s="602">
        <f t="shared" ca="1" si="1472"/>
        <v>46290.414859746117</v>
      </c>
      <c r="DA747" s="602">
        <f t="shared" ca="1" si="1472"/>
        <v>47887.616454968753</v>
      </c>
      <c r="DB747" s="602">
        <f t="shared" ca="1" si="1472"/>
        <v>47887.616454968753</v>
      </c>
      <c r="DC747" s="602">
        <f t="shared" ca="1" si="1472"/>
        <v>49509.015192921019</v>
      </c>
      <c r="DD747" s="602">
        <f t="shared" ca="1" si="1472"/>
        <v>49509.015192921019</v>
      </c>
      <c r="DE747" s="602">
        <f t="shared" ca="1" si="1472"/>
        <v>51153.869520848333</v>
      </c>
      <c r="DF747" s="602">
        <f t="shared" ca="1" si="1472"/>
        <v>51153.869520848333</v>
      </c>
      <c r="DG747" s="602">
        <f t="shared" ca="1" si="1472"/>
        <v>52821.428913199037</v>
      </c>
      <c r="DH747" s="602">
        <f t="shared" ca="1" si="1472"/>
        <v>52821.428913199037</v>
      </c>
      <c r="DI747" s="602">
        <f t="shared" ca="1" si="1472"/>
        <v>54510.936800140749</v>
      </c>
    </row>
    <row r="748" spans="23:113" x14ac:dyDescent="0.2">
      <c r="W748" s="887">
        <f t="shared" si="1448"/>
        <v>205</v>
      </c>
      <c r="X748" s="890">
        <f t="shared" ref="X748:BA748" ca="1" si="1473">IF(ISNUMBER($W748),IF($W748&lt;=$Z$35,$Z$23*$Z$33*365/360/12+IF($W748=$Z$35,-$Z$23*$Z$34+$Z$23*$Z$34*$Z$26+$Z$37/2,),IF(AND($W748&gt;$Z$35,$W748&lt;=$Z$36),$Z$23*($Z$34*X$40+(1-$Z$34)*$Z$33)*365/360/12+IF($W748=$Z$36,-$Z$23*(1-$Z$34)+$Z239/2,),PMT(X$40/12*365/360,$Z$24+$Z$35-$Z$36,-$Z$23))),"")</f>
        <v>30258.123080979487</v>
      </c>
      <c r="Y748" s="890">
        <f t="shared" ca="1" si="1473"/>
        <v>31023.326031623368</v>
      </c>
      <c r="Z748" s="890">
        <f t="shared" ca="1" si="1473"/>
        <v>31023.326031623368</v>
      </c>
      <c r="AA748" s="890">
        <f t="shared" ca="1" si="1473"/>
        <v>31799.728267184837</v>
      </c>
      <c r="AB748" s="890">
        <f t="shared" ca="1" si="1473"/>
        <v>31799.728267184837</v>
      </c>
      <c r="AC748" s="890">
        <f t="shared" ca="1" si="1473"/>
        <v>32587.243243724675</v>
      </c>
      <c r="AD748" s="890">
        <f t="shared" ca="1" si="1473"/>
        <v>32587.243243724675</v>
      </c>
      <c r="AE748" s="890">
        <f t="shared" ca="1" si="1473"/>
        <v>33385.778544464687</v>
      </c>
      <c r="AF748" s="890">
        <f t="shared" ca="1" si="1473"/>
        <v>33385.778544464687</v>
      </c>
      <c r="AG748" s="890">
        <f t="shared" ca="1" si="1473"/>
        <v>34195.236072157502</v>
      </c>
      <c r="AH748" s="890">
        <f t="shared" ca="1" si="1473"/>
        <v>34740.891398371037</v>
      </c>
      <c r="AI748" s="890">
        <f t="shared" ca="1" si="1473"/>
        <v>36125.853977722742</v>
      </c>
      <c r="AJ748" s="890">
        <f t="shared" ca="1" si="1473"/>
        <v>36125.853977722742</v>
      </c>
      <c r="AK748" s="890">
        <f t="shared" ca="1" si="1473"/>
        <v>37540.139226000429</v>
      </c>
      <c r="AL748" s="890">
        <f t="shared" ca="1" si="1473"/>
        <v>37540.139226000429</v>
      </c>
      <c r="AM748" s="890">
        <f t="shared" ca="1" si="1473"/>
        <v>38983.183461726978</v>
      </c>
      <c r="AN748" s="890">
        <f t="shared" ca="1" si="1473"/>
        <v>38983.183461726978</v>
      </c>
      <c r="AO748" s="890">
        <f t="shared" ca="1" si="1473"/>
        <v>40454.389396970182</v>
      </c>
      <c r="AP748" s="890">
        <f t="shared" ca="1" si="1473"/>
        <v>40454.389396970182</v>
      </c>
      <c r="AQ748" s="890">
        <f t="shared" ca="1" si="1473"/>
        <v>41953.129251949089</v>
      </c>
      <c r="AR748" s="890">
        <f t="shared" ca="1" si="1473"/>
        <v>37254.96291615886</v>
      </c>
      <c r="AS748" s="890">
        <f t="shared" ca="1" si="1473"/>
        <v>38692.302106353636</v>
      </c>
      <c r="AT748" s="890">
        <f t="shared" ca="1" si="1473"/>
        <v>38692.302106353636</v>
      </c>
      <c r="AU748" s="890">
        <f t="shared" ca="1" si="1473"/>
        <v>40157.924993809356</v>
      </c>
      <c r="AV748" s="890">
        <f t="shared" ca="1" si="1473"/>
        <v>40157.924993809356</v>
      </c>
      <c r="AW748" s="890">
        <f t="shared" ca="1" si="1473"/>
        <v>41651.20964433749</v>
      </c>
      <c r="AX748" s="890">
        <f t="shared" ca="1" si="1473"/>
        <v>41651.20964433749</v>
      </c>
      <c r="AY748" s="890">
        <f t="shared" ca="1" si="1473"/>
        <v>43171.50617275374</v>
      </c>
      <c r="AZ748" s="890">
        <f t="shared" ca="1" si="1473"/>
        <v>43171.50617275374</v>
      </c>
      <c r="BA748" s="890">
        <f t="shared" ca="1" si="1473"/>
        <v>44718.13995582729</v>
      </c>
      <c r="CF748" s="602">
        <f t="shared" ref="CF748:DI748" ca="1" si="1474">IF(ISNUMBER($W748),IF($W748&lt;=$Z$35,$Z$23*$Z$33*365/360/12+IF($W748=$Z$35,-$Z$23*$Z$34+$Z$23*$Z$34*$Z$26+$Z$37/2,),IF(AND($W748&gt;$Z$35,$W748&lt;=$Z$36),$Z$23*($Z$34*CF$40+(1-$Z$34)*$Z$33)*365/360/12+IF($W748=$Z$36,-$Z$23*(1-$Z$34)+$Z239/2,),PMT(CF$40/12*365/360,$Z$24+$Z$35-$Z$36,-$Z$23))),"")</f>
        <v>35568.319858392242</v>
      </c>
      <c r="CG748" s="602">
        <f t="shared" ca="1" si="1474"/>
        <v>36406.382743065027</v>
      </c>
      <c r="CH748" s="602">
        <f t="shared" ca="1" si="1474"/>
        <v>36406.382743065027</v>
      </c>
      <c r="CI748" s="602">
        <f t="shared" ca="1" si="1474"/>
        <v>37254.96291615886</v>
      </c>
      <c r="CJ748" s="602">
        <f t="shared" ca="1" si="1474"/>
        <v>37254.96291615886</v>
      </c>
      <c r="CK748" s="602">
        <f t="shared" ca="1" si="1474"/>
        <v>38113.93857024506</v>
      </c>
      <c r="CL748" s="602">
        <f t="shared" ca="1" si="1474"/>
        <v>38113.93857024506</v>
      </c>
      <c r="CM748" s="602">
        <f t="shared" ca="1" si="1474"/>
        <v>38983.183461726985</v>
      </c>
      <c r="CN748" s="602">
        <f t="shared" ca="1" si="1474"/>
        <v>38983.183461726985</v>
      </c>
      <c r="CO748" s="602">
        <f t="shared" ca="1" si="1474"/>
        <v>39862.567150632683</v>
      </c>
      <c r="CP748" s="602">
        <f t="shared" ca="1" si="1474"/>
        <v>43478.747935967709</v>
      </c>
      <c r="CQ748" s="602">
        <f t="shared" ca="1" si="1474"/>
        <v>45030.566265503898</v>
      </c>
      <c r="CR748" s="602">
        <f t="shared" ca="1" si="1474"/>
        <v>45030.566265503898</v>
      </c>
      <c r="CS748" s="602">
        <f t="shared" ca="1" si="1474"/>
        <v>46607.884191275814</v>
      </c>
      <c r="CT748" s="602">
        <f t="shared" ca="1" si="1474"/>
        <v>46607.884191275814</v>
      </c>
      <c r="CU748" s="602">
        <f t="shared" ca="1" si="1474"/>
        <v>48209.984007450126</v>
      </c>
      <c r="CV748" s="602">
        <f t="shared" ca="1" si="1474"/>
        <v>48209.984007450126</v>
      </c>
      <c r="CW748" s="602">
        <f t="shared" ca="1" si="1474"/>
        <v>49836.133517801674</v>
      </c>
      <c r="CX748" s="602">
        <f t="shared" ca="1" si="1474"/>
        <v>49836.133517801674</v>
      </c>
      <c r="CY748" s="602">
        <f t="shared" ca="1" si="1474"/>
        <v>51485.589135532791</v>
      </c>
      <c r="CZ748" s="602">
        <f t="shared" ca="1" si="1474"/>
        <v>46290.414859746117</v>
      </c>
      <c r="DA748" s="602">
        <f t="shared" ca="1" si="1474"/>
        <v>47887.616454968753</v>
      </c>
      <c r="DB748" s="602">
        <f t="shared" ca="1" si="1474"/>
        <v>47887.616454968753</v>
      </c>
      <c r="DC748" s="602">
        <f t="shared" ca="1" si="1474"/>
        <v>49509.015192921019</v>
      </c>
      <c r="DD748" s="602">
        <f t="shared" ca="1" si="1474"/>
        <v>49509.015192921019</v>
      </c>
      <c r="DE748" s="602">
        <f t="shared" ca="1" si="1474"/>
        <v>51153.869520848333</v>
      </c>
      <c r="DF748" s="602">
        <f t="shared" ca="1" si="1474"/>
        <v>51153.869520848333</v>
      </c>
      <c r="DG748" s="602">
        <f t="shared" ca="1" si="1474"/>
        <v>52821.428913199037</v>
      </c>
      <c r="DH748" s="602">
        <f t="shared" ca="1" si="1474"/>
        <v>52821.428913199037</v>
      </c>
      <c r="DI748" s="602">
        <f t="shared" ca="1" si="1474"/>
        <v>54510.936800140749</v>
      </c>
    </row>
    <row r="749" spans="23:113" x14ac:dyDescent="0.2">
      <c r="W749" s="887">
        <f t="shared" si="1448"/>
        <v>206</v>
      </c>
      <c r="X749" s="890">
        <f t="shared" ref="X749:BA749" ca="1" si="1475">IF(ISNUMBER($W749),IF($W749&lt;=$Z$35,$Z$23*$Z$33*365/360/12+IF($W749=$Z$35,-$Z$23*$Z$34+$Z$23*$Z$34*$Z$26+$Z$37/2,),IF(AND($W749&gt;$Z$35,$W749&lt;=$Z$36),$Z$23*($Z$34*X$40+(1-$Z$34)*$Z$33)*365/360/12+IF($W749=$Z$36,-$Z$23*(1-$Z$34)+$Z240/2,),PMT(X$40/12*365/360,$Z$24+$Z$35-$Z$36,-$Z$23))),"")</f>
        <v>30258.123080979487</v>
      </c>
      <c r="Y749" s="890">
        <f t="shared" ca="1" si="1475"/>
        <v>31023.326031623368</v>
      </c>
      <c r="Z749" s="890">
        <f t="shared" ca="1" si="1475"/>
        <v>31023.326031623368</v>
      </c>
      <c r="AA749" s="890">
        <f t="shared" ca="1" si="1475"/>
        <v>31799.728267184837</v>
      </c>
      <c r="AB749" s="890">
        <f t="shared" ca="1" si="1475"/>
        <v>31799.728267184837</v>
      </c>
      <c r="AC749" s="890">
        <f t="shared" ca="1" si="1475"/>
        <v>32587.243243724675</v>
      </c>
      <c r="AD749" s="890">
        <f t="shared" ca="1" si="1475"/>
        <v>32587.243243724675</v>
      </c>
      <c r="AE749" s="890">
        <f t="shared" ca="1" si="1475"/>
        <v>33385.778544464687</v>
      </c>
      <c r="AF749" s="890">
        <f t="shared" ca="1" si="1475"/>
        <v>33385.778544464687</v>
      </c>
      <c r="AG749" s="890">
        <f t="shared" ca="1" si="1475"/>
        <v>34195.236072157502</v>
      </c>
      <c r="AH749" s="890">
        <f t="shared" ca="1" si="1475"/>
        <v>34740.891398371037</v>
      </c>
      <c r="AI749" s="890">
        <f t="shared" ca="1" si="1475"/>
        <v>36125.853977722742</v>
      </c>
      <c r="AJ749" s="890">
        <f t="shared" ca="1" si="1475"/>
        <v>36125.853977722742</v>
      </c>
      <c r="AK749" s="890">
        <f t="shared" ca="1" si="1475"/>
        <v>37540.139226000429</v>
      </c>
      <c r="AL749" s="890">
        <f t="shared" ca="1" si="1475"/>
        <v>37540.139226000429</v>
      </c>
      <c r="AM749" s="890">
        <f t="shared" ca="1" si="1475"/>
        <v>38983.183461726978</v>
      </c>
      <c r="AN749" s="890">
        <f t="shared" ca="1" si="1475"/>
        <v>38983.183461726978</v>
      </c>
      <c r="AO749" s="890">
        <f t="shared" ca="1" si="1475"/>
        <v>40454.389396970182</v>
      </c>
      <c r="AP749" s="890">
        <f t="shared" ca="1" si="1475"/>
        <v>40454.389396970182</v>
      </c>
      <c r="AQ749" s="890">
        <f t="shared" ca="1" si="1475"/>
        <v>41953.129251949089</v>
      </c>
      <c r="AR749" s="890">
        <f t="shared" ca="1" si="1475"/>
        <v>37254.96291615886</v>
      </c>
      <c r="AS749" s="890">
        <f t="shared" ca="1" si="1475"/>
        <v>38692.302106353636</v>
      </c>
      <c r="AT749" s="890">
        <f t="shared" ca="1" si="1475"/>
        <v>38692.302106353636</v>
      </c>
      <c r="AU749" s="890">
        <f t="shared" ca="1" si="1475"/>
        <v>40157.924993809356</v>
      </c>
      <c r="AV749" s="890">
        <f t="shared" ca="1" si="1475"/>
        <v>40157.924993809356</v>
      </c>
      <c r="AW749" s="890">
        <f t="shared" ca="1" si="1475"/>
        <v>41651.20964433749</v>
      </c>
      <c r="AX749" s="890">
        <f t="shared" ca="1" si="1475"/>
        <v>41651.20964433749</v>
      </c>
      <c r="AY749" s="890">
        <f t="shared" ca="1" si="1475"/>
        <v>43171.50617275374</v>
      </c>
      <c r="AZ749" s="890">
        <f t="shared" ca="1" si="1475"/>
        <v>43171.50617275374</v>
      </c>
      <c r="BA749" s="890">
        <f t="shared" ca="1" si="1475"/>
        <v>44718.13995582729</v>
      </c>
      <c r="CF749" s="602">
        <f t="shared" ref="CF749:DI749" ca="1" si="1476">IF(ISNUMBER($W749),IF($W749&lt;=$Z$35,$Z$23*$Z$33*365/360/12+IF($W749=$Z$35,-$Z$23*$Z$34+$Z$23*$Z$34*$Z$26+$Z$37/2,),IF(AND($W749&gt;$Z$35,$W749&lt;=$Z$36),$Z$23*($Z$34*CF$40+(1-$Z$34)*$Z$33)*365/360/12+IF($W749=$Z$36,-$Z$23*(1-$Z$34)+$Z240/2,),PMT(CF$40/12*365/360,$Z$24+$Z$35-$Z$36,-$Z$23))),"")</f>
        <v>35568.319858392242</v>
      </c>
      <c r="CG749" s="602">
        <f t="shared" ca="1" si="1476"/>
        <v>36406.382743065027</v>
      </c>
      <c r="CH749" s="602">
        <f t="shared" ca="1" si="1476"/>
        <v>36406.382743065027</v>
      </c>
      <c r="CI749" s="602">
        <f t="shared" ca="1" si="1476"/>
        <v>37254.96291615886</v>
      </c>
      <c r="CJ749" s="602">
        <f t="shared" ca="1" si="1476"/>
        <v>37254.96291615886</v>
      </c>
      <c r="CK749" s="602">
        <f t="shared" ca="1" si="1476"/>
        <v>38113.93857024506</v>
      </c>
      <c r="CL749" s="602">
        <f t="shared" ca="1" si="1476"/>
        <v>38113.93857024506</v>
      </c>
      <c r="CM749" s="602">
        <f t="shared" ca="1" si="1476"/>
        <v>38983.183461726985</v>
      </c>
      <c r="CN749" s="602">
        <f t="shared" ca="1" si="1476"/>
        <v>38983.183461726985</v>
      </c>
      <c r="CO749" s="602">
        <f t="shared" ca="1" si="1476"/>
        <v>39862.567150632683</v>
      </c>
      <c r="CP749" s="602">
        <f t="shared" ca="1" si="1476"/>
        <v>43478.747935967709</v>
      </c>
      <c r="CQ749" s="602">
        <f t="shared" ca="1" si="1476"/>
        <v>45030.566265503898</v>
      </c>
      <c r="CR749" s="602">
        <f t="shared" ca="1" si="1476"/>
        <v>45030.566265503898</v>
      </c>
      <c r="CS749" s="602">
        <f t="shared" ca="1" si="1476"/>
        <v>46607.884191275814</v>
      </c>
      <c r="CT749" s="602">
        <f t="shared" ca="1" si="1476"/>
        <v>46607.884191275814</v>
      </c>
      <c r="CU749" s="602">
        <f t="shared" ca="1" si="1476"/>
        <v>48209.984007450126</v>
      </c>
      <c r="CV749" s="602">
        <f t="shared" ca="1" si="1476"/>
        <v>48209.984007450126</v>
      </c>
      <c r="CW749" s="602">
        <f t="shared" ca="1" si="1476"/>
        <v>49836.133517801674</v>
      </c>
      <c r="CX749" s="602">
        <f t="shared" ca="1" si="1476"/>
        <v>49836.133517801674</v>
      </c>
      <c r="CY749" s="602">
        <f t="shared" ca="1" si="1476"/>
        <v>51485.589135532791</v>
      </c>
      <c r="CZ749" s="602">
        <f t="shared" ca="1" si="1476"/>
        <v>46290.414859746117</v>
      </c>
      <c r="DA749" s="602">
        <f t="shared" ca="1" si="1476"/>
        <v>47887.616454968753</v>
      </c>
      <c r="DB749" s="602">
        <f t="shared" ca="1" si="1476"/>
        <v>47887.616454968753</v>
      </c>
      <c r="DC749" s="602">
        <f t="shared" ca="1" si="1476"/>
        <v>49509.015192921019</v>
      </c>
      <c r="DD749" s="602">
        <f t="shared" ca="1" si="1476"/>
        <v>49509.015192921019</v>
      </c>
      <c r="DE749" s="602">
        <f t="shared" ca="1" si="1476"/>
        <v>51153.869520848333</v>
      </c>
      <c r="DF749" s="602">
        <f t="shared" ca="1" si="1476"/>
        <v>51153.869520848333</v>
      </c>
      <c r="DG749" s="602">
        <f t="shared" ca="1" si="1476"/>
        <v>52821.428913199037</v>
      </c>
      <c r="DH749" s="602">
        <f t="shared" ca="1" si="1476"/>
        <v>52821.428913199037</v>
      </c>
      <c r="DI749" s="602">
        <f t="shared" ca="1" si="1476"/>
        <v>54510.936800140749</v>
      </c>
    </row>
    <row r="750" spans="23:113" x14ac:dyDescent="0.2">
      <c r="W750" s="887">
        <f t="shared" si="1448"/>
        <v>207</v>
      </c>
      <c r="X750" s="890">
        <f t="shared" ref="X750:BA750" ca="1" si="1477">IF(ISNUMBER($W750),IF($W750&lt;=$Z$35,$Z$23*$Z$33*365/360/12+IF($W750=$Z$35,-$Z$23*$Z$34+$Z$23*$Z$34*$Z$26+$Z$37/2,),IF(AND($W750&gt;$Z$35,$W750&lt;=$Z$36),$Z$23*($Z$34*X$40+(1-$Z$34)*$Z$33)*365/360/12+IF($W750=$Z$36,-$Z$23*(1-$Z$34)+$Z241/2,),PMT(X$40/12*365/360,$Z$24+$Z$35-$Z$36,-$Z$23))),"")</f>
        <v>30258.123080979487</v>
      </c>
      <c r="Y750" s="890">
        <f t="shared" ca="1" si="1477"/>
        <v>31023.326031623368</v>
      </c>
      <c r="Z750" s="890">
        <f t="shared" ca="1" si="1477"/>
        <v>31023.326031623368</v>
      </c>
      <c r="AA750" s="890">
        <f t="shared" ca="1" si="1477"/>
        <v>31799.728267184837</v>
      </c>
      <c r="AB750" s="890">
        <f t="shared" ca="1" si="1477"/>
        <v>31799.728267184837</v>
      </c>
      <c r="AC750" s="890">
        <f t="shared" ca="1" si="1477"/>
        <v>32587.243243724675</v>
      </c>
      <c r="AD750" s="890">
        <f t="shared" ca="1" si="1477"/>
        <v>32587.243243724675</v>
      </c>
      <c r="AE750" s="890">
        <f t="shared" ca="1" si="1477"/>
        <v>33385.778544464687</v>
      </c>
      <c r="AF750" s="890">
        <f t="shared" ca="1" si="1477"/>
        <v>33385.778544464687</v>
      </c>
      <c r="AG750" s="890">
        <f t="shared" ca="1" si="1477"/>
        <v>34195.236072157502</v>
      </c>
      <c r="AH750" s="890">
        <f t="shared" ca="1" si="1477"/>
        <v>34740.891398371037</v>
      </c>
      <c r="AI750" s="890">
        <f t="shared" ca="1" si="1477"/>
        <v>36125.853977722742</v>
      </c>
      <c r="AJ750" s="890">
        <f t="shared" ca="1" si="1477"/>
        <v>36125.853977722742</v>
      </c>
      <c r="AK750" s="890">
        <f t="shared" ca="1" si="1477"/>
        <v>37540.139226000429</v>
      </c>
      <c r="AL750" s="890">
        <f t="shared" ca="1" si="1477"/>
        <v>37540.139226000429</v>
      </c>
      <c r="AM750" s="890">
        <f t="shared" ca="1" si="1477"/>
        <v>38983.183461726978</v>
      </c>
      <c r="AN750" s="890">
        <f t="shared" ca="1" si="1477"/>
        <v>38983.183461726978</v>
      </c>
      <c r="AO750" s="890">
        <f t="shared" ca="1" si="1477"/>
        <v>40454.389396970182</v>
      </c>
      <c r="AP750" s="890">
        <f t="shared" ca="1" si="1477"/>
        <v>40454.389396970182</v>
      </c>
      <c r="AQ750" s="890">
        <f t="shared" ca="1" si="1477"/>
        <v>41953.129251949089</v>
      </c>
      <c r="AR750" s="890">
        <f t="shared" ca="1" si="1477"/>
        <v>37254.96291615886</v>
      </c>
      <c r="AS750" s="890">
        <f t="shared" ca="1" si="1477"/>
        <v>38692.302106353636</v>
      </c>
      <c r="AT750" s="890">
        <f t="shared" ca="1" si="1477"/>
        <v>38692.302106353636</v>
      </c>
      <c r="AU750" s="890">
        <f t="shared" ca="1" si="1477"/>
        <v>40157.924993809356</v>
      </c>
      <c r="AV750" s="890">
        <f t="shared" ca="1" si="1477"/>
        <v>40157.924993809356</v>
      </c>
      <c r="AW750" s="890">
        <f t="shared" ca="1" si="1477"/>
        <v>41651.20964433749</v>
      </c>
      <c r="AX750" s="890">
        <f t="shared" ca="1" si="1477"/>
        <v>41651.20964433749</v>
      </c>
      <c r="AY750" s="890">
        <f t="shared" ca="1" si="1477"/>
        <v>43171.50617275374</v>
      </c>
      <c r="AZ750" s="890">
        <f t="shared" ca="1" si="1477"/>
        <v>43171.50617275374</v>
      </c>
      <c r="BA750" s="890">
        <f t="shared" ca="1" si="1477"/>
        <v>44718.13995582729</v>
      </c>
      <c r="CF750" s="602">
        <f t="shared" ref="CF750:DI750" ca="1" si="1478">IF(ISNUMBER($W750),IF($W750&lt;=$Z$35,$Z$23*$Z$33*365/360/12+IF($W750=$Z$35,-$Z$23*$Z$34+$Z$23*$Z$34*$Z$26+$Z$37/2,),IF(AND($W750&gt;$Z$35,$W750&lt;=$Z$36),$Z$23*($Z$34*CF$40+(1-$Z$34)*$Z$33)*365/360/12+IF($W750=$Z$36,-$Z$23*(1-$Z$34)+$Z241/2,),PMT(CF$40/12*365/360,$Z$24+$Z$35-$Z$36,-$Z$23))),"")</f>
        <v>35568.319858392242</v>
      </c>
      <c r="CG750" s="602">
        <f t="shared" ca="1" si="1478"/>
        <v>36406.382743065027</v>
      </c>
      <c r="CH750" s="602">
        <f t="shared" ca="1" si="1478"/>
        <v>36406.382743065027</v>
      </c>
      <c r="CI750" s="602">
        <f t="shared" ca="1" si="1478"/>
        <v>37254.96291615886</v>
      </c>
      <c r="CJ750" s="602">
        <f t="shared" ca="1" si="1478"/>
        <v>37254.96291615886</v>
      </c>
      <c r="CK750" s="602">
        <f t="shared" ca="1" si="1478"/>
        <v>38113.93857024506</v>
      </c>
      <c r="CL750" s="602">
        <f t="shared" ca="1" si="1478"/>
        <v>38113.93857024506</v>
      </c>
      <c r="CM750" s="602">
        <f t="shared" ca="1" si="1478"/>
        <v>38983.183461726985</v>
      </c>
      <c r="CN750" s="602">
        <f t="shared" ca="1" si="1478"/>
        <v>38983.183461726985</v>
      </c>
      <c r="CO750" s="602">
        <f t="shared" ca="1" si="1478"/>
        <v>39862.567150632683</v>
      </c>
      <c r="CP750" s="602">
        <f t="shared" ca="1" si="1478"/>
        <v>43478.747935967709</v>
      </c>
      <c r="CQ750" s="602">
        <f t="shared" ca="1" si="1478"/>
        <v>45030.566265503898</v>
      </c>
      <c r="CR750" s="602">
        <f t="shared" ca="1" si="1478"/>
        <v>45030.566265503898</v>
      </c>
      <c r="CS750" s="602">
        <f t="shared" ca="1" si="1478"/>
        <v>46607.884191275814</v>
      </c>
      <c r="CT750" s="602">
        <f t="shared" ca="1" si="1478"/>
        <v>46607.884191275814</v>
      </c>
      <c r="CU750" s="602">
        <f t="shared" ca="1" si="1478"/>
        <v>48209.984007450126</v>
      </c>
      <c r="CV750" s="602">
        <f t="shared" ca="1" si="1478"/>
        <v>48209.984007450126</v>
      </c>
      <c r="CW750" s="602">
        <f t="shared" ca="1" si="1478"/>
        <v>49836.133517801674</v>
      </c>
      <c r="CX750" s="602">
        <f t="shared" ca="1" si="1478"/>
        <v>49836.133517801674</v>
      </c>
      <c r="CY750" s="602">
        <f t="shared" ca="1" si="1478"/>
        <v>51485.589135532791</v>
      </c>
      <c r="CZ750" s="602">
        <f t="shared" ca="1" si="1478"/>
        <v>46290.414859746117</v>
      </c>
      <c r="DA750" s="602">
        <f t="shared" ca="1" si="1478"/>
        <v>47887.616454968753</v>
      </c>
      <c r="DB750" s="602">
        <f t="shared" ca="1" si="1478"/>
        <v>47887.616454968753</v>
      </c>
      <c r="DC750" s="602">
        <f t="shared" ca="1" si="1478"/>
        <v>49509.015192921019</v>
      </c>
      <c r="DD750" s="602">
        <f t="shared" ca="1" si="1478"/>
        <v>49509.015192921019</v>
      </c>
      <c r="DE750" s="602">
        <f t="shared" ca="1" si="1478"/>
        <v>51153.869520848333</v>
      </c>
      <c r="DF750" s="602">
        <f t="shared" ca="1" si="1478"/>
        <v>51153.869520848333</v>
      </c>
      <c r="DG750" s="602">
        <f t="shared" ca="1" si="1478"/>
        <v>52821.428913199037</v>
      </c>
      <c r="DH750" s="602">
        <f t="shared" ca="1" si="1478"/>
        <v>52821.428913199037</v>
      </c>
      <c r="DI750" s="602">
        <f t="shared" ca="1" si="1478"/>
        <v>54510.936800140749</v>
      </c>
    </row>
    <row r="751" spans="23:113" x14ac:dyDescent="0.2">
      <c r="W751" s="887">
        <f t="shared" si="1448"/>
        <v>208</v>
      </c>
      <c r="X751" s="890">
        <f t="shared" ref="X751:BA751" ca="1" si="1479">IF(ISNUMBER($W751),IF($W751&lt;=$Z$35,$Z$23*$Z$33*365/360/12+IF($W751=$Z$35,-$Z$23*$Z$34+$Z$23*$Z$34*$Z$26+$Z$37/2,),IF(AND($W751&gt;$Z$35,$W751&lt;=$Z$36),$Z$23*($Z$34*X$40+(1-$Z$34)*$Z$33)*365/360/12+IF($W751=$Z$36,-$Z$23*(1-$Z$34)+$Z242/2,),PMT(X$40/12*365/360,$Z$24+$Z$35-$Z$36,-$Z$23))),"")</f>
        <v>30258.123080979487</v>
      </c>
      <c r="Y751" s="890">
        <f t="shared" ca="1" si="1479"/>
        <v>31023.326031623368</v>
      </c>
      <c r="Z751" s="890">
        <f t="shared" ca="1" si="1479"/>
        <v>31023.326031623368</v>
      </c>
      <c r="AA751" s="890">
        <f t="shared" ca="1" si="1479"/>
        <v>31799.728267184837</v>
      </c>
      <c r="AB751" s="890">
        <f t="shared" ca="1" si="1479"/>
        <v>31799.728267184837</v>
      </c>
      <c r="AC751" s="890">
        <f t="shared" ca="1" si="1479"/>
        <v>32587.243243724675</v>
      </c>
      <c r="AD751" s="890">
        <f t="shared" ca="1" si="1479"/>
        <v>32587.243243724675</v>
      </c>
      <c r="AE751" s="890">
        <f t="shared" ca="1" si="1479"/>
        <v>33385.778544464687</v>
      </c>
      <c r="AF751" s="890">
        <f t="shared" ca="1" si="1479"/>
        <v>33385.778544464687</v>
      </c>
      <c r="AG751" s="890">
        <f t="shared" ca="1" si="1479"/>
        <v>34195.236072157502</v>
      </c>
      <c r="AH751" s="890">
        <f t="shared" ca="1" si="1479"/>
        <v>34740.891398371037</v>
      </c>
      <c r="AI751" s="890">
        <f t="shared" ca="1" si="1479"/>
        <v>36125.853977722742</v>
      </c>
      <c r="AJ751" s="890">
        <f t="shared" ca="1" si="1479"/>
        <v>36125.853977722742</v>
      </c>
      <c r="AK751" s="890">
        <f t="shared" ca="1" si="1479"/>
        <v>37540.139226000429</v>
      </c>
      <c r="AL751" s="890">
        <f t="shared" ca="1" si="1479"/>
        <v>37540.139226000429</v>
      </c>
      <c r="AM751" s="890">
        <f t="shared" ca="1" si="1479"/>
        <v>38983.183461726978</v>
      </c>
      <c r="AN751" s="890">
        <f t="shared" ca="1" si="1479"/>
        <v>38983.183461726978</v>
      </c>
      <c r="AO751" s="890">
        <f t="shared" ca="1" si="1479"/>
        <v>40454.389396970182</v>
      </c>
      <c r="AP751" s="890">
        <f t="shared" ca="1" si="1479"/>
        <v>40454.389396970182</v>
      </c>
      <c r="AQ751" s="890">
        <f t="shared" ca="1" si="1479"/>
        <v>41953.129251949089</v>
      </c>
      <c r="AR751" s="890">
        <f t="shared" ca="1" si="1479"/>
        <v>37254.96291615886</v>
      </c>
      <c r="AS751" s="890">
        <f t="shared" ca="1" si="1479"/>
        <v>38692.302106353636</v>
      </c>
      <c r="AT751" s="890">
        <f t="shared" ca="1" si="1479"/>
        <v>38692.302106353636</v>
      </c>
      <c r="AU751" s="890">
        <f t="shared" ca="1" si="1479"/>
        <v>40157.924993809356</v>
      </c>
      <c r="AV751" s="890">
        <f t="shared" ca="1" si="1479"/>
        <v>40157.924993809356</v>
      </c>
      <c r="AW751" s="890">
        <f t="shared" ca="1" si="1479"/>
        <v>41651.20964433749</v>
      </c>
      <c r="AX751" s="890">
        <f t="shared" ca="1" si="1479"/>
        <v>41651.20964433749</v>
      </c>
      <c r="AY751" s="890">
        <f t="shared" ca="1" si="1479"/>
        <v>43171.50617275374</v>
      </c>
      <c r="AZ751" s="890">
        <f t="shared" ca="1" si="1479"/>
        <v>43171.50617275374</v>
      </c>
      <c r="BA751" s="890">
        <f t="shared" ca="1" si="1479"/>
        <v>44718.13995582729</v>
      </c>
      <c r="CF751" s="602">
        <f t="shared" ref="CF751:DI751" ca="1" si="1480">IF(ISNUMBER($W751),IF($W751&lt;=$Z$35,$Z$23*$Z$33*365/360/12+IF($W751=$Z$35,-$Z$23*$Z$34+$Z$23*$Z$34*$Z$26+$Z$37/2,),IF(AND($W751&gt;$Z$35,$W751&lt;=$Z$36),$Z$23*($Z$34*CF$40+(1-$Z$34)*$Z$33)*365/360/12+IF($W751=$Z$36,-$Z$23*(1-$Z$34)+$Z242/2,),PMT(CF$40/12*365/360,$Z$24+$Z$35-$Z$36,-$Z$23))),"")</f>
        <v>35568.319858392242</v>
      </c>
      <c r="CG751" s="602">
        <f t="shared" ca="1" si="1480"/>
        <v>36406.382743065027</v>
      </c>
      <c r="CH751" s="602">
        <f t="shared" ca="1" si="1480"/>
        <v>36406.382743065027</v>
      </c>
      <c r="CI751" s="602">
        <f t="shared" ca="1" si="1480"/>
        <v>37254.96291615886</v>
      </c>
      <c r="CJ751" s="602">
        <f t="shared" ca="1" si="1480"/>
        <v>37254.96291615886</v>
      </c>
      <c r="CK751" s="602">
        <f t="shared" ca="1" si="1480"/>
        <v>38113.93857024506</v>
      </c>
      <c r="CL751" s="602">
        <f t="shared" ca="1" si="1480"/>
        <v>38113.93857024506</v>
      </c>
      <c r="CM751" s="602">
        <f t="shared" ca="1" si="1480"/>
        <v>38983.183461726985</v>
      </c>
      <c r="CN751" s="602">
        <f t="shared" ca="1" si="1480"/>
        <v>38983.183461726985</v>
      </c>
      <c r="CO751" s="602">
        <f t="shared" ca="1" si="1480"/>
        <v>39862.567150632683</v>
      </c>
      <c r="CP751" s="602">
        <f t="shared" ca="1" si="1480"/>
        <v>43478.747935967709</v>
      </c>
      <c r="CQ751" s="602">
        <f t="shared" ca="1" si="1480"/>
        <v>45030.566265503898</v>
      </c>
      <c r="CR751" s="602">
        <f t="shared" ca="1" si="1480"/>
        <v>45030.566265503898</v>
      </c>
      <c r="CS751" s="602">
        <f t="shared" ca="1" si="1480"/>
        <v>46607.884191275814</v>
      </c>
      <c r="CT751" s="602">
        <f t="shared" ca="1" si="1480"/>
        <v>46607.884191275814</v>
      </c>
      <c r="CU751" s="602">
        <f t="shared" ca="1" si="1480"/>
        <v>48209.984007450126</v>
      </c>
      <c r="CV751" s="602">
        <f t="shared" ca="1" si="1480"/>
        <v>48209.984007450126</v>
      </c>
      <c r="CW751" s="602">
        <f t="shared" ca="1" si="1480"/>
        <v>49836.133517801674</v>
      </c>
      <c r="CX751" s="602">
        <f t="shared" ca="1" si="1480"/>
        <v>49836.133517801674</v>
      </c>
      <c r="CY751" s="602">
        <f t="shared" ca="1" si="1480"/>
        <v>51485.589135532791</v>
      </c>
      <c r="CZ751" s="602">
        <f t="shared" ca="1" si="1480"/>
        <v>46290.414859746117</v>
      </c>
      <c r="DA751" s="602">
        <f t="shared" ca="1" si="1480"/>
        <v>47887.616454968753</v>
      </c>
      <c r="DB751" s="602">
        <f t="shared" ca="1" si="1480"/>
        <v>47887.616454968753</v>
      </c>
      <c r="DC751" s="602">
        <f t="shared" ca="1" si="1480"/>
        <v>49509.015192921019</v>
      </c>
      <c r="DD751" s="602">
        <f t="shared" ca="1" si="1480"/>
        <v>49509.015192921019</v>
      </c>
      <c r="DE751" s="602">
        <f t="shared" ca="1" si="1480"/>
        <v>51153.869520848333</v>
      </c>
      <c r="DF751" s="602">
        <f t="shared" ca="1" si="1480"/>
        <v>51153.869520848333</v>
      </c>
      <c r="DG751" s="602">
        <f t="shared" ca="1" si="1480"/>
        <v>52821.428913199037</v>
      </c>
      <c r="DH751" s="602">
        <f t="shared" ca="1" si="1480"/>
        <v>52821.428913199037</v>
      </c>
      <c r="DI751" s="602">
        <f t="shared" ca="1" si="1480"/>
        <v>54510.936800140749</v>
      </c>
    </row>
    <row r="752" spans="23:113" x14ac:dyDescent="0.2">
      <c r="W752" s="887">
        <f t="shared" si="1448"/>
        <v>209</v>
      </c>
      <c r="X752" s="890">
        <f t="shared" ref="X752:BA752" ca="1" si="1481">IF(ISNUMBER($W752),IF($W752&lt;=$Z$35,$Z$23*$Z$33*365/360/12+IF($W752=$Z$35,-$Z$23*$Z$34+$Z$23*$Z$34*$Z$26+$Z$37/2,),IF(AND($W752&gt;$Z$35,$W752&lt;=$Z$36),$Z$23*($Z$34*X$40+(1-$Z$34)*$Z$33)*365/360/12+IF($W752=$Z$36,-$Z$23*(1-$Z$34)+$Z243/2,),PMT(X$40/12*365/360,$Z$24+$Z$35-$Z$36,-$Z$23))),"")</f>
        <v>30258.123080979487</v>
      </c>
      <c r="Y752" s="890">
        <f t="shared" ca="1" si="1481"/>
        <v>31023.326031623368</v>
      </c>
      <c r="Z752" s="890">
        <f t="shared" ca="1" si="1481"/>
        <v>31023.326031623368</v>
      </c>
      <c r="AA752" s="890">
        <f t="shared" ca="1" si="1481"/>
        <v>31799.728267184837</v>
      </c>
      <c r="AB752" s="890">
        <f t="shared" ca="1" si="1481"/>
        <v>31799.728267184837</v>
      </c>
      <c r="AC752" s="890">
        <f t="shared" ca="1" si="1481"/>
        <v>32587.243243724675</v>
      </c>
      <c r="AD752" s="890">
        <f t="shared" ca="1" si="1481"/>
        <v>32587.243243724675</v>
      </c>
      <c r="AE752" s="890">
        <f t="shared" ca="1" si="1481"/>
        <v>33385.778544464687</v>
      </c>
      <c r="AF752" s="890">
        <f t="shared" ca="1" si="1481"/>
        <v>33385.778544464687</v>
      </c>
      <c r="AG752" s="890">
        <f t="shared" ca="1" si="1481"/>
        <v>34195.236072157502</v>
      </c>
      <c r="AH752" s="890">
        <f t="shared" ca="1" si="1481"/>
        <v>34740.891398371037</v>
      </c>
      <c r="AI752" s="890">
        <f t="shared" ca="1" si="1481"/>
        <v>36125.853977722742</v>
      </c>
      <c r="AJ752" s="890">
        <f t="shared" ca="1" si="1481"/>
        <v>36125.853977722742</v>
      </c>
      <c r="AK752" s="890">
        <f t="shared" ca="1" si="1481"/>
        <v>37540.139226000429</v>
      </c>
      <c r="AL752" s="890">
        <f t="shared" ca="1" si="1481"/>
        <v>37540.139226000429</v>
      </c>
      <c r="AM752" s="890">
        <f t="shared" ca="1" si="1481"/>
        <v>38983.183461726978</v>
      </c>
      <c r="AN752" s="890">
        <f t="shared" ca="1" si="1481"/>
        <v>38983.183461726978</v>
      </c>
      <c r="AO752" s="890">
        <f t="shared" ca="1" si="1481"/>
        <v>40454.389396970182</v>
      </c>
      <c r="AP752" s="890">
        <f t="shared" ca="1" si="1481"/>
        <v>40454.389396970182</v>
      </c>
      <c r="AQ752" s="890">
        <f t="shared" ca="1" si="1481"/>
        <v>41953.129251949089</v>
      </c>
      <c r="AR752" s="890">
        <f t="shared" ca="1" si="1481"/>
        <v>37254.96291615886</v>
      </c>
      <c r="AS752" s="890">
        <f t="shared" ca="1" si="1481"/>
        <v>38692.302106353636</v>
      </c>
      <c r="AT752" s="890">
        <f t="shared" ca="1" si="1481"/>
        <v>38692.302106353636</v>
      </c>
      <c r="AU752" s="890">
        <f t="shared" ca="1" si="1481"/>
        <v>40157.924993809356</v>
      </c>
      <c r="AV752" s="890">
        <f t="shared" ca="1" si="1481"/>
        <v>40157.924993809356</v>
      </c>
      <c r="AW752" s="890">
        <f t="shared" ca="1" si="1481"/>
        <v>41651.20964433749</v>
      </c>
      <c r="AX752" s="890">
        <f t="shared" ca="1" si="1481"/>
        <v>41651.20964433749</v>
      </c>
      <c r="AY752" s="890">
        <f t="shared" ca="1" si="1481"/>
        <v>43171.50617275374</v>
      </c>
      <c r="AZ752" s="890">
        <f t="shared" ca="1" si="1481"/>
        <v>43171.50617275374</v>
      </c>
      <c r="BA752" s="890">
        <f t="shared" ca="1" si="1481"/>
        <v>44718.13995582729</v>
      </c>
      <c r="CF752" s="602">
        <f t="shared" ref="CF752:DI752" ca="1" si="1482">IF(ISNUMBER($W752),IF($W752&lt;=$Z$35,$Z$23*$Z$33*365/360/12+IF($W752=$Z$35,-$Z$23*$Z$34+$Z$23*$Z$34*$Z$26+$Z$37/2,),IF(AND($W752&gt;$Z$35,$W752&lt;=$Z$36),$Z$23*($Z$34*CF$40+(1-$Z$34)*$Z$33)*365/360/12+IF($W752=$Z$36,-$Z$23*(1-$Z$34)+$Z243/2,),PMT(CF$40/12*365/360,$Z$24+$Z$35-$Z$36,-$Z$23))),"")</f>
        <v>35568.319858392242</v>
      </c>
      <c r="CG752" s="602">
        <f t="shared" ca="1" si="1482"/>
        <v>36406.382743065027</v>
      </c>
      <c r="CH752" s="602">
        <f t="shared" ca="1" si="1482"/>
        <v>36406.382743065027</v>
      </c>
      <c r="CI752" s="602">
        <f t="shared" ca="1" si="1482"/>
        <v>37254.96291615886</v>
      </c>
      <c r="CJ752" s="602">
        <f t="shared" ca="1" si="1482"/>
        <v>37254.96291615886</v>
      </c>
      <c r="CK752" s="602">
        <f t="shared" ca="1" si="1482"/>
        <v>38113.93857024506</v>
      </c>
      <c r="CL752" s="602">
        <f t="shared" ca="1" si="1482"/>
        <v>38113.93857024506</v>
      </c>
      <c r="CM752" s="602">
        <f t="shared" ca="1" si="1482"/>
        <v>38983.183461726985</v>
      </c>
      <c r="CN752" s="602">
        <f t="shared" ca="1" si="1482"/>
        <v>38983.183461726985</v>
      </c>
      <c r="CO752" s="602">
        <f t="shared" ca="1" si="1482"/>
        <v>39862.567150632683</v>
      </c>
      <c r="CP752" s="602">
        <f t="shared" ca="1" si="1482"/>
        <v>43478.747935967709</v>
      </c>
      <c r="CQ752" s="602">
        <f t="shared" ca="1" si="1482"/>
        <v>45030.566265503898</v>
      </c>
      <c r="CR752" s="602">
        <f t="shared" ca="1" si="1482"/>
        <v>45030.566265503898</v>
      </c>
      <c r="CS752" s="602">
        <f t="shared" ca="1" si="1482"/>
        <v>46607.884191275814</v>
      </c>
      <c r="CT752" s="602">
        <f t="shared" ca="1" si="1482"/>
        <v>46607.884191275814</v>
      </c>
      <c r="CU752" s="602">
        <f t="shared" ca="1" si="1482"/>
        <v>48209.984007450126</v>
      </c>
      <c r="CV752" s="602">
        <f t="shared" ca="1" si="1482"/>
        <v>48209.984007450126</v>
      </c>
      <c r="CW752" s="602">
        <f t="shared" ca="1" si="1482"/>
        <v>49836.133517801674</v>
      </c>
      <c r="CX752" s="602">
        <f t="shared" ca="1" si="1482"/>
        <v>49836.133517801674</v>
      </c>
      <c r="CY752" s="602">
        <f t="shared" ca="1" si="1482"/>
        <v>51485.589135532791</v>
      </c>
      <c r="CZ752" s="602">
        <f t="shared" ca="1" si="1482"/>
        <v>46290.414859746117</v>
      </c>
      <c r="DA752" s="602">
        <f t="shared" ca="1" si="1482"/>
        <v>47887.616454968753</v>
      </c>
      <c r="DB752" s="602">
        <f t="shared" ca="1" si="1482"/>
        <v>47887.616454968753</v>
      </c>
      <c r="DC752" s="602">
        <f t="shared" ca="1" si="1482"/>
        <v>49509.015192921019</v>
      </c>
      <c r="DD752" s="602">
        <f t="shared" ca="1" si="1482"/>
        <v>49509.015192921019</v>
      </c>
      <c r="DE752" s="602">
        <f t="shared" ca="1" si="1482"/>
        <v>51153.869520848333</v>
      </c>
      <c r="DF752" s="602">
        <f t="shared" ca="1" si="1482"/>
        <v>51153.869520848333</v>
      </c>
      <c r="DG752" s="602">
        <f t="shared" ca="1" si="1482"/>
        <v>52821.428913199037</v>
      </c>
      <c r="DH752" s="602">
        <f t="shared" ca="1" si="1482"/>
        <v>52821.428913199037</v>
      </c>
      <c r="DI752" s="602">
        <f t="shared" ca="1" si="1482"/>
        <v>54510.936800140749</v>
      </c>
    </row>
    <row r="753" spans="23:113" x14ac:dyDescent="0.2">
      <c r="W753" s="887">
        <f t="shared" si="1448"/>
        <v>210</v>
      </c>
      <c r="X753" s="890">
        <f t="shared" ref="X753:BA753" ca="1" si="1483">IF(ISNUMBER($W753),IF($W753&lt;=$Z$35,$Z$23*$Z$33*365/360/12+IF($W753=$Z$35,-$Z$23*$Z$34+$Z$23*$Z$34*$Z$26+$Z$37/2,),IF(AND($W753&gt;$Z$35,$W753&lt;=$Z$36),$Z$23*($Z$34*X$40+(1-$Z$34)*$Z$33)*365/360/12+IF($W753=$Z$36,-$Z$23*(1-$Z$34)+$Z244/2,),PMT(X$40/12*365/360,$Z$24+$Z$35-$Z$36,-$Z$23))),"")</f>
        <v>30258.123080979487</v>
      </c>
      <c r="Y753" s="890">
        <f t="shared" ca="1" si="1483"/>
        <v>31023.326031623368</v>
      </c>
      <c r="Z753" s="890">
        <f t="shared" ca="1" si="1483"/>
        <v>31023.326031623368</v>
      </c>
      <c r="AA753" s="890">
        <f t="shared" ca="1" si="1483"/>
        <v>31799.728267184837</v>
      </c>
      <c r="AB753" s="890">
        <f t="shared" ca="1" si="1483"/>
        <v>31799.728267184837</v>
      </c>
      <c r="AC753" s="890">
        <f t="shared" ca="1" si="1483"/>
        <v>32587.243243724675</v>
      </c>
      <c r="AD753" s="890">
        <f t="shared" ca="1" si="1483"/>
        <v>32587.243243724675</v>
      </c>
      <c r="AE753" s="890">
        <f t="shared" ca="1" si="1483"/>
        <v>33385.778544464687</v>
      </c>
      <c r="AF753" s="890">
        <f t="shared" ca="1" si="1483"/>
        <v>33385.778544464687</v>
      </c>
      <c r="AG753" s="890">
        <f t="shared" ca="1" si="1483"/>
        <v>34195.236072157502</v>
      </c>
      <c r="AH753" s="890">
        <f t="shared" ca="1" si="1483"/>
        <v>34740.891398371037</v>
      </c>
      <c r="AI753" s="890">
        <f t="shared" ca="1" si="1483"/>
        <v>36125.853977722742</v>
      </c>
      <c r="AJ753" s="890">
        <f t="shared" ca="1" si="1483"/>
        <v>36125.853977722742</v>
      </c>
      <c r="AK753" s="890">
        <f t="shared" ca="1" si="1483"/>
        <v>37540.139226000429</v>
      </c>
      <c r="AL753" s="890">
        <f t="shared" ca="1" si="1483"/>
        <v>37540.139226000429</v>
      </c>
      <c r="AM753" s="890">
        <f t="shared" ca="1" si="1483"/>
        <v>38983.183461726978</v>
      </c>
      <c r="AN753" s="890">
        <f t="shared" ca="1" si="1483"/>
        <v>38983.183461726978</v>
      </c>
      <c r="AO753" s="890">
        <f t="shared" ca="1" si="1483"/>
        <v>40454.389396970182</v>
      </c>
      <c r="AP753" s="890">
        <f t="shared" ca="1" si="1483"/>
        <v>40454.389396970182</v>
      </c>
      <c r="AQ753" s="890">
        <f t="shared" ca="1" si="1483"/>
        <v>41953.129251949089</v>
      </c>
      <c r="AR753" s="890">
        <f t="shared" ca="1" si="1483"/>
        <v>37254.96291615886</v>
      </c>
      <c r="AS753" s="890">
        <f t="shared" ca="1" si="1483"/>
        <v>38692.302106353636</v>
      </c>
      <c r="AT753" s="890">
        <f t="shared" ca="1" si="1483"/>
        <v>38692.302106353636</v>
      </c>
      <c r="AU753" s="890">
        <f t="shared" ca="1" si="1483"/>
        <v>40157.924993809356</v>
      </c>
      <c r="AV753" s="890">
        <f t="shared" ca="1" si="1483"/>
        <v>40157.924993809356</v>
      </c>
      <c r="AW753" s="890">
        <f t="shared" ca="1" si="1483"/>
        <v>41651.20964433749</v>
      </c>
      <c r="AX753" s="890">
        <f t="shared" ca="1" si="1483"/>
        <v>41651.20964433749</v>
      </c>
      <c r="AY753" s="890">
        <f t="shared" ca="1" si="1483"/>
        <v>43171.50617275374</v>
      </c>
      <c r="AZ753" s="890">
        <f t="shared" ca="1" si="1483"/>
        <v>43171.50617275374</v>
      </c>
      <c r="BA753" s="890">
        <f t="shared" ca="1" si="1483"/>
        <v>44718.13995582729</v>
      </c>
      <c r="CF753" s="602">
        <f t="shared" ref="CF753:DI753" ca="1" si="1484">IF(ISNUMBER($W753),IF($W753&lt;=$Z$35,$Z$23*$Z$33*365/360/12+IF($W753=$Z$35,-$Z$23*$Z$34+$Z$23*$Z$34*$Z$26+$Z$37/2,),IF(AND($W753&gt;$Z$35,$W753&lt;=$Z$36),$Z$23*($Z$34*CF$40+(1-$Z$34)*$Z$33)*365/360/12+IF($W753=$Z$36,-$Z$23*(1-$Z$34)+$Z244/2,),PMT(CF$40/12*365/360,$Z$24+$Z$35-$Z$36,-$Z$23))),"")</f>
        <v>35568.319858392242</v>
      </c>
      <c r="CG753" s="602">
        <f t="shared" ca="1" si="1484"/>
        <v>36406.382743065027</v>
      </c>
      <c r="CH753" s="602">
        <f t="shared" ca="1" si="1484"/>
        <v>36406.382743065027</v>
      </c>
      <c r="CI753" s="602">
        <f t="shared" ca="1" si="1484"/>
        <v>37254.96291615886</v>
      </c>
      <c r="CJ753" s="602">
        <f t="shared" ca="1" si="1484"/>
        <v>37254.96291615886</v>
      </c>
      <c r="CK753" s="602">
        <f t="shared" ca="1" si="1484"/>
        <v>38113.93857024506</v>
      </c>
      <c r="CL753" s="602">
        <f t="shared" ca="1" si="1484"/>
        <v>38113.93857024506</v>
      </c>
      <c r="CM753" s="602">
        <f t="shared" ca="1" si="1484"/>
        <v>38983.183461726985</v>
      </c>
      <c r="CN753" s="602">
        <f t="shared" ca="1" si="1484"/>
        <v>38983.183461726985</v>
      </c>
      <c r="CO753" s="602">
        <f t="shared" ca="1" si="1484"/>
        <v>39862.567150632683</v>
      </c>
      <c r="CP753" s="602">
        <f t="shared" ca="1" si="1484"/>
        <v>43478.747935967709</v>
      </c>
      <c r="CQ753" s="602">
        <f t="shared" ca="1" si="1484"/>
        <v>45030.566265503898</v>
      </c>
      <c r="CR753" s="602">
        <f t="shared" ca="1" si="1484"/>
        <v>45030.566265503898</v>
      </c>
      <c r="CS753" s="602">
        <f t="shared" ca="1" si="1484"/>
        <v>46607.884191275814</v>
      </c>
      <c r="CT753" s="602">
        <f t="shared" ca="1" si="1484"/>
        <v>46607.884191275814</v>
      </c>
      <c r="CU753" s="602">
        <f t="shared" ca="1" si="1484"/>
        <v>48209.984007450126</v>
      </c>
      <c r="CV753" s="602">
        <f t="shared" ca="1" si="1484"/>
        <v>48209.984007450126</v>
      </c>
      <c r="CW753" s="602">
        <f t="shared" ca="1" si="1484"/>
        <v>49836.133517801674</v>
      </c>
      <c r="CX753" s="602">
        <f t="shared" ca="1" si="1484"/>
        <v>49836.133517801674</v>
      </c>
      <c r="CY753" s="602">
        <f t="shared" ca="1" si="1484"/>
        <v>51485.589135532791</v>
      </c>
      <c r="CZ753" s="602">
        <f t="shared" ca="1" si="1484"/>
        <v>46290.414859746117</v>
      </c>
      <c r="DA753" s="602">
        <f t="shared" ca="1" si="1484"/>
        <v>47887.616454968753</v>
      </c>
      <c r="DB753" s="602">
        <f t="shared" ca="1" si="1484"/>
        <v>47887.616454968753</v>
      </c>
      <c r="DC753" s="602">
        <f t="shared" ca="1" si="1484"/>
        <v>49509.015192921019</v>
      </c>
      <c r="DD753" s="602">
        <f t="shared" ca="1" si="1484"/>
        <v>49509.015192921019</v>
      </c>
      <c r="DE753" s="602">
        <f t="shared" ca="1" si="1484"/>
        <v>51153.869520848333</v>
      </c>
      <c r="DF753" s="602">
        <f t="shared" ca="1" si="1484"/>
        <v>51153.869520848333</v>
      </c>
      <c r="DG753" s="602">
        <f t="shared" ca="1" si="1484"/>
        <v>52821.428913199037</v>
      </c>
      <c r="DH753" s="602">
        <f t="shared" ca="1" si="1484"/>
        <v>52821.428913199037</v>
      </c>
      <c r="DI753" s="602">
        <f t="shared" ca="1" si="1484"/>
        <v>54510.936800140749</v>
      </c>
    </row>
    <row r="754" spans="23:113" x14ac:dyDescent="0.2">
      <c r="W754" s="887">
        <f t="shared" si="1448"/>
        <v>211</v>
      </c>
      <c r="X754" s="890">
        <f t="shared" ref="X754:BA754" ca="1" si="1485">IF(ISNUMBER($W754),IF($W754&lt;=$Z$35,$Z$23*$Z$33*365/360/12+IF($W754=$Z$35,-$Z$23*$Z$34+$Z$23*$Z$34*$Z$26+$Z$37/2,),IF(AND($W754&gt;$Z$35,$W754&lt;=$Z$36),$Z$23*($Z$34*X$40+(1-$Z$34)*$Z$33)*365/360/12+IF($W754=$Z$36,-$Z$23*(1-$Z$34)+$Z245/2,),PMT(X$40/12*365/360,$Z$24+$Z$35-$Z$36,-$Z$23))),"")</f>
        <v>30258.123080979487</v>
      </c>
      <c r="Y754" s="890">
        <f t="shared" ca="1" si="1485"/>
        <v>31023.326031623368</v>
      </c>
      <c r="Z754" s="890">
        <f t="shared" ca="1" si="1485"/>
        <v>31023.326031623368</v>
      </c>
      <c r="AA754" s="890">
        <f t="shared" ca="1" si="1485"/>
        <v>31799.728267184837</v>
      </c>
      <c r="AB754" s="890">
        <f t="shared" ca="1" si="1485"/>
        <v>31799.728267184837</v>
      </c>
      <c r="AC754" s="890">
        <f t="shared" ca="1" si="1485"/>
        <v>32587.243243724675</v>
      </c>
      <c r="AD754" s="890">
        <f t="shared" ca="1" si="1485"/>
        <v>32587.243243724675</v>
      </c>
      <c r="AE754" s="890">
        <f t="shared" ca="1" si="1485"/>
        <v>33385.778544464687</v>
      </c>
      <c r="AF754" s="890">
        <f t="shared" ca="1" si="1485"/>
        <v>33385.778544464687</v>
      </c>
      <c r="AG754" s="890">
        <f t="shared" ca="1" si="1485"/>
        <v>34195.236072157502</v>
      </c>
      <c r="AH754" s="890">
        <f t="shared" ca="1" si="1485"/>
        <v>34740.891398371037</v>
      </c>
      <c r="AI754" s="890">
        <f t="shared" ca="1" si="1485"/>
        <v>36125.853977722742</v>
      </c>
      <c r="AJ754" s="890">
        <f t="shared" ca="1" si="1485"/>
        <v>36125.853977722742</v>
      </c>
      <c r="AK754" s="890">
        <f t="shared" ca="1" si="1485"/>
        <v>37540.139226000429</v>
      </c>
      <c r="AL754" s="890">
        <f t="shared" ca="1" si="1485"/>
        <v>37540.139226000429</v>
      </c>
      <c r="AM754" s="890">
        <f t="shared" ca="1" si="1485"/>
        <v>38983.183461726978</v>
      </c>
      <c r="AN754" s="890">
        <f t="shared" ca="1" si="1485"/>
        <v>38983.183461726978</v>
      </c>
      <c r="AO754" s="890">
        <f t="shared" ca="1" si="1485"/>
        <v>40454.389396970182</v>
      </c>
      <c r="AP754" s="890">
        <f t="shared" ca="1" si="1485"/>
        <v>40454.389396970182</v>
      </c>
      <c r="AQ754" s="890">
        <f t="shared" ca="1" si="1485"/>
        <v>41953.129251949089</v>
      </c>
      <c r="AR754" s="890">
        <f t="shared" ca="1" si="1485"/>
        <v>37254.96291615886</v>
      </c>
      <c r="AS754" s="890">
        <f t="shared" ca="1" si="1485"/>
        <v>38692.302106353636</v>
      </c>
      <c r="AT754" s="890">
        <f t="shared" ca="1" si="1485"/>
        <v>38692.302106353636</v>
      </c>
      <c r="AU754" s="890">
        <f t="shared" ca="1" si="1485"/>
        <v>40157.924993809356</v>
      </c>
      <c r="AV754" s="890">
        <f t="shared" ca="1" si="1485"/>
        <v>40157.924993809356</v>
      </c>
      <c r="AW754" s="890">
        <f t="shared" ca="1" si="1485"/>
        <v>41651.20964433749</v>
      </c>
      <c r="AX754" s="890">
        <f t="shared" ca="1" si="1485"/>
        <v>41651.20964433749</v>
      </c>
      <c r="AY754" s="890">
        <f t="shared" ca="1" si="1485"/>
        <v>43171.50617275374</v>
      </c>
      <c r="AZ754" s="890">
        <f t="shared" ca="1" si="1485"/>
        <v>43171.50617275374</v>
      </c>
      <c r="BA754" s="890">
        <f t="shared" ca="1" si="1485"/>
        <v>44718.13995582729</v>
      </c>
      <c r="CF754" s="602">
        <f t="shared" ref="CF754:DI754" ca="1" si="1486">IF(ISNUMBER($W754),IF($W754&lt;=$Z$35,$Z$23*$Z$33*365/360/12+IF($W754=$Z$35,-$Z$23*$Z$34+$Z$23*$Z$34*$Z$26+$Z$37/2,),IF(AND($W754&gt;$Z$35,$W754&lt;=$Z$36),$Z$23*($Z$34*CF$40+(1-$Z$34)*$Z$33)*365/360/12+IF($W754=$Z$36,-$Z$23*(1-$Z$34)+$Z245/2,),PMT(CF$40/12*365/360,$Z$24+$Z$35-$Z$36,-$Z$23))),"")</f>
        <v>35568.319858392242</v>
      </c>
      <c r="CG754" s="602">
        <f t="shared" ca="1" si="1486"/>
        <v>36406.382743065027</v>
      </c>
      <c r="CH754" s="602">
        <f t="shared" ca="1" si="1486"/>
        <v>36406.382743065027</v>
      </c>
      <c r="CI754" s="602">
        <f t="shared" ca="1" si="1486"/>
        <v>37254.96291615886</v>
      </c>
      <c r="CJ754" s="602">
        <f t="shared" ca="1" si="1486"/>
        <v>37254.96291615886</v>
      </c>
      <c r="CK754" s="602">
        <f t="shared" ca="1" si="1486"/>
        <v>38113.93857024506</v>
      </c>
      <c r="CL754" s="602">
        <f t="shared" ca="1" si="1486"/>
        <v>38113.93857024506</v>
      </c>
      <c r="CM754" s="602">
        <f t="shared" ca="1" si="1486"/>
        <v>38983.183461726985</v>
      </c>
      <c r="CN754" s="602">
        <f t="shared" ca="1" si="1486"/>
        <v>38983.183461726985</v>
      </c>
      <c r="CO754" s="602">
        <f t="shared" ca="1" si="1486"/>
        <v>39862.567150632683</v>
      </c>
      <c r="CP754" s="602">
        <f t="shared" ca="1" si="1486"/>
        <v>43478.747935967709</v>
      </c>
      <c r="CQ754" s="602">
        <f t="shared" ca="1" si="1486"/>
        <v>45030.566265503898</v>
      </c>
      <c r="CR754" s="602">
        <f t="shared" ca="1" si="1486"/>
        <v>45030.566265503898</v>
      </c>
      <c r="CS754" s="602">
        <f t="shared" ca="1" si="1486"/>
        <v>46607.884191275814</v>
      </c>
      <c r="CT754" s="602">
        <f t="shared" ca="1" si="1486"/>
        <v>46607.884191275814</v>
      </c>
      <c r="CU754" s="602">
        <f t="shared" ca="1" si="1486"/>
        <v>48209.984007450126</v>
      </c>
      <c r="CV754" s="602">
        <f t="shared" ca="1" si="1486"/>
        <v>48209.984007450126</v>
      </c>
      <c r="CW754" s="602">
        <f t="shared" ca="1" si="1486"/>
        <v>49836.133517801674</v>
      </c>
      <c r="CX754" s="602">
        <f t="shared" ca="1" si="1486"/>
        <v>49836.133517801674</v>
      </c>
      <c r="CY754" s="602">
        <f t="shared" ca="1" si="1486"/>
        <v>51485.589135532791</v>
      </c>
      <c r="CZ754" s="602">
        <f t="shared" ca="1" si="1486"/>
        <v>46290.414859746117</v>
      </c>
      <c r="DA754" s="602">
        <f t="shared" ca="1" si="1486"/>
        <v>47887.616454968753</v>
      </c>
      <c r="DB754" s="602">
        <f t="shared" ca="1" si="1486"/>
        <v>47887.616454968753</v>
      </c>
      <c r="DC754" s="602">
        <f t="shared" ca="1" si="1486"/>
        <v>49509.015192921019</v>
      </c>
      <c r="DD754" s="602">
        <f t="shared" ca="1" si="1486"/>
        <v>49509.015192921019</v>
      </c>
      <c r="DE754" s="602">
        <f t="shared" ca="1" si="1486"/>
        <v>51153.869520848333</v>
      </c>
      <c r="DF754" s="602">
        <f t="shared" ca="1" si="1486"/>
        <v>51153.869520848333</v>
      </c>
      <c r="DG754" s="602">
        <f t="shared" ca="1" si="1486"/>
        <v>52821.428913199037</v>
      </c>
      <c r="DH754" s="602">
        <f t="shared" ca="1" si="1486"/>
        <v>52821.428913199037</v>
      </c>
      <c r="DI754" s="602">
        <f t="shared" ca="1" si="1486"/>
        <v>54510.936800140749</v>
      </c>
    </row>
    <row r="755" spans="23:113" x14ac:dyDescent="0.2">
      <c r="W755" s="887">
        <f t="shared" si="1448"/>
        <v>212</v>
      </c>
      <c r="X755" s="890">
        <f t="shared" ref="X755:BA755" ca="1" si="1487">IF(ISNUMBER($W755),IF($W755&lt;=$Z$35,$Z$23*$Z$33*365/360/12+IF($W755=$Z$35,-$Z$23*$Z$34+$Z$23*$Z$34*$Z$26+$Z$37/2,),IF(AND($W755&gt;$Z$35,$W755&lt;=$Z$36),$Z$23*($Z$34*X$40+(1-$Z$34)*$Z$33)*365/360/12+IF($W755=$Z$36,-$Z$23*(1-$Z$34)+$Z246/2,),PMT(X$40/12*365/360,$Z$24+$Z$35-$Z$36,-$Z$23))),"")</f>
        <v>30258.123080979487</v>
      </c>
      <c r="Y755" s="890">
        <f t="shared" ca="1" si="1487"/>
        <v>31023.326031623368</v>
      </c>
      <c r="Z755" s="890">
        <f t="shared" ca="1" si="1487"/>
        <v>31023.326031623368</v>
      </c>
      <c r="AA755" s="890">
        <f t="shared" ca="1" si="1487"/>
        <v>31799.728267184837</v>
      </c>
      <c r="AB755" s="890">
        <f t="shared" ca="1" si="1487"/>
        <v>31799.728267184837</v>
      </c>
      <c r="AC755" s="890">
        <f t="shared" ca="1" si="1487"/>
        <v>32587.243243724675</v>
      </c>
      <c r="AD755" s="890">
        <f t="shared" ca="1" si="1487"/>
        <v>32587.243243724675</v>
      </c>
      <c r="AE755" s="890">
        <f t="shared" ca="1" si="1487"/>
        <v>33385.778544464687</v>
      </c>
      <c r="AF755" s="890">
        <f t="shared" ca="1" si="1487"/>
        <v>33385.778544464687</v>
      </c>
      <c r="AG755" s="890">
        <f t="shared" ca="1" si="1487"/>
        <v>34195.236072157502</v>
      </c>
      <c r="AH755" s="890">
        <f t="shared" ca="1" si="1487"/>
        <v>34740.891398371037</v>
      </c>
      <c r="AI755" s="890">
        <f t="shared" ca="1" si="1487"/>
        <v>36125.853977722742</v>
      </c>
      <c r="AJ755" s="890">
        <f t="shared" ca="1" si="1487"/>
        <v>36125.853977722742</v>
      </c>
      <c r="AK755" s="890">
        <f t="shared" ca="1" si="1487"/>
        <v>37540.139226000429</v>
      </c>
      <c r="AL755" s="890">
        <f t="shared" ca="1" si="1487"/>
        <v>37540.139226000429</v>
      </c>
      <c r="AM755" s="890">
        <f t="shared" ca="1" si="1487"/>
        <v>38983.183461726978</v>
      </c>
      <c r="AN755" s="890">
        <f t="shared" ca="1" si="1487"/>
        <v>38983.183461726978</v>
      </c>
      <c r="AO755" s="890">
        <f t="shared" ca="1" si="1487"/>
        <v>40454.389396970182</v>
      </c>
      <c r="AP755" s="890">
        <f t="shared" ca="1" si="1487"/>
        <v>40454.389396970182</v>
      </c>
      <c r="AQ755" s="890">
        <f t="shared" ca="1" si="1487"/>
        <v>41953.129251949089</v>
      </c>
      <c r="AR755" s="890">
        <f t="shared" ca="1" si="1487"/>
        <v>37254.96291615886</v>
      </c>
      <c r="AS755" s="890">
        <f t="shared" ca="1" si="1487"/>
        <v>38692.302106353636</v>
      </c>
      <c r="AT755" s="890">
        <f t="shared" ca="1" si="1487"/>
        <v>38692.302106353636</v>
      </c>
      <c r="AU755" s="890">
        <f t="shared" ca="1" si="1487"/>
        <v>40157.924993809356</v>
      </c>
      <c r="AV755" s="890">
        <f t="shared" ca="1" si="1487"/>
        <v>40157.924993809356</v>
      </c>
      <c r="AW755" s="890">
        <f t="shared" ca="1" si="1487"/>
        <v>41651.20964433749</v>
      </c>
      <c r="AX755" s="890">
        <f t="shared" ca="1" si="1487"/>
        <v>41651.20964433749</v>
      </c>
      <c r="AY755" s="890">
        <f t="shared" ca="1" si="1487"/>
        <v>43171.50617275374</v>
      </c>
      <c r="AZ755" s="890">
        <f t="shared" ca="1" si="1487"/>
        <v>43171.50617275374</v>
      </c>
      <c r="BA755" s="890">
        <f t="shared" ca="1" si="1487"/>
        <v>44718.13995582729</v>
      </c>
      <c r="CF755" s="602">
        <f t="shared" ref="CF755:DI755" ca="1" si="1488">IF(ISNUMBER($W755),IF($W755&lt;=$Z$35,$Z$23*$Z$33*365/360/12+IF($W755=$Z$35,-$Z$23*$Z$34+$Z$23*$Z$34*$Z$26+$Z$37/2,),IF(AND($W755&gt;$Z$35,$W755&lt;=$Z$36),$Z$23*($Z$34*CF$40+(1-$Z$34)*$Z$33)*365/360/12+IF($W755=$Z$36,-$Z$23*(1-$Z$34)+$Z246/2,),PMT(CF$40/12*365/360,$Z$24+$Z$35-$Z$36,-$Z$23))),"")</f>
        <v>35568.319858392242</v>
      </c>
      <c r="CG755" s="602">
        <f t="shared" ca="1" si="1488"/>
        <v>36406.382743065027</v>
      </c>
      <c r="CH755" s="602">
        <f t="shared" ca="1" si="1488"/>
        <v>36406.382743065027</v>
      </c>
      <c r="CI755" s="602">
        <f t="shared" ca="1" si="1488"/>
        <v>37254.96291615886</v>
      </c>
      <c r="CJ755" s="602">
        <f t="shared" ca="1" si="1488"/>
        <v>37254.96291615886</v>
      </c>
      <c r="CK755" s="602">
        <f t="shared" ca="1" si="1488"/>
        <v>38113.93857024506</v>
      </c>
      <c r="CL755" s="602">
        <f t="shared" ca="1" si="1488"/>
        <v>38113.93857024506</v>
      </c>
      <c r="CM755" s="602">
        <f t="shared" ca="1" si="1488"/>
        <v>38983.183461726985</v>
      </c>
      <c r="CN755" s="602">
        <f t="shared" ca="1" si="1488"/>
        <v>38983.183461726985</v>
      </c>
      <c r="CO755" s="602">
        <f t="shared" ca="1" si="1488"/>
        <v>39862.567150632683</v>
      </c>
      <c r="CP755" s="602">
        <f t="shared" ca="1" si="1488"/>
        <v>43478.747935967709</v>
      </c>
      <c r="CQ755" s="602">
        <f t="shared" ca="1" si="1488"/>
        <v>45030.566265503898</v>
      </c>
      <c r="CR755" s="602">
        <f t="shared" ca="1" si="1488"/>
        <v>45030.566265503898</v>
      </c>
      <c r="CS755" s="602">
        <f t="shared" ca="1" si="1488"/>
        <v>46607.884191275814</v>
      </c>
      <c r="CT755" s="602">
        <f t="shared" ca="1" si="1488"/>
        <v>46607.884191275814</v>
      </c>
      <c r="CU755" s="602">
        <f t="shared" ca="1" si="1488"/>
        <v>48209.984007450126</v>
      </c>
      <c r="CV755" s="602">
        <f t="shared" ca="1" si="1488"/>
        <v>48209.984007450126</v>
      </c>
      <c r="CW755" s="602">
        <f t="shared" ca="1" si="1488"/>
        <v>49836.133517801674</v>
      </c>
      <c r="CX755" s="602">
        <f t="shared" ca="1" si="1488"/>
        <v>49836.133517801674</v>
      </c>
      <c r="CY755" s="602">
        <f t="shared" ca="1" si="1488"/>
        <v>51485.589135532791</v>
      </c>
      <c r="CZ755" s="602">
        <f t="shared" ca="1" si="1488"/>
        <v>46290.414859746117</v>
      </c>
      <c r="DA755" s="602">
        <f t="shared" ca="1" si="1488"/>
        <v>47887.616454968753</v>
      </c>
      <c r="DB755" s="602">
        <f t="shared" ca="1" si="1488"/>
        <v>47887.616454968753</v>
      </c>
      <c r="DC755" s="602">
        <f t="shared" ca="1" si="1488"/>
        <v>49509.015192921019</v>
      </c>
      <c r="DD755" s="602">
        <f t="shared" ca="1" si="1488"/>
        <v>49509.015192921019</v>
      </c>
      <c r="DE755" s="602">
        <f t="shared" ca="1" si="1488"/>
        <v>51153.869520848333</v>
      </c>
      <c r="DF755" s="602">
        <f t="shared" ca="1" si="1488"/>
        <v>51153.869520848333</v>
      </c>
      <c r="DG755" s="602">
        <f t="shared" ca="1" si="1488"/>
        <v>52821.428913199037</v>
      </c>
      <c r="DH755" s="602">
        <f t="shared" ca="1" si="1488"/>
        <v>52821.428913199037</v>
      </c>
      <c r="DI755" s="602">
        <f t="shared" ca="1" si="1488"/>
        <v>54510.936800140749</v>
      </c>
    </row>
    <row r="756" spans="23:113" x14ac:dyDescent="0.2">
      <c r="W756" s="887">
        <f t="shared" si="1448"/>
        <v>213</v>
      </c>
      <c r="X756" s="890">
        <f t="shared" ref="X756:BA756" ca="1" si="1489">IF(ISNUMBER($W756),IF($W756&lt;=$Z$35,$Z$23*$Z$33*365/360/12+IF($W756=$Z$35,-$Z$23*$Z$34+$Z$23*$Z$34*$Z$26+$Z$37/2,),IF(AND($W756&gt;$Z$35,$W756&lt;=$Z$36),$Z$23*($Z$34*X$40+(1-$Z$34)*$Z$33)*365/360/12+IF($W756=$Z$36,-$Z$23*(1-$Z$34)+$Z247/2,),PMT(X$40/12*365/360,$Z$24+$Z$35-$Z$36,-$Z$23))),"")</f>
        <v>30258.123080979487</v>
      </c>
      <c r="Y756" s="890">
        <f t="shared" ca="1" si="1489"/>
        <v>31023.326031623368</v>
      </c>
      <c r="Z756" s="890">
        <f t="shared" ca="1" si="1489"/>
        <v>31023.326031623368</v>
      </c>
      <c r="AA756" s="890">
        <f t="shared" ca="1" si="1489"/>
        <v>31799.728267184837</v>
      </c>
      <c r="AB756" s="890">
        <f t="shared" ca="1" si="1489"/>
        <v>31799.728267184837</v>
      </c>
      <c r="AC756" s="890">
        <f t="shared" ca="1" si="1489"/>
        <v>32587.243243724675</v>
      </c>
      <c r="AD756" s="890">
        <f t="shared" ca="1" si="1489"/>
        <v>32587.243243724675</v>
      </c>
      <c r="AE756" s="890">
        <f t="shared" ca="1" si="1489"/>
        <v>33385.778544464687</v>
      </c>
      <c r="AF756" s="890">
        <f t="shared" ca="1" si="1489"/>
        <v>33385.778544464687</v>
      </c>
      <c r="AG756" s="890">
        <f t="shared" ca="1" si="1489"/>
        <v>34195.236072157502</v>
      </c>
      <c r="AH756" s="890">
        <f t="shared" ca="1" si="1489"/>
        <v>34740.891398371037</v>
      </c>
      <c r="AI756" s="890">
        <f t="shared" ca="1" si="1489"/>
        <v>36125.853977722742</v>
      </c>
      <c r="AJ756" s="890">
        <f t="shared" ca="1" si="1489"/>
        <v>36125.853977722742</v>
      </c>
      <c r="AK756" s="890">
        <f t="shared" ca="1" si="1489"/>
        <v>37540.139226000429</v>
      </c>
      <c r="AL756" s="890">
        <f t="shared" ca="1" si="1489"/>
        <v>37540.139226000429</v>
      </c>
      <c r="AM756" s="890">
        <f t="shared" ca="1" si="1489"/>
        <v>38983.183461726978</v>
      </c>
      <c r="AN756" s="890">
        <f t="shared" ca="1" si="1489"/>
        <v>38983.183461726978</v>
      </c>
      <c r="AO756" s="890">
        <f t="shared" ca="1" si="1489"/>
        <v>40454.389396970182</v>
      </c>
      <c r="AP756" s="890">
        <f t="shared" ca="1" si="1489"/>
        <v>40454.389396970182</v>
      </c>
      <c r="AQ756" s="890">
        <f t="shared" ca="1" si="1489"/>
        <v>41953.129251949089</v>
      </c>
      <c r="AR756" s="890">
        <f t="shared" ca="1" si="1489"/>
        <v>37254.96291615886</v>
      </c>
      <c r="AS756" s="890">
        <f t="shared" ca="1" si="1489"/>
        <v>38692.302106353636</v>
      </c>
      <c r="AT756" s="890">
        <f t="shared" ca="1" si="1489"/>
        <v>38692.302106353636</v>
      </c>
      <c r="AU756" s="890">
        <f t="shared" ca="1" si="1489"/>
        <v>40157.924993809356</v>
      </c>
      <c r="AV756" s="890">
        <f t="shared" ca="1" si="1489"/>
        <v>40157.924993809356</v>
      </c>
      <c r="AW756" s="890">
        <f t="shared" ca="1" si="1489"/>
        <v>41651.20964433749</v>
      </c>
      <c r="AX756" s="890">
        <f t="shared" ca="1" si="1489"/>
        <v>41651.20964433749</v>
      </c>
      <c r="AY756" s="890">
        <f t="shared" ca="1" si="1489"/>
        <v>43171.50617275374</v>
      </c>
      <c r="AZ756" s="890">
        <f t="shared" ca="1" si="1489"/>
        <v>43171.50617275374</v>
      </c>
      <c r="BA756" s="890">
        <f t="shared" ca="1" si="1489"/>
        <v>44718.13995582729</v>
      </c>
      <c r="CF756" s="602">
        <f t="shared" ref="CF756:DI756" ca="1" si="1490">IF(ISNUMBER($W756),IF($W756&lt;=$Z$35,$Z$23*$Z$33*365/360/12+IF($W756=$Z$35,-$Z$23*$Z$34+$Z$23*$Z$34*$Z$26+$Z$37/2,),IF(AND($W756&gt;$Z$35,$W756&lt;=$Z$36),$Z$23*($Z$34*CF$40+(1-$Z$34)*$Z$33)*365/360/12+IF($W756=$Z$36,-$Z$23*(1-$Z$34)+$Z247/2,),PMT(CF$40/12*365/360,$Z$24+$Z$35-$Z$36,-$Z$23))),"")</f>
        <v>35568.319858392242</v>
      </c>
      <c r="CG756" s="602">
        <f t="shared" ca="1" si="1490"/>
        <v>36406.382743065027</v>
      </c>
      <c r="CH756" s="602">
        <f t="shared" ca="1" si="1490"/>
        <v>36406.382743065027</v>
      </c>
      <c r="CI756" s="602">
        <f t="shared" ca="1" si="1490"/>
        <v>37254.96291615886</v>
      </c>
      <c r="CJ756" s="602">
        <f t="shared" ca="1" si="1490"/>
        <v>37254.96291615886</v>
      </c>
      <c r="CK756" s="602">
        <f t="shared" ca="1" si="1490"/>
        <v>38113.93857024506</v>
      </c>
      <c r="CL756" s="602">
        <f t="shared" ca="1" si="1490"/>
        <v>38113.93857024506</v>
      </c>
      <c r="CM756" s="602">
        <f t="shared" ca="1" si="1490"/>
        <v>38983.183461726985</v>
      </c>
      <c r="CN756" s="602">
        <f t="shared" ca="1" si="1490"/>
        <v>38983.183461726985</v>
      </c>
      <c r="CO756" s="602">
        <f t="shared" ca="1" si="1490"/>
        <v>39862.567150632683</v>
      </c>
      <c r="CP756" s="602">
        <f t="shared" ca="1" si="1490"/>
        <v>43478.747935967709</v>
      </c>
      <c r="CQ756" s="602">
        <f t="shared" ca="1" si="1490"/>
        <v>45030.566265503898</v>
      </c>
      <c r="CR756" s="602">
        <f t="shared" ca="1" si="1490"/>
        <v>45030.566265503898</v>
      </c>
      <c r="CS756" s="602">
        <f t="shared" ca="1" si="1490"/>
        <v>46607.884191275814</v>
      </c>
      <c r="CT756" s="602">
        <f t="shared" ca="1" si="1490"/>
        <v>46607.884191275814</v>
      </c>
      <c r="CU756" s="602">
        <f t="shared" ca="1" si="1490"/>
        <v>48209.984007450126</v>
      </c>
      <c r="CV756" s="602">
        <f t="shared" ca="1" si="1490"/>
        <v>48209.984007450126</v>
      </c>
      <c r="CW756" s="602">
        <f t="shared" ca="1" si="1490"/>
        <v>49836.133517801674</v>
      </c>
      <c r="CX756" s="602">
        <f t="shared" ca="1" si="1490"/>
        <v>49836.133517801674</v>
      </c>
      <c r="CY756" s="602">
        <f t="shared" ca="1" si="1490"/>
        <v>51485.589135532791</v>
      </c>
      <c r="CZ756" s="602">
        <f t="shared" ca="1" si="1490"/>
        <v>46290.414859746117</v>
      </c>
      <c r="DA756" s="602">
        <f t="shared" ca="1" si="1490"/>
        <v>47887.616454968753</v>
      </c>
      <c r="DB756" s="602">
        <f t="shared" ca="1" si="1490"/>
        <v>47887.616454968753</v>
      </c>
      <c r="DC756" s="602">
        <f t="shared" ca="1" si="1490"/>
        <v>49509.015192921019</v>
      </c>
      <c r="DD756" s="602">
        <f t="shared" ca="1" si="1490"/>
        <v>49509.015192921019</v>
      </c>
      <c r="DE756" s="602">
        <f t="shared" ca="1" si="1490"/>
        <v>51153.869520848333</v>
      </c>
      <c r="DF756" s="602">
        <f t="shared" ca="1" si="1490"/>
        <v>51153.869520848333</v>
      </c>
      <c r="DG756" s="602">
        <f t="shared" ca="1" si="1490"/>
        <v>52821.428913199037</v>
      </c>
      <c r="DH756" s="602">
        <f t="shared" ca="1" si="1490"/>
        <v>52821.428913199037</v>
      </c>
      <c r="DI756" s="602">
        <f t="shared" ca="1" si="1490"/>
        <v>54510.936800140749</v>
      </c>
    </row>
    <row r="757" spans="23:113" x14ac:dyDescent="0.2">
      <c r="W757" s="887">
        <f t="shared" si="1448"/>
        <v>214</v>
      </c>
      <c r="X757" s="890">
        <f t="shared" ref="X757:BA757" ca="1" si="1491">IF(ISNUMBER($W757),IF($W757&lt;=$Z$35,$Z$23*$Z$33*365/360/12+IF($W757=$Z$35,-$Z$23*$Z$34+$Z$23*$Z$34*$Z$26+$Z$37/2,),IF(AND($W757&gt;$Z$35,$W757&lt;=$Z$36),$Z$23*($Z$34*X$40+(1-$Z$34)*$Z$33)*365/360/12+IF($W757=$Z$36,-$Z$23*(1-$Z$34)+$Z248/2,),PMT(X$40/12*365/360,$Z$24+$Z$35-$Z$36,-$Z$23))),"")</f>
        <v>30258.123080979487</v>
      </c>
      <c r="Y757" s="890">
        <f t="shared" ca="1" si="1491"/>
        <v>31023.326031623368</v>
      </c>
      <c r="Z757" s="890">
        <f t="shared" ca="1" si="1491"/>
        <v>31023.326031623368</v>
      </c>
      <c r="AA757" s="890">
        <f t="shared" ca="1" si="1491"/>
        <v>31799.728267184837</v>
      </c>
      <c r="AB757" s="890">
        <f t="shared" ca="1" si="1491"/>
        <v>31799.728267184837</v>
      </c>
      <c r="AC757" s="890">
        <f t="shared" ca="1" si="1491"/>
        <v>32587.243243724675</v>
      </c>
      <c r="AD757" s="890">
        <f t="shared" ca="1" si="1491"/>
        <v>32587.243243724675</v>
      </c>
      <c r="AE757" s="890">
        <f t="shared" ca="1" si="1491"/>
        <v>33385.778544464687</v>
      </c>
      <c r="AF757" s="890">
        <f t="shared" ca="1" si="1491"/>
        <v>33385.778544464687</v>
      </c>
      <c r="AG757" s="890">
        <f t="shared" ca="1" si="1491"/>
        <v>34195.236072157502</v>
      </c>
      <c r="AH757" s="890">
        <f t="shared" ca="1" si="1491"/>
        <v>34740.891398371037</v>
      </c>
      <c r="AI757" s="890">
        <f t="shared" ca="1" si="1491"/>
        <v>36125.853977722742</v>
      </c>
      <c r="AJ757" s="890">
        <f t="shared" ca="1" si="1491"/>
        <v>36125.853977722742</v>
      </c>
      <c r="AK757" s="890">
        <f t="shared" ca="1" si="1491"/>
        <v>37540.139226000429</v>
      </c>
      <c r="AL757" s="890">
        <f t="shared" ca="1" si="1491"/>
        <v>37540.139226000429</v>
      </c>
      <c r="AM757" s="890">
        <f t="shared" ca="1" si="1491"/>
        <v>38983.183461726978</v>
      </c>
      <c r="AN757" s="890">
        <f t="shared" ca="1" si="1491"/>
        <v>38983.183461726978</v>
      </c>
      <c r="AO757" s="890">
        <f t="shared" ca="1" si="1491"/>
        <v>40454.389396970182</v>
      </c>
      <c r="AP757" s="890">
        <f t="shared" ca="1" si="1491"/>
        <v>40454.389396970182</v>
      </c>
      <c r="AQ757" s="890">
        <f t="shared" ca="1" si="1491"/>
        <v>41953.129251949089</v>
      </c>
      <c r="AR757" s="890">
        <f t="shared" ca="1" si="1491"/>
        <v>37254.96291615886</v>
      </c>
      <c r="AS757" s="890">
        <f t="shared" ca="1" si="1491"/>
        <v>38692.302106353636</v>
      </c>
      <c r="AT757" s="890">
        <f t="shared" ca="1" si="1491"/>
        <v>38692.302106353636</v>
      </c>
      <c r="AU757" s="890">
        <f t="shared" ca="1" si="1491"/>
        <v>40157.924993809356</v>
      </c>
      <c r="AV757" s="890">
        <f t="shared" ca="1" si="1491"/>
        <v>40157.924993809356</v>
      </c>
      <c r="AW757" s="890">
        <f t="shared" ca="1" si="1491"/>
        <v>41651.20964433749</v>
      </c>
      <c r="AX757" s="890">
        <f t="shared" ca="1" si="1491"/>
        <v>41651.20964433749</v>
      </c>
      <c r="AY757" s="890">
        <f t="shared" ca="1" si="1491"/>
        <v>43171.50617275374</v>
      </c>
      <c r="AZ757" s="890">
        <f t="shared" ca="1" si="1491"/>
        <v>43171.50617275374</v>
      </c>
      <c r="BA757" s="890">
        <f t="shared" ca="1" si="1491"/>
        <v>44718.13995582729</v>
      </c>
      <c r="CF757" s="602">
        <f t="shared" ref="CF757:DI757" ca="1" si="1492">IF(ISNUMBER($W757),IF($W757&lt;=$Z$35,$Z$23*$Z$33*365/360/12+IF($W757=$Z$35,-$Z$23*$Z$34+$Z$23*$Z$34*$Z$26+$Z$37/2,),IF(AND($W757&gt;$Z$35,$W757&lt;=$Z$36),$Z$23*($Z$34*CF$40+(1-$Z$34)*$Z$33)*365/360/12+IF($W757=$Z$36,-$Z$23*(1-$Z$34)+$Z248/2,),PMT(CF$40/12*365/360,$Z$24+$Z$35-$Z$36,-$Z$23))),"")</f>
        <v>35568.319858392242</v>
      </c>
      <c r="CG757" s="602">
        <f t="shared" ca="1" si="1492"/>
        <v>36406.382743065027</v>
      </c>
      <c r="CH757" s="602">
        <f t="shared" ca="1" si="1492"/>
        <v>36406.382743065027</v>
      </c>
      <c r="CI757" s="602">
        <f t="shared" ca="1" si="1492"/>
        <v>37254.96291615886</v>
      </c>
      <c r="CJ757" s="602">
        <f t="shared" ca="1" si="1492"/>
        <v>37254.96291615886</v>
      </c>
      <c r="CK757" s="602">
        <f t="shared" ca="1" si="1492"/>
        <v>38113.93857024506</v>
      </c>
      <c r="CL757" s="602">
        <f t="shared" ca="1" si="1492"/>
        <v>38113.93857024506</v>
      </c>
      <c r="CM757" s="602">
        <f t="shared" ca="1" si="1492"/>
        <v>38983.183461726985</v>
      </c>
      <c r="CN757" s="602">
        <f t="shared" ca="1" si="1492"/>
        <v>38983.183461726985</v>
      </c>
      <c r="CO757" s="602">
        <f t="shared" ca="1" si="1492"/>
        <v>39862.567150632683</v>
      </c>
      <c r="CP757" s="602">
        <f t="shared" ca="1" si="1492"/>
        <v>43478.747935967709</v>
      </c>
      <c r="CQ757" s="602">
        <f t="shared" ca="1" si="1492"/>
        <v>45030.566265503898</v>
      </c>
      <c r="CR757" s="602">
        <f t="shared" ca="1" si="1492"/>
        <v>45030.566265503898</v>
      </c>
      <c r="CS757" s="602">
        <f t="shared" ca="1" si="1492"/>
        <v>46607.884191275814</v>
      </c>
      <c r="CT757" s="602">
        <f t="shared" ca="1" si="1492"/>
        <v>46607.884191275814</v>
      </c>
      <c r="CU757" s="602">
        <f t="shared" ca="1" si="1492"/>
        <v>48209.984007450126</v>
      </c>
      <c r="CV757" s="602">
        <f t="shared" ca="1" si="1492"/>
        <v>48209.984007450126</v>
      </c>
      <c r="CW757" s="602">
        <f t="shared" ca="1" si="1492"/>
        <v>49836.133517801674</v>
      </c>
      <c r="CX757" s="602">
        <f t="shared" ca="1" si="1492"/>
        <v>49836.133517801674</v>
      </c>
      <c r="CY757" s="602">
        <f t="shared" ca="1" si="1492"/>
        <v>51485.589135532791</v>
      </c>
      <c r="CZ757" s="602">
        <f t="shared" ca="1" si="1492"/>
        <v>46290.414859746117</v>
      </c>
      <c r="DA757" s="602">
        <f t="shared" ca="1" si="1492"/>
        <v>47887.616454968753</v>
      </c>
      <c r="DB757" s="602">
        <f t="shared" ca="1" si="1492"/>
        <v>47887.616454968753</v>
      </c>
      <c r="DC757" s="602">
        <f t="shared" ca="1" si="1492"/>
        <v>49509.015192921019</v>
      </c>
      <c r="DD757" s="602">
        <f t="shared" ca="1" si="1492"/>
        <v>49509.015192921019</v>
      </c>
      <c r="DE757" s="602">
        <f t="shared" ca="1" si="1492"/>
        <v>51153.869520848333</v>
      </c>
      <c r="DF757" s="602">
        <f t="shared" ca="1" si="1492"/>
        <v>51153.869520848333</v>
      </c>
      <c r="DG757" s="602">
        <f t="shared" ca="1" si="1492"/>
        <v>52821.428913199037</v>
      </c>
      <c r="DH757" s="602">
        <f t="shared" ca="1" si="1492"/>
        <v>52821.428913199037</v>
      </c>
      <c r="DI757" s="602">
        <f t="shared" ca="1" si="1492"/>
        <v>54510.936800140749</v>
      </c>
    </row>
    <row r="758" spans="23:113" x14ac:dyDescent="0.2">
      <c r="W758" s="887">
        <f t="shared" si="1448"/>
        <v>215</v>
      </c>
      <c r="X758" s="890">
        <f t="shared" ref="X758:BA758" ca="1" si="1493">IF(ISNUMBER($W758),IF($W758&lt;=$Z$35,$Z$23*$Z$33*365/360/12+IF($W758=$Z$35,-$Z$23*$Z$34+$Z$23*$Z$34*$Z$26+$Z$37/2,),IF(AND($W758&gt;$Z$35,$W758&lt;=$Z$36),$Z$23*($Z$34*X$40+(1-$Z$34)*$Z$33)*365/360/12+IF($W758=$Z$36,-$Z$23*(1-$Z$34)+$Z249/2,),PMT(X$40/12*365/360,$Z$24+$Z$35-$Z$36,-$Z$23))),"")</f>
        <v>30258.123080979487</v>
      </c>
      <c r="Y758" s="890">
        <f t="shared" ca="1" si="1493"/>
        <v>31023.326031623368</v>
      </c>
      <c r="Z758" s="890">
        <f t="shared" ca="1" si="1493"/>
        <v>31023.326031623368</v>
      </c>
      <c r="AA758" s="890">
        <f t="shared" ca="1" si="1493"/>
        <v>31799.728267184837</v>
      </c>
      <c r="AB758" s="890">
        <f t="shared" ca="1" si="1493"/>
        <v>31799.728267184837</v>
      </c>
      <c r="AC758" s="890">
        <f t="shared" ca="1" si="1493"/>
        <v>32587.243243724675</v>
      </c>
      <c r="AD758" s="890">
        <f t="shared" ca="1" si="1493"/>
        <v>32587.243243724675</v>
      </c>
      <c r="AE758" s="890">
        <f t="shared" ca="1" si="1493"/>
        <v>33385.778544464687</v>
      </c>
      <c r="AF758" s="890">
        <f t="shared" ca="1" si="1493"/>
        <v>33385.778544464687</v>
      </c>
      <c r="AG758" s="890">
        <f t="shared" ca="1" si="1493"/>
        <v>34195.236072157502</v>
      </c>
      <c r="AH758" s="890">
        <f t="shared" ca="1" si="1493"/>
        <v>34740.891398371037</v>
      </c>
      <c r="AI758" s="890">
        <f t="shared" ca="1" si="1493"/>
        <v>36125.853977722742</v>
      </c>
      <c r="AJ758" s="890">
        <f t="shared" ca="1" si="1493"/>
        <v>36125.853977722742</v>
      </c>
      <c r="AK758" s="890">
        <f t="shared" ca="1" si="1493"/>
        <v>37540.139226000429</v>
      </c>
      <c r="AL758" s="890">
        <f t="shared" ca="1" si="1493"/>
        <v>37540.139226000429</v>
      </c>
      <c r="AM758" s="890">
        <f t="shared" ca="1" si="1493"/>
        <v>38983.183461726978</v>
      </c>
      <c r="AN758" s="890">
        <f t="shared" ca="1" si="1493"/>
        <v>38983.183461726978</v>
      </c>
      <c r="AO758" s="890">
        <f t="shared" ca="1" si="1493"/>
        <v>40454.389396970182</v>
      </c>
      <c r="AP758" s="890">
        <f t="shared" ca="1" si="1493"/>
        <v>40454.389396970182</v>
      </c>
      <c r="AQ758" s="890">
        <f t="shared" ca="1" si="1493"/>
        <v>41953.129251949089</v>
      </c>
      <c r="AR758" s="890">
        <f t="shared" ca="1" si="1493"/>
        <v>37254.96291615886</v>
      </c>
      <c r="AS758" s="890">
        <f t="shared" ca="1" si="1493"/>
        <v>38692.302106353636</v>
      </c>
      <c r="AT758" s="890">
        <f t="shared" ca="1" si="1493"/>
        <v>38692.302106353636</v>
      </c>
      <c r="AU758" s="890">
        <f t="shared" ca="1" si="1493"/>
        <v>40157.924993809356</v>
      </c>
      <c r="AV758" s="890">
        <f t="shared" ca="1" si="1493"/>
        <v>40157.924993809356</v>
      </c>
      <c r="AW758" s="890">
        <f t="shared" ca="1" si="1493"/>
        <v>41651.20964433749</v>
      </c>
      <c r="AX758" s="890">
        <f t="shared" ca="1" si="1493"/>
        <v>41651.20964433749</v>
      </c>
      <c r="AY758" s="890">
        <f t="shared" ca="1" si="1493"/>
        <v>43171.50617275374</v>
      </c>
      <c r="AZ758" s="890">
        <f t="shared" ca="1" si="1493"/>
        <v>43171.50617275374</v>
      </c>
      <c r="BA758" s="890">
        <f t="shared" ca="1" si="1493"/>
        <v>44718.13995582729</v>
      </c>
      <c r="CF758" s="602">
        <f t="shared" ref="CF758:DI758" ca="1" si="1494">IF(ISNUMBER($W758),IF($W758&lt;=$Z$35,$Z$23*$Z$33*365/360/12+IF($W758=$Z$35,-$Z$23*$Z$34+$Z$23*$Z$34*$Z$26+$Z$37/2,),IF(AND($W758&gt;$Z$35,$W758&lt;=$Z$36),$Z$23*($Z$34*CF$40+(1-$Z$34)*$Z$33)*365/360/12+IF($W758=$Z$36,-$Z$23*(1-$Z$34)+$Z249/2,),PMT(CF$40/12*365/360,$Z$24+$Z$35-$Z$36,-$Z$23))),"")</f>
        <v>35568.319858392242</v>
      </c>
      <c r="CG758" s="602">
        <f t="shared" ca="1" si="1494"/>
        <v>36406.382743065027</v>
      </c>
      <c r="CH758" s="602">
        <f t="shared" ca="1" si="1494"/>
        <v>36406.382743065027</v>
      </c>
      <c r="CI758" s="602">
        <f t="shared" ca="1" si="1494"/>
        <v>37254.96291615886</v>
      </c>
      <c r="CJ758" s="602">
        <f t="shared" ca="1" si="1494"/>
        <v>37254.96291615886</v>
      </c>
      <c r="CK758" s="602">
        <f t="shared" ca="1" si="1494"/>
        <v>38113.93857024506</v>
      </c>
      <c r="CL758" s="602">
        <f t="shared" ca="1" si="1494"/>
        <v>38113.93857024506</v>
      </c>
      <c r="CM758" s="602">
        <f t="shared" ca="1" si="1494"/>
        <v>38983.183461726985</v>
      </c>
      <c r="CN758" s="602">
        <f t="shared" ca="1" si="1494"/>
        <v>38983.183461726985</v>
      </c>
      <c r="CO758" s="602">
        <f t="shared" ca="1" si="1494"/>
        <v>39862.567150632683</v>
      </c>
      <c r="CP758" s="602">
        <f t="shared" ca="1" si="1494"/>
        <v>43478.747935967709</v>
      </c>
      <c r="CQ758" s="602">
        <f t="shared" ca="1" si="1494"/>
        <v>45030.566265503898</v>
      </c>
      <c r="CR758" s="602">
        <f t="shared" ca="1" si="1494"/>
        <v>45030.566265503898</v>
      </c>
      <c r="CS758" s="602">
        <f t="shared" ca="1" si="1494"/>
        <v>46607.884191275814</v>
      </c>
      <c r="CT758" s="602">
        <f t="shared" ca="1" si="1494"/>
        <v>46607.884191275814</v>
      </c>
      <c r="CU758" s="602">
        <f t="shared" ca="1" si="1494"/>
        <v>48209.984007450126</v>
      </c>
      <c r="CV758" s="602">
        <f t="shared" ca="1" si="1494"/>
        <v>48209.984007450126</v>
      </c>
      <c r="CW758" s="602">
        <f t="shared" ca="1" si="1494"/>
        <v>49836.133517801674</v>
      </c>
      <c r="CX758" s="602">
        <f t="shared" ca="1" si="1494"/>
        <v>49836.133517801674</v>
      </c>
      <c r="CY758" s="602">
        <f t="shared" ca="1" si="1494"/>
        <v>51485.589135532791</v>
      </c>
      <c r="CZ758" s="602">
        <f t="shared" ca="1" si="1494"/>
        <v>46290.414859746117</v>
      </c>
      <c r="DA758" s="602">
        <f t="shared" ca="1" si="1494"/>
        <v>47887.616454968753</v>
      </c>
      <c r="DB758" s="602">
        <f t="shared" ca="1" si="1494"/>
        <v>47887.616454968753</v>
      </c>
      <c r="DC758" s="602">
        <f t="shared" ca="1" si="1494"/>
        <v>49509.015192921019</v>
      </c>
      <c r="DD758" s="602">
        <f t="shared" ca="1" si="1494"/>
        <v>49509.015192921019</v>
      </c>
      <c r="DE758" s="602">
        <f t="shared" ca="1" si="1494"/>
        <v>51153.869520848333</v>
      </c>
      <c r="DF758" s="602">
        <f t="shared" ca="1" si="1494"/>
        <v>51153.869520848333</v>
      </c>
      <c r="DG758" s="602">
        <f t="shared" ca="1" si="1494"/>
        <v>52821.428913199037</v>
      </c>
      <c r="DH758" s="602">
        <f t="shared" ca="1" si="1494"/>
        <v>52821.428913199037</v>
      </c>
      <c r="DI758" s="602">
        <f t="shared" ca="1" si="1494"/>
        <v>54510.936800140749</v>
      </c>
    </row>
    <row r="759" spans="23:113" x14ac:dyDescent="0.2">
      <c r="W759" s="887">
        <f t="shared" si="1448"/>
        <v>216</v>
      </c>
      <c r="X759" s="890">
        <f t="shared" ref="X759:BA759" ca="1" si="1495">IF(ISNUMBER($W759),IF($W759&lt;=$Z$35,$Z$23*$Z$33*365/360/12+IF($W759=$Z$35,-$Z$23*$Z$34+$Z$23*$Z$34*$Z$26+$Z$37/2,),IF(AND($W759&gt;$Z$35,$W759&lt;=$Z$36),$Z$23*($Z$34*X$40+(1-$Z$34)*$Z$33)*365/360/12+IF($W759=$Z$36,-$Z$23*(1-$Z$34)+$Z250/2,),PMT(X$40/12*365/360,$Z$24+$Z$35-$Z$36,-$Z$23))),"")</f>
        <v>30258.123080979487</v>
      </c>
      <c r="Y759" s="890">
        <f t="shared" ca="1" si="1495"/>
        <v>31023.326031623368</v>
      </c>
      <c r="Z759" s="890">
        <f t="shared" ca="1" si="1495"/>
        <v>31023.326031623368</v>
      </c>
      <c r="AA759" s="890">
        <f t="shared" ca="1" si="1495"/>
        <v>31799.728267184837</v>
      </c>
      <c r="AB759" s="890">
        <f t="shared" ca="1" si="1495"/>
        <v>31799.728267184837</v>
      </c>
      <c r="AC759" s="890">
        <f t="shared" ca="1" si="1495"/>
        <v>32587.243243724675</v>
      </c>
      <c r="AD759" s="890">
        <f t="shared" ca="1" si="1495"/>
        <v>32587.243243724675</v>
      </c>
      <c r="AE759" s="890">
        <f t="shared" ca="1" si="1495"/>
        <v>33385.778544464687</v>
      </c>
      <c r="AF759" s="890">
        <f t="shared" ca="1" si="1495"/>
        <v>33385.778544464687</v>
      </c>
      <c r="AG759" s="890">
        <f t="shared" ca="1" si="1495"/>
        <v>34195.236072157502</v>
      </c>
      <c r="AH759" s="890">
        <f t="shared" ca="1" si="1495"/>
        <v>34740.891398371037</v>
      </c>
      <c r="AI759" s="890">
        <f t="shared" ca="1" si="1495"/>
        <v>36125.853977722742</v>
      </c>
      <c r="AJ759" s="890">
        <f t="shared" ca="1" si="1495"/>
        <v>36125.853977722742</v>
      </c>
      <c r="AK759" s="890">
        <f t="shared" ca="1" si="1495"/>
        <v>37540.139226000429</v>
      </c>
      <c r="AL759" s="890">
        <f t="shared" ca="1" si="1495"/>
        <v>37540.139226000429</v>
      </c>
      <c r="AM759" s="890">
        <f t="shared" ca="1" si="1495"/>
        <v>38983.183461726978</v>
      </c>
      <c r="AN759" s="890">
        <f t="shared" ca="1" si="1495"/>
        <v>38983.183461726978</v>
      </c>
      <c r="AO759" s="890">
        <f t="shared" ca="1" si="1495"/>
        <v>40454.389396970182</v>
      </c>
      <c r="AP759" s="890">
        <f t="shared" ca="1" si="1495"/>
        <v>40454.389396970182</v>
      </c>
      <c r="AQ759" s="890">
        <f t="shared" ca="1" si="1495"/>
        <v>41953.129251949089</v>
      </c>
      <c r="AR759" s="890">
        <f t="shared" ca="1" si="1495"/>
        <v>37254.96291615886</v>
      </c>
      <c r="AS759" s="890">
        <f t="shared" ca="1" si="1495"/>
        <v>38692.302106353636</v>
      </c>
      <c r="AT759" s="890">
        <f t="shared" ca="1" si="1495"/>
        <v>38692.302106353636</v>
      </c>
      <c r="AU759" s="890">
        <f t="shared" ca="1" si="1495"/>
        <v>40157.924993809356</v>
      </c>
      <c r="AV759" s="890">
        <f t="shared" ca="1" si="1495"/>
        <v>40157.924993809356</v>
      </c>
      <c r="AW759" s="890">
        <f t="shared" ca="1" si="1495"/>
        <v>41651.20964433749</v>
      </c>
      <c r="AX759" s="890">
        <f t="shared" ca="1" si="1495"/>
        <v>41651.20964433749</v>
      </c>
      <c r="AY759" s="890">
        <f t="shared" ca="1" si="1495"/>
        <v>43171.50617275374</v>
      </c>
      <c r="AZ759" s="890">
        <f t="shared" ca="1" si="1495"/>
        <v>43171.50617275374</v>
      </c>
      <c r="BA759" s="890">
        <f t="shared" ca="1" si="1495"/>
        <v>44718.13995582729</v>
      </c>
      <c r="CF759" s="602">
        <f t="shared" ref="CF759:DI759" ca="1" si="1496">IF(ISNUMBER($W759),IF($W759&lt;=$Z$35,$Z$23*$Z$33*365/360/12+IF($W759=$Z$35,-$Z$23*$Z$34+$Z$23*$Z$34*$Z$26+$Z$37/2,),IF(AND($W759&gt;$Z$35,$W759&lt;=$Z$36),$Z$23*($Z$34*CF$40+(1-$Z$34)*$Z$33)*365/360/12+IF($W759=$Z$36,-$Z$23*(1-$Z$34)+$Z250/2,),PMT(CF$40/12*365/360,$Z$24+$Z$35-$Z$36,-$Z$23))),"")</f>
        <v>35568.319858392242</v>
      </c>
      <c r="CG759" s="602">
        <f t="shared" ca="1" si="1496"/>
        <v>36406.382743065027</v>
      </c>
      <c r="CH759" s="602">
        <f t="shared" ca="1" si="1496"/>
        <v>36406.382743065027</v>
      </c>
      <c r="CI759" s="602">
        <f t="shared" ca="1" si="1496"/>
        <v>37254.96291615886</v>
      </c>
      <c r="CJ759" s="602">
        <f t="shared" ca="1" si="1496"/>
        <v>37254.96291615886</v>
      </c>
      <c r="CK759" s="602">
        <f t="shared" ca="1" si="1496"/>
        <v>38113.93857024506</v>
      </c>
      <c r="CL759" s="602">
        <f t="shared" ca="1" si="1496"/>
        <v>38113.93857024506</v>
      </c>
      <c r="CM759" s="602">
        <f t="shared" ca="1" si="1496"/>
        <v>38983.183461726985</v>
      </c>
      <c r="CN759" s="602">
        <f t="shared" ca="1" si="1496"/>
        <v>38983.183461726985</v>
      </c>
      <c r="CO759" s="602">
        <f t="shared" ca="1" si="1496"/>
        <v>39862.567150632683</v>
      </c>
      <c r="CP759" s="602">
        <f t="shared" ca="1" si="1496"/>
        <v>43478.747935967709</v>
      </c>
      <c r="CQ759" s="602">
        <f t="shared" ca="1" si="1496"/>
        <v>45030.566265503898</v>
      </c>
      <c r="CR759" s="602">
        <f t="shared" ca="1" si="1496"/>
        <v>45030.566265503898</v>
      </c>
      <c r="CS759" s="602">
        <f t="shared" ca="1" si="1496"/>
        <v>46607.884191275814</v>
      </c>
      <c r="CT759" s="602">
        <f t="shared" ca="1" si="1496"/>
        <v>46607.884191275814</v>
      </c>
      <c r="CU759" s="602">
        <f t="shared" ca="1" si="1496"/>
        <v>48209.984007450126</v>
      </c>
      <c r="CV759" s="602">
        <f t="shared" ca="1" si="1496"/>
        <v>48209.984007450126</v>
      </c>
      <c r="CW759" s="602">
        <f t="shared" ca="1" si="1496"/>
        <v>49836.133517801674</v>
      </c>
      <c r="CX759" s="602">
        <f t="shared" ca="1" si="1496"/>
        <v>49836.133517801674</v>
      </c>
      <c r="CY759" s="602">
        <f t="shared" ca="1" si="1496"/>
        <v>51485.589135532791</v>
      </c>
      <c r="CZ759" s="602">
        <f t="shared" ca="1" si="1496"/>
        <v>46290.414859746117</v>
      </c>
      <c r="DA759" s="602">
        <f t="shared" ca="1" si="1496"/>
        <v>47887.616454968753</v>
      </c>
      <c r="DB759" s="602">
        <f t="shared" ca="1" si="1496"/>
        <v>47887.616454968753</v>
      </c>
      <c r="DC759" s="602">
        <f t="shared" ca="1" si="1496"/>
        <v>49509.015192921019</v>
      </c>
      <c r="DD759" s="602">
        <f t="shared" ca="1" si="1496"/>
        <v>49509.015192921019</v>
      </c>
      <c r="DE759" s="602">
        <f t="shared" ca="1" si="1496"/>
        <v>51153.869520848333</v>
      </c>
      <c r="DF759" s="602">
        <f t="shared" ca="1" si="1496"/>
        <v>51153.869520848333</v>
      </c>
      <c r="DG759" s="602">
        <f t="shared" ca="1" si="1496"/>
        <v>52821.428913199037</v>
      </c>
      <c r="DH759" s="602">
        <f t="shared" ca="1" si="1496"/>
        <v>52821.428913199037</v>
      </c>
      <c r="DI759" s="602">
        <f t="shared" ca="1" si="1496"/>
        <v>54510.936800140749</v>
      </c>
    </row>
    <row r="760" spans="23:113" x14ac:dyDescent="0.2">
      <c r="W760" s="887">
        <f t="shared" si="1448"/>
        <v>217</v>
      </c>
      <c r="X760" s="890">
        <f t="shared" ref="X760:BA760" ca="1" si="1497">IF(ISNUMBER($W760),IF($W760&lt;=$Z$35,$Z$23*$Z$33*365/360/12+IF($W760=$Z$35,-$Z$23*$Z$34+$Z$23*$Z$34*$Z$26+$Z$37/2,),IF(AND($W760&gt;$Z$35,$W760&lt;=$Z$36),$Z$23*($Z$34*X$40+(1-$Z$34)*$Z$33)*365/360/12+IF($W760=$Z$36,-$Z$23*(1-$Z$34)+$Z251/2,),PMT(X$40/12*365/360,$Z$24+$Z$35-$Z$36,-$Z$23))),"")</f>
        <v>30258.123080979487</v>
      </c>
      <c r="Y760" s="890">
        <f t="shared" ca="1" si="1497"/>
        <v>31023.326031623368</v>
      </c>
      <c r="Z760" s="890">
        <f t="shared" ca="1" si="1497"/>
        <v>31023.326031623368</v>
      </c>
      <c r="AA760" s="890">
        <f t="shared" ca="1" si="1497"/>
        <v>31799.728267184837</v>
      </c>
      <c r="AB760" s="890">
        <f t="shared" ca="1" si="1497"/>
        <v>31799.728267184837</v>
      </c>
      <c r="AC760" s="890">
        <f t="shared" ca="1" si="1497"/>
        <v>32587.243243724675</v>
      </c>
      <c r="AD760" s="890">
        <f t="shared" ca="1" si="1497"/>
        <v>32587.243243724675</v>
      </c>
      <c r="AE760" s="890">
        <f t="shared" ca="1" si="1497"/>
        <v>33385.778544464687</v>
      </c>
      <c r="AF760" s="890">
        <f t="shared" ca="1" si="1497"/>
        <v>33385.778544464687</v>
      </c>
      <c r="AG760" s="890">
        <f t="shared" ca="1" si="1497"/>
        <v>34195.236072157502</v>
      </c>
      <c r="AH760" s="890">
        <f t="shared" ca="1" si="1497"/>
        <v>34740.891398371037</v>
      </c>
      <c r="AI760" s="890">
        <f t="shared" ca="1" si="1497"/>
        <v>36125.853977722742</v>
      </c>
      <c r="AJ760" s="890">
        <f t="shared" ca="1" si="1497"/>
        <v>36125.853977722742</v>
      </c>
      <c r="AK760" s="890">
        <f t="shared" ca="1" si="1497"/>
        <v>37540.139226000429</v>
      </c>
      <c r="AL760" s="890">
        <f t="shared" ca="1" si="1497"/>
        <v>37540.139226000429</v>
      </c>
      <c r="AM760" s="890">
        <f t="shared" ca="1" si="1497"/>
        <v>38983.183461726978</v>
      </c>
      <c r="AN760" s="890">
        <f t="shared" ca="1" si="1497"/>
        <v>38983.183461726978</v>
      </c>
      <c r="AO760" s="890">
        <f t="shared" ca="1" si="1497"/>
        <v>40454.389396970182</v>
      </c>
      <c r="AP760" s="890">
        <f t="shared" ca="1" si="1497"/>
        <v>40454.389396970182</v>
      </c>
      <c r="AQ760" s="890">
        <f t="shared" ca="1" si="1497"/>
        <v>41953.129251949089</v>
      </c>
      <c r="AR760" s="890">
        <f t="shared" ca="1" si="1497"/>
        <v>37254.96291615886</v>
      </c>
      <c r="AS760" s="890">
        <f t="shared" ca="1" si="1497"/>
        <v>38692.302106353636</v>
      </c>
      <c r="AT760" s="890">
        <f t="shared" ca="1" si="1497"/>
        <v>38692.302106353636</v>
      </c>
      <c r="AU760" s="890">
        <f t="shared" ca="1" si="1497"/>
        <v>40157.924993809356</v>
      </c>
      <c r="AV760" s="890">
        <f t="shared" ca="1" si="1497"/>
        <v>40157.924993809356</v>
      </c>
      <c r="AW760" s="890">
        <f t="shared" ca="1" si="1497"/>
        <v>41651.20964433749</v>
      </c>
      <c r="AX760" s="890">
        <f t="shared" ca="1" si="1497"/>
        <v>41651.20964433749</v>
      </c>
      <c r="AY760" s="890">
        <f t="shared" ca="1" si="1497"/>
        <v>43171.50617275374</v>
      </c>
      <c r="AZ760" s="890">
        <f t="shared" ca="1" si="1497"/>
        <v>43171.50617275374</v>
      </c>
      <c r="BA760" s="890">
        <f t="shared" ca="1" si="1497"/>
        <v>44718.13995582729</v>
      </c>
      <c r="CF760" s="602">
        <f t="shared" ref="CF760:DI760" ca="1" si="1498">IF(ISNUMBER($W760),IF($W760&lt;=$Z$35,$Z$23*$Z$33*365/360/12+IF($W760=$Z$35,-$Z$23*$Z$34+$Z$23*$Z$34*$Z$26+$Z$37/2,),IF(AND($W760&gt;$Z$35,$W760&lt;=$Z$36),$Z$23*($Z$34*CF$40+(1-$Z$34)*$Z$33)*365/360/12+IF($W760=$Z$36,-$Z$23*(1-$Z$34)+$Z251/2,),PMT(CF$40/12*365/360,$Z$24+$Z$35-$Z$36,-$Z$23))),"")</f>
        <v>35568.319858392242</v>
      </c>
      <c r="CG760" s="602">
        <f t="shared" ca="1" si="1498"/>
        <v>36406.382743065027</v>
      </c>
      <c r="CH760" s="602">
        <f t="shared" ca="1" si="1498"/>
        <v>36406.382743065027</v>
      </c>
      <c r="CI760" s="602">
        <f t="shared" ca="1" si="1498"/>
        <v>37254.96291615886</v>
      </c>
      <c r="CJ760" s="602">
        <f t="shared" ca="1" si="1498"/>
        <v>37254.96291615886</v>
      </c>
      <c r="CK760" s="602">
        <f t="shared" ca="1" si="1498"/>
        <v>38113.93857024506</v>
      </c>
      <c r="CL760" s="602">
        <f t="shared" ca="1" si="1498"/>
        <v>38113.93857024506</v>
      </c>
      <c r="CM760" s="602">
        <f t="shared" ca="1" si="1498"/>
        <v>38983.183461726985</v>
      </c>
      <c r="CN760" s="602">
        <f t="shared" ca="1" si="1498"/>
        <v>38983.183461726985</v>
      </c>
      <c r="CO760" s="602">
        <f t="shared" ca="1" si="1498"/>
        <v>39862.567150632683</v>
      </c>
      <c r="CP760" s="602">
        <f t="shared" ca="1" si="1498"/>
        <v>43478.747935967709</v>
      </c>
      <c r="CQ760" s="602">
        <f t="shared" ca="1" si="1498"/>
        <v>45030.566265503898</v>
      </c>
      <c r="CR760" s="602">
        <f t="shared" ca="1" si="1498"/>
        <v>45030.566265503898</v>
      </c>
      <c r="CS760" s="602">
        <f t="shared" ca="1" si="1498"/>
        <v>46607.884191275814</v>
      </c>
      <c r="CT760" s="602">
        <f t="shared" ca="1" si="1498"/>
        <v>46607.884191275814</v>
      </c>
      <c r="CU760" s="602">
        <f t="shared" ca="1" si="1498"/>
        <v>48209.984007450126</v>
      </c>
      <c r="CV760" s="602">
        <f t="shared" ca="1" si="1498"/>
        <v>48209.984007450126</v>
      </c>
      <c r="CW760" s="602">
        <f t="shared" ca="1" si="1498"/>
        <v>49836.133517801674</v>
      </c>
      <c r="CX760" s="602">
        <f t="shared" ca="1" si="1498"/>
        <v>49836.133517801674</v>
      </c>
      <c r="CY760" s="602">
        <f t="shared" ca="1" si="1498"/>
        <v>51485.589135532791</v>
      </c>
      <c r="CZ760" s="602">
        <f t="shared" ca="1" si="1498"/>
        <v>46290.414859746117</v>
      </c>
      <c r="DA760" s="602">
        <f t="shared" ca="1" si="1498"/>
        <v>47887.616454968753</v>
      </c>
      <c r="DB760" s="602">
        <f t="shared" ca="1" si="1498"/>
        <v>47887.616454968753</v>
      </c>
      <c r="DC760" s="602">
        <f t="shared" ca="1" si="1498"/>
        <v>49509.015192921019</v>
      </c>
      <c r="DD760" s="602">
        <f t="shared" ca="1" si="1498"/>
        <v>49509.015192921019</v>
      </c>
      <c r="DE760" s="602">
        <f t="shared" ca="1" si="1498"/>
        <v>51153.869520848333</v>
      </c>
      <c r="DF760" s="602">
        <f t="shared" ca="1" si="1498"/>
        <v>51153.869520848333</v>
      </c>
      <c r="DG760" s="602">
        <f t="shared" ca="1" si="1498"/>
        <v>52821.428913199037</v>
      </c>
      <c r="DH760" s="602">
        <f t="shared" ca="1" si="1498"/>
        <v>52821.428913199037</v>
      </c>
      <c r="DI760" s="602">
        <f t="shared" ca="1" si="1498"/>
        <v>54510.936800140749</v>
      </c>
    </row>
    <row r="761" spans="23:113" x14ac:dyDescent="0.2">
      <c r="W761" s="887">
        <f t="shared" si="1448"/>
        <v>218</v>
      </c>
      <c r="X761" s="890">
        <f t="shared" ref="X761:BA761" ca="1" si="1499">IF(ISNUMBER($W761),IF($W761&lt;=$Z$35,$Z$23*$Z$33*365/360/12+IF($W761=$Z$35,-$Z$23*$Z$34+$Z$23*$Z$34*$Z$26+$Z$37/2,),IF(AND($W761&gt;$Z$35,$W761&lt;=$Z$36),$Z$23*($Z$34*X$40+(1-$Z$34)*$Z$33)*365/360/12+IF($W761=$Z$36,-$Z$23*(1-$Z$34)+$Z252/2,),PMT(X$40/12*365/360,$Z$24+$Z$35-$Z$36,-$Z$23))),"")</f>
        <v>30258.123080979487</v>
      </c>
      <c r="Y761" s="890">
        <f t="shared" ca="1" si="1499"/>
        <v>31023.326031623368</v>
      </c>
      <c r="Z761" s="890">
        <f t="shared" ca="1" si="1499"/>
        <v>31023.326031623368</v>
      </c>
      <c r="AA761" s="890">
        <f t="shared" ca="1" si="1499"/>
        <v>31799.728267184837</v>
      </c>
      <c r="AB761" s="890">
        <f t="shared" ca="1" si="1499"/>
        <v>31799.728267184837</v>
      </c>
      <c r="AC761" s="890">
        <f t="shared" ca="1" si="1499"/>
        <v>32587.243243724675</v>
      </c>
      <c r="AD761" s="890">
        <f t="shared" ca="1" si="1499"/>
        <v>32587.243243724675</v>
      </c>
      <c r="AE761" s="890">
        <f t="shared" ca="1" si="1499"/>
        <v>33385.778544464687</v>
      </c>
      <c r="AF761" s="890">
        <f t="shared" ca="1" si="1499"/>
        <v>33385.778544464687</v>
      </c>
      <c r="AG761" s="890">
        <f t="shared" ca="1" si="1499"/>
        <v>34195.236072157502</v>
      </c>
      <c r="AH761" s="890">
        <f t="shared" ca="1" si="1499"/>
        <v>34740.891398371037</v>
      </c>
      <c r="AI761" s="890">
        <f t="shared" ca="1" si="1499"/>
        <v>36125.853977722742</v>
      </c>
      <c r="AJ761" s="890">
        <f t="shared" ca="1" si="1499"/>
        <v>36125.853977722742</v>
      </c>
      <c r="AK761" s="890">
        <f t="shared" ca="1" si="1499"/>
        <v>37540.139226000429</v>
      </c>
      <c r="AL761" s="890">
        <f t="shared" ca="1" si="1499"/>
        <v>37540.139226000429</v>
      </c>
      <c r="AM761" s="890">
        <f t="shared" ca="1" si="1499"/>
        <v>38983.183461726978</v>
      </c>
      <c r="AN761" s="890">
        <f t="shared" ca="1" si="1499"/>
        <v>38983.183461726978</v>
      </c>
      <c r="AO761" s="890">
        <f t="shared" ca="1" si="1499"/>
        <v>40454.389396970182</v>
      </c>
      <c r="AP761" s="890">
        <f t="shared" ca="1" si="1499"/>
        <v>40454.389396970182</v>
      </c>
      <c r="AQ761" s="890">
        <f t="shared" ca="1" si="1499"/>
        <v>41953.129251949089</v>
      </c>
      <c r="AR761" s="890">
        <f t="shared" ca="1" si="1499"/>
        <v>37254.96291615886</v>
      </c>
      <c r="AS761" s="890">
        <f t="shared" ca="1" si="1499"/>
        <v>38692.302106353636</v>
      </c>
      <c r="AT761" s="890">
        <f t="shared" ca="1" si="1499"/>
        <v>38692.302106353636</v>
      </c>
      <c r="AU761" s="890">
        <f t="shared" ca="1" si="1499"/>
        <v>40157.924993809356</v>
      </c>
      <c r="AV761" s="890">
        <f t="shared" ca="1" si="1499"/>
        <v>40157.924993809356</v>
      </c>
      <c r="AW761" s="890">
        <f t="shared" ca="1" si="1499"/>
        <v>41651.20964433749</v>
      </c>
      <c r="AX761" s="890">
        <f t="shared" ca="1" si="1499"/>
        <v>41651.20964433749</v>
      </c>
      <c r="AY761" s="890">
        <f t="shared" ca="1" si="1499"/>
        <v>43171.50617275374</v>
      </c>
      <c r="AZ761" s="890">
        <f t="shared" ca="1" si="1499"/>
        <v>43171.50617275374</v>
      </c>
      <c r="BA761" s="890">
        <f t="shared" ca="1" si="1499"/>
        <v>44718.13995582729</v>
      </c>
      <c r="CF761" s="602">
        <f t="shared" ref="CF761:DI761" ca="1" si="1500">IF(ISNUMBER($W761),IF($W761&lt;=$Z$35,$Z$23*$Z$33*365/360/12+IF($W761=$Z$35,-$Z$23*$Z$34+$Z$23*$Z$34*$Z$26+$Z$37/2,),IF(AND($W761&gt;$Z$35,$W761&lt;=$Z$36),$Z$23*($Z$34*CF$40+(1-$Z$34)*$Z$33)*365/360/12+IF($W761=$Z$36,-$Z$23*(1-$Z$34)+$Z252/2,),PMT(CF$40/12*365/360,$Z$24+$Z$35-$Z$36,-$Z$23))),"")</f>
        <v>35568.319858392242</v>
      </c>
      <c r="CG761" s="602">
        <f t="shared" ca="1" si="1500"/>
        <v>36406.382743065027</v>
      </c>
      <c r="CH761" s="602">
        <f t="shared" ca="1" si="1500"/>
        <v>36406.382743065027</v>
      </c>
      <c r="CI761" s="602">
        <f t="shared" ca="1" si="1500"/>
        <v>37254.96291615886</v>
      </c>
      <c r="CJ761" s="602">
        <f t="shared" ca="1" si="1500"/>
        <v>37254.96291615886</v>
      </c>
      <c r="CK761" s="602">
        <f t="shared" ca="1" si="1500"/>
        <v>38113.93857024506</v>
      </c>
      <c r="CL761" s="602">
        <f t="shared" ca="1" si="1500"/>
        <v>38113.93857024506</v>
      </c>
      <c r="CM761" s="602">
        <f t="shared" ca="1" si="1500"/>
        <v>38983.183461726985</v>
      </c>
      <c r="CN761" s="602">
        <f t="shared" ca="1" si="1500"/>
        <v>38983.183461726985</v>
      </c>
      <c r="CO761" s="602">
        <f t="shared" ca="1" si="1500"/>
        <v>39862.567150632683</v>
      </c>
      <c r="CP761" s="602">
        <f t="shared" ca="1" si="1500"/>
        <v>43478.747935967709</v>
      </c>
      <c r="CQ761" s="602">
        <f t="shared" ca="1" si="1500"/>
        <v>45030.566265503898</v>
      </c>
      <c r="CR761" s="602">
        <f t="shared" ca="1" si="1500"/>
        <v>45030.566265503898</v>
      </c>
      <c r="CS761" s="602">
        <f t="shared" ca="1" si="1500"/>
        <v>46607.884191275814</v>
      </c>
      <c r="CT761" s="602">
        <f t="shared" ca="1" si="1500"/>
        <v>46607.884191275814</v>
      </c>
      <c r="CU761" s="602">
        <f t="shared" ca="1" si="1500"/>
        <v>48209.984007450126</v>
      </c>
      <c r="CV761" s="602">
        <f t="shared" ca="1" si="1500"/>
        <v>48209.984007450126</v>
      </c>
      <c r="CW761" s="602">
        <f t="shared" ca="1" si="1500"/>
        <v>49836.133517801674</v>
      </c>
      <c r="CX761" s="602">
        <f t="shared" ca="1" si="1500"/>
        <v>49836.133517801674</v>
      </c>
      <c r="CY761" s="602">
        <f t="shared" ca="1" si="1500"/>
        <v>51485.589135532791</v>
      </c>
      <c r="CZ761" s="602">
        <f t="shared" ca="1" si="1500"/>
        <v>46290.414859746117</v>
      </c>
      <c r="DA761" s="602">
        <f t="shared" ca="1" si="1500"/>
        <v>47887.616454968753</v>
      </c>
      <c r="DB761" s="602">
        <f t="shared" ca="1" si="1500"/>
        <v>47887.616454968753</v>
      </c>
      <c r="DC761" s="602">
        <f t="shared" ca="1" si="1500"/>
        <v>49509.015192921019</v>
      </c>
      <c r="DD761" s="602">
        <f t="shared" ca="1" si="1500"/>
        <v>49509.015192921019</v>
      </c>
      <c r="DE761" s="602">
        <f t="shared" ca="1" si="1500"/>
        <v>51153.869520848333</v>
      </c>
      <c r="DF761" s="602">
        <f t="shared" ca="1" si="1500"/>
        <v>51153.869520848333</v>
      </c>
      <c r="DG761" s="602">
        <f t="shared" ca="1" si="1500"/>
        <v>52821.428913199037</v>
      </c>
      <c r="DH761" s="602">
        <f t="shared" ca="1" si="1500"/>
        <v>52821.428913199037</v>
      </c>
      <c r="DI761" s="602">
        <f t="shared" ca="1" si="1500"/>
        <v>54510.936800140749</v>
      </c>
    </row>
    <row r="762" spans="23:113" x14ac:dyDescent="0.2">
      <c r="W762" s="887">
        <f t="shared" si="1448"/>
        <v>219</v>
      </c>
      <c r="X762" s="890">
        <f t="shared" ref="X762:BA762" ca="1" si="1501">IF(ISNUMBER($W762),IF($W762&lt;=$Z$35,$Z$23*$Z$33*365/360/12+IF($W762=$Z$35,-$Z$23*$Z$34+$Z$23*$Z$34*$Z$26+$Z$37/2,),IF(AND($W762&gt;$Z$35,$W762&lt;=$Z$36),$Z$23*($Z$34*X$40+(1-$Z$34)*$Z$33)*365/360/12+IF($W762=$Z$36,-$Z$23*(1-$Z$34)+$Z253/2,),PMT(X$40/12*365/360,$Z$24+$Z$35-$Z$36,-$Z$23))),"")</f>
        <v>30258.123080979487</v>
      </c>
      <c r="Y762" s="890">
        <f t="shared" ca="1" si="1501"/>
        <v>31023.326031623368</v>
      </c>
      <c r="Z762" s="890">
        <f t="shared" ca="1" si="1501"/>
        <v>31023.326031623368</v>
      </c>
      <c r="AA762" s="890">
        <f t="shared" ca="1" si="1501"/>
        <v>31799.728267184837</v>
      </c>
      <c r="AB762" s="890">
        <f t="shared" ca="1" si="1501"/>
        <v>31799.728267184837</v>
      </c>
      <c r="AC762" s="890">
        <f t="shared" ca="1" si="1501"/>
        <v>32587.243243724675</v>
      </c>
      <c r="AD762" s="890">
        <f t="shared" ca="1" si="1501"/>
        <v>32587.243243724675</v>
      </c>
      <c r="AE762" s="890">
        <f t="shared" ca="1" si="1501"/>
        <v>33385.778544464687</v>
      </c>
      <c r="AF762" s="890">
        <f t="shared" ca="1" si="1501"/>
        <v>33385.778544464687</v>
      </c>
      <c r="AG762" s="890">
        <f t="shared" ca="1" si="1501"/>
        <v>34195.236072157502</v>
      </c>
      <c r="AH762" s="890">
        <f t="shared" ca="1" si="1501"/>
        <v>34740.891398371037</v>
      </c>
      <c r="AI762" s="890">
        <f t="shared" ca="1" si="1501"/>
        <v>36125.853977722742</v>
      </c>
      <c r="AJ762" s="890">
        <f t="shared" ca="1" si="1501"/>
        <v>36125.853977722742</v>
      </c>
      <c r="AK762" s="890">
        <f t="shared" ca="1" si="1501"/>
        <v>37540.139226000429</v>
      </c>
      <c r="AL762" s="890">
        <f t="shared" ca="1" si="1501"/>
        <v>37540.139226000429</v>
      </c>
      <c r="AM762" s="890">
        <f t="shared" ca="1" si="1501"/>
        <v>38983.183461726978</v>
      </c>
      <c r="AN762" s="890">
        <f t="shared" ca="1" si="1501"/>
        <v>38983.183461726978</v>
      </c>
      <c r="AO762" s="890">
        <f t="shared" ca="1" si="1501"/>
        <v>40454.389396970182</v>
      </c>
      <c r="AP762" s="890">
        <f t="shared" ca="1" si="1501"/>
        <v>40454.389396970182</v>
      </c>
      <c r="AQ762" s="890">
        <f t="shared" ca="1" si="1501"/>
        <v>41953.129251949089</v>
      </c>
      <c r="AR762" s="890">
        <f t="shared" ca="1" si="1501"/>
        <v>37254.96291615886</v>
      </c>
      <c r="AS762" s="890">
        <f t="shared" ca="1" si="1501"/>
        <v>38692.302106353636</v>
      </c>
      <c r="AT762" s="890">
        <f t="shared" ca="1" si="1501"/>
        <v>38692.302106353636</v>
      </c>
      <c r="AU762" s="890">
        <f t="shared" ca="1" si="1501"/>
        <v>40157.924993809356</v>
      </c>
      <c r="AV762" s="890">
        <f t="shared" ca="1" si="1501"/>
        <v>40157.924993809356</v>
      </c>
      <c r="AW762" s="890">
        <f t="shared" ca="1" si="1501"/>
        <v>41651.20964433749</v>
      </c>
      <c r="AX762" s="890">
        <f t="shared" ca="1" si="1501"/>
        <v>41651.20964433749</v>
      </c>
      <c r="AY762" s="890">
        <f t="shared" ca="1" si="1501"/>
        <v>43171.50617275374</v>
      </c>
      <c r="AZ762" s="890">
        <f t="shared" ca="1" si="1501"/>
        <v>43171.50617275374</v>
      </c>
      <c r="BA762" s="890">
        <f t="shared" ca="1" si="1501"/>
        <v>44718.13995582729</v>
      </c>
      <c r="CF762" s="602">
        <f t="shared" ref="CF762:DI762" ca="1" si="1502">IF(ISNUMBER($W762),IF($W762&lt;=$Z$35,$Z$23*$Z$33*365/360/12+IF($W762=$Z$35,-$Z$23*$Z$34+$Z$23*$Z$34*$Z$26+$Z$37/2,),IF(AND($W762&gt;$Z$35,$W762&lt;=$Z$36),$Z$23*($Z$34*CF$40+(1-$Z$34)*$Z$33)*365/360/12+IF($W762=$Z$36,-$Z$23*(1-$Z$34)+$Z253/2,),PMT(CF$40/12*365/360,$Z$24+$Z$35-$Z$36,-$Z$23))),"")</f>
        <v>35568.319858392242</v>
      </c>
      <c r="CG762" s="602">
        <f t="shared" ca="1" si="1502"/>
        <v>36406.382743065027</v>
      </c>
      <c r="CH762" s="602">
        <f t="shared" ca="1" si="1502"/>
        <v>36406.382743065027</v>
      </c>
      <c r="CI762" s="602">
        <f t="shared" ca="1" si="1502"/>
        <v>37254.96291615886</v>
      </c>
      <c r="CJ762" s="602">
        <f t="shared" ca="1" si="1502"/>
        <v>37254.96291615886</v>
      </c>
      <c r="CK762" s="602">
        <f t="shared" ca="1" si="1502"/>
        <v>38113.93857024506</v>
      </c>
      <c r="CL762" s="602">
        <f t="shared" ca="1" si="1502"/>
        <v>38113.93857024506</v>
      </c>
      <c r="CM762" s="602">
        <f t="shared" ca="1" si="1502"/>
        <v>38983.183461726985</v>
      </c>
      <c r="CN762" s="602">
        <f t="shared" ca="1" si="1502"/>
        <v>38983.183461726985</v>
      </c>
      <c r="CO762" s="602">
        <f t="shared" ca="1" si="1502"/>
        <v>39862.567150632683</v>
      </c>
      <c r="CP762" s="602">
        <f t="shared" ca="1" si="1502"/>
        <v>43478.747935967709</v>
      </c>
      <c r="CQ762" s="602">
        <f t="shared" ca="1" si="1502"/>
        <v>45030.566265503898</v>
      </c>
      <c r="CR762" s="602">
        <f t="shared" ca="1" si="1502"/>
        <v>45030.566265503898</v>
      </c>
      <c r="CS762" s="602">
        <f t="shared" ca="1" si="1502"/>
        <v>46607.884191275814</v>
      </c>
      <c r="CT762" s="602">
        <f t="shared" ca="1" si="1502"/>
        <v>46607.884191275814</v>
      </c>
      <c r="CU762" s="602">
        <f t="shared" ca="1" si="1502"/>
        <v>48209.984007450126</v>
      </c>
      <c r="CV762" s="602">
        <f t="shared" ca="1" si="1502"/>
        <v>48209.984007450126</v>
      </c>
      <c r="CW762" s="602">
        <f t="shared" ca="1" si="1502"/>
        <v>49836.133517801674</v>
      </c>
      <c r="CX762" s="602">
        <f t="shared" ca="1" si="1502"/>
        <v>49836.133517801674</v>
      </c>
      <c r="CY762" s="602">
        <f t="shared" ca="1" si="1502"/>
        <v>51485.589135532791</v>
      </c>
      <c r="CZ762" s="602">
        <f t="shared" ca="1" si="1502"/>
        <v>46290.414859746117</v>
      </c>
      <c r="DA762" s="602">
        <f t="shared" ca="1" si="1502"/>
        <v>47887.616454968753</v>
      </c>
      <c r="DB762" s="602">
        <f t="shared" ca="1" si="1502"/>
        <v>47887.616454968753</v>
      </c>
      <c r="DC762" s="602">
        <f t="shared" ca="1" si="1502"/>
        <v>49509.015192921019</v>
      </c>
      <c r="DD762" s="602">
        <f t="shared" ca="1" si="1502"/>
        <v>49509.015192921019</v>
      </c>
      <c r="DE762" s="602">
        <f t="shared" ca="1" si="1502"/>
        <v>51153.869520848333</v>
      </c>
      <c r="DF762" s="602">
        <f t="shared" ca="1" si="1502"/>
        <v>51153.869520848333</v>
      </c>
      <c r="DG762" s="602">
        <f t="shared" ca="1" si="1502"/>
        <v>52821.428913199037</v>
      </c>
      <c r="DH762" s="602">
        <f t="shared" ca="1" si="1502"/>
        <v>52821.428913199037</v>
      </c>
      <c r="DI762" s="602">
        <f t="shared" ca="1" si="1502"/>
        <v>54510.936800140749</v>
      </c>
    </row>
    <row r="763" spans="23:113" x14ac:dyDescent="0.2">
      <c r="W763" s="887">
        <f t="shared" si="1448"/>
        <v>220</v>
      </c>
      <c r="X763" s="890">
        <f t="shared" ref="X763:BA763" ca="1" si="1503">IF(ISNUMBER($W763),IF($W763&lt;=$Z$35,$Z$23*$Z$33*365/360/12+IF($W763=$Z$35,-$Z$23*$Z$34+$Z$23*$Z$34*$Z$26+$Z$37/2,),IF(AND($W763&gt;$Z$35,$W763&lt;=$Z$36),$Z$23*($Z$34*X$40+(1-$Z$34)*$Z$33)*365/360/12+IF($W763=$Z$36,-$Z$23*(1-$Z$34)+$Z254/2,),PMT(X$40/12*365/360,$Z$24+$Z$35-$Z$36,-$Z$23))),"")</f>
        <v>30258.123080979487</v>
      </c>
      <c r="Y763" s="890">
        <f t="shared" ca="1" si="1503"/>
        <v>31023.326031623368</v>
      </c>
      <c r="Z763" s="890">
        <f t="shared" ca="1" si="1503"/>
        <v>31023.326031623368</v>
      </c>
      <c r="AA763" s="890">
        <f t="shared" ca="1" si="1503"/>
        <v>31799.728267184837</v>
      </c>
      <c r="AB763" s="890">
        <f t="shared" ca="1" si="1503"/>
        <v>31799.728267184837</v>
      </c>
      <c r="AC763" s="890">
        <f t="shared" ca="1" si="1503"/>
        <v>32587.243243724675</v>
      </c>
      <c r="AD763" s="890">
        <f t="shared" ca="1" si="1503"/>
        <v>32587.243243724675</v>
      </c>
      <c r="AE763" s="890">
        <f t="shared" ca="1" si="1503"/>
        <v>33385.778544464687</v>
      </c>
      <c r="AF763" s="890">
        <f t="shared" ca="1" si="1503"/>
        <v>33385.778544464687</v>
      </c>
      <c r="AG763" s="890">
        <f t="shared" ca="1" si="1503"/>
        <v>34195.236072157502</v>
      </c>
      <c r="AH763" s="890">
        <f t="shared" ca="1" si="1503"/>
        <v>34740.891398371037</v>
      </c>
      <c r="AI763" s="890">
        <f t="shared" ca="1" si="1503"/>
        <v>36125.853977722742</v>
      </c>
      <c r="AJ763" s="890">
        <f t="shared" ca="1" si="1503"/>
        <v>36125.853977722742</v>
      </c>
      <c r="AK763" s="890">
        <f t="shared" ca="1" si="1503"/>
        <v>37540.139226000429</v>
      </c>
      <c r="AL763" s="890">
        <f t="shared" ca="1" si="1503"/>
        <v>37540.139226000429</v>
      </c>
      <c r="AM763" s="890">
        <f t="shared" ca="1" si="1503"/>
        <v>38983.183461726978</v>
      </c>
      <c r="AN763" s="890">
        <f t="shared" ca="1" si="1503"/>
        <v>38983.183461726978</v>
      </c>
      <c r="AO763" s="890">
        <f t="shared" ca="1" si="1503"/>
        <v>40454.389396970182</v>
      </c>
      <c r="AP763" s="890">
        <f t="shared" ca="1" si="1503"/>
        <v>40454.389396970182</v>
      </c>
      <c r="AQ763" s="890">
        <f t="shared" ca="1" si="1503"/>
        <v>41953.129251949089</v>
      </c>
      <c r="AR763" s="890">
        <f t="shared" ca="1" si="1503"/>
        <v>37254.96291615886</v>
      </c>
      <c r="AS763" s="890">
        <f t="shared" ca="1" si="1503"/>
        <v>38692.302106353636</v>
      </c>
      <c r="AT763" s="890">
        <f t="shared" ca="1" si="1503"/>
        <v>38692.302106353636</v>
      </c>
      <c r="AU763" s="890">
        <f t="shared" ca="1" si="1503"/>
        <v>40157.924993809356</v>
      </c>
      <c r="AV763" s="890">
        <f t="shared" ca="1" si="1503"/>
        <v>40157.924993809356</v>
      </c>
      <c r="AW763" s="890">
        <f t="shared" ca="1" si="1503"/>
        <v>41651.20964433749</v>
      </c>
      <c r="AX763" s="890">
        <f t="shared" ca="1" si="1503"/>
        <v>41651.20964433749</v>
      </c>
      <c r="AY763" s="890">
        <f t="shared" ca="1" si="1503"/>
        <v>43171.50617275374</v>
      </c>
      <c r="AZ763" s="890">
        <f t="shared" ca="1" si="1503"/>
        <v>43171.50617275374</v>
      </c>
      <c r="BA763" s="890">
        <f t="shared" ca="1" si="1503"/>
        <v>44718.13995582729</v>
      </c>
      <c r="CF763" s="602">
        <f t="shared" ref="CF763:DI763" ca="1" si="1504">IF(ISNUMBER($W763),IF($W763&lt;=$Z$35,$Z$23*$Z$33*365/360/12+IF($W763=$Z$35,-$Z$23*$Z$34+$Z$23*$Z$34*$Z$26+$Z$37/2,),IF(AND($W763&gt;$Z$35,$W763&lt;=$Z$36),$Z$23*($Z$34*CF$40+(1-$Z$34)*$Z$33)*365/360/12+IF($W763=$Z$36,-$Z$23*(1-$Z$34)+$Z254/2,),PMT(CF$40/12*365/360,$Z$24+$Z$35-$Z$36,-$Z$23))),"")</f>
        <v>35568.319858392242</v>
      </c>
      <c r="CG763" s="602">
        <f t="shared" ca="1" si="1504"/>
        <v>36406.382743065027</v>
      </c>
      <c r="CH763" s="602">
        <f t="shared" ca="1" si="1504"/>
        <v>36406.382743065027</v>
      </c>
      <c r="CI763" s="602">
        <f t="shared" ca="1" si="1504"/>
        <v>37254.96291615886</v>
      </c>
      <c r="CJ763" s="602">
        <f t="shared" ca="1" si="1504"/>
        <v>37254.96291615886</v>
      </c>
      <c r="CK763" s="602">
        <f t="shared" ca="1" si="1504"/>
        <v>38113.93857024506</v>
      </c>
      <c r="CL763" s="602">
        <f t="shared" ca="1" si="1504"/>
        <v>38113.93857024506</v>
      </c>
      <c r="CM763" s="602">
        <f t="shared" ca="1" si="1504"/>
        <v>38983.183461726985</v>
      </c>
      <c r="CN763" s="602">
        <f t="shared" ca="1" si="1504"/>
        <v>38983.183461726985</v>
      </c>
      <c r="CO763" s="602">
        <f t="shared" ca="1" si="1504"/>
        <v>39862.567150632683</v>
      </c>
      <c r="CP763" s="602">
        <f t="shared" ca="1" si="1504"/>
        <v>43478.747935967709</v>
      </c>
      <c r="CQ763" s="602">
        <f t="shared" ca="1" si="1504"/>
        <v>45030.566265503898</v>
      </c>
      <c r="CR763" s="602">
        <f t="shared" ca="1" si="1504"/>
        <v>45030.566265503898</v>
      </c>
      <c r="CS763" s="602">
        <f t="shared" ca="1" si="1504"/>
        <v>46607.884191275814</v>
      </c>
      <c r="CT763" s="602">
        <f t="shared" ca="1" si="1504"/>
        <v>46607.884191275814</v>
      </c>
      <c r="CU763" s="602">
        <f t="shared" ca="1" si="1504"/>
        <v>48209.984007450126</v>
      </c>
      <c r="CV763" s="602">
        <f t="shared" ca="1" si="1504"/>
        <v>48209.984007450126</v>
      </c>
      <c r="CW763" s="602">
        <f t="shared" ca="1" si="1504"/>
        <v>49836.133517801674</v>
      </c>
      <c r="CX763" s="602">
        <f t="shared" ca="1" si="1504"/>
        <v>49836.133517801674</v>
      </c>
      <c r="CY763" s="602">
        <f t="shared" ca="1" si="1504"/>
        <v>51485.589135532791</v>
      </c>
      <c r="CZ763" s="602">
        <f t="shared" ca="1" si="1504"/>
        <v>46290.414859746117</v>
      </c>
      <c r="DA763" s="602">
        <f t="shared" ca="1" si="1504"/>
        <v>47887.616454968753</v>
      </c>
      <c r="DB763" s="602">
        <f t="shared" ca="1" si="1504"/>
        <v>47887.616454968753</v>
      </c>
      <c r="DC763" s="602">
        <f t="shared" ca="1" si="1504"/>
        <v>49509.015192921019</v>
      </c>
      <c r="DD763" s="602">
        <f t="shared" ca="1" si="1504"/>
        <v>49509.015192921019</v>
      </c>
      <c r="DE763" s="602">
        <f t="shared" ca="1" si="1504"/>
        <v>51153.869520848333</v>
      </c>
      <c r="DF763" s="602">
        <f t="shared" ca="1" si="1504"/>
        <v>51153.869520848333</v>
      </c>
      <c r="DG763" s="602">
        <f t="shared" ca="1" si="1504"/>
        <v>52821.428913199037</v>
      </c>
      <c r="DH763" s="602">
        <f t="shared" ca="1" si="1504"/>
        <v>52821.428913199037</v>
      </c>
      <c r="DI763" s="602">
        <f t="shared" ca="1" si="1504"/>
        <v>54510.936800140749</v>
      </c>
    </row>
    <row r="764" spans="23:113" x14ac:dyDescent="0.2">
      <c r="W764" s="887">
        <f t="shared" si="1448"/>
        <v>221</v>
      </c>
      <c r="X764" s="890">
        <f t="shared" ref="X764:BA764" ca="1" si="1505">IF(ISNUMBER($W764),IF($W764&lt;=$Z$35,$Z$23*$Z$33*365/360/12+IF($W764=$Z$35,-$Z$23*$Z$34+$Z$23*$Z$34*$Z$26+$Z$37/2,),IF(AND($W764&gt;$Z$35,$W764&lt;=$Z$36),$Z$23*($Z$34*X$40+(1-$Z$34)*$Z$33)*365/360/12+IF($W764=$Z$36,-$Z$23*(1-$Z$34)+$Z255/2,),PMT(X$40/12*365/360,$Z$24+$Z$35-$Z$36,-$Z$23))),"")</f>
        <v>30258.123080979487</v>
      </c>
      <c r="Y764" s="890">
        <f t="shared" ca="1" si="1505"/>
        <v>31023.326031623368</v>
      </c>
      <c r="Z764" s="890">
        <f t="shared" ca="1" si="1505"/>
        <v>31023.326031623368</v>
      </c>
      <c r="AA764" s="890">
        <f t="shared" ca="1" si="1505"/>
        <v>31799.728267184837</v>
      </c>
      <c r="AB764" s="890">
        <f t="shared" ca="1" si="1505"/>
        <v>31799.728267184837</v>
      </c>
      <c r="AC764" s="890">
        <f t="shared" ca="1" si="1505"/>
        <v>32587.243243724675</v>
      </c>
      <c r="AD764" s="890">
        <f t="shared" ca="1" si="1505"/>
        <v>32587.243243724675</v>
      </c>
      <c r="AE764" s="890">
        <f t="shared" ca="1" si="1505"/>
        <v>33385.778544464687</v>
      </c>
      <c r="AF764" s="890">
        <f t="shared" ca="1" si="1505"/>
        <v>33385.778544464687</v>
      </c>
      <c r="AG764" s="890">
        <f t="shared" ca="1" si="1505"/>
        <v>34195.236072157502</v>
      </c>
      <c r="AH764" s="890">
        <f t="shared" ca="1" si="1505"/>
        <v>34740.891398371037</v>
      </c>
      <c r="AI764" s="890">
        <f t="shared" ca="1" si="1505"/>
        <v>36125.853977722742</v>
      </c>
      <c r="AJ764" s="890">
        <f t="shared" ca="1" si="1505"/>
        <v>36125.853977722742</v>
      </c>
      <c r="AK764" s="890">
        <f t="shared" ca="1" si="1505"/>
        <v>37540.139226000429</v>
      </c>
      <c r="AL764" s="890">
        <f t="shared" ca="1" si="1505"/>
        <v>37540.139226000429</v>
      </c>
      <c r="AM764" s="890">
        <f t="shared" ca="1" si="1505"/>
        <v>38983.183461726978</v>
      </c>
      <c r="AN764" s="890">
        <f t="shared" ca="1" si="1505"/>
        <v>38983.183461726978</v>
      </c>
      <c r="AO764" s="890">
        <f t="shared" ca="1" si="1505"/>
        <v>40454.389396970182</v>
      </c>
      <c r="AP764" s="890">
        <f t="shared" ca="1" si="1505"/>
        <v>40454.389396970182</v>
      </c>
      <c r="AQ764" s="890">
        <f t="shared" ca="1" si="1505"/>
        <v>41953.129251949089</v>
      </c>
      <c r="AR764" s="890">
        <f t="shared" ca="1" si="1505"/>
        <v>37254.96291615886</v>
      </c>
      <c r="AS764" s="890">
        <f t="shared" ca="1" si="1505"/>
        <v>38692.302106353636</v>
      </c>
      <c r="AT764" s="890">
        <f t="shared" ca="1" si="1505"/>
        <v>38692.302106353636</v>
      </c>
      <c r="AU764" s="890">
        <f t="shared" ca="1" si="1505"/>
        <v>40157.924993809356</v>
      </c>
      <c r="AV764" s="890">
        <f t="shared" ca="1" si="1505"/>
        <v>40157.924993809356</v>
      </c>
      <c r="AW764" s="890">
        <f t="shared" ca="1" si="1505"/>
        <v>41651.20964433749</v>
      </c>
      <c r="AX764" s="890">
        <f t="shared" ca="1" si="1505"/>
        <v>41651.20964433749</v>
      </c>
      <c r="AY764" s="890">
        <f t="shared" ca="1" si="1505"/>
        <v>43171.50617275374</v>
      </c>
      <c r="AZ764" s="890">
        <f t="shared" ca="1" si="1505"/>
        <v>43171.50617275374</v>
      </c>
      <c r="BA764" s="890">
        <f t="shared" ca="1" si="1505"/>
        <v>44718.13995582729</v>
      </c>
      <c r="CF764" s="602">
        <f t="shared" ref="CF764:DI764" ca="1" si="1506">IF(ISNUMBER($W764),IF($W764&lt;=$Z$35,$Z$23*$Z$33*365/360/12+IF($W764=$Z$35,-$Z$23*$Z$34+$Z$23*$Z$34*$Z$26+$Z$37/2,),IF(AND($W764&gt;$Z$35,$W764&lt;=$Z$36),$Z$23*($Z$34*CF$40+(1-$Z$34)*$Z$33)*365/360/12+IF($W764=$Z$36,-$Z$23*(1-$Z$34)+$Z255/2,),PMT(CF$40/12*365/360,$Z$24+$Z$35-$Z$36,-$Z$23))),"")</f>
        <v>35568.319858392242</v>
      </c>
      <c r="CG764" s="602">
        <f t="shared" ca="1" si="1506"/>
        <v>36406.382743065027</v>
      </c>
      <c r="CH764" s="602">
        <f t="shared" ca="1" si="1506"/>
        <v>36406.382743065027</v>
      </c>
      <c r="CI764" s="602">
        <f t="shared" ca="1" si="1506"/>
        <v>37254.96291615886</v>
      </c>
      <c r="CJ764" s="602">
        <f t="shared" ca="1" si="1506"/>
        <v>37254.96291615886</v>
      </c>
      <c r="CK764" s="602">
        <f t="shared" ca="1" si="1506"/>
        <v>38113.93857024506</v>
      </c>
      <c r="CL764" s="602">
        <f t="shared" ca="1" si="1506"/>
        <v>38113.93857024506</v>
      </c>
      <c r="CM764" s="602">
        <f t="shared" ca="1" si="1506"/>
        <v>38983.183461726985</v>
      </c>
      <c r="CN764" s="602">
        <f t="shared" ca="1" si="1506"/>
        <v>38983.183461726985</v>
      </c>
      <c r="CO764" s="602">
        <f t="shared" ca="1" si="1506"/>
        <v>39862.567150632683</v>
      </c>
      <c r="CP764" s="602">
        <f t="shared" ca="1" si="1506"/>
        <v>43478.747935967709</v>
      </c>
      <c r="CQ764" s="602">
        <f t="shared" ca="1" si="1506"/>
        <v>45030.566265503898</v>
      </c>
      <c r="CR764" s="602">
        <f t="shared" ca="1" si="1506"/>
        <v>45030.566265503898</v>
      </c>
      <c r="CS764" s="602">
        <f t="shared" ca="1" si="1506"/>
        <v>46607.884191275814</v>
      </c>
      <c r="CT764" s="602">
        <f t="shared" ca="1" si="1506"/>
        <v>46607.884191275814</v>
      </c>
      <c r="CU764" s="602">
        <f t="shared" ca="1" si="1506"/>
        <v>48209.984007450126</v>
      </c>
      <c r="CV764" s="602">
        <f t="shared" ca="1" si="1506"/>
        <v>48209.984007450126</v>
      </c>
      <c r="CW764" s="602">
        <f t="shared" ca="1" si="1506"/>
        <v>49836.133517801674</v>
      </c>
      <c r="CX764" s="602">
        <f t="shared" ca="1" si="1506"/>
        <v>49836.133517801674</v>
      </c>
      <c r="CY764" s="602">
        <f t="shared" ca="1" si="1506"/>
        <v>51485.589135532791</v>
      </c>
      <c r="CZ764" s="602">
        <f t="shared" ca="1" si="1506"/>
        <v>46290.414859746117</v>
      </c>
      <c r="DA764" s="602">
        <f t="shared" ca="1" si="1506"/>
        <v>47887.616454968753</v>
      </c>
      <c r="DB764" s="602">
        <f t="shared" ca="1" si="1506"/>
        <v>47887.616454968753</v>
      </c>
      <c r="DC764" s="602">
        <f t="shared" ca="1" si="1506"/>
        <v>49509.015192921019</v>
      </c>
      <c r="DD764" s="602">
        <f t="shared" ca="1" si="1506"/>
        <v>49509.015192921019</v>
      </c>
      <c r="DE764" s="602">
        <f t="shared" ca="1" si="1506"/>
        <v>51153.869520848333</v>
      </c>
      <c r="DF764" s="602">
        <f t="shared" ca="1" si="1506"/>
        <v>51153.869520848333</v>
      </c>
      <c r="DG764" s="602">
        <f t="shared" ca="1" si="1506"/>
        <v>52821.428913199037</v>
      </c>
      <c r="DH764" s="602">
        <f t="shared" ca="1" si="1506"/>
        <v>52821.428913199037</v>
      </c>
      <c r="DI764" s="602">
        <f t="shared" ca="1" si="1506"/>
        <v>54510.936800140749</v>
      </c>
    </row>
    <row r="765" spans="23:113" x14ac:dyDescent="0.2">
      <c r="W765" s="887">
        <f t="shared" si="1448"/>
        <v>222</v>
      </c>
      <c r="X765" s="890">
        <f t="shared" ref="X765:BA765" ca="1" si="1507">IF(ISNUMBER($W765),IF($W765&lt;=$Z$35,$Z$23*$Z$33*365/360/12+IF($W765=$Z$35,-$Z$23*$Z$34+$Z$23*$Z$34*$Z$26+$Z$37/2,),IF(AND($W765&gt;$Z$35,$W765&lt;=$Z$36),$Z$23*($Z$34*X$40+(1-$Z$34)*$Z$33)*365/360/12+IF($W765=$Z$36,-$Z$23*(1-$Z$34)+$Z256/2,),PMT(X$40/12*365/360,$Z$24+$Z$35-$Z$36,-$Z$23))),"")</f>
        <v>30258.123080979487</v>
      </c>
      <c r="Y765" s="890">
        <f t="shared" ca="1" si="1507"/>
        <v>31023.326031623368</v>
      </c>
      <c r="Z765" s="890">
        <f t="shared" ca="1" si="1507"/>
        <v>31023.326031623368</v>
      </c>
      <c r="AA765" s="890">
        <f t="shared" ca="1" si="1507"/>
        <v>31799.728267184837</v>
      </c>
      <c r="AB765" s="890">
        <f t="shared" ca="1" si="1507"/>
        <v>31799.728267184837</v>
      </c>
      <c r="AC765" s="890">
        <f t="shared" ca="1" si="1507"/>
        <v>32587.243243724675</v>
      </c>
      <c r="AD765" s="890">
        <f t="shared" ca="1" si="1507"/>
        <v>32587.243243724675</v>
      </c>
      <c r="AE765" s="890">
        <f t="shared" ca="1" si="1507"/>
        <v>33385.778544464687</v>
      </c>
      <c r="AF765" s="890">
        <f t="shared" ca="1" si="1507"/>
        <v>33385.778544464687</v>
      </c>
      <c r="AG765" s="890">
        <f t="shared" ca="1" si="1507"/>
        <v>34195.236072157502</v>
      </c>
      <c r="AH765" s="890">
        <f t="shared" ca="1" si="1507"/>
        <v>34740.891398371037</v>
      </c>
      <c r="AI765" s="890">
        <f t="shared" ca="1" si="1507"/>
        <v>36125.853977722742</v>
      </c>
      <c r="AJ765" s="890">
        <f t="shared" ca="1" si="1507"/>
        <v>36125.853977722742</v>
      </c>
      <c r="AK765" s="890">
        <f t="shared" ca="1" si="1507"/>
        <v>37540.139226000429</v>
      </c>
      <c r="AL765" s="890">
        <f t="shared" ca="1" si="1507"/>
        <v>37540.139226000429</v>
      </c>
      <c r="AM765" s="890">
        <f t="shared" ca="1" si="1507"/>
        <v>38983.183461726978</v>
      </c>
      <c r="AN765" s="890">
        <f t="shared" ca="1" si="1507"/>
        <v>38983.183461726978</v>
      </c>
      <c r="AO765" s="890">
        <f t="shared" ca="1" si="1507"/>
        <v>40454.389396970182</v>
      </c>
      <c r="AP765" s="890">
        <f t="shared" ca="1" si="1507"/>
        <v>40454.389396970182</v>
      </c>
      <c r="AQ765" s="890">
        <f t="shared" ca="1" si="1507"/>
        <v>41953.129251949089</v>
      </c>
      <c r="AR765" s="890">
        <f t="shared" ca="1" si="1507"/>
        <v>37254.96291615886</v>
      </c>
      <c r="AS765" s="890">
        <f t="shared" ca="1" si="1507"/>
        <v>38692.302106353636</v>
      </c>
      <c r="AT765" s="890">
        <f t="shared" ca="1" si="1507"/>
        <v>38692.302106353636</v>
      </c>
      <c r="AU765" s="890">
        <f t="shared" ca="1" si="1507"/>
        <v>40157.924993809356</v>
      </c>
      <c r="AV765" s="890">
        <f t="shared" ca="1" si="1507"/>
        <v>40157.924993809356</v>
      </c>
      <c r="AW765" s="890">
        <f t="shared" ca="1" si="1507"/>
        <v>41651.20964433749</v>
      </c>
      <c r="AX765" s="890">
        <f t="shared" ca="1" si="1507"/>
        <v>41651.20964433749</v>
      </c>
      <c r="AY765" s="890">
        <f t="shared" ca="1" si="1507"/>
        <v>43171.50617275374</v>
      </c>
      <c r="AZ765" s="890">
        <f t="shared" ca="1" si="1507"/>
        <v>43171.50617275374</v>
      </c>
      <c r="BA765" s="890">
        <f t="shared" ca="1" si="1507"/>
        <v>44718.13995582729</v>
      </c>
      <c r="CF765" s="602">
        <f t="shared" ref="CF765:DI765" ca="1" si="1508">IF(ISNUMBER($W765),IF($W765&lt;=$Z$35,$Z$23*$Z$33*365/360/12+IF($W765=$Z$35,-$Z$23*$Z$34+$Z$23*$Z$34*$Z$26+$Z$37/2,),IF(AND($W765&gt;$Z$35,$W765&lt;=$Z$36),$Z$23*($Z$34*CF$40+(1-$Z$34)*$Z$33)*365/360/12+IF($W765=$Z$36,-$Z$23*(1-$Z$34)+$Z256/2,),PMT(CF$40/12*365/360,$Z$24+$Z$35-$Z$36,-$Z$23))),"")</f>
        <v>35568.319858392242</v>
      </c>
      <c r="CG765" s="602">
        <f t="shared" ca="1" si="1508"/>
        <v>36406.382743065027</v>
      </c>
      <c r="CH765" s="602">
        <f t="shared" ca="1" si="1508"/>
        <v>36406.382743065027</v>
      </c>
      <c r="CI765" s="602">
        <f t="shared" ca="1" si="1508"/>
        <v>37254.96291615886</v>
      </c>
      <c r="CJ765" s="602">
        <f t="shared" ca="1" si="1508"/>
        <v>37254.96291615886</v>
      </c>
      <c r="CK765" s="602">
        <f t="shared" ca="1" si="1508"/>
        <v>38113.93857024506</v>
      </c>
      <c r="CL765" s="602">
        <f t="shared" ca="1" si="1508"/>
        <v>38113.93857024506</v>
      </c>
      <c r="CM765" s="602">
        <f t="shared" ca="1" si="1508"/>
        <v>38983.183461726985</v>
      </c>
      <c r="CN765" s="602">
        <f t="shared" ca="1" si="1508"/>
        <v>38983.183461726985</v>
      </c>
      <c r="CO765" s="602">
        <f t="shared" ca="1" si="1508"/>
        <v>39862.567150632683</v>
      </c>
      <c r="CP765" s="602">
        <f t="shared" ca="1" si="1508"/>
        <v>43478.747935967709</v>
      </c>
      <c r="CQ765" s="602">
        <f t="shared" ca="1" si="1508"/>
        <v>45030.566265503898</v>
      </c>
      <c r="CR765" s="602">
        <f t="shared" ca="1" si="1508"/>
        <v>45030.566265503898</v>
      </c>
      <c r="CS765" s="602">
        <f t="shared" ca="1" si="1508"/>
        <v>46607.884191275814</v>
      </c>
      <c r="CT765" s="602">
        <f t="shared" ca="1" si="1508"/>
        <v>46607.884191275814</v>
      </c>
      <c r="CU765" s="602">
        <f t="shared" ca="1" si="1508"/>
        <v>48209.984007450126</v>
      </c>
      <c r="CV765" s="602">
        <f t="shared" ca="1" si="1508"/>
        <v>48209.984007450126</v>
      </c>
      <c r="CW765" s="602">
        <f t="shared" ca="1" si="1508"/>
        <v>49836.133517801674</v>
      </c>
      <c r="CX765" s="602">
        <f t="shared" ca="1" si="1508"/>
        <v>49836.133517801674</v>
      </c>
      <c r="CY765" s="602">
        <f t="shared" ca="1" si="1508"/>
        <v>51485.589135532791</v>
      </c>
      <c r="CZ765" s="602">
        <f t="shared" ca="1" si="1508"/>
        <v>46290.414859746117</v>
      </c>
      <c r="DA765" s="602">
        <f t="shared" ca="1" si="1508"/>
        <v>47887.616454968753</v>
      </c>
      <c r="DB765" s="602">
        <f t="shared" ca="1" si="1508"/>
        <v>47887.616454968753</v>
      </c>
      <c r="DC765" s="602">
        <f t="shared" ca="1" si="1508"/>
        <v>49509.015192921019</v>
      </c>
      <c r="DD765" s="602">
        <f t="shared" ca="1" si="1508"/>
        <v>49509.015192921019</v>
      </c>
      <c r="DE765" s="602">
        <f t="shared" ca="1" si="1508"/>
        <v>51153.869520848333</v>
      </c>
      <c r="DF765" s="602">
        <f t="shared" ca="1" si="1508"/>
        <v>51153.869520848333</v>
      </c>
      <c r="DG765" s="602">
        <f t="shared" ca="1" si="1508"/>
        <v>52821.428913199037</v>
      </c>
      <c r="DH765" s="602">
        <f t="shared" ca="1" si="1508"/>
        <v>52821.428913199037</v>
      </c>
      <c r="DI765" s="602">
        <f t="shared" ca="1" si="1508"/>
        <v>54510.936800140749</v>
      </c>
    </row>
    <row r="766" spans="23:113" x14ac:dyDescent="0.2">
      <c r="W766" s="887">
        <f t="shared" si="1448"/>
        <v>223</v>
      </c>
      <c r="X766" s="890">
        <f t="shared" ref="X766:BA766" ca="1" si="1509">IF(ISNUMBER($W766),IF($W766&lt;=$Z$35,$Z$23*$Z$33*365/360/12+IF($W766=$Z$35,-$Z$23*$Z$34+$Z$23*$Z$34*$Z$26+$Z$37/2,),IF(AND($W766&gt;$Z$35,$W766&lt;=$Z$36),$Z$23*($Z$34*X$40+(1-$Z$34)*$Z$33)*365/360/12+IF($W766=$Z$36,-$Z$23*(1-$Z$34)+$Z257/2,),PMT(X$40/12*365/360,$Z$24+$Z$35-$Z$36,-$Z$23))),"")</f>
        <v>30258.123080979487</v>
      </c>
      <c r="Y766" s="890">
        <f t="shared" ca="1" si="1509"/>
        <v>31023.326031623368</v>
      </c>
      <c r="Z766" s="890">
        <f t="shared" ca="1" si="1509"/>
        <v>31023.326031623368</v>
      </c>
      <c r="AA766" s="890">
        <f t="shared" ca="1" si="1509"/>
        <v>31799.728267184837</v>
      </c>
      <c r="AB766" s="890">
        <f t="shared" ca="1" si="1509"/>
        <v>31799.728267184837</v>
      </c>
      <c r="AC766" s="890">
        <f t="shared" ca="1" si="1509"/>
        <v>32587.243243724675</v>
      </c>
      <c r="AD766" s="890">
        <f t="shared" ca="1" si="1509"/>
        <v>32587.243243724675</v>
      </c>
      <c r="AE766" s="890">
        <f t="shared" ca="1" si="1509"/>
        <v>33385.778544464687</v>
      </c>
      <c r="AF766" s="890">
        <f t="shared" ca="1" si="1509"/>
        <v>33385.778544464687</v>
      </c>
      <c r="AG766" s="890">
        <f t="shared" ca="1" si="1509"/>
        <v>34195.236072157502</v>
      </c>
      <c r="AH766" s="890">
        <f t="shared" ca="1" si="1509"/>
        <v>34740.891398371037</v>
      </c>
      <c r="AI766" s="890">
        <f t="shared" ca="1" si="1509"/>
        <v>36125.853977722742</v>
      </c>
      <c r="AJ766" s="890">
        <f t="shared" ca="1" si="1509"/>
        <v>36125.853977722742</v>
      </c>
      <c r="AK766" s="890">
        <f t="shared" ca="1" si="1509"/>
        <v>37540.139226000429</v>
      </c>
      <c r="AL766" s="890">
        <f t="shared" ca="1" si="1509"/>
        <v>37540.139226000429</v>
      </c>
      <c r="AM766" s="890">
        <f t="shared" ca="1" si="1509"/>
        <v>38983.183461726978</v>
      </c>
      <c r="AN766" s="890">
        <f t="shared" ca="1" si="1509"/>
        <v>38983.183461726978</v>
      </c>
      <c r="AO766" s="890">
        <f t="shared" ca="1" si="1509"/>
        <v>40454.389396970182</v>
      </c>
      <c r="AP766" s="890">
        <f t="shared" ca="1" si="1509"/>
        <v>40454.389396970182</v>
      </c>
      <c r="AQ766" s="890">
        <f t="shared" ca="1" si="1509"/>
        <v>41953.129251949089</v>
      </c>
      <c r="AR766" s="890">
        <f t="shared" ca="1" si="1509"/>
        <v>37254.96291615886</v>
      </c>
      <c r="AS766" s="890">
        <f t="shared" ca="1" si="1509"/>
        <v>38692.302106353636</v>
      </c>
      <c r="AT766" s="890">
        <f t="shared" ca="1" si="1509"/>
        <v>38692.302106353636</v>
      </c>
      <c r="AU766" s="890">
        <f t="shared" ca="1" si="1509"/>
        <v>40157.924993809356</v>
      </c>
      <c r="AV766" s="890">
        <f t="shared" ca="1" si="1509"/>
        <v>40157.924993809356</v>
      </c>
      <c r="AW766" s="890">
        <f t="shared" ca="1" si="1509"/>
        <v>41651.20964433749</v>
      </c>
      <c r="AX766" s="890">
        <f t="shared" ca="1" si="1509"/>
        <v>41651.20964433749</v>
      </c>
      <c r="AY766" s="890">
        <f t="shared" ca="1" si="1509"/>
        <v>43171.50617275374</v>
      </c>
      <c r="AZ766" s="890">
        <f t="shared" ca="1" si="1509"/>
        <v>43171.50617275374</v>
      </c>
      <c r="BA766" s="890">
        <f t="shared" ca="1" si="1509"/>
        <v>44718.13995582729</v>
      </c>
      <c r="CF766" s="602">
        <f t="shared" ref="CF766:DI766" ca="1" si="1510">IF(ISNUMBER($W766),IF($W766&lt;=$Z$35,$Z$23*$Z$33*365/360/12+IF($W766=$Z$35,-$Z$23*$Z$34+$Z$23*$Z$34*$Z$26+$Z$37/2,),IF(AND($W766&gt;$Z$35,$W766&lt;=$Z$36),$Z$23*($Z$34*CF$40+(1-$Z$34)*$Z$33)*365/360/12+IF($W766=$Z$36,-$Z$23*(1-$Z$34)+$Z257/2,),PMT(CF$40/12*365/360,$Z$24+$Z$35-$Z$36,-$Z$23))),"")</f>
        <v>35568.319858392242</v>
      </c>
      <c r="CG766" s="602">
        <f t="shared" ca="1" si="1510"/>
        <v>36406.382743065027</v>
      </c>
      <c r="CH766" s="602">
        <f t="shared" ca="1" si="1510"/>
        <v>36406.382743065027</v>
      </c>
      <c r="CI766" s="602">
        <f t="shared" ca="1" si="1510"/>
        <v>37254.96291615886</v>
      </c>
      <c r="CJ766" s="602">
        <f t="shared" ca="1" si="1510"/>
        <v>37254.96291615886</v>
      </c>
      <c r="CK766" s="602">
        <f t="shared" ca="1" si="1510"/>
        <v>38113.93857024506</v>
      </c>
      <c r="CL766" s="602">
        <f t="shared" ca="1" si="1510"/>
        <v>38113.93857024506</v>
      </c>
      <c r="CM766" s="602">
        <f t="shared" ca="1" si="1510"/>
        <v>38983.183461726985</v>
      </c>
      <c r="CN766" s="602">
        <f t="shared" ca="1" si="1510"/>
        <v>38983.183461726985</v>
      </c>
      <c r="CO766" s="602">
        <f t="shared" ca="1" si="1510"/>
        <v>39862.567150632683</v>
      </c>
      <c r="CP766" s="602">
        <f t="shared" ca="1" si="1510"/>
        <v>43478.747935967709</v>
      </c>
      <c r="CQ766" s="602">
        <f t="shared" ca="1" si="1510"/>
        <v>45030.566265503898</v>
      </c>
      <c r="CR766" s="602">
        <f t="shared" ca="1" si="1510"/>
        <v>45030.566265503898</v>
      </c>
      <c r="CS766" s="602">
        <f t="shared" ca="1" si="1510"/>
        <v>46607.884191275814</v>
      </c>
      <c r="CT766" s="602">
        <f t="shared" ca="1" si="1510"/>
        <v>46607.884191275814</v>
      </c>
      <c r="CU766" s="602">
        <f t="shared" ca="1" si="1510"/>
        <v>48209.984007450126</v>
      </c>
      <c r="CV766" s="602">
        <f t="shared" ca="1" si="1510"/>
        <v>48209.984007450126</v>
      </c>
      <c r="CW766" s="602">
        <f t="shared" ca="1" si="1510"/>
        <v>49836.133517801674</v>
      </c>
      <c r="CX766" s="602">
        <f t="shared" ca="1" si="1510"/>
        <v>49836.133517801674</v>
      </c>
      <c r="CY766" s="602">
        <f t="shared" ca="1" si="1510"/>
        <v>51485.589135532791</v>
      </c>
      <c r="CZ766" s="602">
        <f t="shared" ca="1" si="1510"/>
        <v>46290.414859746117</v>
      </c>
      <c r="DA766" s="602">
        <f t="shared" ca="1" si="1510"/>
        <v>47887.616454968753</v>
      </c>
      <c r="DB766" s="602">
        <f t="shared" ca="1" si="1510"/>
        <v>47887.616454968753</v>
      </c>
      <c r="DC766" s="602">
        <f t="shared" ca="1" si="1510"/>
        <v>49509.015192921019</v>
      </c>
      <c r="DD766" s="602">
        <f t="shared" ca="1" si="1510"/>
        <v>49509.015192921019</v>
      </c>
      <c r="DE766" s="602">
        <f t="shared" ca="1" si="1510"/>
        <v>51153.869520848333</v>
      </c>
      <c r="DF766" s="602">
        <f t="shared" ca="1" si="1510"/>
        <v>51153.869520848333</v>
      </c>
      <c r="DG766" s="602">
        <f t="shared" ca="1" si="1510"/>
        <v>52821.428913199037</v>
      </c>
      <c r="DH766" s="602">
        <f t="shared" ca="1" si="1510"/>
        <v>52821.428913199037</v>
      </c>
      <c r="DI766" s="602">
        <f t="shared" ca="1" si="1510"/>
        <v>54510.936800140749</v>
      </c>
    </row>
    <row r="767" spans="23:113" x14ac:dyDescent="0.2">
      <c r="W767" s="887">
        <f t="shared" si="1448"/>
        <v>224</v>
      </c>
      <c r="X767" s="890">
        <f t="shared" ref="X767:BA767" ca="1" si="1511">IF(ISNUMBER($W767),IF($W767&lt;=$Z$35,$Z$23*$Z$33*365/360/12+IF($W767=$Z$35,-$Z$23*$Z$34+$Z$23*$Z$34*$Z$26+$Z$37/2,),IF(AND($W767&gt;$Z$35,$W767&lt;=$Z$36),$Z$23*($Z$34*X$40+(1-$Z$34)*$Z$33)*365/360/12+IF($W767=$Z$36,-$Z$23*(1-$Z$34)+$Z258/2,),PMT(X$40/12*365/360,$Z$24+$Z$35-$Z$36,-$Z$23))),"")</f>
        <v>30258.123080979487</v>
      </c>
      <c r="Y767" s="890">
        <f t="shared" ca="1" si="1511"/>
        <v>31023.326031623368</v>
      </c>
      <c r="Z767" s="890">
        <f t="shared" ca="1" si="1511"/>
        <v>31023.326031623368</v>
      </c>
      <c r="AA767" s="890">
        <f t="shared" ca="1" si="1511"/>
        <v>31799.728267184837</v>
      </c>
      <c r="AB767" s="890">
        <f t="shared" ca="1" si="1511"/>
        <v>31799.728267184837</v>
      </c>
      <c r="AC767" s="890">
        <f t="shared" ca="1" si="1511"/>
        <v>32587.243243724675</v>
      </c>
      <c r="AD767" s="890">
        <f t="shared" ca="1" si="1511"/>
        <v>32587.243243724675</v>
      </c>
      <c r="AE767" s="890">
        <f t="shared" ca="1" si="1511"/>
        <v>33385.778544464687</v>
      </c>
      <c r="AF767" s="890">
        <f t="shared" ca="1" si="1511"/>
        <v>33385.778544464687</v>
      </c>
      <c r="AG767" s="890">
        <f t="shared" ca="1" si="1511"/>
        <v>34195.236072157502</v>
      </c>
      <c r="AH767" s="890">
        <f t="shared" ca="1" si="1511"/>
        <v>34740.891398371037</v>
      </c>
      <c r="AI767" s="890">
        <f t="shared" ca="1" si="1511"/>
        <v>36125.853977722742</v>
      </c>
      <c r="AJ767" s="890">
        <f t="shared" ca="1" si="1511"/>
        <v>36125.853977722742</v>
      </c>
      <c r="AK767" s="890">
        <f t="shared" ca="1" si="1511"/>
        <v>37540.139226000429</v>
      </c>
      <c r="AL767" s="890">
        <f t="shared" ca="1" si="1511"/>
        <v>37540.139226000429</v>
      </c>
      <c r="AM767" s="890">
        <f t="shared" ca="1" si="1511"/>
        <v>38983.183461726978</v>
      </c>
      <c r="AN767" s="890">
        <f t="shared" ca="1" si="1511"/>
        <v>38983.183461726978</v>
      </c>
      <c r="AO767" s="890">
        <f t="shared" ca="1" si="1511"/>
        <v>40454.389396970182</v>
      </c>
      <c r="AP767" s="890">
        <f t="shared" ca="1" si="1511"/>
        <v>40454.389396970182</v>
      </c>
      <c r="AQ767" s="890">
        <f t="shared" ca="1" si="1511"/>
        <v>41953.129251949089</v>
      </c>
      <c r="AR767" s="890">
        <f t="shared" ca="1" si="1511"/>
        <v>37254.96291615886</v>
      </c>
      <c r="AS767" s="890">
        <f t="shared" ca="1" si="1511"/>
        <v>38692.302106353636</v>
      </c>
      <c r="AT767" s="890">
        <f t="shared" ca="1" si="1511"/>
        <v>38692.302106353636</v>
      </c>
      <c r="AU767" s="890">
        <f t="shared" ca="1" si="1511"/>
        <v>40157.924993809356</v>
      </c>
      <c r="AV767" s="890">
        <f t="shared" ca="1" si="1511"/>
        <v>40157.924993809356</v>
      </c>
      <c r="AW767" s="890">
        <f t="shared" ca="1" si="1511"/>
        <v>41651.20964433749</v>
      </c>
      <c r="AX767" s="890">
        <f t="shared" ca="1" si="1511"/>
        <v>41651.20964433749</v>
      </c>
      <c r="AY767" s="890">
        <f t="shared" ca="1" si="1511"/>
        <v>43171.50617275374</v>
      </c>
      <c r="AZ767" s="890">
        <f t="shared" ca="1" si="1511"/>
        <v>43171.50617275374</v>
      </c>
      <c r="BA767" s="890">
        <f t="shared" ca="1" si="1511"/>
        <v>44718.13995582729</v>
      </c>
      <c r="CF767" s="602">
        <f t="shared" ref="CF767:DI767" ca="1" si="1512">IF(ISNUMBER($W767),IF($W767&lt;=$Z$35,$Z$23*$Z$33*365/360/12+IF($W767=$Z$35,-$Z$23*$Z$34+$Z$23*$Z$34*$Z$26+$Z$37/2,),IF(AND($W767&gt;$Z$35,$W767&lt;=$Z$36),$Z$23*($Z$34*CF$40+(1-$Z$34)*$Z$33)*365/360/12+IF($W767=$Z$36,-$Z$23*(1-$Z$34)+$Z258/2,),PMT(CF$40/12*365/360,$Z$24+$Z$35-$Z$36,-$Z$23))),"")</f>
        <v>35568.319858392242</v>
      </c>
      <c r="CG767" s="602">
        <f t="shared" ca="1" si="1512"/>
        <v>36406.382743065027</v>
      </c>
      <c r="CH767" s="602">
        <f t="shared" ca="1" si="1512"/>
        <v>36406.382743065027</v>
      </c>
      <c r="CI767" s="602">
        <f t="shared" ca="1" si="1512"/>
        <v>37254.96291615886</v>
      </c>
      <c r="CJ767" s="602">
        <f t="shared" ca="1" si="1512"/>
        <v>37254.96291615886</v>
      </c>
      <c r="CK767" s="602">
        <f t="shared" ca="1" si="1512"/>
        <v>38113.93857024506</v>
      </c>
      <c r="CL767" s="602">
        <f t="shared" ca="1" si="1512"/>
        <v>38113.93857024506</v>
      </c>
      <c r="CM767" s="602">
        <f t="shared" ca="1" si="1512"/>
        <v>38983.183461726985</v>
      </c>
      <c r="CN767" s="602">
        <f t="shared" ca="1" si="1512"/>
        <v>38983.183461726985</v>
      </c>
      <c r="CO767" s="602">
        <f t="shared" ca="1" si="1512"/>
        <v>39862.567150632683</v>
      </c>
      <c r="CP767" s="602">
        <f t="shared" ca="1" si="1512"/>
        <v>43478.747935967709</v>
      </c>
      <c r="CQ767" s="602">
        <f t="shared" ca="1" si="1512"/>
        <v>45030.566265503898</v>
      </c>
      <c r="CR767" s="602">
        <f t="shared" ca="1" si="1512"/>
        <v>45030.566265503898</v>
      </c>
      <c r="CS767" s="602">
        <f t="shared" ca="1" si="1512"/>
        <v>46607.884191275814</v>
      </c>
      <c r="CT767" s="602">
        <f t="shared" ca="1" si="1512"/>
        <v>46607.884191275814</v>
      </c>
      <c r="CU767" s="602">
        <f t="shared" ca="1" si="1512"/>
        <v>48209.984007450126</v>
      </c>
      <c r="CV767" s="602">
        <f t="shared" ca="1" si="1512"/>
        <v>48209.984007450126</v>
      </c>
      <c r="CW767" s="602">
        <f t="shared" ca="1" si="1512"/>
        <v>49836.133517801674</v>
      </c>
      <c r="CX767" s="602">
        <f t="shared" ca="1" si="1512"/>
        <v>49836.133517801674</v>
      </c>
      <c r="CY767" s="602">
        <f t="shared" ca="1" si="1512"/>
        <v>51485.589135532791</v>
      </c>
      <c r="CZ767" s="602">
        <f t="shared" ca="1" si="1512"/>
        <v>46290.414859746117</v>
      </c>
      <c r="DA767" s="602">
        <f t="shared" ca="1" si="1512"/>
        <v>47887.616454968753</v>
      </c>
      <c r="DB767" s="602">
        <f t="shared" ca="1" si="1512"/>
        <v>47887.616454968753</v>
      </c>
      <c r="DC767" s="602">
        <f t="shared" ca="1" si="1512"/>
        <v>49509.015192921019</v>
      </c>
      <c r="DD767" s="602">
        <f t="shared" ca="1" si="1512"/>
        <v>49509.015192921019</v>
      </c>
      <c r="DE767" s="602">
        <f t="shared" ca="1" si="1512"/>
        <v>51153.869520848333</v>
      </c>
      <c r="DF767" s="602">
        <f t="shared" ca="1" si="1512"/>
        <v>51153.869520848333</v>
      </c>
      <c r="DG767" s="602">
        <f t="shared" ca="1" si="1512"/>
        <v>52821.428913199037</v>
      </c>
      <c r="DH767" s="602">
        <f t="shared" ca="1" si="1512"/>
        <v>52821.428913199037</v>
      </c>
      <c r="DI767" s="602">
        <f t="shared" ca="1" si="1512"/>
        <v>54510.936800140749</v>
      </c>
    </row>
    <row r="768" spans="23:113" x14ac:dyDescent="0.2">
      <c r="W768" s="887">
        <f t="shared" si="1448"/>
        <v>225</v>
      </c>
      <c r="X768" s="890">
        <f t="shared" ref="X768:BA768" ca="1" si="1513">IF(ISNUMBER($W768),IF($W768&lt;=$Z$35,$Z$23*$Z$33*365/360/12+IF($W768=$Z$35,-$Z$23*$Z$34+$Z$23*$Z$34*$Z$26+$Z$37/2,),IF(AND($W768&gt;$Z$35,$W768&lt;=$Z$36),$Z$23*($Z$34*X$40+(1-$Z$34)*$Z$33)*365/360/12+IF($W768=$Z$36,-$Z$23*(1-$Z$34)+$Z259/2,),PMT(X$40/12*365/360,$Z$24+$Z$35-$Z$36,-$Z$23))),"")</f>
        <v>30258.123080979487</v>
      </c>
      <c r="Y768" s="890">
        <f t="shared" ca="1" si="1513"/>
        <v>31023.326031623368</v>
      </c>
      <c r="Z768" s="890">
        <f t="shared" ca="1" si="1513"/>
        <v>31023.326031623368</v>
      </c>
      <c r="AA768" s="890">
        <f t="shared" ca="1" si="1513"/>
        <v>31799.728267184837</v>
      </c>
      <c r="AB768" s="890">
        <f t="shared" ca="1" si="1513"/>
        <v>31799.728267184837</v>
      </c>
      <c r="AC768" s="890">
        <f t="shared" ca="1" si="1513"/>
        <v>32587.243243724675</v>
      </c>
      <c r="AD768" s="890">
        <f t="shared" ca="1" si="1513"/>
        <v>32587.243243724675</v>
      </c>
      <c r="AE768" s="890">
        <f t="shared" ca="1" si="1513"/>
        <v>33385.778544464687</v>
      </c>
      <c r="AF768" s="890">
        <f t="shared" ca="1" si="1513"/>
        <v>33385.778544464687</v>
      </c>
      <c r="AG768" s="890">
        <f t="shared" ca="1" si="1513"/>
        <v>34195.236072157502</v>
      </c>
      <c r="AH768" s="890">
        <f t="shared" ca="1" si="1513"/>
        <v>34740.891398371037</v>
      </c>
      <c r="AI768" s="890">
        <f t="shared" ca="1" si="1513"/>
        <v>36125.853977722742</v>
      </c>
      <c r="AJ768" s="890">
        <f t="shared" ca="1" si="1513"/>
        <v>36125.853977722742</v>
      </c>
      <c r="AK768" s="890">
        <f t="shared" ca="1" si="1513"/>
        <v>37540.139226000429</v>
      </c>
      <c r="AL768" s="890">
        <f t="shared" ca="1" si="1513"/>
        <v>37540.139226000429</v>
      </c>
      <c r="AM768" s="890">
        <f t="shared" ca="1" si="1513"/>
        <v>38983.183461726978</v>
      </c>
      <c r="AN768" s="890">
        <f t="shared" ca="1" si="1513"/>
        <v>38983.183461726978</v>
      </c>
      <c r="AO768" s="890">
        <f t="shared" ca="1" si="1513"/>
        <v>40454.389396970182</v>
      </c>
      <c r="AP768" s="890">
        <f t="shared" ca="1" si="1513"/>
        <v>40454.389396970182</v>
      </c>
      <c r="AQ768" s="890">
        <f t="shared" ca="1" si="1513"/>
        <v>41953.129251949089</v>
      </c>
      <c r="AR768" s="890">
        <f t="shared" ca="1" si="1513"/>
        <v>37254.96291615886</v>
      </c>
      <c r="AS768" s="890">
        <f t="shared" ca="1" si="1513"/>
        <v>38692.302106353636</v>
      </c>
      <c r="AT768" s="890">
        <f t="shared" ca="1" si="1513"/>
        <v>38692.302106353636</v>
      </c>
      <c r="AU768" s="890">
        <f t="shared" ca="1" si="1513"/>
        <v>40157.924993809356</v>
      </c>
      <c r="AV768" s="890">
        <f t="shared" ca="1" si="1513"/>
        <v>40157.924993809356</v>
      </c>
      <c r="AW768" s="890">
        <f t="shared" ca="1" si="1513"/>
        <v>41651.20964433749</v>
      </c>
      <c r="AX768" s="890">
        <f t="shared" ca="1" si="1513"/>
        <v>41651.20964433749</v>
      </c>
      <c r="AY768" s="890">
        <f t="shared" ca="1" si="1513"/>
        <v>43171.50617275374</v>
      </c>
      <c r="AZ768" s="890">
        <f t="shared" ca="1" si="1513"/>
        <v>43171.50617275374</v>
      </c>
      <c r="BA768" s="890">
        <f t="shared" ca="1" si="1513"/>
        <v>44718.13995582729</v>
      </c>
      <c r="CF768" s="602">
        <f t="shared" ref="CF768:DI768" ca="1" si="1514">IF(ISNUMBER($W768),IF($W768&lt;=$Z$35,$Z$23*$Z$33*365/360/12+IF($W768=$Z$35,-$Z$23*$Z$34+$Z$23*$Z$34*$Z$26+$Z$37/2,),IF(AND($W768&gt;$Z$35,$W768&lt;=$Z$36),$Z$23*($Z$34*CF$40+(1-$Z$34)*$Z$33)*365/360/12+IF($W768=$Z$36,-$Z$23*(1-$Z$34)+$Z259/2,),PMT(CF$40/12*365/360,$Z$24+$Z$35-$Z$36,-$Z$23))),"")</f>
        <v>35568.319858392242</v>
      </c>
      <c r="CG768" s="602">
        <f t="shared" ca="1" si="1514"/>
        <v>36406.382743065027</v>
      </c>
      <c r="CH768" s="602">
        <f t="shared" ca="1" si="1514"/>
        <v>36406.382743065027</v>
      </c>
      <c r="CI768" s="602">
        <f t="shared" ca="1" si="1514"/>
        <v>37254.96291615886</v>
      </c>
      <c r="CJ768" s="602">
        <f t="shared" ca="1" si="1514"/>
        <v>37254.96291615886</v>
      </c>
      <c r="CK768" s="602">
        <f t="shared" ca="1" si="1514"/>
        <v>38113.93857024506</v>
      </c>
      <c r="CL768" s="602">
        <f t="shared" ca="1" si="1514"/>
        <v>38113.93857024506</v>
      </c>
      <c r="CM768" s="602">
        <f t="shared" ca="1" si="1514"/>
        <v>38983.183461726985</v>
      </c>
      <c r="CN768" s="602">
        <f t="shared" ca="1" si="1514"/>
        <v>38983.183461726985</v>
      </c>
      <c r="CO768" s="602">
        <f t="shared" ca="1" si="1514"/>
        <v>39862.567150632683</v>
      </c>
      <c r="CP768" s="602">
        <f t="shared" ca="1" si="1514"/>
        <v>43478.747935967709</v>
      </c>
      <c r="CQ768" s="602">
        <f t="shared" ca="1" si="1514"/>
        <v>45030.566265503898</v>
      </c>
      <c r="CR768" s="602">
        <f t="shared" ca="1" si="1514"/>
        <v>45030.566265503898</v>
      </c>
      <c r="CS768" s="602">
        <f t="shared" ca="1" si="1514"/>
        <v>46607.884191275814</v>
      </c>
      <c r="CT768" s="602">
        <f t="shared" ca="1" si="1514"/>
        <v>46607.884191275814</v>
      </c>
      <c r="CU768" s="602">
        <f t="shared" ca="1" si="1514"/>
        <v>48209.984007450126</v>
      </c>
      <c r="CV768" s="602">
        <f t="shared" ca="1" si="1514"/>
        <v>48209.984007450126</v>
      </c>
      <c r="CW768" s="602">
        <f t="shared" ca="1" si="1514"/>
        <v>49836.133517801674</v>
      </c>
      <c r="CX768" s="602">
        <f t="shared" ca="1" si="1514"/>
        <v>49836.133517801674</v>
      </c>
      <c r="CY768" s="602">
        <f t="shared" ca="1" si="1514"/>
        <v>51485.589135532791</v>
      </c>
      <c r="CZ768" s="602">
        <f t="shared" ca="1" si="1514"/>
        <v>46290.414859746117</v>
      </c>
      <c r="DA768" s="602">
        <f t="shared" ca="1" si="1514"/>
        <v>47887.616454968753</v>
      </c>
      <c r="DB768" s="602">
        <f t="shared" ca="1" si="1514"/>
        <v>47887.616454968753</v>
      </c>
      <c r="DC768" s="602">
        <f t="shared" ca="1" si="1514"/>
        <v>49509.015192921019</v>
      </c>
      <c r="DD768" s="602">
        <f t="shared" ca="1" si="1514"/>
        <v>49509.015192921019</v>
      </c>
      <c r="DE768" s="602">
        <f t="shared" ca="1" si="1514"/>
        <v>51153.869520848333</v>
      </c>
      <c r="DF768" s="602">
        <f t="shared" ca="1" si="1514"/>
        <v>51153.869520848333</v>
      </c>
      <c r="DG768" s="602">
        <f t="shared" ca="1" si="1514"/>
        <v>52821.428913199037</v>
      </c>
      <c r="DH768" s="602">
        <f t="shared" ca="1" si="1514"/>
        <v>52821.428913199037</v>
      </c>
      <c r="DI768" s="602">
        <f t="shared" ca="1" si="1514"/>
        <v>54510.936800140749</v>
      </c>
    </row>
    <row r="769" spans="23:113" x14ac:dyDescent="0.2">
      <c r="W769" s="887">
        <f t="shared" si="1448"/>
        <v>226</v>
      </c>
      <c r="X769" s="890">
        <f t="shared" ref="X769:BA769" ca="1" si="1515">IF(ISNUMBER($W769),IF($W769&lt;=$Z$35,$Z$23*$Z$33*365/360/12+IF($W769=$Z$35,-$Z$23*$Z$34+$Z$23*$Z$34*$Z$26+$Z$37/2,),IF(AND($W769&gt;$Z$35,$W769&lt;=$Z$36),$Z$23*($Z$34*X$40+(1-$Z$34)*$Z$33)*365/360/12+IF($W769=$Z$36,-$Z$23*(1-$Z$34)+$Z260/2,),PMT(X$40/12*365/360,$Z$24+$Z$35-$Z$36,-$Z$23))),"")</f>
        <v>30258.123080979487</v>
      </c>
      <c r="Y769" s="890">
        <f t="shared" ca="1" si="1515"/>
        <v>31023.326031623368</v>
      </c>
      <c r="Z769" s="890">
        <f t="shared" ca="1" si="1515"/>
        <v>31023.326031623368</v>
      </c>
      <c r="AA769" s="890">
        <f t="shared" ca="1" si="1515"/>
        <v>31799.728267184837</v>
      </c>
      <c r="AB769" s="890">
        <f t="shared" ca="1" si="1515"/>
        <v>31799.728267184837</v>
      </c>
      <c r="AC769" s="890">
        <f t="shared" ca="1" si="1515"/>
        <v>32587.243243724675</v>
      </c>
      <c r="AD769" s="890">
        <f t="shared" ca="1" si="1515"/>
        <v>32587.243243724675</v>
      </c>
      <c r="AE769" s="890">
        <f t="shared" ca="1" si="1515"/>
        <v>33385.778544464687</v>
      </c>
      <c r="AF769" s="890">
        <f t="shared" ca="1" si="1515"/>
        <v>33385.778544464687</v>
      </c>
      <c r="AG769" s="890">
        <f t="shared" ca="1" si="1515"/>
        <v>34195.236072157502</v>
      </c>
      <c r="AH769" s="890">
        <f t="shared" ca="1" si="1515"/>
        <v>34740.891398371037</v>
      </c>
      <c r="AI769" s="890">
        <f t="shared" ca="1" si="1515"/>
        <v>36125.853977722742</v>
      </c>
      <c r="AJ769" s="890">
        <f t="shared" ca="1" si="1515"/>
        <v>36125.853977722742</v>
      </c>
      <c r="AK769" s="890">
        <f t="shared" ca="1" si="1515"/>
        <v>37540.139226000429</v>
      </c>
      <c r="AL769" s="890">
        <f t="shared" ca="1" si="1515"/>
        <v>37540.139226000429</v>
      </c>
      <c r="AM769" s="890">
        <f t="shared" ca="1" si="1515"/>
        <v>38983.183461726978</v>
      </c>
      <c r="AN769" s="890">
        <f t="shared" ca="1" si="1515"/>
        <v>38983.183461726978</v>
      </c>
      <c r="AO769" s="890">
        <f t="shared" ca="1" si="1515"/>
        <v>40454.389396970182</v>
      </c>
      <c r="AP769" s="890">
        <f t="shared" ca="1" si="1515"/>
        <v>40454.389396970182</v>
      </c>
      <c r="AQ769" s="890">
        <f t="shared" ca="1" si="1515"/>
        <v>41953.129251949089</v>
      </c>
      <c r="AR769" s="890">
        <f t="shared" ca="1" si="1515"/>
        <v>37254.96291615886</v>
      </c>
      <c r="AS769" s="890">
        <f t="shared" ca="1" si="1515"/>
        <v>38692.302106353636</v>
      </c>
      <c r="AT769" s="890">
        <f t="shared" ca="1" si="1515"/>
        <v>38692.302106353636</v>
      </c>
      <c r="AU769" s="890">
        <f t="shared" ca="1" si="1515"/>
        <v>40157.924993809356</v>
      </c>
      <c r="AV769" s="890">
        <f t="shared" ca="1" si="1515"/>
        <v>40157.924993809356</v>
      </c>
      <c r="AW769" s="890">
        <f t="shared" ca="1" si="1515"/>
        <v>41651.20964433749</v>
      </c>
      <c r="AX769" s="890">
        <f t="shared" ca="1" si="1515"/>
        <v>41651.20964433749</v>
      </c>
      <c r="AY769" s="890">
        <f t="shared" ca="1" si="1515"/>
        <v>43171.50617275374</v>
      </c>
      <c r="AZ769" s="890">
        <f t="shared" ca="1" si="1515"/>
        <v>43171.50617275374</v>
      </c>
      <c r="BA769" s="890">
        <f t="shared" ca="1" si="1515"/>
        <v>44718.13995582729</v>
      </c>
      <c r="CF769" s="602">
        <f t="shared" ref="CF769:DI769" ca="1" si="1516">IF(ISNUMBER($W769),IF($W769&lt;=$Z$35,$Z$23*$Z$33*365/360/12+IF($W769=$Z$35,-$Z$23*$Z$34+$Z$23*$Z$34*$Z$26+$Z$37/2,),IF(AND($W769&gt;$Z$35,$W769&lt;=$Z$36),$Z$23*($Z$34*CF$40+(1-$Z$34)*$Z$33)*365/360/12+IF($W769=$Z$36,-$Z$23*(1-$Z$34)+$Z260/2,),PMT(CF$40/12*365/360,$Z$24+$Z$35-$Z$36,-$Z$23))),"")</f>
        <v>35568.319858392242</v>
      </c>
      <c r="CG769" s="602">
        <f t="shared" ca="1" si="1516"/>
        <v>36406.382743065027</v>
      </c>
      <c r="CH769" s="602">
        <f t="shared" ca="1" si="1516"/>
        <v>36406.382743065027</v>
      </c>
      <c r="CI769" s="602">
        <f t="shared" ca="1" si="1516"/>
        <v>37254.96291615886</v>
      </c>
      <c r="CJ769" s="602">
        <f t="shared" ca="1" si="1516"/>
        <v>37254.96291615886</v>
      </c>
      <c r="CK769" s="602">
        <f t="shared" ca="1" si="1516"/>
        <v>38113.93857024506</v>
      </c>
      <c r="CL769" s="602">
        <f t="shared" ca="1" si="1516"/>
        <v>38113.93857024506</v>
      </c>
      <c r="CM769" s="602">
        <f t="shared" ca="1" si="1516"/>
        <v>38983.183461726985</v>
      </c>
      <c r="CN769" s="602">
        <f t="shared" ca="1" si="1516"/>
        <v>38983.183461726985</v>
      </c>
      <c r="CO769" s="602">
        <f t="shared" ca="1" si="1516"/>
        <v>39862.567150632683</v>
      </c>
      <c r="CP769" s="602">
        <f t="shared" ca="1" si="1516"/>
        <v>43478.747935967709</v>
      </c>
      <c r="CQ769" s="602">
        <f t="shared" ca="1" si="1516"/>
        <v>45030.566265503898</v>
      </c>
      <c r="CR769" s="602">
        <f t="shared" ca="1" si="1516"/>
        <v>45030.566265503898</v>
      </c>
      <c r="CS769" s="602">
        <f t="shared" ca="1" si="1516"/>
        <v>46607.884191275814</v>
      </c>
      <c r="CT769" s="602">
        <f t="shared" ca="1" si="1516"/>
        <v>46607.884191275814</v>
      </c>
      <c r="CU769" s="602">
        <f t="shared" ca="1" si="1516"/>
        <v>48209.984007450126</v>
      </c>
      <c r="CV769" s="602">
        <f t="shared" ca="1" si="1516"/>
        <v>48209.984007450126</v>
      </c>
      <c r="CW769" s="602">
        <f t="shared" ca="1" si="1516"/>
        <v>49836.133517801674</v>
      </c>
      <c r="CX769" s="602">
        <f t="shared" ca="1" si="1516"/>
        <v>49836.133517801674</v>
      </c>
      <c r="CY769" s="602">
        <f t="shared" ca="1" si="1516"/>
        <v>51485.589135532791</v>
      </c>
      <c r="CZ769" s="602">
        <f t="shared" ca="1" si="1516"/>
        <v>46290.414859746117</v>
      </c>
      <c r="DA769" s="602">
        <f t="shared" ca="1" si="1516"/>
        <v>47887.616454968753</v>
      </c>
      <c r="DB769" s="602">
        <f t="shared" ca="1" si="1516"/>
        <v>47887.616454968753</v>
      </c>
      <c r="DC769" s="602">
        <f t="shared" ca="1" si="1516"/>
        <v>49509.015192921019</v>
      </c>
      <c r="DD769" s="602">
        <f t="shared" ca="1" si="1516"/>
        <v>49509.015192921019</v>
      </c>
      <c r="DE769" s="602">
        <f t="shared" ca="1" si="1516"/>
        <v>51153.869520848333</v>
      </c>
      <c r="DF769" s="602">
        <f t="shared" ca="1" si="1516"/>
        <v>51153.869520848333</v>
      </c>
      <c r="DG769" s="602">
        <f t="shared" ca="1" si="1516"/>
        <v>52821.428913199037</v>
      </c>
      <c r="DH769" s="602">
        <f t="shared" ca="1" si="1516"/>
        <v>52821.428913199037</v>
      </c>
      <c r="DI769" s="602">
        <f t="shared" ca="1" si="1516"/>
        <v>54510.936800140749</v>
      </c>
    </row>
    <row r="770" spans="23:113" x14ac:dyDescent="0.2">
      <c r="W770" s="887">
        <f t="shared" si="1448"/>
        <v>227</v>
      </c>
      <c r="X770" s="890">
        <f t="shared" ref="X770:BA770" ca="1" si="1517">IF(ISNUMBER($W770),IF($W770&lt;=$Z$35,$Z$23*$Z$33*365/360/12+IF($W770=$Z$35,-$Z$23*$Z$34+$Z$23*$Z$34*$Z$26+$Z$37/2,),IF(AND($W770&gt;$Z$35,$W770&lt;=$Z$36),$Z$23*($Z$34*X$40+(1-$Z$34)*$Z$33)*365/360/12+IF($W770=$Z$36,-$Z$23*(1-$Z$34)+$Z261/2,),PMT(X$40/12*365/360,$Z$24+$Z$35-$Z$36,-$Z$23))),"")</f>
        <v>30258.123080979487</v>
      </c>
      <c r="Y770" s="890">
        <f t="shared" ca="1" si="1517"/>
        <v>31023.326031623368</v>
      </c>
      <c r="Z770" s="890">
        <f t="shared" ca="1" si="1517"/>
        <v>31023.326031623368</v>
      </c>
      <c r="AA770" s="890">
        <f t="shared" ca="1" si="1517"/>
        <v>31799.728267184837</v>
      </c>
      <c r="AB770" s="890">
        <f t="shared" ca="1" si="1517"/>
        <v>31799.728267184837</v>
      </c>
      <c r="AC770" s="890">
        <f t="shared" ca="1" si="1517"/>
        <v>32587.243243724675</v>
      </c>
      <c r="AD770" s="890">
        <f t="shared" ca="1" si="1517"/>
        <v>32587.243243724675</v>
      </c>
      <c r="AE770" s="890">
        <f t="shared" ca="1" si="1517"/>
        <v>33385.778544464687</v>
      </c>
      <c r="AF770" s="890">
        <f t="shared" ca="1" si="1517"/>
        <v>33385.778544464687</v>
      </c>
      <c r="AG770" s="890">
        <f t="shared" ca="1" si="1517"/>
        <v>34195.236072157502</v>
      </c>
      <c r="AH770" s="890">
        <f t="shared" ca="1" si="1517"/>
        <v>34740.891398371037</v>
      </c>
      <c r="AI770" s="890">
        <f t="shared" ca="1" si="1517"/>
        <v>36125.853977722742</v>
      </c>
      <c r="AJ770" s="890">
        <f t="shared" ca="1" si="1517"/>
        <v>36125.853977722742</v>
      </c>
      <c r="AK770" s="890">
        <f t="shared" ca="1" si="1517"/>
        <v>37540.139226000429</v>
      </c>
      <c r="AL770" s="890">
        <f t="shared" ca="1" si="1517"/>
        <v>37540.139226000429</v>
      </c>
      <c r="AM770" s="890">
        <f t="shared" ca="1" si="1517"/>
        <v>38983.183461726978</v>
      </c>
      <c r="AN770" s="890">
        <f t="shared" ca="1" si="1517"/>
        <v>38983.183461726978</v>
      </c>
      <c r="AO770" s="890">
        <f t="shared" ca="1" si="1517"/>
        <v>40454.389396970182</v>
      </c>
      <c r="AP770" s="890">
        <f t="shared" ca="1" si="1517"/>
        <v>40454.389396970182</v>
      </c>
      <c r="AQ770" s="890">
        <f t="shared" ca="1" si="1517"/>
        <v>41953.129251949089</v>
      </c>
      <c r="AR770" s="890">
        <f t="shared" ca="1" si="1517"/>
        <v>37254.96291615886</v>
      </c>
      <c r="AS770" s="890">
        <f t="shared" ca="1" si="1517"/>
        <v>38692.302106353636</v>
      </c>
      <c r="AT770" s="890">
        <f t="shared" ca="1" si="1517"/>
        <v>38692.302106353636</v>
      </c>
      <c r="AU770" s="890">
        <f t="shared" ca="1" si="1517"/>
        <v>40157.924993809356</v>
      </c>
      <c r="AV770" s="890">
        <f t="shared" ca="1" si="1517"/>
        <v>40157.924993809356</v>
      </c>
      <c r="AW770" s="890">
        <f t="shared" ca="1" si="1517"/>
        <v>41651.20964433749</v>
      </c>
      <c r="AX770" s="890">
        <f t="shared" ca="1" si="1517"/>
        <v>41651.20964433749</v>
      </c>
      <c r="AY770" s="890">
        <f t="shared" ca="1" si="1517"/>
        <v>43171.50617275374</v>
      </c>
      <c r="AZ770" s="890">
        <f t="shared" ca="1" si="1517"/>
        <v>43171.50617275374</v>
      </c>
      <c r="BA770" s="890">
        <f t="shared" ca="1" si="1517"/>
        <v>44718.13995582729</v>
      </c>
      <c r="CF770" s="602">
        <f t="shared" ref="CF770:DI770" ca="1" si="1518">IF(ISNUMBER($W770),IF($W770&lt;=$Z$35,$Z$23*$Z$33*365/360/12+IF($W770=$Z$35,-$Z$23*$Z$34+$Z$23*$Z$34*$Z$26+$Z$37/2,),IF(AND($W770&gt;$Z$35,$W770&lt;=$Z$36),$Z$23*($Z$34*CF$40+(1-$Z$34)*$Z$33)*365/360/12+IF($W770=$Z$36,-$Z$23*(1-$Z$34)+$Z261/2,),PMT(CF$40/12*365/360,$Z$24+$Z$35-$Z$36,-$Z$23))),"")</f>
        <v>35568.319858392242</v>
      </c>
      <c r="CG770" s="602">
        <f t="shared" ca="1" si="1518"/>
        <v>36406.382743065027</v>
      </c>
      <c r="CH770" s="602">
        <f t="shared" ca="1" si="1518"/>
        <v>36406.382743065027</v>
      </c>
      <c r="CI770" s="602">
        <f t="shared" ca="1" si="1518"/>
        <v>37254.96291615886</v>
      </c>
      <c r="CJ770" s="602">
        <f t="shared" ca="1" si="1518"/>
        <v>37254.96291615886</v>
      </c>
      <c r="CK770" s="602">
        <f t="shared" ca="1" si="1518"/>
        <v>38113.93857024506</v>
      </c>
      <c r="CL770" s="602">
        <f t="shared" ca="1" si="1518"/>
        <v>38113.93857024506</v>
      </c>
      <c r="CM770" s="602">
        <f t="shared" ca="1" si="1518"/>
        <v>38983.183461726985</v>
      </c>
      <c r="CN770" s="602">
        <f t="shared" ca="1" si="1518"/>
        <v>38983.183461726985</v>
      </c>
      <c r="CO770" s="602">
        <f t="shared" ca="1" si="1518"/>
        <v>39862.567150632683</v>
      </c>
      <c r="CP770" s="602">
        <f t="shared" ca="1" si="1518"/>
        <v>43478.747935967709</v>
      </c>
      <c r="CQ770" s="602">
        <f t="shared" ca="1" si="1518"/>
        <v>45030.566265503898</v>
      </c>
      <c r="CR770" s="602">
        <f t="shared" ca="1" si="1518"/>
        <v>45030.566265503898</v>
      </c>
      <c r="CS770" s="602">
        <f t="shared" ca="1" si="1518"/>
        <v>46607.884191275814</v>
      </c>
      <c r="CT770" s="602">
        <f t="shared" ca="1" si="1518"/>
        <v>46607.884191275814</v>
      </c>
      <c r="CU770" s="602">
        <f t="shared" ca="1" si="1518"/>
        <v>48209.984007450126</v>
      </c>
      <c r="CV770" s="602">
        <f t="shared" ca="1" si="1518"/>
        <v>48209.984007450126</v>
      </c>
      <c r="CW770" s="602">
        <f t="shared" ca="1" si="1518"/>
        <v>49836.133517801674</v>
      </c>
      <c r="CX770" s="602">
        <f t="shared" ca="1" si="1518"/>
        <v>49836.133517801674</v>
      </c>
      <c r="CY770" s="602">
        <f t="shared" ca="1" si="1518"/>
        <v>51485.589135532791</v>
      </c>
      <c r="CZ770" s="602">
        <f t="shared" ca="1" si="1518"/>
        <v>46290.414859746117</v>
      </c>
      <c r="DA770" s="602">
        <f t="shared" ca="1" si="1518"/>
        <v>47887.616454968753</v>
      </c>
      <c r="DB770" s="602">
        <f t="shared" ca="1" si="1518"/>
        <v>47887.616454968753</v>
      </c>
      <c r="DC770" s="602">
        <f t="shared" ca="1" si="1518"/>
        <v>49509.015192921019</v>
      </c>
      <c r="DD770" s="602">
        <f t="shared" ca="1" si="1518"/>
        <v>49509.015192921019</v>
      </c>
      <c r="DE770" s="602">
        <f t="shared" ca="1" si="1518"/>
        <v>51153.869520848333</v>
      </c>
      <c r="DF770" s="602">
        <f t="shared" ca="1" si="1518"/>
        <v>51153.869520848333</v>
      </c>
      <c r="DG770" s="602">
        <f t="shared" ca="1" si="1518"/>
        <v>52821.428913199037</v>
      </c>
      <c r="DH770" s="602">
        <f t="shared" ca="1" si="1518"/>
        <v>52821.428913199037</v>
      </c>
      <c r="DI770" s="602">
        <f t="shared" ca="1" si="1518"/>
        <v>54510.936800140749</v>
      </c>
    </row>
    <row r="771" spans="23:113" x14ac:dyDescent="0.2">
      <c r="W771" s="887">
        <f t="shared" si="1448"/>
        <v>228</v>
      </c>
      <c r="X771" s="890">
        <f t="shared" ref="X771:BA771" ca="1" si="1519">IF(ISNUMBER($W771),IF($W771&lt;=$Z$35,$Z$23*$Z$33*365/360/12+IF($W771=$Z$35,-$Z$23*$Z$34+$Z$23*$Z$34*$Z$26+$Z$37/2,),IF(AND($W771&gt;$Z$35,$W771&lt;=$Z$36),$Z$23*($Z$34*X$40+(1-$Z$34)*$Z$33)*365/360/12+IF($W771=$Z$36,-$Z$23*(1-$Z$34)+$Z262/2,),PMT(X$40/12*365/360,$Z$24+$Z$35-$Z$36,-$Z$23))),"")</f>
        <v>30258.123080979487</v>
      </c>
      <c r="Y771" s="890">
        <f t="shared" ca="1" si="1519"/>
        <v>31023.326031623368</v>
      </c>
      <c r="Z771" s="890">
        <f t="shared" ca="1" si="1519"/>
        <v>31023.326031623368</v>
      </c>
      <c r="AA771" s="890">
        <f t="shared" ca="1" si="1519"/>
        <v>31799.728267184837</v>
      </c>
      <c r="AB771" s="890">
        <f t="shared" ca="1" si="1519"/>
        <v>31799.728267184837</v>
      </c>
      <c r="AC771" s="890">
        <f t="shared" ca="1" si="1519"/>
        <v>32587.243243724675</v>
      </c>
      <c r="AD771" s="890">
        <f t="shared" ca="1" si="1519"/>
        <v>32587.243243724675</v>
      </c>
      <c r="AE771" s="890">
        <f t="shared" ca="1" si="1519"/>
        <v>33385.778544464687</v>
      </c>
      <c r="AF771" s="890">
        <f t="shared" ca="1" si="1519"/>
        <v>33385.778544464687</v>
      </c>
      <c r="AG771" s="890">
        <f t="shared" ca="1" si="1519"/>
        <v>34195.236072157502</v>
      </c>
      <c r="AH771" s="890">
        <f t="shared" ca="1" si="1519"/>
        <v>34740.891398371037</v>
      </c>
      <c r="AI771" s="890">
        <f t="shared" ca="1" si="1519"/>
        <v>36125.853977722742</v>
      </c>
      <c r="AJ771" s="890">
        <f t="shared" ca="1" si="1519"/>
        <v>36125.853977722742</v>
      </c>
      <c r="AK771" s="890">
        <f t="shared" ca="1" si="1519"/>
        <v>37540.139226000429</v>
      </c>
      <c r="AL771" s="890">
        <f t="shared" ca="1" si="1519"/>
        <v>37540.139226000429</v>
      </c>
      <c r="AM771" s="890">
        <f t="shared" ca="1" si="1519"/>
        <v>38983.183461726978</v>
      </c>
      <c r="AN771" s="890">
        <f t="shared" ca="1" si="1519"/>
        <v>38983.183461726978</v>
      </c>
      <c r="AO771" s="890">
        <f t="shared" ca="1" si="1519"/>
        <v>40454.389396970182</v>
      </c>
      <c r="AP771" s="890">
        <f t="shared" ca="1" si="1519"/>
        <v>40454.389396970182</v>
      </c>
      <c r="AQ771" s="890">
        <f t="shared" ca="1" si="1519"/>
        <v>41953.129251949089</v>
      </c>
      <c r="AR771" s="890">
        <f t="shared" ca="1" si="1519"/>
        <v>37254.96291615886</v>
      </c>
      <c r="AS771" s="890">
        <f t="shared" ca="1" si="1519"/>
        <v>38692.302106353636</v>
      </c>
      <c r="AT771" s="890">
        <f t="shared" ca="1" si="1519"/>
        <v>38692.302106353636</v>
      </c>
      <c r="AU771" s="890">
        <f t="shared" ca="1" si="1519"/>
        <v>40157.924993809356</v>
      </c>
      <c r="AV771" s="890">
        <f t="shared" ca="1" si="1519"/>
        <v>40157.924993809356</v>
      </c>
      <c r="AW771" s="890">
        <f t="shared" ca="1" si="1519"/>
        <v>41651.20964433749</v>
      </c>
      <c r="AX771" s="890">
        <f t="shared" ca="1" si="1519"/>
        <v>41651.20964433749</v>
      </c>
      <c r="AY771" s="890">
        <f t="shared" ca="1" si="1519"/>
        <v>43171.50617275374</v>
      </c>
      <c r="AZ771" s="890">
        <f t="shared" ca="1" si="1519"/>
        <v>43171.50617275374</v>
      </c>
      <c r="BA771" s="890">
        <f t="shared" ca="1" si="1519"/>
        <v>44718.13995582729</v>
      </c>
      <c r="CF771" s="602">
        <f t="shared" ref="CF771:DI771" ca="1" si="1520">IF(ISNUMBER($W771),IF($W771&lt;=$Z$35,$Z$23*$Z$33*365/360/12+IF($W771=$Z$35,-$Z$23*$Z$34+$Z$23*$Z$34*$Z$26+$Z$37/2,),IF(AND($W771&gt;$Z$35,$W771&lt;=$Z$36),$Z$23*($Z$34*CF$40+(1-$Z$34)*$Z$33)*365/360/12+IF($W771=$Z$36,-$Z$23*(1-$Z$34)+$Z262/2,),PMT(CF$40/12*365/360,$Z$24+$Z$35-$Z$36,-$Z$23))),"")</f>
        <v>35568.319858392242</v>
      </c>
      <c r="CG771" s="602">
        <f t="shared" ca="1" si="1520"/>
        <v>36406.382743065027</v>
      </c>
      <c r="CH771" s="602">
        <f t="shared" ca="1" si="1520"/>
        <v>36406.382743065027</v>
      </c>
      <c r="CI771" s="602">
        <f t="shared" ca="1" si="1520"/>
        <v>37254.96291615886</v>
      </c>
      <c r="CJ771" s="602">
        <f t="shared" ca="1" si="1520"/>
        <v>37254.96291615886</v>
      </c>
      <c r="CK771" s="602">
        <f t="shared" ca="1" si="1520"/>
        <v>38113.93857024506</v>
      </c>
      <c r="CL771" s="602">
        <f t="shared" ca="1" si="1520"/>
        <v>38113.93857024506</v>
      </c>
      <c r="CM771" s="602">
        <f t="shared" ca="1" si="1520"/>
        <v>38983.183461726985</v>
      </c>
      <c r="CN771" s="602">
        <f t="shared" ca="1" si="1520"/>
        <v>38983.183461726985</v>
      </c>
      <c r="CO771" s="602">
        <f t="shared" ca="1" si="1520"/>
        <v>39862.567150632683</v>
      </c>
      <c r="CP771" s="602">
        <f t="shared" ca="1" si="1520"/>
        <v>43478.747935967709</v>
      </c>
      <c r="CQ771" s="602">
        <f t="shared" ca="1" si="1520"/>
        <v>45030.566265503898</v>
      </c>
      <c r="CR771" s="602">
        <f t="shared" ca="1" si="1520"/>
        <v>45030.566265503898</v>
      </c>
      <c r="CS771" s="602">
        <f t="shared" ca="1" si="1520"/>
        <v>46607.884191275814</v>
      </c>
      <c r="CT771" s="602">
        <f t="shared" ca="1" si="1520"/>
        <v>46607.884191275814</v>
      </c>
      <c r="CU771" s="602">
        <f t="shared" ca="1" si="1520"/>
        <v>48209.984007450126</v>
      </c>
      <c r="CV771" s="602">
        <f t="shared" ca="1" si="1520"/>
        <v>48209.984007450126</v>
      </c>
      <c r="CW771" s="602">
        <f t="shared" ca="1" si="1520"/>
        <v>49836.133517801674</v>
      </c>
      <c r="CX771" s="602">
        <f t="shared" ca="1" si="1520"/>
        <v>49836.133517801674</v>
      </c>
      <c r="CY771" s="602">
        <f t="shared" ca="1" si="1520"/>
        <v>51485.589135532791</v>
      </c>
      <c r="CZ771" s="602">
        <f t="shared" ca="1" si="1520"/>
        <v>46290.414859746117</v>
      </c>
      <c r="DA771" s="602">
        <f t="shared" ca="1" si="1520"/>
        <v>47887.616454968753</v>
      </c>
      <c r="DB771" s="602">
        <f t="shared" ca="1" si="1520"/>
        <v>47887.616454968753</v>
      </c>
      <c r="DC771" s="602">
        <f t="shared" ca="1" si="1520"/>
        <v>49509.015192921019</v>
      </c>
      <c r="DD771" s="602">
        <f t="shared" ca="1" si="1520"/>
        <v>49509.015192921019</v>
      </c>
      <c r="DE771" s="602">
        <f t="shared" ca="1" si="1520"/>
        <v>51153.869520848333</v>
      </c>
      <c r="DF771" s="602">
        <f t="shared" ca="1" si="1520"/>
        <v>51153.869520848333</v>
      </c>
      <c r="DG771" s="602">
        <f t="shared" ca="1" si="1520"/>
        <v>52821.428913199037</v>
      </c>
      <c r="DH771" s="602">
        <f t="shared" ca="1" si="1520"/>
        <v>52821.428913199037</v>
      </c>
      <c r="DI771" s="602">
        <f t="shared" ca="1" si="1520"/>
        <v>54510.936800140749</v>
      </c>
    </row>
    <row r="772" spans="23:113" x14ac:dyDescent="0.2">
      <c r="W772" s="887">
        <f t="shared" si="1448"/>
        <v>229</v>
      </c>
      <c r="X772" s="890">
        <f t="shared" ref="X772:BA772" ca="1" si="1521">IF(ISNUMBER($W772),IF($W772&lt;=$Z$35,$Z$23*$Z$33*365/360/12+IF($W772=$Z$35,-$Z$23*$Z$34+$Z$23*$Z$34*$Z$26+$Z$37/2,),IF(AND($W772&gt;$Z$35,$W772&lt;=$Z$36),$Z$23*($Z$34*X$40+(1-$Z$34)*$Z$33)*365/360/12+IF($W772=$Z$36,-$Z$23*(1-$Z$34)+$Z263/2,),PMT(X$40/12*365/360,$Z$24+$Z$35-$Z$36,-$Z$23))),"")</f>
        <v>30258.123080979487</v>
      </c>
      <c r="Y772" s="890">
        <f t="shared" ca="1" si="1521"/>
        <v>31023.326031623368</v>
      </c>
      <c r="Z772" s="890">
        <f t="shared" ca="1" si="1521"/>
        <v>31023.326031623368</v>
      </c>
      <c r="AA772" s="890">
        <f t="shared" ca="1" si="1521"/>
        <v>31799.728267184837</v>
      </c>
      <c r="AB772" s="890">
        <f t="shared" ca="1" si="1521"/>
        <v>31799.728267184837</v>
      </c>
      <c r="AC772" s="890">
        <f t="shared" ca="1" si="1521"/>
        <v>32587.243243724675</v>
      </c>
      <c r="AD772" s="890">
        <f t="shared" ca="1" si="1521"/>
        <v>32587.243243724675</v>
      </c>
      <c r="AE772" s="890">
        <f t="shared" ca="1" si="1521"/>
        <v>33385.778544464687</v>
      </c>
      <c r="AF772" s="890">
        <f t="shared" ca="1" si="1521"/>
        <v>33385.778544464687</v>
      </c>
      <c r="AG772" s="890">
        <f t="shared" ca="1" si="1521"/>
        <v>34195.236072157502</v>
      </c>
      <c r="AH772" s="890">
        <f t="shared" ca="1" si="1521"/>
        <v>34740.891398371037</v>
      </c>
      <c r="AI772" s="890">
        <f t="shared" ca="1" si="1521"/>
        <v>36125.853977722742</v>
      </c>
      <c r="AJ772" s="890">
        <f t="shared" ca="1" si="1521"/>
        <v>36125.853977722742</v>
      </c>
      <c r="AK772" s="890">
        <f t="shared" ca="1" si="1521"/>
        <v>37540.139226000429</v>
      </c>
      <c r="AL772" s="890">
        <f t="shared" ca="1" si="1521"/>
        <v>37540.139226000429</v>
      </c>
      <c r="AM772" s="890">
        <f t="shared" ca="1" si="1521"/>
        <v>38983.183461726978</v>
      </c>
      <c r="AN772" s="890">
        <f t="shared" ca="1" si="1521"/>
        <v>38983.183461726978</v>
      </c>
      <c r="AO772" s="890">
        <f t="shared" ca="1" si="1521"/>
        <v>40454.389396970182</v>
      </c>
      <c r="AP772" s="890">
        <f t="shared" ca="1" si="1521"/>
        <v>40454.389396970182</v>
      </c>
      <c r="AQ772" s="890">
        <f t="shared" ca="1" si="1521"/>
        <v>41953.129251949089</v>
      </c>
      <c r="AR772" s="890">
        <f t="shared" ca="1" si="1521"/>
        <v>37254.96291615886</v>
      </c>
      <c r="AS772" s="890">
        <f t="shared" ca="1" si="1521"/>
        <v>38692.302106353636</v>
      </c>
      <c r="AT772" s="890">
        <f t="shared" ca="1" si="1521"/>
        <v>38692.302106353636</v>
      </c>
      <c r="AU772" s="890">
        <f t="shared" ca="1" si="1521"/>
        <v>40157.924993809356</v>
      </c>
      <c r="AV772" s="890">
        <f t="shared" ca="1" si="1521"/>
        <v>40157.924993809356</v>
      </c>
      <c r="AW772" s="890">
        <f t="shared" ca="1" si="1521"/>
        <v>41651.20964433749</v>
      </c>
      <c r="AX772" s="890">
        <f t="shared" ca="1" si="1521"/>
        <v>41651.20964433749</v>
      </c>
      <c r="AY772" s="890">
        <f t="shared" ca="1" si="1521"/>
        <v>43171.50617275374</v>
      </c>
      <c r="AZ772" s="890">
        <f t="shared" ca="1" si="1521"/>
        <v>43171.50617275374</v>
      </c>
      <c r="BA772" s="890">
        <f t="shared" ca="1" si="1521"/>
        <v>44718.13995582729</v>
      </c>
      <c r="CF772" s="602">
        <f t="shared" ref="CF772:DI772" ca="1" si="1522">IF(ISNUMBER($W772),IF($W772&lt;=$Z$35,$Z$23*$Z$33*365/360/12+IF($W772=$Z$35,-$Z$23*$Z$34+$Z$23*$Z$34*$Z$26+$Z$37/2,),IF(AND($W772&gt;$Z$35,$W772&lt;=$Z$36),$Z$23*($Z$34*CF$40+(1-$Z$34)*$Z$33)*365/360/12+IF($W772=$Z$36,-$Z$23*(1-$Z$34)+$Z263/2,),PMT(CF$40/12*365/360,$Z$24+$Z$35-$Z$36,-$Z$23))),"")</f>
        <v>35568.319858392242</v>
      </c>
      <c r="CG772" s="602">
        <f t="shared" ca="1" si="1522"/>
        <v>36406.382743065027</v>
      </c>
      <c r="CH772" s="602">
        <f t="shared" ca="1" si="1522"/>
        <v>36406.382743065027</v>
      </c>
      <c r="CI772" s="602">
        <f t="shared" ca="1" si="1522"/>
        <v>37254.96291615886</v>
      </c>
      <c r="CJ772" s="602">
        <f t="shared" ca="1" si="1522"/>
        <v>37254.96291615886</v>
      </c>
      <c r="CK772" s="602">
        <f t="shared" ca="1" si="1522"/>
        <v>38113.93857024506</v>
      </c>
      <c r="CL772" s="602">
        <f t="shared" ca="1" si="1522"/>
        <v>38113.93857024506</v>
      </c>
      <c r="CM772" s="602">
        <f t="shared" ca="1" si="1522"/>
        <v>38983.183461726985</v>
      </c>
      <c r="CN772" s="602">
        <f t="shared" ca="1" si="1522"/>
        <v>38983.183461726985</v>
      </c>
      <c r="CO772" s="602">
        <f t="shared" ca="1" si="1522"/>
        <v>39862.567150632683</v>
      </c>
      <c r="CP772" s="602">
        <f t="shared" ca="1" si="1522"/>
        <v>43478.747935967709</v>
      </c>
      <c r="CQ772" s="602">
        <f t="shared" ca="1" si="1522"/>
        <v>45030.566265503898</v>
      </c>
      <c r="CR772" s="602">
        <f t="shared" ca="1" si="1522"/>
        <v>45030.566265503898</v>
      </c>
      <c r="CS772" s="602">
        <f t="shared" ca="1" si="1522"/>
        <v>46607.884191275814</v>
      </c>
      <c r="CT772" s="602">
        <f t="shared" ca="1" si="1522"/>
        <v>46607.884191275814</v>
      </c>
      <c r="CU772" s="602">
        <f t="shared" ca="1" si="1522"/>
        <v>48209.984007450126</v>
      </c>
      <c r="CV772" s="602">
        <f t="shared" ca="1" si="1522"/>
        <v>48209.984007450126</v>
      </c>
      <c r="CW772" s="602">
        <f t="shared" ca="1" si="1522"/>
        <v>49836.133517801674</v>
      </c>
      <c r="CX772" s="602">
        <f t="shared" ca="1" si="1522"/>
        <v>49836.133517801674</v>
      </c>
      <c r="CY772" s="602">
        <f t="shared" ca="1" si="1522"/>
        <v>51485.589135532791</v>
      </c>
      <c r="CZ772" s="602">
        <f t="shared" ca="1" si="1522"/>
        <v>46290.414859746117</v>
      </c>
      <c r="DA772" s="602">
        <f t="shared" ca="1" si="1522"/>
        <v>47887.616454968753</v>
      </c>
      <c r="DB772" s="602">
        <f t="shared" ca="1" si="1522"/>
        <v>47887.616454968753</v>
      </c>
      <c r="DC772" s="602">
        <f t="shared" ca="1" si="1522"/>
        <v>49509.015192921019</v>
      </c>
      <c r="DD772" s="602">
        <f t="shared" ca="1" si="1522"/>
        <v>49509.015192921019</v>
      </c>
      <c r="DE772" s="602">
        <f t="shared" ca="1" si="1522"/>
        <v>51153.869520848333</v>
      </c>
      <c r="DF772" s="602">
        <f t="shared" ca="1" si="1522"/>
        <v>51153.869520848333</v>
      </c>
      <c r="DG772" s="602">
        <f t="shared" ca="1" si="1522"/>
        <v>52821.428913199037</v>
      </c>
      <c r="DH772" s="602">
        <f t="shared" ca="1" si="1522"/>
        <v>52821.428913199037</v>
      </c>
      <c r="DI772" s="602">
        <f t="shared" ca="1" si="1522"/>
        <v>54510.936800140749</v>
      </c>
    </row>
    <row r="773" spans="23:113" x14ac:dyDescent="0.2">
      <c r="W773" s="887">
        <f t="shared" si="1448"/>
        <v>230</v>
      </c>
      <c r="X773" s="890">
        <f t="shared" ref="X773:BA773" ca="1" si="1523">IF(ISNUMBER($W773),IF($W773&lt;=$Z$35,$Z$23*$Z$33*365/360/12+IF($W773=$Z$35,-$Z$23*$Z$34+$Z$23*$Z$34*$Z$26+$Z$37/2,),IF(AND($W773&gt;$Z$35,$W773&lt;=$Z$36),$Z$23*($Z$34*X$40+(1-$Z$34)*$Z$33)*365/360/12+IF($W773=$Z$36,-$Z$23*(1-$Z$34)+$Z264/2,),PMT(X$40/12*365/360,$Z$24+$Z$35-$Z$36,-$Z$23))),"")</f>
        <v>30258.123080979487</v>
      </c>
      <c r="Y773" s="890">
        <f t="shared" ca="1" si="1523"/>
        <v>31023.326031623368</v>
      </c>
      <c r="Z773" s="890">
        <f t="shared" ca="1" si="1523"/>
        <v>31023.326031623368</v>
      </c>
      <c r="AA773" s="890">
        <f t="shared" ca="1" si="1523"/>
        <v>31799.728267184837</v>
      </c>
      <c r="AB773" s="890">
        <f t="shared" ca="1" si="1523"/>
        <v>31799.728267184837</v>
      </c>
      <c r="AC773" s="890">
        <f t="shared" ca="1" si="1523"/>
        <v>32587.243243724675</v>
      </c>
      <c r="AD773" s="890">
        <f t="shared" ca="1" si="1523"/>
        <v>32587.243243724675</v>
      </c>
      <c r="AE773" s="890">
        <f t="shared" ca="1" si="1523"/>
        <v>33385.778544464687</v>
      </c>
      <c r="AF773" s="890">
        <f t="shared" ca="1" si="1523"/>
        <v>33385.778544464687</v>
      </c>
      <c r="AG773" s="890">
        <f t="shared" ca="1" si="1523"/>
        <v>34195.236072157502</v>
      </c>
      <c r="AH773" s="890">
        <f t="shared" ca="1" si="1523"/>
        <v>34740.891398371037</v>
      </c>
      <c r="AI773" s="890">
        <f t="shared" ca="1" si="1523"/>
        <v>36125.853977722742</v>
      </c>
      <c r="AJ773" s="890">
        <f t="shared" ca="1" si="1523"/>
        <v>36125.853977722742</v>
      </c>
      <c r="AK773" s="890">
        <f t="shared" ca="1" si="1523"/>
        <v>37540.139226000429</v>
      </c>
      <c r="AL773" s="890">
        <f t="shared" ca="1" si="1523"/>
        <v>37540.139226000429</v>
      </c>
      <c r="AM773" s="890">
        <f t="shared" ca="1" si="1523"/>
        <v>38983.183461726978</v>
      </c>
      <c r="AN773" s="890">
        <f t="shared" ca="1" si="1523"/>
        <v>38983.183461726978</v>
      </c>
      <c r="AO773" s="890">
        <f t="shared" ca="1" si="1523"/>
        <v>40454.389396970182</v>
      </c>
      <c r="AP773" s="890">
        <f t="shared" ca="1" si="1523"/>
        <v>40454.389396970182</v>
      </c>
      <c r="AQ773" s="890">
        <f t="shared" ca="1" si="1523"/>
        <v>41953.129251949089</v>
      </c>
      <c r="AR773" s="890">
        <f t="shared" ca="1" si="1523"/>
        <v>37254.96291615886</v>
      </c>
      <c r="AS773" s="890">
        <f t="shared" ca="1" si="1523"/>
        <v>38692.302106353636</v>
      </c>
      <c r="AT773" s="890">
        <f t="shared" ca="1" si="1523"/>
        <v>38692.302106353636</v>
      </c>
      <c r="AU773" s="890">
        <f t="shared" ca="1" si="1523"/>
        <v>40157.924993809356</v>
      </c>
      <c r="AV773" s="890">
        <f t="shared" ca="1" si="1523"/>
        <v>40157.924993809356</v>
      </c>
      <c r="AW773" s="890">
        <f t="shared" ca="1" si="1523"/>
        <v>41651.20964433749</v>
      </c>
      <c r="AX773" s="890">
        <f t="shared" ca="1" si="1523"/>
        <v>41651.20964433749</v>
      </c>
      <c r="AY773" s="890">
        <f t="shared" ca="1" si="1523"/>
        <v>43171.50617275374</v>
      </c>
      <c r="AZ773" s="890">
        <f t="shared" ca="1" si="1523"/>
        <v>43171.50617275374</v>
      </c>
      <c r="BA773" s="890">
        <f t="shared" ca="1" si="1523"/>
        <v>44718.13995582729</v>
      </c>
      <c r="CF773" s="602">
        <f t="shared" ref="CF773:DI773" ca="1" si="1524">IF(ISNUMBER($W773),IF($W773&lt;=$Z$35,$Z$23*$Z$33*365/360/12+IF($W773=$Z$35,-$Z$23*$Z$34+$Z$23*$Z$34*$Z$26+$Z$37/2,),IF(AND($W773&gt;$Z$35,$W773&lt;=$Z$36),$Z$23*($Z$34*CF$40+(1-$Z$34)*$Z$33)*365/360/12+IF($W773=$Z$36,-$Z$23*(1-$Z$34)+$Z264/2,),PMT(CF$40/12*365/360,$Z$24+$Z$35-$Z$36,-$Z$23))),"")</f>
        <v>35568.319858392242</v>
      </c>
      <c r="CG773" s="602">
        <f t="shared" ca="1" si="1524"/>
        <v>36406.382743065027</v>
      </c>
      <c r="CH773" s="602">
        <f t="shared" ca="1" si="1524"/>
        <v>36406.382743065027</v>
      </c>
      <c r="CI773" s="602">
        <f t="shared" ca="1" si="1524"/>
        <v>37254.96291615886</v>
      </c>
      <c r="CJ773" s="602">
        <f t="shared" ca="1" si="1524"/>
        <v>37254.96291615886</v>
      </c>
      <c r="CK773" s="602">
        <f t="shared" ca="1" si="1524"/>
        <v>38113.93857024506</v>
      </c>
      <c r="CL773" s="602">
        <f t="shared" ca="1" si="1524"/>
        <v>38113.93857024506</v>
      </c>
      <c r="CM773" s="602">
        <f t="shared" ca="1" si="1524"/>
        <v>38983.183461726985</v>
      </c>
      <c r="CN773" s="602">
        <f t="shared" ca="1" si="1524"/>
        <v>38983.183461726985</v>
      </c>
      <c r="CO773" s="602">
        <f t="shared" ca="1" si="1524"/>
        <v>39862.567150632683</v>
      </c>
      <c r="CP773" s="602">
        <f t="shared" ca="1" si="1524"/>
        <v>43478.747935967709</v>
      </c>
      <c r="CQ773" s="602">
        <f t="shared" ca="1" si="1524"/>
        <v>45030.566265503898</v>
      </c>
      <c r="CR773" s="602">
        <f t="shared" ca="1" si="1524"/>
        <v>45030.566265503898</v>
      </c>
      <c r="CS773" s="602">
        <f t="shared" ca="1" si="1524"/>
        <v>46607.884191275814</v>
      </c>
      <c r="CT773" s="602">
        <f t="shared" ca="1" si="1524"/>
        <v>46607.884191275814</v>
      </c>
      <c r="CU773" s="602">
        <f t="shared" ca="1" si="1524"/>
        <v>48209.984007450126</v>
      </c>
      <c r="CV773" s="602">
        <f t="shared" ca="1" si="1524"/>
        <v>48209.984007450126</v>
      </c>
      <c r="CW773" s="602">
        <f t="shared" ca="1" si="1524"/>
        <v>49836.133517801674</v>
      </c>
      <c r="CX773" s="602">
        <f t="shared" ca="1" si="1524"/>
        <v>49836.133517801674</v>
      </c>
      <c r="CY773" s="602">
        <f t="shared" ca="1" si="1524"/>
        <v>51485.589135532791</v>
      </c>
      <c r="CZ773" s="602">
        <f t="shared" ca="1" si="1524"/>
        <v>46290.414859746117</v>
      </c>
      <c r="DA773" s="602">
        <f t="shared" ca="1" si="1524"/>
        <v>47887.616454968753</v>
      </c>
      <c r="DB773" s="602">
        <f t="shared" ca="1" si="1524"/>
        <v>47887.616454968753</v>
      </c>
      <c r="DC773" s="602">
        <f t="shared" ca="1" si="1524"/>
        <v>49509.015192921019</v>
      </c>
      <c r="DD773" s="602">
        <f t="shared" ca="1" si="1524"/>
        <v>49509.015192921019</v>
      </c>
      <c r="DE773" s="602">
        <f t="shared" ca="1" si="1524"/>
        <v>51153.869520848333</v>
      </c>
      <c r="DF773" s="602">
        <f t="shared" ca="1" si="1524"/>
        <v>51153.869520848333</v>
      </c>
      <c r="DG773" s="602">
        <f t="shared" ca="1" si="1524"/>
        <v>52821.428913199037</v>
      </c>
      <c r="DH773" s="602">
        <f t="shared" ca="1" si="1524"/>
        <v>52821.428913199037</v>
      </c>
      <c r="DI773" s="602">
        <f t="shared" ca="1" si="1524"/>
        <v>54510.936800140749</v>
      </c>
    </row>
    <row r="774" spans="23:113" x14ac:dyDescent="0.2">
      <c r="W774" s="887">
        <f t="shared" si="1448"/>
        <v>231</v>
      </c>
      <c r="X774" s="890">
        <f t="shared" ref="X774:BA774" ca="1" si="1525">IF(ISNUMBER($W774),IF($W774&lt;=$Z$35,$Z$23*$Z$33*365/360/12+IF($W774=$Z$35,-$Z$23*$Z$34+$Z$23*$Z$34*$Z$26+$Z$37/2,),IF(AND($W774&gt;$Z$35,$W774&lt;=$Z$36),$Z$23*($Z$34*X$40+(1-$Z$34)*$Z$33)*365/360/12+IF($W774=$Z$36,-$Z$23*(1-$Z$34)+$Z265/2,),PMT(X$40/12*365/360,$Z$24+$Z$35-$Z$36,-$Z$23))),"")</f>
        <v>30258.123080979487</v>
      </c>
      <c r="Y774" s="890">
        <f t="shared" ca="1" si="1525"/>
        <v>31023.326031623368</v>
      </c>
      <c r="Z774" s="890">
        <f t="shared" ca="1" si="1525"/>
        <v>31023.326031623368</v>
      </c>
      <c r="AA774" s="890">
        <f t="shared" ca="1" si="1525"/>
        <v>31799.728267184837</v>
      </c>
      <c r="AB774" s="890">
        <f t="shared" ca="1" si="1525"/>
        <v>31799.728267184837</v>
      </c>
      <c r="AC774" s="890">
        <f t="shared" ca="1" si="1525"/>
        <v>32587.243243724675</v>
      </c>
      <c r="AD774" s="890">
        <f t="shared" ca="1" si="1525"/>
        <v>32587.243243724675</v>
      </c>
      <c r="AE774" s="890">
        <f t="shared" ca="1" si="1525"/>
        <v>33385.778544464687</v>
      </c>
      <c r="AF774" s="890">
        <f t="shared" ca="1" si="1525"/>
        <v>33385.778544464687</v>
      </c>
      <c r="AG774" s="890">
        <f t="shared" ca="1" si="1525"/>
        <v>34195.236072157502</v>
      </c>
      <c r="AH774" s="890">
        <f t="shared" ca="1" si="1525"/>
        <v>34740.891398371037</v>
      </c>
      <c r="AI774" s="890">
        <f t="shared" ca="1" si="1525"/>
        <v>36125.853977722742</v>
      </c>
      <c r="AJ774" s="890">
        <f t="shared" ca="1" si="1525"/>
        <v>36125.853977722742</v>
      </c>
      <c r="AK774" s="890">
        <f t="shared" ca="1" si="1525"/>
        <v>37540.139226000429</v>
      </c>
      <c r="AL774" s="890">
        <f t="shared" ca="1" si="1525"/>
        <v>37540.139226000429</v>
      </c>
      <c r="AM774" s="890">
        <f t="shared" ca="1" si="1525"/>
        <v>38983.183461726978</v>
      </c>
      <c r="AN774" s="890">
        <f t="shared" ca="1" si="1525"/>
        <v>38983.183461726978</v>
      </c>
      <c r="AO774" s="890">
        <f t="shared" ca="1" si="1525"/>
        <v>40454.389396970182</v>
      </c>
      <c r="AP774" s="890">
        <f t="shared" ca="1" si="1525"/>
        <v>40454.389396970182</v>
      </c>
      <c r="AQ774" s="890">
        <f t="shared" ca="1" si="1525"/>
        <v>41953.129251949089</v>
      </c>
      <c r="AR774" s="890">
        <f t="shared" ca="1" si="1525"/>
        <v>37254.96291615886</v>
      </c>
      <c r="AS774" s="890">
        <f t="shared" ca="1" si="1525"/>
        <v>38692.302106353636</v>
      </c>
      <c r="AT774" s="890">
        <f t="shared" ca="1" si="1525"/>
        <v>38692.302106353636</v>
      </c>
      <c r="AU774" s="890">
        <f t="shared" ca="1" si="1525"/>
        <v>40157.924993809356</v>
      </c>
      <c r="AV774" s="890">
        <f t="shared" ca="1" si="1525"/>
        <v>40157.924993809356</v>
      </c>
      <c r="AW774" s="890">
        <f t="shared" ca="1" si="1525"/>
        <v>41651.20964433749</v>
      </c>
      <c r="AX774" s="890">
        <f t="shared" ca="1" si="1525"/>
        <v>41651.20964433749</v>
      </c>
      <c r="AY774" s="890">
        <f t="shared" ca="1" si="1525"/>
        <v>43171.50617275374</v>
      </c>
      <c r="AZ774" s="890">
        <f t="shared" ca="1" si="1525"/>
        <v>43171.50617275374</v>
      </c>
      <c r="BA774" s="890">
        <f t="shared" ca="1" si="1525"/>
        <v>44718.13995582729</v>
      </c>
      <c r="CF774" s="602">
        <f t="shared" ref="CF774:DI774" ca="1" si="1526">IF(ISNUMBER($W774),IF($W774&lt;=$Z$35,$Z$23*$Z$33*365/360/12+IF($W774=$Z$35,-$Z$23*$Z$34+$Z$23*$Z$34*$Z$26+$Z$37/2,),IF(AND($W774&gt;$Z$35,$W774&lt;=$Z$36),$Z$23*($Z$34*CF$40+(1-$Z$34)*$Z$33)*365/360/12+IF($W774=$Z$36,-$Z$23*(1-$Z$34)+$Z265/2,),PMT(CF$40/12*365/360,$Z$24+$Z$35-$Z$36,-$Z$23))),"")</f>
        <v>35568.319858392242</v>
      </c>
      <c r="CG774" s="602">
        <f t="shared" ca="1" si="1526"/>
        <v>36406.382743065027</v>
      </c>
      <c r="CH774" s="602">
        <f t="shared" ca="1" si="1526"/>
        <v>36406.382743065027</v>
      </c>
      <c r="CI774" s="602">
        <f t="shared" ca="1" si="1526"/>
        <v>37254.96291615886</v>
      </c>
      <c r="CJ774" s="602">
        <f t="shared" ca="1" si="1526"/>
        <v>37254.96291615886</v>
      </c>
      <c r="CK774" s="602">
        <f t="shared" ca="1" si="1526"/>
        <v>38113.93857024506</v>
      </c>
      <c r="CL774" s="602">
        <f t="shared" ca="1" si="1526"/>
        <v>38113.93857024506</v>
      </c>
      <c r="CM774" s="602">
        <f t="shared" ca="1" si="1526"/>
        <v>38983.183461726985</v>
      </c>
      <c r="CN774" s="602">
        <f t="shared" ca="1" si="1526"/>
        <v>38983.183461726985</v>
      </c>
      <c r="CO774" s="602">
        <f t="shared" ca="1" si="1526"/>
        <v>39862.567150632683</v>
      </c>
      <c r="CP774" s="602">
        <f t="shared" ca="1" si="1526"/>
        <v>43478.747935967709</v>
      </c>
      <c r="CQ774" s="602">
        <f t="shared" ca="1" si="1526"/>
        <v>45030.566265503898</v>
      </c>
      <c r="CR774" s="602">
        <f t="shared" ca="1" si="1526"/>
        <v>45030.566265503898</v>
      </c>
      <c r="CS774" s="602">
        <f t="shared" ca="1" si="1526"/>
        <v>46607.884191275814</v>
      </c>
      <c r="CT774" s="602">
        <f t="shared" ca="1" si="1526"/>
        <v>46607.884191275814</v>
      </c>
      <c r="CU774" s="602">
        <f t="shared" ca="1" si="1526"/>
        <v>48209.984007450126</v>
      </c>
      <c r="CV774" s="602">
        <f t="shared" ca="1" si="1526"/>
        <v>48209.984007450126</v>
      </c>
      <c r="CW774" s="602">
        <f t="shared" ca="1" si="1526"/>
        <v>49836.133517801674</v>
      </c>
      <c r="CX774" s="602">
        <f t="shared" ca="1" si="1526"/>
        <v>49836.133517801674</v>
      </c>
      <c r="CY774" s="602">
        <f t="shared" ca="1" si="1526"/>
        <v>51485.589135532791</v>
      </c>
      <c r="CZ774" s="602">
        <f t="shared" ca="1" si="1526"/>
        <v>46290.414859746117</v>
      </c>
      <c r="DA774" s="602">
        <f t="shared" ca="1" si="1526"/>
        <v>47887.616454968753</v>
      </c>
      <c r="DB774" s="602">
        <f t="shared" ca="1" si="1526"/>
        <v>47887.616454968753</v>
      </c>
      <c r="DC774" s="602">
        <f t="shared" ca="1" si="1526"/>
        <v>49509.015192921019</v>
      </c>
      <c r="DD774" s="602">
        <f t="shared" ca="1" si="1526"/>
        <v>49509.015192921019</v>
      </c>
      <c r="DE774" s="602">
        <f t="shared" ca="1" si="1526"/>
        <v>51153.869520848333</v>
      </c>
      <c r="DF774" s="602">
        <f t="shared" ca="1" si="1526"/>
        <v>51153.869520848333</v>
      </c>
      <c r="DG774" s="602">
        <f t="shared" ca="1" si="1526"/>
        <v>52821.428913199037</v>
      </c>
      <c r="DH774" s="602">
        <f t="shared" ca="1" si="1526"/>
        <v>52821.428913199037</v>
      </c>
      <c r="DI774" s="602">
        <f t="shared" ca="1" si="1526"/>
        <v>54510.936800140749</v>
      </c>
    </row>
    <row r="775" spans="23:113" x14ac:dyDescent="0.2">
      <c r="W775" s="887">
        <f t="shared" si="1448"/>
        <v>232</v>
      </c>
      <c r="X775" s="890">
        <f t="shared" ref="X775:BA775" ca="1" si="1527">IF(ISNUMBER($W775),IF($W775&lt;=$Z$35,$Z$23*$Z$33*365/360/12+IF($W775=$Z$35,-$Z$23*$Z$34+$Z$23*$Z$34*$Z$26+$Z$37/2,),IF(AND($W775&gt;$Z$35,$W775&lt;=$Z$36),$Z$23*($Z$34*X$40+(1-$Z$34)*$Z$33)*365/360/12+IF($W775=$Z$36,-$Z$23*(1-$Z$34)+$Z266/2,),PMT(X$40/12*365/360,$Z$24+$Z$35-$Z$36,-$Z$23))),"")</f>
        <v>30258.123080979487</v>
      </c>
      <c r="Y775" s="890">
        <f t="shared" ca="1" si="1527"/>
        <v>31023.326031623368</v>
      </c>
      <c r="Z775" s="890">
        <f t="shared" ca="1" si="1527"/>
        <v>31023.326031623368</v>
      </c>
      <c r="AA775" s="890">
        <f t="shared" ca="1" si="1527"/>
        <v>31799.728267184837</v>
      </c>
      <c r="AB775" s="890">
        <f t="shared" ca="1" si="1527"/>
        <v>31799.728267184837</v>
      </c>
      <c r="AC775" s="890">
        <f t="shared" ca="1" si="1527"/>
        <v>32587.243243724675</v>
      </c>
      <c r="AD775" s="890">
        <f t="shared" ca="1" si="1527"/>
        <v>32587.243243724675</v>
      </c>
      <c r="AE775" s="890">
        <f t="shared" ca="1" si="1527"/>
        <v>33385.778544464687</v>
      </c>
      <c r="AF775" s="890">
        <f t="shared" ca="1" si="1527"/>
        <v>33385.778544464687</v>
      </c>
      <c r="AG775" s="890">
        <f t="shared" ca="1" si="1527"/>
        <v>34195.236072157502</v>
      </c>
      <c r="AH775" s="890">
        <f t="shared" ca="1" si="1527"/>
        <v>34740.891398371037</v>
      </c>
      <c r="AI775" s="890">
        <f t="shared" ca="1" si="1527"/>
        <v>36125.853977722742</v>
      </c>
      <c r="AJ775" s="890">
        <f t="shared" ca="1" si="1527"/>
        <v>36125.853977722742</v>
      </c>
      <c r="AK775" s="890">
        <f t="shared" ca="1" si="1527"/>
        <v>37540.139226000429</v>
      </c>
      <c r="AL775" s="890">
        <f t="shared" ca="1" si="1527"/>
        <v>37540.139226000429</v>
      </c>
      <c r="AM775" s="890">
        <f t="shared" ca="1" si="1527"/>
        <v>38983.183461726978</v>
      </c>
      <c r="AN775" s="890">
        <f t="shared" ca="1" si="1527"/>
        <v>38983.183461726978</v>
      </c>
      <c r="AO775" s="890">
        <f t="shared" ca="1" si="1527"/>
        <v>40454.389396970182</v>
      </c>
      <c r="AP775" s="890">
        <f t="shared" ca="1" si="1527"/>
        <v>40454.389396970182</v>
      </c>
      <c r="AQ775" s="890">
        <f t="shared" ca="1" si="1527"/>
        <v>41953.129251949089</v>
      </c>
      <c r="AR775" s="890">
        <f t="shared" ca="1" si="1527"/>
        <v>37254.96291615886</v>
      </c>
      <c r="AS775" s="890">
        <f t="shared" ca="1" si="1527"/>
        <v>38692.302106353636</v>
      </c>
      <c r="AT775" s="890">
        <f t="shared" ca="1" si="1527"/>
        <v>38692.302106353636</v>
      </c>
      <c r="AU775" s="890">
        <f t="shared" ca="1" si="1527"/>
        <v>40157.924993809356</v>
      </c>
      <c r="AV775" s="890">
        <f t="shared" ca="1" si="1527"/>
        <v>40157.924993809356</v>
      </c>
      <c r="AW775" s="890">
        <f t="shared" ca="1" si="1527"/>
        <v>41651.20964433749</v>
      </c>
      <c r="AX775" s="890">
        <f t="shared" ca="1" si="1527"/>
        <v>41651.20964433749</v>
      </c>
      <c r="AY775" s="890">
        <f t="shared" ca="1" si="1527"/>
        <v>43171.50617275374</v>
      </c>
      <c r="AZ775" s="890">
        <f t="shared" ca="1" si="1527"/>
        <v>43171.50617275374</v>
      </c>
      <c r="BA775" s="890">
        <f t="shared" ca="1" si="1527"/>
        <v>44718.13995582729</v>
      </c>
      <c r="CF775" s="602">
        <f t="shared" ref="CF775:DI775" ca="1" si="1528">IF(ISNUMBER($W775),IF($W775&lt;=$Z$35,$Z$23*$Z$33*365/360/12+IF($W775=$Z$35,-$Z$23*$Z$34+$Z$23*$Z$34*$Z$26+$Z$37/2,),IF(AND($W775&gt;$Z$35,$W775&lt;=$Z$36),$Z$23*($Z$34*CF$40+(1-$Z$34)*$Z$33)*365/360/12+IF($W775=$Z$36,-$Z$23*(1-$Z$34)+$Z266/2,),PMT(CF$40/12*365/360,$Z$24+$Z$35-$Z$36,-$Z$23))),"")</f>
        <v>35568.319858392242</v>
      </c>
      <c r="CG775" s="602">
        <f t="shared" ca="1" si="1528"/>
        <v>36406.382743065027</v>
      </c>
      <c r="CH775" s="602">
        <f t="shared" ca="1" si="1528"/>
        <v>36406.382743065027</v>
      </c>
      <c r="CI775" s="602">
        <f t="shared" ca="1" si="1528"/>
        <v>37254.96291615886</v>
      </c>
      <c r="CJ775" s="602">
        <f t="shared" ca="1" si="1528"/>
        <v>37254.96291615886</v>
      </c>
      <c r="CK775" s="602">
        <f t="shared" ca="1" si="1528"/>
        <v>38113.93857024506</v>
      </c>
      <c r="CL775" s="602">
        <f t="shared" ca="1" si="1528"/>
        <v>38113.93857024506</v>
      </c>
      <c r="CM775" s="602">
        <f t="shared" ca="1" si="1528"/>
        <v>38983.183461726985</v>
      </c>
      <c r="CN775" s="602">
        <f t="shared" ca="1" si="1528"/>
        <v>38983.183461726985</v>
      </c>
      <c r="CO775" s="602">
        <f t="shared" ca="1" si="1528"/>
        <v>39862.567150632683</v>
      </c>
      <c r="CP775" s="602">
        <f t="shared" ca="1" si="1528"/>
        <v>43478.747935967709</v>
      </c>
      <c r="CQ775" s="602">
        <f t="shared" ca="1" si="1528"/>
        <v>45030.566265503898</v>
      </c>
      <c r="CR775" s="602">
        <f t="shared" ca="1" si="1528"/>
        <v>45030.566265503898</v>
      </c>
      <c r="CS775" s="602">
        <f t="shared" ca="1" si="1528"/>
        <v>46607.884191275814</v>
      </c>
      <c r="CT775" s="602">
        <f t="shared" ca="1" si="1528"/>
        <v>46607.884191275814</v>
      </c>
      <c r="CU775" s="602">
        <f t="shared" ca="1" si="1528"/>
        <v>48209.984007450126</v>
      </c>
      <c r="CV775" s="602">
        <f t="shared" ca="1" si="1528"/>
        <v>48209.984007450126</v>
      </c>
      <c r="CW775" s="602">
        <f t="shared" ca="1" si="1528"/>
        <v>49836.133517801674</v>
      </c>
      <c r="CX775" s="602">
        <f t="shared" ca="1" si="1528"/>
        <v>49836.133517801674</v>
      </c>
      <c r="CY775" s="602">
        <f t="shared" ca="1" si="1528"/>
        <v>51485.589135532791</v>
      </c>
      <c r="CZ775" s="602">
        <f t="shared" ca="1" si="1528"/>
        <v>46290.414859746117</v>
      </c>
      <c r="DA775" s="602">
        <f t="shared" ca="1" si="1528"/>
        <v>47887.616454968753</v>
      </c>
      <c r="DB775" s="602">
        <f t="shared" ca="1" si="1528"/>
        <v>47887.616454968753</v>
      </c>
      <c r="DC775" s="602">
        <f t="shared" ca="1" si="1528"/>
        <v>49509.015192921019</v>
      </c>
      <c r="DD775" s="602">
        <f t="shared" ca="1" si="1528"/>
        <v>49509.015192921019</v>
      </c>
      <c r="DE775" s="602">
        <f t="shared" ca="1" si="1528"/>
        <v>51153.869520848333</v>
      </c>
      <c r="DF775" s="602">
        <f t="shared" ca="1" si="1528"/>
        <v>51153.869520848333</v>
      </c>
      <c r="DG775" s="602">
        <f t="shared" ca="1" si="1528"/>
        <v>52821.428913199037</v>
      </c>
      <c r="DH775" s="602">
        <f t="shared" ca="1" si="1528"/>
        <v>52821.428913199037</v>
      </c>
      <c r="DI775" s="602">
        <f t="shared" ca="1" si="1528"/>
        <v>54510.936800140749</v>
      </c>
    </row>
    <row r="776" spans="23:113" x14ac:dyDescent="0.2">
      <c r="W776" s="887">
        <f t="shared" si="1448"/>
        <v>233</v>
      </c>
      <c r="X776" s="890">
        <f t="shared" ref="X776:BA776" ca="1" si="1529">IF(ISNUMBER($W776),IF($W776&lt;=$Z$35,$Z$23*$Z$33*365/360/12+IF($W776=$Z$35,-$Z$23*$Z$34+$Z$23*$Z$34*$Z$26+$Z$37/2,),IF(AND($W776&gt;$Z$35,$W776&lt;=$Z$36),$Z$23*($Z$34*X$40+(1-$Z$34)*$Z$33)*365/360/12+IF($W776=$Z$36,-$Z$23*(1-$Z$34)+$Z267/2,),PMT(X$40/12*365/360,$Z$24+$Z$35-$Z$36,-$Z$23))),"")</f>
        <v>30258.123080979487</v>
      </c>
      <c r="Y776" s="890">
        <f t="shared" ca="1" si="1529"/>
        <v>31023.326031623368</v>
      </c>
      <c r="Z776" s="890">
        <f t="shared" ca="1" si="1529"/>
        <v>31023.326031623368</v>
      </c>
      <c r="AA776" s="890">
        <f t="shared" ca="1" si="1529"/>
        <v>31799.728267184837</v>
      </c>
      <c r="AB776" s="890">
        <f t="shared" ca="1" si="1529"/>
        <v>31799.728267184837</v>
      </c>
      <c r="AC776" s="890">
        <f t="shared" ca="1" si="1529"/>
        <v>32587.243243724675</v>
      </c>
      <c r="AD776" s="890">
        <f t="shared" ca="1" si="1529"/>
        <v>32587.243243724675</v>
      </c>
      <c r="AE776" s="890">
        <f t="shared" ca="1" si="1529"/>
        <v>33385.778544464687</v>
      </c>
      <c r="AF776" s="890">
        <f t="shared" ca="1" si="1529"/>
        <v>33385.778544464687</v>
      </c>
      <c r="AG776" s="890">
        <f t="shared" ca="1" si="1529"/>
        <v>34195.236072157502</v>
      </c>
      <c r="AH776" s="890">
        <f t="shared" ca="1" si="1529"/>
        <v>34740.891398371037</v>
      </c>
      <c r="AI776" s="890">
        <f t="shared" ca="1" si="1529"/>
        <v>36125.853977722742</v>
      </c>
      <c r="AJ776" s="890">
        <f t="shared" ca="1" si="1529"/>
        <v>36125.853977722742</v>
      </c>
      <c r="AK776" s="890">
        <f t="shared" ca="1" si="1529"/>
        <v>37540.139226000429</v>
      </c>
      <c r="AL776" s="890">
        <f t="shared" ca="1" si="1529"/>
        <v>37540.139226000429</v>
      </c>
      <c r="AM776" s="890">
        <f t="shared" ca="1" si="1529"/>
        <v>38983.183461726978</v>
      </c>
      <c r="AN776" s="890">
        <f t="shared" ca="1" si="1529"/>
        <v>38983.183461726978</v>
      </c>
      <c r="AO776" s="890">
        <f t="shared" ca="1" si="1529"/>
        <v>40454.389396970182</v>
      </c>
      <c r="AP776" s="890">
        <f t="shared" ca="1" si="1529"/>
        <v>40454.389396970182</v>
      </c>
      <c r="AQ776" s="890">
        <f t="shared" ca="1" si="1529"/>
        <v>41953.129251949089</v>
      </c>
      <c r="AR776" s="890">
        <f t="shared" ca="1" si="1529"/>
        <v>37254.96291615886</v>
      </c>
      <c r="AS776" s="890">
        <f t="shared" ca="1" si="1529"/>
        <v>38692.302106353636</v>
      </c>
      <c r="AT776" s="890">
        <f t="shared" ca="1" si="1529"/>
        <v>38692.302106353636</v>
      </c>
      <c r="AU776" s="890">
        <f t="shared" ca="1" si="1529"/>
        <v>40157.924993809356</v>
      </c>
      <c r="AV776" s="890">
        <f t="shared" ca="1" si="1529"/>
        <v>40157.924993809356</v>
      </c>
      <c r="AW776" s="890">
        <f t="shared" ca="1" si="1529"/>
        <v>41651.20964433749</v>
      </c>
      <c r="AX776" s="890">
        <f t="shared" ca="1" si="1529"/>
        <v>41651.20964433749</v>
      </c>
      <c r="AY776" s="890">
        <f t="shared" ca="1" si="1529"/>
        <v>43171.50617275374</v>
      </c>
      <c r="AZ776" s="890">
        <f t="shared" ca="1" si="1529"/>
        <v>43171.50617275374</v>
      </c>
      <c r="BA776" s="890">
        <f t="shared" ca="1" si="1529"/>
        <v>44718.13995582729</v>
      </c>
      <c r="CF776" s="602">
        <f t="shared" ref="CF776:DI776" ca="1" si="1530">IF(ISNUMBER($W776),IF($W776&lt;=$Z$35,$Z$23*$Z$33*365/360/12+IF($W776=$Z$35,-$Z$23*$Z$34+$Z$23*$Z$34*$Z$26+$Z$37/2,),IF(AND($W776&gt;$Z$35,$W776&lt;=$Z$36),$Z$23*($Z$34*CF$40+(1-$Z$34)*$Z$33)*365/360/12+IF($W776=$Z$36,-$Z$23*(1-$Z$34)+$Z267/2,),PMT(CF$40/12*365/360,$Z$24+$Z$35-$Z$36,-$Z$23))),"")</f>
        <v>35568.319858392242</v>
      </c>
      <c r="CG776" s="602">
        <f t="shared" ca="1" si="1530"/>
        <v>36406.382743065027</v>
      </c>
      <c r="CH776" s="602">
        <f t="shared" ca="1" si="1530"/>
        <v>36406.382743065027</v>
      </c>
      <c r="CI776" s="602">
        <f t="shared" ca="1" si="1530"/>
        <v>37254.96291615886</v>
      </c>
      <c r="CJ776" s="602">
        <f t="shared" ca="1" si="1530"/>
        <v>37254.96291615886</v>
      </c>
      <c r="CK776" s="602">
        <f t="shared" ca="1" si="1530"/>
        <v>38113.93857024506</v>
      </c>
      <c r="CL776" s="602">
        <f t="shared" ca="1" si="1530"/>
        <v>38113.93857024506</v>
      </c>
      <c r="CM776" s="602">
        <f t="shared" ca="1" si="1530"/>
        <v>38983.183461726985</v>
      </c>
      <c r="CN776" s="602">
        <f t="shared" ca="1" si="1530"/>
        <v>38983.183461726985</v>
      </c>
      <c r="CO776" s="602">
        <f t="shared" ca="1" si="1530"/>
        <v>39862.567150632683</v>
      </c>
      <c r="CP776" s="602">
        <f t="shared" ca="1" si="1530"/>
        <v>43478.747935967709</v>
      </c>
      <c r="CQ776" s="602">
        <f t="shared" ca="1" si="1530"/>
        <v>45030.566265503898</v>
      </c>
      <c r="CR776" s="602">
        <f t="shared" ca="1" si="1530"/>
        <v>45030.566265503898</v>
      </c>
      <c r="CS776" s="602">
        <f t="shared" ca="1" si="1530"/>
        <v>46607.884191275814</v>
      </c>
      <c r="CT776" s="602">
        <f t="shared" ca="1" si="1530"/>
        <v>46607.884191275814</v>
      </c>
      <c r="CU776" s="602">
        <f t="shared" ca="1" si="1530"/>
        <v>48209.984007450126</v>
      </c>
      <c r="CV776" s="602">
        <f t="shared" ca="1" si="1530"/>
        <v>48209.984007450126</v>
      </c>
      <c r="CW776" s="602">
        <f t="shared" ca="1" si="1530"/>
        <v>49836.133517801674</v>
      </c>
      <c r="CX776" s="602">
        <f t="shared" ca="1" si="1530"/>
        <v>49836.133517801674</v>
      </c>
      <c r="CY776" s="602">
        <f t="shared" ca="1" si="1530"/>
        <v>51485.589135532791</v>
      </c>
      <c r="CZ776" s="602">
        <f t="shared" ca="1" si="1530"/>
        <v>46290.414859746117</v>
      </c>
      <c r="DA776" s="602">
        <f t="shared" ca="1" si="1530"/>
        <v>47887.616454968753</v>
      </c>
      <c r="DB776" s="602">
        <f t="shared" ca="1" si="1530"/>
        <v>47887.616454968753</v>
      </c>
      <c r="DC776" s="602">
        <f t="shared" ca="1" si="1530"/>
        <v>49509.015192921019</v>
      </c>
      <c r="DD776" s="602">
        <f t="shared" ca="1" si="1530"/>
        <v>49509.015192921019</v>
      </c>
      <c r="DE776" s="602">
        <f t="shared" ca="1" si="1530"/>
        <v>51153.869520848333</v>
      </c>
      <c r="DF776" s="602">
        <f t="shared" ca="1" si="1530"/>
        <v>51153.869520848333</v>
      </c>
      <c r="DG776" s="602">
        <f t="shared" ca="1" si="1530"/>
        <v>52821.428913199037</v>
      </c>
      <c r="DH776" s="602">
        <f t="shared" ca="1" si="1530"/>
        <v>52821.428913199037</v>
      </c>
      <c r="DI776" s="602">
        <f t="shared" ca="1" si="1530"/>
        <v>54510.936800140749</v>
      </c>
    </row>
    <row r="777" spans="23:113" x14ac:dyDescent="0.2">
      <c r="W777" s="887">
        <f t="shared" si="1448"/>
        <v>234</v>
      </c>
      <c r="X777" s="890">
        <f t="shared" ref="X777:BA777" ca="1" si="1531">IF(ISNUMBER($W777),IF($W777&lt;=$Z$35,$Z$23*$Z$33*365/360/12+IF($W777=$Z$35,-$Z$23*$Z$34+$Z$23*$Z$34*$Z$26+$Z$37/2,),IF(AND($W777&gt;$Z$35,$W777&lt;=$Z$36),$Z$23*($Z$34*X$40+(1-$Z$34)*$Z$33)*365/360/12+IF($W777=$Z$36,-$Z$23*(1-$Z$34)+$Z268/2,),PMT(X$40/12*365/360,$Z$24+$Z$35-$Z$36,-$Z$23))),"")</f>
        <v>30258.123080979487</v>
      </c>
      <c r="Y777" s="890">
        <f t="shared" ca="1" si="1531"/>
        <v>31023.326031623368</v>
      </c>
      <c r="Z777" s="890">
        <f t="shared" ca="1" si="1531"/>
        <v>31023.326031623368</v>
      </c>
      <c r="AA777" s="890">
        <f t="shared" ca="1" si="1531"/>
        <v>31799.728267184837</v>
      </c>
      <c r="AB777" s="890">
        <f t="shared" ca="1" si="1531"/>
        <v>31799.728267184837</v>
      </c>
      <c r="AC777" s="890">
        <f t="shared" ca="1" si="1531"/>
        <v>32587.243243724675</v>
      </c>
      <c r="AD777" s="890">
        <f t="shared" ca="1" si="1531"/>
        <v>32587.243243724675</v>
      </c>
      <c r="AE777" s="890">
        <f t="shared" ca="1" si="1531"/>
        <v>33385.778544464687</v>
      </c>
      <c r="AF777" s="890">
        <f t="shared" ca="1" si="1531"/>
        <v>33385.778544464687</v>
      </c>
      <c r="AG777" s="890">
        <f t="shared" ca="1" si="1531"/>
        <v>34195.236072157502</v>
      </c>
      <c r="AH777" s="890">
        <f t="shared" ca="1" si="1531"/>
        <v>34740.891398371037</v>
      </c>
      <c r="AI777" s="890">
        <f t="shared" ca="1" si="1531"/>
        <v>36125.853977722742</v>
      </c>
      <c r="AJ777" s="890">
        <f t="shared" ca="1" si="1531"/>
        <v>36125.853977722742</v>
      </c>
      <c r="AK777" s="890">
        <f t="shared" ca="1" si="1531"/>
        <v>37540.139226000429</v>
      </c>
      <c r="AL777" s="890">
        <f t="shared" ca="1" si="1531"/>
        <v>37540.139226000429</v>
      </c>
      <c r="AM777" s="890">
        <f t="shared" ca="1" si="1531"/>
        <v>38983.183461726978</v>
      </c>
      <c r="AN777" s="890">
        <f t="shared" ca="1" si="1531"/>
        <v>38983.183461726978</v>
      </c>
      <c r="AO777" s="890">
        <f t="shared" ca="1" si="1531"/>
        <v>40454.389396970182</v>
      </c>
      <c r="AP777" s="890">
        <f t="shared" ca="1" si="1531"/>
        <v>40454.389396970182</v>
      </c>
      <c r="AQ777" s="890">
        <f t="shared" ca="1" si="1531"/>
        <v>41953.129251949089</v>
      </c>
      <c r="AR777" s="890">
        <f t="shared" ca="1" si="1531"/>
        <v>37254.96291615886</v>
      </c>
      <c r="AS777" s="890">
        <f t="shared" ca="1" si="1531"/>
        <v>38692.302106353636</v>
      </c>
      <c r="AT777" s="890">
        <f t="shared" ca="1" si="1531"/>
        <v>38692.302106353636</v>
      </c>
      <c r="AU777" s="890">
        <f t="shared" ca="1" si="1531"/>
        <v>40157.924993809356</v>
      </c>
      <c r="AV777" s="890">
        <f t="shared" ca="1" si="1531"/>
        <v>40157.924993809356</v>
      </c>
      <c r="AW777" s="890">
        <f t="shared" ca="1" si="1531"/>
        <v>41651.20964433749</v>
      </c>
      <c r="AX777" s="890">
        <f t="shared" ca="1" si="1531"/>
        <v>41651.20964433749</v>
      </c>
      <c r="AY777" s="890">
        <f t="shared" ca="1" si="1531"/>
        <v>43171.50617275374</v>
      </c>
      <c r="AZ777" s="890">
        <f t="shared" ca="1" si="1531"/>
        <v>43171.50617275374</v>
      </c>
      <c r="BA777" s="890">
        <f t="shared" ca="1" si="1531"/>
        <v>44718.13995582729</v>
      </c>
      <c r="CF777" s="602">
        <f t="shared" ref="CF777:DI777" ca="1" si="1532">IF(ISNUMBER($W777),IF($W777&lt;=$Z$35,$Z$23*$Z$33*365/360/12+IF($W777=$Z$35,-$Z$23*$Z$34+$Z$23*$Z$34*$Z$26+$Z$37/2,),IF(AND($W777&gt;$Z$35,$W777&lt;=$Z$36),$Z$23*($Z$34*CF$40+(1-$Z$34)*$Z$33)*365/360/12+IF($W777=$Z$36,-$Z$23*(1-$Z$34)+$Z268/2,),PMT(CF$40/12*365/360,$Z$24+$Z$35-$Z$36,-$Z$23))),"")</f>
        <v>35568.319858392242</v>
      </c>
      <c r="CG777" s="602">
        <f t="shared" ca="1" si="1532"/>
        <v>36406.382743065027</v>
      </c>
      <c r="CH777" s="602">
        <f t="shared" ca="1" si="1532"/>
        <v>36406.382743065027</v>
      </c>
      <c r="CI777" s="602">
        <f t="shared" ca="1" si="1532"/>
        <v>37254.96291615886</v>
      </c>
      <c r="CJ777" s="602">
        <f t="shared" ca="1" si="1532"/>
        <v>37254.96291615886</v>
      </c>
      <c r="CK777" s="602">
        <f t="shared" ca="1" si="1532"/>
        <v>38113.93857024506</v>
      </c>
      <c r="CL777" s="602">
        <f t="shared" ca="1" si="1532"/>
        <v>38113.93857024506</v>
      </c>
      <c r="CM777" s="602">
        <f t="shared" ca="1" si="1532"/>
        <v>38983.183461726985</v>
      </c>
      <c r="CN777" s="602">
        <f t="shared" ca="1" si="1532"/>
        <v>38983.183461726985</v>
      </c>
      <c r="CO777" s="602">
        <f t="shared" ca="1" si="1532"/>
        <v>39862.567150632683</v>
      </c>
      <c r="CP777" s="602">
        <f t="shared" ca="1" si="1532"/>
        <v>43478.747935967709</v>
      </c>
      <c r="CQ777" s="602">
        <f t="shared" ca="1" si="1532"/>
        <v>45030.566265503898</v>
      </c>
      <c r="CR777" s="602">
        <f t="shared" ca="1" si="1532"/>
        <v>45030.566265503898</v>
      </c>
      <c r="CS777" s="602">
        <f t="shared" ca="1" si="1532"/>
        <v>46607.884191275814</v>
      </c>
      <c r="CT777" s="602">
        <f t="shared" ca="1" si="1532"/>
        <v>46607.884191275814</v>
      </c>
      <c r="CU777" s="602">
        <f t="shared" ca="1" si="1532"/>
        <v>48209.984007450126</v>
      </c>
      <c r="CV777" s="602">
        <f t="shared" ca="1" si="1532"/>
        <v>48209.984007450126</v>
      </c>
      <c r="CW777" s="602">
        <f t="shared" ca="1" si="1532"/>
        <v>49836.133517801674</v>
      </c>
      <c r="CX777" s="602">
        <f t="shared" ca="1" si="1532"/>
        <v>49836.133517801674</v>
      </c>
      <c r="CY777" s="602">
        <f t="shared" ca="1" si="1532"/>
        <v>51485.589135532791</v>
      </c>
      <c r="CZ777" s="602">
        <f t="shared" ca="1" si="1532"/>
        <v>46290.414859746117</v>
      </c>
      <c r="DA777" s="602">
        <f t="shared" ca="1" si="1532"/>
        <v>47887.616454968753</v>
      </c>
      <c r="DB777" s="602">
        <f t="shared" ca="1" si="1532"/>
        <v>47887.616454968753</v>
      </c>
      <c r="DC777" s="602">
        <f t="shared" ca="1" si="1532"/>
        <v>49509.015192921019</v>
      </c>
      <c r="DD777" s="602">
        <f t="shared" ca="1" si="1532"/>
        <v>49509.015192921019</v>
      </c>
      <c r="DE777" s="602">
        <f t="shared" ca="1" si="1532"/>
        <v>51153.869520848333</v>
      </c>
      <c r="DF777" s="602">
        <f t="shared" ca="1" si="1532"/>
        <v>51153.869520848333</v>
      </c>
      <c r="DG777" s="602">
        <f t="shared" ca="1" si="1532"/>
        <v>52821.428913199037</v>
      </c>
      <c r="DH777" s="602">
        <f t="shared" ca="1" si="1532"/>
        <v>52821.428913199037</v>
      </c>
      <c r="DI777" s="602">
        <f t="shared" ca="1" si="1532"/>
        <v>54510.936800140749</v>
      </c>
    </row>
    <row r="778" spans="23:113" x14ac:dyDescent="0.2">
      <c r="W778" s="887">
        <f t="shared" si="1448"/>
        <v>235</v>
      </c>
      <c r="X778" s="890">
        <f t="shared" ref="X778:BA778" ca="1" si="1533">IF(ISNUMBER($W778),IF($W778&lt;=$Z$35,$Z$23*$Z$33*365/360/12+IF($W778=$Z$35,-$Z$23*$Z$34+$Z$23*$Z$34*$Z$26+$Z$37/2,),IF(AND($W778&gt;$Z$35,$W778&lt;=$Z$36),$Z$23*($Z$34*X$40+(1-$Z$34)*$Z$33)*365/360/12+IF($W778=$Z$36,-$Z$23*(1-$Z$34)+$Z269/2,),PMT(X$40/12*365/360,$Z$24+$Z$35-$Z$36,-$Z$23))),"")</f>
        <v>30258.123080979487</v>
      </c>
      <c r="Y778" s="890">
        <f t="shared" ca="1" si="1533"/>
        <v>31023.326031623368</v>
      </c>
      <c r="Z778" s="890">
        <f t="shared" ca="1" si="1533"/>
        <v>31023.326031623368</v>
      </c>
      <c r="AA778" s="890">
        <f t="shared" ca="1" si="1533"/>
        <v>31799.728267184837</v>
      </c>
      <c r="AB778" s="890">
        <f t="shared" ca="1" si="1533"/>
        <v>31799.728267184837</v>
      </c>
      <c r="AC778" s="890">
        <f t="shared" ca="1" si="1533"/>
        <v>32587.243243724675</v>
      </c>
      <c r="AD778" s="890">
        <f t="shared" ca="1" si="1533"/>
        <v>32587.243243724675</v>
      </c>
      <c r="AE778" s="890">
        <f t="shared" ca="1" si="1533"/>
        <v>33385.778544464687</v>
      </c>
      <c r="AF778" s="890">
        <f t="shared" ca="1" si="1533"/>
        <v>33385.778544464687</v>
      </c>
      <c r="AG778" s="890">
        <f t="shared" ca="1" si="1533"/>
        <v>34195.236072157502</v>
      </c>
      <c r="AH778" s="890">
        <f t="shared" ca="1" si="1533"/>
        <v>34740.891398371037</v>
      </c>
      <c r="AI778" s="890">
        <f t="shared" ca="1" si="1533"/>
        <v>36125.853977722742</v>
      </c>
      <c r="AJ778" s="890">
        <f t="shared" ca="1" si="1533"/>
        <v>36125.853977722742</v>
      </c>
      <c r="AK778" s="890">
        <f t="shared" ca="1" si="1533"/>
        <v>37540.139226000429</v>
      </c>
      <c r="AL778" s="890">
        <f t="shared" ca="1" si="1533"/>
        <v>37540.139226000429</v>
      </c>
      <c r="AM778" s="890">
        <f t="shared" ca="1" si="1533"/>
        <v>38983.183461726978</v>
      </c>
      <c r="AN778" s="890">
        <f t="shared" ca="1" si="1533"/>
        <v>38983.183461726978</v>
      </c>
      <c r="AO778" s="890">
        <f t="shared" ca="1" si="1533"/>
        <v>40454.389396970182</v>
      </c>
      <c r="AP778" s="890">
        <f t="shared" ca="1" si="1533"/>
        <v>40454.389396970182</v>
      </c>
      <c r="AQ778" s="890">
        <f t="shared" ca="1" si="1533"/>
        <v>41953.129251949089</v>
      </c>
      <c r="AR778" s="890">
        <f t="shared" ca="1" si="1533"/>
        <v>37254.96291615886</v>
      </c>
      <c r="AS778" s="890">
        <f t="shared" ca="1" si="1533"/>
        <v>38692.302106353636</v>
      </c>
      <c r="AT778" s="890">
        <f t="shared" ca="1" si="1533"/>
        <v>38692.302106353636</v>
      </c>
      <c r="AU778" s="890">
        <f t="shared" ca="1" si="1533"/>
        <v>40157.924993809356</v>
      </c>
      <c r="AV778" s="890">
        <f t="shared" ca="1" si="1533"/>
        <v>40157.924993809356</v>
      </c>
      <c r="AW778" s="890">
        <f t="shared" ca="1" si="1533"/>
        <v>41651.20964433749</v>
      </c>
      <c r="AX778" s="890">
        <f t="shared" ca="1" si="1533"/>
        <v>41651.20964433749</v>
      </c>
      <c r="AY778" s="890">
        <f t="shared" ca="1" si="1533"/>
        <v>43171.50617275374</v>
      </c>
      <c r="AZ778" s="890">
        <f t="shared" ca="1" si="1533"/>
        <v>43171.50617275374</v>
      </c>
      <c r="BA778" s="890">
        <f t="shared" ca="1" si="1533"/>
        <v>44718.13995582729</v>
      </c>
      <c r="CF778" s="602">
        <f t="shared" ref="CF778:DI778" ca="1" si="1534">IF(ISNUMBER($W778),IF($W778&lt;=$Z$35,$Z$23*$Z$33*365/360/12+IF($W778=$Z$35,-$Z$23*$Z$34+$Z$23*$Z$34*$Z$26+$Z$37/2,),IF(AND($W778&gt;$Z$35,$W778&lt;=$Z$36),$Z$23*($Z$34*CF$40+(1-$Z$34)*$Z$33)*365/360/12+IF($W778=$Z$36,-$Z$23*(1-$Z$34)+$Z269/2,),PMT(CF$40/12*365/360,$Z$24+$Z$35-$Z$36,-$Z$23))),"")</f>
        <v>35568.319858392242</v>
      </c>
      <c r="CG778" s="602">
        <f t="shared" ca="1" si="1534"/>
        <v>36406.382743065027</v>
      </c>
      <c r="CH778" s="602">
        <f t="shared" ca="1" si="1534"/>
        <v>36406.382743065027</v>
      </c>
      <c r="CI778" s="602">
        <f t="shared" ca="1" si="1534"/>
        <v>37254.96291615886</v>
      </c>
      <c r="CJ778" s="602">
        <f t="shared" ca="1" si="1534"/>
        <v>37254.96291615886</v>
      </c>
      <c r="CK778" s="602">
        <f t="shared" ca="1" si="1534"/>
        <v>38113.93857024506</v>
      </c>
      <c r="CL778" s="602">
        <f t="shared" ca="1" si="1534"/>
        <v>38113.93857024506</v>
      </c>
      <c r="CM778" s="602">
        <f t="shared" ca="1" si="1534"/>
        <v>38983.183461726985</v>
      </c>
      <c r="CN778" s="602">
        <f t="shared" ca="1" si="1534"/>
        <v>38983.183461726985</v>
      </c>
      <c r="CO778" s="602">
        <f t="shared" ca="1" si="1534"/>
        <v>39862.567150632683</v>
      </c>
      <c r="CP778" s="602">
        <f t="shared" ca="1" si="1534"/>
        <v>43478.747935967709</v>
      </c>
      <c r="CQ778" s="602">
        <f t="shared" ca="1" si="1534"/>
        <v>45030.566265503898</v>
      </c>
      <c r="CR778" s="602">
        <f t="shared" ca="1" si="1534"/>
        <v>45030.566265503898</v>
      </c>
      <c r="CS778" s="602">
        <f t="shared" ca="1" si="1534"/>
        <v>46607.884191275814</v>
      </c>
      <c r="CT778" s="602">
        <f t="shared" ca="1" si="1534"/>
        <v>46607.884191275814</v>
      </c>
      <c r="CU778" s="602">
        <f t="shared" ca="1" si="1534"/>
        <v>48209.984007450126</v>
      </c>
      <c r="CV778" s="602">
        <f t="shared" ca="1" si="1534"/>
        <v>48209.984007450126</v>
      </c>
      <c r="CW778" s="602">
        <f t="shared" ca="1" si="1534"/>
        <v>49836.133517801674</v>
      </c>
      <c r="CX778" s="602">
        <f t="shared" ca="1" si="1534"/>
        <v>49836.133517801674</v>
      </c>
      <c r="CY778" s="602">
        <f t="shared" ca="1" si="1534"/>
        <v>51485.589135532791</v>
      </c>
      <c r="CZ778" s="602">
        <f t="shared" ca="1" si="1534"/>
        <v>46290.414859746117</v>
      </c>
      <c r="DA778" s="602">
        <f t="shared" ca="1" si="1534"/>
        <v>47887.616454968753</v>
      </c>
      <c r="DB778" s="602">
        <f t="shared" ca="1" si="1534"/>
        <v>47887.616454968753</v>
      </c>
      <c r="DC778" s="602">
        <f t="shared" ca="1" si="1534"/>
        <v>49509.015192921019</v>
      </c>
      <c r="DD778" s="602">
        <f t="shared" ca="1" si="1534"/>
        <v>49509.015192921019</v>
      </c>
      <c r="DE778" s="602">
        <f t="shared" ca="1" si="1534"/>
        <v>51153.869520848333</v>
      </c>
      <c r="DF778" s="602">
        <f t="shared" ca="1" si="1534"/>
        <v>51153.869520848333</v>
      </c>
      <c r="DG778" s="602">
        <f t="shared" ca="1" si="1534"/>
        <v>52821.428913199037</v>
      </c>
      <c r="DH778" s="602">
        <f t="shared" ca="1" si="1534"/>
        <v>52821.428913199037</v>
      </c>
      <c r="DI778" s="602">
        <f t="shared" ca="1" si="1534"/>
        <v>54510.936800140749</v>
      </c>
    </row>
    <row r="779" spans="23:113" x14ac:dyDescent="0.2">
      <c r="W779" s="887">
        <f t="shared" si="1448"/>
        <v>236</v>
      </c>
      <c r="X779" s="890">
        <f t="shared" ref="X779:BA779" ca="1" si="1535">IF(ISNUMBER($W779),IF($W779&lt;=$Z$35,$Z$23*$Z$33*365/360/12+IF($W779=$Z$35,-$Z$23*$Z$34+$Z$23*$Z$34*$Z$26+$Z$37/2,),IF(AND($W779&gt;$Z$35,$W779&lt;=$Z$36),$Z$23*($Z$34*X$40+(1-$Z$34)*$Z$33)*365/360/12+IF($W779=$Z$36,-$Z$23*(1-$Z$34)+$Z270/2,),PMT(X$40/12*365/360,$Z$24+$Z$35-$Z$36,-$Z$23))),"")</f>
        <v>30258.123080979487</v>
      </c>
      <c r="Y779" s="890">
        <f t="shared" ca="1" si="1535"/>
        <v>31023.326031623368</v>
      </c>
      <c r="Z779" s="890">
        <f t="shared" ca="1" si="1535"/>
        <v>31023.326031623368</v>
      </c>
      <c r="AA779" s="890">
        <f t="shared" ca="1" si="1535"/>
        <v>31799.728267184837</v>
      </c>
      <c r="AB779" s="890">
        <f t="shared" ca="1" si="1535"/>
        <v>31799.728267184837</v>
      </c>
      <c r="AC779" s="890">
        <f t="shared" ca="1" si="1535"/>
        <v>32587.243243724675</v>
      </c>
      <c r="AD779" s="890">
        <f t="shared" ca="1" si="1535"/>
        <v>32587.243243724675</v>
      </c>
      <c r="AE779" s="890">
        <f t="shared" ca="1" si="1535"/>
        <v>33385.778544464687</v>
      </c>
      <c r="AF779" s="890">
        <f t="shared" ca="1" si="1535"/>
        <v>33385.778544464687</v>
      </c>
      <c r="AG779" s="890">
        <f t="shared" ca="1" si="1535"/>
        <v>34195.236072157502</v>
      </c>
      <c r="AH779" s="890">
        <f t="shared" ca="1" si="1535"/>
        <v>34740.891398371037</v>
      </c>
      <c r="AI779" s="890">
        <f t="shared" ca="1" si="1535"/>
        <v>36125.853977722742</v>
      </c>
      <c r="AJ779" s="890">
        <f t="shared" ca="1" si="1535"/>
        <v>36125.853977722742</v>
      </c>
      <c r="AK779" s="890">
        <f t="shared" ca="1" si="1535"/>
        <v>37540.139226000429</v>
      </c>
      <c r="AL779" s="890">
        <f t="shared" ca="1" si="1535"/>
        <v>37540.139226000429</v>
      </c>
      <c r="AM779" s="890">
        <f t="shared" ca="1" si="1535"/>
        <v>38983.183461726978</v>
      </c>
      <c r="AN779" s="890">
        <f t="shared" ca="1" si="1535"/>
        <v>38983.183461726978</v>
      </c>
      <c r="AO779" s="890">
        <f t="shared" ca="1" si="1535"/>
        <v>40454.389396970182</v>
      </c>
      <c r="AP779" s="890">
        <f t="shared" ca="1" si="1535"/>
        <v>40454.389396970182</v>
      </c>
      <c r="AQ779" s="890">
        <f t="shared" ca="1" si="1535"/>
        <v>41953.129251949089</v>
      </c>
      <c r="AR779" s="890">
        <f t="shared" ca="1" si="1535"/>
        <v>37254.96291615886</v>
      </c>
      <c r="AS779" s="890">
        <f t="shared" ca="1" si="1535"/>
        <v>38692.302106353636</v>
      </c>
      <c r="AT779" s="890">
        <f t="shared" ca="1" si="1535"/>
        <v>38692.302106353636</v>
      </c>
      <c r="AU779" s="890">
        <f t="shared" ca="1" si="1535"/>
        <v>40157.924993809356</v>
      </c>
      <c r="AV779" s="890">
        <f t="shared" ca="1" si="1535"/>
        <v>40157.924993809356</v>
      </c>
      <c r="AW779" s="890">
        <f t="shared" ca="1" si="1535"/>
        <v>41651.20964433749</v>
      </c>
      <c r="AX779" s="890">
        <f t="shared" ca="1" si="1535"/>
        <v>41651.20964433749</v>
      </c>
      <c r="AY779" s="890">
        <f t="shared" ca="1" si="1535"/>
        <v>43171.50617275374</v>
      </c>
      <c r="AZ779" s="890">
        <f t="shared" ca="1" si="1535"/>
        <v>43171.50617275374</v>
      </c>
      <c r="BA779" s="890">
        <f t="shared" ca="1" si="1535"/>
        <v>44718.13995582729</v>
      </c>
      <c r="CF779" s="602">
        <f t="shared" ref="CF779:DI779" ca="1" si="1536">IF(ISNUMBER($W779),IF($W779&lt;=$Z$35,$Z$23*$Z$33*365/360/12+IF($W779=$Z$35,-$Z$23*$Z$34+$Z$23*$Z$34*$Z$26+$Z$37/2,),IF(AND($W779&gt;$Z$35,$W779&lt;=$Z$36),$Z$23*($Z$34*CF$40+(1-$Z$34)*$Z$33)*365/360/12+IF($W779=$Z$36,-$Z$23*(1-$Z$34)+$Z270/2,),PMT(CF$40/12*365/360,$Z$24+$Z$35-$Z$36,-$Z$23))),"")</f>
        <v>35568.319858392242</v>
      </c>
      <c r="CG779" s="602">
        <f t="shared" ca="1" si="1536"/>
        <v>36406.382743065027</v>
      </c>
      <c r="CH779" s="602">
        <f t="shared" ca="1" si="1536"/>
        <v>36406.382743065027</v>
      </c>
      <c r="CI779" s="602">
        <f t="shared" ca="1" si="1536"/>
        <v>37254.96291615886</v>
      </c>
      <c r="CJ779" s="602">
        <f t="shared" ca="1" si="1536"/>
        <v>37254.96291615886</v>
      </c>
      <c r="CK779" s="602">
        <f t="shared" ca="1" si="1536"/>
        <v>38113.93857024506</v>
      </c>
      <c r="CL779" s="602">
        <f t="shared" ca="1" si="1536"/>
        <v>38113.93857024506</v>
      </c>
      <c r="CM779" s="602">
        <f t="shared" ca="1" si="1536"/>
        <v>38983.183461726985</v>
      </c>
      <c r="CN779" s="602">
        <f t="shared" ca="1" si="1536"/>
        <v>38983.183461726985</v>
      </c>
      <c r="CO779" s="602">
        <f t="shared" ca="1" si="1536"/>
        <v>39862.567150632683</v>
      </c>
      <c r="CP779" s="602">
        <f t="shared" ca="1" si="1536"/>
        <v>43478.747935967709</v>
      </c>
      <c r="CQ779" s="602">
        <f t="shared" ca="1" si="1536"/>
        <v>45030.566265503898</v>
      </c>
      <c r="CR779" s="602">
        <f t="shared" ca="1" si="1536"/>
        <v>45030.566265503898</v>
      </c>
      <c r="CS779" s="602">
        <f t="shared" ca="1" si="1536"/>
        <v>46607.884191275814</v>
      </c>
      <c r="CT779" s="602">
        <f t="shared" ca="1" si="1536"/>
        <v>46607.884191275814</v>
      </c>
      <c r="CU779" s="602">
        <f t="shared" ca="1" si="1536"/>
        <v>48209.984007450126</v>
      </c>
      <c r="CV779" s="602">
        <f t="shared" ca="1" si="1536"/>
        <v>48209.984007450126</v>
      </c>
      <c r="CW779" s="602">
        <f t="shared" ca="1" si="1536"/>
        <v>49836.133517801674</v>
      </c>
      <c r="CX779" s="602">
        <f t="shared" ca="1" si="1536"/>
        <v>49836.133517801674</v>
      </c>
      <c r="CY779" s="602">
        <f t="shared" ca="1" si="1536"/>
        <v>51485.589135532791</v>
      </c>
      <c r="CZ779" s="602">
        <f t="shared" ca="1" si="1536"/>
        <v>46290.414859746117</v>
      </c>
      <c r="DA779" s="602">
        <f t="shared" ca="1" si="1536"/>
        <v>47887.616454968753</v>
      </c>
      <c r="DB779" s="602">
        <f t="shared" ca="1" si="1536"/>
        <v>47887.616454968753</v>
      </c>
      <c r="DC779" s="602">
        <f t="shared" ca="1" si="1536"/>
        <v>49509.015192921019</v>
      </c>
      <c r="DD779" s="602">
        <f t="shared" ca="1" si="1536"/>
        <v>49509.015192921019</v>
      </c>
      <c r="DE779" s="602">
        <f t="shared" ca="1" si="1536"/>
        <v>51153.869520848333</v>
      </c>
      <c r="DF779" s="602">
        <f t="shared" ca="1" si="1536"/>
        <v>51153.869520848333</v>
      </c>
      <c r="DG779" s="602">
        <f t="shared" ca="1" si="1536"/>
        <v>52821.428913199037</v>
      </c>
      <c r="DH779" s="602">
        <f t="shared" ca="1" si="1536"/>
        <v>52821.428913199037</v>
      </c>
      <c r="DI779" s="602">
        <f t="shared" ca="1" si="1536"/>
        <v>54510.936800140749</v>
      </c>
    </row>
    <row r="780" spans="23:113" x14ac:dyDescent="0.2">
      <c r="W780" s="887">
        <f t="shared" si="1448"/>
        <v>237</v>
      </c>
      <c r="X780" s="890">
        <f t="shared" ref="X780:BA780" ca="1" si="1537">IF(ISNUMBER($W780),IF($W780&lt;=$Z$35,$Z$23*$Z$33*365/360/12+IF($W780=$Z$35,-$Z$23*$Z$34+$Z$23*$Z$34*$Z$26+$Z$37/2,),IF(AND($W780&gt;$Z$35,$W780&lt;=$Z$36),$Z$23*($Z$34*X$40+(1-$Z$34)*$Z$33)*365/360/12+IF($W780=$Z$36,-$Z$23*(1-$Z$34)+$Z271/2,),PMT(X$40/12*365/360,$Z$24+$Z$35-$Z$36,-$Z$23))),"")</f>
        <v>30258.123080979487</v>
      </c>
      <c r="Y780" s="890">
        <f t="shared" ca="1" si="1537"/>
        <v>31023.326031623368</v>
      </c>
      <c r="Z780" s="890">
        <f t="shared" ca="1" si="1537"/>
        <v>31023.326031623368</v>
      </c>
      <c r="AA780" s="890">
        <f t="shared" ca="1" si="1537"/>
        <v>31799.728267184837</v>
      </c>
      <c r="AB780" s="890">
        <f t="shared" ca="1" si="1537"/>
        <v>31799.728267184837</v>
      </c>
      <c r="AC780" s="890">
        <f t="shared" ca="1" si="1537"/>
        <v>32587.243243724675</v>
      </c>
      <c r="AD780" s="890">
        <f t="shared" ca="1" si="1537"/>
        <v>32587.243243724675</v>
      </c>
      <c r="AE780" s="890">
        <f t="shared" ca="1" si="1537"/>
        <v>33385.778544464687</v>
      </c>
      <c r="AF780" s="890">
        <f t="shared" ca="1" si="1537"/>
        <v>33385.778544464687</v>
      </c>
      <c r="AG780" s="890">
        <f t="shared" ca="1" si="1537"/>
        <v>34195.236072157502</v>
      </c>
      <c r="AH780" s="890">
        <f t="shared" ca="1" si="1537"/>
        <v>34740.891398371037</v>
      </c>
      <c r="AI780" s="890">
        <f t="shared" ca="1" si="1537"/>
        <v>36125.853977722742</v>
      </c>
      <c r="AJ780" s="890">
        <f t="shared" ca="1" si="1537"/>
        <v>36125.853977722742</v>
      </c>
      <c r="AK780" s="890">
        <f t="shared" ca="1" si="1537"/>
        <v>37540.139226000429</v>
      </c>
      <c r="AL780" s="890">
        <f t="shared" ca="1" si="1537"/>
        <v>37540.139226000429</v>
      </c>
      <c r="AM780" s="890">
        <f t="shared" ca="1" si="1537"/>
        <v>38983.183461726978</v>
      </c>
      <c r="AN780" s="890">
        <f t="shared" ca="1" si="1537"/>
        <v>38983.183461726978</v>
      </c>
      <c r="AO780" s="890">
        <f t="shared" ca="1" si="1537"/>
        <v>40454.389396970182</v>
      </c>
      <c r="AP780" s="890">
        <f t="shared" ca="1" si="1537"/>
        <v>40454.389396970182</v>
      </c>
      <c r="AQ780" s="890">
        <f t="shared" ca="1" si="1537"/>
        <v>41953.129251949089</v>
      </c>
      <c r="AR780" s="890">
        <f t="shared" ca="1" si="1537"/>
        <v>37254.96291615886</v>
      </c>
      <c r="AS780" s="890">
        <f t="shared" ca="1" si="1537"/>
        <v>38692.302106353636</v>
      </c>
      <c r="AT780" s="890">
        <f t="shared" ca="1" si="1537"/>
        <v>38692.302106353636</v>
      </c>
      <c r="AU780" s="890">
        <f t="shared" ca="1" si="1537"/>
        <v>40157.924993809356</v>
      </c>
      <c r="AV780" s="890">
        <f t="shared" ca="1" si="1537"/>
        <v>40157.924993809356</v>
      </c>
      <c r="AW780" s="890">
        <f t="shared" ca="1" si="1537"/>
        <v>41651.20964433749</v>
      </c>
      <c r="AX780" s="890">
        <f t="shared" ca="1" si="1537"/>
        <v>41651.20964433749</v>
      </c>
      <c r="AY780" s="890">
        <f t="shared" ca="1" si="1537"/>
        <v>43171.50617275374</v>
      </c>
      <c r="AZ780" s="890">
        <f t="shared" ca="1" si="1537"/>
        <v>43171.50617275374</v>
      </c>
      <c r="BA780" s="890">
        <f t="shared" ca="1" si="1537"/>
        <v>44718.13995582729</v>
      </c>
      <c r="CF780" s="602">
        <f t="shared" ref="CF780:DI780" ca="1" si="1538">IF(ISNUMBER($W780),IF($W780&lt;=$Z$35,$Z$23*$Z$33*365/360/12+IF($W780=$Z$35,-$Z$23*$Z$34+$Z$23*$Z$34*$Z$26+$Z$37/2,),IF(AND($W780&gt;$Z$35,$W780&lt;=$Z$36),$Z$23*($Z$34*CF$40+(1-$Z$34)*$Z$33)*365/360/12+IF($W780=$Z$36,-$Z$23*(1-$Z$34)+$Z271/2,),PMT(CF$40/12*365/360,$Z$24+$Z$35-$Z$36,-$Z$23))),"")</f>
        <v>35568.319858392242</v>
      </c>
      <c r="CG780" s="602">
        <f t="shared" ca="1" si="1538"/>
        <v>36406.382743065027</v>
      </c>
      <c r="CH780" s="602">
        <f t="shared" ca="1" si="1538"/>
        <v>36406.382743065027</v>
      </c>
      <c r="CI780" s="602">
        <f t="shared" ca="1" si="1538"/>
        <v>37254.96291615886</v>
      </c>
      <c r="CJ780" s="602">
        <f t="shared" ca="1" si="1538"/>
        <v>37254.96291615886</v>
      </c>
      <c r="CK780" s="602">
        <f t="shared" ca="1" si="1538"/>
        <v>38113.93857024506</v>
      </c>
      <c r="CL780" s="602">
        <f t="shared" ca="1" si="1538"/>
        <v>38113.93857024506</v>
      </c>
      <c r="CM780" s="602">
        <f t="shared" ca="1" si="1538"/>
        <v>38983.183461726985</v>
      </c>
      <c r="CN780" s="602">
        <f t="shared" ca="1" si="1538"/>
        <v>38983.183461726985</v>
      </c>
      <c r="CO780" s="602">
        <f t="shared" ca="1" si="1538"/>
        <v>39862.567150632683</v>
      </c>
      <c r="CP780" s="602">
        <f t="shared" ca="1" si="1538"/>
        <v>43478.747935967709</v>
      </c>
      <c r="CQ780" s="602">
        <f t="shared" ca="1" si="1538"/>
        <v>45030.566265503898</v>
      </c>
      <c r="CR780" s="602">
        <f t="shared" ca="1" si="1538"/>
        <v>45030.566265503898</v>
      </c>
      <c r="CS780" s="602">
        <f t="shared" ca="1" si="1538"/>
        <v>46607.884191275814</v>
      </c>
      <c r="CT780" s="602">
        <f t="shared" ca="1" si="1538"/>
        <v>46607.884191275814</v>
      </c>
      <c r="CU780" s="602">
        <f t="shared" ca="1" si="1538"/>
        <v>48209.984007450126</v>
      </c>
      <c r="CV780" s="602">
        <f t="shared" ca="1" si="1538"/>
        <v>48209.984007450126</v>
      </c>
      <c r="CW780" s="602">
        <f t="shared" ca="1" si="1538"/>
        <v>49836.133517801674</v>
      </c>
      <c r="CX780" s="602">
        <f t="shared" ca="1" si="1538"/>
        <v>49836.133517801674</v>
      </c>
      <c r="CY780" s="602">
        <f t="shared" ca="1" si="1538"/>
        <v>51485.589135532791</v>
      </c>
      <c r="CZ780" s="602">
        <f t="shared" ca="1" si="1538"/>
        <v>46290.414859746117</v>
      </c>
      <c r="DA780" s="602">
        <f t="shared" ca="1" si="1538"/>
        <v>47887.616454968753</v>
      </c>
      <c r="DB780" s="602">
        <f t="shared" ca="1" si="1538"/>
        <v>47887.616454968753</v>
      </c>
      <c r="DC780" s="602">
        <f t="shared" ca="1" si="1538"/>
        <v>49509.015192921019</v>
      </c>
      <c r="DD780" s="602">
        <f t="shared" ca="1" si="1538"/>
        <v>49509.015192921019</v>
      </c>
      <c r="DE780" s="602">
        <f t="shared" ca="1" si="1538"/>
        <v>51153.869520848333</v>
      </c>
      <c r="DF780" s="602">
        <f t="shared" ca="1" si="1538"/>
        <v>51153.869520848333</v>
      </c>
      <c r="DG780" s="602">
        <f t="shared" ca="1" si="1538"/>
        <v>52821.428913199037</v>
      </c>
      <c r="DH780" s="602">
        <f t="shared" ca="1" si="1538"/>
        <v>52821.428913199037</v>
      </c>
      <c r="DI780" s="602">
        <f t="shared" ca="1" si="1538"/>
        <v>54510.936800140749</v>
      </c>
    </row>
    <row r="781" spans="23:113" x14ac:dyDescent="0.2">
      <c r="W781" s="887">
        <f t="shared" si="1448"/>
        <v>238</v>
      </c>
      <c r="X781" s="890">
        <f t="shared" ref="X781:BA781" ca="1" si="1539">IF(ISNUMBER($W781),IF($W781&lt;=$Z$35,$Z$23*$Z$33*365/360/12+IF($W781=$Z$35,-$Z$23*$Z$34+$Z$23*$Z$34*$Z$26+$Z$37/2,),IF(AND($W781&gt;$Z$35,$W781&lt;=$Z$36),$Z$23*($Z$34*X$40+(1-$Z$34)*$Z$33)*365/360/12+IF($W781=$Z$36,-$Z$23*(1-$Z$34)+$Z272/2,),PMT(X$40/12*365/360,$Z$24+$Z$35-$Z$36,-$Z$23))),"")</f>
        <v>30258.123080979487</v>
      </c>
      <c r="Y781" s="890">
        <f t="shared" ca="1" si="1539"/>
        <v>31023.326031623368</v>
      </c>
      <c r="Z781" s="890">
        <f t="shared" ca="1" si="1539"/>
        <v>31023.326031623368</v>
      </c>
      <c r="AA781" s="890">
        <f t="shared" ca="1" si="1539"/>
        <v>31799.728267184837</v>
      </c>
      <c r="AB781" s="890">
        <f t="shared" ca="1" si="1539"/>
        <v>31799.728267184837</v>
      </c>
      <c r="AC781" s="890">
        <f t="shared" ca="1" si="1539"/>
        <v>32587.243243724675</v>
      </c>
      <c r="AD781" s="890">
        <f t="shared" ca="1" si="1539"/>
        <v>32587.243243724675</v>
      </c>
      <c r="AE781" s="890">
        <f t="shared" ca="1" si="1539"/>
        <v>33385.778544464687</v>
      </c>
      <c r="AF781" s="890">
        <f t="shared" ca="1" si="1539"/>
        <v>33385.778544464687</v>
      </c>
      <c r="AG781" s="890">
        <f t="shared" ca="1" si="1539"/>
        <v>34195.236072157502</v>
      </c>
      <c r="AH781" s="890">
        <f t="shared" ca="1" si="1539"/>
        <v>34740.891398371037</v>
      </c>
      <c r="AI781" s="890">
        <f t="shared" ca="1" si="1539"/>
        <v>36125.853977722742</v>
      </c>
      <c r="AJ781" s="890">
        <f t="shared" ca="1" si="1539"/>
        <v>36125.853977722742</v>
      </c>
      <c r="AK781" s="890">
        <f t="shared" ca="1" si="1539"/>
        <v>37540.139226000429</v>
      </c>
      <c r="AL781" s="890">
        <f t="shared" ca="1" si="1539"/>
        <v>37540.139226000429</v>
      </c>
      <c r="AM781" s="890">
        <f t="shared" ca="1" si="1539"/>
        <v>38983.183461726978</v>
      </c>
      <c r="AN781" s="890">
        <f t="shared" ca="1" si="1539"/>
        <v>38983.183461726978</v>
      </c>
      <c r="AO781" s="890">
        <f t="shared" ca="1" si="1539"/>
        <v>40454.389396970182</v>
      </c>
      <c r="AP781" s="890">
        <f t="shared" ca="1" si="1539"/>
        <v>40454.389396970182</v>
      </c>
      <c r="AQ781" s="890">
        <f t="shared" ca="1" si="1539"/>
        <v>41953.129251949089</v>
      </c>
      <c r="AR781" s="890">
        <f t="shared" ca="1" si="1539"/>
        <v>37254.96291615886</v>
      </c>
      <c r="AS781" s="890">
        <f t="shared" ca="1" si="1539"/>
        <v>38692.302106353636</v>
      </c>
      <c r="AT781" s="890">
        <f t="shared" ca="1" si="1539"/>
        <v>38692.302106353636</v>
      </c>
      <c r="AU781" s="890">
        <f t="shared" ca="1" si="1539"/>
        <v>40157.924993809356</v>
      </c>
      <c r="AV781" s="890">
        <f t="shared" ca="1" si="1539"/>
        <v>40157.924993809356</v>
      </c>
      <c r="AW781" s="890">
        <f t="shared" ca="1" si="1539"/>
        <v>41651.20964433749</v>
      </c>
      <c r="AX781" s="890">
        <f t="shared" ca="1" si="1539"/>
        <v>41651.20964433749</v>
      </c>
      <c r="AY781" s="890">
        <f t="shared" ca="1" si="1539"/>
        <v>43171.50617275374</v>
      </c>
      <c r="AZ781" s="890">
        <f t="shared" ca="1" si="1539"/>
        <v>43171.50617275374</v>
      </c>
      <c r="BA781" s="890">
        <f t="shared" ca="1" si="1539"/>
        <v>44718.13995582729</v>
      </c>
      <c r="CF781" s="602">
        <f t="shared" ref="CF781:DI781" ca="1" si="1540">IF(ISNUMBER($W781),IF($W781&lt;=$Z$35,$Z$23*$Z$33*365/360/12+IF($W781=$Z$35,-$Z$23*$Z$34+$Z$23*$Z$34*$Z$26+$Z$37/2,),IF(AND($W781&gt;$Z$35,$W781&lt;=$Z$36),$Z$23*($Z$34*CF$40+(1-$Z$34)*$Z$33)*365/360/12+IF($W781=$Z$36,-$Z$23*(1-$Z$34)+$Z272/2,),PMT(CF$40/12*365/360,$Z$24+$Z$35-$Z$36,-$Z$23))),"")</f>
        <v>35568.319858392242</v>
      </c>
      <c r="CG781" s="602">
        <f t="shared" ca="1" si="1540"/>
        <v>36406.382743065027</v>
      </c>
      <c r="CH781" s="602">
        <f t="shared" ca="1" si="1540"/>
        <v>36406.382743065027</v>
      </c>
      <c r="CI781" s="602">
        <f t="shared" ca="1" si="1540"/>
        <v>37254.96291615886</v>
      </c>
      <c r="CJ781" s="602">
        <f t="shared" ca="1" si="1540"/>
        <v>37254.96291615886</v>
      </c>
      <c r="CK781" s="602">
        <f t="shared" ca="1" si="1540"/>
        <v>38113.93857024506</v>
      </c>
      <c r="CL781" s="602">
        <f t="shared" ca="1" si="1540"/>
        <v>38113.93857024506</v>
      </c>
      <c r="CM781" s="602">
        <f t="shared" ca="1" si="1540"/>
        <v>38983.183461726985</v>
      </c>
      <c r="CN781" s="602">
        <f t="shared" ca="1" si="1540"/>
        <v>38983.183461726985</v>
      </c>
      <c r="CO781" s="602">
        <f t="shared" ca="1" si="1540"/>
        <v>39862.567150632683</v>
      </c>
      <c r="CP781" s="602">
        <f t="shared" ca="1" si="1540"/>
        <v>43478.747935967709</v>
      </c>
      <c r="CQ781" s="602">
        <f t="shared" ca="1" si="1540"/>
        <v>45030.566265503898</v>
      </c>
      <c r="CR781" s="602">
        <f t="shared" ca="1" si="1540"/>
        <v>45030.566265503898</v>
      </c>
      <c r="CS781" s="602">
        <f t="shared" ca="1" si="1540"/>
        <v>46607.884191275814</v>
      </c>
      <c r="CT781" s="602">
        <f t="shared" ca="1" si="1540"/>
        <v>46607.884191275814</v>
      </c>
      <c r="CU781" s="602">
        <f t="shared" ca="1" si="1540"/>
        <v>48209.984007450126</v>
      </c>
      <c r="CV781" s="602">
        <f t="shared" ca="1" si="1540"/>
        <v>48209.984007450126</v>
      </c>
      <c r="CW781" s="602">
        <f t="shared" ca="1" si="1540"/>
        <v>49836.133517801674</v>
      </c>
      <c r="CX781" s="602">
        <f t="shared" ca="1" si="1540"/>
        <v>49836.133517801674</v>
      </c>
      <c r="CY781" s="602">
        <f t="shared" ca="1" si="1540"/>
        <v>51485.589135532791</v>
      </c>
      <c r="CZ781" s="602">
        <f t="shared" ca="1" si="1540"/>
        <v>46290.414859746117</v>
      </c>
      <c r="DA781" s="602">
        <f t="shared" ca="1" si="1540"/>
        <v>47887.616454968753</v>
      </c>
      <c r="DB781" s="602">
        <f t="shared" ca="1" si="1540"/>
        <v>47887.616454968753</v>
      </c>
      <c r="DC781" s="602">
        <f t="shared" ca="1" si="1540"/>
        <v>49509.015192921019</v>
      </c>
      <c r="DD781" s="602">
        <f t="shared" ca="1" si="1540"/>
        <v>49509.015192921019</v>
      </c>
      <c r="DE781" s="602">
        <f t="shared" ca="1" si="1540"/>
        <v>51153.869520848333</v>
      </c>
      <c r="DF781" s="602">
        <f t="shared" ca="1" si="1540"/>
        <v>51153.869520848333</v>
      </c>
      <c r="DG781" s="602">
        <f t="shared" ca="1" si="1540"/>
        <v>52821.428913199037</v>
      </c>
      <c r="DH781" s="602">
        <f t="shared" ca="1" si="1540"/>
        <v>52821.428913199037</v>
      </c>
      <c r="DI781" s="602">
        <f t="shared" ca="1" si="1540"/>
        <v>54510.936800140749</v>
      </c>
    </row>
    <row r="782" spans="23:113" x14ac:dyDescent="0.2">
      <c r="W782" s="887">
        <f t="shared" si="1448"/>
        <v>239</v>
      </c>
      <c r="X782" s="890">
        <f t="shared" ref="X782:BA782" ca="1" si="1541">IF(ISNUMBER($W782),IF($W782&lt;=$Z$35,$Z$23*$Z$33*365/360/12+IF($W782=$Z$35,-$Z$23*$Z$34+$Z$23*$Z$34*$Z$26+$Z$37/2,),IF(AND($W782&gt;$Z$35,$W782&lt;=$Z$36),$Z$23*($Z$34*X$40+(1-$Z$34)*$Z$33)*365/360/12+IF($W782=$Z$36,-$Z$23*(1-$Z$34)+$Z273/2,),PMT(X$40/12*365/360,$Z$24+$Z$35-$Z$36,-$Z$23))),"")</f>
        <v>30258.123080979487</v>
      </c>
      <c r="Y782" s="890">
        <f t="shared" ca="1" si="1541"/>
        <v>31023.326031623368</v>
      </c>
      <c r="Z782" s="890">
        <f t="shared" ca="1" si="1541"/>
        <v>31023.326031623368</v>
      </c>
      <c r="AA782" s="890">
        <f t="shared" ca="1" si="1541"/>
        <v>31799.728267184837</v>
      </c>
      <c r="AB782" s="890">
        <f t="shared" ca="1" si="1541"/>
        <v>31799.728267184837</v>
      </c>
      <c r="AC782" s="890">
        <f t="shared" ca="1" si="1541"/>
        <v>32587.243243724675</v>
      </c>
      <c r="AD782" s="890">
        <f t="shared" ca="1" si="1541"/>
        <v>32587.243243724675</v>
      </c>
      <c r="AE782" s="890">
        <f t="shared" ca="1" si="1541"/>
        <v>33385.778544464687</v>
      </c>
      <c r="AF782" s="890">
        <f t="shared" ca="1" si="1541"/>
        <v>33385.778544464687</v>
      </c>
      <c r="AG782" s="890">
        <f t="shared" ca="1" si="1541"/>
        <v>34195.236072157502</v>
      </c>
      <c r="AH782" s="890">
        <f t="shared" ca="1" si="1541"/>
        <v>34740.891398371037</v>
      </c>
      <c r="AI782" s="890">
        <f t="shared" ca="1" si="1541"/>
        <v>36125.853977722742</v>
      </c>
      <c r="AJ782" s="890">
        <f t="shared" ca="1" si="1541"/>
        <v>36125.853977722742</v>
      </c>
      <c r="AK782" s="890">
        <f t="shared" ca="1" si="1541"/>
        <v>37540.139226000429</v>
      </c>
      <c r="AL782" s="890">
        <f t="shared" ca="1" si="1541"/>
        <v>37540.139226000429</v>
      </c>
      <c r="AM782" s="890">
        <f t="shared" ca="1" si="1541"/>
        <v>38983.183461726978</v>
      </c>
      <c r="AN782" s="890">
        <f t="shared" ca="1" si="1541"/>
        <v>38983.183461726978</v>
      </c>
      <c r="AO782" s="890">
        <f t="shared" ca="1" si="1541"/>
        <v>40454.389396970182</v>
      </c>
      <c r="AP782" s="890">
        <f t="shared" ca="1" si="1541"/>
        <v>40454.389396970182</v>
      </c>
      <c r="AQ782" s="890">
        <f t="shared" ca="1" si="1541"/>
        <v>41953.129251949089</v>
      </c>
      <c r="AR782" s="890">
        <f t="shared" ca="1" si="1541"/>
        <v>37254.96291615886</v>
      </c>
      <c r="AS782" s="890">
        <f t="shared" ca="1" si="1541"/>
        <v>38692.302106353636</v>
      </c>
      <c r="AT782" s="890">
        <f t="shared" ca="1" si="1541"/>
        <v>38692.302106353636</v>
      </c>
      <c r="AU782" s="890">
        <f t="shared" ca="1" si="1541"/>
        <v>40157.924993809356</v>
      </c>
      <c r="AV782" s="890">
        <f t="shared" ca="1" si="1541"/>
        <v>40157.924993809356</v>
      </c>
      <c r="AW782" s="890">
        <f t="shared" ca="1" si="1541"/>
        <v>41651.20964433749</v>
      </c>
      <c r="AX782" s="890">
        <f t="shared" ca="1" si="1541"/>
        <v>41651.20964433749</v>
      </c>
      <c r="AY782" s="890">
        <f t="shared" ca="1" si="1541"/>
        <v>43171.50617275374</v>
      </c>
      <c r="AZ782" s="890">
        <f t="shared" ca="1" si="1541"/>
        <v>43171.50617275374</v>
      </c>
      <c r="BA782" s="890">
        <f t="shared" ca="1" si="1541"/>
        <v>44718.13995582729</v>
      </c>
      <c r="CF782" s="602">
        <f t="shared" ref="CF782:DI782" ca="1" si="1542">IF(ISNUMBER($W782),IF($W782&lt;=$Z$35,$Z$23*$Z$33*365/360/12+IF($W782=$Z$35,-$Z$23*$Z$34+$Z$23*$Z$34*$Z$26+$Z$37/2,),IF(AND($W782&gt;$Z$35,$W782&lt;=$Z$36),$Z$23*($Z$34*CF$40+(1-$Z$34)*$Z$33)*365/360/12+IF($W782=$Z$36,-$Z$23*(1-$Z$34)+$Z273/2,),PMT(CF$40/12*365/360,$Z$24+$Z$35-$Z$36,-$Z$23))),"")</f>
        <v>35568.319858392242</v>
      </c>
      <c r="CG782" s="602">
        <f t="shared" ca="1" si="1542"/>
        <v>36406.382743065027</v>
      </c>
      <c r="CH782" s="602">
        <f t="shared" ca="1" si="1542"/>
        <v>36406.382743065027</v>
      </c>
      <c r="CI782" s="602">
        <f t="shared" ca="1" si="1542"/>
        <v>37254.96291615886</v>
      </c>
      <c r="CJ782" s="602">
        <f t="shared" ca="1" si="1542"/>
        <v>37254.96291615886</v>
      </c>
      <c r="CK782" s="602">
        <f t="shared" ca="1" si="1542"/>
        <v>38113.93857024506</v>
      </c>
      <c r="CL782" s="602">
        <f t="shared" ca="1" si="1542"/>
        <v>38113.93857024506</v>
      </c>
      <c r="CM782" s="602">
        <f t="shared" ca="1" si="1542"/>
        <v>38983.183461726985</v>
      </c>
      <c r="CN782" s="602">
        <f t="shared" ca="1" si="1542"/>
        <v>38983.183461726985</v>
      </c>
      <c r="CO782" s="602">
        <f t="shared" ca="1" si="1542"/>
        <v>39862.567150632683</v>
      </c>
      <c r="CP782" s="602">
        <f t="shared" ca="1" si="1542"/>
        <v>43478.747935967709</v>
      </c>
      <c r="CQ782" s="602">
        <f t="shared" ca="1" si="1542"/>
        <v>45030.566265503898</v>
      </c>
      <c r="CR782" s="602">
        <f t="shared" ca="1" si="1542"/>
        <v>45030.566265503898</v>
      </c>
      <c r="CS782" s="602">
        <f t="shared" ca="1" si="1542"/>
        <v>46607.884191275814</v>
      </c>
      <c r="CT782" s="602">
        <f t="shared" ca="1" si="1542"/>
        <v>46607.884191275814</v>
      </c>
      <c r="CU782" s="602">
        <f t="shared" ca="1" si="1542"/>
        <v>48209.984007450126</v>
      </c>
      <c r="CV782" s="602">
        <f t="shared" ca="1" si="1542"/>
        <v>48209.984007450126</v>
      </c>
      <c r="CW782" s="602">
        <f t="shared" ca="1" si="1542"/>
        <v>49836.133517801674</v>
      </c>
      <c r="CX782" s="602">
        <f t="shared" ca="1" si="1542"/>
        <v>49836.133517801674</v>
      </c>
      <c r="CY782" s="602">
        <f t="shared" ca="1" si="1542"/>
        <v>51485.589135532791</v>
      </c>
      <c r="CZ782" s="602">
        <f t="shared" ca="1" si="1542"/>
        <v>46290.414859746117</v>
      </c>
      <c r="DA782" s="602">
        <f t="shared" ca="1" si="1542"/>
        <v>47887.616454968753</v>
      </c>
      <c r="DB782" s="602">
        <f t="shared" ca="1" si="1542"/>
        <v>47887.616454968753</v>
      </c>
      <c r="DC782" s="602">
        <f t="shared" ca="1" si="1542"/>
        <v>49509.015192921019</v>
      </c>
      <c r="DD782" s="602">
        <f t="shared" ca="1" si="1542"/>
        <v>49509.015192921019</v>
      </c>
      <c r="DE782" s="602">
        <f t="shared" ca="1" si="1542"/>
        <v>51153.869520848333</v>
      </c>
      <c r="DF782" s="602">
        <f t="shared" ca="1" si="1542"/>
        <v>51153.869520848333</v>
      </c>
      <c r="DG782" s="602">
        <f t="shared" ca="1" si="1542"/>
        <v>52821.428913199037</v>
      </c>
      <c r="DH782" s="602">
        <f t="shared" ca="1" si="1542"/>
        <v>52821.428913199037</v>
      </c>
      <c r="DI782" s="602">
        <f t="shared" ca="1" si="1542"/>
        <v>54510.936800140749</v>
      </c>
    </row>
    <row r="783" spans="23:113" x14ac:dyDescent="0.2">
      <c r="W783" s="887">
        <f t="shared" si="1448"/>
        <v>240</v>
      </c>
      <c r="X783" s="890">
        <f t="shared" ref="X783:BA783" ca="1" si="1543">IF(ISNUMBER($W783),IF($W783&lt;=$Z$35,$Z$23*$Z$33*365/360/12+IF($W783=$Z$35,-$Z$23*$Z$34+$Z$23*$Z$34*$Z$26+$Z$37/2,),IF(AND($W783&gt;$Z$35,$W783&lt;=$Z$36),$Z$23*($Z$34*X$40+(1-$Z$34)*$Z$33)*365/360/12+IF($W783=$Z$36,-$Z$23*(1-$Z$34)+$Z274/2,),PMT(X$40/12*365/360,$Z$24+$Z$35-$Z$36,-$Z$23))),"")</f>
        <v>30258.123080979487</v>
      </c>
      <c r="Y783" s="890">
        <f t="shared" ca="1" si="1543"/>
        <v>31023.326031623368</v>
      </c>
      <c r="Z783" s="890">
        <f t="shared" ca="1" si="1543"/>
        <v>31023.326031623368</v>
      </c>
      <c r="AA783" s="890">
        <f t="shared" ca="1" si="1543"/>
        <v>31799.728267184837</v>
      </c>
      <c r="AB783" s="890">
        <f t="shared" ca="1" si="1543"/>
        <v>31799.728267184837</v>
      </c>
      <c r="AC783" s="890">
        <f t="shared" ca="1" si="1543"/>
        <v>32587.243243724675</v>
      </c>
      <c r="AD783" s="890">
        <f t="shared" ca="1" si="1543"/>
        <v>32587.243243724675</v>
      </c>
      <c r="AE783" s="890">
        <f t="shared" ca="1" si="1543"/>
        <v>33385.778544464687</v>
      </c>
      <c r="AF783" s="890">
        <f t="shared" ca="1" si="1543"/>
        <v>33385.778544464687</v>
      </c>
      <c r="AG783" s="890">
        <f t="shared" ca="1" si="1543"/>
        <v>34195.236072157502</v>
      </c>
      <c r="AH783" s="890">
        <f t="shared" ca="1" si="1543"/>
        <v>34740.891398371037</v>
      </c>
      <c r="AI783" s="890">
        <f t="shared" ca="1" si="1543"/>
        <v>36125.853977722742</v>
      </c>
      <c r="AJ783" s="890">
        <f t="shared" ca="1" si="1543"/>
        <v>36125.853977722742</v>
      </c>
      <c r="AK783" s="890">
        <f t="shared" ca="1" si="1543"/>
        <v>37540.139226000429</v>
      </c>
      <c r="AL783" s="890">
        <f t="shared" ca="1" si="1543"/>
        <v>37540.139226000429</v>
      </c>
      <c r="AM783" s="890">
        <f t="shared" ca="1" si="1543"/>
        <v>38983.183461726978</v>
      </c>
      <c r="AN783" s="890">
        <f t="shared" ca="1" si="1543"/>
        <v>38983.183461726978</v>
      </c>
      <c r="AO783" s="890">
        <f t="shared" ca="1" si="1543"/>
        <v>40454.389396970182</v>
      </c>
      <c r="AP783" s="890">
        <f t="shared" ca="1" si="1543"/>
        <v>40454.389396970182</v>
      </c>
      <c r="AQ783" s="890">
        <f t="shared" ca="1" si="1543"/>
        <v>41953.129251949089</v>
      </c>
      <c r="AR783" s="890">
        <f t="shared" ca="1" si="1543"/>
        <v>37254.96291615886</v>
      </c>
      <c r="AS783" s="890">
        <f t="shared" ca="1" si="1543"/>
        <v>38692.302106353636</v>
      </c>
      <c r="AT783" s="890">
        <f t="shared" ca="1" si="1543"/>
        <v>38692.302106353636</v>
      </c>
      <c r="AU783" s="890">
        <f t="shared" ca="1" si="1543"/>
        <v>40157.924993809356</v>
      </c>
      <c r="AV783" s="890">
        <f t="shared" ca="1" si="1543"/>
        <v>40157.924993809356</v>
      </c>
      <c r="AW783" s="890">
        <f t="shared" ca="1" si="1543"/>
        <v>41651.20964433749</v>
      </c>
      <c r="AX783" s="890">
        <f t="shared" ca="1" si="1543"/>
        <v>41651.20964433749</v>
      </c>
      <c r="AY783" s="890">
        <f t="shared" ca="1" si="1543"/>
        <v>43171.50617275374</v>
      </c>
      <c r="AZ783" s="890">
        <f t="shared" ca="1" si="1543"/>
        <v>43171.50617275374</v>
      </c>
      <c r="BA783" s="890">
        <f t="shared" ca="1" si="1543"/>
        <v>44718.13995582729</v>
      </c>
      <c r="CF783" s="602">
        <f t="shared" ref="CF783:DI783" ca="1" si="1544">IF(ISNUMBER($W783),IF($W783&lt;=$Z$35,$Z$23*$Z$33*365/360/12+IF($W783=$Z$35,-$Z$23*$Z$34+$Z$23*$Z$34*$Z$26+$Z$37/2,),IF(AND($W783&gt;$Z$35,$W783&lt;=$Z$36),$Z$23*($Z$34*CF$40+(1-$Z$34)*$Z$33)*365/360/12+IF($W783=$Z$36,-$Z$23*(1-$Z$34)+$Z274/2,),PMT(CF$40/12*365/360,$Z$24+$Z$35-$Z$36,-$Z$23))),"")</f>
        <v>35568.319858392242</v>
      </c>
      <c r="CG783" s="602">
        <f t="shared" ca="1" si="1544"/>
        <v>36406.382743065027</v>
      </c>
      <c r="CH783" s="602">
        <f t="shared" ca="1" si="1544"/>
        <v>36406.382743065027</v>
      </c>
      <c r="CI783" s="602">
        <f t="shared" ca="1" si="1544"/>
        <v>37254.96291615886</v>
      </c>
      <c r="CJ783" s="602">
        <f t="shared" ca="1" si="1544"/>
        <v>37254.96291615886</v>
      </c>
      <c r="CK783" s="602">
        <f t="shared" ca="1" si="1544"/>
        <v>38113.93857024506</v>
      </c>
      <c r="CL783" s="602">
        <f t="shared" ca="1" si="1544"/>
        <v>38113.93857024506</v>
      </c>
      <c r="CM783" s="602">
        <f t="shared" ca="1" si="1544"/>
        <v>38983.183461726985</v>
      </c>
      <c r="CN783" s="602">
        <f t="shared" ca="1" si="1544"/>
        <v>38983.183461726985</v>
      </c>
      <c r="CO783" s="602">
        <f t="shared" ca="1" si="1544"/>
        <v>39862.567150632683</v>
      </c>
      <c r="CP783" s="602">
        <f t="shared" ca="1" si="1544"/>
        <v>43478.747935967709</v>
      </c>
      <c r="CQ783" s="602">
        <f t="shared" ca="1" si="1544"/>
        <v>45030.566265503898</v>
      </c>
      <c r="CR783" s="602">
        <f t="shared" ca="1" si="1544"/>
        <v>45030.566265503898</v>
      </c>
      <c r="CS783" s="602">
        <f t="shared" ca="1" si="1544"/>
        <v>46607.884191275814</v>
      </c>
      <c r="CT783" s="602">
        <f t="shared" ca="1" si="1544"/>
        <v>46607.884191275814</v>
      </c>
      <c r="CU783" s="602">
        <f t="shared" ca="1" si="1544"/>
        <v>48209.984007450126</v>
      </c>
      <c r="CV783" s="602">
        <f t="shared" ca="1" si="1544"/>
        <v>48209.984007450126</v>
      </c>
      <c r="CW783" s="602">
        <f t="shared" ca="1" si="1544"/>
        <v>49836.133517801674</v>
      </c>
      <c r="CX783" s="602">
        <f t="shared" ca="1" si="1544"/>
        <v>49836.133517801674</v>
      </c>
      <c r="CY783" s="602">
        <f t="shared" ca="1" si="1544"/>
        <v>51485.589135532791</v>
      </c>
      <c r="CZ783" s="602">
        <f t="shared" ca="1" si="1544"/>
        <v>46290.414859746117</v>
      </c>
      <c r="DA783" s="602">
        <f t="shared" ca="1" si="1544"/>
        <v>47887.616454968753</v>
      </c>
      <c r="DB783" s="602">
        <f t="shared" ca="1" si="1544"/>
        <v>47887.616454968753</v>
      </c>
      <c r="DC783" s="602">
        <f t="shared" ca="1" si="1544"/>
        <v>49509.015192921019</v>
      </c>
      <c r="DD783" s="602">
        <f t="shared" ca="1" si="1544"/>
        <v>49509.015192921019</v>
      </c>
      <c r="DE783" s="602">
        <f t="shared" ca="1" si="1544"/>
        <v>51153.869520848333</v>
      </c>
      <c r="DF783" s="602">
        <f t="shared" ca="1" si="1544"/>
        <v>51153.869520848333</v>
      </c>
      <c r="DG783" s="602">
        <f t="shared" ca="1" si="1544"/>
        <v>52821.428913199037</v>
      </c>
      <c r="DH783" s="602">
        <f t="shared" ca="1" si="1544"/>
        <v>52821.428913199037</v>
      </c>
      <c r="DI783" s="602">
        <f t="shared" ca="1" si="1544"/>
        <v>54510.936800140749</v>
      </c>
    </row>
    <row r="784" spans="23:113" x14ac:dyDescent="0.2">
      <c r="W784" s="887">
        <f t="shared" si="1448"/>
        <v>241</v>
      </c>
      <c r="X784" s="890">
        <f t="shared" ref="X784:BA784" ca="1" si="1545">IF(ISNUMBER($W784),IF($W784&lt;=$Z$35,$Z$23*$Z$33*365/360/12+IF($W784=$Z$35,-$Z$23*$Z$34+$Z$23*$Z$34*$Z$26+$Z$37/2,),IF(AND($W784&gt;$Z$35,$W784&lt;=$Z$36),$Z$23*($Z$34*X$40+(1-$Z$34)*$Z$33)*365/360/12+IF($W784=$Z$36,-$Z$23*(1-$Z$34)+$Z275/2,),PMT(X$40/12*365/360,$Z$24+$Z$35-$Z$36,-$Z$23))),"")</f>
        <v>30258.123080979487</v>
      </c>
      <c r="Y784" s="890">
        <f t="shared" ca="1" si="1545"/>
        <v>31023.326031623368</v>
      </c>
      <c r="Z784" s="890">
        <f t="shared" ca="1" si="1545"/>
        <v>31023.326031623368</v>
      </c>
      <c r="AA784" s="890">
        <f t="shared" ca="1" si="1545"/>
        <v>31799.728267184837</v>
      </c>
      <c r="AB784" s="890">
        <f t="shared" ca="1" si="1545"/>
        <v>31799.728267184837</v>
      </c>
      <c r="AC784" s="890">
        <f t="shared" ca="1" si="1545"/>
        <v>32587.243243724675</v>
      </c>
      <c r="AD784" s="890">
        <f t="shared" ca="1" si="1545"/>
        <v>32587.243243724675</v>
      </c>
      <c r="AE784" s="890">
        <f t="shared" ca="1" si="1545"/>
        <v>33385.778544464687</v>
      </c>
      <c r="AF784" s="890">
        <f t="shared" ca="1" si="1545"/>
        <v>33385.778544464687</v>
      </c>
      <c r="AG784" s="890">
        <f t="shared" ca="1" si="1545"/>
        <v>34195.236072157502</v>
      </c>
      <c r="AH784" s="890">
        <f t="shared" ca="1" si="1545"/>
        <v>34740.891398371037</v>
      </c>
      <c r="AI784" s="890">
        <f t="shared" ca="1" si="1545"/>
        <v>36125.853977722742</v>
      </c>
      <c r="AJ784" s="890">
        <f t="shared" ca="1" si="1545"/>
        <v>36125.853977722742</v>
      </c>
      <c r="AK784" s="890">
        <f t="shared" ca="1" si="1545"/>
        <v>37540.139226000429</v>
      </c>
      <c r="AL784" s="890">
        <f t="shared" ca="1" si="1545"/>
        <v>37540.139226000429</v>
      </c>
      <c r="AM784" s="890">
        <f t="shared" ca="1" si="1545"/>
        <v>38983.183461726978</v>
      </c>
      <c r="AN784" s="890">
        <f t="shared" ca="1" si="1545"/>
        <v>38983.183461726978</v>
      </c>
      <c r="AO784" s="890">
        <f t="shared" ca="1" si="1545"/>
        <v>40454.389396970182</v>
      </c>
      <c r="AP784" s="890">
        <f t="shared" ca="1" si="1545"/>
        <v>40454.389396970182</v>
      </c>
      <c r="AQ784" s="890">
        <f t="shared" ca="1" si="1545"/>
        <v>41953.129251949089</v>
      </c>
      <c r="AR784" s="890">
        <f t="shared" ca="1" si="1545"/>
        <v>37254.96291615886</v>
      </c>
      <c r="AS784" s="890">
        <f t="shared" ca="1" si="1545"/>
        <v>38692.302106353636</v>
      </c>
      <c r="AT784" s="890">
        <f t="shared" ca="1" si="1545"/>
        <v>38692.302106353636</v>
      </c>
      <c r="AU784" s="890">
        <f t="shared" ca="1" si="1545"/>
        <v>40157.924993809356</v>
      </c>
      <c r="AV784" s="890">
        <f t="shared" ca="1" si="1545"/>
        <v>40157.924993809356</v>
      </c>
      <c r="AW784" s="890">
        <f t="shared" ca="1" si="1545"/>
        <v>41651.20964433749</v>
      </c>
      <c r="AX784" s="890">
        <f t="shared" ca="1" si="1545"/>
        <v>41651.20964433749</v>
      </c>
      <c r="AY784" s="890">
        <f t="shared" ca="1" si="1545"/>
        <v>43171.50617275374</v>
      </c>
      <c r="AZ784" s="890">
        <f t="shared" ca="1" si="1545"/>
        <v>43171.50617275374</v>
      </c>
      <c r="BA784" s="890">
        <f t="shared" ca="1" si="1545"/>
        <v>44718.13995582729</v>
      </c>
      <c r="CF784" s="602">
        <f t="shared" ref="CF784:DI784" ca="1" si="1546">IF(ISNUMBER($W784),IF($W784&lt;=$Z$35,$Z$23*$Z$33*365/360/12+IF($W784=$Z$35,-$Z$23*$Z$34+$Z$23*$Z$34*$Z$26+$Z$37/2,),IF(AND($W784&gt;$Z$35,$W784&lt;=$Z$36),$Z$23*($Z$34*CF$40+(1-$Z$34)*$Z$33)*365/360/12+IF($W784=$Z$36,-$Z$23*(1-$Z$34)+$Z275/2,),PMT(CF$40/12*365/360,$Z$24+$Z$35-$Z$36,-$Z$23))),"")</f>
        <v>35568.319858392242</v>
      </c>
      <c r="CG784" s="602">
        <f t="shared" ca="1" si="1546"/>
        <v>36406.382743065027</v>
      </c>
      <c r="CH784" s="602">
        <f t="shared" ca="1" si="1546"/>
        <v>36406.382743065027</v>
      </c>
      <c r="CI784" s="602">
        <f t="shared" ca="1" si="1546"/>
        <v>37254.96291615886</v>
      </c>
      <c r="CJ784" s="602">
        <f t="shared" ca="1" si="1546"/>
        <v>37254.96291615886</v>
      </c>
      <c r="CK784" s="602">
        <f t="shared" ca="1" si="1546"/>
        <v>38113.93857024506</v>
      </c>
      <c r="CL784" s="602">
        <f t="shared" ca="1" si="1546"/>
        <v>38113.93857024506</v>
      </c>
      <c r="CM784" s="602">
        <f t="shared" ca="1" si="1546"/>
        <v>38983.183461726985</v>
      </c>
      <c r="CN784" s="602">
        <f t="shared" ca="1" si="1546"/>
        <v>38983.183461726985</v>
      </c>
      <c r="CO784" s="602">
        <f t="shared" ca="1" si="1546"/>
        <v>39862.567150632683</v>
      </c>
      <c r="CP784" s="602">
        <f t="shared" ca="1" si="1546"/>
        <v>43478.747935967709</v>
      </c>
      <c r="CQ784" s="602">
        <f t="shared" ca="1" si="1546"/>
        <v>45030.566265503898</v>
      </c>
      <c r="CR784" s="602">
        <f t="shared" ca="1" si="1546"/>
        <v>45030.566265503898</v>
      </c>
      <c r="CS784" s="602">
        <f t="shared" ca="1" si="1546"/>
        <v>46607.884191275814</v>
      </c>
      <c r="CT784" s="602">
        <f t="shared" ca="1" si="1546"/>
        <v>46607.884191275814</v>
      </c>
      <c r="CU784" s="602">
        <f t="shared" ca="1" si="1546"/>
        <v>48209.984007450126</v>
      </c>
      <c r="CV784" s="602">
        <f t="shared" ca="1" si="1546"/>
        <v>48209.984007450126</v>
      </c>
      <c r="CW784" s="602">
        <f t="shared" ca="1" si="1546"/>
        <v>49836.133517801674</v>
      </c>
      <c r="CX784" s="602">
        <f t="shared" ca="1" si="1546"/>
        <v>49836.133517801674</v>
      </c>
      <c r="CY784" s="602">
        <f t="shared" ca="1" si="1546"/>
        <v>51485.589135532791</v>
      </c>
      <c r="CZ784" s="602">
        <f t="shared" ca="1" si="1546"/>
        <v>46290.414859746117</v>
      </c>
      <c r="DA784" s="602">
        <f t="shared" ca="1" si="1546"/>
        <v>47887.616454968753</v>
      </c>
      <c r="DB784" s="602">
        <f t="shared" ca="1" si="1546"/>
        <v>47887.616454968753</v>
      </c>
      <c r="DC784" s="602">
        <f t="shared" ca="1" si="1546"/>
        <v>49509.015192921019</v>
      </c>
      <c r="DD784" s="602">
        <f t="shared" ca="1" si="1546"/>
        <v>49509.015192921019</v>
      </c>
      <c r="DE784" s="602">
        <f t="shared" ca="1" si="1546"/>
        <v>51153.869520848333</v>
      </c>
      <c r="DF784" s="602">
        <f t="shared" ca="1" si="1546"/>
        <v>51153.869520848333</v>
      </c>
      <c r="DG784" s="602">
        <f t="shared" ca="1" si="1546"/>
        <v>52821.428913199037</v>
      </c>
      <c r="DH784" s="602">
        <f t="shared" ca="1" si="1546"/>
        <v>52821.428913199037</v>
      </c>
      <c r="DI784" s="602">
        <f t="shared" ca="1" si="1546"/>
        <v>54510.936800140749</v>
      </c>
    </row>
    <row r="785" spans="23:113" x14ac:dyDescent="0.2">
      <c r="W785" s="887">
        <f t="shared" si="1448"/>
        <v>242</v>
      </c>
      <c r="X785" s="890">
        <f t="shared" ref="X785:BA785" ca="1" si="1547">IF(ISNUMBER($W785),IF($W785&lt;=$Z$35,$Z$23*$Z$33*365/360/12+IF($W785=$Z$35,-$Z$23*$Z$34+$Z$23*$Z$34*$Z$26+$Z$37/2,),IF(AND($W785&gt;$Z$35,$W785&lt;=$Z$36),$Z$23*($Z$34*X$40+(1-$Z$34)*$Z$33)*365/360/12+IF($W785=$Z$36,-$Z$23*(1-$Z$34)+$Z276/2,),PMT(X$40/12*365/360,$Z$24+$Z$35-$Z$36,-$Z$23))),"")</f>
        <v>30258.123080979487</v>
      </c>
      <c r="Y785" s="890">
        <f t="shared" ca="1" si="1547"/>
        <v>31023.326031623368</v>
      </c>
      <c r="Z785" s="890">
        <f t="shared" ca="1" si="1547"/>
        <v>31023.326031623368</v>
      </c>
      <c r="AA785" s="890">
        <f t="shared" ca="1" si="1547"/>
        <v>31799.728267184837</v>
      </c>
      <c r="AB785" s="890">
        <f t="shared" ca="1" si="1547"/>
        <v>31799.728267184837</v>
      </c>
      <c r="AC785" s="890">
        <f t="shared" ca="1" si="1547"/>
        <v>32587.243243724675</v>
      </c>
      <c r="AD785" s="890">
        <f t="shared" ca="1" si="1547"/>
        <v>32587.243243724675</v>
      </c>
      <c r="AE785" s="890">
        <f t="shared" ca="1" si="1547"/>
        <v>33385.778544464687</v>
      </c>
      <c r="AF785" s="890">
        <f t="shared" ca="1" si="1547"/>
        <v>33385.778544464687</v>
      </c>
      <c r="AG785" s="890">
        <f t="shared" ca="1" si="1547"/>
        <v>34195.236072157502</v>
      </c>
      <c r="AH785" s="890">
        <f t="shared" ca="1" si="1547"/>
        <v>34740.891398371037</v>
      </c>
      <c r="AI785" s="890">
        <f t="shared" ca="1" si="1547"/>
        <v>36125.853977722742</v>
      </c>
      <c r="AJ785" s="890">
        <f t="shared" ca="1" si="1547"/>
        <v>36125.853977722742</v>
      </c>
      <c r="AK785" s="890">
        <f t="shared" ca="1" si="1547"/>
        <v>37540.139226000429</v>
      </c>
      <c r="AL785" s="890">
        <f t="shared" ca="1" si="1547"/>
        <v>37540.139226000429</v>
      </c>
      <c r="AM785" s="890">
        <f t="shared" ca="1" si="1547"/>
        <v>38983.183461726978</v>
      </c>
      <c r="AN785" s="890">
        <f t="shared" ca="1" si="1547"/>
        <v>38983.183461726978</v>
      </c>
      <c r="AO785" s="890">
        <f t="shared" ca="1" si="1547"/>
        <v>40454.389396970182</v>
      </c>
      <c r="AP785" s="890">
        <f t="shared" ca="1" si="1547"/>
        <v>40454.389396970182</v>
      </c>
      <c r="AQ785" s="890">
        <f t="shared" ca="1" si="1547"/>
        <v>41953.129251949089</v>
      </c>
      <c r="AR785" s="890">
        <f t="shared" ca="1" si="1547"/>
        <v>37254.96291615886</v>
      </c>
      <c r="AS785" s="890">
        <f t="shared" ca="1" si="1547"/>
        <v>38692.302106353636</v>
      </c>
      <c r="AT785" s="890">
        <f t="shared" ca="1" si="1547"/>
        <v>38692.302106353636</v>
      </c>
      <c r="AU785" s="890">
        <f t="shared" ca="1" si="1547"/>
        <v>40157.924993809356</v>
      </c>
      <c r="AV785" s="890">
        <f t="shared" ca="1" si="1547"/>
        <v>40157.924993809356</v>
      </c>
      <c r="AW785" s="890">
        <f t="shared" ca="1" si="1547"/>
        <v>41651.20964433749</v>
      </c>
      <c r="AX785" s="890">
        <f t="shared" ca="1" si="1547"/>
        <v>41651.20964433749</v>
      </c>
      <c r="AY785" s="890">
        <f t="shared" ca="1" si="1547"/>
        <v>43171.50617275374</v>
      </c>
      <c r="AZ785" s="890">
        <f t="shared" ca="1" si="1547"/>
        <v>43171.50617275374</v>
      </c>
      <c r="BA785" s="890">
        <f t="shared" ca="1" si="1547"/>
        <v>44718.13995582729</v>
      </c>
      <c r="CF785" s="602">
        <f t="shared" ref="CF785:DI785" ca="1" si="1548">IF(ISNUMBER($W785),IF($W785&lt;=$Z$35,$Z$23*$Z$33*365/360/12+IF($W785=$Z$35,-$Z$23*$Z$34+$Z$23*$Z$34*$Z$26+$Z$37/2,),IF(AND($W785&gt;$Z$35,$W785&lt;=$Z$36),$Z$23*($Z$34*CF$40+(1-$Z$34)*$Z$33)*365/360/12+IF($W785=$Z$36,-$Z$23*(1-$Z$34)+$Z276/2,),PMT(CF$40/12*365/360,$Z$24+$Z$35-$Z$36,-$Z$23))),"")</f>
        <v>35568.319858392242</v>
      </c>
      <c r="CG785" s="602">
        <f t="shared" ca="1" si="1548"/>
        <v>36406.382743065027</v>
      </c>
      <c r="CH785" s="602">
        <f t="shared" ca="1" si="1548"/>
        <v>36406.382743065027</v>
      </c>
      <c r="CI785" s="602">
        <f t="shared" ca="1" si="1548"/>
        <v>37254.96291615886</v>
      </c>
      <c r="CJ785" s="602">
        <f t="shared" ca="1" si="1548"/>
        <v>37254.96291615886</v>
      </c>
      <c r="CK785" s="602">
        <f t="shared" ca="1" si="1548"/>
        <v>38113.93857024506</v>
      </c>
      <c r="CL785" s="602">
        <f t="shared" ca="1" si="1548"/>
        <v>38113.93857024506</v>
      </c>
      <c r="CM785" s="602">
        <f t="shared" ca="1" si="1548"/>
        <v>38983.183461726985</v>
      </c>
      <c r="CN785" s="602">
        <f t="shared" ca="1" si="1548"/>
        <v>38983.183461726985</v>
      </c>
      <c r="CO785" s="602">
        <f t="shared" ca="1" si="1548"/>
        <v>39862.567150632683</v>
      </c>
      <c r="CP785" s="602">
        <f t="shared" ca="1" si="1548"/>
        <v>43478.747935967709</v>
      </c>
      <c r="CQ785" s="602">
        <f t="shared" ca="1" si="1548"/>
        <v>45030.566265503898</v>
      </c>
      <c r="CR785" s="602">
        <f t="shared" ca="1" si="1548"/>
        <v>45030.566265503898</v>
      </c>
      <c r="CS785" s="602">
        <f t="shared" ca="1" si="1548"/>
        <v>46607.884191275814</v>
      </c>
      <c r="CT785" s="602">
        <f t="shared" ca="1" si="1548"/>
        <v>46607.884191275814</v>
      </c>
      <c r="CU785" s="602">
        <f t="shared" ca="1" si="1548"/>
        <v>48209.984007450126</v>
      </c>
      <c r="CV785" s="602">
        <f t="shared" ca="1" si="1548"/>
        <v>48209.984007450126</v>
      </c>
      <c r="CW785" s="602">
        <f t="shared" ca="1" si="1548"/>
        <v>49836.133517801674</v>
      </c>
      <c r="CX785" s="602">
        <f t="shared" ca="1" si="1548"/>
        <v>49836.133517801674</v>
      </c>
      <c r="CY785" s="602">
        <f t="shared" ca="1" si="1548"/>
        <v>51485.589135532791</v>
      </c>
      <c r="CZ785" s="602">
        <f t="shared" ca="1" si="1548"/>
        <v>46290.414859746117</v>
      </c>
      <c r="DA785" s="602">
        <f t="shared" ca="1" si="1548"/>
        <v>47887.616454968753</v>
      </c>
      <c r="DB785" s="602">
        <f t="shared" ca="1" si="1548"/>
        <v>47887.616454968753</v>
      </c>
      <c r="DC785" s="602">
        <f t="shared" ca="1" si="1548"/>
        <v>49509.015192921019</v>
      </c>
      <c r="DD785" s="602">
        <f t="shared" ca="1" si="1548"/>
        <v>49509.015192921019</v>
      </c>
      <c r="DE785" s="602">
        <f t="shared" ca="1" si="1548"/>
        <v>51153.869520848333</v>
      </c>
      <c r="DF785" s="602">
        <f t="shared" ca="1" si="1548"/>
        <v>51153.869520848333</v>
      </c>
      <c r="DG785" s="602">
        <f t="shared" ca="1" si="1548"/>
        <v>52821.428913199037</v>
      </c>
      <c r="DH785" s="602">
        <f t="shared" ca="1" si="1548"/>
        <v>52821.428913199037</v>
      </c>
      <c r="DI785" s="602">
        <f t="shared" ca="1" si="1548"/>
        <v>54510.936800140749</v>
      </c>
    </row>
    <row r="786" spans="23:113" x14ac:dyDescent="0.2">
      <c r="W786" s="887">
        <f t="shared" si="1448"/>
        <v>243</v>
      </c>
      <c r="X786" s="890">
        <f t="shared" ref="X786:BA786" ca="1" si="1549">IF(ISNUMBER($W786),IF($W786&lt;=$Z$35,$Z$23*$Z$33*365/360/12+IF($W786=$Z$35,-$Z$23*$Z$34+$Z$23*$Z$34*$Z$26+$Z$37/2,),IF(AND($W786&gt;$Z$35,$W786&lt;=$Z$36),$Z$23*($Z$34*X$40+(1-$Z$34)*$Z$33)*365/360/12+IF($W786=$Z$36,-$Z$23*(1-$Z$34)+$Z277/2,),PMT(X$40/12*365/360,$Z$24+$Z$35-$Z$36,-$Z$23))),"")</f>
        <v>30258.123080979487</v>
      </c>
      <c r="Y786" s="890">
        <f t="shared" ca="1" si="1549"/>
        <v>31023.326031623368</v>
      </c>
      <c r="Z786" s="890">
        <f t="shared" ca="1" si="1549"/>
        <v>31023.326031623368</v>
      </c>
      <c r="AA786" s="890">
        <f t="shared" ca="1" si="1549"/>
        <v>31799.728267184837</v>
      </c>
      <c r="AB786" s="890">
        <f t="shared" ca="1" si="1549"/>
        <v>31799.728267184837</v>
      </c>
      <c r="AC786" s="890">
        <f t="shared" ca="1" si="1549"/>
        <v>32587.243243724675</v>
      </c>
      <c r="AD786" s="890">
        <f t="shared" ca="1" si="1549"/>
        <v>32587.243243724675</v>
      </c>
      <c r="AE786" s="890">
        <f t="shared" ca="1" si="1549"/>
        <v>33385.778544464687</v>
      </c>
      <c r="AF786" s="890">
        <f t="shared" ca="1" si="1549"/>
        <v>33385.778544464687</v>
      </c>
      <c r="AG786" s="890">
        <f t="shared" ca="1" si="1549"/>
        <v>34195.236072157502</v>
      </c>
      <c r="AH786" s="890">
        <f t="shared" ca="1" si="1549"/>
        <v>34740.891398371037</v>
      </c>
      <c r="AI786" s="890">
        <f t="shared" ca="1" si="1549"/>
        <v>36125.853977722742</v>
      </c>
      <c r="AJ786" s="890">
        <f t="shared" ca="1" si="1549"/>
        <v>36125.853977722742</v>
      </c>
      <c r="AK786" s="890">
        <f t="shared" ca="1" si="1549"/>
        <v>37540.139226000429</v>
      </c>
      <c r="AL786" s="890">
        <f t="shared" ca="1" si="1549"/>
        <v>37540.139226000429</v>
      </c>
      <c r="AM786" s="890">
        <f t="shared" ca="1" si="1549"/>
        <v>38983.183461726978</v>
      </c>
      <c r="AN786" s="890">
        <f t="shared" ca="1" si="1549"/>
        <v>38983.183461726978</v>
      </c>
      <c r="AO786" s="890">
        <f t="shared" ca="1" si="1549"/>
        <v>40454.389396970182</v>
      </c>
      <c r="AP786" s="890">
        <f t="shared" ca="1" si="1549"/>
        <v>40454.389396970182</v>
      </c>
      <c r="AQ786" s="890">
        <f t="shared" ca="1" si="1549"/>
        <v>41953.129251949089</v>
      </c>
      <c r="AR786" s="890">
        <f t="shared" ca="1" si="1549"/>
        <v>37254.96291615886</v>
      </c>
      <c r="AS786" s="890">
        <f t="shared" ca="1" si="1549"/>
        <v>38692.302106353636</v>
      </c>
      <c r="AT786" s="890">
        <f t="shared" ca="1" si="1549"/>
        <v>38692.302106353636</v>
      </c>
      <c r="AU786" s="890">
        <f t="shared" ca="1" si="1549"/>
        <v>40157.924993809356</v>
      </c>
      <c r="AV786" s="890">
        <f t="shared" ca="1" si="1549"/>
        <v>40157.924993809356</v>
      </c>
      <c r="AW786" s="890">
        <f t="shared" ca="1" si="1549"/>
        <v>41651.20964433749</v>
      </c>
      <c r="AX786" s="890">
        <f t="shared" ca="1" si="1549"/>
        <v>41651.20964433749</v>
      </c>
      <c r="AY786" s="890">
        <f t="shared" ca="1" si="1549"/>
        <v>43171.50617275374</v>
      </c>
      <c r="AZ786" s="890">
        <f t="shared" ca="1" si="1549"/>
        <v>43171.50617275374</v>
      </c>
      <c r="BA786" s="890">
        <f t="shared" ca="1" si="1549"/>
        <v>44718.13995582729</v>
      </c>
      <c r="CF786" s="602">
        <f t="shared" ref="CF786:DI786" ca="1" si="1550">IF(ISNUMBER($W786),IF($W786&lt;=$Z$35,$Z$23*$Z$33*365/360/12+IF($W786=$Z$35,-$Z$23*$Z$34+$Z$23*$Z$34*$Z$26+$Z$37/2,),IF(AND($W786&gt;$Z$35,$W786&lt;=$Z$36),$Z$23*($Z$34*CF$40+(1-$Z$34)*$Z$33)*365/360/12+IF($W786=$Z$36,-$Z$23*(1-$Z$34)+$Z277/2,),PMT(CF$40/12*365/360,$Z$24+$Z$35-$Z$36,-$Z$23))),"")</f>
        <v>35568.319858392242</v>
      </c>
      <c r="CG786" s="602">
        <f t="shared" ca="1" si="1550"/>
        <v>36406.382743065027</v>
      </c>
      <c r="CH786" s="602">
        <f t="shared" ca="1" si="1550"/>
        <v>36406.382743065027</v>
      </c>
      <c r="CI786" s="602">
        <f t="shared" ca="1" si="1550"/>
        <v>37254.96291615886</v>
      </c>
      <c r="CJ786" s="602">
        <f t="shared" ca="1" si="1550"/>
        <v>37254.96291615886</v>
      </c>
      <c r="CK786" s="602">
        <f t="shared" ca="1" si="1550"/>
        <v>38113.93857024506</v>
      </c>
      <c r="CL786" s="602">
        <f t="shared" ca="1" si="1550"/>
        <v>38113.93857024506</v>
      </c>
      <c r="CM786" s="602">
        <f t="shared" ca="1" si="1550"/>
        <v>38983.183461726985</v>
      </c>
      <c r="CN786" s="602">
        <f t="shared" ca="1" si="1550"/>
        <v>38983.183461726985</v>
      </c>
      <c r="CO786" s="602">
        <f t="shared" ca="1" si="1550"/>
        <v>39862.567150632683</v>
      </c>
      <c r="CP786" s="602">
        <f t="shared" ca="1" si="1550"/>
        <v>43478.747935967709</v>
      </c>
      <c r="CQ786" s="602">
        <f t="shared" ca="1" si="1550"/>
        <v>45030.566265503898</v>
      </c>
      <c r="CR786" s="602">
        <f t="shared" ca="1" si="1550"/>
        <v>45030.566265503898</v>
      </c>
      <c r="CS786" s="602">
        <f t="shared" ca="1" si="1550"/>
        <v>46607.884191275814</v>
      </c>
      <c r="CT786" s="602">
        <f t="shared" ca="1" si="1550"/>
        <v>46607.884191275814</v>
      </c>
      <c r="CU786" s="602">
        <f t="shared" ca="1" si="1550"/>
        <v>48209.984007450126</v>
      </c>
      <c r="CV786" s="602">
        <f t="shared" ca="1" si="1550"/>
        <v>48209.984007450126</v>
      </c>
      <c r="CW786" s="602">
        <f t="shared" ca="1" si="1550"/>
        <v>49836.133517801674</v>
      </c>
      <c r="CX786" s="602">
        <f t="shared" ca="1" si="1550"/>
        <v>49836.133517801674</v>
      </c>
      <c r="CY786" s="602">
        <f t="shared" ca="1" si="1550"/>
        <v>51485.589135532791</v>
      </c>
      <c r="CZ786" s="602">
        <f t="shared" ca="1" si="1550"/>
        <v>46290.414859746117</v>
      </c>
      <c r="DA786" s="602">
        <f t="shared" ca="1" si="1550"/>
        <v>47887.616454968753</v>
      </c>
      <c r="DB786" s="602">
        <f t="shared" ca="1" si="1550"/>
        <v>47887.616454968753</v>
      </c>
      <c r="DC786" s="602">
        <f t="shared" ca="1" si="1550"/>
        <v>49509.015192921019</v>
      </c>
      <c r="DD786" s="602">
        <f t="shared" ca="1" si="1550"/>
        <v>49509.015192921019</v>
      </c>
      <c r="DE786" s="602">
        <f t="shared" ca="1" si="1550"/>
        <v>51153.869520848333</v>
      </c>
      <c r="DF786" s="602">
        <f t="shared" ca="1" si="1550"/>
        <v>51153.869520848333</v>
      </c>
      <c r="DG786" s="602">
        <f t="shared" ca="1" si="1550"/>
        <v>52821.428913199037</v>
      </c>
      <c r="DH786" s="602">
        <f t="shared" ca="1" si="1550"/>
        <v>52821.428913199037</v>
      </c>
      <c r="DI786" s="602">
        <f t="shared" ca="1" si="1550"/>
        <v>54510.936800140749</v>
      </c>
    </row>
    <row r="787" spans="23:113" x14ac:dyDescent="0.2">
      <c r="W787" s="597" t="str">
        <f t="shared" si="1448"/>
        <v/>
      </c>
      <c r="X787" s="602" t="str">
        <f t="shared" ref="X787:BA787" si="1551">IF(ISNUMBER($W787),IF($W787&lt;=$Z$35,$Z$23*$Z$33*365/360/12+IF($W787=$Z$35,-$Z$23*$Z$34+$Z$23*$Z$34*$Z$26+$Z$37/2,),IF(AND($W787&gt;$Z$35,$W787&lt;=$Z$36),$Z$23*($Z$34*X$40+(1-$Z$34)*$Z$33)*365/360/12+IF($W787=$Z$36,-$Z$23*(1-$Z$34)+$Z278/2,),PMT(X$40/12*365/360,$Z$24+$Z$35-$Z$36,-$Z$23))),"")</f>
        <v/>
      </c>
      <c r="Y787" s="602" t="str">
        <f t="shared" si="1551"/>
        <v/>
      </c>
      <c r="Z787" s="602" t="str">
        <f t="shared" si="1551"/>
        <v/>
      </c>
      <c r="AA787" s="602" t="str">
        <f t="shared" si="1551"/>
        <v/>
      </c>
      <c r="AB787" s="602" t="str">
        <f t="shared" si="1551"/>
        <v/>
      </c>
      <c r="AC787" s="602" t="str">
        <f t="shared" si="1551"/>
        <v/>
      </c>
      <c r="AD787" s="602" t="str">
        <f t="shared" si="1551"/>
        <v/>
      </c>
      <c r="AE787" s="602" t="str">
        <f t="shared" si="1551"/>
        <v/>
      </c>
      <c r="AF787" s="602" t="str">
        <f t="shared" si="1551"/>
        <v/>
      </c>
      <c r="AG787" s="602" t="str">
        <f t="shared" si="1551"/>
        <v/>
      </c>
      <c r="AH787" s="602" t="str">
        <f t="shared" si="1551"/>
        <v/>
      </c>
      <c r="AI787" s="602" t="str">
        <f t="shared" si="1551"/>
        <v/>
      </c>
      <c r="AJ787" s="602" t="str">
        <f t="shared" si="1551"/>
        <v/>
      </c>
      <c r="AK787" s="602" t="str">
        <f t="shared" si="1551"/>
        <v/>
      </c>
      <c r="AL787" s="602" t="str">
        <f t="shared" si="1551"/>
        <v/>
      </c>
      <c r="AM787" s="602" t="str">
        <f t="shared" si="1551"/>
        <v/>
      </c>
      <c r="AN787" s="602" t="str">
        <f t="shared" si="1551"/>
        <v/>
      </c>
      <c r="AO787" s="602" t="str">
        <f t="shared" si="1551"/>
        <v/>
      </c>
      <c r="AP787" s="602" t="str">
        <f t="shared" si="1551"/>
        <v/>
      </c>
      <c r="AQ787" s="602" t="str">
        <f t="shared" si="1551"/>
        <v/>
      </c>
      <c r="AR787" s="602" t="str">
        <f t="shared" si="1551"/>
        <v/>
      </c>
      <c r="AS787" s="602" t="str">
        <f t="shared" si="1551"/>
        <v/>
      </c>
      <c r="AT787" s="602" t="str">
        <f t="shared" si="1551"/>
        <v/>
      </c>
      <c r="AU787" s="602" t="str">
        <f t="shared" si="1551"/>
        <v/>
      </c>
      <c r="AV787" s="602" t="str">
        <f t="shared" si="1551"/>
        <v/>
      </c>
      <c r="AW787" s="602" t="str">
        <f t="shared" si="1551"/>
        <v/>
      </c>
      <c r="AX787" s="602" t="str">
        <f t="shared" si="1551"/>
        <v/>
      </c>
      <c r="AY787" s="602" t="str">
        <f t="shared" si="1551"/>
        <v/>
      </c>
      <c r="AZ787" s="602" t="str">
        <f t="shared" si="1551"/>
        <v/>
      </c>
      <c r="BA787" s="602" t="str">
        <f t="shared" si="1551"/>
        <v/>
      </c>
      <c r="CF787" s="602" t="str">
        <f t="shared" ref="CF787:DI787" si="1552">IF(ISNUMBER($W787),IF($W787&lt;=$Z$35,$Z$23*$Z$33*365/360/12+IF($W787=$Z$35,-$Z$23*$Z$34+$Z$23*$Z$34*$Z$26+$Z$37/2,),IF(AND($W787&gt;$Z$35,$W787&lt;=$Z$36),$Z$23*($Z$34*CF$40+(1-$Z$34)*$Z$33)*365/360/12+IF($W787=$Z$36,-$Z$23*(1-$Z$34)+$Z278/2,),PMT(CF$40/12*365/360,$Z$24+$Z$35-$Z$36,-$Z$23))),"")</f>
        <v/>
      </c>
      <c r="CG787" s="602" t="str">
        <f t="shared" si="1552"/>
        <v/>
      </c>
      <c r="CH787" s="602" t="str">
        <f t="shared" si="1552"/>
        <v/>
      </c>
      <c r="CI787" s="602" t="str">
        <f t="shared" si="1552"/>
        <v/>
      </c>
      <c r="CJ787" s="602" t="str">
        <f t="shared" si="1552"/>
        <v/>
      </c>
      <c r="CK787" s="602" t="str">
        <f t="shared" si="1552"/>
        <v/>
      </c>
      <c r="CL787" s="602" t="str">
        <f t="shared" si="1552"/>
        <v/>
      </c>
      <c r="CM787" s="602" t="str">
        <f t="shared" si="1552"/>
        <v/>
      </c>
      <c r="CN787" s="602" t="str">
        <f t="shared" si="1552"/>
        <v/>
      </c>
      <c r="CO787" s="602" t="str">
        <f t="shared" si="1552"/>
        <v/>
      </c>
      <c r="CP787" s="602" t="str">
        <f t="shared" si="1552"/>
        <v/>
      </c>
      <c r="CQ787" s="602" t="str">
        <f t="shared" si="1552"/>
        <v/>
      </c>
      <c r="CR787" s="602" t="str">
        <f t="shared" si="1552"/>
        <v/>
      </c>
      <c r="CS787" s="602" t="str">
        <f t="shared" si="1552"/>
        <v/>
      </c>
      <c r="CT787" s="602" t="str">
        <f t="shared" si="1552"/>
        <v/>
      </c>
      <c r="CU787" s="602" t="str">
        <f t="shared" si="1552"/>
        <v/>
      </c>
      <c r="CV787" s="602" t="str">
        <f t="shared" si="1552"/>
        <v/>
      </c>
      <c r="CW787" s="602" t="str">
        <f t="shared" si="1552"/>
        <v/>
      </c>
      <c r="CX787" s="602" t="str">
        <f t="shared" si="1552"/>
        <v/>
      </c>
      <c r="CY787" s="602" t="str">
        <f t="shared" si="1552"/>
        <v/>
      </c>
      <c r="CZ787" s="602" t="str">
        <f t="shared" si="1552"/>
        <v/>
      </c>
      <c r="DA787" s="602" t="str">
        <f t="shared" si="1552"/>
        <v/>
      </c>
      <c r="DB787" s="602" t="str">
        <f t="shared" si="1552"/>
        <v/>
      </c>
      <c r="DC787" s="602" t="str">
        <f t="shared" si="1552"/>
        <v/>
      </c>
      <c r="DD787" s="602" t="str">
        <f t="shared" si="1552"/>
        <v/>
      </c>
      <c r="DE787" s="602" t="str">
        <f t="shared" si="1552"/>
        <v/>
      </c>
      <c r="DF787" s="602" t="str">
        <f t="shared" si="1552"/>
        <v/>
      </c>
      <c r="DG787" s="602" t="str">
        <f t="shared" si="1552"/>
        <v/>
      </c>
      <c r="DH787" s="602" t="str">
        <f t="shared" si="1552"/>
        <v/>
      </c>
      <c r="DI787" s="602" t="str">
        <f t="shared" si="1552"/>
        <v/>
      </c>
    </row>
    <row r="788" spans="23:113" x14ac:dyDescent="0.2">
      <c r="W788" s="597" t="str">
        <f t="shared" si="1448"/>
        <v/>
      </c>
      <c r="X788" s="602" t="str">
        <f t="shared" ref="X788:BA788" si="1553">IF(ISNUMBER($W788),IF($W788&lt;=$Z$35,$Z$23*$Z$33*365/360/12+IF($W788=$Z$35,-$Z$23*$Z$34+$Z$23*$Z$34*$Z$26+$Z$37/2,),IF(AND($W788&gt;$Z$35,$W788&lt;=$Z$36),$Z$23*($Z$34*X$40+(1-$Z$34)*$Z$33)*365/360/12+IF($W788=$Z$36,-$Z$23*(1-$Z$34)+$Z279/2,),PMT(X$40/12*365/360,$Z$24+$Z$35-$Z$36,-$Z$23))),"")</f>
        <v/>
      </c>
      <c r="Y788" s="602" t="str">
        <f t="shared" si="1553"/>
        <v/>
      </c>
      <c r="Z788" s="602" t="str">
        <f t="shared" si="1553"/>
        <v/>
      </c>
      <c r="AA788" s="602" t="str">
        <f t="shared" si="1553"/>
        <v/>
      </c>
      <c r="AB788" s="602" t="str">
        <f t="shared" si="1553"/>
        <v/>
      </c>
      <c r="AC788" s="602" t="str">
        <f t="shared" si="1553"/>
        <v/>
      </c>
      <c r="AD788" s="602" t="str">
        <f t="shared" si="1553"/>
        <v/>
      </c>
      <c r="AE788" s="602" t="str">
        <f t="shared" si="1553"/>
        <v/>
      </c>
      <c r="AF788" s="602" t="str">
        <f t="shared" si="1553"/>
        <v/>
      </c>
      <c r="AG788" s="602" t="str">
        <f t="shared" si="1553"/>
        <v/>
      </c>
      <c r="AH788" s="602" t="str">
        <f t="shared" si="1553"/>
        <v/>
      </c>
      <c r="AI788" s="602" t="str">
        <f t="shared" si="1553"/>
        <v/>
      </c>
      <c r="AJ788" s="602" t="str">
        <f t="shared" si="1553"/>
        <v/>
      </c>
      <c r="AK788" s="602" t="str">
        <f t="shared" si="1553"/>
        <v/>
      </c>
      <c r="AL788" s="602" t="str">
        <f t="shared" si="1553"/>
        <v/>
      </c>
      <c r="AM788" s="602" t="str">
        <f t="shared" si="1553"/>
        <v/>
      </c>
      <c r="AN788" s="602" t="str">
        <f t="shared" si="1553"/>
        <v/>
      </c>
      <c r="AO788" s="602" t="str">
        <f t="shared" si="1553"/>
        <v/>
      </c>
      <c r="AP788" s="602" t="str">
        <f t="shared" si="1553"/>
        <v/>
      </c>
      <c r="AQ788" s="602" t="str">
        <f t="shared" si="1553"/>
        <v/>
      </c>
      <c r="AR788" s="602" t="str">
        <f t="shared" si="1553"/>
        <v/>
      </c>
      <c r="AS788" s="602" t="str">
        <f t="shared" si="1553"/>
        <v/>
      </c>
      <c r="AT788" s="602" t="str">
        <f t="shared" si="1553"/>
        <v/>
      </c>
      <c r="AU788" s="602" t="str">
        <f t="shared" si="1553"/>
        <v/>
      </c>
      <c r="AV788" s="602" t="str">
        <f t="shared" si="1553"/>
        <v/>
      </c>
      <c r="AW788" s="602" t="str">
        <f t="shared" si="1553"/>
        <v/>
      </c>
      <c r="AX788" s="602" t="str">
        <f t="shared" si="1553"/>
        <v/>
      </c>
      <c r="AY788" s="602" t="str">
        <f t="shared" si="1553"/>
        <v/>
      </c>
      <c r="AZ788" s="602" t="str">
        <f t="shared" si="1553"/>
        <v/>
      </c>
      <c r="BA788" s="602" t="str">
        <f t="shared" si="1553"/>
        <v/>
      </c>
      <c r="CF788" s="602" t="str">
        <f t="shared" ref="CF788:DI788" si="1554">IF(ISNUMBER($W788),IF($W788&lt;=$Z$35,$Z$23*$Z$33*365/360/12+IF($W788=$Z$35,-$Z$23*$Z$34+$Z$23*$Z$34*$Z$26+$Z$37/2,),IF(AND($W788&gt;$Z$35,$W788&lt;=$Z$36),$Z$23*($Z$34*CF$40+(1-$Z$34)*$Z$33)*365/360/12+IF($W788=$Z$36,-$Z$23*(1-$Z$34)+$Z279/2,),PMT(CF$40/12*365/360,$Z$24+$Z$35-$Z$36,-$Z$23))),"")</f>
        <v/>
      </c>
      <c r="CG788" s="602" t="str">
        <f t="shared" si="1554"/>
        <v/>
      </c>
      <c r="CH788" s="602" t="str">
        <f t="shared" si="1554"/>
        <v/>
      </c>
      <c r="CI788" s="602" t="str">
        <f t="shared" si="1554"/>
        <v/>
      </c>
      <c r="CJ788" s="602" t="str">
        <f t="shared" si="1554"/>
        <v/>
      </c>
      <c r="CK788" s="602" t="str">
        <f t="shared" si="1554"/>
        <v/>
      </c>
      <c r="CL788" s="602" t="str">
        <f t="shared" si="1554"/>
        <v/>
      </c>
      <c r="CM788" s="602" t="str">
        <f t="shared" si="1554"/>
        <v/>
      </c>
      <c r="CN788" s="602" t="str">
        <f t="shared" si="1554"/>
        <v/>
      </c>
      <c r="CO788" s="602" t="str">
        <f t="shared" si="1554"/>
        <v/>
      </c>
      <c r="CP788" s="602" t="str">
        <f t="shared" si="1554"/>
        <v/>
      </c>
      <c r="CQ788" s="602" t="str">
        <f t="shared" si="1554"/>
        <v/>
      </c>
      <c r="CR788" s="602" t="str">
        <f t="shared" si="1554"/>
        <v/>
      </c>
      <c r="CS788" s="602" t="str">
        <f t="shared" si="1554"/>
        <v/>
      </c>
      <c r="CT788" s="602" t="str">
        <f t="shared" si="1554"/>
        <v/>
      </c>
      <c r="CU788" s="602" t="str">
        <f t="shared" si="1554"/>
        <v/>
      </c>
      <c r="CV788" s="602" t="str">
        <f t="shared" si="1554"/>
        <v/>
      </c>
      <c r="CW788" s="602" t="str">
        <f t="shared" si="1554"/>
        <v/>
      </c>
      <c r="CX788" s="602" t="str">
        <f t="shared" si="1554"/>
        <v/>
      </c>
      <c r="CY788" s="602" t="str">
        <f t="shared" si="1554"/>
        <v/>
      </c>
      <c r="CZ788" s="602" t="str">
        <f t="shared" si="1554"/>
        <v/>
      </c>
      <c r="DA788" s="602" t="str">
        <f t="shared" si="1554"/>
        <v/>
      </c>
      <c r="DB788" s="602" t="str">
        <f t="shared" si="1554"/>
        <v/>
      </c>
      <c r="DC788" s="602" t="str">
        <f t="shared" si="1554"/>
        <v/>
      </c>
      <c r="DD788" s="602" t="str">
        <f t="shared" si="1554"/>
        <v/>
      </c>
      <c r="DE788" s="602" t="str">
        <f t="shared" si="1554"/>
        <v/>
      </c>
      <c r="DF788" s="602" t="str">
        <f t="shared" si="1554"/>
        <v/>
      </c>
      <c r="DG788" s="602" t="str">
        <f t="shared" si="1554"/>
        <v/>
      </c>
      <c r="DH788" s="602" t="str">
        <f t="shared" si="1554"/>
        <v/>
      </c>
      <c r="DI788" s="602" t="str">
        <f t="shared" si="1554"/>
        <v/>
      </c>
    </row>
    <row r="789" spans="23:113" x14ac:dyDescent="0.2">
      <c r="W789" s="597" t="str">
        <f t="shared" si="1448"/>
        <v/>
      </c>
      <c r="X789" s="602" t="str">
        <f t="shared" ref="X789:BA789" si="1555">IF(ISNUMBER($W789),IF($W789&lt;=$Z$35,$Z$23*$Z$33*365/360/12+IF($W789=$Z$35,-$Z$23*$Z$34+$Z$23*$Z$34*$Z$26+$Z$37/2,),IF(AND($W789&gt;$Z$35,$W789&lt;=$Z$36),$Z$23*($Z$34*X$40+(1-$Z$34)*$Z$33)*365/360/12+IF($W789=$Z$36,-$Z$23*(1-$Z$34)+$Z280/2,),PMT(X$40/12*365/360,$Z$24+$Z$35-$Z$36,-$Z$23))),"")</f>
        <v/>
      </c>
      <c r="Y789" s="602" t="str">
        <f t="shared" si="1555"/>
        <v/>
      </c>
      <c r="Z789" s="602" t="str">
        <f t="shared" si="1555"/>
        <v/>
      </c>
      <c r="AA789" s="602" t="str">
        <f t="shared" si="1555"/>
        <v/>
      </c>
      <c r="AB789" s="602" t="str">
        <f t="shared" si="1555"/>
        <v/>
      </c>
      <c r="AC789" s="602" t="str">
        <f t="shared" si="1555"/>
        <v/>
      </c>
      <c r="AD789" s="602" t="str">
        <f t="shared" si="1555"/>
        <v/>
      </c>
      <c r="AE789" s="602" t="str">
        <f t="shared" si="1555"/>
        <v/>
      </c>
      <c r="AF789" s="602" t="str">
        <f t="shared" si="1555"/>
        <v/>
      </c>
      <c r="AG789" s="602" t="str">
        <f t="shared" si="1555"/>
        <v/>
      </c>
      <c r="AH789" s="602" t="str">
        <f t="shared" si="1555"/>
        <v/>
      </c>
      <c r="AI789" s="602" t="str">
        <f t="shared" si="1555"/>
        <v/>
      </c>
      <c r="AJ789" s="602" t="str">
        <f t="shared" si="1555"/>
        <v/>
      </c>
      <c r="AK789" s="602" t="str">
        <f t="shared" si="1555"/>
        <v/>
      </c>
      <c r="AL789" s="602" t="str">
        <f t="shared" si="1555"/>
        <v/>
      </c>
      <c r="AM789" s="602" t="str">
        <f t="shared" si="1555"/>
        <v/>
      </c>
      <c r="AN789" s="602" t="str">
        <f t="shared" si="1555"/>
        <v/>
      </c>
      <c r="AO789" s="602" t="str">
        <f t="shared" si="1555"/>
        <v/>
      </c>
      <c r="AP789" s="602" t="str">
        <f t="shared" si="1555"/>
        <v/>
      </c>
      <c r="AQ789" s="602" t="str">
        <f t="shared" si="1555"/>
        <v/>
      </c>
      <c r="AR789" s="602" t="str">
        <f t="shared" si="1555"/>
        <v/>
      </c>
      <c r="AS789" s="602" t="str">
        <f t="shared" si="1555"/>
        <v/>
      </c>
      <c r="AT789" s="602" t="str">
        <f t="shared" si="1555"/>
        <v/>
      </c>
      <c r="AU789" s="602" t="str">
        <f t="shared" si="1555"/>
        <v/>
      </c>
      <c r="AV789" s="602" t="str">
        <f t="shared" si="1555"/>
        <v/>
      </c>
      <c r="AW789" s="602" t="str">
        <f t="shared" si="1555"/>
        <v/>
      </c>
      <c r="AX789" s="602" t="str">
        <f t="shared" si="1555"/>
        <v/>
      </c>
      <c r="AY789" s="602" t="str">
        <f t="shared" si="1555"/>
        <v/>
      </c>
      <c r="AZ789" s="602" t="str">
        <f t="shared" si="1555"/>
        <v/>
      </c>
      <c r="BA789" s="602" t="str">
        <f t="shared" si="1555"/>
        <v/>
      </c>
      <c r="CF789" s="602" t="str">
        <f t="shared" ref="CF789:DI789" si="1556">IF(ISNUMBER($W789),IF($W789&lt;=$Z$35,$Z$23*$Z$33*365/360/12+IF($W789=$Z$35,-$Z$23*$Z$34+$Z$23*$Z$34*$Z$26+$Z$37/2,),IF(AND($W789&gt;$Z$35,$W789&lt;=$Z$36),$Z$23*($Z$34*CF$40+(1-$Z$34)*$Z$33)*365/360/12+IF($W789=$Z$36,-$Z$23*(1-$Z$34)+$Z280/2,),PMT(CF$40/12*365/360,$Z$24+$Z$35-$Z$36,-$Z$23))),"")</f>
        <v/>
      </c>
      <c r="CG789" s="602" t="str">
        <f t="shared" si="1556"/>
        <v/>
      </c>
      <c r="CH789" s="602" t="str">
        <f t="shared" si="1556"/>
        <v/>
      </c>
      <c r="CI789" s="602" t="str">
        <f t="shared" si="1556"/>
        <v/>
      </c>
      <c r="CJ789" s="602" t="str">
        <f t="shared" si="1556"/>
        <v/>
      </c>
      <c r="CK789" s="602" t="str">
        <f t="shared" si="1556"/>
        <v/>
      </c>
      <c r="CL789" s="602" t="str">
        <f t="shared" si="1556"/>
        <v/>
      </c>
      <c r="CM789" s="602" t="str">
        <f t="shared" si="1556"/>
        <v/>
      </c>
      <c r="CN789" s="602" t="str">
        <f t="shared" si="1556"/>
        <v/>
      </c>
      <c r="CO789" s="602" t="str">
        <f t="shared" si="1556"/>
        <v/>
      </c>
      <c r="CP789" s="602" t="str">
        <f t="shared" si="1556"/>
        <v/>
      </c>
      <c r="CQ789" s="602" t="str">
        <f t="shared" si="1556"/>
        <v/>
      </c>
      <c r="CR789" s="602" t="str">
        <f t="shared" si="1556"/>
        <v/>
      </c>
      <c r="CS789" s="602" t="str">
        <f t="shared" si="1556"/>
        <v/>
      </c>
      <c r="CT789" s="602" t="str">
        <f t="shared" si="1556"/>
        <v/>
      </c>
      <c r="CU789" s="602" t="str">
        <f t="shared" si="1556"/>
        <v/>
      </c>
      <c r="CV789" s="602" t="str">
        <f t="shared" si="1556"/>
        <v/>
      </c>
      <c r="CW789" s="602" t="str">
        <f t="shared" si="1556"/>
        <v/>
      </c>
      <c r="CX789" s="602" t="str">
        <f t="shared" si="1556"/>
        <v/>
      </c>
      <c r="CY789" s="602" t="str">
        <f t="shared" si="1556"/>
        <v/>
      </c>
      <c r="CZ789" s="602" t="str">
        <f t="shared" si="1556"/>
        <v/>
      </c>
      <c r="DA789" s="602" t="str">
        <f t="shared" si="1556"/>
        <v/>
      </c>
      <c r="DB789" s="602" t="str">
        <f t="shared" si="1556"/>
        <v/>
      </c>
      <c r="DC789" s="602" t="str">
        <f t="shared" si="1556"/>
        <v/>
      </c>
      <c r="DD789" s="602" t="str">
        <f t="shared" si="1556"/>
        <v/>
      </c>
      <c r="DE789" s="602" t="str">
        <f t="shared" si="1556"/>
        <v/>
      </c>
      <c r="DF789" s="602" t="str">
        <f t="shared" si="1556"/>
        <v/>
      </c>
      <c r="DG789" s="602" t="str">
        <f t="shared" si="1556"/>
        <v/>
      </c>
      <c r="DH789" s="602" t="str">
        <f t="shared" si="1556"/>
        <v/>
      </c>
      <c r="DI789" s="602" t="str">
        <f t="shared" si="1556"/>
        <v/>
      </c>
    </row>
    <row r="790" spans="23:113" x14ac:dyDescent="0.2">
      <c r="W790" s="597" t="str">
        <f t="shared" si="1448"/>
        <v/>
      </c>
      <c r="X790" s="602" t="str">
        <f t="shared" ref="X790:BA790" si="1557">IF(ISNUMBER($W790),IF($W790&lt;=$Z$35,$Z$23*$Z$33*365/360/12+IF($W790=$Z$35,-$Z$23*$Z$34+$Z$23*$Z$34*$Z$26+$Z$37/2,),IF(AND($W790&gt;$Z$35,$W790&lt;=$Z$36),$Z$23*($Z$34*X$40+(1-$Z$34)*$Z$33)*365/360/12+IF($W790=$Z$36,-$Z$23*(1-$Z$34)+$Z281/2,),PMT(X$40/12*365/360,$Z$24+$Z$35-$Z$36,-$Z$23))),"")</f>
        <v/>
      </c>
      <c r="Y790" s="602" t="str">
        <f t="shared" si="1557"/>
        <v/>
      </c>
      <c r="Z790" s="602" t="str">
        <f t="shared" si="1557"/>
        <v/>
      </c>
      <c r="AA790" s="602" t="str">
        <f t="shared" si="1557"/>
        <v/>
      </c>
      <c r="AB790" s="602" t="str">
        <f t="shared" si="1557"/>
        <v/>
      </c>
      <c r="AC790" s="602" t="str">
        <f t="shared" si="1557"/>
        <v/>
      </c>
      <c r="AD790" s="602" t="str">
        <f t="shared" si="1557"/>
        <v/>
      </c>
      <c r="AE790" s="602" t="str">
        <f t="shared" si="1557"/>
        <v/>
      </c>
      <c r="AF790" s="602" t="str">
        <f t="shared" si="1557"/>
        <v/>
      </c>
      <c r="AG790" s="602" t="str">
        <f t="shared" si="1557"/>
        <v/>
      </c>
      <c r="AH790" s="602" t="str">
        <f t="shared" si="1557"/>
        <v/>
      </c>
      <c r="AI790" s="602" t="str">
        <f t="shared" si="1557"/>
        <v/>
      </c>
      <c r="AJ790" s="602" t="str">
        <f t="shared" si="1557"/>
        <v/>
      </c>
      <c r="AK790" s="602" t="str">
        <f t="shared" si="1557"/>
        <v/>
      </c>
      <c r="AL790" s="602" t="str">
        <f t="shared" si="1557"/>
        <v/>
      </c>
      <c r="AM790" s="602" t="str">
        <f t="shared" si="1557"/>
        <v/>
      </c>
      <c r="AN790" s="602" t="str">
        <f t="shared" si="1557"/>
        <v/>
      </c>
      <c r="AO790" s="602" t="str">
        <f t="shared" si="1557"/>
        <v/>
      </c>
      <c r="AP790" s="602" t="str">
        <f t="shared" si="1557"/>
        <v/>
      </c>
      <c r="AQ790" s="602" t="str">
        <f t="shared" si="1557"/>
        <v/>
      </c>
      <c r="AR790" s="602" t="str">
        <f t="shared" si="1557"/>
        <v/>
      </c>
      <c r="AS790" s="602" t="str">
        <f t="shared" si="1557"/>
        <v/>
      </c>
      <c r="AT790" s="602" t="str">
        <f t="shared" si="1557"/>
        <v/>
      </c>
      <c r="AU790" s="602" t="str">
        <f t="shared" si="1557"/>
        <v/>
      </c>
      <c r="AV790" s="602" t="str">
        <f t="shared" si="1557"/>
        <v/>
      </c>
      <c r="AW790" s="602" t="str">
        <f t="shared" si="1557"/>
        <v/>
      </c>
      <c r="AX790" s="602" t="str">
        <f t="shared" si="1557"/>
        <v/>
      </c>
      <c r="AY790" s="602" t="str">
        <f t="shared" si="1557"/>
        <v/>
      </c>
      <c r="AZ790" s="602" t="str">
        <f t="shared" si="1557"/>
        <v/>
      </c>
      <c r="BA790" s="602" t="str">
        <f t="shared" si="1557"/>
        <v/>
      </c>
      <c r="CF790" s="602" t="str">
        <f t="shared" ref="CF790:DI790" si="1558">IF(ISNUMBER($W790),IF($W790&lt;=$Z$35,$Z$23*$Z$33*365/360/12+IF($W790=$Z$35,-$Z$23*$Z$34+$Z$23*$Z$34*$Z$26+$Z$37/2,),IF(AND($W790&gt;$Z$35,$W790&lt;=$Z$36),$Z$23*($Z$34*CF$40+(1-$Z$34)*$Z$33)*365/360/12+IF($W790=$Z$36,-$Z$23*(1-$Z$34)+$Z281/2,),PMT(CF$40/12*365/360,$Z$24+$Z$35-$Z$36,-$Z$23))),"")</f>
        <v/>
      </c>
      <c r="CG790" s="602" t="str">
        <f t="shared" si="1558"/>
        <v/>
      </c>
      <c r="CH790" s="602" t="str">
        <f t="shared" si="1558"/>
        <v/>
      </c>
      <c r="CI790" s="602" t="str">
        <f t="shared" si="1558"/>
        <v/>
      </c>
      <c r="CJ790" s="602" t="str">
        <f t="shared" si="1558"/>
        <v/>
      </c>
      <c r="CK790" s="602" t="str">
        <f t="shared" si="1558"/>
        <v/>
      </c>
      <c r="CL790" s="602" t="str">
        <f t="shared" si="1558"/>
        <v/>
      </c>
      <c r="CM790" s="602" t="str">
        <f t="shared" si="1558"/>
        <v/>
      </c>
      <c r="CN790" s="602" t="str">
        <f t="shared" si="1558"/>
        <v/>
      </c>
      <c r="CO790" s="602" t="str">
        <f t="shared" si="1558"/>
        <v/>
      </c>
      <c r="CP790" s="602" t="str">
        <f t="shared" si="1558"/>
        <v/>
      </c>
      <c r="CQ790" s="602" t="str">
        <f t="shared" si="1558"/>
        <v/>
      </c>
      <c r="CR790" s="602" t="str">
        <f t="shared" si="1558"/>
        <v/>
      </c>
      <c r="CS790" s="602" t="str">
        <f t="shared" si="1558"/>
        <v/>
      </c>
      <c r="CT790" s="602" t="str">
        <f t="shared" si="1558"/>
        <v/>
      </c>
      <c r="CU790" s="602" t="str">
        <f t="shared" si="1558"/>
        <v/>
      </c>
      <c r="CV790" s="602" t="str">
        <f t="shared" si="1558"/>
        <v/>
      </c>
      <c r="CW790" s="602" t="str">
        <f t="shared" si="1558"/>
        <v/>
      </c>
      <c r="CX790" s="602" t="str">
        <f t="shared" si="1558"/>
        <v/>
      </c>
      <c r="CY790" s="602" t="str">
        <f t="shared" si="1558"/>
        <v/>
      </c>
      <c r="CZ790" s="602" t="str">
        <f t="shared" si="1558"/>
        <v/>
      </c>
      <c r="DA790" s="602" t="str">
        <f t="shared" si="1558"/>
        <v/>
      </c>
      <c r="DB790" s="602" t="str">
        <f t="shared" si="1558"/>
        <v/>
      </c>
      <c r="DC790" s="602" t="str">
        <f t="shared" si="1558"/>
        <v/>
      </c>
      <c r="DD790" s="602" t="str">
        <f t="shared" si="1558"/>
        <v/>
      </c>
      <c r="DE790" s="602" t="str">
        <f t="shared" si="1558"/>
        <v/>
      </c>
      <c r="DF790" s="602" t="str">
        <f t="shared" si="1558"/>
        <v/>
      </c>
      <c r="DG790" s="602" t="str">
        <f t="shared" si="1558"/>
        <v/>
      </c>
      <c r="DH790" s="602" t="str">
        <f t="shared" si="1558"/>
        <v/>
      </c>
      <c r="DI790" s="602" t="str">
        <f t="shared" si="1558"/>
        <v/>
      </c>
    </row>
    <row r="791" spans="23:113" x14ac:dyDescent="0.2">
      <c r="W791" s="597" t="str">
        <f t="shared" si="1448"/>
        <v/>
      </c>
      <c r="X791" s="602" t="str">
        <f t="shared" ref="X791:BA791" si="1559">IF(ISNUMBER($W791),IF($W791&lt;=$Z$35,$Z$23*$Z$33*365/360/12+IF($W791=$Z$35,-$Z$23*$Z$34+$Z$23*$Z$34*$Z$26+$Z$37/2,),IF(AND($W791&gt;$Z$35,$W791&lt;=$Z$36),$Z$23*($Z$34*X$40+(1-$Z$34)*$Z$33)*365/360/12+IF($W791=$Z$36,-$Z$23*(1-$Z$34)+$Z282/2,),PMT(X$40/12*365/360,$Z$24+$Z$35-$Z$36,-$Z$23))),"")</f>
        <v/>
      </c>
      <c r="Y791" s="602" t="str">
        <f t="shared" si="1559"/>
        <v/>
      </c>
      <c r="Z791" s="602" t="str">
        <f t="shared" si="1559"/>
        <v/>
      </c>
      <c r="AA791" s="602" t="str">
        <f t="shared" si="1559"/>
        <v/>
      </c>
      <c r="AB791" s="602" t="str">
        <f t="shared" si="1559"/>
        <v/>
      </c>
      <c r="AC791" s="602" t="str">
        <f t="shared" si="1559"/>
        <v/>
      </c>
      <c r="AD791" s="602" t="str">
        <f t="shared" si="1559"/>
        <v/>
      </c>
      <c r="AE791" s="602" t="str">
        <f t="shared" si="1559"/>
        <v/>
      </c>
      <c r="AF791" s="602" t="str">
        <f t="shared" si="1559"/>
        <v/>
      </c>
      <c r="AG791" s="602" t="str">
        <f t="shared" si="1559"/>
        <v/>
      </c>
      <c r="AH791" s="602" t="str">
        <f t="shared" si="1559"/>
        <v/>
      </c>
      <c r="AI791" s="602" t="str">
        <f t="shared" si="1559"/>
        <v/>
      </c>
      <c r="AJ791" s="602" t="str">
        <f t="shared" si="1559"/>
        <v/>
      </c>
      <c r="AK791" s="602" t="str">
        <f t="shared" si="1559"/>
        <v/>
      </c>
      <c r="AL791" s="602" t="str">
        <f t="shared" si="1559"/>
        <v/>
      </c>
      <c r="AM791" s="602" t="str">
        <f t="shared" si="1559"/>
        <v/>
      </c>
      <c r="AN791" s="602" t="str">
        <f t="shared" si="1559"/>
        <v/>
      </c>
      <c r="AO791" s="602" t="str">
        <f t="shared" si="1559"/>
        <v/>
      </c>
      <c r="AP791" s="602" t="str">
        <f t="shared" si="1559"/>
        <v/>
      </c>
      <c r="AQ791" s="602" t="str">
        <f t="shared" si="1559"/>
        <v/>
      </c>
      <c r="AR791" s="602" t="str">
        <f t="shared" si="1559"/>
        <v/>
      </c>
      <c r="AS791" s="602" t="str">
        <f t="shared" si="1559"/>
        <v/>
      </c>
      <c r="AT791" s="602" t="str">
        <f t="shared" si="1559"/>
        <v/>
      </c>
      <c r="AU791" s="602" t="str">
        <f t="shared" si="1559"/>
        <v/>
      </c>
      <c r="AV791" s="602" t="str">
        <f t="shared" si="1559"/>
        <v/>
      </c>
      <c r="AW791" s="602" t="str">
        <f t="shared" si="1559"/>
        <v/>
      </c>
      <c r="AX791" s="602" t="str">
        <f t="shared" si="1559"/>
        <v/>
      </c>
      <c r="AY791" s="602" t="str">
        <f t="shared" si="1559"/>
        <v/>
      </c>
      <c r="AZ791" s="602" t="str">
        <f t="shared" si="1559"/>
        <v/>
      </c>
      <c r="BA791" s="602" t="str">
        <f t="shared" si="1559"/>
        <v/>
      </c>
      <c r="CF791" s="602" t="str">
        <f t="shared" ref="CF791:DI791" si="1560">IF(ISNUMBER($W791),IF($W791&lt;=$Z$35,$Z$23*$Z$33*365/360/12+IF($W791=$Z$35,-$Z$23*$Z$34+$Z$23*$Z$34*$Z$26+$Z$37/2,),IF(AND($W791&gt;$Z$35,$W791&lt;=$Z$36),$Z$23*($Z$34*CF$40+(1-$Z$34)*$Z$33)*365/360/12+IF($W791=$Z$36,-$Z$23*(1-$Z$34)+$Z282/2,),PMT(CF$40/12*365/360,$Z$24+$Z$35-$Z$36,-$Z$23))),"")</f>
        <v/>
      </c>
      <c r="CG791" s="602" t="str">
        <f t="shared" si="1560"/>
        <v/>
      </c>
      <c r="CH791" s="602" t="str">
        <f t="shared" si="1560"/>
        <v/>
      </c>
      <c r="CI791" s="602" t="str">
        <f t="shared" si="1560"/>
        <v/>
      </c>
      <c r="CJ791" s="602" t="str">
        <f t="shared" si="1560"/>
        <v/>
      </c>
      <c r="CK791" s="602" t="str">
        <f t="shared" si="1560"/>
        <v/>
      </c>
      <c r="CL791" s="602" t="str">
        <f t="shared" si="1560"/>
        <v/>
      </c>
      <c r="CM791" s="602" t="str">
        <f t="shared" si="1560"/>
        <v/>
      </c>
      <c r="CN791" s="602" t="str">
        <f t="shared" si="1560"/>
        <v/>
      </c>
      <c r="CO791" s="602" t="str">
        <f t="shared" si="1560"/>
        <v/>
      </c>
      <c r="CP791" s="602" t="str">
        <f t="shared" si="1560"/>
        <v/>
      </c>
      <c r="CQ791" s="602" t="str">
        <f t="shared" si="1560"/>
        <v/>
      </c>
      <c r="CR791" s="602" t="str">
        <f t="shared" si="1560"/>
        <v/>
      </c>
      <c r="CS791" s="602" t="str">
        <f t="shared" si="1560"/>
        <v/>
      </c>
      <c r="CT791" s="602" t="str">
        <f t="shared" si="1560"/>
        <v/>
      </c>
      <c r="CU791" s="602" t="str">
        <f t="shared" si="1560"/>
        <v/>
      </c>
      <c r="CV791" s="602" t="str">
        <f t="shared" si="1560"/>
        <v/>
      </c>
      <c r="CW791" s="602" t="str">
        <f t="shared" si="1560"/>
        <v/>
      </c>
      <c r="CX791" s="602" t="str">
        <f t="shared" si="1560"/>
        <v/>
      </c>
      <c r="CY791" s="602" t="str">
        <f t="shared" si="1560"/>
        <v/>
      </c>
      <c r="CZ791" s="602" t="str">
        <f t="shared" si="1560"/>
        <v/>
      </c>
      <c r="DA791" s="602" t="str">
        <f t="shared" si="1560"/>
        <v/>
      </c>
      <c r="DB791" s="602" t="str">
        <f t="shared" si="1560"/>
        <v/>
      </c>
      <c r="DC791" s="602" t="str">
        <f t="shared" si="1560"/>
        <v/>
      </c>
      <c r="DD791" s="602" t="str">
        <f t="shared" si="1560"/>
        <v/>
      </c>
      <c r="DE791" s="602" t="str">
        <f t="shared" si="1560"/>
        <v/>
      </c>
      <c r="DF791" s="602" t="str">
        <f t="shared" si="1560"/>
        <v/>
      </c>
      <c r="DG791" s="602" t="str">
        <f t="shared" si="1560"/>
        <v/>
      </c>
      <c r="DH791" s="602" t="str">
        <f t="shared" si="1560"/>
        <v/>
      </c>
      <c r="DI791" s="602" t="str">
        <f t="shared" si="1560"/>
        <v/>
      </c>
    </row>
    <row r="792" spans="23:113" x14ac:dyDescent="0.2">
      <c r="W792" s="597" t="str">
        <f t="shared" si="1448"/>
        <v/>
      </c>
      <c r="X792" s="602" t="str">
        <f t="shared" ref="X792:BA792" si="1561">IF(ISNUMBER($W792),IF($W792&lt;=$Z$35,$Z$23*$Z$33*365/360/12+IF($W792=$Z$35,-$Z$23*$Z$34+$Z$23*$Z$34*$Z$26+$Z$37/2,),IF(AND($W792&gt;$Z$35,$W792&lt;=$Z$36),$Z$23*($Z$34*X$40+(1-$Z$34)*$Z$33)*365/360/12+IF($W792=$Z$36,-$Z$23*(1-$Z$34)+$Z283/2,),PMT(X$40/12*365/360,$Z$24+$Z$35-$Z$36,-$Z$23))),"")</f>
        <v/>
      </c>
      <c r="Y792" s="602" t="str">
        <f t="shared" si="1561"/>
        <v/>
      </c>
      <c r="Z792" s="602" t="str">
        <f t="shared" si="1561"/>
        <v/>
      </c>
      <c r="AA792" s="602" t="str">
        <f t="shared" si="1561"/>
        <v/>
      </c>
      <c r="AB792" s="602" t="str">
        <f t="shared" si="1561"/>
        <v/>
      </c>
      <c r="AC792" s="602" t="str">
        <f t="shared" si="1561"/>
        <v/>
      </c>
      <c r="AD792" s="602" t="str">
        <f t="shared" si="1561"/>
        <v/>
      </c>
      <c r="AE792" s="602" t="str">
        <f t="shared" si="1561"/>
        <v/>
      </c>
      <c r="AF792" s="602" t="str">
        <f t="shared" si="1561"/>
        <v/>
      </c>
      <c r="AG792" s="602" t="str">
        <f t="shared" si="1561"/>
        <v/>
      </c>
      <c r="AH792" s="602" t="str">
        <f t="shared" si="1561"/>
        <v/>
      </c>
      <c r="AI792" s="602" t="str">
        <f t="shared" si="1561"/>
        <v/>
      </c>
      <c r="AJ792" s="602" t="str">
        <f t="shared" si="1561"/>
        <v/>
      </c>
      <c r="AK792" s="602" t="str">
        <f t="shared" si="1561"/>
        <v/>
      </c>
      <c r="AL792" s="602" t="str">
        <f t="shared" si="1561"/>
        <v/>
      </c>
      <c r="AM792" s="602" t="str">
        <f t="shared" si="1561"/>
        <v/>
      </c>
      <c r="AN792" s="602" t="str">
        <f t="shared" si="1561"/>
        <v/>
      </c>
      <c r="AO792" s="602" t="str">
        <f t="shared" si="1561"/>
        <v/>
      </c>
      <c r="AP792" s="602" t="str">
        <f t="shared" si="1561"/>
        <v/>
      </c>
      <c r="AQ792" s="602" t="str">
        <f t="shared" si="1561"/>
        <v/>
      </c>
      <c r="AR792" s="602" t="str">
        <f t="shared" si="1561"/>
        <v/>
      </c>
      <c r="AS792" s="602" t="str">
        <f t="shared" si="1561"/>
        <v/>
      </c>
      <c r="AT792" s="602" t="str">
        <f t="shared" si="1561"/>
        <v/>
      </c>
      <c r="AU792" s="602" t="str">
        <f t="shared" si="1561"/>
        <v/>
      </c>
      <c r="AV792" s="602" t="str">
        <f t="shared" si="1561"/>
        <v/>
      </c>
      <c r="AW792" s="602" t="str">
        <f t="shared" si="1561"/>
        <v/>
      </c>
      <c r="AX792" s="602" t="str">
        <f t="shared" si="1561"/>
        <v/>
      </c>
      <c r="AY792" s="602" t="str">
        <f t="shared" si="1561"/>
        <v/>
      </c>
      <c r="AZ792" s="602" t="str">
        <f t="shared" si="1561"/>
        <v/>
      </c>
      <c r="BA792" s="602" t="str">
        <f t="shared" si="1561"/>
        <v/>
      </c>
      <c r="CF792" s="602" t="str">
        <f t="shared" ref="CF792:DI792" si="1562">IF(ISNUMBER($W792),IF($W792&lt;=$Z$35,$Z$23*$Z$33*365/360/12+IF($W792=$Z$35,-$Z$23*$Z$34+$Z$23*$Z$34*$Z$26+$Z$37/2,),IF(AND($W792&gt;$Z$35,$W792&lt;=$Z$36),$Z$23*($Z$34*CF$40+(1-$Z$34)*$Z$33)*365/360/12+IF($W792=$Z$36,-$Z$23*(1-$Z$34)+$Z283/2,),PMT(CF$40/12*365/360,$Z$24+$Z$35-$Z$36,-$Z$23))),"")</f>
        <v/>
      </c>
      <c r="CG792" s="602" t="str">
        <f t="shared" si="1562"/>
        <v/>
      </c>
      <c r="CH792" s="602" t="str">
        <f t="shared" si="1562"/>
        <v/>
      </c>
      <c r="CI792" s="602" t="str">
        <f t="shared" si="1562"/>
        <v/>
      </c>
      <c r="CJ792" s="602" t="str">
        <f t="shared" si="1562"/>
        <v/>
      </c>
      <c r="CK792" s="602" t="str">
        <f t="shared" si="1562"/>
        <v/>
      </c>
      <c r="CL792" s="602" t="str">
        <f t="shared" si="1562"/>
        <v/>
      </c>
      <c r="CM792" s="602" t="str">
        <f t="shared" si="1562"/>
        <v/>
      </c>
      <c r="CN792" s="602" t="str">
        <f t="shared" si="1562"/>
        <v/>
      </c>
      <c r="CO792" s="602" t="str">
        <f t="shared" si="1562"/>
        <v/>
      </c>
      <c r="CP792" s="602" t="str">
        <f t="shared" si="1562"/>
        <v/>
      </c>
      <c r="CQ792" s="602" t="str">
        <f t="shared" si="1562"/>
        <v/>
      </c>
      <c r="CR792" s="602" t="str">
        <f t="shared" si="1562"/>
        <v/>
      </c>
      <c r="CS792" s="602" t="str">
        <f t="shared" si="1562"/>
        <v/>
      </c>
      <c r="CT792" s="602" t="str">
        <f t="shared" si="1562"/>
        <v/>
      </c>
      <c r="CU792" s="602" t="str">
        <f t="shared" si="1562"/>
        <v/>
      </c>
      <c r="CV792" s="602" t="str">
        <f t="shared" si="1562"/>
        <v/>
      </c>
      <c r="CW792" s="602" t="str">
        <f t="shared" si="1562"/>
        <v/>
      </c>
      <c r="CX792" s="602" t="str">
        <f t="shared" si="1562"/>
        <v/>
      </c>
      <c r="CY792" s="602" t="str">
        <f t="shared" si="1562"/>
        <v/>
      </c>
      <c r="CZ792" s="602" t="str">
        <f t="shared" si="1562"/>
        <v/>
      </c>
      <c r="DA792" s="602" t="str">
        <f t="shared" si="1562"/>
        <v/>
      </c>
      <c r="DB792" s="602" t="str">
        <f t="shared" si="1562"/>
        <v/>
      </c>
      <c r="DC792" s="602" t="str">
        <f t="shared" si="1562"/>
        <v/>
      </c>
      <c r="DD792" s="602" t="str">
        <f t="shared" si="1562"/>
        <v/>
      </c>
      <c r="DE792" s="602" t="str">
        <f t="shared" si="1562"/>
        <v/>
      </c>
      <c r="DF792" s="602" t="str">
        <f t="shared" si="1562"/>
        <v/>
      </c>
      <c r="DG792" s="602" t="str">
        <f t="shared" si="1562"/>
        <v/>
      </c>
      <c r="DH792" s="602" t="str">
        <f t="shared" si="1562"/>
        <v/>
      </c>
      <c r="DI792" s="602" t="str">
        <f t="shared" si="1562"/>
        <v/>
      </c>
    </row>
    <row r="793" spans="23:113" x14ac:dyDescent="0.2">
      <c r="W793" s="597" t="str">
        <f t="shared" si="1448"/>
        <v/>
      </c>
      <c r="X793" s="602" t="str">
        <f t="shared" ref="X793:BA793" si="1563">IF(ISNUMBER($W793),IF($W793&lt;=$Z$35,$Z$23*$Z$33*365/360/12+IF($W793=$Z$35,-$Z$23*$Z$34+$Z$23*$Z$34*$Z$26+$Z$37/2,),IF(AND($W793&gt;$Z$35,$W793&lt;=$Z$36),$Z$23*($Z$34*X$40+(1-$Z$34)*$Z$33)*365/360/12+IF($W793=$Z$36,-$Z$23*(1-$Z$34)+$Z284/2,),PMT(X$40/12*365/360,$Z$24+$Z$35-$Z$36,-$Z$23))),"")</f>
        <v/>
      </c>
      <c r="Y793" s="602" t="str">
        <f t="shared" si="1563"/>
        <v/>
      </c>
      <c r="Z793" s="602" t="str">
        <f t="shared" si="1563"/>
        <v/>
      </c>
      <c r="AA793" s="602" t="str">
        <f t="shared" si="1563"/>
        <v/>
      </c>
      <c r="AB793" s="602" t="str">
        <f t="shared" si="1563"/>
        <v/>
      </c>
      <c r="AC793" s="602" t="str">
        <f t="shared" si="1563"/>
        <v/>
      </c>
      <c r="AD793" s="602" t="str">
        <f t="shared" si="1563"/>
        <v/>
      </c>
      <c r="AE793" s="602" t="str">
        <f t="shared" si="1563"/>
        <v/>
      </c>
      <c r="AF793" s="602" t="str">
        <f t="shared" si="1563"/>
        <v/>
      </c>
      <c r="AG793" s="602" t="str">
        <f t="shared" si="1563"/>
        <v/>
      </c>
      <c r="AH793" s="602" t="str">
        <f t="shared" si="1563"/>
        <v/>
      </c>
      <c r="AI793" s="602" t="str">
        <f t="shared" si="1563"/>
        <v/>
      </c>
      <c r="AJ793" s="602" t="str">
        <f t="shared" si="1563"/>
        <v/>
      </c>
      <c r="AK793" s="602" t="str">
        <f t="shared" si="1563"/>
        <v/>
      </c>
      <c r="AL793" s="602" t="str">
        <f t="shared" si="1563"/>
        <v/>
      </c>
      <c r="AM793" s="602" t="str">
        <f t="shared" si="1563"/>
        <v/>
      </c>
      <c r="AN793" s="602" t="str">
        <f t="shared" si="1563"/>
        <v/>
      </c>
      <c r="AO793" s="602" t="str">
        <f t="shared" si="1563"/>
        <v/>
      </c>
      <c r="AP793" s="602" t="str">
        <f t="shared" si="1563"/>
        <v/>
      </c>
      <c r="AQ793" s="602" t="str">
        <f t="shared" si="1563"/>
        <v/>
      </c>
      <c r="AR793" s="602" t="str">
        <f t="shared" si="1563"/>
        <v/>
      </c>
      <c r="AS793" s="602" t="str">
        <f t="shared" si="1563"/>
        <v/>
      </c>
      <c r="AT793" s="602" t="str">
        <f t="shared" si="1563"/>
        <v/>
      </c>
      <c r="AU793" s="602" t="str">
        <f t="shared" si="1563"/>
        <v/>
      </c>
      <c r="AV793" s="602" t="str">
        <f t="shared" si="1563"/>
        <v/>
      </c>
      <c r="AW793" s="602" t="str">
        <f t="shared" si="1563"/>
        <v/>
      </c>
      <c r="AX793" s="602" t="str">
        <f t="shared" si="1563"/>
        <v/>
      </c>
      <c r="AY793" s="602" t="str">
        <f t="shared" si="1563"/>
        <v/>
      </c>
      <c r="AZ793" s="602" t="str">
        <f t="shared" si="1563"/>
        <v/>
      </c>
      <c r="BA793" s="602" t="str">
        <f t="shared" si="1563"/>
        <v/>
      </c>
      <c r="CF793" s="602" t="str">
        <f t="shared" ref="CF793:DI793" si="1564">IF(ISNUMBER($W793),IF($W793&lt;=$Z$35,$Z$23*$Z$33*365/360/12+IF($W793=$Z$35,-$Z$23*$Z$34+$Z$23*$Z$34*$Z$26+$Z$37/2,),IF(AND($W793&gt;$Z$35,$W793&lt;=$Z$36),$Z$23*($Z$34*CF$40+(1-$Z$34)*$Z$33)*365/360/12+IF($W793=$Z$36,-$Z$23*(1-$Z$34)+$Z284/2,),PMT(CF$40/12*365/360,$Z$24+$Z$35-$Z$36,-$Z$23))),"")</f>
        <v/>
      </c>
      <c r="CG793" s="602" t="str">
        <f t="shared" si="1564"/>
        <v/>
      </c>
      <c r="CH793" s="602" t="str">
        <f t="shared" si="1564"/>
        <v/>
      </c>
      <c r="CI793" s="602" t="str">
        <f t="shared" si="1564"/>
        <v/>
      </c>
      <c r="CJ793" s="602" t="str">
        <f t="shared" si="1564"/>
        <v/>
      </c>
      <c r="CK793" s="602" t="str">
        <f t="shared" si="1564"/>
        <v/>
      </c>
      <c r="CL793" s="602" t="str">
        <f t="shared" si="1564"/>
        <v/>
      </c>
      <c r="CM793" s="602" t="str">
        <f t="shared" si="1564"/>
        <v/>
      </c>
      <c r="CN793" s="602" t="str">
        <f t="shared" si="1564"/>
        <v/>
      </c>
      <c r="CO793" s="602" t="str">
        <f t="shared" si="1564"/>
        <v/>
      </c>
      <c r="CP793" s="602" t="str">
        <f t="shared" si="1564"/>
        <v/>
      </c>
      <c r="CQ793" s="602" t="str">
        <f t="shared" si="1564"/>
        <v/>
      </c>
      <c r="CR793" s="602" t="str">
        <f t="shared" si="1564"/>
        <v/>
      </c>
      <c r="CS793" s="602" t="str">
        <f t="shared" si="1564"/>
        <v/>
      </c>
      <c r="CT793" s="602" t="str">
        <f t="shared" si="1564"/>
        <v/>
      </c>
      <c r="CU793" s="602" t="str">
        <f t="shared" si="1564"/>
        <v/>
      </c>
      <c r="CV793" s="602" t="str">
        <f t="shared" si="1564"/>
        <v/>
      </c>
      <c r="CW793" s="602" t="str">
        <f t="shared" si="1564"/>
        <v/>
      </c>
      <c r="CX793" s="602" t="str">
        <f t="shared" si="1564"/>
        <v/>
      </c>
      <c r="CY793" s="602" t="str">
        <f t="shared" si="1564"/>
        <v/>
      </c>
      <c r="CZ793" s="602" t="str">
        <f t="shared" si="1564"/>
        <v/>
      </c>
      <c r="DA793" s="602" t="str">
        <f t="shared" si="1564"/>
        <v/>
      </c>
      <c r="DB793" s="602" t="str">
        <f t="shared" si="1564"/>
        <v/>
      </c>
      <c r="DC793" s="602" t="str">
        <f t="shared" si="1564"/>
        <v/>
      </c>
      <c r="DD793" s="602" t="str">
        <f t="shared" si="1564"/>
        <v/>
      </c>
      <c r="DE793" s="602" t="str">
        <f t="shared" si="1564"/>
        <v/>
      </c>
      <c r="DF793" s="602" t="str">
        <f t="shared" si="1564"/>
        <v/>
      </c>
      <c r="DG793" s="602" t="str">
        <f t="shared" si="1564"/>
        <v/>
      </c>
      <c r="DH793" s="602" t="str">
        <f t="shared" si="1564"/>
        <v/>
      </c>
      <c r="DI793" s="602" t="str">
        <f t="shared" si="1564"/>
        <v/>
      </c>
    </row>
    <row r="794" spans="23:113" x14ac:dyDescent="0.2">
      <c r="W794" s="597" t="str">
        <f t="shared" si="1448"/>
        <v/>
      </c>
      <c r="X794" s="602" t="str">
        <f t="shared" ref="X794:BA794" si="1565">IF(ISNUMBER($W794),IF($W794&lt;=$Z$35,$Z$23*$Z$33*365/360/12+IF($W794=$Z$35,-$Z$23*$Z$34+$Z$23*$Z$34*$Z$26+$Z$37/2,),IF(AND($W794&gt;$Z$35,$W794&lt;=$Z$36),$Z$23*($Z$34*X$40+(1-$Z$34)*$Z$33)*365/360/12+IF($W794=$Z$36,-$Z$23*(1-$Z$34)+$Z285/2,),PMT(X$40/12*365/360,$Z$24+$Z$35-$Z$36,-$Z$23))),"")</f>
        <v/>
      </c>
      <c r="Y794" s="602" t="str">
        <f t="shared" si="1565"/>
        <v/>
      </c>
      <c r="Z794" s="602" t="str">
        <f t="shared" si="1565"/>
        <v/>
      </c>
      <c r="AA794" s="602" t="str">
        <f t="shared" si="1565"/>
        <v/>
      </c>
      <c r="AB794" s="602" t="str">
        <f t="shared" si="1565"/>
        <v/>
      </c>
      <c r="AC794" s="602" t="str">
        <f t="shared" si="1565"/>
        <v/>
      </c>
      <c r="AD794" s="602" t="str">
        <f t="shared" si="1565"/>
        <v/>
      </c>
      <c r="AE794" s="602" t="str">
        <f t="shared" si="1565"/>
        <v/>
      </c>
      <c r="AF794" s="602" t="str">
        <f t="shared" si="1565"/>
        <v/>
      </c>
      <c r="AG794" s="602" t="str">
        <f t="shared" si="1565"/>
        <v/>
      </c>
      <c r="AH794" s="602" t="str">
        <f t="shared" si="1565"/>
        <v/>
      </c>
      <c r="AI794" s="602" t="str">
        <f t="shared" si="1565"/>
        <v/>
      </c>
      <c r="AJ794" s="602" t="str">
        <f t="shared" si="1565"/>
        <v/>
      </c>
      <c r="AK794" s="602" t="str">
        <f t="shared" si="1565"/>
        <v/>
      </c>
      <c r="AL794" s="602" t="str">
        <f t="shared" si="1565"/>
        <v/>
      </c>
      <c r="AM794" s="602" t="str">
        <f t="shared" si="1565"/>
        <v/>
      </c>
      <c r="AN794" s="602" t="str">
        <f t="shared" si="1565"/>
        <v/>
      </c>
      <c r="AO794" s="602" t="str">
        <f t="shared" si="1565"/>
        <v/>
      </c>
      <c r="AP794" s="602" t="str">
        <f t="shared" si="1565"/>
        <v/>
      </c>
      <c r="AQ794" s="602" t="str">
        <f t="shared" si="1565"/>
        <v/>
      </c>
      <c r="AR794" s="602" t="str">
        <f t="shared" si="1565"/>
        <v/>
      </c>
      <c r="AS794" s="602" t="str">
        <f t="shared" si="1565"/>
        <v/>
      </c>
      <c r="AT794" s="602" t="str">
        <f t="shared" si="1565"/>
        <v/>
      </c>
      <c r="AU794" s="602" t="str">
        <f t="shared" si="1565"/>
        <v/>
      </c>
      <c r="AV794" s="602" t="str">
        <f t="shared" si="1565"/>
        <v/>
      </c>
      <c r="AW794" s="602" t="str">
        <f t="shared" si="1565"/>
        <v/>
      </c>
      <c r="AX794" s="602" t="str">
        <f t="shared" si="1565"/>
        <v/>
      </c>
      <c r="AY794" s="602" t="str">
        <f t="shared" si="1565"/>
        <v/>
      </c>
      <c r="AZ794" s="602" t="str">
        <f t="shared" si="1565"/>
        <v/>
      </c>
      <c r="BA794" s="602" t="str">
        <f t="shared" si="1565"/>
        <v/>
      </c>
      <c r="CF794" s="602" t="str">
        <f t="shared" ref="CF794:DI794" si="1566">IF(ISNUMBER($W794),IF($W794&lt;=$Z$35,$Z$23*$Z$33*365/360/12+IF($W794=$Z$35,-$Z$23*$Z$34+$Z$23*$Z$34*$Z$26+$Z$37/2,),IF(AND($W794&gt;$Z$35,$W794&lt;=$Z$36),$Z$23*($Z$34*CF$40+(1-$Z$34)*$Z$33)*365/360/12+IF($W794=$Z$36,-$Z$23*(1-$Z$34)+$Z285/2,),PMT(CF$40/12*365/360,$Z$24+$Z$35-$Z$36,-$Z$23))),"")</f>
        <v/>
      </c>
      <c r="CG794" s="602" t="str">
        <f t="shared" si="1566"/>
        <v/>
      </c>
      <c r="CH794" s="602" t="str">
        <f t="shared" si="1566"/>
        <v/>
      </c>
      <c r="CI794" s="602" t="str">
        <f t="shared" si="1566"/>
        <v/>
      </c>
      <c r="CJ794" s="602" t="str">
        <f t="shared" si="1566"/>
        <v/>
      </c>
      <c r="CK794" s="602" t="str">
        <f t="shared" si="1566"/>
        <v/>
      </c>
      <c r="CL794" s="602" t="str">
        <f t="shared" si="1566"/>
        <v/>
      </c>
      <c r="CM794" s="602" t="str">
        <f t="shared" si="1566"/>
        <v/>
      </c>
      <c r="CN794" s="602" t="str">
        <f t="shared" si="1566"/>
        <v/>
      </c>
      <c r="CO794" s="602" t="str">
        <f t="shared" si="1566"/>
        <v/>
      </c>
      <c r="CP794" s="602" t="str">
        <f t="shared" si="1566"/>
        <v/>
      </c>
      <c r="CQ794" s="602" t="str">
        <f t="shared" si="1566"/>
        <v/>
      </c>
      <c r="CR794" s="602" t="str">
        <f t="shared" si="1566"/>
        <v/>
      </c>
      <c r="CS794" s="602" t="str">
        <f t="shared" si="1566"/>
        <v/>
      </c>
      <c r="CT794" s="602" t="str">
        <f t="shared" si="1566"/>
        <v/>
      </c>
      <c r="CU794" s="602" t="str">
        <f t="shared" si="1566"/>
        <v/>
      </c>
      <c r="CV794" s="602" t="str">
        <f t="shared" si="1566"/>
        <v/>
      </c>
      <c r="CW794" s="602" t="str">
        <f t="shared" si="1566"/>
        <v/>
      </c>
      <c r="CX794" s="602" t="str">
        <f t="shared" si="1566"/>
        <v/>
      </c>
      <c r="CY794" s="602" t="str">
        <f t="shared" si="1566"/>
        <v/>
      </c>
      <c r="CZ794" s="602" t="str">
        <f t="shared" si="1566"/>
        <v/>
      </c>
      <c r="DA794" s="602" t="str">
        <f t="shared" si="1566"/>
        <v/>
      </c>
      <c r="DB794" s="602" t="str">
        <f t="shared" si="1566"/>
        <v/>
      </c>
      <c r="DC794" s="602" t="str">
        <f t="shared" si="1566"/>
        <v/>
      </c>
      <c r="DD794" s="602" t="str">
        <f t="shared" si="1566"/>
        <v/>
      </c>
      <c r="DE794" s="602" t="str">
        <f t="shared" si="1566"/>
        <v/>
      </c>
      <c r="DF794" s="602" t="str">
        <f t="shared" si="1566"/>
        <v/>
      </c>
      <c r="DG794" s="602" t="str">
        <f t="shared" si="1566"/>
        <v/>
      </c>
      <c r="DH794" s="602" t="str">
        <f t="shared" si="1566"/>
        <v/>
      </c>
      <c r="DI794" s="602" t="str">
        <f t="shared" si="1566"/>
        <v/>
      </c>
    </row>
    <row r="795" spans="23:113" x14ac:dyDescent="0.2">
      <c r="W795" s="597" t="str">
        <f t="shared" si="1448"/>
        <v/>
      </c>
      <c r="X795" s="602" t="str">
        <f t="shared" ref="X795:BA795" si="1567">IF(ISNUMBER($W795),IF($W795&lt;=$Z$35,$Z$23*$Z$33*365/360/12+IF($W795=$Z$35,-$Z$23*$Z$34+$Z$23*$Z$34*$Z$26+$Z$37/2,),IF(AND($W795&gt;$Z$35,$W795&lt;=$Z$36),$Z$23*($Z$34*X$40+(1-$Z$34)*$Z$33)*365/360/12+IF($W795=$Z$36,-$Z$23*(1-$Z$34)+$Z286/2,),PMT(X$40/12*365/360,$Z$24+$Z$35-$Z$36,-$Z$23))),"")</f>
        <v/>
      </c>
      <c r="Y795" s="602" t="str">
        <f t="shared" si="1567"/>
        <v/>
      </c>
      <c r="Z795" s="602" t="str">
        <f t="shared" si="1567"/>
        <v/>
      </c>
      <c r="AA795" s="602" t="str">
        <f t="shared" si="1567"/>
        <v/>
      </c>
      <c r="AB795" s="602" t="str">
        <f t="shared" si="1567"/>
        <v/>
      </c>
      <c r="AC795" s="602" t="str">
        <f t="shared" si="1567"/>
        <v/>
      </c>
      <c r="AD795" s="602" t="str">
        <f t="shared" si="1567"/>
        <v/>
      </c>
      <c r="AE795" s="602" t="str">
        <f t="shared" si="1567"/>
        <v/>
      </c>
      <c r="AF795" s="602" t="str">
        <f t="shared" si="1567"/>
        <v/>
      </c>
      <c r="AG795" s="602" t="str">
        <f t="shared" si="1567"/>
        <v/>
      </c>
      <c r="AH795" s="602" t="str">
        <f t="shared" si="1567"/>
        <v/>
      </c>
      <c r="AI795" s="602" t="str">
        <f t="shared" si="1567"/>
        <v/>
      </c>
      <c r="AJ795" s="602" t="str">
        <f t="shared" si="1567"/>
        <v/>
      </c>
      <c r="AK795" s="602" t="str">
        <f t="shared" si="1567"/>
        <v/>
      </c>
      <c r="AL795" s="602" t="str">
        <f t="shared" si="1567"/>
        <v/>
      </c>
      <c r="AM795" s="602" t="str">
        <f t="shared" si="1567"/>
        <v/>
      </c>
      <c r="AN795" s="602" t="str">
        <f t="shared" si="1567"/>
        <v/>
      </c>
      <c r="AO795" s="602" t="str">
        <f t="shared" si="1567"/>
        <v/>
      </c>
      <c r="AP795" s="602" t="str">
        <f t="shared" si="1567"/>
        <v/>
      </c>
      <c r="AQ795" s="602" t="str">
        <f t="shared" si="1567"/>
        <v/>
      </c>
      <c r="AR795" s="602" t="str">
        <f t="shared" si="1567"/>
        <v/>
      </c>
      <c r="AS795" s="602" t="str">
        <f t="shared" si="1567"/>
        <v/>
      </c>
      <c r="AT795" s="602" t="str">
        <f t="shared" si="1567"/>
        <v/>
      </c>
      <c r="AU795" s="602" t="str">
        <f t="shared" si="1567"/>
        <v/>
      </c>
      <c r="AV795" s="602" t="str">
        <f t="shared" si="1567"/>
        <v/>
      </c>
      <c r="AW795" s="602" t="str">
        <f t="shared" si="1567"/>
        <v/>
      </c>
      <c r="AX795" s="602" t="str">
        <f t="shared" si="1567"/>
        <v/>
      </c>
      <c r="AY795" s="602" t="str">
        <f t="shared" si="1567"/>
        <v/>
      </c>
      <c r="AZ795" s="602" t="str">
        <f t="shared" si="1567"/>
        <v/>
      </c>
      <c r="BA795" s="602" t="str">
        <f t="shared" si="1567"/>
        <v/>
      </c>
      <c r="CF795" s="602" t="str">
        <f t="shared" ref="CF795:DI795" si="1568">IF(ISNUMBER($W795),IF($W795&lt;=$Z$35,$Z$23*$Z$33*365/360/12+IF($W795=$Z$35,-$Z$23*$Z$34+$Z$23*$Z$34*$Z$26+$Z$37/2,),IF(AND($W795&gt;$Z$35,$W795&lt;=$Z$36),$Z$23*($Z$34*CF$40+(1-$Z$34)*$Z$33)*365/360/12+IF($W795=$Z$36,-$Z$23*(1-$Z$34)+$Z286/2,),PMT(CF$40/12*365/360,$Z$24+$Z$35-$Z$36,-$Z$23))),"")</f>
        <v/>
      </c>
      <c r="CG795" s="602" t="str">
        <f t="shared" si="1568"/>
        <v/>
      </c>
      <c r="CH795" s="602" t="str">
        <f t="shared" si="1568"/>
        <v/>
      </c>
      <c r="CI795" s="602" t="str">
        <f t="shared" si="1568"/>
        <v/>
      </c>
      <c r="CJ795" s="602" t="str">
        <f t="shared" si="1568"/>
        <v/>
      </c>
      <c r="CK795" s="602" t="str">
        <f t="shared" si="1568"/>
        <v/>
      </c>
      <c r="CL795" s="602" t="str">
        <f t="shared" si="1568"/>
        <v/>
      </c>
      <c r="CM795" s="602" t="str">
        <f t="shared" si="1568"/>
        <v/>
      </c>
      <c r="CN795" s="602" t="str">
        <f t="shared" si="1568"/>
        <v/>
      </c>
      <c r="CO795" s="602" t="str">
        <f t="shared" si="1568"/>
        <v/>
      </c>
      <c r="CP795" s="602" t="str">
        <f t="shared" si="1568"/>
        <v/>
      </c>
      <c r="CQ795" s="602" t="str">
        <f t="shared" si="1568"/>
        <v/>
      </c>
      <c r="CR795" s="602" t="str">
        <f t="shared" si="1568"/>
        <v/>
      </c>
      <c r="CS795" s="602" t="str">
        <f t="shared" si="1568"/>
        <v/>
      </c>
      <c r="CT795" s="602" t="str">
        <f t="shared" si="1568"/>
        <v/>
      </c>
      <c r="CU795" s="602" t="str">
        <f t="shared" si="1568"/>
        <v/>
      </c>
      <c r="CV795" s="602" t="str">
        <f t="shared" si="1568"/>
        <v/>
      </c>
      <c r="CW795" s="602" t="str">
        <f t="shared" si="1568"/>
        <v/>
      </c>
      <c r="CX795" s="602" t="str">
        <f t="shared" si="1568"/>
        <v/>
      </c>
      <c r="CY795" s="602" t="str">
        <f t="shared" si="1568"/>
        <v/>
      </c>
      <c r="CZ795" s="602" t="str">
        <f t="shared" si="1568"/>
        <v/>
      </c>
      <c r="DA795" s="602" t="str">
        <f t="shared" si="1568"/>
        <v/>
      </c>
      <c r="DB795" s="602" t="str">
        <f t="shared" si="1568"/>
        <v/>
      </c>
      <c r="DC795" s="602" t="str">
        <f t="shared" si="1568"/>
        <v/>
      </c>
      <c r="DD795" s="602" t="str">
        <f t="shared" si="1568"/>
        <v/>
      </c>
      <c r="DE795" s="602" t="str">
        <f t="shared" si="1568"/>
        <v/>
      </c>
      <c r="DF795" s="602" t="str">
        <f t="shared" si="1568"/>
        <v/>
      </c>
      <c r="DG795" s="602" t="str">
        <f t="shared" si="1568"/>
        <v/>
      </c>
      <c r="DH795" s="602" t="str">
        <f t="shared" si="1568"/>
        <v/>
      </c>
      <c r="DI795" s="602" t="str">
        <f t="shared" si="1568"/>
        <v/>
      </c>
    </row>
    <row r="796" spans="23:113" x14ac:dyDescent="0.2">
      <c r="W796" s="597" t="str">
        <f t="shared" si="1448"/>
        <v/>
      </c>
      <c r="X796" s="602" t="str">
        <f t="shared" ref="X796:BA796" si="1569">IF(ISNUMBER($W796),IF($W796&lt;=$Z$35,$Z$23*$Z$33*365/360/12+IF($W796=$Z$35,-$Z$23*$Z$34+$Z$23*$Z$34*$Z$26+$Z$37/2,),IF(AND($W796&gt;$Z$35,$W796&lt;=$Z$36),$Z$23*($Z$34*X$40+(1-$Z$34)*$Z$33)*365/360/12+IF($W796=$Z$36,-$Z$23*(1-$Z$34)+$Z287/2,),PMT(X$40/12*365/360,$Z$24+$Z$35-$Z$36,-$Z$23))),"")</f>
        <v/>
      </c>
      <c r="Y796" s="602" t="str">
        <f t="shared" si="1569"/>
        <v/>
      </c>
      <c r="Z796" s="602" t="str">
        <f t="shared" si="1569"/>
        <v/>
      </c>
      <c r="AA796" s="602" t="str">
        <f t="shared" si="1569"/>
        <v/>
      </c>
      <c r="AB796" s="602" t="str">
        <f t="shared" si="1569"/>
        <v/>
      </c>
      <c r="AC796" s="602" t="str">
        <f t="shared" si="1569"/>
        <v/>
      </c>
      <c r="AD796" s="602" t="str">
        <f t="shared" si="1569"/>
        <v/>
      </c>
      <c r="AE796" s="602" t="str">
        <f t="shared" si="1569"/>
        <v/>
      </c>
      <c r="AF796" s="602" t="str">
        <f t="shared" si="1569"/>
        <v/>
      </c>
      <c r="AG796" s="602" t="str">
        <f t="shared" si="1569"/>
        <v/>
      </c>
      <c r="AH796" s="602" t="str">
        <f t="shared" si="1569"/>
        <v/>
      </c>
      <c r="AI796" s="602" t="str">
        <f t="shared" si="1569"/>
        <v/>
      </c>
      <c r="AJ796" s="602" t="str">
        <f t="shared" si="1569"/>
        <v/>
      </c>
      <c r="AK796" s="602" t="str">
        <f t="shared" si="1569"/>
        <v/>
      </c>
      <c r="AL796" s="602" t="str">
        <f t="shared" si="1569"/>
        <v/>
      </c>
      <c r="AM796" s="602" t="str">
        <f t="shared" si="1569"/>
        <v/>
      </c>
      <c r="AN796" s="602" t="str">
        <f t="shared" si="1569"/>
        <v/>
      </c>
      <c r="AO796" s="602" t="str">
        <f t="shared" si="1569"/>
        <v/>
      </c>
      <c r="AP796" s="602" t="str">
        <f t="shared" si="1569"/>
        <v/>
      </c>
      <c r="AQ796" s="602" t="str">
        <f t="shared" si="1569"/>
        <v/>
      </c>
      <c r="AR796" s="602" t="str">
        <f t="shared" si="1569"/>
        <v/>
      </c>
      <c r="AS796" s="602" t="str">
        <f t="shared" si="1569"/>
        <v/>
      </c>
      <c r="AT796" s="602" t="str">
        <f t="shared" si="1569"/>
        <v/>
      </c>
      <c r="AU796" s="602" t="str">
        <f t="shared" si="1569"/>
        <v/>
      </c>
      <c r="AV796" s="602" t="str">
        <f t="shared" si="1569"/>
        <v/>
      </c>
      <c r="AW796" s="602" t="str">
        <f t="shared" si="1569"/>
        <v/>
      </c>
      <c r="AX796" s="602" t="str">
        <f t="shared" si="1569"/>
        <v/>
      </c>
      <c r="AY796" s="602" t="str">
        <f t="shared" si="1569"/>
        <v/>
      </c>
      <c r="AZ796" s="602" t="str">
        <f t="shared" si="1569"/>
        <v/>
      </c>
      <c r="BA796" s="602" t="str">
        <f t="shared" si="1569"/>
        <v/>
      </c>
      <c r="CF796" s="602" t="str">
        <f t="shared" ref="CF796:DI796" si="1570">IF(ISNUMBER($W796),IF($W796&lt;=$Z$35,$Z$23*$Z$33*365/360/12+IF($W796=$Z$35,-$Z$23*$Z$34+$Z$23*$Z$34*$Z$26+$Z$37/2,),IF(AND($W796&gt;$Z$35,$W796&lt;=$Z$36),$Z$23*($Z$34*CF$40+(1-$Z$34)*$Z$33)*365/360/12+IF($W796=$Z$36,-$Z$23*(1-$Z$34)+$Z287/2,),PMT(CF$40/12*365/360,$Z$24+$Z$35-$Z$36,-$Z$23))),"")</f>
        <v/>
      </c>
      <c r="CG796" s="602" t="str">
        <f t="shared" si="1570"/>
        <v/>
      </c>
      <c r="CH796" s="602" t="str">
        <f t="shared" si="1570"/>
        <v/>
      </c>
      <c r="CI796" s="602" t="str">
        <f t="shared" si="1570"/>
        <v/>
      </c>
      <c r="CJ796" s="602" t="str">
        <f t="shared" si="1570"/>
        <v/>
      </c>
      <c r="CK796" s="602" t="str">
        <f t="shared" si="1570"/>
        <v/>
      </c>
      <c r="CL796" s="602" t="str">
        <f t="shared" si="1570"/>
        <v/>
      </c>
      <c r="CM796" s="602" t="str">
        <f t="shared" si="1570"/>
        <v/>
      </c>
      <c r="CN796" s="602" t="str">
        <f t="shared" si="1570"/>
        <v/>
      </c>
      <c r="CO796" s="602" t="str">
        <f t="shared" si="1570"/>
        <v/>
      </c>
      <c r="CP796" s="602" t="str">
        <f t="shared" si="1570"/>
        <v/>
      </c>
      <c r="CQ796" s="602" t="str">
        <f t="shared" si="1570"/>
        <v/>
      </c>
      <c r="CR796" s="602" t="str">
        <f t="shared" si="1570"/>
        <v/>
      </c>
      <c r="CS796" s="602" t="str">
        <f t="shared" si="1570"/>
        <v/>
      </c>
      <c r="CT796" s="602" t="str">
        <f t="shared" si="1570"/>
        <v/>
      </c>
      <c r="CU796" s="602" t="str">
        <f t="shared" si="1570"/>
        <v/>
      </c>
      <c r="CV796" s="602" t="str">
        <f t="shared" si="1570"/>
        <v/>
      </c>
      <c r="CW796" s="602" t="str">
        <f t="shared" si="1570"/>
        <v/>
      </c>
      <c r="CX796" s="602" t="str">
        <f t="shared" si="1570"/>
        <v/>
      </c>
      <c r="CY796" s="602" t="str">
        <f t="shared" si="1570"/>
        <v/>
      </c>
      <c r="CZ796" s="602" t="str">
        <f t="shared" si="1570"/>
        <v/>
      </c>
      <c r="DA796" s="602" t="str">
        <f t="shared" si="1570"/>
        <v/>
      </c>
      <c r="DB796" s="602" t="str">
        <f t="shared" si="1570"/>
        <v/>
      </c>
      <c r="DC796" s="602" t="str">
        <f t="shared" si="1570"/>
        <v/>
      </c>
      <c r="DD796" s="602" t="str">
        <f t="shared" si="1570"/>
        <v/>
      </c>
      <c r="DE796" s="602" t="str">
        <f t="shared" si="1570"/>
        <v/>
      </c>
      <c r="DF796" s="602" t="str">
        <f t="shared" si="1570"/>
        <v/>
      </c>
      <c r="DG796" s="602" t="str">
        <f t="shared" si="1570"/>
        <v/>
      </c>
      <c r="DH796" s="602" t="str">
        <f t="shared" si="1570"/>
        <v/>
      </c>
      <c r="DI796" s="602" t="str">
        <f t="shared" si="1570"/>
        <v/>
      </c>
    </row>
    <row r="797" spans="23:113" x14ac:dyDescent="0.2">
      <c r="W797" s="597" t="str">
        <f t="shared" si="1448"/>
        <v/>
      </c>
      <c r="X797" s="602" t="str">
        <f t="shared" ref="X797:BA797" si="1571">IF(ISNUMBER($W797),IF($W797&lt;=$Z$35,$Z$23*$Z$33*365/360/12+IF($W797=$Z$35,-$Z$23*$Z$34+$Z$23*$Z$34*$Z$26+$Z$37/2,),IF(AND($W797&gt;$Z$35,$W797&lt;=$Z$36),$Z$23*($Z$34*X$40+(1-$Z$34)*$Z$33)*365/360/12+IF($W797=$Z$36,-$Z$23*(1-$Z$34)+$Z288/2,),PMT(X$40/12*365/360,$Z$24+$Z$35-$Z$36,-$Z$23))),"")</f>
        <v/>
      </c>
      <c r="Y797" s="602" t="str">
        <f t="shared" si="1571"/>
        <v/>
      </c>
      <c r="Z797" s="602" t="str">
        <f t="shared" si="1571"/>
        <v/>
      </c>
      <c r="AA797" s="602" t="str">
        <f t="shared" si="1571"/>
        <v/>
      </c>
      <c r="AB797" s="602" t="str">
        <f t="shared" si="1571"/>
        <v/>
      </c>
      <c r="AC797" s="602" t="str">
        <f t="shared" si="1571"/>
        <v/>
      </c>
      <c r="AD797" s="602" t="str">
        <f t="shared" si="1571"/>
        <v/>
      </c>
      <c r="AE797" s="602" t="str">
        <f t="shared" si="1571"/>
        <v/>
      </c>
      <c r="AF797" s="602" t="str">
        <f t="shared" si="1571"/>
        <v/>
      </c>
      <c r="AG797" s="602" t="str">
        <f t="shared" si="1571"/>
        <v/>
      </c>
      <c r="AH797" s="602" t="str">
        <f t="shared" si="1571"/>
        <v/>
      </c>
      <c r="AI797" s="602" t="str">
        <f t="shared" si="1571"/>
        <v/>
      </c>
      <c r="AJ797" s="602" t="str">
        <f t="shared" si="1571"/>
        <v/>
      </c>
      <c r="AK797" s="602" t="str">
        <f t="shared" si="1571"/>
        <v/>
      </c>
      <c r="AL797" s="602" t="str">
        <f t="shared" si="1571"/>
        <v/>
      </c>
      <c r="AM797" s="602" t="str">
        <f t="shared" si="1571"/>
        <v/>
      </c>
      <c r="AN797" s="602" t="str">
        <f t="shared" si="1571"/>
        <v/>
      </c>
      <c r="AO797" s="602" t="str">
        <f t="shared" si="1571"/>
        <v/>
      </c>
      <c r="AP797" s="602" t="str">
        <f t="shared" si="1571"/>
        <v/>
      </c>
      <c r="AQ797" s="602" t="str">
        <f t="shared" si="1571"/>
        <v/>
      </c>
      <c r="AR797" s="602" t="str">
        <f t="shared" si="1571"/>
        <v/>
      </c>
      <c r="AS797" s="602" t="str">
        <f t="shared" si="1571"/>
        <v/>
      </c>
      <c r="AT797" s="602" t="str">
        <f t="shared" si="1571"/>
        <v/>
      </c>
      <c r="AU797" s="602" t="str">
        <f t="shared" si="1571"/>
        <v/>
      </c>
      <c r="AV797" s="602" t="str">
        <f t="shared" si="1571"/>
        <v/>
      </c>
      <c r="AW797" s="602" t="str">
        <f t="shared" si="1571"/>
        <v/>
      </c>
      <c r="AX797" s="602" t="str">
        <f t="shared" si="1571"/>
        <v/>
      </c>
      <c r="AY797" s="602" t="str">
        <f t="shared" si="1571"/>
        <v/>
      </c>
      <c r="AZ797" s="602" t="str">
        <f t="shared" si="1571"/>
        <v/>
      </c>
      <c r="BA797" s="602" t="str">
        <f t="shared" si="1571"/>
        <v/>
      </c>
      <c r="CF797" s="602" t="str">
        <f t="shared" ref="CF797:DI797" si="1572">IF(ISNUMBER($W797),IF($W797&lt;=$Z$35,$Z$23*$Z$33*365/360/12+IF($W797=$Z$35,-$Z$23*$Z$34+$Z$23*$Z$34*$Z$26+$Z$37/2,),IF(AND($W797&gt;$Z$35,$W797&lt;=$Z$36),$Z$23*($Z$34*CF$40+(1-$Z$34)*$Z$33)*365/360/12+IF($W797=$Z$36,-$Z$23*(1-$Z$34)+$Z288/2,),PMT(CF$40/12*365/360,$Z$24+$Z$35-$Z$36,-$Z$23))),"")</f>
        <v/>
      </c>
      <c r="CG797" s="602" t="str">
        <f t="shared" si="1572"/>
        <v/>
      </c>
      <c r="CH797" s="602" t="str">
        <f t="shared" si="1572"/>
        <v/>
      </c>
      <c r="CI797" s="602" t="str">
        <f t="shared" si="1572"/>
        <v/>
      </c>
      <c r="CJ797" s="602" t="str">
        <f t="shared" si="1572"/>
        <v/>
      </c>
      <c r="CK797" s="602" t="str">
        <f t="shared" si="1572"/>
        <v/>
      </c>
      <c r="CL797" s="602" t="str">
        <f t="shared" si="1572"/>
        <v/>
      </c>
      <c r="CM797" s="602" t="str">
        <f t="shared" si="1572"/>
        <v/>
      </c>
      <c r="CN797" s="602" t="str">
        <f t="shared" si="1572"/>
        <v/>
      </c>
      <c r="CO797" s="602" t="str">
        <f t="shared" si="1572"/>
        <v/>
      </c>
      <c r="CP797" s="602" t="str">
        <f t="shared" si="1572"/>
        <v/>
      </c>
      <c r="CQ797" s="602" t="str">
        <f t="shared" si="1572"/>
        <v/>
      </c>
      <c r="CR797" s="602" t="str">
        <f t="shared" si="1572"/>
        <v/>
      </c>
      <c r="CS797" s="602" t="str">
        <f t="shared" si="1572"/>
        <v/>
      </c>
      <c r="CT797" s="602" t="str">
        <f t="shared" si="1572"/>
        <v/>
      </c>
      <c r="CU797" s="602" t="str">
        <f t="shared" si="1572"/>
        <v/>
      </c>
      <c r="CV797" s="602" t="str">
        <f t="shared" si="1572"/>
        <v/>
      </c>
      <c r="CW797" s="602" t="str">
        <f t="shared" si="1572"/>
        <v/>
      </c>
      <c r="CX797" s="602" t="str">
        <f t="shared" si="1572"/>
        <v/>
      </c>
      <c r="CY797" s="602" t="str">
        <f t="shared" si="1572"/>
        <v/>
      </c>
      <c r="CZ797" s="602" t="str">
        <f t="shared" si="1572"/>
        <v/>
      </c>
      <c r="DA797" s="602" t="str">
        <f t="shared" si="1572"/>
        <v/>
      </c>
      <c r="DB797" s="602" t="str">
        <f t="shared" si="1572"/>
        <v/>
      </c>
      <c r="DC797" s="602" t="str">
        <f t="shared" si="1572"/>
        <v/>
      </c>
      <c r="DD797" s="602" t="str">
        <f t="shared" si="1572"/>
        <v/>
      </c>
      <c r="DE797" s="602" t="str">
        <f t="shared" si="1572"/>
        <v/>
      </c>
      <c r="DF797" s="602" t="str">
        <f t="shared" si="1572"/>
        <v/>
      </c>
      <c r="DG797" s="602" t="str">
        <f t="shared" si="1572"/>
        <v/>
      </c>
      <c r="DH797" s="602" t="str">
        <f t="shared" si="1572"/>
        <v/>
      </c>
      <c r="DI797" s="602" t="str">
        <f t="shared" si="1572"/>
        <v/>
      </c>
    </row>
    <row r="798" spans="23:113" x14ac:dyDescent="0.2">
      <c r="W798" s="597" t="str">
        <f t="shared" si="1448"/>
        <v/>
      </c>
      <c r="X798" s="602" t="str">
        <f t="shared" ref="X798:BA798" si="1573">IF(ISNUMBER($W798),IF($W798&lt;=$Z$35,$Z$23*$Z$33*365/360/12+IF($W798=$Z$35,-$Z$23*$Z$34+$Z$23*$Z$34*$Z$26+$Z$37/2,),IF(AND($W798&gt;$Z$35,$W798&lt;=$Z$36),$Z$23*($Z$34*X$40+(1-$Z$34)*$Z$33)*365/360/12+IF($W798=$Z$36,-$Z$23*(1-$Z$34)+$Z289/2,),PMT(X$40/12*365/360,$Z$24+$Z$35-$Z$36,-$Z$23))),"")</f>
        <v/>
      </c>
      <c r="Y798" s="602" t="str">
        <f t="shared" si="1573"/>
        <v/>
      </c>
      <c r="Z798" s="602" t="str">
        <f t="shared" si="1573"/>
        <v/>
      </c>
      <c r="AA798" s="602" t="str">
        <f t="shared" si="1573"/>
        <v/>
      </c>
      <c r="AB798" s="602" t="str">
        <f t="shared" si="1573"/>
        <v/>
      </c>
      <c r="AC798" s="602" t="str">
        <f t="shared" si="1573"/>
        <v/>
      </c>
      <c r="AD798" s="602" t="str">
        <f t="shared" si="1573"/>
        <v/>
      </c>
      <c r="AE798" s="602" t="str">
        <f t="shared" si="1573"/>
        <v/>
      </c>
      <c r="AF798" s="602" t="str">
        <f t="shared" si="1573"/>
        <v/>
      </c>
      <c r="AG798" s="602" t="str">
        <f t="shared" si="1573"/>
        <v/>
      </c>
      <c r="AH798" s="602" t="str">
        <f t="shared" si="1573"/>
        <v/>
      </c>
      <c r="AI798" s="602" t="str">
        <f t="shared" si="1573"/>
        <v/>
      </c>
      <c r="AJ798" s="602" t="str">
        <f t="shared" si="1573"/>
        <v/>
      </c>
      <c r="AK798" s="602" t="str">
        <f t="shared" si="1573"/>
        <v/>
      </c>
      <c r="AL798" s="602" t="str">
        <f t="shared" si="1573"/>
        <v/>
      </c>
      <c r="AM798" s="602" t="str">
        <f t="shared" si="1573"/>
        <v/>
      </c>
      <c r="AN798" s="602" t="str">
        <f t="shared" si="1573"/>
        <v/>
      </c>
      <c r="AO798" s="602" t="str">
        <f t="shared" si="1573"/>
        <v/>
      </c>
      <c r="AP798" s="602" t="str">
        <f t="shared" si="1573"/>
        <v/>
      </c>
      <c r="AQ798" s="602" t="str">
        <f t="shared" si="1573"/>
        <v/>
      </c>
      <c r="AR798" s="602" t="str">
        <f t="shared" si="1573"/>
        <v/>
      </c>
      <c r="AS798" s="602" t="str">
        <f t="shared" si="1573"/>
        <v/>
      </c>
      <c r="AT798" s="602" t="str">
        <f t="shared" si="1573"/>
        <v/>
      </c>
      <c r="AU798" s="602" t="str">
        <f t="shared" si="1573"/>
        <v/>
      </c>
      <c r="AV798" s="602" t="str">
        <f t="shared" si="1573"/>
        <v/>
      </c>
      <c r="AW798" s="602" t="str">
        <f t="shared" si="1573"/>
        <v/>
      </c>
      <c r="AX798" s="602" t="str">
        <f t="shared" si="1573"/>
        <v/>
      </c>
      <c r="AY798" s="602" t="str">
        <f t="shared" si="1573"/>
        <v/>
      </c>
      <c r="AZ798" s="602" t="str">
        <f t="shared" si="1573"/>
        <v/>
      </c>
      <c r="BA798" s="602" t="str">
        <f t="shared" si="1573"/>
        <v/>
      </c>
      <c r="CF798" s="602" t="str">
        <f t="shared" ref="CF798:DI798" si="1574">IF(ISNUMBER($W798),IF($W798&lt;=$Z$35,$Z$23*$Z$33*365/360/12+IF($W798=$Z$35,-$Z$23*$Z$34+$Z$23*$Z$34*$Z$26+$Z$37/2,),IF(AND($W798&gt;$Z$35,$W798&lt;=$Z$36),$Z$23*($Z$34*CF$40+(1-$Z$34)*$Z$33)*365/360/12+IF($W798=$Z$36,-$Z$23*(1-$Z$34)+$Z289/2,),PMT(CF$40/12*365/360,$Z$24+$Z$35-$Z$36,-$Z$23))),"")</f>
        <v/>
      </c>
      <c r="CG798" s="602" t="str">
        <f t="shared" si="1574"/>
        <v/>
      </c>
      <c r="CH798" s="602" t="str">
        <f t="shared" si="1574"/>
        <v/>
      </c>
      <c r="CI798" s="602" t="str">
        <f t="shared" si="1574"/>
        <v/>
      </c>
      <c r="CJ798" s="602" t="str">
        <f t="shared" si="1574"/>
        <v/>
      </c>
      <c r="CK798" s="602" t="str">
        <f t="shared" si="1574"/>
        <v/>
      </c>
      <c r="CL798" s="602" t="str">
        <f t="shared" si="1574"/>
        <v/>
      </c>
      <c r="CM798" s="602" t="str">
        <f t="shared" si="1574"/>
        <v/>
      </c>
      <c r="CN798" s="602" t="str">
        <f t="shared" si="1574"/>
        <v/>
      </c>
      <c r="CO798" s="602" t="str">
        <f t="shared" si="1574"/>
        <v/>
      </c>
      <c r="CP798" s="602" t="str">
        <f t="shared" si="1574"/>
        <v/>
      </c>
      <c r="CQ798" s="602" t="str">
        <f t="shared" si="1574"/>
        <v/>
      </c>
      <c r="CR798" s="602" t="str">
        <f t="shared" si="1574"/>
        <v/>
      </c>
      <c r="CS798" s="602" t="str">
        <f t="shared" si="1574"/>
        <v/>
      </c>
      <c r="CT798" s="602" t="str">
        <f t="shared" si="1574"/>
        <v/>
      </c>
      <c r="CU798" s="602" t="str">
        <f t="shared" si="1574"/>
        <v/>
      </c>
      <c r="CV798" s="602" t="str">
        <f t="shared" si="1574"/>
        <v/>
      </c>
      <c r="CW798" s="602" t="str">
        <f t="shared" si="1574"/>
        <v/>
      </c>
      <c r="CX798" s="602" t="str">
        <f t="shared" si="1574"/>
        <v/>
      </c>
      <c r="CY798" s="602" t="str">
        <f t="shared" si="1574"/>
        <v/>
      </c>
      <c r="CZ798" s="602" t="str">
        <f t="shared" si="1574"/>
        <v/>
      </c>
      <c r="DA798" s="602" t="str">
        <f t="shared" si="1574"/>
        <v/>
      </c>
      <c r="DB798" s="602" t="str">
        <f t="shared" si="1574"/>
        <v/>
      </c>
      <c r="DC798" s="602" t="str">
        <f t="shared" si="1574"/>
        <v/>
      </c>
      <c r="DD798" s="602" t="str">
        <f t="shared" si="1574"/>
        <v/>
      </c>
      <c r="DE798" s="602" t="str">
        <f t="shared" si="1574"/>
        <v/>
      </c>
      <c r="DF798" s="602" t="str">
        <f t="shared" si="1574"/>
        <v/>
      </c>
      <c r="DG798" s="602" t="str">
        <f t="shared" si="1574"/>
        <v/>
      </c>
      <c r="DH798" s="602" t="str">
        <f t="shared" si="1574"/>
        <v/>
      </c>
      <c r="DI798" s="602" t="str">
        <f t="shared" si="1574"/>
        <v/>
      </c>
    </row>
    <row r="799" spans="23:113" x14ac:dyDescent="0.2">
      <c r="W799" s="597" t="str">
        <f t="shared" si="1448"/>
        <v/>
      </c>
      <c r="X799" s="602" t="str">
        <f t="shared" ref="X799:BA799" si="1575">IF(ISNUMBER($W799),IF($W799&lt;=$Z$35,$Z$23*$Z$33*365/360/12+IF($W799=$Z$35,-$Z$23*$Z$34+$Z$23*$Z$34*$Z$26+$Z$37/2,),IF(AND($W799&gt;$Z$35,$W799&lt;=$Z$36),$Z$23*($Z$34*X$40+(1-$Z$34)*$Z$33)*365/360/12+IF($W799=$Z$36,-$Z$23*(1-$Z$34)+$Z290/2,),PMT(X$40/12*365/360,$Z$24+$Z$35-$Z$36,-$Z$23))),"")</f>
        <v/>
      </c>
      <c r="Y799" s="602" t="str">
        <f t="shared" si="1575"/>
        <v/>
      </c>
      <c r="Z799" s="602" t="str">
        <f t="shared" si="1575"/>
        <v/>
      </c>
      <c r="AA799" s="602" t="str">
        <f t="shared" si="1575"/>
        <v/>
      </c>
      <c r="AB799" s="602" t="str">
        <f t="shared" si="1575"/>
        <v/>
      </c>
      <c r="AC799" s="602" t="str">
        <f t="shared" si="1575"/>
        <v/>
      </c>
      <c r="AD799" s="602" t="str">
        <f t="shared" si="1575"/>
        <v/>
      </c>
      <c r="AE799" s="602" t="str">
        <f t="shared" si="1575"/>
        <v/>
      </c>
      <c r="AF799" s="602" t="str">
        <f t="shared" si="1575"/>
        <v/>
      </c>
      <c r="AG799" s="602" t="str">
        <f t="shared" si="1575"/>
        <v/>
      </c>
      <c r="AH799" s="602" t="str">
        <f t="shared" si="1575"/>
        <v/>
      </c>
      <c r="AI799" s="602" t="str">
        <f t="shared" si="1575"/>
        <v/>
      </c>
      <c r="AJ799" s="602" t="str">
        <f t="shared" si="1575"/>
        <v/>
      </c>
      <c r="AK799" s="602" t="str">
        <f t="shared" si="1575"/>
        <v/>
      </c>
      <c r="AL799" s="602" t="str">
        <f t="shared" si="1575"/>
        <v/>
      </c>
      <c r="AM799" s="602" t="str">
        <f t="shared" si="1575"/>
        <v/>
      </c>
      <c r="AN799" s="602" t="str">
        <f t="shared" si="1575"/>
        <v/>
      </c>
      <c r="AO799" s="602" t="str">
        <f t="shared" si="1575"/>
        <v/>
      </c>
      <c r="AP799" s="602" t="str">
        <f t="shared" si="1575"/>
        <v/>
      </c>
      <c r="AQ799" s="602" t="str">
        <f t="shared" si="1575"/>
        <v/>
      </c>
      <c r="AR799" s="602" t="str">
        <f t="shared" si="1575"/>
        <v/>
      </c>
      <c r="AS799" s="602" t="str">
        <f t="shared" si="1575"/>
        <v/>
      </c>
      <c r="AT799" s="602" t="str">
        <f t="shared" si="1575"/>
        <v/>
      </c>
      <c r="AU799" s="602" t="str">
        <f t="shared" si="1575"/>
        <v/>
      </c>
      <c r="AV799" s="602" t="str">
        <f t="shared" si="1575"/>
        <v/>
      </c>
      <c r="AW799" s="602" t="str">
        <f t="shared" si="1575"/>
        <v/>
      </c>
      <c r="AX799" s="602" t="str">
        <f t="shared" si="1575"/>
        <v/>
      </c>
      <c r="AY799" s="602" t="str">
        <f t="shared" si="1575"/>
        <v/>
      </c>
      <c r="AZ799" s="602" t="str">
        <f t="shared" si="1575"/>
        <v/>
      </c>
      <c r="BA799" s="602" t="str">
        <f t="shared" si="1575"/>
        <v/>
      </c>
      <c r="CF799" s="602" t="str">
        <f t="shared" ref="CF799:DI799" si="1576">IF(ISNUMBER($W799),IF($W799&lt;=$Z$35,$Z$23*$Z$33*365/360/12+IF($W799=$Z$35,-$Z$23*$Z$34+$Z$23*$Z$34*$Z$26+$Z$37/2,),IF(AND($W799&gt;$Z$35,$W799&lt;=$Z$36),$Z$23*($Z$34*CF$40+(1-$Z$34)*$Z$33)*365/360/12+IF($W799=$Z$36,-$Z$23*(1-$Z$34)+$Z290/2,),PMT(CF$40/12*365/360,$Z$24+$Z$35-$Z$36,-$Z$23))),"")</f>
        <v/>
      </c>
      <c r="CG799" s="602" t="str">
        <f t="shared" si="1576"/>
        <v/>
      </c>
      <c r="CH799" s="602" t="str">
        <f t="shared" si="1576"/>
        <v/>
      </c>
      <c r="CI799" s="602" t="str">
        <f t="shared" si="1576"/>
        <v/>
      </c>
      <c r="CJ799" s="602" t="str">
        <f t="shared" si="1576"/>
        <v/>
      </c>
      <c r="CK799" s="602" t="str">
        <f t="shared" si="1576"/>
        <v/>
      </c>
      <c r="CL799" s="602" t="str">
        <f t="shared" si="1576"/>
        <v/>
      </c>
      <c r="CM799" s="602" t="str">
        <f t="shared" si="1576"/>
        <v/>
      </c>
      <c r="CN799" s="602" t="str">
        <f t="shared" si="1576"/>
        <v/>
      </c>
      <c r="CO799" s="602" t="str">
        <f t="shared" si="1576"/>
        <v/>
      </c>
      <c r="CP799" s="602" t="str">
        <f t="shared" si="1576"/>
        <v/>
      </c>
      <c r="CQ799" s="602" t="str">
        <f t="shared" si="1576"/>
        <v/>
      </c>
      <c r="CR799" s="602" t="str">
        <f t="shared" si="1576"/>
        <v/>
      </c>
      <c r="CS799" s="602" t="str">
        <f t="shared" si="1576"/>
        <v/>
      </c>
      <c r="CT799" s="602" t="str">
        <f t="shared" si="1576"/>
        <v/>
      </c>
      <c r="CU799" s="602" t="str">
        <f t="shared" si="1576"/>
        <v/>
      </c>
      <c r="CV799" s="602" t="str">
        <f t="shared" si="1576"/>
        <v/>
      </c>
      <c r="CW799" s="602" t="str">
        <f t="shared" si="1576"/>
        <v/>
      </c>
      <c r="CX799" s="602" t="str">
        <f t="shared" si="1576"/>
        <v/>
      </c>
      <c r="CY799" s="602" t="str">
        <f t="shared" si="1576"/>
        <v/>
      </c>
      <c r="CZ799" s="602" t="str">
        <f t="shared" si="1576"/>
        <v/>
      </c>
      <c r="DA799" s="602" t="str">
        <f t="shared" si="1576"/>
        <v/>
      </c>
      <c r="DB799" s="602" t="str">
        <f t="shared" si="1576"/>
        <v/>
      </c>
      <c r="DC799" s="602" t="str">
        <f t="shared" si="1576"/>
        <v/>
      </c>
      <c r="DD799" s="602" t="str">
        <f t="shared" si="1576"/>
        <v/>
      </c>
      <c r="DE799" s="602" t="str">
        <f t="shared" si="1576"/>
        <v/>
      </c>
      <c r="DF799" s="602" t="str">
        <f t="shared" si="1576"/>
        <v/>
      </c>
      <c r="DG799" s="602" t="str">
        <f t="shared" si="1576"/>
        <v/>
      </c>
      <c r="DH799" s="602" t="str">
        <f t="shared" si="1576"/>
        <v/>
      </c>
      <c r="DI799" s="602" t="str">
        <f t="shared" si="1576"/>
        <v/>
      </c>
    </row>
    <row r="800" spans="23:113" x14ac:dyDescent="0.2">
      <c r="W800" s="597" t="str">
        <f t="shared" ref="W800:W813" si="1577">IFERROR(IF(W799+1&lt;=Z$24+Z$35,W799+1,""),"")</f>
        <v/>
      </c>
      <c r="X800" s="602" t="str">
        <f t="shared" ref="X800:BA800" si="1578">IF(ISNUMBER($W800),IF($W800&lt;=$Z$35,$Z$23*$Z$33*365/360/12+IF($W800=$Z$35,-$Z$23*$Z$34+$Z$23*$Z$34*$Z$26+$Z$37/2,),IF(AND($W800&gt;$Z$35,$W800&lt;=$Z$36),$Z$23*($Z$34*X$40+(1-$Z$34)*$Z$33)*365/360/12+IF($W800=$Z$36,-$Z$23*(1-$Z$34)+$Z291/2,),PMT(X$40/12*365/360,$Z$24+$Z$35-$Z$36,-$Z$23))),"")</f>
        <v/>
      </c>
      <c r="Y800" s="602" t="str">
        <f t="shared" si="1578"/>
        <v/>
      </c>
      <c r="Z800" s="602" t="str">
        <f t="shared" si="1578"/>
        <v/>
      </c>
      <c r="AA800" s="602" t="str">
        <f t="shared" si="1578"/>
        <v/>
      </c>
      <c r="AB800" s="602" t="str">
        <f t="shared" si="1578"/>
        <v/>
      </c>
      <c r="AC800" s="602" t="str">
        <f t="shared" si="1578"/>
        <v/>
      </c>
      <c r="AD800" s="602" t="str">
        <f t="shared" si="1578"/>
        <v/>
      </c>
      <c r="AE800" s="602" t="str">
        <f t="shared" si="1578"/>
        <v/>
      </c>
      <c r="AF800" s="602" t="str">
        <f t="shared" si="1578"/>
        <v/>
      </c>
      <c r="AG800" s="602" t="str">
        <f t="shared" si="1578"/>
        <v/>
      </c>
      <c r="AH800" s="602" t="str">
        <f t="shared" si="1578"/>
        <v/>
      </c>
      <c r="AI800" s="602" t="str">
        <f t="shared" si="1578"/>
        <v/>
      </c>
      <c r="AJ800" s="602" t="str">
        <f t="shared" si="1578"/>
        <v/>
      </c>
      <c r="AK800" s="602" t="str">
        <f t="shared" si="1578"/>
        <v/>
      </c>
      <c r="AL800" s="602" t="str">
        <f t="shared" si="1578"/>
        <v/>
      </c>
      <c r="AM800" s="602" t="str">
        <f t="shared" si="1578"/>
        <v/>
      </c>
      <c r="AN800" s="602" t="str">
        <f t="shared" si="1578"/>
        <v/>
      </c>
      <c r="AO800" s="602" t="str">
        <f t="shared" si="1578"/>
        <v/>
      </c>
      <c r="AP800" s="602" t="str">
        <f t="shared" si="1578"/>
        <v/>
      </c>
      <c r="AQ800" s="602" t="str">
        <f t="shared" si="1578"/>
        <v/>
      </c>
      <c r="AR800" s="602" t="str">
        <f t="shared" si="1578"/>
        <v/>
      </c>
      <c r="AS800" s="602" t="str">
        <f t="shared" si="1578"/>
        <v/>
      </c>
      <c r="AT800" s="602" t="str">
        <f t="shared" si="1578"/>
        <v/>
      </c>
      <c r="AU800" s="602" t="str">
        <f t="shared" si="1578"/>
        <v/>
      </c>
      <c r="AV800" s="602" t="str">
        <f t="shared" si="1578"/>
        <v/>
      </c>
      <c r="AW800" s="602" t="str">
        <f t="shared" si="1578"/>
        <v/>
      </c>
      <c r="AX800" s="602" t="str">
        <f t="shared" si="1578"/>
        <v/>
      </c>
      <c r="AY800" s="602" t="str">
        <f t="shared" si="1578"/>
        <v/>
      </c>
      <c r="AZ800" s="602" t="str">
        <f t="shared" si="1578"/>
        <v/>
      </c>
      <c r="BA800" s="602" t="str">
        <f t="shared" si="1578"/>
        <v/>
      </c>
      <c r="CF800" s="602" t="str">
        <f t="shared" ref="CF800:DI800" si="1579">IF(ISNUMBER($W800),IF($W800&lt;=$Z$35,$Z$23*$Z$33*365/360/12+IF($W800=$Z$35,-$Z$23*$Z$34+$Z$23*$Z$34*$Z$26+$Z$37/2,),IF(AND($W800&gt;$Z$35,$W800&lt;=$Z$36),$Z$23*($Z$34*CF$40+(1-$Z$34)*$Z$33)*365/360/12+IF($W800=$Z$36,-$Z$23*(1-$Z$34)+$Z291/2,),PMT(CF$40/12*365/360,$Z$24+$Z$35-$Z$36,-$Z$23))),"")</f>
        <v/>
      </c>
      <c r="CG800" s="602" t="str">
        <f t="shared" si="1579"/>
        <v/>
      </c>
      <c r="CH800" s="602" t="str">
        <f t="shared" si="1579"/>
        <v/>
      </c>
      <c r="CI800" s="602" t="str">
        <f t="shared" si="1579"/>
        <v/>
      </c>
      <c r="CJ800" s="602" t="str">
        <f t="shared" si="1579"/>
        <v/>
      </c>
      <c r="CK800" s="602" t="str">
        <f t="shared" si="1579"/>
        <v/>
      </c>
      <c r="CL800" s="602" t="str">
        <f t="shared" si="1579"/>
        <v/>
      </c>
      <c r="CM800" s="602" t="str">
        <f t="shared" si="1579"/>
        <v/>
      </c>
      <c r="CN800" s="602" t="str">
        <f t="shared" si="1579"/>
        <v/>
      </c>
      <c r="CO800" s="602" t="str">
        <f t="shared" si="1579"/>
        <v/>
      </c>
      <c r="CP800" s="602" t="str">
        <f t="shared" si="1579"/>
        <v/>
      </c>
      <c r="CQ800" s="602" t="str">
        <f t="shared" si="1579"/>
        <v/>
      </c>
      <c r="CR800" s="602" t="str">
        <f t="shared" si="1579"/>
        <v/>
      </c>
      <c r="CS800" s="602" t="str">
        <f t="shared" si="1579"/>
        <v/>
      </c>
      <c r="CT800" s="602" t="str">
        <f t="shared" si="1579"/>
        <v/>
      </c>
      <c r="CU800" s="602" t="str">
        <f t="shared" si="1579"/>
        <v/>
      </c>
      <c r="CV800" s="602" t="str">
        <f t="shared" si="1579"/>
        <v/>
      </c>
      <c r="CW800" s="602" t="str">
        <f t="shared" si="1579"/>
        <v/>
      </c>
      <c r="CX800" s="602" t="str">
        <f t="shared" si="1579"/>
        <v/>
      </c>
      <c r="CY800" s="602" t="str">
        <f t="shared" si="1579"/>
        <v/>
      </c>
      <c r="CZ800" s="602" t="str">
        <f t="shared" si="1579"/>
        <v/>
      </c>
      <c r="DA800" s="602" t="str">
        <f t="shared" si="1579"/>
        <v/>
      </c>
      <c r="DB800" s="602" t="str">
        <f t="shared" si="1579"/>
        <v/>
      </c>
      <c r="DC800" s="602" t="str">
        <f t="shared" si="1579"/>
        <v/>
      </c>
      <c r="DD800" s="602" t="str">
        <f t="shared" si="1579"/>
        <v/>
      </c>
      <c r="DE800" s="602" t="str">
        <f t="shared" si="1579"/>
        <v/>
      </c>
      <c r="DF800" s="602" t="str">
        <f t="shared" si="1579"/>
        <v/>
      </c>
      <c r="DG800" s="602" t="str">
        <f t="shared" si="1579"/>
        <v/>
      </c>
      <c r="DH800" s="602" t="str">
        <f t="shared" si="1579"/>
        <v/>
      </c>
      <c r="DI800" s="602" t="str">
        <f t="shared" si="1579"/>
        <v/>
      </c>
    </row>
    <row r="801" spans="23:23" x14ac:dyDescent="0.2">
      <c r="W801" s="597" t="str">
        <f t="shared" si="1577"/>
        <v/>
      </c>
    </row>
    <row r="802" spans="23:23" x14ac:dyDescent="0.2">
      <c r="W802" s="597" t="str">
        <f t="shared" si="1577"/>
        <v/>
      </c>
    </row>
    <row r="803" spans="23:23" x14ac:dyDescent="0.2">
      <c r="W803" s="597" t="str">
        <f t="shared" si="1577"/>
        <v/>
      </c>
    </row>
    <row r="804" spans="23:23" x14ac:dyDescent="0.2">
      <c r="W804" s="597" t="str">
        <f t="shared" si="1577"/>
        <v/>
      </c>
    </row>
    <row r="805" spans="23:23" x14ac:dyDescent="0.2">
      <c r="W805" s="597" t="str">
        <f t="shared" si="1577"/>
        <v/>
      </c>
    </row>
    <row r="806" spans="23:23" x14ac:dyDescent="0.2">
      <c r="W806" s="597" t="str">
        <f t="shared" si="1577"/>
        <v/>
      </c>
    </row>
    <row r="807" spans="23:23" x14ac:dyDescent="0.2">
      <c r="W807" s="597" t="str">
        <f t="shared" si="1577"/>
        <v/>
      </c>
    </row>
    <row r="808" spans="23:23" x14ac:dyDescent="0.2">
      <c r="W808" s="597" t="str">
        <f t="shared" si="1577"/>
        <v/>
      </c>
    </row>
    <row r="809" spans="23:23" x14ac:dyDescent="0.2">
      <c r="W809" s="597" t="str">
        <f t="shared" si="1577"/>
        <v/>
      </c>
    </row>
    <row r="810" spans="23:23" x14ac:dyDescent="0.2">
      <c r="W810" s="597" t="str">
        <f t="shared" si="1577"/>
        <v/>
      </c>
    </row>
    <row r="811" spans="23:23" x14ac:dyDescent="0.2">
      <c r="W811" s="597" t="str">
        <f t="shared" si="1577"/>
        <v/>
      </c>
    </row>
    <row r="812" spans="23:23" x14ac:dyDescent="0.2">
      <c r="W812" s="597" t="str">
        <f t="shared" si="1577"/>
        <v/>
      </c>
    </row>
    <row r="813" spans="23:23" x14ac:dyDescent="0.2">
      <c r="W813" s="597" t="str">
        <f t="shared" si="1577"/>
        <v/>
      </c>
    </row>
  </sheetData>
  <sheetProtection selectLockedCells="1"/>
  <dataConsolidate/>
  <mergeCells count="156">
    <mergeCell ref="Q4:R5"/>
    <mergeCell ref="Q9:R9"/>
    <mergeCell ref="Q11:R11"/>
    <mergeCell ref="O7:P7"/>
    <mergeCell ref="I6:N7"/>
    <mergeCell ref="O6:P6"/>
    <mergeCell ref="Q6:R7"/>
    <mergeCell ref="Q31:R32"/>
    <mergeCell ref="O31:P31"/>
    <mergeCell ref="I31:K32"/>
    <mergeCell ref="O24:P24"/>
    <mergeCell ref="O25:P25"/>
    <mergeCell ref="Q24:R24"/>
    <mergeCell ref="Q25:R25"/>
    <mergeCell ref="Q26:R28"/>
    <mergeCell ref="Q29:R29"/>
    <mergeCell ref="Q30:R30"/>
    <mergeCell ref="O28:P28"/>
    <mergeCell ref="O29:P29"/>
    <mergeCell ref="O30:P30"/>
    <mergeCell ref="O19:Q19"/>
    <mergeCell ref="I26:K28"/>
    <mergeCell ref="O26:P26"/>
    <mergeCell ref="O32:P32"/>
    <mergeCell ref="H1:R1"/>
    <mergeCell ref="H2:R2"/>
    <mergeCell ref="R20:R22"/>
    <mergeCell ref="I21:N21"/>
    <mergeCell ref="I22:N22"/>
    <mergeCell ref="I20:N20"/>
    <mergeCell ref="I17:K17"/>
    <mergeCell ref="O20:Q22"/>
    <mergeCell ref="O3:Q3"/>
    <mergeCell ref="O12:P12"/>
    <mergeCell ref="O14:P14"/>
    <mergeCell ref="O15:P15"/>
    <mergeCell ref="O16:P16"/>
    <mergeCell ref="Q8:R8"/>
    <mergeCell ref="Q10:R10"/>
    <mergeCell ref="Q12:R12"/>
    <mergeCell ref="O5:P5"/>
    <mergeCell ref="O8:P8"/>
    <mergeCell ref="O9:P9"/>
    <mergeCell ref="O10:P10"/>
    <mergeCell ref="O11:P11"/>
    <mergeCell ref="O17:P17"/>
    <mergeCell ref="O4:P4"/>
    <mergeCell ref="I4:K5"/>
    <mergeCell ref="H255:R255"/>
    <mergeCell ref="I234:R234"/>
    <mergeCell ref="I220:R220"/>
    <mergeCell ref="I222:R222"/>
    <mergeCell ref="I223:R223"/>
    <mergeCell ref="I224:R224"/>
    <mergeCell ref="I225:R225"/>
    <mergeCell ref="I226:R226"/>
    <mergeCell ref="I227:R227"/>
    <mergeCell ref="I228:R228"/>
    <mergeCell ref="I229:R229"/>
    <mergeCell ref="I230:R230"/>
    <mergeCell ref="I231:R231"/>
    <mergeCell ref="J246:R246"/>
    <mergeCell ref="I233:R233"/>
    <mergeCell ref="H249:Q249"/>
    <mergeCell ref="J248:R248"/>
    <mergeCell ref="I232:R232"/>
    <mergeCell ref="I236:R236"/>
    <mergeCell ref="J247:R247"/>
    <mergeCell ref="I252:R252"/>
    <mergeCell ref="M206:S206"/>
    <mergeCell ref="M207:S207"/>
    <mergeCell ref="O36:P36"/>
    <mergeCell ref="H38:R38"/>
    <mergeCell ref="H39:R39"/>
    <mergeCell ref="Q159:Q160"/>
    <mergeCell ref="R159:R160"/>
    <mergeCell ref="M200:O200"/>
    <mergeCell ref="H198:S198"/>
    <mergeCell ref="P200:S200"/>
    <mergeCell ref="M201:S201"/>
    <mergeCell ref="M202:S202"/>
    <mergeCell ref="L159:L160"/>
    <mergeCell ref="M159:N159"/>
    <mergeCell ref="O159:O160"/>
    <mergeCell ref="P159:P160"/>
    <mergeCell ref="R120:R121"/>
    <mergeCell ref="M40:N40"/>
    <mergeCell ref="O40:O41"/>
    <mergeCell ref="R40:R41"/>
    <mergeCell ref="P40:P41"/>
    <mergeCell ref="O79:O80"/>
    <mergeCell ref="R79:R80"/>
    <mergeCell ref="H118:R118"/>
    <mergeCell ref="H40:K41"/>
    <mergeCell ref="L40:L41"/>
    <mergeCell ref="P120:P121"/>
    <mergeCell ref="Q40:Q41"/>
    <mergeCell ref="X41:AG41"/>
    <mergeCell ref="O27:P27"/>
    <mergeCell ref="Q79:Q80"/>
    <mergeCell ref="Q120:Q121"/>
    <mergeCell ref="H120:K121"/>
    <mergeCell ref="L120:L121"/>
    <mergeCell ref="L79:L80"/>
    <mergeCell ref="M79:N79"/>
    <mergeCell ref="P79:P80"/>
    <mergeCell ref="H79:K80"/>
    <mergeCell ref="O33:P33"/>
    <mergeCell ref="M212:R212"/>
    <mergeCell ref="J242:R242"/>
    <mergeCell ref="J243:R243"/>
    <mergeCell ref="J244:R244"/>
    <mergeCell ref="I237:R237"/>
    <mergeCell ref="ED41:EM41"/>
    <mergeCell ref="CP291:CY291"/>
    <mergeCell ref="CZ291:DI291"/>
    <mergeCell ref="DJ291:DS291"/>
    <mergeCell ref="DT291:EC291"/>
    <mergeCell ref="ED291:EM291"/>
    <mergeCell ref="CF291:CO291"/>
    <mergeCell ref="CF41:CO41"/>
    <mergeCell ref="CP41:CY41"/>
    <mergeCell ref="CZ41:DI41"/>
    <mergeCell ref="DJ41:DS41"/>
    <mergeCell ref="I219:R219"/>
    <mergeCell ref="J245:R245"/>
    <mergeCell ref="I235:R235"/>
    <mergeCell ref="I221:R221"/>
    <mergeCell ref="M120:N120"/>
    <mergeCell ref="O120:O121"/>
    <mergeCell ref="I251:R251"/>
    <mergeCell ref="DT41:EC41"/>
    <mergeCell ref="CZ541:DI541"/>
    <mergeCell ref="O34:P34"/>
    <mergeCell ref="Q36:R36"/>
    <mergeCell ref="X541:AG541"/>
    <mergeCell ref="AH541:AQ541"/>
    <mergeCell ref="AR541:BA541"/>
    <mergeCell ref="CF541:CO541"/>
    <mergeCell ref="CP541:CY541"/>
    <mergeCell ref="AH291:AQ291"/>
    <mergeCell ref="AR291:BA291"/>
    <mergeCell ref="BB291:BK291"/>
    <mergeCell ref="BL291:BU291"/>
    <mergeCell ref="BV291:CE291"/>
    <mergeCell ref="AH41:AQ41"/>
    <mergeCell ref="AR41:BA41"/>
    <mergeCell ref="BB41:BK41"/>
    <mergeCell ref="BL41:BU41"/>
    <mergeCell ref="BV41:CE41"/>
    <mergeCell ref="X291:AG291"/>
    <mergeCell ref="I218:R218"/>
    <mergeCell ref="H159:K160"/>
    <mergeCell ref="I238:R238"/>
    <mergeCell ref="M204:S204"/>
    <mergeCell ref="M205:S205"/>
  </mergeCells>
  <printOptions horizontalCentered="1"/>
  <pageMargins left="0.31496062992125984" right="0.35433070866141736" top="0.82677165354330717" bottom="0.55118110236220474" header="0.19685039370078741" footer="0.31496062992125984"/>
  <pageSetup paperSize="9" scale="64" fitToHeight="3" orientation="portrait" r:id="rId1"/>
  <headerFooter>
    <oddHeader>&amp;L&amp;G&amp;C&amp;"Tahoma,Félkövér"&amp;14HIRDETMÉNY 
a jelzálogjog fedezet mellett 
nyújtott piaci kamatozású lakossági hitelekről</oddHeader>
    <oddFooter>&amp;C&amp;"Tahoma,Normál"www.granitbank.hu 1095 Budapest, Lechner Ödön fasor 8. I. em. Tel.: +06 1 5100 527&amp;R&amp;"Tahoma,Normál"&amp;P/&amp;N</oddFooter>
  </headerFooter>
  <rowBreaks count="3" manualBreakCount="3">
    <brk id="36" min="6" max="18" man="1"/>
    <brk id="117" min="6" max="18" man="1"/>
    <brk id="197" min="6" max="18" man="1"/>
  </rowBreaks>
  <ignoredErrors>
    <ignoredError sqref="N46:N47 N48:N53 O59 O73 N85:N91 O61:O63 O75 Y295 BV294 CZ294 ED294 O71"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0"/>
  <sheetViews>
    <sheetView workbookViewId="0">
      <selection sqref="A1:D1"/>
    </sheetView>
  </sheetViews>
  <sheetFormatPr defaultRowHeight="15" x14ac:dyDescent="0.25"/>
  <cols>
    <col min="1" max="1" width="45.85546875" customWidth="1"/>
    <col min="2" max="2" width="22.85546875" customWidth="1"/>
    <col min="3" max="4" width="23" customWidth="1"/>
    <col min="5" max="5" width="21.85546875" bestFit="1" customWidth="1"/>
  </cols>
  <sheetData>
    <row r="1" spans="1:21" ht="15.75" thickBot="1" x14ac:dyDescent="0.3">
      <c r="A1" t="s">
        <v>670</v>
      </c>
    </row>
    <row r="2" spans="1:21" x14ac:dyDescent="0.25">
      <c r="A2" s="290" t="s">
        <v>669</v>
      </c>
      <c r="B2" s="290" t="s">
        <v>668</v>
      </c>
      <c r="C2" s="290" t="s">
        <v>668</v>
      </c>
      <c r="D2" s="290" t="s">
        <v>668</v>
      </c>
      <c r="E2" s="303" t="s">
        <v>724</v>
      </c>
      <c r="R2" t="s">
        <v>590</v>
      </c>
    </row>
    <row r="3" spans="1:21" x14ac:dyDescent="0.25">
      <c r="A3" s="254" t="str">
        <f>'komplex kalkulátor'!E32</f>
        <v>Komplex Anna</v>
      </c>
      <c r="B3" s="254" t="s">
        <v>590</v>
      </c>
      <c r="C3" s="254" t="s">
        <v>592</v>
      </c>
      <c r="D3" s="254"/>
      <c r="E3" t="s">
        <v>714</v>
      </c>
      <c r="F3" t="e">
        <f>SEARCH(4,E3,1)</f>
        <v>#VALUE!</v>
      </c>
      <c r="G3" t="b">
        <f>ISERR(F3)</f>
        <v>1</v>
      </c>
      <c r="R3" t="s">
        <v>591</v>
      </c>
      <c r="U3">
        <v>1</v>
      </c>
    </row>
    <row r="4" spans="1:21" x14ac:dyDescent="0.25">
      <c r="A4" s="254">
        <f>'komplex kalkulátor'!H32</f>
        <v>0</v>
      </c>
      <c r="B4" s="254" t="s">
        <v>591</v>
      </c>
      <c r="C4" s="254" t="s">
        <v>592</v>
      </c>
      <c r="D4" s="254"/>
      <c r="R4" t="s">
        <v>592</v>
      </c>
      <c r="U4">
        <v>2</v>
      </c>
    </row>
    <row r="5" spans="1:21" x14ac:dyDescent="0.25">
      <c r="A5" s="254">
        <f>+'komplex kalkulátor'!K32</f>
        <v>0</v>
      </c>
      <c r="B5" s="254" t="s">
        <v>591</v>
      </c>
      <c r="C5" s="254"/>
      <c r="D5" s="254"/>
      <c r="R5" t="s">
        <v>666</v>
      </c>
      <c r="U5">
        <v>3</v>
      </c>
    </row>
    <row r="6" spans="1:21" x14ac:dyDescent="0.25">
      <c r="A6" s="254">
        <f>'komplex kalkulátor'!N32</f>
        <v>0</v>
      </c>
      <c r="B6" s="254"/>
      <c r="C6" s="254"/>
      <c r="D6" s="254"/>
      <c r="R6" t="s">
        <v>667</v>
      </c>
      <c r="U6" t="s">
        <v>714</v>
      </c>
    </row>
    <row r="7" spans="1:21" x14ac:dyDescent="0.25">
      <c r="A7" s="254">
        <f>+'komplex kalkulátor'!E96</f>
        <v>0</v>
      </c>
      <c r="B7" s="254" t="s">
        <v>590</v>
      </c>
      <c r="C7" s="254" t="s">
        <v>590</v>
      </c>
      <c r="D7" s="254"/>
      <c r="U7" t="s">
        <v>715</v>
      </c>
    </row>
    <row r="8" spans="1:21" x14ac:dyDescent="0.25">
      <c r="A8" s="254">
        <f>+'komplex kalkulátor'!H96</f>
        <v>0</v>
      </c>
      <c r="B8" s="254"/>
      <c r="C8" s="254"/>
      <c r="D8" s="254"/>
      <c r="U8" t="s">
        <v>716</v>
      </c>
    </row>
    <row r="9" spans="1:21" x14ac:dyDescent="0.25">
      <c r="A9" s="254">
        <f>+'komplex kalkulátor'!K96</f>
        <v>0</v>
      </c>
      <c r="B9" s="254"/>
      <c r="C9" s="254"/>
      <c r="D9" s="254"/>
      <c r="U9" t="s">
        <v>717</v>
      </c>
    </row>
    <row r="10" spans="1:21" x14ac:dyDescent="0.25">
      <c r="A10" s="254">
        <f>+'komplex kalkulátor'!N96</f>
        <v>0</v>
      </c>
      <c r="B10" s="254"/>
      <c r="C10" s="254"/>
      <c r="D10" s="254"/>
    </row>
    <row r="11" spans="1:21" x14ac:dyDescent="0.25">
      <c r="A11" s="254"/>
      <c r="B11" s="254"/>
      <c r="C11" s="254"/>
      <c r="D11" s="254"/>
    </row>
    <row r="12" spans="1:21" x14ac:dyDescent="0.25">
      <c r="A12" s="254"/>
      <c r="B12" s="254"/>
      <c r="C12" s="254"/>
      <c r="D12" s="254"/>
    </row>
    <row r="13" spans="1:21" x14ac:dyDescent="0.25">
      <c r="A13" s="254"/>
      <c r="B13" s="254"/>
      <c r="C13" s="254"/>
      <c r="D13" s="254"/>
    </row>
    <row r="14" spans="1:21" x14ac:dyDescent="0.25">
      <c r="A14" s="254"/>
      <c r="B14" s="254"/>
      <c r="C14" s="254"/>
      <c r="D14" s="254"/>
    </row>
    <row r="15" spans="1:21" x14ac:dyDescent="0.25">
      <c r="A15" s="254"/>
      <c r="B15" s="254"/>
      <c r="C15" s="254"/>
      <c r="D15" s="254"/>
    </row>
    <row r="16" spans="1:21" x14ac:dyDescent="0.25">
      <c r="A16" s="254"/>
      <c r="B16" s="254"/>
      <c r="C16" s="254"/>
      <c r="D16" s="254"/>
    </row>
    <row r="17" spans="1:18" x14ac:dyDescent="0.25">
      <c r="A17" s="254"/>
      <c r="B17" s="254"/>
      <c r="C17" s="254"/>
      <c r="D17" s="254"/>
    </row>
    <row r="19" spans="1:18" ht="15.75" thickBot="1" x14ac:dyDescent="0.3">
      <c r="A19" t="s">
        <v>686</v>
      </c>
    </row>
    <row r="20" spans="1:18" x14ac:dyDescent="0.25">
      <c r="A20" s="289" t="s">
        <v>671</v>
      </c>
      <c r="B20" s="290"/>
      <c r="C20" s="290"/>
      <c r="D20" s="291"/>
    </row>
    <row r="21" spans="1:18" x14ac:dyDescent="0.25">
      <c r="A21" s="253" t="s">
        <v>672</v>
      </c>
      <c r="B21" s="254"/>
      <c r="C21" s="254"/>
      <c r="D21" s="292"/>
    </row>
    <row r="22" spans="1:18" x14ac:dyDescent="0.25">
      <c r="A22" s="253" t="s">
        <v>673</v>
      </c>
      <c r="B22" s="254"/>
      <c r="C22" s="254"/>
      <c r="D22" s="292"/>
    </row>
    <row r="23" spans="1:18" x14ac:dyDescent="0.25">
      <c r="A23" s="253" t="s">
        <v>693</v>
      </c>
      <c r="B23" s="254" t="s">
        <v>79</v>
      </c>
      <c r="C23" s="254"/>
      <c r="D23" s="292"/>
      <c r="R23" t="s">
        <v>78</v>
      </c>
    </row>
    <row r="24" spans="1:18" x14ac:dyDescent="0.25">
      <c r="A24" s="253" t="s">
        <v>674</v>
      </c>
      <c r="B24" s="254" t="s">
        <v>692</v>
      </c>
      <c r="C24" s="254"/>
      <c r="D24" s="292"/>
      <c r="R24" t="s">
        <v>79</v>
      </c>
    </row>
    <row r="25" spans="1:18" x14ac:dyDescent="0.25">
      <c r="A25" s="253" t="str">
        <f t="shared" ref="A25:A30" si="0">IF(OR(B3="Zálogkötelezett",C3="Zálogkötelezett",D3="Zálogkötelezett"),A3)</f>
        <v>Komplex Anna</v>
      </c>
      <c r="B25" s="293">
        <v>0.5</v>
      </c>
      <c r="C25" s="295"/>
      <c r="D25" s="296"/>
    </row>
    <row r="26" spans="1:18" x14ac:dyDescent="0.25">
      <c r="A26" s="253">
        <f t="shared" si="0"/>
        <v>0</v>
      </c>
      <c r="B26" s="293">
        <v>0.33333333333333331</v>
      </c>
      <c r="C26" s="295"/>
      <c r="D26" s="296"/>
    </row>
    <row r="27" spans="1:18" x14ac:dyDescent="0.25">
      <c r="A27" s="253" t="b">
        <f t="shared" si="0"/>
        <v>0</v>
      </c>
      <c r="B27" s="293"/>
      <c r="C27" s="295"/>
      <c r="D27" s="296"/>
    </row>
    <row r="28" spans="1:18" x14ac:dyDescent="0.25">
      <c r="A28" s="253" t="b">
        <f t="shared" si="0"/>
        <v>0</v>
      </c>
      <c r="B28" s="293"/>
      <c r="C28" s="295"/>
      <c r="D28" s="296"/>
    </row>
    <row r="29" spans="1:18" x14ac:dyDescent="0.25">
      <c r="A29" s="253" t="b">
        <f t="shared" si="0"/>
        <v>0</v>
      </c>
      <c r="B29" s="293"/>
      <c r="C29" s="295"/>
      <c r="D29" s="296"/>
    </row>
    <row r="30" spans="1:18" x14ac:dyDescent="0.25">
      <c r="A30" s="253" t="b">
        <f t="shared" si="0"/>
        <v>0</v>
      </c>
      <c r="B30" s="293"/>
      <c r="C30" s="295"/>
      <c r="D30" s="296"/>
    </row>
    <row r="31" spans="1:18" ht="15.75" thickBot="1" x14ac:dyDescent="0.3">
      <c r="A31" s="255" t="s">
        <v>676</v>
      </c>
      <c r="B31" s="294">
        <f>SUM(B25:B30)</f>
        <v>0.83333333333333326</v>
      </c>
      <c r="C31" s="299" t="str">
        <f>IF(AND(B23="nem",B31&lt;&gt;1),"Összes értékelt hányadnak 1/1-nek kell lennie","")</f>
        <v>Összes értékelt hányadnak 1/1-nek kell lennie</v>
      </c>
      <c r="D31" s="300"/>
    </row>
    <row r="32" spans="1:18" x14ac:dyDescent="0.25">
      <c r="A32" s="290" t="s">
        <v>677</v>
      </c>
      <c r="B32" s="290"/>
    </row>
    <row r="33" spans="1:18" x14ac:dyDescent="0.25">
      <c r="A33" s="254" t="s">
        <v>678</v>
      </c>
      <c r="B33" s="254"/>
    </row>
    <row r="34" spans="1:18" x14ac:dyDescent="0.25">
      <c r="A34" s="254" t="s">
        <v>679</v>
      </c>
      <c r="B34" s="254"/>
      <c r="R34" t="s">
        <v>680</v>
      </c>
    </row>
    <row r="35" spans="1:18" x14ac:dyDescent="0.25">
      <c r="A35" s="254" t="s">
        <v>684</v>
      </c>
      <c r="B35" s="254"/>
      <c r="R35" t="s">
        <v>681</v>
      </c>
    </row>
    <row r="36" spans="1:18" x14ac:dyDescent="0.25">
      <c r="A36" s="254" t="s">
        <v>685</v>
      </c>
      <c r="B36" s="254"/>
      <c r="R36" t="s">
        <v>682</v>
      </c>
    </row>
    <row r="37" spans="1:18" x14ac:dyDescent="0.25">
      <c r="R37" t="s">
        <v>683</v>
      </c>
    </row>
    <row r="38" spans="1:18" ht="15.75" thickBot="1" x14ac:dyDescent="0.3">
      <c r="A38" t="s">
        <v>687</v>
      </c>
    </row>
    <row r="39" spans="1:18" x14ac:dyDescent="0.25">
      <c r="A39" s="289" t="s">
        <v>671</v>
      </c>
      <c r="B39" s="290"/>
      <c r="C39" s="290"/>
      <c r="D39" s="291"/>
    </row>
    <row r="40" spans="1:18" x14ac:dyDescent="0.25">
      <c r="A40" s="253" t="s">
        <v>672</v>
      </c>
      <c r="B40" s="254"/>
      <c r="C40" s="254"/>
      <c r="D40" s="292"/>
    </row>
    <row r="41" spans="1:18" x14ac:dyDescent="0.25">
      <c r="A41" s="253" t="s">
        <v>673</v>
      </c>
      <c r="B41" s="254"/>
      <c r="C41" s="254"/>
      <c r="D41" s="292"/>
    </row>
    <row r="42" spans="1:18" x14ac:dyDescent="0.25">
      <c r="A42" s="253" t="s">
        <v>693</v>
      </c>
      <c r="B42" s="254" t="s">
        <v>79</v>
      </c>
      <c r="C42" s="254"/>
      <c r="D42" s="292"/>
    </row>
    <row r="43" spans="1:18" x14ac:dyDescent="0.25">
      <c r="A43" s="253" t="s">
        <v>674</v>
      </c>
      <c r="B43" s="254" t="s">
        <v>675</v>
      </c>
      <c r="C43" s="254"/>
      <c r="D43" s="292"/>
    </row>
    <row r="44" spans="1:18" x14ac:dyDescent="0.25">
      <c r="A44" s="253" t="b">
        <f t="shared" ref="A44:A49" si="1">IF(OR(B31="Zálogkötelezett",C31="Zálogkötelezett",D31="Zálogkötelezett"),A31)</f>
        <v>0</v>
      </c>
      <c r="B44" s="293">
        <v>0.5</v>
      </c>
      <c r="C44" s="295"/>
      <c r="D44" s="296"/>
    </row>
    <row r="45" spans="1:18" x14ac:dyDescent="0.25">
      <c r="A45" s="253" t="b">
        <f t="shared" si="1"/>
        <v>0</v>
      </c>
      <c r="B45" s="293">
        <v>0.33333333333333331</v>
      </c>
      <c r="C45" s="295"/>
      <c r="D45" s="296"/>
    </row>
    <row r="46" spans="1:18" x14ac:dyDescent="0.25">
      <c r="A46" s="253" t="b">
        <f t="shared" si="1"/>
        <v>0</v>
      </c>
      <c r="B46" s="293">
        <v>0.16666666666666666</v>
      </c>
      <c r="C46" s="295"/>
      <c r="D46" s="296"/>
    </row>
    <row r="47" spans="1:18" x14ac:dyDescent="0.25">
      <c r="A47" s="253" t="b">
        <f t="shared" si="1"/>
        <v>0</v>
      </c>
      <c r="B47" s="293"/>
      <c r="C47" s="295"/>
      <c r="D47" s="296"/>
    </row>
    <row r="48" spans="1:18" x14ac:dyDescent="0.25">
      <c r="A48" s="253" t="b">
        <f t="shared" si="1"/>
        <v>0</v>
      </c>
      <c r="B48" s="293"/>
      <c r="C48" s="295"/>
      <c r="D48" s="296"/>
    </row>
    <row r="49" spans="1:4" x14ac:dyDescent="0.25">
      <c r="A49" s="253" t="b">
        <f t="shared" si="1"/>
        <v>0</v>
      </c>
      <c r="B49" s="293"/>
      <c r="C49" s="295"/>
      <c r="D49" s="296"/>
    </row>
    <row r="50" spans="1:4" ht="15.75" thickBot="1" x14ac:dyDescent="0.3">
      <c r="A50" s="255" t="s">
        <v>676</v>
      </c>
      <c r="B50" s="294">
        <f>SUM(B44:B49)</f>
        <v>0.99999999999999989</v>
      </c>
      <c r="C50" s="299" t="str">
        <f>IF(AND(B41="nem",B50&lt;&gt;1),"Összes értékelt hányadnak 1/1-nek kell lennie","")</f>
        <v/>
      </c>
      <c r="D50" s="300"/>
    </row>
    <row r="51" spans="1:4" x14ac:dyDescent="0.25">
      <c r="A51" s="290" t="s">
        <v>677</v>
      </c>
      <c r="B51" s="290"/>
    </row>
    <row r="52" spans="1:4" x14ac:dyDescent="0.25">
      <c r="A52" s="254" t="s">
        <v>678</v>
      </c>
      <c r="B52" s="254"/>
    </row>
    <row r="53" spans="1:4" x14ac:dyDescent="0.25">
      <c r="A53" s="254" t="s">
        <v>679</v>
      </c>
      <c r="B53" s="254"/>
    </row>
    <row r="54" spans="1:4" x14ac:dyDescent="0.25">
      <c r="A54" s="254" t="s">
        <v>684</v>
      </c>
      <c r="B54" s="254"/>
    </row>
    <row r="55" spans="1:4" x14ac:dyDescent="0.25">
      <c r="A55" s="254" t="s">
        <v>685</v>
      </c>
      <c r="B55" s="254"/>
    </row>
    <row r="57" spans="1:4" ht="15.75" thickBot="1" x14ac:dyDescent="0.3">
      <c r="A57" t="s">
        <v>688</v>
      </c>
    </row>
    <row r="58" spans="1:4" x14ac:dyDescent="0.25">
      <c r="A58" s="289" t="s">
        <v>671</v>
      </c>
      <c r="B58" s="290"/>
      <c r="C58" s="290"/>
      <c r="D58" s="291"/>
    </row>
    <row r="59" spans="1:4" x14ac:dyDescent="0.25">
      <c r="A59" s="253" t="s">
        <v>672</v>
      </c>
      <c r="B59" s="254"/>
      <c r="C59" s="254"/>
      <c r="D59" s="292"/>
    </row>
    <row r="60" spans="1:4" x14ac:dyDescent="0.25">
      <c r="A60" s="253" t="s">
        <v>673</v>
      </c>
      <c r="B60" s="254"/>
      <c r="C60" s="254"/>
      <c r="D60" s="292"/>
    </row>
    <row r="61" spans="1:4" x14ac:dyDescent="0.25">
      <c r="A61" s="253" t="s">
        <v>693</v>
      </c>
      <c r="B61" s="254" t="s">
        <v>79</v>
      </c>
      <c r="C61" s="254"/>
      <c r="D61" s="292"/>
    </row>
    <row r="62" spans="1:4" x14ac:dyDescent="0.25">
      <c r="A62" s="253" t="s">
        <v>674</v>
      </c>
      <c r="B62" s="254" t="s">
        <v>675</v>
      </c>
      <c r="C62" s="254"/>
      <c r="D62" s="292"/>
    </row>
    <row r="63" spans="1:4" x14ac:dyDescent="0.25">
      <c r="A63" s="253" t="b">
        <f t="shared" ref="A63:A68" si="2">IF(OR(B50="Zálogkötelezett",C50="Zálogkötelezett",D50="Zálogkötelezett"),A50)</f>
        <v>0</v>
      </c>
      <c r="B63" s="293">
        <v>0.5</v>
      </c>
      <c r="C63" s="295"/>
      <c r="D63" s="296"/>
    </row>
    <row r="64" spans="1:4" x14ac:dyDescent="0.25">
      <c r="A64" s="253" t="b">
        <f t="shared" si="2"/>
        <v>0</v>
      </c>
      <c r="B64" s="293">
        <v>0.33333333333333331</v>
      </c>
      <c r="C64" s="295"/>
      <c r="D64" s="296"/>
    </row>
    <row r="65" spans="1:18" x14ac:dyDescent="0.25">
      <c r="A65" s="253" t="b">
        <f t="shared" si="2"/>
        <v>0</v>
      </c>
      <c r="B65" s="293">
        <v>0.16666666666666666</v>
      </c>
      <c r="C65" s="295"/>
      <c r="D65" s="296"/>
    </row>
    <row r="66" spans="1:18" x14ac:dyDescent="0.25">
      <c r="A66" s="253" t="b">
        <f t="shared" si="2"/>
        <v>0</v>
      </c>
      <c r="B66" s="293"/>
      <c r="C66" s="295"/>
      <c r="D66" s="296"/>
    </row>
    <row r="67" spans="1:18" x14ac:dyDescent="0.25">
      <c r="A67" s="253" t="b">
        <f t="shared" si="2"/>
        <v>0</v>
      </c>
      <c r="B67" s="293"/>
      <c r="C67" s="295"/>
      <c r="D67" s="296"/>
    </row>
    <row r="68" spans="1:18" x14ac:dyDescent="0.25">
      <c r="A68" s="253" t="b">
        <f t="shared" si="2"/>
        <v>0</v>
      </c>
      <c r="B68" s="293"/>
      <c r="C68" s="295"/>
      <c r="D68" s="296"/>
    </row>
    <row r="69" spans="1:18" ht="15.75" thickBot="1" x14ac:dyDescent="0.3">
      <c r="A69" s="255" t="s">
        <v>676</v>
      </c>
      <c r="B69" s="294">
        <f>SUM(B63:B68)</f>
        <v>0.99999999999999989</v>
      </c>
      <c r="C69" s="297"/>
      <c r="D69" s="298"/>
    </row>
    <row r="70" spans="1:18" x14ac:dyDescent="0.25">
      <c r="A70" s="290" t="s">
        <v>677</v>
      </c>
      <c r="B70" s="290"/>
    </row>
    <row r="71" spans="1:18" x14ac:dyDescent="0.25">
      <c r="A71" s="254" t="s">
        <v>678</v>
      </c>
      <c r="B71" s="254"/>
    </row>
    <row r="72" spans="1:18" x14ac:dyDescent="0.25">
      <c r="A72" s="254" t="s">
        <v>679</v>
      </c>
      <c r="B72" s="254"/>
    </row>
    <row r="73" spans="1:18" x14ac:dyDescent="0.25">
      <c r="A73" s="254" t="s">
        <v>684</v>
      </c>
      <c r="B73" s="254"/>
    </row>
    <row r="74" spans="1:18" x14ac:dyDescent="0.25">
      <c r="A74" s="254" t="s">
        <v>685</v>
      </c>
      <c r="B74" s="254"/>
    </row>
    <row r="76" spans="1:18" x14ac:dyDescent="0.25">
      <c r="A76" t="s">
        <v>689</v>
      </c>
    </row>
    <row r="77" spans="1:18" x14ac:dyDescent="0.25">
      <c r="A77" t="s">
        <v>694</v>
      </c>
    </row>
    <row r="78" spans="1:18" x14ac:dyDescent="0.25">
      <c r="A78" t="s">
        <v>696</v>
      </c>
    </row>
    <row r="79" spans="1:18" x14ac:dyDescent="0.25">
      <c r="A79" t="s">
        <v>695</v>
      </c>
    </row>
    <row r="80" spans="1:18" x14ac:dyDescent="0.25">
      <c r="A80" t="s">
        <v>697</v>
      </c>
      <c r="B80" t="s">
        <v>698</v>
      </c>
      <c r="R80" t="s">
        <v>698</v>
      </c>
    </row>
    <row r="81" spans="1:19" x14ac:dyDescent="0.25">
      <c r="A81" t="s">
        <v>690</v>
      </c>
      <c r="R81" t="s">
        <v>702</v>
      </c>
    </row>
    <row r="82" spans="1:19" x14ac:dyDescent="0.25">
      <c r="A82" t="s">
        <v>699</v>
      </c>
      <c r="B82" s="181"/>
      <c r="C82" t="s">
        <v>568</v>
      </c>
      <c r="R82" t="s">
        <v>568</v>
      </c>
      <c r="S82">
        <v>180</v>
      </c>
    </row>
    <row r="83" spans="1:19" x14ac:dyDescent="0.25">
      <c r="A83" t="s">
        <v>700</v>
      </c>
      <c r="B83" s="181">
        <v>122000</v>
      </c>
      <c r="C83" t="s">
        <v>568</v>
      </c>
      <c r="R83" t="s">
        <v>567</v>
      </c>
      <c r="S83">
        <v>250</v>
      </c>
    </row>
    <row r="84" spans="1:19" x14ac:dyDescent="0.25">
      <c r="A84" t="s">
        <v>701</v>
      </c>
      <c r="B84" s="181">
        <f>VLOOKUP(C83,R82:S84,2,FALSE)*B83</f>
        <v>21960000</v>
      </c>
      <c r="C84" t="s">
        <v>566</v>
      </c>
      <c r="R84" t="s">
        <v>691</v>
      </c>
      <c r="S84">
        <v>2</v>
      </c>
    </row>
    <row r="85" spans="1:19" x14ac:dyDescent="0.25">
      <c r="A85" t="s">
        <v>703</v>
      </c>
      <c r="B85" t="s">
        <v>704</v>
      </c>
      <c r="R85" t="s">
        <v>704</v>
      </c>
    </row>
    <row r="86" spans="1:19" x14ac:dyDescent="0.25">
      <c r="A86" t="s">
        <v>706</v>
      </c>
      <c r="R86" t="s">
        <v>705</v>
      </c>
    </row>
    <row r="87" spans="1:19" x14ac:dyDescent="0.25">
      <c r="A87" t="s">
        <v>707</v>
      </c>
    </row>
    <row r="88" spans="1:19" x14ac:dyDescent="0.25">
      <c r="A88" t="s">
        <v>708</v>
      </c>
      <c r="B88" s="181">
        <v>0</v>
      </c>
      <c r="C88" t="s">
        <v>566</v>
      </c>
    </row>
    <row r="89" spans="1:19" x14ac:dyDescent="0.25">
      <c r="B89" s="181"/>
    </row>
    <row r="90" spans="1:19" x14ac:dyDescent="0.25">
      <c r="A90" t="s">
        <v>718</v>
      </c>
      <c r="B90" s="181">
        <f>+puffer*B84</f>
        <v>329400</v>
      </c>
      <c r="R90" s="159">
        <v>1.4999999999999999E-2</v>
      </c>
    </row>
    <row r="91" spans="1:19" x14ac:dyDescent="0.25">
      <c r="A91" t="s">
        <v>709</v>
      </c>
      <c r="B91" s="181">
        <f>+B84-B88+B90</f>
        <v>22289400</v>
      </c>
    </row>
    <row r="93" spans="1:19" x14ac:dyDescent="0.25">
      <c r="A93" t="s">
        <v>710</v>
      </c>
      <c r="B93" t="s">
        <v>78</v>
      </c>
    </row>
    <row r="96" spans="1:19" ht="15.75" thickBot="1" x14ac:dyDescent="0.3"/>
    <row r="97" spans="1:5" x14ac:dyDescent="0.25">
      <c r="A97" s="289"/>
      <c r="B97" s="304" t="s">
        <v>719</v>
      </c>
      <c r="C97" s="304" t="s">
        <v>720</v>
      </c>
      <c r="D97" s="304" t="s">
        <v>721</v>
      </c>
      <c r="E97" s="305" t="s">
        <v>722</v>
      </c>
    </row>
    <row r="98" spans="1:5" x14ac:dyDescent="0.25">
      <c r="A98" s="253">
        <v>1</v>
      </c>
      <c r="B98" s="254"/>
      <c r="C98" s="254"/>
      <c r="D98" s="254"/>
      <c r="E98" s="292">
        <f>SUM(B98:D98)</f>
        <v>0</v>
      </c>
    </row>
    <row r="99" spans="1:5" x14ac:dyDescent="0.25">
      <c r="A99" s="253">
        <v>2</v>
      </c>
      <c r="B99" s="254"/>
      <c r="C99" s="254"/>
      <c r="D99" s="254"/>
      <c r="E99" s="292">
        <f t="shared" ref="E99:E109" si="3">SUM(B99:D99)</f>
        <v>0</v>
      </c>
    </row>
    <row r="100" spans="1:5" x14ac:dyDescent="0.25">
      <c r="A100" s="253">
        <v>3</v>
      </c>
      <c r="B100" s="254"/>
      <c r="C100" s="254"/>
      <c r="D100" s="254"/>
      <c r="E100" s="292">
        <f t="shared" si="3"/>
        <v>0</v>
      </c>
    </row>
    <row r="101" spans="1:5" x14ac:dyDescent="0.25">
      <c r="A101" s="253">
        <v>4</v>
      </c>
      <c r="B101" s="254"/>
      <c r="C101" s="254"/>
      <c r="D101" s="254"/>
      <c r="E101" s="292">
        <f t="shared" si="3"/>
        <v>0</v>
      </c>
    </row>
    <row r="102" spans="1:5" x14ac:dyDescent="0.25">
      <c r="A102" s="253">
        <v>5</v>
      </c>
      <c r="B102" s="254"/>
      <c r="C102" s="254"/>
      <c r="D102" s="254"/>
      <c r="E102" s="292">
        <f t="shared" si="3"/>
        <v>0</v>
      </c>
    </row>
    <row r="103" spans="1:5" x14ac:dyDescent="0.25">
      <c r="A103" s="253">
        <v>6</v>
      </c>
      <c r="B103" s="254"/>
      <c r="C103" s="254"/>
      <c r="D103" s="254"/>
      <c r="E103" s="292">
        <f t="shared" si="3"/>
        <v>0</v>
      </c>
    </row>
    <row r="104" spans="1:5" x14ac:dyDescent="0.25">
      <c r="A104" s="253">
        <v>7</v>
      </c>
      <c r="B104" s="254"/>
      <c r="C104" s="254"/>
      <c r="D104" s="254"/>
      <c r="E104" s="292">
        <f t="shared" si="3"/>
        <v>0</v>
      </c>
    </row>
    <row r="105" spans="1:5" x14ac:dyDescent="0.25">
      <c r="A105" s="253">
        <v>8</v>
      </c>
      <c r="B105" s="254"/>
      <c r="C105" s="254"/>
      <c r="D105" s="254"/>
      <c r="E105" s="292">
        <f t="shared" si="3"/>
        <v>0</v>
      </c>
    </row>
    <row r="106" spans="1:5" x14ac:dyDescent="0.25">
      <c r="A106" s="253">
        <v>9</v>
      </c>
      <c r="B106" s="254"/>
      <c r="C106" s="254"/>
      <c r="D106" s="254"/>
      <c r="E106" s="292">
        <f t="shared" si="3"/>
        <v>0</v>
      </c>
    </row>
    <row r="107" spans="1:5" x14ac:dyDescent="0.25">
      <c r="A107" s="253">
        <v>10</v>
      </c>
      <c r="B107" s="254"/>
      <c r="C107" s="254"/>
      <c r="D107" s="254"/>
      <c r="E107" s="292">
        <f t="shared" si="3"/>
        <v>0</v>
      </c>
    </row>
    <row r="108" spans="1:5" x14ac:dyDescent="0.25">
      <c r="A108" s="253">
        <v>11</v>
      </c>
      <c r="B108" s="254"/>
      <c r="C108" s="254"/>
      <c r="D108" s="254"/>
      <c r="E108" s="292">
        <f t="shared" si="3"/>
        <v>0</v>
      </c>
    </row>
    <row r="109" spans="1:5" ht="15.75" thickBot="1" x14ac:dyDescent="0.3">
      <c r="A109" s="255">
        <v>12</v>
      </c>
      <c r="B109" s="256"/>
      <c r="C109" s="256"/>
      <c r="D109" s="256"/>
      <c r="E109" s="257">
        <f t="shared" si="3"/>
        <v>0</v>
      </c>
    </row>
    <row r="110" spans="1:5" x14ac:dyDescent="0.25">
      <c r="A110" t="s">
        <v>723</v>
      </c>
      <c r="E110">
        <f>AVERAGE(E98:E109)</f>
        <v>0</v>
      </c>
    </row>
  </sheetData>
  <dataConsolidate/>
  <dataValidations count="7">
    <dataValidation type="list" allowBlank="1" showInputMessage="1" showErrorMessage="1" sqref="B3:D17">
      <formula1>szerepek</formula1>
    </dataValidation>
    <dataValidation type="list" allowBlank="1" showInputMessage="1" showErrorMessage="1" sqref="B34 B53 B72">
      <formula1>értékesíthetőség</formula1>
    </dataValidation>
    <dataValidation type="list" allowBlank="1" showInputMessage="1" showErrorMessage="1" sqref="B23 B93 B42 B61 B87">
      <formula1>igennem</formula1>
    </dataValidation>
    <dataValidation type="list" allowBlank="1" showInputMessage="1" showErrorMessage="1" sqref="C82:C83">
      <formula1>deviza</formula1>
    </dataValidation>
    <dataValidation type="list" allowBlank="1" showInputMessage="1" showErrorMessage="1" sqref="B80">
      <formula1>lakáscélú</formula1>
    </dataValidation>
    <dataValidation type="list" allowBlank="1" showInputMessage="1" showErrorMessage="1" sqref="B85">
      <formula1>igazolás_doksi</formula1>
    </dataValidation>
    <dataValidation type="list" allowBlank="1" showInputMessage="1" showErrorMessage="1" sqref="E3">
      <formula1>vonatkozóingatlan</formula1>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zoomScale="130" zoomScaleNormal="130" workbookViewId="0">
      <selection activeCell="C3" sqref="C3"/>
    </sheetView>
  </sheetViews>
  <sheetFormatPr defaultColWidth="9.140625" defaultRowHeight="14.25" x14ac:dyDescent="0.2"/>
  <cols>
    <col min="1" max="1" width="1.7109375" style="131" customWidth="1"/>
    <col min="2" max="2" width="51.85546875" style="131" customWidth="1"/>
    <col min="3" max="3" width="31.85546875" style="131" customWidth="1"/>
    <col min="4" max="4" width="2.140625" style="131" customWidth="1"/>
    <col min="5" max="5" width="12.5703125" style="131" bestFit="1" customWidth="1"/>
    <col min="6" max="8" width="9.140625" style="131"/>
    <col min="9" max="9" width="9.42578125" style="131" bestFit="1" customWidth="1"/>
    <col min="10" max="16384" width="9.140625" style="131"/>
  </cols>
  <sheetData>
    <row r="1" spans="1:12" ht="16.5" x14ac:dyDescent="0.25">
      <c r="A1" s="1590" t="s">
        <v>261</v>
      </c>
      <c r="B1" s="1590"/>
      <c r="C1" s="1590"/>
      <c r="D1" s="1590"/>
    </row>
    <row r="2" spans="1:12" ht="15" thickBot="1" x14ac:dyDescent="0.25">
      <c r="A2" s="132"/>
      <c r="B2" s="132"/>
      <c r="C2" s="132"/>
      <c r="D2" s="132"/>
    </row>
    <row r="3" spans="1:12" x14ac:dyDescent="0.2">
      <c r="A3" s="132"/>
      <c r="B3" s="133" t="s">
        <v>262</v>
      </c>
      <c r="C3" s="134"/>
      <c r="D3" s="132"/>
    </row>
    <row r="4" spans="1:12" ht="15" thickBot="1" x14ac:dyDescent="0.25">
      <c r="A4" s="132"/>
      <c r="B4" s="135"/>
      <c r="C4" s="136"/>
      <c r="D4" s="132"/>
    </row>
    <row r="5" spans="1:12" x14ac:dyDescent="0.2">
      <c r="B5" s="137" t="s">
        <v>263</v>
      </c>
      <c r="C5" s="565" t="str">
        <f>'komplex kalkulátor'!E4</f>
        <v>Lakáscélú hitel</v>
      </c>
    </row>
    <row r="6" spans="1:12" x14ac:dyDescent="0.2">
      <c r="B6" s="139"/>
      <c r="C6" s="566"/>
    </row>
    <row r="7" spans="1:12" x14ac:dyDescent="0.2">
      <c r="B7" s="139" t="s">
        <v>104</v>
      </c>
      <c r="C7" s="567">
        <f>'komplex kalkulátor'!K4</f>
        <v>5000000</v>
      </c>
    </row>
    <row r="8" spans="1:12" x14ac:dyDescent="0.2">
      <c r="B8" s="139" t="s">
        <v>264</v>
      </c>
      <c r="C8" s="567">
        <f>'komplex kalkulátor'!N17</f>
        <v>5000000</v>
      </c>
    </row>
    <row r="9" spans="1:12" ht="15" thickBot="1" x14ac:dyDescent="0.25">
      <c r="B9" s="140" t="s">
        <v>265</v>
      </c>
      <c r="C9" s="568">
        <f>'komplex kalkulátor'!K5</f>
        <v>240</v>
      </c>
    </row>
    <row r="10" spans="1:12" ht="15" thickBot="1" x14ac:dyDescent="0.25">
      <c r="B10" s="141"/>
      <c r="C10" s="569"/>
    </row>
    <row r="11" spans="1:12" x14ac:dyDescent="0.2">
      <c r="B11" s="137" t="s">
        <v>266</v>
      </c>
      <c r="C11" s="570">
        <f>SUM(E11:L11)</f>
        <v>3500000</v>
      </c>
      <c r="E11" s="142">
        <f>'komplex kalkulátor'!E46+'komplex kalkulátor'!E49+'komplex kalkulátor'!E52+'komplex kalkulátor'!E55</f>
        <v>3500000</v>
      </c>
      <c r="F11" s="142">
        <f>'komplex kalkulátor'!H46+'komplex kalkulátor'!H49+'komplex kalkulátor'!H52+'komplex kalkulátor'!H55</f>
        <v>0</v>
      </c>
      <c r="G11" s="142">
        <f>'komplex kalkulátor'!K46+'komplex kalkulátor'!K49+'komplex kalkulátor'!K52+'komplex kalkulátor'!K55</f>
        <v>0</v>
      </c>
      <c r="H11" s="142">
        <f>'komplex kalkulátor'!N46+'komplex kalkulátor'!N49+'komplex kalkulátor'!N52+'komplex kalkulátor'!N55</f>
        <v>0</v>
      </c>
      <c r="I11" s="142">
        <f>SUM('komplex kalkulátor'!E110,'komplex kalkulátor'!E113,'komplex kalkulátor'!E117,'komplex kalkulátor'!E121)</f>
        <v>0</v>
      </c>
      <c r="J11" s="142">
        <f>SUM('komplex kalkulátor'!H110,'komplex kalkulátor'!H113,'komplex kalkulátor'!H117,'komplex kalkulátor'!H121)</f>
        <v>0</v>
      </c>
      <c r="K11" s="142">
        <f>SUM('komplex kalkulátor'!K110,'komplex kalkulátor'!K113,'komplex kalkulátor'!K117,'komplex kalkulátor'!K121)</f>
        <v>0</v>
      </c>
      <c r="L11" s="142">
        <f>SUM('komplex kalkulátor'!N110,'komplex kalkulátor'!N113,'komplex kalkulátor'!N117,'komplex kalkulátor'!N121)</f>
        <v>0</v>
      </c>
    </row>
    <row r="12" spans="1:12" ht="15" thickBot="1" x14ac:dyDescent="0.25">
      <c r="B12" s="140" t="s">
        <v>267</v>
      </c>
      <c r="C12" s="571">
        <f>SUM('komplex kalkulátor'!E78,'komplex kalkulátor'!H78,'komplex kalkulátor'!K78,'komplex kalkulátor'!N78,'komplex kalkulátor'!E147,'komplex kalkulátor'!H147,'komplex kalkulátor'!K147,'komplex kalkulátor'!N147)</f>
        <v>0</v>
      </c>
    </row>
    <row r="13" spans="1:12" x14ac:dyDescent="0.2">
      <c r="C13" s="36"/>
    </row>
    <row r="14" spans="1:12" ht="15" thickBot="1" x14ac:dyDescent="0.25">
      <c r="B14" s="143"/>
      <c r="C14" s="572"/>
    </row>
    <row r="15" spans="1:12" x14ac:dyDescent="0.2">
      <c r="B15" s="144" t="s">
        <v>268</v>
      </c>
      <c r="C15" s="573"/>
    </row>
    <row r="16" spans="1:12" ht="15" thickBot="1" x14ac:dyDescent="0.25">
      <c r="B16" s="145"/>
      <c r="C16" s="574"/>
    </row>
    <row r="17" spans="2:4" x14ac:dyDescent="0.2">
      <c r="B17" s="146" t="s">
        <v>254</v>
      </c>
      <c r="C17" s="575" t="e">
        <f>'komplex kalkulátor'!#REF!</f>
        <v>#REF!</v>
      </c>
    </row>
    <row r="18" spans="2:4" x14ac:dyDescent="0.2">
      <c r="B18" s="139"/>
      <c r="C18" s="576"/>
    </row>
    <row r="19" spans="2:4" x14ac:dyDescent="0.2">
      <c r="B19" s="139" t="s">
        <v>252</v>
      </c>
      <c r="C19" s="567" t="e">
        <f>'komplex kalkulátor'!#REF!</f>
        <v>#REF!</v>
      </c>
    </row>
    <row r="20" spans="2:4" x14ac:dyDescent="0.2">
      <c r="B20" s="139" t="s">
        <v>269</v>
      </c>
      <c r="C20" s="567" t="e">
        <f>'komplex kalkulátor'!#REF!</f>
        <v>#REF!</v>
      </c>
    </row>
    <row r="21" spans="2:4" ht="15" thickBot="1" x14ac:dyDescent="0.25">
      <c r="B21" s="140" t="s">
        <v>255</v>
      </c>
      <c r="C21" s="571" t="e">
        <f>'komplex kalkulátor'!#REF!</f>
        <v>#REF!</v>
      </c>
    </row>
    <row r="22" spans="2:4" ht="15" thickBot="1" x14ac:dyDescent="0.25">
      <c r="C22" s="36"/>
    </row>
    <row r="23" spans="2:4" ht="15" thickBot="1" x14ac:dyDescent="0.25">
      <c r="B23" s="147" t="s">
        <v>270</v>
      </c>
      <c r="C23" s="577" t="e">
        <f>IF(C17&lt;&gt;"nem hitelezhető","nyújtható az alábbiak szerint:","nem nyújható.")</f>
        <v>#REF!</v>
      </c>
    </row>
    <row r="24" spans="2:4" ht="17.25" hidden="1" thickBot="1" x14ac:dyDescent="0.3">
      <c r="B24" s="148"/>
      <c r="C24" s="578"/>
    </row>
    <row r="25" spans="2:4" ht="16.5" x14ac:dyDescent="0.25">
      <c r="B25" s="148" t="e">
        <f>'komplex kalkulátor'!#REF!</f>
        <v>#REF!</v>
      </c>
      <c r="C25" s="578" t="e">
        <f>IF(C23="nem nyújható.","",'komplex kalkulátor'!#REF!)</f>
        <v>#REF!</v>
      </c>
    </row>
    <row r="26" spans="2:4" ht="16.5" x14ac:dyDescent="0.25">
      <c r="B26" s="149" t="s">
        <v>271</v>
      </c>
      <c r="C26" s="579" t="e">
        <f>IF(C23="nem nyújható.","",aktualisbubor)</f>
        <v>#REF!</v>
      </c>
    </row>
    <row r="27" spans="2:4" ht="16.5" x14ac:dyDescent="0.25">
      <c r="B27" s="149" t="s">
        <v>272</v>
      </c>
      <c r="C27" s="579" t="e">
        <f>IF(C23="nem nyújható.","",'komplex kalkulátor'!#REF!)</f>
        <v>#REF!</v>
      </c>
    </row>
    <row r="28" spans="2:4" ht="17.25" thickBot="1" x14ac:dyDescent="0.3">
      <c r="B28" s="150" t="e">
        <f>IF(C23="nem nyújható","","THM:")</f>
        <v>#REF!</v>
      </c>
      <c r="C28" s="580" t="e">
        <f>IF(C23="nem nyújható.","",'komplex kalkulátor'!#REF!)</f>
        <v>#REF!</v>
      </c>
    </row>
    <row r="29" spans="2:4" ht="17.25" thickBot="1" x14ac:dyDescent="0.3">
      <c r="B29" s="151"/>
      <c r="C29" s="581"/>
    </row>
    <row r="30" spans="2:4" ht="16.5" x14ac:dyDescent="0.25">
      <c r="B30" s="152" t="e">
        <f>'komplex kalkulátor'!#REF!</f>
        <v>#REF!</v>
      </c>
      <c r="C30" s="582" t="e">
        <f>IF(C23="nem nyújható.","",'komplex kalkulátor'!#REF!)</f>
        <v>#REF!</v>
      </c>
    </row>
    <row r="31" spans="2:4" ht="16.5" customHeight="1" thickBot="1" x14ac:dyDescent="0.3">
      <c r="B31" s="153" t="e">
        <f>'komplex kalkulátor'!#REF!</f>
        <v>#REF!</v>
      </c>
      <c r="C31" s="583" t="e">
        <f>IF(C23="nem nyújható.","",'komplex kalkulátor'!#REF!)</f>
        <v>#REF!</v>
      </c>
    </row>
    <row r="32" spans="2:4" ht="46.5" customHeight="1" x14ac:dyDescent="0.2">
      <c r="B32" s="1591" t="s">
        <v>776</v>
      </c>
      <c r="C32" s="1591"/>
      <c r="D32" s="154"/>
    </row>
    <row r="34" spans="1:7" ht="31.5" customHeight="1" x14ac:dyDescent="0.2">
      <c r="A34" s="1592" t="s">
        <v>273</v>
      </c>
      <c r="B34" s="1592"/>
      <c r="C34" s="1592"/>
      <c r="D34" s="1592"/>
      <c r="E34" s="155"/>
      <c r="F34" s="155"/>
      <c r="G34" s="155"/>
    </row>
    <row r="35" spans="1:7" x14ac:dyDescent="0.2">
      <c r="A35" s="33"/>
      <c r="B35" s="156"/>
    </row>
    <row r="36" spans="1:7" x14ac:dyDescent="0.2">
      <c r="A36" s="157" t="s">
        <v>274</v>
      </c>
      <c r="B36" s="156"/>
    </row>
    <row r="37" spans="1:7" x14ac:dyDescent="0.2">
      <c r="A37" s="157" t="s">
        <v>778</v>
      </c>
      <c r="B37" s="156"/>
    </row>
    <row r="38" spans="1:7" x14ac:dyDescent="0.2">
      <c r="A38" s="157" t="s">
        <v>779</v>
      </c>
      <c r="B38" s="156"/>
    </row>
    <row r="39" spans="1:7" ht="15" customHeight="1" x14ac:dyDescent="0.2">
      <c r="A39" s="156"/>
      <c r="B39" s="156"/>
    </row>
    <row r="40" spans="1:7" x14ac:dyDescent="0.2">
      <c r="A40" s="158" t="s">
        <v>777</v>
      </c>
    </row>
    <row r="41" spans="1:7" x14ac:dyDescent="0.2">
      <c r="A41" s="156"/>
    </row>
    <row r="43" spans="1:7" x14ac:dyDescent="0.2">
      <c r="B43" s="1593" t="s">
        <v>276</v>
      </c>
      <c r="C43" s="1593"/>
      <c r="D43" s="1593"/>
    </row>
    <row r="44" spans="1:7" x14ac:dyDescent="0.2">
      <c r="B44" s="1594" t="s">
        <v>277</v>
      </c>
      <c r="C44" s="1594"/>
      <c r="D44" s="1594"/>
    </row>
  </sheetData>
  <sheetProtection password="DA83" sheet="1" objects="1" scenarios="1" selectLockedCells="1"/>
  <mergeCells count="5">
    <mergeCell ref="A1:D1"/>
    <mergeCell ref="B32:C32"/>
    <mergeCell ref="A34:D34"/>
    <mergeCell ref="B43:D43"/>
    <mergeCell ref="B44:D44"/>
  </mergeCells>
  <pageMargins left="0.7" right="0.7" top="0.75" bottom="0.75" header="0.3" footer="0.3"/>
  <pageSetup paperSize="9" orientation="portrait" r:id="rId1"/>
  <colBreaks count="1" manualBreakCount="1">
    <brk id="4" max="41"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0"/>
  <sheetViews>
    <sheetView zoomScaleNormal="100" zoomScalePageLayoutView="70" workbookViewId="0">
      <selection activeCell="B17" sqref="B17:C17"/>
    </sheetView>
  </sheetViews>
  <sheetFormatPr defaultColWidth="9.140625" defaultRowHeight="14.25" x14ac:dyDescent="0.2"/>
  <cols>
    <col min="1" max="1" width="57.85546875" style="131" customWidth="1"/>
    <col min="2" max="2" width="88.28515625" style="131" customWidth="1"/>
    <col min="3" max="3" width="49.7109375" style="131" customWidth="1"/>
    <col min="4" max="16384" width="9.140625" style="131"/>
  </cols>
  <sheetData>
    <row r="1" spans="1:3" ht="29.25" customHeight="1" thickBot="1" x14ac:dyDescent="0.25">
      <c r="A1" s="1599" t="s">
        <v>780</v>
      </c>
      <c r="B1" s="1599"/>
      <c r="C1" s="1599"/>
    </row>
    <row r="2" spans="1:3" x14ac:dyDescent="0.2">
      <c r="A2" s="137"/>
      <c r="B2" s="250" t="s">
        <v>781</v>
      </c>
      <c r="C2" s="138" t="s">
        <v>782</v>
      </c>
    </row>
    <row r="3" spans="1:3" ht="107.25" customHeight="1" x14ac:dyDescent="0.2">
      <c r="A3" s="553" t="s">
        <v>648</v>
      </c>
      <c r="B3" s="550" t="s">
        <v>649</v>
      </c>
      <c r="C3" s="379" t="s">
        <v>728</v>
      </c>
    </row>
    <row r="4" spans="1:3" ht="75.75" customHeight="1" x14ac:dyDescent="0.2">
      <c r="A4" s="553" t="s">
        <v>650</v>
      </c>
      <c r="B4" s="1600" t="s">
        <v>738</v>
      </c>
      <c r="C4" s="1601"/>
    </row>
    <row r="5" spans="1:3" ht="123.75" customHeight="1" x14ac:dyDescent="0.2">
      <c r="A5" s="553" t="s">
        <v>651</v>
      </c>
      <c r="B5" s="1602" t="s">
        <v>1029</v>
      </c>
      <c r="C5" s="1603"/>
    </row>
    <row r="6" spans="1:3" ht="29.25" customHeight="1" x14ac:dyDescent="0.2">
      <c r="A6" s="251" t="s">
        <v>11</v>
      </c>
      <c r="B6" s="1604" t="s">
        <v>652</v>
      </c>
      <c r="C6" s="1605"/>
    </row>
    <row r="7" spans="1:3" x14ac:dyDescent="0.2">
      <c r="A7" s="553" t="s">
        <v>653</v>
      </c>
      <c r="B7" s="1606" t="s">
        <v>566</v>
      </c>
      <c r="C7" s="1607"/>
    </row>
    <row r="8" spans="1:3" x14ac:dyDescent="0.2">
      <c r="A8" s="553" t="s">
        <v>12</v>
      </c>
      <c r="B8" s="1608" t="s">
        <v>654</v>
      </c>
      <c r="C8" s="1605"/>
    </row>
    <row r="9" spans="1:3" ht="57.75" customHeight="1" x14ac:dyDescent="0.2">
      <c r="A9" s="553" t="s">
        <v>655</v>
      </c>
      <c r="B9" s="1600" t="s">
        <v>729</v>
      </c>
      <c r="C9" s="1609"/>
    </row>
    <row r="10" spans="1:3" x14ac:dyDescent="0.2">
      <c r="A10" s="553" t="s">
        <v>656</v>
      </c>
      <c r="B10" s="1608" t="s">
        <v>730</v>
      </c>
      <c r="C10" s="1605"/>
    </row>
    <row r="11" spans="1:3" x14ac:dyDescent="0.2">
      <c r="A11" s="553" t="s">
        <v>657</v>
      </c>
      <c r="B11" s="1604" t="s">
        <v>658</v>
      </c>
      <c r="C11" s="1610"/>
    </row>
    <row r="12" spans="1:3" x14ac:dyDescent="0.2">
      <c r="A12" s="553" t="s">
        <v>659</v>
      </c>
      <c r="B12" s="551">
        <f>Hirdetmény!O49</f>
        <v>4.0900000000000006E-2</v>
      </c>
      <c r="C12" s="552">
        <f>Hirdetmény!O88</f>
        <v>5.1900000000000009E-2</v>
      </c>
    </row>
    <row r="13" spans="1:3" x14ac:dyDescent="0.2">
      <c r="A13" s="553" t="s">
        <v>660</v>
      </c>
      <c r="B13" s="1606" t="s">
        <v>661</v>
      </c>
      <c r="C13" s="1607"/>
    </row>
    <row r="14" spans="1:3" x14ac:dyDescent="0.2">
      <c r="A14" s="553" t="s">
        <v>1005</v>
      </c>
      <c r="B14" s="551">
        <f ca="1">Hirdetmény!R49</f>
        <v>4.497477949786699E-2</v>
      </c>
      <c r="C14" s="552">
        <f ca="1">Hirdetmény!R88</f>
        <v>5.6766103080489572E-2</v>
      </c>
    </row>
    <row r="15" spans="1:3" ht="27" customHeight="1" x14ac:dyDescent="0.2">
      <c r="A15" s="555" t="s">
        <v>1008</v>
      </c>
      <c r="B15" s="551">
        <f ca="1">Hirdetmény!P49</f>
        <v>3.8506339966853043E-2</v>
      </c>
      <c r="C15" s="552">
        <f ca="1">Hirdetmény!P88</f>
        <v>5.0130660997135479E-2</v>
      </c>
    </row>
    <row r="16" spans="1:3" x14ac:dyDescent="0.2">
      <c r="A16" s="553" t="s">
        <v>1006</v>
      </c>
      <c r="B16" s="1612" t="str">
        <f>Hirdetmény!O8*100&amp;"% maximum 200.000 Ft"</f>
        <v>1% maximum 200.000 Ft</v>
      </c>
      <c r="C16" s="1613"/>
    </row>
    <row r="17" spans="1:3" x14ac:dyDescent="0.2">
      <c r="A17" s="553" t="s">
        <v>1007</v>
      </c>
      <c r="B17" s="1611">
        <f>Hirdetmény!O9</f>
        <v>0</v>
      </c>
      <c r="C17" s="1607"/>
    </row>
    <row r="18" spans="1:3" ht="15" thickBot="1" x14ac:dyDescent="0.25">
      <c r="A18" s="554" t="s">
        <v>662</v>
      </c>
      <c r="B18" s="1597" t="str">
        <f>Hirdetmény!O5&amp;" Ft/fedezet"</f>
        <v>42000 Ft/fedezet</v>
      </c>
      <c r="C18" s="1598"/>
    </row>
    <row r="19" spans="1:3" ht="4.5" customHeight="1" x14ac:dyDescent="0.2"/>
    <row r="20" spans="1:3" ht="120" customHeight="1" x14ac:dyDescent="0.2">
      <c r="A20" s="1595" t="s">
        <v>1017</v>
      </c>
      <c r="B20" s="1596"/>
      <c r="C20" s="1596"/>
    </row>
  </sheetData>
  <sheetProtection selectLockedCells="1"/>
  <mergeCells count="14">
    <mergeCell ref="A20:C20"/>
    <mergeCell ref="B18:C18"/>
    <mergeCell ref="A1:C1"/>
    <mergeCell ref="B4:C4"/>
    <mergeCell ref="B5:C5"/>
    <mergeCell ref="B6:C6"/>
    <mergeCell ref="B7:C7"/>
    <mergeCell ref="B8:C8"/>
    <mergeCell ref="B9:C9"/>
    <mergeCell ref="B10:C10"/>
    <mergeCell ref="B11:C11"/>
    <mergeCell ref="B13:C13"/>
    <mergeCell ref="B17:C17"/>
    <mergeCell ref="B16:C16"/>
  </mergeCells>
  <pageMargins left="0.70866141732283472" right="0.84791666666666665" top="0.90187499999999998" bottom="0.74803149606299213" header="0.31496062992125984" footer="0.31496062992125984"/>
  <pageSetup paperSize="9" scale="65" orientation="landscape" r:id="rId1"/>
  <headerFooter>
    <oddHeader>&amp;C&amp;"Tahoma,Félkövér"A GRÁNIT BANK ZRT. ÁLTAL NYÚJTOTT PIACI KAMATOZÁSÚ JELZÁLOGHITELEK&amp;R&amp;G</oddHead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Z725"/>
  <sheetViews>
    <sheetView tabSelected="1" zoomScaleNormal="100" zoomScaleSheetLayoutView="80" workbookViewId="0">
      <selection activeCell="H1" sqref="H1"/>
    </sheetView>
  </sheetViews>
  <sheetFormatPr defaultColWidth="9.140625" defaultRowHeight="14.25" x14ac:dyDescent="0.2"/>
  <cols>
    <col min="1" max="1" width="52.42578125" style="72" customWidth="1"/>
    <col min="2" max="2" width="18.5703125" style="72" customWidth="1"/>
    <col min="3" max="3" width="17.5703125" style="72" customWidth="1"/>
    <col min="4" max="4" width="3.42578125" style="72" customWidth="1"/>
    <col min="5" max="5" width="31.42578125" style="72" customWidth="1"/>
    <col min="6" max="6" width="20.7109375" style="72" customWidth="1"/>
    <col min="7" max="7" width="23.140625" style="68" customWidth="1"/>
    <col min="8" max="8" width="20.7109375" style="68" customWidth="1"/>
    <col min="9" max="9" width="16.42578125" style="68" hidden="1" customWidth="1"/>
    <col min="10" max="10" width="15.85546875" style="68" hidden="1" customWidth="1"/>
    <col min="11" max="16" width="11" style="72" hidden="1" customWidth="1"/>
    <col min="17" max="18" width="12.5703125" style="72" hidden="1" customWidth="1"/>
    <col min="19" max="20" width="9.7109375" style="72" hidden="1" customWidth="1"/>
    <col min="21" max="21" width="13.85546875" style="72" hidden="1" customWidth="1"/>
    <col min="22" max="22" width="12.5703125" style="72" hidden="1" customWidth="1"/>
    <col min="23" max="24" width="9.7109375" style="72" hidden="1" customWidth="1"/>
    <col min="25" max="25" width="13.85546875" style="72" hidden="1" customWidth="1"/>
    <col min="26" max="26" width="12" style="72" hidden="1" customWidth="1"/>
    <col min="27" max="27" width="3.85546875" style="72" hidden="1" customWidth="1"/>
    <col min="28" max="28" width="9.28515625" style="72" hidden="1" customWidth="1"/>
    <col min="29" max="31" width="0" style="72" hidden="1" customWidth="1"/>
    <col min="32" max="32" width="9.7109375" style="72" hidden="1" customWidth="1"/>
    <col min="33" max="33" width="8.42578125" style="72" hidden="1" customWidth="1"/>
    <col min="34" max="34" width="8.5703125" style="72" hidden="1" customWidth="1"/>
    <col min="35" max="36" width="12.5703125" style="72" hidden="1" customWidth="1"/>
    <col min="37" max="39" width="9.7109375" style="72" hidden="1" customWidth="1"/>
    <col min="40" max="40" width="13.85546875" style="72" hidden="1" customWidth="1"/>
    <col min="41" max="41" width="12.5703125" style="72" hidden="1" customWidth="1"/>
    <col min="42" max="43" width="9.7109375" style="72" hidden="1" customWidth="1"/>
    <col min="44" max="44" width="13.85546875" style="72" hidden="1" customWidth="1"/>
    <col min="45" max="46" width="12.5703125" style="72" hidden="1" customWidth="1"/>
    <col min="47" max="48" width="0" style="72" hidden="1" customWidth="1"/>
    <col min="49" max="53" width="11.85546875" style="72" hidden="1" customWidth="1"/>
    <col min="54" max="54" width="0" style="72" hidden="1" customWidth="1"/>
    <col min="55" max="56" width="12.5703125" style="72" hidden="1" customWidth="1"/>
    <col min="57" max="58" width="11" style="72" hidden="1" customWidth="1"/>
    <col min="59" max="59" width="0" style="72" hidden="1" customWidth="1"/>
    <col min="60" max="60" width="12.5703125" style="72" hidden="1" customWidth="1"/>
    <col min="61" max="61" width="12.5703125" style="72" bestFit="1" customWidth="1"/>
    <col min="62" max="65" width="9.140625" style="72"/>
    <col min="66" max="66" width="12.5703125" style="72" bestFit="1" customWidth="1"/>
    <col min="67" max="16384" width="9.140625" style="72"/>
  </cols>
  <sheetData>
    <row r="1" spans="1:10" s="36" customFormat="1" ht="16.5" customHeight="1" thickBot="1" x14ac:dyDescent="0.25">
      <c r="A1" s="1206" t="s">
        <v>665</v>
      </c>
      <c r="B1" s="1206"/>
      <c r="C1" s="1206"/>
      <c r="E1" s="924"/>
      <c r="F1" s="924"/>
      <c r="G1" s="943" t="s">
        <v>1186</v>
      </c>
      <c r="H1" s="944" t="s">
        <v>1159</v>
      </c>
      <c r="I1" s="68"/>
      <c r="J1" s="68"/>
    </row>
    <row r="2" spans="1:10" s="36" customFormat="1" ht="15.75" customHeight="1" x14ac:dyDescent="0.2">
      <c r="A2" s="945" t="s">
        <v>74</v>
      </c>
      <c r="B2" s="1213"/>
      <c r="C2" s="1214"/>
      <c r="E2" s="945" t="s">
        <v>1189</v>
      </c>
      <c r="F2" s="928"/>
      <c r="G2" s="702"/>
      <c r="H2" s="932"/>
      <c r="I2" s="24"/>
      <c r="J2" s="24"/>
    </row>
    <row r="3" spans="1:10" s="36" customFormat="1" x14ac:dyDescent="0.2">
      <c r="A3" s="40" t="s">
        <v>838</v>
      </c>
      <c r="B3" s="1183" t="s">
        <v>75</v>
      </c>
      <c r="C3" s="1184"/>
      <c r="D3" s="41"/>
      <c r="E3" s="929" t="s">
        <v>20</v>
      </c>
      <c r="F3" s="703" t="s">
        <v>1068</v>
      </c>
      <c r="G3" s="703" t="s">
        <v>1069</v>
      </c>
      <c r="H3" s="930" t="s">
        <v>1070</v>
      </c>
      <c r="I3" s="675"/>
      <c r="J3" s="676"/>
    </row>
    <row r="4" spans="1:10" s="36" customFormat="1" ht="8.25" customHeight="1" x14ac:dyDescent="0.2">
      <c r="A4" s="40"/>
      <c r="B4" s="1216"/>
      <c r="C4" s="1217"/>
      <c r="D4" s="41"/>
      <c r="E4" s="929"/>
      <c r="F4" s="1016" t="str">
        <f>+IF(B3="Lakáscélú hitel",IF(tr!X90="ok",tr!L90,tr!X90),IF(tr!X94="ok",tr!L94,tr!X94))</f>
        <v>M1L1</v>
      </c>
      <c r="G4" s="1016" t="str">
        <f>+IF(B3="Lakáscélú hitel",IF(tr!X91="ok",tr!L91,tr!X91),IF(tr!X95="ok",tr!L95,tr!X95))</f>
        <v>M1L1</v>
      </c>
      <c r="H4" s="1017" t="str">
        <f>+IF(B3="Lakáscélú hitel",IF(tr!X92="ok",tr!L92,tr!X92),IF(tr!X96="ok",tr!L96,tr!X96))</f>
        <v>M1L1</v>
      </c>
      <c r="I4" s="23"/>
      <c r="J4" s="24"/>
    </row>
    <row r="5" spans="1:10" s="36" customFormat="1" x14ac:dyDescent="0.2">
      <c r="A5" s="45" t="s">
        <v>883</v>
      </c>
      <c r="B5" s="1183" t="s">
        <v>663</v>
      </c>
      <c r="C5" s="1184"/>
      <c r="D5" s="41"/>
      <c r="E5" s="929" t="s">
        <v>254</v>
      </c>
      <c r="F5" s="704" t="str">
        <f>IF(F4="nem hitelezhető","nem hitelezhető",VLOOKUP(LEFT(F4,2),paraméterek!$C$181:$D$185,2,FALSE)&amp;", "&amp;RIGHT(egyszerűsített_kalkulátor!F4,2))</f>
        <v>Prémium1, L1</v>
      </c>
      <c r="G5" s="704" t="str">
        <f>IF(G4="nem hitelezhető","nem hitelezhető",VLOOKUP(LEFT(G4,2),paraméterek!$C$181:$D$185,2,FALSE)&amp;", "&amp;RIGHT(egyszerűsített_kalkulátor!G4,2))</f>
        <v>Prémium1, L1</v>
      </c>
      <c r="H5" s="931" t="str">
        <f>IF(H4="nem hitelezhető","nem hitelezhető",VLOOKUP(LEFT(H4,2),paraméterek!$C$181:$D$185,2,FALSE)&amp;", "&amp;RIGHT(egyszerűsített_kalkulátor!H4,2))</f>
        <v>Prémium1, L1</v>
      </c>
      <c r="I5" s="23"/>
      <c r="J5" s="24"/>
    </row>
    <row r="6" spans="1:10" s="46" customFormat="1" ht="5.25" customHeight="1" x14ac:dyDescent="0.2">
      <c r="A6" s="926"/>
      <c r="C6" s="927"/>
      <c r="E6" s="929"/>
      <c r="F6" s="705"/>
      <c r="G6" s="702"/>
      <c r="H6" s="932"/>
      <c r="I6" s="612"/>
      <c r="J6" s="584"/>
    </row>
    <row r="7" spans="1:10" s="36" customFormat="1" ht="15" customHeight="1" x14ac:dyDescent="0.25">
      <c r="A7" s="375" t="s">
        <v>105</v>
      </c>
      <c r="B7" s="1183" t="s">
        <v>530</v>
      </c>
      <c r="C7" s="1184"/>
      <c r="D7" s="48"/>
      <c r="E7" s="929" t="s">
        <v>1083</v>
      </c>
      <c r="F7" s="706">
        <f>IF(F5="nem hitelezhető","-",IF(B3=paraméterek!A172,tr!N90,tr!N94))</f>
        <v>2.2899999999999997E-2</v>
      </c>
      <c r="G7" s="706">
        <f>IF(G5="nem hitelezhető","-",IF(B3=paraméterek!A172,tr!N91,tr!N95))</f>
        <v>3.7900000000000003E-2</v>
      </c>
      <c r="H7" s="933">
        <f>IF(H5="nem hitelezhető","-",IF(B3=paraméterek!A172,tr!N92,tr!N96))</f>
        <v>5.79E-2</v>
      </c>
      <c r="I7" s="23"/>
      <c r="J7" s="24"/>
    </row>
    <row r="8" spans="1:10" s="46" customFormat="1" ht="5.25" customHeight="1" x14ac:dyDescent="0.2">
      <c r="A8" s="611"/>
      <c r="B8" s="1216"/>
      <c r="C8" s="1217"/>
      <c r="D8" s="51"/>
      <c r="E8" s="929"/>
      <c r="F8" s="702"/>
      <c r="G8" s="702"/>
      <c r="H8" s="932"/>
      <c r="I8" s="612"/>
      <c r="J8" s="584"/>
    </row>
    <row r="9" spans="1:10" s="36" customFormat="1" ht="15" customHeight="1" x14ac:dyDescent="0.2">
      <c r="A9" s="45" t="s">
        <v>839</v>
      </c>
      <c r="B9" s="1209">
        <v>5000000</v>
      </c>
      <c r="C9" s="1210"/>
      <c r="D9" s="41"/>
      <c r="E9" s="934" t="s">
        <v>1103</v>
      </c>
      <c r="F9" s="707">
        <f>aktualisbubor</f>
        <v>1.9E-3</v>
      </c>
      <c r="G9" s="708" t="s">
        <v>589</v>
      </c>
      <c r="H9" s="935" t="s">
        <v>589</v>
      </c>
      <c r="I9" s="24"/>
      <c r="J9" s="24"/>
    </row>
    <row r="10" spans="1:10" s="46" customFormat="1" ht="5.25" customHeight="1" x14ac:dyDescent="0.2">
      <c r="A10" s="45"/>
      <c r="B10" s="1234"/>
      <c r="C10" s="1235"/>
      <c r="E10" s="929"/>
      <c r="F10" s="709"/>
      <c r="G10" s="710"/>
      <c r="H10" s="936"/>
      <c r="I10" s="584"/>
      <c r="J10" s="584"/>
    </row>
    <row r="11" spans="1:10" s="47" customFormat="1" ht="15" customHeight="1" x14ac:dyDescent="0.2">
      <c r="A11" s="45" t="s">
        <v>1290</v>
      </c>
      <c r="B11" s="1211" t="str">
        <f>+IF(B9&gt;=5000000,"igen","nem")</f>
        <v>igen</v>
      </c>
      <c r="C11" s="1212"/>
      <c r="D11" s="46"/>
      <c r="E11" s="1015" t="s">
        <v>1102</v>
      </c>
      <c r="F11" s="707">
        <f>IFERROR(F7-F9,"-")</f>
        <v>2.0999999999999998E-2</v>
      </c>
      <c r="G11" s="710" t="s">
        <v>589</v>
      </c>
      <c r="H11" s="936" t="s">
        <v>589</v>
      </c>
      <c r="I11" s="44"/>
      <c r="J11" s="44"/>
    </row>
    <row r="12" spans="1:10" s="47" customFormat="1" ht="5.25" customHeight="1" x14ac:dyDescent="0.2">
      <c r="A12" s="45"/>
      <c r="B12" s="1224"/>
      <c r="C12" s="1225"/>
      <c r="D12" s="46"/>
      <c r="E12" s="937"/>
      <c r="F12" s="702"/>
      <c r="G12" s="702"/>
      <c r="H12" s="932"/>
      <c r="I12" s="44"/>
      <c r="J12" s="44"/>
    </row>
    <row r="13" spans="1:10" s="47" customFormat="1" ht="15" customHeight="1" x14ac:dyDescent="0.2">
      <c r="A13" s="45" t="s">
        <v>106</v>
      </c>
      <c r="B13" s="1207">
        <v>240</v>
      </c>
      <c r="C13" s="1208"/>
      <c r="D13" s="923">
        <f>IF(OR(AND(B7=paraméterek!A178,B15=paraméterek!C177),B7=paraméterek!A179,B7=paraméterek!A180),24,)</f>
        <v>0</v>
      </c>
      <c r="E13" s="929" t="s">
        <v>1101</v>
      </c>
      <c r="F13" s="707">
        <f>IF(OR(AND(B7=paraméterek!A178,B15=paraméterek!C177),B7=paraméterek!A179,B7=paraméterek!A180),Hirdetmény!O31,)</f>
        <v>0</v>
      </c>
      <c r="G13" s="707">
        <f>IF(OR(AND(B7=paraméterek!A178,B15=paraméterek!C177),B7=paraméterek!A179,B7=paraméterek!A180),Hirdetmény!O32,)</f>
        <v>0</v>
      </c>
      <c r="H13" s="938">
        <f>IF(OR(AND(B7=paraméterek!A178,B15=paraméterek!C177),B7=paraméterek!A179,B7=paraméterek!A180),Hirdetmény!O32,)</f>
        <v>0</v>
      </c>
      <c r="I13" s="44"/>
      <c r="J13" s="44"/>
    </row>
    <row r="14" spans="1:10" s="36" customFormat="1" ht="5.25" customHeight="1" x14ac:dyDescent="0.2">
      <c r="A14" s="54"/>
      <c r="B14" s="1216"/>
      <c r="C14" s="1217"/>
      <c r="D14" s="41"/>
      <c r="E14" s="929"/>
      <c r="F14" s="47"/>
      <c r="G14" s="47"/>
      <c r="H14" s="936"/>
      <c r="I14" s="24"/>
      <c r="J14" s="24"/>
    </row>
    <row r="15" spans="1:10" s="47" customFormat="1" ht="15" customHeight="1" x14ac:dyDescent="0.2">
      <c r="A15" s="45" t="s">
        <v>1182</v>
      </c>
      <c r="B15" s="1207" t="s">
        <v>1063</v>
      </c>
      <c r="C15" s="1208"/>
      <c r="D15" s="46"/>
      <c r="E15" s="929" t="s">
        <v>26</v>
      </c>
      <c r="F15" s="711">
        <f>IF(F5="nem hitelezhető","-",IF(B15=paraméterek!C176,R71,AJ71))</f>
        <v>2.3884083226163755E-2</v>
      </c>
      <c r="G15" s="711">
        <f>IF(G5="nem hitelezhető","-",IF(B15=paraméterek!C176,V71,AO71))</f>
        <v>3.9558150786797697E-2</v>
      </c>
      <c r="H15" s="939">
        <f>IF(H5="nem hitelezhető","-",IF(B15=paraméterek!C176,Z71,AT71))</f>
        <v>6.0802696545990909E-2</v>
      </c>
      <c r="I15" s="44"/>
      <c r="J15" s="44"/>
    </row>
    <row r="16" spans="1:10" s="47" customFormat="1" ht="5.25" customHeight="1" x14ac:dyDescent="0.2">
      <c r="A16" s="54"/>
      <c r="B16" s="1216"/>
      <c r="C16" s="1217"/>
      <c r="D16" s="46"/>
      <c r="E16" s="929"/>
      <c r="F16" s="702"/>
      <c r="G16" s="702"/>
      <c r="H16" s="932"/>
      <c r="I16" s="44"/>
      <c r="J16" s="44"/>
    </row>
    <row r="17" spans="1:10" s="47" customFormat="1" ht="15" customHeight="1" x14ac:dyDescent="0.2">
      <c r="A17" s="45" t="s">
        <v>837</v>
      </c>
      <c r="B17" s="1207" t="s">
        <v>78</v>
      </c>
      <c r="C17" s="1208"/>
      <c r="D17" s="46"/>
      <c r="E17" s="940" t="s">
        <v>1084</v>
      </c>
      <c r="F17" s="712">
        <f ca="1">IF(F5="nem hitelezhető","-",OFFSET($O$71,27,,)+OFFSET($O$71,27,1,))</f>
        <v>26063.239746528954</v>
      </c>
      <c r="G17" s="712">
        <f ca="1">IF(G5="nem hitelezhető","-",OFFSET($S$71,27,,)+OFFSET($S$71,27,1,))</f>
        <v>29886.032144715726</v>
      </c>
      <c r="H17" s="941">
        <f ca="1">IF(H5="nem hitelezhető","-",OFFSET($W$71,27,,)+OFFSET($W$71,27,1,))</f>
        <v>35448.772928771345</v>
      </c>
      <c r="I17" s="44" t="s">
        <v>78</v>
      </c>
      <c r="J17" s="44"/>
    </row>
    <row r="18" spans="1:10" s="47" customFormat="1" ht="4.5" customHeight="1" x14ac:dyDescent="0.2">
      <c r="A18" s="45"/>
      <c r="B18" s="1236"/>
      <c r="C18" s="1237"/>
      <c r="D18" s="46"/>
      <c r="E18" s="54"/>
      <c r="H18" s="55"/>
      <c r="I18" s="44" t="s">
        <v>79</v>
      </c>
      <c r="J18" s="44"/>
    </row>
    <row r="19" spans="1:10" s="36" customFormat="1" ht="15" customHeight="1" x14ac:dyDescent="0.2">
      <c r="A19" s="1215" t="s">
        <v>1061</v>
      </c>
      <c r="B19" s="1218" t="str">
        <f>+IF(B46&gt;=300000,"igen","nem")</f>
        <v>igen</v>
      </c>
      <c r="C19" s="1219"/>
      <c r="D19" s="41"/>
      <c r="E19" s="934" t="str">
        <f>IF(OR(AND(B7=paraméterek!A178,B15=paraméterek!C177),B7=paraméterek!A179,B7=paraméterek!A180),"törlesztőrészlet a türelmi idő alatt:","")</f>
        <v/>
      </c>
      <c r="F19" s="925" t="str">
        <f ca="1">IF(OR(AND(B7=paraméterek!A178,B15=paraméterek!C177),B7=paraméterek!A179,B7=paraméterek!A180),IF(F5="nem hitelezhető","-",OFFSET($AF$71,3,,)+OFFSET($AF$71,3,1,)),"")</f>
        <v/>
      </c>
      <c r="G19" s="925" t="str">
        <f ca="1">IF(OR(AND(B7=paraméterek!A178,B15=paraméterek!C177),B7=paraméterek!A179,B7=paraméterek!A180),IF(G5="nem hitelezhető","-",OFFSET($AK$71,3,,)+OFFSET($AK$71,3,1,)),"")</f>
        <v/>
      </c>
      <c r="H19" s="942" t="str">
        <f ca="1">IF(OR(AND(B7=paraméterek!A178,B15=paraméterek!C177),B7=paraméterek!A179,B7=paraméterek!A180),IF(H5="nem hitelezhető","-",OFFSET($AP$71,3,,)+OFFSET($AP$71,3,1,)),"")</f>
        <v/>
      </c>
      <c r="I19" s="44"/>
      <c r="J19" s="44"/>
    </row>
    <row r="20" spans="1:10" s="36" customFormat="1" ht="15" customHeight="1" x14ac:dyDescent="0.2">
      <c r="A20" s="1215"/>
      <c r="B20" s="1220"/>
      <c r="C20" s="1221"/>
      <c r="D20" s="41"/>
      <c r="E20" s="934" t="str">
        <f>IF(OR(AND(B7=paraméterek!A178,B15=paraméterek!C177),B7=paraméterek!A179,B7=paraméterek!A180),"törlesztőrészlet a türelmi idő után:","")</f>
        <v/>
      </c>
      <c r="F20" s="925" t="str">
        <f ca="1">IF(OR(AND(B7=paraméterek!A178,B15=paraméterek!C177),B7=paraméterek!A179,B7=paraméterek!A180),IF(F5="nem hitelezhető","-",OFFSET($AF$71,27,,)+OFFSET($AF$71,27,1,)),"")</f>
        <v/>
      </c>
      <c r="G20" s="925" t="str">
        <f ca="1">IF(OR(AND(B7=paraméterek!A178,B15=paraméterek!C177),B7=paraméterek!A179,B7=paraméterek!A180),IF(G5="nem hitelezhető","-",OFFSET($AK$71,27,,)+OFFSET($AK$71,27,1,)),"")</f>
        <v/>
      </c>
      <c r="H20" s="942" t="str">
        <f ca="1">IF(OR(AND(B7=paraméterek!A178,B15=paraméterek!C177),B7=paraméterek!A179,B7=paraméterek!A180),IF(H5="nem hitelezhető","-",OFFSET($AP$71,27,,)+OFFSET($AP$71,27,1,)),"")</f>
        <v/>
      </c>
      <c r="I20" s="44"/>
      <c r="J20" s="44"/>
    </row>
    <row r="21" spans="1:10" s="47" customFormat="1" ht="6.75" customHeight="1" x14ac:dyDescent="0.2">
      <c r="A21" s="266" t="s">
        <v>76</v>
      </c>
      <c r="B21" s="1185">
        <v>0</v>
      </c>
      <c r="C21" s="1186"/>
      <c r="D21" s="46"/>
      <c r="E21" s="54"/>
      <c r="H21" s="55"/>
      <c r="I21" s="503"/>
      <c r="J21" s="44"/>
    </row>
    <row r="22" spans="1:10" s="36" customFormat="1" ht="15" customHeight="1" x14ac:dyDescent="0.2">
      <c r="A22" s="266" t="s">
        <v>1003</v>
      </c>
      <c r="B22" s="1185" t="s">
        <v>79</v>
      </c>
      <c r="C22" s="1186"/>
      <c r="D22" s="48"/>
      <c r="E22" s="1187" t="s">
        <v>1094</v>
      </c>
      <c r="F22" s="1202">
        <f>IF(F5="nem hitelezhető","-",IF(B15=paraméterek!C176,SUM(R73:R673),SUM(AJ73:AJ673)))</f>
        <v>1274027.5391669525</v>
      </c>
      <c r="G22" s="1202">
        <f>IF(G5="nem hitelezhető","-",IF(B15=paraméterek!C176,SUM(V73:V673),SUM(AO73:AO673)))</f>
        <v>2191497.7147317734</v>
      </c>
      <c r="H22" s="1203">
        <f>IF(H5="nem hitelezhető","-",IF(B15=paraméterek!C176,SUM(Z73:Z673),SUM(AT73:AT673)))</f>
        <v>3526555.5029051476</v>
      </c>
      <c r="I22" s="503"/>
      <c r="J22" s="44"/>
    </row>
    <row r="23" spans="1:10" s="47" customFormat="1" ht="5.25" customHeight="1" x14ac:dyDescent="0.2">
      <c r="A23" s="45"/>
      <c r="B23" s="1224"/>
      <c r="C23" s="1225"/>
      <c r="D23" s="51"/>
      <c r="E23" s="1187"/>
      <c r="F23" s="1202"/>
      <c r="G23" s="1202"/>
      <c r="H23" s="1203"/>
      <c r="I23" s="503"/>
      <c r="J23" s="44"/>
    </row>
    <row r="24" spans="1:10" s="47" customFormat="1" ht="15" customHeight="1" x14ac:dyDescent="0.2">
      <c r="A24" s="45" t="s">
        <v>77</v>
      </c>
      <c r="B24" s="1207" t="s">
        <v>78</v>
      </c>
      <c r="C24" s="1208"/>
      <c r="D24" s="51"/>
      <c r="E24" s="1187"/>
      <c r="F24" s="1202"/>
      <c r="G24" s="1202"/>
      <c r="H24" s="1203"/>
      <c r="I24" s="503"/>
      <c r="J24" s="44"/>
    </row>
    <row r="25" spans="1:10" s="47" customFormat="1" ht="10.5" customHeight="1" thickBot="1" x14ac:dyDescent="0.25">
      <c r="A25" s="344"/>
      <c r="B25" s="345"/>
      <c r="C25" s="346"/>
      <c r="D25" s="51"/>
      <c r="E25" s="1188"/>
      <c r="F25" s="509"/>
      <c r="G25" s="509"/>
      <c r="H25" s="510"/>
      <c r="I25" s="503"/>
      <c r="J25" s="44"/>
    </row>
    <row r="26" spans="1:10" s="47" customFormat="1" x14ac:dyDescent="0.2">
      <c r="A26" s="44" t="s">
        <v>80</v>
      </c>
      <c r="B26" s="1185" t="s">
        <v>79</v>
      </c>
      <c r="C26" s="1185"/>
      <c r="D26" s="51"/>
      <c r="I26" s="503"/>
      <c r="J26" s="44"/>
    </row>
    <row r="27" spans="1:10" s="47" customFormat="1" ht="4.5" customHeight="1" thickBot="1" x14ac:dyDescent="0.25">
      <c r="A27" s="54"/>
      <c r="D27" s="51"/>
      <c r="E27" s="713"/>
      <c r="F27" s="714"/>
      <c r="G27" s="267"/>
      <c r="H27" s="267"/>
      <c r="I27" s="267"/>
      <c r="J27" s="267"/>
    </row>
    <row r="28" spans="1:10" s="47" customFormat="1" ht="14.25" customHeight="1" x14ac:dyDescent="0.2">
      <c r="A28" s="37" t="s">
        <v>81</v>
      </c>
      <c r="B28" s="38"/>
      <c r="C28" s="39"/>
      <c r="D28" s="51"/>
      <c r="E28" s="37" t="s">
        <v>89</v>
      </c>
      <c r="F28" s="38"/>
      <c r="G28" s="273"/>
      <c r="H28" s="274"/>
      <c r="I28" s="267"/>
      <c r="J28" s="267"/>
    </row>
    <row r="29" spans="1:10" s="47" customFormat="1" ht="5.25" customHeight="1" x14ac:dyDescent="0.25">
      <c r="A29" s="54"/>
      <c r="C29" s="55"/>
      <c r="D29" s="51"/>
      <c r="E29" s="684"/>
      <c r="G29" s="685"/>
      <c r="H29" s="268"/>
      <c r="I29" s="267"/>
      <c r="J29" s="267"/>
    </row>
    <row r="30" spans="1:10" s="47" customFormat="1" ht="14.25" customHeight="1" x14ac:dyDescent="0.2">
      <c r="A30" s="45" t="s">
        <v>82</v>
      </c>
      <c r="B30" s="1207">
        <v>1</v>
      </c>
      <c r="C30" s="1208"/>
      <c r="D30" s="51"/>
      <c r="E30" s="681" t="s">
        <v>840</v>
      </c>
      <c r="F30" s="682"/>
      <c r="G30" s="682">
        <f>+B30*fedezetertekelesidij-IF(B24="igen",fedezetertekelesidij,0)</f>
        <v>0</v>
      </c>
      <c r="H30" s="683" t="s">
        <v>92</v>
      </c>
      <c r="I30" s="267"/>
      <c r="J30" s="267"/>
    </row>
    <row r="31" spans="1:10" s="47" customFormat="1" ht="5.25" customHeight="1" x14ac:dyDescent="0.2">
      <c r="A31" s="54"/>
      <c r="B31" s="52"/>
      <c r="C31" s="53"/>
      <c r="D31" s="51"/>
      <c r="E31" s="275"/>
      <c r="F31" s="276"/>
      <c r="G31" s="276"/>
      <c r="H31" s="277"/>
      <c r="I31" s="267"/>
      <c r="J31" s="267"/>
    </row>
    <row r="32" spans="1:10" s="47" customFormat="1" ht="15" customHeight="1" x14ac:dyDescent="0.2">
      <c r="A32" s="45" t="s">
        <v>83</v>
      </c>
      <c r="B32" s="1209">
        <v>15000000</v>
      </c>
      <c r="C32" s="1210"/>
      <c r="D32" s="51"/>
      <c r="E32" s="278" t="s">
        <v>93</v>
      </c>
      <c r="F32" s="279"/>
      <c r="G32" s="279">
        <f>IF(B24="igen",0,IF(H32="Ügyfél fizeti",+MIN(B9*folyjut,Hirdetmény!Q8),+MIN(B9*folyjut/0.99,Hirdetmény!Q8)))</f>
        <v>0</v>
      </c>
      <c r="H32" s="280" t="s">
        <v>92</v>
      </c>
      <c r="J32" s="267"/>
    </row>
    <row r="33" spans="1:10" s="47" customFormat="1" ht="5.25" customHeight="1" x14ac:dyDescent="0.2">
      <c r="A33" s="45"/>
      <c r="B33" s="52"/>
      <c r="C33" s="53"/>
      <c r="D33" s="51"/>
      <c r="E33" s="275"/>
      <c r="F33" s="281"/>
      <c r="G33" s="281"/>
      <c r="H33" s="277"/>
      <c r="J33" s="267"/>
    </row>
    <row r="34" spans="1:10" s="36" customFormat="1" ht="15" customHeight="1" x14ac:dyDescent="0.2">
      <c r="A34" s="45" t="s">
        <v>982</v>
      </c>
      <c r="B34" s="1230">
        <v>0</v>
      </c>
      <c r="C34" s="1231"/>
      <c r="D34" s="41"/>
      <c r="E34" s="278" t="s">
        <v>94</v>
      </c>
      <c r="F34" s="279"/>
      <c r="G34" s="279">
        <f>+B30*fedezetbejegyzesidij</f>
        <v>12600</v>
      </c>
      <c r="H34" s="282" t="s">
        <v>92</v>
      </c>
      <c r="J34" s="267"/>
    </row>
    <row r="35" spans="1:10" s="47" customFormat="1" ht="5.25" customHeight="1" x14ac:dyDescent="0.2">
      <c r="A35" s="45"/>
      <c r="B35" s="52"/>
      <c r="C35" s="53"/>
      <c r="D35" s="46"/>
      <c r="E35" s="283" t="str">
        <f>+IF(B21=0,"","törlesztőrészlet türelmi idő alatt")</f>
        <v/>
      </c>
      <c r="F35" s="284"/>
      <c r="G35" s="284" t="str">
        <f>+IF(B21=0,"",#REF!)</f>
        <v/>
      </c>
      <c r="H35" s="277"/>
      <c r="J35" s="267"/>
    </row>
    <row r="36" spans="1:10" s="36" customFormat="1" ht="15" thickBot="1" x14ac:dyDescent="0.25">
      <c r="A36" s="56" t="s">
        <v>983</v>
      </c>
      <c r="B36" s="1232" t="s">
        <v>888</v>
      </c>
      <c r="C36" s="1233"/>
      <c r="D36" s="41"/>
      <c r="E36" s="278" t="s">
        <v>95</v>
      </c>
      <c r="F36" s="279"/>
      <c r="G36" s="279">
        <f>B30*Hirdetmény!O7</f>
        <v>6250</v>
      </c>
      <c r="H36" s="282" t="s">
        <v>92</v>
      </c>
      <c r="J36" s="267"/>
    </row>
    <row r="37" spans="1:10" s="47" customFormat="1" ht="6.75" customHeight="1" thickBot="1" x14ac:dyDescent="0.25">
      <c r="A37" s="57"/>
      <c r="B37" s="49"/>
      <c r="C37" s="49"/>
      <c r="D37" s="46"/>
      <c r="E37" s="285"/>
      <c r="F37" s="286"/>
      <c r="G37" s="286"/>
      <c r="H37" s="277"/>
      <c r="J37" s="267"/>
    </row>
    <row r="38" spans="1:10" s="36" customFormat="1" x14ac:dyDescent="0.2">
      <c r="A38" s="511" t="s">
        <v>84</v>
      </c>
      <c r="B38" s="58"/>
      <c r="C38" s="59"/>
      <c r="D38" s="41"/>
      <c r="E38" s="278" t="s">
        <v>841</v>
      </c>
      <c r="F38" s="279"/>
      <c r="G38" s="279">
        <f>MAX(paraméterek!B262+(B30-1)*2000-IF(B24="igen",40000,0),0)</f>
        <v>0</v>
      </c>
      <c r="H38" s="282" t="s">
        <v>92</v>
      </c>
      <c r="J38" s="267"/>
    </row>
    <row r="39" spans="1:10" s="36" customFormat="1" ht="5.25" customHeight="1" x14ac:dyDescent="0.2">
      <c r="A39" s="42"/>
      <c r="B39" s="49"/>
      <c r="C39" s="50"/>
      <c r="D39" s="41"/>
      <c r="E39" s="287"/>
      <c r="F39" s="288"/>
      <c r="G39" s="288"/>
      <c r="H39" s="277"/>
      <c r="J39" s="267"/>
    </row>
    <row r="40" spans="1:10" s="36" customFormat="1" ht="14.25" customHeight="1" x14ac:dyDescent="0.2">
      <c r="A40" s="45" t="s">
        <v>85</v>
      </c>
      <c r="B40" s="1207">
        <v>2</v>
      </c>
      <c r="C40" s="1208"/>
      <c r="D40" s="48"/>
      <c r="E40" s="278" t="s">
        <v>114</v>
      </c>
      <c r="F40" s="500"/>
      <c r="G40" s="500">
        <f>+B58</f>
        <v>0</v>
      </c>
      <c r="H40" s="282" t="s">
        <v>92</v>
      </c>
      <c r="J40" s="269"/>
    </row>
    <row r="41" spans="1:10" s="36" customFormat="1" ht="5.25" customHeight="1" x14ac:dyDescent="0.2">
      <c r="A41" s="45"/>
      <c r="B41" s="52"/>
      <c r="C41" s="53"/>
      <c r="D41" s="48"/>
      <c r="E41" s="287"/>
      <c r="F41" s="288"/>
      <c r="G41" s="288"/>
      <c r="H41" s="277"/>
      <c r="J41" s="267"/>
    </row>
    <row r="42" spans="1:10" s="36" customFormat="1" x14ac:dyDescent="0.2">
      <c r="A42" s="60" t="s">
        <v>87</v>
      </c>
      <c r="B42" s="1207">
        <v>0</v>
      </c>
      <c r="C42" s="1208"/>
      <c r="D42" s="48"/>
      <c r="E42" s="278" t="s">
        <v>998</v>
      </c>
      <c r="F42" s="500"/>
      <c r="G42" s="500">
        <f>+IF(B56="Postán",Hirdetmény!O24,0)</f>
        <v>0</v>
      </c>
      <c r="H42" s="282" t="s">
        <v>92</v>
      </c>
      <c r="J42" s="267"/>
    </row>
    <row r="43" spans="1:10" s="36" customFormat="1" ht="5.25" customHeight="1" x14ac:dyDescent="0.2">
      <c r="A43" s="60"/>
      <c r="B43" s="52"/>
      <c r="C43" s="53"/>
      <c r="D43" s="48"/>
      <c r="E43" s="275"/>
      <c r="F43" s="276"/>
      <c r="G43" s="276"/>
      <c r="H43" s="277"/>
      <c r="J43" s="68"/>
    </row>
    <row r="44" spans="1:10" s="36" customFormat="1" x14ac:dyDescent="0.2">
      <c r="A44" s="60" t="s">
        <v>88</v>
      </c>
      <c r="B44" s="1207">
        <v>0</v>
      </c>
      <c r="C44" s="1208"/>
      <c r="D44" s="48"/>
      <c r="E44" s="278" t="s">
        <v>1086</v>
      </c>
      <c r="F44" s="500"/>
      <c r="G44" s="682">
        <f>+B66</f>
        <v>0</v>
      </c>
      <c r="H44" s="282" t="s">
        <v>92</v>
      </c>
      <c r="J44" s="270"/>
    </row>
    <row r="45" spans="1:10" s="36" customFormat="1" ht="5.25" customHeight="1" x14ac:dyDescent="0.2">
      <c r="A45" s="60"/>
      <c r="B45" s="52"/>
      <c r="C45" s="53"/>
      <c r="D45" s="48"/>
      <c r="E45" s="512"/>
      <c r="F45" s="513"/>
      <c r="G45" s="513"/>
      <c r="H45" s="514"/>
      <c r="J45" s="267"/>
    </row>
    <row r="46" spans="1:10" s="36" customFormat="1" x14ac:dyDescent="0.2">
      <c r="A46" s="61" t="s">
        <v>727</v>
      </c>
      <c r="B46" s="1181">
        <v>320000</v>
      </c>
      <c r="C46" s="1182"/>
      <c r="E46" s="278" t="s">
        <v>1059</v>
      </c>
      <c r="F46" s="500"/>
      <c r="G46" s="279">
        <f>IF(OR(AND(B7=paraméterek!A178,B15=paraméterek!C177),B7=paraméterek!A179,B7=paraméterek!A180),2*Hirdetmény!O28,)</f>
        <v>0</v>
      </c>
      <c r="H46" s="282" t="s">
        <v>92</v>
      </c>
      <c r="J46" s="267"/>
    </row>
    <row r="47" spans="1:10" s="36" customFormat="1" ht="5.25" customHeight="1" x14ac:dyDescent="0.2">
      <c r="A47" s="61"/>
      <c r="B47" s="49"/>
      <c r="C47" s="50"/>
      <c r="E47" s="512"/>
      <c r="F47" s="513"/>
      <c r="G47" s="513"/>
      <c r="H47" s="514"/>
      <c r="J47" s="267"/>
    </row>
    <row r="48" spans="1:10" s="36" customFormat="1" x14ac:dyDescent="0.2">
      <c r="A48" s="61" t="s">
        <v>664</v>
      </c>
      <c r="B48" s="1181">
        <v>0</v>
      </c>
      <c r="C48" s="1182"/>
      <c r="E48" s="725" t="s">
        <v>1002</v>
      </c>
      <c r="F48" s="726"/>
      <c r="G48" s="731">
        <f>+B34</f>
        <v>0</v>
      </c>
      <c r="H48" s="727" t="s">
        <v>92</v>
      </c>
      <c r="J48" s="267"/>
    </row>
    <row r="49" spans="1:12" s="36" customFormat="1" ht="5.25" customHeight="1" thickBot="1" x14ac:dyDescent="0.25">
      <c r="A49" s="62"/>
      <c r="B49" s="63"/>
      <c r="C49" s="64"/>
      <c r="E49" s="728"/>
      <c r="F49" s="729"/>
      <c r="G49" s="729"/>
      <c r="H49" s="730"/>
      <c r="J49" s="267"/>
    </row>
    <row r="50" spans="1:12" s="36" customFormat="1" ht="15" customHeight="1" thickBot="1" x14ac:dyDescent="0.25">
      <c r="A50" s="65"/>
      <c r="B50" s="49"/>
      <c r="C50" s="49"/>
      <c r="E50" s="1201" t="str">
        <f>+IF($B$24="igen","A fenti összegek az Akció keretében visszatérített egyszeri díjak (42.000 Ft Fedezet értékelési díj egy ingatlan vonatkozásában, továbbá a Közjegyzői díj, max. 40.000 Ft értékben) figyelembevételével kerültek meghatározásra!","")</f>
        <v>A fenti összegek az Akció keretében visszatérített egyszeri díjak (42.000 Ft Fedezet értékelési díj egy ingatlan vonatkozásában, továbbá a Közjegyzői díj, max. 40.000 Ft értékben) figyelembevételével kerültek meghatározásra!</v>
      </c>
      <c r="F50" s="1201"/>
      <c r="G50" s="1201"/>
      <c r="H50" s="1201"/>
      <c r="J50" s="267"/>
    </row>
    <row r="51" spans="1:12" s="36" customFormat="1" ht="5.25" customHeight="1" x14ac:dyDescent="0.2">
      <c r="A51" s="363"/>
      <c r="B51" s="58"/>
      <c r="C51" s="59"/>
      <c r="E51" s="1201"/>
      <c r="F51" s="1201"/>
      <c r="G51" s="1201"/>
      <c r="H51" s="1201"/>
      <c r="I51" s="269"/>
      <c r="J51" s="267"/>
    </row>
    <row r="52" spans="1:12" s="36" customFormat="1" ht="14.25" hidden="1" customHeight="1" x14ac:dyDescent="0.2">
      <c r="A52" s="45" t="s">
        <v>90</v>
      </c>
      <c r="B52" s="67">
        <v>0</v>
      </c>
      <c r="C52" s="364">
        <f>+B9*B52</f>
        <v>0</v>
      </c>
      <c r="E52" s="1201"/>
      <c r="F52" s="1201"/>
      <c r="G52" s="1201"/>
      <c r="H52" s="1201"/>
      <c r="I52" s="269"/>
      <c r="J52" s="267"/>
    </row>
    <row r="53" spans="1:12" s="36" customFormat="1" ht="9" hidden="1" customHeight="1" x14ac:dyDescent="0.2">
      <c r="A53" s="54"/>
      <c r="B53" s="47"/>
      <c r="C53" s="55"/>
      <c r="E53" s="1201"/>
      <c r="F53" s="1201"/>
      <c r="G53" s="1201"/>
      <c r="H53" s="1201"/>
      <c r="I53" s="269"/>
      <c r="J53" s="267"/>
    </row>
    <row r="54" spans="1:12" s="36" customFormat="1" ht="15" customHeight="1" x14ac:dyDescent="0.2">
      <c r="A54" s="365" t="s">
        <v>988</v>
      </c>
      <c r="B54" s="1207" t="s">
        <v>745</v>
      </c>
      <c r="C54" s="1208"/>
      <c r="E54" s="1201"/>
      <c r="F54" s="1201"/>
      <c r="G54" s="1201"/>
      <c r="H54" s="1201"/>
      <c r="I54" s="269"/>
      <c r="J54" s="267"/>
    </row>
    <row r="55" spans="1:12" s="36" customFormat="1" ht="5.25" customHeight="1" x14ac:dyDescent="0.2">
      <c r="A55" s="42"/>
      <c r="B55" s="52"/>
      <c r="C55" s="53"/>
      <c r="E55" s="1201"/>
      <c r="F55" s="1201"/>
      <c r="G55" s="1201"/>
      <c r="H55" s="1201"/>
      <c r="I55" s="269"/>
      <c r="J55" s="267"/>
    </row>
    <row r="56" spans="1:12" s="36" customFormat="1" ht="14.25" customHeight="1" x14ac:dyDescent="0.2">
      <c r="A56" s="501" t="s">
        <v>994</v>
      </c>
      <c r="B56" s="1207" t="s">
        <v>997</v>
      </c>
      <c r="C56" s="1208"/>
      <c r="E56" s="1201"/>
      <c r="F56" s="1201"/>
      <c r="G56" s="1201"/>
      <c r="H56" s="1201"/>
      <c r="I56" s="269"/>
      <c r="J56" s="267"/>
    </row>
    <row r="57" spans="1:12" s="36" customFormat="1" ht="7.5" customHeight="1" x14ac:dyDescent="0.2">
      <c r="A57" s="42"/>
      <c r="B57" s="52"/>
      <c r="C57" s="53"/>
      <c r="H57" s="69"/>
      <c r="I57" s="269"/>
      <c r="J57" s="267"/>
    </row>
    <row r="58" spans="1:12" s="36" customFormat="1" ht="15.75" customHeight="1" x14ac:dyDescent="0.2">
      <c r="A58" s="45" t="s">
        <v>766</v>
      </c>
      <c r="B58" s="1226">
        <f>+VLOOKUP(B54,paraméterek!$A$264:$C$287,2,FALSE)</f>
        <v>0</v>
      </c>
      <c r="C58" s="1227"/>
      <c r="E58" s="686" t="s">
        <v>842</v>
      </c>
      <c r="F58" s="687"/>
      <c r="G58" s="688">
        <f>G30+G32+G34+G36+G38+G46</f>
        <v>18850</v>
      </c>
      <c r="I58" s="269"/>
      <c r="J58" s="267"/>
    </row>
    <row r="59" spans="1:12" s="36" customFormat="1" ht="10.5" customHeight="1" thickBot="1" x14ac:dyDescent="0.25">
      <c r="A59" s="366" t="s">
        <v>767</v>
      </c>
      <c r="B59" s="270"/>
      <c r="C59" s="268"/>
      <c r="G59" s="69"/>
      <c r="I59" s="269"/>
      <c r="J59" s="267"/>
      <c r="K59" s="70"/>
      <c r="L59" s="70"/>
    </row>
    <row r="60" spans="1:12" s="36" customFormat="1" x14ac:dyDescent="0.2">
      <c r="A60" s="45" t="s">
        <v>741</v>
      </c>
      <c r="B60" s="1228">
        <f>+VLOOKUP(B54,paraméterek!$A$264:$C$287,3,FALSE)</f>
        <v>0</v>
      </c>
      <c r="C60" s="1229"/>
      <c r="E60" s="689" t="s">
        <v>97</v>
      </c>
      <c r="F60" s="677"/>
      <c r="G60" s="690">
        <f>IF(H32="Bank meghitelezi",G32,0)</f>
        <v>0</v>
      </c>
      <c r="I60" s="269"/>
      <c r="J60" s="267"/>
      <c r="K60" s="70"/>
      <c r="L60" s="70"/>
    </row>
    <row r="61" spans="1:12" s="36" customFormat="1" ht="5.25" customHeight="1" thickBot="1" x14ac:dyDescent="0.25">
      <c r="A61" s="56"/>
      <c r="B61" s="504"/>
      <c r="C61" s="1041"/>
      <c r="E61" s="678"/>
      <c r="F61" s="47"/>
      <c r="G61" s="691"/>
      <c r="H61" s="68"/>
      <c r="I61" s="269"/>
      <c r="J61" s="267"/>
      <c r="K61" s="70"/>
      <c r="L61" s="70"/>
    </row>
    <row r="62" spans="1:12" s="36" customFormat="1" ht="15.75" customHeight="1" thickBot="1" x14ac:dyDescent="0.25">
      <c r="A62" s="562" t="s">
        <v>1013</v>
      </c>
      <c r="B62" s="1222">
        <v>43376</v>
      </c>
      <c r="C62" s="1223"/>
      <c r="E62" s="692" t="s">
        <v>98</v>
      </c>
      <c r="F62" s="679"/>
      <c r="G62" s="693">
        <f>+G60+B9</f>
        <v>5000000</v>
      </c>
      <c r="H62" s="68"/>
      <c r="I62" s="269"/>
      <c r="J62" s="267"/>
      <c r="K62" s="70"/>
      <c r="L62" s="70"/>
    </row>
    <row r="63" spans="1:12" s="36" customFormat="1" ht="5.25" customHeight="1" x14ac:dyDescent="0.2">
      <c r="A63" s="505"/>
      <c r="B63" s="506"/>
      <c r="C63" s="507"/>
      <c r="E63" s="68"/>
      <c r="F63" s="68"/>
      <c r="G63" s="68"/>
      <c r="H63" s="68"/>
      <c r="I63" s="269"/>
      <c r="J63" s="267"/>
      <c r="K63" s="70"/>
      <c r="L63" s="70"/>
    </row>
    <row r="64" spans="1:12" s="36" customFormat="1" ht="15.75" customHeight="1" x14ac:dyDescent="0.2">
      <c r="A64" s="42" t="s">
        <v>989</v>
      </c>
      <c r="B64" s="1204" t="s">
        <v>1279</v>
      </c>
      <c r="C64" s="1205"/>
      <c r="E64" s="715"/>
      <c r="F64" s="715"/>
      <c r="G64" s="715"/>
      <c r="H64" s="715"/>
      <c r="I64" s="269"/>
      <c r="J64" s="267"/>
      <c r="K64" s="70"/>
      <c r="L64" s="70"/>
    </row>
    <row r="65" spans="1:58" s="68" customFormat="1" ht="5.25" customHeight="1" x14ac:dyDescent="0.2">
      <c r="A65" s="61"/>
      <c r="B65" s="497"/>
      <c r="C65" s="55"/>
      <c r="E65" s="1192" t="s">
        <v>1095</v>
      </c>
      <c r="F65" s="1193"/>
      <c r="G65" s="1193"/>
      <c r="H65" s="1194"/>
      <c r="I65" s="272"/>
      <c r="J65" s="271"/>
    </row>
    <row r="66" spans="1:58" s="68" customFormat="1" ht="15" customHeight="1" x14ac:dyDescent="0.2">
      <c r="A66" s="61" t="s">
        <v>990</v>
      </c>
      <c r="B66" s="1181"/>
      <c r="C66" s="1182"/>
      <c r="E66" s="1195"/>
      <c r="F66" s="1196"/>
      <c r="G66" s="1196"/>
      <c r="H66" s="1197"/>
      <c r="I66" s="267"/>
      <c r="J66" s="271"/>
      <c r="AI66" s="916"/>
      <c r="AJ66" s="66"/>
    </row>
    <row r="67" spans="1:58" s="68" customFormat="1" ht="4.5" customHeight="1" x14ac:dyDescent="0.2">
      <c r="A67" s="61"/>
      <c r="B67" s="497"/>
      <c r="C67" s="55"/>
      <c r="E67" s="1195"/>
      <c r="F67" s="1196"/>
      <c r="G67" s="1196"/>
      <c r="H67" s="1197"/>
      <c r="M67" s="261"/>
    </row>
    <row r="68" spans="1:58" s="68" customFormat="1" ht="14.25" customHeight="1" x14ac:dyDescent="0.2">
      <c r="A68" s="61" t="s">
        <v>991</v>
      </c>
      <c r="B68" s="1183" t="s">
        <v>888</v>
      </c>
      <c r="C68" s="1184"/>
      <c r="E68" s="1195"/>
      <c r="F68" s="1196"/>
      <c r="G68" s="1196"/>
      <c r="H68" s="1197"/>
      <c r="L68" s="362"/>
    </row>
    <row r="69" spans="1:58" s="68" customFormat="1" ht="5.25" customHeight="1" thickBot="1" x14ac:dyDescent="0.25">
      <c r="A69" s="508"/>
      <c r="B69" s="509"/>
      <c r="C69" s="510"/>
      <c r="E69" s="1198"/>
      <c r="F69" s="1199"/>
      <c r="G69" s="1199"/>
      <c r="H69" s="1200"/>
    </row>
    <row r="70" spans="1:58" s="68" customFormat="1" x14ac:dyDescent="0.2">
      <c r="A70" s="333"/>
      <c r="B70" s="497"/>
      <c r="C70" s="47"/>
      <c r="E70" s="340"/>
      <c r="F70" s="340"/>
      <c r="G70" s="260"/>
      <c r="H70" s="261"/>
      <c r="AV70" s="265"/>
      <c r="AW70" s="265" t="s">
        <v>1265</v>
      </c>
      <c r="BB70" s="265" t="s">
        <v>1266</v>
      </c>
    </row>
    <row r="71" spans="1:58" s="68" customFormat="1" hidden="1" x14ac:dyDescent="0.2">
      <c r="E71" s="340"/>
      <c r="F71" s="340"/>
      <c r="G71" s="260"/>
      <c r="H71" s="261"/>
      <c r="K71" s="700" t="s">
        <v>1096</v>
      </c>
      <c r="O71" s="1189" t="s">
        <v>1074</v>
      </c>
      <c r="P71" s="1190"/>
      <c r="Q71" s="1191"/>
      <c r="R71" s="701">
        <f>POWER(IRR(R72:R673,)+1,12)-1</f>
        <v>2.3884083226163755E-2</v>
      </c>
      <c r="S71" s="1189" t="s">
        <v>1069</v>
      </c>
      <c r="T71" s="1190"/>
      <c r="U71" s="1191"/>
      <c r="V71" s="701">
        <f>POWER(IRR(V72:V673,)+1,12)-1</f>
        <v>3.9558150786797697E-2</v>
      </c>
      <c r="W71" s="1189" t="s">
        <v>1070</v>
      </c>
      <c r="X71" s="1190"/>
      <c r="Y71" s="1191"/>
      <c r="Z71" s="701">
        <f>POWER(IRR(Z72:Z673,)+1,12)-1</f>
        <v>6.0802696545990909E-2</v>
      </c>
      <c r="AB71" s="700" t="s">
        <v>1188</v>
      </c>
      <c r="AF71" s="1189" t="s">
        <v>1074</v>
      </c>
      <c r="AG71" s="1190"/>
      <c r="AH71" s="1190"/>
      <c r="AI71" s="1191"/>
      <c r="AJ71" s="701">
        <f>POWER(IRR(AJ72:AJ673,)+1,12)-1</f>
        <v>2.3853913294768159E-2</v>
      </c>
      <c r="AK71" s="1189" t="s">
        <v>1069</v>
      </c>
      <c r="AL71" s="1190"/>
      <c r="AM71" s="1190"/>
      <c r="AN71" s="1191"/>
      <c r="AO71" s="701">
        <f>POWER(IRR(AO72:AO673,)+1,12)-1</f>
        <v>3.953054606222417E-2</v>
      </c>
      <c r="AP71" s="1189" t="s">
        <v>1070</v>
      </c>
      <c r="AQ71" s="1190"/>
      <c r="AR71" s="1190"/>
      <c r="AS71" s="1191"/>
      <c r="AT71" s="701">
        <f>POWER(IRR(AT72:AT673,)+1,12)-1</f>
        <v>6.0778403842481454E-2</v>
      </c>
      <c r="AV71" s="1002" t="s">
        <v>1264</v>
      </c>
      <c r="AW71" s="1001">
        <f>'Személyes tájék'!C81</f>
        <v>0.127</v>
      </c>
      <c r="AZ71" s="1003">
        <f>POWER(IRR(AZ72:AZ673,)+1,12)-1</f>
        <v>0.13733773880144318</v>
      </c>
      <c r="BB71" s="1001">
        <f>AW71</f>
        <v>0.127</v>
      </c>
      <c r="BF71" s="1003">
        <f>POWER(IRR(BF72:BF673,)+1,12)-1</f>
        <v>0.13732339215009537</v>
      </c>
    </row>
    <row r="72" spans="1:58" s="68" customFormat="1" hidden="1" x14ac:dyDescent="0.2">
      <c r="E72" s="340"/>
      <c r="F72" s="340"/>
      <c r="G72" s="260"/>
      <c r="H72" s="261"/>
      <c r="K72" s="695" t="s">
        <v>588</v>
      </c>
      <c r="L72" s="695" t="s">
        <v>1087</v>
      </c>
      <c r="M72" s="695" t="s">
        <v>1088</v>
      </c>
      <c r="N72" s="695" t="s">
        <v>1089</v>
      </c>
      <c r="O72" s="695" t="s">
        <v>1090</v>
      </c>
      <c r="P72" s="695" t="s">
        <v>1091</v>
      </c>
      <c r="Q72" s="695" t="s">
        <v>1092</v>
      </c>
      <c r="R72" s="695" t="s">
        <v>1093</v>
      </c>
      <c r="S72" s="695" t="s">
        <v>1090</v>
      </c>
      <c r="T72" s="695" t="s">
        <v>1091</v>
      </c>
      <c r="U72" s="695" t="s">
        <v>1092</v>
      </c>
      <c r="V72" s="695" t="s">
        <v>1093</v>
      </c>
      <c r="W72" s="695" t="s">
        <v>1090</v>
      </c>
      <c r="X72" s="695" t="s">
        <v>1091</v>
      </c>
      <c r="Y72" s="695" t="s">
        <v>1092</v>
      </c>
      <c r="Z72" s="695" t="s">
        <v>1093</v>
      </c>
      <c r="AB72" s="695" t="s">
        <v>588</v>
      </c>
      <c r="AC72" s="695" t="s">
        <v>1087</v>
      </c>
      <c r="AD72" s="695" t="s">
        <v>1088</v>
      </c>
      <c r="AE72" s="695" t="s">
        <v>1089</v>
      </c>
      <c r="AF72" s="695" t="s">
        <v>1090</v>
      </c>
      <c r="AG72" s="695" t="s">
        <v>1091</v>
      </c>
      <c r="AH72" s="695" t="s">
        <v>1104</v>
      </c>
      <c r="AI72" s="695" t="s">
        <v>1092</v>
      </c>
      <c r="AJ72" s="695" t="s">
        <v>1093</v>
      </c>
      <c r="AK72" s="695" t="s">
        <v>1090</v>
      </c>
      <c r="AL72" s="695" t="s">
        <v>1091</v>
      </c>
      <c r="AM72" s="695" t="s">
        <v>1104</v>
      </c>
      <c r="AN72" s="695" t="s">
        <v>1092</v>
      </c>
      <c r="AO72" s="695" t="s">
        <v>1093</v>
      </c>
      <c r="AP72" s="695" t="s">
        <v>1090</v>
      </c>
      <c r="AQ72" s="695" t="s">
        <v>1091</v>
      </c>
      <c r="AR72" s="695" t="s">
        <v>1104</v>
      </c>
      <c r="AS72" s="695" t="s">
        <v>1092</v>
      </c>
      <c r="AT72" s="695" t="s">
        <v>1093</v>
      </c>
      <c r="AW72" s="695" t="s">
        <v>1090</v>
      </c>
      <c r="AX72" s="695" t="s">
        <v>1091</v>
      </c>
      <c r="AY72" s="695" t="s">
        <v>1092</v>
      </c>
      <c r="AZ72" s="695" t="s">
        <v>1093</v>
      </c>
      <c r="BA72" s="695"/>
      <c r="BB72" s="695" t="s">
        <v>1090</v>
      </c>
      <c r="BC72" s="695" t="s">
        <v>1091</v>
      </c>
      <c r="BD72" s="695" t="s">
        <v>1104</v>
      </c>
      <c r="BE72" s="695" t="s">
        <v>1092</v>
      </c>
      <c r="BF72" s="695" t="s">
        <v>1093</v>
      </c>
    </row>
    <row r="73" spans="1:58" s="68" customFormat="1" hidden="1" x14ac:dyDescent="0.2">
      <c r="E73" s="340"/>
      <c r="F73" s="340"/>
      <c r="G73" s="260"/>
      <c r="H73" s="261"/>
      <c r="K73" s="696">
        <v>0</v>
      </c>
      <c r="L73" s="697">
        <f>F7</f>
        <v>2.2899999999999997E-2</v>
      </c>
      <c r="M73" s="697">
        <f>G7</f>
        <v>3.7900000000000003E-2</v>
      </c>
      <c r="N73" s="697">
        <f>H7</f>
        <v>5.79E-2</v>
      </c>
      <c r="O73" s="696"/>
      <c r="P73" s="696"/>
      <c r="Q73" s="698">
        <f>$G$62</f>
        <v>5000000</v>
      </c>
      <c r="R73" s="698">
        <f>-Q73+$G$30+$G$32+$G$34+$G$36+$G$40+$G$46</f>
        <v>-4981150</v>
      </c>
      <c r="S73" s="696"/>
      <c r="T73" s="696"/>
      <c r="U73" s="698">
        <f>$G$62</f>
        <v>5000000</v>
      </c>
      <c r="V73" s="698">
        <f>-U73+$G$30+$G$32+$G$34+$G$36+$G$40+$G$46</f>
        <v>-4981150</v>
      </c>
      <c r="W73" s="696"/>
      <c r="X73" s="696"/>
      <c r="Y73" s="698">
        <f>$G$62</f>
        <v>5000000</v>
      </c>
      <c r="Z73" s="698">
        <f>-Y73+$G$30+$G$32+$G$34+$G$36+$G$40+$G$46</f>
        <v>-4981150</v>
      </c>
      <c r="AB73" s="696">
        <f t="shared" ref="AB73:AB136" si="0">IF($K73&lt;=$B$13+$C$78,$K73,"")</f>
        <v>0</v>
      </c>
      <c r="AC73" s="697">
        <f>L73</f>
        <v>2.2899999999999997E-2</v>
      </c>
      <c r="AD73" s="697">
        <f>M73</f>
        <v>3.7900000000000003E-2</v>
      </c>
      <c r="AE73" s="697">
        <f>N73</f>
        <v>5.79E-2</v>
      </c>
      <c r="AF73" s="696"/>
      <c r="AG73" s="696"/>
      <c r="AH73" s="696"/>
      <c r="AI73" s="698">
        <f>IFERROR(IF(ISNUMBER(AI72),AI72,)+IF($K73=$C$78,$G$62*$C$81,)+IF($K73=$C$79,$G$62*(1-$C$81),)-AF73,"")</f>
        <v>5000000</v>
      </c>
      <c r="AJ73" s="698">
        <f>-AI73+$G$30+$G$32+$G$34+$G$36+$G$40+IF($K73=$C$78,$G$46/2,)+IF($K73=$C$79,$G$46/2,)</f>
        <v>-4981150</v>
      </c>
      <c r="AK73" s="696"/>
      <c r="AL73" s="696"/>
      <c r="AM73" s="696"/>
      <c r="AN73" s="698">
        <f t="shared" ref="AN73:AN136" si="1">IFERROR(IF(ISNUMBER(AN72),AN72,)+IF($K73=$C$78,$G$62*$C$81,)+IF($K73=$C$79,$G$62*(1-$C$81),)-AK73,"")</f>
        <v>5000000</v>
      </c>
      <c r="AO73" s="698">
        <f>-AN73+$G$30+$G$32+$G$34+$G$36+$G$40+IF($K73=$C$78,$G$46/2,)+IF($K73=$C$79,$G$46/2,)</f>
        <v>-4981150</v>
      </c>
      <c r="AP73" s="696"/>
      <c r="AQ73" s="696"/>
      <c r="AR73" s="696"/>
      <c r="AS73" s="698">
        <f t="shared" ref="AS73:AS136" si="2">IFERROR(IF(ISNUMBER(AS72),AS72,)+IF($K73=$C$78,$G$62*$C$81,)+IF($K73=$C$79,$G$62*(1-$C$81),)-AP73,"")</f>
        <v>5000000</v>
      </c>
      <c r="AT73" s="698">
        <f>-AS73+$G$30+$G$32+$G$34+$G$36+$G$40+IF($K73=$C$78,$G$46/2,)+IF($K73=$C$79,$G$46/2,)</f>
        <v>-4981150</v>
      </c>
      <c r="AW73" s="696"/>
      <c r="AX73" s="696"/>
      <c r="AY73" s="698">
        <f>$G$62</f>
        <v>5000000</v>
      </c>
      <c r="AZ73" s="698">
        <f>-AY73+$G$30+$G$32+$G$34+$G$36+$G$40+$G$46</f>
        <v>-4981150</v>
      </c>
      <c r="BB73" s="696"/>
      <c r="BC73" s="696"/>
      <c r="BD73" s="696"/>
      <c r="BE73" s="698">
        <f>IFERROR(IF(ISNUMBER(BE72),BE72,)+IF($K73=$C$78,$G$62*$C$81,)+IF($K73=$C$79,$G$62*(1-$C$81),)-BB73,"")</f>
        <v>5000000</v>
      </c>
      <c r="BF73" s="698">
        <f>-BE73+$G$30+$G$32+$G$34+$G$36+$G$40+IF($K73=$C$78,$G$46/2,)+IF($K73=$C$79,$G$46/2,)</f>
        <v>-4981150</v>
      </c>
    </row>
    <row r="74" spans="1:58" s="68" customFormat="1" hidden="1" x14ac:dyDescent="0.2">
      <c r="E74" s="340"/>
      <c r="F74" s="340"/>
      <c r="G74" s="260"/>
      <c r="H74" s="261"/>
      <c r="K74" s="696">
        <f>K73+1</f>
        <v>1</v>
      </c>
      <c r="L74" s="340"/>
      <c r="M74" s="340"/>
      <c r="N74" s="340"/>
      <c r="O74" s="699">
        <f>IFERROR(IF(Q73&gt;1,PPMT($L$73*365/360/12,$K74,$B$13,-$Q$73),""),"")</f>
        <v>16389.049931714144</v>
      </c>
      <c r="P74" s="699">
        <f>IFERROR(IF(Q73&gt;1,IPMT($L$73*365/360/12,$K74,$B$13,-$Q$73),""),"")</f>
        <v>9674.1898148148139</v>
      </c>
      <c r="Q74" s="698">
        <f>IFERROR(Q73-O74,"")</f>
        <v>4983610.9500682857</v>
      </c>
      <c r="R74" s="698">
        <f>IFERROR((O74+P74)*(1+$B$60)+$G$40+IF(MOD($K74-1,3)=0,$G$42,)+IF($B$36="havi",$B$34,)+IF($B$36="negyedéves",IF(MOD($K74-1,3)=0,$B$34,),)+IF($B$36="féléves",IF(MOD($K74-1,6)=0,$B$34,),)+IF($B$36="éves",IF(MOD($K74-1,12)=0,$B$34,),)+IF($B$68="havi",$B$66,)+IF($B$68="negyedéves",IF(MOD($K74-1,3)=0,$B$66,),)+IF($B$68="féléves",IF(MOD($K74-1,6)=0,$B$66,),)+IF($B$68="éves",IF(MOD($K74-1,12)=0,$B$66,),),"")</f>
        <v>26063.239746528958</v>
      </c>
      <c r="S74" s="699">
        <f t="shared" ref="S74:S137" si="3">IFERROR(IF(U73&gt;1,PPMT($M$73*365/360/12,$K74,$B$13,-$Q$73),""),"")</f>
        <v>13875.036774345357</v>
      </c>
      <c r="T74" s="699">
        <f t="shared" ref="T74:T137" si="4">IFERROR(IF(U73&gt;1,IPMT($M$73*365/360/12,$K74,$B$13,-$Q$73),""),"")</f>
        <v>16010.995370370372</v>
      </c>
      <c r="U74" s="698">
        <f>IFERROR(U73-S74,"")</f>
        <v>4986124.9632256543</v>
      </c>
      <c r="V74" s="698">
        <f>IFERROR((S74+T74)*(1+$B$60)+$G$40+IF(MOD($K74-1,60)=0,$G$42,)+IF($B$36="havi",$B$34,)+IF($B$36="negyedéves",IF(MOD($K74-1,3)=0,$B$34,),)+IF($B$36="féléves",IF(MOD($K74-1,6)=0,$B$34,),)+IF($B$36="éves",IF(MOD($K74-1,12)=0,$B$34,),)+IF($B$68="havi",$B$66,)+IF($B$68="negyedéves",IF(MOD($K74-1,3)=0,$B$66,),)+IF($B$68="féléves",IF(MOD($K74-1,6)=0,$B$66,),)+IF($B$68="éves",IF(MOD($K74-1,12)=0,$B$66,),),"")</f>
        <v>29886.032144715729</v>
      </c>
      <c r="W74" s="699">
        <f t="shared" ref="W74:W137" si="5">IFERROR(IF(Y73&gt;1,PPMT($N$73*365/360/12,$K74,$B$13,-$Q$73),""),"")</f>
        <v>10988.703484326896</v>
      </c>
      <c r="X74" s="699">
        <f t="shared" ref="X74:X137" si="6">IFERROR(IF(Y73&gt;1,IPMT($N$73*365/360/12,$K74,$B$13,-$Q$73),""),"")</f>
        <v>24460.069444444445</v>
      </c>
      <c r="Y74" s="698">
        <f t="shared" ref="Y74:Y137" si="7">IFERROR(Y73-W74,"")</f>
        <v>4989011.2965156734</v>
      </c>
      <c r="Z74" s="698">
        <f>IFERROR((W74+X74)*(1+$B$60)+$G$40+IF(MOD($K74-1,120)=0,$G$42,)+IF($B$36="havi",$B$34,)+IF($B$36="negyedéves",IF(MOD($K74-1,3)=0,$B$34,),)+IF($B$36="féléves",IF(MOD($K74-1,6)=0,$B$34,),)+IF($B$36="éves",IF(MOD($K74-1,12)=0,$B$34,),)+IF($B$68="havi",$B$66,)+IF($B$68="negyedéves",IF(MOD($K74-1,3)=0,$B$66,),)+IF($B$68="féléves",IF(MOD($K74-1,6)=0,$B$66,),)+IF($B$68="éves",IF(MOD($K74-1,12)=0,$B$66,),),"")</f>
        <v>35448.772928771345</v>
      </c>
      <c r="AB74" s="696">
        <f t="shared" si="0"/>
        <v>1</v>
      </c>
      <c r="AC74" s="340"/>
      <c r="AD74" s="340"/>
      <c r="AE74" s="340"/>
      <c r="AF74" s="699">
        <f>IFERROR(IF($AB74&lt;=24,,IF(AI73&gt;1,PPMT($AC$73*365/360/12,$K74-$C$79-24,$B$13-24,-$Q$73),"")),"")</f>
        <v>0</v>
      </c>
      <c r="AG74" s="699">
        <f>IFERROR(AI73*$AC$73/12*365/360,"")</f>
        <v>9674.1898148148139</v>
      </c>
      <c r="AH74" s="699">
        <f>IF(ISNUMBER($AB74),IF($AB74&lt;=$C$78,$B$9*$F$13,IF($AB74&lt;=$C$79,$B$9*(1-$C$81)*$F$13,))*365/360/12,"")</f>
        <v>0</v>
      </c>
      <c r="AI74" s="698">
        <f>IFERROR(IF(ISNUMBER(AI73),AI73,)+IF($K74=$C$78,$G$62*$C$81,)+IF($K74=$C$79,$G$62*(1-$C$81),)-AF74,"")</f>
        <v>5000000</v>
      </c>
      <c r="AJ74" s="698">
        <f>IFERROR((AF74+AG74+AH74)*(1+$B$60)+$G$40+IF(MOD($K74-1,3)=0,$G$42,)+IF($B$36="havi",$B$34,)+IF($B$36="negyedéves",IF(MOD($K74-1,3)=0,$B$34,),)+IF($B$36="féléves",IF(MOD($K74-1,6)=0,$B$34,),)+IF($B$36="éves",IF(MOD($K74-1,12)=0,$B$34,),)+IF($B$68="havi",$B$66,)+IF($B$68="negyedéves",IF(MOD($K74-1,3)=0,$B$66,),)+IF($B$68="féléves",IF(MOD($K74-1,6)=0,$B$66,),)+IF($B$68="éves",IF(MOD($K74-1,12)=0,$B$66,),)+IF($K74=$C$78,$G$62*$C$81+$G$46/2,)+IF($K74=$C$79,$G$62*(1-$C$81)+$G$46/2,),"")</f>
        <v>9674.1898148148139</v>
      </c>
      <c r="AK74" s="699">
        <f t="shared" ref="AK74:AK137" si="8">IFERROR(IF($AB74&lt;=24,,IF(AN73&gt;1,PPMT($AD$73*365/360/12,$K74-$C$79-24,$B$13-24,-$Q$73),"")),"")</f>
        <v>0</v>
      </c>
      <c r="AL74" s="699">
        <f t="shared" ref="AL74:AL137" si="9">IFERROR(AN73*$AD$73/12*365/360,"")</f>
        <v>16010.995370370374</v>
      </c>
      <c r="AM74" s="699">
        <f t="shared" ref="AM74:AM137" si="10">IF(ISNUMBER($AB74),IF($AB74&lt;=$C$78,$B$9*$G$13,IF($AB74&lt;=$C$79,$B$9*(1-$C$81)*$G$13,))*365/360/12,"")</f>
        <v>0</v>
      </c>
      <c r="AN74" s="698">
        <f t="shared" si="1"/>
        <v>5000000</v>
      </c>
      <c r="AO74" s="698">
        <f t="shared" ref="AO74:AO137" si="11">IFERROR((AK74+AL74+AM74)*(1+$B$60)+$G$40+IF(MOD($K74-1,60)=0,$G$42,)+IF($B$36="havi",$B$34,)+IF($B$36="negyedéves",IF(MOD($K74-1,3)=0,$B$34,),)+IF($B$36="féléves",IF(MOD($K74-1,6)=0,$B$34,),)+IF($B$36="éves",IF(MOD($K74-1,12)=0,$B$34,),)+IF($B$68="havi",$B$66,)+IF($B$68="negyedéves",IF(MOD($K74-1,3)=0,$B$66,),)+IF($B$68="féléves",IF(MOD($K74-1,6)=0,$B$66,),)+IF($B$68="éves",IF(MOD($K74-1,12)=0,$B$66,),)-IF($K74=$C$78,$G$62*$C$81+$G$46/2,)-IF($K74=$C$79,$G$62*(1-$C$81)+$G$46/2,),"")</f>
        <v>16010.995370370374</v>
      </c>
      <c r="AP74" s="699">
        <f t="shared" ref="AP74:AP137" si="12">IFERROR(IF($AB74&lt;=24,,IF(AS73&gt;1,PPMT($AE$73*365/360/12,$K74-$C$79-24,$B$13-24,-$Q$73),"")),"")</f>
        <v>0</v>
      </c>
      <c r="AQ74" s="699">
        <f t="shared" ref="AQ74:AQ137" si="13">IFERROR(AS73*$AE$73/12*365/360,"")</f>
        <v>24460.069444444445</v>
      </c>
      <c r="AR74" s="699">
        <f t="shared" ref="AR74:AR137" si="14">IF(ISNUMBER($AB74),IF($AB74&lt;=$C$78,$B$9*$H$13,IF($AB74&lt;=$C$79,$B$9*(1-$C$81)*$H$13,))*365/360/12,"")</f>
        <v>0</v>
      </c>
      <c r="AS74" s="698">
        <f t="shared" si="2"/>
        <v>5000000</v>
      </c>
      <c r="AT74" s="698">
        <f t="shared" ref="AT74:AT137" si="15">IFERROR((AP74+AQ74+AR74)*(1+$B$60)+$G$40+IF(MOD($K74-1,120)=0,$G$42,)+IF($B$36="havi",$B$34,)+IF($B$36="negyedéves",IF(MOD($K74-1,3)=0,$B$34,),)+IF($B$36="féléves",IF(MOD($K74-1,6)=0,$B$34,),)+IF($B$36="éves",IF(MOD($K74-1,12)=0,$B$34,),)+IF($B$68="havi",$B$66,)+IF($B$68="negyedéves",IF(MOD($K74-1,3)=0,$B$66,),)+IF($B$68="féléves",IF(MOD($K74-1,6)=0,$B$66,),)+IF($B$68="éves",IF(MOD($K74-1,12)=0,$B$66,),)-IF($K74=$C$78,$G$62*$C$81+$G$46/2,)-IF($K74=$C$79,$G$62*(1-$C$81)+$G$46/2,),"")</f>
        <v>24460.069444444445</v>
      </c>
      <c r="AW74" s="699">
        <f>IFERROR(IF(Q73&gt;1,PPMT($AW$71*365/360/12,$K74,$B$13,-$AY$73),""),"")</f>
        <v>4487.422030474534</v>
      </c>
      <c r="AX74" s="699">
        <f>IFERROR(IF(Q73&gt;1,IPMT($AW$71*365/360/12,$K74,$B$13,-$AY$73),""),"")</f>
        <v>53651.620370370372</v>
      </c>
      <c r="AY74" s="698">
        <f>IFERROR(AY73-AW74,"")</f>
        <v>4995512.577969525</v>
      </c>
      <c r="AZ74" s="698">
        <f>IFERROR((AW74+AX74)*(1+$B$60)+$G$40+IF(MOD($K74-1,3)=0,$G$42,)+IF($B$36="havi",$B$34,)+IF($B$36="negyedéves",IF(MOD($K74-1,3)=0,$B$34,),)+IF($B$36="féléves",IF(MOD($K74-1,6)=0,$B$34,),)+IF($B$36="éves",IF(MOD($K74-1,12)=0,$B$34,),)+IF($B$68="havi",$B$66,)+IF($B$68="negyedéves",IF(MOD($K74-1,3)=0,$B$66,),)+IF($B$68="féléves",IF(MOD($K74-1,6)=0,$B$66,),)+IF($B$68="éves",IF(MOD($K74-1,12)=0,$B$66,),),"")</f>
        <v>58139.042400844904</v>
      </c>
      <c r="BB74" s="699">
        <f>IFERROR(IF($AB74&lt;=24,,IF(BE73&gt;1,PPMT($BB$71*365/360/12,$K74-$C$79-24,$B$13-24,-$BE$73),"")),"")</f>
        <v>0</v>
      </c>
      <c r="BC74" s="699">
        <f>IFERROR(BE73*$BB$71/12*365/360,"")</f>
        <v>53651.620370370365</v>
      </c>
      <c r="BD74" s="699">
        <f>IF(ISNUMBER($AB74),IF($AB74&lt;=$C$78,$B$9*$F$13,IF($AB74&lt;=$C$79,$B$9*(1-$C$81)*$F$13,))*365/360/12,"")</f>
        <v>0</v>
      </c>
      <c r="BE74" s="698">
        <f>IFERROR(IF(ISNUMBER(BE73),BE73,)+IF($K74=$C$78,$G$62*$C$81,)+IF($K74=$C$79,$G$62*(1-$C$81),)-BB74,"")</f>
        <v>5000000</v>
      </c>
      <c r="BF74" s="698">
        <f>IFERROR((BB74+BC74+BD74)*(1+$B$60)+$G$40+IF(MOD($K74-1,3)=0,$G$42,)+IF($B$36="havi",$B$34,)+IF($B$36="negyedéves",IF(MOD($K74-1,3)=0,$B$34,),)+IF($B$36="féléves",IF(MOD($K74-1,6)=0,$B$34,),)+IF($B$36="éves",IF(MOD($K74-1,12)=0,$B$34,),)+IF($B$68="havi",$B$66,)+IF($B$68="negyedéves",IF(MOD($K74-1,3)=0,$B$66,),)+IF($B$68="féléves",IF(MOD($K74-1,6)=0,$B$66,),)+IF($B$68="éves",IF(MOD($K74-1,12)=0,$B$66,),)+IF($K74=$C$78,$G$62*$C$81+$G$46/2,)+IF($K74=$C$79,$G$62*(1-$C$81)+$G$46/2,),"")</f>
        <v>53651.620370370365</v>
      </c>
    </row>
    <row r="75" spans="1:58" s="339" customFormat="1" ht="16.5" hidden="1" customHeight="1" x14ac:dyDescent="0.2">
      <c r="A75" s="68"/>
      <c r="B75" s="68"/>
      <c r="C75" s="68"/>
      <c r="E75" s="340"/>
      <c r="F75" s="340"/>
      <c r="G75" s="260"/>
      <c r="H75" s="261"/>
      <c r="K75" s="696">
        <f t="shared" ref="K75:K138" si="16">K74+1</f>
        <v>2</v>
      </c>
      <c r="L75" s="340"/>
      <c r="M75" s="340"/>
      <c r="N75" s="340"/>
      <c r="O75" s="699">
        <f>IFERROR(IF(Q74&gt;1,PPMT($L$73*365/360/12,$K75,$B$13,-$Q$73),""),"")</f>
        <v>16420.76008769892</v>
      </c>
      <c r="P75" s="699">
        <f>IFERROR(IF(Q74&gt;1,IPMT($L$73*365/360/12,$K75,$B$13,-$Q$73),""),"")</f>
        <v>9642.479658830036</v>
      </c>
      <c r="Q75" s="698">
        <f>IFERROR(Q74-O75,"")</f>
        <v>4967190.189980587</v>
      </c>
      <c r="R75" s="698">
        <f>IFERROR((O75+P75)*(1+$B$60)+$G$40+IF(MOD($K75-1,3)=0,$G$42,)+IF($B$36="havi",$B$34,)+IF($B$36="negyedéves",IF(MOD($K75-1,3)=0,$B$34,),)+IF($B$36="féléves",IF(MOD($K75-1,6)=0,$B$34,),)+IF($B$36="éves",IF(MOD($K75-1,12)=0,$B$34,),)+IF($B$68="havi",$B$66,)+IF($B$68="negyedéves",IF(MOD($K75-1,3)=0,$B$66,),)+IF($B$68="féléves",IF(MOD($K75-1,6)=0,$B$66,),)+IF($B$68="éves",IF(MOD($K75-1,12)=0,$B$66,),),"")</f>
        <v>26063.239746528954</v>
      </c>
      <c r="S75" s="699">
        <f t="shared" si="3"/>
        <v>13919.46740425691</v>
      </c>
      <c r="T75" s="699">
        <f t="shared" si="4"/>
        <v>15966.564740458818</v>
      </c>
      <c r="U75" s="698">
        <f>IFERROR(U74-S75,"")</f>
        <v>4972205.4958213978</v>
      </c>
      <c r="V75" s="698">
        <f>IFERROR((S75+T75)*(1+$B$60)+$G$40+IF(MOD($K75-1,60)=0,$G$42,)+IF($B$36="havi",$B$34,)+IF($B$36="negyedéves",IF(MOD($K75-1,3)=0,$B$34,),)+IF($B$36="féléves",IF(MOD($K75-1,6)=0,$B$34,),)+IF($B$36="éves",IF(MOD($K75-1,12)=0,$B$34,),)+IF($B$68="havi",$B$66,)+IF($B$68="negyedéves",IF(MOD($K75-1,3)=0,$B$66,),)+IF($B$68="féléves",IF(MOD($K75-1,6)=0,$B$66,),)+IF($B$68="éves",IF(MOD($K75-1,12)=0,$B$66,),),"")</f>
        <v>29886.032144715726</v>
      </c>
      <c r="W75" s="699">
        <f t="shared" si="5"/>
        <v>11042.460374393104</v>
      </c>
      <c r="X75" s="699">
        <f t="shared" si="6"/>
        <v>24406.312554378244</v>
      </c>
      <c r="Y75" s="698">
        <f t="shared" si="7"/>
        <v>4977968.8361412799</v>
      </c>
      <c r="Z75" s="698">
        <f>IFERROR((W75+X75)*(1+$B$60)+$G$40+IF(MOD($K75-1,120)=0,$G$42,)+IF($B$36="havi",$B$34,)+IF($B$36="negyedéves",IF(MOD($K75-1,3)=0,$B$34,),)+IF($B$36="féléves",IF(MOD($K75-1,6)=0,$B$34,),)+IF($B$36="éves",IF(MOD($K75-1,12)=0,$B$34,),)+IF($B$68="havi",$B$66,)+IF($B$68="negyedéves",IF(MOD($K75-1,3)=0,$B$66,),)+IF($B$68="féléves",IF(MOD($K75-1,6)=0,$B$66,),)+IF($B$68="éves",IF(MOD($K75-1,12)=0,$B$66,),),"")</f>
        <v>35448.772928771345</v>
      </c>
      <c r="AB75" s="696">
        <f t="shared" si="0"/>
        <v>2</v>
      </c>
      <c r="AC75" s="340"/>
      <c r="AD75" s="340"/>
      <c r="AE75" s="340"/>
      <c r="AF75" s="699">
        <f>IFERROR(IF($AB75&lt;=24,,IF(AI74&gt;1,PPMT($AC$73*365/360/12,$K75-$C$79-24,$B$13-24,-$Q$73),"")),"")</f>
        <v>0</v>
      </c>
      <c r="AG75" s="699">
        <f>IFERROR(AI74*$AC$73/12*365/360,"")</f>
        <v>9674.1898148148139</v>
      </c>
      <c r="AH75" s="699">
        <f>IF(ISNUMBER($AB75),IF($AB75&lt;=$C$78,$B$9*$F$13,IF($AB75&lt;=$C$79,$B$9*(1-$C$81)*$F$13,))*365/360/12,"")</f>
        <v>0</v>
      </c>
      <c r="AI75" s="698">
        <f>IFERROR(IF(ISNUMBER(AI74),AI74,)+IF($K75=$C$78,$G$62*$C$81,)+IF($K75=$C$79,$G$62*(1-$C$81),)-AF75,"")</f>
        <v>5000000</v>
      </c>
      <c r="AJ75" s="698">
        <f>IFERROR((AF75+AG75+AH75)*(1+$B$60)+$G$40+IF(MOD($K75-1,3)=0,$G$42,)+IF($B$36="havi",$B$34,)+IF($B$36="negyedéves",IF(MOD($K75-1,3)=0,$B$34,),)+IF($B$36="féléves",IF(MOD($K75-1,6)=0,$B$34,),)+IF($B$36="éves",IF(MOD($K75-1,12)=0,$B$34,),)+IF($B$68="havi",$B$66,)+IF($B$68="negyedéves",IF(MOD($K75-1,3)=0,$B$66,),)+IF($B$68="féléves",IF(MOD($K75-1,6)=0,$B$66,),)+IF($B$68="éves",IF(MOD($K75-1,12)=0,$B$66,),)+IF($K75=$C$78,$G$62*$C$81+$G$46/2,)+IF($K75=$C$79,$G$62*(1-$C$81)+$G$46/2,),"")</f>
        <v>9674.1898148148139</v>
      </c>
      <c r="AK75" s="699">
        <f t="shared" si="8"/>
        <v>0</v>
      </c>
      <c r="AL75" s="699">
        <f t="shared" si="9"/>
        <v>16010.995370370374</v>
      </c>
      <c r="AM75" s="699">
        <f t="shared" si="10"/>
        <v>0</v>
      </c>
      <c r="AN75" s="698">
        <f t="shared" si="1"/>
        <v>5000000</v>
      </c>
      <c r="AO75" s="698">
        <f t="shared" si="11"/>
        <v>16010.995370370374</v>
      </c>
      <c r="AP75" s="699">
        <f t="shared" si="12"/>
        <v>0</v>
      </c>
      <c r="AQ75" s="699">
        <f t="shared" si="13"/>
        <v>24460.069444444445</v>
      </c>
      <c r="AR75" s="699">
        <f t="shared" si="14"/>
        <v>0</v>
      </c>
      <c r="AS75" s="698">
        <f t="shared" si="2"/>
        <v>5000000</v>
      </c>
      <c r="AT75" s="698">
        <f t="shared" si="15"/>
        <v>24460.069444444445</v>
      </c>
      <c r="AW75" s="699">
        <f>IFERROR(IF(Q74&gt;1,PPMT($AW$71*365/360/12,$K75,$B$13,-$AY$73),""),"")</f>
        <v>4535.5735231186645</v>
      </c>
      <c r="AX75" s="699">
        <f>IFERROR(IF(Q74&gt;1,IPMT($AW$71*365/360/12,$K75,$B$13,-$AY$73),""),"")</f>
        <v>53603.468877726234</v>
      </c>
      <c r="AY75" s="698">
        <f>IFERROR(AY74-AW75,"")</f>
        <v>4990977.0044464059</v>
      </c>
      <c r="AZ75" s="698">
        <f t="shared" ref="AZ75:AZ138" si="17">IFERROR((AW75+AX75)*(1+$B$60)+$G$40+IF(MOD($K75-1,3)=0,$G$42,)+IF($B$36="havi",$B$34,)+IF($B$36="negyedéves",IF(MOD($K75-1,3)=0,$B$34,),)+IF($B$36="féléves",IF(MOD($K75-1,6)=0,$B$34,),)+IF($B$36="éves",IF(MOD($K75-1,12)=0,$B$34,),)+IF($B$68="havi",$B$66,)+IF($B$68="negyedéves",IF(MOD($K75-1,3)=0,$B$66,),)+IF($B$68="féléves",IF(MOD($K75-1,6)=0,$B$66,),)+IF($B$68="éves",IF(MOD($K75-1,12)=0,$B$66,),),"")</f>
        <v>58139.042400844897</v>
      </c>
      <c r="BA75" s="971"/>
      <c r="BB75" s="699">
        <f t="shared" ref="BB75:BB138" si="18">IFERROR(IF($AB75&lt;=24,,IF(BE74&gt;1,PPMT($BB$71*365/360/12,$K75-$C$79-24,$B$13-24,-$BE$73),"")),"")</f>
        <v>0</v>
      </c>
      <c r="BC75" s="699">
        <f t="shared" ref="BC75:BC138" si="19">IFERROR(BE74*$BB$71/12*365/360,"")</f>
        <v>53651.620370370365</v>
      </c>
      <c r="BD75" s="699">
        <f t="shared" ref="BD75:BD138" si="20">IF(ISNUMBER($AB75),IF($AB75&lt;=$C$78,$B$9*$F$13,IF($AB75&lt;=$C$79,$B$9*(1-$C$81)*$F$13,))*365/360/12,"")</f>
        <v>0</v>
      </c>
      <c r="BE75" s="698">
        <f t="shared" ref="BE75:BE138" si="21">IFERROR(IF(ISNUMBER(BE74),BE74,)+IF($K75=$C$78,$G$62*$C$81,)+IF($K75=$C$79,$G$62*(1-$C$81),)-BB75,"")</f>
        <v>5000000</v>
      </c>
      <c r="BF75" s="698">
        <f t="shared" ref="BF75:BF138" si="22">IFERROR((BB75+BC75+BD75)*(1+$B$60)+$G$40+IF(MOD($K75-1,3)=0,$G$42,)+IF($B$36="havi",$B$34,)+IF($B$36="negyedéves",IF(MOD($K75-1,3)=0,$B$34,),)+IF($B$36="féléves",IF(MOD($K75-1,6)=0,$B$34,),)+IF($B$36="éves",IF(MOD($K75-1,12)=0,$B$34,),)+IF($B$68="havi",$B$66,)+IF($B$68="negyedéves",IF(MOD($K75-1,3)=0,$B$66,),)+IF($B$68="féléves",IF(MOD($K75-1,6)=0,$B$66,),)+IF($B$68="éves",IF(MOD($K75-1,12)=0,$B$66,),)+IF($K75=$C$78,$G$62*$C$81+$G$46/2,)+IF($K75=$C$79,$G$62*(1-$C$81)+$G$46/2,),"")</f>
        <v>53651.620370370365</v>
      </c>
    </row>
    <row r="76" spans="1:58" s="68" customFormat="1" hidden="1" x14ac:dyDescent="0.2">
      <c r="A76" s="716" t="s">
        <v>99</v>
      </c>
      <c r="B76" s="717">
        <f>+(B46-(VLOOKUP((B40-B42-B44),paraméterek!$K$7:$L$24,2,FALSE)+VLOOKUP(egyszerűsített_kalkulátor!B42,paraméterek!$N$7:$O$24,2,FALSE)+VLOOKUP(egyszerűsített_kalkulátor!B44,paraméterek!$Q$7:$R$24,2,FALSE))*létmin-B48)*paraméterek!$B$242</f>
        <v>129370</v>
      </c>
      <c r="D76" s="340"/>
      <c r="E76" s="340"/>
      <c r="F76" s="340"/>
      <c r="G76" s="260"/>
      <c r="H76" s="261"/>
      <c r="I76" s="261"/>
      <c r="K76" s="696">
        <f t="shared" si="16"/>
        <v>3</v>
      </c>
      <c r="L76" s="340"/>
      <c r="M76" s="340"/>
      <c r="N76" s="340"/>
      <c r="O76" s="699">
        <f t="shared" ref="O76:O137" si="23">IFERROR(IF(Q75&gt;1,PPMT($L$73*365/360/12,$K76,$B$13,-$Q$73),""),"")</f>
        <v>16452.531597697311</v>
      </c>
      <c r="P76" s="699">
        <f t="shared" ref="P76:P137" si="24">IFERROR(IF(Q75&gt;1,IPMT($L$73*365/360/12,$K76,$B$13,-$Q$73),""),"")</f>
        <v>9610.7081488316489</v>
      </c>
      <c r="Q76" s="698">
        <f t="shared" ref="Q76:Q137" si="25">IFERROR(Q75-O76,"")</f>
        <v>4950737.6583828898</v>
      </c>
      <c r="R76" s="698">
        <f t="shared" ref="R76:R139" si="26">IFERROR((O76+P76)*(1+$B$60)+$G$40+IF(MOD($K76-1,3)=0,$G$42,)+IF($B$36="havi",$B$34,)+IF($B$36="negyedéves",IF(MOD($K76-1,3)=0,$B$34,),)+IF($B$36="féléves",IF(MOD($K76-1,6)=0,$B$34,),)+IF($B$36="éves",IF(MOD($K76-1,12)=0,$B$34,),)+IF($B$68="havi",$B$66,)+IF($B$68="negyedéves",IF(MOD($K76-1,3)=0,$B$66,),)+IF($B$68="féléves",IF(MOD($K76-1,6)=0,$B$66,),)+IF($B$68="éves",IF(MOD($K76-1,12)=0,$B$66,),),"")</f>
        <v>26063.239746528961</v>
      </c>
      <c r="S76" s="699">
        <f t="shared" si="3"/>
        <v>13964.040309890428</v>
      </c>
      <c r="T76" s="699">
        <f t="shared" si="4"/>
        <v>15921.991834825301</v>
      </c>
      <c r="U76" s="698">
        <f t="shared" ref="U76:U137" si="27">IFERROR(U75-S76,"")</f>
        <v>4958241.4555115076</v>
      </c>
      <c r="V76" s="698">
        <f t="shared" ref="V76:V139" si="28">IFERROR((S76+T76)*(1+$B$60)+$G$40+IF(MOD($K76-1,60)=0,$G$42,)+IF($B$36="havi",$B$34,)+IF($B$36="negyedéves",IF(MOD($K76-1,3)=0,$B$34,),)+IF($B$36="féléves",IF(MOD($K76-1,6)=0,$B$34,),)+IF($B$36="éves",IF(MOD($K76-1,12)=0,$B$34,),)+IF($B$68="havi",$B$66,)+IF($B$68="negyedéves",IF(MOD($K76-1,3)=0,$B$66,),)+IF($B$68="féléves",IF(MOD($K76-1,6)=0,$B$66,),)+IF($B$68="éves",IF(MOD($K76-1,12)=0,$B$66,),),"")</f>
        <v>29886.032144715729</v>
      </c>
      <c r="W76" s="699">
        <f t="shared" si="5"/>
        <v>11096.480243912139</v>
      </c>
      <c r="X76" s="699">
        <f t="shared" si="6"/>
        <v>24352.292684859207</v>
      </c>
      <c r="Y76" s="698">
        <f t="shared" si="7"/>
        <v>4966872.3558973679</v>
      </c>
      <c r="Z76" s="698">
        <f t="shared" ref="Z76:Z139" si="29">IFERROR((W76+X76)*(1+$B$60)+$G$40+IF(MOD($K76-1,120)=0,$G$42,)+IF($B$36="havi",$B$34,)+IF($B$36="negyedéves",IF(MOD($K76-1,3)=0,$B$34,),)+IF($B$36="féléves",IF(MOD($K76-1,6)=0,$B$34,),)+IF($B$36="éves",IF(MOD($K76-1,12)=0,$B$34,),)+IF($B$68="havi",$B$66,)+IF($B$68="negyedéves",IF(MOD($K76-1,3)=0,$B$66,),)+IF($B$68="féléves",IF(MOD($K76-1,6)=0,$B$66,),)+IF($B$68="éves",IF(MOD($K76-1,12)=0,$B$66,),),"")</f>
        <v>35448.772928771345</v>
      </c>
      <c r="AB76" s="696">
        <f t="shared" si="0"/>
        <v>3</v>
      </c>
      <c r="AC76" s="340"/>
      <c r="AD76" s="340"/>
      <c r="AE76" s="340"/>
      <c r="AF76" s="699">
        <f t="shared" ref="AF76:AF137" si="30">IFERROR(IF($AB76&lt;=24,,IF(AI75&gt;1,PPMT($AC$73*365/360/12,$K76-$C$79-24,$B$13-24,-$Q$73),"")),"")</f>
        <v>0</v>
      </c>
      <c r="AG76" s="699">
        <f t="shared" ref="AG76:AG137" si="31">IFERROR(AI75*$AC$73/12*365/360,"")</f>
        <v>9674.1898148148139</v>
      </c>
      <c r="AH76" s="699">
        <f t="shared" ref="AH76:AH137" si="32">IF(ISNUMBER($AB76),IF($AB76&lt;=$C$78,$B$9*$F$13,IF($AB76&lt;=$C$79,$B$9*(1-$C$81)*$F$13,))*365/360/12,"")</f>
        <v>0</v>
      </c>
      <c r="AI76" s="698">
        <f t="shared" ref="AI76:AI136" si="33">IFERROR(IF(ISNUMBER(AI75),AI75,)+IF($K76=$C$78,$G$62*$C$81,)+IF($K76=$C$79,$G$62*(1-$C$81),)-AF76,"")</f>
        <v>5000000</v>
      </c>
      <c r="AJ76" s="698">
        <f t="shared" ref="AJ76:AJ137" si="34">IFERROR((AF76+AG76+AH76)*(1+$B$60)+$G$40+IF(MOD($K76-1,3)=0,$G$42,)+IF($B$36="havi",$B$34,)+IF($B$36="negyedéves",IF(MOD($K76-1,3)=0,$B$34,),)+IF($B$36="féléves",IF(MOD($K76-1,6)=0,$B$34,),)+IF($B$36="éves",IF(MOD($K76-1,12)=0,$B$34,),)+IF($B$68="havi",$B$66,)+IF($B$68="negyedéves",IF(MOD($K76-1,3)=0,$B$66,),)+IF($B$68="féléves",IF(MOD($K76-1,6)=0,$B$66,),)+IF($B$68="éves",IF(MOD($K76-1,12)=0,$B$66,),)+IF($K76=$C$78,$G$62*$C$81+$G$46/2,)+IF($K76=$C$79,$G$62*(1-$C$81)+$G$46/2,),"")</f>
        <v>9674.1898148148139</v>
      </c>
      <c r="AK76" s="699">
        <f t="shared" si="8"/>
        <v>0</v>
      </c>
      <c r="AL76" s="699">
        <f t="shared" si="9"/>
        <v>16010.995370370374</v>
      </c>
      <c r="AM76" s="699">
        <f t="shared" si="10"/>
        <v>0</v>
      </c>
      <c r="AN76" s="698">
        <f t="shared" si="1"/>
        <v>5000000</v>
      </c>
      <c r="AO76" s="698">
        <f t="shared" si="11"/>
        <v>16010.995370370374</v>
      </c>
      <c r="AP76" s="699">
        <f t="shared" si="12"/>
        <v>0</v>
      </c>
      <c r="AQ76" s="699">
        <f t="shared" si="13"/>
        <v>24460.069444444445</v>
      </c>
      <c r="AR76" s="699">
        <f t="shared" si="14"/>
        <v>0</v>
      </c>
      <c r="AS76" s="698">
        <f t="shared" si="2"/>
        <v>5000000</v>
      </c>
      <c r="AT76" s="698">
        <f t="shared" si="15"/>
        <v>24460.069444444445</v>
      </c>
      <c r="AW76" s="699">
        <f t="shared" ref="AW76:AW139" si="35">IFERROR(IF(Q75&gt;1,PPMT($AW$71*365/360/12,$K76,$B$13,-$AY$73),""),"")</f>
        <v>4584.2416968835187</v>
      </c>
      <c r="AX76" s="699">
        <f t="shared" ref="AX76:AX139" si="36">IFERROR(IF(Q75&gt;1,IPMT($AW$71*365/360/12,$K76,$B$13,-$AY$73),""),"")</f>
        <v>53554.80070396138</v>
      </c>
      <c r="AY76" s="698">
        <f t="shared" ref="AY76:AY139" si="37">IFERROR(AY75-AW76,"")</f>
        <v>4986392.762749522</v>
      </c>
      <c r="AZ76" s="698">
        <f t="shared" si="17"/>
        <v>58139.042400844897</v>
      </c>
      <c r="BA76" s="971"/>
      <c r="BB76" s="699">
        <f t="shared" si="18"/>
        <v>0</v>
      </c>
      <c r="BC76" s="699">
        <f t="shared" si="19"/>
        <v>53651.620370370365</v>
      </c>
      <c r="BD76" s="699">
        <f t="shared" si="20"/>
        <v>0</v>
      </c>
      <c r="BE76" s="698">
        <f t="shared" si="21"/>
        <v>5000000</v>
      </c>
      <c r="BF76" s="698">
        <f t="shared" si="22"/>
        <v>53651.620370370365</v>
      </c>
    </row>
    <row r="77" spans="1:58" s="68" customFormat="1" ht="15" hidden="1" thickBot="1" x14ac:dyDescent="0.25">
      <c r="D77" s="340"/>
      <c r="F77" s="340"/>
      <c r="G77" s="260"/>
      <c r="H77" s="261"/>
      <c r="I77" s="261"/>
      <c r="J77" s="260"/>
      <c r="K77" s="696">
        <f t="shared" si="16"/>
        <v>4</v>
      </c>
      <c r="L77" s="340"/>
      <c r="M77" s="340"/>
      <c r="N77" s="340"/>
      <c r="O77" s="699">
        <f t="shared" si="23"/>
        <v>16484.36458041938</v>
      </c>
      <c r="P77" s="699">
        <f t="shared" si="24"/>
        <v>9578.8751661095775</v>
      </c>
      <c r="Q77" s="698">
        <f t="shared" si="25"/>
        <v>4934253.29380247</v>
      </c>
      <c r="R77" s="698">
        <f t="shared" si="26"/>
        <v>26063.239746528958</v>
      </c>
      <c r="S77" s="699">
        <f t="shared" si="3"/>
        <v>14008.755946841087</v>
      </c>
      <c r="T77" s="699">
        <f t="shared" si="4"/>
        <v>15877.27619787464</v>
      </c>
      <c r="U77" s="698">
        <f t="shared" si="27"/>
        <v>4944232.6995646665</v>
      </c>
      <c r="V77" s="698">
        <f t="shared" si="28"/>
        <v>29886.032144715726</v>
      </c>
      <c r="W77" s="699">
        <f t="shared" si="5"/>
        <v>11150.764379383139</v>
      </c>
      <c r="X77" s="699">
        <f t="shared" si="6"/>
        <v>24298.008549388203</v>
      </c>
      <c r="Y77" s="698">
        <f t="shared" si="7"/>
        <v>4955721.5915179849</v>
      </c>
      <c r="Z77" s="698">
        <f t="shared" si="29"/>
        <v>35448.772928771345</v>
      </c>
      <c r="AB77" s="696">
        <f t="shared" si="0"/>
        <v>4</v>
      </c>
      <c r="AC77" s="340"/>
      <c r="AD77" s="340"/>
      <c r="AE77" s="340"/>
      <c r="AF77" s="699">
        <f t="shared" si="30"/>
        <v>0</v>
      </c>
      <c r="AG77" s="699">
        <f t="shared" si="31"/>
        <v>9674.1898148148139</v>
      </c>
      <c r="AH77" s="699">
        <f t="shared" si="32"/>
        <v>0</v>
      </c>
      <c r="AI77" s="698">
        <f t="shared" si="33"/>
        <v>5000000</v>
      </c>
      <c r="AJ77" s="698">
        <f t="shared" si="34"/>
        <v>9674.1898148148139</v>
      </c>
      <c r="AK77" s="699">
        <f t="shared" si="8"/>
        <v>0</v>
      </c>
      <c r="AL77" s="699">
        <f t="shared" si="9"/>
        <v>16010.995370370374</v>
      </c>
      <c r="AM77" s="699">
        <f t="shared" si="10"/>
        <v>0</v>
      </c>
      <c r="AN77" s="698">
        <f t="shared" si="1"/>
        <v>5000000</v>
      </c>
      <c r="AO77" s="698">
        <f t="shared" si="11"/>
        <v>16010.995370370374</v>
      </c>
      <c r="AP77" s="699">
        <f t="shared" si="12"/>
        <v>0</v>
      </c>
      <c r="AQ77" s="699">
        <f t="shared" si="13"/>
        <v>24460.069444444445</v>
      </c>
      <c r="AR77" s="699">
        <f t="shared" si="14"/>
        <v>0</v>
      </c>
      <c r="AS77" s="698">
        <f t="shared" si="2"/>
        <v>5000000</v>
      </c>
      <c r="AT77" s="698">
        <f t="shared" si="15"/>
        <v>24460.069444444445</v>
      </c>
      <c r="AW77" s="699">
        <f t="shared" si="35"/>
        <v>4633.4320959249608</v>
      </c>
      <c r="AX77" s="699">
        <f t="shared" si="36"/>
        <v>53505.610304919937</v>
      </c>
      <c r="AY77" s="698">
        <f t="shared" si="37"/>
        <v>4981759.3306535967</v>
      </c>
      <c r="AZ77" s="698">
        <f t="shared" si="17"/>
        <v>58139.042400844897</v>
      </c>
      <c r="BA77" s="971"/>
      <c r="BB77" s="699">
        <f t="shared" si="18"/>
        <v>0</v>
      </c>
      <c r="BC77" s="699">
        <f t="shared" si="19"/>
        <v>53651.620370370365</v>
      </c>
      <c r="BD77" s="699">
        <f t="shared" si="20"/>
        <v>0</v>
      </c>
      <c r="BE77" s="698">
        <f t="shared" si="21"/>
        <v>5000000</v>
      </c>
      <c r="BF77" s="698">
        <f t="shared" si="22"/>
        <v>53651.620370370365</v>
      </c>
    </row>
    <row r="78" spans="1:58" s="265" customFormat="1" hidden="1" x14ac:dyDescent="0.2">
      <c r="A78" s="896" t="s">
        <v>1098</v>
      </c>
      <c r="B78" s="897" t="s">
        <v>1099</v>
      </c>
      <c r="C78" s="898">
        <v>0</v>
      </c>
      <c r="D78" s="719"/>
      <c r="F78" s="719"/>
      <c r="G78" s="720"/>
      <c r="H78" s="721"/>
      <c r="I78" s="721"/>
      <c r="J78" s="720"/>
      <c r="K78" s="696">
        <f t="shared" si="16"/>
        <v>5</v>
      </c>
      <c r="L78" s="719"/>
      <c r="M78" s="719"/>
      <c r="N78" s="719"/>
      <c r="O78" s="699">
        <f t="shared" si="23"/>
        <v>16516.259154804895</v>
      </c>
      <c r="P78" s="699">
        <f t="shared" si="24"/>
        <v>9546.9805917240592</v>
      </c>
      <c r="Q78" s="698">
        <f t="shared" si="25"/>
        <v>4917737.034647665</v>
      </c>
      <c r="R78" s="698">
        <f t="shared" si="26"/>
        <v>26063.239746528954</v>
      </c>
      <c r="S78" s="699">
        <f t="shared" si="3"/>
        <v>14053.614772162995</v>
      </c>
      <c r="T78" s="699">
        <f t="shared" si="4"/>
        <v>15832.417372552736</v>
      </c>
      <c r="U78" s="698">
        <f t="shared" si="27"/>
        <v>4930179.0847925032</v>
      </c>
      <c r="V78" s="698">
        <f t="shared" si="28"/>
        <v>29886.032144715733</v>
      </c>
      <c r="W78" s="699">
        <f t="shared" si="5"/>
        <v>11205.314073598809</v>
      </c>
      <c r="X78" s="699">
        <f t="shared" si="6"/>
        <v>24243.458855172539</v>
      </c>
      <c r="Y78" s="698">
        <f t="shared" si="7"/>
        <v>4944516.2774443859</v>
      </c>
      <c r="Z78" s="698">
        <f t="shared" si="29"/>
        <v>35448.772928771345</v>
      </c>
      <c r="AB78" s="696">
        <f t="shared" si="0"/>
        <v>5</v>
      </c>
      <c r="AC78" s="719"/>
      <c r="AD78" s="719"/>
      <c r="AE78" s="719"/>
      <c r="AF78" s="699">
        <f t="shared" si="30"/>
        <v>0</v>
      </c>
      <c r="AG78" s="699">
        <f t="shared" si="31"/>
        <v>9674.1898148148139</v>
      </c>
      <c r="AH78" s="699">
        <f t="shared" si="32"/>
        <v>0</v>
      </c>
      <c r="AI78" s="698">
        <f t="shared" si="33"/>
        <v>5000000</v>
      </c>
      <c r="AJ78" s="698">
        <f t="shared" si="34"/>
        <v>9674.1898148148139</v>
      </c>
      <c r="AK78" s="699">
        <f t="shared" si="8"/>
        <v>0</v>
      </c>
      <c r="AL78" s="699">
        <f t="shared" si="9"/>
        <v>16010.995370370374</v>
      </c>
      <c r="AM78" s="699">
        <f t="shared" si="10"/>
        <v>0</v>
      </c>
      <c r="AN78" s="698">
        <f t="shared" si="1"/>
        <v>5000000</v>
      </c>
      <c r="AO78" s="698">
        <f t="shared" si="11"/>
        <v>16010.995370370374</v>
      </c>
      <c r="AP78" s="699">
        <f t="shared" si="12"/>
        <v>0</v>
      </c>
      <c r="AQ78" s="699">
        <f t="shared" si="13"/>
        <v>24460.069444444445</v>
      </c>
      <c r="AR78" s="699">
        <f t="shared" si="14"/>
        <v>0</v>
      </c>
      <c r="AS78" s="698">
        <f t="shared" si="2"/>
        <v>5000000</v>
      </c>
      <c r="AT78" s="698">
        <f t="shared" si="15"/>
        <v>24460.069444444445</v>
      </c>
      <c r="AW78" s="699">
        <f t="shared" si="35"/>
        <v>4683.1503238894529</v>
      </c>
      <c r="AX78" s="699">
        <f t="shared" si="36"/>
        <v>53455.892076955446</v>
      </c>
      <c r="AY78" s="698">
        <f t="shared" si="37"/>
        <v>4977076.1803297075</v>
      </c>
      <c r="AZ78" s="698">
        <f t="shared" si="17"/>
        <v>58139.042400844897</v>
      </c>
      <c r="BA78" s="971"/>
      <c r="BB78" s="699">
        <f t="shared" si="18"/>
        <v>0</v>
      </c>
      <c r="BC78" s="699">
        <f t="shared" si="19"/>
        <v>53651.620370370365</v>
      </c>
      <c r="BD78" s="699">
        <f t="shared" si="20"/>
        <v>0</v>
      </c>
      <c r="BE78" s="698">
        <f t="shared" si="21"/>
        <v>5000000</v>
      </c>
      <c r="BF78" s="698">
        <f t="shared" si="22"/>
        <v>53651.620370370365</v>
      </c>
    </row>
    <row r="79" spans="1:58" s="265" customFormat="1" ht="15" hidden="1" thickBot="1" x14ac:dyDescent="0.25">
      <c r="A79" s="896"/>
      <c r="B79" s="897" t="s">
        <v>1100</v>
      </c>
      <c r="C79" s="899">
        <v>0</v>
      </c>
      <c r="D79" s="719"/>
      <c r="F79" s="719"/>
      <c r="G79" s="720"/>
      <c r="H79" s="721"/>
      <c r="I79" s="721"/>
      <c r="J79" s="720"/>
      <c r="K79" s="696">
        <f t="shared" si="16"/>
        <v>6</v>
      </c>
      <c r="L79" s="719"/>
      <c r="M79" s="719"/>
      <c r="N79" s="719"/>
      <c r="O79" s="699">
        <f t="shared" si="23"/>
        <v>16548.215440023745</v>
      </c>
      <c r="P79" s="699">
        <f t="shared" si="24"/>
        <v>9515.0243065052091</v>
      </c>
      <c r="Q79" s="698">
        <f t="shared" si="25"/>
        <v>4901188.8192076413</v>
      </c>
      <c r="R79" s="698">
        <f t="shared" si="26"/>
        <v>26063.239746528954</v>
      </c>
      <c r="S79" s="699">
        <f t="shared" si="3"/>
        <v>14098.617244373807</v>
      </c>
      <c r="T79" s="699">
        <f t="shared" si="4"/>
        <v>15787.414900341917</v>
      </c>
      <c r="U79" s="698">
        <f t="shared" si="27"/>
        <v>4916080.4675481291</v>
      </c>
      <c r="V79" s="698">
        <f t="shared" si="28"/>
        <v>29886.032144715726</v>
      </c>
      <c r="W79" s="699">
        <f t="shared" si="5"/>
        <v>11260.130625676215</v>
      </c>
      <c r="X79" s="699">
        <f t="shared" si="6"/>
        <v>24188.642303095126</v>
      </c>
      <c r="Y79" s="698">
        <f t="shared" si="7"/>
        <v>4933256.1468187096</v>
      </c>
      <c r="Z79" s="698">
        <f t="shared" si="29"/>
        <v>35448.772928771345</v>
      </c>
      <c r="AB79" s="696">
        <f t="shared" si="0"/>
        <v>6</v>
      </c>
      <c r="AC79" s="719"/>
      <c r="AD79" s="719"/>
      <c r="AE79" s="719"/>
      <c r="AF79" s="699">
        <f t="shared" si="30"/>
        <v>0</v>
      </c>
      <c r="AG79" s="699">
        <f t="shared" si="31"/>
        <v>9674.1898148148139</v>
      </c>
      <c r="AH79" s="699">
        <f t="shared" si="32"/>
        <v>0</v>
      </c>
      <c r="AI79" s="698">
        <f t="shared" si="33"/>
        <v>5000000</v>
      </c>
      <c r="AJ79" s="698">
        <f t="shared" si="34"/>
        <v>9674.1898148148139</v>
      </c>
      <c r="AK79" s="699">
        <f t="shared" si="8"/>
        <v>0</v>
      </c>
      <c r="AL79" s="699">
        <f t="shared" si="9"/>
        <v>16010.995370370374</v>
      </c>
      <c r="AM79" s="699">
        <f t="shared" si="10"/>
        <v>0</v>
      </c>
      <c r="AN79" s="698">
        <f t="shared" si="1"/>
        <v>5000000</v>
      </c>
      <c r="AO79" s="698">
        <f t="shared" si="11"/>
        <v>16010.995370370374</v>
      </c>
      <c r="AP79" s="699">
        <f t="shared" si="12"/>
        <v>0</v>
      </c>
      <c r="AQ79" s="699">
        <f t="shared" si="13"/>
        <v>24460.069444444445</v>
      </c>
      <c r="AR79" s="699">
        <f t="shared" si="14"/>
        <v>0</v>
      </c>
      <c r="AS79" s="698">
        <f t="shared" si="2"/>
        <v>5000000</v>
      </c>
      <c r="AT79" s="698">
        <f t="shared" si="15"/>
        <v>24460.069444444445</v>
      </c>
      <c r="AW79" s="699">
        <f t="shared" si="35"/>
        <v>4733.402044552392</v>
      </c>
      <c r="AX79" s="699">
        <f t="shared" si="36"/>
        <v>53405.640356292512</v>
      </c>
      <c r="AY79" s="698">
        <f t="shared" si="37"/>
        <v>4972342.7782851551</v>
      </c>
      <c r="AZ79" s="698">
        <f t="shared" si="17"/>
        <v>58139.042400844904</v>
      </c>
      <c r="BA79" s="971"/>
      <c r="BB79" s="699">
        <f t="shared" si="18"/>
        <v>0</v>
      </c>
      <c r="BC79" s="699">
        <f t="shared" si="19"/>
        <v>53651.620370370365</v>
      </c>
      <c r="BD79" s="699">
        <f t="shared" si="20"/>
        <v>0</v>
      </c>
      <c r="BE79" s="698">
        <f t="shared" si="21"/>
        <v>5000000</v>
      </c>
      <c r="BF79" s="698">
        <f t="shared" si="22"/>
        <v>53651.620370370365</v>
      </c>
    </row>
    <row r="80" spans="1:58" s="68" customFormat="1" hidden="1" x14ac:dyDescent="0.2">
      <c r="D80" s="340"/>
      <c r="F80" s="340"/>
      <c r="G80" s="260"/>
      <c r="H80" s="261"/>
      <c r="I80" s="261"/>
      <c r="J80" s="260"/>
      <c r="K80" s="696">
        <f t="shared" si="16"/>
        <v>7</v>
      </c>
      <c r="L80" s="340"/>
      <c r="M80" s="340"/>
      <c r="N80" s="340"/>
      <c r="O80" s="699">
        <f t="shared" si="23"/>
        <v>16580.233555476392</v>
      </c>
      <c r="P80" s="699">
        <f t="shared" si="24"/>
        <v>9483.0061910525601</v>
      </c>
      <c r="Q80" s="698">
        <f t="shared" si="25"/>
        <v>4884608.5856521651</v>
      </c>
      <c r="R80" s="698">
        <f t="shared" si="26"/>
        <v>26063.239746528954</v>
      </c>
      <c r="S80" s="699">
        <f t="shared" si="3"/>
        <v>14143.763823459467</v>
      </c>
      <c r="T80" s="699">
        <f t="shared" si="4"/>
        <v>15742.268321256264</v>
      </c>
      <c r="U80" s="698">
        <f t="shared" si="27"/>
        <v>4901936.7037246693</v>
      </c>
      <c r="V80" s="698">
        <f t="shared" si="28"/>
        <v>29886.032144715733</v>
      </c>
      <c r="W80" s="699">
        <f t="shared" si="5"/>
        <v>11315.215341087727</v>
      </c>
      <c r="X80" s="699">
        <f t="shared" si="6"/>
        <v>24133.557587683619</v>
      </c>
      <c r="Y80" s="698">
        <f t="shared" si="7"/>
        <v>4921940.9314776221</v>
      </c>
      <c r="Z80" s="698">
        <f t="shared" si="29"/>
        <v>35448.772928771345</v>
      </c>
      <c r="AB80" s="696">
        <f t="shared" si="0"/>
        <v>7</v>
      </c>
      <c r="AC80" s="340"/>
      <c r="AD80" s="340"/>
      <c r="AE80" s="340"/>
      <c r="AF80" s="699">
        <f t="shared" si="30"/>
        <v>0</v>
      </c>
      <c r="AG80" s="699">
        <f t="shared" si="31"/>
        <v>9674.1898148148139</v>
      </c>
      <c r="AH80" s="699">
        <f t="shared" si="32"/>
        <v>0</v>
      </c>
      <c r="AI80" s="698">
        <f t="shared" si="33"/>
        <v>5000000</v>
      </c>
      <c r="AJ80" s="698">
        <f t="shared" si="34"/>
        <v>9674.1898148148139</v>
      </c>
      <c r="AK80" s="699">
        <f t="shared" si="8"/>
        <v>0</v>
      </c>
      <c r="AL80" s="699">
        <f t="shared" si="9"/>
        <v>16010.995370370374</v>
      </c>
      <c r="AM80" s="699">
        <f t="shared" si="10"/>
        <v>0</v>
      </c>
      <c r="AN80" s="698">
        <f t="shared" si="1"/>
        <v>5000000</v>
      </c>
      <c r="AO80" s="698">
        <f t="shared" si="11"/>
        <v>16010.995370370374</v>
      </c>
      <c r="AP80" s="699">
        <f t="shared" si="12"/>
        <v>0</v>
      </c>
      <c r="AQ80" s="699">
        <f t="shared" si="13"/>
        <v>24460.069444444445</v>
      </c>
      <c r="AR80" s="699">
        <f t="shared" si="14"/>
        <v>0</v>
      </c>
      <c r="AS80" s="698">
        <f t="shared" si="2"/>
        <v>5000000</v>
      </c>
      <c r="AT80" s="698">
        <f t="shared" si="15"/>
        <v>24460.069444444445</v>
      </c>
      <c r="AW80" s="699">
        <f t="shared" si="35"/>
        <v>4784.1929824633226</v>
      </c>
      <c r="AX80" s="699">
        <f t="shared" si="36"/>
        <v>53354.849418381578</v>
      </c>
      <c r="AY80" s="698">
        <f t="shared" si="37"/>
        <v>4967558.5853026919</v>
      </c>
      <c r="AZ80" s="698">
        <f t="shared" si="17"/>
        <v>58139.042400844904</v>
      </c>
      <c r="BA80" s="971"/>
      <c r="BB80" s="699">
        <f t="shared" si="18"/>
        <v>0</v>
      </c>
      <c r="BC80" s="699">
        <f t="shared" si="19"/>
        <v>53651.620370370365</v>
      </c>
      <c r="BD80" s="699">
        <f t="shared" si="20"/>
        <v>0</v>
      </c>
      <c r="BE80" s="698">
        <f t="shared" si="21"/>
        <v>5000000</v>
      </c>
      <c r="BF80" s="698">
        <f t="shared" si="22"/>
        <v>53651.620370370365</v>
      </c>
    </row>
    <row r="81" spans="1:58" s="68" customFormat="1" ht="15" hidden="1" customHeight="1" x14ac:dyDescent="0.2">
      <c r="A81" s="694"/>
      <c r="B81" s="68" t="s">
        <v>1181</v>
      </c>
      <c r="C81" s="891">
        <v>1</v>
      </c>
      <c r="F81" s="340"/>
      <c r="G81" s="260"/>
      <c r="H81" s="261"/>
      <c r="I81" s="261"/>
      <c r="J81" s="260"/>
      <c r="K81" s="696">
        <f t="shared" si="16"/>
        <v>8</v>
      </c>
      <c r="L81" s="340"/>
      <c r="M81" s="340"/>
      <c r="N81" s="340"/>
      <c r="O81" s="699">
        <f t="shared" si="23"/>
        <v>16612.313620794328</v>
      </c>
      <c r="P81" s="699">
        <f t="shared" si="24"/>
        <v>9450.9261257346316</v>
      </c>
      <c r="Q81" s="698">
        <f t="shared" si="25"/>
        <v>4867996.2720313706</v>
      </c>
      <c r="R81" s="698">
        <f t="shared" si="26"/>
        <v>26063.239746528961</v>
      </c>
      <c r="S81" s="699">
        <f t="shared" si="3"/>
        <v>14189.054970878871</v>
      </c>
      <c r="T81" s="699">
        <f t="shared" si="4"/>
        <v>15696.977173836856</v>
      </c>
      <c r="U81" s="698">
        <f t="shared" si="27"/>
        <v>4887747.6487537902</v>
      </c>
      <c r="V81" s="698">
        <f t="shared" si="28"/>
        <v>29886.032144715726</v>
      </c>
      <c r="W81" s="699">
        <f t="shared" si="5"/>
        <v>11370.569531692097</v>
      </c>
      <c r="X81" s="699">
        <f t="shared" si="6"/>
        <v>24078.203397079251</v>
      </c>
      <c r="Y81" s="698">
        <f t="shared" si="7"/>
        <v>4910570.3619459299</v>
      </c>
      <c r="Z81" s="698">
        <f t="shared" si="29"/>
        <v>35448.772928771345</v>
      </c>
      <c r="AB81" s="696">
        <f t="shared" si="0"/>
        <v>8</v>
      </c>
      <c r="AC81" s="340"/>
      <c r="AD81" s="340"/>
      <c r="AE81" s="340"/>
      <c r="AF81" s="699">
        <f t="shared" si="30"/>
        <v>0</v>
      </c>
      <c r="AG81" s="699">
        <f t="shared" si="31"/>
        <v>9674.1898148148139</v>
      </c>
      <c r="AH81" s="699">
        <f t="shared" si="32"/>
        <v>0</v>
      </c>
      <c r="AI81" s="698">
        <f t="shared" si="33"/>
        <v>5000000</v>
      </c>
      <c r="AJ81" s="698">
        <f t="shared" si="34"/>
        <v>9674.1898148148139</v>
      </c>
      <c r="AK81" s="699">
        <f t="shared" si="8"/>
        <v>0</v>
      </c>
      <c r="AL81" s="699">
        <f t="shared" si="9"/>
        <v>16010.995370370374</v>
      </c>
      <c r="AM81" s="699">
        <f t="shared" si="10"/>
        <v>0</v>
      </c>
      <c r="AN81" s="698">
        <f t="shared" si="1"/>
        <v>5000000</v>
      </c>
      <c r="AO81" s="698">
        <f t="shared" si="11"/>
        <v>16010.995370370374</v>
      </c>
      <c r="AP81" s="699">
        <f t="shared" si="12"/>
        <v>0</v>
      </c>
      <c r="AQ81" s="699">
        <f t="shared" si="13"/>
        <v>24460.069444444445</v>
      </c>
      <c r="AR81" s="699">
        <f t="shared" si="14"/>
        <v>0</v>
      </c>
      <c r="AS81" s="698">
        <f t="shared" si="2"/>
        <v>5000000</v>
      </c>
      <c r="AT81" s="698">
        <f t="shared" si="15"/>
        <v>24460.069444444445</v>
      </c>
      <c r="AW81" s="699">
        <f t="shared" si="35"/>
        <v>4835.5289235980672</v>
      </c>
      <c r="AX81" s="699">
        <f t="shared" si="36"/>
        <v>53303.513477246837</v>
      </c>
      <c r="AY81" s="698">
        <f t="shared" si="37"/>
        <v>4962723.0563790938</v>
      </c>
      <c r="AZ81" s="698">
        <f t="shared" si="17"/>
        <v>58139.042400844904</v>
      </c>
      <c r="BA81" s="971"/>
      <c r="BB81" s="699">
        <f t="shared" si="18"/>
        <v>0</v>
      </c>
      <c r="BC81" s="699">
        <f t="shared" si="19"/>
        <v>53651.620370370365</v>
      </c>
      <c r="BD81" s="699">
        <f t="shared" si="20"/>
        <v>0</v>
      </c>
      <c r="BE81" s="698">
        <f t="shared" si="21"/>
        <v>5000000</v>
      </c>
      <c r="BF81" s="698">
        <f t="shared" si="22"/>
        <v>53651.620370370365</v>
      </c>
    </row>
    <row r="82" spans="1:58" s="68" customFormat="1" hidden="1" x14ac:dyDescent="0.2">
      <c r="F82" s="340"/>
      <c r="G82" s="260"/>
      <c r="H82" s="261"/>
      <c r="I82" s="261"/>
      <c r="J82" s="260"/>
      <c r="K82" s="696">
        <f t="shared" si="16"/>
        <v>9</v>
      </c>
      <c r="L82" s="340"/>
      <c r="M82" s="340"/>
      <c r="N82" s="340"/>
      <c r="O82" s="699">
        <f t="shared" si="23"/>
        <v>16644.455755840481</v>
      </c>
      <c r="P82" s="699">
        <f t="shared" si="24"/>
        <v>9418.7839906884728</v>
      </c>
      <c r="Q82" s="698">
        <f t="shared" si="25"/>
        <v>4851351.8162755305</v>
      </c>
      <c r="R82" s="698">
        <f t="shared" si="26"/>
        <v>26063.239746528954</v>
      </c>
      <c r="S82" s="699">
        <f t="shared" si="3"/>
        <v>14234.491149568606</v>
      </c>
      <c r="T82" s="699">
        <f t="shared" si="4"/>
        <v>15651.540995147121</v>
      </c>
      <c r="U82" s="698">
        <f t="shared" si="27"/>
        <v>4873513.1576042213</v>
      </c>
      <c r="V82" s="698">
        <f t="shared" si="28"/>
        <v>29886.032144715726</v>
      </c>
      <c r="W82" s="699">
        <f t="shared" si="5"/>
        <v>11426.194515765714</v>
      </c>
      <c r="X82" s="699">
        <f t="shared" si="6"/>
        <v>24022.578413005635</v>
      </c>
      <c r="Y82" s="698">
        <f t="shared" si="7"/>
        <v>4899144.1674301643</v>
      </c>
      <c r="Z82" s="698">
        <f t="shared" si="29"/>
        <v>35448.772928771345</v>
      </c>
      <c r="AB82" s="696">
        <f t="shared" si="0"/>
        <v>9</v>
      </c>
      <c r="AC82" s="340"/>
      <c r="AD82" s="340"/>
      <c r="AE82" s="340"/>
      <c r="AF82" s="699">
        <f t="shared" si="30"/>
        <v>0</v>
      </c>
      <c r="AG82" s="699">
        <f t="shared" si="31"/>
        <v>9674.1898148148139</v>
      </c>
      <c r="AH82" s="699">
        <f t="shared" si="32"/>
        <v>0</v>
      </c>
      <c r="AI82" s="698">
        <f t="shared" si="33"/>
        <v>5000000</v>
      </c>
      <c r="AJ82" s="698">
        <f t="shared" si="34"/>
        <v>9674.1898148148139</v>
      </c>
      <c r="AK82" s="699">
        <f t="shared" si="8"/>
        <v>0</v>
      </c>
      <c r="AL82" s="699">
        <f t="shared" si="9"/>
        <v>16010.995370370374</v>
      </c>
      <c r="AM82" s="699">
        <f t="shared" si="10"/>
        <v>0</v>
      </c>
      <c r="AN82" s="698">
        <f t="shared" si="1"/>
        <v>5000000</v>
      </c>
      <c r="AO82" s="698">
        <f t="shared" si="11"/>
        <v>16010.995370370374</v>
      </c>
      <c r="AP82" s="699">
        <f t="shared" si="12"/>
        <v>0</v>
      </c>
      <c r="AQ82" s="699">
        <f t="shared" si="13"/>
        <v>24460.069444444445</v>
      </c>
      <c r="AR82" s="699">
        <f t="shared" si="14"/>
        <v>0</v>
      </c>
      <c r="AS82" s="698">
        <f t="shared" si="2"/>
        <v>5000000</v>
      </c>
      <c r="AT82" s="698">
        <f t="shared" si="15"/>
        <v>24460.069444444445</v>
      </c>
      <c r="AW82" s="699">
        <f t="shared" si="35"/>
        <v>4887.4157160178311</v>
      </c>
      <c r="AX82" s="699">
        <f t="shared" si="36"/>
        <v>53251.626684827068</v>
      </c>
      <c r="AY82" s="698">
        <f t="shared" si="37"/>
        <v>4957835.6406630762</v>
      </c>
      <c r="AZ82" s="698">
        <f t="shared" si="17"/>
        <v>58139.042400844897</v>
      </c>
      <c r="BA82" s="971"/>
      <c r="BB82" s="699">
        <f t="shared" si="18"/>
        <v>0</v>
      </c>
      <c r="BC82" s="699">
        <f t="shared" si="19"/>
        <v>53651.620370370365</v>
      </c>
      <c r="BD82" s="699">
        <f t="shared" si="20"/>
        <v>0</v>
      </c>
      <c r="BE82" s="698">
        <f t="shared" si="21"/>
        <v>5000000</v>
      </c>
      <c r="BF82" s="698">
        <f t="shared" si="22"/>
        <v>53651.620370370365</v>
      </c>
    </row>
    <row r="83" spans="1:58" s="68" customFormat="1" hidden="1" x14ac:dyDescent="0.2">
      <c r="F83" s="340"/>
      <c r="G83" s="260"/>
      <c r="H83" s="261"/>
      <c r="I83" s="261"/>
      <c r="J83" s="260"/>
      <c r="K83" s="696">
        <f t="shared" si="16"/>
        <v>10</v>
      </c>
      <c r="L83" s="340"/>
      <c r="M83" s="340"/>
      <c r="N83" s="340"/>
      <c r="O83" s="699">
        <f t="shared" si="23"/>
        <v>16676.660080709742</v>
      </c>
      <c r="P83" s="699">
        <f t="shared" si="24"/>
        <v>9386.5796658192176</v>
      </c>
      <c r="Q83" s="698">
        <f t="shared" si="25"/>
        <v>4834675.156194821</v>
      </c>
      <c r="R83" s="698">
        <f t="shared" si="26"/>
        <v>26063.239746528961</v>
      </c>
      <c r="S83" s="699">
        <f t="shared" si="3"/>
        <v>14280.072823947668</v>
      </c>
      <c r="T83" s="699">
        <f t="shared" si="4"/>
        <v>15605.959320768061</v>
      </c>
      <c r="U83" s="698">
        <f t="shared" si="27"/>
        <v>4859233.084780274</v>
      </c>
      <c r="V83" s="698">
        <f t="shared" si="28"/>
        <v>29886.032144715729</v>
      </c>
      <c r="W83" s="699">
        <f t="shared" si="5"/>
        <v>11482.091618033983</v>
      </c>
      <c r="X83" s="699">
        <f t="shared" si="6"/>
        <v>23966.681310737364</v>
      </c>
      <c r="Y83" s="698">
        <f t="shared" si="7"/>
        <v>4887662.0758121302</v>
      </c>
      <c r="Z83" s="698">
        <f t="shared" si="29"/>
        <v>35448.772928771345</v>
      </c>
      <c r="AB83" s="696">
        <f t="shared" si="0"/>
        <v>10</v>
      </c>
      <c r="AC83" s="340"/>
      <c r="AD83" s="340"/>
      <c r="AE83" s="340"/>
      <c r="AF83" s="699">
        <f t="shared" si="30"/>
        <v>0</v>
      </c>
      <c r="AG83" s="699">
        <f t="shared" si="31"/>
        <v>9674.1898148148139</v>
      </c>
      <c r="AH83" s="699">
        <f t="shared" si="32"/>
        <v>0</v>
      </c>
      <c r="AI83" s="698">
        <f t="shared" si="33"/>
        <v>5000000</v>
      </c>
      <c r="AJ83" s="698">
        <f t="shared" si="34"/>
        <v>9674.1898148148139</v>
      </c>
      <c r="AK83" s="699">
        <f t="shared" si="8"/>
        <v>0</v>
      </c>
      <c r="AL83" s="699">
        <f t="shared" si="9"/>
        <v>16010.995370370374</v>
      </c>
      <c r="AM83" s="699">
        <f t="shared" si="10"/>
        <v>0</v>
      </c>
      <c r="AN83" s="698">
        <f t="shared" si="1"/>
        <v>5000000</v>
      </c>
      <c r="AO83" s="698">
        <f t="shared" si="11"/>
        <v>16010.995370370374</v>
      </c>
      <c r="AP83" s="699">
        <f t="shared" si="12"/>
        <v>0</v>
      </c>
      <c r="AQ83" s="699">
        <f t="shared" si="13"/>
        <v>24460.069444444445</v>
      </c>
      <c r="AR83" s="699">
        <f t="shared" si="14"/>
        <v>0</v>
      </c>
      <c r="AS83" s="698">
        <f t="shared" si="2"/>
        <v>5000000</v>
      </c>
      <c r="AT83" s="698">
        <f t="shared" si="15"/>
        <v>24460.069444444445</v>
      </c>
      <c r="AW83" s="699">
        <f t="shared" si="35"/>
        <v>4939.8592705354258</v>
      </c>
      <c r="AX83" s="699">
        <f t="shared" si="36"/>
        <v>53199.183130309466</v>
      </c>
      <c r="AY83" s="698">
        <f t="shared" si="37"/>
        <v>4952895.7813925408</v>
      </c>
      <c r="AZ83" s="698">
        <f t="shared" si="17"/>
        <v>58139.04240084489</v>
      </c>
      <c r="BA83" s="971"/>
      <c r="BB83" s="699">
        <f t="shared" si="18"/>
        <v>0</v>
      </c>
      <c r="BC83" s="699">
        <f t="shared" si="19"/>
        <v>53651.620370370365</v>
      </c>
      <c r="BD83" s="699">
        <f t="shared" si="20"/>
        <v>0</v>
      </c>
      <c r="BE83" s="698">
        <f t="shared" si="21"/>
        <v>5000000</v>
      </c>
      <c r="BF83" s="698">
        <f t="shared" si="22"/>
        <v>53651.620370370365</v>
      </c>
    </row>
    <row r="84" spans="1:58" s="68" customFormat="1" hidden="1" x14ac:dyDescent="0.2">
      <c r="F84" s="340"/>
      <c r="G84" s="260"/>
      <c r="H84" s="261"/>
      <c r="I84" s="261"/>
      <c r="J84" s="260"/>
      <c r="K84" s="696">
        <f t="shared" si="16"/>
        <v>11</v>
      </c>
      <c r="L84" s="340"/>
      <c r="M84" s="340"/>
      <c r="N84" s="340"/>
      <c r="O84" s="699">
        <f t="shared" si="23"/>
        <v>16708.926715729325</v>
      </c>
      <c r="P84" s="699">
        <f t="shared" si="24"/>
        <v>9354.3130307996307</v>
      </c>
      <c r="Q84" s="698">
        <f t="shared" si="25"/>
        <v>4817966.2294790912</v>
      </c>
      <c r="R84" s="698">
        <f t="shared" si="26"/>
        <v>26063.239746528954</v>
      </c>
      <c r="S84" s="699">
        <f t="shared" si="3"/>
        <v>14325.800459922226</v>
      </c>
      <c r="T84" s="699">
        <f t="shared" si="4"/>
        <v>15560.231684793504</v>
      </c>
      <c r="U84" s="698">
        <f t="shared" si="27"/>
        <v>4844907.2843203517</v>
      </c>
      <c r="V84" s="698">
        <f t="shared" si="28"/>
        <v>29886.032144715729</v>
      </c>
      <c r="W84" s="699">
        <f t="shared" si="5"/>
        <v>11538.262169702903</v>
      </c>
      <c r="X84" s="699">
        <f t="shared" si="6"/>
        <v>23910.510759068442</v>
      </c>
      <c r="Y84" s="698">
        <f t="shared" si="7"/>
        <v>4876123.8136424273</v>
      </c>
      <c r="Z84" s="698">
        <f t="shared" si="29"/>
        <v>35448.772928771345</v>
      </c>
      <c r="AB84" s="696">
        <f t="shared" si="0"/>
        <v>11</v>
      </c>
      <c r="AC84" s="340"/>
      <c r="AD84" s="340"/>
      <c r="AE84" s="340"/>
      <c r="AF84" s="699">
        <f t="shared" si="30"/>
        <v>0</v>
      </c>
      <c r="AG84" s="699">
        <f t="shared" si="31"/>
        <v>9674.1898148148139</v>
      </c>
      <c r="AH84" s="699">
        <f t="shared" si="32"/>
        <v>0</v>
      </c>
      <c r="AI84" s="698">
        <f t="shared" si="33"/>
        <v>5000000</v>
      </c>
      <c r="AJ84" s="698">
        <f t="shared" si="34"/>
        <v>9674.1898148148139</v>
      </c>
      <c r="AK84" s="699">
        <f t="shared" si="8"/>
        <v>0</v>
      </c>
      <c r="AL84" s="699">
        <f t="shared" si="9"/>
        <v>16010.995370370374</v>
      </c>
      <c r="AM84" s="699">
        <f t="shared" si="10"/>
        <v>0</v>
      </c>
      <c r="AN84" s="698">
        <f t="shared" si="1"/>
        <v>5000000</v>
      </c>
      <c r="AO84" s="698">
        <f t="shared" si="11"/>
        <v>16010.995370370374</v>
      </c>
      <c r="AP84" s="699">
        <f t="shared" si="12"/>
        <v>0</v>
      </c>
      <c r="AQ84" s="699">
        <f t="shared" si="13"/>
        <v>24460.069444444445</v>
      </c>
      <c r="AR84" s="699">
        <f t="shared" si="14"/>
        <v>0</v>
      </c>
      <c r="AS84" s="698">
        <f t="shared" si="2"/>
        <v>5000000</v>
      </c>
      <c r="AT84" s="698">
        <f t="shared" si="15"/>
        <v>24460.069444444445</v>
      </c>
      <c r="AW84" s="699">
        <f t="shared" si="35"/>
        <v>4992.8655613885912</v>
      </c>
      <c r="AX84" s="699">
        <f t="shared" si="36"/>
        <v>53146.176839456304</v>
      </c>
      <c r="AY84" s="698">
        <f t="shared" si="37"/>
        <v>4947902.9158311523</v>
      </c>
      <c r="AZ84" s="698">
        <f t="shared" si="17"/>
        <v>58139.042400844897</v>
      </c>
      <c r="BA84" s="971"/>
      <c r="BB84" s="699">
        <f t="shared" si="18"/>
        <v>0</v>
      </c>
      <c r="BC84" s="699">
        <f t="shared" si="19"/>
        <v>53651.620370370365</v>
      </c>
      <c r="BD84" s="699">
        <f t="shared" si="20"/>
        <v>0</v>
      </c>
      <c r="BE84" s="698">
        <f t="shared" si="21"/>
        <v>5000000</v>
      </c>
      <c r="BF84" s="698">
        <f t="shared" si="22"/>
        <v>53651.620370370365</v>
      </c>
    </row>
    <row r="85" spans="1:58" s="68" customFormat="1" hidden="1" x14ac:dyDescent="0.2">
      <c r="F85" s="340"/>
      <c r="G85" s="260"/>
      <c r="H85" s="261"/>
      <c r="I85" s="261"/>
      <c r="J85" s="260"/>
      <c r="K85" s="696">
        <f t="shared" si="16"/>
        <v>12</v>
      </c>
      <c r="L85" s="340"/>
      <c r="M85" s="340"/>
      <c r="N85" s="340"/>
      <c r="O85" s="699">
        <f t="shared" si="23"/>
        <v>16741.255781459284</v>
      </c>
      <c r="P85" s="699">
        <f t="shared" si="24"/>
        <v>9321.9839650696704</v>
      </c>
      <c r="Q85" s="698">
        <f t="shared" si="25"/>
        <v>4801224.9736976316</v>
      </c>
      <c r="R85" s="698">
        <f t="shared" si="26"/>
        <v>26063.239746528954</v>
      </c>
      <c r="S85" s="699">
        <f t="shared" si="3"/>
        <v>14371.674524890357</v>
      </c>
      <c r="T85" s="699">
        <f t="shared" si="4"/>
        <v>15514.35761982537</v>
      </c>
      <c r="U85" s="698">
        <f t="shared" si="27"/>
        <v>4830535.6097954614</v>
      </c>
      <c r="V85" s="698">
        <f t="shared" si="28"/>
        <v>29886.032144715726</v>
      </c>
      <c r="W85" s="699">
        <f t="shared" si="5"/>
        <v>11594.70750849073</v>
      </c>
      <c r="X85" s="699">
        <f t="shared" si="6"/>
        <v>23854.065420280614</v>
      </c>
      <c r="Y85" s="698">
        <f t="shared" si="7"/>
        <v>4864529.1061339369</v>
      </c>
      <c r="Z85" s="698">
        <f t="shared" si="29"/>
        <v>35448.772928771345</v>
      </c>
      <c r="AB85" s="696">
        <f t="shared" si="0"/>
        <v>12</v>
      </c>
      <c r="AC85" s="340"/>
      <c r="AD85" s="340"/>
      <c r="AE85" s="340"/>
      <c r="AF85" s="699">
        <f t="shared" si="30"/>
        <v>0</v>
      </c>
      <c r="AG85" s="699">
        <f t="shared" si="31"/>
        <v>9674.1898148148139</v>
      </c>
      <c r="AH85" s="699">
        <f t="shared" si="32"/>
        <v>0</v>
      </c>
      <c r="AI85" s="698">
        <f t="shared" si="33"/>
        <v>5000000</v>
      </c>
      <c r="AJ85" s="698">
        <f t="shared" si="34"/>
        <v>9674.1898148148139</v>
      </c>
      <c r="AK85" s="699">
        <f t="shared" si="8"/>
        <v>0</v>
      </c>
      <c r="AL85" s="699">
        <f t="shared" si="9"/>
        <v>16010.995370370374</v>
      </c>
      <c r="AM85" s="699">
        <f t="shared" si="10"/>
        <v>0</v>
      </c>
      <c r="AN85" s="698">
        <f t="shared" si="1"/>
        <v>5000000</v>
      </c>
      <c r="AO85" s="698">
        <f t="shared" si="11"/>
        <v>16010.995370370374</v>
      </c>
      <c r="AP85" s="699">
        <f t="shared" si="12"/>
        <v>0</v>
      </c>
      <c r="AQ85" s="699">
        <f t="shared" si="13"/>
        <v>24460.069444444445</v>
      </c>
      <c r="AR85" s="699">
        <f t="shared" si="14"/>
        <v>0</v>
      </c>
      <c r="AS85" s="698">
        <f t="shared" si="2"/>
        <v>5000000</v>
      </c>
      <c r="AT85" s="698">
        <f t="shared" si="15"/>
        <v>24460.069444444445</v>
      </c>
      <c r="AW85" s="699">
        <f t="shared" si="35"/>
        <v>5046.4406269205738</v>
      </c>
      <c r="AX85" s="699">
        <f t="shared" si="36"/>
        <v>53092.601773924325</v>
      </c>
      <c r="AY85" s="698">
        <f t="shared" si="37"/>
        <v>4942856.4752042321</v>
      </c>
      <c r="AZ85" s="698">
        <f t="shared" si="17"/>
        <v>58139.042400844897</v>
      </c>
      <c r="BA85" s="971"/>
      <c r="BB85" s="699">
        <f t="shared" si="18"/>
        <v>0</v>
      </c>
      <c r="BC85" s="699">
        <f t="shared" si="19"/>
        <v>53651.620370370365</v>
      </c>
      <c r="BD85" s="699">
        <f t="shared" si="20"/>
        <v>0</v>
      </c>
      <c r="BE85" s="698">
        <f t="shared" si="21"/>
        <v>5000000</v>
      </c>
      <c r="BF85" s="698">
        <f t="shared" si="22"/>
        <v>53651.620370370365</v>
      </c>
    </row>
    <row r="86" spans="1:58" s="68" customFormat="1" hidden="1" x14ac:dyDescent="0.2">
      <c r="F86" s="340"/>
      <c r="G86" s="260"/>
      <c r="H86" s="261"/>
      <c r="I86" s="261"/>
      <c r="J86" s="260"/>
      <c r="K86" s="696">
        <f t="shared" si="16"/>
        <v>13</v>
      </c>
      <c r="L86" s="340"/>
      <c r="M86" s="340"/>
      <c r="N86" s="340"/>
      <c r="O86" s="699">
        <f t="shared" si="23"/>
        <v>16773.647398692923</v>
      </c>
      <c r="P86" s="699">
        <f t="shared" si="24"/>
        <v>9289.592347836031</v>
      </c>
      <c r="Q86" s="698">
        <f t="shared" si="25"/>
        <v>4784451.3262989391</v>
      </c>
      <c r="R86" s="698">
        <f t="shared" si="26"/>
        <v>26063.239746528954</v>
      </c>
      <c r="S86" s="699">
        <f t="shared" si="3"/>
        <v>14417.695487746854</v>
      </c>
      <c r="T86" s="699">
        <f t="shared" si="4"/>
        <v>15468.336656968873</v>
      </c>
      <c r="U86" s="698">
        <f t="shared" si="27"/>
        <v>4816117.9143077144</v>
      </c>
      <c r="V86" s="698">
        <f t="shared" si="28"/>
        <v>29886.032144715726</v>
      </c>
      <c r="W86" s="699">
        <f t="shared" si="5"/>
        <v>11651.428978659871</v>
      </c>
      <c r="X86" s="699">
        <f t="shared" si="6"/>
        <v>23797.343950111474</v>
      </c>
      <c r="Y86" s="698">
        <f t="shared" si="7"/>
        <v>4852877.6771552768</v>
      </c>
      <c r="Z86" s="698">
        <f t="shared" si="29"/>
        <v>35448.772928771345</v>
      </c>
      <c r="AB86" s="696">
        <f t="shared" si="0"/>
        <v>13</v>
      </c>
      <c r="AC86" s="340"/>
      <c r="AD86" s="340"/>
      <c r="AE86" s="340"/>
      <c r="AF86" s="699">
        <f t="shared" si="30"/>
        <v>0</v>
      </c>
      <c r="AG86" s="699">
        <f t="shared" si="31"/>
        <v>9674.1898148148139</v>
      </c>
      <c r="AH86" s="699">
        <f t="shared" si="32"/>
        <v>0</v>
      </c>
      <c r="AI86" s="698">
        <f t="shared" si="33"/>
        <v>5000000</v>
      </c>
      <c r="AJ86" s="698">
        <f t="shared" si="34"/>
        <v>9674.1898148148139</v>
      </c>
      <c r="AK86" s="699">
        <f t="shared" si="8"/>
        <v>0</v>
      </c>
      <c r="AL86" s="699">
        <f t="shared" si="9"/>
        <v>16010.995370370374</v>
      </c>
      <c r="AM86" s="699">
        <f t="shared" si="10"/>
        <v>0</v>
      </c>
      <c r="AN86" s="698">
        <f t="shared" si="1"/>
        <v>5000000</v>
      </c>
      <c r="AO86" s="698">
        <f t="shared" si="11"/>
        <v>16010.995370370374</v>
      </c>
      <c r="AP86" s="699">
        <f t="shared" si="12"/>
        <v>0</v>
      </c>
      <c r="AQ86" s="699">
        <f t="shared" si="13"/>
        <v>24460.069444444445</v>
      </c>
      <c r="AR86" s="699">
        <f t="shared" si="14"/>
        <v>0</v>
      </c>
      <c r="AS86" s="698">
        <f t="shared" si="2"/>
        <v>5000000</v>
      </c>
      <c r="AT86" s="698">
        <f t="shared" si="15"/>
        <v>24460.069444444445</v>
      </c>
      <c r="AW86" s="699">
        <f t="shared" si="35"/>
        <v>5100.5905702680056</v>
      </c>
      <c r="AX86" s="699">
        <f t="shared" si="36"/>
        <v>53038.451830576894</v>
      </c>
      <c r="AY86" s="698">
        <f t="shared" si="37"/>
        <v>4937755.8846339639</v>
      </c>
      <c r="AZ86" s="698">
        <f t="shared" si="17"/>
        <v>58139.042400844897</v>
      </c>
      <c r="BA86" s="971"/>
      <c r="BB86" s="699">
        <f t="shared" si="18"/>
        <v>0</v>
      </c>
      <c r="BC86" s="699">
        <f t="shared" si="19"/>
        <v>53651.620370370365</v>
      </c>
      <c r="BD86" s="699">
        <f t="shared" si="20"/>
        <v>0</v>
      </c>
      <c r="BE86" s="698">
        <f t="shared" si="21"/>
        <v>5000000</v>
      </c>
      <c r="BF86" s="698">
        <f t="shared" si="22"/>
        <v>53651.620370370365</v>
      </c>
    </row>
    <row r="87" spans="1:58" s="68" customFormat="1" hidden="1" x14ac:dyDescent="0.2">
      <c r="F87" s="340"/>
      <c r="G87" s="260"/>
      <c r="H87" s="261"/>
      <c r="I87" s="261"/>
      <c r="J87" s="260"/>
      <c r="K87" s="696">
        <f t="shared" si="16"/>
        <v>14</v>
      </c>
      <c r="L87" s="340"/>
      <c r="M87" s="340"/>
      <c r="N87" s="340"/>
      <c r="O87" s="699">
        <f t="shared" si="23"/>
        <v>16806.101688457271</v>
      </c>
      <c r="P87" s="699">
        <f t="shared" si="24"/>
        <v>9257.138058071685</v>
      </c>
      <c r="Q87" s="698">
        <f t="shared" si="25"/>
        <v>4767645.2246104814</v>
      </c>
      <c r="R87" s="698">
        <f t="shared" si="26"/>
        <v>26063.239746528954</v>
      </c>
      <c r="S87" s="699">
        <f t="shared" si="3"/>
        <v>14463.863818888003</v>
      </c>
      <c r="T87" s="699">
        <f t="shared" si="4"/>
        <v>15422.168325827724</v>
      </c>
      <c r="U87" s="698">
        <f t="shared" si="27"/>
        <v>4801654.0504888268</v>
      </c>
      <c r="V87" s="698">
        <f t="shared" si="28"/>
        <v>29886.032144715726</v>
      </c>
      <c r="W87" s="699">
        <f t="shared" si="5"/>
        <v>11708.427931048875</v>
      </c>
      <c r="X87" s="699">
        <f t="shared" si="6"/>
        <v>23740.34499772247</v>
      </c>
      <c r="Y87" s="698">
        <f t="shared" si="7"/>
        <v>4841169.2492242279</v>
      </c>
      <c r="Z87" s="698">
        <f t="shared" si="29"/>
        <v>35448.772928771345</v>
      </c>
      <c r="AB87" s="696">
        <f t="shared" si="0"/>
        <v>14</v>
      </c>
      <c r="AC87" s="340"/>
      <c r="AD87" s="340"/>
      <c r="AE87" s="340"/>
      <c r="AF87" s="699">
        <f t="shared" si="30"/>
        <v>0</v>
      </c>
      <c r="AG87" s="699">
        <f t="shared" si="31"/>
        <v>9674.1898148148139</v>
      </c>
      <c r="AH87" s="699">
        <f t="shared" si="32"/>
        <v>0</v>
      </c>
      <c r="AI87" s="698">
        <f t="shared" si="33"/>
        <v>5000000</v>
      </c>
      <c r="AJ87" s="698">
        <f t="shared" si="34"/>
        <v>9674.1898148148139</v>
      </c>
      <c r="AK87" s="699">
        <f t="shared" si="8"/>
        <v>0</v>
      </c>
      <c r="AL87" s="699">
        <f t="shared" si="9"/>
        <v>16010.995370370374</v>
      </c>
      <c r="AM87" s="699">
        <f t="shared" si="10"/>
        <v>0</v>
      </c>
      <c r="AN87" s="698">
        <f t="shared" si="1"/>
        <v>5000000</v>
      </c>
      <c r="AO87" s="698">
        <f t="shared" si="11"/>
        <v>16010.995370370374</v>
      </c>
      <c r="AP87" s="699">
        <f t="shared" si="12"/>
        <v>0</v>
      </c>
      <c r="AQ87" s="699">
        <f t="shared" si="13"/>
        <v>24460.069444444445</v>
      </c>
      <c r="AR87" s="699">
        <f t="shared" si="14"/>
        <v>0</v>
      </c>
      <c r="AS87" s="698">
        <f t="shared" si="2"/>
        <v>5000000</v>
      </c>
      <c r="AT87" s="698">
        <f t="shared" si="15"/>
        <v>24460.069444444445</v>
      </c>
      <c r="AW87" s="699">
        <f t="shared" si="35"/>
        <v>5155.3215600561462</v>
      </c>
      <c r="AX87" s="699">
        <f t="shared" si="36"/>
        <v>52983.720840788752</v>
      </c>
      <c r="AY87" s="698">
        <f t="shared" si="37"/>
        <v>4932600.563073908</v>
      </c>
      <c r="AZ87" s="698">
        <f t="shared" si="17"/>
        <v>58139.042400844897</v>
      </c>
      <c r="BA87" s="971"/>
      <c r="BB87" s="699">
        <f t="shared" si="18"/>
        <v>0</v>
      </c>
      <c r="BC87" s="699">
        <f t="shared" si="19"/>
        <v>53651.620370370365</v>
      </c>
      <c r="BD87" s="699">
        <f t="shared" si="20"/>
        <v>0</v>
      </c>
      <c r="BE87" s="698">
        <f t="shared" si="21"/>
        <v>5000000</v>
      </c>
      <c r="BF87" s="698">
        <f t="shared" si="22"/>
        <v>53651.620370370365</v>
      </c>
    </row>
    <row r="88" spans="1:58" s="68" customFormat="1" hidden="1" x14ac:dyDescent="0.2">
      <c r="F88" s="340"/>
      <c r="G88" s="260"/>
      <c r="H88" s="261"/>
      <c r="I88" s="261"/>
      <c r="J88" s="260"/>
      <c r="K88" s="696">
        <f t="shared" si="16"/>
        <v>15</v>
      </c>
      <c r="L88" s="340"/>
      <c r="M88" s="340"/>
      <c r="N88" s="340"/>
      <c r="O88" s="699">
        <f t="shared" si="23"/>
        <v>16838.618772013517</v>
      </c>
      <c r="P88" s="699">
        <f t="shared" si="24"/>
        <v>9224.620974515441</v>
      </c>
      <c r="Q88" s="698">
        <f t="shared" si="25"/>
        <v>4750806.6058384683</v>
      </c>
      <c r="R88" s="698">
        <f t="shared" si="26"/>
        <v>26063.239746528958</v>
      </c>
      <c r="S88" s="699">
        <f t="shared" si="3"/>
        <v>14510.179990216378</v>
      </c>
      <c r="T88" s="699">
        <f t="shared" si="4"/>
        <v>15375.852154499353</v>
      </c>
      <c r="U88" s="698">
        <f t="shared" si="27"/>
        <v>4787143.8704986107</v>
      </c>
      <c r="V88" s="698">
        <f t="shared" si="28"/>
        <v>29886.032144715733</v>
      </c>
      <c r="W88" s="699">
        <f t="shared" si="5"/>
        <v>11765.70572310462</v>
      </c>
      <c r="X88" s="699">
        <f t="shared" si="6"/>
        <v>23683.067205666724</v>
      </c>
      <c r="Y88" s="698">
        <f t="shared" si="7"/>
        <v>4829403.5435011229</v>
      </c>
      <c r="Z88" s="698">
        <f t="shared" si="29"/>
        <v>35448.772928771345</v>
      </c>
      <c r="AB88" s="696">
        <f t="shared" si="0"/>
        <v>15</v>
      </c>
      <c r="AC88" s="340"/>
      <c r="AD88" s="340"/>
      <c r="AE88" s="340"/>
      <c r="AF88" s="699">
        <f t="shared" si="30"/>
        <v>0</v>
      </c>
      <c r="AG88" s="699">
        <f t="shared" si="31"/>
        <v>9674.1898148148139</v>
      </c>
      <c r="AH88" s="699">
        <f t="shared" si="32"/>
        <v>0</v>
      </c>
      <c r="AI88" s="698">
        <f t="shared" si="33"/>
        <v>5000000</v>
      </c>
      <c r="AJ88" s="698">
        <f t="shared" si="34"/>
        <v>9674.1898148148139</v>
      </c>
      <c r="AK88" s="699">
        <f t="shared" si="8"/>
        <v>0</v>
      </c>
      <c r="AL88" s="699">
        <f t="shared" si="9"/>
        <v>16010.995370370374</v>
      </c>
      <c r="AM88" s="699">
        <f t="shared" si="10"/>
        <v>0</v>
      </c>
      <c r="AN88" s="698">
        <f t="shared" si="1"/>
        <v>5000000</v>
      </c>
      <c r="AO88" s="698">
        <f t="shared" si="11"/>
        <v>16010.995370370374</v>
      </c>
      <c r="AP88" s="699">
        <f t="shared" si="12"/>
        <v>0</v>
      </c>
      <c r="AQ88" s="699">
        <f t="shared" si="13"/>
        <v>24460.069444444445</v>
      </c>
      <c r="AR88" s="699">
        <f t="shared" si="14"/>
        <v>0</v>
      </c>
      <c r="AS88" s="698">
        <f t="shared" si="2"/>
        <v>5000000</v>
      </c>
      <c r="AT88" s="698">
        <f t="shared" si="15"/>
        <v>24460.069444444445</v>
      </c>
      <c r="AW88" s="699">
        <f t="shared" si="35"/>
        <v>5210.6398311016101</v>
      </c>
      <c r="AX88" s="699">
        <f t="shared" si="36"/>
        <v>52928.402569743288</v>
      </c>
      <c r="AY88" s="698">
        <f t="shared" si="37"/>
        <v>4927389.9232428065</v>
      </c>
      <c r="AZ88" s="698">
        <f t="shared" si="17"/>
        <v>58139.042400844897</v>
      </c>
      <c r="BA88" s="971"/>
      <c r="BB88" s="699">
        <f t="shared" si="18"/>
        <v>0</v>
      </c>
      <c r="BC88" s="699">
        <f t="shared" si="19"/>
        <v>53651.620370370365</v>
      </c>
      <c r="BD88" s="699">
        <f t="shared" si="20"/>
        <v>0</v>
      </c>
      <c r="BE88" s="698">
        <f t="shared" si="21"/>
        <v>5000000</v>
      </c>
      <c r="BF88" s="698">
        <f t="shared" si="22"/>
        <v>53651.620370370365</v>
      </c>
    </row>
    <row r="89" spans="1:58" s="68" customFormat="1" hidden="1" x14ac:dyDescent="0.2">
      <c r="F89" s="340"/>
      <c r="G89" s="260"/>
      <c r="H89" s="261"/>
      <c r="I89" s="261"/>
      <c r="J89" s="260"/>
      <c r="K89" s="696">
        <f t="shared" si="16"/>
        <v>16</v>
      </c>
      <c r="L89" s="340"/>
      <c r="M89" s="340"/>
      <c r="N89" s="340"/>
      <c r="O89" s="699">
        <f t="shared" si="23"/>
        <v>16871.198770857467</v>
      </c>
      <c r="P89" s="699">
        <f t="shared" si="24"/>
        <v>9192.0409756714889</v>
      </c>
      <c r="Q89" s="698">
        <f t="shared" si="25"/>
        <v>4733935.4070676109</v>
      </c>
      <c r="R89" s="698">
        <f t="shared" si="26"/>
        <v>26063.239746528954</v>
      </c>
      <c r="S89" s="699">
        <f t="shared" si="3"/>
        <v>14556.644475145697</v>
      </c>
      <c r="T89" s="699">
        <f t="shared" si="4"/>
        <v>15329.387669570031</v>
      </c>
      <c r="U89" s="698">
        <f t="shared" si="27"/>
        <v>4772587.2260234654</v>
      </c>
      <c r="V89" s="698">
        <f t="shared" si="28"/>
        <v>29886.032144715726</v>
      </c>
      <c r="W89" s="699">
        <f t="shared" si="5"/>
        <v>11823.26371891463</v>
      </c>
      <c r="X89" s="699">
        <f t="shared" si="6"/>
        <v>23625.509209856715</v>
      </c>
      <c r="Y89" s="698">
        <f t="shared" si="7"/>
        <v>4817580.2797822086</v>
      </c>
      <c r="Z89" s="698">
        <f t="shared" si="29"/>
        <v>35448.772928771345</v>
      </c>
      <c r="AB89" s="696">
        <f t="shared" si="0"/>
        <v>16</v>
      </c>
      <c r="AC89" s="340"/>
      <c r="AD89" s="340"/>
      <c r="AE89" s="340"/>
      <c r="AF89" s="699">
        <f t="shared" si="30"/>
        <v>0</v>
      </c>
      <c r="AG89" s="699">
        <f t="shared" si="31"/>
        <v>9674.1898148148139</v>
      </c>
      <c r="AH89" s="699">
        <f t="shared" si="32"/>
        <v>0</v>
      </c>
      <c r="AI89" s="698">
        <f t="shared" si="33"/>
        <v>5000000</v>
      </c>
      <c r="AJ89" s="698">
        <f t="shared" si="34"/>
        <v>9674.1898148148139</v>
      </c>
      <c r="AK89" s="699">
        <f t="shared" si="8"/>
        <v>0</v>
      </c>
      <c r="AL89" s="699">
        <f t="shared" si="9"/>
        <v>16010.995370370374</v>
      </c>
      <c r="AM89" s="699">
        <f t="shared" si="10"/>
        <v>0</v>
      </c>
      <c r="AN89" s="698">
        <f t="shared" si="1"/>
        <v>5000000</v>
      </c>
      <c r="AO89" s="698">
        <f t="shared" si="11"/>
        <v>16010.995370370374</v>
      </c>
      <c r="AP89" s="699">
        <f t="shared" si="12"/>
        <v>0</v>
      </c>
      <c r="AQ89" s="699">
        <f t="shared" si="13"/>
        <v>24460.069444444445</v>
      </c>
      <c r="AR89" s="699">
        <f t="shared" si="14"/>
        <v>0</v>
      </c>
      <c r="AS89" s="698">
        <f t="shared" si="2"/>
        <v>5000000</v>
      </c>
      <c r="AT89" s="698">
        <f t="shared" si="15"/>
        <v>24460.069444444445</v>
      </c>
      <c r="AW89" s="699">
        <f t="shared" si="35"/>
        <v>5266.5516851226103</v>
      </c>
      <c r="AX89" s="699">
        <f t="shared" si="36"/>
        <v>52872.490715722291</v>
      </c>
      <c r="AY89" s="698">
        <f t="shared" si="37"/>
        <v>4922123.3715576837</v>
      </c>
      <c r="AZ89" s="698">
        <f t="shared" si="17"/>
        <v>58139.042400844904</v>
      </c>
      <c r="BA89" s="971"/>
      <c r="BB89" s="699">
        <f t="shared" si="18"/>
        <v>0</v>
      </c>
      <c r="BC89" s="699">
        <f t="shared" si="19"/>
        <v>53651.620370370365</v>
      </c>
      <c r="BD89" s="699">
        <f t="shared" si="20"/>
        <v>0</v>
      </c>
      <c r="BE89" s="698">
        <f t="shared" si="21"/>
        <v>5000000</v>
      </c>
      <c r="BF89" s="698">
        <f t="shared" si="22"/>
        <v>53651.620370370365</v>
      </c>
    </row>
    <row r="90" spans="1:58" s="68" customFormat="1" hidden="1" x14ac:dyDescent="0.2">
      <c r="F90" s="340"/>
      <c r="G90" s="260"/>
      <c r="H90" s="261"/>
      <c r="I90" s="261"/>
      <c r="J90" s="260"/>
      <c r="K90" s="696">
        <f t="shared" si="16"/>
        <v>17</v>
      </c>
      <c r="L90" s="340"/>
      <c r="M90" s="340"/>
      <c r="N90" s="340"/>
      <c r="O90" s="699">
        <f t="shared" si="23"/>
        <v>16903.841806720018</v>
      </c>
      <c r="P90" s="699">
        <f t="shared" si="24"/>
        <v>9159.3979398089414</v>
      </c>
      <c r="Q90" s="698">
        <f t="shared" si="25"/>
        <v>4717031.5652608909</v>
      </c>
      <c r="R90" s="698">
        <f t="shared" si="26"/>
        <v>26063.239746528961</v>
      </c>
      <c r="S90" s="699">
        <f t="shared" si="3"/>
        <v>14603.257748605634</v>
      </c>
      <c r="T90" s="699">
        <f t="shared" si="4"/>
        <v>15282.774396110093</v>
      </c>
      <c r="U90" s="698">
        <f t="shared" si="27"/>
        <v>4757983.9682748597</v>
      </c>
      <c r="V90" s="698">
        <f t="shared" si="28"/>
        <v>29886.032144715726</v>
      </c>
      <c r="W90" s="699">
        <f t="shared" si="5"/>
        <v>11881.103289239556</v>
      </c>
      <c r="X90" s="699">
        <f t="shared" si="6"/>
        <v>23567.669639531789</v>
      </c>
      <c r="Y90" s="698">
        <f t="shared" si="7"/>
        <v>4805699.1764929695</v>
      </c>
      <c r="Z90" s="698">
        <f t="shared" si="29"/>
        <v>35448.772928771345</v>
      </c>
      <c r="AB90" s="696">
        <f t="shared" si="0"/>
        <v>17</v>
      </c>
      <c r="AC90" s="340"/>
      <c r="AD90" s="340"/>
      <c r="AE90" s="340"/>
      <c r="AF90" s="699">
        <f t="shared" si="30"/>
        <v>0</v>
      </c>
      <c r="AG90" s="699">
        <f t="shared" si="31"/>
        <v>9674.1898148148139</v>
      </c>
      <c r="AH90" s="699">
        <f t="shared" si="32"/>
        <v>0</v>
      </c>
      <c r="AI90" s="698">
        <f t="shared" si="33"/>
        <v>5000000</v>
      </c>
      <c r="AJ90" s="698">
        <f t="shared" si="34"/>
        <v>9674.1898148148139</v>
      </c>
      <c r="AK90" s="699">
        <f t="shared" si="8"/>
        <v>0</v>
      </c>
      <c r="AL90" s="699">
        <f t="shared" si="9"/>
        <v>16010.995370370374</v>
      </c>
      <c r="AM90" s="699">
        <f t="shared" si="10"/>
        <v>0</v>
      </c>
      <c r="AN90" s="698">
        <f t="shared" si="1"/>
        <v>5000000</v>
      </c>
      <c r="AO90" s="698">
        <f t="shared" si="11"/>
        <v>16010.995370370374</v>
      </c>
      <c r="AP90" s="699">
        <f t="shared" si="12"/>
        <v>0</v>
      </c>
      <c r="AQ90" s="699">
        <f t="shared" si="13"/>
        <v>24460.069444444445</v>
      </c>
      <c r="AR90" s="699">
        <f t="shared" si="14"/>
        <v>0</v>
      </c>
      <c r="AS90" s="698">
        <f t="shared" si="2"/>
        <v>5000000</v>
      </c>
      <c r="AT90" s="698">
        <f t="shared" si="15"/>
        <v>24460.069444444445</v>
      </c>
      <c r="AW90" s="699">
        <f t="shared" si="35"/>
        <v>5323.0634914568354</v>
      </c>
      <c r="AX90" s="699">
        <f t="shared" si="36"/>
        <v>52815.978909388061</v>
      </c>
      <c r="AY90" s="698">
        <f t="shared" si="37"/>
        <v>4916800.3080662265</v>
      </c>
      <c r="AZ90" s="698">
        <f t="shared" si="17"/>
        <v>58139.042400844897</v>
      </c>
      <c r="BA90" s="971"/>
      <c r="BB90" s="699">
        <f t="shared" si="18"/>
        <v>0</v>
      </c>
      <c r="BC90" s="699">
        <f t="shared" si="19"/>
        <v>53651.620370370365</v>
      </c>
      <c r="BD90" s="699">
        <f t="shared" si="20"/>
        <v>0</v>
      </c>
      <c r="BE90" s="698">
        <f t="shared" si="21"/>
        <v>5000000</v>
      </c>
      <c r="BF90" s="698">
        <f t="shared" si="22"/>
        <v>53651.620370370365</v>
      </c>
    </row>
    <row r="91" spans="1:58" s="68" customFormat="1" hidden="1" x14ac:dyDescent="0.2">
      <c r="F91" s="340"/>
      <c r="G91" s="260"/>
      <c r="H91" s="261"/>
      <c r="I91" s="261"/>
      <c r="J91" s="260"/>
      <c r="K91" s="696">
        <f t="shared" si="16"/>
        <v>18</v>
      </c>
      <c r="L91" s="340"/>
      <c r="M91" s="340"/>
      <c r="N91" s="340"/>
      <c r="O91" s="699">
        <f t="shared" si="23"/>
        <v>16936.548001567578</v>
      </c>
      <c r="P91" s="699">
        <f t="shared" si="24"/>
        <v>9126.6917449613757</v>
      </c>
      <c r="Q91" s="698">
        <f t="shared" si="25"/>
        <v>4700095.017259323</v>
      </c>
      <c r="R91" s="698">
        <f t="shared" si="26"/>
        <v>26063.239746528954</v>
      </c>
      <c r="S91" s="699">
        <f t="shared" si="3"/>
        <v>14650.020287046682</v>
      </c>
      <c r="T91" s="699">
        <f t="shared" si="4"/>
        <v>15236.011857669046</v>
      </c>
      <c r="U91" s="698">
        <f t="shared" si="27"/>
        <v>4743333.9479878126</v>
      </c>
      <c r="V91" s="698">
        <f t="shared" si="28"/>
        <v>29886.032144715726</v>
      </c>
      <c r="W91" s="699">
        <f t="shared" si="5"/>
        <v>11939.225811545837</v>
      </c>
      <c r="X91" s="699">
        <f t="shared" si="6"/>
        <v>23509.547117225509</v>
      </c>
      <c r="Y91" s="698">
        <f t="shared" si="7"/>
        <v>4793759.9506814238</v>
      </c>
      <c r="Z91" s="698">
        <f t="shared" si="29"/>
        <v>35448.772928771345</v>
      </c>
      <c r="AB91" s="696">
        <f t="shared" si="0"/>
        <v>18</v>
      </c>
      <c r="AC91" s="340"/>
      <c r="AD91" s="340"/>
      <c r="AE91" s="340"/>
      <c r="AF91" s="699">
        <f t="shared" si="30"/>
        <v>0</v>
      </c>
      <c r="AG91" s="699">
        <f t="shared" si="31"/>
        <v>9674.1898148148139</v>
      </c>
      <c r="AH91" s="699">
        <f t="shared" si="32"/>
        <v>0</v>
      </c>
      <c r="AI91" s="698">
        <f t="shared" si="33"/>
        <v>5000000</v>
      </c>
      <c r="AJ91" s="698">
        <f t="shared" si="34"/>
        <v>9674.1898148148139</v>
      </c>
      <c r="AK91" s="699">
        <f t="shared" si="8"/>
        <v>0</v>
      </c>
      <c r="AL91" s="699">
        <f t="shared" si="9"/>
        <v>16010.995370370374</v>
      </c>
      <c r="AM91" s="699">
        <f t="shared" si="10"/>
        <v>0</v>
      </c>
      <c r="AN91" s="698">
        <f t="shared" si="1"/>
        <v>5000000</v>
      </c>
      <c r="AO91" s="698">
        <f t="shared" si="11"/>
        <v>16010.995370370374</v>
      </c>
      <c r="AP91" s="699">
        <f t="shared" si="12"/>
        <v>0</v>
      </c>
      <c r="AQ91" s="699">
        <f t="shared" si="13"/>
        <v>24460.069444444445</v>
      </c>
      <c r="AR91" s="699">
        <f t="shared" si="14"/>
        <v>0</v>
      </c>
      <c r="AS91" s="698">
        <f t="shared" si="2"/>
        <v>5000000</v>
      </c>
      <c r="AT91" s="698">
        <f t="shared" si="15"/>
        <v>24460.069444444445</v>
      </c>
      <c r="AW91" s="699">
        <f t="shared" si="35"/>
        <v>5380.1816877870406</v>
      </c>
      <c r="AX91" s="699">
        <f t="shared" si="36"/>
        <v>52758.860713057853</v>
      </c>
      <c r="AY91" s="698">
        <f t="shared" si="37"/>
        <v>4911420.1263784394</v>
      </c>
      <c r="AZ91" s="698">
        <f t="shared" si="17"/>
        <v>58139.04240084489</v>
      </c>
      <c r="BA91" s="971"/>
      <c r="BB91" s="699">
        <f t="shared" si="18"/>
        <v>0</v>
      </c>
      <c r="BC91" s="699">
        <f t="shared" si="19"/>
        <v>53651.620370370365</v>
      </c>
      <c r="BD91" s="699">
        <f t="shared" si="20"/>
        <v>0</v>
      </c>
      <c r="BE91" s="698">
        <f t="shared" si="21"/>
        <v>5000000</v>
      </c>
      <c r="BF91" s="698">
        <f t="shared" si="22"/>
        <v>53651.620370370365</v>
      </c>
    </row>
    <row r="92" spans="1:58" s="68" customFormat="1" hidden="1" x14ac:dyDescent="0.2">
      <c r="F92" s="340"/>
      <c r="G92" s="260"/>
      <c r="H92" s="261"/>
      <c r="I92" s="261"/>
      <c r="J92" s="260"/>
      <c r="K92" s="696">
        <f t="shared" si="16"/>
        <v>19</v>
      </c>
      <c r="L92" s="340"/>
      <c r="M92" s="340"/>
      <c r="N92" s="340"/>
      <c r="O92" s="699">
        <f t="shared" si="23"/>
        <v>16969.317477602559</v>
      </c>
      <c r="P92" s="699">
        <f t="shared" si="24"/>
        <v>9093.9222689264006</v>
      </c>
      <c r="Q92" s="698">
        <f t="shared" si="25"/>
        <v>4683125.6997817205</v>
      </c>
      <c r="R92" s="698">
        <f t="shared" si="26"/>
        <v>26063.239746528961</v>
      </c>
      <c r="S92" s="699">
        <f t="shared" si="3"/>
        <v>14696.93256844503</v>
      </c>
      <c r="T92" s="699">
        <f t="shared" si="4"/>
        <v>15189.099576270701</v>
      </c>
      <c r="U92" s="698">
        <f t="shared" si="27"/>
        <v>4728637.0154193677</v>
      </c>
      <c r="V92" s="698">
        <f t="shared" si="28"/>
        <v>29886.032144715733</v>
      </c>
      <c r="W92" s="699">
        <f t="shared" si="5"/>
        <v>11997.6326700385</v>
      </c>
      <c r="X92" s="699">
        <f t="shared" si="6"/>
        <v>23451.140258732841</v>
      </c>
      <c r="Y92" s="698">
        <f t="shared" si="7"/>
        <v>4781762.3180113854</v>
      </c>
      <c r="Z92" s="698">
        <f t="shared" si="29"/>
        <v>35448.772928771345</v>
      </c>
      <c r="AB92" s="696">
        <f t="shared" si="0"/>
        <v>19</v>
      </c>
      <c r="AC92" s="340"/>
      <c r="AD92" s="340"/>
      <c r="AE92" s="340"/>
      <c r="AF92" s="699">
        <f t="shared" si="30"/>
        <v>0</v>
      </c>
      <c r="AG92" s="699">
        <f t="shared" si="31"/>
        <v>9674.1898148148139</v>
      </c>
      <c r="AH92" s="699">
        <f t="shared" si="32"/>
        <v>0</v>
      </c>
      <c r="AI92" s="698">
        <f t="shared" si="33"/>
        <v>5000000</v>
      </c>
      <c r="AJ92" s="698">
        <f t="shared" si="34"/>
        <v>9674.1898148148139</v>
      </c>
      <c r="AK92" s="699">
        <f t="shared" si="8"/>
        <v>0</v>
      </c>
      <c r="AL92" s="699">
        <f t="shared" si="9"/>
        <v>16010.995370370374</v>
      </c>
      <c r="AM92" s="699">
        <f t="shared" si="10"/>
        <v>0</v>
      </c>
      <c r="AN92" s="698">
        <f t="shared" si="1"/>
        <v>5000000</v>
      </c>
      <c r="AO92" s="698">
        <f t="shared" si="11"/>
        <v>16010.995370370374</v>
      </c>
      <c r="AP92" s="699">
        <f t="shared" si="12"/>
        <v>0</v>
      </c>
      <c r="AQ92" s="699">
        <f t="shared" si="13"/>
        <v>24460.069444444445</v>
      </c>
      <c r="AR92" s="699">
        <f t="shared" si="14"/>
        <v>0</v>
      </c>
      <c r="AS92" s="698">
        <f t="shared" si="2"/>
        <v>5000000</v>
      </c>
      <c r="AT92" s="698">
        <f t="shared" si="15"/>
        <v>24460.069444444445</v>
      </c>
      <c r="AW92" s="699">
        <f t="shared" si="35"/>
        <v>5437.9127808743933</v>
      </c>
      <c r="AX92" s="699">
        <f t="shared" si="36"/>
        <v>52701.12961997051</v>
      </c>
      <c r="AY92" s="698">
        <f t="shared" si="37"/>
        <v>4905982.213597565</v>
      </c>
      <c r="AZ92" s="698">
        <f t="shared" si="17"/>
        <v>58139.042400844904</v>
      </c>
      <c r="BA92" s="971"/>
      <c r="BB92" s="699">
        <f t="shared" si="18"/>
        <v>0</v>
      </c>
      <c r="BC92" s="699">
        <f t="shared" si="19"/>
        <v>53651.620370370365</v>
      </c>
      <c r="BD92" s="699">
        <f t="shared" si="20"/>
        <v>0</v>
      </c>
      <c r="BE92" s="698">
        <f t="shared" si="21"/>
        <v>5000000</v>
      </c>
      <c r="BF92" s="698">
        <f t="shared" si="22"/>
        <v>53651.620370370365</v>
      </c>
    </row>
    <row r="93" spans="1:58" s="68" customFormat="1" hidden="1" x14ac:dyDescent="0.2">
      <c r="F93" s="340"/>
      <c r="G93" s="260"/>
      <c r="H93" s="261"/>
      <c r="I93" s="261"/>
      <c r="J93" s="260"/>
      <c r="K93" s="696">
        <f t="shared" si="16"/>
        <v>20</v>
      </c>
      <c r="L93" s="340"/>
      <c r="M93" s="340"/>
      <c r="N93" s="340"/>
      <c r="O93" s="699">
        <f t="shared" si="23"/>
        <v>17002.150357263796</v>
      </c>
      <c r="P93" s="699">
        <f t="shared" si="24"/>
        <v>9061.089389265162</v>
      </c>
      <c r="Q93" s="698">
        <f t="shared" si="25"/>
        <v>4666123.5494244564</v>
      </c>
      <c r="R93" s="698">
        <f t="shared" si="26"/>
        <v>26063.239746528958</v>
      </c>
      <c r="S93" s="699">
        <f t="shared" si="3"/>
        <v>14743.995072307434</v>
      </c>
      <c r="T93" s="699">
        <f t="shared" si="4"/>
        <v>15142.037072408293</v>
      </c>
      <c r="U93" s="698">
        <f t="shared" si="27"/>
        <v>4713893.0203470606</v>
      </c>
      <c r="V93" s="698">
        <f t="shared" si="28"/>
        <v>29886.032144715726</v>
      </c>
      <c r="W93" s="699">
        <f t="shared" si="5"/>
        <v>12056.325255694119</v>
      </c>
      <c r="X93" s="699">
        <f t="shared" si="6"/>
        <v>23392.447673077226</v>
      </c>
      <c r="Y93" s="698">
        <f t="shared" si="7"/>
        <v>4769705.9927556915</v>
      </c>
      <c r="Z93" s="698">
        <f t="shared" si="29"/>
        <v>35448.772928771345</v>
      </c>
      <c r="AB93" s="696">
        <f t="shared" si="0"/>
        <v>20</v>
      </c>
      <c r="AC93" s="340"/>
      <c r="AD93" s="340"/>
      <c r="AE93" s="340"/>
      <c r="AF93" s="699">
        <f t="shared" si="30"/>
        <v>0</v>
      </c>
      <c r="AG93" s="699">
        <f t="shared" si="31"/>
        <v>9674.1898148148139</v>
      </c>
      <c r="AH93" s="699">
        <f t="shared" si="32"/>
        <v>0</v>
      </c>
      <c r="AI93" s="698">
        <f t="shared" si="33"/>
        <v>5000000</v>
      </c>
      <c r="AJ93" s="698">
        <f t="shared" si="34"/>
        <v>9674.1898148148139</v>
      </c>
      <c r="AK93" s="699">
        <f t="shared" si="8"/>
        <v>0</v>
      </c>
      <c r="AL93" s="699">
        <f t="shared" si="9"/>
        <v>16010.995370370374</v>
      </c>
      <c r="AM93" s="699">
        <f t="shared" si="10"/>
        <v>0</v>
      </c>
      <c r="AN93" s="698">
        <f t="shared" si="1"/>
        <v>5000000</v>
      </c>
      <c r="AO93" s="698">
        <f t="shared" si="11"/>
        <v>16010.995370370374</v>
      </c>
      <c r="AP93" s="699">
        <f t="shared" si="12"/>
        <v>0</v>
      </c>
      <c r="AQ93" s="699">
        <f t="shared" si="13"/>
        <v>24460.069444444445</v>
      </c>
      <c r="AR93" s="699">
        <f t="shared" si="14"/>
        <v>0</v>
      </c>
      <c r="AS93" s="698">
        <f t="shared" si="2"/>
        <v>5000000</v>
      </c>
      <c r="AT93" s="698">
        <f t="shared" si="15"/>
        <v>24460.069444444445</v>
      </c>
      <c r="AW93" s="699">
        <f t="shared" si="35"/>
        <v>5496.2633472997259</v>
      </c>
      <c r="AX93" s="699">
        <f t="shared" si="36"/>
        <v>52642.779053545179</v>
      </c>
      <c r="AY93" s="698">
        <f t="shared" si="37"/>
        <v>4900485.9502502652</v>
      </c>
      <c r="AZ93" s="698">
        <f t="shared" si="17"/>
        <v>58139.042400844904</v>
      </c>
      <c r="BA93" s="971"/>
      <c r="BB93" s="699">
        <f t="shared" si="18"/>
        <v>0</v>
      </c>
      <c r="BC93" s="699">
        <f t="shared" si="19"/>
        <v>53651.620370370365</v>
      </c>
      <c r="BD93" s="699">
        <f t="shared" si="20"/>
        <v>0</v>
      </c>
      <c r="BE93" s="698">
        <f t="shared" si="21"/>
        <v>5000000</v>
      </c>
      <c r="BF93" s="698">
        <f t="shared" si="22"/>
        <v>53651.620370370365</v>
      </c>
    </row>
    <row r="94" spans="1:58" s="68" customFormat="1" hidden="1" x14ac:dyDescent="0.2">
      <c r="F94" s="340"/>
      <c r="G94" s="260"/>
      <c r="H94" s="261"/>
      <c r="I94" s="261"/>
      <c r="J94" s="260"/>
      <c r="K94" s="696">
        <f t="shared" si="16"/>
        <v>21</v>
      </c>
      <c r="L94" s="340"/>
      <c r="M94" s="340"/>
      <c r="N94" s="340"/>
      <c r="O94" s="699">
        <f t="shared" si="23"/>
        <v>17035.04676322703</v>
      </c>
      <c r="P94" s="699">
        <f t="shared" si="24"/>
        <v>9028.192983301924</v>
      </c>
      <c r="Q94" s="698">
        <f t="shared" si="25"/>
        <v>4649088.5026612291</v>
      </c>
      <c r="R94" s="698">
        <f t="shared" si="26"/>
        <v>26063.239746528954</v>
      </c>
      <c r="S94" s="699">
        <f t="shared" si="3"/>
        <v>14791.208279676131</v>
      </c>
      <c r="T94" s="699">
        <f t="shared" si="4"/>
        <v>15094.8238650396</v>
      </c>
      <c r="U94" s="698">
        <f t="shared" si="27"/>
        <v>4699101.8120673848</v>
      </c>
      <c r="V94" s="698">
        <f t="shared" si="28"/>
        <v>29886.032144715733</v>
      </c>
      <c r="W94" s="699">
        <f t="shared" si="5"/>
        <v>12115.304966293934</v>
      </c>
      <c r="X94" s="699">
        <f t="shared" si="6"/>
        <v>23333.467962477414</v>
      </c>
      <c r="Y94" s="698">
        <f t="shared" si="7"/>
        <v>4757590.6877893973</v>
      </c>
      <c r="Z94" s="698">
        <f t="shared" si="29"/>
        <v>35448.772928771345</v>
      </c>
      <c r="AB94" s="696">
        <f t="shared" si="0"/>
        <v>21</v>
      </c>
      <c r="AC94" s="340"/>
      <c r="AD94" s="340"/>
      <c r="AE94" s="340"/>
      <c r="AF94" s="699">
        <f t="shared" si="30"/>
        <v>0</v>
      </c>
      <c r="AG94" s="699">
        <f t="shared" si="31"/>
        <v>9674.1898148148139</v>
      </c>
      <c r="AH94" s="699">
        <f t="shared" si="32"/>
        <v>0</v>
      </c>
      <c r="AI94" s="698">
        <f t="shared" si="33"/>
        <v>5000000</v>
      </c>
      <c r="AJ94" s="698">
        <f t="shared" si="34"/>
        <v>9674.1898148148139</v>
      </c>
      <c r="AK94" s="699">
        <f t="shared" si="8"/>
        <v>0</v>
      </c>
      <c r="AL94" s="699">
        <f t="shared" si="9"/>
        <v>16010.995370370374</v>
      </c>
      <c r="AM94" s="699">
        <f t="shared" si="10"/>
        <v>0</v>
      </c>
      <c r="AN94" s="698">
        <f t="shared" si="1"/>
        <v>5000000</v>
      </c>
      <c r="AO94" s="698">
        <f t="shared" si="11"/>
        <v>16010.995370370374</v>
      </c>
      <c r="AP94" s="699">
        <f t="shared" si="12"/>
        <v>0</v>
      </c>
      <c r="AQ94" s="699">
        <f t="shared" si="13"/>
        <v>24460.069444444445</v>
      </c>
      <c r="AR94" s="699">
        <f t="shared" si="14"/>
        <v>0</v>
      </c>
      <c r="AS94" s="698">
        <f t="shared" si="2"/>
        <v>5000000</v>
      </c>
      <c r="AT94" s="698">
        <f t="shared" si="15"/>
        <v>24460.069444444445</v>
      </c>
      <c r="AW94" s="699">
        <f t="shared" si="35"/>
        <v>5555.2400342127066</v>
      </c>
      <c r="AX94" s="699">
        <f t="shared" si="36"/>
        <v>52583.802366632197</v>
      </c>
      <c r="AY94" s="698">
        <f t="shared" si="37"/>
        <v>4894930.7102160528</v>
      </c>
      <c r="AZ94" s="698">
        <f t="shared" si="17"/>
        <v>58139.042400844904</v>
      </c>
      <c r="BA94" s="971"/>
      <c r="BB94" s="699">
        <f t="shared" si="18"/>
        <v>0</v>
      </c>
      <c r="BC94" s="699">
        <f t="shared" si="19"/>
        <v>53651.620370370365</v>
      </c>
      <c r="BD94" s="699">
        <f t="shared" si="20"/>
        <v>0</v>
      </c>
      <c r="BE94" s="698">
        <f t="shared" si="21"/>
        <v>5000000</v>
      </c>
      <c r="BF94" s="698">
        <f t="shared" si="22"/>
        <v>53651.620370370365</v>
      </c>
    </row>
    <row r="95" spans="1:58" s="68" customFormat="1" hidden="1" x14ac:dyDescent="0.2">
      <c r="F95" s="340"/>
      <c r="G95" s="260"/>
      <c r="H95" s="261"/>
      <c r="I95" s="261"/>
      <c r="J95" s="260"/>
      <c r="K95" s="696">
        <f t="shared" si="16"/>
        <v>22</v>
      </c>
      <c r="L95" s="340"/>
      <c r="M95" s="340"/>
      <c r="N95" s="340"/>
      <c r="O95" s="699">
        <f t="shared" si="23"/>
        <v>17068.006818405371</v>
      </c>
      <c r="P95" s="699">
        <f t="shared" si="24"/>
        <v>8995.2329281235834</v>
      </c>
      <c r="Q95" s="698">
        <f t="shared" si="25"/>
        <v>4632020.4958428238</v>
      </c>
      <c r="R95" s="698">
        <f t="shared" si="26"/>
        <v>26063.239746528954</v>
      </c>
      <c r="S95" s="699">
        <f t="shared" si="3"/>
        <v>14838.572673133745</v>
      </c>
      <c r="T95" s="699">
        <f t="shared" si="4"/>
        <v>15047.459471581982</v>
      </c>
      <c r="U95" s="698">
        <f t="shared" si="27"/>
        <v>4684263.2393942513</v>
      </c>
      <c r="V95" s="698">
        <f t="shared" si="28"/>
        <v>29886.032144715726</v>
      </c>
      <c r="W95" s="699">
        <f t="shared" si="5"/>
        <v>12174.573206457169</v>
      </c>
      <c r="X95" s="699">
        <f t="shared" si="6"/>
        <v>23274.199722314177</v>
      </c>
      <c r="Y95" s="698">
        <f t="shared" si="7"/>
        <v>4745416.11458294</v>
      </c>
      <c r="Z95" s="698">
        <f t="shared" si="29"/>
        <v>35448.772928771345</v>
      </c>
      <c r="AB95" s="696">
        <f t="shared" si="0"/>
        <v>22</v>
      </c>
      <c r="AC95" s="340"/>
      <c r="AD95" s="340"/>
      <c r="AE95" s="340"/>
      <c r="AF95" s="699">
        <f t="shared" si="30"/>
        <v>0</v>
      </c>
      <c r="AG95" s="699">
        <f t="shared" si="31"/>
        <v>9674.1898148148139</v>
      </c>
      <c r="AH95" s="699">
        <f t="shared" si="32"/>
        <v>0</v>
      </c>
      <c r="AI95" s="698">
        <f t="shared" si="33"/>
        <v>5000000</v>
      </c>
      <c r="AJ95" s="698">
        <f t="shared" si="34"/>
        <v>9674.1898148148139</v>
      </c>
      <c r="AK95" s="699">
        <f t="shared" si="8"/>
        <v>0</v>
      </c>
      <c r="AL95" s="699">
        <f t="shared" si="9"/>
        <v>16010.995370370374</v>
      </c>
      <c r="AM95" s="699">
        <f t="shared" si="10"/>
        <v>0</v>
      </c>
      <c r="AN95" s="698">
        <f t="shared" si="1"/>
        <v>5000000</v>
      </c>
      <c r="AO95" s="698">
        <f t="shared" si="11"/>
        <v>16010.995370370374</v>
      </c>
      <c r="AP95" s="699">
        <f t="shared" si="12"/>
        <v>0</v>
      </c>
      <c r="AQ95" s="699">
        <f t="shared" si="13"/>
        <v>24460.069444444445</v>
      </c>
      <c r="AR95" s="699">
        <f t="shared" si="14"/>
        <v>0</v>
      </c>
      <c r="AS95" s="698">
        <f t="shared" si="2"/>
        <v>5000000</v>
      </c>
      <c r="AT95" s="698">
        <f t="shared" si="15"/>
        <v>24460.069444444445</v>
      </c>
      <c r="AW95" s="699">
        <f t="shared" si="35"/>
        <v>5614.8495600890783</v>
      </c>
      <c r="AX95" s="699">
        <f t="shared" si="36"/>
        <v>52524.19284075583</v>
      </c>
      <c r="AY95" s="698">
        <f t="shared" si="37"/>
        <v>4889315.8606559634</v>
      </c>
      <c r="AZ95" s="698">
        <f t="shared" si="17"/>
        <v>58139.042400844904</v>
      </c>
      <c r="BA95" s="971"/>
      <c r="BB95" s="699">
        <f t="shared" si="18"/>
        <v>0</v>
      </c>
      <c r="BC95" s="699">
        <f t="shared" si="19"/>
        <v>53651.620370370365</v>
      </c>
      <c r="BD95" s="699">
        <f t="shared" si="20"/>
        <v>0</v>
      </c>
      <c r="BE95" s="698">
        <f t="shared" si="21"/>
        <v>5000000</v>
      </c>
      <c r="BF95" s="698">
        <f t="shared" si="22"/>
        <v>53651.620370370365</v>
      </c>
    </row>
    <row r="96" spans="1:58" s="68" customFormat="1" hidden="1" x14ac:dyDescent="0.2">
      <c r="F96" s="340"/>
      <c r="G96" s="260"/>
      <c r="H96" s="261"/>
      <c r="I96" s="261"/>
      <c r="J96" s="260"/>
      <c r="K96" s="696">
        <f t="shared" si="16"/>
        <v>23</v>
      </c>
      <c r="L96" s="340"/>
      <c r="M96" s="340"/>
      <c r="N96" s="340"/>
      <c r="O96" s="699">
        <f t="shared" si="23"/>
        <v>17101.030645949733</v>
      </c>
      <c r="P96" s="699">
        <f t="shared" si="24"/>
        <v>8962.2091005792226</v>
      </c>
      <c r="Q96" s="698">
        <f t="shared" si="25"/>
        <v>4614919.465196874</v>
      </c>
      <c r="R96" s="698">
        <f t="shared" si="26"/>
        <v>26063.239746528954</v>
      </c>
      <c r="S96" s="699">
        <f t="shared" si="3"/>
        <v>14886.088736808235</v>
      </c>
      <c r="T96" s="699">
        <f t="shared" si="4"/>
        <v>14999.943407907489</v>
      </c>
      <c r="U96" s="698">
        <f t="shared" si="27"/>
        <v>4669377.1506574433</v>
      </c>
      <c r="V96" s="698">
        <f t="shared" si="28"/>
        <v>29886.032144715726</v>
      </c>
      <c r="W96" s="699">
        <f t="shared" si="5"/>
        <v>12234.131387674453</v>
      </c>
      <c r="X96" s="699">
        <f t="shared" si="6"/>
        <v>23214.641541096891</v>
      </c>
      <c r="Y96" s="698">
        <f t="shared" si="7"/>
        <v>4733181.9831952658</v>
      </c>
      <c r="Z96" s="698">
        <f t="shared" si="29"/>
        <v>35448.772928771345</v>
      </c>
      <c r="AB96" s="696">
        <f t="shared" si="0"/>
        <v>23</v>
      </c>
      <c r="AC96" s="340"/>
      <c r="AD96" s="340"/>
      <c r="AE96" s="340"/>
      <c r="AF96" s="699">
        <f t="shared" si="30"/>
        <v>0</v>
      </c>
      <c r="AG96" s="699">
        <f t="shared" si="31"/>
        <v>9674.1898148148139</v>
      </c>
      <c r="AH96" s="699">
        <f t="shared" si="32"/>
        <v>0</v>
      </c>
      <c r="AI96" s="698">
        <f t="shared" si="33"/>
        <v>5000000</v>
      </c>
      <c r="AJ96" s="698">
        <f t="shared" si="34"/>
        <v>9674.1898148148139</v>
      </c>
      <c r="AK96" s="699">
        <f t="shared" si="8"/>
        <v>0</v>
      </c>
      <c r="AL96" s="699">
        <f t="shared" si="9"/>
        <v>16010.995370370374</v>
      </c>
      <c r="AM96" s="699">
        <f t="shared" si="10"/>
        <v>0</v>
      </c>
      <c r="AN96" s="698">
        <f t="shared" si="1"/>
        <v>5000000</v>
      </c>
      <c r="AO96" s="698">
        <f t="shared" si="11"/>
        <v>16010.995370370374</v>
      </c>
      <c r="AP96" s="699">
        <f t="shared" si="12"/>
        <v>0</v>
      </c>
      <c r="AQ96" s="699">
        <f t="shared" si="13"/>
        <v>24460.069444444445</v>
      </c>
      <c r="AR96" s="699">
        <f t="shared" si="14"/>
        <v>0</v>
      </c>
      <c r="AS96" s="698">
        <f t="shared" si="2"/>
        <v>5000000</v>
      </c>
      <c r="AT96" s="698">
        <f t="shared" si="15"/>
        <v>24460.069444444445</v>
      </c>
      <c r="AW96" s="699">
        <f t="shared" si="35"/>
        <v>5675.0987154960076</v>
      </c>
      <c r="AX96" s="699">
        <f t="shared" si="36"/>
        <v>52463.943685348895</v>
      </c>
      <c r="AY96" s="698">
        <f t="shared" si="37"/>
        <v>4883640.7619404672</v>
      </c>
      <c r="AZ96" s="698">
        <f t="shared" si="17"/>
        <v>58139.042400844904</v>
      </c>
      <c r="BA96" s="971"/>
      <c r="BB96" s="699">
        <f t="shared" si="18"/>
        <v>0</v>
      </c>
      <c r="BC96" s="699">
        <f t="shared" si="19"/>
        <v>53651.620370370365</v>
      </c>
      <c r="BD96" s="699">
        <f t="shared" si="20"/>
        <v>0</v>
      </c>
      <c r="BE96" s="698">
        <f t="shared" si="21"/>
        <v>5000000</v>
      </c>
      <c r="BF96" s="698">
        <f t="shared" si="22"/>
        <v>53651.620370370365</v>
      </c>
    </row>
    <row r="97" spans="6:58" s="68" customFormat="1" hidden="1" x14ac:dyDescent="0.2">
      <c r="F97" s="340"/>
      <c r="G97" s="260"/>
      <c r="H97" s="261"/>
      <c r="I97" s="261"/>
      <c r="J97" s="260"/>
      <c r="K97" s="696">
        <f t="shared" si="16"/>
        <v>24</v>
      </c>
      <c r="L97" s="340"/>
      <c r="M97" s="340"/>
      <c r="N97" s="340"/>
      <c r="O97" s="699">
        <f t="shared" si="23"/>
        <v>17134.11836924931</v>
      </c>
      <c r="P97" s="699">
        <f t="shared" si="24"/>
        <v>8929.1213772796455</v>
      </c>
      <c r="Q97" s="698">
        <f t="shared" si="25"/>
        <v>4597785.3468276244</v>
      </c>
      <c r="R97" s="698">
        <f t="shared" si="26"/>
        <v>26063.239746528954</v>
      </c>
      <c r="S97" s="699">
        <f t="shared" si="3"/>
        <v>14933.756956377829</v>
      </c>
      <c r="T97" s="699">
        <f t="shared" si="4"/>
        <v>14952.275188337902</v>
      </c>
      <c r="U97" s="698">
        <f t="shared" si="27"/>
        <v>4654443.3937010653</v>
      </c>
      <c r="V97" s="698">
        <f t="shared" si="28"/>
        <v>29886.032144715733</v>
      </c>
      <c r="W97" s="699">
        <f t="shared" si="5"/>
        <v>12293.980928341447</v>
      </c>
      <c r="X97" s="699">
        <f t="shared" si="6"/>
        <v>23154.792000429898</v>
      </c>
      <c r="Y97" s="698">
        <f t="shared" si="7"/>
        <v>4720888.0022669239</v>
      </c>
      <c r="Z97" s="698">
        <f t="shared" si="29"/>
        <v>35448.772928771345</v>
      </c>
      <c r="AB97" s="696">
        <f t="shared" si="0"/>
        <v>24</v>
      </c>
      <c r="AC97" s="340"/>
      <c r="AD97" s="340"/>
      <c r="AE97" s="340"/>
      <c r="AF97" s="699">
        <f t="shared" si="30"/>
        <v>0</v>
      </c>
      <c r="AG97" s="699">
        <f t="shared" si="31"/>
        <v>9674.1898148148139</v>
      </c>
      <c r="AH97" s="699">
        <f t="shared" si="32"/>
        <v>0</v>
      </c>
      <c r="AI97" s="698">
        <f t="shared" si="33"/>
        <v>5000000</v>
      </c>
      <c r="AJ97" s="698">
        <f t="shared" si="34"/>
        <v>9674.1898148148139</v>
      </c>
      <c r="AK97" s="699">
        <f t="shared" si="8"/>
        <v>0</v>
      </c>
      <c r="AL97" s="699">
        <f t="shared" si="9"/>
        <v>16010.995370370374</v>
      </c>
      <c r="AM97" s="699">
        <f t="shared" si="10"/>
        <v>0</v>
      </c>
      <c r="AN97" s="698">
        <f t="shared" si="1"/>
        <v>5000000</v>
      </c>
      <c r="AO97" s="698">
        <f t="shared" si="11"/>
        <v>16010.995370370374</v>
      </c>
      <c r="AP97" s="699">
        <f t="shared" si="12"/>
        <v>0</v>
      </c>
      <c r="AQ97" s="699">
        <f t="shared" si="13"/>
        <v>24460.069444444445</v>
      </c>
      <c r="AR97" s="699">
        <f t="shared" si="14"/>
        <v>0</v>
      </c>
      <c r="AS97" s="698">
        <f t="shared" si="2"/>
        <v>5000000</v>
      </c>
      <c r="AT97" s="698">
        <f t="shared" si="15"/>
        <v>24460.069444444445</v>
      </c>
      <c r="AW97" s="699">
        <f t="shared" si="35"/>
        <v>5735.9943638656405</v>
      </c>
      <c r="AX97" s="699">
        <f t="shared" si="36"/>
        <v>52403.048036979264</v>
      </c>
      <c r="AY97" s="698">
        <f t="shared" si="37"/>
        <v>4877904.7675766014</v>
      </c>
      <c r="AZ97" s="698">
        <f t="shared" si="17"/>
        <v>58139.042400844904</v>
      </c>
      <c r="BA97" s="971"/>
      <c r="BB97" s="699">
        <f t="shared" si="18"/>
        <v>0</v>
      </c>
      <c r="BC97" s="699">
        <f t="shared" si="19"/>
        <v>53651.620370370365</v>
      </c>
      <c r="BD97" s="699">
        <f t="shared" si="20"/>
        <v>0</v>
      </c>
      <c r="BE97" s="698">
        <f t="shared" si="21"/>
        <v>5000000</v>
      </c>
      <c r="BF97" s="698">
        <f t="shared" si="22"/>
        <v>53651.620370370365</v>
      </c>
    </row>
    <row r="98" spans="6:58" s="68" customFormat="1" hidden="1" x14ac:dyDescent="0.2">
      <c r="F98" s="340"/>
      <c r="G98" s="260"/>
      <c r="H98" s="261"/>
      <c r="I98" s="261"/>
      <c r="J98" s="260"/>
      <c r="K98" s="696">
        <f t="shared" si="16"/>
        <v>25</v>
      </c>
      <c r="L98" s="340"/>
      <c r="M98" s="340"/>
      <c r="N98" s="340"/>
      <c r="O98" s="699">
        <f t="shared" si="23"/>
        <v>17167.270111932034</v>
      </c>
      <c r="P98" s="699">
        <f t="shared" si="24"/>
        <v>8895.9696345969205</v>
      </c>
      <c r="Q98" s="698">
        <f t="shared" si="25"/>
        <v>4580618.0767156919</v>
      </c>
      <c r="R98" s="698">
        <f t="shared" si="26"/>
        <v>26063.239746528954</v>
      </c>
      <c r="S98" s="699">
        <f t="shared" si="3"/>
        <v>14981.577819075987</v>
      </c>
      <c r="T98" s="699">
        <f t="shared" si="4"/>
        <v>14904.454325639741</v>
      </c>
      <c r="U98" s="698">
        <f t="shared" si="27"/>
        <v>4639461.815881989</v>
      </c>
      <c r="V98" s="698">
        <f t="shared" si="28"/>
        <v>29886.032144715726</v>
      </c>
      <c r="W98" s="699">
        <f t="shared" si="5"/>
        <v>12354.123253792628</v>
      </c>
      <c r="X98" s="699">
        <f t="shared" si="6"/>
        <v>23094.649674978715</v>
      </c>
      <c r="Y98" s="698">
        <f t="shared" si="7"/>
        <v>4708533.8790131314</v>
      </c>
      <c r="Z98" s="698">
        <f t="shared" si="29"/>
        <v>35448.772928771345</v>
      </c>
      <c r="AB98" s="696">
        <f t="shared" si="0"/>
        <v>25</v>
      </c>
      <c r="AC98" s="340"/>
      <c r="AD98" s="340"/>
      <c r="AE98" s="340"/>
      <c r="AF98" s="699">
        <f t="shared" si="30"/>
        <v>18669.064361363773</v>
      </c>
      <c r="AG98" s="699">
        <f t="shared" si="31"/>
        <v>9674.1898148148139</v>
      </c>
      <c r="AH98" s="699">
        <f t="shared" si="32"/>
        <v>0</v>
      </c>
      <c r="AI98" s="698">
        <f t="shared" si="33"/>
        <v>4981330.9356386364</v>
      </c>
      <c r="AJ98" s="698">
        <f t="shared" si="34"/>
        <v>28343.254176178587</v>
      </c>
      <c r="AK98" s="699">
        <f t="shared" si="8"/>
        <v>16093.844689733261</v>
      </c>
      <c r="AL98" s="699">
        <f t="shared" si="9"/>
        <v>16010.995370370374</v>
      </c>
      <c r="AM98" s="699">
        <f t="shared" si="10"/>
        <v>0</v>
      </c>
      <c r="AN98" s="698">
        <f t="shared" si="1"/>
        <v>4983906.1553102667</v>
      </c>
      <c r="AO98" s="698">
        <f t="shared" si="11"/>
        <v>32104.840060103634</v>
      </c>
      <c r="AP98" s="699">
        <f t="shared" si="12"/>
        <v>13084.533299519391</v>
      </c>
      <c r="AQ98" s="699">
        <f t="shared" si="13"/>
        <v>24460.069444444445</v>
      </c>
      <c r="AR98" s="699">
        <f t="shared" si="14"/>
        <v>0</v>
      </c>
      <c r="AS98" s="698">
        <f t="shared" si="2"/>
        <v>4986915.4667004803</v>
      </c>
      <c r="AT98" s="698">
        <f t="shared" si="15"/>
        <v>37544.602743963835</v>
      </c>
      <c r="AW98" s="699">
        <f t="shared" si="35"/>
        <v>5797.5434422769813</v>
      </c>
      <c r="AX98" s="699">
        <f t="shared" si="36"/>
        <v>52341.498958567921</v>
      </c>
      <c r="AY98" s="698">
        <f t="shared" si="37"/>
        <v>4872107.2241343241</v>
      </c>
      <c r="AZ98" s="698">
        <f t="shared" si="17"/>
        <v>58139.042400844904</v>
      </c>
      <c r="BA98" s="971"/>
      <c r="BB98" s="699">
        <f t="shared" si="18"/>
        <v>5942.6574713114642</v>
      </c>
      <c r="BC98" s="699">
        <f t="shared" si="19"/>
        <v>53651.620370370365</v>
      </c>
      <c r="BD98" s="699">
        <f t="shared" si="20"/>
        <v>0</v>
      </c>
      <c r="BE98" s="698">
        <f t="shared" si="21"/>
        <v>4994057.3425286887</v>
      </c>
      <c r="BF98" s="698">
        <f t="shared" si="22"/>
        <v>59594.277841681833</v>
      </c>
    </row>
    <row r="99" spans="6:58" s="68" customFormat="1" hidden="1" x14ac:dyDescent="0.2">
      <c r="F99" s="340"/>
      <c r="G99" s="260"/>
      <c r="H99" s="261"/>
      <c r="I99" s="261"/>
      <c r="J99" s="260"/>
      <c r="K99" s="696">
        <f t="shared" si="16"/>
        <v>26</v>
      </c>
      <c r="L99" s="340"/>
      <c r="M99" s="340"/>
      <c r="N99" s="340"/>
      <c r="O99" s="699">
        <f t="shared" si="23"/>
        <v>17200.485997865042</v>
      </c>
      <c r="P99" s="699">
        <f t="shared" si="24"/>
        <v>8862.7537486639158</v>
      </c>
      <c r="Q99" s="698">
        <f t="shared" si="25"/>
        <v>4563417.590717827</v>
      </c>
      <c r="R99" s="698">
        <f t="shared" si="26"/>
        <v>26063.239746528958</v>
      </c>
      <c r="S99" s="699">
        <f t="shared" si="3"/>
        <v>15029.551813696402</v>
      </c>
      <c r="T99" s="699">
        <f t="shared" si="4"/>
        <v>14856.480331019326</v>
      </c>
      <c r="U99" s="698">
        <f t="shared" si="27"/>
        <v>4624432.2640682925</v>
      </c>
      <c r="V99" s="698">
        <f t="shared" si="28"/>
        <v>29886.032144715726</v>
      </c>
      <c r="W99" s="699">
        <f t="shared" si="5"/>
        <v>12414.559796335227</v>
      </c>
      <c r="X99" s="699">
        <f t="shared" si="6"/>
        <v>23034.213132436114</v>
      </c>
      <c r="Y99" s="698">
        <f t="shared" si="7"/>
        <v>4696119.3192167962</v>
      </c>
      <c r="Z99" s="698">
        <f t="shared" si="29"/>
        <v>35448.772928771345</v>
      </c>
      <c r="AB99" s="696">
        <f t="shared" si="0"/>
        <v>26</v>
      </c>
      <c r="AC99" s="340"/>
      <c r="AD99" s="340"/>
      <c r="AE99" s="340"/>
      <c r="AF99" s="699">
        <f t="shared" si="30"/>
        <v>18705.185975823137</v>
      </c>
      <c r="AG99" s="699">
        <f t="shared" si="31"/>
        <v>9638.0682003554466</v>
      </c>
      <c r="AH99" s="699">
        <f t="shared" si="32"/>
        <v>0</v>
      </c>
      <c r="AI99" s="698">
        <f t="shared" si="33"/>
        <v>4962625.7496628128</v>
      </c>
      <c r="AJ99" s="698">
        <f t="shared" si="34"/>
        <v>28343.254176178583</v>
      </c>
      <c r="AK99" s="699">
        <f t="shared" si="8"/>
        <v>16145.380384297017</v>
      </c>
      <c r="AL99" s="699">
        <f t="shared" si="9"/>
        <v>15959.459675806616</v>
      </c>
      <c r="AM99" s="699">
        <f t="shared" si="10"/>
        <v>0</v>
      </c>
      <c r="AN99" s="698">
        <f t="shared" si="1"/>
        <v>4967760.7749259695</v>
      </c>
      <c r="AO99" s="698">
        <f t="shared" si="11"/>
        <v>32104.840060103634</v>
      </c>
      <c r="AP99" s="699">
        <f t="shared" si="12"/>
        <v>13148.543018150269</v>
      </c>
      <c r="AQ99" s="699">
        <f t="shared" si="13"/>
        <v>24396.059725813564</v>
      </c>
      <c r="AR99" s="699">
        <f t="shared" si="14"/>
        <v>0</v>
      </c>
      <c r="AS99" s="698">
        <f t="shared" si="2"/>
        <v>4973766.9236823302</v>
      </c>
      <c r="AT99" s="698">
        <f t="shared" si="15"/>
        <v>37544.602743963835</v>
      </c>
      <c r="AW99" s="699">
        <f t="shared" si="35"/>
        <v>5859.7529622461379</v>
      </c>
      <c r="AX99" s="699">
        <f t="shared" si="36"/>
        <v>52279.28943859876</v>
      </c>
      <c r="AY99" s="698">
        <f t="shared" si="37"/>
        <v>4866247.4711720776</v>
      </c>
      <c r="AZ99" s="698">
        <f t="shared" si="17"/>
        <v>58139.042400844897</v>
      </c>
      <c r="BA99" s="971"/>
      <c r="BB99" s="699">
        <f t="shared" si="18"/>
        <v>6006.424111839854</v>
      </c>
      <c r="BC99" s="699">
        <f t="shared" si="19"/>
        <v>53587.853729841991</v>
      </c>
      <c r="BD99" s="699">
        <f t="shared" si="20"/>
        <v>0</v>
      </c>
      <c r="BE99" s="698">
        <f t="shared" si="21"/>
        <v>4988050.9184168484</v>
      </c>
      <c r="BF99" s="698">
        <f t="shared" si="22"/>
        <v>59594.277841681847</v>
      </c>
    </row>
    <row r="100" spans="6:58" s="68" customFormat="1" hidden="1" x14ac:dyDescent="0.2">
      <c r="F100" s="340"/>
      <c r="G100" s="260"/>
      <c r="H100" s="261"/>
      <c r="I100" s="261"/>
      <c r="J100" s="260"/>
      <c r="K100" s="696">
        <f t="shared" si="16"/>
        <v>27</v>
      </c>
      <c r="L100" s="340"/>
      <c r="M100" s="340"/>
      <c r="N100" s="340"/>
      <c r="O100" s="699">
        <f t="shared" si="23"/>
        <v>17233.766151155123</v>
      </c>
      <c r="P100" s="699">
        <f t="shared" si="24"/>
        <v>8829.4735953738345</v>
      </c>
      <c r="Q100" s="698">
        <f t="shared" si="25"/>
        <v>4546183.8245666716</v>
      </c>
      <c r="R100" s="698">
        <f t="shared" si="26"/>
        <v>26063.239746528958</v>
      </c>
      <c r="S100" s="699">
        <f t="shared" si="3"/>
        <v>15077.679430597969</v>
      </c>
      <c r="T100" s="699">
        <f t="shared" si="4"/>
        <v>14808.352714117758</v>
      </c>
      <c r="U100" s="698">
        <f t="shared" si="27"/>
        <v>4609354.5846376941</v>
      </c>
      <c r="V100" s="698">
        <f t="shared" si="28"/>
        <v>29886.032144715726</v>
      </c>
      <c r="W100" s="699">
        <f t="shared" si="5"/>
        <v>12475.291995283342</v>
      </c>
      <c r="X100" s="699">
        <f t="shared" si="6"/>
        <v>22973.480933488001</v>
      </c>
      <c r="Y100" s="698">
        <f t="shared" si="7"/>
        <v>4683644.027221513</v>
      </c>
      <c r="Z100" s="698">
        <f t="shared" si="29"/>
        <v>35448.772928771345</v>
      </c>
      <c r="AB100" s="696">
        <f t="shared" si="0"/>
        <v>27</v>
      </c>
      <c r="AC100" s="340"/>
      <c r="AD100" s="340"/>
      <c r="AE100" s="340"/>
      <c r="AF100" s="699">
        <f t="shared" si="30"/>
        <v>18741.377479753442</v>
      </c>
      <c r="AG100" s="699">
        <f t="shared" si="31"/>
        <v>9601.8766964251427</v>
      </c>
      <c r="AH100" s="699">
        <f t="shared" si="32"/>
        <v>0</v>
      </c>
      <c r="AI100" s="698">
        <f t="shared" si="33"/>
        <v>4943884.3721830593</v>
      </c>
      <c r="AJ100" s="698">
        <f t="shared" si="34"/>
        <v>28343.254176178583</v>
      </c>
      <c r="AK100" s="699">
        <f t="shared" si="8"/>
        <v>16197.081106414187</v>
      </c>
      <c r="AL100" s="699">
        <f t="shared" si="9"/>
        <v>15907.758953689445</v>
      </c>
      <c r="AM100" s="699">
        <f t="shared" si="10"/>
        <v>0</v>
      </c>
      <c r="AN100" s="698">
        <f t="shared" si="1"/>
        <v>4951563.6938195555</v>
      </c>
      <c r="AO100" s="698">
        <f t="shared" si="11"/>
        <v>32104.840060103634</v>
      </c>
      <c r="AP100" s="699">
        <f t="shared" si="12"/>
        <v>13212.865873213714</v>
      </c>
      <c r="AQ100" s="699">
        <f t="shared" si="13"/>
        <v>24331.736870750123</v>
      </c>
      <c r="AR100" s="699">
        <f t="shared" si="14"/>
        <v>0</v>
      </c>
      <c r="AS100" s="698">
        <f t="shared" si="2"/>
        <v>4960554.0578091163</v>
      </c>
      <c r="AT100" s="698">
        <f t="shared" si="15"/>
        <v>37544.602743963835</v>
      </c>
      <c r="AW100" s="699">
        <f t="shared" si="35"/>
        <v>5922.630010525053</v>
      </c>
      <c r="AX100" s="699">
        <f t="shared" si="36"/>
        <v>52216.412390319849</v>
      </c>
      <c r="AY100" s="698">
        <f t="shared" si="37"/>
        <v>4860324.8411615528</v>
      </c>
      <c r="AZ100" s="698">
        <f t="shared" si="17"/>
        <v>58139.042400844904</v>
      </c>
      <c r="BA100" s="971"/>
      <c r="BB100" s="699">
        <f t="shared" si="18"/>
        <v>6070.8749890862273</v>
      </c>
      <c r="BC100" s="699">
        <f t="shared" si="19"/>
        <v>53523.402852595609</v>
      </c>
      <c r="BD100" s="699">
        <f t="shared" si="20"/>
        <v>0</v>
      </c>
      <c r="BE100" s="698">
        <f t="shared" si="21"/>
        <v>4981980.0434277626</v>
      </c>
      <c r="BF100" s="698">
        <f t="shared" si="22"/>
        <v>59594.277841681833</v>
      </c>
    </row>
    <row r="101" spans="6:58" s="68" customFormat="1" hidden="1" x14ac:dyDescent="0.2">
      <c r="F101" s="340"/>
      <c r="G101" s="260"/>
      <c r="H101" s="261"/>
      <c r="I101" s="261"/>
      <c r="J101" s="260"/>
      <c r="K101" s="696">
        <f t="shared" si="16"/>
        <v>28</v>
      </c>
      <c r="L101" s="340"/>
      <c r="M101" s="340"/>
      <c r="N101" s="340"/>
      <c r="O101" s="699">
        <f t="shared" si="23"/>
        <v>17267.110696149204</v>
      </c>
      <c r="P101" s="699">
        <f t="shared" si="24"/>
        <v>8796.1290503797518</v>
      </c>
      <c r="Q101" s="698">
        <f t="shared" si="25"/>
        <v>4528916.7138705226</v>
      </c>
      <c r="R101" s="698">
        <f t="shared" si="26"/>
        <v>26063.239746528954</v>
      </c>
      <c r="S101" s="699">
        <f t="shared" si="3"/>
        <v>15125.961161709814</v>
      </c>
      <c r="T101" s="699">
        <f t="shared" si="4"/>
        <v>14760.070983005913</v>
      </c>
      <c r="U101" s="698">
        <f t="shared" si="27"/>
        <v>4594228.6234759847</v>
      </c>
      <c r="V101" s="698">
        <f t="shared" si="28"/>
        <v>29886.032144715726</v>
      </c>
      <c r="W101" s="699">
        <f t="shared" si="5"/>
        <v>12536.321296992213</v>
      </c>
      <c r="X101" s="699">
        <f t="shared" si="6"/>
        <v>22912.451631779131</v>
      </c>
      <c r="Y101" s="698">
        <f t="shared" si="7"/>
        <v>4671107.7059245212</v>
      </c>
      <c r="Z101" s="698">
        <f t="shared" si="29"/>
        <v>35448.772928771345</v>
      </c>
      <c r="AB101" s="696">
        <f t="shared" si="0"/>
        <v>28</v>
      </c>
      <c r="AC101" s="340"/>
      <c r="AD101" s="340"/>
      <c r="AE101" s="340"/>
      <c r="AF101" s="699">
        <f t="shared" si="30"/>
        <v>18777.639008379487</v>
      </c>
      <c r="AG101" s="699">
        <f t="shared" si="31"/>
        <v>9565.6151677990947</v>
      </c>
      <c r="AH101" s="699">
        <f t="shared" si="32"/>
        <v>0</v>
      </c>
      <c r="AI101" s="698">
        <f t="shared" si="33"/>
        <v>4925106.7331746798</v>
      </c>
      <c r="AJ101" s="698">
        <f t="shared" si="34"/>
        <v>28343.254176178583</v>
      </c>
      <c r="AK101" s="699">
        <f t="shared" si="8"/>
        <v>16248.947384535852</v>
      </c>
      <c r="AL101" s="699">
        <f t="shared" si="9"/>
        <v>15855.892675567784</v>
      </c>
      <c r="AM101" s="699">
        <f t="shared" si="10"/>
        <v>0</v>
      </c>
      <c r="AN101" s="698">
        <f t="shared" si="1"/>
        <v>4935314.7464350192</v>
      </c>
      <c r="AO101" s="698">
        <f t="shared" si="11"/>
        <v>32104.840060103634</v>
      </c>
      <c r="AP101" s="699">
        <f t="shared" si="12"/>
        <v>13277.503396577502</v>
      </c>
      <c r="AQ101" s="699">
        <f t="shared" si="13"/>
        <v>24267.099347386335</v>
      </c>
      <c r="AR101" s="699">
        <f t="shared" si="14"/>
        <v>0</v>
      </c>
      <c r="AS101" s="698">
        <f t="shared" si="2"/>
        <v>4947276.5544125391</v>
      </c>
      <c r="AT101" s="698">
        <f t="shared" si="15"/>
        <v>37544.602743963835</v>
      </c>
      <c r="AW101" s="699">
        <f t="shared" si="35"/>
        <v>5986.1817499088238</v>
      </c>
      <c r="AX101" s="699">
        <f t="shared" si="36"/>
        <v>52152.860650936083</v>
      </c>
      <c r="AY101" s="698">
        <f t="shared" si="37"/>
        <v>4854338.6594116436</v>
      </c>
      <c r="AZ101" s="698">
        <f t="shared" si="17"/>
        <v>58139.042400844904</v>
      </c>
      <c r="BA101" s="971"/>
      <c r="BB101" s="699">
        <f t="shared" si="18"/>
        <v>6136.0174451323155</v>
      </c>
      <c r="BC101" s="699">
        <f t="shared" si="19"/>
        <v>53458.260396549529</v>
      </c>
      <c r="BD101" s="699">
        <f t="shared" si="20"/>
        <v>0</v>
      </c>
      <c r="BE101" s="698">
        <f t="shared" si="21"/>
        <v>4975844.0259826304</v>
      </c>
      <c r="BF101" s="698">
        <f t="shared" si="22"/>
        <v>59594.277841681847</v>
      </c>
    </row>
    <row r="102" spans="6:58" s="68" customFormat="1" hidden="1" x14ac:dyDescent="0.2">
      <c r="F102" s="340"/>
      <c r="G102" s="260"/>
      <c r="H102" s="261"/>
      <c r="I102" s="261"/>
      <c r="J102" s="260"/>
      <c r="K102" s="696">
        <f t="shared" si="16"/>
        <v>29</v>
      </c>
      <c r="L102" s="340"/>
      <c r="M102" s="340"/>
      <c r="N102" s="340"/>
      <c r="O102" s="699">
        <f t="shared" si="23"/>
        <v>17300.519757434799</v>
      </c>
      <c r="P102" s="699">
        <f t="shared" si="24"/>
        <v>8762.7199890941611</v>
      </c>
      <c r="Q102" s="698">
        <f t="shared" si="25"/>
        <v>4511616.1941130878</v>
      </c>
      <c r="R102" s="698">
        <f t="shared" si="26"/>
        <v>26063.239746528961</v>
      </c>
      <c r="S102" s="699">
        <f t="shared" si="3"/>
        <v>15174.397500536325</v>
      </c>
      <c r="T102" s="699">
        <f t="shared" si="4"/>
        <v>14711.634644179405</v>
      </c>
      <c r="U102" s="698">
        <f t="shared" si="27"/>
        <v>4579054.2259754483</v>
      </c>
      <c r="V102" s="698">
        <f t="shared" si="28"/>
        <v>29886.032144715729</v>
      </c>
      <c r="W102" s="699">
        <f t="shared" si="5"/>
        <v>12597.649154892672</v>
      </c>
      <c r="X102" s="699">
        <f t="shared" si="6"/>
        <v>22851.123773878677</v>
      </c>
      <c r="Y102" s="698">
        <f t="shared" si="7"/>
        <v>4658510.0567696281</v>
      </c>
      <c r="Z102" s="698">
        <f t="shared" si="29"/>
        <v>35448.772928771345</v>
      </c>
      <c r="AB102" s="696">
        <f t="shared" si="0"/>
        <v>29</v>
      </c>
      <c r="AC102" s="340"/>
      <c r="AD102" s="340"/>
      <c r="AE102" s="340"/>
      <c r="AF102" s="699">
        <f t="shared" si="30"/>
        <v>18813.970697187713</v>
      </c>
      <c r="AG102" s="699">
        <f t="shared" si="31"/>
        <v>9529.2834789908702</v>
      </c>
      <c r="AH102" s="699">
        <f t="shared" si="32"/>
        <v>0</v>
      </c>
      <c r="AI102" s="698">
        <f t="shared" si="33"/>
        <v>4906292.762477492</v>
      </c>
      <c r="AJ102" s="698">
        <f t="shared" si="34"/>
        <v>28343.254176178583</v>
      </c>
      <c r="AK102" s="699">
        <f t="shared" si="8"/>
        <v>16300.979748805288</v>
      </c>
      <c r="AL102" s="699">
        <f t="shared" si="9"/>
        <v>15803.860311298344</v>
      </c>
      <c r="AM102" s="699">
        <f t="shared" si="10"/>
        <v>0</v>
      </c>
      <c r="AN102" s="698">
        <f t="shared" si="1"/>
        <v>4919013.7666862141</v>
      </c>
      <c r="AO102" s="698">
        <f t="shared" si="11"/>
        <v>32104.840060103634</v>
      </c>
      <c r="AP102" s="699">
        <f t="shared" si="12"/>
        <v>13342.457127603328</v>
      </c>
      <c r="AQ102" s="699">
        <f t="shared" si="13"/>
        <v>24202.145616360511</v>
      </c>
      <c r="AR102" s="699">
        <f t="shared" si="14"/>
        <v>0</v>
      </c>
      <c r="AS102" s="698">
        <f t="shared" si="2"/>
        <v>4933934.0972849354</v>
      </c>
      <c r="AT102" s="698">
        <f t="shared" si="15"/>
        <v>37544.602743963842</v>
      </c>
      <c r="AW102" s="699">
        <f t="shared" si="35"/>
        <v>6050.4154200516523</v>
      </c>
      <c r="AX102" s="699">
        <f t="shared" si="36"/>
        <v>52088.626980793248</v>
      </c>
      <c r="AY102" s="698">
        <f t="shared" si="37"/>
        <v>4848288.243991592</v>
      </c>
      <c r="AZ102" s="698">
        <f t="shared" si="17"/>
        <v>58139.042400844897</v>
      </c>
      <c r="BA102" s="971"/>
      <c r="BB102" s="699">
        <f t="shared" si="18"/>
        <v>6201.8589008427552</v>
      </c>
      <c r="BC102" s="699">
        <f t="shared" si="19"/>
        <v>53392.418940839088</v>
      </c>
      <c r="BD102" s="699">
        <f t="shared" si="20"/>
        <v>0</v>
      </c>
      <c r="BE102" s="698">
        <f t="shared" si="21"/>
        <v>4969642.1670817873</v>
      </c>
      <c r="BF102" s="698">
        <f t="shared" si="22"/>
        <v>59594.277841681847</v>
      </c>
    </row>
    <row r="103" spans="6:58" s="68" customFormat="1" hidden="1" x14ac:dyDescent="0.2">
      <c r="F103" s="340"/>
      <c r="G103" s="260"/>
      <c r="H103" s="261"/>
      <c r="I103" s="261"/>
      <c r="J103" s="260"/>
      <c r="K103" s="696">
        <f t="shared" si="16"/>
        <v>30</v>
      </c>
      <c r="L103" s="340"/>
      <c r="M103" s="340"/>
      <c r="N103" s="340"/>
      <c r="O103" s="699">
        <f t="shared" si="23"/>
        <v>17333.993459840472</v>
      </c>
      <c r="P103" s="699">
        <f t="shared" si="24"/>
        <v>8729.2462866884835</v>
      </c>
      <c r="Q103" s="698">
        <f t="shared" si="25"/>
        <v>4494282.2006532475</v>
      </c>
      <c r="R103" s="698">
        <f t="shared" si="26"/>
        <v>26063.239746528954</v>
      </c>
      <c r="S103" s="699">
        <f t="shared" si="3"/>
        <v>15222.98894216217</v>
      </c>
      <c r="T103" s="699">
        <f t="shared" si="4"/>
        <v>14663.043202553554</v>
      </c>
      <c r="U103" s="698">
        <f t="shared" si="27"/>
        <v>4563831.2370332861</v>
      </c>
      <c r="V103" s="698">
        <f t="shared" si="28"/>
        <v>29886.032144715726</v>
      </c>
      <c r="W103" s="699">
        <f t="shared" si="5"/>
        <v>12659.277029525756</v>
      </c>
      <c r="X103" s="699">
        <f t="shared" si="6"/>
        <v>22789.49589924559</v>
      </c>
      <c r="Y103" s="698">
        <f t="shared" si="7"/>
        <v>4645850.7797401026</v>
      </c>
      <c r="Z103" s="698">
        <f t="shared" si="29"/>
        <v>35448.772928771345</v>
      </c>
      <c r="AB103" s="696">
        <f t="shared" si="0"/>
        <v>30</v>
      </c>
      <c r="AC103" s="340"/>
      <c r="AD103" s="340"/>
      <c r="AE103" s="340"/>
      <c r="AF103" s="699">
        <f t="shared" si="30"/>
        <v>18850.372681926707</v>
      </c>
      <c r="AG103" s="699">
        <f t="shared" si="31"/>
        <v>9492.8814942518766</v>
      </c>
      <c r="AH103" s="699">
        <f t="shared" si="32"/>
        <v>0</v>
      </c>
      <c r="AI103" s="698">
        <f t="shared" si="33"/>
        <v>4887442.389795565</v>
      </c>
      <c r="AJ103" s="698">
        <f t="shared" si="34"/>
        <v>28343.254176178583</v>
      </c>
      <c r="AK103" s="699">
        <f t="shared" si="8"/>
        <v>16353.178731063414</v>
      </c>
      <c r="AL103" s="699">
        <f t="shared" si="9"/>
        <v>15751.66132904022</v>
      </c>
      <c r="AM103" s="699">
        <f t="shared" si="10"/>
        <v>0</v>
      </c>
      <c r="AN103" s="698">
        <f t="shared" si="1"/>
        <v>4902660.5879551508</v>
      </c>
      <c r="AO103" s="698">
        <f t="shared" si="11"/>
        <v>32104.840060103634</v>
      </c>
      <c r="AP103" s="699">
        <f t="shared" si="12"/>
        <v>13407.728613183466</v>
      </c>
      <c r="AQ103" s="699">
        <f t="shared" si="13"/>
        <v>24136.874130780365</v>
      </c>
      <c r="AR103" s="699">
        <f t="shared" si="14"/>
        <v>0</v>
      </c>
      <c r="AS103" s="698">
        <f t="shared" si="2"/>
        <v>4920526.3686717516</v>
      </c>
      <c r="AT103" s="698">
        <f t="shared" si="15"/>
        <v>37544.602743963827</v>
      </c>
      <c r="AW103" s="699">
        <f t="shared" si="35"/>
        <v>6115.3383382915817</v>
      </c>
      <c r="AX103" s="699">
        <f t="shared" si="36"/>
        <v>52023.704062553319</v>
      </c>
      <c r="AY103" s="698">
        <f t="shared" si="37"/>
        <v>4842172.9056533007</v>
      </c>
      <c r="AZ103" s="698">
        <f t="shared" si="17"/>
        <v>58139.042400844904</v>
      </c>
      <c r="BA103" s="971"/>
      <c r="BB103" s="699">
        <f t="shared" si="18"/>
        <v>6268.4068567104796</v>
      </c>
      <c r="BC103" s="699">
        <f t="shared" si="19"/>
        <v>53325.870984971349</v>
      </c>
      <c r="BD103" s="699">
        <f t="shared" si="20"/>
        <v>0</v>
      </c>
      <c r="BE103" s="698">
        <f t="shared" si="21"/>
        <v>4963373.7602250772</v>
      </c>
      <c r="BF103" s="698">
        <f t="shared" si="22"/>
        <v>59594.277841681826</v>
      </c>
    </row>
    <row r="104" spans="6:58" s="68" customFormat="1" hidden="1" x14ac:dyDescent="0.2">
      <c r="F104" s="340"/>
      <c r="G104" s="260"/>
      <c r="H104" s="261"/>
      <c r="I104" s="261"/>
      <c r="J104" s="260"/>
      <c r="K104" s="696">
        <f t="shared" si="16"/>
        <v>31</v>
      </c>
      <c r="L104" s="340"/>
      <c r="M104" s="340"/>
      <c r="N104" s="340"/>
      <c r="O104" s="699">
        <f t="shared" si="23"/>
        <v>17367.531928436325</v>
      </c>
      <c r="P104" s="699">
        <f t="shared" si="24"/>
        <v>8695.7078180926328</v>
      </c>
      <c r="Q104" s="698">
        <f t="shared" si="25"/>
        <v>4476914.6687248116</v>
      </c>
      <c r="R104" s="698">
        <f t="shared" si="26"/>
        <v>26063.239746528958</v>
      </c>
      <c r="S104" s="699">
        <f t="shared" si="3"/>
        <v>15271.735983257402</v>
      </c>
      <c r="T104" s="699">
        <f t="shared" si="4"/>
        <v>14614.296161458326</v>
      </c>
      <c r="U104" s="698">
        <f t="shared" si="27"/>
        <v>4548559.5010500289</v>
      </c>
      <c r="V104" s="698">
        <f t="shared" si="28"/>
        <v>29886.032144715726</v>
      </c>
      <c r="W104" s="699">
        <f t="shared" si="5"/>
        <v>12721.20638857749</v>
      </c>
      <c r="X104" s="699">
        <f t="shared" si="6"/>
        <v>22727.566540193857</v>
      </c>
      <c r="Y104" s="698">
        <f t="shared" si="7"/>
        <v>4633129.5733515248</v>
      </c>
      <c r="Z104" s="698">
        <f t="shared" si="29"/>
        <v>35448.772928771345</v>
      </c>
      <c r="AB104" s="696">
        <f t="shared" si="0"/>
        <v>31</v>
      </c>
      <c r="AC104" s="340"/>
      <c r="AD104" s="340"/>
      <c r="AE104" s="340"/>
      <c r="AF104" s="699">
        <f t="shared" si="30"/>
        <v>18886.8450986077</v>
      </c>
      <c r="AG104" s="699">
        <f t="shared" si="31"/>
        <v>9456.4090775708846</v>
      </c>
      <c r="AH104" s="699">
        <f t="shared" si="32"/>
        <v>0</v>
      </c>
      <c r="AI104" s="698">
        <f t="shared" si="33"/>
        <v>4868555.5446969578</v>
      </c>
      <c r="AJ104" s="698">
        <f t="shared" si="34"/>
        <v>28343.254176178583</v>
      </c>
      <c r="AK104" s="699">
        <f t="shared" si="8"/>
        <v>16405.544864854193</v>
      </c>
      <c r="AL104" s="699">
        <f t="shared" si="9"/>
        <v>15699.29519524944</v>
      </c>
      <c r="AM104" s="699">
        <f t="shared" si="10"/>
        <v>0</v>
      </c>
      <c r="AN104" s="698">
        <f t="shared" si="1"/>
        <v>4886255.0430902969</v>
      </c>
      <c r="AO104" s="698">
        <f t="shared" si="11"/>
        <v>32104.840060103634</v>
      </c>
      <c r="AP104" s="699">
        <f t="shared" si="12"/>
        <v>13473.319407777615</v>
      </c>
      <c r="AQ104" s="699">
        <f t="shared" si="13"/>
        <v>24071.283336186218</v>
      </c>
      <c r="AR104" s="699">
        <f t="shared" si="14"/>
        <v>0</v>
      </c>
      <c r="AS104" s="698">
        <f t="shared" si="2"/>
        <v>4907053.0492639737</v>
      </c>
      <c r="AT104" s="698">
        <f t="shared" si="15"/>
        <v>37544.602743963835</v>
      </c>
      <c r="AW104" s="699">
        <f t="shared" si="35"/>
        <v>6180.9579004840625</v>
      </c>
      <c r="AX104" s="699">
        <f t="shared" si="36"/>
        <v>51958.084500360834</v>
      </c>
      <c r="AY104" s="698">
        <f t="shared" si="37"/>
        <v>4835991.9477528166</v>
      </c>
      <c r="AZ104" s="698">
        <f t="shared" si="17"/>
        <v>58139.042400844897</v>
      </c>
      <c r="BA104" s="971"/>
      <c r="BB104" s="699">
        <f t="shared" si="18"/>
        <v>6335.6688937111321</v>
      </c>
      <c r="BC104" s="699">
        <f t="shared" si="19"/>
        <v>53258.608947970708</v>
      </c>
      <c r="BD104" s="699">
        <f t="shared" si="20"/>
        <v>0</v>
      </c>
      <c r="BE104" s="698">
        <f t="shared" si="21"/>
        <v>4957038.0913313664</v>
      </c>
      <c r="BF104" s="698">
        <f t="shared" si="22"/>
        <v>59594.27784168184</v>
      </c>
    </row>
    <row r="105" spans="6:58" s="68" customFormat="1" hidden="1" x14ac:dyDescent="0.2">
      <c r="F105" s="340"/>
      <c r="G105" s="260"/>
      <c r="H105" s="261"/>
      <c r="I105" s="261"/>
      <c r="J105" s="260"/>
      <c r="K105" s="696">
        <f t="shared" si="16"/>
        <v>32</v>
      </c>
      <c r="L105" s="340"/>
      <c r="M105" s="340"/>
      <c r="N105" s="340"/>
      <c r="O105" s="699">
        <f t="shared" si="23"/>
        <v>17401.135288534431</v>
      </c>
      <c r="P105" s="699">
        <f t="shared" si="24"/>
        <v>8662.1044579945228</v>
      </c>
      <c r="Q105" s="698">
        <f t="shared" si="25"/>
        <v>4459513.5334362769</v>
      </c>
      <c r="R105" s="698">
        <f t="shared" si="26"/>
        <v>26063.239746528954</v>
      </c>
      <c r="S105" s="699">
        <f t="shared" si="3"/>
        <v>15320.639122082497</v>
      </c>
      <c r="T105" s="699">
        <f t="shared" si="4"/>
        <v>14565.393022633234</v>
      </c>
      <c r="U105" s="698">
        <f t="shared" si="27"/>
        <v>4533238.8619279461</v>
      </c>
      <c r="V105" s="698">
        <f t="shared" si="28"/>
        <v>29886.032144715733</v>
      </c>
      <c r="W105" s="699">
        <f t="shared" si="5"/>
        <v>12783.438706913832</v>
      </c>
      <c r="X105" s="699">
        <f t="shared" si="6"/>
        <v>22665.334221857513</v>
      </c>
      <c r="Y105" s="698">
        <f t="shared" si="7"/>
        <v>4620346.1346446108</v>
      </c>
      <c r="Z105" s="698">
        <f t="shared" si="29"/>
        <v>35448.772928771345</v>
      </c>
      <c r="AB105" s="696">
        <f t="shared" si="0"/>
        <v>32</v>
      </c>
      <c r="AC105" s="340"/>
      <c r="AD105" s="340"/>
      <c r="AE105" s="340"/>
      <c r="AF105" s="699">
        <f t="shared" si="30"/>
        <v>18923.388083505084</v>
      </c>
      <c r="AG105" s="699">
        <f t="shared" si="31"/>
        <v>9419.8660926734974</v>
      </c>
      <c r="AH105" s="699">
        <f t="shared" si="32"/>
        <v>0</v>
      </c>
      <c r="AI105" s="698">
        <f t="shared" si="33"/>
        <v>4849632.1566134524</v>
      </c>
      <c r="AJ105" s="698">
        <f t="shared" si="34"/>
        <v>28343.254176178583</v>
      </c>
      <c r="AK105" s="699">
        <f t="shared" si="8"/>
        <v>16458.078685430111</v>
      </c>
      <c r="AL105" s="699">
        <f t="shared" si="9"/>
        <v>15646.761374673526</v>
      </c>
      <c r="AM105" s="699">
        <f t="shared" si="10"/>
        <v>0</v>
      </c>
      <c r="AN105" s="698">
        <f t="shared" si="1"/>
        <v>4869796.964404867</v>
      </c>
      <c r="AO105" s="698">
        <f t="shared" si="11"/>
        <v>32104.840060103637</v>
      </c>
      <c r="AP105" s="699">
        <f t="shared" si="12"/>
        <v>13539.231073449899</v>
      </c>
      <c r="AQ105" s="699">
        <f t="shared" si="13"/>
        <v>24005.37167051393</v>
      </c>
      <c r="AR105" s="699">
        <f t="shared" si="14"/>
        <v>0</v>
      </c>
      <c r="AS105" s="698">
        <f t="shared" si="2"/>
        <v>4893513.8181905234</v>
      </c>
      <c r="AT105" s="698">
        <f t="shared" si="15"/>
        <v>37544.602743963827</v>
      </c>
      <c r="AW105" s="699">
        <f t="shared" si="35"/>
        <v>6247.2815818444633</v>
      </c>
      <c r="AX105" s="699">
        <f t="shared" si="36"/>
        <v>51891.760819000432</v>
      </c>
      <c r="AY105" s="698">
        <f t="shared" si="37"/>
        <v>4829744.6661709724</v>
      </c>
      <c r="AZ105" s="698">
        <f t="shared" si="17"/>
        <v>58139.042400844897</v>
      </c>
      <c r="BA105" s="971"/>
      <c r="BB105" s="699">
        <f t="shared" si="18"/>
        <v>6403.6526741666821</v>
      </c>
      <c r="BC105" s="699">
        <f t="shared" si="19"/>
        <v>53190.625167515158</v>
      </c>
      <c r="BD105" s="699">
        <f t="shared" si="20"/>
        <v>0</v>
      </c>
      <c r="BE105" s="698">
        <f t="shared" si="21"/>
        <v>4950634.4386572</v>
      </c>
      <c r="BF105" s="698">
        <f t="shared" si="22"/>
        <v>59594.27784168184</v>
      </c>
    </row>
    <row r="106" spans="6:58" s="68" customFormat="1" hidden="1" x14ac:dyDescent="0.2">
      <c r="F106" s="340"/>
      <c r="G106" s="260"/>
      <c r="H106" s="261"/>
      <c r="I106" s="261"/>
      <c r="J106" s="260"/>
      <c r="K106" s="696">
        <f t="shared" si="16"/>
        <v>33</v>
      </c>
      <c r="L106" s="340"/>
      <c r="M106" s="340"/>
      <c r="N106" s="340"/>
      <c r="O106" s="699">
        <f t="shared" si="23"/>
        <v>17434.803665689349</v>
      </c>
      <c r="P106" s="699">
        <f t="shared" si="24"/>
        <v>8628.4360808396123</v>
      </c>
      <c r="Q106" s="698">
        <f t="shared" si="25"/>
        <v>4442078.7297705878</v>
      </c>
      <c r="R106" s="698">
        <f t="shared" si="26"/>
        <v>26063.239746528961</v>
      </c>
      <c r="S106" s="699">
        <f t="shared" si="3"/>
        <v>15369.698858493452</v>
      </c>
      <c r="T106" s="699">
        <f t="shared" si="4"/>
        <v>14516.333286222276</v>
      </c>
      <c r="U106" s="698">
        <f t="shared" si="27"/>
        <v>4517869.1630694531</v>
      </c>
      <c r="V106" s="698">
        <f t="shared" si="28"/>
        <v>29886.032144715726</v>
      </c>
      <c r="W106" s="699">
        <f t="shared" si="5"/>
        <v>12845.975466615811</v>
      </c>
      <c r="X106" s="699">
        <f t="shared" si="6"/>
        <v>22602.79746215553</v>
      </c>
      <c r="Y106" s="698">
        <f t="shared" si="7"/>
        <v>4607500.1591779953</v>
      </c>
      <c r="Z106" s="698">
        <f t="shared" si="29"/>
        <v>35448.772928771345</v>
      </c>
      <c r="AB106" s="696">
        <f t="shared" si="0"/>
        <v>33</v>
      </c>
      <c r="AC106" s="340"/>
      <c r="AD106" s="340"/>
      <c r="AE106" s="340"/>
      <c r="AF106" s="699">
        <f t="shared" si="30"/>
        <v>18960.001773156935</v>
      </c>
      <c r="AG106" s="699">
        <f t="shared" si="31"/>
        <v>9383.2524030216518</v>
      </c>
      <c r="AH106" s="699">
        <f t="shared" si="32"/>
        <v>0</v>
      </c>
      <c r="AI106" s="698">
        <f t="shared" si="33"/>
        <v>4830672.1548402952</v>
      </c>
      <c r="AJ106" s="698">
        <f t="shared" si="34"/>
        <v>28343.254176178587</v>
      </c>
      <c r="AK106" s="699">
        <f t="shared" si="8"/>
        <v>16510.780729757633</v>
      </c>
      <c r="AL106" s="699">
        <f t="shared" si="9"/>
        <v>15594.059330346003</v>
      </c>
      <c r="AM106" s="699">
        <f t="shared" si="10"/>
        <v>0</v>
      </c>
      <c r="AN106" s="698">
        <f t="shared" si="1"/>
        <v>4853286.1836751094</v>
      </c>
      <c r="AO106" s="698">
        <f t="shared" si="11"/>
        <v>32104.840060103634</v>
      </c>
      <c r="AP106" s="699">
        <f t="shared" si="12"/>
        <v>13605.46517990609</v>
      </c>
      <c r="AQ106" s="699">
        <f t="shared" si="13"/>
        <v>23939.137564057739</v>
      </c>
      <c r="AR106" s="699">
        <f t="shared" si="14"/>
        <v>0</v>
      </c>
      <c r="AS106" s="698">
        <f t="shared" si="2"/>
        <v>4879908.3530106172</v>
      </c>
      <c r="AT106" s="698">
        <f t="shared" si="15"/>
        <v>37544.602743963827</v>
      </c>
      <c r="AW106" s="699">
        <f t="shared" si="35"/>
        <v>6314.3169377996492</v>
      </c>
      <c r="AX106" s="699">
        <f t="shared" si="36"/>
        <v>51824.725463045252</v>
      </c>
      <c r="AY106" s="698">
        <f t="shared" si="37"/>
        <v>4823430.3492331728</v>
      </c>
      <c r="AZ106" s="698">
        <f t="shared" si="17"/>
        <v>58139.042400844904</v>
      </c>
      <c r="BA106" s="971"/>
      <c r="BB106" s="699">
        <f t="shared" si="18"/>
        <v>6472.3659426183021</v>
      </c>
      <c r="BC106" s="699">
        <f t="shared" si="19"/>
        <v>53121.91189906354</v>
      </c>
      <c r="BD106" s="699">
        <f t="shared" si="20"/>
        <v>0</v>
      </c>
      <c r="BE106" s="698">
        <f t="shared" si="21"/>
        <v>4944162.0727145821</v>
      </c>
      <c r="BF106" s="698">
        <f t="shared" si="22"/>
        <v>59594.27784168184</v>
      </c>
    </row>
    <row r="107" spans="6:58" s="68" customFormat="1" hidden="1" x14ac:dyDescent="0.2">
      <c r="F107" s="340"/>
      <c r="G107" s="260"/>
      <c r="H107" s="261"/>
      <c r="I107" s="261"/>
      <c r="J107" s="260"/>
      <c r="K107" s="696">
        <f t="shared" si="16"/>
        <v>34</v>
      </c>
      <c r="L107" s="340"/>
      <c r="M107" s="340"/>
      <c r="N107" s="340"/>
      <c r="O107" s="699">
        <f t="shared" si="23"/>
        <v>17468.537185698526</v>
      </c>
      <c r="P107" s="699">
        <f t="shared" si="24"/>
        <v>8594.702560830432</v>
      </c>
      <c r="Q107" s="698">
        <f t="shared" si="25"/>
        <v>4424610.192584889</v>
      </c>
      <c r="R107" s="698">
        <f t="shared" si="26"/>
        <v>26063.239746528958</v>
      </c>
      <c r="S107" s="699">
        <f t="shared" si="3"/>
        <v>15418.915693946916</v>
      </c>
      <c r="T107" s="699">
        <f t="shared" si="4"/>
        <v>14467.116450768814</v>
      </c>
      <c r="U107" s="698">
        <f t="shared" si="27"/>
        <v>4502450.247375506</v>
      </c>
      <c r="V107" s="698">
        <f t="shared" si="28"/>
        <v>29886.032144715729</v>
      </c>
      <c r="W107" s="699">
        <f t="shared" si="5"/>
        <v>12908.818157014823</v>
      </c>
      <c r="X107" s="699">
        <f t="shared" si="6"/>
        <v>22539.954771756522</v>
      </c>
      <c r="Y107" s="698">
        <f t="shared" si="7"/>
        <v>4594591.3410209808</v>
      </c>
      <c r="Z107" s="698">
        <f t="shared" si="29"/>
        <v>35448.772928771345</v>
      </c>
      <c r="AB107" s="696">
        <f t="shared" si="0"/>
        <v>34</v>
      </c>
      <c r="AC107" s="340"/>
      <c r="AD107" s="340"/>
      <c r="AE107" s="340"/>
      <c r="AF107" s="699">
        <f t="shared" si="30"/>
        <v>18996.686304365481</v>
      </c>
      <c r="AG107" s="699">
        <f t="shared" si="31"/>
        <v>9346.5678718131039</v>
      </c>
      <c r="AH107" s="699">
        <f t="shared" si="32"/>
        <v>0</v>
      </c>
      <c r="AI107" s="698">
        <f t="shared" si="33"/>
        <v>4811675.4685359299</v>
      </c>
      <c r="AJ107" s="698">
        <f t="shared" si="34"/>
        <v>28343.254176178583</v>
      </c>
      <c r="AK107" s="699">
        <f t="shared" si="8"/>
        <v>16563.651536522702</v>
      </c>
      <c r="AL107" s="699">
        <f t="shared" si="9"/>
        <v>15541.188523580933</v>
      </c>
      <c r="AM107" s="699">
        <f t="shared" si="10"/>
        <v>0</v>
      </c>
      <c r="AN107" s="698">
        <f t="shared" si="1"/>
        <v>4836722.532138587</v>
      </c>
      <c r="AO107" s="698">
        <f t="shared" si="11"/>
        <v>32104.840060103634</v>
      </c>
      <c r="AP107" s="699">
        <f t="shared" si="12"/>
        <v>13672.023304530987</v>
      </c>
      <c r="AQ107" s="699">
        <f t="shared" si="13"/>
        <v>23872.57943943284</v>
      </c>
      <c r="AR107" s="699">
        <f t="shared" si="14"/>
        <v>0</v>
      </c>
      <c r="AS107" s="698">
        <f t="shared" si="2"/>
        <v>4866236.3297060858</v>
      </c>
      <c r="AT107" s="698">
        <f t="shared" si="15"/>
        <v>37544.602743963827</v>
      </c>
      <c r="AW107" s="699">
        <f t="shared" si="35"/>
        <v>6382.071604848652</v>
      </c>
      <c r="AX107" s="699">
        <f t="shared" si="36"/>
        <v>51756.970795996247</v>
      </c>
      <c r="AY107" s="698">
        <f t="shared" si="37"/>
        <v>4817048.277628324</v>
      </c>
      <c r="AZ107" s="698">
        <f t="shared" si="17"/>
        <v>58139.042400844897</v>
      </c>
      <c r="BA107" s="971"/>
      <c r="BB107" s="699">
        <f t="shared" si="18"/>
        <v>6541.8165267085942</v>
      </c>
      <c r="BC107" s="699">
        <f t="shared" si="19"/>
        <v>53052.461314973254</v>
      </c>
      <c r="BD107" s="699">
        <f t="shared" si="20"/>
        <v>0</v>
      </c>
      <c r="BE107" s="698">
        <f t="shared" si="21"/>
        <v>4937620.2561878739</v>
      </c>
      <c r="BF107" s="698">
        <f t="shared" si="22"/>
        <v>59594.277841681847</v>
      </c>
    </row>
    <row r="108" spans="6:58" s="68" customFormat="1" hidden="1" x14ac:dyDescent="0.2">
      <c r="F108" s="340"/>
      <c r="G108" s="260"/>
      <c r="H108" s="261"/>
      <c r="I108" s="261"/>
      <c r="J108" s="260"/>
      <c r="K108" s="696">
        <f t="shared" si="16"/>
        <v>35</v>
      </c>
      <c r="L108" s="340"/>
      <c r="M108" s="340"/>
      <c r="N108" s="340"/>
      <c r="O108" s="699">
        <f t="shared" si="23"/>
        <v>17502.335974602844</v>
      </c>
      <c r="P108" s="699">
        <f t="shared" si="24"/>
        <v>8560.9037719261105</v>
      </c>
      <c r="Q108" s="698">
        <f t="shared" si="25"/>
        <v>4407107.856610286</v>
      </c>
      <c r="R108" s="698">
        <f t="shared" si="26"/>
        <v>26063.239746528954</v>
      </c>
      <c r="S108" s="699">
        <f t="shared" si="3"/>
        <v>15468.290131505299</v>
      </c>
      <c r="T108" s="699">
        <f t="shared" si="4"/>
        <v>14417.742013210429</v>
      </c>
      <c r="U108" s="698">
        <f t="shared" si="27"/>
        <v>4486981.9572440004</v>
      </c>
      <c r="V108" s="698">
        <f t="shared" si="28"/>
        <v>29886.032144715726</v>
      </c>
      <c r="W108" s="699">
        <f t="shared" si="5"/>
        <v>12971.968274728082</v>
      </c>
      <c r="X108" s="699">
        <f t="shared" si="6"/>
        <v>22476.804654043262</v>
      </c>
      <c r="Y108" s="698">
        <f t="shared" si="7"/>
        <v>4581619.3727462525</v>
      </c>
      <c r="Z108" s="698">
        <f t="shared" si="29"/>
        <v>35448.772928771345</v>
      </c>
      <c r="AB108" s="696">
        <f t="shared" si="0"/>
        <v>35</v>
      </c>
      <c r="AC108" s="340"/>
      <c r="AD108" s="340"/>
      <c r="AE108" s="340"/>
      <c r="AF108" s="699">
        <f t="shared" si="30"/>
        <v>19033.441814197664</v>
      </c>
      <c r="AG108" s="699">
        <f t="shared" si="31"/>
        <v>9309.8123619809157</v>
      </c>
      <c r="AH108" s="699">
        <f t="shared" si="32"/>
        <v>0</v>
      </c>
      <c r="AI108" s="698">
        <f t="shared" si="33"/>
        <v>4792642.0267217327</v>
      </c>
      <c r="AJ108" s="698">
        <f t="shared" si="34"/>
        <v>28343.25417617858</v>
      </c>
      <c r="AK108" s="699">
        <f t="shared" si="8"/>
        <v>16616.691646136242</v>
      </c>
      <c r="AL108" s="699">
        <f t="shared" si="9"/>
        <v>15488.148413967392</v>
      </c>
      <c r="AM108" s="699">
        <f t="shared" si="10"/>
        <v>0</v>
      </c>
      <c r="AN108" s="698">
        <f t="shared" si="1"/>
        <v>4820105.8404924506</v>
      </c>
      <c r="AO108" s="698">
        <f t="shared" si="11"/>
        <v>32104.840060103634</v>
      </c>
      <c r="AP108" s="699">
        <f t="shared" si="12"/>
        <v>13738.907032425965</v>
      </c>
      <c r="AQ108" s="699">
        <f t="shared" si="13"/>
        <v>23805.695711537865</v>
      </c>
      <c r="AR108" s="699">
        <f t="shared" si="14"/>
        <v>0</v>
      </c>
      <c r="AS108" s="698">
        <f t="shared" si="2"/>
        <v>4852497.4226736603</v>
      </c>
      <c r="AT108" s="698">
        <f t="shared" si="15"/>
        <v>37544.602743963827</v>
      </c>
      <c r="AW108" s="699">
        <f t="shared" si="35"/>
        <v>6450.5533014326256</v>
      </c>
      <c r="AX108" s="699">
        <f t="shared" si="36"/>
        <v>51688.489099412283</v>
      </c>
      <c r="AY108" s="698">
        <f t="shared" si="37"/>
        <v>4810597.7243268918</v>
      </c>
      <c r="AZ108" s="698">
        <f t="shared" si="17"/>
        <v>58139.042400844912</v>
      </c>
      <c r="BA108" s="971"/>
      <c r="BB108" s="699">
        <f t="shared" si="18"/>
        <v>6612.0123380733121</v>
      </c>
      <c r="BC108" s="699">
        <f t="shared" si="19"/>
        <v>52982.265503608542</v>
      </c>
      <c r="BD108" s="699">
        <f t="shared" si="20"/>
        <v>0</v>
      </c>
      <c r="BE108" s="698">
        <f t="shared" si="21"/>
        <v>4931008.2438498009</v>
      </c>
      <c r="BF108" s="698">
        <f t="shared" si="22"/>
        <v>59594.277841681855</v>
      </c>
    </row>
    <row r="109" spans="6:58" s="68" customFormat="1" hidden="1" x14ac:dyDescent="0.2">
      <c r="F109" s="340"/>
      <c r="G109" s="260"/>
      <c r="H109" s="261"/>
      <c r="I109" s="261"/>
      <c r="J109" s="260"/>
      <c r="K109" s="696">
        <f t="shared" si="16"/>
        <v>36</v>
      </c>
      <c r="L109" s="340"/>
      <c r="M109" s="340"/>
      <c r="N109" s="340"/>
      <c r="O109" s="699">
        <f t="shared" si="23"/>
        <v>17536.200158687039</v>
      </c>
      <c r="P109" s="699">
        <f t="shared" si="24"/>
        <v>8527.0395878419167</v>
      </c>
      <c r="Q109" s="698">
        <f t="shared" si="25"/>
        <v>4389571.6564515987</v>
      </c>
      <c r="R109" s="698">
        <f t="shared" si="26"/>
        <v>26063.239746528954</v>
      </c>
      <c r="S109" s="699">
        <f t="shared" si="3"/>
        <v>15517.822675841915</v>
      </c>
      <c r="T109" s="699">
        <f t="shared" si="4"/>
        <v>14368.209468873813</v>
      </c>
      <c r="U109" s="698">
        <f t="shared" si="27"/>
        <v>4471464.1345681585</v>
      </c>
      <c r="V109" s="698">
        <f t="shared" si="28"/>
        <v>29886.032144715726</v>
      </c>
      <c r="W109" s="699">
        <f t="shared" si="5"/>
        <v>13035.427323694277</v>
      </c>
      <c r="X109" s="699">
        <f t="shared" si="6"/>
        <v>22413.345605077069</v>
      </c>
      <c r="Y109" s="698">
        <f t="shared" si="7"/>
        <v>4568583.9454225581</v>
      </c>
      <c r="Z109" s="698">
        <f t="shared" si="29"/>
        <v>35448.772928771345</v>
      </c>
      <c r="AB109" s="696">
        <f t="shared" si="0"/>
        <v>36</v>
      </c>
      <c r="AC109" s="340"/>
      <c r="AD109" s="340"/>
      <c r="AE109" s="340"/>
      <c r="AF109" s="699">
        <f t="shared" si="30"/>
        <v>19070.268439985623</v>
      </c>
      <c r="AG109" s="699">
        <f t="shared" si="31"/>
        <v>9272.9857361929626</v>
      </c>
      <c r="AH109" s="699">
        <f t="shared" si="32"/>
        <v>0</v>
      </c>
      <c r="AI109" s="698">
        <f t="shared" si="33"/>
        <v>4773571.7582817469</v>
      </c>
      <c r="AJ109" s="698">
        <f t="shared" si="34"/>
        <v>28343.254176178583</v>
      </c>
      <c r="AK109" s="699">
        <f t="shared" si="8"/>
        <v>16669.901600739671</v>
      </c>
      <c r="AL109" s="699">
        <f t="shared" si="9"/>
        <v>15434.938459363962</v>
      </c>
      <c r="AM109" s="699">
        <f t="shared" si="10"/>
        <v>0</v>
      </c>
      <c r="AN109" s="698">
        <f t="shared" si="1"/>
        <v>4803435.9388917107</v>
      </c>
      <c r="AO109" s="698">
        <f t="shared" si="11"/>
        <v>32104.840060103634</v>
      </c>
      <c r="AP109" s="699">
        <f t="shared" si="12"/>
        <v>13806.117956446746</v>
      </c>
      <c r="AQ109" s="699">
        <f t="shared" si="13"/>
        <v>23738.484787517082</v>
      </c>
      <c r="AR109" s="699">
        <f t="shared" si="14"/>
        <v>0</v>
      </c>
      <c r="AS109" s="698">
        <f t="shared" si="2"/>
        <v>4838691.3047172138</v>
      </c>
      <c r="AT109" s="698">
        <f t="shared" si="15"/>
        <v>37544.602743963827</v>
      </c>
      <c r="AW109" s="699">
        <f t="shared" si="35"/>
        <v>6519.7698288140873</v>
      </c>
      <c r="AX109" s="699">
        <f t="shared" si="36"/>
        <v>51619.272572030815</v>
      </c>
      <c r="AY109" s="698">
        <f t="shared" si="37"/>
        <v>4804077.9544980777</v>
      </c>
      <c r="AZ109" s="698">
        <f t="shared" si="17"/>
        <v>58139.042400844904</v>
      </c>
      <c r="BA109" s="971"/>
      <c r="BB109" s="699">
        <f t="shared" si="18"/>
        <v>6682.961373242616</v>
      </c>
      <c r="BC109" s="699">
        <f t="shared" si="19"/>
        <v>52911.31646843924</v>
      </c>
      <c r="BD109" s="699">
        <f t="shared" si="20"/>
        <v>0</v>
      </c>
      <c r="BE109" s="698">
        <f t="shared" si="21"/>
        <v>4924325.2824765584</v>
      </c>
      <c r="BF109" s="698">
        <f t="shared" si="22"/>
        <v>59594.277841681855</v>
      </c>
    </row>
    <row r="110" spans="6:58" s="68" customFormat="1" hidden="1" x14ac:dyDescent="0.2">
      <c r="F110" s="340"/>
      <c r="G110" s="260"/>
      <c r="H110" s="261"/>
      <c r="I110" s="261"/>
      <c r="J110" s="260"/>
      <c r="K110" s="696">
        <f t="shared" si="16"/>
        <v>37</v>
      </c>
      <c r="L110" s="340"/>
      <c r="M110" s="340"/>
      <c r="N110" s="340"/>
      <c r="O110" s="699">
        <f t="shared" si="23"/>
        <v>17570.129864480186</v>
      </c>
      <c r="P110" s="699">
        <f t="shared" si="24"/>
        <v>8493.1098820487714</v>
      </c>
      <c r="Q110" s="698">
        <f t="shared" si="25"/>
        <v>4372001.5265871184</v>
      </c>
      <c r="R110" s="698">
        <f t="shared" si="26"/>
        <v>26063.239746528958</v>
      </c>
      <c r="S110" s="699">
        <f t="shared" si="3"/>
        <v>15567.513833246139</v>
      </c>
      <c r="T110" s="699">
        <f t="shared" si="4"/>
        <v>14318.51831146959</v>
      </c>
      <c r="U110" s="698">
        <f t="shared" si="27"/>
        <v>4455896.6207349123</v>
      </c>
      <c r="V110" s="698">
        <f t="shared" si="28"/>
        <v>29886.032144715729</v>
      </c>
      <c r="W110" s="699">
        <f t="shared" si="5"/>
        <v>13099.19681520939</v>
      </c>
      <c r="X110" s="699">
        <f t="shared" si="6"/>
        <v>22349.576113561954</v>
      </c>
      <c r="Y110" s="698">
        <f t="shared" si="7"/>
        <v>4555484.7486073487</v>
      </c>
      <c r="Z110" s="698">
        <f t="shared" si="29"/>
        <v>35448.772928771345</v>
      </c>
      <c r="AB110" s="696">
        <f t="shared" si="0"/>
        <v>37</v>
      </c>
      <c r="AC110" s="340"/>
      <c r="AD110" s="340"/>
      <c r="AE110" s="340"/>
      <c r="AF110" s="699">
        <f t="shared" si="30"/>
        <v>19107.166319327203</v>
      </c>
      <c r="AG110" s="699">
        <f t="shared" si="31"/>
        <v>9236.0878568513835</v>
      </c>
      <c r="AH110" s="699">
        <f t="shared" si="32"/>
        <v>0</v>
      </c>
      <c r="AI110" s="698">
        <f t="shared" si="33"/>
        <v>4754464.5919624195</v>
      </c>
      <c r="AJ110" s="698">
        <f t="shared" si="34"/>
        <v>28343.254176178587</v>
      </c>
      <c r="AK110" s="699">
        <f t="shared" si="8"/>
        <v>16723.281944210463</v>
      </c>
      <c r="AL110" s="699">
        <f t="shared" si="9"/>
        <v>15381.558115893167</v>
      </c>
      <c r="AM110" s="699">
        <f t="shared" si="10"/>
        <v>0</v>
      </c>
      <c r="AN110" s="698">
        <f t="shared" si="1"/>
        <v>4786712.6569475001</v>
      </c>
      <c r="AO110" s="698">
        <f t="shared" si="11"/>
        <v>32104.84006010363</v>
      </c>
      <c r="AP110" s="699">
        <f t="shared" si="12"/>
        <v>13873.657677241319</v>
      </c>
      <c r="AQ110" s="699">
        <f t="shared" si="13"/>
        <v>23670.94506672251</v>
      </c>
      <c r="AR110" s="699">
        <f t="shared" si="14"/>
        <v>0</v>
      </c>
      <c r="AS110" s="698">
        <f t="shared" si="2"/>
        <v>4824817.6470399722</v>
      </c>
      <c r="AT110" s="698">
        <f t="shared" si="15"/>
        <v>37544.602743963827</v>
      </c>
      <c r="AW110" s="699">
        <f t="shared" si="35"/>
        <v>6589.7290719656312</v>
      </c>
      <c r="AX110" s="699">
        <f t="shared" si="36"/>
        <v>51549.313328879267</v>
      </c>
      <c r="AY110" s="698">
        <f t="shared" si="37"/>
        <v>4797488.2254261123</v>
      </c>
      <c r="AZ110" s="698">
        <f t="shared" si="17"/>
        <v>58139.042400844897</v>
      </c>
      <c r="BA110" s="971"/>
      <c r="BB110" s="699">
        <f t="shared" si="18"/>
        <v>6754.6717145520279</v>
      </c>
      <c r="BC110" s="699">
        <f t="shared" si="19"/>
        <v>52839.606127129824</v>
      </c>
      <c r="BD110" s="699">
        <f t="shared" si="20"/>
        <v>0</v>
      </c>
      <c r="BE110" s="698">
        <f t="shared" si="21"/>
        <v>4917570.6107620066</v>
      </c>
      <c r="BF110" s="698">
        <f t="shared" si="22"/>
        <v>59594.277841681855</v>
      </c>
    </row>
    <row r="111" spans="6:58" s="68" customFormat="1" hidden="1" x14ac:dyDescent="0.2">
      <c r="F111" s="340"/>
      <c r="G111" s="260"/>
      <c r="H111" s="261"/>
      <c r="I111" s="261"/>
      <c r="J111" s="260"/>
      <c r="K111" s="696">
        <f t="shared" si="16"/>
        <v>38</v>
      </c>
      <c r="L111" s="340"/>
      <c r="M111" s="340"/>
      <c r="N111" s="340"/>
      <c r="O111" s="699">
        <f t="shared" si="23"/>
        <v>17604.125218756169</v>
      </c>
      <c r="P111" s="699">
        <f t="shared" si="24"/>
        <v>8459.1145277727883</v>
      </c>
      <c r="Q111" s="698">
        <f t="shared" si="25"/>
        <v>4354397.4013683619</v>
      </c>
      <c r="R111" s="698">
        <f t="shared" si="26"/>
        <v>26063.239746528958</v>
      </c>
      <c r="S111" s="699">
        <f t="shared" si="3"/>
        <v>15617.364111628598</v>
      </c>
      <c r="T111" s="699">
        <f t="shared" si="4"/>
        <v>14268.66803308713</v>
      </c>
      <c r="U111" s="698">
        <f t="shared" si="27"/>
        <v>4440279.256623284</v>
      </c>
      <c r="V111" s="698">
        <f t="shared" si="28"/>
        <v>29886.032144715726</v>
      </c>
      <c r="W111" s="699">
        <f t="shared" si="5"/>
        <v>13163.278267962685</v>
      </c>
      <c r="X111" s="699">
        <f t="shared" si="6"/>
        <v>22285.494660808661</v>
      </c>
      <c r="Y111" s="698">
        <f t="shared" si="7"/>
        <v>4542321.4703393858</v>
      </c>
      <c r="Z111" s="698">
        <f t="shared" si="29"/>
        <v>35448.772928771345</v>
      </c>
      <c r="AB111" s="696">
        <f t="shared" si="0"/>
        <v>38</v>
      </c>
      <c r="AC111" s="340"/>
      <c r="AD111" s="340"/>
      <c r="AE111" s="340"/>
      <c r="AF111" s="699">
        <f t="shared" si="30"/>
        <v>19144.13559008648</v>
      </c>
      <c r="AG111" s="699">
        <f t="shared" si="31"/>
        <v>9199.1185860921014</v>
      </c>
      <c r="AH111" s="699">
        <f t="shared" si="32"/>
        <v>0</v>
      </c>
      <c r="AI111" s="698">
        <f t="shared" si="33"/>
        <v>4735320.4563723328</v>
      </c>
      <c r="AJ111" s="698">
        <f t="shared" si="34"/>
        <v>28343.254176178583</v>
      </c>
      <c r="AK111" s="699">
        <f t="shared" si="8"/>
        <v>16776.833222167697</v>
      </c>
      <c r="AL111" s="699">
        <f t="shared" si="9"/>
        <v>15328.00683793594</v>
      </c>
      <c r="AM111" s="699">
        <f t="shared" si="10"/>
        <v>0</v>
      </c>
      <c r="AN111" s="698">
        <f t="shared" si="1"/>
        <v>4769935.8237253325</v>
      </c>
      <c r="AO111" s="698">
        <f t="shared" si="11"/>
        <v>32104.840060103637</v>
      </c>
      <c r="AP111" s="699">
        <f t="shared" si="12"/>
        <v>13941.527803288076</v>
      </c>
      <c r="AQ111" s="699">
        <f t="shared" si="13"/>
        <v>23603.074940675757</v>
      </c>
      <c r="AR111" s="699">
        <f t="shared" si="14"/>
        <v>0</v>
      </c>
      <c r="AS111" s="698">
        <f t="shared" si="2"/>
        <v>4810876.1192366844</v>
      </c>
      <c r="AT111" s="698">
        <f t="shared" si="15"/>
        <v>37544.602743963835</v>
      </c>
      <c r="AW111" s="699">
        <f t="shared" si="35"/>
        <v>6660.4390004681709</v>
      </c>
      <c r="AX111" s="699">
        <f t="shared" si="36"/>
        <v>51478.603400376734</v>
      </c>
      <c r="AY111" s="698">
        <f t="shared" si="37"/>
        <v>4790827.7864256445</v>
      </c>
      <c r="AZ111" s="698">
        <f t="shared" si="17"/>
        <v>58139.042400844904</v>
      </c>
      <c r="BA111" s="971"/>
      <c r="BB111" s="699">
        <f t="shared" si="18"/>
        <v>6827.1515310631539</v>
      </c>
      <c r="BC111" s="699">
        <f t="shared" si="19"/>
        <v>52767.126310618711</v>
      </c>
      <c r="BD111" s="699">
        <f t="shared" si="20"/>
        <v>0</v>
      </c>
      <c r="BE111" s="698">
        <f t="shared" si="21"/>
        <v>4910743.4592309436</v>
      </c>
      <c r="BF111" s="698">
        <f t="shared" si="22"/>
        <v>59594.277841681862</v>
      </c>
    </row>
    <row r="112" spans="6:58" s="68" customFormat="1" hidden="1" x14ac:dyDescent="0.2">
      <c r="F112" s="340"/>
      <c r="G112" s="260"/>
      <c r="H112" s="261"/>
      <c r="I112" s="261"/>
      <c r="J112" s="260"/>
      <c r="K112" s="696">
        <f t="shared" si="16"/>
        <v>39</v>
      </c>
      <c r="L112" s="340"/>
      <c r="M112" s="340"/>
      <c r="N112" s="340"/>
      <c r="O112" s="699">
        <f t="shared" si="23"/>
        <v>17638.186348534175</v>
      </c>
      <c r="P112" s="699">
        <f t="shared" si="24"/>
        <v>8425.0533979947832</v>
      </c>
      <c r="Q112" s="698">
        <f t="shared" si="25"/>
        <v>4336759.2150198277</v>
      </c>
      <c r="R112" s="698">
        <f t="shared" si="26"/>
        <v>26063.239746528958</v>
      </c>
      <c r="S112" s="699">
        <f t="shared" si="3"/>
        <v>15667.374020526331</v>
      </c>
      <c r="T112" s="699">
        <f t="shared" si="4"/>
        <v>14218.658124189393</v>
      </c>
      <c r="U112" s="698">
        <f t="shared" si="27"/>
        <v>4424611.8826027578</v>
      </c>
      <c r="V112" s="698">
        <f t="shared" si="28"/>
        <v>29886.032144715726</v>
      </c>
      <c r="W112" s="699">
        <f t="shared" si="5"/>
        <v>13227.673208072865</v>
      </c>
      <c r="X112" s="699">
        <f t="shared" si="6"/>
        <v>22221.099720698476</v>
      </c>
      <c r="Y112" s="698">
        <f t="shared" si="7"/>
        <v>4529093.797131313</v>
      </c>
      <c r="Z112" s="698">
        <f t="shared" si="29"/>
        <v>35448.772928771345</v>
      </c>
      <c r="AB112" s="696">
        <f t="shared" si="0"/>
        <v>39</v>
      </c>
      <c r="AC112" s="340"/>
      <c r="AD112" s="340"/>
      <c r="AE112" s="340"/>
      <c r="AF112" s="699">
        <f t="shared" si="30"/>
        <v>19181.176390394292</v>
      </c>
      <c r="AG112" s="699">
        <f t="shared" si="31"/>
        <v>9162.0777857842913</v>
      </c>
      <c r="AH112" s="699">
        <f t="shared" si="32"/>
        <v>0</v>
      </c>
      <c r="AI112" s="698">
        <f t="shared" si="33"/>
        <v>4716139.2799819382</v>
      </c>
      <c r="AJ112" s="698">
        <f t="shared" si="34"/>
        <v>28343.254176178583</v>
      </c>
      <c r="AK112" s="699">
        <f t="shared" si="8"/>
        <v>16830.555981977617</v>
      </c>
      <c r="AL112" s="699">
        <f t="shared" si="9"/>
        <v>15274.284078126018</v>
      </c>
      <c r="AM112" s="699">
        <f t="shared" si="10"/>
        <v>0</v>
      </c>
      <c r="AN112" s="698">
        <f t="shared" si="1"/>
        <v>4753105.2677433547</v>
      </c>
      <c r="AO112" s="698">
        <f t="shared" si="11"/>
        <v>32104.840060103634</v>
      </c>
      <c r="AP112" s="699">
        <f t="shared" si="12"/>
        <v>14009.72995093409</v>
      </c>
      <c r="AQ112" s="699">
        <f t="shared" si="13"/>
        <v>23534.872793029735</v>
      </c>
      <c r="AR112" s="699">
        <f t="shared" si="14"/>
        <v>0</v>
      </c>
      <c r="AS112" s="698">
        <f t="shared" si="2"/>
        <v>4796866.3892857507</v>
      </c>
      <c r="AT112" s="698">
        <f t="shared" si="15"/>
        <v>37544.602743963827</v>
      </c>
      <c r="AW112" s="699">
        <f t="shared" si="35"/>
        <v>6731.9076694187943</v>
      </c>
      <c r="AX112" s="699">
        <f t="shared" si="36"/>
        <v>51407.1347314261</v>
      </c>
      <c r="AY112" s="698">
        <f t="shared" si="37"/>
        <v>4784095.878756226</v>
      </c>
      <c r="AZ112" s="698">
        <f t="shared" si="17"/>
        <v>58139.042400844897</v>
      </c>
      <c r="BA112" s="971"/>
      <c r="BB112" s="699">
        <f t="shared" si="18"/>
        <v>6900.4090794942695</v>
      </c>
      <c r="BC112" s="699">
        <f t="shared" si="19"/>
        <v>52693.868762187587</v>
      </c>
      <c r="BD112" s="699">
        <f t="shared" si="20"/>
        <v>0</v>
      </c>
      <c r="BE112" s="698">
        <f t="shared" si="21"/>
        <v>4903843.0501514496</v>
      </c>
      <c r="BF112" s="698">
        <f t="shared" si="22"/>
        <v>59594.277841681855</v>
      </c>
    </row>
    <row r="113" spans="6:58" s="68" customFormat="1" hidden="1" x14ac:dyDescent="0.2">
      <c r="F113" s="340"/>
      <c r="G113" s="260"/>
      <c r="H113" s="261"/>
      <c r="I113" s="261"/>
      <c r="J113" s="260"/>
      <c r="K113" s="696">
        <f t="shared" si="16"/>
        <v>40</v>
      </c>
      <c r="L113" s="340"/>
      <c r="M113" s="340"/>
      <c r="N113" s="340"/>
      <c r="O113" s="699">
        <f t="shared" si="23"/>
        <v>17672.313381079133</v>
      </c>
      <c r="P113" s="699">
        <f t="shared" si="24"/>
        <v>8390.9263654498245</v>
      </c>
      <c r="Q113" s="698">
        <f t="shared" si="25"/>
        <v>4319086.9016387481</v>
      </c>
      <c r="R113" s="698">
        <f t="shared" si="26"/>
        <v>26063.239746528958</v>
      </c>
      <c r="S113" s="699">
        <f t="shared" si="3"/>
        <v>15717.54407110803</v>
      </c>
      <c r="T113" s="699">
        <f t="shared" si="4"/>
        <v>14168.488073607696</v>
      </c>
      <c r="U113" s="698">
        <f t="shared" si="27"/>
        <v>4408894.3385316497</v>
      </c>
      <c r="V113" s="698">
        <f t="shared" si="28"/>
        <v>29886.032144715726</v>
      </c>
      <c r="W113" s="699">
        <f t="shared" si="5"/>
        <v>13292.383169124441</v>
      </c>
      <c r="X113" s="699">
        <f t="shared" si="6"/>
        <v>22156.389759646896</v>
      </c>
      <c r="Y113" s="698">
        <f t="shared" si="7"/>
        <v>4515801.4139621882</v>
      </c>
      <c r="Z113" s="698">
        <f t="shared" si="29"/>
        <v>35448.772928771337</v>
      </c>
      <c r="AB113" s="696">
        <f t="shared" si="0"/>
        <v>40</v>
      </c>
      <c r="AC113" s="340"/>
      <c r="AD113" s="340"/>
      <c r="AE113" s="340"/>
      <c r="AF113" s="699">
        <f t="shared" si="30"/>
        <v>19218.288858648713</v>
      </c>
      <c r="AG113" s="699">
        <f t="shared" si="31"/>
        <v>9124.9653175298663</v>
      </c>
      <c r="AH113" s="699">
        <f t="shared" si="32"/>
        <v>0</v>
      </c>
      <c r="AI113" s="698">
        <f t="shared" si="33"/>
        <v>4696920.9911232898</v>
      </c>
      <c r="AJ113" s="698">
        <f t="shared" si="34"/>
        <v>28343.25417617858</v>
      </c>
      <c r="AK113" s="699">
        <f t="shared" si="8"/>
        <v>16884.450772759257</v>
      </c>
      <c r="AL113" s="699">
        <f t="shared" si="9"/>
        <v>15220.389287344376</v>
      </c>
      <c r="AM113" s="699">
        <f t="shared" si="10"/>
        <v>0</v>
      </c>
      <c r="AN113" s="698">
        <f t="shared" si="1"/>
        <v>4736220.8169705952</v>
      </c>
      <c r="AO113" s="698">
        <f t="shared" si="11"/>
        <v>32104.840060103634</v>
      </c>
      <c r="AP113" s="699">
        <f t="shared" si="12"/>
        <v>14078.265744433644</v>
      </c>
      <c r="AQ113" s="699">
        <f t="shared" si="13"/>
        <v>23466.336999530184</v>
      </c>
      <c r="AR113" s="699">
        <f t="shared" si="14"/>
        <v>0</v>
      </c>
      <c r="AS113" s="698">
        <f t="shared" si="2"/>
        <v>4782788.1235413169</v>
      </c>
      <c r="AT113" s="698">
        <f t="shared" si="15"/>
        <v>37544.602743963827</v>
      </c>
      <c r="AW113" s="699">
        <f t="shared" si="35"/>
        <v>6804.1432203484046</v>
      </c>
      <c r="AX113" s="699">
        <f t="shared" si="36"/>
        <v>51334.899180496497</v>
      </c>
      <c r="AY113" s="698">
        <f t="shared" si="37"/>
        <v>4777291.7355358778</v>
      </c>
      <c r="AZ113" s="698">
        <f t="shared" si="17"/>
        <v>58139.042400844904</v>
      </c>
      <c r="BA113" s="971"/>
      <c r="BB113" s="699">
        <f t="shared" si="18"/>
        <v>6974.4527051609275</v>
      </c>
      <c r="BC113" s="699">
        <f t="shared" si="19"/>
        <v>52619.825136520943</v>
      </c>
      <c r="BD113" s="699">
        <f t="shared" si="20"/>
        <v>0</v>
      </c>
      <c r="BE113" s="698">
        <f t="shared" si="21"/>
        <v>4896868.5974462889</v>
      </c>
      <c r="BF113" s="698">
        <f t="shared" si="22"/>
        <v>59594.277841681869</v>
      </c>
    </row>
    <row r="114" spans="6:58" s="68" customFormat="1" hidden="1" x14ac:dyDescent="0.2">
      <c r="F114" s="340"/>
      <c r="G114" s="260"/>
      <c r="H114" s="261"/>
      <c r="I114" s="261"/>
      <c r="J114" s="260"/>
      <c r="K114" s="696">
        <f t="shared" si="16"/>
        <v>41</v>
      </c>
      <c r="L114" s="340"/>
      <c r="M114" s="340"/>
      <c r="N114" s="340"/>
      <c r="O114" s="699">
        <f t="shared" si="23"/>
        <v>17706.506443902224</v>
      </c>
      <c r="P114" s="699">
        <f t="shared" si="24"/>
        <v>8356.7333026267352</v>
      </c>
      <c r="Q114" s="698">
        <f t="shared" si="25"/>
        <v>4301380.3951948462</v>
      </c>
      <c r="R114" s="698">
        <f t="shared" si="26"/>
        <v>26063.239746528961</v>
      </c>
      <c r="S114" s="699">
        <f t="shared" si="3"/>
        <v>15767.874776179255</v>
      </c>
      <c r="T114" s="699">
        <f t="shared" si="4"/>
        <v>14118.157368536475</v>
      </c>
      <c r="U114" s="698">
        <f t="shared" si="27"/>
        <v>4393126.4637554707</v>
      </c>
      <c r="V114" s="698">
        <f t="shared" si="28"/>
        <v>29886.032144715729</v>
      </c>
      <c r="W114" s="699">
        <f t="shared" si="5"/>
        <v>13357.409692204234</v>
      </c>
      <c r="X114" s="699">
        <f t="shared" si="6"/>
        <v>22091.363236567115</v>
      </c>
      <c r="Y114" s="698">
        <f t="shared" si="7"/>
        <v>4502444.0042699836</v>
      </c>
      <c r="Z114" s="698">
        <f t="shared" si="29"/>
        <v>35448.772928771345</v>
      </c>
      <c r="AB114" s="696">
        <f t="shared" si="0"/>
        <v>41</v>
      </c>
      <c r="AC114" s="340"/>
      <c r="AD114" s="340"/>
      <c r="AE114" s="340"/>
      <c r="AF114" s="699">
        <f t="shared" si="30"/>
        <v>19255.473133515618</v>
      </c>
      <c r="AG114" s="699">
        <f t="shared" si="31"/>
        <v>9087.7810426629658</v>
      </c>
      <c r="AH114" s="699">
        <f t="shared" si="32"/>
        <v>0</v>
      </c>
      <c r="AI114" s="698">
        <f t="shared" si="33"/>
        <v>4677665.5179897742</v>
      </c>
      <c r="AJ114" s="698">
        <f t="shared" si="34"/>
        <v>28343.254176178583</v>
      </c>
      <c r="AK114" s="699">
        <f t="shared" si="8"/>
        <v>16938.518145390037</v>
      </c>
      <c r="AL114" s="699">
        <f t="shared" si="9"/>
        <v>15166.321914713597</v>
      </c>
      <c r="AM114" s="699">
        <f t="shared" si="10"/>
        <v>0</v>
      </c>
      <c r="AN114" s="698">
        <f t="shared" si="1"/>
        <v>4719282.2988252053</v>
      </c>
      <c r="AO114" s="698">
        <f t="shared" si="11"/>
        <v>32104.840060103634</v>
      </c>
      <c r="AP114" s="699">
        <f t="shared" si="12"/>
        <v>14147.136815986882</v>
      </c>
      <c r="AQ114" s="699">
        <f t="shared" si="13"/>
        <v>23397.465927976948</v>
      </c>
      <c r="AR114" s="699">
        <f t="shared" si="14"/>
        <v>0</v>
      </c>
      <c r="AS114" s="698">
        <f t="shared" si="2"/>
        <v>4768640.9867253304</v>
      </c>
      <c r="AT114" s="698">
        <f t="shared" si="15"/>
        <v>37544.602743963827</v>
      </c>
      <c r="AW114" s="699">
        <f t="shared" si="35"/>
        <v>6877.1538821491577</v>
      </c>
      <c r="AX114" s="699">
        <f t="shared" si="36"/>
        <v>51261.888518695734</v>
      </c>
      <c r="AY114" s="698">
        <f t="shared" si="37"/>
        <v>4770414.5816537281</v>
      </c>
      <c r="AZ114" s="698">
        <f t="shared" si="17"/>
        <v>58139.04240084489</v>
      </c>
      <c r="BA114" s="971"/>
      <c r="BB114" s="699">
        <f t="shared" si="18"/>
        <v>7049.290842926609</v>
      </c>
      <c r="BC114" s="699">
        <f t="shared" si="19"/>
        <v>52544.986998755259</v>
      </c>
      <c r="BD114" s="699">
        <f t="shared" si="20"/>
        <v>0</v>
      </c>
      <c r="BE114" s="698">
        <f t="shared" si="21"/>
        <v>4889819.3066033619</v>
      </c>
      <c r="BF114" s="698">
        <f t="shared" si="22"/>
        <v>59594.277841681869</v>
      </c>
    </row>
    <row r="115" spans="6:58" s="68" customFormat="1" hidden="1" x14ac:dyDescent="0.2">
      <c r="F115" s="340"/>
      <c r="G115" s="260"/>
      <c r="H115" s="261"/>
      <c r="I115" s="261"/>
      <c r="J115" s="260"/>
      <c r="K115" s="696">
        <f t="shared" si="16"/>
        <v>42</v>
      </c>
      <c r="L115" s="340"/>
      <c r="M115" s="340"/>
      <c r="N115" s="340"/>
      <c r="O115" s="699">
        <f t="shared" si="23"/>
        <v>17740.765664761333</v>
      </c>
      <c r="P115" s="699">
        <f t="shared" si="24"/>
        <v>8322.4740817676247</v>
      </c>
      <c r="Q115" s="698">
        <f t="shared" si="25"/>
        <v>4283639.6295300853</v>
      </c>
      <c r="R115" s="698">
        <f t="shared" si="26"/>
        <v>26063.239746528958</v>
      </c>
      <c r="S115" s="699">
        <f t="shared" si="3"/>
        <v>15818.366650187651</v>
      </c>
      <c r="T115" s="699">
        <f t="shared" si="4"/>
        <v>14067.665494528075</v>
      </c>
      <c r="U115" s="698">
        <f t="shared" si="27"/>
        <v>4377308.0971052833</v>
      </c>
      <c r="V115" s="698">
        <f t="shared" si="28"/>
        <v>29886.032144715726</v>
      </c>
      <c r="W115" s="699">
        <f t="shared" si="5"/>
        <v>13422.754325938075</v>
      </c>
      <c r="X115" s="699">
        <f t="shared" si="6"/>
        <v>22026.018602833265</v>
      </c>
      <c r="Y115" s="698">
        <f t="shared" si="7"/>
        <v>4489021.2499440452</v>
      </c>
      <c r="Z115" s="698">
        <f t="shared" si="29"/>
        <v>35448.772928771337</v>
      </c>
      <c r="AB115" s="696">
        <f t="shared" si="0"/>
        <v>42</v>
      </c>
      <c r="AC115" s="340"/>
      <c r="AD115" s="340"/>
      <c r="AE115" s="340"/>
      <c r="AF115" s="699">
        <f t="shared" si="30"/>
        <v>19292.729353929157</v>
      </c>
      <c r="AG115" s="699">
        <f t="shared" si="31"/>
        <v>9050.5248222494265</v>
      </c>
      <c r="AH115" s="699">
        <f t="shared" si="32"/>
        <v>0</v>
      </c>
      <c r="AI115" s="698">
        <f t="shared" si="33"/>
        <v>4658372.7886358453</v>
      </c>
      <c r="AJ115" s="698">
        <f t="shared" si="34"/>
        <v>28343.254176178583</v>
      </c>
      <c r="AK115" s="699">
        <f t="shared" si="8"/>
        <v>16992.758652511391</v>
      </c>
      <c r="AL115" s="699">
        <f t="shared" si="9"/>
        <v>15112.081407592239</v>
      </c>
      <c r="AM115" s="699">
        <f t="shared" si="10"/>
        <v>0</v>
      </c>
      <c r="AN115" s="698">
        <f t="shared" si="1"/>
        <v>4702289.5401726943</v>
      </c>
      <c r="AO115" s="698">
        <f t="shared" si="11"/>
        <v>32104.84006010363</v>
      </c>
      <c r="AP115" s="699">
        <f t="shared" si="12"/>
        <v>14216.344805778699</v>
      </c>
      <c r="AQ115" s="699">
        <f t="shared" si="13"/>
        <v>23328.257938185132</v>
      </c>
      <c r="AR115" s="699">
        <f t="shared" si="14"/>
        <v>0</v>
      </c>
      <c r="AS115" s="698">
        <f t="shared" si="2"/>
        <v>4754424.6419195514</v>
      </c>
      <c r="AT115" s="698">
        <f t="shared" si="15"/>
        <v>37544.602743963827</v>
      </c>
      <c r="AW115" s="699">
        <f t="shared" si="35"/>
        <v>6950.9479720118934</v>
      </c>
      <c r="AX115" s="699">
        <f t="shared" si="36"/>
        <v>51188.094428833007</v>
      </c>
      <c r="AY115" s="698">
        <f t="shared" si="37"/>
        <v>4763463.6336817164</v>
      </c>
      <c r="AZ115" s="698">
        <f t="shared" si="17"/>
        <v>58139.042400844897</v>
      </c>
      <c r="BA115" s="971"/>
      <c r="BB115" s="699">
        <f t="shared" si="18"/>
        <v>7124.9320181636122</v>
      </c>
      <c r="BC115" s="699">
        <f t="shared" si="19"/>
        <v>52469.345823518248</v>
      </c>
      <c r="BD115" s="699">
        <f t="shared" si="20"/>
        <v>0</v>
      </c>
      <c r="BE115" s="698">
        <f t="shared" si="21"/>
        <v>4882694.3745851982</v>
      </c>
      <c r="BF115" s="698">
        <f t="shared" si="22"/>
        <v>59594.277841681862</v>
      </c>
    </row>
    <row r="116" spans="6:58" s="68" customFormat="1" hidden="1" x14ac:dyDescent="0.2">
      <c r="F116" s="340"/>
      <c r="G116" s="260"/>
      <c r="H116" s="261"/>
      <c r="I116" s="261"/>
      <c r="J116" s="260"/>
      <c r="K116" s="696">
        <f t="shared" si="16"/>
        <v>43</v>
      </c>
      <c r="L116" s="340"/>
      <c r="M116" s="340"/>
      <c r="N116" s="340"/>
      <c r="O116" s="699">
        <f t="shared" si="23"/>
        <v>17775.091171661541</v>
      </c>
      <c r="P116" s="699">
        <f t="shared" si="24"/>
        <v>8288.1485748674131</v>
      </c>
      <c r="Q116" s="698">
        <f t="shared" si="25"/>
        <v>4265864.5383584239</v>
      </c>
      <c r="R116" s="698">
        <f t="shared" si="26"/>
        <v>26063.239746528954</v>
      </c>
      <c r="S116" s="699">
        <f t="shared" si="3"/>
        <v>15869.020209228247</v>
      </c>
      <c r="T116" s="699">
        <f t="shared" si="4"/>
        <v>14017.011935487484</v>
      </c>
      <c r="U116" s="698">
        <f t="shared" si="27"/>
        <v>4361439.0768960547</v>
      </c>
      <c r="V116" s="698">
        <f t="shared" si="28"/>
        <v>29886.032144715733</v>
      </c>
      <c r="W116" s="699">
        <f t="shared" si="5"/>
        <v>13488.418626527706</v>
      </c>
      <c r="X116" s="699">
        <f t="shared" si="6"/>
        <v>21960.354302243635</v>
      </c>
      <c r="Y116" s="698">
        <f t="shared" si="7"/>
        <v>4475532.8313175179</v>
      </c>
      <c r="Z116" s="698">
        <f t="shared" si="29"/>
        <v>35448.772928771345</v>
      </c>
      <c r="AB116" s="696">
        <f t="shared" si="0"/>
        <v>43</v>
      </c>
      <c r="AC116" s="340"/>
      <c r="AD116" s="340"/>
      <c r="AE116" s="340"/>
      <c r="AF116" s="699">
        <f t="shared" si="30"/>
        <v>19330.057659092308</v>
      </c>
      <c r="AG116" s="699">
        <f t="shared" si="31"/>
        <v>9013.1965170862768</v>
      </c>
      <c r="AH116" s="699">
        <f t="shared" si="32"/>
        <v>0</v>
      </c>
      <c r="AI116" s="698">
        <f t="shared" si="33"/>
        <v>4639042.7309767529</v>
      </c>
      <c r="AJ116" s="698">
        <f t="shared" si="34"/>
        <v>28343.254176178583</v>
      </c>
      <c r="AK116" s="699">
        <f t="shared" si="8"/>
        <v>17047.172848534428</v>
      </c>
      <c r="AL116" s="699">
        <f t="shared" si="9"/>
        <v>15057.667211569207</v>
      </c>
      <c r="AM116" s="699">
        <f t="shared" si="10"/>
        <v>0</v>
      </c>
      <c r="AN116" s="698">
        <f t="shared" si="1"/>
        <v>4685242.3673241595</v>
      </c>
      <c r="AO116" s="698">
        <f t="shared" si="11"/>
        <v>32104.840060103634</v>
      </c>
      <c r="AP116" s="699">
        <f t="shared" si="12"/>
        <v>14285.891362017803</v>
      </c>
      <c r="AQ116" s="699">
        <f t="shared" si="13"/>
        <v>23258.711381946028</v>
      </c>
      <c r="AR116" s="699">
        <f t="shared" si="14"/>
        <v>0</v>
      </c>
      <c r="AS116" s="698">
        <f t="shared" si="2"/>
        <v>4740138.7505575335</v>
      </c>
      <c r="AT116" s="698">
        <f t="shared" si="15"/>
        <v>37544.602743963827</v>
      </c>
      <c r="AW116" s="699">
        <f t="shared" si="35"/>
        <v>7025.5338963736103</v>
      </c>
      <c r="AX116" s="699">
        <f t="shared" si="36"/>
        <v>51113.508504471291</v>
      </c>
      <c r="AY116" s="698">
        <f t="shared" si="37"/>
        <v>4756438.0997853428</v>
      </c>
      <c r="AZ116" s="698">
        <f t="shared" si="17"/>
        <v>58139.042400844904</v>
      </c>
      <c r="BA116" s="971"/>
      <c r="BB116" s="699">
        <f t="shared" si="18"/>
        <v>7201.3848477242545</v>
      </c>
      <c r="BC116" s="699">
        <f t="shared" si="19"/>
        <v>52392.892993957605</v>
      </c>
      <c r="BD116" s="699">
        <f t="shared" si="20"/>
        <v>0</v>
      </c>
      <c r="BE116" s="698">
        <f t="shared" si="21"/>
        <v>4875492.9897374744</v>
      </c>
      <c r="BF116" s="698">
        <f t="shared" si="22"/>
        <v>59594.277841681862</v>
      </c>
    </row>
    <row r="117" spans="6:58" s="68" customFormat="1" hidden="1" x14ac:dyDescent="0.2">
      <c r="F117" s="340"/>
      <c r="G117" s="260"/>
      <c r="H117" s="261"/>
      <c r="I117" s="261"/>
      <c r="J117" s="260"/>
      <c r="K117" s="696">
        <f t="shared" si="16"/>
        <v>44</v>
      </c>
      <c r="L117" s="340"/>
      <c r="M117" s="340"/>
      <c r="N117" s="340"/>
      <c r="O117" s="699">
        <f t="shared" si="23"/>
        <v>17809.4830928556</v>
      </c>
      <c r="P117" s="699">
        <f t="shared" si="24"/>
        <v>8253.7566536733539</v>
      </c>
      <c r="Q117" s="698">
        <f t="shared" si="25"/>
        <v>4248055.0552655682</v>
      </c>
      <c r="R117" s="698">
        <f t="shared" si="26"/>
        <v>26063.239746528954</v>
      </c>
      <c r="S117" s="699">
        <f t="shared" si="3"/>
        <v>15919.835971048698</v>
      </c>
      <c r="T117" s="699">
        <f t="shared" si="4"/>
        <v>13966.196173667026</v>
      </c>
      <c r="U117" s="698">
        <f t="shared" si="27"/>
        <v>4345519.2409250056</v>
      </c>
      <c r="V117" s="698">
        <f t="shared" si="28"/>
        <v>29886.032144715726</v>
      </c>
      <c r="W117" s="699">
        <f t="shared" si="5"/>
        <v>13554.404157787831</v>
      </c>
      <c r="X117" s="699">
        <f t="shared" si="6"/>
        <v>21894.368770983518</v>
      </c>
      <c r="Y117" s="698">
        <f t="shared" si="7"/>
        <v>4461978.4271597303</v>
      </c>
      <c r="Z117" s="698">
        <f t="shared" si="29"/>
        <v>35448.772928771345</v>
      </c>
      <c r="AB117" s="696">
        <f t="shared" si="0"/>
        <v>44</v>
      </c>
      <c r="AC117" s="340"/>
      <c r="AD117" s="340"/>
      <c r="AE117" s="340"/>
      <c r="AF117" s="699">
        <f t="shared" si="30"/>
        <v>19367.458188477383</v>
      </c>
      <c r="AG117" s="699">
        <f t="shared" si="31"/>
        <v>8975.7959877011999</v>
      </c>
      <c r="AH117" s="699">
        <f t="shared" si="32"/>
        <v>0</v>
      </c>
      <c r="AI117" s="698">
        <f t="shared" si="33"/>
        <v>4619675.272788276</v>
      </c>
      <c r="AJ117" s="698">
        <f t="shared" si="34"/>
        <v>28343.254176178583</v>
      </c>
      <c r="AK117" s="699">
        <f t="shared" si="8"/>
        <v>17101.761289645583</v>
      </c>
      <c r="AL117" s="699">
        <f t="shared" si="9"/>
        <v>15003.078770458049</v>
      </c>
      <c r="AM117" s="699">
        <f t="shared" si="10"/>
        <v>0</v>
      </c>
      <c r="AN117" s="698">
        <f t="shared" si="1"/>
        <v>4668140.6060345136</v>
      </c>
      <c r="AO117" s="698">
        <f t="shared" si="11"/>
        <v>32104.840060103634</v>
      </c>
      <c r="AP117" s="699">
        <f t="shared" si="12"/>
        <v>14355.778140975952</v>
      </c>
      <c r="AQ117" s="699">
        <f t="shared" si="13"/>
        <v>23188.824602987879</v>
      </c>
      <c r="AR117" s="699">
        <f t="shared" si="14"/>
        <v>0</v>
      </c>
      <c r="AS117" s="698">
        <f t="shared" si="2"/>
        <v>4725782.9724165574</v>
      </c>
      <c r="AT117" s="698">
        <f t="shared" si="15"/>
        <v>37544.602743963827</v>
      </c>
      <c r="AW117" s="699">
        <f t="shared" si="35"/>
        <v>7100.9201518750897</v>
      </c>
      <c r="AX117" s="699">
        <f t="shared" si="36"/>
        <v>51038.122248969819</v>
      </c>
      <c r="AY117" s="698">
        <f t="shared" si="37"/>
        <v>4749337.1796334675</v>
      </c>
      <c r="AZ117" s="698">
        <f t="shared" si="17"/>
        <v>58139.042400844912</v>
      </c>
      <c r="BA117" s="971"/>
      <c r="BB117" s="699">
        <f t="shared" si="18"/>
        <v>7278.6580409224625</v>
      </c>
      <c r="BC117" s="699">
        <f t="shared" si="19"/>
        <v>52315.619800759407</v>
      </c>
      <c r="BD117" s="699">
        <f t="shared" si="20"/>
        <v>0</v>
      </c>
      <c r="BE117" s="698">
        <f t="shared" si="21"/>
        <v>4868214.3316965522</v>
      </c>
      <c r="BF117" s="698">
        <f t="shared" si="22"/>
        <v>59594.277841681869</v>
      </c>
    </row>
    <row r="118" spans="6:58" s="68" customFormat="1" hidden="1" x14ac:dyDescent="0.2">
      <c r="F118" s="340"/>
      <c r="G118" s="260"/>
      <c r="H118" s="261"/>
      <c r="I118" s="261"/>
      <c r="J118" s="260"/>
      <c r="K118" s="696">
        <f t="shared" si="16"/>
        <v>45</v>
      </c>
      <c r="L118" s="340"/>
      <c r="M118" s="340"/>
      <c r="N118" s="340"/>
      <c r="O118" s="699">
        <f t="shared" si="23"/>
        <v>17843.941556844406</v>
      </c>
      <c r="P118" s="699">
        <f t="shared" si="24"/>
        <v>8219.2981896845504</v>
      </c>
      <c r="Q118" s="698">
        <f t="shared" si="25"/>
        <v>4230211.1137087233</v>
      </c>
      <c r="R118" s="698">
        <f t="shared" si="26"/>
        <v>26063.239746528954</v>
      </c>
      <c r="S118" s="699">
        <f t="shared" si="3"/>
        <v>15970.814455054604</v>
      </c>
      <c r="T118" s="699">
        <f t="shared" si="4"/>
        <v>13915.217689661124</v>
      </c>
      <c r="U118" s="698">
        <f t="shared" si="27"/>
        <v>4329548.4264699509</v>
      </c>
      <c r="V118" s="698">
        <f t="shared" si="28"/>
        <v>29886.032144715726</v>
      </c>
      <c r="W118" s="699">
        <f t="shared" si="5"/>
        <v>13620.712491183338</v>
      </c>
      <c r="X118" s="699">
        <f t="shared" si="6"/>
        <v>21828.060437588003</v>
      </c>
      <c r="Y118" s="698">
        <f t="shared" si="7"/>
        <v>4448357.7146685468</v>
      </c>
      <c r="Z118" s="698">
        <f t="shared" si="29"/>
        <v>35448.772928771345</v>
      </c>
      <c r="AB118" s="696">
        <f t="shared" si="0"/>
        <v>45</v>
      </c>
      <c r="AC118" s="340"/>
      <c r="AD118" s="340"/>
      <c r="AE118" s="340"/>
      <c r="AF118" s="699">
        <f t="shared" si="30"/>
        <v>19404.931081826548</v>
      </c>
      <c r="AG118" s="699">
        <f t="shared" si="31"/>
        <v>8938.3230943520357</v>
      </c>
      <c r="AH118" s="699">
        <f t="shared" si="32"/>
        <v>0</v>
      </c>
      <c r="AI118" s="698">
        <f t="shared" si="33"/>
        <v>4600270.3417064492</v>
      </c>
      <c r="AJ118" s="698">
        <f t="shared" si="34"/>
        <v>28343.254176178583</v>
      </c>
      <c r="AK118" s="699">
        <f t="shared" si="8"/>
        <v>17156.524533812324</v>
      </c>
      <c r="AL118" s="699">
        <f t="shared" si="9"/>
        <v>14948.315526291306</v>
      </c>
      <c r="AM118" s="699">
        <f t="shared" si="10"/>
        <v>0</v>
      </c>
      <c r="AN118" s="698">
        <f t="shared" si="1"/>
        <v>4650984.0815007016</v>
      </c>
      <c r="AO118" s="698">
        <f t="shared" si="11"/>
        <v>32104.84006010363</v>
      </c>
      <c r="AP118" s="699">
        <f t="shared" si="12"/>
        <v>14426.006807027414</v>
      </c>
      <c r="AQ118" s="699">
        <f t="shared" si="13"/>
        <v>23118.595936936417</v>
      </c>
      <c r="AR118" s="699">
        <f t="shared" si="14"/>
        <v>0</v>
      </c>
      <c r="AS118" s="698">
        <f t="shared" si="2"/>
        <v>4711356.96560953</v>
      </c>
      <c r="AT118" s="698">
        <f t="shared" si="15"/>
        <v>37544.602743963827</v>
      </c>
      <c r="AW118" s="699">
        <f t="shared" si="35"/>
        <v>7177.1153263288343</v>
      </c>
      <c r="AX118" s="699">
        <f t="shared" si="36"/>
        <v>50961.927074516061</v>
      </c>
      <c r="AY118" s="698">
        <f t="shared" si="37"/>
        <v>4742160.0643071383</v>
      </c>
      <c r="AZ118" s="698">
        <f t="shared" si="17"/>
        <v>58139.042400844897</v>
      </c>
      <c r="BA118" s="971"/>
      <c r="BB118" s="699">
        <f t="shared" si="18"/>
        <v>7356.7604005259254</v>
      </c>
      <c r="BC118" s="699">
        <f t="shared" si="19"/>
        <v>52237.517441155949</v>
      </c>
      <c r="BD118" s="699">
        <f t="shared" si="20"/>
        <v>0</v>
      </c>
      <c r="BE118" s="698">
        <f t="shared" si="21"/>
        <v>4860857.571296026</v>
      </c>
      <c r="BF118" s="698">
        <f t="shared" si="22"/>
        <v>59594.277841681876</v>
      </c>
    </row>
    <row r="119" spans="6:58" s="68" customFormat="1" hidden="1" x14ac:dyDescent="0.2">
      <c r="F119" s="340"/>
      <c r="G119" s="260"/>
      <c r="H119" s="261"/>
      <c r="I119" s="261"/>
      <c r="J119" s="260"/>
      <c r="K119" s="696">
        <f t="shared" si="16"/>
        <v>46</v>
      </c>
      <c r="L119" s="340"/>
      <c r="M119" s="340"/>
      <c r="N119" s="340"/>
      <c r="O119" s="699">
        <f t="shared" si="23"/>
        <v>17878.466692377482</v>
      </c>
      <c r="P119" s="699">
        <f t="shared" si="24"/>
        <v>8184.7730541514766</v>
      </c>
      <c r="Q119" s="698">
        <f t="shared" si="25"/>
        <v>4212332.6470163455</v>
      </c>
      <c r="R119" s="698">
        <f t="shared" si="26"/>
        <v>26063.239746528958</v>
      </c>
      <c r="S119" s="699">
        <f t="shared" si="3"/>
        <v>16021.956182314785</v>
      </c>
      <c r="T119" s="699">
        <f t="shared" si="4"/>
        <v>13864.075962400942</v>
      </c>
      <c r="U119" s="698">
        <f t="shared" si="27"/>
        <v>4313526.4702876359</v>
      </c>
      <c r="V119" s="698">
        <f t="shared" si="28"/>
        <v>29886.032144715726</v>
      </c>
      <c r="W119" s="699">
        <f t="shared" si="5"/>
        <v>13687.345205866772</v>
      </c>
      <c r="X119" s="699">
        <f t="shared" si="6"/>
        <v>21761.427722904573</v>
      </c>
      <c r="Y119" s="698">
        <f t="shared" si="7"/>
        <v>4434670.3694626801</v>
      </c>
      <c r="Z119" s="698">
        <f t="shared" si="29"/>
        <v>35448.772928771345</v>
      </c>
      <c r="AB119" s="696">
        <f t="shared" si="0"/>
        <v>46</v>
      </c>
      <c r="AC119" s="340"/>
      <c r="AD119" s="340"/>
      <c r="AE119" s="340"/>
      <c r="AF119" s="699">
        <f t="shared" si="30"/>
        <v>19442.476479152348</v>
      </c>
      <c r="AG119" s="699">
        <f t="shared" si="31"/>
        <v>8900.7776970262385</v>
      </c>
      <c r="AH119" s="699">
        <f t="shared" si="32"/>
        <v>0</v>
      </c>
      <c r="AI119" s="698">
        <f t="shared" si="33"/>
        <v>4580827.8652272969</v>
      </c>
      <c r="AJ119" s="698">
        <f t="shared" si="34"/>
        <v>28343.254176178587</v>
      </c>
      <c r="AK119" s="699">
        <f t="shared" si="8"/>
        <v>17211.463140788826</v>
      </c>
      <c r="AL119" s="699">
        <f t="shared" si="9"/>
        <v>14893.376919314805</v>
      </c>
      <c r="AM119" s="699">
        <f t="shared" si="10"/>
        <v>0</v>
      </c>
      <c r="AN119" s="698">
        <f t="shared" si="1"/>
        <v>4633772.6183599131</v>
      </c>
      <c r="AO119" s="698">
        <f t="shared" si="11"/>
        <v>32104.840060103634</v>
      </c>
      <c r="AP119" s="699">
        <f t="shared" si="12"/>
        <v>14496.579032688598</v>
      </c>
      <c r="AQ119" s="699">
        <f t="shared" si="13"/>
        <v>23048.023711275233</v>
      </c>
      <c r="AR119" s="699">
        <f t="shared" si="14"/>
        <v>0</v>
      </c>
      <c r="AS119" s="698">
        <f t="shared" si="2"/>
        <v>4696860.3865768416</v>
      </c>
      <c r="AT119" s="698">
        <f t="shared" si="15"/>
        <v>37544.602743963827</v>
      </c>
      <c r="AW119" s="699">
        <f t="shared" si="35"/>
        <v>7254.1280996973474</v>
      </c>
      <c r="AX119" s="699">
        <f t="shared" si="36"/>
        <v>50884.914301147561</v>
      </c>
      <c r="AY119" s="698">
        <f t="shared" si="37"/>
        <v>4734905.9362074407</v>
      </c>
      <c r="AZ119" s="698">
        <f t="shared" si="17"/>
        <v>58139.042400844904</v>
      </c>
      <c r="BA119" s="971"/>
      <c r="BB119" s="699">
        <f t="shared" si="18"/>
        <v>7435.7008237588843</v>
      </c>
      <c r="BC119" s="699">
        <f t="shared" si="19"/>
        <v>52158.577017922988</v>
      </c>
      <c r="BD119" s="699">
        <f t="shared" si="20"/>
        <v>0</v>
      </c>
      <c r="BE119" s="698">
        <f t="shared" si="21"/>
        <v>4853421.8704722673</v>
      </c>
      <c r="BF119" s="698">
        <f t="shared" si="22"/>
        <v>59594.277841681869</v>
      </c>
    </row>
    <row r="120" spans="6:58" s="68" customFormat="1" hidden="1" x14ac:dyDescent="0.2">
      <c r="F120" s="340"/>
      <c r="G120" s="260"/>
      <c r="H120" s="261"/>
      <c r="I120" s="261"/>
      <c r="J120" s="260"/>
      <c r="K120" s="696">
        <f t="shared" si="16"/>
        <v>47</v>
      </c>
      <c r="L120" s="340"/>
      <c r="M120" s="340"/>
      <c r="N120" s="340"/>
      <c r="O120" s="699">
        <f t="shared" si="23"/>
        <v>17913.058628453462</v>
      </c>
      <c r="P120" s="699">
        <f t="shared" si="24"/>
        <v>8150.1811180754949</v>
      </c>
      <c r="Q120" s="698">
        <f t="shared" si="25"/>
        <v>4194419.5883878917</v>
      </c>
      <c r="R120" s="698">
        <f t="shared" si="26"/>
        <v>26063.239746528958</v>
      </c>
      <c r="S120" s="699">
        <f t="shared" si="3"/>
        <v>16073.261675566653</v>
      </c>
      <c r="T120" s="699">
        <f t="shared" si="4"/>
        <v>13812.770469149074</v>
      </c>
      <c r="U120" s="698">
        <f t="shared" si="27"/>
        <v>4297453.2086120695</v>
      </c>
      <c r="V120" s="698">
        <f t="shared" si="28"/>
        <v>29886.032144715726</v>
      </c>
      <c r="W120" s="699">
        <f t="shared" si="5"/>
        <v>13754.303888715887</v>
      </c>
      <c r="X120" s="699">
        <f t="shared" si="6"/>
        <v>21694.469040055454</v>
      </c>
      <c r="Y120" s="698">
        <f t="shared" si="7"/>
        <v>4420916.0655739643</v>
      </c>
      <c r="Z120" s="698">
        <f t="shared" si="29"/>
        <v>35448.772928771345</v>
      </c>
      <c r="AB120" s="696">
        <f t="shared" si="0"/>
        <v>47</v>
      </c>
      <c r="AC120" s="340"/>
      <c r="AD120" s="340"/>
      <c r="AE120" s="340"/>
      <c r="AF120" s="699">
        <f t="shared" si="30"/>
        <v>19480.094520738221</v>
      </c>
      <c r="AG120" s="699">
        <f t="shared" si="31"/>
        <v>8863.1596554403604</v>
      </c>
      <c r="AH120" s="699">
        <f t="shared" si="32"/>
        <v>0</v>
      </c>
      <c r="AI120" s="698">
        <f t="shared" si="33"/>
        <v>4561347.7707065586</v>
      </c>
      <c r="AJ120" s="698">
        <f t="shared" si="34"/>
        <v>28343.254176178583</v>
      </c>
      <c r="AK120" s="699">
        <f t="shared" si="8"/>
        <v>17266.577672121723</v>
      </c>
      <c r="AL120" s="699">
        <f t="shared" si="9"/>
        <v>14838.262387981913</v>
      </c>
      <c r="AM120" s="699">
        <f t="shared" si="10"/>
        <v>0</v>
      </c>
      <c r="AN120" s="698">
        <f t="shared" si="1"/>
        <v>4616506.0406877911</v>
      </c>
      <c r="AO120" s="698">
        <f t="shared" si="11"/>
        <v>32104.840060103634</v>
      </c>
      <c r="AP120" s="699">
        <f t="shared" si="12"/>
        <v>14567.496498657885</v>
      </c>
      <c r="AQ120" s="699">
        <f t="shared" si="13"/>
        <v>22977.106245305946</v>
      </c>
      <c r="AR120" s="699">
        <f t="shared" si="14"/>
        <v>0</v>
      </c>
      <c r="AS120" s="698">
        <f t="shared" si="2"/>
        <v>4682292.8900781833</v>
      </c>
      <c r="AT120" s="698">
        <f t="shared" si="15"/>
        <v>37544.602743963827</v>
      </c>
      <c r="AW120" s="699">
        <f t="shared" si="35"/>
        <v>7331.9672450819453</v>
      </c>
      <c r="AX120" s="699">
        <f t="shared" si="36"/>
        <v>50807.075155762956</v>
      </c>
      <c r="AY120" s="698">
        <f t="shared" si="37"/>
        <v>4727573.9689623583</v>
      </c>
      <c r="AZ120" s="698">
        <f t="shared" si="17"/>
        <v>58139.042400844904</v>
      </c>
      <c r="BA120" s="971"/>
      <c r="BB120" s="699">
        <f t="shared" si="18"/>
        <v>7515.4883033156766</v>
      </c>
      <c r="BC120" s="699">
        <f t="shared" si="19"/>
        <v>52078.789538366189</v>
      </c>
      <c r="BD120" s="699">
        <f t="shared" si="20"/>
        <v>0</v>
      </c>
      <c r="BE120" s="698">
        <f t="shared" si="21"/>
        <v>4845906.3821689514</v>
      </c>
      <c r="BF120" s="698">
        <f t="shared" si="22"/>
        <v>59594.277841681862</v>
      </c>
    </row>
    <row r="121" spans="6:58" s="68" customFormat="1" hidden="1" x14ac:dyDescent="0.2">
      <c r="F121" s="340"/>
      <c r="G121" s="260"/>
      <c r="H121" s="261"/>
      <c r="I121" s="261"/>
      <c r="J121" s="260"/>
      <c r="K121" s="696">
        <f t="shared" si="16"/>
        <v>48</v>
      </c>
      <c r="L121" s="340"/>
      <c r="M121" s="340"/>
      <c r="N121" s="340"/>
      <c r="O121" s="699">
        <f t="shared" si="23"/>
        <v>17947.717494320572</v>
      </c>
      <c r="P121" s="699">
        <f t="shared" si="24"/>
        <v>8115.5222522083832</v>
      </c>
      <c r="Q121" s="698">
        <f t="shared" si="25"/>
        <v>4176471.8708935711</v>
      </c>
      <c r="R121" s="698">
        <f t="shared" si="26"/>
        <v>26063.239746528954</v>
      </c>
      <c r="S121" s="699">
        <f t="shared" si="3"/>
        <v>16124.731459221503</v>
      </c>
      <c r="T121" s="699">
        <f t="shared" si="4"/>
        <v>13761.300685494229</v>
      </c>
      <c r="U121" s="698">
        <f t="shared" si="27"/>
        <v>4281328.4771528477</v>
      </c>
      <c r="V121" s="698">
        <f t="shared" si="28"/>
        <v>29886.032144715733</v>
      </c>
      <c r="W121" s="699">
        <f t="shared" si="5"/>
        <v>13821.590134371485</v>
      </c>
      <c r="X121" s="699">
        <f t="shared" si="6"/>
        <v>21627.182794399858</v>
      </c>
      <c r="Y121" s="698">
        <f t="shared" si="7"/>
        <v>4407094.4754395932</v>
      </c>
      <c r="Z121" s="698">
        <f t="shared" si="29"/>
        <v>35448.772928771345</v>
      </c>
      <c r="AB121" s="696">
        <f t="shared" si="0"/>
        <v>48</v>
      </c>
      <c r="AC121" s="340"/>
      <c r="AD121" s="340"/>
      <c r="AE121" s="340"/>
      <c r="AF121" s="699">
        <f t="shared" si="30"/>
        <v>19517.785347139055</v>
      </c>
      <c r="AG121" s="699">
        <f t="shared" si="31"/>
        <v>8825.4688290395279</v>
      </c>
      <c r="AH121" s="699">
        <f t="shared" si="32"/>
        <v>0</v>
      </c>
      <c r="AI121" s="698">
        <f t="shared" si="33"/>
        <v>4541829.9853594191</v>
      </c>
      <c r="AJ121" s="698">
        <f t="shared" si="34"/>
        <v>28343.254176178583</v>
      </c>
      <c r="AK121" s="699">
        <f t="shared" si="8"/>
        <v>17321.868691155822</v>
      </c>
      <c r="AL121" s="699">
        <f t="shared" si="9"/>
        <v>14782.971368947816</v>
      </c>
      <c r="AM121" s="699">
        <f t="shared" si="10"/>
        <v>0</v>
      </c>
      <c r="AN121" s="698">
        <f t="shared" si="1"/>
        <v>4599184.1719966354</v>
      </c>
      <c r="AO121" s="698">
        <f t="shared" si="11"/>
        <v>32104.840060103637</v>
      </c>
      <c r="AP121" s="699">
        <f t="shared" si="12"/>
        <v>14638.76089385566</v>
      </c>
      <c r="AQ121" s="699">
        <f t="shared" si="13"/>
        <v>22905.841850108169</v>
      </c>
      <c r="AR121" s="699">
        <f t="shared" si="14"/>
        <v>0</v>
      </c>
      <c r="AS121" s="698">
        <f t="shared" si="2"/>
        <v>4667654.129184328</v>
      </c>
      <c r="AT121" s="698">
        <f t="shared" si="15"/>
        <v>37544.602743963827</v>
      </c>
      <c r="AW121" s="699">
        <f t="shared" si="35"/>
        <v>7410.6416297221713</v>
      </c>
      <c r="AX121" s="699">
        <f t="shared" si="36"/>
        <v>50728.400771122724</v>
      </c>
      <c r="AY121" s="698">
        <f t="shared" si="37"/>
        <v>4720163.3273326363</v>
      </c>
      <c r="AZ121" s="698">
        <f t="shared" si="17"/>
        <v>58139.042400844897</v>
      </c>
      <c r="BA121" s="971"/>
      <c r="BB121" s="699">
        <f t="shared" si="18"/>
        <v>7596.1319283851672</v>
      </c>
      <c r="BC121" s="699">
        <f t="shared" si="19"/>
        <v>51998.145913296699</v>
      </c>
      <c r="BD121" s="699">
        <f t="shared" si="20"/>
        <v>0</v>
      </c>
      <c r="BE121" s="698">
        <f t="shared" si="21"/>
        <v>4838310.2502405662</v>
      </c>
      <c r="BF121" s="698">
        <f t="shared" si="22"/>
        <v>59594.277841681869</v>
      </c>
    </row>
    <row r="122" spans="6:58" s="68" customFormat="1" hidden="1" x14ac:dyDescent="0.2">
      <c r="F122" s="340"/>
      <c r="G122" s="260"/>
      <c r="H122" s="261"/>
      <c r="I122" s="261"/>
      <c r="J122" s="260"/>
      <c r="K122" s="696">
        <f t="shared" si="16"/>
        <v>49</v>
      </c>
      <c r="L122" s="340"/>
      <c r="M122" s="340"/>
      <c r="N122" s="340"/>
      <c r="O122" s="699">
        <f t="shared" si="23"/>
        <v>17982.44341947712</v>
      </c>
      <c r="P122" s="699">
        <f t="shared" si="24"/>
        <v>8080.7963270518349</v>
      </c>
      <c r="Q122" s="698">
        <f t="shared" si="25"/>
        <v>4158489.4274740941</v>
      </c>
      <c r="R122" s="698">
        <f t="shared" si="26"/>
        <v>26063.239746528954</v>
      </c>
      <c r="S122" s="699">
        <f t="shared" si="3"/>
        <v>16176.366059369915</v>
      </c>
      <c r="T122" s="699">
        <f t="shared" si="4"/>
        <v>13709.666085345812</v>
      </c>
      <c r="U122" s="698">
        <f t="shared" si="27"/>
        <v>4265152.1110934773</v>
      </c>
      <c r="V122" s="698">
        <f t="shared" si="28"/>
        <v>29886.032144715726</v>
      </c>
      <c r="W122" s="699">
        <f t="shared" si="5"/>
        <v>13889.205545275358</v>
      </c>
      <c r="X122" s="699">
        <f t="shared" si="6"/>
        <v>21559.567383495985</v>
      </c>
      <c r="Y122" s="698">
        <f t="shared" si="7"/>
        <v>4393205.2698943177</v>
      </c>
      <c r="Z122" s="698">
        <f t="shared" si="29"/>
        <v>35448.772928771345</v>
      </c>
      <c r="AB122" s="696">
        <f t="shared" si="0"/>
        <v>49</v>
      </c>
      <c r="AC122" s="340"/>
      <c r="AD122" s="340"/>
      <c r="AE122" s="340"/>
      <c r="AF122" s="699">
        <f t="shared" si="30"/>
        <v>19555.549099181662</v>
      </c>
      <c r="AG122" s="699">
        <f t="shared" si="31"/>
        <v>8787.705076996921</v>
      </c>
      <c r="AH122" s="699">
        <f t="shared" si="32"/>
        <v>0</v>
      </c>
      <c r="AI122" s="698">
        <f t="shared" si="33"/>
        <v>4522274.4362602374</v>
      </c>
      <c r="AJ122" s="698">
        <f t="shared" si="34"/>
        <v>28343.254176178583</v>
      </c>
      <c r="AK122" s="699">
        <f t="shared" si="8"/>
        <v>17377.336763039872</v>
      </c>
      <c r="AL122" s="699">
        <f t="shared" si="9"/>
        <v>14727.503297063762</v>
      </c>
      <c r="AM122" s="699">
        <f t="shared" si="10"/>
        <v>0</v>
      </c>
      <c r="AN122" s="698">
        <f t="shared" si="1"/>
        <v>4581806.8352335952</v>
      </c>
      <c r="AO122" s="698">
        <f t="shared" si="11"/>
        <v>32104.840060103634</v>
      </c>
      <c r="AP122" s="699">
        <f t="shared" si="12"/>
        <v>14710.373915464525</v>
      </c>
      <c r="AQ122" s="699">
        <f t="shared" si="13"/>
        <v>22834.228828499305</v>
      </c>
      <c r="AR122" s="699">
        <f t="shared" si="14"/>
        <v>0</v>
      </c>
      <c r="AS122" s="698">
        <f t="shared" si="2"/>
        <v>4652943.7552688634</v>
      </c>
      <c r="AT122" s="698">
        <f t="shared" si="15"/>
        <v>37544.602743963827</v>
      </c>
      <c r="AW122" s="699">
        <f t="shared" si="35"/>
        <v>7490.1602160059128</v>
      </c>
      <c r="AX122" s="699">
        <f t="shared" si="36"/>
        <v>50648.882184838985</v>
      </c>
      <c r="AY122" s="698">
        <f t="shared" si="37"/>
        <v>4712673.1671166308</v>
      </c>
      <c r="AZ122" s="698">
        <f t="shared" si="17"/>
        <v>58139.042400844897</v>
      </c>
      <c r="BA122" s="971"/>
      <c r="BB122" s="699">
        <f t="shared" si="18"/>
        <v>7677.6408856861599</v>
      </c>
      <c r="BC122" s="699">
        <f t="shared" si="19"/>
        <v>51916.636955995702</v>
      </c>
      <c r="BD122" s="699">
        <f t="shared" si="20"/>
        <v>0</v>
      </c>
      <c r="BE122" s="698">
        <f t="shared" si="21"/>
        <v>4830632.6093548797</v>
      </c>
      <c r="BF122" s="698">
        <f t="shared" si="22"/>
        <v>59594.277841681862</v>
      </c>
    </row>
    <row r="123" spans="6:58" s="68" customFormat="1" hidden="1" x14ac:dyDescent="0.2">
      <c r="F123" s="340"/>
      <c r="G123" s="260"/>
      <c r="H123" s="261"/>
      <c r="I123" s="261"/>
      <c r="J123" s="260"/>
      <c r="K123" s="696">
        <f t="shared" si="16"/>
        <v>50</v>
      </c>
      <c r="L123" s="340"/>
      <c r="M123" s="340"/>
      <c r="N123" s="340"/>
      <c r="O123" s="699">
        <f t="shared" si="23"/>
        <v>18017.236533671959</v>
      </c>
      <c r="P123" s="699">
        <f t="shared" si="24"/>
        <v>8046.0032128569983</v>
      </c>
      <c r="Q123" s="698">
        <f t="shared" si="25"/>
        <v>4140472.190940422</v>
      </c>
      <c r="R123" s="698">
        <f t="shared" si="26"/>
        <v>26063.239746528958</v>
      </c>
      <c r="S123" s="699">
        <f t="shared" si="3"/>
        <v>16228.166003787112</v>
      </c>
      <c r="T123" s="699">
        <f t="shared" si="4"/>
        <v>13657.866140928614</v>
      </c>
      <c r="U123" s="698">
        <f t="shared" si="27"/>
        <v>4248923.9450896904</v>
      </c>
      <c r="V123" s="698">
        <f t="shared" si="28"/>
        <v>29886.032144715726</v>
      </c>
      <c r="W123" s="699">
        <f t="shared" si="5"/>
        <v>13957.151731708478</v>
      </c>
      <c r="X123" s="699">
        <f t="shared" si="6"/>
        <v>21491.621197062868</v>
      </c>
      <c r="Y123" s="698">
        <f t="shared" si="7"/>
        <v>4379248.1181626096</v>
      </c>
      <c r="Z123" s="698">
        <f t="shared" si="29"/>
        <v>35448.772928771345</v>
      </c>
      <c r="AB123" s="696">
        <f t="shared" si="0"/>
        <v>50</v>
      </c>
      <c r="AC123" s="340"/>
      <c r="AD123" s="340"/>
      <c r="AE123" s="340"/>
      <c r="AF123" s="699">
        <f t="shared" si="30"/>
        <v>19593.385917965348</v>
      </c>
      <c r="AG123" s="699">
        <f t="shared" si="31"/>
        <v>8749.8682582132369</v>
      </c>
      <c r="AH123" s="699">
        <f t="shared" si="32"/>
        <v>0</v>
      </c>
      <c r="AI123" s="698">
        <f t="shared" si="33"/>
        <v>4502681.050342272</v>
      </c>
      <c r="AJ123" s="698">
        <f t="shared" si="34"/>
        <v>28343.254176178583</v>
      </c>
      <c r="AK123" s="699">
        <f t="shared" si="8"/>
        <v>17432.982454732348</v>
      </c>
      <c r="AL123" s="699">
        <f t="shared" si="9"/>
        <v>14671.857605371282</v>
      </c>
      <c r="AM123" s="699">
        <f t="shared" si="10"/>
        <v>0</v>
      </c>
      <c r="AN123" s="698">
        <f t="shared" si="1"/>
        <v>4564373.8527788632</v>
      </c>
      <c r="AO123" s="698">
        <f t="shared" si="11"/>
        <v>32104.84006010363</v>
      </c>
      <c r="AP123" s="699">
        <f t="shared" si="12"/>
        <v>14782.337268969728</v>
      </c>
      <c r="AQ123" s="699">
        <f t="shared" si="13"/>
        <v>22762.265474994107</v>
      </c>
      <c r="AR123" s="699">
        <f t="shared" si="14"/>
        <v>0</v>
      </c>
      <c r="AS123" s="698">
        <f t="shared" si="2"/>
        <v>4638161.4179998934</v>
      </c>
      <c r="AT123" s="698">
        <f t="shared" si="15"/>
        <v>37544.602743963835</v>
      </c>
      <c r="AW123" s="699">
        <f t="shared" si="35"/>
        <v>7570.5320624903943</v>
      </c>
      <c r="AX123" s="699">
        <f t="shared" si="36"/>
        <v>50568.510338354507</v>
      </c>
      <c r="AY123" s="698">
        <f t="shared" si="37"/>
        <v>4705102.6350541404</v>
      </c>
      <c r="AZ123" s="698">
        <f t="shared" si="17"/>
        <v>58139.042400844904</v>
      </c>
      <c r="BA123" s="971"/>
      <c r="BB123" s="699">
        <f t="shared" si="18"/>
        <v>7760.0244605139351</v>
      </c>
      <c r="BC123" s="699">
        <f t="shared" si="19"/>
        <v>51834.253381167924</v>
      </c>
      <c r="BD123" s="699">
        <f t="shared" si="20"/>
        <v>0</v>
      </c>
      <c r="BE123" s="698">
        <f t="shared" si="21"/>
        <v>4822872.5848943656</v>
      </c>
      <c r="BF123" s="698">
        <f t="shared" si="22"/>
        <v>59594.277841681862</v>
      </c>
    </row>
    <row r="124" spans="6:58" s="68" customFormat="1" hidden="1" x14ac:dyDescent="0.2">
      <c r="F124" s="340"/>
      <c r="G124" s="260"/>
      <c r="H124" s="261"/>
      <c r="I124" s="261"/>
      <c r="J124" s="260"/>
      <c r="K124" s="696">
        <f t="shared" si="16"/>
        <v>51</v>
      </c>
      <c r="L124" s="340"/>
      <c r="M124" s="340"/>
      <c r="N124" s="340"/>
      <c r="O124" s="699">
        <f t="shared" si="23"/>
        <v>18052.096966904988</v>
      </c>
      <c r="P124" s="699">
        <f t="shared" si="24"/>
        <v>8011.1427796239659</v>
      </c>
      <c r="Q124" s="698">
        <f t="shared" si="25"/>
        <v>4122420.093973517</v>
      </c>
      <c r="R124" s="698">
        <f t="shared" si="26"/>
        <v>26063.239746528954</v>
      </c>
      <c r="S124" s="699">
        <f t="shared" si="3"/>
        <v>16280.131821938357</v>
      </c>
      <c r="T124" s="699">
        <f t="shared" si="4"/>
        <v>13605.900322777372</v>
      </c>
      <c r="U124" s="698">
        <f t="shared" si="27"/>
        <v>4232643.8132677516</v>
      </c>
      <c r="V124" s="698">
        <f t="shared" si="28"/>
        <v>29886.032144715729</v>
      </c>
      <c r="W124" s="699">
        <f t="shared" si="5"/>
        <v>14025.430311829326</v>
      </c>
      <c r="X124" s="699">
        <f t="shared" si="6"/>
        <v>21423.34261694202</v>
      </c>
      <c r="Y124" s="698">
        <f t="shared" si="7"/>
        <v>4365222.6878507799</v>
      </c>
      <c r="Z124" s="698">
        <f t="shared" si="29"/>
        <v>35448.772928771345</v>
      </c>
      <c r="AB124" s="696">
        <f t="shared" si="0"/>
        <v>51</v>
      </c>
      <c r="AC124" s="340"/>
      <c r="AD124" s="340"/>
      <c r="AE124" s="340"/>
      <c r="AF124" s="699">
        <f t="shared" si="30"/>
        <v>19631.29594486241</v>
      </c>
      <c r="AG124" s="699">
        <f t="shared" si="31"/>
        <v>8711.9582313161736</v>
      </c>
      <c r="AH124" s="699">
        <f t="shared" si="32"/>
        <v>0</v>
      </c>
      <c r="AI124" s="698">
        <f t="shared" si="33"/>
        <v>4483049.75439741</v>
      </c>
      <c r="AJ124" s="698">
        <f t="shared" si="34"/>
        <v>28343.254176178583</v>
      </c>
      <c r="AK124" s="699">
        <f t="shared" si="8"/>
        <v>17488.806335007241</v>
      </c>
      <c r="AL124" s="699">
        <f t="shared" si="9"/>
        <v>14616.033725096391</v>
      </c>
      <c r="AM124" s="699">
        <f t="shared" si="10"/>
        <v>0</v>
      </c>
      <c r="AN124" s="698">
        <f t="shared" si="1"/>
        <v>4546885.0464438563</v>
      </c>
      <c r="AO124" s="698">
        <f t="shared" si="11"/>
        <v>32104.840060103634</v>
      </c>
      <c r="AP124" s="699">
        <f t="shared" si="12"/>
        <v>14854.652668199768</v>
      </c>
      <c r="AQ124" s="699">
        <f t="shared" si="13"/>
        <v>22689.95007576406</v>
      </c>
      <c r="AR124" s="699">
        <f t="shared" si="14"/>
        <v>0</v>
      </c>
      <c r="AS124" s="698">
        <f t="shared" si="2"/>
        <v>4623306.7653316939</v>
      </c>
      <c r="AT124" s="698">
        <f t="shared" si="15"/>
        <v>37544.602743963827</v>
      </c>
      <c r="AW124" s="699">
        <f t="shared" si="35"/>
        <v>7651.7663249340858</v>
      </c>
      <c r="AX124" s="699">
        <f t="shared" si="36"/>
        <v>50487.276075910813</v>
      </c>
      <c r="AY124" s="698">
        <f t="shared" si="37"/>
        <v>4697450.8687292058</v>
      </c>
      <c r="AZ124" s="698">
        <f t="shared" si="17"/>
        <v>58139.042400844897</v>
      </c>
      <c r="BA124" s="971"/>
      <c r="BB124" s="699">
        <f t="shared" si="18"/>
        <v>7843.2920377979917</v>
      </c>
      <c r="BC124" s="699">
        <f t="shared" si="19"/>
        <v>51750.985803883865</v>
      </c>
      <c r="BD124" s="699">
        <f t="shared" si="20"/>
        <v>0</v>
      </c>
      <c r="BE124" s="698">
        <f t="shared" si="21"/>
        <v>4815029.2928565675</v>
      </c>
      <c r="BF124" s="698">
        <f t="shared" si="22"/>
        <v>59594.277841681855</v>
      </c>
    </row>
    <row r="125" spans="6:58" s="68" customFormat="1" hidden="1" x14ac:dyDescent="0.2">
      <c r="F125" s="340"/>
      <c r="G125" s="260"/>
      <c r="H125" s="261"/>
      <c r="I125" s="261"/>
      <c r="J125" s="260"/>
      <c r="K125" s="696">
        <f t="shared" si="16"/>
        <v>52</v>
      </c>
      <c r="L125" s="340"/>
      <c r="M125" s="340"/>
      <c r="N125" s="340"/>
      <c r="O125" s="699">
        <f t="shared" si="23"/>
        <v>18087.024849427646</v>
      </c>
      <c r="P125" s="699">
        <f t="shared" si="24"/>
        <v>7976.2148971013103</v>
      </c>
      <c r="Q125" s="698">
        <f t="shared" si="25"/>
        <v>4104333.0691240891</v>
      </c>
      <c r="R125" s="698">
        <f t="shared" si="26"/>
        <v>26063.239746528954</v>
      </c>
      <c r="S125" s="699">
        <f t="shared" si="3"/>
        <v>16332.264044984375</v>
      </c>
      <c r="T125" s="699">
        <f t="shared" si="4"/>
        <v>13553.768099731356</v>
      </c>
      <c r="U125" s="698">
        <f t="shared" si="27"/>
        <v>4216311.5492227674</v>
      </c>
      <c r="V125" s="698">
        <f t="shared" si="28"/>
        <v>29886.032144715733</v>
      </c>
      <c r="W125" s="699">
        <f t="shared" si="5"/>
        <v>14094.042911712439</v>
      </c>
      <c r="X125" s="699">
        <f t="shared" si="6"/>
        <v>21354.730017058908</v>
      </c>
      <c r="Y125" s="698">
        <f t="shared" si="7"/>
        <v>4351128.6449390678</v>
      </c>
      <c r="Z125" s="698">
        <f t="shared" si="29"/>
        <v>35448.772928771345</v>
      </c>
      <c r="AB125" s="696">
        <f t="shared" si="0"/>
        <v>52</v>
      </c>
      <c r="AC125" s="340"/>
      <c r="AD125" s="340"/>
      <c r="AE125" s="340"/>
      <c r="AF125" s="699">
        <f t="shared" si="30"/>
        <v>19669.27932151869</v>
      </c>
      <c r="AG125" s="699">
        <f t="shared" si="31"/>
        <v>8673.9748546598948</v>
      </c>
      <c r="AH125" s="699">
        <f t="shared" si="32"/>
        <v>0</v>
      </c>
      <c r="AI125" s="698">
        <f t="shared" si="33"/>
        <v>4463380.4750758912</v>
      </c>
      <c r="AJ125" s="698">
        <f t="shared" si="34"/>
        <v>28343.254176178583</v>
      </c>
      <c r="AK125" s="699">
        <f t="shared" si="8"/>
        <v>17544.808974459866</v>
      </c>
      <c r="AL125" s="699">
        <f t="shared" si="9"/>
        <v>14560.031085643772</v>
      </c>
      <c r="AM125" s="699">
        <f t="shared" si="10"/>
        <v>0</v>
      </c>
      <c r="AN125" s="698">
        <f t="shared" si="1"/>
        <v>4529340.2374693966</v>
      </c>
      <c r="AO125" s="698">
        <f t="shared" si="11"/>
        <v>32104.840060103637</v>
      </c>
      <c r="AP125" s="699">
        <f t="shared" si="12"/>
        <v>14927.321835367218</v>
      </c>
      <c r="AQ125" s="699">
        <f t="shared" si="13"/>
        <v>22617.280908596607</v>
      </c>
      <c r="AR125" s="699">
        <f t="shared" si="14"/>
        <v>0</v>
      </c>
      <c r="AS125" s="698">
        <f t="shared" si="2"/>
        <v>4608379.4434963269</v>
      </c>
      <c r="AT125" s="698">
        <f t="shared" si="15"/>
        <v>37544.602743963827</v>
      </c>
      <c r="AW125" s="699">
        <f t="shared" si="35"/>
        <v>7733.8722573397145</v>
      </c>
      <c r="AX125" s="699">
        <f t="shared" si="36"/>
        <v>50405.17014350518</v>
      </c>
      <c r="AY125" s="698">
        <f t="shared" si="37"/>
        <v>4689716.996471866</v>
      </c>
      <c r="AZ125" s="698">
        <f t="shared" si="17"/>
        <v>58139.042400844897</v>
      </c>
      <c r="BA125" s="971"/>
      <c r="BB125" s="699">
        <f t="shared" si="18"/>
        <v>7927.4531031711676</v>
      </c>
      <c r="BC125" s="699">
        <f t="shared" si="19"/>
        <v>51666.824738510695</v>
      </c>
      <c r="BD125" s="699">
        <f t="shared" si="20"/>
        <v>0</v>
      </c>
      <c r="BE125" s="698">
        <f t="shared" si="21"/>
        <v>4807101.8397533968</v>
      </c>
      <c r="BF125" s="698">
        <f t="shared" si="22"/>
        <v>59594.277841681862</v>
      </c>
    </row>
    <row r="126" spans="6:58" s="68" customFormat="1" hidden="1" x14ac:dyDescent="0.2">
      <c r="F126" s="340"/>
      <c r="G126" s="260"/>
      <c r="H126" s="261"/>
      <c r="I126" s="261"/>
      <c r="J126" s="260"/>
      <c r="K126" s="696">
        <f t="shared" si="16"/>
        <v>53</v>
      </c>
      <c r="L126" s="340"/>
      <c r="M126" s="340"/>
      <c r="N126" s="340"/>
      <c r="O126" s="699">
        <f t="shared" si="23"/>
        <v>18122.020311743374</v>
      </c>
      <c r="P126" s="699">
        <f t="shared" si="24"/>
        <v>7941.2194347855821</v>
      </c>
      <c r="Q126" s="698">
        <f t="shared" si="25"/>
        <v>4086211.0488123456</v>
      </c>
      <c r="R126" s="698">
        <f t="shared" si="26"/>
        <v>26063.239746528954</v>
      </c>
      <c r="S126" s="699">
        <f t="shared" si="3"/>
        <v>16384.563205786755</v>
      </c>
      <c r="T126" s="699">
        <f t="shared" si="4"/>
        <v>13501.468938928969</v>
      </c>
      <c r="U126" s="698">
        <f t="shared" si="27"/>
        <v>4199926.9860169804</v>
      </c>
      <c r="V126" s="698">
        <f t="shared" si="28"/>
        <v>29886.032144715726</v>
      </c>
      <c r="W126" s="699">
        <f t="shared" si="5"/>
        <v>14162.991165387133</v>
      </c>
      <c r="X126" s="699">
        <f t="shared" si="6"/>
        <v>21285.781763384213</v>
      </c>
      <c r="Y126" s="698">
        <f t="shared" si="7"/>
        <v>4336965.6537736803</v>
      </c>
      <c r="Z126" s="698">
        <f t="shared" si="29"/>
        <v>35448.772928771345</v>
      </c>
      <c r="AB126" s="696">
        <f t="shared" si="0"/>
        <v>53</v>
      </c>
      <c r="AC126" s="340"/>
      <c r="AD126" s="340"/>
      <c r="AE126" s="340"/>
      <c r="AF126" s="699">
        <f t="shared" si="30"/>
        <v>19707.33618985409</v>
      </c>
      <c r="AG126" s="699">
        <f t="shared" si="31"/>
        <v>8635.9179863244972</v>
      </c>
      <c r="AH126" s="699">
        <f t="shared" si="32"/>
        <v>0</v>
      </c>
      <c r="AI126" s="698">
        <f t="shared" si="33"/>
        <v>4443673.1388860373</v>
      </c>
      <c r="AJ126" s="698">
        <f t="shared" si="34"/>
        <v>28343.254176178587</v>
      </c>
      <c r="AK126" s="699">
        <f t="shared" si="8"/>
        <v>17600.990945512687</v>
      </c>
      <c r="AL126" s="699">
        <f t="shared" si="9"/>
        <v>14503.849114590948</v>
      </c>
      <c r="AM126" s="699">
        <f t="shared" si="10"/>
        <v>0</v>
      </c>
      <c r="AN126" s="698">
        <f t="shared" si="1"/>
        <v>4511739.2465238841</v>
      </c>
      <c r="AO126" s="698">
        <f t="shared" si="11"/>
        <v>32104.840060103634</v>
      </c>
      <c r="AP126" s="699">
        <f t="shared" si="12"/>
        <v>15000.346501109751</v>
      </c>
      <c r="AQ126" s="699">
        <f t="shared" si="13"/>
        <v>22544.25624285408</v>
      </c>
      <c r="AR126" s="699">
        <f t="shared" si="14"/>
        <v>0</v>
      </c>
      <c r="AS126" s="698">
        <f t="shared" si="2"/>
        <v>4593379.0969952168</v>
      </c>
      <c r="AT126" s="698">
        <f t="shared" si="15"/>
        <v>37544.602743963827</v>
      </c>
      <c r="AW126" s="699">
        <f t="shared" si="35"/>
        <v>7816.8592130084608</v>
      </c>
      <c r="AX126" s="699">
        <f t="shared" si="36"/>
        <v>50322.183187836432</v>
      </c>
      <c r="AY126" s="698">
        <f t="shared" si="37"/>
        <v>4681900.1372588575</v>
      </c>
      <c r="AZ126" s="698">
        <f t="shared" si="17"/>
        <v>58139.04240084489</v>
      </c>
      <c r="BA126" s="971"/>
      <c r="BB126" s="699">
        <f t="shared" si="18"/>
        <v>8012.5172440502192</v>
      </c>
      <c r="BC126" s="699">
        <f t="shared" si="19"/>
        <v>51581.760597631648</v>
      </c>
      <c r="BD126" s="699">
        <f t="shared" si="20"/>
        <v>0</v>
      </c>
      <c r="BE126" s="698">
        <f t="shared" si="21"/>
        <v>4799089.3225093465</v>
      </c>
      <c r="BF126" s="698">
        <f t="shared" si="22"/>
        <v>59594.277841681869</v>
      </c>
    </row>
    <row r="127" spans="6:58" s="68" customFormat="1" hidden="1" x14ac:dyDescent="0.2">
      <c r="F127" s="340"/>
      <c r="G127" s="260"/>
      <c r="H127" s="261"/>
      <c r="I127" s="261"/>
      <c r="J127" s="260"/>
      <c r="K127" s="696">
        <f t="shared" si="16"/>
        <v>54</v>
      </c>
      <c r="L127" s="340"/>
      <c r="M127" s="340"/>
      <c r="N127" s="340"/>
      <c r="O127" s="699">
        <f t="shared" si="23"/>
        <v>18157.08348460812</v>
      </c>
      <c r="P127" s="699">
        <f t="shared" si="24"/>
        <v>7906.1562619208371</v>
      </c>
      <c r="Q127" s="698">
        <f t="shared" si="25"/>
        <v>4068053.9653277374</v>
      </c>
      <c r="R127" s="698">
        <f t="shared" si="26"/>
        <v>26063.239746528958</v>
      </c>
      <c r="S127" s="699">
        <f t="shared" si="3"/>
        <v>16437.029838913437</v>
      </c>
      <c r="T127" s="699">
        <f t="shared" si="4"/>
        <v>13449.002305802293</v>
      </c>
      <c r="U127" s="698">
        <f t="shared" si="27"/>
        <v>4183489.9561780668</v>
      </c>
      <c r="V127" s="698">
        <f t="shared" si="28"/>
        <v>29886.032144715729</v>
      </c>
      <c r="W127" s="699">
        <f t="shared" si="5"/>
        <v>14232.276714876416</v>
      </c>
      <c r="X127" s="699">
        <f t="shared" si="6"/>
        <v>21216.496213894927</v>
      </c>
      <c r="Y127" s="698">
        <f t="shared" si="7"/>
        <v>4322733.377058804</v>
      </c>
      <c r="Z127" s="698">
        <f t="shared" si="29"/>
        <v>35448.772928771345</v>
      </c>
      <c r="AB127" s="696">
        <f t="shared" si="0"/>
        <v>54</v>
      </c>
      <c r="AC127" s="340"/>
      <c r="AD127" s="340"/>
      <c r="AE127" s="340"/>
      <c r="AF127" s="699">
        <f t="shared" si="30"/>
        <v>19745.466692063092</v>
      </c>
      <c r="AG127" s="699">
        <f t="shared" si="31"/>
        <v>8597.7874841154935</v>
      </c>
      <c r="AH127" s="699">
        <f t="shared" si="32"/>
        <v>0</v>
      </c>
      <c r="AI127" s="698">
        <f t="shared" si="33"/>
        <v>4423927.6721939743</v>
      </c>
      <c r="AJ127" s="698">
        <f t="shared" si="34"/>
        <v>28343.254176178583</v>
      </c>
      <c r="AK127" s="699">
        <f t="shared" si="8"/>
        <v>17657.352822421195</v>
      </c>
      <c r="AL127" s="699">
        <f t="shared" si="9"/>
        <v>14447.487237682444</v>
      </c>
      <c r="AM127" s="699">
        <f t="shared" si="10"/>
        <v>0</v>
      </c>
      <c r="AN127" s="698">
        <f t="shared" si="1"/>
        <v>4494081.893701463</v>
      </c>
      <c r="AO127" s="698">
        <f t="shared" si="11"/>
        <v>32104.840060103641</v>
      </c>
      <c r="AP127" s="699">
        <f t="shared" si="12"/>
        <v>15073.728404531324</v>
      </c>
      <c r="AQ127" s="699">
        <f t="shared" si="13"/>
        <v>22470.874339432507</v>
      </c>
      <c r="AR127" s="699">
        <f t="shared" si="14"/>
        <v>0</v>
      </c>
      <c r="AS127" s="698">
        <f t="shared" si="2"/>
        <v>4578305.3685906855</v>
      </c>
      <c r="AT127" s="698">
        <f t="shared" si="15"/>
        <v>37544.602743963827</v>
      </c>
      <c r="AW127" s="699">
        <f t="shared" si="35"/>
        <v>7900.7366456054515</v>
      </c>
      <c r="AX127" s="699">
        <f t="shared" si="36"/>
        <v>50238.305755239438</v>
      </c>
      <c r="AY127" s="698">
        <f t="shared" si="37"/>
        <v>4673999.4006132521</v>
      </c>
      <c r="AZ127" s="698">
        <f t="shared" si="17"/>
        <v>58139.04240084489</v>
      </c>
      <c r="BA127" s="971"/>
      <c r="BB127" s="699">
        <f t="shared" si="18"/>
        <v>8098.4941507279846</v>
      </c>
      <c r="BC127" s="699">
        <f t="shared" si="19"/>
        <v>51495.783690953875</v>
      </c>
      <c r="BD127" s="699">
        <f t="shared" si="20"/>
        <v>0</v>
      </c>
      <c r="BE127" s="698">
        <f t="shared" si="21"/>
        <v>4790990.8283586185</v>
      </c>
      <c r="BF127" s="698">
        <f t="shared" si="22"/>
        <v>59594.277841681862</v>
      </c>
    </row>
    <row r="128" spans="6:58" s="68" customFormat="1" hidden="1" x14ac:dyDescent="0.2">
      <c r="F128" s="340"/>
      <c r="G128" s="260"/>
      <c r="H128" s="261"/>
      <c r="I128" s="261"/>
      <c r="J128" s="260"/>
      <c r="K128" s="696">
        <f t="shared" si="16"/>
        <v>55</v>
      </c>
      <c r="L128" s="340"/>
      <c r="M128" s="340"/>
      <c r="N128" s="340"/>
      <c r="O128" s="699">
        <f t="shared" si="23"/>
        <v>18192.21449903083</v>
      </c>
      <c r="P128" s="699">
        <f t="shared" si="24"/>
        <v>7871.0252474981289</v>
      </c>
      <c r="Q128" s="698">
        <f t="shared" si="25"/>
        <v>4049861.7508287067</v>
      </c>
      <c r="R128" s="698">
        <f t="shared" si="26"/>
        <v>26063.239746528958</v>
      </c>
      <c r="S128" s="699">
        <f t="shared" si="3"/>
        <v>16489.664480644133</v>
      </c>
      <c r="T128" s="699">
        <f t="shared" si="4"/>
        <v>13396.367664071595</v>
      </c>
      <c r="U128" s="698">
        <f t="shared" si="27"/>
        <v>4167000.2916974225</v>
      </c>
      <c r="V128" s="698">
        <f t="shared" si="28"/>
        <v>29886.032144715726</v>
      </c>
      <c r="W128" s="699">
        <f t="shared" si="5"/>
        <v>14301.901210236103</v>
      </c>
      <c r="X128" s="699">
        <f t="shared" si="6"/>
        <v>21146.87171853524</v>
      </c>
      <c r="Y128" s="698">
        <f t="shared" si="7"/>
        <v>4308431.4758485677</v>
      </c>
      <c r="Z128" s="698">
        <f t="shared" si="29"/>
        <v>35448.772928771345</v>
      </c>
      <c r="AB128" s="696">
        <f t="shared" si="0"/>
        <v>55</v>
      </c>
      <c r="AC128" s="340"/>
      <c r="AD128" s="340"/>
      <c r="AE128" s="340"/>
      <c r="AF128" s="699">
        <f t="shared" si="30"/>
        <v>19783.670970615316</v>
      </c>
      <c r="AG128" s="699">
        <f t="shared" si="31"/>
        <v>8559.5832055632691</v>
      </c>
      <c r="AH128" s="699">
        <f t="shared" si="32"/>
        <v>0</v>
      </c>
      <c r="AI128" s="698">
        <f t="shared" si="33"/>
        <v>4404144.0012233593</v>
      </c>
      <c r="AJ128" s="698">
        <f t="shared" si="34"/>
        <v>28343.254176178583</v>
      </c>
      <c r="AK128" s="699">
        <f t="shared" si="8"/>
        <v>17713.89518127975</v>
      </c>
      <c r="AL128" s="699">
        <f t="shared" si="9"/>
        <v>14390.944878823888</v>
      </c>
      <c r="AM128" s="699">
        <f t="shared" si="10"/>
        <v>0</v>
      </c>
      <c r="AN128" s="698">
        <f t="shared" si="1"/>
        <v>4476367.9985201834</v>
      </c>
      <c r="AO128" s="698">
        <f t="shared" si="11"/>
        <v>32104.840060103637</v>
      </c>
      <c r="AP128" s="699">
        <f t="shared" si="12"/>
        <v>15147.469293243634</v>
      </c>
      <c r="AQ128" s="699">
        <f t="shared" si="13"/>
        <v>22397.133450720201</v>
      </c>
      <c r="AR128" s="699">
        <f t="shared" si="14"/>
        <v>0</v>
      </c>
      <c r="AS128" s="698">
        <f t="shared" si="2"/>
        <v>4563157.8992974423</v>
      </c>
      <c r="AT128" s="698">
        <f t="shared" si="15"/>
        <v>37544.602743963835</v>
      </c>
      <c r="AW128" s="699">
        <f t="shared" si="35"/>
        <v>7985.5141102367115</v>
      </c>
      <c r="AX128" s="699">
        <f t="shared" si="36"/>
        <v>50153.528290608185</v>
      </c>
      <c r="AY128" s="698">
        <f t="shared" si="37"/>
        <v>4666013.8865030156</v>
      </c>
      <c r="AZ128" s="698">
        <f t="shared" si="17"/>
        <v>58139.042400844897</v>
      </c>
      <c r="BA128" s="971"/>
      <c r="BB128" s="699">
        <f t="shared" si="18"/>
        <v>8185.3936174772889</v>
      </c>
      <c r="BC128" s="699">
        <f t="shared" si="19"/>
        <v>51408.884224204572</v>
      </c>
      <c r="BD128" s="699">
        <f t="shared" si="20"/>
        <v>0</v>
      </c>
      <c r="BE128" s="698">
        <f t="shared" si="21"/>
        <v>4782805.4347411413</v>
      </c>
      <c r="BF128" s="698">
        <f t="shared" si="22"/>
        <v>59594.277841681862</v>
      </c>
    </row>
    <row r="129" spans="6:58" s="68" customFormat="1" hidden="1" x14ac:dyDescent="0.2">
      <c r="F129" s="340"/>
      <c r="G129" s="260"/>
      <c r="H129" s="261"/>
      <c r="I129" s="261"/>
      <c r="J129" s="260"/>
      <c r="K129" s="696">
        <f t="shared" si="16"/>
        <v>56</v>
      </c>
      <c r="L129" s="340"/>
      <c r="M129" s="340"/>
      <c r="N129" s="340"/>
      <c r="O129" s="699">
        <f t="shared" si="23"/>
        <v>18227.413486273919</v>
      </c>
      <c r="P129" s="699">
        <f t="shared" si="24"/>
        <v>7835.8262602550385</v>
      </c>
      <c r="Q129" s="698">
        <f t="shared" si="25"/>
        <v>4031634.3373424327</v>
      </c>
      <c r="R129" s="698">
        <f t="shared" si="26"/>
        <v>26063.239746528958</v>
      </c>
      <c r="S129" s="699">
        <f t="shared" si="3"/>
        <v>16542.467668975838</v>
      </c>
      <c r="T129" s="699">
        <f t="shared" si="4"/>
        <v>13343.564475739884</v>
      </c>
      <c r="U129" s="698">
        <f t="shared" si="27"/>
        <v>4150457.8240284468</v>
      </c>
      <c r="V129" s="698">
        <f t="shared" si="28"/>
        <v>29886.032144715722</v>
      </c>
      <c r="W129" s="699">
        <f t="shared" si="5"/>
        <v>14371.866309594094</v>
      </c>
      <c r="X129" s="699">
        <f t="shared" si="6"/>
        <v>21076.906619177254</v>
      </c>
      <c r="Y129" s="698">
        <f t="shared" si="7"/>
        <v>4294059.6095389733</v>
      </c>
      <c r="Z129" s="698">
        <f t="shared" si="29"/>
        <v>35448.772928771345</v>
      </c>
      <c r="AB129" s="696">
        <f t="shared" si="0"/>
        <v>56</v>
      </c>
      <c r="AC129" s="340"/>
      <c r="AD129" s="340"/>
      <c r="AE129" s="340"/>
      <c r="AF129" s="699">
        <f t="shared" si="30"/>
        <v>19821.949168256029</v>
      </c>
      <c r="AG129" s="699">
        <f t="shared" si="31"/>
        <v>8521.3050079225541</v>
      </c>
      <c r="AH129" s="699">
        <f t="shared" si="32"/>
        <v>0</v>
      </c>
      <c r="AI129" s="698">
        <f t="shared" si="33"/>
        <v>4384322.0520551028</v>
      </c>
      <c r="AJ129" s="698">
        <f t="shared" si="34"/>
        <v>28343.254176178583</v>
      </c>
      <c r="AK129" s="699">
        <f t="shared" si="8"/>
        <v>17770.618600027487</v>
      </c>
      <c r="AL129" s="699">
        <f t="shared" si="9"/>
        <v>14334.221460076149</v>
      </c>
      <c r="AM129" s="699">
        <f t="shared" si="10"/>
        <v>0</v>
      </c>
      <c r="AN129" s="698">
        <f t="shared" si="1"/>
        <v>4458597.3799201557</v>
      </c>
      <c r="AO129" s="698">
        <f t="shared" si="11"/>
        <v>32104.840060103634</v>
      </c>
      <c r="AP129" s="699">
        <f t="shared" si="12"/>
        <v>15221.570923407697</v>
      </c>
      <c r="AQ129" s="699">
        <f t="shared" si="13"/>
        <v>22323.031820556134</v>
      </c>
      <c r="AR129" s="699">
        <f t="shared" si="14"/>
        <v>0</v>
      </c>
      <c r="AS129" s="698">
        <f t="shared" si="2"/>
        <v>4547936.3283740347</v>
      </c>
      <c r="AT129" s="698">
        <f t="shared" si="15"/>
        <v>37544.602743963827</v>
      </c>
      <c r="AW129" s="699">
        <f t="shared" si="35"/>
        <v>8071.2012645376426</v>
      </c>
      <c r="AX129" s="699">
        <f t="shared" si="36"/>
        <v>50067.841136307252</v>
      </c>
      <c r="AY129" s="698">
        <f t="shared" si="37"/>
        <v>4657942.6852384778</v>
      </c>
      <c r="AZ129" s="698">
        <f t="shared" si="17"/>
        <v>58139.042400844897</v>
      </c>
      <c r="BA129" s="971"/>
      <c r="BB129" s="699">
        <f t="shared" si="18"/>
        <v>8273.2255436666783</v>
      </c>
      <c r="BC129" s="699">
        <f t="shared" si="19"/>
        <v>51321.052298015187</v>
      </c>
      <c r="BD129" s="699">
        <f t="shared" si="20"/>
        <v>0</v>
      </c>
      <c r="BE129" s="698">
        <f t="shared" si="21"/>
        <v>4774532.2091974746</v>
      </c>
      <c r="BF129" s="698">
        <f t="shared" si="22"/>
        <v>59594.277841681862</v>
      </c>
    </row>
    <row r="130" spans="6:58" s="68" customFormat="1" hidden="1" x14ac:dyDescent="0.2">
      <c r="F130" s="340"/>
      <c r="G130" s="260"/>
      <c r="H130" s="261"/>
      <c r="I130" s="261"/>
      <c r="J130" s="260"/>
      <c r="K130" s="696">
        <f t="shared" si="16"/>
        <v>57</v>
      </c>
      <c r="L130" s="340"/>
      <c r="M130" s="340"/>
      <c r="N130" s="340"/>
      <c r="O130" s="699">
        <f t="shared" si="23"/>
        <v>18262.680577853786</v>
      </c>
      <c r="P130" s="699">
        <f t="shared" si="24"/>
        <v>7800.5591686751732</v>
      </c>
      <c r="Q130" s="698">
        <f t="shared" si="25"/>
        <v>4013371.656764579</v>
      </c>
      <c r="R130" s="698">
        <f t="shared" si="26"/>
        <v>26063.239746528958</v>
      </c>
      <c r="S130" s="699">
        <f t="shared" si="3"/>
        <v>16595.439943628338</v>
      </c>
      <c r="T130" s="699">
        <f t="shared" si="4"/>
        <v>13290.592201087395</v>
      </c>
      <c r="U130" s="698">
        <f t="shared" si="27"/>
        <v>4133862.3840848184</v>
      </c>
      <c r="V130" s="698">
        <f t="shared" si="28"/>
        <v>29886.032144715733</v>
      </c>
      <c r="W130" s="699">
        <f t="shared" si="5"/>
        <v>14442.173679189882</v>
      </c>
      <c r="X130" s="699">
        <f t="shared" si="6"/>
        <v>21006.599249581457</v>
      </c>
      <c r="Y130" s="698">
        <f t="shared" si="7"/>
        <v>4279617.4358597836</v>
      </c>
      <c r="Z130" s="698">
        <f t="shared" si="29"/>
        <v>35448.772928771337</v>
      </c>
      <c r="AB130" s="696">
        <f t="shared" si="0"/>
        <v>57</v>
      </c>
      <c r="AC130" s="340"/>
      <c r="AD130" s="340"/>
      <c r="AE130" s="340"/>
      <c r="AF130" s="699">
        <f t="shared" si="30"/>
        <v>19860.301428006693</v>
      </c>
      <c r="AG130" s="699">
        <f t="shared" si="31"/>
        <v>8482.9527481718924</v>
      </c>
      <c r="AH130" s="699">
        <f t="shared" si="32"/>
        <v>0</v>
      </c>
      <c r="AI130" s="698">
        <f t="shared" si="33"/>
        <v>4364461.7506270958</v>
      </c>
      <c r="AJ130" s="698">
        <f t="shared" si="34"/>
        <v>28343.254176178583</v>
      </c>
      <c r="AK130" s="699">
        <f t="shared" si="8"/>
        <v>17827.523658454222</v>
      </c>
      <c r="AL130" s="699">
        <f t="shared" si="9"/>
        <v>14277.316401649416</v>
      </c>
      <c r="AM130" s="699">
        <f t="shared" si="10"/>
        <v>0</v>
      </c>
      <c r="AN130" s="698">
        <f t="shared" si="1"/>
        <v>4440769.8562617013</v>
      </c>
      <c r="AO130" s="698">
        <f t="shared" si="11"/>
        <v>32104.840060103637</v>
      </c>
      <c r="AP130" s="699">
        <f t="shared" si="12"/>
        <v>15296.035059775717</v>
      </c>
      <c r="AQ130" s="699">
        <f t="shared" si="13"/>
        <v>22248.567684188118</v>
      </c>
      <c r="AR130" s="699">
        <f t="shared" si="14"/>
        <v>0</v>
      </c>
      <c r="AS130" s="698">
        <f t="shared" si="2"/>
        <v>4532640.2933142586</v>
      </c>
      <c r="AT130" s="698">
        <f t="shared" si="15"/>
        <v>37544.602743963835</v>
      </c>
      <c r="AW130" s="699">
        <f t="shared" si="35"/>
        <v>8157.8078697732089</v>
      </c>
      <c r="AX130" s="699">
        <f t="shared" si="36"/>
        <v>49981.234531071685</v>
      </c>
      <c r="AY130" s="698">
        <f t="shared" si="37"/>
        <v>4649784.8773687044</v>
      </c>
      <c r="AZ130" s="698">
        <f t="shared" si="17"/>
        <v>58139.04240084489</v>
      </c>
      <c r="BA130" s="971"/>
      <c r="BB130" s="699">
        <f t="shared" si="18"/>
        <v>8361.9999348881302</v>
      </c>
      <c r="BC130" s="699">
        <f t="shared" si="19"/>
        <v>51232.27790679373</v>
      </c>
      <c r="BD130" s="699">
        <f t="shared" si="20"/>
        <v>0</v>
      </c>
      <c r="BE130" s="698">
        <f t="shared" si="21"/>
        <v>4766170.2092625862</v>
      </c>
      <c r="BF130" s="698">
        <f t="shared" si="22"/>
        <v>59594.277841681862</v>
      </c>
    </row>
    <row r="131" spans="6:58" s="68" customFormat="1" hidden="1" x14ac:dyDescent="0.2">
      <c r="F131" s="340"/>
      <c r="G131" s="260"/>
      <c r="H131" s="261"/>
      <c r="I131" s="261"/>
      <c r="J131" s="260"/>
      <c r="K131" s="696">
        <f t="shared" si="16"/>
        <v>58</v>
      </c>
      <c r="L131" s="340"/>
      <c r="M131" s="340"/>
      <c r="N131" s="340"/>
      <c r="O131" s="699">
        <f t="shared" si="23"/>
        <v>18298.015905541281</v>
      </c>
      <c r="P131" s="699">
        <f t="shared" si="24"/>
        <v>7765.2238409876736</v>
      </c>
      <c r="Q131" s="698">
        <f t="shared" si="25"/>
        <v>3995073.6408590376</v>
      </c>
      <c r="R131" s="698">
        <f t="shared" si="26"/>
        <v>26063.239746528954</v>
      </c>
      <c r="S131" s="699">
        <f t="shared" si="3"/>
        <v>16648.581846049674</v>
      </c>
      <c r="T131" s="699">
        <f t="shared" si="4"/>
        <v>13237.450298666054</v>
      </c>
      <c r="U131" s="698">
        <f t="shared" si="27"/>
        <v>4117213.8022387689</v>
      </c>
      <c r="V131" s="698">
        <f t="shared" si="28"/>
        <v>29886.032144715726</v>
      </c>
      <c r="W131" s="699">
        <f t="shared" si="5"/>
        <v>14512.824993414226</v>
      </c>
      <c r="X131" s="699">
        <f t="shared" si="6"/>
        <v>20935.947935357122</v>
      </c>
      <c r="Y131" s="698">
        <f t="shared" si="7"/>
        <v>4265104.6108663697</v>
      </c>
      <c r="Z131" s="698">
        <f t="shared" si="29"/>
        <v>35448.772928771345</v>
      </c>
      <c r="AB131" s="696">
        <f t="shared" si="0"/>
        <v>58</v>
      </c>
      <c r="AC131" s="340"/>
      <c r="AD131" s="340"/>
      <c r="AE131" s="340"/>
      <c r="AF131" s="699">
        <f t="shared" si="30"/>
        <v>19898.727893165487</v>
      </c>
      <c r="AG131" s="699">
        <f t="shared" si="31"/>
        <v>8444.5262830130941</v>
      </c>
      <c r="AH131" s="699">
        <f t="shared" si="32"/>
        <v>0</v>
      </c>
      <c r="AI131" s="698">
        <f t="shared" si="33"/>
        <v>4344563.0227339305</v>
      </c>
      <c r="AJ131" s="698">
        <f t="shared" si="34"/>
        <v>28343.254176178583</v>
      </c>
      <c r="AK131" s="699">
        <f t="shared" si="8"/>
        <v>17884.610938206359</v>
      </c>
      <c r="AL131" s="699">
        <f t="shared" si="9"/>
        <v>14220.229121897282</v>
      </c>
      <c r="AM131" s="699">
        <f t="shared" si="10"/>
        <v>0</v>
      </c>
      <c r="AN131" s="698">
        <f t="shared" si="1"/>
        <v>4422885.245323495</v>
      </c>
      <c r="AO131" s="698">
        <f t="shared" si="11"/>
        <v>32104.840060103641</v>
      </c>
      <c r="AP131" s="699">
        <f t="shared" si="12"/>
        <v>15370.863475733071</v>
      </c>
      <c r="AQ131" s="699">
        <f t="shared" si="13"/>
        <v>22173.739268230762</v>
      </c>
      <c r="AR131" s="699">
        <f t="shared" si="14"/>
        <v>0</v>
      </c>
      <c r="AS131" s="698">
        <f t="shared" si="2"/>
        <v>4517269.4298385251</v>
      </c>
      <c r="AT131" s="698">
        <f t="shared" si="15"/>
        <v>37544.602743963835</v>
      </c>
      <c r="AW131" s="699">
        <f t="shared" si="35"/>
        <v>8245.3437919499083</v>
      </c>
      <c r="AX131" s="699">
        <f t="shared" si="36"/>
        <v>49893.698608894985</v>
      </c>
      <c r="AY131" s="698">
        <f t="shared" si="37"/>
        <v>4641539.5335767549</v>
      </c>
      <c r="AZ131" s="698">
        <f t="shared" si="17"/>
        <v>58139.04240084489</v>
      </c>
      <c r="BA131" s="971"/>
      <c r="BB131" s="699">
        <f t="shared" si="18"/>
        <v>8451.7269040968658</v>
      </c>
      <c r="BC131" s="699">
        <f t="shared" si="19"/>
        <v>51142.550937584994</v>
      </c>
      <c r="BD131" s="699">
        <f t="shared" si="20"/>
        <v>0</v>
      </c>
      <c r="BE131" s="698">
        <f t="shared" si="21"/>
        <v>4757718.4823584892</v>
      </c>
      <c r="BF131" s="698">
        <f t="shared" si="22"/>
        <v>59594.277841681862</v>
      </c>
    </row>
    <row r="132" spans="6:58" s="68" customFormat="1" hidden="1" x14ac:dyDescent="0.2">
      <c r="F132" s="340"/>
      <c r="G132" s="260"/>
      <c r="H132" s="261"/>
      <c r="I132" s="261"/>
      <c r="J132" s="260"/>
      <c r="K132" s="696">
        <f t="shared" si="16"/>
        <v>59</v>
      </c>
      <c r="L132" s="340"/>
      <c r="M132" s="340"/>
      <c r="N132" s="340"/>
      <c r="O132" s="699">
        <f t="shared" si="23"/>
        <v>18333.419601362224</v>
      </c>
      <c r="P132" s="699">
        <f t="shared" si="24"/>
        <v>7729.8201451667319</v>
      </c>
      <c r="Q132" s="698">
        <f t="shared" si="25"/>
        <v>3976740.2212576754</v>
      </c>
      <c r="R132" s="698">
        <f t="shared" si="26"/>
        <v>26063.239746528954</v>
      </c>
      <c r="S132" s="699">
        <f t="shared" si="3"/>
        <v>16701.893919421742</v>
      </c>
      <c r="T132" s="699">
        <f t="shared" si="4"/>
        <v>13184.138225293984</v>
      </c>
      <c r="U132" s="698">
        <f t="shared" si="27"/>
        <v>4100511.9083193471</v>
      </c>
      <c r="V132" s="698">
        <f t="shared" si="28"/>
        <v>29886.032144715726</v>
      </c>
      <c r="W132" s="699">
        <f t="shared" si="5"/>
        <v>14583.821934849022</v>
      </c>
      <c r="X132" s="699">
        <f t="shared" si="6"/>
        <v>20864.950993922321</v>
      </c>
      <c r="Y132" s="698">
        <f t="shared" si="7"/>
        <v>4250520.7889315207</v>
      </c>
      <c r="Z132" s="698">
        <f t="shared" si="29"/>
        <v>35448.772928771345</v>
      </c>
      <c r="AB132" s="696">
        <f t="shared" si="0"/>
        <v>59</v>
      </c>
      <c r="AC132" s="340"/>
      <c r="AD132" s="340"/>
      <c r="AE132" s="340"/>
      <c r="AF132" s="699">
        <f t="shared" si="30"/>
        <v>19937.228707307855</v>
      </c>
      <c r="AG132" s="699">
        <f t="shared" si="31"/>
        <v>8406.02546887073</v>
      </c>
      <c r="AH132" s="699">
        <f t="shared" si="32"/>
        <v>0</v>
      </c>
      <c r="AI132" s="698">
        <f t="shared" si="33"/>
        <v>4324625.7940266225</v>
      </c>
      <c r="AJ132" s="698">
        <f t="shared" si="34"/>
        <v>28343.254176178583</v>
      </c>
      <c r="AK132" s="699">
        <f t="shared" si="8"/>
        <v>17941.881022792859</v>
      </c>
      <c r="AL132" s="699">
        <f t="shared" si="9"/>
        <v>14162.95903731078</v>
      </c>
      <c r="AM132" s="699">
        <f t="shared" si="10"/>
        <v>0</v>
      </c>
      <c r="AN132" s="698">
        <f t="shared" si="1"/>
        <v>4404943.3643007018</v>
      </c>
      <c r="AO132" s="698">
        <f t="shared" si="11"/>
        <v>32104.840060103641</v>
      </c>
      <c r="AP132" s="699">
        <f t="shared" si="12"/>
        <v>15446.057953340571</v>
      </c>
      <c r="AQ132" s="699">
        <f t="shared" si="13"/>
        <v>22098.544790623255</v>
      </c>
      <c r="AR132" s="699">
        <f t="shared" si="14"/>
        <v>0</v>
      </c>
      <c r="AS132" s="698">
        <f t="shared" si="2"/>
        <v>4501823.3718851842</v>
      </c>
      <c r="AT132" s="698">
        <f t="shared" si="15"/>
        <v>37544.602743963827</v>
      </c>
      <c r="AW132" s="699">
        <f t="shared" si="35"/>
        <v>8333.8190029396847</v>
      </c>
      <c r="AX132" s="699">
        <f t="shared" si="36"/>
        <v>49805.223397905211</v>
      </c>
      <c r="AY132" s="698">
        <f t="shared" si="37"/>
        <v>4633205.7145738155</v>
      </c>
      <c r="AZ132" s="698">
        <f t="shared" si="17"/>
        <v>58139.042400844897</v>
      </c>
      <c r="BA132" s="971"/>
      <c r="BB132" s="699">
        <f t="shared" si="18"/>
        <v>8542.4166727633965</v>
      </c>
      <c r="BC132" s="699">
        <f t="shared" si="19"/>
        <v>51051.861168918469</v>
      </c>
      <c r="BD132" s="699">
        <f t="shared" si="20"/>
        <v>0</v>
      </c>
      <c r="BE132" s="698">
        <f t="shared" si="21"/>
        <v>4749176.0656857258</v>
      </c>
      <c r="BF132" s="698">
        <f t="shared" si="22"/>
        <v>59594.277841681862</v>
      </c>
    </row>
    <row r="133" spans="6:58" s="68" customFormat="1" hidden="1" x14ac:dyDescent="0.2">
      <c r="F133" s="340"/>
      <c r="G133" s="260"/>
      <c r="H133" s="261"/>
      <c r="I133" s="261"/>
      <c r="J133" s="260"/>
      <c r="K133" s="696">
        <f t="shared" si="16"/>
        <v>60</v>
      </c>
      <c r="L133" s="340"/>
      <c r="M133" s="340"/>
      <c r="N133" s="340"/>
      <c r="O133" s="699">
        <f t="shared" si="23"/>
        <v>18368.891797597866</v>
      </c>
      <c r="P133" s="699">
        <f t="shared" si="24"/>
        <v>7694.3479489310876</v>
      </c>
      <c r="Q133" s="698">
        <f t="shared" si="25"/>
        <v>3958371.3294600775</v>
      </c>
      <c r="R133" s="698">
        <f t="shared" si="26"/>
        <v>26063.239746528954</v>
      </c>
      <c r="S133" s="699">
        <f t="shared" si="3"/>
        <v>16755.376708665797</v>
      </c>
      <c r="T133" s="699">
        <f t="shared" si="4"/>
        <v>13130.655436049929</v>
      </c>
      <c r="U133" s="698">
        <f t="shared" si="27"/>
        <v>4083756.5316106812</v>
      </c>
      <c r="V133" s="698">
        <f t="shared" si="28"/>
        <v>29886.032144715726</v>
      </c>
      <c r="W133" s="699">
        <f t="shared" si="5"/>
        <v>14655.166194307383</v>
      </c>
      <c r="X133" s="699">
        <f t="shared" si="6"/>
        <v>20793.606734463952</v>
      </c>
      <c r="Y133" s="698">
        <f t="shared" si="7"/>
        <v>4235865.622737213</v>
      </c>
      <c r="Z133" s="698">
        <f t="shared" si="29"/>
        <v>35448.772928771337</v>
      </c>
      <c r="AB133" s="696">
        <f t="shared" si="0"/>
        <v>60</v>
      </c>
      <c r="AC133" s="340"/>
      <c r="AD133" s="340"/>
      <c r="AE133" s="340"/>
      <c r="AF133" s="699">
        <f t="shared" si="30"/>
        <v>19975.804014287027</v>
      </c>
      <c r="AG133" s="699">
        <f t="shared" si="31"/>
        <v>8367.4501618915547</v>
      </c>
      <c r="AH133" s="699">
        <f t="shared" si="32"/>
        <v>0</v>
      </c>
      <c r="AI133" s="698">
        <f t="shared" si="33"/>
        <v>4304649.9900123356</v>
      </c>
      <c r="AJ133" s="698">
        <f t="shared" si="34"/>
        <v>28343.254176178583</v>
      </c>
      <c r="AK133" s="699">
        <f t="shared" si="8"/>
        <v>17999.33449759119</v>
      </c>
      <c r="AL133" s="699">
        <f t="shared" si="9"/>
        <v>14105.505562512444</v>
      </c>
      <c r="AM133" s="699">
        <f t="shared" si="10"/>
        <v>0</v>
      </c>
      <c r="AN133" s="698">
        <f t="shared" si="1"/>
        <v>4386944.0298031103</v>
      </c>
      <c r="AO133" s="698">
        <f t="shared" si="11"/>
        <v>32104.840060103634</v>
      </c>
      <c r="AP133" s="699">
        <f t="shared" si="12"/>
        <v>15521.620283376897</v>
      </c>
      <c r="AQ133" s="699">
        <f t="shared" si="13"/>
        <v>22022.982460586933</v>
      </c>
      <c r="AR133" s="699">
        <f t="shared" si="14"/>
        <v>0</v>
      </c>
      <c r="AS133" s="698">
        <f t="shared" si="2"/>
        <v>4486301.7516018068</v>
      </c>
      <c r="AT133" s="698">
        <f t="shared" si="15"/>
        <v>37544.602743963827</v>
      </c>
      <c r="AW133" s="699">
        <f t="shared" si="35"/>
        <v>8423.243581615905</v>
      </c>
      <c r="AX133" s="699">
        <f t="shared" si="36"/>
        <v>49715.798819228999</v>
      </c>
      <c r="AY133" s="698">
        <f t="shared" si="37"/>
        <v>4624782.4709921991</v>
      </c>
      <c r="AZ133" s="698">
        <f t="shared" si="17"/>
        <v>58139.042400844904</v>
      </c>
      <c r="BA133" s="971"/>
      <c r="BB133" s="699">
        <f t="shared" si="18"/>
        <v>8634.079572037921</v>
      </c>
      <c r="BC133" s="699">
        <f t="shared" si="19"/>
        <v>50960.198269643945</v>
      </c>
      <c r="BD133" s="699">
        <f t="shared" si="20"/>
        <v>0</v>
      </c>
      <c r="BE133" s="698">
        <f t="shared" si="21"/>
        <v>4740541.986113688</v>
      </c>
      <c r="BF133" s="698">
        <f t="shared" si="22"/>
        <v>59594.277841681862</v>
      </c>
    </row>
    <row r="134" spans="6:58" s="68" customFormat="1" hidden="1" x14ac:dyDescent="0.2">
      <c r="F134" s="340"/>
      <c r="G134" s="260"/>
      <c r="H134" s="261"/>
      <c r="I134" s="261"/>
      <c r="J134" s="260"/>
      <c r="K134" s="696">
        <f t="shared" si="16"/>
        <v>61</v>
      </c>
      <c r="L134" s="340"/>
      <c r="M134" s="340"/>
      <c r="N134" s="340"/>
      <c r="O134" s="699">
        <f t="shared" si="23"/>
        <v>18404.432626785419</v>
      </c>
      <c r="P134" s="699">
        <f t="shared" si="24"/>
        <v>7658.8071197435374</v>
      </c>
      <c r="Q134" s="698">
        <f t="shared" si="25"/>
        <v>3939966.8968332922</v>
      </c>
      <c r="R134" s="698">
        <f t="shared" si="26"/>
        <v>26063.239746528958</v>
      </c>
      <c r="S134" s="699">
        <f t="shared" si="3"/>
        <v>16809.030760448051</v>
      </c>
      <c r="T134" s="699">
        <f t="shared" si="4"/>
        <v>13077.001384267678</v>
      </c>
      <c r="U134" s="698">
        <f t="shared" si="27"/>
        <v>4066947.5008502332</v>
      </c>
      <c r="V134" s="698">
        <f>IFERROR((S134+T134)*(1+$B$60)+$G$40+IF(MOD($K134-1,60)=0,$G$42,)+IF($B$36="havi",$B$34,)+IF($B$36="negyedéves",IF(MOD($K134-1,3)=0,$B$34,),)+IF($B$36="féléves",IF(MOD($K134-1,6)=0,$B$34,),)+IF($B$36="éves",IF(MOD($K134-1,12)=0,$B$34,),)+IF($B$68="havi",$B$66,)+IF($B$68="negyedéves",IF(MOD($K134-1,3)=0,$B$66,),)+IF($B$68="féléves",IF(MOD($K134-1,6)=0,$B$66,),)+IF($B$68="éves",IF(MOD($K134-1,12)=0,$B$66,),),"")</f>
        <v>29886.032144715729</v>
      </c>
      <c r="W134" s="699">
        <f t="shared" si="5"/>
        <v>14726.859470873911</v>
      </c>
      <c r="X134" s="699">
        <f t="shared" si="6"/>
        <v>20721.913457897434</v>
      </c>
      <c r="Y134" s="698">
        <f t="shared" si="7"/>
        <v>4221138.763266339</v>
      </c>
      <c r="Z134" s="698">
        <f t="shared" si="29"/>
        <v>35448.772928771345</v>
      </c>
      <c r="AB134" s="696">
        <f t="shared" si="0"/>
        <v>61</v>
      </c>
      <c r="AC134" s="340"/>
      <c r="AD134" s="340"/>
      <c r="AE134" s="340"/>
      <c r="AF134" s="699">
        <f t="shared" si="30"/>
        <v>20014.453958234579</v>
      </c>
      <c r="AG134" s="699">
        <f t="shared" si="31"/>
        <v>8328.8002179440064</v>
      </c>
      <c r="AH134" s="699">
        <f t="shared" si="32"/>
        <v>0</v>
      </c>
      <c r="AI134" s="698">
        <f t="shared" si="33"/>
        <v>4284635.5360541008</v>
      </c>
      <c r="AJ134" s="698">
        <f t="shared" si="34"/>
        <v>28343.254176178583</v>
      </c>
      <c r="AK134" s="699">
        <f t="shared" si="8"/>
        <v>18056.971949853327</v>
      </c>
      <c r="AL134" s="699">
        <f t="shared" si="9"/>
        <v>14047.868110250309</v>
      </c>
      <c r="AM134" s="699">
        <f t="shared" si="10"/>
        <v>0</v>
      </c>
      <c r="AN134" s="698">
        <f t="shared" si="1"/>
        <v>4368887.0578532573</v>
      </c>
      <c r="AO134" s="698">
        <f t="shared" si="11"/>
        <v>32104.840060103634</v>
      </c>
      <c r="AP134" s="699">
        <f t="shared" si="12"/>
        <v>15597.552265381235</v>
      </c>
      <c r="AQ134" s="699">
        <f t="shared" si="13"/>
        <v>21947.050478582587</v>
      </c>
      <c r="AR134" s="699">
        <f t="shared" si="14"/>
        <v>0</v>
      </c>
      <c r="AS134" s="698">
        <f t="shared" si="2"/>
        <v>4470704.1993364254</v>
      </c>
      <c r="AT134" s="698">
        <f t="shared" si="15"/>
        <v>37544.60274396382</v>
      </c>
      <c r="AW134" s="699">
        <f t="shared" si="35"/>
        <v>8513.6277150015067</v>
      </c>
      <c r="AX134" s="699">
        <f t="shared" si="36"/>
        <v>49625.414685843389</v>
      </c>
      <c r="AY134" s="698">
        <f t="shared" si="37"/>
        <v>4616268.8432771973</v>
      </c>
      <c r="AZ134" s="698">
        <f t="shared" si="17"/>
        <v>58139.042400844897</v>
      </c>
      <c r="BA134" s="971"/>
      <c r="BB134" s="699">
        <f t="shared" si="18"/>
        <v>8726.7260439272286</v>
      </c>
      <c r="BC134" s="699">
        <f t="shared" si="19"/>
        <v>50867.551797754641</v>
      </c>
      <c r="BD134" s="699">
        <f t="shared" si="20"/>
        <v>0</v>
      </c>
      <c r="BE134" s="698">
        <f t="shared" si="21"/>
        <v>4731815.2600697605</v>
      </c>
      <c r="BF134" s="698">
        <f t="shared" si="22"/>
        <v>59594.277841681869</v>
      </c>
    </row>
    <row r="135" spans="6:58" s="68" customFormat="1" hidden="1" x14ac:dyDescent="0.2">
      <c r="F135" s="340"/>
      <c r="G135" s="260"/>
      <c r="H135" s="261"/>
      <c r="I135" s="261"/>
      <c r="J135" s="260"/>
      <c r="K135" s="696">
        <f t="shared" si="16"/>
        <v>62</v>
      </c>
      <c r="L135" s="340"/>
      <c r="M135" s="340"/>
      <c r="N135" s="340"/>
      <c r="O135" s="699">
        <f t="shared" si="23"/>
        <v>18440.042221718519</v>
      </c>
      <c r="P135" s="699">
        <f t="shared" si="24"/>
        <v>7623.1975248104382</v>
      </c>
      <c r="Q135" s="698">
        <f t="shared" si="25"/>
        <v>3921526.8546115737</v>
      </c>
      <c r="R135" s="698">
        <f t="shared" si="26"/>
        <v>26063.239746528958</v>
      </c>
      <c r="S135" s="699">
        <f t="shared" si="3"/>
        <v>16862.856623185238</v>
      </c>
      <c r="T135" s="699">
        <f t="shared" si="4"/>
        <v>13023.175521530489</v>
      </c>
      <c r="U135" s="698">
        <f t="shared" si="27"/>
        <v>4050084.6442270479</v>
      </c>
      <c r="V135" s="698">
        <f t="shared" si="28"/>
        <v>29886.032144715726</v>
      </c>
      <c r="W135" s="699">
        <f t="shared" si="5"/>
        <v>14798.903471945141</v>
      </c>
      <c r="X135" s="699">
        <f t="shared" si="6"/>
        <v>20649.8694568262</v>
      </c>
      <c r="Y135" s="698">
        <f t="shared" si="7"/>
        <v>4206339.8597943941</v>
      </c>
      <c r="Z135" s="698">
        <f t="shared" si="29"/>
        <v>35448.772928771345</v>
      </c>
      <c r="AB135" s="696">
        <f t="shared" si="0"/>
        <v>62</v>
      </c>
      <c r="AC135" s="340"/>
      <c r="AD135" s="340"/>
      <c r="AE135" s="340"/>
      <c r="AF135" s="699">
        <f t="shared" si="30"/>
        <v>20053.178683560946</v>
      </c>
      <c r="AG135" s="699">
        <f t="shared" si="31"/>
        <v>8290.0754926176378</v>
      </c>
      <c r="AH135" s="699">
        <f t="shared" si="32"/>
        <v>0</v>
      </c>
      <c r="AI135" s="698">
        <f t="shared" si="33"/>
        <v>4264582.3573705396</v>
      </c>
      <c r="AJ135" s="698">
        <f t="shared" si="34"/>
        <v>28343.254176178583</v>
      </c>
      <c r="AK135" s="699">
        <f t="shared" si="8"/>
        <v>18114.793968711729</v>
      </c>
      <c r="AL135" s="699">
        <f t="shared" si="9"/>
        <v>13990.046091391907</v>
      </c>
      <c r="AM135" s="699">
        <f t="shared" si="10"/>
        <v>0</v>
      </c>
      <c r="AN135" s="698">
        <f t="shared" si="1"/>
        <v>4350772.2638845453</v>
      </c>
      <c r="AO135" s="698">
        <f t="shared" si="11"/>
        <v>32104.840060103634</v>
      </c>
      <c r="AP135" s="699">
        <f t="shared" si="12"/>
        <v>15673.855707696152</v>
      </c>
      <c r="AQ135" s="699">
        <f t="shared" si="13"/>
        <v>21870.747036267672</v>
      </c>
      <c r="AR135" s="699">
        <f t="shared" si="14"/>
        <v>0</v>
      </c>
      <c r="AS135" s="698">
        <f t="shared" si="2"/>
        <v>4455030.3436287297</v>
      </c>
      <c r="AT135" s="698">
        <f t="shared" si="15"/>
        <v>37544.602743963827</v>
      </c>
      <c r="AW135" s="699">
        <f t="shared" si="35"/>
        <v>8604.9816994294924</v>
      </c>
      <c r="AX135" s="699">
        <f t="shared" si="36"/>
        <v>49534.060701415408</v>
      </c>
      <c r="AY135" s="698">
        <f t="shared" si="37"/>
        <v>4607663.8615777679</v>
      </c>
      <c r="AZ135" s="698">
        <f t="shared" si="17"/>
        <v>58139.042400844904</v>
      </c>
      <c r="BA135" s="971"/>
      <c r="BB135" s="699">
        <f t="shared" si="18"/>
        <v>8820.3666424842322</v>
      </c>
      <c r="BC135" s="699">
        <f t="shared" si="19"/>
        <v>50773.911199197617</v>
      </c>
      <c r="BD135" s="699">
        <f t="shared" si="20"/>
        <v>0</v>
      </c>
      <c r="BE135" s="698">
        <f t="shared" si="21"/>
        <v>4722994.8934272761</v>
      </c>
      <c r="BF135" s="698">
        <f t="shared" si="22"/>
        <v>59594.277841681847</v>
      </c>
    </row>
    <row r="136" spans="6:58" s="68" customFormat="1" hidden="1" x14ac:dyDescent="0.2">
      <c r="F136" s="340"/>
      <c r="G136" s="260"/>
      <c r="H136" s="261"/>
      <c r="I136" s="261"/>
      <c r="J136" s="260"/>
      <c r="K136" s="696">
        <f t="shared" si="16"/>
        <v>63</v>
      </c>
      <c r="L136" s="340"/>
      <c r="M136" s="340"/>
      <c r="N136" s="340"/>
      <c r="O136" s="699">
        <f t="shared" si="23"/>
        <v>18475.720715447736</v>
      </c>
      <c r="P136" s="699">
        <f t="shared" si="24"/>
        <v>7587.5190310812177</v>
      </c>
      <c r="Q136" s="698">
        <f t="shared" si="25"/>
        <v>3903051.1338961259</v>
      </c>
      <c r="R136" s="698">
        <f t="shared" si="26"/>
        <v>26063.239746528954</v>
      </c>
      <c r="S136" s="699">
        <f t="shared" si="3"/>
        <v>16916.854847050243</v>
      </c>
      <c r="T136" s="699">
        <f t="shared" si="4"/>
        <v>12969.177297665479</v>
      </c>
      <c r="U136" s="698">
        <f t="shared" si="27"/>
        <v>4033167.7893799976</v>
      </c>
      <c r="V136" s="698">
        <f t="shared" si="28"/>
        <v>29886.032144715722</v>
      </c>
      <c r="W136" s="699">
        <f t="shared" si="5"/>
        <v>14871.299913270224</v>
      </c>
      <c r="X136" s="699">
        <f t="shared" si="6"/>
        <v>20577.47301550112</v>
      </c>
      <c r="Y136" s="698">
        <f t="shared" si="7"/>
        <v>4191468.5598811237</v>
      </c>
      <c r="Z136" s="698">
        <f t="shared" si="29"/>
        <v>35448.772928771345</v>
      </c>
      <c r="AB136" s="696">
        <f t="shared" si="0"/>
        <v>63</v>
      </c>
      <c r="AC136" s="340"/>
      <c r="AD136" s="340"/>
      <c r="AE136" s="340"/>
      <c r="AF136" s="699">
        <f t="shared" si="30"/>
        <v>20091.97833495598</v>
      </c>
      <c r="AG136" s="699">
        <f t="shared" si="31"/>
        <v>8251.275841222603</v>
      </c>
      <c r="AH136" s="699">
        <f t="shared" si="32"/>
        <v>0</v>
      </c>
      <c r="AI136" s="698">
        <f t="shared" si="33"/>
        <v>4244490.3790355837</v>
      </c>
      <c r="AJ136" s="698">
        <f t="shared" si="34"/>
        <v>28343.254176178583</v>
      </c>
      <c r="AK136" s="699">
        <f t="shared" si="8"/>
        <v>18172.801145185378</v>
      </c>
      <c r="AL136" s="699">
        <f t="shared" si="9"/>
        <v>13932.038914918256</v>
      </c>
      <c r="AM136" s="699">
        <f t="shared" si="10"/>
        <v>0</v>
      </c>
      <c r="AN136" s="698">
        <f t="shared" si="1"/>
        <v>4332599.4627393596</v>
      </c>
      <c r="AO136" s="698">
        <f t="shared" si="11"/>
        <v>32104.840060103634</v>
      </c>
      <c r="AP136" s="699">
        <f t="shared" si="12"/>
        <v>15750.532427510641</v>
      </c>
      <c r="AQ136" s="699">
        <f t="shared" si="13"/>
        <v>21794.070316453181</v>
      </c>
      <c r="AR136" s="699">
        <f t="shared" si="14"/>
        <v>0</v>
      </c>
      <c r="AS136" s="698">
        <f t="shared" si="2"/>
        <v>4439279.8112012194</v>
      </c>
      <c r="AT136" s="698">
        <f t="shared" si="15"/>
        <v>37544.60274396382</v>
      </c>
      <c r="AW136" s="699">
        <f t="shared" si="35"/>
        <v>8697.3159417158477</v>
      </c>
      <c r="AX136" s="699">
        <f t="shared" si="36"/>
        <v>49441.726459129059</v>
      </c>
      <c r="AY136" s="698">
        <f t="shared" si="37"/>
        <v>4598966.5456360523</v>
      </c>
      <c r="AZ136" s="698">
        <f t="shared" si="17"/>
        <v>58139.042400844904</v>
      </c>
      <c r="BA136" s="971"/>
      <c r="BB136" s="699">
        <f t="shared" si="18"/>
        <v>8915.0120350102407</v>
      </c>
      <c r="BC136" s="699">
        <f t="shared" si="19"/>
        <v>50679.265806671618</v>
      </c>
      <c r="BD136" s="699">
        <f t="shared" si="20"/>
        <v>0</v>
      </c>
      <c r="BE136" s="698">
        <f t="shared" si="21"/>
        <v>4714079.8813922657</v>
      </c>
      <c r="BF136" s="698">
        <f t="shared" si="22"/>
        <v>59594.277841681862</v>
      </c>
    </row>
    <row r="137" spans="6:58" s="68" customFormat="1" hidden="1" x14ac:dyDescent="0.2">
      <c r="F137" s="340"/>
      <c r="G137" s="260"/>
      <c r="H137" s="261"/>
      <c r="I137" s="261"/>
      <c r="J137" s="260"/>
      <c r="K137" s="696">
        <f t="shared" si="16"/>
        <v>64</v>
      </c>
      <c r="L137" s="340"/>
      <c r="M137" s="340"/>
      <c r="N137" s="340"/>
      <c r="O137" s="699">
        <f t="shared" si="23"/>
        <v>18511.468241281091</v>
      </c>
      <c r="P137" s="699">
        <f t="shared" si="24"/>
        <v>7551.7715052478679</v>
      </c>
      <c r="Q137" s="698">
        <f t="shared" si="25"/>
        <v>3884539.6656548451</v>
      </c>
      <c r="R137" s="698">
        <f t="shared" si="26"/>
        <v>26063.239746528958</v>
      </c>
      <c r="S137" s="699">
        <f t="shared" si="3"/>
        <v>16971.025983977717</v>
      </c>
      <c r="T137" s="699">
        <f t="shared" si="4"/>
        <v>12915.00616073801</v>
      </c>
      <c r="U137" s="698">
        <f t="shared" si="27"/>
        <v>4016196.76339602</v>
      </c>
      <c r="V137" s="698">
        <f t="shared" si="28"/>
        <v>29886.032144715726</v>
      </c>
      <c r="W137" s="699">
        <f t="shared" si="5"/>
        <v>14944.050518991773</v>
      </c>
      <c r="X137" s="699">
        <f t="shared" si="6"/>
        <v>20504.72240977957</v>
      </c>
      <c r="Y137" s="698">
        <f t="shared" si="7"/>
        <v>4176524.5093621318</v>
      </c>
      <c r="Z137" s="698">
        <f t="shared" si="29"/>
        <v>35448.772928771345</v>
      </c>
      <c r="AB137" s="696">
        <f t="shared" ref="AB137:AB200" si="38">IF($K137&lt;=$B$13+$C$78,$K137,"")</f>
        <v>64</v>
      </c>
      <c r="AC137" s="340"/>
      <c r="AD137" s="340"/>
      <c r="AE137" s="340"/>
      <c r="AF137" s="699">
        <f t="shared" si="30"/>
        <v>20130.853057389482</v>
      </c>
      <c r="AG137" s="699">
        <f t="shared" si="31"/>
        <v>8212.4011187891028</v>
      </c>
      <c r="AH137" s="699">
        <f t="shared" si="32"/>
        <v>0</v>
      </c>
      <c r="AI137" s="698">
        <f t="shared" ref="AI137:AI200" si="39">IFERROR(IF(ISNUMBER(AI136),AI136,)+IF($K137=$C$78,$G$62*$C$81,)+IF($K137=$C$79,$G$62*(1-$C$81),)-AF137,"")</f>
        <v>4224359.5259781945</v>
      </c>
      <c r="AJ137" s="698">
        <f t="shared" si="34"/>
        <v>28343.254176178583</v>
      </c>
      <c r="AK137" s="699">
        <f t="shared" si="8"/>
        <v>18230.994072185826</v>
      </c>
      <c r="AL137" s="699">
        <f t="shared" si="9"/>
        <v>13873.845987917808</v>
      </c>
      <c r="AM137" s="699">
        <f t="shared" si="10"/>
        <v>0</v>
      </c>
      <c r="AN137" s="698">
        <f t="shared" ref="AN137:AN200" si="40">IFERROR(IF(ISNUMBER(AN136),AN136,)+IF($K137=$C$78,$G$62*$C$81,)+IF($K137=$C$79,$G$62*(1-$C$81),)-AK137,"")</f>
        <v>4314368.4686671738</v>
      </c>
      <c r="AO137" s="698">
        <f t="shared" si="11"/>
        <v>32104.840060103634</v>
      </c>
      <c r="AP137" s="699">
        <f t="shared" si="12"/>
        <v>15827.584250903419</v>
      </c>
      <c r="AQ137" s="699">
        <f t="shared" si="13"/>
        <v>21717.018493060412</v>
      </c>
      <c r="AR137" s="699">
        <f t="shared" si="14"/>
        <v>0</v>
      </c>
      <c r="AS137" s="698">
        <f t="shared" ref="AS137:AS200" si="41">IFERROR(IF(ISNUMBER(AS136),AS136,)+IF($K137=$C$78,$G$62*$C$81,)+IF($K137=$C$79,$G$62*(1-$C$81),)-AP137,"")</f>
        <v>4423452.2269503158</v>
      </c>
      <c r="AT137" s="698">
        <f t="shared" si="15"/>
        <v>37544.602743963827</v>
      </c>
      <c r="AW137" s="699">
        <f t="shared" si="35"/>
        <v>8790.6409603450684</v>
      </c>
      <c r="AX137" s="699">
        <f t="shared" si="36"/>
        <v>49348.401440499838</v>
      </c>
      <c r="AY137" s="698">
        <f t="shared" si="37"/>
        <v>4590175.9046757072</v>
      </c>
      <c r="AZ137" s="698">
        <f t="shared" si="17"/>
        <v>58139.042400844904</v>
      </c>
      <c r="BA137" s="971"/>
      <c r="BB137" s="699">
        <f t="shared" si="18"/>
        <v>9010.6730032701707</v>
      </c>
      <c r="BC137" s="699">
        <f t="shared" si="19"/>
        <v>50583.604838411688</v>
      </c>
      <c r="BD137" s="699">
        <f t="shared" si="20"/>
        <v>0</v>
      </c>
      <c r="BE137" s="698">
        <f t="shared" si="21"/>
        <v>4705069.2083889954</v>
      </c>
      <c r="BF137" s="698">
        <f t="shared" si="22"/>
        <v>59594.277841681862</v>
      </c>
    </row>
    <row r="138" spans="6:58" s="68" customFormat="1" hidden="1" x14ac:dyDescent="0.2">
      <c r="F138" s="340"/>
      <c r="G138" s="260"/>
      <c r="H138" s="261"/>
      <c r="I138" s="261"/>
      <c r="J138" s="260"/>
      <c r="K138" s="696">
        <f t="shared" si="16"/>
        <v>65</v>
      </c>
      <c r="L138" s="340"/>
      <c r="M138" s="340"/>
      <c r="N138" s="340"/>
      <c r="O138" s="699">
        <f t="shared" ref="O138:O201" si="42">IFERROR(IF(Q137&gt;1,PPMT($L$73*365/360/12,$K138,$B$13,-$Q$73),""),"")</f>
        <v>18547.284932784503</v>
      </c>
      <c r="P138" s="699">
        <f t="shared" ref="P138:P201" si="43">IFERROR(IF(Q137&gt;1,IPMT($L$73*365/360/12,$K138,$B$13,-$Q$73),""),"")</f>
        <v>7515.9548137444535</v>
      </c>
      <c r="Q138" s="698">
        <f t="shared" ref="Q138:Q193" si="44">IFERROR(Q137-O138,"")</f>
        <v>3865992.3807220608</v>
      </c>
      <c r="R138" s="698">
        <f t="shared" si="26"/>
        <v>26063.239746528958</v>
      </c>
      <c r="S138" s="699">
        <f t="shared" ref="S138:S201" si="45">IFERROR(IF(U137&gt;1,PPMT($M$73*365/360/12,$K138,$B$13,-$Q$73),""),"")</f>
        <v>17025.370587669695</v>
      </c>
      <c r="T138" s="699">
        <f t="shared" ref="T138:T201" si="46">IFERROR(IF(U137&gt;1,IPMT($M$73*365/360/12,$K138,$B$13,-$Q$73),""),"")</f>
        <v>12860.661557046033</v>
      </c>
      <c r="U138" s="698">
        <f t="shared" ref="U138:U193" si="47">IFERROR(U137-S138,"")</f>
        <v>3999171.3928083503</v>
      </c>
      <c r="V138" s="698">
        <f t="shared" si="28"/>
        <v>29886.032144715726</v>
      </c>
      <c r="W138" s="699">
        <f t="shared" ref="W138:W201" si="48">IFERROR(IF(Y137&gt;1,PPMT($N$73*365/360/12,$K138,$B$13,-$Q$73),""),"")</f>
        <v>15017.157021686939</v>
      </c>
      <c r="X138" s="699">
        <f t="shared" ref="X138:X201" si="49">IFERROR(IF(Y137&gt;1,IPMT($N$73*365/360/12,$K138,$B$13,-$Q$73),""),"")</f>
        <v>20431.615907084404</v>
      </c>
      <c r="Y138" s="698">
        <f t="shared" ref="Y138:Y193" si="50">IFERROR(Y137-W138,"")</f>
        <v>4161507.3523404449</v>
      </c>
      <c r="Z138" s="698">
        <f t="shared" si="29"/>
        <v>35448.772928771345</v>
      </c>
      <c r="AB138" s="696">
        <f t="shared" si="38"/>
        <v>65</v>
      </c>
      <c r="AC138" s="340"/>
      <c r="AD138" s="340"/>
      <c r="AE138" s="340"/>
      <c r="AF138" s="699">
        <f t="shared" ref="AF138:AF201" si="51">IFERROR(IF($AB138&lt;=24,,IF(AI137&gt;1,PPMT($AC$73*365/360/12,$K138-$C$79-24,$B$13-24,-$Q$73),"")),"")</f>
        <v>20169.802996111746</v>
      </c>
      <c r="AG138" s="699">
        <f t="shared" ref="AG138:AG196" si="52">IFERROR(AI137*$AC$73/12*365/360,"")</f>
        <v>8173.4511800668361</v>
      </c>
      <c r="AH138" s="699">
        <f t="shared" ref="AH138:AH201" si="53">IF(ISNUMBER($AB138),IF($AB138&lt;=$C$78,$B$9*$F$13,IF($AB138&lt;=$C$79,$B$9*(1-$C$81)*$F$13,))*365/360/12,"")</f>
        <v>0</v>
      </c>
      <c r="AI138" s="698">
        <f t="shared" si="39"/>
        <v>4204189.7229820825</v>
      </c>
      <c r="AJ138" s="698">
        <f t="shared" ref="AJ138:AJ201" si="54">IFERROR((AF138+AG138+AH138)*(1+$B$60)+$G$40+IF(MOD($K138-1,3)=0,$G$42,)+IF($B$36="havi",$B$34,)+IF($B$36="negyedéves",IF(MOD($K138-1,3)=0,$B$34,),)+IF($B$36="féléves",IF(MOD($K138-1,6)=0,$B$34,),)+IF($B$36="éves",IF(MOD($K138-1,12)=0,$B$34,),)+IF($B$68="havi",$B$66,)+IF($B$68="negyedéves",IF(MOD($K138-1,3)=0,$B$66,),)+IF($B$68="féléves",IF(MOD($K138-1,6)=0,$B$66,),)+IF($B$68="éves",IF(MOD($K138-1,12)=0,$B$66,),)+IF($K138=$C$78,$G$62*$C$81+$G$46/2,)+IF($K138=$C$79,$G$62*(1-$C$81)+$G$46/2,),"")</f>
        <v>28343.254176178583</v>
      </c>
      <c r="AK138" s="699">
        <f t="shared" ref="AK138:AK201" si="55">IFERROR(IF($AB138&lt;=24,,IF(AN137&gt;1,PPMT($AD$73*365/360/12,$K138-$C$79-24,$B$13-24,-$Q$73),"")),"")</f>
        <v>18289.373344523228</v>
      </c>
      <c r="AL138" s="699">
        <f t="shared" ref="AL138:AL201" si="56">IFERROR(AN137*$AD$73/12*365/360,"")</f>
        <v>13815.466715580404</v>
      </c>
      <c r="AM138" s="699">
        <f t="shared" ref="AM138:AM201" si="57">IF(ISNUMBER($AB138),IF($AB138&lt;=$C$78,$B$9*$G$13,IF($AB138&lt;=$C$79,$B$9*(1-$C$81)*$G$13,))*365/360/12,"")</f>
        <v>0</v>
      </c>
      <c r="AN138" s="698">
        <f t="shared" si="40"/>
        <v>4296079.0953226509</v>
      </c>
      <c r="AO138" s="698">
        <f t="shared" ref="AO138:AO201" si="58">IFERROR((AK138+AL138+AM138)*(1+$B$60)+$G$40+IF(MOD($K138-1,60)=0,$G$42,)+IF($B$36="havi",$B$34,)+IF($B$36="negyedéves",IF(MOD($K138-1,3)=0,$B$34,),)+IF($B$36="féléves",IF(MOD($K138-1,6)=0,$B$34,),)+IF($B$36="éves",IF(MOD($K138-1,12)=0,$B$34,),)+IF($B$68="havi",$B$66,)+IF($B$68="negyedéves",IF(MOD($K138-1,3)=0,$B$66,),)+IF($B$68="féléves",IF(MOD($K138-1,6)=0,$B$66,),)+IF($B$68="éves",IF(MOD($K138-1,12)=0,$B$66,),)-IF($K138=$C$78,$G$62*$C$81+$G$46/2,)-IF($K138=$C$79,$G$62*(1-$C$81)+$G$46/2,),"")</f>
        <v>32104.840060103634</v>
      </c>
      <c r="AP138" s="699">
        <f t="shared" ref="AP138:AP201" si="59">IFERROR(IF($AB138&lt;=24,,IF(AS137&gt;1,PPMT($AE$73*365/360/12,$K138-$C$79-24,$B$13-24,-$Q$73),"")),"")</f>
        <v>15905.013012886398</v>
      </c>
      <c r="AQ138" s="699">
        <f t="shared" ref="AQ138:AQ201" si="60">IFERROR(AS137*$AE$73/12*365/360,"")</f>
        <v>21639.589731077431</v>
      </c>
      <c r="AR138" s="699">
        <f t="shared" ref="AR138:AR201" si="61">IF(ISNUMBER($AB138),IF($AB138&lt;=$C$78,$B$9*$H$13,IF($AB138&lt;=$C$79,$B$9*(1-$C$81)*$H$13,))*365/360/12,"")</f>
        <v>0</v>
      </c>
      <c r="AS138" s="698">
        <f t="shared" si="41"/>
        <v>4407547.2139374297</v>
      </c>
      <c r="AT138" s="698">
        <f t="shared" ref="AT138:AT201" si="62">IFERROR((AP138+AQ138+AR138)*(1+$B$60)+$G$40+IF(MOD($K138-1,120)=0,$G$42,)+IF($B$36="havi",$B$34,)+IF($B$36="negyedéves",IF(MOD($K138-1,3)=0,$B$34,),)+IF($B$36="féléves",IF(MOD($K138-1,6)=0,$B$34,),)+IF($B$36="éves",IF(MOD($K138-1,12)=0,$B$34,),)+IF($B$68="havi",$B$66,)+IF($B$68="negyedéves",IF(MOD($K138-1,3)=0,$B$66,),)+IF($B$68="féléves",IF(MOD($K138-1,6)=0,$B$66,),)+IF($B$68="éves",IF(MOD($K138-1,12)=0,$B$66,),)-IF($K138=$C$78,$G$62*$C$81+$G$46/2,)-IF($K138=$C$79,$G$62*(1-$C$81)+$G$46/2,),"")</f>
        <v>37544.602743963827</v>
      </c>
      <c r="AW138" s="699">
        <f t="shared" si="35"/>
        <v>8884.9673866684006</v>
      </c>
      <c r="AX138" s="699">
        <f t="shared" si="36"/>
        <v>49254.075014176495</v>
      </c>
      <c r="AY138" s="698">
        <f t="shared" si="37"/>
        <v>4581290.9372890387</v>
      </c>
      <c r="AZ138" s="698">
        <f t="shared" si="17"/>
        <v>58139.042400844897</v>
      </c>
      <c r="BA138" s="971"/>
      <c r="BB138" s="699">
        <f t="shared" si="18"/>
        <v>9107.360444720769</v>
      </c>
      <c r="BC138" s="699">
        <f t="shared" si="19"/>
        <v>50486.917396961078</v>
      </c>
      <c r="BD138" s="699">
        <f t="shared" si="20"/>
        <v>0</v>
      </c>
      <c r="BE138" s="698">
        <f t="shared" si="21"/>
        <v>4695961.8479442745</v>
      </c>
      <c r="BF138" s="698">
        <f t="shared" si="22"/>
        <v>59594.277841681847</v>
      </c>
    </row>
    <row r="139" spans="6:58" s="68" customFormat="1" hidden="1" x14ac:dyDescent="0.2">
      <c r="F139" s="340"/>
      <c r="G139" s="260"/>
      <c r="H139" s="261"/>
      <c r="I139" s="261"/>
      <c r="J139" s="260"/>
      <c r="K139" s="696">
        <f t="shared" ref="K139:K202" si="63">K138+1</f>
        <v>66</v>
      </c>
      <c r="L139" s="340"/>
      <c r="M139" s="340"/>
      <c r="N139" s="340"/>
      <c r="O139" s="699">
        <f t="shared" si="42"/>
        <v>18583.170923782345</v>
      </c>
      <c r="P139" s="699">
        <f t="shared" si="43"/>
        <v>7480.0688227466117</v>
      </c>
      <c r="Q139" s="698">
        <f t="shared" si="44"/>
        <v>3847409.2097982783</v>
      </c>
      <c r="R139" s="698">
        <f t="shared" si="26"/>
        <v>26063.239746528958</v>
      </c>
      <c r="S139" s="699">
        <f t="shared" si="45"/>
        <v>17079.889213601302</v>
      </c>
      <c r="T139" s="699">
        <f t="shared" si="46"/>
        <v>12806.142931114427</v>
      </c>
      <c r="U139" s="698">
        <f t="shared" si="47"/>
        <v>3982091.5035947491</v>
      </c>
      <c r="V139" s="698">
        <f t="shared" si="28"/>
        <v>29886.032144715729</v>
      </c>
      <c r="W139" s="699">
        <f t="shared" si="48"/>
        <v>15090.621162408657</v>
      </c>
      <c r="X139" s="699">
        <f t="shared" si="49"/>
        <v>20358.151766362687</v>
      </c>
      <c r="Y139" s="698">
        <f t="shared" si="50"/>
        <v>4146416.7311780364</v>
      </c>
      <c r="Z139" s="698">
        <f t="shared" si="29"/>
        <v>35448.772928771345</v>
      </c>
      <c r="AB139" s="696">
        <f t="shared" si="38"/>
        <v>66</v>
      </c>
      <c r="AC139" s="340"/>
      <c r="AD139" s="340"/>
      <c r="AE139" s="340"/>
      <c r="AF139" s="699">
        <f t="shared" si="51"/>
        <v>20208.828296654108</v>
      </c>
      <c r="AG139" s="699">
        <f t="shared" si="52"/>
        <v>8134.425879524475</v>
      </c>
      <c r="AH139" s="699">
        <f t="shared" si="53"/>
        <v>0</v>
      </c>
      <c r="AI139" s="698">
        <f t="shared" si="39"/>
        <v>4183980.8946854286</v>
      </c>
      <c r="AJ139" s="698">
        <f t="shared" si="54"/>
        <v>28343.254176178583</v>
      </c>
      <c r="AK139" s="699">
        <f t="shared" si="55"/>
        <v>18347.939558912454</v>
      </c>
      <c r="AL139" s="699">
        <f t="shared" si="56"/>
        <v>13756.90050119118</v>
      </c>
      <c r="AM139" s="699">
        <f t="shared" si="57"/>
        <v>0</v>
      </c>
      <c r="AN139" s="698">
        <f t="shared" si="40"/>
        <v>4277731.1557637388</v>
      </c>
      <c r="AO139" s="698">
        <f t="shared" si="58"/>
        <v>32104.840060103634</v>
      </c>
      <c r="AP139" s="699">
        <f t="shared" si="59"/>
        <v>15982.820557448396</v>
      </c>
      <c r="AQ139" s="699">
        <f t="shared" si="60"/>
        <v>21561.782186515433</v>
      </c>
      <c r="AR139" s="699">
        <f t="shared" si="61"/>
        <v>0</v>
      </c>
      <c r="AS139" s="698">
        <f t="shared" si="41"/>
        <v>4391564.3933799816</v>
      </c>
      <c r="AT139" s="698">
        <f t="shared" si="62"/>
        <v>37544.602743963827</v>
      </c>
      <c r="AW139" s="699">
        <f t="shared" si="35"/>
        <v>8980.3059661149327</v>
      </c>
      <c r="AX139" s="699">
        <f t="shared" si="36"/>
        <v>49158.736434729974</v>
      </c>
      <c r="AY139" s="698">
        <f t="shared" si="37"/>
        <v>4572310.631322924</v>
      </c>
      <c r="AZ139" s="698">
        <f t="shared" ref="AZ139:AZ202" si="64">IFERROR((AW139+AX139)*(1+$B$60)+$G$40+IF(MOD($K139-1,3)=0,$G$42,)+IF($B$36="havi",$B$34,)+IF($B$36="negyedéves",IF(MOD($K139-1,3)=0,$B$34,),)+IF($B$36="féléves",IF(MOD($K139-1,6)=0,$B$34,),)+IF($B$36="éves",IF(MOD($K139-1,12)=0,$B$34,),)+IF($B$68="havi",$B$66,)+IF($B$68="negyedéves",IF(MOD($K139-1,3)=0,$B$66,),)+IF($B$68="féléves",IF(MOD($K139-1,6)=0,$B$66,),)+IF($B$68="éves",IF(MOD($K139-1,12)=0,$B$66,),),"")</f>
        <v>58139.042400844904</v>
      </c>
      <c r="BA139" s="971"/>
      <c r="BB139" s="699">
        <f t="shared" ref="BB139:BB202" si="65">IFERROR(IF($AB139&lt;=24,,IF(BE138&gt;1,PPMT($BB$71*365/360/12,$K139-$C$79-24,$B$13-24,-$BE$73),"")),"")</f>
        <v>9205.0853737520247</v>
      </c>
      <c r="BC139" s="699">
        <f t="shared" ref="BC139:BC202" si="66">IFERROR(BE138*$BB$71/12*365/360,"")</f>
        <v>50389.192467929824</v>
      </c>
      <c r="BD139" s="699">
        <f t="shared" ref="BD139:BD202" si="67">IF(ISNUMBER($AB139),IF($AB139&lt;=$C$78,$B$9*$F$13,IF($AB139&lt;=$C$79,$B$9*(1-$C$81)*$F$13,))*365/360/12,"")</f>
        <v>0</v>
      </c>
      <c r="BE139" s="698">
        <f t="shared" ref="BE139:BE202" si="68">IFERROR(IF(ISNUMBER(BE138),BE138,)+IF($K139=$C$78,$G$62*$C$81,)+IF($K139=$C$79,$G$62*(1-$C$81),)-BB139,"")</f>
        <v>4686756.7625705227</v>
      </c>
      <c r="BF139" s="698">
        <f t="shared" ref="BF139:BF202" si="69">IFERROR((BB139+BC139+BD139)*(1+$B$60)+$G$40+IF(MOD($K139-1,3)=0,$G$42,)+IF($B$36="havi",$B$34,)+IF($B$36="negyedéves",IF(MOD($K139-1,3)=0,$B$34,),)+IF($B$36="féléves",IF(MOD($K139-1,6)=0,$B$34,),)+IF($B$36="éves",IF(MOD($K139-1,12)=0,$B$34,),)+IF($B$68="havi",$B$66,)+IF($B$68="negyedéves",IF(MOD($K139-1,3)=0,$B$66,),)+IF($B$68="féléves",IF(MOD($K139-1,6)=0,$B$66,),)+IF($B$68="éves",IF(MOD($K139-1,12)=0,$B$66,),)+IF($K139=$C$78,$G$62*$C$81+$G$46/2,)+IF($K139=$C$79,$G$62*(1-$C$81)+$G$46/2,),"")</f>
        <v>59594.277841681847</v>
      </c>
    </row>
    <row r="140" spans="6:58" s="68" customFormat="1" hidden="1" x14ac:dyDescent="0.2">
      <c r="F140" s="340"/>
      <c r="G140" s="260"/>
      <c r="H140" s="261"/>
      <c r="I140" s="261"/>
      <c r="J140" s="260"/>
      <c r="K140" s="696">
        <f t="shared" si="63"/>
        <v>67</v>
      </c>
      <c r="L140" s="340"/>
      <c r="M140" s="340"/>
      <c r="N140" s="340"/>
      <c r="O140" s="699">
        <f t="shared" si="42"/>
        <v>18619.12634835791</v>
      </c>
      <c r="P140" s="699">
        <f t="shared" si="43"/>
        <v>7444.1133981710491</v>
      </c>
      <c r="Q140" s="698">
        <f t="shared" si="44"/>
        <v>3828790.0834499202</v>
      </c>
      <c r="R140" s="698">
        <f t="shared" ref="R140:R203" si="70">IFERROR((O140+P140)*(1+$B$60)+$G$40+IF(MOD($K140-1,3)=0,$G$42,)+IF($B$36="havi",$B$34,)+IF($B$36="negyedéves",IF(MOD($K140-1,3)=0,$B$34,),)+IF($B$36="féléves",IF(MOD($K140-1,6)=0,$B$34,),)+IF($B$36="éves",IF(MOD($K140-1,12)=0,$B$34,),)+IF($B$68="havi",$B$66,)+IF($B$68="negyedéves",IF(MOD($K140-1,3)=0,$B$66,),)+IF($B$68="féléves",IF(MOD($K140-1,6)=0,$B$66,),)+IF($B$68="éves",IF(MOD($K140-1,12)=0,$B$66,),),"")</f>
        <v>26063.239746528958</v>
      </c>
      <c r="S140" s="699">
        <f t="shared" si="45"/>
        <v>17134.582419026381</v>
      </c>
      <c r="T140" s="699">
        <f t="shared" si="46"/>
        <v>12751.449725689345</v>
      </c>
      <c r="U140" s="698">
        <f t="shared" si="47"/>
        <v>3964956.921175723</v>
      </c>
      <c r="V140" s="698">
        <f t="shared" ref="V140:V203" si="71">IFERROR((S140+T140)*(1+$B$60)+$G$40+IF(MOD($K140-1,60)=0,$G$42,)+IF($B$36="havi",$B$34,)+IF($B$36="negyedéves",IF(MOD($K140-1,3)=0,$B$34,),)+IF($B$36="féléves",IF(MOD($K140-1,6)=0,$B$34,),)+IF($B$36="éves",IF(MOD($K140-1,12)=0,$B$34,),)+IF($B$68="havi",$B$66,)+IF($B$68="negyedéves",IF(MOD($K140-1,3)=0,$B$66,),)+IF($B$68="féléves",IF(MOD($K140-1,6)=0,$B$66,),)+IF($B$68="éves",IF(MOD($K140-1,12)=0,$B$66,),),"")</f>
        <v>29886.032144715726</v>
      </c>
      <c r="W140" s="699">
        <f t="shared" si="48"/>
        <v>15164.444690727119</v>
      </c>
      <c r="X140" s="699">
        <f t="shared" si="49"/>
        <v>20284.328238044225</v>
      </c>
      <c r="Y140" s="698">
        <f t="shared" si="50"/>
        <v>4131252.2864873093</v>
      </c>
      <c r="Z140" s="698">
        <f t="shared" ref="Z140:Z203" si="72">IFERROR((W140+X140)*(1+$B$60)+$G$40+IF(MOD($K140-1,120)=0,$G$42,)+IF($B$36="havi",$B$34,)+IF($B$36="negyedéves",IF(MOD($K140-1,3)=0,$B$34,),)+IF($B$36="féléves",IF(MOD($K140-1,6)=0,$B$34,),)+IF($B$36="éves",IF(MOD($K140-1,12)=0,$B$34,),)+IF($B$68="havi",$B$66,)+IF($B$68="negyedéves",IF(MOD($K140-1,3)=0,$B$66,),)+IF($B$68="féléves",IF(MOD($K140-1,6)=0,$B$66,),)+IF($B$68="éves",IF(MOD($K140-1,12)=0,$B$66,),),"")</f>
        <v>35448.772928771345</v>
      </c>
      <c r="AB140" s="696">
        <f t="shared" si="38"/>
        <v>67</v>
      </c>
      <c r="AC140" s="340"/>
      <c r="AD140" s="340"/>
      <c r="AE140" s="340"/>
      <c r="AF140" s="699">
        <f t="shared" si="51"/>
        <v>20247.929104829476</v>
      </c>
      <c r="AG140" s="699">
        <f t="shared" si="52"/>
        <v>8095.3250713491088</v>
      </c>
      <c r="AH140" s="699">
        <f t="shared" si="53"/>
        <v>0</v>
      </c>
      <c r="AI140" s="698">
        <f t="shared" si="39"/>
        <v>4163732.9655805989</v>
      </c>
      <c r="AJ140" s="698">
        <f t="shared" si="54"/>
        <v>28343.254176178583</v>
      </c>
      <c r="AK140" s="699">
        <f t="shared" si="55"/>
        <v>18406.693313979173</v>
      </c>
      <c r="AL140" s="699">
        <f t="shared" si="56"/>
        <v>13698.146746124465</v>
      </c>
      <c r="AM140" s="699">
        <f t="shared" si="57"/>
        <v>0</v>
      </c>
      <c r="AN140" s="698">
        <f t="shared" si="40"/>
        <v>4259324.4624497592</v>
      </c>
      <c r="AO140" s="698">
        <f t="shared" si="58"/>
        <v>32104.840060103637</v>
      </c>
      <c r="AP140" s="699">
        <f t="shared" si="59"/>
        <v>16061.00873759905</v>
      </c>
      <c r="AQ140" s="699">
        <f t="shared" si="60"/>
        <v>21483.594006364779</v>
      </c>
      <c r="AR140" s="699">
        <f t="shared" si="61"/>
        <v>0</v>
      </c>
      <c r="AS140" s="698">
        <f t="shared" si="41"/>
        <v>4375503.3846423822</v>
      </c>
      <c r="AT140" s="698">
        <f t="shared" si="62"/>
        <v>37544.602743963827</v>
      </c>
      <c r="AW140" s="699">
        <f t="shared" ref="AW140:AW203" si="73">IFERROR(IF(Q139&gt;1,PPMT($AW$71*365/360/12,$K140,$B$13,-$AY$73),""),"")</f>
        <v>9076.6675594156859</v>
      </c>
      <c r="AX140" s="699">
        <f t="shared" ref="AX140:AX203" si="74">IFERROR(IF(Q139&gt;1,IPMT($AW$71*365/360/12,$K140,$B$13,-$AY$73),""),"")</f>
        <v>49062.374841429213</v>
      </c>
      <c r="AY140" s="698">
        <f t="shared" ref="AY140:AY203" si="75">IFERROR(AY139-AW140,"")</f>
        <v>4563233.963763508</v>
      </c>
      <c r="AZ140" s="698">
        <f t="shared" si="64"/>
        <v>58139.042400844897</v>
      </c>
      <c r="BA140" s="971"/>
      <c r="BB140" s="699">
        <f t="shared" si="65"/>
        <v>9303.8589229419049</v>
      </c>
      <c r="BC140" s="699">
        <f t="shared" si="66"/>
        <v>50290.418918739953</v>
      </c>
      <c r="BD140" s="699">
        <f t="shared" si="67"/>
        <v>0</v>
      </c>
      <c r="BE140" s="698">
        <f t="shared" si="68"/>
        <v>4677452.9036475811</v>
      </c>
      <c r="BF140" s="698">
        <f t="shared" si="69"/>
        <v>59594.277841681862</v>
      </c>
    </row>
    <row r="141" spans="6:58" s="68" customFormat="1" hidden="1" x14ac:dyDescent="0.2">
      <c r="F141" s="340"/>
      <c r="G141" s="260"/>
      <c r="H141" s="261"/>
      <c r="I141" s="261"/>
      <c r="J141" s="260"/>
      <c r="K141" s="696">
        <f t="shared" si="63"/>
        <v>68</v>
      </c>
      <c r="L141" s="340"/>
      <c r="M141" s="340"/>
      <c r="N141" s="340"/>
      <c r="O141" s="699">
        <f t="shared" si="42"/>
        <v>18655.151340853918</v>
      </c>
      <c r="P141" s="699">
        <f t="shared" si="43"/>
        <v>7408.088405675041</v>
      </c>
      <c r="Q141" s="698">
        <f t="shared" si="44"/>
        <v>3810134.9321090663</v>
      </c>
      <c r="R141" s="698">
        <f t="shared" si="70"/>
        <v>26063.239746528958</v>
      </c>
      <c r="S141" s="699">
        <f t="shared" si="45"/>
        <v>17189.450762983233</v>
      </c>
      <c r="T141" s="699">
        <f t="shared" si="46"/>
        <v>12696.581381732492</v>
      </c>
      <c r="U141" s="698">
        <f t="shared" si="47"/>
        <v>3947767.4704127396</v>
      </c>
      <c r="V141" s="698">
        <f t="shared" si="71"/>
        <v>29886.032144715726</v>
      </c>
      <c r="W141" s="699">
        <f t="shared" si="48"/>
        <v>15238.629364771445</v>
      </c>
      <c r="X141" s="699">
        <f t="shared" si="49"/>
        <v>20210.143563999904</v>
      </c>
      <c r="Y141" s="698">
        <f t="shared" si="50"/>
        <v>4116013.657122538</v>
      </c>
      <c r="Z141" s="698">
        <f t="shared" si="72"/>
        <v>35448.772928771345</v>
      </c>
      <c r="AB141" s="696">
        <f t="shared" si="38"/>
        <v>68</v>
      </c>
      <c r="AC141" s="340"/>
      <c r="AD141" s="340"/>
      <c r="AE141" s="340"/>
      <c r="AF141" s="699">
        <f t="shared" si="51"/>
        <v>20287.105566732884</v>
      </c>
      <c r="AG141" s="699">
        <f t="shared" si="52"/>
        <v>8056.1486094457023</v>
      </c>
      <c r="AH141" s="699">
        <f t="shared" si="53"/>
        <v>0</v>
      </c>
      <c r="AI141" s="698">
        <f t="shared" si="39"/>
        <v>4143445.8600138659</v>
      </c>
      <c r="AJ141" s="698">
        <f t="shared" si="54"/>
        <v>28343.254176178587</v>
      </c>
      <c r="AK141" s="699">
        <f t="shared" si="55"/>
        <v>18465.635210265958</v>
      </c>
      <c r="AL141" s="699">
        <f t="shared" si="56"/>
        <v>13639.204849837673</v>
      </c>
      <c r="AM141" s="699">
        <f t="shared" si="57"/>
        <v>0</v>
      </c>
      <c r="AN141" s="698">
        <f t="shared" si="40"/>
        <v>4240858.8272394929</v>
      </c>
      <c r="AO141" s="698">
        <f t="shared" si="58"/>
        <v>32104.840060103634</v>
      </c>
      <c r="AP141" s="699">
        <f t="shared" si="59"/>
        <v>16139.579415412953</v>
      </c>
      <c r="AQ141" s="699">
        <f t="shared" si="60"/>
        <v>21405.023328550877</v>
      </c>
      <c r="AR141" s="699">
        <f t="shared" si="61"/>
        <v>0</v>
      </c>
      <c r="AS141" s="698">
        <f t="shared" si="41"/>
        <v>4359363.8052269695</v>
      </c>
      <c r="AT141" s="698">
        <f t="shared" si="62"/>
        <v>37544.602743963827</v>
      </c>
      <c r="AW141" s="699">
        <f t="shared" si="73"/>
        <v>9174.0631438408527</v>
      </c>
      <c r="AX141" s="699">
        <f t="shared" si="74"/>
        <v>48964.979257004044</v>
      </c>
      <c r="AY141" s="698">
        <f t="shared" si="75"/>
        <v>4554059.900619667</v>
      </c>
      <c r="AZ141" s="698">
        <f t="shared" si="64"/>
        <v>58139.042400844897</v>
      </c>
      <c r="BA141" s="971"/>
      <c r="BB141" s="699">
        <f t="shared" si="65"/>
        <v>9403.6923443245378</v>
      </c>
      <c r="BC141" s="699">
        <f t="shared" si="66"/>
        <v>50190.585497357315</v>
      </c>
      <c r="BD141" s="699">
        <f t="shared" si="67"/>
        <v>0</v>
      </c>
      <c r="BE141" s="698">
        <f t="shared" si="68"/>
        <v>4668049.2113032565</v>
      </c>
      <c r="BF141" s="698">
        <f t="shared" si="69"/>
        <v>59594.277841681855</v>
      </c>
    </row>
    <row r="142" spans="6:58" s="68" customFormat="1" hidden="1" x14ac:dyDescent="0.2">
      <c r="F142" s="340"/>
      <c r="G142" s="260"/>
      <c r="H142" s="261"/>
      <c r="I142" s="261"/>
      <c r="J142" s="260"/>
      <c r="K142" s="696">
        <f t="shared" si="63"/>
        <v>69</v>
      </c>
      <c r="L142" s="340"/>
      <c r="M142" s="340"/>
      <c r="N142" s="340"/>
      <c r="O142" s="699">
        <f t="shared" si="42"/>
        <v>18691.24603587302</v>
      </c>
      <c r="P142" s="699">
        <f t="shared" si="43"/>
        <v>7371.9937106559364</v>
      </c>
      <c r="Q142" s="698">
        <f t="shared" si="44"/>
        <v>3791443.6860731933</v>
      </c>
      <c r="R142" s="698">
        <f t="shared" si="70"/>
        <v>26063.239746528958</v>
      </c>
      <c r="S142" s="699">
        <f t="shared" si="45"/>
        <v>17244.494806300303</v>
      </c>
      <c r="T142" s="699">
        <f t="shared" si="46"/>
        <v>12641.537338415426</v>
      </c>
      <c r="U142" s="698">
        <f t="shared" si="47"/>
        <v>3930522.9756064392</v>
      </c>
      <c r="V142" s="698">
        <f t="shared" si="71"/>
        <v>29886.032144715729</v>
      </c>
      <c r="W142" s="699">
        <f t="shared" si="48"/>
        <v>15313.176951271536</v>
      </c>
      <c r="X142" s="699">
        <f t="shared" si="49"/>
        <v>20135.595977499808</v>
      </c>
      <c r="Y142" s="698">
        <f t="shared" si="50"/>
        <v>4100700.4801712665</v>
      </c>
      <c r="Z142" s="698">
        <f t="shared" si="72"/>
        <v>35448.772928771345</v>
      </c>
      <c r="AB142" s="696">
        <f t="shared" si="38"/>
        <v>69</v>
      </c>
      <c r="AC142" s="340"/>
      <c r="AD142" s="340"/>
      <c r="AE142" s="340"/>
      <c r="AF142" s="699">
        <f t="shared" si="51"/>
        <v>20326.357828742035</v>
      </c>
      <c r="AG142" s="699">
        <f t="shared" si="52"/>
        <v>8016.8963474365491</v>
      </c>
      <c r="AH142" s="699">
        <f t="shared" si="53"/>
        <v>0</v>
      </c>
      <c r="AI142" s="698">
        <f t="shared" si="39"/>
        <v>4123119.502185124</v>
      </c>
      <c r="AJ142" s="698">
        <f t="shared" si="54"/>
        <v>28343.254176178583</v>
      </c>
      <c r="AK142" s="699">
        <f t="shared" si="55"/>
        <v>18524.765850238466</v>
      </c>
      <c r="AL142" s="699">
        <f t="shared" si="56"/>
        <v>13580.07420986517</v>
      </c>
      <c r="AM142" s="699">
        <f t="shared" si="57"/>
        <v>0</v>
      </c>
      <c r="AN142" s="698">
        <f t="shared" si="40"/>
        <v>4222334.0613892544</v>
      </c>
      <c r="AO142" s="698">
        <f t="shared" si="58"/>
        <v>32104.840060103634</v>
      </c>
      <c r="AP142" s="699">
        <f t="shared" si="59"/>
        <v>16218.534462073976</v>
      </c>
      <c r="AQ142" s="699">
        <f t="shared" si="60"/>
        <v>21326.068281889853</v>
      </c>
      <c r="AR142" s="699">
        <f t="shared" si="61"/>
        <v>0</v>
      </c>
      <c r="AS142" s="698">
        <f t="shared" si="41"/>
        <v>4343145.2707648957</v>
      </c>
      <c r="AT142" s="698">
        <f t="shared" si="62"/>
        <v>37544.602743963827</v>
      </c>
      <c r="AW142" s="699">
        <f t="shared" si="73"/>
        <v>9272.5038144502832</v>
      </c>
      <c r="AX142" s="699">
        <f t="shared" si="74"/>
        <v>48866.538586394621</v>
      </c>
      <c r="AY142" s="698">
        <f t="shared" si="75"/>
        <v>4544787.3968052166</v>
      </c>
      <c r="AZ142" s="698">
        <f t="shared" si="64"/>
        <v>58139.042400844904</v>
      </c>
      <c r="BA142" s="971"/>
      <c r="BB142" s="699">
        <f t="shared" si="65"/>
        <v>9504.5970106720288</v>
      </c>
      <c r="BC142" s="699">
        <f t="shared" si="66"/>
        <v>50089.68083100982</v>
      </c>
      <c r="BD142" s="699">
        <f t="shared" si="67"/>
        <v>0</v>
      </c>
      <c r="BE142" s="698">
        <f t="shared" si="68"/>
        <v>4658544.6142925844</v>
      </c>
      <c r="BF142" s="698">
        <f t="shared" si="69"/>
        <v>59594.277841681847</v>
      </c>
    </row>
    <row r="143" spans="6:58" s="68" customFormat="1" hidden="1" x14ac:dyDescent="0.2">
      <c r="F143" s="340"/>
      <c r="G143" s="260"/>
      <c r="H143" s="261"/>
      <c r="I143" s="261"/>
      <c r="J143" s="260"/>
      <c r="K143" s="696">
        <f t="shared" si="63"/>
        <v>70</v>
      </c>
      <c r="L143" s="340"/>
      <c r="M143" s="340"/>
      <c r="N143" s="340"/>
      <c r="O143" s="699">
        <f t="shared" si="42"/>
        <v>18727.410568278305</v>
      </c>
      <c r="P143" s="699">
        <f t="shared" si="43"/>
        <v>7335.8291782506494</v>
      </c>
      <c r="Q143" s="698">
        <f t="shared" si="44"/>
        <v>3772716.275504915</v>
      </c>
      <c r="R143" s="698">
        <f t="shared" si="70"/>
        <v>26063.239746528954</v>
      </c>
      <c r="S143" s="699">
        <f t="shared" si="45"/>
        <v>17299.715111601912</v>
      </c>
      <c r="T143" s="699">
        <f t="shared" si="46"/>
        <v>12586.317033113815</v>
      </c>
      <c r="U143" s="698">
        <f t="shared" si="47"/>
        <v>3913223.2604948371</v>
      </c>
      <c r="V143" s="698">
        <f t="shared" si="71"/>
        <v>29886.032144715726</v>
      </c>
      <c r="W143" s="699">
        <f t="shared" si="48"/>
        <v>15388.08922560017</v>
      </c>
      <c r="X143" s="699">
        <f t="shared" si="49"/>
        <v>20060.683703171177</v>
      </c>
      <c r="Y143" s="698">
        <f t="shared" si="50"/>
        <v>4085312.3909456665</v>
      </c>
      <c r="Z143" s="698">
        <f t="shared" si="72"/>
        <v>35448.772928771345</v>
      </c>
      <c r="AB143" s="696">
        <f t="shared" si="38"/>
        <v>70</v>
      </c>
      <c r="AC143" s="340"/>
      <c r="AD143" s="340"/>
      <c r="AE143" s="340"/>
      <c r="AF143" s="699">
        <f t="shared" si="51"/>
        <v>20365.686037517851</v>
      </c>
      <c r="AG143" s="699">
        <f t="shared" si="52"/>
        <v>7977.5681386607303</v>
      </c>
      <c r="AH143" s="699">
        <f t="shared" si="53"/>
        <v>0</v>
      </c>
      <c r="AI143" s="698">
        <f t="shared" si="39"/>
        <v>4102753.8161476059</v>
      </c>
      <c r="AJ143" s="698">
        <f t="shared" si="54"/>
        <v>28343.254176178583</v>
      </c>
      <c r="AK143" s="699">
        <f t="shared" si="55"/>
        <v>18584.085838291539</v>
      </c>
      <c r="AL143" s="699">
        <f t="shared" si="56"/>
        <v>13520.754221812098</v>
      </c>
      <c r="AM143" s="699">
        <f t="shared" si="57"/>
        <v>0</v>
      </c>
      <c r="AN143" s="698">
        <f t="shared" si="40"/>
        <v>4203749.9755509626</v>
      </c>
      <c r="AO143" s="698">
        <f t="shared" si="58"/>
        <v>32104.840060103637</v>
      </c>
      <c r="AP143" s="699">
        <f t="shared" si="59"/>
        <v>16297.875757919865</v>
      </c>
      <c r="AQ143" s="699">
        <f t="shared" si="60"/>
        <v>21246.726986043966</v>
      </c>
      <c r="AR143" s="699">
        <f t="shared" si="61"/>
        <v>0</v>
      </c>
      <c r="AS143" s="698">
        <f t="shared" si="41"/>
        <v>4326847.3950069761</v>
      </c>
      <c r="AT143" s="698">
        <f t="shared" si="62"/>
        <v>37544.602743963827</v>
      </c>
      <c r="AW143" s="699">
        <f t="shared" si="73"/>
        <v>9372.0007853574225</v>
      </c>
      <c r="AX143" s="699">
        <f t="shared" si="74"/>
        <v>48767.041615487477</v>
      </c>
      <c r="AY143" s="698">
        <f t="shared" si="75"/>
        <v>4535415.3960198592</v>
      </c>
      <c r="AZ143" s="698">
        <f t="shared" si="64"/>
        <v>58139.042400844897</v>
      </c>
      <c r="BA143" s="971"/>
      <c r="BB143" s="699">
        <f t="shared" si="65"/>
        <v>9606.5844167900159</v>
      </c>
      <c r="BC143" s="699">
        <f t="shared" si="66"/>
        <v>49987.693424891833</v>
      </c>
      <c r="BD143" s="699">
        <f t="shared" si="67"/>
        <v>0</v>
      </c>
      <c r="BE143" s="698">
        <f t="shared" si="68"/>
        <v>4648938.0298757944</v>
      </c>
      <c r="BF143" s="698">
        <f t="shared" si="69"/>
        <v>59594.277841681847</v>
      </c>
    </row>
    <row r="144" spans="6:58" s="68" customFormat="1" hidden="1" x14ac:dyDescent="0.2">
      <c r="F144" s="340"/>
      <c r="G144" s="260"/>
      <c r="H144" s="261"/>
      <c r="I144" s="261"/>
      <c r="J144" s="260"/>
      <c r="K144" s="696">
        <f t="shared" si="63"/>
        <v>71</v>
      </c>
      <c r="L144" s="340"/>
      <c r="M144" s="340"/>
      <c r="N144" s="340"/>
      <c r="O144" s="699">
        <f t="shared" si="42"/>
        <v>18763.645073193806</v>
      </c>
      <c r="P144" s="699">
        <f t="shared" si="43"/>
        <v>7299.5946733351502</v>
      </c>
      <c r="Q144" s="698">
        <f t="shared" si="44"/>
        <v>3753952.6304317215</v>
      </c>
      <c r="R144" s="698">
        <f t="shared" si="70"/>
        <v>26063.239746528954</v>
      </c>
      <c r="S144" s="699">
        <f t="shared" si="45"/>
        <v>17355.11224331403</v>
      </c>
      <c r="T144" s="699">
        <f t="shared" si="46"/>
        <v>12530.919901401699</v>
      </c>
      <c r="U144" s="698">
        <f t="shared" si="47"/>
        <v>3895868.1482515233</v>
      </c>
      <c r="V144" s="698">
        <f t="shared" si="71"/>
        <v>29886.032144715729</v>
      </c>
      <c r="W144" s="699">
        <f t="shared" si="48"/>
        <v>15463.367971815265</v>
      </c>
      <c r="X144" s="699">
        <f t="shared" si="49"/>
        <v>19985.404956956078</v>
      </c>
      <c r="Y144" s="698">
        <f t="shared" si="50"/>
        <v>4069849.0229738513</v>
      </c>
      <c r="Z144" s="698">
        <f t="shared" si="72"/>
        <v>35448.772928771345</v>
      </c>
      <c r="AB144" s="696">
        <f t="shared" si="38"/>
        <v>71</v>
      </c>
      <c r="AC144" s="340"/>
      <c r="AD144" s="340"/>
      <c r="AE144" s="340"/>
      <c r="AF144" s="699">
        <f t="shared" si="51"/>
        <v>20405.09034000503</v>
      </c>
      <c r="AG144" s="699">
        <f t="shared" si="52"/>
        <v>7938.163836173555</v>
      </c>
      <c r="AH144" s="699">
        <f t="shared" si="53"/>
        <v>0</v>
      </c>
      <c r="AI144" s="698">
        <f t="shared" si="39"/>
        <v>4082348.7258076007</v>
      </c>
      <c r="AJ144" s="698">
        <f t="shared" si="54"/>
        <v>28343.254176178583</v>
      </c>
      <c r="AK144" s="699">
        <f t="shared" si="55"/>
        <v>18643.595780755426</v>
      </c>
      <c r="AL144" s="699">
        <f t="shared" si="56"/>
        <v>13461.244279348206</v>
      </c>
      <c r="AM144" s="699">
        <f t="shared" si="57"/>
        <v>0</v>
      </c>
      <c r="AN144" s="698">
        <f t="shared" si="40"/>
        <v>4185106.3797702072</v>
      </c>
      <c r="AO144" s="698">
        <f t="shared" si="58"/>
        <v>32104.840060103634</v>
      </c>
      <c r="AP144" s="699">
        <f t="shared" si="59"/>
        <v>16377.605192486995</v>
      </c>
      <c r="AQ144" s="699">
        <f t="shared" si="60"/>
        <v>21166.997551476838</v>
      </c>
      <c r="AR144" s="699">
        <f t="shared" si="61"/>
        <v>0</v>
      </c>
      <c r="AS144" s="698">
        <f t="shared" si="41"/>
        <v>4310469.789814489</v>
      </c>
      <c r="AT144" s="698">
        <f t="shared" si="62"/>
        <v>37544.602743963835</v>
      </c>
      <c r="AW144" s="699">
        <f t="shared" si="73"/>
        <v>9472.5653910067831</v>
      </c>
      <c r="AX144" s="699">
        <f t="shared" si="74"/>
        <v>48666.47700983812</v>
      </c>
      <c r="AY144" s="698">
        <f t="shared" si="75"/>
        <v>4525942.8306288524</v>
      </c>
      <c r="AZ144" s="698">
        <f t="shared" si="64"/>
        <v>58139.042400844904</v>
      </c>
      <c r="BA144" s="971"/>
      <c r="BB144" s="699">
        <f t="shared" si="65"/>
        <v>9709.6661808271219</v>
      </c>
      <c r="BC144" s="699">
        <f t="shared" si="66"/>
        <v>49884.611660854738</v>
      </c>
      <c r="BD144" s="699">
        <f t="shared" si="67"/>
        <v>0</v>
      </c>
      <c r="BE144" s="698">
        <f t="shared" si="68"/>
        <v>4639228.3636949677</v>
      </c>
      <c r="BF144" s="698">
        <f t="shared" si="69"/>
        <v>59594.277841681862</v>
      </c>
    </row>
    <row r="145" spans="6:58" s="68" customFormat="1" hidden="1" x14ac:dyDescent="0.2">
      <c r="F145" s="340"/>
      <c r="G145" s="260"/>
      <c r="H145" s="261"/>
      <c r="I145" s="261"/>
      <c r="J145" s="260"/>
      <c r="K145" s="696">
        <f t="shared" si="63"/>
        <v>72</v>
      </c>
      <c r="L145" s="340"/>
      <c r="M145" s="340"/>
      <c r="N145" s="340"/>
      <c r="O145" s="699">
        <f t="shared" si="42"/>
        <v>18799.949686004988</v>
      </c>
      <c r="P145" s="699">
        <f t="shared" si="43"/>
        <v>7263.2900605239729</v>
      </c>
      <c r="Q145" s="698">
        <f t="shared" si="44"/>
        <v>3735152.6807457167</v>
      </c>
      <c r="R145" s="698">
        <f t="shared" si="70"/>
        <v>26063.239746528961</v>
      </c>
      <c r="S145" s="699">
        <f t="shared" si="45"/>
        <v>17410.68676767002</v>
      </c>
      <c r="T145" s="699">
        <f t="shared" si="46"/>
        <v>12475.345377045707</v>
      </c>
      <c r="U145" s="698">
        <f t="shared" si="47"/>
        <v>3878457.4614838534</v>
      </c>
      <c r="V145" s="698">
        <f t="shared" si="71"/>
        <v>29886.032144715726</v>
      </c>
      <c r="W145" s="699">
        <f t="shared" si="48"/>
        <v>15539.014982702387</v>
      </c>
      <c r="X145" s="699">
        <f t="shared" si="49"/>
        <v>19909.757946068959</v>
      </c>
      <c r="Y145" s="698">
        <f t="shared" si="50"/>
        <v>4054310.0079911491</v>
      </c>
      <c r="Z145" s="698">
        <f t="shared" si="72"/>
        <v>35448.772928771345</v>
      </c>
      <c r="AB145" s="696">
        <f t="shared" si="38"/>
        <v>72</v>
      </c>
      <c r="AC145" s="340"/>
      <c r="AD145" s="340"/>
      <c r="AE145" s="340"/>
      <c r="AF145" s="699">
        <f t="shared" si="51"/>
        <v>20444.57088343256</v>
      </c>
      <c r="AG145" s="699">
        <f t="shared" si="52"/>
        <v>7898.6832927460255</v>
      </c>
      <c r="AH145" s="699">
        <f t="shared" si="53"/>
        <v>0</v>
      </c>
      <c r="AI145" s="698">
        <f t="shared" si="39"/>
        <v>4061904.1549241683</v>
      </c>
      <c r="AJ145" s="698">
        <f t="shared" si="54"/>
        <v>28343.254176178583</v>
      </c>
      <c r="AK145" s="699">
        <f t="shared" si="55"/>
        <v>18703.296285901972</v>
      </c>
      <c r="AL145" s="699">
        <f t="shared" si="56"/>
        <v>13401.543774201658</v>
      </c>
      <c r="AM145" s="699">
        <f t="shared" si="57"/>
        <v>0</v>
      </c>
      <c r="AN145" s="698">
        <f t="shared" si="40"/>
        <v>4166403.0834843051</v>
      </c>
      <c r="AO145" s="698">
        <f t="shared" si="58"/>
        <v>32104.84006010363</v>
      </c>
      <c r="AP145" s="699">
        <f t="shared" si="59"/>
        <v>16457.724664555382</v>
      </c>
      <c r="AQ145" s="699">
        <f t="shared" si="60"/>
        <v>21086.878079408452</v>
      </c>
      <c r="AR145" s="699">
        <f t="shared" si="61"/>
        <v>0</v>
      </c>
      <c r="AS145" s="698">
        <f t="shared" si="41"/>
        <v>4294012.065149934</v>
      </c>
      <c r="AT145" s="698">
        <f t="shared" si="62"/>
        <v>37544.602743963835</v>
      </c>
      <c r="AW145" s="699">
        <f t="shared" si="73"/>
        <v>9574.2090874651458</v>
      </c>
      <c r="AX145" s="699">
        <f t="shared" si="74"/>
        <v>48564.833313379757</v>
      </c>
      <c r="AY145" s="698">
        <f t="shared" si="75"/>
        <v>4516368.6215413874</v>
      </c>
      <c r="AZ145" s="698">
        <f t="shared" si="64"/>
        <v>58139.042400844904</v>
      </c>
      <c r="BA145" s="971"/>
      <c r="BB145" s="699">
        <f t="shared" si="65"/>
        <v>9813.8540455984767</v>
      </c>
      <c r="BC145" s="699">
        <f t="shared" si="66"/>
        <v>49780.423796083385</v>
      </c>
      <c r="BD145" s="699">
        <f t="shared" si="67"/>
        <v>0</v>
      </c>
      <c r="BE145" s="698">
        <f t="shared" si="68"/>
        <v>4629414.5096493689</v>
      </c>
      <c r="BF145" s="698">
        <f t="shared" si="69"/>
        <v>59594.277841681862</v>
      </c>
    </row>
    <row r="146" spans="6:58" s="68" customFormat="1" hidden="1" x14ac:dyDescent="0.2">
      <c r="F146" s="340"/>
      <c r="G146" s="260"/>
      <c r="H146" s="261"/>
      <c r="I146" s="261"/>
      <c r="J146" s="260"/>
      <c r="K146" s="696">
        <f t="shared" si="63"/>
        <v>73</v>
      </c>
      <c r="L146" s="340"/>
      <c r="M146" s="340"/>
      <c r="N146" s="340"/>
      <c r="O146" s="699">
        <f t="shared" si="42"/>
        <v>18836.32454235926</v>
      </c>
      <c r="P146" s="699">
        <f t="shared" si="43"/>
        <v>7226.9152041696962</v>
      </c>
      <c r="Q146" s="698">
        <f t="shared" si="44"/>
        <v>3716316.3562033572</v>
      </c>
      <c r="R146" s="698">
        <f t="shared" si="70"/>
        <v>26063.239746528954</v>
      </c>
      <c r="S146" s="699">
        <f t="shared" si="45"/>
        <v>17466.439252716449</v>
      </c>
      <c r="T146" s="699">
        <f t="shared" si="46"/>
        <v>12419.592891999284</v>
      </c>
      <c r="U146" s="698">
        <f t="shared" si="47"/>
        <v>3860991.0222311369</v>
      </c>
      <c r="V146" s="698">
        <f t="shared" si="71"/>
        <v>29886.032144715733</v>
      </c>
      <c r="W146" s="699">
        <f t="shared" si="48"/>
        <v>15615.03205981742</v>
      </c>
      <c r="X146" s="699">
        <f t="shared" si="49"/>
        <v>19833.740868953922</v>
      </c>
      <c r="Y146" s="698">
        <f t="shared" si="50"/>
        <v>4038694.9759313315</v>
      </c>
      <c r="Z146" s="698">
        <f t="shared" si="72"/>
        <v>35448.772928771345</v>
      </c>
      <c r="AB146" s="696">
        <f t="shared" si="38"/>
        <v>73</v>
      </c>
      <c r="AC146" s="340"/>
      <c r="AD146" s="340"/>
      <c r="AE146" s="340"/>
      <c r="AF146" s="699">
        <f t="shared" si="51"/>
        <v>20484.12781531431</v>
      </c>
      <c r="AG146" s="699">
        <f t="shared" si="52"/>
        <v>7859.1263608642721</v>
      </c>
      <c r="AH146" s="699">
        <f t="shared" si="53"/>
        <v>0</v>
      </c>
      <c r="AI146" s="698">
        <f t="shared" si="39"/>
        <v>4041420.0271088541</v>
      </c>
      <c r="AJ146" s="698">
        <f t="shared" si="54"/>
        <v>28343.254176178583</v>
      </c>
      <c r="AK146" s="699">
        <f t="shared" si="55"/>
        <v>18763.187963950826</v>
      </c>
      <c r="AL146" s="699">
        <f t="shared" si="56"/>
        <v>13341.652096152809</v>
      </c>
      <c r="AM146" s="699">
        <f t="shared" si="57"/>
        <v>0</v>
      </c>
      <c r="AN146" s="698">
        <f t="shared" si="40"/>
        <v>4147639.8955203542</v>
      </c>
      <c r="AO146" s="698">
        <f t="shared" si="58"/>
        <v>32104.840060103634</v>
      </c>
      <c r="AP146" s="699">
        <f t="shared" si="59"/>
        <v>16538.236082193896</v>
      </c>
      <c r="AQ146" s="699">
        <f t="shared" si="60"/>
        <v>21006.366661769938</v>
      </c>
      <c r="AR146" s="699">
        <f t="shared" si="61"/>
        <v>0</v>
      </c>
      <c r="AS146" s="698">
        <f t="shared" si="41"/>
        <v>4277473.8290677406</v>
      </c>
      <c r="AT146" s="698">
        <f t="shared" si="62"/>
        <v>37544.602743963835</v>
      </c>
      <c r="AW146" s="699">
        <f t="shared" si="73"/>
        <v>9676.9434537265915</v>
      </c>
      <c r="AX146" s="699">
        <f t="shared" si="74"/>
        <v>48462.098947118313</v>
      </c>
      <c r="AY146" s="698">
        <f t="shared" si="75"/>
        <v>4506691.678087661</v>
      </c>
      <c r="AZ146" s="698">
        <f t="shared" si="64"/>
        <v>58139.042400844904</v>
      </c>
      <c r="BA146" s="971"/>
      <c r="BB146" s="699">
        <f t="shared" si="65"/>
        <v>9919.1598799234107</v>
      </c>
      <c r="BC146" s="699">
        <f t="shared" si="66"/>
        <v>49675.117961758457</v>
      </c>
      <c r="BD146" s="699">
        <f t="shared" si="67"/>
        <v>0</v>
      </c>
      <c r="BE146" s="698">
        <f t="shared" si="68"/>
        <v>4619495.3497694451</v>
      </c>
      <c r="BF146" s="698">
        <f t="shared" si="69"/>
        <v>59594.277841681869</v>
      </c>
    </row>
    <row r="147" spans="6:58" s="68" customFormat="1" hidden="1" x14ac:dyDescent="0.2">
      <c r="F147" s="340"/>
      <c r="G147" s="260"/>
      <c r="H147" s="261"/>
      <c r="I147" s="261"/>
      <c r="J147" s="260"/>
      <c r="K147" s="696">
        <f t="shared" si="63"/>
        <v>74</v>
      </c>
      <c r="L147" s="340"/>
      <c r="M147" s="340"/>
      <c r="N147" s="340"/>
      <c r="O147" s="699">
        <f t="shared" si="42"/>
        <v>18872.769778166508</v>
      </c>
      <c r="P147" s="699">
        <f t="shared" si="43"/>
        <v>7190.4699683624494</v>
      </c>
      <c r="Q147" s="698">
        <f t="shared" si="44"/>
        <v>3697443.5864251908</v>
      </c>
      <c r="R147" s="698">
        <f t="shared" si="70"/>
        <v>26063.239746528958</v>
      </c>
      <c r="S147" s="699">
        <f t="shared" si="45"/>
        <v>17522.370268318868</v>
      </c>
      <c r="T147" s="699">
        <f t="shared" si="46"/>
        <v>12363.66187639686</v>
      </c>
      <c r="U147" s="698">
        <f t="shared" si="47"/>
        <v>3843468.6519628181</v>
      </c>
      <c r="V147" s="698">
        <f t="shared" si="71"/>
        <v>29886.032144715726</v>
      </c>
      <c r="W147" s="699">
        <f t="shared" si="48"/>
        <v>15691.421013529492</v>
      </c>
      <c r="X147" s="699">
        <f t="shared" si="49"/>
        <v>19757.351915241848</v>
      </c>
      <c r="Y147" s="698">
        <f t="shared" si="50"/>
        <v>4023003.5549178021</v>
      </c>
      <c r="Z147" s="698">
        <f t="shared" si="72"/>
        <v>35448.772928771345</v>
      </c>
      <c r="AB147" s="696">
        <f t="shared" si="38"/>
        <v>74</v>
      </c>
      <c r="AC147" s="340"/>
      <c r="AD147" s="340"/>
      <c r="AE147" s="340"/>
      <c r="AF147" s="699">
        <f t="shared" si="51"/>
        <v>20523.761283449567</v>
      </c>
      <c r="AG147" s="699">
        <f t="shared" si="52"/>
        <v>7819.4928927290175</v>
      </c>
      <c r="AH147" s="699">
        <f t="shared" si="53"/>
        <v>0</v>
      </c>
      <c r="AI147" s="698">
        <f t="shared" si="39"/>
        <v>4020896.2658254048</v>
      </c>
      <c r="AJ147" s="698">
        <f t="shared" si="54"/>
        <v>28343.254176178583</v>
      </c>
      <c r="AK147" s="699">
        <f t="shared" si="55"/>
        <v>18823.271427075666</v>
      </c>
      <c r="AL147" s="699">
        <f t="shared" si="56"/>
        <v>13281.568633027968</v>
      </c>
      <c r="AM147" s="699">
        <f t="shared" si="57"/>
        <v>0</v>
      </c>
      <c r="AN147" s="698">
        <f t="shared" si="40"/>
        <v>4128816.6240932783</v>
      </c>
      <c r="AO147" s="698">
        <f t="shared" si="58"/>
        <v>32104.840060103634</v>
      </c>
      <c r="AP147" s="699">
        <f t="shared" si="59"/>
        <v>16619.141362805713</v>
      </c>
      <c r="AQ147" s="699">
        <f t="shared" si="60"/>
        <v>20925.461381158126</v>
      </c>
      <c r="AR147" s="699">
        <f t="shared" si="61"/>
        <v>0</v>
      </c>
      <c r="AS147" s="698">
        <f t="shared" si="41"/>
        <v>4260854.6877049347</v>
      </c>
      <c r="AT147" s="698">
        <f t="shared" si="62"/>
        <v>37544.602743963842</v>
      </c>
      <c r="AW147" s="699">
        <f t="shared" si="73"/>
        <v>9780.7801930315673</v>
      </c>
      <c r="AX147" s="699">
        <f t="shared" si="74"/>
        <v>48358.262207813328</v>
      </c>
      <c r="AY147" s="698">
        <f t="shared" si="75"/>
        <v>4496910.8978946293</v>
      </c>
      <c r="AZ147" s="698">
        <f t="shared" si="64"/>
        <v>58139.042400844897</v>
      </c>
      <c r="BA147" s="971"/>
      <c r="BB147" s="699">
        <f t="shared" si="65"/>
        <v>10025.595679977541</v>
      </c>
      <c r="BC147" s="699">
        <f t="shared" si="66"/>
        <v>49568.682161704302</v>
      </c>
      <c r="BD147" s="699">
        <f t="shared" si="67"/>
        <v>0</v>
      </c>
      <c r="BE147" s="698">
        <f t="shared" si="68"/>
        <v>4609469.7540894672</v>
      </c>
      <c r="BF147" s="698">
        <f t="shared" si="69"/>
        <v>59594.277841681847</v>
      </c>
    </row>
    <row r="148" spans="6:58" s="68" customFormat="1" hidden="1" x14ac:dyDescent="0.2">
      <c r="F148" s="340"/>
      <c r="G148" s="260"/>
      <c r="H148" s="261"/>
      <c r="I148" s="261"/>
      <c r="J148" s="260"/>
      <c r="K148" s="696">
        <f t="shared" si="63"/>
        <v>75</v>
      </c>
      <c r="L148" s="340"/>
      <c r="M148" s="340"/>
      <c r="N148" s="340"/>
      <c r="O148" s="699">
        <f t="shared" si="42"/>
        <v>18909.285529599565</v>
      </c>
      <c r="P148" s="699">
        <f t="shared" si="43"/>
        <v>7153.9542169293918</v>
      </c>
      <c r="Q148" s="698">
        <f t="shared" si="44"/>
        <v>3678534.3008955913</v>
      </c>
      <c r="R148" s="698">
        <f t="shared" si="70"/>
        <v>26063.239746528958</v>
      </c>
      <c r="S148" s="699">
        <f t="shared" si="45"/>
        <v>17578.480386167663</v>
      </c>
      <c r="T148" s="699">
        <f t="shared" si="46"/>
        <v>12307.551758548068</v>
      </c>
      <c r="U148" s="698">
        <f t="shared" si="47"/>
        <v>3825890.1715766503</v>
      </c>
      <c r="V148" s="698">
        <f t="shared" si="71"/>
        <v>29886.032144715733</v>
      </c>
      <c r="W148" s="699">
        <f t="shared" si="48"/>
        <v>15768.183663064081</v>
      </c>
      <c r="X148" s="699">
        <f t="shared" si="49"/>
        <v>19680.589265707262</v>
      </c>
      <c r="Y148" s="698">
        <f t="shared" si="50"/>
        <v>4007235.371254738</v>
      </c>
      <c r="Z148" s="698">
        <f t="shared" si="72"/>
        <v>35448.772928771345</v>
      </c>
      <c r="AB148" s="696">
        <f t="shared" si="38"/>
        <v>75</v>
      </c>
      <c r="AC148" s="340"/>
      <c r="AD148" s="340"/>
      <c r="AE148" s="340"/>
      <c r="AF148" s="699">
        <f t="shared" si="51"/>
        <v>20563.471435923577</v>
      </c>
      <c r="AG148" s="699">
        <f t="shared" si="52"/>
        <v>7779.7827402550092</v>
      </c>
      <c r="AH148" s="699">
        <f t="shared" si="53"/>
        <v>0</v>
      </c>
      <c r="AI148" s="698">
        <f t="shared" si="39"/>
        <v>4000332.7943894812</v>
      </c>
      <c r="AJ148" s="698">
        <f t="shared" si="54"/>
        <v>28343.254176178587</v>
      </c>
      <c r="AK148" s="699">
        <f t="shared" si="55"/>
        <v>18883.54728941049</v>
      </c>
      <c r="AL148" s="699">
        <f t="shared" si="56"/>
        <v>13221.29277069314</v>
      </c>
      <c r="AM148" s="699">
        <f t="shared" si="57"/>
        <v>0</v>
      </c>
      <c r="AN148" s="698">
        <f t="shared" si="40"/>
        <v>4109933.0768038677</v>
      </c>
      <c r="AO148" s="698">
        <f t="shared" si="58"/>
        <v>32104.84006010363</v>
      </c>
      <c r="AP148" s="699">
        <f t="shared" si="59"/>
        <v>16700.442433173965</v>
      </c>
      <c r="AQ148" s="699">
        <f t="shared" si="60"/>
        <v>20844.16031078987</v>
      </c>
      <c r="AR148" s="699">
        <f t="shared" si="61"/>
        <v>0</v>
      </c>
      <c r="AS148" s="698">
        <f t="shared" si="41"/>
        <v>4244154.245271761</v>
      </c>
      <c r="AT148" s="698">
        <f t="shared" si="62"/>
        <v>37544.602743963835</v>
      </c>
      <c r="AW148" s="699">
        <f t="shared" si="73"/>
        <v>9885.7311342000794</v>
      </c>
      <c r="AX148" s="699">
        <f t="shared" si="74"/>
        <v>48253.311266644821</v>
      </c>
      <c r="AY148" s="698">
        <f t="shared" si="75"/>
        <v>4487025.1667604288</v>
      </c>
      <c r="AZ148" s="698">
        <f t="shared" si="64"/>
        <v>58139.042400844904</v>
      </c>
      <c r="BA148" s="971"/>
      <c r="BB148" s="699">
        <f t="shared" si="65"/>
        <v>10133.173570659335</v>
      </c>
      <c r="BC148" s="699">
        <f t="shared" si="66"/>
        <v>49461.104271022508</v>
      </c>
      <c r="BD148" s="699">
        <f t="shared" si="67"/>
        <v>0</v>
      </c>
      <c r="BE148" s="698">
        <f t="shared" si="68"/>
        <v>4599336.5805188082</v>
      </c>
      <c r="BF148" s="698">
        <f t="shared" si="69"/>
        <v>59594.277841681847</v>
      </c>
    </row>
    <row r="149" spans="6:58" s="68" customFormat="1" hidden="1" x14ac:dyDescent="0.2">
      <c r="F149" s="340"/>
      <c r="G149" s="260"/>
      <c r="H149" s="261"/>
      <c r="I149" s="261"/>
      <c r="J149" s="260"/>
      <c r="K149" s="696">
        <f t="shared" si="63"/>
        <v>76</v>
      </c>
      <c r="L149" s="340"/>
      <c r="M149" s="340"/>
      <c r="N149" s="340"/>
      <c r="O149" s="699">
        <f t="shared" si="42"/>
        <v>18945.871933094739</v>
      </c>
      <c r="P149" s="699">
        <f t="shared" si="43"/>
        <v>7117.3678134342163</v>
      </c>
      <c r="Q149" s="698">
        <f t="shared" si="44"/>
        <v>3659588.4289624966</v>
      </c>
      <c r="R149" s="698">
        <f t="shared" si="70"/>
        <v>26063.239746528954</v>
      </c>
      <c r="S149" s="699">
        <f t="shared" si="45"/>
        <v>17634.770179783874</v>
      </c>
      <c r="T149" s="699">
        <f t="shared" si="46"/>
        <v>12251.261964931849</v>
      </c>
      <c r="U149" s="698">
        <f t="shared" si="47"/>
        <v>3808255.4013968664</v>
      </c>
      <c r="V149" s="698">
        <f t="shared" si="71"/>
        <v>29886.032144715726</v>
      </c>
      <c r="W149" s="699">
        <f t="shared" si="48"/>
        <v>15845.321836546342</v>
      </c>
      <c r="X149" s="699">
        <f t="shared" si="49"/>
        <v>19603.451092225001</v>
      </c>
      <c r="Y149" s="698">
        <f t="shared" si="50"/>
        <v>3991390.0494181914</v>
      </c>
      <c r="Z149" s="698">
        <f t="shared" si="72"/>
        <v>35448.772928771345</v>
      </c>
      <c r="AB149" s="696">
        <f t="shared" si="38"/>
        <v>76</v>
      </c>
      <c r="AC149" s="340"/>
      <c r="AD149" s="340"/>
      <c r="AE149" s="340"/>
      <c r="AF149" s="699">
        <f t="shared" si="51"/>
        <v>20603.258421108105</v>
      </c>
      <c r="AG149" s="699">
        <f t="shared" si="52"/>
        <v>7739.9957550704794</v>
      </c>
      <c r="AH149" s="699">
        <f t="shared" si="53"/>
        <v>0</v>
      </c>
      <c r="AI149" s="698">
        <f t="shared" si="39"/>
        <v>3979729.5359683731</v>
      </c>
      <c r="AJ149" s="698">
        <f t="shared" si="54"/>
        <v>28343.254176178583</v>
      </c>
      <c r="AK149" s="699">
        <f t="shared" si="55"/>
        <v>18944.016167055874</v>
      </c>
      <c r="AL149" s="699">
        <f t="shared" si="56"/>
        <v>13160.823893047755</v>
      </c>
      <c r="AM149" s="699">
        <f t="shared" si="57"/>
        <v>0</v>
      </c>
      <c r="AN149" s="698">
        <f t="shared" si="40"/>
        <v>4090989.0606368119</v>
      </c>
      <c r="AO149" s="698">
        <f t="shared" si="58"/>
        <v>32104.840060103626</v>
      </c>
      <c r="AP149" s="699">
        <f t="shared" si="59"/>
        <v>16782.141229507641</v>
      </c>
      <c r="AQ149" s="699">
        <f t="shared" si="60"/>
        <v>20762.461514456198</v>
      </c>
      <c r="AR149" s="699">
        <f t="shared" si="61"/>
        <v>0</v>
      </c>
      <c r="AS149" s="698">
        <f t="shared" si="41"/>
        <v>4227372.1040422535</v>
      </c>
      <c r="AT149" s="698">
        <f t="shared" si="62"/>
        <v>37544.602743963842</v>
      </c>
      <c r="AW149" s="699">
        <f t="shared" si="73"/>
        <v>9991.8082329792105</v>
      </c>
      <c r="AX149" s="699">
        <f t="shared" si="74"/>
        <v>48147.234167865689</v>
      </c>
      <c r="AY149" s="698">
        <f t="shared" si="75"/>
        <v>4477033.3585274499</v>
      </c>
      <c r="AZ149" s="698">
        <f t="shared" si="64"/>
        <v>58139.042400844897</v>
      </c>
      <c r="BA149" s="971"/>
      <c r="BB149" s="699">
        <f t="shared" si="65"/>
        <v>10241.905806971354</v>
      </c>
      <c r="BC149" s="699">
        <f t="shared" si="66"/>
        <v>49352.372034710497</v>
      </c>
      <c r="BD149" s="699">
        <f t="shared" si="67"/>
        <v>0</v>
      </c>
      <c r="BE149" s="698">
        <f t="shared" si="68"/>
        <v>4589094.6747118365</v>
      </c>
      <c r="BF149" s="698">
        <f t="shared" si="69"/>
        <v>59594.277841681847</v>
      </c>
    </row>
    <row r="150" spans="6:58" s="68" customFormat="1" hidden="1" x14ac:dyDescent="0.2">
      <c r="F150" s="340"/>
      <c r="G150" s="260"/>
      <c r="H150" s="261"/>
      <c r="I150" s="261"/>
      <c r="J150" s="260"/>
      <c r="K150" s="696">
        <f t="shared" si="63"/>
        <v>77</v>
      </c>
      <c r="L150" s="340"/>
      <c r="M150" s="340"/>
      <c r="N150" s="340"/>
      <c r="O150" s="699">
        <f t="shared" si="42"/>
        <v>18982.529125352325</v>
      </c>
      <c r="P150" s="699">
        <f t="shared" si="43"/>
        <v>7080.7106211766313</v>
      </c>
      <c r="Q150" s="698">
        <f t="shared" si="44"/>
        <v>3640605.8998371442</v>
      </c>
      <c r="R150" s="698">
        <f t="shared" si="70"/>
        <v>26063.239746528954</v>
      </c>
      <c r="S150" s="699">
        <f t="shared" si="45"/>
        <v>17691.240224525089</v>
      </c>
      <c r="T150" s="699">
        <f t="shared" si="46"/>
        <v>12194.791920190639</v>
      </c>
      <c r="U150" s="698">
        <f t="shared" si="47"/>
        <v>3790564.1611723416</v>
      </c>
      <c r="V150" s="698">
        <f t="shared" si="71"/>
        <v>29886.032144715726</v>
      </c>
      <c r="W150" s="699">
        <f t="shared" si="48"/>
        <v>15922.837371044639</v>
      </c>
      <c r="X150" s="699">
        <f t="shared" si="49"/>
        <v>19525.935557726705</v>
      </c>
      <c r="Y150" s="698">
        <f t="shared" si="50"/>
        <v>3975467.2120471466</v>
      </c>
      <c r="Z150" s="698">
        <f t="shared" si="72"/>
        <v>35448.772928771345</v>
      </c>
      <c r="AB150" s="696">
        <f t="shared" si="38"/>
        <v>77</v>
      </c>
      <c r="AC150" s="340"/>
      <c r="AD150" s="340"/>
      <c r="AE150" s="340"/>
      <c r="AF150" s="699">
        <f t="shared" si="51"/>
        <v>20643.122387661999</v>
      </c>
      <c r="AG150" s="699">
        <f t="shared" si="52"/>
        <v>7700.1317885165836</v>
      </c>
      <c r="AH150" s="699">
        <f t="shared" si="53"/>
        <v>0</v>
      </c>
      <c r="AI150" s="698">
        <f t="shared" si="39"/>
        <v>3959086.413580711</v>
      </c>
      <c r="AJ150" s="698">
        <f t="shared" si="54"/>
        <v>28343.254176178583</v>
      </c>
      <c r="AK150" s="699">
        <f t="shared" si="55"/>
        <v>19004.678678085264</v>
      </c>
      <c r="AL150" s="699">
        <f t="shared" si="56"/>
        <v>13100.161382018367</v>
      </c>
      <c r="AM150" s="699">
        <f t="shared" si="57"/>
        <v>0</v>
      </c>
      <c r="AN150" s="698">
        <f t="shared" si="40"/>
        <v>4071984.3819587268</v>
      </c>
      <c r="AO150" s="698">
        <f t="shared" si="58"/>
        <v>32104.84006010363</v>
      </c>
      <c r="AP150" s="699">
        <f t="shared" si="59"/>
        <v>16864.239697487686</v>
      </c>
      <c r="AQ150" s="699">
        <f t="shared" si="60"/>
        <v>20680.363046476148</v>
      </c>
      <c r="AR150" s="699">
        <f t="shared" si="61"/>
        <v>0</v>
      </c>
      <c r="AS150" s="698">
        <f t="shared" si="41"/>
        <v>4210507.8643447654</v>
      </c>
      <c r="AT150" s="698">
        <f t="shared" si="62"/>
        <v>37544.602743963835</v>
      </c>
      <c r="AW150" s="699">
        <f t="shared" si="73"/>
        <v>10099.02357340508</v>
      </c>
      <c r="AX150" s="699">
        <f t="shared" si="74"/>
        <v>48040.018827439824</v>
      </c>
      <c r="AY150" s="698">
        <f t="shared" si="75"/>
        <v>4466934.3349540448</v>
      </c>
      <c r="AZ150" s="698">
        <f t="shared" si="64"/>
        <v>58139.042400844904</v>
      </c>
      <c r="BA150" s="971"/>
      <c r="BB150" s="699">
        <f t="shared" si="65"/>
        <v>10351.804775416298</v>
      </c>
      <c r="BC150" s="699">
        <f t="shared" si="66"/>
        <v>49242.473066265549</v>
      </c>
      <c r="BD150" s="699">
        <f t="shared" si="67"/>
        <v>0</v>
      </c>
      <c r="BE150" s="698">
        <f t="shared" si="68"/>
        <v>4578742.8699364206</v>
      </c>
      <c r="BF150" s="698">
        <f t="shared" si="69"/>
        <v>59594.277841681847</v>
      </c>
    </row>
    <row r="151" spans="6:58" s="68" customFormat="1" hidden="1" x14ac:dyDescent="0.2">
      <c r="F151" s="340"/>
      <c r="G151" s="260"/>
      <c r="H151" s="261"/>
      <c r="I151" s="261"/>
      <c r="J151" s="260"/>
      <c r="K151" s="696">
        <f t="shared" si="63"/>
        <v>78</v>
      </c>
      <c r="L151" s="340"/>
      <c r="M151" s="340"/>
      <c r="N151" s="340"/>
      <c r="O151" s="699">
        <f t="shared" si="42"/>
        <v>19019.257243337106</v>
      </c>
      <c r="P151" s="699">
        <f t="shared" si="43"/>
        <v>7043.982503191849</v>
      </c>
      <c r="Q151" s="698">
        <f t="shared" si="44"/>
        <v>3621586.6425938071</v>
      </c>
      <c r="R151" s="698">
        <f t="shared" si="70"/>
        <v>26063.239746528954</v>
      </c>
      <c r="S151" s="699">
        <f t="shared" si="45"/>
        <v>17747.891097591284</v>
      </c>
      <c r="T151" s="699">
        <f t="shared" si="46"/>
        <v>12138.141047124445</v>
      </c>
      <c r="U151" s="698">
        <f t="shared" si="47"/>
        <v>3772816.2700747503</v>
      </c>
      <c r="V151" s="698">
        <f t="shared" si="71"/>
        <v>29886.032144715729</v>
      </c>
      <c r="W151" s="699">
        <f t="shared" si="48"/>
        <v>16000.732112614311</v>
      </c>
      <c r="X151" s="699">
        <f t="shared" si="49"/>
        <v>19448.040816157034</v>
      </c>
      <c r="Y151" s="698">
        <f t="shared" si="50"/>
        <v>3959466.4799345322</v>
      </c>
      <c r="Z151" s="698">
        <f t="shared" si="72"/>
        <v>35448.772928771345</v>
      </c>
      <c r="AB151" s="696">
        <f t="shared" si="38"/>
        <v>78</v>
      </c>
      <c r="AC151" s="340"/>
      <c r="AD151" s="340"/>
      <c r="AE151" s="340"/>
      <c r="AF151" s="699">
        <f t="shared" si="51"/>
        <v>20683.063484531736</v>
      </c>
      <c r="AG151" s="699">
        <f t="shared" si="52"/>
        <v>7660.1906916468442</v>
      </c>
      <c r="AH151" s="699">
        <f t="shared" si="53"/>
        <v>0</v>
      </c>
      <c r="AI151" s="698">
        <f t="shared" si="39"/>
        <v>3938403.3500961792</v>
      </c>
      <c r="AJ151" s="698">
        <f t="shared" si="54"/>
        <v>28343.25417617858</v>
      </c>
      <c r="AK151" s="699">
        <f t="shared" si="55"/>
        <v>19065.535442551307</v>
      </c>
      <c r="AL151" s="699">
        <f t="shared" si="56"/>
        <v>13039.304617552327</v>
      </c>
      <c r="AM151" s="699">
        <f t="shared" si="57"/>
        <v>0</v>
      </c>
      <c r="AN151" s="698">
        <f t="shared" si="40"/>
        <v>4052918.8465161757</v>
      </c>
      <c r="AO151" s="698">
        <f t="shared" si="58"/>
        <v>32104.840060103634</v>
      </c>
      <c r="AP151" s="699">
        <f t="shared" si="59"/>
        <v>16946.739792313347</v>
      </c>
      <c r="AQ151" s="699">
        <f t="shared" si="60"/>
        <v>20597.862951650484</v>
      </c>
      <c r="AR151" s="699">
        <f t="shared" si="61"/>
        <v>0</v>
      </c>
      <c r="AS151" s="698">
        <f t="shared" si="41"/>
        <v>4193561.124552452</v>
      </c>
      <c r="AT151" s="698">
        <f t="shared" si="62"/>
        <v>37544.602743963827</v>
      </c>
      <c r="AW151" s="699">
        <f t="shared" si="73"/>
        <v>10207.389369179431</v>
      </c>
      <c r="AX151" s="699">
        <f t="shared" si="74"/>
        <v>47931.653031665475</v>
      </c>
      <c r="AY151" s="698">
        <f t="shared" si="75"/>
        <v>4456726.9455848653</v>
      </c>
      <c r="AZ151" s="698">
        <f t="shared" si="64"/>
        <v>58139.042400844904</v>
      </c>
      <c r="BA151" s="971"/>
      <c r="BB151" s="699">
        <f t="shared" si="65"/>
        <v>10462.882995408063</v>
      </c>
      <c r="BC151" s="699">
        <f t="shared" si="66"/>
        <v>49131.39484627379</v>
      </c>
      <c r="BD151" s="699">
        <f t="shared" si="67"/>
        <v>0</v>
      </c>
      <c r="BE151" s="698">
        <f t="shared" si="68"/>
        <v>4568279.9869410126</v>
      </c>
      <c r="BF151" s="698">
        <f t="shared" si="69"/>
        <v>59594.277841681855</v>
      </c>
    </row>
    <row r="152" spans="6:58" s="68" customFormat="1" hidden="1" x14ac:dyDescent="0.2">
      <c r="F152" s="340"/>
      <c r="G152" s="260"/>
      <c r="H152" s="261"/>
      <c r="I152" s="261"/>
      <c r="J152" s="260"/>
      <c r="K152" s="696">
        <f t="shared" si="63"/>
        <v>79</v>
      </c>
      <c r="L152" s="340"/>
      <c r="M152" s="340"/>
      <c r="N152" s="340"/>
      <c r="O152" s="699">
        <f t="shared" si="42"/>
        <v>19056.056424278875</v>
      </c>
      <c r="P152" s="699">
        <f t="shared" si="43"/>
        <v>7007.1833222500827</v>
      </c>
      <c r="Q152" s="698">
        <f t="shared" si="44"/>
        <v>3602530.5861695283</v>
      </c>
      <c r="R152" s="698">
        <f t="shared" si="70"/>
        <v>26063.239746528958</v>
      </c>
      <c r="S152" s="699">
        <f t="shared" si="45"/>
        <v>17804.723378030762</v>
      </c>
      <c r="T152" s="699">
        <f t="shared" si="46"/>
        <v>12081.308766684966</v>
      </c>
      <c r="U152" s="698">
        <f t="shared" si="47"/>
        <v>3755011.5466967197</v>
      </c>
      <c r="V152" s="698">
        <f t="shared" si="71"/>
        <v>29886.032144715726</v>
      </c>
      <c r="W152" s="699">
        <f t="shared" si="48"/>
        <v>16079.00791634161</v>
      </c>
      <c r="X152" s="699">
        <f t="shared" si="49"/>
        <v>19369.765012429732</v>
      </c>
      <c r="Y152" s="698">
        <f t="shared" si="50"/>
        <v>3943387.4720181907</v>
      </c>
      <c r="Z152" s="698">
        <f t="shared" si="72"/>
        <v>35448.772928771345</v>
      </c>
      <c r="AB152" s="696">
        <f t="shared" si="38"/>
        <v>79</v>
      </c>
      <c r="AC152" s="340"/>
      <c r="AD152" s="340"/>
      <c r="AE152" s="340"/>
      <c r="AF152" s="699">
        <f t="shared" si="51"/>
        <v>20723.081860951985</v>
      </c>
      <c r="AG152" s="699">
        <f t="shared" si="52"/>
        <v>7620.1723152265986</v>
      </c>
      <c r="AH152" s="699">
        <f t="shared" si="53"/>
        <v>0</v>
      </c>
      <c r="AI152" s="698">
        <f t="shared" si="39"/>
        <v>3917680.2682352271</v>
      </c>
      <c r="AJ152" s="698">
        <f t="shared" si="54"/>
        <v>28343.254176178583</v>
      </c>
      <c r="AK152" s="699">
        <f t="shared" si="55"/>
        <v>19126.587082492169</v>
      </c>
      <c r="AL152" s="699">
        <f t="shared" si="56"/>
        <v>12978.252977611464</v>
      </c>
      <c r="AM152" s="699">
        <f t="shared" si="57"/>
        <v>0</v>
      </c>
      <c r="AN152" s="698">
        <f t="shared" si="40"/>
        <v>4033792.2594336835</v>
      </c>
      <c r="AO152" s="698">
        <f t="shared" si="58"/>
        <v>32104.840060103634</v>
      </c>
      <c r="AP152" s="699">
        <f t="shared" si="59"/>
        <v>17029.643478748731</v>
      </c>
      <c r="AQ152" s="699">
        <f t="shared" si="60"/>
        <v>20514.959265215104</v>
      </c>
      <c r="AR152" s="699">
        <f t="shared" si="61"/>
        <v>0</v>
      </c>
      <c r="AS152" s="698">
        <f t="shared" si="41"/>
        <v>4176531.4810737032</v>
      </c>
      <c r="AT152" s="698">
        <f t="shared" si="62"/>
        <v>37544.602743963835</v>
      </c>
      <c r="AW152" s="699">
        <f t="shared" si="73"/>
        <v>10316.917965060984</v>
      </c>
      <c r="AX152" s="699">
        <f t="shared" si="74"/>
        <v>47822.124435783917</v>
      </c>
      <c r="AY152" s="698">
        <f t="shared" si="75"/>
        <v>4446410.0276198043</v>
      </c>
      <c r="AZ152" s="698">
        <f t="shared" si="64"/>
        <v>58139.042400844904</v>
      </c>
      <c r="BA152" s="971"/>
      <c r="BB152" s="699">
        <f t="shared" si="65"/>
        <v>10575.153120697911</v>
      </c>
      <c r="BC152" s="699">
        <f t="shared" si="66"/>
        <v>49019.124720983942</v>
      </c>
      <c r="BD152" s="699">
        <f t="shared" si="67"/>
        <v>0</v>
      </c>
      <c r="BE152" s="698">
        <f t="shared" si="68"/>
        <v>4557704.8338203151</v>
      </c>
      <c r="BF152" s="698">
        <f t="shared" si="69"/>
        <v>59594.277841681855</v>
      </c>
    </row>
    <row r="153" spans="6:58" s="68" customFormat="1" hidden="1" x14ac:dyDescent="0.2">
      <c r="F153" s="340"/>
      <c r="G153" s="260"/>
      <c r="H153" s="261"/>
      <c r="I153" s="261"/>
      <c r="J153" s="260"/>
      <c r="K153" s="696">
        <f t="shared" si="63"/>
        <v>80</v>
      </c>
      <c r="L153" s="340"/>
      <c r="M153" s="340"/>
      <c r="N153" s="340"/>
      <c r="O153" s="699">
        <f t="shared" si="42"/>
        <v>19092.926805672931</v>
      </c>
      <c r="P153" s="699">
        <f t="shared" si="43"/>
        <v>6970.3129408560226</v>
      </c>
      <c r="Q153" s="698">
        <f t="shared" si="44"/>
        <v>3583437.6593638556</v>
      </c>
      <c r="R153" s="698">
        <f t="shared" si="70"/>
        <v>26063.239746528954</v>
      </c>
      <c r="S153" s="699">
        <f t="shared" si="45"/>
        <v>17861.737646746034</v>
      </c>
      <c r="T153" s="699">
        <f t="shared" si="46"/>
        <v>12024.294497969693</v>
      </c>
      <c r="U153" s="698">
        <f t="shared" si="47"/>
        <v>3737149.8090499737</v>
      </c>
      <c r="V153" s="698">
        <f t="shared" si="71"/>
        <v>29886.032144715726</v>
      </c>
      <c r="W153" s="699">
        <f t="shared" si="48"/>
        <v>16157.666646387906</v>
      </c>
      <c r="X153" s="699">
        <f t="shared" si="49"/>
        <v>19291.106282383433</v>
      </c>
      <c r="Y153" s="698">
        <f t="shared" si="50"/>
        <v>3927229.8053718028</v>
      </c>
      <c r="Z153" s="698">
        <f t="shared" si="72"/>
        <v>35448.772928771337</v>
      </c>
      <c r="AB153" s="696">
        <f t="shared" si="38"/>
        <v>80</v>
      </c>
      <c r="AC153" s="340"/>
      <c r="AD153" s="340"/>
      <c r="AE153" s="340"/>
      <c r="AF153" s="699">
        <f t="shared" si="51"/>
        <v>20763.177666446143</v>
      </c>
      <c r="AG153" s="699">
        <f t="shared" si="52"/>
        <v>7580.0765097324402</v>
      </c>
      <c r="AH153" s="699">
        <f t="shared" si="53"/>
        <v>0</v>
      </c>
      <c r="AI153" s="698">
        <f t="shared" si="39"/>
        <v>3896917.0905687809</v>
      </c>
      <c r="AJ153" s="698">
        <f t="shared" si="54"/>
        <v>28343.254176178583</v>
      </c>
      <c r="AK153" s="699">
        <f t="shared" si="55"/>
        <v>19187.834221937923</v>
      </c>
      <c r="AL153" s="699">
        <f t="shared" si="56"/>
        <v>12917.005838165711</v>
      </c>
      <c r="AM153" s="699">
        <f t="shared" si="57"/>
        <v>0</v>
      </c>
      <c r="AN153" s="698">
        <f t="shared" si="40"/>
        <v>4014604.4252117458</v>
      </c>
      <c r="AO153" s="698">
        <f t="shared" si="58"/>
        <v>32104.840060103634</v>
      </c>
      <c r="AP153" s="699">
        <f t="shared" si="59"/>
        <v>17112.952731169597</v>
      </c>
      <c r="AQ153" s="699">
        <f t="shared" si="60"/>
        <v>20431.650012794238</v>
      </c>
      <c r="AR153" s="699">
        <f t="shared" si="61"/>
        <v>0</v>
      </c>
      <c r="AS153" s="698">
        <f t="shared" si="41"/>
        <v>4159418.5283425334</v>
      </c>
      <c r="AT153" s="698">
        <f t="shared" si="62"/>
        <v>37544.602743963835</v>
      </c>
      <c r="AW153" s="699">
        <f t="shared" si="73"/>
        <v>10427.621838271723</v>
      </c>
      <c r="AX153" s="699">
        <f t="shared" si="74"/>
        <v>47711.420562573177</v>
      </c>
      <c r="AY153" s="698">
        <f t="shared" si="75"/>
        <v>4435982.4057815326</v>
      </c>
      <c r="AZ153" s="698">
        <f t="shared" si="64"/>
        <v>58139.042400844904</v>
      </c>
      <c r="BA153" s="971"/>
      <c r="BB153" s="699">
        <f t="shared" si="65"/>
        <v>10688.627940815953</v>
      </c>
      <c r="BC153" s="699">
        <f t="shared" si="66"/>
        <v>48905.649900865908</v>
      </c>
      <c r="BD153" s="699">
        <f t="shared" si="67"/>
        <v>0</v>
      </c>
      <c r="BE153" s="698">
        <f t="shared" si="68"/>
        <v>4547016.2058794992</v>
      </c>
      <c r="BF153" s="698">
        <f t="shared" si="69"/>
        <v>59594.277841681862</v>
      </c>
    </row>
    <row r="154" spans="6:58" s="68" customFormat="1" hidden="1" x14ac:dyDescent="0.2">
      <c r="F154" s="340"/>
      <c r="G154" s="260"/>
      <c r="H154" s="261"/>
      <c r="I154" s="261"/>
      <c r="J154" s="260"/>
      <c r="K154" s="696">
        <f t="shared" si="63"/>
        <v>81</v>
      </c>
      <c r="L154" s="340"/>
      <c r="M154" s="340"/>
      <c r="N154" s="340"/>
      <c r="O154" s="699">
        <f t="shared" si="42"/>
        <v>19129.868525280621</v>
      </c>
      <c r="P154" s="699">
        <f t="shared" si="43"/>
        <v>6933.3712212483333</v>
      </c>
      <c r="Q154" s="698">
        <f t="shared" si="44"/>
        <v>3564307.790838575</v>
      </c>
      <c r="R154" s="698">
        <f t="shared" si="70"/>
        <v>26063.239746528954</v>
      </c>
      <c r="S154" s="699">
        <f t="shared" si="45"/>
        <v>17918.934486499798</v>
      </c>
      <c r="T154" s="699">
        <f t="shared" si="46"/>
        <v>11967.097658215929</v>
      </c>
      <c r="U154" s="698">
        <f t="shared" si="47"/>
        <v>3719230.8745634737</v>
      </c>
      <c r="V154" s="698">
        <f t="shared" si="71"/>
        <v>29886.032144715726</v>
      </c>
      <c r="W154" s="699">
        <f t="shared" si="48"/>
        <v>16236.710176034074</v>
      </c>
      <c r="X154" s="699">
        <f t="shared" si="49"/>
        <v>19212.062752737274</v>
      </c>
      <c r="Y154" s="698">
        <f t="shared" si="50"/>
        <v>3910993.0951957689</v>
      </c>
      <c r="Z154" s="698">
        <f t="shared" si="72"/>
        <v>35448.772928771345</v>
      </c>
      <c r="AB154" s="696">
        <f t="shared" si="38"/>
        <v>81</v>
      </c>
      <c r="AC154" s="340"/>
      <c r="AD154" s="340"/>
      <c r="AE154" s="340"/>
      <c r="AF154" s="699">
        <f t="shared" si="51"/>
        <v>20803.351050826928</v>
      </c>
      <c r="AG154" s="699">
        <f t="shared" si="52"/>
        <v>7539.9031253516541</v>
      </c>
      <c r="AH154" s="699">
        <f t="shared" si="53"/>
        <v>0</v>
      </c>
      <c r="AI154" s="698">
        <f t="shared" si="39"/>
        <v>3876113.7395179542</v>
      </c>
      <c r="AJ154" s="698">
        <f t="shared" si="54"/>
        <v>28343.254176178583</v>
      </c>
      <c r="AK154" s="699">
        <f t="shared" si="55"/>
        <v>19249.277486916901</v>
      </c>
      <c r="AL154" s="699">
        <f t="shared" si="56"/>
        <v>12855.562573186733</v>
      </c>
      <c r="AM154" s="699">
        <f t="shared" si="57"/>
        <v>0</v>
      </c>
      <c r="AN154" s="698">
        <f t="shared" si="40"/>
        <v>3995355.1477248287</v>
      </c>
      <c r="AO154" s="698">
        <f t="shared" si="58"/>
        <v>32104.840060103634</v>
      </c>
      <c r="AP154" s="699">
        <f t="shared" si="59"/>
        <v>17196.669533610377</v>
      </c>
      <c r="AQ154" s="699">
        <f t="shared" si="60"/>
        <v>20347.933210353454</v>
      </c>
      <c r="AR154" s="699">
        <f t="shared" si="61"/>
        <v>0</v>
      </c>
      <c r="AS154" s="698">
        <f t="shared" si="41"/>
        <v>4142221.858808923</v>
      </c>
      <c r="AT154" s="698">
        <f t="shared" si="62"/>
        <v>37544.602743963827</v>
      </c>
      <c r="AW154" s="699">
        <f t="shared" si="73"/>
        <v>10539.513599918275</v>
      </c>
      <c r="AX154" s="699">
        <f t="shared" si="74"/>
        <v>47599.52880092663</v>
      </c>
      <c r="AY154" s="698">
        <f t="shared" si="75"/>
        <v>4425442.8921816144</v>
      </c>
      <c r="AZ154" s="698">
        <f t="shared" si="64"/>
        <v>58139.042400844904</v>
      </c>
      <c r="BA154" s="971"/>
      <c r="BB154" s="699">
        <f t="shared" si="65"/>
        <v>10803.320382528114</v>
      </c>
      <c r="BC154" s="699">
        <f t="shared" si="66"/>
        <v>48790.957459153753</v>
      </c>
      <c r="BD154" s="699">
        <f t="shared" si="67"/>
        <v>0</v>
      </c>
      <c r="BE154" s="698">
        <f t="shared" si="68"/>
        <v>4536212.8854969712</v>
      </c>
      <c r="BF154" s="698">
        <f t="shared" si="69"/>
        <v>59594.277841681869</v>
      </c>
    </row>
    <row r="155" spans="6:58" s="68" customFormat="1" hidden="1" x14ac:dyDescent="0.2">
      <c r="F155" s="340"/>
      <c r="G155" s="260"/>
      <c r="H155" s="261"/>
      <c r="I155" s="261"/>
      <c r="J155" s="260"/>
      <c r="K155" s="696">
        <f t="shared" si="63"/>
        <v>82</v>
      </c>
      <c r="L155" s="340"/>
      <c r="M155" s="340"/>
      <c r="N155" s="340"/>
      <c r="O155" s="699">
        <f t="shared" si="42"/>
        <v>19166.881721129826</v>
      </c>
      <c r="P155" s="699">
        <f t="shared" si="43"/>
        <v>6896.3580253991295</v>
      </c>
      <c r="Q155" s="698">
        <f t="shared" si="44"/>
        <v>3545140.9091174453</v>
      </c>
      <c r="R155" s="698">
        <f t="shared" si="70"/>
        <v>26063.239746528954</v>
      </c>
      <c r="S155" s="699">
        <f t="shared" si="45"/>
        <v>17976.314481920865</v>
      </c>
      <c r="T155" s="699">
        <f t="shared" si="46"/>
        <v>11909.717662794863</v>
      </c>
      <c r="U155" s="698">
        <f t="shared" si="47"/>
        <v>3701254.5600815527</v>
      </c>
      <c r="V155" s="698">
        <f t="shared" si="71"/>
        <v>29886.032144715726</v>
      </c>
      <c r="W155" s="699">
        <f t="shared" si="48"/>
        <v>16316.140387725094</v>
      </c>
      <c r="X155" s="699">
        <f t="shared" si="49"/>
        <v>19132.632541046249</v>
      </c>
      <c r="Y155" s="698">
        <f t="shared" si="50"/>
        <v>3894676.9548080438</v>
      </c>
      <c r="Z155" s="698">
        <f t="shared" si="72"/>
        <v>35448.772928771345</v>
      </c>
      <c r="AB155" s="696">
        <f t="shared" si="38"/>
        <v>82</v>
      </c>
      <c r="AC155" s="340"/>
      <c r="AD155" s="340"/>
      <c r="AE155" s="340"/>
      <c r="AF155" s="699">
        <f t="shared" si="51"/>
        <v>20843.602164196913</v>
      </c>
      <c r="AG155" s="699">
        <f t="shared" si="52"/>
        <v>7499.6520119816696</v>
      </c>
      <c r="AH155" s="699">
        <f t="shared" si="53"/>
        <v>0</v>
      </c>
      <c r="AI155" s="698">
        <f t="shared" si="39"/>
        <v>3855270.1373537574</v>
      </c>
      <c r="AJ155" s="698">
        <f t="shared" si="54"/>
        <v>28343.254176178583</v>
      </c>
      <c r="AK155" s="699">
        <f t="shared" si="55"/>
        <v>19310.917505462101</v>
      </c>
      <c r="AL155" s="699">
        <f t="shared" si="56"/>
        <v>12793.922554641533</v>
      </c>
      <c r="AM155" s="699">
        <f t="shared" si="57"/>
        <v>0</v>
      </c>
      <c r="AN155" s="698">
        <f t="shared" si="40"/>
        <v>3976044.2302193665</v>
      </c>
      <c r="AO155" s="698">
        <f t="shared" si="58"/>
        <v>32104.840060103634</v>
      </c>
      <c r="AP155" s="699">
        <f t="shared" si="59"/>
        <v>17280.79587981143</v>
      </c>
      <c r="AQ155" s="699">
        <f t="shared" si="60"/>
        <v>20263.806864152401</v>
      </c>
      <c r="AR155" s="699">
        <f t="shared" si="61"/>
        <v>0</v>
      </c>
      <c r="AS155" s="698">
        <f t="shared" si="41"/>
        <v>4124941.0629291115</v>
      </c>
      <c r="AT155" s="698">
        <f t="shared" si="62"/>
        <v>37544.602743963827</v>
      </c>
      <c r="AW155" s="699">
        <f t="shared" si="73"/>
        <v>10652.605996428507</v>
      </c>
      <c r="AX155" s="699">
        <f t="shared" si="74"/>
        <v>47486.436404416396</v>
      </c>
      <c r="AY155" s="698">
        <f t="shared" si="75"/>
        <v>4414790.2861851864</v>
      </c>
      <c r="AZ155" s="698">
        <f t="shared" si="64"/>
        <v>58139.042400844904</v>
      </c>
      <c r="BA155" s="971"/>
      <c r="BB155" s="699">
        <f t="shared" si="65"/>
        <v>10919.24351130869</v>
      </c>
      <c r="BC155" s="699">
        <f t="shared" si="66"/>
        <v>48675.034330373172</v>
      </c>
      <c r="BD155" s="699">
        <f t="shared" si="67"/>
        <v>0</v>
      </c>
      <c r="BE155" s="698">
        <f t="shared" si="68"/>
        <v>4525293.6419856623</v>
      </c>
      <c r="BF155" s="698">
        <f t="shared" si="69"/>
        <v>59594.277841681862</v>
      </c>
    </row>
    <row r="156" spans="6:58" s="68" customFormat="1" hidden="1" x14ac:dyDescent="0.2">
      <c r="F156" s="340"/>
      <c r="G156" s="260"/>
      <c r="H156" s="261"/>
      <c r="I156" s="261"/>
      <c r="J156" s="260"/>
      <c r="K156" s="696">
        <f t="shared" si="63"/>
        <v>83</v>
      </c>
      <c r="L156" s="340"/>
      <c r="M156" s="340"/>
      <c r="N156" s="340"/>
      <c r="O156" s="699">
        <f t="shared" si="42"/>
        <v>19203.966531515489</v>
      </c>
      <c r="P156" s="699">
        <f t="shared" si="43"/>
        <v>6859.2732150134661</v>
      </c>
      <c r="Q156" s="698">
        <f t="shared" si="44"/>
        <v>3525936.9425859298</v>
      </c>
      <c r="R156" s="698">
        <f t="shared" si="70"/>
        <v>26063.239746528954</v>
      </c>
      <c r="S156" s="699">
        <f t="shared" si="45"/>
        <v>18033.878219510134</v>
      </c>
      <c r="T156" s="699">
        <f t="shared" si="46"/>
        <v>11852.153925205597</v>
      </c>
      <c r="U156" s="698">
        <f t="shared" si="47"/>
        <v>3683220.6818620428</v>
      </c>
      <c r="V156" s="698">
        <f t="shared" si="71"/>
        <v>29886.032144715733</v>
      </c>
      <c r="W156" s="699">
        <f t="shared" si="48"/>
        <v>16395.959173114908</v>
      </c>
      <c r="X156" s="699">
        <f t="shared" si="49"/>
        <v>19052.813755656436</v>
      </c>
      <c r="Y156" s="698">
        <f t="shared" si="50"/>
        <v>3878280.9956349288</v>
      </c>
      <c r="Z156" s="698">
        <f t="shared" si="72"/>
        <v>35448.772928771345</v>
      </c>
      <c r="AB156" s="696">
        <f t="shared" si="38"/>
        <v>83</v>
      </c>
      <c r="AC156" s="340"/>
      <c r="AD156" s="340"/>
      <c r="AE156" s="340"/>
      <c r="AF156" s="699">
        <f t="shared" si="51"/>
        <v>20883.931156949096</v>
      </c>
      <c r="AG156" s="699">
        <f t="shared" si="52"/>
        <v>7459.323019229485</v>
      </c>
      <c r="AH156" s="699">
        <f t="shared" si="53"/>
        <v>0</v>
      </c>
      <c r="AI156" s="698">
        <f t="shared" si="39"/>
        <v>3834386.2061968083</v>
      </c>
      <c r="AJ156" s="698">
        <f t="shared" si="54"/>
        <v>28343.254176178583</v>
      </c>
      <c r="AK156" s="699">
        <f t="shared" si="55"/>
        <v>19372.754907617611</v>
      </c>
      <c r="AL156" s="699">
        <f t="shared" si="56"/>
        <v>12732.085152486021</v>
      </c>
      <c r="AM156" s="699">
        <f t="shared" si="57"/>
        <v>0</v>
      </c>
      <c r="AN156" s="698">
        <f t="shared" si="40"/>
        <v>3956671.4753117487</v>
      </c>
      <c r="AO156" s="698">
        <f t="shared" si="58"/>
        <v>32104.840060103634</v>
      </c>
      <c r="AP156" s="699">
        <f t="shared" si="59"/>
        <v>17365.33377326652</v>
      </c>
      <c r="AQ156" s="699">
        <f t="shared" si="60"/>
        <v>20179.268970697307</v>
      </c>
      <c r="AR156" s="699">
        <f t="shared" si="61"/>
        <v>0</v>
      </c>
      <c r="AS156" s="698">
        <f t="shared" si="41"/>
        <v>4107575.729155845</v>
      </c>
      <c r="AT156" s="698">
        <f t="shared" si="62"/>
        <v>37544.602743963827</v>
      </c>
      <c r="AW156" s="699">
        <f t="shared" si="73"/>
        <v>10766.91191100361</v>
      </c>
      <c r="AX156" s="699">
        <f t="shared" si="74"/>
        <v>47372.1304898413</v>
      </c>
      <c r="AY156" s="698">
        <f t="shared" si="75"/>
        <v>4404023.3742741831</v>
      </c>
      <c r="AZ156" s="698">
        <f t="shared" si="64"/>
        <v>58139.042400844912</v>
      </c>
      <c r="BA156" s="971"/>
      <c r="BB156" s="699">
        <f t="shared" si="65"/>
        <v>11036.410532828762</v>
      </c>
      <c r="BC156" s="699">
        <f t="shared" si="66"/>
        <v>48557.8673088531</v>
      </c>
      <c r="BD156" s="699">
        <f t="shared" si="67"/>
        <v>0</v>
      </c>
      <c r="BE156" s="698">
        <f t="shared" si="68"/>
        <v>4514257.2314528339</v>
      </c>
      <c r="BF156" s="698">
        <f t="shared" si="69"/>
        <v>59594.277841681862</v>
      </c>
    </row>
    <row r="157" spans="6:58" s="68" customFormat="1" hidden="1" x14ac:dyDescent="0.2">
      <c r="F157" s="340"/>
      <c r="G157" s="260"/>
      <c r="H157" s="261"/>
      <c r="I157" s="261"/>
      <c r="J157" s="260"/>
      <c r="K157" s="696">
        <f t="shared" si="63"/>
        <v>84</v>
      </c>
      <c r="L157" s="340"/>
      <c r="M157" s="340"/>
      <c r="N157" s="340"/>
      <c r="O157" s="699">
        <f t="shared" si="42"/>
        <v>19241.123095000137</v>
      </c>
      <c r="P157" s="699">
        <f t="shared" si="43"/>
        <v>6822.1166515288214</v>
      </c>
      <c r="Q157" s="698">
        <f t="shared" si="44"/>
        <v>3506695.8194909296</v>
      </c>
      <c r="R157" s="698">
        <f t="shared" si="70"/>
        <v>26063.239746528958</v>
      </c>
      <c r="S157" s="699">
        <f t="shared" si="45"/>
        <v>18091.626287646613</v>
      </c>
      <c r="T157" s="699">
        <f t="shared" si="46"/>
        <v>11794.405857069114</v>
      </c>
      <c r="U157" s="698">
        <f t="shared" si="47"/>
        <v>3665129.0555743962</v>
      </c>
      <c r="V157" s="698">
        <f t="shared" si="71"/>
        <v>29886.032144715726</v>
      </c>
      <c r="W157" s="699">
        <f t="shared" si="48"/>
        <v>16476.168433111441</v>
      </c>
      <c r="X157" s="699">
        <f t="shared" si="49"/>
        <v>18972.604495659907</v>
      </c>
      <c r="Y157" s="698">
        <f t="shared" si="50"/>
        <v>3861804.8272018172</v>
      </c>
      <c r="Z157" s="698">
        <f t="shared" si="72"/>
        <v>35448.772928771345</v>
      </c>
      <c r="AB157" s="696">
        <f t="shared" si="38"/>
        <v>84</v>
      </c>
      <c r="AC157" s="340"/>
      <c r="AD157" s="340"/>
      <c r="AE157" s="340"/>
      <c r="AF157" s="699">
        <f t="shared" si="51"/>
        <v>20924.33817976747</v>
      </c>
      <c r="AG157" s="699">
        <f t="shared" si="52"/>
        <v>7418.9159964111159</v>
      </c>
      <c r="AH157" s="699">
        <f t="shared" si="53"/>
        <v>0</v>
      </c>
      <c r="AI157" s="698">
        <f t="shared" si="39"/>
        <v>3813461.8680170407</v>
      </c>
      <c r="AJ157" s="698">
        <f t="shared" si="54"/>
        <v>28343.254176178587</v>
      </c>
      <c r="AK157" s="699">
        <f t="shared" si="55"/>
        <v>19434.79032544505</v>
      </c>
      <c r="AL157" s="699">
        <f t="shared" si="56"/>
        <v>12670.049734658582</v>
      </c>
      <c r="AM157" s="699">
        <f t="shared" si="57"/>
        <v>0</v>
      </c>
      <c r="AN157" s="698">
        <f t="shared" si="40"/>
        <v>3937236.6849863036</v>
      </c>
      <c r="AO157" s="698">
        <f t="shared" si="58"/>
        <v>32104.840060103634</v>
      </c>
      <c r="AP157" s="699">
        <f t="shared" si="59"/>
        <v>17450.285227270531</v>
      </c>
      <c r="AQ157" s="699">
        <f t="shared" si="60"/>
        <v>20094.317516693296</v>
      </c>
      <c r="AR157" s="699">
        <f t="shared" si="61"/>
        <v>0</v>
      </c>
      <c r="AS157" s="698">
        <f t="shared" si="41"/>
        <v>4090125.4439285747</v>
      </c>
      <c r="AT157" s="698">
        <f t="shared" si="62"/>
        <v>37544.602743963827</v>
      </c>
      <c r="AW157" s="699">
        <f t="shared" si="73"/>
        <v>10882.444365085687</v>
      </c>
      <c r="AX157" s="699">
        <f t="shared" si="74"/>
        <v>47256.598035759213</v>
      </c>
      <c r="AY157" s="698">
        <f t="shared" si="75"/>
        <v>4393140.929909097</v>
      </c>
      <c r="AZ157" s="698">
        <f t="shared" si="64"/>
        <v>58139.042400844897</v>
      </c>
      <c r="BA157" s="971"/>
      <c r="BB157" s="699">
        <f t="shared" si="65"/>
        <v>11154.834794460539</v>
      </c>
      <c r="BC157" s="699">
        <f t="shared" si="66"/>
        <v>48439.443047221328</v>
      </c>
      <c r="BD157" s="699">
        <f t="shared" si="67"/>
        <v>0</v>
      </c>
      <c r="BE157" s="698">
        <f t="shared" si="68"/>
        <v>4503102.3966583731</v>
      </c>
      <c r="BF157" s="698">
        <f t="shared" si="69"/>
        <v>59594.277841681869</v>
      </c>
    </row>
    <row r="158" spans="6:58" s="68" customFormat="1" hidden="1" x14ac:dyDescent="0.2">
      <c r="F158" s="340"/>
      <c r="G158" s="260"/>
      <c r="H158" s="261"/>
      <c r="I158" s="261"/>
      <c r="J158" s="260"/>
      <c r="K158" s="696">
        <f t="shared" si="63"/>
        <v>85</v>
      </c>
      <c r="L158" s="340"/>
      <c r="M158" s="340"/>
      <c r="N158" s="340"/>
      <c r="O158" s="699">
        <f t="shared" si="42"/>
        <v>19278.351550414387</v>
      </c>
      <c r="P158" s="699">
        <f t="shared" si="43"/>
        <v>6784.8881961145717</v>
      </c>
      <c r="Q158" s="698">
        <f t="shared" si="44"/>
        <v>3487417.4679405154</v>
      </c>
      <c r="R158" s="698">
        <f t="shared" si="70"/>
        <v>26063.239746528958</v>
      </c>
      <c r="S158" s="699">
        <f t="shared" si="45"/>
        <v>18149.559276593413</v>
      </c>
      <c r="T158" s="699">
        <f t="shared" si="46"/>
        <v>11736.472868122319</v>
      </c>
      <c r="U158" s="698">
        <f t="shared" si="47"/>
        <v>3646979.4962978028</v>
      </c>
      <c r="V158" s="698">
        <f t="shared" si="71"/>
        <v>29886.032144715733</v>
      </c>
      <c r="W158" s="699">
        <f t="shared" si="48"/>
        <v>16556.770077921894</v>
      </c>
      <c r="X158" s="699">
        <f t="shared" si="49"/>
        <v>18892.002850849451</v>
      </c>
      <c r="Y158" s="698">
        <f t="shared" si="50"/>
        <v>3845248.0571238953</v>
      </c>
      <c r="Z158" s="698">
        <f t="shared" si="72"/>
        <v>35448.772928771345</v>
      </c>
      <c r="AB158" s="696">
        <f t="shared" si="38"/>
        <v>85</v>
      </c>
      <c r="AC158" s="340"/>
      <c r="AD158" s="340"/>
      <c r="AE158" s="340"/>
      <c r="AF158" s="699">
        <f t="shared" si="51"/>
        <v>20964.823383627558</v>
      </c>
      <c r="AG158" s="699">
        <f t="shared" si="52"/>
        <v>7378.4307925510248</v>
      </c>
      <c r="AH158" s="699">
        <f t="shared" si="53"/>
        <v>0</v>
      </c>
      <c r="AI158" s="698">
        <f t="shared" si="39"/>
        <v>3792497.0446334132</v>
      </c>
      <c r="AJ158" s="698">
        <f t="shared" si="54"/>
        <v>28343.254176178583</v>
      </c>
      <c r="AK158" s="699">
        <f t="shared" si="55"/>
        <v>19497.024393030013</v>
      </c>
      <c r="AL158" s="699">
        <f t="shared" si="56"/>
        <v>12607.815667073617</v>
      </c>
      <c r="AM158" s="699">
        <f t="shared" si="57"/>
        <v>0</v>
      </c>
      <c r="AN158" s="698">
        <f t="shared" si="40"/>
        <v>3917739.6605932736</v>
      </c>
      <c r="AO158" s="698">
        <f t="shared" si="58"/>
        <v>32104.84006010363</v>
      </c>
      <c r="AP158" s="699">
        <f t="shared" si="59"/>
        <v>17535.652264967415</v>
      </c>
      <c r="AQ158" s="699">
        <f t="shared" si="60"/>
        <v>20008.950478996419</v>
      </c>
      <c r="AR158" s="699">
        <f t="shared" si="61"/>
        <v>0</v>
      </c>
      <c r="AS158" s="698">
        <f t="shared" si="41"/>
        <v>4072589.7916636071</v>
      </c>
      <c r="AT158" s="698">
        <f t="shared" si="62"/>
        <v>37544.602743963835</v>
      </c>
      <c r="AW158" s="699">
        <f t="shared" si="73"/>
        <v>10999.216519841137</v>
      </c>
      <c r="AX158" s="699">
        <f t="shared" si="74"/>
        <v>47139.825881003773</v>
      </c>
      <c r="AY158" s="698">
        <f t="shared" si="75"/>
        <v>4382141.713389256</v>
      </c>
      <c r="AZ158" s="698">
        <f t="shared" si="64"/>
        <v>58139.042400844912</v>
      </c>
      <c r="BA158" s="971"/>
      <c r="BB158" s="699">
        <f t="shared" si="65"/>
        <v>11274.529786797857</v>
      </c>
      <c r="BC158" s="699">
        <f t="shared" si="66"/>
        <v>48319.748054884003</v>
      </c>
      <c r="BD158" s="699">
        <f t="shared" si="67"/>
        <v>0</v>
      </c>
      <c r="BE158" s="698">
        <f t="shared" si="68"/>
        <v>4491827.8668715749</v>
      </c>
      <c r="BF158" s="698">
        <f t="shared" si="69"/>
        <v>59594.277841681862</v>
      </c>
    </row>
    <row r="159" spans="6:58" s="68" customFormat="1" hidden="1" x14ac:dyDescent="0.2">
      <c r="F159" s="340"/>
      <c r="G159" s="260"/>
      <c r="H159" s="261"/>
      <c r="I159" s="261"/>
      <c r="J159" s="260"/>
      <c r="K159" s="696">
        <f t="shared" si="63"/>
        <v>86</v>
      </c>
      <c r="L159" s="340"/>
      <c r="M159" s="340"/>
      <c r="N159" s="340"/>
      <c r="O159" s="699">
        <f t="shared" si="42"/>
        <v>19315.652036857475</v>
      </c>
      <c r="P159" s="699">
        <f t="shared" si="43"/>
        <v>6747.587709671483</v>
      </c>
      <c r="Q159" s="698">
        <f t="shared" si="44"/>
        <v>3468101.815903658</v>
      </c>
      <c r="R159" s="698">
        <f t="shared" si="70"/>
        <v>26063.239746528958</v>
      </c>
      <c r="S159" s="699">
        <f t="shared" si="45"/>
        <v>18207.677778503767</v>
      </c>
      <c r="T159" s="699">
        <f t="shared" si="46"/>
        <v>11678.354366211959</v>
      </c>
      <c r="U159" s="698">
        <f t="shared" si="47"/>
        <v>3628771.8185192989</v>
      </c>
      <c r="V159" s="698">
        <f t="shared" si="71"/>
        <v>29886.032144715726</v>
      </c>
      <c r="W159" s="699">
        <f t="shared" si="48"/>
        <v>16637.766027098231</v>
      </c>
      <c r="X159" s="699">
        <f t="shared" si="49"/>
        <v>18811.006901673118</v>
      </c>
      <c r="Y159" s="698">
        <f t="shared" si="50"/>
        <v>3828610.2910967972</v>
      </c>
      <c r="Z159" s="698">
        <f t="shared" si="72"/>
        <v>35448.772928771345</v>
      </c>
      <c r="AB159" s="696">
        <f t="shared" si="38"/>
        <v>86</v>
      </c>
      <c r="AC159" s="340"/>
      <c r="AD159" s="340"/>
      <c r="AE159" s="340"/>
      <c r="AF159" s="699">
        <f t="shared" si="51"/>
        <v>21005.386919797016</v>
      </c>
      <c r="AG159" s="699">
        <f t="shared" si="52"/>
        <v>7337.8672563815699</v>
      </c>
      <c r="AH159" s="699">
        <f t="shared" si="53"/>
        <v>0</v>
      </c>
      <c r="AI159" s="698">
        <f t="shared" si="39"/>
        <v>3771491.6577136163</v>
      </c>
      <c r="AJ159" s="698">
        <f t="shared" si="54"/>
        <v>28343.254176178587</v>
      </c>
      <c r="AK159" s="699">
        <f t="shared" si="55"/>
        <v>19559.457746488573</v>
      </c>
      <c r="AL159" s="699">
        <f t="shared" si="56"/>
        <v>12545.382313615059</v>
      </c>
      <c r="AM159" s="699">
        <f t="shared" si="57"/>
        <v>0</v>
      </c>
      <c r="AN159" s="698">
        <f t="shared" si="40"/>
        <v>3898180.2028467851</v>
      </c>
      <c r="AO159" s="698">
        <f t="shared" si="58"/>
        <v>32104.840060103634</v>
      </c>
      <c r="AP159" s="699">
        <f t="shared" si="59"/>
        <v>17621.436919398358</v>
      </c>
      <c r="AQ159" s="699">
        <f t="shared" si="60"/>
        <v>19923.165824565473</v>
      </c>
      <c r="AR159" s="699">
        <f t="shared" si="61"/>
        <v>0</v>
      </c>
      <c r="AS159" s="698">
        <f t="shared" si="41"/>
        <v>4054968.354744209</v>
      </c>
      <c r="AT159" s="698">
        <f t="shared" si="62"/>
        <v>37544.602743963827</v>
      </c>
      <c r="AW159" s="699">
        <f t="shared" si="73"/>
        <v>11117.241677659942</v>
      </c>
      <c r="AX159" s="699">
        <f t="shared" si="74"/>
        <v>47021.800723184955</v>
      </c>
      <c r="AY159" s="698">
        <f t="shared" si="75"/>
        <v>4371024.4717115965</v>
      </c>
      <c r="AZ159" s="698">
        <f t="shared" si="64"/>
        <v>58139.042400844897</v>
      </c>
      <c r="BA159" s="971"/>
      <c r="BB159" s="699">
        <f t="shared" si="65"/>
        <v>11395.509145193</v>
      </c>
      <c r="BC159" s="699">
        <f t="shared" si="66"/>
        <v>48198.768696488856</v>
      </c>
      <c r="BD159" s="699">
        <f t="shared" si="67"/>
        <v>0</v>
      </c>
      <c r="BE159" s="698">
        <f t="shared" si="68"/>
        <v>4480432.3577263821</v>
      </c>
      <c r="BF159" s="698">
        <f t="shared" si="69"/>
        <v>59594.277841681855</v>
      </c>
    </row>
    <row r="160" spans="6:58" s="68" customFormat="1" hidden="1" x14ac:dyDescent="0.2">
      <c r="F160" s="340"/>
      <c r="G160" s="260"/>
      <c r="H160" s="261"/>
      <c r="I160" s="261"/>
      <c r="J160" s="260"/>
      <c r="K160" s="696">
        <f t="shared" si="63"/>
        <v>87</v>
      </c>
      <c r="L160" s="340"/>
      <c r="M160" s="340"/>
      <c r="N160" s="340"/>
      <c r="O160" s="699">
        <f t="shared" si="42"/>
        <v>19353.024693697767</v>
      </c>
      <c r="P160" s="699">
        <f t="shared" si="43"/>
        <v>6710.2150528311886</v>
      </c>
      <c r="Q160" s="698">
        <f t="shared" si="44"/>
        <v>3448748.7912099604</v>
      </c>
      <c r="R160" s="698">
        <f t="shared" si="70"/>
        <v>26063.239746528954</v>
      </c>
      <c r="S160" s="699">
        <f t="shared" si="45"/>
        <v>18265.982387427135</v>
      </c>
      <c r="T160" s="699">
        <f t="shared" si="46"/>
        <v>11620.049757288594</v>
      </c>
      <c r="U160" s="698">
        <f t="shared" si="47"/>
        <v>3610505.8361318717</v>
      </c>
      <c r="V160" s="698">
        <f t="shared" si="71"/>
        <v>29886.032144715729</v>
      </c>
      <c r="W160" s="699">
        <f t="shared" si="48"/>
        <v>16719.158209582878</v>
      </c>
      <c r="X160" s="699">
        <f t="shared" si="49"/>
        <v>18729.614719188467</v>
      </c>
      <c r="Y160" s="698">
        <f t="shared" si="50"/>
        <v>3811891.1328872144</v>
      </c>
      <c r="Z160" s="698">
        <f t="shared" si="72"/>
        <v>35448.772928771345</v>
      </c>
      <c r="AB160" s="696">
        <f t="shared" si="38"/>
        <v>87</v>
      </c>
      <c r="AC160" s="340"/>
      <c r="AD160" s="340"/>
      <c r="AE160" s="340"/>
      <c r="AF160" s="699">
        <f t="shared" si="51"/>
        <v>21046.028939836164</v>
      </c>
      <c r="AG160" s="699">
        <f t="shared" si="52"/>
        <v>7297.2252363424204</v>
      </c>
      <c r="AH160" s="699">
        <f t="shared" si="53"/>
        <v>0</v>
      </c>
      <c r="AI160" s="698">
        <f t="shared" si="39"/>
        <v>3750445.6287737801</v>
      </c>
      <c r="AJ160" s="698">
        <f t="shared" si="54"/>
        <v>28343.254176178583</v>
      </c>
      <c r="AK160" s="699">
        <f t="shared" si="55"/>
        <v>19622.091023973768</v>
      </c>
      <c r="AL160" s="699">
        <f t="shared" si="56"/>
        <v>12482.749036129862</v>
      </c>
      <c r="AM160" s="699">
        <f t="shared" si="57"/>
        <v>0</v>
      </c>
      <c r="AN160" s="698">
        <f t="shared" si="40"/>
        <v>3878558.1118228114</v>
      </c>
      <c r="AO160" s="698">
        <f t="shared" si="58"/>
        <v>32104.84006010363</v>
      </c>
      <c r="AP160" s="699">
        <f t="shared" si="59"/>
        <v>17707.641233550239</v>
      </c>
      <c r="AQ160" s="699">
        <f t="shared" si="60"/>
        <v>19836.961510413599</v>
      </c>
      <c r="AR160" s="699">
        <f t="shared" si="61"/>
        <v>0</v>
      </c>
      <c r="AS160" s="698">
        <f t="shared" si="41"/>
        <v>4037260.7135106586</v>
      </c>
      <c r="AT160" s="698">
        <f t="shared" si="62"/>
        <v>37544.602743963842</v>
      </c>
      <c r="AW160" s="699">
        <f t="shared" si="73"/>
        <v>11236.533283671035</v>
      </c>
      <c r="AX160" s="699">
        <f t="shared" si="74"/>
        <v>46902.509117173868</v>
      </c>
      <c r="AY160" s="698">
        <f t="shared" si="75"/>
        <v>4359787.9384279251</v>
      </c>
      <c r="AZ160" s="698">
        <f t="shared" si="64"/>
        <v>58139.042400844904</v>
      </c>
      <c r="BA160" s="971"/>
      <c r="BB160" s="699">
        <f t="shared" si="65"/>
        <v>11517.786651309998</v>
      </c>
      <c r="BC160" s="699">
        <f t="shared" si="66"/>
        <v>48076.491190371868</v>
      </c>
      <c r="BD160" s="699">
        <f t="shared" si="67"/>
        <v>0</v>
      </c>
      <c r="BE160" s="698">
        <f t="shared" si="68"/>
        <v>4468914.5710750725</v>
      </c>
      <c r="BF160" s="698">
        <f t="shared" si="69"/>
        <v>59594.277841681862</v>
      </c>
    </row>
    <row r="161" spans="6:58" s="68" customFormat="1" hidden="1" x14ac:dyDescent="0.2">
      <c r="F161" s="340"/>
      <c r="G161" s="260"/>
      <c r="H161" s="261"/>
      <c r="I161" s="261"/>
      <c r="J161" s="260"/>
      <c r="K161" s="696">
        <f t="shared" si="63"/>
        <v>88</v>
      </c>
      <c r="L161" s="340"/>
      <c r="M161" s="340"/>
      <c r="N161" s="340"/>
      <c r="O161" s="699">
        <f t="shared" si="42"/>
        <v>19390.469660573293</v>
      </c>
      <c r="P161" s="699">
        <f t="shared" si="43"/>
        <v>6672.7700859556617</v>
      </c>
      <c r="Q161" s="698">
        <f t="shared" si="44"/>
        <v>3429358.3215493872</v>
      </c>
      <c r="R161" s="698">
        <f t="shared" si="70"/>
        <v>26063.239746528954</v>
      </c>
      <c r="S161" s="699">
        <f t="shared" si="45"/>
        <v>18324.473699315207</v>
      </c>
      <c r="T161" s="699">
        <f t="shared" si="46"/>
        <v>11561.558445400522</v>
      </c>
      <c r="U161" s="698">
        <f t="shared" si="47"/>
        <v>3592181.3624325567</v>
      </c>
      <c r="V161" s="698">
        <f t="shared" si="71"/>
        <v>29886.032144715729</v>
      </c>
      <c r="W161" s="699">
        <f t="shared" si="48"/>
        <v>16800.948563754686</v>
      </c>
      <c r="X161" s="699">
        <f t="shared" si="49"/>
        <v>18647.824365016655</v>
      </c>
      <c r="Y161" s="698">
        <f t="shared" si="50"/>
        <v>3795090.1843234599</v>
      </c>
      <c r="Z161" s="698">
        <f t="shared" si="72"/>
        <v>35448.772928771345</v>
      </c>
      <c r="AB161" s="696">
        <f t="shared" si="38"/>
        <v>88</v>
      </c>
      <c r="AC161" s="340"/>
      <c r="AD161" s="340"/>
      <c r="AE161" s="340"/>
      <c r="AF161" s="699">
        <f t="shared" si="51"/>
        <v>21086.749595598572</v>
      </c>
      <c r="AG161" s="699">
        <f t="shared" si="52"/>
        <v>7256.5045805800082</v>
      </c>
      <c r="AH161" s="699">
        <f t="shared" si="53"/>
        <v>0</v>
      </c>
      <c r="AI161" s="698">
        <f t="shared" si="39"/>
        <v>3729358.8791781813</v>
      </c>
      <c r="AJ161" s="698">
        <f t="shared" si="54"/>
        <v>28343.25417617858</v>
      </c>
      <c r="AK161" s="699">
        <f t="shared" si="55"/>
        <v>19684.924865682133</v>
      </c>
      <c r="AL161" s="699">
        <f t="shared" si="56"/>
        <v>12419.915194421499</v>
      </c>
      <c r="AM161" s="699">
        <f t="shared" si="57"/>
        <v>0</v>
      </c>
      <c r="AN161" s="698">
        <f t="shared" si="40"/>
        <v>3858873.1869571293</v>
      </c>
      <c r="AO161" s="698">
        <f t="shared" si="58"/>
        <v>32104.840060103634</v>
      </c>
      <c r="AP161" s="699">
        <f t="shared" si="59"/>
        <v>17794.267260404227</v>
      </c>
      <c r="AQ161" s="699">
        <f t="shared" si="60"/>
        <v>19750.335483559607</v>
      </c>
      <c r="AR161" s="699">
        <f t="shared" si="61"/>
        <v>0</v>
      </c>
      <c r="AS161" s="698">
        <f t="shared" si="41"/>
        <v>4019466.4462502543</v>
      </c>
      <c r="AT161" s="698">
        <f t="shared" si="62"/>
        <v>37544.602743963835</v>
      </c>
      <c r="AW161" s="699">
        <f t="shared" si="73"/>
        <v>11357.104927273946</v>
      </c>
      <c r="AX161" s="699">
        <f t="shared" si="74"/>
        <v>46781.937473570964</v>
      </c>
      <c r="AY161" s="698">
        <f t="shared" si="75"/>
        <v>4348430.8335006507</v>
      </c>
      <c r="AZ161" s="698">
        <f t="shared" si="64"/>
        <v>58139.042400844912</v>
      </c>
      <c r="BA161" s="971"/>
      <c r="BB161" s="699">
        <f t="shared" si="65"/>
        <v>11641.376234694595</v>
      </c>
      <c r="BC161" s="699">
        <f t="shared" si="66"/>
        <v>47952.90160698726</v>
      </c>
      <c r="BD161" s="699">
        <f t="shared" si="67"/>
        <v>0</v>
      </c>
      <c r="BE161" s="698">
        <f t="shared" si="68"/>
        <v>4457273.1948403781</v>
      </c>
      <c r="BF161" s="698">
        <f t="shared" si="69"/>
        <v>59594.277841681855</v>
      </c>
    </row>
    <row r="162" spans="6:58" s="68" customFormat="1" hidden="1" x14ac:dyDescent="0.2">
      <c r="F162" s="340"/>
      <c r="G162" s="260"/>
      <c r="H162" s="261"/>
      <c r="I162" s="261"/>
      <c r="J162" s="260"/>
      <c r="K162" s="696">
        <f t="shared" si="63"/>
        <v>89</v>
      </c>
      <c r="L162" s="340"/>
      <c r="M162" s="340"/>
      <c r="N162" s="340"/>
      <c r="O162" s="699">
        <f t="shared" si="42"/>
        <v>19427.987077392256</v>
      </c>
      <c r="P162" s="699">
        <f t="shared" si="43"/>
        <v>6635.2526691367048</v>
      </c>
      <c r="Q162" s="698">
        <f t="shared" si="44"/>
        <v>3409930.334471995</v>
      </c>
      <c r="R162" s="698">
        <f t="shared" si="70"/>
        <v>26063.239746528961</v>
      </c>
      <c r="S162" s="699">
        <f t="shared" si="45"/>
        <v>18383.152312028051</v>
      </c>
      <c r="T162" s="699">
        <f t="shared" si="46"/>
        <v>11502.879832687682</v>
      </c>
      <c r="U162" s="698">
        <f t="shared" si="47"/>
        <v>3573798.2101205285</v>
      </c>
      <c r="V162" s="698">
        <f t="shared" si="71"/>
        <v>29886.032144715733</v>
      </c>
      <c r="W162" s="699">
        <f t="shared" si="48"/>
        <v>16883.139037475084</v>
      </c>
      <c r="X162" s="699">
        <f t="shared" si="49"/>
        <v>18565.63389129626</v>
      </c>
      <c r="Y162" s="698">
        <f t="shared" si="50"/>
        <v>3778207.0452859849</v>
      </c>
      <c r="Z162" s="698">
        <f t="shared" si="72"/>
        <v>35448.772928771345</v>
      </c>
      <c r="AB162" s="696">
        <f t="shared" si="38"/>
        <v>89</v>
      </c>
      <c r="AC162" s="340"/>
      <c r="AD162" s="340"/>
      <c r="AE162" s="340"/>
      <c r="AF162" s="699">
        <f t="shared" si="51"/>
        <v>21127.549039231635</v>
      </c>
      <c r="AG162" s="699">
        <f t="shared" si="52"/>
        <v>7215.70513694695</v>
      </c>
      <c r="AH162" s="699">
        <f t="shared" si="53"/>
        <v>0</v>
      </c>
      <c r="AI162" s="698">
        <f t="shared" si="39"/>
        <v>3708231.3301389497</v>
      </c>
      <c r="AJ162" s="698">
        <f t="shared" si="54"/>
        <v>28343.254176178583</v>
      </c>
      <c r="AK162" s="699">
        <f t="shared" si="55"/>
        <v>19747.959913860243</v>
      </c>
      <c r="AL162" s="699">
        <f t="shared" si="56"/>
        <v>12356.880146243393</v>
      </c>
      <c r="AM162" s="699">
        <f t="shared" si="57"/>
        <v>0</v>
      </c>
      <c r="AN162" s="698">
        <f t="shared" si="40"/>
        <v>3839125.2270432692</v>
      </c>
      <c r="AO162" s="698">
        <f t="shared" si="58"/>
        <v>32104.840060103634</v>
      </c>
      <c r="AP162" s="699">
        <f t="shared" si="59"/>
        <v>17881.317062984726</v>
      </c>
      <c r="AQ162" s="699">
        <f t="shared" si="60"/>
        <v>19663.285680979108</v>
      </c>
      <c r="AR162" s="699">
        <f t="shared" si="61"/>
        <v>0</v>
      </c>
      <c r="AS162" s="698">
        <f t="shared" si="41"/>
        <v>4001585.1291872696</v>
      </c>
      <c r="AT162" s="698">
        <f t="shared" si="62"/>
        <v>37544.602743963835</v>
      </c>
      <c r="AW162" s="699">
        <f t="shared" si="73"/>
        <v>11478.970343686859</v>
      </c>
      <c r="AX162" s="699">
        <f t="shared" si="74"/>
        <v>46660.072057158046</v>
      </c>
      <c r="AY162" s="698">
        <f t="shared" si="75"/>
        <v>4336951.8631569641</v>
      </c>
      <c r="AZ162" s="698">
        <f t="shared" si="64"/>
        <v>58139.042400844904</v>
      </c>
      <c r="BA162" s="971"/>
      <c r="BB162" s="699">
        <f t="shared" si="65"/>
        <v>11766.291974361093</v>
      </c>
      <c r="BC162" s="699">
        <f t="shared" si="66"/>
        <v>47827.985867320778</v>
      </c>
      <c r="BD162" s="699">
        <f t="shared" si="67"/>
        <v>0</v>
      </c>
      <c r="BE162" s="698">
        <f t="shared" si="68"/>
        <v>4445506.9028660171</v>
      </c>
      <c r="BF162" s="698">
        <f t="shared" si="69"/>
        <v>59594.277841681869</v>
      </c>
    </row>
    <row r="163" spans="6:58" s="68" customFormat="1" hidden="1" x14ac:dyDescent="0.2">
      <c r="F163" s="340"/>
      <c r="G163" s="260"/>
      <c r="H163" s="261"/>
      <c r="I163" s="261"/>
      <c r="J163" s="260"/>
      <c r="K163" s="696">
        <f t="shared" si="63"/>
        <v>90</v>
      </c>
      <c r="L163" s="340"/>
      <c r="M163" s="340"/>
      <c r="N163" s="340"/>
      <c r="O163" s="699">
        <f t="shared" si="42"/>
        <v>19465.577084333545</v>
      </c>
      <c r="P163" s="699">
        <f t="shared" si="43"/>
        <v>6597.662662195411</v>
      </c>
      <c r="Q163" s="698">
        <f t="shared" si="44"/>
        <v>3390464.7573876614</v>
      </c>
      <c r="R163" s="698">
        <f t="shared" si="70"/>
        <v>26063.239746528954</v>
      </c>
      <c r="S163" s="699">
        <f t="shared" si="45"/>
        <v>18442.018825340187</v>
      </c>
      <c r="T163" s="699">
        <f t="shared" si="46"/>
        <v>11444.013319375541</v>
      </c>
      <c r="U163" s="698">
        <f t="shared" si="47"/>
        <v>3555356.1912951884</v>
      </c>
      <c r="V163" s="698">
        <f t="shared" si="71"/>
        <v>29886.032144715726</v>
      </c>
      <c r="W163" s="699">
        <f t="shared" si="48"/>
        <v>16965.731588134451</v>
      </c>
      <c r="X163" s="699">
        <f t="shared" si="49"/>
        <v>18483.04134063689</v>
      </c>
      <c r="Y163" s="698">
        <f t="shared" si="50"/>
        <v>3761241.3136978503</v>
      </c>
      <c r="Z163" s="698">
        <f t="shared" si="72"/>
        <v>35448.772928771345</v>
      </c>
      <c r="AB163" s="696">
        <f t="shared" si="38"/>
        <v>90</v>
      </c>
      <c r="AC163" s="340"/>
      <c r="AD163" s="340"/>
      <c r="AE163" s="340"/>
      <c r="AF163" s="699">
        <f t="shared" si="51"/>
        <v>21168.427423177101</v>
      </c>
      <c r="AG163" s="699">
        <f t="shared" si="52"/>
        <v>7174.8267530014828</v>
      </c>
      <c r="AH163" s="699">
        <f t="shared" si="53"/>
        <v>0</v>
      </c>
      <c r="AI163" s="698">
        <f t="shared" si="39"/>
        <v>3687062.9027157724</v>
      </c>
      <c r="AJ163" s="698">
        <f t="shared" si="54"/>
        <v>28343.254176178583</v>
      </c>
      <c r="AK163" s="699">
        <f t="shared" si="55"/>
        <v>19811.196812811257</v>
      </c>
      <c r="AL163" s="699">
        <f t="shared" si="56"/>
        <v>12293.643247292377</v>
      </c>
      <c r="AM163" s="699">
        <f t="shared" si="57"/>
        <v>0</v>
      </c>
      <c r="AN163" s="698">
        <f t="shared" si="40"/>
        <v>3819314.0302304579</v>
      </c>
      <c r="AO163" s="698">
        <f t="shared" si="58"/>
        <v>32104.840060103634</v>
      </c>
      <c r="AP163" s="699">
        <f t="shared" si="59"/>
        <v>17968.792714408468</v>
      </c>
      <c r="AQ163" s="699">
        <f t="shared" si="60"/>
        <v>19575.810029555363</v>
      </c>
      <c r="AR163" s="699">
        <f t="shared" si="61"/>
        <v>0</v>
      </c>
      <c r="AS163" s="698">
        <f t="shared" si="41"/>
        <v>3983616.336472861</v>
      </c>
      <c r="AT163" s="698">
        <f t="shared" si="62"/>
        <v>37544.602743963827</v>
      </c>
      <c r="AW163" s="699">
        <f t="shared" si="73"/>
        <v>11602.143415511304</v>
      </c>
      <c r="AX163" s="699">
        <f t="shared" si="74"/>
        <v>46536.898985333595</v>
      </c>
      <c r="AY163" s="698">
        <f t="shared" si="75"/>
        <v>4325349.7197414525</v>
      </c>
      <c r="AZ163" s="698">
        <f t="shared" si="64"/>
        <v>58139.042400844897</v>
      </c>
      <c r="BA163" s="971"/>
      <c r="BB163" s="699">
        <f t="shared" si="65"/>
        <v>11892.548100396165</v>
      </c>
      <c r="BC163" s="699">
        <f t="shared" si="66"/>
        <v>47701.729741285701</v>
      </c>
      <c r="BD163" s="699">
        <f t="shared" si="67"/>
        <v>0</v>
      </c>
      <c r="BE163" s="698">
        <f t="shared" si="68"/>
        <v>4433614.354765621</v>
      </c>
      <c r="BF163" s="698">
        <f t="shared" si="69"/>
        <v>59594.277841681862</v>
      </c>
    </row>
    <row r="164" spans="6:58" s="68" customFormat="1" hidden="1" x14ac:dyDescent="0.2">
      <c r="F164" s="340"/>
      <c r="G164" s="260"/>
      <c r="H164" s="261"/>
      <c r="I164" s="261"/>
      <c r="J164" s="260"/>
      <c r="K164" s="696">
        <f t="shared" si="63"/>
        <v>91</v>
      </c>
      <c r="L164" s="340"/>
      <c r="M164" s="340"/>
      <c r="N164" s="340"/>
      <c r="O164" s="699">
        <f t="shared" si="42"/>
        <v>19503.239821847295</v>
      </c>
      <c r="P164" s="699">
        <f t="shared" si="43"/>
        <v>6559.9999246816615</v>
      </c>
      <c r="Q164" s="698">
        <f t="shared" si="44"/>
        <v>3370961.5175658138</v>
      </c>
      <c r="R164" s="698">
        <f t="shared" si="70"/>
        <v>26063.239746528958</v>
      </c>
      <c r="S164" s="699">
        <f t="shared" si="45"/>
        <v>18501.073840946749</v>
      </c>
      <c r="T164" s="699">
        <f t="shared" si="46"/>
        <v>11384.958303768981</v>
      </c>
      <c r="U164" s="698">
        <f t="shared" si="47"/>
        <v>3536855.1174542415</v>
      </c>
      <c r="V164" s="698">
        <f t="shared" si="71"/>
        <v>29886.032144715729</v>
      </c>
      <c r="W164" s="699">
        <f t="shared" si="48"/>
        <v>17048.728182698767</v>
      </c>
      <c r="X164" s="699">
        <f t="shared" si="49"/>
        <v>18400.044746072577</v>
      </c>
      <c r="Y164" s="698">
        <f t="shared" si="50"/>
        <v>3744192.5855151517</v>
      </c>
      <c r="Z164" s="698">
        <f t="shared" si="72"/>
        <v>35448.772928771345</v>
      </c>
      <c r="AB164" s="696">
        <f t="shared" si="38"/>
        <v>91</v>
      </c>
      <c r="AC164" s="340"/>
      <c r="AD164" s="340"/>
      <c r="AE164" s="340"/>
      <c r="AF164" s="699">
        <f t="shared" si="51"/>
        <v>21209.384900171688</v>
      </c>
      <c r="AG164" s="699">
        <f t="shared" si="52"/>
        <v>7133.8692760068925</v>
      </c>
      <c r="AH164" s="699">
        <f t="shared" si="53"/>
        <v>0</v>
      </c>
      <c r="AI164" s="698">
        <f t="shared" si="39"/>
        <v>3665853.5178156006</v>
      </c>
      <c r="AJ164" s="698">
        <f t="shared" si="54"/>
        <v>28343.25417617858</v>
      </c>
      <c r="AK164" s="699">
        <f t="shared" si="55"/>
        <v>19874.636208901538</v>
      </c>
      <c r="AL164" s="699">
        <f t="shared" si="56"/>
        <v>12230.203851202094</v>
      </c>
      <c r="AM164" s="699">
        <f t="shared" si="57"/>
        <v>0</v>
      </c>
      <c r="AN164" s="698">
        <f t="shared" si="40"/>
        <v>3799439.3940215562</v>
      </c>
      <c r="AO164" s="698">
        <f t="shared" si="58"/>
        <v>32104.840060103634</v>
      </c>
      <c r="AP164" s="699">
        <f t="shared" si="59"/>
        <v>18056.696297933922</v>
      </c>
      <c r="AQ164" s="699">
        <f t="shared" si="60"/>
        <v>19487.906446029909</v>
      </c>
      <c r="AR164" s="699">
        <f t="shared" si="61"/>
        <v>0</v>
      </c>
      <c r="AS164" s="698">
        <f t="shared" si="41"/>
        <v>3965559.6401749272</v>
      </c>
      <c r="AT164" s="698">
        <f t="shared" si="62"/>
        <v>37544.602743963827</v>
      </c>
      <c r="AW164" s="699">
        <f t="shared" si="73"/>
        <v>11726.638174313628</v>
      </c>
      <c r="AX164" s="699">
        <f t="shared" si="74"/>
        <v>46412.404226531282</v>
      </c>
      <c r="AY164" s="698">
        <f t="shared" si="75"/>
        <v>4313623.0815671384</v>
      </c>
      <c r="AZ164" s="698">
        <f t="shared" si="64"/>
        <v>58139.042400844912</v>
      </c>
      <c r="BA164" s="971"/>
      <c r="BB164" s="699">
        <f t="shared" si="65"/>
        <v>12020.15899557993</v>
      </c>
      <c r="BC164" s="699">
        <f t="shared" si="66"/>
        <v>47574.118846101934</v>
      </c>
      <c r="BD164" s="699">
        <f t="shared" si="67"/>
        <v>0</v>
      </c>
      <c r="BE164" s="698">
        <f t="shared" si="68"/>
        <v>4421594.1957700411</v>
      </c>
      <c r="BF164" s="698">
        <f t="shared" si="69"/>
        <v>59594.277841681862</v>
      </c>
    </row>
    <row r="165" spans="6:58" s="68" customFormat="1" hidden="1" x14ac:dyDescent="0.2">
      <c r="F165" s="340"/>
      <c r="G165" s="260"/>
      <c r="H165" s="261"/>
      <c r="I165" s="261"/>
      <c r="J165" s="260"/>
      <c r="K165" s="696">
        <f t="shared" si="63"/>
        <v>92</v>
      </c>
      <c r="L165" s="340"/>
      <c r="M165" s="340"/>
      <c r="N165" s="340"/>
      <c r="O165" s="699">
        <f t="shared" si="42"/>
        <v>19540.975430655373</v>
      </c>
      <c r="P165" s="699">
        <f t="shared" si="43"/>
        <v>6522.26431587358</v>
      </c>
      <c r="Q165" s="698">
        <f t="shared" si="44"/>
        <v>3351420.5421351586</v>
      </c>
      <c r="R165" s="698">
        <f t="shared" si="70"/>
        <v>26063.239746528954</v>
      </c>
      <c r="S165" s="699">
        <f t="shared" si="45"/>
        <v>18560.317962469602</v>
      </c>
      <c r="T165" s="699">
        <f t="shared" si="46"/>
        <v>11325.714182246124</v>
      </c>
      <c r="U165" s="698">
        <f t="shared" si="47"/>
        <v>3518294.799491772</v>
      </c>
      <c r="V165" s="698">
        <f t="shared" si="71"/>
        <v>29886.032144715726</v>
      </c>
      <c r="W165" s="699">
        <f t="shared" si="48"/>
        <v>17132.130797756421</v>
      </c>
      <c r="X165" s="699">
        <f t="shared" si="49"/>
        <v>18316.64213101492</v>
      </c>
      <c r="Y165" s="698">
        <f t="shared" si="50"/>
        <v>3727060.4547173954</v>
      </c>
      <c r="Z165" s="698">
        <f t="shared" si="72"/>
        <v>35448.772928771345</v>
      </c>
      <c r="AB165" s="696">
        <f t="shared" si="38"/>
        <v>92</v>
      </c>
      <c r="AC165" s="340"/>
      <c r="AD165" s="340"/>
      <c r="AE165" s="340"/>
      <c r="AF165" s="699">
        <f t="shared" si="51"/>
        <v>21250.421623247636</v>
      </c>
      <c r="AG165" s="699">
        <f t="shared" si="52"/>
        <v>7092.8325529309468</v>
      </c>
      <c r="AH165" s="699">
        <f t="shared" si="53"/>
        <v>0</v>
      </c>
      <c r="AI165" s="698">
        <f t="shared" si="39"/>
        <v>3644603.0961923529</v>
      </c>
      <c r="AJ165" s="698">
        <f t="shared" si="54"/>
        <v>28343.254176178583</v>
      </c>
      <c r="AK165" s="699">
        <f t="shared" si="55"/>
        <v>19938.278750567242</v>
      </c>
      <c r="AL165" s="699">
        <f t="shared" si="56"/>
        <v>12166.561309536388</v>
      </c>
      <c r="AM165" s="699">
        <f t="shared" si="57"/>
        <v>0</v>
      </c>
      <c r="AN165" s="698">
        <f t="shared" si="40"/>
        <v>3779501.115270989</v>
      </c>
      <c r="AO165" s="698">
        <f t="shared" si="58"/>
        <v>32104.84006010363</v>
      </c>
      <c r="AP165" s="699">
        <f t="shared" si="59"/>
        <v>18145.029907010863</v>
      </c>
      <c r="AQ165" s="699">
        <f t="shared" si="60"/>
        <v>19399.572836952968</v>
      </c>
      <c r="AR165" s="699">
        <f t="shared" si="61"/>
        <v>0</v>
      </c>
      <c r="AS165" s="698">
        <f t="shared" si="41"/>
        <v>3947414.6102679162</v>
      </c>
      <c r="AT165" s="698">
        <f t="shared" si="62"/>
        <v>37544.602743963827</v>
      </c>
      <c r="AW165" s="699">
        <f t="shared" si="73"/>
        <v>11852.468802223419</v>
      </c>
      <c r="AX165" s="699">
        <f t="shared" si="74"/>
        <v>46286.573598621479</v>
      </c>
      <c r="AY165" s="698">
        <f t="shared" si="75"/>
        <v>4301770.6127649155</v>
      </c>
      <c r="AZ165" s="698">
        <f t="shared" si="64"/>
        <v>58139.042400844897</v>
      </c>
      <c r="BA165" s="971"/>
      <c r="BB165" s="699">
        <f t="shared" si="65"/>
        <v>12149.1391970244</v>
      </c>
      <c r="BC165" s="699">
        <f t="shared" si="66"/>
        <v>47445.138644657469</v>
      </c>
      <c r="BD165" s="699">
        <f t="shared" si="67"/>
        <v>0</v>
      </c>
      <c r="BE165" s="698">
        <f t="shared" si="68"/>
        <v>4409445.0565730166</v>
      </c>
      <c r="BF165" s="698">
        <f t="shared" si="69"/>
        <v>59594.277841681869</v>
      </c>
    </row>
    <row r="166" spans="6:58" s="68" customFormat="1" hidden="1" x14ac:dyDescent="0.2">
      <c r="F166" s="340"/>
      <c r="G166" s="260"/>
      <c r="H166" s="261"/>
      <c r="I166" s="261"/>
      <c r="J166" s="260"/>
      <c r="K166" s="696">
        <f t="shared" si="63"/>
        <v>93</v>
      </c>
      <c r="L166" s="340"/>
      <c r="M166" s="340"/>
      <c r="N166" s="340"/>
      <c r="O166" s="699">
        <f t="shared" si="42"/>
        <v>19578.784051751936</v>
      </c>
      <c r="P166" s="699">
        <f t="shared" si="43"/>
        <v>6484.4556947770225</v>
      </c>
      <c r="Q166" s="698">
        <f t="shared" si="44"/>
        <v>3331841.7580834068</v>
      </c>
      <c r="R166" s="698">
        <f t="shared" si="70"/>
        <v>26063.239746528958</v>
      </c>
      <c r="S166" s="699">
        <f t="shared" si="45"/>
        <v>18619.751795463544</v>
      </c>
      <c r="T166" s="699">
        <f t="shared" si="46"/>
        <v>11266.280349252183</v>
      </c>
      <c r="U166" s="698">
        <f t="shared" si="47"/>
        <v>3499675.0476963082</v>
      </c>
      <c r="V166" s="698">
        <f t="shared" si="71"/>
        <v>29886.032144715726</v>
      </c>
      <c r="W166" s="699">
        <f t="shared" si="48"/>
        <v>17215.941419565308</v>
      </c>
      <c r="X166" s="699">
        <f t="shared" si="49"/>
        <v>18232.831509206037</v>
      </c>
      <c r="Y166" s="698">
        <f t="shared" si="50"/>
        <v>3709844.5132978302</v>
      </c>
      <c r="Z166" s="698">
        <f t="shared" si="72"/>
        <v>35448.772928771345</v>
      </c>
      <c r="AB166" s="696">
        <f t="shared" si="38"/>
        <v>93</v>
      </c>
      <c r="AC166" s="340"/>
      <c r="AD166" s="340"/>
      <c r="AE166" s="340"/>
      <c r="AF166" s="699">
        <f t="shared" si="51"/>
        <v>21291.537745733265</v>
      </c>
      <c r="AG166" s="699">
        <f t="shared" si="52"/>
        <v>7051.716430445319</v>
      </c>
      <c r="AH166" s="699">
        <f t="shared" si="53"/>
        <v>0</v>
      </c>
      <c r="AI166" s="698">
        <f t="shared" si="39"/>
        <v>3623311.5584466197</v>
      </c>
      <c r="AJ166" s="698">
        <f t="shared" si="54"/>
        <v>28343.254176178583</v>
      </c>
      <c r="AK166" s="699">
        <f t="shared" si="55"/>
        <v>20002.12508832094</v>
      </c>
      <c r="AL166" s="699">
        <f t="shared" si="56"/>
        <v>12102.714971782691</v>
      </c>
      <c r="AM166" s="699">
        <f t="shared" si="57"/>
        <v>0</v>
      </c>
      <c r="AN166" s="698">
        <f t="shared" si="40"/>
        <v>3759498.990182668</v>
      </c>
      <c r="AO166" s="698">
        <f t="shared" si="58"/>
        <v>32104.84006010363</v>
      </c>
      <c r="AP166" s="699">
        <f t="shared" si="59"/>
        <v>18233.795645330269</v>
      </c>
      <c r="AQ166" s="699">
        <f t="shared" si="60"/>
        <v>19310.80709863357</v>
      </c>
      <c r="AR166" s="699">
        <f t="shared" si="61"/>
        <v>0</v>
      </c>
      <c r="AS166" s="698">
        <f t="shared" si="41"/>
        <v>3929180.8146225861</v>
      </c>
      <c r="AT166" s="698">
        <f t="shared" si="62"/>
        <v>37544.602743963842</v>
      </c>
      <c r="AW166" s="699">
        <f t="shared" si="73"/>
        <v>11979.649633549128</v>
      </c>
      <c r="AX166" s="699">
        <f t="shared" si="74"/>
        <v>46159.392767295773</v>
      </c>
      <c r="AY166" s="698">
        <f t="shared" si="75"/>
        <v>4289790.9631313663</v>
      </c>
      <c r="AZ166" s="698">
        <f t="shared" si="64"/>
        <v>58139.042400844904</v>
      </c>
      <c r="BA166" s="971"/>
      <c r="BB166" s="699">
        <f t="shared" si="65"/>
        <v>12279.503397829509</v>
      </c>
      <c r="BC166" s="699">
        <f t="shared" si="66"/>
        <v>47314.774443852366</v>
      </c>
      <c r="BD166" s="699">
        <f t="shared" si="67"/>
        <v>0</v>
      </c>
      <c r="BE166" s="698">
        <f t="shared" si="68"/>
        <v>4397165.5531751867</v>
      </c>
      <c r="BF166" s="698">
        <f t="shared" si="69"/>
        <v>59594.277841681876</v>
      </c>
    </row>
    <row r="167" spans="6:58" s="68" customFormat="1" hidden="1" x14ac:dyDescent="0.2">
      <c r="F167" s="340"/>
      <c r="G167" s="260"/>
      <c r="H167" s="261"/>
      <c r="I167" s="261"/>
      <c r="J167" s="260"/>
      <c r="K167" s="696">
        <f t="shared" si="63"/>
        <v>94</v>
      </c>
      <c r="L167" s="340"/>
      <c r="M167" s="340"/>
      <c r="N167" s="340"/>
      <c r="O167" s="699">
        <f t="shared" si="42"/>
        <v>19616.665826403918</v>
      </c>
      <c r="P167" s="699">
        <f t="shared" si="43"/>
        <v>6446.573920125039</v>
      </c>
      <c r="Q167" s="698">
        <f t="shared" si="44"/>
        <v>3312225.0922570028</v>
      </c>
      <c r="R167" s="698">
        <f t="shared" si="70"/>
        <v>26063.239746528958</v>
      </c>
      <c r="S167" s="699">
        <f t="shared" si="45"/>
        <v>18679.375947422464</v>
      </c>
      <c r="T167" s="699">
        <f t="shared" si="46"/>
        <v>11206.65619729326</v>
      </c>
      <c r="U167" s="698">
        <f t="shared" si="47"/>
        <v>3480995.6717488859</v>
      </c>
      <c r="V167" s="698">
        <f t="shared" si="71"/>
        <v>29886.032144715726</v>
      </c>
      <c r="W167" s="699">
        <f t="shared" si="48"/>
        <v>17300.162044100118</v>
      </c>
      <c r="X167" s="699">
        <f t="shared" si="49"/>
        <v>18148.610884671227</v>
      </c>
      <c r="Y167" s="698">
        <f t="shared" si="50"/>
        <v>3692544.3512537302</v>
      </c>
      <c r="Z167" s="698">
        <f t="shared" si="72"/>
        <v>35448.772928771345</v>
      </c>
      <c r="AB167" s="696">
        <f t="shared" si="38"/>
        <v>94</v>
      </c>
      <c r="AC167" s="340"/>
      <c r="AD167" s="340"/>
      <c r="AE167" s="340"/>
      <c r="AF167" s="699">
        <f t="shared" si="51"/>
        <v>21332.733421253568</v>
      </c>
      <c r="AG167" s="699">
        <f t="shared" si="52"/>
        <v>7010.5207549250154</v>
      </c>
      <c r="AH167" s="699">
        <f t="shared" si="53"/>
        <v>0</v>
      </c>
      <c r="AI167" s="698">
        <f t="shared" si="39"/>
        <v>3601978.8250253662</v>
      </c>
      <c r="AJ167" s="698">
        <f t="shared" si="54"/>
        <v>28343.254176178583</v>
      </c>
      <c r="AK167" s="699">
        <f t="shared" si="55"/>
        <v>20066.175874758272</v>
      </c>
      <c r="AL167" s="699">
        <f t="shared" si="56"/>
        <v>12038.664185345357</v>
      </c>
      <c r="AM167" s="699">
        <f t="shared" si="57"/>
        <v>0</v>
      </c>
      <c r="AN167" s="698">
        <f t="shared" si="40"/>
        <v>3739432.8143079099</v>
      </c>
      <c r="AO167" s="698">
        <f t="shared" si="58"/>
        <v>32104.840060103626</v>
      </c>
      <c r="AP167" s="699">
        <f t="shared" si="59"/>
        <v>18322.995626874384</v>
      </c>
      <c r="AQ167" s="699">
        <f t="shared" si="60"/>
        <v>19221.60711708945</v>
      </c>
      <c r="AR167" s="699">
        <f t="shared" si="61"/>
        <v>0</v>
      </c>
      <c r="AS167" s="698">
        <f t="shared" si="41"/>
        <v>3910857.8189957119</v>
      </c>
      <c r="AT167" s="698">
        <f t="shared" si="62"/>
        <v>37544.602743963835</v>
      </c>
      <c r="AW167" s="699">
        <f t="shared" si="73"/>
        <v>12108.195156410973</v>
      </c>
      <c r="AX167" s="699">
        <f t="shared" si="74"/>
        <v>46030.847244433928</v>
      </c>
      <c r="AY167" s="698">
        <f t="shared" si="75"/>
        <v>4277682.767974955</v>
      </c>
      <c r="AZ167" s="698">
        <f t="shared" si="64"/>
        <v>58139.042400844904</v>
      </c>
      <c r="BA167" s="971"/>
      <c r="BB167" s="699">
        <f t="shared" si="65"/>
        <v>12411.266448756911</v>
      </c>
      <c r="BC167" s="699">
        <f t="shared" si="66"/>
        <v>47183.011392924956</v>
      </c>
      <c r="BD167" s="699">
        <f t="shared" si="67"/>
        <v>0</v>
      </c>
      <c r="BE167" s="698">
        <f t="shared" si="68"/>
        <v>4384754.2867264301</v>
      </c>
      <c r="BF167" s="698">
        <f t="shared" si="69"/>
        <v>59594.277841681869</v>
      </c>
    </row>
    <row r="168" spans="6:58" s="68" customFormat="1" hidden="1" x14ac:dyDescent="0.2">
      <c r="F168" s="340"/>
      <c r="G168" s="260"/>
      <c r="H168" s="261"/>
      <c r="I168" s="261"/>
      <c r="J168" s="260"/>
      <c r="K168" s="696">
        <f t="shared" si="63"/>
        <v>95</v>
      </c>
      <c r="L168" s="340"/>
      <c r="M168" s="340"/>
      <c r="N168" s="340"/>
      <c r="O168" s="699">
        <f t="shared" si="42"/>
        <v>19654.620896151602</v>
      </c>
      <c r="P168" s="699">
        <f t="shared" si="43"/>
        <v>6408.6188503773546</v>
      </c>
      <c r="Q168" s="698">
        <f t="shared" si="44"/>
        <v>3292570.4713608511</v>
      </c>
      <c r="R168" s="698">
        <f t="shared" si="70"/>
        <v>26063.239746528958</v>
      </c>
      <c r="S168" s="699">
        <f t="shared" si="45"/>
        <v>18739.191027785586</v>
      </c>
      <c r="T168" s="699">
        <f t="shared" si="46"/>
        <v>11146.841116930143</v>
      </c>
      <c r="U168" s="698">
        <f t="shared" si="47"/>
        <v>3462256.4807211002</v>
      </c>
      <c r="V168" s="698">
        <f t="shared" si="71"/>
        <v>29886.032144715729</v>
      </c>
      <c r="W168" s="699">
        <f t="shared" si="48"/>
        <v>17384.794677099886</v>
      </c>
      <c r="X168" s="699">
        <f t="shared" si="49"/>
        <v>18063.978251671459</v>
      </c>
      <c r="Y168" s="698">
        <f t="shared" si="50"/>
        <v>3675159.5565766306</v>
      </c>
      <c r="Z168" s="698">
        <f t="shared" si="72"/>
        <v>35448.772928771345</v>
      </c>
      <c r="AB168" s="696">
        <f t="shared" si="38"/>
        <v>95</v>
      </c>
      <c r="AC168" s="340"/>
      <c r="AD168" s="340"/>
      <c r="AE168" s="340"/>
      <c r="AF168" s="699">
        <f t="shared" si="51"/>
        <v>21374.008803730776</v>
      </c>
      <c r="AG168" s="699">
        <f t="shared" si="52"/>
        <v>6969.2453724478064</v>
      </c>
      <c r="AH168" s="699">
        <f t="shared" si="53"/>
        <v>0</v>
      </c>
      <c r="AI168" s="698">
        <f t="shared" si="39"/>
        <v>3580604.8162216353</v>
      </c>
      <c r="AJ168" s="698">
        <f t="shared" si="54"/>
        <v>28343.254176178583</v>
      </c>
      <c r="AK168" s="699">
        <f t="shared" si="55"/>
        <v>20130.431764564633</v>
      </c>
      <c r="AL168" s="699">
        <f t="shared" si="56"/>
        <v>11974.408295538999</v>
      </c>
      <c r="AM168" s="699">
        <f t="shared" si="57"/>
        <v>0</v>
      </c>
      <c r="AN168" s="698">
        <f t="shared" si="40"/>
        <v>3719302.3825433454</v>
      </c>
      <c r="AO168" s="698">
        <f t="shared" si="58"/>
        <v>32104.840060103634</v>
      </c>
      <c r="AP168" s="699">
        <f t="shared" si="59"/>
        <v>18412.631975967102</v>
      </c>
      <c r="AQ168" s="699">
        <f t="shared" si="60"/>
        <v>19131.970767996732</v>
      </c>
      <c r="AR168" s="699">
        <f t="shared" si="61"/>
        <v>0</v>
      </c>
      <c r="AS168" s="698">
        <f t="shared" si="41"/>
        <v>3892445.1870197449</v>
      </c>
      <c r="AT168" s="698">
        <f t="shared" si="62"/>
        <v>37544.602743963835</v>
      </c>
      <c r="AW168" s="699">
        <f t="shared" si="73"/>
        <v>12238.120014391396</v>
      </c>
      <c r="AX168" s="699">
        <f t="shared" si="74"/>
        <v>45900.922386453502</v>
      </c>
      <c r="AY168" s="698">
        <f t="shared" si="75"/>
        <v>4265444.6479605632</v>
      </c>
      <c r="AZ168" s="698">
        <f t="shared" si="64"/>
        <v>58139.042400844897</v>
      </c>
      <c r="BA168" s="971"/>
      <c r="BB168" s="699">
        <f t="shared" si="65"/>
        <v>12544.443359921754</v>
      </c>
      <c r="BC168" s="699">
        <f t="shared" si="66"/>
        <v>47049.834481760103</v>
      </c>
      <c r="BD168" s="699">
        <f t="shared" si="67"/>
        <v>0</v>
      </c>
      <c r="BE168" s="698">
        <f t="shared" si="68"/>
        <v>4372209.8433665084</v>
      </c>
      <c r="BF168" s="698">
        <f t="shared" si="69"/>
        <v>59594.277841681855</v>
      </c>
    </row>
    <row r="169" spans="6:58" s="68" customFormat="1" hidden="1" x14ac:dyDescent="0.2">
      <c r="F169" s="340"/>
      <c r="G169" s="260"/>
      <c r="H169" s="261"/>
      <c r="I169" s="261"/>
      <c r="J169" s="260"/>
      <c r="K169" s="696">
        <f t="shared" si="63"/>
        <v>96</v>
      </c>
      <c r="L169" s="340"/>
      <c r="M169" s="340"/>
      <c r="N169" s="340"/>
      <c r="O169" s="699">
        <f t="shared" si="42"/>
        <v>19692.649402809122</v>
      </c>
      <c r="P169" s="699">
        <f t="shared" si="43"/>
        <v>6370.590343719834</v>
      </c>
      <c r="Q169" s="698">
        <f t="shared" si="44"/>
        <v>3272877.8219580417</v>
      </c>
      <c r="R169" s="698">
        <f t="shared" si="70"/>
        <v>26063.239746528954</v>
      </c>
      <c r="S169" s="699">
        <f t="shared" si="45"/>
        <v>18799.197647943656</v>
      </c>
      <c r="T169" s="699">
        <f t="shared" si="46"/>
        <v>11086.83449677207</v>
      </c>
      <c r="U169" s="698">
        <f t="shared" si="47"/>
        <v>3443457.2830731566</v>
      </c>
      <c r="V169" s="698">
        <f t="shared" si="71"/>
        <v>29886.032144715726</v>
      </c>
      <c r="W169" s="699">
        <f t="shared" si="48"/>
        <v>17469.841334115739</v>
      </c>
      <c r="X169" s="699">
        <f t="shared" si="49"/>
        <v>17978.931594655609</v>
      </c>
      <c r="Y169" s="698">
        <f t="shared" si="50"/>
        <v>3657689.7152425149</v>
      </c>
      <c r="Z169" s="698">
        <f t="shared" si="72"/>
        <v>35448.772928771345</v>
      </c>
      <c r="AB169" s="696">
        <f t="shared" si="38"/>
        <v>96</v>
      </c>
      <c r="AC169" s="340"/>
      <c r="AD169" s="340"/>
      <c r="AE169" s="340"/>
      <c r="AF169" s="699">
        <f t="shared" si="51"/>
        <v>21415.364047384945</v>
      </c>
      <c r="AG169" s="699">
        <f t="shared" si="52"/>
        <v>6927.8901287936424</v>
      </c>
      <c r="AH169" s="699">
        <f t="shared" si="53"/>
        <v>0</v>
      </c>
      <c r="AI169" s="698">
        <f t="shared" si="39"/>
        <v>3559189.4521742505</v>
      </c>
      <c r="AJ169" s="698">
        <f t="shared" si="54"/>
        <v>28343.254176178587</v>
      </c>
      <c r="AK169" s="699">
        <f t="shared" si="55"/>
        <v>20194.893414521834</v>
      </c>
      <c r="AL169" s="699">
        <f t="shared" si="56"/>
        <v>11909.9466455818</v>
      </c>
      <c r="AM169" s="699">
        <f t="shared" si="57"/>
        <v>0</v>
      </c>
      <c r="AN169" s="698">
        <f t="shared" si="40"/>
        <v>3699107.4891288234</v>
      </c>
      <c r="AO169" s="698">
        <f t="shared" si="58"/>
        <v>32104.840060103634</v>
      </c>
      <c r="AP169" s="699">
        <f t="shared" si="59"/>
        <v>18502.706827324531</v>
      </c>
      <c r="AQ169" s="699">
        <f t="shared" si="60"/>
        <v>19041.8959166393</v>
      </c>
      <c r="AR169" s="699">
        <f t="shared" si="61"/>
        <v>0</v>
      </c>
      <c r="AS169" s="698">
        <f t="shared" si="41"/>
        <v>3873942.4801924205</v>
      </c>
      <c r="AT169" s="698">
        <f t="shared" si="62"/>
        <v>37544.602743963827</v>
      </c>
      <c r="AW169" s="699">
        <f t="shared" si="73"/>
        <v>12369.43900820323</v>
      </c>
      <c r="AX169" s="699">
        <f t="shared" si="74"/>
        <v>45769.603392641664</v>
      </c>
      <c r="AY169" s="698">
        <f t="shared" si="75"/>
        <v>4253075.2089523599</v>
      </c>
      <c r="AZ169" s="698">
        <f t="shared" si="64"/>
        <v>58139.04240084489</v>
      </c>
      <c r="BA169" s="971"/>
      <c r="BB169" s="699">
        <f t="shared" si="65"/>
        <v>12679.049302502584</v>
      </c>
      <c r="BC169" s="699">
        <f t="shared" si="66"/>
        <v>46915.228539179283</v>
      </c>
      <c r="BD169" s="699">
        <f t="shared" si="67"/>
        <v>0</v>
      </c>
      <c r="BE169" s="698">
        <f t="shared" si="68"/>
        <v>4359530.7940640058</v>
      </c>
      <c r="BF169" s="698">
        <f t="shared" si="69"/>
        <v>59594.277841681869</v>
      </c>
    </row>
    <row r="170" spans="6:58" s="68" customFormat="1" hidden="1" x14ac:dyDescent="0.2">
      <c r="F170" s="340"/>
      <c r="G170" s="260"/>
      <c r="H170" s="261"/>
      <c r="I170" s="261"/>
      <c r="J170" s="260"/>
      <c r="K170" s="696">
        <f t="shared" si="63"/>
        <v>97</v>
      </c>
      <c r="L170" s="340"/>
      <c r="M170" s="340"/>
      <c r="N170" s="340"/>
      <c r="O170" s="699">
        <f t="shared" si="42"/>
        <v>19730.751488464997</v>
      </c>
      <c r="P170" s="699">
        <f t="shared" si="43"/>
        <v>6332.4882580639596</v>
      </c>
      <c r="Q170" s="698">
        <f t="shared" si="44"/>
        <v>3253147.0704695769</v>
      </c>
      <c r="R170" s="698">
        <f t="shared" si="70"/>
        <v>26063.239746528958</v>
      </c>
      <c r="S170" s="699">
        <f t="shared" si="45"/>
        <v>18859.396421245237</v>
      </c>
      <c r="T170" s="699">
        <f t="shared" si="46"/>
        <v>11026.63572347049</v>
      </c>
      <c r="U170" s="698">
        <f t="shared" si="47"/>
        <v>3424597.8866519113</v>
      </c>
      <c r="V170" s="698">
        <f t="shared" si="71"/>
        <v>29886.032144715726</v>
      </c>
      <c r="W170" s="699">
        <f t="shared" si="48"/>
        <v>17555.304040558916</v>
      </c>
      <c r="X170" s="699">
        <f t="shared" si="49"/>
        <v>17893.468888212425</v>
      </c>
      <c r="Y170" s="698">
        <f t="shared" si="50"/>
        <v>3640134.4112019558</v>
      </c>
      <c r="Z170" s="698">
        <f t="shared" si="72"/>
        <v>35448.772928771345</v>
      </c>
      <c r="AB170" s="696">
        <f t="shared" si="38"/>
        <v>97</v>
      </c>
      <c r="AC170" s="340"/>
      <c r="AD170" s="340"/>
      <c r="AE170" s="340"/>
      <c r="AF170" s="699">
        <f t="shared" si="51"/>
        <v>21456.799306734494</v>
      </c>
      <c r="AG170" s="699">
        <f t="shared" si="52"/>
        <v>6886.45486944409</v>
      </c>
      <c r="AH170" s="699">
        <f t="shared" si="53"/>
        <v>0</v>
      </c>
      <c r="AI170" s="698">
        <f t="shared" si="39"/>
        <v>3537732.652867516</v>
      </c>
      <c r="AJ170" s="698">
        <f t="shared" si="54"/>
        <v>28343.254176178583</v>
      </c>
      <c r="AK170" s="699">
        <f t="shared" si="55"/>
        <v>20259.561483514841</v>
      </c>
      <c r="AL170" s="699">
        <f t="shared" si="56"/>
        <v>11845.278576588791</v>
      </c>
      <c r="AM170" s="699">
        <f t="shared" si="57"/>
        <v>0</v>
      </c>
      <c r="AN170" s="698">
        <f t="shared" si="40"/>
        <v>3678847.9276453084</v>
      </c>
      <c r="AO170" s="698">
        <f t="shared" si="58"/>
        <v>32104.840060103634</v>
      </c>
      <c r="AP170" s="699">
        <f t="shared" si="59"/>
        <v>18593.222326105843</v>
      </c>
      <c r="AQ170" s="699">
        <f t="shared" si="60"/>
        <v>18951.380417857989</v>
      </c>
      <c r="AR170" s="699">
        <f t="shared" si="61"/>
        <v>0</v>
      </c>
      <c r="AS170" s="698">
        <f t="shared" si="41"/>
        <v>3855349.2578663146</v>
      </c>
      <c r="AT170" s="698">
        <f t="shared" si="62"/>
        <v>37544.602743963827</v>
      </c>
      <c r="AW170" s="699">
        <f t="shared" si="73"/>
        <v>12502.167097375745</v>
      </c>
      <c r="AX170" s="699">
        <f t="shared" si="74"/>
        <v>45636.875303469162</v>
      </c>
      <c r="AY170" s="698">
        <f t="shared" si="75"/>
        <v>4240573.0418549841</v>
      </c>
      <c r="AZ170" s="698">
        <f t="shared" si="64"/>
        <v>58139.042400844904</v>
      </c>
      <c r="BA170" s="971"/>
      <c r="BB170" s="699">
        <f t="shared" si="65"/>
        <v>12815.099610469601</v>
      </c>
      <c r="BC170" s="699">
        <f t="shared" si="66"/>
        <v>46779.17823121226</v>
      </c>
      <c r="BD170" s="699">
        <f t="shared" si="67"/>
        <v>0</v>
      </c>
      <c r="BE170" s="698">
        <f t="shared" si="68"/>
        <v>4346715.6944535365</v>
      </c>
      <c r="BF170" s="698">
        <f t="shared" si="69"/>
        <v>59594.277841681862</v>
      </c>
    </row>
    <row r="171" spans="6:58" s="68" customFormat="1" hidden="1" x14ac:dyDescent="0.2">
      <c r="F171" s="340"/>
      <c r="G171" s="260"/>
      <c r="H171" s="261"/>
      <c r="I171" s="261"/>
      <c r="J171" s="260"/>
      <c r="K171" s="696">
        <f t="shared" si="63"/>
        <v>98</v>
      </c>
      <c r="L171" s="340"/>
      <c r="M171" s="340"/>
      <c r="N171" s="340"/>
      <c r="O171" s="699">
        <f t="shared" si="42"/>
        <v>19768.927295482667</v>
      </c>
      <c r="P171" s="699">
        <f t="shared" si="43"/>
        <v>6294.3124510462894</v>
      </c>
      <c r="Q171" s="698">
        <f t="shared" si="44"/>
        <v>3233378.1431740941</v>
      </c>
      <c r="R171" s="698">
        <f t="shared" si="70"/>
        <v>26063.239746528954</v>
      </c>
      <c r="S171" s="699">
        <f t="shared" si="45"/>
        <v>18919.787963002946</v>
      </c>
      <c r="T171" s="699">
        <f t="shared" si="46"/>
        <v>10966.244181712782</v>
      </c>
      <c r="U171" s="698">
        <f t="shared" si="47"/>
        <v>3405678.0986889084</v>
      </c>
      <c r="V171" s="698">
        <f t="shared" si="71"/>
        <v>29886.032144715726</v>
      </c>
      <c r="W171" s="699">
        <f t="shared" si="48"/>
        <v>17641.184831749</v>
      </c>
      <c r="X171" s="699">
        <f t="shared" si="49"/>
        <v>17807.588097022344</v>
      </c>
      <c r="Y171" s="698">
        <f t="shared" si="50"/>
        <v>3622493.2263702066</v>
      </c>
      <c r="Z171" s="698">
        <f t="shared" si="72"/>
        <v>35448.772928771345</v>
      </c>
      <c r="AB171" s="696">
        <f t="shared" si="38"/>
        <v>98</v>
      </c>
      <c r="AC171" s="340"/>
      <c r="AD171" s="340"/>
      <c r="AE171" s="340"/>
      <c r="AF171" s="699">
        <f t="shared" si="51"/>
        <v>21498.31473659684</v>
      </c>
      <c r="AG171" s="699">
        <f t="shared" si="52"/>
        <v>6844.9394395817435</v>
      </c>
      <c r="AH171" s="699">
        <f t="shared" si="53"/>
        <v>0</v>
      </c>
      <c r="AI171" s="698">
        <f t="shared" si="39"/>
        <v>3516234.3381309193</v>
      </c>
      <c r="AJ171" s="698">
        <f t="shared" si="54"/>
        <v>28343.254176178583</v>
      </c>
      <c r="AK171" s="699">
        <f t="shared" si="55"/>
        <v>20324.436632538498</v>
      </c>
      <c r="AL171" s="699">
        <f t="shared" si="56"/>
        <v>11780.403427565134</v>
      </c>
      <c r="AM171" s="699">
        <f t="shared" si="57"/>
        <v>0</v>
      </c>
      <c r="AN171" s="698">
        <f t="shared" si="40"/>
        <v>3658523.4910127698</v>
      </c>
      <c r="AO171" s="698">
        <f t="shared" si="58"/>
        <v>32104.840060103634</v>
      </c>
      <c r="AP171" s="699">
        <f t="shared" si="59"/>
        <v>18684.180627964353</v>
      </c>
      <c r="AQ171" s="699">
        <f t="shared" si="60"/>
        <v>18860.422115999481</v>
      </c>
      <c r="AR171" s="699">
        <f t="shared" si="61"/>
        <v>0</v>
      </c>
      <c r="AS171" s="698">
        <f t="shared" si="41"/>
        <v>3836665.0772383502</v>
      </c>
      <c r="AT171" s="698">
        <f t="shared" si="62"/>
        <v>37544.602743963835</v>
      </c>
      <c r="AW171" s="699">
        <f t="shared" si="73"/>
        <v>12636.31940195881</v>
      </c>
      <c r="AX171" s="699">
        <f t="shared" si="74"/>
        <v>45502.722998886093</v>
      </c>
      <c r="AY171" s="698">
        <f t="shared" si="75"/>
        <v>4227936.7224530252</v>
      </c>
      <c r="AZ171" s="698">
        <f t="shared" si="64"/>
        <v>58139.042400844904</v>
      </c>
      <c r="BA171" s="971"/>
      <c r="BB171" s="699">
        <f t="shared" si="65"/>
        <v>12952.609782331478</v>
      </c>
      <c r="BC171" s="699">
        <f t="shared" si="66"/>
        <v>46641.668059350392</v>
      </c>
      <c r="BD171" s="699">
        <f t="shared" si="67"/>
        <v>0</v>
      </c>
      <c r="BE171" s="698">
        <f t="shared" si="68"/>
        <v>4333763.0846712049</v>
      </c>
      <c r="BF171" s="698">
        <f t="shared" si="69"/>
        <v>59594.277841681869</v>
      </c>
    </row>
    <row r="172" spans="6:58" s="68" customFormat="1" hidden="1" x14ac:dyDescent="0.2">
      <c r="F172" s="340"/>
      <c r="G172" s="260"/>
      <c r="H172" s="261"/>
      <c r="I172" s="261"/>
      <c r="J172" s="260"/>
      <c r="K172" s="696">
        <f t="shared" si="63"/>
        <v>99</v>
      </c>
      <c r="L172" s="340"/>
      <c r="M172" s="340"/>
      <c r="N172" s="340"/>
      <c r="O172" s="699">
        <f t="shared" si="42"/>
        <v>19807.176966501025</v>
      </c>
      <c r="P172" s="699">
        <f t="shared" si="43"/>
        <v>6256.0627800279353</v>
      </c>
      <c r="Q172" s="698">
        <f t="shared" si="44"/>
        <v>3213570.9662075932</v>
      </c>
      <c r="R172" s="698">
        <f t="shared" si="70"/>
        <v>26063.239746528961</v>
      </c>
      <c r="S172" s="699">
        <f t="shared" si="45"/>
        <v>18980.372890499752</v>
      </c>
      <c r="T172" s="699">
        <f t="shared" si="46"/>
        <v>10905.659254215976</v>
      </c>
      <c r="U172" s="698">
        <f t="shared" si="47"/>
        <v>3386697.7257984085</v>
      </c>
      <c r="V172" s="698">
        <f t="shared" si="71"/>
        <v>29886.032144715726</v>
      </c>
      <c r="W172" s="699">
        <f t="shared" si="48"/>
        <v>17727.48575296237</v>
      </c>
      <c r="X172" s="699">
        <f t="shared" si="49"/>
        <v>17721.287175808975</v>
      </c>
      <c r="Y172" s="698">
        <f t="shared" si="50"/>
        <v>3604765.740617244</v>
      </c>
      <c r="Z172" s="698">
        <f t="shared" si="72"/>
        <v>35448.772928771345</v>
      </c>
      <c r="AB172" s="696">
        <f t="shared" si="38"/>
        <v>99</v>
      </c>
      <c r="AC172" s="340"/>
      <c r="AD172" s="340"/>
      <c r="AE172" s="340"/>
      <c r="AF172" s="699">
        <f t="shared" si="51"/>
        <v>21539.910492088937</v>
      </c>
      <c r="AG172" s="699">
        <f t="shared" si="52"/>
        <v>6803.3436840896484</v>
      </c>
      <c r="AH172" s="699">
        <f t="shared" si="53"/>
        <v>0</v>
      </c>
      <c r="AI172" s="698">
        <f t="shared" si="39"/>
        <v>3494694.4276388302</v>
      </c>
      <c r="AJ172" s="698">
        <f t="shared" si="54"/>
        <v>28343.254176178583</v>
      </c>
      <c r="AK172" s="699">
        <f t="shared" si="55"/>
        <v>20389.51952470429</v>
      </c>
      <c r="AL172" s="699">
        <f t="shared" si="56"/>
        <v>11715.320535399343</v>
      </c>
      <c r="AM172" s="699">
        <f t="shared" si="57"/>
        <v>0</v>
      </c>
      <c r="AN172" s="698">
        <f t="shared" si="40"/>
        <v>3638133.9714880656</v>
      </c>
      <c r="AO172" s="698">
        <f t="shared" si="58"/>
        <v>32104.840060103634</v>
      </c>
      <c r="AP172" s="699">
        <f t="shared" si="59"/>
        <v>18775.583899098863</v>
      </c>
      <c r="AQ172" s="699">
        <f t="shared" si="60"/>
        <v>18769.018844864971</v>
      </c>
      <c r="AR172" s="699">
        <f t="shared" si="61"/>
        <v>0</v>
      </c>
      <c r="AS172" s="698">
        <f t="shared" si="41"/>
        <v>3817889.4933392513</v>
      </c>
      <c r="AT172" s="698">
        <f t="shared" si="62"/>
        <v>37544.602743963835</v>
      </c>
      <c r="AW172" s="699">
        <f t="shared" si="73"/>
        <v>12771.911204245336</v>
      </c>
      <c r="AX172" s="699">
        <f t="shared" si="74"/>
        <v>45367.131196599563</v>
      </c>
      <c r="AY172" s="698">
        <f t="shared" si="75"/>
        <v>4215164.8112487802</v>
      </c>
      <c r="AZ172" s="698">
        <f t="shared" si="64"/>
        <v>58139.042400844897</v>
      </c>
      <c r="BA172" s="971"/>
      <c r="BB172" s="699">
        <f t="shared" si="65"/>
        <v>13091.595482900917</v>
      </c>
      <c r="BC172" s="699">
        <f t="shared" si="66"/>
        <v>46502.682358780956</v>
      </c>
      <c r="BD172" s="699">
        <f t="shared" si="67"/>
        <v>0</v>
      </c>
      <c r="BE172" s="698">
        <f t="shared" si="68"/>
        <v>4320671.4891883042</v>
      </c>
      <c r="BF172" s="698">
        <f t="shared" si="69"/>
        <v>59594.277841681876</v>
      </c>
    </row>
    <row r="173" spans="6:58" s="68" customFormat="1" hidden="1" x14ac:dyDescent="0.2">
      <c r="F173" s="340"/>
      <c r="G173" s="260"/>
      <c r="H173" s="261"/>
      <c r="I173" s="261"/>
      <c r="J173" s="260"/>
      <c r="K173" s="696">
        <f t="shared" si="63"/>
        <v>100</v>
      </c>
      <c r="L173" s="340"/>
      <c r="M173" s="340"/>
      <c r="N173" s="340"/>
      <c r="O173" s="699">
        <f t="shared" si="42"/>
        <v>19845.500644434935</v>
      </c>
      <c r="P173" s="699">
        <f t="shared" si="43"/>
        <v>6217.739102094024</v>
      </c>
      <c r="Q173" s="698">
        <f t="shared" si="44"/>
        <v>3193725.4655631585</v>
      </c>
      <c r="R173" s="698">
        <f t="shared" si="70"/>
        <v>26063.239746528958</v>
      </c>
      <c r="S173" s="699">
        <f t="shared" si="45"/>
        <v>19041.151822995293</v>
      </c>
      <c r="T173" s="699">
        <f t="shared" si="46"/>
        <v>10844.880321720439</v>
      </c>
      <c r="U173" s="698">
        <f t="shared" si="47"/>
        <v>3367656.5739754131</v>
      </c>
      <c r="V173" s="698">
        <f t="shared" si="71"/>
        <v>29886.032144715733</v>
      </c>
      <c r="W173" s="699">
        <f t="shared" si="48"/>
        <v>17814.208859480947</v>
      </c>
      <c r="X173" s="699">
        <f t="shared" si="49"/>
        <v>17634.564069290405</v>
      </c>
      <c r="Y173" s="698">
        <f t="shared" si="50"/>
        <v>3586951.5317577631</v>
      </c>
      <c r="Z173" s="698">
        <f t="shared" si="72"/>
        <v>35448.772928771352</v>
      </c>
      <c r="AB173" s="696">
        <f t="shared" si="38"/>
        <v>100</v>
      </c>
      <c r="AC173" s="340"/>
      <c r="AD173" s="340"/>
      <c r="AE173" s="340"/>
      <c r="AF173" s="699">
        <f t="shared" si="51"/>
        <v>21581.586728627855</v>
      </c>
      <c r="AG173" s="699">
        <f t="shared" si="52"/>
        <v>6761.6674475507307</v>
      </c>
      <c r="AH173" s="699">
        <f t="shared" si="53"/>
        <v>0</v>
      </c>
      <c r="AI173" s="698">
        <f t="shared" si="39"/>
        <v>3473112.8409102024</v>
      </c>
      <c r="AJ173" s="698">
        <f t="shared" si="54"/>
        <v>28343.254176178587</v>
      </c>
      <c r="AK173" s="699">
        <f t="shared" si="55"/>
        <v>20454.810825247114</v>
      </c>
      <c r="AL173" s="699">
        <f t="shared" si="56"/>
        <v>11650.029234856518</v>
      </c>
      <c r="AM173" s="699">
        <f t="shared" si="57"/>
        <v>0</v>
      </c>
      <c r="AN173" s="698">
        <f t="shared" si="40"/>
        <v>3617679.1606628182</v>
      </c>
      <c r="AO173" s="698">
        <f t="shared" si="58"/>
        <v>32104.840060103634</v>
      </c>
      <c r="AP173" s="699">
        <f t="shared" si="59"/>
        <v>18867.434316305254</v>
      </c>
      <c r="AQ173" s="699">
        <f t="shared" si="60"/>
        <v>18677.16842765858</v>
      </c>
      <c r="AR173" s="699">
        <f t="shared" si="61"/>
        <v>0</v>
      </c>
      <c r="AS173" s="698">
        <f t="shared" si="41"/>
        <v>3799022.0590229458</v>
      </c>
      <c r="AT173" s="698">
        <f t="shared" si="62"/>
        <v>37544.602743963835</v>
      </c>
      <c r="AW173" s="699">
        <f t="shared" si="73"/>
        <v>12908.957950512187</v>
      </c>
      <c r="AX173" s="699">
        <f t="shared" si="74"/>
        <v>45230.084450332717</v>
      </c>
      <c r="AY173" s="698">
        <f t="shared" si="75"/>
        <v>4202255.8532982683</v>
      </c>
      <c r="AZ173" s="698">
        <f t="shared" si="64"/>
        <v>58139.042400844904</v>
      </c>
      <c r="BA173" s="971"/>
      <c r="BB173" s="699">
        <f t="shared" si="65"/>
        <v>13232.072545079125</v>
      </c>
      <c r="BC173" s="699">
        <f t="shared" si="66"/>
        <v>46362.205296602748</v>
      </c>
      <c r="BD173" s="699">
        <f t="shared" si="67"/>
        <v>0</v>
      </c>
      <c r="BE173" s="698">
        <f t="shared" si="68"/>
        <v>4307439.4166432247</v>
      </c>
      <c r="BF173" s="698">
        <f t="shared" si="69"/>
        <v>59594.277841681876</v>
      </c>
    </row>
    <row r="174" spans="6:58" s="68" customFormat="1" hidden="1" x14ac:dyDescent="0.2">
      <c r="F174" s="340"/>
      <c r="G174" s="260"/>
      <c r="H174" s="261"/>
      <c r="I174" s="261"/>
      <c r="J174" s="260"/>
      <c r="K174" s="696">
        <f t="shared" si="63"/>
        <v>101</v>
      </c>
      <c r="L174" s="340"/>
      <c r="M174" s="340"/>
      <c r="N174" s="340"/>
      <c r="O174" s="699">
        <f t="shared" si="42"/>
        <v>19883.898472475794</v>
      </c>
      <c r="P174" s="699">
        <f t="shared" si="43"/>
        <v>6179.341274053163</v>
      </c>
      <c r="Q174" s="698">
        <f t="shared" si="44"/>
        <v>3173841.5670906827</v>
      </c>
      <c r="R174" s="698">
        <f t="shared" si="70"/>
        <v>26063.239746528958</v>
      </c>
      <c r="S174" s="699">
        <f t="shared" si="45"/>
        <v>19102.125381732189</v>
      </c>
      <c r="T174" s="699">
        <f t="shared" si="46"/>
        <v>10783.906762983537</v>
      </c>
      <c r="U174" s="698">
        <f t="shared" si="47"/>
        <v>3348554.4485936807</v>
      </c>
      <c r="V174" s="698">
        <f t="shared" si="71"/>
        <v>29886.032144715726</v>
      </c>
      <c r="W174" s="699">
        <f t="shared" si="48"/>
        <v>17901.356216641092</v>
      </c>
      <c r="X174" s="699">
        <f t="shared" si="49"/>
        <v>17547.416712130253</v>
      </c>
      <c r="Y174" s="698">
        <f t="shared" si="50"/>
        <v>3569050.175541122</v>
      </c>
      <c r="Z174" s="698">
        <f t="shared" si="72"/>
        <v>35448.772928771345</v>
      </c>
      <c r="AB174" s="696">
        <f t="shared" si="38"/>
        <v>101</v>
      </c>
      <c r="AC174" s="340"/>
      <c r="AD174" s="340"/>
      <c r="AE174" s="340"/>
      <c r="AF174" s="699">
        <f t="shared" si="51"/>
        <v>21623.343601931381</v>
      </c>
      <c r="AG174" s="699">
        <f t="shared" si="52"/>
        <v>6719.9105742472038</v>
      </c>
      <c r="AH174" s="699">
        <f t="shared" si="53"/>
        <v>0</v>
      </c>
      <c r="AI174" s="698">
        <f t="shared" si="39"/>
        <v>3451489.497308271</v>
      </c>
      <c r="AJ174" s="698">
        <f t="shared" si="54"/>
        <v>28343.254176178583</v>
      </c>
      <c r="AK174" s="699">
        <f t="shared" si="55"/>
        <v>20520.31120153208</v>
      </c>
      <c r="AL174" s="699">
        <f t="shared" si="56"/>
        <v>11584.528858571552</v>
      </c>
      <c r="AM174" s="699">
        <f t="shared" si="57"/>
        <v>0</v>
      </c>
      <c r="AN174" s="698">
        <f t="shared" si="40"/>
        <v>3597158.8494612863</v>
      </c>
      <c r="AO174" s="698">
        <f t="shared" si="58"/>
        <v>32104.840060103634</v>
      </c>
      <c r="AP174" s="699">
        <f t="shared" si="59"/>
        <v>18959.734067028319</v>
      </c>
      <c r="AQ174" s="699">
        <f t="shared" si="60"/>
        <v>18584.868676935515</v>
      </c>
      <c r="AR174" s="699">
        <f t="shared" si="61"/>
        <v>0</v>
      </c>
      <c r="AS174" s="698">
        <f t="shared" si="41"/>
        <v>3780062.3249559174</v>
      </c>
      <c r="AT174" s="698">
        <f t="shared" si="62"/>
        <v>37544.602743963835</v>
      </c>
      <c r="AW174" s="699">
        <f t="shared" si="73"/>
        <v>13047.475252779781</v>
      </c>
      <c r="AX174" s="699">
        <f t="shared" si="74"/>
        <v>45091.567148065122</v>
      </c>
      <c r="AY174" s="698">
        <f t="shared" si="75"/>
        <v>4189208.3780454886</v>
      </c>
      <c r="AZ174" s="698">
        <f t="shared" si="64"/>
        <v>58139.042400844904</v>
      </c>
      <c r="BA174" s="971"/>
      <c r="BB174" s="699">
        <f t="shared" si="65"/>
        <v>13374.056971659487</v>
      </c>
      <c r="BC174" s="699">
        <f t="shared" si="66"/>
        <v>46220.220870022385</v>
      </c>
      <c r="BD174" s="699">
        <f t="shared" si="67"/>
        <v>0</v>
      </c>
      <c r="BE174" s="698">
        <f t="shared" si="68"/>
        <v>4294065.3596715648</v>
      </c>
      <c r="BF174" s="698">
        <f t="shared" si="69"/>
        <v>59594.277841681876</v>
      </c>
    </row>
    <row r="175" spans="6:58" s="68" customFormat="1" hidden="1" x14ac:dyDescent="0.2">
      <c r="F175" s="340"/>
      <c r="G175" s="260"/>
      <c r="H175" s="261"/>
      <c r="I175" s="261"/>
      <c r="J175" s="260"/>
      <c r="K175" s="696">
        <f t="shared" si="63"/>
        <v>102</v>
      </c>
      <c r="L175" s="340"/>
      <c r="M175" s="340"/>
      <c r="N175" s="340"/>
      <c r="O175" s="699">
        <f t="shared" si="42"/>
        <v>19922.370594092037</v>
      </c>
      <c r="P175" s="699">
        <f t="shared" si="43"/>
        <v>6140.8691524369169</v>
      </c>
      <c r="Q175" s="698">
        <f t="shared" si="44"/>
        <v>3153919.1964965905</v>
      </c>
      <c r="R175" s="698">
        <f t="shared" si="70"/>
        <v>26063.239746528954</v>
      </c>
      <c r="S175" s="699">
        <f t="shared" si="45"/>
        <v>19163.294189942419</v>
      </c>
      <c r="T175" s="699">
        <f t="shared" si="46"/>
        <v>10722.737954773311</v>
      </c>
      <c r="U175" s="698">
        <f t="shared" si="47"/>
        <v>3329391.1544037382</v>
      </c>
      <c r="V175" s="698">
        <f t="shared" si="71"/>
        <v>29886.032144715729</v>
      </c>
      <c r="W175" s="699">
        <f t="shared" si="48"/>
        <v>17988.929899882849</v>
      </c>
      <c r="X175" s="699">
        <f t="shared" si="49"/>
        <v>17459.843028888496</v>
      </c>
      <c r="Y175" s="698">
        <f t="shared" si="50"/>
        <v>3551061.245641239</v>
      </c>
      <c r="Z175" s="698">
        <f t="shared" si="72"/>
        <v>35448.772928771345</v>
      </c>
      <c r="AB175" s="696">
        <f t="shared" si="38"/>
        <v>102</v>
      </c>
      <c r="AC175" s="340"/>
      <c r="AD175" s="340"/>
      <c r="AE175" s="340"/>
      <c r="AF175" s="699">
        <f t="shared" si="51"/>
        <v>21665.181268018587</v>
      </c>
      <c r="AG175" s="699">
        <f t="shared" si="52"/>
        <v>6678.0729081599948</v>
      </c>
      <c r="AH175" s="699">
        <f t="shared" si="53"/>
        <v>0</v>
      </c>
      <c r="AI175" s="698">
        <f t="shared" si="39"/>
        <v>3429824.3160402523</v>
      </c>
      <c r="AJ175" s="698">
        <f t="shared" si="54"/>
        <v>28343.254176178583</v>
      </c>
      <c r="AK175" s="699">
        <f t="shared" si="55"/>
        <v>20586.021323061337</v>
      </c>
      <c r="AL175" s="699">
        <f t="shared" si="56"/>
        <v>11518.818737042293</v>
      </c>
      <c r="AM175" s="699">
        <f t="shared" si="57"/>
        <v>0</v>
      </c>
      <c r="AN175" s="698">
        <f t="shared" si="40"/>
        <v>3576572.8281382248</v>
      </c>
      <c r="AO175" s="698">
        <f t="shared" si="58"/>
        <v>32104.84006010363</v>
      </c>
      <c r="AP175" s="699">
        <f t="shared" si="59"/>
        <v>19052.485349413859</v>
      </c>
      <c r="AQ175" s="699">
        <f t="shared" si="60"/>
        <v>18492.117394549972</v>
      </c>
      <c r="AR175" s="699">
        <f t="shared" si="61"/>
        <v>0</v>
      </c>
      <c r="AS175" s="698">
        <f t="shared" si="41"/>
        <v>3761009.8396065035</v>
      </c>
      <c r="AT175" s="698">
        <f t="shared" si="62"/>
        <v>37544.602743963827</v>
      </c>
      <c r="AW175" s="699">
        <f t="shared" si="73"/>
        <v>13187.47889059057</v>
      </c>
      <c r="AX175" s="699">
        <f t="shared" si="74"/>
        <v>44951.563510254331</v>
      </c>
      <c r="AY175" s="698">
        <f t="shared" si="75"/>
        <v>4176020.8991548982</v>
      </c>
      <c r="AZ175" s="698">
        <f t="shared" si="64"/>
        <v>58139.042400844904</v>
      </c>
      <c r="BA175" s="971"/>
      <c r="BB175" s="699">
        <f t="shared" si="65"/>
        <v>13517.564937150522</v>
      </c>
      <c r="BC175" s="699">
        <f t="shared" si="66"/>
        <v>46076.712904531334</v>
      </c>
      <c r="BD175" s="699">
        <f t="shared" si="67"/>
        <v>0</v>
      </c>
      <c r="BE175" s="698">
        <f t="shared" si="68"/>
        <v>4280547.7947344147</v>
      </c>
      <c r="BF175" s="698">
        <f t="shared" si="69"/>
        <v>59594.277841681855</v>
      </c>
    </row>
    <row r="176" spans="6:58" s="68" customFormat="1" hidden="1" x14ac:dyDescent="0.2">
      <c r="F176" s="340"/>
      <c r="G176" s="260"/>
      <c r="H176" s="261"/>
      <c r="I176" s="261"/>
      <c r="J176" s="260"/>
      <c r="K176" s="696">
        <f t="shared" si="63"/>
        <v>103</v>
      </c>
      <c r="L176" s="340"/>
      <c r="M176" s="340"/>
      <c r="N176" s="340"/>
      <c r="O176" s="699">
        <f t="shared" si="42"/>
        <v>19960.917153029706</v>
      </c>
      <c r="P176" s="699">
        <f t="shared" si="43"/>
        <v>6102.3225934992506</v>
      </c>
      <c r="Q176" s="698">
        <f t="shared" si="44"/>
        <v>3133958.2793435608</v>
      </c>
      <c r="R176" s="698">
        <f t="shared" si="70"/>
        <v>26063.239746528958</v>
      </c>
      <c r="S176" s="699">
        <f t="shared" si="45"/>
        <v>19224.658872853659</v>
      </c>
      <c r="T176" s="699">
        <f t="shared" si="46"/>
        <v>10661.373271862069</v>
      </c>
      <c r="U176" s="698">
        <f t="shared" si="47"/>
        <v>3310166.4955308847</v>
      </c>
      <c r="V176" s="698">
        <f t="shared" si="71"/>
        <v>29886.032144715726</v>
      </c>
      <c r="W176" s="699">
        <f t="shared" si="48"/>
        <v>18076.931994799324</v>
      </c>
      <c r="X176" s="699">
        <f t="shared" si="49"/>
        <v>17371.84093397202</v>
      </c>
      <c r="Y176" s="698">
        <f t="shared" si="50"/>
        <v>3532984.3136464395</v>
      </c>
      <c r="Z176" s="698">
        <f t="shared" si="72"/>
        <v>35448.772928771345</v>
      </c>
      <c r="AB176" s="696">
        <f t="shared" si="38"/>
        <v>103</v>
      </c>
      <c r="AC176" s="340"/>
      <c r="AD176" s="340"/>
      <c r="AE176" s="340"/>
      <c r="AF176" s="699">
        <f t="shared" si="51"/>
        <v>21707.099883210427</v>
      </c>
      <c r="AG176" s="699">
        <f t="shared" si="52"/>
        <v>6636.1542929681591</v>
      </c>
      <c r="AH176" s="699">
        <f t="shared" si="53"/>
        <v>0</v>
      </c>
      <c r="AI176" s="698">
        <f t="shared" si="39"/>
        <v>3408117.216157042</v>
      </c>
      <c r="AJ176" s="698">
        <f t="shared" si="54"/>
        <v>28343.254176178587</v>
      </c>
      <c r="AK176" s="699">
        <f t="shared" si="55"/>
        <v>20651.941861480911</v>
      </c>
      <c r="AL176" s="699">
        <f t="shared" si="56"/>
        <v>11452.898198622715</v>
      </c>
      <c r="AM176" s="699">
        <f t="shared" si="57"/>
        <v>0</v>
      </c>
      <c r="AN176" s="698">
        <f t="shared" si="40"/>
        <v>3555920.8862767438</v>
      </c>
      <c r="AO176" s="698">
        <f t="shared" si="58"/>
        <v>32104.840060103626</v>
      </c>
      <c r="AP176" s="699">
        <f t="shared" si="59"/>
        <v>19145.690372361045</v>
      </c>
      <c r="AQ176" s="699">
        <f t="shared" si="60"/>
        <v>18398.91237160279</v>
      </c>
      <c r="AR176" s="699">
        <f t="shared" si="61"/>
        <v>0</v>
      </c>
      <c r="AS176" s="698">
        <f t="shared" si="41"/>
        <v>3741864.1492341426</v>
      </c>
      <c r="AT176" s="698">
        <f t="shared" si="62"/>
        <v>37544.602743963835</v>
      </c>
      <c r="AW176" s="699">
        <f t="shared" si="73"/>
        <v>13328.984812806617</v>
      </c>
      <c r="AX176" s="699">
        <f t="shared" si="74"/>
        <v>44810.057588038282</v>
      </c>
      <c r="AY176" s="698">
        <f t="shared" si="75"/>
        <v>4162691.9143420914</v>
      </c>
      <c r="AZ176" s="698">
        <f t="shared" si="64"/>
        <v>58139.042400844897</v>
      </c>
      <c r="BA176" s="971"/>
      <c r="BB176" s="699">
        <f t="shared" si="65"/>
        <v>13662.612789618486</v>
      </c>
      <c r="BC176" s="699">
        <f t="shared" si="66"/>
        <v>45931.665052063378</v>
      </c>
      <c r="BD176" s="699">
        <f t="shared" si="67"/>
        <v>0</v>
      </c>
      <c r="BE176" s="698">
        <f t="shared" si="68"/>
        <v>4266885.1819447959</v>
      </c>
      <c r="BF176" s="698">
        <f t="shared" si="69"/>
        <v>59594.277841681862</v>
      </c>
    </row>
    <row r="177" spans="6:58" s="68" customFormat="1" hidden="1" x14ac:dyDescent="0.2">
      <c r="F177" s="340"/>
      <c r="G177" s="260"/>
      <c r="H177" s="261"/>
      <c r="I177" s="261"/>
      <c r="J177" s="260"/>
      <c r="K177" s="696">
        <f t="shared" si="63"/>
        <v>104</v>
      </c>
      <c r="L177" s="340"/>
      <c r="M177" s="340"/>
      <c r="N177" s="340"/>
      <c r="O177" s="699">
        <f t="shared" si="42"/>
        <v>19999.538293312948</v>
      </c>
      <c r="P177" s="699">
        <f t="shared" si="43"/>
        <v>6063.7014532160092</v>
      </c>
      <c r="Q177" s="698">
        <f t="shared" si="44"/>
        <v>3113958.741050248</v>
      </c>
      <c r="R177" s="698">
        <f t="shared" si="70"/>
        <v>26063.239746528958</v>
      </c>
      <c r="S177" s="699">
        <f t="shared" si="45"/>
        <v>19286.220057695704</v>
      </c>
      <c r="T177" s="699">
        <f t="shared" si="46"/>
        <v>10599.812087020026</v>
      </c>
      <c r="U177" s="698">
        <f t="shared" si="47"/>
        <v>3290880.2754731891</v>
      </c>
      <c r="V177" s="698">
        <f t="shared" si="71"/>
        <v>29886.032144715729</v>
      </c>
      <c r="W177" s="699">
        <f t="shared" si="48"/>
        <v>18165.364597186384</v>
      </c>
      <c r="X177" s="699">
        <f t="shared" si="49"/>
        <v>17283.40833158496</v>
      </c>
      <c r="Y177" s="698">
        <f t="shared" si="50"/>
        <v>3514818.949049253</v>
      </c>
      <c r="Z177" s="698">
        <f t="shared" si="72"/>
        <v>35448.772928771345</v>
      </c>
      <c r="AB177" s="696">
        <f t="shared" si="38"/>
        <v>104</v>
      </c>
      <c r="AC177" s="340"/>
      <c r="AD177" s="340"/>
      <c r="AE177" s="340"/>
      <c r="AF177" s="699">
        <f t="shared" si="51"/>
        <v>21749.09960413029</v>
      </c>
      <c r="AG177" s="699">
        <f t="shared" si="52"/>
        <v>6594.1545720482945</v>
      </c>
      <c r="AH177" s="699">
        <f t="shared" si="53"/>
        <v>0</v>
      </c>
      <c r="AI177" s="698">
        <f t="shared" si="39"/>
        <v>3386368.1165529117</v>
      </c>
      <c r="AJ177" s="698">
        <f t="shared" si="54"/>
        <v>28343.254176178583</v>
      </c>
      <c r="AK177" s="699">
        <f t="shared" si="55"/>
        <v>20718.07349058758</v>
      </c>
      <c r="AL177" s="699">
        <f t="shared" si="56"/>
        <v>11386.766569516052</v>
      </c>
      <c r="AM177" s="699">
        <f t="shared" si="57"/>
        <v>0</v>
      </c>
      <c r="AN177" s="698">
        <f t="shared" si="40"/>
        <v>3535202.8127861563</v>
      </c>
      <c r="AO177" s="698">
        <f t="shared" si="58"/>
        <v>32104.840060103634</v>
      </c>
      <c r="AP177" s="699">
        <f t="shared" si="59"/>
        <v>19239.351355575003</v>
      </c>
      <c r="AQ177" s="699">
        <f t="shared" si="60"/>
        <v>18305.251388388831</v>
      </c>
      <c r="AR177" s="699">
        <f t="shared" si="61"/>
        <v>0</v>
      </c>
      <c r="AS177" s="698">
        <f t="shared" si="41"/>
        <v>3722624.7978785676</v>
      </c>
      <c r="AT177" s="698">
        <f t="shared" si="62"/>
        <v>37544.602743963835</v>
      </c>
      <c r="AW177" s="699">
        <f t="shared" si="73"/>
        <v>13472.00913942644</v>
      </c>
      <c r="AX177" s="699">
        <f t="shared" si="74"/>
        <v>44667.033261418466</v>
      </c>
      <c r="AY177" s="698">
        <f t="shared" si="75"/>
        <v>4149219.9052026649</v>
      </c>
      <c r="AZ177" s="698">
        <f t="shared" si="64"/>
        <v>58139.042400844904</v>
      </c>
      <c r="BA177" s="971"/>
      <c r="BB177" s="699">
        <f t="shared" si="65"/>
        <v>13809.217052549682</v>
      </c>
      <c r="BC177" s="699">
        <f t="shared" si="66"/>
        <v>45785.060789132185</v>
      </c>
      <c r="BD177" s="699">
        <f t="shared" si="67"/>
        <v>0</v>
      </c>
      <c r="BE177" s="698">
        <f t="shared" si="68"/>
        <v>4253075.9648922458</v>
      </c>
      <c r="BF177" s="698">
        <f t="shared" si="69"/>
        <v>59594.277841681869</v>
      </c>
    </row>
    <row r="178" spans="6:58" s="68" customFormat="1" hidden="1" x14ac:dyDescent="0.2">
      <c r="F178" s="340"/>
      <c r="G178" s="260"/>
      <c r="H178" s="261"/>
      <c r="I178" s="261"/>
      <c r="J178" s="260"/>
      <c r="K178" s="696">
        <f t="shared" si="63"/>
        <v>105</v>
      </c>
      <c r="L178" s="340"/>
      <c r="M178" s="340"/>
      <c r="N178" s="340"/>
      <c r="O178" s="699">
        <f t="shared" si="42"/>
        <v>20038.234159244581</v>
      </c>
      <c r="P178" s="699">
        <f t="shared" si="43"/>
        <v>6025.0055872843768</v>
      </c>
      <c r="Q178" s="698">
        <f t="shared" si="44"/>
        <v>3093920.5068910033</v>
      </c>
      <c r="R178" s="698">
        <f t="shared" si="70"/>
        <v>26063.239746528958</v>
      </c>
      <c r="S178" s="699">
        <f t="shared" si="45"/>
        <v>19347.978373706846</v>
      </c>
      <c r="T178" s="699">
        <f t="shared" si="46"/>
        <v>10538.053771008881</v>
      </c>
      <c r="U178" s="698">
        <f t="shared" si="47"/>
        <v>3271532.2970994823</v>
      </c>
      <c r="V178" s="698">
        <f t="shared" si="71"/>
        <v>29886.032144715726</v>
      </c>
      <c r="W178" s="699">
        <f t="shared" si="48"/>
        <v>18254.229813092548</v>
      </c>
      <c r="X178" s="699">
        <f t="shared" si="49"/>
        <v>17194.543115678796</v>
      </c>
      <c r="Y178" s="698">
        <f t="shared" si="50"/>
        <v>3496564.7192361606</v>
      </c>
      <c r="Z178" s="698">
        <f t="shared" si="72"/>
        <v>35448.772928771345</v>
      </c>
      <c r="AB178" s="696">
        <f t="shared" si="38"/>
        <v>105</v>
      </c>
      <c r="AC178" s="340"/>
      <c r="AD178" s="340"/>
      <c r="AE178" s="340"/>
      <c r="AF178" s="699">
        <f t="shared" si="51"/>
        <v>21791.180587704628</v>
      </c>
      <c r="AG178" s="699">
        <f t="shared" si="52"/>
        <v>6552.0735884739606</v>
      </c>
      <c r="AH178" s="699">
        <f t="shared" si="53"/>
        <v>0</v>
      </c>
      <c r="AI178" s="698">
        <f t="shared" si="39"/>
        <v>3364576.9359652069</v>
      </c>
      <c r="AJ178" s="698">
        <f t="shared" si="54"/>
        <v>28343.254176178591</v>
      </c>
      <c r="AK178" s="699">
        <f t="shared" si="55"/>
        <v>20784.416886335741</v>
      </c>
      <c r="AL178" s="699">
        <f t="shared" si="56"/>
        <v>11320.423173767893</v>
      </c>
      <c r="AM178" s="699">
        <f t="shared" si="57"/>
        <v>0</v>
      </c>
      <c r="AN178" s="698">
        <f t="shared" si="40"/>
        <v>3514418.3958998206</v>
      </c>
      <c r="AO178" s="698">
        <f t="shared" si="58"/>
        <v>32104.840060103634</v>
      </c>
      <c r="AP178" s="699">
        <f t="shared" si="59"/>
        <v>19333.470529619684</v>
      </c>
      <c r="AQ178" s="699">
        <f t="shared" si="60"/>
        <v>18211.132214344143</v>
      </c>
      <c r="AR178" s="699">
        <f t="shared" si="61"/>
        <v>0</v>
      </c>
      <c r="AS178" s="698">
        <f t="shared" si="41"/>
        <v>3703291.327348948</v>
      </c>
      <c r="AT178" s="698">
        <f t="shared" si="62"/>
        <v>37544.602743963827</v>
      </c>
      <c r="AW178" s="699">
        <f t="shared" si="73"/>
        <v>13616.568163421374</v>
      </c>
      <c r="AX178" s="699">
        <f t="shared" si="74"/>
        <v>44522.474237423521</v>
      </c>
      <c r="AY178" s="698">
        <f t="shared" si="75"/>
        <v>4135603.3370392434</v>
      </c>
      <c r="AZ178" s="698">
        <f t="shared" si="64"/>
        <v>58139.042400844897</v>
      </c>
      <c r="BA178" s="971"/>
      <c r="BB178" s="699">
        <f t="shared" si="65"/>
        <v>13957.39442673277</v>
      </c>
      <c r="BC178" s="699">
        <f t="shared" si="66"/>
        <v>45636.883414949087</v>
      </c>
      <c r="BD178" s="699">
        <f t="shared" si="67"/>
        <v>0</v>
      </c>
      <c r="BE178" s="698">
        <f t="shared" si="68"/>
        <v>4239118.5704655135</v>
      </c>
      <c r="BF178" s="698">
        <f t="shared" si="69"/>
        <v>59594.277841681855</v>
      </c>
    </row>
    <row r="179" spans="6:58" s="68" customFormat="1" hidden="1" x14ac:dyDescent="0.2">
      <c r="F179" s="340"/>
      <c r="G179" s="260"/>
      <c r="H179" s="261"/>
      <c r="I179" s="261"/>
      <c r="J179" s="260"/>
      <c r="K179" s="696">
        <f t="shared" si="63"/>
        <v>106</v>
      </c>
      <c r="L179" s="340"/>
      <c r="M179" s="340"/>
      <c r="N179" s="340"/>
      <c r="O179" s="699">
        <f t="shared" si="42"/>
        <v>20077.004895406626</v>
      </c>
      <c r="P179" s="699">
        <f t="shared" si="43"/>
        <v>5986.234851122329</v>
      </c>
      <c r="Q179" s="698">
        <f t="shared" si="44"/>
        <v>3073843.5019955966</v>
      </c>
      <c r="R179" s="698">
        <f t="shared" si="70"/>
        <v>26063.239746528954</v>
      </c>
      <c r="S179" s="699">
        <f t="shared" si="45"/>
        <v>19409.934452140333</v>
      </c>
      <c r="T179" s="699">
        <f t="shared" si="46"/>
        <v>10476.097692575393</v>
      </c>
      <c r="U179" s="698">
        <f t="shared" si="47"/>
        <v>3252122.362647342</v>
      </c>
      <c r="V179" s="698">
        <f t="shared" si="71"/>
        <v>29886.032144715726</v>
      </c>
      <c r="W179" s="699">
        <f t="shared" si="48"/>
        <v>18343.529758869168</v>
      </c>
      <c r="X179" s="699">
        <f t="shared" si="49"/>
        <v>17105.243169902176</v>
      </c>
      <c r="Y179" s="698">
        <f t="shared" si="50"/>
        <v>3478221.1894772914</v>
      </c>
      <c r="Z179" s="698">
        <f t="shared" si="72"/>
        <v>35448.772928771345</v>
      </c>
      <c r="AB179" s="696">
        <f t="shared" si="38"/>
        <v>106</v>
      </c>
      <c r="AC179" s="340"/>
      <c r="AD179" s="340"/>
      <c r="AE179" s="340"/>
      <c r="AF179" s="699">
        <f t="shared" si="51"/>
        <v>21833.342991163496</v>
      </c>
      <c r="AG179" s="699">
        <f t="shared" si="52"/>
        <v>6509.9111850150884</v>
      </c>
      <c r="AH179" s="699">
        <f t="shared" si="53"/>
        <v>0</v>
      </c>
      <c r="AI179" s="698">
        <f t="shared" si="39"/>
        <v>3342743.5929740435</v>
      </c>
      <c r="AJ179" s="698">
        <f t="shared" si="54"/>
        <v>28343.254176178583</v>
      </c>
      <c r="AK179" s="699">
        <f t="shared" si="55"/>
        <v>20850.972726844331</v>
      </c>
      <c r="AL179" s="699">
        <f t="shared" si="56"/>
        <v>11253.867333259299</v>
      </c>
      <c r="AM179" s="699">
        <f t="shared" si="57"/>
        <v>0</v>
      </c>
      <c r="AN179" s="698">
        <f t="shared" si="40"/>
        <v>3493567.4231729764</v>
      </c>
      <c r="AO179" s="698">
        <f t="shared" si="58"/>
        <v>32104.84006010363</v>
      </c>
      <c r="AP179" s="699">
        <f t="shared" si="59"/>
        <v>19428.050135971011</v>
      </c>
      <c r="AQ179" s="699">
        <f t="shared" si="60"/>
        <v>18116.55260799282</v>
      </c>
      <c r="AR179" s="699">
        <f t="shared" si="61"/>
        <v>0</v>
      </c>
      <c r="AS179" s="698">
        <f t="shared" si="41"/>
        <v>3683863.2772129769</v>
      </c>
      <c r="AT179" s="698">
        <f t="shared" si="62"/>
        <v>37544.602743963827</v>
      </c>
      <c r="AW179" s="699">
        <f t="shared" si="73"/>
        <v>13762.678352591609</v>
      </c>
      <c r="AX179" s="699">
        <f t="shared" si="74"/>
        <v>44376.364048253294</v>
      </c>
      <c r="AY179" s="698">
        <f t="shared" si="75"/>
        <v>4121840.6586866518</v>
      </c>
      <c r="AZ179" s="698">
        <f t="shared" si="64"/>
        <v>58139.042400844904</v>
      </c>
      <c r="BA179" s="971"/>
      <c r="BB179" s="699">
        <f t="shared" si="65"/>
        <v>14107.161792161291</v>
      </c>
      <c r="BC179" s="699">
        <f t="shared" si="66"/>
        <v>45487.116049520577</v>
      </c>
      <c r="BD179" s="699">
        <f t="shared" si="67"/>
        <v>0</v>
      </c>
      <c r="BE179" s="698">
        <f t="shared" si="68"/>
        <v>4225011.4086733526</v>
      </c>
      <c r="BF179" s="698">
        <f t="shared" si="69"/>
        <v>59594.277841681869</v>
      </c>
    </row>
    <row r="180" spans="6:58" s="68" customFormat="1" hidden="1" x14ac:dyDescent="0.2">
      <c r="F180" s="340"/>
      <c r="G180" s="260"/>
      <c r="H180" s="261"/>
      <c r="I180" s="261"/>
      <c r="J180" s="260"/>
      <c r="K180" s="696">
        <f t="shared" si="63"/>
        <v>107</v>
      </c>
      <c r="L180" s="340"/>
      <c r="M180" s="340"/>
      <c r="N180" s="340"/>
      <c r="O180" s="699">
        <f t="shared" si="42"/>
        <v>20115.850646660852</v>
      </c>
      <c r="P180" s="699">
        <f t="shared" si="43"/>
        <v>5947.3890998681027</v>
      </c>
      <c r="Q180" s="698">
        <f t="shared" si="44"/>
        <v>3053727.6513489359</v>
      </c>
      <c r="R180" s="698">
        <f t="shared" si="70"/>
        <v>26063.239746528954</v>
      </c>
      <c r="S180" s="699">
        <f t="shared" si="45"/>
        <v>19472.088926270815</v>
      </c>
      <c r="T180" s="699">
        <f t="shared" si="46"/>
        <v>10413.943218444911</v>
      </c>
      <c r="U180" s="698">
        <f t="shared" si="47"/>
        <v>3232650.2737210714</v>
      </c>
      <c r="V180" s="698">
        <f t="shared" si="71"/>
        <v>29886.032144715726</v>
      </c>
      <c r="W180" s="699">
        <f t="shared" si="48"/>
        <v>18433.2665612208</v>
      </c>
      <c r="X180" s="699">
        <f t="shared" si="49"/>
        <v>17015.506367550544</v>
      </c>
      <c r="Y180" s="698">
        <f t="shared" si="50"/>
        <v>3459787.9229160706</v>
      </c>
      <c r="Z180" s="698">
        <f t="shared" si="72"/>
        <v>35448.772928771345</v>
      </c>
      <c r="AB180" s="696">
        <f t="shared" si="38"/>
        <v>107</v>
      </c>
      <c r="AC180" s="340"/>
      <c r="AD180" s="340"/>
      <c r="AE180" s="340"/>
      <c r="AF180" s="699">
        <f t="shared" si="51"/>
        <v>21875.586972041187</v>
      </c>
      <c r="AG180" s="699">
        <f t="shared" si="52"/>
        <v>6467.6672041373931</v>
      </c>
      <c r="AH180" s="699">
        <f t="shared" si="53"/>
        <v>0</v>
      </c>
      <c r="AI180" s="698">
        <f t="shared" si="39"/>
        <v>3320868.0060020024</v>
      </c>
      <c r="AJ180" s="698">
        <f t="shared" si="54"/>
        <v>28343.25417617858</v>
      </c>
      <c r="AK180" s="699">
        <f t="shared" si="55"/>
        <v>20917.741692403779</v>
      </c>
      <c r="AL180" s="699">
        <f t="shared" si="56"/>
        <v>11187.098367699855</v>
      </c>
      <c r="AM180" s="699">
        <f t="shared" si="57"/>
        <v>0</v>
      </c>
      <c r="AN180" s="698">
        <f t="shared" si="40"/>
        <v>3472649.6814805726</v>
      </c>
      <c r="AO180" s="698">
        <f t="shared" si="58"/>
        <v>32104.840060103634</v>
      </c>
      <c r="AP180" s="699">
        <f t="shared" si="59"/>
        <v>19523.092427070213</v>
      </c>
      <c r="AQ180" s="699">
        <f t="shared" si="60"/>
        <v>18021.510316893626</v>
      </c>
      <c r="AR180" s="699">
        <f t="shared" si="61"/>
        <v>0</v>
      </c>
      <c r="AS180" s="698">
        <f t="shared" si="41"/>
        <v>3664340.1847859067</v>
      </c>
      <c r="AT180" s="698">
        <f t="shared" si="62"/>
        <v>37544.602743963842</v>
      </c>
      <c r="AW180" s="699">
        <f t="shared" si="73"/>
        <v>13910.35635144216</v>
      </c>
      <c r="AX180" s="699">
        <f t="shared" si="74"/>
        <v>44228.686049402742</v>
      </c>
      <c r="AY180" s="698">
        <f t="shared" si="75"/>
        <v>4107930.3023352097</v>
      </c>
      <c r="AZ180" s="698">
        <f t="shared" si="64"/>
        <v>58139.042400844904</v>
      </c>
      <c r="BA180" s="971"/>
      <c r="BB180" s="699">
        <f t="shared" si="65"/>
        <v>14258.536209956575</v>
      </c>
      <c r="BC180" s="699">
        <f t="shared" si="66"/>
        <v>45335.741631725294</v>
      </c>
      <c r="BD180" s="699">
        <f t="shared" si="67"/>
        <v>0</v>
      </c>
      <c r="BE180" s="698">
        <f t="shared" si="68"/>
        <v>4210752.8724633958</v>
      </c>
      <c r="BF180" s="698">
        <f t="shared" si="69"/>
        <v>59594.277841681869</v>
      </c>
    </row>
    <row r="181" spans="6:58" s="68" customFormat="1" hidden="1" x14ac:dyDescent="0.2">
      <c r="F181" s="340"/>
      <c r="G181" s="260"/>
      <c r="H181" s="261"/>
      <c r="I181" s="261"/>
      <c r="J181" s="260"/>
      <c r="K181" s="696">
        <f t="shared" si="63"/>
        <v>108</v>
      </c>
      <c r="L181" s="340"/>
      <c r="M181" s="340"/>
      <c r="N181" s="340"/>
      <c r="O181" s="699">
        <f t="shared" si="42"/>
        <v>20154.77155814931</v>
      </c>
      <c r="P181" s="699">
        <f t="shared" si="43"/>
        <v>5908.4681883796502</v>
      </c>
      <c r="Q181" s="698">
        <f t="shared" si="44"/>
        <v>3033572.8797907867</v>
      </c>
      <c r="R181" s="698">
        <f t="shared" si="70"/>
        <v>26063.239746528961</v>
      </c>
      <c r="S181" s="699">
        <f t="shared" si="45"/>
        <v>19534.44243140081</v>
      </c>
      <c r="T181" s="699">
        <f t="shared" si="46"/>
        <v>10351.589713314917</v>
      </c>
      <c r="U181" s="698">
        <f t="shared" si="47"/>
        <v>3213115.8312896704</v>
      </c>
      <c r="V181" s="698">
        <f t="shared" si="71"/>
        <v>29886.032144715726</v>
      </c>
      <c r="W181" s="699">
        <f t="shared" si="48"/>
        <v>18523.442357255884</v>
      </c>
      <c r="X181" s="699">
        <f t="shared" si="49"/>
        <v>16925.33057151546</v>
      </c>
      <c r="Y181" s="698">
        <f t="shared" si="50"/>
        <v>3441264.4805588145</v>
      </c>
      <c r="Z181" s="698">
        <f t="shared" si="72"/>
        <v>35448.772928771345</v>
      </c>
      <c r="AB181" s="696">
        <f t="shared" si="38"/>
        <v>108</v>
      </c>
      <c r="AC181" s="340"/>
      <c r="AD181" s="340"/>
      <c r="AE181" s="340"/>
      <c r="AF181" s="699">
        <f t="shared" si="51"/>
        <v>21917.912688176795</v>
      </c>
      <c r="AG181" s="699">
        <f t="shared" si="52"/>
        <v>6425.3414880017908</v>
      </c>
      <c r="AH181" s="699">
        <f t="shared" si="53"/>
        <v>0</v>
      </c>
      <c r="AI181" s="698">
        <f t="shared" si="39"/>
        <v>3298950.0933138258</v>
      </c>
      <c r="AJ181" s="698">
        <f t="shared" si="54"/>
        <v>28343.254176178587</v>
      </c>
      <c r="AK181" s="699">
        <f t="shared" si="55"/>
        <v>20984.724465482912</v>
      </c>
      <c r="AL181" s="699">
        <f t="shared" si="56"/>
        <v>11120.11559462072</v>
      </c>
      <c r="AM181" s="699">
        <f t="shared" si="57"/>
        <v>0</v>
      </c>
      <c r="AN181" s="698">
        <f t="shared" si="40"/>
        <v>3451664.9570150897</v>
      </c>
      <c r="AO181" s="698">
        <f t="shared" si="58"/>
        <v>32104.840060103634</v>
      </c>
      <c r="AP181" s="699">
        <f t="shared" si="59"/>
        <v>19618.599666377497</v>
      </c>
      <c r="AQ181" s="699">
        <f t="shared" si="60"/>
        <v>17926.003077586331</v>
      </c>
      <c r="AR181" s="699">
        <f t="shared" si="61"/>
        <v>0</v>
      </c>
      <c r="AS181" s="698">
        <f t="shared" si="41"/>
        <v>3644721.5851195292</v>
      </c>
      <c r="AT181" s="698">
        <f t="shared" si="62"/>
        <v>37544.602743963827</v>
      </c>
      <c r="AW181" s="699">
        <f t="shared" si="73"/>
        <v>14059.61898307899</v>
      </c>
      <c r="AX181" s="699">
        <f t="shared" si="74"/>
        <v>44079.423417765916</v>
      </c>
      <c r="AY181" s="698">
        <f t="shared" si="75"/>
        <v>4093870.6833521305</v>
      </c>
      <c r="AZ181" s="698">
        <f t="shared" si="64"/>
        <v>58139.042400844904</v>
      </c>
      <c r="BA181" s="971"/>
      <c r="BB181" s="699">
        <f t="shared" si="65"/>
        <v>14411.534924311329</v>
      </c>
      <c r="BC181" s="699">
        <f t="shared" si="66"/>
        <v>45182.742917370531</v>
      </c>
      <c r="BD181" s="699">
        <f t="shared" si="67"/>
        <v>0</v>
      </c>
      <c r="BE181" s="698">
        <f t="shared" si="68"/>
        <v>4196341.3375390843</v>
      </c>
      <c r="BF181" s="698">
        <f t="shared" si="69"/>
        <v>59594.277841681862</v>
      </c>
    </row>
    <row r="182" spans="6:58" s="68" customFormat="1" hidden="1" x14ac:dyDescent="0.2">
      <c r="F182" s="340"/>
      <c r="G182" s="260"/>
      <c r="H182" s="261"/>
      <c r="I182" s="261"/>
      <c r="J182" s="260"/>
      <c r="K182" s="696">
        <f t="shared" si="63"/>
        <v>109</v>
      </c>
      <c r="L182" s="340"/>
      <c r="M182" s="340"/>
      <c r="N182" s="340"/>
      <c r="O182" s="699">
        <f t="shared" si="42"/>
        <v>20193.767775294858</v>
      </c>
      <c r="P182" s="699">
        <f t="shared" si="43"/>
        <v>5869.4719712340975</v>
      </c>
      <c r="Q182" s="698">
        <f t="shared" si="44"/>
        <v>3013379.1120154918</v>
      </c>
      <c r="R182" s="698">
        <f t="shared" si="70"/>
        <v>26063.239746528954</v>
      </c>
      <c r="S182" s="699">
        <f t="shared" si="45"/>
        <v>19596.995604867192</v>
      </c>
      <c r="T182" s="699">
        <f t="shared" si="46"/>
        <v>10289.036539848534</v>
      </c>
      <c r="U182" s="698">
        <f t="shared" si="47"/>
        <v>3193518.8356848033</v>
      </c>
      <c r="V182" s="698">
        <f t="shared" si="71"/>
        <v>29886.032144715726</v>
      </c>
      <c r="W182" s="699">
        <f t="shared" si="48"/>
        <v>18614.059294537612</v>
      </c>
      <c r="X182" s="699">
        <f t="shared" si="49"/>
        <v>16834.713634233733</v>
      </c>
      <c r="Y182" s="698">
        <f t="shared" si="50"/>
        <v>3422650.4212642768</v>
      </c>
      <c r="Z182" s="698">
        <f t="shared" si="72"/>
        <v>35448.772928771345</v>
      </c>
      <c r="AB182" s="696">
        <f t="shared" si="38"/>
        <v>109</v>
      </c>
      <c r="AC182" s="340"/>
      <c r="AD182" s="340"/>
      <c r="AE182" s="340"/>
      <c r="AF182" s="699">
        <f t="shared" si="51"/>
        <v>21960.320297714785</v>
      </c>
      <c r="AG182" s="699">
        <f t="shared" si="52"/>
        <v>6382.9338784637976</v>
      </c>
      <c r="AH182" s="699">
        <f t="shared" si="53"/>
        <v>0</v>
      </c>
      <c r="AI182" s="698">
        <f t="shared" si="39"/>
        <v>3276989.773016111</v>
      </c>
      <c r="AJ182" s="698">
        <f t="shared" si="54"/>
        <v>28343.254176178583</v>
      </c>
      <c r="AK182" s="699">
        <f t="shared" si="55"/>
        <v>21051.92173073598</v>
      </c>
      <c r="AL182" s="699">
        <f t="shared" si="56"/>
        <v>11052.918329367649</v>
      </c>
      <c r="AM182" s="699">
        <f t="shared" si="57"/>
        <v>0</v>
      </c>
      <c r="AN182" s="698">
        <f t="shared" si="40"/>
        <v>3430613.0352843539</v>
      </c>
      <c r="AO182" s="698">
        <f t="shared" si="58"/>
        <v>32104.840060103626</v>
      </c>
      <c r="AP182" s="699">
        <f t="shared" si="59"/>
        <v>19714.574128425971</v>
      </c>
      <c r="AQ182" s="699">
        <f t="shared" si="60"/>
        <v>17830.02861553786</v>
      </c>
      <c r="AR182" s="699">
        <f t="shared" si="61"/>
        <v>0</v>
      </c>
      <c r="AS182" s="698">
        <f t="shared" si="41"/>
        <v>3625007.010991103</v>
      </c>
      <c r="AT182" s="698">
        <f t="shared" si="62"/>
        <v>37544.602743963827</v>
      </c>
      <c r="AW182" s="699">
        <f t="shared" si="73"/>
        <v>14210.483251125428</v>
      </c>
      <c r="AX182" s="699">
        <f t="shared" si="74"/>
        <v>43928.559149719469</v>
      </c>
      <c r="AY182" s="698">
        <f t="shared" si="75"/>
        <v>4079660.2001010049</v>
      </c>
      <c r="AZ182" s="698">
        <f t="shared" si="64"/>
        <v>58139.042400844897</v>
      </c>
      <c r="BA182" s="971"/>
      <c r="BB182" s="699">
        <f t="shared" si="65"/>
        <v>14566.175364454026</v>
      </c>
      <c r="BC182" s="699">
        <f t="shared" si="66"/>
        <v>45028.102477227832</v>
      </c>
      <c r="BD182" s="699">
        <f t="shared" si="67"/>
        <v>0</v>
      </c>
      <c r="BE182" s="698">
        <f t="shared" si="68"/>
        <v>4181775.1621746304</v>
      </c>
      <c r="BF182" s="698">
        <f t="shared" si="69"/>
        <v>59594.277841681862</v>
      </c>
    </row>
    <row r="183" spans="6:58" s="68" customFormat="1" hidden="1" x14ac:dyDescent="0.2">
      <c r="F183" s="340"/>
      <c r="G183" s="260"/>
      <c r="H183" s="261"/>
      <c r="I183" s="261"/>
      <c r="J183" s="260"/>
      <c r="K183" s="696">
        <f t="shared" si="63"/>
        <v>110</v>
      </c>
      <c r="L183" s="340"/>
      <c r="M183" s="340"/>
      <c r="N183" s="340"/>
      <c r="O183" s="699">
        <f t="shared" si="42"/>
        <v>20232.839443801757</v>
      </c>
      <c r="P183" s="699">
        <f t="shared" si="43"/>
        <v>5830.4003027271983</v>
      </c>
      <c r="Q183" s="698">
        <f t="shared" si="44"/>
        <v>2993146.2725716899</v>
      </c>
      <c r="R183" s="698">
        <f t="shared" si="70"/>
        <v>26063.239746528954</v>
      </c>
      <c r="S183" s="699">
        <f t="shared" si="45"/>
        <v>19659.74908604773</v>
      </c>
      <c r="T183" s="699">
        <f t="shared" si="46"/>
        <v>10226.283058667994</v>
      </c>
      <c r="U183" s="698">
        <f t="shared" si="47"/>
        <v>3173859.0865987558</v>
      </c>
      <c r="V183" s="698">
        <f t="shared" si="71"/>
        <v>29886.032144715726</v>
      </c>
      <c r="W183" s="699">
        <f t="shared" si="48"/>
        <v>18705.119531135093</v>
      </c>
      <c r="X183" s="699">
        <f t="shared" si="49"/>
        <v>16743.653397636252</v>
      </c>
      <c r="Y183" s="698">
        <f t="shared" si="50"/>
        <v>3403945.3017331418</v>
      </c>
      <c r="Z183" s="698">
        <f t="shared" si="72"/>
        <v>35448.772928771345</v>
      </c>
      <c r="AB183" s="696">
        <f t="shared" si="38"/>
        <v>110</v>
      </c>
      <c r="AC183" s="340"/>
      <c r="AD183" s="340"/>
      <c r="AE183" s="340"/>
      <c r="AF183" s="699">
        <f t="shared" si="51"/>
        <v>22002.809959105631</v>
      </c>
      <c r="AG183" s="699">
        <f t="shared" si="52"/>
        <v>6340.4442170729535</v>
      </c>
      <c r="AH183" s="699">
        <f t="shared" si="53"/>
        <v>0</v>
      </c>
      <c r="AI183" s="698">
        <f t="shared" si="39"/>
        <v>3254986.9630570053</v>
      </c>
      <c r="AJ183" s="698">
        <f t="shared" si="54"/>
        <v>28343.254176178583</v>
      </c>
      <c r="AK183" s="699">
        <f t="shared" si="55"/>
        <v>21119.334175009622</v>
      </c>
      <c r="AL183" s="699">
        <f t="shared" si="56"/>
        <v>10985.505885094008</v>
      </c>
      <c r="AM183" s="699">
        <f t="shared" si="57"/>
        <v>0</v>
      </c>
      <c r="AN183" s="698">
        <f t="shared" si="40"/>
        <v>3409493.7011093441</v>
      </c>
      <c r="AO183" s="698">
        <f t="shared" si="58"/>
        <v>32104.84006010363</v>
      </c>
      <c r="AP183" s="699">
        <f t="shared" si="59"/>
        <v>19811.018098875757</v>
      </c>
      <c r="AQ183" s="699">
        <f t="shared" si="60"/>
        <v>17733.584645088074</v>
      </c>
      <c r="AR183" s="699">
        <f t="shared" si="61"/>
        <v>0</v>
      </c>
      <c r="AS183" s="698">
        <f t="shared" si="41"/>
        <v>3605195.9928922271</v>
      </c>
      <c r="AT183" s="698">
        <f t="shared" si="62"/>
        <v>37544.602743963827</v>
      </c>
      <c r="AW183" s="699">
        <f t="shared" si="73"/>
        <v>14362.966341659205</v>
      </c>
      <c r="AX183" s="699">
        <f t="shared" si="74"/>
        <v>43776.076059185696</v>
      </c>
      <c r="AY183" s="698">
        <f t="shared" si="75"/>
        <v>4065297.2337593455</v>
      </c>
      <c r="AZ183" s="698">
        <f t="shared" si="64"/>
        <v>58139.042400844904</v>
      </c>
      <c r="BA183" s="971"/>
      <c r="BB183" s="699">
        <f t="shared" si="65"/>
        <v>14722.475146634411</v>
      </c>
      <c r="BC183" s="699">
        <f t="shared" si="66"/>
        <v>44871.802695047452</v>
      </c>
      <c r="BD183" s="699">
        <f t="shared" si="67"/>
        <v>0</v>
      </c>
      <c r="BE183" s="698">
        <f t="shared" si="68"/>
        <v>4167052.6870279959</v>
      </c>
      <c r="BF183" s="698">
        <f t="shared" si="69"/>
        <v>59594.277841681862</v>
      </c>
    </row>
    <row r="184" spans="6:58" s="68" customFormat="1" hidden="1" x14ac:dyDescent="0.2">
      <c r="F184" s="340"/>
      <c r="G184" s="260"/>
      <c r="H184" s="261"/>
      <c r="I184" s="261"/>
      <c r="J184" s="260"/>
      <c r="K184" s="696">
        <f t="shared" si="63"/>
        <v>111</v>
      </c>
      <c r="L184" s="340"/>
      <c r="M184" s="340"/>
      <c r="N184" s="340"/>
      <c r="O184" s="699">
        <f t="shared" si="42"/>
        <v>20271.986709656157</v>
      </c>
      <c r="P184" s="699">
        <f t="shared" si="43"/>
        <v>5791.2530368727976</v>
      </c>
      <c r="Q184" s="698">
        <f t="shared" si="44"/>
        <v>2972874.2858620337</v>
      </c>
      <c r="R184" s="698">
        <f t="shared" si="70"/>
        <v>26063.239746528954</v>
      </c>
      <c r="S184" s="699">
        <f t="shared" si="45"/>
        <v>19722.703516367605</v>
      </c>
      <c r="T184" s="699">
        <f t="shared" si="46"/>
        <v>10163.328628348121</v>
      </c>
      <c r="U184" s="698">
        <f t="shared" si="47"/>
        <v>3154136.383082388</v>
      </c>
      <c r="V184" s="698">
        <f t="shared" si="71"/>
        <v>29886.032144715726</v>
      </c>
      <c r="W184" s="699">
        <f t="shared" si="48"/>
        <v>18796.625235674735</v>
      </c>
      <c r="X184" s="699">
        <f t="shared" si="49"/>
        <v>16652.147693096613</v>
      </c>
      <c r="Y184" s="698">
        <f t="shared" si="50"/>
        <v>3385148.6764974669</v>
      </c>
      <c r="Z184" s="698">
        <f t="shared" si="72"/>
        <v>35448.772928771345</v>
      </c>
      <c r="AB184" s="696">
        <f t="shared" si="38"/>
        <v>111</v>
      </c>
      <c r="AC184" s="340"/>
      <c r="AD184" s="340"/>
      <c r="AE184" s="340"/>
      <c r="AF184" s="699">
        <f t="shared" si="51"/>
        <v>22045.381831106366</v>
      </c>
      <c r="AG184" s="699">
        <f t="shared" si="52"/>
        <v>6297.8723450722164</v>
      </c>
      <c r="AH184" s="699">
        <f t="shared" si="53"/>
        <v>0</v>
      </c>
      <c r="AI184" s="698">
        <f t="shared" si="39"/>
        <v>3232941.581225899</v>
      </c>
      <c r="AJ184" s="698">
        <f t="shared" si="54"/>
        <v>28343.254176178583</v>
      </c>
      <c r="AK184" s="699">
        <f t="shared" si="55"/>
        <v>21186.962487349901</v>
      </c>
      <c r="AL184" s="699">
        <f t="shared" si="56"/>
        <v>10917.877572753732</v>
      </c>
      <c r="AM184" s="699">
        <f t="shared" si="57"/>
        <v>0</v>
      </c>
      <c r="AN184" s="698">
        <f t="shared" si="40"/>
        <v>3388306.7386219944</v>
      </c>
      <c r="AO184" s="698">
        <f t="shared" si="58"/>
        <v>32104.840060103634</v>
      </c>
      <c r="AP184" s="699">
        <f t="shared" si="59"/>
        <v>19907.933874568487</v>
      </c>
      <c r="AQ184" s="699">
        <f t="shared" si="60"/>
        <v>17636.66886939534</v>
      </c>
      <c r="AR184" s="699">
        <f t="shared" si="61"/>
        <v>0</v>
      </c>
      <c r="AS184" s="698">
        <f t="shared" si="41"/>
        <v>3585288.0590176587</v>
      </c>
      <c r="AT184" s="698">
        <f t="shared" si="62"/>
        <v>37544.602743963827</v>
      </c>
      <c r="AW184" s="699">
        <f t="shared" si="73"/>
        <v>14517.085625170228</v>
      </c>
      <c r="AX184" s="699">
        <f t="shared" si="74"/>
        <v>43621.956775674669</v>
      </c>
      <c r="AY184" s="698">
        <f t="shared" si="75"/>
        <v>4050780.1481341752</v>
      </c>
      <c r="AZ184" s="698">
        <f t="shared" si="64"/>
        <v>58139.042400844897</v>
      </c>
      <c r="BA184" s="971"/>
      <c r="BB184" s="699">
        <f t="shared" si="65"/>
        <v>14880.452076130301</v>
      </c>
      <c r="BC184" s="699">
        <f t="shared" si="66"/>
        <v>44713.825765551563</v>
      </c>
      <c r="BD184" s="699">
        <f t="shared" si="67"/>
        <v>0</v>
      </c>
      <c r="BE184" s="698">
        <f t="shared" si="68"/>
        <v>4152172.2349518659</v>
      </c>
      <c r="BF184" s="698">
        <f t="shared" si="69"/>
        <v>59594.277841681862</v>
      </c>
    </row>
    <row r="185" spans="6:58" s="68" customFormat="1" hidden="1" x14ac:dyDescent="0.2">
      <c r="F185" s="340"/>
      <c r="G185" s="260"/>
      <c r="H185" s="261"/>
      <c r="I185" s="261"/>
      <c r="J185" s="260"/>
      <c r="K185" s="696">
        <f t="shared" si="63"/>
        <v>112</v>
      </c>
      <c r="L185" s="340"/>
      <c r="M185" s="340"/>
      <c r="N185" s="340"/>
      <c r="O185" s="699">
        <f t="shared" si="42"/>
        <v>20311.209719126684</v>
      </c>
      <c r="P185" s="699">
        <f t="shared" si="43"/>
        <v>5752.0300274022729</v>
      </c>
      <c r="Q185" s="698">
        <f t="shared" si="44"/>
        <v>2952563.0761429071</v>
      </c>
      <c r="R185" s="698">
        <f t="shared" si="70"/>
        <v>26063.239746528958</v>
      </c>
      <c r="S185" s="699">
        <f t="shared" si="45"/>
        <v>19785.859539305955</v>
      </c>
      <c r="T185" s="699">
        <f t="shared" si="46"/>
        <v>10100.172605409774</v>
      </c>
      <c r="U185" s="698">
        <f t="shared" si="47"/>
        <v>3134350.5235430822</v>
      </c>
      <c r="V185" s="698">
        <f t="shared" si="71"/>
        <v>29886.032144715729</v>
      </c>
      <c r="W185" s="699">
        <f t="shared" si="48"/>
        <v>18888.578587391894</v>
      </c>
      <c r="X185" s="699">
        <f t="shared" si="49"/>
        <v>16560.194341379451</v>
      </c>
      <c r="Y185" s="698">
        <f t="shared" si="50"/>
        <v>3366260.097910075</v>
      </c>
      <c r="Z185" s="698">
        <f t="shared" si="72"/>
        <v>35448.772928771345</v>
      </c>
      <c r="AB185" s="696">
        <f t="shared" si="38"/>
        <v>112</v>
      </c>
      <c r="AC185" s="340"/>
      <c r="AD185" s="340"/>
      <c r="AE185" s="340"/>
      <c r="AF185" s="699">
        <f t="shared" si="51"/>
        <v>22088.036072781208</v>
      </c>
      <c r="AG185" s="699">
        <f t="shared" si="52"/>
        <v>6255.2181033973775</v>
      </c>
      <c r="AH185" s="699">
        <f t="shared" si="53"/>
        <v>0</v>
      </c>
      <c r="AI185" s="698">
        <f t="shared" si="39"/>
        <v>3210853.5451531177</v>
      </c>
      <c r="AJ185" s="698">
        <f t="shared" si="54"/>
        <v>28343.254176178583</v>
      </c>
      <c r="AK185" s="699">
        <f t="shared" si="55"/>
        <v>21254.807359009337</v>
      </c>
      <c r="AL185" s="699">
        <f t="shared" si="56"/>
        <v>10850.032701094296</v>
      </c>
      <c r="AM185" s="699">
        <f t="shared" si="57"/>
        <v>0</v>
      </c>
      <c r="AN185" s="698">
        <f t="shared" si="40"/>
        <v>3367051.9312629849</v>
      </c>
      <c r="AO185" s="698">
        <f t="shared" si="58"/>
        <v>32104.840060103634</v>
      </c>
      <c r="AP185" s="699">
        <f t="shared" si="59"/>
        <v>20005.323763581961</v>
      </c>
      <c r="AQ185" s="699">
        <f t="shared" si="60"/>
        <v>17539.27898038187</v>
      </c>
      <c r="AR185" s="699">
        <f t="shared" si="61"/>
        <v>0</v>
      </c>
      <c r="AS185" s="698">
        <f t="shared" si="41"/>
        <v>3565282.7352540768</v>
      </c>
      <c r="AT185" s="698">
        <f t="shared" si="62"/>
        <v>37544.602743963827</v>
      </c>
      <c r="AW185" s="699">
        <f t="shared" si="73"/>
        <v>14672.858658539388</v>
      </c>
      <c r="AX185" s="699">
        <f t="shared" si="74"/>
        <v>43466.183742305511</v>
      </c>
      <c r="AY185" s="698">
        <f t="shared" si="75"/>
        <v>4036107.2894756356</v>
      </c>
      <c r="AZ185" s="698">
        <f t="shared" si="64"/>
        <v>58139.042400844897</v>
      </c>
      <c r="BA185" s="971"/>
      <c r="BB185" s="699">
        <f t="shared" si="65"/>
        <v>15040.124149275907</v>
      </c>
      <c r="BC185" s="699">
        <f t="shared" si="66"/>
        <v>44554.153692405962</v>
      </c>
      <c r="BD185" s="699">
        <f t="shared" si="67"/>
        <v>0</v>
      </c>
      <c r="BE185" s="698">
        <f t="shared" si="68"/>
        <v>4137132.1108025899</v>
      </c>
      <c r="BF185" s="698">
        <f t="shared" si="69"/>
        <v>59594.277841681869</v>
      </c>
    </row>
    <row r="186" spans="6:58" s="68" customFormat="1" hidden="1" x14ac:dyDescent="0.2">
      <c r="F186" s="340"/>
      <c r="G186" s="260"/>
      <c r="H186" s="261"/>
      <c r="I186" s="261"/>
      <c r="J186" s="260"/>
      <c r="K186" s="696">
        <f t="shared" si="63"/>
        <v>113</v>
      </c>
      <c r="L186" s="340"/>
      <c r="M186" s="340"/>
      <c r="N186" s="340"/>
      <c r="O186" s="699">
        <f t="shared" si="42"/>
        <v>20350.50861876495</v>
      </c>
      <c r="P186" s="699">
        <f t="shared" si="43"/>
        <v>5712.7311277640047</v>
      </c>
      <c r="Q186" s="698">
        <f t="shared" si="44"/>
        <v>2932212.5675241421</v>
      </c>
      <c r="R186" s="698">
        <f t="shared" si="70"/>
        <v>26063.239746528954</v>
      </c>
      <c r="S186" s="699">
        <f t="shared" si="45"/>
        <v>19849.217800402479</v>
      </c>
      <c r="T186" s="699">
        <f t="shared" si="46"/>
        <v>10036.814344313249</v>
      </c>
      <c r="U186" s="698">
        <f t="shared" si="47"/>
        <v>3114501.3057426796</v>
      </c>
      <c r="V186" s="698">
        <f t="shared" si="71"/>
        <v>29886.032144715726</v>
      </c>
      <c r="W186" s="699">
        <f t="shared" si="48"/>
        <v>18980.981776182784</v>
      </c>
      <c r="X186" s="699">
        <f t="shared" si="49"/>
        <v>16467.791152588565</v>
      </c>
      <c r="Y186" s="698">
        <f t="shared" si="50"/>
        <v>3347279.116133892</v>
      </c>
      <c r="Z186" s="698">
        <f t="shared" si="72"/>
        <v>35448.772928771345</v>
      </c>
      <c r="AB186" s="696">
        <f t="shared" si="38"/>
        <v>113</v>
      </c>
      <c r="AC186" s="340"/>
      <c r="AD186" s="340"/>
      <c r="AE186" s="340"/>
      <c r="AF186" s="699">
        <f t="shared" si="51"/>
        <v>22130.77284350212</v>
      </c>
      <c r="AG186" s="699">
        <f t="shared" si="52"/>
        <v>6212.4813326764643</v>
      </c>
      <c r="AH186" s="699">
        <f t="shared" si="53"/>
        <v>0</v>
      </c>
      <c r="AI186" s="698">
        <f t="shared" si="39"/>
        <v>3188722.7723096157</v>
      </c>
      <c r="AJ186" s="698">
        <f t="shared" si="54"/>
        <v>28343.254176178583</v>
      </c>
      <c r="AK186" s="699">
        <f t="shared" si="55"/>
        <v>21322.869483453978</v>
      </c>
      <c r="AL186" s="699">
        <f t="shared" si="56"/>
        <v>10781.970576649655</v>
      </c>
      <c r="AM186" s="699">
        <f t="shared" si="57"/>
        <v>0</v>
      </c>
      <c r="AN186" s="698">
        <f t="shared" si="40"/>
        <v>3345729.0617795307</v>
      </c>
      <c r="AO186" s="698">
        <f t="shared" si="58"/>
        <v>32104.840060103634</v>
      </c>
      <c r="AP186" s="699">
        <f t="shared" si="59"/>
        <v>20103.190085285121</v>
      </c>
      <c r="AQ186" s="699">
        <f t="shared" si="60"/>
        <v>17441.412658678713</v>
      </c>
      <c r="AR186" s="699">
        <f t="shared" si="61"/>
        <v>0</v>
      </c>
      <c r="AS186" s="698">
        <f t="shared" si="41"/>
        <v>3545179.5451687914</v>
      </c>
      <c r="AT186" s="698">
        <f t="shared" si="62"/>
        <v>37544.602743963835</v>
      </c>
      <c r="AW186" s="699">
        <f t="shared" si="73"/>
        <v>14830.303187038598</v>
      </c>
      <c r="AX186" s="699">
        <f t="shared" si="74"/>
        <v>43308.739213806301</v>
      </c>
      <c r="AY186" s="698">
        <f t="shared" si="75"/>
        <v>4021276.9862885969</v>
      </c>
      <c r="AZ186" s="698">
        <f t="shared" si="64"/>
        <v>58139.042400844897</v>
      </c>
      <c r="BA186" s="971"/>
      <c r="BB186" s="699">
        <f t="shared" si="65"/>
        <v>15201.509555511946</v>
      </c>
      <c r="BC186" s="699">
        <f t="shared" si="66"/>
        <v>44392.768286169914</v>
      </c>
      <c r="BD186" s="699">
        <f t="shared" si="67"/>
        <v>0</v>
      </c>
      <c r="BE186" s="698">
        <f t="shared" si="68"/>
        <v>4121930.6012470778</v>
      </c>
      <c r="BF186" s="698">
        <f t="shared" si="69"/>
        <v>59594.277841681862</v>
      </c>
    </row>
    <row r="187" spans="6:58" s="68" customFormat="1" hidden="1" x14ac:dyDescent="0.2">
      <c r="F187" s="340"/>
      <c r="G187" s="260"/>
      <c r="H187" s="261"/>
      <c r="I187" s="261"/>
      <c r="J187" s="260"/>
      <c r="K187" s="696">
        <f t="shared" si="63"/>
        <v>114</v>
      </c>
      <c r="L187" s="340"/>
      <c r="M187" s="340"/>
      <c r="N187" s="340"/>
      <c r="O187" s="699">
        <f t="shared" si="42"/>
        <v>20389.883555406141</v>
      </c>
      <c r="P187" s="699">
        <f t="shared" si="43"/>
        <v>5673.3561911228117</v>
      </c>
      <c r="Q187" s="698">
        <f t="shared" si="44"/>
        <v>2911822.6839687359</v>
      </c>
      <c r="R187" s="698">
        <f t="shared" si="70"/>
        <v>26063.239746528954</v>
      </c>
      <c r="S187" s="699">
        <f t="shared" si="45"/>
        <v>19912.778947264025</v>
      </c>
      <c r="T187" s="699">
        <f t="shared" si="46"/>
        <v>9973.253197451706</v>
      </c>
      <c r="U187" s="698">
        <f t="shared" si="47"/>
        <v>3094588.5267954157</v>
      </c>
      <c r="V187" s="698">
        <f t="shared" si="71"/>
        <v>29886.032144715733</v>
      </c>
      <c r="W187" s="699">
        <f t="shared" si="48"/>
        <v>19073.837002656615</v>
      </c>
      <c r="X187" s="699">
        <f t="shared" si="49"/>
        <v>16374.935926114731</v>
      </c>
      <c r="Y187" s="698">
        <f t="shared" si="50"/>
        <v>3328205.2791312356</v>
      </c>
      <c r="Z187" s="698">
        <f t="shared" si="72"/>
        <v>35448.772928771345</v>
      </c>
      <c r="AB187" s="696">
        <f t="shared" si="38"/>
        <v>114</v>
      </c>
      <c r="AC187" s="340"/>
      <c r="AD187" s="340"/>
      <c r="AE187" s="340"/>
      <c r="AF187" s="699">
        <f t="shared" si="51"/>
        <v>22173.592302949433</v>
      </c>
      <c r="AG187" s="699">
        <f t="shared" si="52"/>
        <v>6169.6618732291472</v>
      </c>
      <c r="AH187" s="699">
        <f t="shared" si="53"/>
        <v>0</v>
      </c>
      <c r="AI187" s="698">
        <f t="shared" si="39"/>
        <v>3166549.1800066661</v>
      </c>
      <c r="AJ187" s="698">
        <f t="shared" si="54"/>
        <v>28343.25417617858</v>
      </c>
      <c r="AK187" s="699">
        <f t="shared" si="55"/>
        <v>21391.149556370499</v>
      </c>
      <c r="AL187" s="699">
        <f t="shared" si="56"/>
        <v>10713.690503733134</v>
      </c>
      <c r="AM187" s="699">
        <f t="shared" si="57"/>
        <v>0</v>
      </c>
      <c r="AN187" s="698">
        <f t="shared" si="40"/>
        <v>3324337.9122231603</v>
      </c>
      <c r="AO187" s="698">
        <f t="shared" si="58"/>
        <v>32104.840060103634</v>
      </c>
      <c r="AP187" s="699">
        <f t="shared" si="59"/>
        <v>20201.535170393308</v>
      </c>
      <c r="AQ187" s="699">
        <f t="shared" si="60"/>
        <v>17343.067573570519</v>
      </c>
      <c r="AR187" s="699">
        <f t="shared" si="61"/>
        <v>0</v>
      </c>
      <c r="AS187" s="698">
        <f t="shared" si="41"/>
        <v>3524978.0099983979</v>
      </c>
      <c r="AT187" s="698">
        <f t="shared" si="62"/>
        <v>37544.602743963827</v>
      </c>
      <c r="AW187" s="699">
        <f t="shared" si="73"/>
        <v>14989.437146352293</v>
      </c>
      <c r="AX187" s="699">
        <f t="shared" si="74"/>
        <v>43149.605254492606</v>
      </c>
      <c r="AY187" s="698">
        <f t="shared" si="75"/>
        <v>4006287.5491422447</v>
      </c>
      <c r="AZ187" s="698">
        <f t="shared" si="64"/>
        <v>58139.042400844897</v>
      </c>
      <c r="BA187" s="971"/>
      <c r="BB187" s="699">
        <f t="shared" si="65"/>
        <v>15364.62667945772</v>
      </c>
      <c r="BC187" s="699">
        <f t="shared" si="66"/>
        <v>44229.651162224145</v>
      </c>
      <c r="BD187" s="699">
        <f t="shared" si="67"/>
        <v>0</v>
      </c>
      <c r="BE187" s="698">
        <f t="shared" si="68"/>
        <v>4106565.9745676201</v>
      </c>
      <c r="BF187" s="698">
        <f t="shared" si="69"/>
        <v>59594.277841681862</v>
      </c>
    </row>
    <row r="188" spans="6:58" s="68" customFormat="1" hidden="1" x14ac:dyDescent="0.2">
      <c r="F188" s="340"/>
      <c r="G188" s="260"/>
      <c r="H188" s="261"/>
      <c r="I188" s="261"/>
      <c r="J188" s="260"/>
      <c r="K188" s="696">
        <f t="shared" si="63"/>
        <v>115</v>
      </c>
      <c r="L188" s="340"/>
      <c r="M188" s="340"/>
      <c r="N188" s="340"/>
      <c r="O188" s="699">
        <f t="shared" si="42"/>
        <v>20429.334676169536</v>
      </c>
      <c r="P188" s="699">
        <f t="shared" si="43"/>
        <v>5633.9050703594185</v>
      </c>
      <c r="Q188" s="698">
        <f t="shared" si="44"/>
        <v>2891393.3492925665</v>
      </c>
      <c r="R188" s="698">
        <f t="shared" si="70"/>
        <v>26063.239746528954</v>
      </c>
      <c r="S188" s="699">
        <f t="shared" si="45"/>
        <v>19976.543629571192</v>
      </c>
      <c r="T188" s="699">
        <f t="shared" si="46"/>
        <v>9909.488515144536</v>
      </c>
      <c r="U188" s="698">
        <f t="shared" si="47"/>
        <v>3074611.9831658443</v>
      </c>
      <c r="V188" s="698">
        <f t="shared" si="71"/>
        <v>29886.032144715726</v>
      </c>
      <c r="W188" s="699">
        <f t="shared" si="48"/>
        <v>19167.146478188017</v>
      </c>
      <c r="X188" s="699">
        <f t="shared" si="49"/>
        <v>16281.62645058333</v>
      </c>
      <c r="Y188" s="698">
        <f t="shared" si="50"/>
        <v>3309038.1326530473</v>
      </c>
      <c r="Z188" s="698">
        <f t="shared" si="72"/>
        <v>35448.772928771345</v>
      </c>
      <c r="AB188" s="696">
        <f t="shared" si="38"/>
        <v>115</v>
      </c>
      <c r="AC188" s="340"/>
      <c r="AD188" s="340"/>
      <c r="AE188" s="340"/>
      <c r="AF188" s="699">
        <f t="shared" si="51"/>
        <v>22216.494611112445</v>
      </c>
      <c r="AG188" s="699">
        <f t="shared" si="52"/>
        <v>6126.7595650661378</v>
      </c>
      <c r="AH188" s="699">
        <f t="shared" si="53"/>
        <v>0</v>
      </c>
      <c r="AI188" s="698">
        <f t="shared" si="39"/>
        <v>3144332.6853955537</v>
      </c>
      <c r="AJ188" s="698">
        <f t="shared" si="54"/>
        <v>28343.254176178583</v>
      </c>
      <c r="AK188" s="699">
        <f t="shared" si="55"/>
        <v>21459.648275673284</v>
      </c>
      <c r="AL188" s="699">
        <f t="shared" si="56"/>
        <v>10645.191784430344</v>
      </c>
      <c r="AM188" s="699">
        <f t="shared" si="57"/>
        <v>0</v>
      </c>
      <c r="AN188" s="698">
        <f t="shared" si="40"/>
        <v>3302878.2639474869</v>
      </c>
      <c r="AO188" s="698">
        <f t="shared" si="58"/>
        <v>32104.840060103626</v>
      </c>
      <c r="AP188" s="699">
        <f t="shared" si="59"/>
        <v>20300.361361023752</v>
      </c>
      <c r="AQ188" s="699">
        <f t="shared" si="60"/>
        <v>17244.241382940079</v>
      </c>
      <c r="AR188" s="699">
        <f t="shared" si="61"/>
        <v>0</v>
      </c>
      <c r="AS188" s="698">
        <f t="shared" si="41"/>
        <v>3504677.6486373739</v>
      </c>
      <c r="AT188" s="698">
        <f t="shared" si="62"/>
        <v>37544.602743963827</v>
      </c>
      <c r="AW188" s="699">
        <f t="shared" si="73"/>
        <v>15150.278664620619</v>
      </c>
      <c r="AX188" s="699">
        <f t="shared" si="74"/>
        <v>42988.763736224282</v>
      </c>
      <c r="AY188" s="698">
        <f t="shared" si="75"/>
        <v>3991137.2704776241</v>
      </c>
      <c r="AZ188" s="698">
        <f t="shared" si="64"/>
        <v>58139.042400844904</v>
      </c>
      <c r="BA188" s="971"/>
      <c r="BB188" s="699">
        <f t="shared" si="65"/>
        <v>15529.494103005465</v>
      </c>
      <c r="BC188" s="699">
        <f t="shared" si="66"/>
        <v>44064.783738676393</v>
      </c>
      <c r="BD188" s="699">
        <f t="shared" si="67"/>
        <v>0</v>
      </c>
      <c r="BE188" s="698">
        <f t="shared" si="68"/>
        <v>4091036.4804646145</v>
      </c>
      <c r="BF188" s="698">
        <f t="shared" si="69"/>
        <v>59594.277841681862</v>
      </c>
    </row>
    <row r="189" spans="6:58" s="68" customFormat="1" hidden="1" x14ac:dyDescent="0.2">
      <c r="F189" s="340"/>
      <c r="G189" s="260"/>
      <c r="H189" s="261"/>
      <c r="I189" s="261"/>
      <c r="J189" s="260"/>
      <c r="K189" s="696">
        <f t="shared" si="63"/>
        <v>116</v>
      </c>
      <c r="L189" s="340"/>
      <c r="M189" s="340"/>
      <c r="N189" s="340"/>
      <c r="O189" s="699">
        <f t="shared" si="42"/>
        <v>20468.862128459063</v>
      </c>
      <c r="P189" s="699">
        <f t="shared" si="43"/>
        <v>5594.3776180698915</v>
      </c>
      <c r="Q189" s="698">
        <f t="shared" si="44"/>
        <v>2870924.4871641076</v>
      </c>
      <c r="R189" s="698">
        <f t="shared" si="70"/>
        <v>26063.239746528954</v>
      </c>
      <c r="S189" s="699">
        <f t="shared" si="45"/>
        <v>20040.512499085009</v>
      </c>
      <c r="T189" s="699">
        <f t="shared" si="46"/>
        <v>9845.5196456307203</v>
      </c>
      <c r="U189" s="698">
        <f t="shared" si="47"/>
        <v>3054571.4706667592</v>
      </c>
      <c r="V189" s="698">
        <f t="shared" si="71"/>
        <v>29886.032144715729</v>
      </c>
      <c r="W189" s="699">
        <f t="shared" si="48"/>
        <v>19260.912424969676</v>
      </c>
      <c r="X189" s="699">
        <f t="shared" si="49"/>
        <v>16187.860503801667</v>
      </c>
      <c r="Y189" s="698">
        <f t="shared" si="50"/>
        <v>3289777.2202280778</v>
      </c>
      <c r="Z189" s="698">
        <f t="shared" si="72"/>
        <v>35448.772928771345</v>
      </c>
      <c r="AB189" s="696">
        <f t="shared" si="38"/>
        <v>116</v>
      </c>
      <c r="AC189" s="340"/>
      <c r="AD189" s="340"/>
      <c r="AE189" s="340"/>
      <c r="AF189" s="699">
        <f t="shared" si="51"/>
        <v>22259.479928289988</v>
      </c>
      <c r="AG189" s="699">
        <f t="shared" si="52"/>
        <v>6083.7742478885957</v>
      </c>
      <c r="AH189" s="699">
        <f t="shared" si="53"/>
        <v>0</v>
      </c>
      <c r="AI189" s="698">
        <f t="shared" si="39"/>
        <v>3122073.2054672637</v>
      </c>
      <c r="AJ189" s="698">
        <f t="shared" si="54"/>
        <v>28343.254176178583</v>
      </c>
      <c r="AK189" s="699">
        <f t="shared" si="55"/>
        <v>21528.366341511603</v>
      </c>
      <c r="AL189" s="699">
        <f t="shared" si="56"/>
        <v>10576.473718592029</v>
      </c>
      <c r="AM189" s="699">
        <f t="shared" si="57"/>
        <v>0</v>
      </c>
      <c r="AN189" s="698">
        <f t="shared" si="40"/>
        <v>3281349.8976059752</v>
      </c>
      <c r="AO189" s="698">
        <f t="shared" si="58"/>
        <v>32104.840060103634</v>
      </c>
      <c r="AP189" s="699">
        <f t="shared" si="59"/>
        <v>20399.671010751343</v>
      </c>
      <c r="AQ189" s="699">
        <f t="shared" si="60"/>
        <v>17144.931733212485</v>
      </c>
      <c r="AR189" s="699">
        <f t="shared" si="61"/>
        <v>0</v>
      </c>
      <c r="AS189" s="698">
        <f t="shared" si="41"/>
        <v>3484277.9776266227</v>
      </c>
      <c r="AT189" s="698">
        <f t="shared" si="62"/>
        <v>37544.602743963827</v>
      </c>
      <c r="AW189" s="699">
        <f t="shared" si="73"/>
        <v>15312.846064504532</v>
      </c>
      <c r="AX189" s="699">
        <f t="shared" si="74"/>
        <v>42826.196336340363</v>
      </c>
      <c r="AY189" s="698">
        <f t="shared" si="75"/>
        <v>3975824.4244131194</v>
      </c>
      <c r="AZ189" s="698">
        <f t="shared" si="64"/>
        <v>58139.042400844897</v>
      </c>
      <c r="BA189" s="971"/>
      <c r="BB189" s="699">
        <f t="shared" si="65"/>
        <v>15696.13060743714</v>
      </c>
      <c r="BC189" s="699">
        <f t="shared" si="66"/>
        <v>43898.14723424473</v>
      </c>
      <c r="BD189" s="699">
        <f t="shared" si="67"/>
        <v>0</v>
      </c>
      <c r="BE189" s="698">
        <f t="shared" si="68"/>
        <v>4075340.3498571771</v>
      </c>
      <c r="BF189" s="698">
        <f t="shared" si="69"/>
        <v>59594.277841681869</v>
      </c>
    </row>
    <row r="190" spans="6:58" s="68" customFormat="1" x14ac:dyDescent="0.2">
      <c r="F190" s="340"/>
      <c r="G190" s="260"/>
      <c r="H190" s="261"/>
      <c r="I190" s="261"/>
      <c r="J190" s="260"/>
      <c r="K190" s="696">
        <f t="shared" si="63"/>
        <v>117</v>
      </c>
      <c r="L190" s="340"/>
      <c r="M190" s="340"/>
      <c r="N190" s="340"/>
      <c r="O190" s="699">
        <f t="shared" si="42"/>
        <v>20508.466059963866</v>
      </c>
      <c r="P190" s="699">
        <f t="shared" si="43"/>
        <v>5554.7736865650932</v>
      </c>
      <c r="Q190" s="698">
        <f t="shared" si="44"/>
        <v>2850416.0211041439</v>
      </c>
      <c r="R190" s="698">
        <f t="shared" si="70"/>
        <v>26063.239746528961</v>
      </c>
      <c r="S190" s="699">
        <f t="shared" si="45"/>
        <v>20104.686209653548</v>
      </c>
      <c r="T190" s="699">
        <f t="shared" si="46"/>
        <v>9781.3459350621797</v>
      </c>
      <c r="U190" s="698">
        <f t="shared" si="47"/>
        <v>3034466.7844571057</v>
      </c>
      <c r="V190" s="698">
        <f t="shared" si="71"/>
        <v>29886.032144715726</v>
      </c>
      <c r="W190" s="699">
        <f t="shared" si="48"/>
        <v>19355.137076065304</v>
      </c>
      <c r="X190" s="699">
        <f t="shared" si="49"/>
        <v>16093.635852706044</v>
      </c>
      <c r="Y190" s="698">
        <f t="shared" si="50"/>
        <v>3270422.0831520124</v>
      </c>
      <c r="Z190" s="698">
        <f t="shared" si="72"/>
        <v>35448.772928771345</v>
      </c>
      <c r="AB190" s="696">
        <f t="shared" si="38"/>
        <v>117</v>
      </c>
      <c r="AC190" s="340"/>
      <c r="AD190" s="340"/>
      <c r="AE190" s="340"/>
      <c r="AF190" s="699">
        <f t="shared" si="51"/>
        <v>22302.548415091056</v>
      </c>
      <c r="AG190" s="699">
        <f t="shared" si="52"/>
        <v>6040.7057610875281</v>
      </c>
      <c r="AH190" s="699">
        <f t="shared" si="53"/>
        <v>0</v>
      </c>
      <c r="AI190" s="698">
        <f t="shared" si="39"/>
        <v>3099770.6570521728</v>
      </c>
      <c r="AJ190" s="698">
        <f t="shared" si="54"/>
        <v>28343.254176178583</v>
      </c>
      <c r="AK190" s="699">
        <f t="shared" si="55"/>
        <v>21597.304456276721</v>
      </c>
      <c r="AL190" s="699">
        <f t="shared" si="56"/>
        <v>10507.535603826913</v>
      </c>
      <c r="AM190" s="699">
        <f t="shared" si="57"/>
        <v>0</v>
      </c>
      <c r="AN190" s="698">
        <f t="shared" si="40"/>
        <v>3259752.5931496983</v>
      </c>
      <c r="AO190" s="698">
        <f t="shared" si="58"/>
        <v>32104.840060103634</v>
      </c>
      <c r="AP190" s="699">
        <f t="shared" si="59"/>
        <v>20499.466484664703</v>
      </c>
      <c r="AQ190" s="699">
        <f t="shared" si="60"/>
        <v>17045.136259299125</v>
      </c>
      <c r="AR190" s="699">
        <f t="shared" si="61"/>
        <v>0</v>
      </c>
      <c r="AS190" s="698">
        <f t="shared" si="41"/>
        <v>3463778.5111419582</v>
      </c>
      <c r="AT190" s="698">
        <f t="shared" si="62"/>
        <v>37544.602743963827</v>
      </c>
      <c r="AW190" s="699">
        <f t="shared" si="73"/>
        <v>15477.157865273073</v>
      </c>
      <c r="AX190" s="699">
        <f t="shared" si="74"/>
        <v>42661.884535571829</v>
      </c>
      <c r="AY190" s="698">
        <f t="shared" si="75"/>
        <v>3960347.2665478461</v>
      </c>
      <c r="AZ190" s="698">
        <f t="shared" si="64"/>
        <v>58139.042400844904</v>
      </c>
      <c r="BA190" s="971"/>
      <c r="BB190" s="699">
        <f t="shared" si="65"/>
        <v>15864.555175563932</v>
      </c>
      <c r="BC190" s="699">
        <f t="shared" si="66"/>
        <v>43729.72266611793</v>
      </c>
      <c r="BD190" s="699">
        <f t="shared" si="67"/>
        <v>0</v>
      </c>
      <c r="BE190" s="698">
        <f t="shared" si="68"/>
        <v>4059475.7946816133</v>
      </c>
      <c r="BF190" s="698">
        <f t="shared" si="69"/>
        <v>59594.277841681862</v>
      </c>
    </row>
    <row r="191" spans="6:58" s="68" customFormat="1" x14ac:dyDescent="0.2">
      <c r="F191" s="340"/>
      <c r="G191" s="260"/>
      <c r="H191" s="261"/>
      <c r="I191" s="261"/>
      <c r="J191" s="260"/>
      <c r="K191" s="696">
        <f t="shared" si="63"/>
        <v>118</v>
      </c>
      <c r="L191" s="340"/>
      <c r="M191" s="340"/>
      <c r="N191" s="340"/>
      <c r="O191" s="699">
        <f t="shared" si="42"/>
        <v>20548.146618658822</v>
      </c>
      <c r="P191" s="699">
        <f t="shared" si="43"/>
        <v>5515.0931278701373</v>
      </c>
      <c r="Q191" s="698">
        <f t="shared" si="44"/>
        <v>2829867.8744854853</v>
      </c>
      <c r="R191" s="698">
        <f t="shared" si="70"/>
        <v>26063.239746528961</v>
      </c>
      <c r="S191" s="699">
        <f t="shared" si="45"/>
        <v>20169.065417218648</v>
      </c>
      <c r="T191" s="699">
        <f t="shared" si="46"/>
        <v>9716.9667274970798</v>
      </c>
      <c r="U191" s="698">
        <f t="shared" si="47"/>
        <v>3014297.7190398872</v>
      </c>
      <c r="V191" s="698">
        <f t="shared" si="71"/>
        <v>29886.032144715726</v>
      </c>
      <c r="W191" s="699">
        <f t="shared" si="48"/>
        <v>19449.822675462765</v>
      </c>
      <c r="X191" s="699">
        <f t="shared" si="49"/>
        <v>15998.950253308585</v>
      </c>
      <c r="Y191" s="698">
        <f t="shared" si="50"/>
        <v>3250972.2604765496</v>
      </c>
      <c r="Z191" s="698">
        <f t="shared" si="72"/>
        <v>35448.772928771352</v>
      </c>
      <c r="AB191" s="696">
        <f t="shared" si="38"/>
        <v>118</v>
      </c>
      <c r="AC191" s="340"/>
      <c r="AD191" s="340"/>
      <c r="AE191" s="340"/>
      <c r="AF191" s="699">
        <f t="shared" si="51"/>
        <v>22345.700232435393</v>
      </c>
      <c r="AG191" s="699">
        <f t="shared" si="52"/>
        <v>5997.5539437431889</v>
      </c>
      <c r="AH191" s="699">
        <f t="shared" si="53"/>
        <v>0</v>
      </c>
      <c r="AI191" s="698">
        <f t="shared" si="39"/>
        <v>3077424.9568197373</v>
      </c>
      <c r="AJ191" s="698">
        <f t="shared" si="54"/>
        <v>28343.254176178583</v>
      </c>
      <c r="AK191" s="699">
        <f t="shared" si="55"/>
        <v>21666.463324609103</v>
      </c>
      <c r="AL191" s="699">
        <f t="shared" si="56"/>
        <v>10438.376735494528</v>
      </c>
      <c r="AM191" s="699">
        <f t="shared" si="57"/>
        <v>0</v>
      </c>
      <c r="AN191" s="698">
        <f t="shared" si="40"/>
        <v>3238086.1298250891</v>
      </c>
      <c r="AO191" s="698">
        <f t="shared" si="58"/>
        <v>32104.840060103634</v>
      </c>
      <c r="AP191" s="699">
        <f t="shared" si="59"/>
        <v>20599.750159422492</v>
      </c>
      <c r="AQ191" s="699">
        <f t="shared" si="60"/>
        <v>16944.852584541339</v>
      </c>
      <c r="AR191" s="699">
        <f t="shared" si="61"/>
        <v>0</v>
      </c>
      <c r="AS191" s="698">
        <f t="shared" si="41"/>
        <v>3443178.7609825358</v>
      </c>
      <c r="AT191" s="698">
        <f t="shared" si="62"/>
        <v>37544.602743963827</v>
      </c>
      <c r="AW191" s="699">
        <f t="shared" si="73"/>
        <v>15643.232784913058</v>
      </c>
      <c r="AX191" s="699">
        <f t="shared" si="74"/>
        <v>42495.809615931845</v>
      </c>
      <c r="AY191" s="698">
        <f t="shared" si="75"/>
        <v>3944704.0337629332</v>
      </c>
      <c r="AZ191" s="698">
        <f t="shared" si="64"/>
        <v>58139.042400844904</v>
      </c>
      <c r="BA191" s="971"/>
      <c r="BB191" s="699">
        <f t="shared" si="65"/>
        <v>16034.786993888763</v>
      </c>
      <c r="BC191" s="699">
        <f t="shared" si="66"/>
        <v>43559.490847793095</v>
      </c>
      <c r="BD191" s="699">
        <f t="shared" si="67"/>
        <v>0</v>
      </c>
      <c r="BE191" s="698">
        <f t="shared" si="68"/>
        <v>4043441.0076877247</v>
      </c>
      <c r="BF191" s="698">
        <f t="shared" si="69"/>
        <v>59594.277841681862</v>
      </c>
    </row>
    <row r="192" spans="6:58" s="68" customFormat="1" x14ac:dyDescent="0.2">
      <c r="F192" s="340"/>
      <c r="G192" s="260"/>
      <c r="H192" s="261"/>
      <c r="I192" s="261"/>
      <c r="J192" s="260"/>
      <c r="K192" s="696">
        <f t="shared" si="63"/>
        <v>119</v>
      </c>
      <c r="L192" s="340"/>
      <c r="M192" s="340"/>
      <c r="N192" s="340"/>
      <c r="O192" s="699">
        <f t="shared" si="42"/>
        <v>20587.903952805133</v>
      </c>
      <c r="P192" s="699">
        <f t="shared" si="43"/>
        <v>5475.3357937238279</v>
      </c>
      <c r="Q192" s="698">
        <f t="shared" si="44"/>
        <v>2809279.9705326799</v>
      </c>
      <c r="R192" s="698">
        <f t="shared" si="70"/>
        <v>26063.239746528961</v>
      </c>
      <c r="S192" s="699">
        <f t="shared" si="45"/>
        <v>20233.650779822608</v>
      </c>
      <c r="T192" s="699">
        <f t="shared" si="46"/>
        <v>9652.3813648931246</v>
      </c>
      <c r="U192" s="698">
        <f t="shared" si="47"/>
        <v>2994064.0682600643</v>
      </c>
      <c r="V192" s="698">
        <f t="shared" si="71"/>
        <v>29886.032144715733</v>
      </c>
      <c r="W192" s="699">
        <f t="shared" si="48"/>
        <v>19544.971478127551</v>
      </c>
      <c r="X192" s="699">
        <f t="shared" si="49"/>
        <v>15903.801450643796</v>
      </c>
      <c r="Y192" s="698">
        <f t="shared" si="50"/>
        <v>3231427.2889984222</v>
      </c>
      <c r="Z192" s="698">
        <f t="shared" si="72"/>
        <v>35448.772928771345</v>
      </c>
      <c r="AB192" s="696">
        <f t="shared" si="38"/>
        <v>119</v>
      </c>
      <c r="AC192" s="340"/>
      <c r="AD192" s="340"/>
      <c r="AE192" s="340"/>
      <c r="AF192" s="699">
        <f t="shared" si="51"/>
        <v>22388.935541554099</v>
      </c>
      <c r="AG192" s="699">
        <f t="shared" si="52"/>
        <v>5954.3186346244829</v>
      </c>
      <c r="AH192" s="699">
        <f t="shared" si="53"/>
        <v>0</v>
      </c>
      <c r="AI192" s="698">
        <f t="shared" si="39"/>
        <v>3055036.0212781834</v>
      </c>
      <c r="AJ192" s="698">
        <f t="shared" si="54"/>
        <v>28343.254176178583</v>
      </c>
      <c r="AK192" s="699">
        <f t="shared" si="55"/>
        <v>21735.843653405627</v>
      </c>
      <c r="AL192" s="699">
        <f t="shared" si="56"/>
        <v>10368.996406698001</v>
      </c>
      <c r="AM192" s="699">
        <f t="shared" si="57"/>
        <v>0</v>
      </c>
      <c r="AN192" s="698">
        <f t="shared" si="40"/>
        <v>3216350.2861716836</v>
      </c>
      <c r="AO192" s="698">
        <f t="shared" si="58"/>
        <v>32104.840060103626</v>
      </c>
      <c r="AP192" s="699">
        <f t="shared" si="59"/>
        <v>20700.524423310031</v>
      </c>
      <c r="AQ192" s="699">
        <f t="shared" si="60"/>
        <v>16844.0783206538</v>
      </c>
      <c r="AR192" s="699">
        <f t="shared" si="61"/>
        <v>0</v>
      </c>
      <c r="AS192" s="698">
        <f t="shared" si="41"/>
        <v>3422478.2365592257</v>
      </c>
      <c r="AT192" s="698">
        <f t="shared" si="62"/>
        <v>37544.602743963827</v>
      </c>
      <c r="AW192" s="699">
        <f t="shared" si="73"/>
        <v>15811.089742261353</v>
      </c>
      <c r="AX192" s="699">
        <f t="shared" si="74"/>
        <v>42327.952658583548</v>
      </c>
      <c r="AY192" s="698">
        <f t="shared" si="75"/>
        <v>3928892.9440206718</v>
      </c>
      <c r="AZ192" s="698">
        <f t="shared" si="64"/>
        <v>58139.042400844904</v>
      </c>
      <c r="BA192" s="971"/>
      <c r="BB192" s="699">
        <f t="shared" si="65"/>
        <v>16206.845454791935</v>
      </c>
      <c r="BC192" s="699">
        <f t="shared" si="66"/>
        <v>43387.43238688993</v>
      </c>
      <c r="BD192" s="699">
        <f t="shared" si="67"/>
        <v>0</v>
      </c>
      <c r="BE192" s="698">
        <f t="shared" si="68"/>
        <v>4027234.1622329326</v>
      </c>
      <c r="BF192" s="698">
        <f t="shared" si="69"/>
        <v>59594.277841681862</v>
      </c>
    </row>
    <row r="193" spans="6:58" s="68" customFormat="1" x14ac:dyDescent="0.2">
      <c r="F193" s="340"/>
      <c r="G193" s="260"/>
      <c r="H193" s="261"/>
      <c r="I193" s="261"/>
      <c r="J193" s="260"/>
      <c r="K193" s="696">
        <f t="shared" si="63"/>
        <v>120</v>
      </c>
      <c r="L193" s="340"/>
      <c r="M193" s="340"/>
      <c r="N193" s="340"/>
      <c r="O193" s="699">
        <f t="shared" si="42"/>
        <v>20627.738210950854</v>
      </c>
      <c r="P193" s="699">
        <f t="shared" si="43"/>
        <v>5435.5015355781052</v>
      </c>
      <c r="Q193" s="698">
        <f t="shared" si="44"/>
        <v>2788652.232321729</v>
      </c>
      <c r="R193" s="698">
        <f t="shared" si="70"/>
        <v>26063.239746528961</v>
      </c>
      <c r="S193" s="699">
        <f t="shared" si="45"/>
        <v>20298.44295761489</v>
      </c>
      <c r="T193" s="699">
        <f t="shared" si="46"/>
        <v>9587.5891871008353</v>
      </c>
      <c r="U193" s="698">
        <f t="shared" si="47"/>
        <v>2973765.6253024493</v>
      </c>
      <c r="V193" s="698">
        <f t="shared" si="71"/>
        <v>29886.032144715726</v>
      </c>
      <c r="W193" s="699">
        <f t="shared" si="48"/>
        <v>19640.585750056489</v>
      </c>
      <c r="X193" s="699">
        <f t="shared" si="49"/>
        <v>15808.187178714859</v>
      </c>
      <c r="Y193" s="698">
        <f t="shared" si="50"/>
        <v>3211786.7032483658</v>
      </c>
      <c r="Z193" s="698">
        <f t="shared" si="72"/>
        <v>35448.772928771345</v>
      </c>
      <c r="AB193" s="696">
        <f t="shared" si="38"/>
        <v>120</v>
      </c>
      <c r="AC193" s="340"/>
      <c r="AD193" s="340"/>
      <c r="AE193" s="340"/>
      <c r="AF193" s="699">
        <f t="shared" si="51"/>
        <v>22432.254503990232</v>
      </c>
      <c r="AG193" s="699">
        <f t="shared" si="52"/>
        <v>5910.9996721883554</v>
      </c>
      <c r="AH193" s="699">
        <f t="shared" si="53"/>
        <v>0</v>
      </c>
      <c r="AI193" s="698">
        <f t="shared" si="39"/>
        <v>3032603.7667741934</v>
      </c>
      <c r="AJ193" s="698">
        <f t="shared" si="54"/>
        <v>28343.254176178587</v>
      </c>
      <c r="AK193" s="699">
        <f t="shared" si="55"/>
        <v>21805.446151826778</v>
      </c>
      <c r="AL193" s="699">
        <f t="shared" si="56"/>
        <v>10299.393908276848</v>
      </c>
      <c r="AM193" s="699">
        <f t="shared" si="57"/>
        <v>0</v>
      </c>
      <c r="AN193" s="698">
        <f t="shared" si="40"/>
        <v>3194544.8400198566</v>
      </c>
      <c r="AO193" s="698">
        <f t="shared" si="58"/>
        <v>32104.840060103626</v>
      </c>
      <c r="AP193" s="699">
        <f t="shared" si="59"/>
        <v>20801.791676296143</v>
      </c>
      <c r="AQ193" s="699">
        <f t="shared" si="60"/>
        <v>16742.811067667688</v>
      </c>
      <c r="AR193" s="699">
        <f t="shared" si="61"/>
        <v>0</v>
      </c>
      <c r="AS193" s="698">
        <f t="shared" si="41"/>
        <v>3401676.4448829298</v>
      </c>
      <c r="AT193" s="698">
        <f t="shared" si="62"/>
        <v>37544.602743963827</v>
      </c>
      <c r="AW193" s="699">
        <f t="shared" si="73"/>
        <v>15980.747859160085</v>
      </c>
      <c r="AX193" s="699">
        <f t="shared" si="74"/>
        <v>42158.294541684816</v>
      </c>
      <c r="AY193" s="698">
        <f t="shared" si="75"/>
        <v>3912912.1961615118</v>
      </c>
      <c r="AZ193" s="698">
        <f t="shared" si="64"/>
        <v>58139.042400844904</v>
      </c>
      <c r="BA193" s="971"/>
      <c r="BB193" s="699">
        <f t="shared" si="65"/>
        <v>16380.750158740286</v>
      </c>
      <c r="BC193" s="699">
        <f t="shared" si="66"/>
        <v>43213.527682941574</v>
      </c>
      <c r="BD193" s="699">
        <f t="shared" si="67"/>
        <v>0</v>
      </c>
      <c r="BE193" s="698">
        <f t="shared" si="68"/>
        <v>4010853.4120741924</v>
      </c>
      <c r="BF193" s="698">
        <f t="shared" si="69"/>
        <v>59594.277841681862</v>
      </c>
    </row>
    <row r="194" spans="6:58" s="68" customFormat="1" x14ac:dyDescent="0.2">
      <c r="F194" s="340"/>
      <c r="G194" s="260"/>
      <c r="H194" s="261"/>
      <c r="I194" s="261"/>
      <c r="J194" s="260"/>
      <c r="K194" s="696">
        <f t="shared" si="63"/>
        <v>121</v>
      </c>
      <c r="L194" s="340"/>
      <c r="M194" s="340"/>
      <c r="N194" s="340"/>
      <c r="O194" s="699">
        <f t="shared" si="42"/>
        <v>20667.649541931463</v>
      </c>
      <c r="P194" s="699">
        <f t="shared" si="43"/>
        <v>5395.5902045974944</v>
      </c>
      <c r="Q194" s="698">
        <f>IFERROR(Q193-O194,"")</f>
        <v>2767984.5827797973</v>
      </c>
      <c r="R194" s="698">
        <f t="shared" si="70"/>
        <v>26063.239746528958</v>
      </c>
      <c r="S194" s="699">
        <f t="shared" si="45"/>
        <v>20363.442612858911</v>
      </c>
      <c r="T194" s="699">
        <f t="shared" si="46"/>
        <v>9522.5895318568164</v>
      </c>
      <c r="U194" s="698">
        <f>IFERROR(U193-S194,"")</f>
        <v>2953402.1826895904</v>
      </c>
      <c r="V194" s="698">
        <f t="shared" si="71"/>
        <v>29886.032144715726</v>
      </c>
      <c r="W194" s="699">
        <f t="shared" si="48"/>
        <v>19736.667768331681</v>
      </c>
      <c r="X194" s="699">
        <f t="shared" si="49"/>
        <v>15712.105160439665</v>
      </c>
      <c r="Y194" s="698">
        <f>IFERROR(Y193-W194,"")</f>
        <v>3192050.0354800341</v>
      </c>
      <c r="Z194" s="698">
        <f t="shared" si="72"/>
        <v>35448.772928771345</v>
      </c>
      <c r="AB194" s="696">
        <f t="shared" si="38"/>
        <v>121</v>
      </c>
      <c r="AC194" s="340"/>
      <c r="AD194" s="340"/>
      <c r="AE194" s="340"/>
      <c r="AF194" s="699">
        <f t="shared" si="51"/>
        <v>22475.657281599397</v>
      </c>
      <c r="AG194" s="699">
        <f t="shared" si="52"/>
        <v>5867.5968945791883</v>
      </c>
      <c r="AH194" s="699">
        <f t="shared" si="53"/>
        <v>0</v>
      </c>
      <c r="AI194" s="698">
        <f t="shared" si="39"/>
        <v>3010128.1094925939</v>
      </c>
      <c r="AJ194" s="698">
        <f t="shared" si="54"/>
        <v>28343.254176178583</v>
      </c>
      <c r="AK194" s="699">
        <f t="shared" si="55"/>
        <v>21875.27153130393</v>
      </c>
      <c r="AL194" s="699">
        <f t="shared" si="56"/>
        <v>10229.568528799697</v>
      </c>
      <c r="AM194" s="699">
        <f t="shared" si="57"/>
        <v>0</v>
      </c>
      <c r="AN194" s="698">
        <f t="shared" si="40"/>
        <v>3172669.5684885527</v>
      </c>
      <c r="AO194" s="698">
        <f t="shared" si="58"/>
        <v>32104.840060103626</v>
      </c>
      <c r="AP194" s="699">
        <f t="shared" si="59"/>
        <v>20903.554330090363</v>
      </c>
      <c r="AQ194" s="699">
        <f t="shared" si="60"/>
        <v>16641.048413873468</v>
      </c>
      <c r="AR194" s="699">
        <f t="shared" si="61"/>
        <v>0</v>
      </c>
      <c r="AS194" s="698">
        <f t="shared" si="41"/>
        <v>3380772.8905528393</v>
      </c>
      <c r="AT194" s="698">
        <f t="shared" si="62"/>
        <v>37544.602743963827</v>
      </c>
      <c r="AW194" s="699">
        <f t="shared" si="73"/>
        <v>16152.226462634941</v>
      </c>
      <c r="AX194" s="699">
        <f t="shared" si="74"/>
        <v>41986.815938209962</v>
      </c>
      <c r="AY194" s="698">
        <f t="shared" si="75"/>
        <v>3896759.9696988771</v>
      </c>
      <c r="AZ194" s="698">
        <f t="shared" si="64"/>
        <v>58139.042400844904</v>
      </c>
      <c r="BA194" s="971"/>
      <c r="BB194" s="699">
        <f t="shared" si="65"/>
        <v>16556.52091652001</v>
      </c>
      <c r="BC194" s="699">
        <f t="shared" si="66"/>
        <v>43037.756925161848</v>
      </c>
      <c r="BD194" s="699">
        <f t="shared" si="67"/>
        <v>0</v>
      </c>
      <c r="BE194" s="698">
        <f t="shared" si="68"/>
        <v>3994296.8911576723</v>
      </c>
      <c r="BF194" s="698">
        <f t="shared" si="69"/>
        <v>59594.277841681862</v>
      </c>
    </row>
    <row r="195" spans="6:58" s="68" customFormat="1" x14ac:dyDescent="0.2">
      <c r="F195" s="340"/>
      <c r="G195" s="260"/>
      <c r="H195" s="261"/>
      <c r="I195" s="261"/>
      <c r="J195" s="260"/>
      <c r="K195" s="696">
        <f t="shared" si="63"/>
        <v>122</v>
      </c>
      <c r="L195" s="340"/>
      <c r="M195" s="340"/>
      <c r="N195" s="340"/>
      <c r="O195" s="699">
        <f t="shared" si="42"/>
        <v>20707.638094870406</v>
      </c>
      <c r="P195" s="699">
        <f t="shared" si="43"/>
        <v>5355.6016516585523</v>
      </c>
      <c r="Q195" s="698">
        <f t="shared" ref="Q195:Q258" si="76">IFERROR(Q194-O195,"")</f>
        <v>2747276.9446849269</v>
      </c>
      <c r="R195" s="698">
        <f t="shared" si="70"/>
        <v>26063.239746528958</v>
      </c>
      <c r="S195" s="699">
        <f t="shared" si="45"/>
        <v>20428.650409938771</v>
      </c>
      <c r="T195" s="699">
        <f t="shared" si="46"/>
        <v>9457.38173477696</v>
      </c>
      <c r="U195" s="698">
        <f t="shared" ref="U195:U258" si="77">IFERROR(U194-S195,"")</f>
        <v>2932973.5322796516</v>
      </c>
      <c r="V195" s="698">
        <f t="shared" si="71"/>
        <v>29886.032144715733</v>
      </c>
      <c r="W195" s="699">
        <f t="shared" si="48"/>
        <v>19833.219821174745</v>
      </c>
      <c r="X195" s="699">
        <f t="shared" si="49"/>
        <v>15615.553107596601</v>
      </c>
      <c r="Y195" s="698">
        <f t="shared" ref="Y195:Y258" si="78">IFERROR(Y194-W195,"")</f>
        <v>3172216.8156588594</v>
      </c>
      <c r="Z195" s="698">
        <f t="shared" si="72"/>
        <v>35448.772928771345</v>
      </c>
      <c r="AB195" s="696">
        <f t="shared" si="38"/>
        <v>122</v>
      </c>
      <c r="AC195" s="340"/>
      <c r="AD195" s="340"/>
      <c r="AE195" s="340"/>
      <c r="AF195" s="699">
        <f t="shared" si="51"/>
        <v>22519.14403655038</v>
      </c>
      <c r="AG195" s="699">
        <f t="shared" si="52"/>
        <v>5824.1101396282038</v>
      </c>
      <c r="AH195" s="699">
        <f t="shared" si="53"/>
        <v>0</v>
      </c>
      <c r="AI195" s="698">
        <f t="shared" si="39"/>
        <v>2987608.9654560434</v>
      </c>
      <c r="AJ195" s="698">
        <f t="shared" si="54"/>
        <v>28343.254176178583</v>
      </c>
      <c r="AK195" s="699">
        <f t="shared" si="55"/>
        <v>21945.320505546595</v>
      </c>
      <c r="AL195" s="699">
        <f t="shared" si="56"/>
        <v>10159.519554557035</v>
      </c>
      <c r="AM195" s="699">
        <f t="shared" si="57"/>
        <v>0</v>
      </c>
      <c r="AN195" s="698">
        <f t="shared" si="40"/>
        <v>3150724.2479830063</v>
      </c>
      <c r="AO195" s="698">
        <f t="shared" si="58"/>
        <v>32104.84006010363</v>
      </c>
      <c r="AP195" s="699">
        <f t="shared" si="59"/>
        <v>21005.814808200306</v>
      </c>
      <c r="AQ195" s="699">
        <f t="shared" si="60"/>
        <v>16538.787935763525</v>
      </c>
      <c r="AR195" s="699">
        <f t="shared" si="61"/>
        <v>0</v>
      </c>
      <c r="AS195" s="698">
        <f t="shared" si="41"/>
        <v>3359767.0757446392</v>
      </c>
      <c r="AT195" s="698">
        <f t="shared" si="62"/>
        <v>37544.602743963827</v>
      </c>
      <c r="AW195" s="699">
        <f t="shared" si="73"/>
        <v>16325.545087096849</v>
      </c>
      <c r="AX195" s="699">
        <f t="shared" si="74"/>
        <v>41813.497313748048</v>
      </c>
      <c r="AY195" s="698">
        <f t="shared" si="75"/>
        <v>3880434.4246117803</v>
      </c>
      <c r="AZ195" s="698">
        <f t="shared" si="64"/>
        <v>58139.042400844897</v>
      </c>
      <c r="BA195" s="971"/>
      <c r="BB195" s="699">
        <f t="shared" si="65"/>
        <v>16734.177751493458</v>
      </c>
      <c r="BC195" s="699">
        <f t="shared" si="66"/>
        <v>42860.100090188404</v>
      </c>
      <c r="BD195" s="699">
        <f t="shared" si="67"/>
        <v>0</v>
      </c>
      <c r="BE195" s="698">
        <f t="shared" si="68"/>
        <v>3977562.7134061786</v>
      </c>
      <c r="BF195" s="698">
        <f t="shared" si="69"/>
        <v>59594.277841681862</v>
      </c>
    </row>
    <row r="196" spans="6:58" s="68" customFormat="1" x14ac:dyDescent="0.2">
      <c r="F196" s="340"/>
      <c r="G196" s="260"/>
      <c r="H196" s="261"/>
      <c r="I196" s="261"/>
      <c r="J196" s="260"/>
      <c r="K196" s="696">
        <f t="shared" si="63"/>
        <v>123</v>
      </c>
      <c r="L196" s="340"/>
      <c r="M196" s="340"/>
      <c r="N196" s="340"/>
      <c r="O196" s="699">
        <f t="shared" si="42"/>
        <v>20747.704019179659</v>
      </c>
      <c r="P196" s="699">
        <f t="shared" si="43"/>
        <v>5315.5357273492982</v>
      </c>
      <c r="Q196" s="698">
        <f t="shared" si="76"/>
        <v>2726529.2406657473</v>
      </c>
      <c r="R196" s="698">
        <f t="shared" si="70"/>
        <v>26063.239746528958</v>
      </c>
      <c r="S196" s="699">
        <f t="shared" si="45"/>
        <v>20494.067015366061</v>
      </c>
      <c r="T196" s="699">
        <f t="shared" si="46"/>
        <v>9391.96512934967</v>
      </c>
      <c r="U196" s="698">
        <f t="shared" si="77"/>
        <v>2912479.4652642854</v>
      </c>
      <c r="V196" s="698">
        <f t="shared" si="71"/>
        <v>29886.032144715733</v>
      </c>
      <c r="W196" s="699">
        <f t="shared" si="48"/>
        <v>19930.244208001313</v>
      </c>
      <c r="X196" s="699">
        <f t="shared" si="49"/>
        <v>15518.528720770028</v>
      </c>
      <c r="Y196" s="698">
        <f t="shared" si="78"/>
        <v>3152286.5714508579</v>
      </c>
      <c r="Z196" s="698">
        <f t="shared" si="72"/>
        <v>35448.772928771345</v>
      </c>
      <c r="AB196" s="696">
        <f t="shared" si="38"/>
        <v>123</v>
      </c>
      <c r="AC196" s="340"/>
      <c r="AD196" s="340"/>
      <c r="AE196" s="340"/>
      <c r="AF196" s="699">
        <f t="shared" si="51"/>
        <v>22562.714931325729</v>
      </c>
      <c r="AG196" s="699">
        <f t="shared" si="52"/>
        <v>5780.5392448528555</v>
      </c>
      <c r="AH196" s="699">
        <f t="shared" si="53"/>
        <v>0</v>
      </c>
      <c r="AI196" s="698">
        <f t="shared" si="39"/>
        <v>2965046.2505247178</v>
      </c>
      <c r="AJ196" s="698">
        <f t="shared" si="54"/>
        <v>28343.254176178583</v>
      </c>
      <c r="AK196" s="699">
        <f t="shared" si="55"/>
        <v>22015.593790549712</v>
      </c>
      <c r="AL196" s="699">
        <f t="shared" si="56"/>
        <v>10089.246269553916</v>
      </c>
      <c r="AM196" s="699">
        <f t="shared" si="57"/>
        <v>0</v>
      </c>
      <c r="AN196" s="698">
        <f t="shared" si="40"/>
        <v>3128708.6541924565</v>
      </c>
      <c r="AO196" s="698">
        <f t="shared" si="58"/>
        <v>32104.840060103626</v>
      </c>
      <c r="AP196" s="699">
        <f t="shared" si="59"/>
        <v>21108.57554598945</v>
      </c>
      <c r="AQ196" s="699">
        <f t="shared" si="60"/>
        <v>16436.027197974381</v>
      </c>
      <c r="AR196" s="699">
        <f t="shared" si="61"/>
        <v>0</v>
      </c>
      <c r="AS196" s="698">
        <f t="shared" si="41"/>
        <v>3338658.5001986497</v>
      </c>
      <c r="AT196" s="698">
        <f t="shared" si="62"/>
        <v>37544.602743963827</v>
      </c>
      <c r="AW196" s="699">
        <f t="shared" si="73"/>
        <v>16500.723476567309</v>
      </c>
      <c r="AX196" s="699">
        <f t="shared" si="74"/>
        <v>41638.318924277592</v>
      </c>
      <c r="AY196" s="698">
        <f t="shared" si="75"/>
        <v>3863933.701135213</v>
      </c>
      <c r="AZ196" s="698">
        <f t="shared" si="64"/>
        <v>58139.042400844904</v>
      </c>
      <c r="BA196" s="971"/>
      <c r="BB196" s="699">
        <f t="shared" si="65"/>
        <v>16913.740901880145</v>
      </c>
      <c r="BC196" s="699">
        <f t="shared" si="66"/>
        <v>42680.536939801721</v>
      </c>
      <c r="BD196" s="699">
        <f t="shared" si="67"/>
        <v>0</v>
      </c>
      <c r="BE196" s="698">
        <f t="shared" si="68"/>
        <v>3960648.9725042987</v>
      </c>
      <c r="BF196" s="698">
        <f t="shared" si="69"/>
        <v>59594.277841681862</v>
      </c>
    </row>
    <row r="197" spans="6:58" s="68" customFormat="1" x14ac:dyDescent="0.2">
      <c r="F197" s="340"/>
      <c r="G197" s="260"/>
      <c r="H197" s="261"/>
      <c r="I197" s="261"/>
      <c r="J197" s="260"/>
      <c r="K197" s="696">
        <f t="shared" si="63"/>
        <v>124</v>
      </c>
      <c r="L197" s="340"/>
      <c r="M197" s="340"/>
      <c r="N197" s="340"/>
      <c r="O197" s="699">
        <f t="shared" si="42"/>
        <v>20787.847464560287</v>
      </c>
      <c r="P197" s="699">
        <f t="shared" si="43"/>
        <v>5275.3922819686713</v>
      </c>
      <c r="Q197" s="698">
        <f t="shared" si="76"/>
        <v>2705741.3932011873</v>
      </c>
      <c r="R197" s="698">
        <f t="shared" si="70"/>
        <v>26063.239746528958</v>
      </c>
      <c r="S197" s="699">
        <f t="shared" si="45"/>
        <v>20559.693097786676</v>
      </c>
      <c r="T197" s="699">
        <f t="shared" si="46"/>
        <v>9326.3390469290534</v>
      </c>
      <c r="U197" s="698">
        <f t="shared" si="77"/>
        <v>2891919.7721664989</v>
      </c>
      <c r="V197" s="698">
        <f t="shared" si="71"/>
        <v>29886.032144715729</v>
      </c>
      <c r="W197" s="699">
        <f t="shared" si="48"/>
        <v>20027.743239475807</v>
      </c>
      <c r="X197" s="699">
        <f t="shared" si="49"/>
        <v>15421.029689295538</v>
      </c>
      <c r="Y197" s="698">
        <f t="shared" si="78"/>
        <v>3132258.828211382</v>
      </c>
      <c r="Z197" s="698">
        <f t="shared" si="72"/>
        <v>35448.772928771345</v>
      </c>
      <c r="AB197" s="696">
        <f t="shared" si="38"/>
        <v>124</v>
      </c>
      <c r="AC197" s="340"/>
      <c r="AD197" s="340"/>
      <c r="AE197" s="340"/>
      <c r="AF197" s="699">
        <f t="shared" si="51"/>
        <v>22606.37012872237</v>
      </c>
      <c r="AG197" s="699">
        <f>IFERROR(AI196*$AC$73/12*365/360,"")</f>
        <v>5736.8840474562157</v>
      </c>
      <c r="AH197" s="699">
        <f t="shared" si="53"/>
        <v>0</v>
      </c>
      <c r="AI197" s="698">
        <f t="shared" si="39"/>
        <v>2942439.8803959955</v>
      </c>
      <c r="AJ197" s="698">
        <f t="shared" si="54"/>
        <v>28343.254176178587</v>
      </c>
      <c r="AK197" s="699">
        <f t="shared" si="55"/>
        <v>22086.092104601004</v>
      </c>
      <c r="AL197" s="699">
        <f t="shared" si="56"/>
        <v>10018.747955502626</v>
      </c>
      <c r="AM197" s="699">
        <f t="shared" si="57"/>
        <v>0</v>
      </c>
      <c r="AN197" s="698">
        <f t="shared" si="40"/>
        <v>3106622.5620878553</v>
      </c>
      <c r="AO197" s="698">
        <f t="shared" si="58"/>
        <v>32104.84006010363</v>
      </c>
      <c r="AP197" s="699">
        <f t="shared" si="59"/>
        <v>21211.838990735094</v>
      </c>
      <c r="AQ197" s="699">
        <f t="shared" si="60"/>
        <v>16332.763753228743</v>
      </c>
      <c r="AR197" s="699">
        <f t="shared" si="61"/>
        <v>0</v>
      </c>
      <c r="AS197" s="698">
        <f t="shared" si="41"/>
        <v>3317446.6612079148</v>
      </c>
      <c r="AT197" s="698">
        <f t="shared" si="62"/>
        <v>37544.602743963835</v>
      </c>
      <c r="AW197" s="699">
        <f t="shared" si="73"/>
        <v>16677.781586927551</v>
      </c>
      <c r="AX197" s="699">
        <f t="shared" si="74"/>
        <v>41461.260813917346</v>
      </c>
      <c r="AY197" s="698">
        <f t="shared" si="75"/>
        <v>3847255.9195482857</v>
      </c>
      <c r="AZ197" s="698">
        <f t="shared" si="64"/>
        <v>58139.042400844897</v>
      </c>
      <c r="BA197" s="971"/>
      <c r="BB197" s="699">
        <f t="shared" si="65"/>
        <v>17095.230823062237</v>
      </c>
      <c r="BC197" s="699">
        <f t="shared" si="66"/>
        <v>42499.047018619618</v>
      </c>
      <c r="BD197" s="699">
        <f t="shared" si="67"/>
        <v>0</v>
      </c>
      <c r="BE197" s="698">
        <f t="shared" si="68"/>
        <v>3943553.7416812363</v>
      </c>
      <c r="BF197" s="698">
        <f t="shared" si="69"/>
        <v>59594.277841681855</v>
      </c>
    </row>
    <row r="198" spans="6:58" s="68" customFormat="1" x14ac:dyDescent="0.2">
      <c r="F198" s="340"/>
      <c r="G198" s="260"/>
      <c r="H198" s="261"/>
      <c r="I198" s="261"/>
      <c r="J198" s="260"/>
      <c r="K198" s="696">
        <f t="shared" si="63"/>
        <v>125</v>
      </c>
      <c r="L198" s="340"/>
      <c r="M198" s="340"/>
      <c r="N198" s="340"/>
      <c r="O198" s="699">
        <f t="shared" si="42"/>
        <v>20828.068581002997</v>
      </c>
      <c r="P198" s="699">
        <f t="shared" si="43"/>
        <v>5235.171165525956</v>
      </c>
      <c r="Q198" s="698">
        <f t="shared" si="76"/>
        <v>2684913.3246201845</v>
      </c>
      <c r="R198" s="698">
        <f t="shared" si="70"/>
        <v>26063.239746528954</v>
      </c>
      <c r="S198" s="699">
        <f t="shared" si="45"/>
        <v>20625.529327987653</v>
      </c>
      <c r="T198" s="699">
        <f t="shared" si="46"/>
        <v>9260.5028167280725</v>
      </c>
      <c r="U198" s="698">
        <f t="shared" si="77"/>
        <v>2871294.2428385112</v>
      </c>
      <c r="V198" s="698">
        <f t="shared" si="71"/>
        <v>29886.032144715726</v>
      </c>
      <c r="W198" s="699">
        <f t="shared" si="48"/>
        <v>20125.719237566424</v>
      </c>
      <c r="X198" s="699">
        <f t="shared" si="49"/>
        <v>15323.053691204921</v>
      </c>
      <c r="Y198" s="698">
        <f t="shared" si="78"/>
        <v>3112133.1089738156</v>
      </c>
      <c r="Z198" s="698">
        <f t="shared" si="72"/>
        <v>35448.772928771345</v>
      </c>
      <c r="AB198" s="696">
        <f t="shared" si="38"/>
        <v>125</v>
      </c>
      <c r="AC198" s="340"/>
      <c r="AD198" s="340"/>
      <c r="AE198" s="340"/>
      <c r="AF198" s="699">
        <f t="shared" si="51"/>
        <v>22650.10979185221</v>
      </c>
      <c r="AG198" s="699">
        <f t="shared" ref="AG198:AG261" si="79">IFERROR(AI197*$AC$73/12*365/360,"")</f>
        <v>5693.1443843263714</v>
      </c>
      <c r="AH198" s="699">
        <f t="shared" si="53"/>
        <v>0</v>
      </c>
      <c r="AI198" s="698">
        <f t="shared" si="39"/>
        <v>2919789.7706041434</v>
      </c>
      <c r="AJ198" s="698">
        <f t="shared" si="54"/>
        <v>28343.254176178583</v>
      </c>
      <c r="AK198" s="699">
        <f t="shared" si="55"/>
        <v>22156.816168288271</v>
      </c>
      <c r="AL198" s="699">
        <f t="shared" si="56"/>
        <v>9948.0238918153591</v>
      </c>
      <c r="AM198" s="699">
        <f t="shared" si="57"/>
        <v>0</v>
      </c>
      <c r="AN198" s="698">
        <f t="shared" si="40"/>
        <v>3084465.7459195671</v>
      </c>
      <c r="AO198" s="698">
        <f t="shared" si="58"/>
        <v>32104.84006010363</v>
      </c>
      <c r="AP198" s="699">
        <f t="shared" si="59"/>
        <v>21315.607601686643</v>
      </c>
      <c r="AQ198" s="699">
        <f t="shared" si="60"/>
        <v>16228.99514227719</v>
      </c>
      <c r="AR198" s="699">
        <f t="shared" si="61"/>
        <v>0</v>
      </c>
      <c r="AS198" s="698">
        <f t="shared" si="41"/>
        <v>3296131.053606228</v>
      </c>
      <c r="AT198" s="698">
        <f t="shared" si="62"/>
        <v>37544.602743963835</v>
      </c>
      <c r="AW198" s="699">
        <f t="shared" si="73"/>
        <v>16856.739588191911</v>
      </c>
      <c r="AX198" s="699">
        <f t="shared" si="74"/>
        <v>41282.302812652983</v>
      </c>
      <c r="AY198" s="698">
        <f t="shared" si="75"/>
        <v>3830399.1799600939</v>
      </c>
      <c r="AZ198" s="698">
        <f t="shared" si="64"/>
        <v>58139.04240084489</v>
      </c>
      <c r="BA198" s="971"/>
      <c r="BB198" s="699">
        <f t="shared" si="65"/>
        <v>17278.668189914795</v>
      </c>
      <c r="BC198" s="699">
        <f t="shared" si="66"/>
        <v>42315.609651767059</v>
      </c>
      <c r="BD198" s="699">
        <f t="shared" si="67"/>
        <v>0</v>
      </c>
      <c r="BE198" s="698">
        <f t="shared" si="68"/>
        <v>3926275.0734913214</v>
      </c>
      <c r="BF198" s="698">
        <f t="shared" si="69"/>
        <v>59594.277841681855</v>
      </c>
    </row>
    <row r="199" spans="6:58" s="68" customFormat="1" x14ac:dyDescent="0.2">
      <c r="F199" s="340"/>
      <c r="G199" s="260"/>
      <c r="H199" s="261"/>
      <c r="I199" s="261"/>
      <c r="J199" s="260"/>
      <c r="K199" s="696">
        <f t="shared" si="63"/>
        <v>126</v>
      </c>
      <c r="L199" s="340"/>
      <c r="M199" s="340"/>
      <c r="N199" s="340"/>
      <c r="O199" s="699">
        <f t="shared" si="42"/>
        <v>20868.36751878872</v>
      </c>
      <c r="P199" s="699">
        <f t="shared" si="43"/>
        <v>5194.8722277402358</v>
      </c>
      <c r="Q199" s="698">
        <f t="shared" si="76"/>
        <v>2664044.9571013958</v>
      </c>
      <c r="R199" s="698">
        <f t="shared" si="70"/>
        <v>26063.239746528954</v>
      </c>
      <c r="S199" s="699">
        <f t="shared" si="45"/>
        <v>20691.576378904025</v>
      </c>
      <c r="T199" s="699">
        <f t="shared" si="46"/>
        <v>9194.4557658117028</v>
      </c>
      <c r="U199" s="698">
        <f t="shared" si="77"/>
        <v>2850602.6664596074</v>
      </c>
      <c r="V199" s="698">
        <f t="shared" si="71"/>
        <v>29886.032144715726</v>
      </c>
      <c r="W199" s="699">
        <f t="shared" si="48"/>
        <v>20224.174535600472</v>
      </c>
      <c r="X199" s="699">
        <f t="shared" si="49"/>
        <v>15224.598393170869</v>
      </c>
      <c r="Y199" s="698">
        <f t="shared" si="78"/>
        <v>3091908.9344382151</v>
      </c>
      <c r="Z199" s="698">
        <f t="shared" si="72"/>
        <v>35448.772928771345</v>
      </c>
      <c r="AB199" s="696">
        <f t="shared" si="38"/>
        <v>126</v>
      </c>
      <c r="AC199" s="340"/>
      <c r="AD199" s="340"/>
      <c r="AE199" s="340"/>
      <c r="AF199" s="699">
        <f t="shared" si="51"/>
        <v>22693.934084142769</v>
      </c>
      <c r="AG199" s="699">
        <f t="shared" si="79"/>
        <v>5649.3200920358167</v>
      </c>
      <c r="AH199" s="699">
        <f t="shared" si="53"/>
        <v>0</v>
      </c>
      <c r="AI199" s="698">
        <f t="shared" si="39"/>
        <v>2897095.8365200008</v>
      </c>
      <c r="AJ199" s="698">
        <f t="shared" si="54"/>
        <v>28343.254176178587</v>
      </c>
      <c r="AK199" s="699">
        <f t="shared" si="55"/>
        <v>22227.76670450679</v>
      </c>
      <c r="AL199" s="699">
        <f t="shared" si="56"/>
        <v>9877.0733555968363</v>
      </c>
      <c r="AM199" s="699">
        <f t="shared" si="57"/>
        <v>0</v>
      </c>
      <c r="AN199" s="698">
        <f t="shared" si="40"/>
        <v>3062237.9792150604</v>
      </c>
      <c r="AO199" s="698">
        <f t="shared" si="58"/>
        <v>32104.840060103626</v>
      </c>
      <c r="AP199" s="699">
        <f t="shared" si="59"/>
        <v>21419.883850124199</v>
      </c>
      <c r="AQ199" s="699">
        <f t="shared" si="60"/>
        <v>16124.718893839634</v>
      </c>
      <c r="AR199" s="699">
        <f t="shared" si="61"/>
        <v>0</v>
      </c>
      <c r="AS199" s="698">
        <f t="shared" si="41"/>
        <v>3274711.1697561038</v>
      </c>
      <c r="AT199" s="698">
        <f t="shared" si="62"/>
        <v>37544.602743963835</v>
      </c>
      <c r="AW199" s="699">
        <f t="shared" si="73"/>
        <v>17037.617866805485</v>
      </c>
      <c r="AX199" s="699">
        <f t="shared" si="74"/>
        <v>41101.424534039419</v>
      </c>
      <c r="AY199" s="698">
        <f t="shared" si="75"/>
        <v>3813361.5620932886</v>
      </c>
      <c r="AZ199" s="698">
        <f t="shared" si="64"/>
        <v>58139.042400844904</v>
      </c>
      <c r="BA199" s="971"/>
      <c r="BB199" s="699">
        <f t="shared" si="65"/>
        <v>17464.07389916098</v>
      </c>
      <c r="BC199" s="699">
        <f t="shared" si="66"/>
        <v>42130.203942520879</v>
      </c>
      <c r="BD199" s="699">
        <f t="shared" si="67"/>
        <v>0</v>
      </c>
      <c r="BE199" s="698">
        <f t="shared" si="68"/>
        <v>3908810.9995921603</v>
      </c>
      <c r="BF199" s="698">
        <f t="shared" si="69"/>
        <v>59594.277841681862</v>
      </c>
    </row>
    <row r="200" spans="6:58" s="68" customFormat="1" x14ac:dyDescent="0.2">
      <c r="F200" s="340"/>
      <c r="G200" s="260"/>
      <c r="H200" s="261"/>
      <c r="I200" s="261"/>
      <c r="J200" s="260"/>
      <c r="K200" s="696">
        <f t="shared" si="63"/>
        <v>127</v>
      </c>
      <c r="L200" s="340"/>
      <c r="M200" s="340"/>
      <c r="N200" s="340"/>
      <c r="O200" s="699">
        <f t="shared" si="42"/>
        <v>20908.744428489135</v>
      </c>
      <c r="P200" s="699">
        <f t="shared" si="43"/>
        <v>5154.4953180398206</v>
      </c>
      <c r="Q200" s="698">
        <f t="shared" si="76"/>
        <v>2643136.2126729065</v>
      </c>
      <c r="R200" s="698">
        <f t="shared" si="70"/>
        <v>26063.239746528954</v>
      </c>
      <c r="S200" s="699">
        <f t="shared" si="45"/>
        <v>20757.834925625684</v>
      </c>
      <c r="T200" s="699">
        <f t="shared" si="46"/>
        <v>9128.1972190900451</v>
      </c>
      <c r="U200" s="698">
        <f t="shared" si="77"/>
        <v>2829844.831533982</v>
      </c>
      <c r="V200" s="698">
        <f t="shared" si="71"/>
        <v>29886.032144715729</v>
      </c>
      <c r="W200" s="699">
        <f t="shared" si="48"/>
        <v>20323.111478319948</v>
      </c>
      <c r="X200" s="699">
        <f t="shared" si="49"/>
        <v>15125.6614504514</v>
      </c>
      <c r="Y200" s="698">
        <f t="shared" si="78"/>
        <v>3071585.8229598952</v>
      </c>
      <c r="Z200" s="698">
        <f t="shared" si="72"/>
        <v>35448.772928771345</v>
      </c>
      <c r="AB200" s="696">
        <f t="shared" si="38"/>
        <v>127</v>
      </c>
      <c r="AC200" s="340"/>
      <c r="AD200" s="340"/>
      <c r="AE200" s="340"/>
      <c r="AF200" s="699">
        <f t="shared" si="51"/>
        <v>22737.843169337746</v>
      </c>
      <c r="AG200" s="699">
        <f t="shared" si="79"/>
        <v>5605.411006840839</v>
      </c>
      <c r="AH200" s="699">
        <f t="shared" si="53"/>
        <v>0</v>
      </c>
      <c r="AI200" s="698">
        <f t="shared" si="39"/>
        <v>2874357.9933506632</v>
      </c>
      <c r="AJ200" s="698">
        <f t="shared" si="54"/>
        <v>28343.254176178583</v>
      </c>
      <c r="AK200" s="699">
        <f t="shared" si="55"/>
        <v>22298.944438466697</v>
      </c>
      <c r="AL200" s="699">
        <f t="shared" si="56"/>
        <v>9805.8956216369297</v>
      </c>
      <c r="AM200" s="699">
        <f t="shared" si="57"/>
        <v>0</v>
      </c>
      <c r="AN200" s="698">
        <f t="shared" si="40"/>
        <v>3039939.0347765936</v>
      </c>
      <c r="AO200" s="698">
        <f t="shared" si="58"/>
        <v>32104.840060103626</v>
      </c>
      <c r="AP200" s="699">
        <f t="shared" si="59"/>
        <v>21524.670219417396</v>
      </c>
      <c r="AQ200" s="699">
        <f t="shared" si="60"/>
        <v>16019.932524546441</v>
      </c>
      <c r="AR200" s="699">
        <f t="shared" si="61"/>
        <v>0</v>
      </c>
      <c r="AS200" s="698">
        <f t="shared" si="41"/>
        <v>3253186.4995366866</v>
      </c>
      <c r="AT200" s="698">
        <f t="shared" si="62"/>
        <v>37544.602743963835</v>
      </c>
      <c r="AW200" s="699">
        <f t="shared" si="73"/>
        <v>17220.437027966542</v>
      </c>
      <c r="AX200" s="699">
        <f t="shared" si="74"/>
        <v>40918.605372878359</v>
      </c>
      <c r="AY200" s="698">
        <f t="shared" si="75"/>
        <v>3796141.125065322</v>
      </c>
      <c r="AZ200" s="698">
        <f t="shared" si="64"/>
        <v>58139.042400844904</v>
      </c>
      <c r="BA200" s="971"/>
      <c r="BB200" s="699">
        <f t="shared" si="65"/>
        <v>17651.469071752552</v>
      </c>
      <c r="BC200" s="699">
        <f t="shared" si="66"/>
        <v>41942.808769929303</v>
      </c>
      <c r="BD200" s="699">
        <f t="shared" si="67"/>
        <v>0</v>
      </c>
      <c r="BE200" s="698">
        <f t="shared" si="68"/>
        <v>3891159.5305204079</v>
      </c>
      <c r="BF200" s="698">
        <f t="shared" si="69"/>
        <v>59594.277841681855</v>
      </c>
    </row>
    <row r="201" spans="6:58" s="68" customFormat="1" x14ac:dyDescent="0.2">
      <c r="F201" s="340"/>
      <c r="G201" s="260"/>
      <c r="H201" s="261"/>
      <c r="I201" s="261"/>
      <c r="J201" s="260"/>
      <c r="K201" s="696">
        <f t="shared" si="63"/>
        <v>128</v>
      </c>
      <c r="L201" s="340"/>
      <c r="M201" s="340"/>
      <c r="N201" s="340"/>
      <c r="O201" s="699">
        <f t="shared" si="42"/>
        <v>20949.199460967266</v>
      </c>
      <c r="P201" s="699">
        <f t="shared" si="43"/>
        <v>5114.0402855616885</v>
      </c>
      <c r="Q201" s="698">
        <f t="shared" si="76"/>
        <v>2622187.013211939</v>
      </c>
      <c r="R201" s="698">
        <f t="shared" si="70"/>
        <v>26063.239746528954</v>
      </c>
      <c r="S201" s="699">
        <f t="shared" si="45"/>
        <v>20824.305645404307</v>
      </c>
      <c r="T201" s="699">
        <f t="shared" si="46"/>
        <v>9061.726499311424</v>
      </c>
      <c r="U201" s="698">
        <f t="shared" si="77"/>
        <v>2809020.5258885776</v>
      </c>
      <c r="V201" s="698">
        <f t="shared" si="71"/>
        <v>29886.032144715733</v>
      </c>
      <c r="W201" s="699">
        <f t="shared" si="48"/>
        <v>20422.532421937325</v>
      </c>
      <c r="X201" s="699">
        <f t="shared" si="49"/>
        <v>15026.240506834019</v>
      </c>
      <c r="Y201" s="698">
        <f t="shared" si="78"/>
        <v>3051163.290537958</v>
      </c>
      <c r="Z201" s="698">
        <f t="shared" si="72"/>
        <v>35448.772928771345</v>
      </c>
      <c r="AB201" s="696">
        <f t="shared" ref="AB201:AB264" si="80">IF($K201&lt;=$B$13+$C$78,$K201,"")</f>
        <v>128</v>
      </c>
      <c r="AC201" s="340"/>
      <c r="AD201" s="340"/>
      <c r="AE201" s="340"/>
      <c r="AF201" s="699">
        <f t="shared" si="51"/>
        <v>22781.837211497677</v>
      </c>
      <c r="AG201" s="699">
        <f t="shared" si="79"/>
        <v>5561.4169646809059</v>
      </c>
      <c r="AH201" s="699">
        <f t="shared" si="53"/>
        <v>0</v>
      </c>
      <c r="AI201" s="698">
        <f t="shared" ref="AI201:AI264" si="81">IFERROR(IF(ISNUMBER(AI200),AI200,)+IF($K201=$C$78,$G$62*$C$81,)+IF($K201=$C$79,$G$62*(1-$C$81),)-AF201,"")</f>
        <v>2851576.1561391656</v>
      </c>
      <c r="AJ201" s="698">
        <f t="shared" si="54"/>
        <v>28343.254176178583</v>
      </c>
      <c r="AK201" s="699">
        <f t="shared" si="55"/>
        <v>22370.350097700386</v>
      </c>
      <c r="AL201" s="699">
        <f t="shared" si="56"/>
        <v>9734.4899624032441</v>
      </c>
      <c r="AM201" s="699">
        <f t="shared" si="57"/>
        <v>0</v>
      </c>
      <c r="AN201" s="698">
        <f t="shared" ref="AN201:AN264" si="82">IFERROR(IF(ISNUMBER(AN200),AN200,)+IF($K201=$C$78,$G$62*$C$81,)+IF($K201=$C$79,$G$62*(1-$C$81),)-AK201,"")</f>
        <v>3017568.6846788931</v>
      </c>
      <c r="AO201" s="698">
        <f t="shared" si="58"/>
        <v>32104.84006010363</v>
      </c>
      <c r="AP201" s="699">
        <f t="shared" si="59"/>
        <v>21629.969205084533</v>
      </c>
      <c r="AQ201" s="699">
        <f t="shared" si="60"/>
        <v>15914.6335388793</v>
      </c>
      <c r="AR201" s="699">
        <f t="shared" si="61"/>
        <v>0</v>
      </c>
      <c r="AS201" s="698">
        <f t="shared" ref="AS201:AS264" si="83">IFERROR(IF(ISNUMBER(AS200),AS200,)+IF($K201=$C$78,$G$62*$C$81,)+IF($K201=$C$79,$G$62*(1-$C$81),)-AP201,"")</f>
        <v>3231556.5303316019</v>
      </c>
      <c r="AT201" s="698">
        <f t="shared" si="62"/>
        <v>37544.602743963835</v>
      </c>
      <c r="AW201" s="699">
        <f t="shared" si="73"/>
        <v>17405.217897973813</v>
      </c>
      <c r="AX201" s="699">
        <f t="shared" si="74"/>
        <v>40733.824502871095</v>
      </c>
      <c r="AY201" s="698">
        <f t="shared" si="75"/>
        <v>3778735.9071673481</v>
      </c>
      <c r="AZ201" s="698">
        <f t="shared" si="64"/>
        <v>58139.042400844904</v>
      </c>
      <c r="BA201" s="971"/>
      <c r="BB201" s="699">
        <f t="shared" si="65"/>
        <v>17840.875055275952</v>
      </c>
      <c r="BC201" s="699">
        <f t="shared" si="66"/>
        <v>41753.402786405903</v>
      </c>
      <c r="BD201" s="699">
        <f t="shared" si="67"/>
        <v>0</v>
      </c>
      <c r="BE201" s="698">
        <f t="shared" si="68"/>
        <v>3873318.6554651321</v>
      </c>
      <c r="BF201" s="698">
        <f t="shared" si="69"/>
        <v>59594.277841681855</v>
      </c>
    </row>
    <row r="202" spans="6:58" s="68" customFormat="1" x14ac:dyDescent="0.2">
      <c r="F202" s="340"/>
      <c r="G202" s="260"/>
      <c r="H202" s="261"/>
      <c r="I202" s="261"/>
      <c r="J202" s="260"/>
      <c r="K202" s="696">
        <f t="shared" si="63"/>
        <v>129</v>
      </c>
      <c r="L202" s="340"/>
      <c r="M202" s="340"/>
      <c r="N202" s="340"/>
      <c r="O202" s="699">
        <f t="shared" ref="O202:O265" si="84">IFERROR(IF(Q201&gt;1,PPMT($L$73*365/360/12,$K202,$B$13,-$Q$73),""),"")</f>
        <v>20989.732767378027</v>
      </c>
      <c r="P202" s="699">
        <f t="shared" ref="P202:P265" si="85">IFERROR(IF(Q201&gt;1,IPMT($L$73*365/360/12,$K202,$B$13,-$Q$73),""),"")</f>
        <v>5073.5069791509259</v>
      </c>
      <c r="Q202" s="698">
        <f t="shared" si="76"/>
        <v>2601197.280444561</v>
      </c>
      <c r="R202" s="698">
        <f t="shared" si="70"/>
        <v>26063.239746528954</v>
      </c>
      <c r="S202" s="699">
        <f t="shared" ref="S202:S265" si="86">IFERROR(IF(U201&gt;1,PPMT($M$73*365/360/12,$K202,$B$13,-$Q$73),""),"")</f>
        <v>20890.989217660255</v>
      </c>
      <c r="T202" s="699">
        <f t="shared" ref="T202:T265" si="87">IFERROR(IF(U201&gt;1,IPMT($M$73*365/360/12,$K202,$B$13,-$Q$73),""),"")</f>
        <v>8995.0429270554741</v>
      </c>
      <c r="U202" s="698">
        <f t="shared" si="77"/>
        <v>2788129.5366709172</v>
      </c>
      <c r="V202" s="698">
        <f t="shared" si="71"/>
        <v>29886.032144715729</v>
      </c>
      <c r="W202" s="699">
        <f t="shared" ref="W202:W265" si="88">IFERROR(IF(Y201&gt;1,PPMT($N$73*365/360/12,$K202,$B$13,-$Q$73),""),"")</f>
        <v>20522.439734191728</v>
      </c>
      <c r="X202" s="699">
        <f t="shared" ref="X202:X265" si="89">IFERROR(IF(Y201&gt;1,IPMT($N$73*365/360/12,$K202,$B$13,-$Q$73),""),"")</f>
        <v>14926.333194579616</v>
      </c>
      <c r="Y202" s="698">
        <f t="shared" si="78"/>
        <v>3030640.8508037664</v>
      </c>
      <c r="Z202" s="698">
        <f t="shared" si="72"/>
        <v>35448.772928771345</v>
      </c>
      <c r="AB202" s="696">
        <f t="shared" si="80"/>
        <v>129</v>
      </c>
      <c r="AC202" s="340"/>
      <c r="AD202" s="340"/>
      <c r="AE202" s="340"/>
      <c r="AF202" s="699">
        <f t="shared" ref="AF202:AF265" si="90">IFERROR(IF($AB202&lt;=24,,IF(AI201&gt;1,PPMT($AC$73*365/360/12,$K202-$C$79-24,$B$13-24,-$Q$73),"")),"")</f>
        <v>22825.916375000525</v>
      </c>
      <c r="AG202" s="699">
        <f t="shared" si="79"/>
        <v>5517.3378011780587</v>
      </c>
      <c r="AH202" s="699">
        <f t="shared" ref="AH202:AH265" si="91">IF(ISNUMBER($AB202),IF($AB202&lt;=$C$78,$B$9*$F$13,IF($AB202&lt;=$C$79,$B$9*(1-$C$81)*$F$13,))*365/360/12,"")</f>
        <v>0</v>
      </c>
      <c r="AI202" s="698">
        <f t="shared" si="81"/>
        <v>2828750.2397641651</v>
      </c>
      <c r="AJ202" s="698">
        <f t="shared" ref="AJ202:AJ265" si="92">IFERROR((AF202+AG202+AH202)*(1+$B$60)+$G$40+IF(MOD($K202-1,3)=0,$G$42,)+IF($B$36="havi",$B$34,)+IF($B$36="negyedéves",IF(MOD($K202-1,3)=0,$B$34,),)+IF($B$36="féléves",IF(MOD($K202-1,6)=0,$B$34,),)+IF($B$36="éves",IF(MOD($K202-1,12)=0,$B$34,),)+IF($B$68="havi",$B$66,)+IF($B$68="negyedéves",IF(MOD($K202-1,3)=0,$B$66,),)+IF($B$68="féléves",IF(MOD($K202-1,6)=0,$B$66,),)+IF($B$68="éves",IF(MOD($K202-1,12)=0,$B$66,),)+IF($K202=$C$78,$G$62*$C$81+$G$46/2,)+IF($K202=$C$79,$G$62*(1-$C$81)+$G$46/2,),"")</f>
        <v>28343.254176178583</v>
      </c>
      <c r="AK202" s="699">
        <f t="shared" ref="AK202:AK265" si="93">IFERROR(IF($AB202&lt;=24,,IF(AN201&gt;1,PPMT($AD$73*365/360/12,$K202-$C$79-24,$B$13-24,-$Q$73),"")),"")</f>
        <v>22441.984412069953</v>
      </c>
      <c r="AL202" s="699">
        <f t="shared" ref="AL202:AL265" si="94">IFERROR(AN201*$AD$73/12*365/360,"")</f>
        <v>9662.855648033672</v>
      </c>
      <c r="AM202" s="699">
        <f t="shared" ref="AM202:AM265" si="95">IF(ISNUMBER($AB202),IF($AB202&lt;=$C$78,$B$9*$G$13,IF($AB202&lt;=$C$79,$B$9*(1-$C$81)*$G$13,))*365/360/12,"")</f>
        <v>0</v>
      </c>
      <c r="AN202" s="698">
        <f t="shared" si="82"/>
        <v>2995126.7002668232</v>
      </c>
      <c r="AO202" s="698">
        <f t="shared" ref="AO202:AO265" si="96">IFERROR((AK202+AL202+AM202)*(1+$B$60)+$G$40+IF(MOD($K202-1,60)=0,$G$42,)+IF($B$36="havi",$B$34,)+IF($B$36="negyedéves",IF(MOD($K202-1,3)=0,$B$34,),)+IF($B$36="féléves",IF(MOD($K202-1,6)=0,$B$34,),)+IF($B$36="éves",IF(MOD($K202-1,12)=0,$B$34,),)+IF($B$68="havi",$B$66,)+IF($B$68="negyedéves",IF(MOD($K202-1,3)=0,$B$66,),)+IF($B$68="féléves",IF(MOD($K202-1,6)=0,$B$66,),)+IF($B$68="éves",IF(MOD($K202-1,12)=0,$B$66,),)-IF($K202=$C$78,$G$62*$C$81+$G$46/2,)-IF($K202=$C$79,$G$62*(1-$C$81)+$G$46/2,),"")</f>
        <v>32104.840060103626</v>
      </c>
      <c r="AP202" s="699">
        <f t="shared" ref="AP202:AP265" si="97">IFERROR(IF($AB202&lt;=24,,IF(AS201&gt;1,PPMT($AE$73*365/360/12,$K202-$C$79-24,$B$13-24,-$Q$73),"")),"")</f>
        <v>21735.783314852051</v>
      </c>
      <c r="AQ202" s="699">
        <f t="shared" ref="AQ202:AQ265" si="98">IFERROR(AS201*$AE$73/12*365/360,"")</f>
        <v>15808.819429111785</v>
      </c>
      <c r="AR202" s="699">
        <f t="shared" ref="AR202:AR265" si="99">IF(ISNUMBER($AB202),IF($AB202&lt;=$C$78,$B$9*$H$13,IF($AB202&lt;=$C$79,$B$9*(1-$C$81)*$H$13,))*365/360/12,"")</f>
        <v>0</v>
      </c>
      <c r="AS202" s="698">
        <f t="shared" si="83"/>
        <v>3209820.7470167498</v>
      </c>
      <c r="AT202" s="698">
        <f t="shared" ref="AT202:AT265" si="100">IFERROR((AP202+AQ202+AR202)*(1+$B$60)+$G$40+IF(MOD($K202-1,120)=0,$G$42,)+IF($B$36="havi",$B$34,)+IF($B$36="negyedéves",IF(MOD($K202-1,3)=0,$B$34,),)+IF($B$36="féléves",IF(MOD($K202-1,6)=0,$B$34,),)+IF($B$36="éves",IF(MOD($K202-1,12)=0,$B$34,),)+IF($B$68="havi",$B$66,)+IF($B$68="negyedéves",IF(MOD($K202-1,3)=0,$B$66,),)+IF($B$68="féléves",IF(MOD($K202-1,6)=0,$B$66,),)+IF($B$68="éves",IF(MOD($K202-1,12)=0,$B$66,),)-IF($K202=$C$78,$G$62*$C$81+$G$46/2,)-IF($K202=$C$79,$G$62*(1-$C$81)+$G$46/2,),"")</f>
        <v>37544.602743963835</v>
      </c>
      <c r="AW202" s="699">
        <f t="shared" si="73"/>
        <v>17591.981526598945</v>
      </c>
      <c r="AX202" s="699">
        <f t="shared" si="74"/>
        <v>40547.060874245959</v>
      </c>
      <c r="AY202" s="698">
        <f t="shared" si="75"/>
        <v>3761143.9256407493</v>
      </c>
      <c r="AZ202" s="698">
        <f t="shared" si="64"/>
        <v>58139.042400844904</v>
      </c>
      <c r="BA202" s="971"/>
      <c r="BB202" s="699">
        <f t="shared" si="65"/>
        <v>18032.313426384128</v>
      </c>
      <c r="BC202" s="699">
        <f t="shared" si="66"/>
        <v>41561.964415297734</v>
      </c>
      <c r="BD202" s="699">
        <f t="shared" si="67"/>
        <v>0</v>
      </c>
      <c r="BE202" s="698">
        <f t="shared" si="68"/>
        <v>3855286.3420387479</v>
      </c>
      <c r="BF202" s="698">
        <f t="shared" si="69"/>
        <v>59594.277841681862</v>
      </c>
    </row>
    <row r="203" spans="6:58" s="68" customFormat="1" x14ac:dyDescent="0.2">
      <c r="F203" s="340"/>
      <c r="G203" s="260"/>
      <c r="H203" s="261"/>
      <c r="I203" s="261"/>
      <c r="J203" s="260"/>
      <c r="K203" s="696">
        <f t="shared" ref="K203:K266" si="101">K202+1</f>
        <v>130</v>
      </c>
      <c r="L203" s="340"/>
      <c r="M203" s="340"/>
      <c r="N203" s="340"/>
      <c r="O203" s="699">
        <f t="shared" si="84"/>
        <v>21030.344499168805</v>
      </c>
      <c r="P203" s="699">
        <f t="shared" si="85"/>
        <v>5032.8952473601548</v>
      </c>
      <c r="Q203" s="698">
        <f t="shared" si="76"/>
        <v>2580166.9359453921</v>
      </c>
      <c r="R203" s="698">
        <f t="shared" si="70"/>
        <v>26063.239746528961</v>
      </c>
      <c r="S203" s="699">
        <f t="shared" si="86"/>
        <v>20957.886323989536</v>
      </c>
      <c r="T203" s="699">
        <f t="shared" si="87"/>
        <v>8928.1458207261912</v>
      </c>
      <c r="U203" s="698">
        <f t="shared" si="77"/>
        <v>2767171.6503469278</v>
      </c>
      <c r="V203" s="698">
        <f t="shared" si="71"/>
        <v>29886.032144715726</v>
      </c>
      <c r="W203" s="699">
        <f t="shared" si="88"/>
        <v>20622.83579440528</v>
      </c>
      <c r="X203" s="699">
        <f t="shared" si="89"/>
        <v>14825.93713436607</v>
      </c>
      <c r="Y203" s="698">
        <f t="shared" si="78"/>
        <v>3010018.0150093613</v>
      </c>
      <c r="Z203" s="698">
        <f t="shared" si="72"/>
        <v>35448.772928771352</v>
      </c>
      <c r="AB203" s="696">
        <f t="shared" si="80"/>
        <v>130</v>
      </c>
      <c r="AC203" s="340"/>
      <c r="AD203" s="340"/>
      <c r="AE203" s="340"/>
      <c r="AF203" s="699">
        <f t="shared" si="90"/>
        <v>22870.080824542296</v>
      </c>
      <c r="AG203" s="699">
        <f t="shared" si="79"/>
        <v>5473.1733516362901</v>
      </c>
      <c r="AH203" s="699">
        <f t="shared" si="91"/>
        <v>0</v>
      </c>
      <c r="AI203" s="698">
        <f t="shared" si="81"/>
        <v>2805880.1589396228</v>
      </c>
      <c r="AJ203" s="698">
        <f t="shared" si="92"/>
        <v>28343.254176178587</v>
      </c>
      <c r="AK203" s="699">
        <f t="shared" si="93"/>
        <v>22513.848113774671</v>
      </c>
      <c r="AL203" s="699">
        <f t="shared" si="94"/>
        <v>9590.9919463289589</v>
      </c>
      <c r="AM203" s="699">
        <f t="shared" si="95"/>
        <v>0</v>
      </c>
      <c r="AN203" s="698">
        <f t="shared" si="82"/>
        <v>2972612.8521530484</v>
      </c>
      <c r="AO203" s="698">
        <f t="shared" si="96"/>
        <v>32104.84006010363</v>
      </c>
      <c r="AP203" s="699">
        <f t="shared" si="97"/>
        <v>21842.115068714185</v>
      </c>
      <c r="AQ203" s="699">
        <f t="shared" si="98"/>
        <v>15702.487675249649</v>
      </c>
      <c r="AR203" s="699">
        <f t="shared" si="99"/>
        <v>0</v>
      </c>
      <c r="AS203" s="698">
        <f t="shared" si="83"/>
        <v>3187978.6319480357</v>
      </c>
      <c r="AT203" s="698">
        <f t="shared" si="100"/>
        <v>37544.602743963835</v>
      </c>
      <c r="AW203" s="699">
        <f t="shared" si="73"/>
        <v>17780.749189484475</v>
      </c>
      <c r="AX203" s="699">
        <f t="shared" si="74"/>
        <v>40358.293211360426</v>
      </c>
      <c r="AY203" s="698">
        <f t="shared" si="75"/>
        <v>3743363.1764512649</v>
      </c>
      <c r="AZ203" s="698">
        <f t="shared" ref="AZ203:AZ266" si="102">IFERROR((AW203+AX203)*(1+$B$60)+$G$40+IF(MOD($K203-1,3)=0,$G$42,)+IF($B$36="havi",$B$34,)+IF($B$36="negyedéves",IF(MOD($K203-1,3)=0,$B$34,),)+IF($B$36="féléves",IF(MOD($K203-1,6)=0,$B$34,),)+IF($B$36="éves",IF(MOD($K203-1,12)=0,$B$34,),)+IF($B$68="havi",$B$66,)+IF($B$68="negyedéves",IF(MOD($K203-1,3)=0,$B$66,),)+IF($B$68="féléves",IF(MOD($K203-1,6)=0,$B$66,),)+IF($B$68="éves",IF(MOD($K203-1,12)=0,$B$66,),),"")</f>
        <v>58139.042400844904</v>
      </c>
      <c r="BA203" s="971"/>
      <c r="BB203" s="699">
        <f t="shared" ref="BB203:BB266" si="103">IFERROR(IF($AB203&lt;=24,,IF(BE202&gt;1,PPMT($BB$71*365/360/12,$K203-$C$79-24,$B$13-24,-$BE$73),"")),"")</f>
        <v>18225.805993254504</v>
      </c>
      <c r="BC203" s="699">
        <f t="shared" ref="BC203:BC266" si="104">IFERROR(BE202*$BB$71/12*365/360,"")</f>
        <v>41368.471848427354</v>
      </c>
      <c r="BD203" s="699">
        <f t="shared" ref="BD203:BD266" si="105">IF(ISNUMBER($AB203),IF($AB203&lt;=$C$78,$B$9*$F$13,IF($AB203&lt;=$C$79,$B$9*(1-$C$81)*$F$13,))*365/360/12,"")</f>
        <v>0</v>
      </c>
      <c r="BE203" s="698">
        <f t="shared" ref="BE203:BE266" si="106">IFERROR(IF(ISNUMBER(BE202),BE202,)+IF($K203=$C$78,$G$62*$C$81,)+IF($K203=$C$79,$G$62*(1-$C$81),)-BB203,"")</f>
        <v>3837060.5360454936</v>
      </c>
      <c r="BF203" s="698">
        <f t="shared" ref="BF203:BF266" si="107">IFERROR((BB203+BC203+BD203)*(1+$B$60)+$G$40+IF(MOD($K203-1,3)=0,$G$42,)+IF($B$36="havi",$B$34,)+IF($B$36="negyedéves",IF(MOD($K203-1,3)=0,$B$34,),)+IF($B$36="féléves",IF(MOD($K203-1,6)=0,$B$34,),)+IF($B$36="éves",IF(MOD($K203-1,12)=0,$B$34,),)+IF($B$68="havi",$B$66,)+IF($B$68="negyedéves",IF(MOD($K203-1,3)=0,$B$66,),)+IF($B$68="féléves",IF(MOD($K203-1,6)=0,$B$66,),)+IF($B$68="éves",IF(MOD($K203-1,12)=0,$B$66,),)+IF($K203=$C$78,$G$62*$C$81+$G$46/2,)+IF($K203=$C$79,$G$62*(1-$C$81)+$G$46/2,),"")</f>
        <v>59594.277841681862</v>
      </c>
    </row>
    <row r="204" spans="6:58" s="68" customFormat="1" x14ac:dyDescent="0.2">
      <c r="F204" s="340"/>
      <c r="G204" s="260"/>
      <c r="H204" s="261"/>
      <c r="I204" s="261"/>
      <c r="J204" s="260"/>
      <c r="K204" s="696">
        <f t="shared" si="101"/>
        <v>131</v>
      </c>
      <c r="L204" s="340"/>
      <c r="M204" s="340"/>
      <c r="N204" s="340"/>
      <c r="O204" s="699">
        <f t="shared" si="84"/>
        <v>21071.034808079985</v>
      </c>
      <c r="P204" s="699">
        <f t="shared" si="85"/>
        <v>4992.2049384489737</v>
      </c>
      <c r="Q204" s="698">
        <f t="shared" si="76"/>
        <v>2559095.9011373119</v>
      </c>
      <c r="R204" s="698">
        <f t="shared" ref="R204:R267" si="108">IFERROR((O204+P204)*(1+$B$60)+$G$40+IF(MOD($K204-1,3)=0,$G$42,)+IF($B$36="havi",$B$34,)+IF($B$36="negyedéves",IF(MOD($K204-1,3)=0,$B$34,),)+IF($B$36="féléves",IF(MOD($K204-1,6)=0,$B$34,),)+IF($B$36="éves",IF(MOD($K204-1,12)=0,$B$34,),)+IF($B$68="havi",$B$66,)+IF($B$68="negyedéves",IF(MOD($K204-1,3)=0,$B$66,),)+IF($B$68="féléves",IF(MOD($K204-1,6)=0,$B$66,),)+IF($B$68="éves",IF(MOD($K204-1,12)=0,$B$66,),),"")</f>
        <v>26063.239746528958</v>
      </c>
      <c r="S204" s="699">
        <f t="shared" si="86"/>
        <v>21024.997648170767</v>
      </c>
      <c r="T204" s="699">
        <f t="shared" si="87"/>
        <v>8861.0344965449603</v>
      </c>
      <c r="U204" s="698">
        <f t="shared" si="77"/>
        <v>2746146.6526987571</v>
      </c>
      <c r="V204" s="698">
        <f t="shared" ref="V204:V267" si="109">IFERROR((S204+T204)*(1+$B$60)+$G$40+IF(MOD($K204-1,60)=0,$G$42,)+IF($B$36="havi",$B$34,)+IF($B$36="negyedéves",IF(MOD($K204-1,3)=0,$B$34,),)+IF($B$36="féléves",IF(MOD($K204-1,6)=0,$B$34,),)+IF($B$36="éves",IF(MOD($K204-1,12)=0,$B$34,),)+IF($B$68="havi",$B$66,)+IF($B$68="negyedéves",IF(MOD($K204-1,3)=0,$B$66,),)+IF($B$68="féléves",IF(MOD($K204-1,6)=0,$B$66,),)+IF($B$68="éves",IF(MOD($K204-1,12)=0,$B$66,),),"")</f>
        <v>29886.032144715726</v>
      </c>
      <c r="W204" s="699">
        <f t="shared" si="88"/>
        <v>20723.722993539785</v>
      </c>
      <c r="X204" s="699">
        <f t="shared" si="89"/>
        <v>14725.049935231564</v>
      </c>
      <c r="Y204" s="698">
        <f t="shared" si="78"/>
        <v>2989294.2920158217</v>
      </c>
      <c r="Z204" s="698">
        <f t="shared" ref="Z204:Z267" si="110">IFERROR((W204+X204)*(1+$B$60)+$G$40+IF(MOD($K204-1,120)=0,$G$42,)+IF($B$36="havi",$B$34,)+IF($B$36="negyedéves",IF(MOD($K204-1,3)=0,$B$34,),)+IF($B$36="féléves",IF(MOD($K204-1,6)=0,$B$34,),)+IF($B$36="éves",IF(MOD($K204-1,12)=0,$B$34,),)+IF($B$68="havi",$B$66,)+IF($B$68="negyedéves",IF(MOD($K204-1,3)=0,$B$66,),)+IF($B$68="féléves",IF(MOD($K204-1,6)=0,$B$66,),)+IF($B$68="éves",IF(MOD($K204-1,12)=0,$B$66,),),"")</f>
        <v>35448.772928771345</v>
      </c>
      <c r="AB204" s="696">
        <f t="shared" si="80"/>
        <v>131</v>
      </c>
      <c r="AC204" s="340"/>
      <c r="AD204" s="340"/>
      <c r="AE204" s="340"/>
      <c r="AF204" s="699">
        <f t="shared" si="90"/>
        <v>22914.330725137654</v>
      </c>
      <c r="AG204" s="699">
        <f t="shared" si="79"/>
        <v>5428.9234510409333</v>
      </c>
      <c r="AH204" s="699">
        <f t="shared" si="91"/>
        <v>0</v>
      </c>
      <c r="AI204" s="698">
        <f t="shared" si="81"/>
        <v>2782965.8282144852</v>
      </c>
      <c r="AJ204" s="698">
        <f t="shared" si="92"/>
        <v>28343.254176178587</v>
      </c>
      <c r="AK204" s="699">
        <f t="shared" si="93"/>
        <v>22585.941937358442</v>
      </c>
      <c r="AL204" s="699">
        <f t="shared" si="94"/>
        <v>9518.8981227451859</v>
      </c>
      <c r="AM204" s="699">
        <f t="shared" si="95"/>
        <v>0</v>
      </c>
      <c r="AN204" s="698">
        <f t="shared" si="82"/>
        <v>2950026.9102156898</v>
      </c>
      <c r="AO204" s="698">
        <f t="shared" si="96"/>
        <v>32104.840060103626</v>
      </c>
      <c r="AP204" s="699">
        <f t="shared" si="97"/>
        <v>21948.966998993044</v>
      </c>
      <c r="AQ204" s="699">
        <f t="shared" si="98"/>
        <v>15595.635744970788</v>
      </c>
      <c r="AR204" s="699">
        <f t="shared" si="99"/>
        <v>0</v>
      </c>
      <c r="AS204" s="698">
        <f t="shared" si="83"/>
        <v>3166029.6649490427</v>
      </c>
      <c r="AT204" s="698">
        <f t="shared" si="100"/>
        <v>37544.602743963835</v>
      </c>
      <c r="AW204" s="699">
        <f t="shared" ref="AW204:AW267" si="111">IFERROR(IF(Q203&gt;1,PPMT($AW$71*365/360/12,$K204,$B$13,-$AY$73),""),"")</f>
        <v>17971.542390567476</v>
      </c>
      <c r="AX204" s="699">
        <f t="shared" ref="AX204:AX267" si="112">IFERROR(IF(Q203&gt;1,IPMT($AW$71*365/360/12,$K204,$B$13,-$AY$73),""),"")</f>
        <v>40167.500010277428</v>
      </c>
      <c r="AY204" s="698">
        <f t="shared" ref="AY204:AY267" si="113">IFERROR(AY203-AW204,"")</f>
        <v>3725391.6340606976</v>
      </c>
      <c r="AZ204" s="698">
        <f t="shared" si="102"/>
        <v>58139.042400844904</v>
      </c>
      <c r="BA204" s="971"/>
      <c r="BB204" s="699">
        <f t="shared" si="103"/>
        <v>18421.374798073331</v>
      </c>
      <c r="BC204" s="699">
        <f t="shared" si="104"/>
        <v>41172.90304360853</v>
      </c>
      <c r="BD204" s="699">
        <f t="shared" si="105"/>
        <v>0</v>
      </c>
      <c r="BE204" s="698">
        <f t="shared" si="106"/>
        <v>3818639.1612474201</v>
      </c>
      <c r="BF204" s="698">
        <f t="shared" si="107"/>
        <v>59594.277841681862</v>
      </c>
    </row>
    <row r="205" spans="6:58" s="68" customFormat="1" x14ac:dyDescent="0.2">
      <c r="F205" s="340"/>
      <c r="G205" s="260"/>
      <c r="H205" s="261"/>
      <c r="I205" s="261"/>
      <c r="J205" s="260"/>
      <c r="K205" s="696">
        <f t="shared" si="101"/>
        <v>132</v>
      </c>
      <c r="L205" s="340"/>
      <c r="M205" s="340"/>
      <c r="N205" s="340"/>
      <c r="O205" s="699">
        <f t="shared" si="84"/>
        <v>21111.803846145569</v>
      </c>
      <c r="P205" s="699">
        <f t="shared" si="85"/>
        <v>4951.435900383387</v>
      </c>
      <c r="Q205" s="698">
        <f t="shared" si="76"/>
        <v>2537984.0972911664</v>
      </c>
      <c r="R205" s="698">
        <f t="shared" si="108"/>
        <v>26063.239746528954</v>
      </c>
      <c r="S205" s="699">
        <f t="shared" si="86"/>
        <v>21092.323876172148</v>
      </c>
      <c r="T205" s="699">
        <f t="shared" si="87"/>
        <v>8793.708268543578</v>
      </c>
      <c r="U205" s="698">
        <f t="shared" si="77"/>
        <v>2725054.3288225848</v>
      </c>
      <c r="V205" s="698">
        <f t="shared" si="109"/>
        <v>29886.032144715726</v>
      </c>
      <c r="W205" s="699">
        <f t="shared" si="88"/>
        <v>20825.103734253666</v>
      </c>
      <c r="X205" s="699">
        <f t="shared" si="89"/>
        <v>14623.669194517679</v>
      </c>
      <c r="Y205" s="698">
        <f t="shared" si="78"/>
        <v>2968469.1882815682</v>
      </c>
      <c r="Z205" s="698">
        <f t="shared" si="110"/>
        <v>35448.772928771345</v>
      </c>
      <c r="AB205" s="696">
        <f t="shared" si="80"/>
        <v>132</v>
      </c>
      <c r="AC205" s="340"/>
      <c r="AD205" s="340"/>
      <c r="AE205" s="340"/>
      <c r="AF205" s="699">
        <f t="shared" si="90"/>
        <v>22958.666242120536</v>
      </c>
      <c r="AG205" s="699">
        <f t="shared" si="79"/>
        <v>5384.5879340580486</v>
      </c>
      <c r="AH205" s="699">
        <f t="shared" si="91"/>
        <v>0</v>
      </c>
      <c r="AI205" s="698">
        <f t="shared" si="81"/>
        <v>2760007.1619723649</v>
      </c>
      <c r="AJ205" s="698">
        <f t="shared" si="92"/>
        <v>28343.254176178583</v>
      </c>
      <c r="AK205" s="699">
        <f t="shared" si="93"/>
        <v>22658.266619717346</v>
      </c>
      <c r="AL205" s="699">
        <f t="shared" si="94"/>
        <v>9446.5734403862843</v>
      </c>
      <c r="AM205" s="699">
        <f t="shared" si="95"/>
        <v>0</v>
      </c>
      <c r="AN205" s="698">
        <f t="shared" si="82"/>
        <v>2927368.6435959726</v>
      </c>
      <c r="AO205" s="698">
        <f t="shared" si="96"/>
        <v>32104.84006010363</v>
      </c>
      <c r="AP205" s="699">
        <f t="shared" si="97"/>
        <v>22056.341650398877</v>
      </c>
      <c r="AQ205" s="699">
        <f t="shared" si="98"/>
        <v>15488.261093564952</v>
      </c>
      <c r="AR205" s="699">
        <f t="shared" si="99"/>
        <v>0</v>
      </c>
      <c r="AS205" s="698">
        <f t="shared" si="83"/>
        <v>3143973.3232986438</v>
      </c>
      <c r="AT205" s="698">
        <f t="shared" si="100"/>
        <v>37544.602743963827</v>
      </c>
      <c r="AW205" s="699">
        <f t="shared" si="111"/>
        <v>18164.382864529223</v>
      </c>
      <c r="AX205" s="699">
        <f t="shared" si="112"/>
        <v>39974.659536315681</v>
      </c>
      <c r="AY205" s="698">
        <f t="shared" si="113"/>
        <v>3707227.2511961684</v>
      </c>
      <c r="AZ205" s="698">
        <f t="shared" si="102"/>
        <v>58139.042400844904</v>
      </c>
      <c r="BA205" s="971"/>
      <c r="BB205" s="699">
        <f t="shared" si="103"/>
        <v>18619.042119546637</v>
      </c>
      <c r="BC205" s="699">
        <f t="shared" si="104"/>
        <v>40975.235722135221</v>
      </c>
      <c r="BD205" s="699">
        <f t="shared" si="105"/>
        <v>0</v>
      </c>
      <c r="BE205" s="698">
        <f t="shared" si="106"/>
        <v>3800020.1191278733</v>
      </c>
      <c r="BF205" s="698">
        <f t="shared" si="107"/>
        <v>59594.277841681862</v>
      </c>
    </row>
    <row r="206" spans="6:58" s="68" customFormat="1" x14ac:dyDescent="0.2">
      <c r="F206" s="340"/>
      <c r="G206" s="260"/>
      <c r="H206" s="261"/>
      <c r="I206" s="261"/>
      <c r="J206" s="260"/>
      <c r="K206" s="696">
        <f t="shared" si="101"/>
        <v>133</v>
      </c>
      <c r="L206" s="340"/>
      <c r="M206" s="340"/>
      <c r="N206" s="340"/>
      <c r="O206" s="699">
        <f t="shared" si="84"/>
        <v>21152.651765693721</v>
      </c>
      <c r="P206" s="699">
        <f t="shared" si="85"/>
        <v>4910.5879808352374</v>
      </c>
      <c r="Q206" s="698">
        <f t="shared" si="76"/>
        <v>2516831.4455254725</v>
      </c>
      <c r="R206" s="698">
        <f t="shared" si="108"/>
        <v>26063.239746528958</v>
      </c>
      <c r="S206" s="699">
        <f t="shared" si="86"/>
        <v>21159.8656961585</v>
      </c>
      <c r="T206" s="699">
        <f t="shared" si="87"/>
        <v>8726.166448557231</v>
      </c>
      <c r="U206" s="698">
        <f t="shared" si="77"/>
        <v>2703894.4631264261</v>
      </c>
      <c r="V206" s="698">
        <f t="shared" si="109"/>
        <v>29886.032144715733</v>
      </c>
      <c r="W206" s="699">
        <f t="shared" si="88"/>
        <v>20926.980430959182</v>
      </c>
      <c r="X206" s="699">
        <f t="shared" si="89"/>
        <v>14521.792497812159</v>
      </c>
      <c r="Y206" s="698">
        <f t="shared" si="78"/>
        <v>2947542.207850609</v>
      </c>
      <c r="Z206" s="698">
        <f t="shared" si="110"/>
        <v>35448.772928771345</v>
      </c>
      <c r="AB206" s="696">
        <f t="shared" si="80"/>
        <v>133</v>
      </c>
      <c r="AC206" s="340"/>
      <c r="AD206" s="340"/>
      <c r="AE206" s="340"/>
      <c r="AF206" s="699">
        <f t="shared" si="90"/>
        <v>23003.087541144785</v>
      </c>
      <c r="AG206" s="699">
        <f t="shared" si="79"/>
        <v>5340.1666350337973</v>
      </c>
      <c r="AH206" s="699">
        <f t="shared" si="91"/>
        <v>0</v>
      </c>
      <c r="AI206" s="698">
        <f t="shared" si="81"/>
        <v>2737004.0744312201</v>
      </c>
      <c r="AJ206" s="698">
        <f t="shared" si="92"/>
        <v>28343.254176178583</v>
      </c>
      <c r="AK206" s="699">
        <f t="shared" si="93"/>
        <v>22730.822900107127</v>
      </c>
      <c r="AL206" s="699">
        <f t="shared" si="94"/>
        <v>9374.0171599965033</v>
      </c>
      <c r="AM206" s="699">
        <f t="shared" si="95"/>
        <v>0</v>
      </c>
      <c r="AN206" s="698">
        <f t="shared" si="82"/>
        <v>2904637.8206958654</v>
      </c>
      <c r="AO206" s="698">
        <f t="shared" si="96"/>
        <v>32104.84006010363</v>
      </c>
      <c r="AP206" s="699">
        <f t="shared" si="97"/>
        <v>22164.241580090711</v>
      </c>
      <c r="AQ206" s="699">
        <f t="shared" si="98"/>
        <v>15380.361163873125</v>
      </c>
      <c r="AR206" s="699">
        <f t="shared" si="99"/>
        <v>0</v>
      </c>
      <c r="AS206" s="698">
        <f t="shared" si="83"/>
        <v>3121809.0817185533</v>
      </c>
      <c r="AT206" s="698">
        <f t="shared" si="100"/>
        <v>37544.602743963835</v>
      </c>
      <c r="AW206" s="699">
        <f t="shared" si="111"/>
        <v>18359.292579271176</v>
      </c>
      <c r="AX206" s="699">
        <f t="shared" si="112"/>
        <v>39779.749821573721</v>
      </c>
      <c r="AY206" s="698">
        <f t="shared" si="113"/>
        <v>3688867.958616897</v>
      </c>
      <c r="AZ206" s="698">
        <f t="shared" si="102"/>
        <v>58139.042400844897</v>
      </c>
      <c r="BA206" s="971"/>
      <c r="BB206" s="699">
        <f t="shared" si="103"/>
        <v>18818.830475438208</v>
      </c>
      <c r="BC206" s="699">
        <f t="shared" si="104"/>
        <v>40775.44736624365</v>
      </c>
      <c r="BD206" s="699">
        <f t="shared" si="105"/>
        <v>0</v>
      </c>
      <c r="BE206" s="698">
        <f t="shared" si="106"/>
        <v>3781201.2886524349</v>
      </c>
      <c r="BF206" s="698">
        <f t="shared" si="107"/>
        <v>59594.277841681862</v>
      </c>
    </row>
    <row r="207" spans="6:58" s="68" customFormat="1" x14ac:dyDescent="0.2">
      <c r="F207" s="340"/>
      <c r="G207" s="260"/>
      <c r="H207" s="261"/>
      <c r="I207" s="261"/>
      <c r="J207" s="260"/>
      <c r="K207" s="696">
        <f t="shared" si="101"/>
        <v>134</v>
      </c>
      <c r="L207" s="340"/>
      <c r="M207" s="340"/>
      <c r="N207" s="340"/>
      <c r="O207" s="699">
        <f t="shared" si="84"/>
        <v>21193.578719347319</v>
      </c>
      <c r="P207" s="699">
        <f t="shared" si="85"/>
        <v>4869.6610271816371</v>
      </c>
      <c r="Q207" s="698">
        <f t="shared" si="76"/>
        <v>2495637.8668061253</v>
      </c>
      <c r="R207" s="698">
        <f t="shared" si="108"/>
        <v>26063.239746528954</v>
      </c>
      <c r="S207" s="699">
        <f t="shared" si="86"/>
        <v>21227.623798498269</v>
      </c>
      <c r="T207" s="699">
        <f t="shared" si="87"/>
        <v>8658.4083462174603</v>
      </c>
      <c r="U207" s="698">
        <f t="shared" si="77"/>
        <v>2682666.8393279277</v>
      </c>
      <c r="V207" s="698">
        <f t="shared" si="109"/>
        <v>29886.032144715729</v>
      </c>
      <c r="W207" s="699">
        <f t="shared" si="88"/>
        <v>21029.355509879944</v>
      </c>
      <c r="X207" s="699">
        <f t="shared" si="89"/>
        <v>14419.4174188914</v>
      </c>
      <c r="Y207" s="698">
        <f t="shared" si="78"/>
        <v>2926512.852340729</v>
      </c>
      <c r="Z207" s="698">
        <f t="shared" si="110"/>
        <v>35448.772928771345</v>
      </c>
      <c r="AB207" s="696">
        <f t="shared" si="80"/>
        <v>134</v>
      </c>
      <c r="AC207" s="340"/>
      <c r="AD207" s="340"/>
      <c r="AE207" s="340"/>
      <c r="AF207" s="699">
        <f t="shared" si="90"/>
        <v>23047.594788184757</v>
      </c>
      <c r="AG207" s="699">
        <f t="shared" si="79"/>
        <v>5295.6593879938309</v>
      </c>
      <c r="AH207" s="699">
        <f t="shared" si="91"/>
        <v>0</v>
      </c>
      <c r="AI207" s="698">
        <f t="shared" si="81"/>
        <v>2713956.4796430352</v>
      </c>
      <c r="AJ207" s="698">
        <f t="shared" si="92"/>
        <v>28343.254176178587</v>
      </c>
      <c r="AK207" s="699">
        <f t="shared" si="93"/>
        <v>22803.611520150789</v>
      </c>
      <c r="AL207" s="699">
        <f t="shared" si="94"/>
        <v>9301.2285399528355</v>
      </c>
      <c r="AM207" s="699">
        <f t="shared" si="95"/>
        <v>0</v>
      </c>
      <c r="AN207" s="698">
        <f t="shared" si="82"/>
        <v>2881834.2091757148</v>
      </c>
      <c r="AO207" s="698">
        <f t="shared" si="96"/>
        <v>32104.840060103626</v>
      </c>
      <c r="AP207" s="699">
        <f t="shared" si="97"/>
        <v>22272.669357737203</v>
      </c>
      <c r="AQ207" s="699">
        <f t="shared" si="98"/>
        <v>15271.93338622663</v>
      </c>
      <c r="AR207" s="699">
        <f t="shared" si="99"/>
        <v>0</v>
      </c>
      <c r="AS207" s="698">
        <f t="shared" si="83"/>
        <v>3099536.4123608163</v>
      </c>
      <c r="AT207" s="698">
        <f t="shared" si="100"/>
        <v>37544.602743963835</v>
      </c>
      <c r="AW207" s="699">
        <f t="shared" si="111"/>
        <v>18556.293738417498</v>
      </c>
      <c r="AX207" s="699">
        <f t="shared" si="112"/>
        <v>39582.748662427402</v>
      </c>
      <c r="AY207" s="698">
        <f t="shared" si="113"/>
        <v>3670311.6648784797</v>
      </c>
      <c r="AZ207" s="698">
        <f t="shared" si="102"/>
        <v>58139.042400844904</v>
      </c>
      <c r="BA207" s="971"/>
      <c r="BB207" s="699">
        <f t="shared" si="103"/>
        <v>19020.762625134717</v>
      </c>
      <c r="BC207" s="699">
        <f t="shared" si="104"/>
        <v>40573.51521654713</v>
      </c>
      <c r="BD207" s="699">
        <f t="shared" si="105"/>
        <v>0</v>
      </c>
      <c r="BE207" s="698">
        <f t="shared" si="106"/>
        <v>3762180.5260273004</v>
      </c>
      <c r="BF207" s="698">
        <f t="shared" si="107"/>
        <v>59594.277841681847</v>
      </c>
    </row>
    <row r="208" spans="6:58" s="68" customFormat="1" x14ac:dyDescent="0.2">
      <c r="F208" s="340"/>
      <c r="G208" s="260"/>
      <c r="H208" s="261"/>
      <c r="I208" s="261"/>
      <c r="J208" s="260"/>
      <c r="K208" s="696">
        <f t="shared" si="101"/>
        <v>135</v>
      </c>
      <c r="L208" s="340"/>
      <c r="M208" s="340"/>
      <c r="N208" s="340"/>
      <c r="O208" s="699">
        <f t="shared" si="84"/>
        <v>21234.584860024555</v>
      </c>
      <c r="P208" s="699">
        <f t="shared" si="85"/>
        <v>4828.6548865044015</v>
      </c>
      <c r="Q208" s="698">
        <f t="shared" si="76"/>
        <v>2474403.2819461008</v>
      </c>
      <c r="R208" s="698">
        <f t="shared" si="108"/>
        <v>26063.239746528958</v>
      </c>
      <c r="S208" s="699">
        <f t="shared" si="86"/>
        <v>21295.598875770611</v>
      </c>
      <c r="T208" s="699">
        <f t="shared" si="87"/>
        <v>8590.4332689451148</v>
      </c>
      <c r="U208" s="698">
        <f t="shared" si="77"/>
        <v>2661371.2404521569</v>
      </c>
      <c r="V208" s="698">
        <f t="shared" si="109"/>
        <v>29886.032144715726</v>
      </c>
      <c r="W208" s="699">
        <f t="shared" si="88"/>
        <v>21132.231409108659</v>
      </c>
      <c r="X208" s="699">
        <f t="shared" si="89"/>
        <v>14316.541519662687</v>
      </c>
      <c r="Y208" s="698">
        <f t="shared" si="78"/>
        <v>2905380.6209316202</v>
      </c>
      <c r="Z208" s="698">
        <f t="shared" si="110"/>
        <v>35448.772928771345</v>
      </c>
      <c r="AB208" s="696">
        <f t="shared" si="80"/>
        <v>135</v>
      </c>
      <c r="AC208" s="340"/>
      <c r="AD208" s="340"/>
      <c r="AE208" s="340"/>
      <c r="AF208" s="699">
        <f t="shared" si="90"/>
        <v>23092.188149535923</v>
      </c>
      <c r="AG208" s="699">
        <f t="shared" si="79"/>
        <v>5251.066026642663</v>
      </c>
      <c r="AH208" s="699">
        <f t="shared" si="91"/>
        <v>0</v>
      </c>
      <c r="AI208" s="698">
        <f t="shared" si="81"/>
        <v>2690864.2914934992</v>
      </c>
      <c r="AJ208" s="698">
        <f t="shared" si="92"/>
        <v>28343.254176178587</v>
      </c>
      <c r="AK208" s="699">
        <f t="shared" si="93"/>
        <v>22876.633223846162</v>
      </c>
      <c r="AL208" s="699">
        <f t="shared" si="94"/>
        <v>9228.2068362574646</v>
      </c>
      <c r="AM208" s="699">
        <f t="shared" si="95"/>
        <v>0</v>
      </c>
      <c r="AN208" s="698">
        <f t="shared" si="82"/>
        <v>2858957.5759518687</v>
      </c>
      <c r="AO208" s="698">
        <f t="shared" si="96"/>
        <v>32104.840060103626</v>
      </c>
      <c r="AP208" s="699">
        <f t="shared" si="97"/>
        <v>22381.627565577885</v>
      </c>
      <c r="AQ208" s="699">
        <f t="shared" si="98"/>
        <v>15162.97517838595</v>
      </c>
      <c r="AR208" s="699">
        <f t="shared" si="99"/>
        <v>0</v>
      </c>
      <c r="AS208" s="698">
        <f t="shared" si="83"/>
        <v>3077154.7847952382</v>
      </c>
      <c r="AT208" s="698">
        <f t="shared" si="100"/>
        <v>37544.602743963835</v>
      </c>
      <c r="AW208" s="699">
        <f t="shared" si="111"/>
        <v>18755.408783844432</v>
      </c>
      <c r="AX208" s="699">
        <f t="shared" si="112"/>
        <v>39383.633617000465</v>
      </c>
      <c r="AY208" s="698">
        <f t="shared" si="113"/>
        <v>3651556.2560946355</v>
      </c>
      <c r="AZ208" s="698">
        <f t="shared" si="102"/>
        <v>58139.042400844897</v>
      </c>
      <c r="BA208" s="971"/>
      <c r="BB208" s="699">
        <f t="shared" si="103"/>
        <v>19224.861572238453</v>
      </c>
      <c r="BC208" s="699">
        <f t="shared" si="104"/>
        <v>40369.416269443405</v>
      </c>
      <c r="BD208" s="699">
        <f t="shared" si="105"/>
        <v>0</v>
      </c>
      <c r="BE208" s="698">
        <f t="shared" si="106"/>
        <v>3742955.6644550618</v>
      </c>
      <c r="BF208" s="698">
        <f t="shared" si="107"/>
        <v>59594.277841681862</v>
      </c>
    </row>
    <row r="209" spans="6:58" s="68" customFormat="1" x14ac:dyDescent="0.2">
      <c r="F209" s="340"/>
      <c r="G209" s="260"/>
      <c r="H209" s="261"/>
      <c r="I209" s="261"/>
      <c r="J209" s="260"/>
      <c r="K209" s="696">
        <f t="shared" si="101"/>
        <v>136</v>
      </c>
      <c r="L209" s="340"/>
      <c r="M209" s="340"/>
      <c r="N209" s="340"/>
      <c r="O209" s="699">
        <f t="shared" si="84"/>
        <v>21275.67034093949</v>
      </c>
      <c r="P209" s="699">
        <f t="shared" si="85"/>
        <v>4787.5694055894664</v>
      </c>
      <c r="Q209" s="698">
        <f t="shared" si="76"/>
        <v>2453127.6116051613</v>
      </c>
      <c r="R209" s="698">
        <f t="shared" si="108"/>
        <v>26063.239746528958</v>
      </c>
      <c r="S209" s="699">
        <f t="shared" si="86"/>
        <v>21363.791622772456</v>
      </c>
      <c r="T209" s="699">
        <f t="shared" si="87"/>
        <v>8522.2405219432712</v>
      </c>
      <c r="U209" s="698">
        <f t="shared" si="77"/>
        <v>2640007.4488293845</v>
      </c>
      <c r="V209" s="698">
        <f t="shared" si="109"/>
        <v>29886.032144715726</v>
      </c>
      <c r="W209" s="699">
        <f t="shared" si="88"/>
        <v>21235.61057866523</v>
      </c>
      <c r="X209" s="699">
        <f t="shared" si="89"/>
        <v>14213.162350106109</v>
      </c>
      <c r="Y209" s="698">
        <f t="shared" si="78"/>
        <v>2884145.0103529552</v>
      </c>
      <c r="Z209" s="698">
        <f t="shared" si="110"/>
        <v>35448.772928771337</v>
      </c>
      <c r="AB209" s="696">
        <f t="shared" si="80"/>
        <v>136</v>
      </c>
      <c r="AC209" s="340"/>
      <c r="AD209" s="340"/>
      <c r="AE209" s="340"/>
      <c r="AF209" s="699">
        <f t="shared" si="90"/>
        <v>23136.867791815526</v>
      </c>
      <c r="AG209" s="699">
        <f t="shared" si="79"/>
        <v>5206.3863843630579</v>
      </c>
      <c r="AH209" s="699">
        <f t="shared" si="91"/>
        <v>0</v>
      </c>
      <c r="AI209" s="698">
        <f t="shared" si="81"/>
        <v>2667727.4237016835</v>
      </c>
      <c r="AJ209" s="698">
        <f t="shared" si="92"/>
        <v>28343.254176178583</v>
      </c>
      <c r="AK209" s="699">
        <f t="shared" si="93"/>
        <v>22949.888757573495</v>
      </c>
      <c r="AL209" s="699">
        <f t="shared" si="94"/>
        <v>9154.9513025301349</v>
      </c>
      <c r="AM209" s="699">
        <f t="shared" si="95"/>
        <v>0</v>
      </c>
      <c r="AN209" s="698">
        <f t="shared" si="82"/>
        <v>2836007.6871942952</v>
      </c>
      <c r="AO209" s="698">
        <f t="shared" si="96"/>
        <v>32104.84006010363</v>
      </c>
      <c r="AP209" s="699">
        <f t="shared" si="97"/>
        <v>22491.118798484629</v>
      </c>
      <c r="AQ209" s="699">
        <f t="shared" si="98"/>
        <v>15053.483945479205</v>
      </c>
      <c r="AR209" s="699">
        <f t="shared" si="99"/>
        <v>0</v>
      </c>
      <c r="AS209" s="698">
        <f t="shared" si="83"/>
        <v>3054663.6659967536</v>
      </c>
      <c r="AT209" s="698">
        <f t="shared" si="100"/>
        <v>37544.602743963835</v>
      </c>
      <c r="AW209" s="699">
        <f t="shared" si="111"/>
        <v>18956.660398236821</v>
      </c>
      <c r="AX209" s="699">
        <f t="shared" si="112"/>
        <v>39182.382002608079</v>
      </c>
      <c r="AY209" s="698">
        <f t="shared" si="113"/>
        <v>3632599.5956963985</v>
      </c>
      <c r="AZ209" s="698">
        <f t="shared" si="102"/>
        <v>58139.042400844904</v>
      </c>
      <c r="BA209" s="971"/>
      <c r="BB209" s="699">
        <f t="shared" si="103"/>
        <v>19431.150567187786</v>
      </c>
      <c r="BC209" s="699">
        <f t="shared" si="104"/>
        <v>40163.127274494072</v>
      </c>
      <c r="BD209" s="699">
        <f t="shared" si="105"/>
        <v>0</v>
      </c>
      <c r="BE209" s="698">
        <f t="shared" si="106"/>
        <v>3723524.5138878739</v>
      </c>
      <c r="BF209" s="698">
        <f t="shared" si="107"/>
        <v>59594.277841681862</v>
      </c>
    </row>
    <row r="210" spans="6:58" s="68" customFormat="1" x14ac:dyDescent="0.2">
      <c r="F210" s="340"/>
      <c r="G210" s="260"/>
      <c r="H210" s="261"/>
      <c r="I210" s="261"/>
      <c r="J210" s="260"/>
      <c r="K210" s="696">
        <f t="shared" si="101"/>
        <v>137</v>
      </c>
      <c r="L210" s="340"/>
      <c r="M210" s="340"/>
      <c r="N210" s="340"/>
      <c r="O210" s="699">
        <f t="shared" si="84"/>
        <v>21316.835315602628</v>
      </c>
      <c r="P210" s="699">
        <f t="shared" si="85"/>
        <v>4746.4044309263318</v>
      </c>
      <c r="Q210" s="698">
        <f t="shared" si="76"/>
        <v>2431810.7762895585</v>
      </c>
      <c r="R210" s="698">
        <f t="shared" si="108"/>
        <v>26063.239746528961</v>
      </c>
      <c r="S210" s="699">
        <f t="shared" si="86"/>
        <v>21432.202736525611</v>
      </c>
      <c r="T210" s="699">
        <f t="shared" si="87"/>
        <v>8453.8294081901167</v>
      </c>
      <c r="U210" s="698">
        <f t="shared" si="77"/>
        <v>2618575.2460928587</v>
      </c>
      <c r="V210" s="698">
        <f t="shared" si="109"/>
        <v>29886.032144715726</v>
      </c>
      <c r="W210" s="699">
        <f t="shared" si="88"/>
        <v>21339.495480555099</v>
      </c>
      <c r="X210" s="699">
        <f t="shared" si="89"/>
        <v>14109.277448216246</v>
      </c>
      <c r="Y210" s="698">
        <f t="shared" si="78"/>
        <v>2862805.5148724001</v>
      </c>
      <c r="Z210" s="698">
        <f t="shared" si="110"/>
        <v>35448.772928771345</v>
      </c>
      <c r="AB210" s="696">
        <f t="shared" si="80"/>
        <v>137</v>
      </c>
      <c r="AC210" s="340"/>
      <c r="AD210" s="340"/>
      <c r="AE210" s="340"/>
      <c r="AF210" s="699">
        <f t="shared" si="90"/>
        <v>23181.633881963189</v>
      </c>
      <c r="AG210" s="699">
        <f t="shared" si="79"/>
        <v>5161.6202942153977</v>
      </c>
      <c r="AH210" s="699">
        <f t="shared" si="91"/>
        <v>0</v>
      </c>
      <c r="AI210" s="698">
        <f t="shared" si="81"/>
        <v>2644545.7898197202</v>
      </c>
      <c r="AJ210" s="698">
        <f t="shared" si="92"/>
        <v>28343.254176178587</v>
      </c>
      <c r="AK210" s="699">
        <f t="shared" si="93"/>
        <v>23023.378870103101</v>
      </c>
      <c r="AL210" s="699">
        <f t="shared" si="94"/>
        <v>9081.4611900005275</v>
      </c>
      <c r="AM210" s="699">
        <f t="shared" si="95"/>
        <v>0</v>
      </c>
      <c r="AN210" s="698">
        <f t="shared" si="82"/>
        <v>2812984.3083241922</v>
      </c>
      <c r="AO210" s="698">
        <f t="shared" si="96"/>
        <v>32104.840060103626</v>
      </c>
      <c r="AP210" s="699">
        <f t="shared" si="97"/>
        <v>22601.145664023468</v>
      </c>
      <c r="AQ210" s="699">
        <f t="shared" si="98"/>
        <v>14943.45707994037</v>
      </c>
      <c r="AR210" s="699">
        <f t="shared" si="99"/>
        <v>0</v>
      </c>
      <c r="AS210" s="698">
        <f t="shared" si="83"/>
        <v>3032062.5203327304</v>
      </c>
      <c r="AT210" s="698">
        <f t="shared" si="100"/>
        <v>37544.602743963842</v>
      </c>
      <c r="AW210" s="699">
        <f t="shared" si="111"/>
        <v>19160.071507672066</v>
      </c>
      <c r="AX210" s="699">
        <f t="shared" si="112"/>
        <v>38978.970893172831</v>
      </c>
      <c r="AY210" s="698">
        <f t="shared" si="113"/>
        <v>3613439.5241887267</v>
      </c>
      <c r="AZ210" s="698">
        <f t="shared" si="102"/>
        <v>58139.042400844897</v>
      </c>
      <c r="BA210" s="971"/>
      <c r="BB210" s="699">
        <f t="shared" si="103"/>
        <v>19639.653109905837</v>
      </c>
      <c r="BC210" s="699">
        <f t="shared" si="104"/>
        <v>39954.624731776014</v>
      </c>
      <c r="BD210" s="699">
        <f t="shared" si="105"/>
        <v>0</v>
      </c>
      <c r="BE210" s="698">
        <f t="shared" si="106"/>
        <v>3703884.8607779681</v>
      </c>
      <c r="BF210" s="698">
        <f t="shared" si="107"/>
        <v>59594.277841681847</v>
      </c>
    </row>
    <row r="211" spans="6:58" s="68" customFormat="1" x14ac:dyDescent="0.2">
      <c r="F211" s="340"/>
      <c r="G211" s="260"/>
      <c r="H211" s="261"/>
      <c r="I211" s="261"/>
      <c r="J211" s="260"/>
      <c r="K211" s="696">
        <f t="shared" si="101"/>
        <v>138</v>
      </c>
      <c r="L211" s="340"/>
      <c r="M211" s="340"/>
      <c r="N211" s="340"/>
      <c r="O211" s="699">
        <f t="shared" si="84"/>
        <v>21358.079937821483</v>
      </c>
      <c r="P211" s="699">
        <f t="shared" si="85"/>
        <v>4705.1598087074735</v>
      </c>
      <c r="Q211" s="698">
        <f t="shared" si="76"/>
        <v>2410452.6963517372</v>
      </c>
      <c r="R211" s="698">
        <f t="shared" si="108"/>
        <v>26063.239746528958</v>
      </c>
      <c r="S211" s="699">
        <f t="shared" si="86"/>
        <v>21500.832916283882</v>
      </c>
      <c r="T211" s="699">
        <f t="shared" si="87"/>
        <v>8385.1992284318458</v>
      </c>
      <c r="U211" s="698">
        <f t="shared" si="77"/>
        <v>2597074.4131765747</v>
      </c>
      <c r="V211" s="698">
        <f t="shared" si="109"/>
        <v>29886.032144715726</v>
      </c>
      <c r="W211" s="699">
        <f t="shared" si="88"/>
        <v>21443.888588827856</v>
      </c>
      <c r="X211" s="699">
        <f t="shared" si="89"/>
        <v>14004.884339943488</v>
      </c>
      <c r="Y211" s="698">
        <f t="shared" si="78"/>
        <v>2841361.6262835721</v>
      </c>
      <c r="Z211" s="698">
        <f t="shared" si="110"/>
        <v>35448.772928771345</v>
      </c>
      <c r="AB211" s="696">
        <f t="shared" si="80"/>
        <v>138</v>
      </c>
      <c r="AC211" s="340"/>
      <c r="AD211" s="340"/>
      <c r="AE211" s="340"/>
      <c r="AF211" s="699">
        <f t="shared" si="90"/>
        <v>23226.486587241518</v>
      </c>
      <c r="AG211" s="699">
        <f t="shared" si="79"/>
        <v>5116.7675889370676</v>
      </c>
      <c r="AH211" s="699">
        <f t="shared" si="91"/>
        <v>0</v>
      </c>
      <c r="AI211" s="698">
        <f t="shared" si="81"/>
        <v>2621319.3032324789</v>
      </c>
      <c r="AJ211" s="698">
        <f t="shared" si="92"/>
        <v>28343.254176178583</v>
      </c>
      <c r="AK211" s="699">
        <f t="shared" si="93"/>
        <v>23097.104312603002</v>
      </c>
      <c r="AL211" s="699">
        <f t="shared" si="94"/>
        <v>9007.7357475006302</v>
      </c>
      <c r="AM211" s="699">
        <f t="shared" si="95"/>
        <v>0</v>
      </c>
      <c r="AN211" s="698">
        <f t="shared" si="82"/>
        <v>2789887.2040115893</v>
      </c>
      <c r="AO211" s="698">
        <f t="shared" si="96"/>
        <v>32104.840060103634</v>
      </c>
      <c r="AP211" s="699">
        <f t="shared" si="97"/>
        <v>22711.710782516671</v>
      </c>
      <c r="AQ211" s="699">
        <f t="shared" si="98"/>
        <v>14832.891961447165</v>
      </c>
      <c r="AR211" s="699">
        <f t="shared" si="99"/>
        <v>0</v>
      </c>
      <c r="AS211" s="698">
        <f t="shared" si="83"/>
        <v>3009350.8095502136</v>
      </c>
      <c r="AT211" s="698">
        <f t="shared" si="100"/>
        <v>37544.602743963835</v>
      </c>
      <c r="AW211" s="699">
        <f t="shared" si="111"/>
        <v>19365.665284231822</v>
      </c>
      <c r="AX211" s="699">
        <f t="shared" si="112"/>
        <v>38773.377116613083</v>
      </c>
      <c r="AY211" s="698">
        <f t="shared" si="113"/>
        <v>3594073.8589044949</v>
      </c>
      <c r="AZ211" s="698">
        <f t="shared" si="102"/>
        <v>58139.042400844904</v>
      </c>
      <c r="BA211" s="971"/>
      <c r="BB211" s="699">
        <f t="shared" si="103"/>
        <v>19850.392952477527</v>
      </c>
      <c r="BC211" s="699">
        <f t="shared" si="104"/>
        <v>39743.884889204332</v>
      </c>
      <c r="BD211" s="699">
        <f t="shared" si="105"/>
        <v>0</v>
      </c>
      <c r="BE211" s="698">
        <f t="shared" si="106"/>
        <v>3684034.4678254905</v>
      </c>
      <c r="BF211" s="698">
        <f t="shared" si="107"/>
        <v>59594.277841681862</v>
      </c>
    </row>
    <row r="212" spans="6:58" s="68" customFormat="1" x14ac:dyDescent="0.2">
      <c r="F212" s="340"/>
      <c r="G212" s="260"/>
      <c r="H212" s="261"/>
      <c r="I212" s="261"/>
      <c r="J212" s="260"/>
      <c r="K212" s="696">
        <f t="shared" si="101"/>
        <v>139</v>
      </c>
      <c r="L212" s="340"/>
      <c r="M212" s="340"/>
      <c r="N212" s="340"/>
      <c r="O212" s="699">
        <f t="shared" si="84"/>
        <v>21399.404361701178</v>
      </c>
      <c r="P212" s="699">
        <f t="shared" si="85"/>
        <v>4663.8353848277793</v>
      </c>
      <c r="Q212" s="698">
        <f t="shared" si="76"/>
        <v>2389053.2919900361</v>
      </c>
      <c r="R212" s="698">
        <f t="shared" si="108"/>
        <v>26063.239746528958</v>
      </c>
      <c r="S212" s="699">
        <f t="shared" si="86"/>
        <v>21569.682863540227</v>
      </c>
      <c r="T212" s="699">
        <f t="shared" si="87"/>
        <v>8316.3492811755023</v>
      </c>
      <c r="U212" s="698">
        <f t="shared" si="77"/>
        <v>2575504.7303130347</v>
      </c>
      <c r="V212" s="698">
        <f t="shared" si="109"/>
        <v>29886.032144715729</v>
      </c>
      <c r="W212" s="699">
        <f t="shared" si="88"/>
        <v>21548.79238963619</v>
      </c>
      <c r="X212" s="699">
        <f t="shared" si="89"/>
        <v>13899.980539135158</v>
      </c>
      <c r="Y212" s="698">
        <f t="shared" si="78"/>
        <v>2819812.8338939357</v>
      </c>
      <c r="Z212" s="698">
        <f t="shared" si="110"/>
        <v>35448.772928771345</v>
      </c>
      <c r="AB212" s="696">
        <f t="shared" si="80"/>
        <v>139</v>
      </c>
      <c r="AC212" s="340"/>
      <c r="AD212" s="340"/>
      <c r="AE212" s="340"/>
      <c r="AF212" s="699">
        <f t="shared" si="90"/>
        <v>23271.426075236766</v>
      </c>
      <c r="AG212" s="699">
        <f t="shared" si="79"/>
        <v>5071.8281009418224</v>
      </c>
      <c r="AH212" s="699">
        <f t="shared" si="91"/>
        <v>0</v>
      </c>
      <c r="AI212" s="698">
        <f t="shared" si="81"/>
        <v>2598047.877157242</v>
      </c>
      <c r="AJ212" s="698">
        <f t="shared" si="92"/>
        <v>28343.254176178591</v>
      </c>
      <c r="AK212" s="699">
        <f t="shared" si="93"/>
        <v>23171.065838646609</v>
      </c>
      <c r="AL212" s="699">
        <f t="shared" si="94"/>
        <v>8933.7742214570189</v>
      </c>
      <c r="AM212" s="699">
        <f t="shared" si="95"/>
        <v>0</v>
      </c>
      <c r="AN212" s="698">
        <f t="shared" si="82"/>
        <v>2766716.1381729427</v>
      </c>
      <c r="AO212" s="698">
        <f t="shared" si="96"/>
        <v>32104.840060103626</v>
      </c>
      <c r="AP212" s="699">
        <f t="shared" si="97"/>
        <v>22822.81678710517</v>
      </c>
      <c r="AQ212" s="699">
        <f t="shared" si="98"/>
        <v>14721.785956858668</v>
      </c>
      <c r="AR212" s="699">
        <f t="shared" si="99"/>
        <v>0</v>
      </c>
      <c r="AS212" s="698">
        <f t="shared" si="83"/>
        <v>2986527.9927631086</v>
      </c>
      <c r="AT212" s="698">
        <f t="shared" si="100"/>
        <v>37544.602743963842</v>
      </c>
      <c r="AW212" s="699">
        <f t="shared" si="111"/>
        <v>19573.465148641673</v>
      </c>
      <c r="AX212" s="699">
        <f t="shared" si="112"/>
        <v>38565.577252203228</v>
      </c>
      <c r="AY212" s="698">
        <f t="shared" si="113"/>
        <v>3574500.3937558532</v>
      </c>
      <c r="AZ212" s="698">
        <f t="shared" si="102"/>
        <v>58139.042400844904</v>
      </c>
      <c r="BA212" s="971"/>
      <c r="BB212" s="699">
        <f t="shared" si="103"/>
        <v>20063.394101855323</v>
      </c>
      <c r="BC212" s="699">
        <f t="shared" si="104"/>
        <v>39530.883739826531</v>
      </c>
      <c r="BD212" s="699">
        <f t="shared" si="105"/>
        <v>0</v>
      </c>
      <c r="BE212" s="698">
        <f t="shared" si="106"/>
        <v>3663971.0737236352</v>
      </c>
      <c r="BF212" s="698">
        <f t="shared" si="107"/>
        <v>59594.277841681855</v>
      </c>
    </row>
    <row r="213" spans="6:58" s="68" customFormat="1" x14ac:dyDescent="0.2">
      <c r="F213" s="340"/>
      <c r="G213" s="260"/>
      <c r="H213" s="261"/>
      <c r="I213" s="261"/>
      <c r="J213" s="260"/>
      <c r="K213" s="696">
        <f t="shared" si="101"/>
        <v>140</v>
      </c>
      <c r="L213" s="340"/>
      <c r="M213" s="340"/>
      <c r="N213" s="340"/>
      <c r="O213" s="699">
        <f t="shared" si="84"/>
        <v>21440.808741644993</v>
      </c>
      <c r="P213" s="699">
        <f t="shared" si="85"/>
        <v>4622.4310048839634</v>
      </c>
      <c r="Q213" s="698">
        <f t="shared" si="76"/>
        <v>2367612.4832483912</v>
      </c>
      <c r="R213" s="698">
        <f t="shared" si="108"/>
        <v>26063.239746528954</v>
      </c>
      <c r="S213" s="699">
        <f t="shared" si="86"/>
        <v>21638.753282033926</v>
      </c>
      <c r="T213" s="699">
        <f t="shared" si="87"/>
        <v>8247.2788626818019</v>
      </c>
      <c r="U213" s="698">
        <f t="shared" si="77"/>
        <v>2553865.9770310009</v>
      </c>
      <c r="V213" s="698">
        <f t="shared" si="109"/>
        <v>29886.032144715726</v>
      </c>
      <c r="W213" s="699">
        <f t="shared" si="88"/>
        <v>21654.20938129507</v>
      </c>
      <c r="X213" s="699">
        <f t="shared" si="89"/>
        <v>13794.563547476275</v>
      </c>
      <c r="Y213" s="698">
        <f t="shared" si="78"/>
        <v>2798158.6245126408</v>
      </c>
      <c r="Z213" s="698">
        <f t="shared" si="110"/>
        <v>35448.772928771345</v>
      </c>
      <c r="AB213" s="696">
        <f t="shared" si="80"/>
        <v>140</v>
      </c>
      <c r="AC213" s="340"/>
      <c r="AD213" s="340"/>
      <c r="AE213" s="340"/>
      <c r="AF213" s="699">
        <f t="shared" si="90"/>
        <v>23316.452513859418</v>
      </c>
      <c r="AG213" s="699">
        <f t="shared" si="79"/>
        <v>5026.8016623191679</v>
      </c>
      <c r="AH213" s="699">
        <f t="shared" si="91"/>
        <v>0</v>
      </c>
      <c r="AI213" s="698">
        <f t="shared" si="81"/>
        <v>2574731.4246433824</v>
      </c>
      <c r="AJ213" s="698">
        <f t="shared" si="92"/>
        <v>28343.254176178587</v>
      </c>
      <c r="AK213" s="699">
        <f t="shared" si="93"/>
        <v>23245.264204220435</v>
      </c>
      <c r="AL213" s="699">
        <f t="shared" si="94"/>
        <v>8859.5758558831967</v>
      </c>
      <c r="AM213" s="699">
        <f t="shared" si="95"/>
        <v>0</v>
      </c>
      <c r="AN213" s="698">
        <f t="shared" si="82"/>
        <v>2743470.8739687223</v>
      </c>
      <c r="AO213" s="698">
        <f t="shared" si="96"/>
        <v>32104.840060103634</v>
      </c>
      <c r="AP213" s="699">
        <f t="shared" si="97"/>
        <v>22934.466323811255</v>
      </c>
      <c r="AQ213" s="699">
        <f t="shared" si="98"/>
        <v>14610.136420152583</v>
      </c>
      <c r="AR213" s="699">
        <f t="shared" si="99"/>
        <v>0</v>
      </c>
      <c r="AS213" s="698">
        <f t="shared" si="83"/>
        <v>2963593.5264392975</v>
      </c>
      <c r="AT213" s="698">
        <f t="shared" si="100"/>
        <v>37544.602743963842</v>
      </c>
      <c r="AW213" s="699">
        <f t="shared" si="111"/>
        <v>19783.49477293919</v>
      </c>
      <c r="AX213" s="699">
        <f t="shared" si="112"/>
        <v>38355.547627905711</v>
      </c>
      <c r="AY213" s="698">
        <f t="shared" si="113"/>
        <v>3554716.8989829142</v>
      </c>
      <c r="AZ213" s="698">
        <f t="shared" si="102"/>
        <v>58139.042400844904</v>
      </c>
      <c r="BA213" s="971"/>
      <c r="BB213" s="699">
        <f t="shared" si="103"/>
        <v>20278.680822594099</v>
      </c>
      <c r="BC213" s="699">
        <f t="shared" si="104"/>
        <v>39315.597019087756</v>
      </c>
      <c r="BD213" s="699">
        <f t="shared" si="105"/>
        <v>0</v>
      </c>
      <c r="BE213" s="698">
        <f t="shared" si="106"/>
        <v>3643692.3929010411</v>
      </c>
      <c r="BF213" s="698">
        <f t="shared" si="107"/>
        <v>59594.277841681855</v>
      </c>
    </row>
    <row r="214" spans="6:58" s="68" customFormat="1" x14ac:dyDescent="0.2">
      <c r="F214" s="340"/>
      <c r="G214" s="260"/>
      <c r="H214" s="261"/>
      <c r="I214" s="261"/>
      <c r="J214" s="260"/>
      <c r="K214" s="696">
        <f t="shared" si="101"/>
        <v>141</v>
      </c>
      <c r="L214" s="340"/>
      <c r="M214" s="340"/>
      <c r="N214" s="340"/>
      <c r="O214" s="699">
        <f t="shared" si="84"/>
        <v>21482.293232354954</v>
      </c>
      <c r="P214" s="699">
        <f t="shared" si="85"/>
        <v>4580.9465141740011</v>
      </c>
      <c r="Q214" s="698">
        <f t="shared" si="76"/>
        <v>2346130.1900160364</v>
      </c>
      <c r="R214" s="698">
        <f t="shared" si="108"/>
        <v>26063.239746528954</v>
      </c>
      <c r="S214" s="699">
        <f t="shared" si="86"/>
        <v>21708.044877757773</v>
      </c>
      <c r="T214" s="699">
        <f t="shared" si="87"/>
        <v>8177.9872669579536</v>
      </c>
      <c r="U214" s="698">
        <f t="shared" si="77"/>
        <v>2532157.9321532431</v>
      </c>
      <c r="V214" s="698">
        <f t="shared" si="109"/>
        <v>29886.032144715726</v>
      </c>
      <c r="W214" s="699">
        <f t="shared" si="88"/>
        <v>21760.142074341275</v>
      </c>
      <c r="X214" s="699">
        <f t="shared" si="89"/>
        <v>13688.630854430072</v>
      </c>
      <c r="Y214" s="698">
        <f t="shared" si="78"/>
        <v>2776398.4824382993</v>
      </c>
      <c r="Z214" s="698">
        <f t="shared" si="110"/>
        <v>35448.772928771345</v>
      </c>
      <c r="AB214" s="696">
        <f t="shared" si="80"/>
        <v>141</v>
      </c>
      <c r="AC214" s="340"/>
      <c r="AD214" s="340"/>
      <c r="AE214" s="340"/>
      <c r="AF214" s="699">
        <f t="shared" si="90"/>
        <v>23361.566071344852</v>
      </c>
      <c r="AG214" s="699">
        <f t="shared" si="79"/>
        <v>4981.68810483373</v>
      </c>
      <c r="AH214" s="699">
        <f t="shared" si="91"/>
        <v>0</v>
      </c>
      <c r="AI214" s="698">
        <f t="shared" si="81"/>
        <v>2551369.8585720374</v>
      </c>
      <c r="AJ214" s="698">
        <f t="shared" si="92"/>
        <v>28343.254176178583</v>
      </c>
      <c r="AK214" s="699">
        <f t="shared" si="93"/>
        <v>23319.700167731797</v>
      </c>
      <c r="AL214" s="699">
        <f t="shared" si="94"/>
        <v>8785.1398923718334</v>
      </c>
      <c r="AM214" s="699">
        <f t="shared" si="95"/>
        <v>0</v>
      </c>
      <c r="AN214" s="698">
        <f t="shared" si="82"/>
        <v>2720151.1738009905</v>
      </c>
      <c r="AO214" s="698">
        <f t="shared" si="96"/>
        <v>32104.84006010363</v>
      </c>
      <c r="AP214" s="699">
        <f t="shared" si="97"/>
        <v>23046.66205160159</v>
      </c>
      <c r="AQ214" s="699">
        <f t="shared" si="98"/>
        <v>14497.940692362243</v>
      </c>
      <c r="AR214" s="699">
        <f t="shared" si="99"/>
        <v>0</v>
      </c>
      <c r="AS214" s="698">
        <f t="shared" si="83"/>
        <v>2940546.8643876957</v>
      </c>
      <c r="AT214" s="698">
        <f t="shared" si="100"/>
        <v>37544.602743963835</v>
      </c>
      <c r="AW214" s="699">
        <f t="shared" si="111"/>
        <v>19995.778083170582</v>
      </c>
      <c r="AX214" s="699">
        <f t="shared" si="112"/>
        <v>38143.264317674315</v>
      </c>
      <c r="AY214" s="698">
        <f t="shared" si="113"/>
        <v>3534721.1208997434</v>
      </c>
      <c r="AZ214" s="698">
        <f t="shared" si="102"/>
        <v>58139.042400844897</v>
      </c>
      <c r="BA214" s="971"/>
      <c r="BB214" s="699">
        <f t="shared" si="103"/>
        <v>20496.277639615244</v>
      </c>
      <c r="BC214" s="699">
        <f t="shared" si="104"/>
        <v>39098.000202066614</v>
      </c>
      <c r="BD214" s="699">
        <f t="shared" si="105"/>
        <v>0</v>
      </c>
      <c r="BE214" s="698">
        <f t="shared" si="106"/>
        <v>3623196.1152614257</v>
      </c>
      <c r="BF214" s="698">
        <f t="shared" si="107"/>
        <v>59594.277841681862</v>
      </c>
    </row>
    <row r="215" spans="6:58" s="68" customFormat="1" x14ac:dyDescent="0.2">
      <c r="F215" s="340"/>
      <c r="G215" s="260"/>
      <c r="H215" s="261"/>
      <c r="I215" s="261"/>
      <c r="J215" s="260"/>
      <c r="K215" s="696">
        <f t="shared" si="101"/>
        <v>142</v>
      </c>
      <c r="L215" s="340"/>
      <c r="M215" s="340"/>
      <c r="N215" s="340"/>
      <c r="O215" s="699">
        <f t="shared" si="84"/>
        <v>21523.85798883242</v>
      </c>
      <c r="P215" s="699">
        <f t="shared" si="85"/>
        <v>4539.3817576965384</v>
      </c>
      <c r="Q215" s="698">
        <f t="shared" si="76"/>
        <v>2324606.3320272039</v>
      </c>
      <c r="R215" s="698">
        <f t="shared" si="108"/>
        <v>26063.239746528958</v>
      </c>
      <c r="S215" s="699">
        <f t="shared" si="86"/>
        <v>21777.558358965289</v>
      </c>
      <c r="T215" s="699">
        <f t="shared" si="87"/>
        <v>8108.4737857504424</v>
      </c>
      <c r="U215" s="698">
        <f t="shared" si="77"/>
        <v>2510380.3737942777</v>
      </c>
      <c r="V215" s="698">
        <f t="shared" si="109"/>
        <v>29886.032144715733</v>
      </c>
      <c r="W215" s="699">
        <f t="shared" si="88"/>
        <v>21866.592991593148</v>
      </c>
      <c r="X215" s="699">
        <f t="shared" si="89"/>
        <v>13582.179937178198</v>
      </c>
      <c r="Y215" s="698">
        <f t="shared" si="78"/>
        <v>2754531.889446706</v>
      </c>
      <c r="Z215" s="698">
        <f t="shared" si="110"/>
        <v>35448.772928771345</v>
      </c>
      <c r="AB215" s="696">
        <f t="shared" si="80"/>
        <v>142</v>
      </c>
      <c r="AC215" s="340"/>
      <c r="AD215" s="340"/>
      <c r="AE215" s="340"/>
      <c r="AF215" s="699">
        <f t="shared" si="90"/>
        <v>23406.766916253964</v>
      </c>
      <c r="AG215" s="699">
        <f t="shared" si="79"/>
        <v>4936.4872599246228</v>
      </c>
      <c r="AH215" s="699">
        <f t="shared" si="91"/>
        <v>0</v>
      </c>
      <c r="AI215" s="698">
        <f t="shared" si="81"/>
        <v>2527963.0916557834</v>
      </c>
      <c r="AJ215" s="698">
        <f t="shared" si="92"/>
        <v>28343.254176178587</v>
      </c>
      <c r="AK215" s="699">
        <f t="shared" si="93"/>
        <v>23394.374490016591</v>
      </c>
      <c r="AL215" s="699">
        <f t="shared" si="94"/>
        <v>8710.4655700870371</v>
      </c>
      <c r="AM215" s="699">
        <f t="shared" si="95"/>
        <v>0</v>
      </c>
      <c r="AN215" s="698">
        <f t="shared" si="82"/>
        <v>2696756.7993109738</v>
      </c>
      <c r="AO215" s="698">
        <f t="shared" si="96"/>
        <v>32104.840060103626</v>
      </c>
      <c r="AP215" s="699">
        <f t="shared" si="97"/>
        <v>23159.406642450558</v>
      </c>
      <c r="AQ215" s="699">
        <f t="shared" si="98"/>
        <v>14385.19610151328</v>
      </c>
      <c r="AR215" s="699">
        <f t="shared" si="99"/>
        <v>0</v>
      </c>
      <c r="AS215" s="698">
        <f t="shared" si="83"/>
        <v>2917387.4577452452</v>
      </c>
      <c r="AT215" s="698">
        <f t="shared" si="100"/>
        <v>37544.602743963842</v>
      </c>
      <c r="AW215" s="699">
        <f t="shared" si="111"/>
        <v>20210.339262116267</v>
      </c>
      <c r="AX215" s="699">
        <f t="shared" si="112"/>
        <v>37928.703138728626</v>
      </c>
      <c r="AY215" s="698">
        <f t="shared" si="113"/>
        <v>3514510.7816376272</v>
      </c>
      <c r="AZ215" s="698">
        <f t="shared" si="102"/>
        <v>58139.04240084489</v>
      </c>
      <c r="BA215" s="971"/>
      <c r="BB215" s="699">
        <f t="shared" si="103"/>
        <v>20716.209341000511</v>
      </c>
      <c r="BC215" s="699">
        <f t="shared" si="104"/>
        <v>38878.068500681344</v>
      </c>
      <c r="BD215" s="699">
        <f t="shared" si="105"/>
        <v>0</v>
      </c>
      <c r="BE215" s="698">
        <f t="shared" si="106"/>
        <v>3602479.9059204254</v>
      </c>
      <c r="BF215" s="698">
        <f t="shared" si="107"/>
        <v>59594.277841681855</v>
      </c>
    </row>
    <row r="216" spans="6:58" s="68" customFormat="1" x14ac:dyDescent="0.2">
      <c r="F216" s="340"/>
      <c r="G216" s="260"/>
      <c r="H216" s="261"/>
      <c r="I216" s="261"/>
      <c r="J216" s="260"/>
      <c r="K216" s="696">
        <f t="shared" si="101"/>
        <v>143</v>
      </c>
      <c r="L216" s="340"/>
      <c r="M216" s="340"/>
      <c r="N216" s="340"/>
      <c r="O216" s="699">
        <f t="shared" si="84"/>
        <v>21565.503166378636</v>
      </c>
      <c r="P216" s="699">
        <f t="shared" si="85"/>
        <v>4497.7365801503229</v>
      </c>
      <c r="Q216" s="698">
        <f t="shared" si="76"/>
        <v>2303040.8288608254</v>
      </c>
      <c r="R216" s="698">
        <f t="shared" si="108"/>
        <v>26063.239746528958</v>
      </c>
      <c r="S216" s="699">
        <f t="shared" si="86"/>
        <v>21847.294436177959</v>
      </c>
      <c r="T216" s="699">
        <f t="shared" si="87"/>
        <v>8038.7377085377657</v>
      </c>
      <c r="U216" s="698">
        <f t="shared" si="77"/>
        <v>2488533.0793580995</v>
      </c>
      <c r="V216" s="698">
        <f t="shared" si="109"/>
        <v>29886.032144715726</v>
      </c>
      <c r="W216" s="699">
        <f t="shared" si="88"/>
        <v>21973.564668210704</v>
      </c>
      <c r="X216" s="699">
        <f t="shared" si="89"/>
        <v>13475.208260560645</v>
      </c>
      <c r="Y216" s="698">
        <f t="shared" si="78"/>
        <v>2732558.3247784954</v>
      </c>
      <c r="Z216" s="698">
        <f t="shared" si="110"/>
        <v>35448.772928771345</v>
      </c>
      <c r="AB216" s="696">
        <f t="shared" si="80"/>
        <v>143</v>
      </c>
      <c r="AC216" s="340"/>
      <c r="AD216" s="340"/>
      <c r="AE216" s="340"/>
      <c r="AF216" s="699">
        <f t="shared" si="90"/>
        <v>23452.055217473757</v>
      </c>
      <c r="AG216" s="699">
        <f t="shared" si="79"/>
        <v>4891.1989587048292</v>
      </c>
      <c r="AH216" s="699">
        <f t="shared" si="91"/>
        <v>0</v>
      </c>
      <c r="AI216" s="698">
        <f t="shared" si="81"/>
        <v>2504511.0364383096</v>
      </c>
      <c r="AJ216" s="698">
        <f t="shared" si="92"/>
        <v>28343.254176178587</v>
      </c>
      <c r="AK216" s="699">
        <f t="shared" si="93"/>
        <v>23469.287934347063</v>
      </c>
      <c r="AL216" s="699">
        <f t="shared" si="94"/>
        <v>8635.5521257565633</v>
      </c>
      <c r="AM216" s="699">
        <f t="shared" si="95"/>
        <v>0</v>
      </c>
      <c r="AN216" s="698">
        <f t="shared" si="82"/>
        <v>2673287.5113766268</v>
      </c>
      <c r="AO216" s="698">
        <f t="shared" si="96"/>
        <v>32104.840060103626</v>
      </c>
      <c r="AP216" s="699">
        <f t="shared" si="97"/>
        <v>23272.702781403848</v>
      </c>
      <c r="AQ216" s="699">
        <f t="shared" si="98"/>
        <v>14271.899962559986</v>
      </c>
      <c r="AR216" s="699">
        <f t="shared" si="99"/>
        <v>0</v>
      </c>
      <c r="AS216" s="698">
        <f t="shared" si="83"/>
        <v>2894114.7549638413</v>
      </c>
      <c r="AT216" s="698">
        <f t="shared" si="100"/>
        <v>37544.602743963835</v>
      </c>
      <c r="AW216" s="699">
        <f t="shared" si="111"/>
        <v>20427.20275204576</v>
      </c>
      <c r="AX216" s="699">
        <f t="shared" si="112"/>
        <v>37711.839648799141</v>
      </c>
      <c r="AY216" s="698">
        <f t="shared" si="113"/>
        <v>3494083.5788855813</v>
      </c>
      <c r="AZ216" s="698">
        <f t="shared" si="102"/>
        <v>58139.042400844904</v>
      </c>
      <c r="BA216" s="971"/>
      <c r="BB216" s="699">
        <f t="shared" si="103"/>
        <v>20938.50098081581</v>
      </c>
      <c r="BC216" s="699">
        <f t="shared" si="104"/>
        <v>38655.776860866048</v>
      </c>
      <c r="BD216" s="699">
        <f t="shared" si="105"/>
        <v>0</v>
      </c>
      <c r="BE216" s="698">
        <f t="shared" si="106"/>
        <v>3581541.4049396096</v>
      </c>
      <c r="BF216" s="698">
        <f t="shared" si="107"/>
        <v>59594.277841681862</v>
      </c>
    </row>
    <row r="217" spans="6:58" s="68" customFormat="1" x14ac:dyDescent="0.2">
      <c r="F217" s="340"/>
      <c r="G217" s="260"/>
      <c r="H217" s="261"/>
      <c r="I217" s="261"/>
      <c r="J217" s="260"/>
      <c r="K217" s="696">
        <f t="shared" si="101"/>
        <v>144</v>
      </c>
      <c r="L217" s="340"/>
      <c r="M217" s="340"/>
      <c r="N217" s="340"/>
      <c r="O217" s="699">
        <f t="shared" si="84"/>
        <v>21607.228920595342</v>
      </c>
      <c r="P217" s="699">
        <f t="shared" si="85"/>
        <v>4456.0108259336157</v>
      </c>
      <c r="Q217" s="698">
        <f t="shared" si="76"/>
        <v>2281433.5999402301</v>
      </c>
      <c r="R217" s="698">
        <f t="shared" si="108"/>
        <v>26063.239746528958</v>
      </c>
      <c r="S217" s="699">
        <f t="shared" si="86"/>
        <v>21917.253822192513</v>
      </c>
      <c r="T217" s="699">
        <f t="shared" si="87"/>
        <v>7968.7783225232142</v>
      </c>
      <c r="U217" s="698">
        <f t="shared" si="77"/>
        <v>2466615.8255359069</v>
      </c>
      <c r="V217" s="698">
        <f t="shared" si="109"/>
        <v>29886.032144715726</v>
      </c>
      <c r="W217" s="699">
        <f t="shared" si="88"/>
        <v>22081.05965175599</v>
      </c>
      <c r="X217" s="699">
        <f t="shared" si="89"/>
        <v>13367.713277015358</v>
      </c>
      <c r="Y217" s="698">
        <f t="shared" si="78"/>
        <v>2710477.2651267392</v>
      </c>
      <c r="Z217" s="698">
        <f t="shared" si="110"/>
        <v>35448.772928771345</v>
      </c>
      <c r="AB217" s="696">
        <f t="shared" si="80"/>
        <v>144</v>
      </c>
      <c r="AC217" s="340"/>
      <c r="AD217" s="340"/>
      <c r="AE217" s="340"/>
      <c r="AF217" s="699">
        <f t="shared" si="90"/>
        <v>23497.431144218026</v>
      </c>
      <c r="AG217" s="699">
        <f t="shared" si="79"/>
        <v>4845.8230319605582</v>
      </c>
      <c r="AH217" s="699">
        <f t="shared" si="91"/>
        <v>0</v>
      </c>
      <c r="AI217" s="698">
        <f t="shared" si="81"/>
        <v>2481013.6052940916</v>
      </c>
      <c r="AJ217" s="698">
        <f t="shared" si="92"/>
        <v>28343.254176178583</v>
      </c>
      <c r="AK217" s="699">
        <f t="shared" si="93"/>
        <v>23544.441266439608</v>
      </c>
      <c r="AL217" s="699">
        <f t="shared" si="94"/>
        <v>8560.3987936640224</v>
      </c>
      <c r="AM217" s="699">
        <f t="shared" si="95"/>
        <v>0</v>
      </c>
      <c r="AN217" s="698">
        <f t="shared" si="82"/>
        <v>2649743.0701101874</v>
      </c>
      <c r="AO217" s="698">
        <f t="shared" si="96"/>
        <v>32104.84006010363</v>
      </c>
      <c r="AP217" s="699">
        <f t="shared" si="97"/>
        <v>23386.553166642461</v>
      </c>
      <c r="AQ217" s="699">
        <f t="shared" si="98"/>
        <v>14158.049577321373</v>
      </c>
      <c r="AR217" s="699">
        <f t="shared" si="99"/>
        <v>0</v>
      </c>
      <c r="AS217" s="698">
        <f t="shared" si="83"/>
        <v>2870728.201797199</v>
      </c>
      <c r="AT217" s="698">
        <f t="shared" si="100"/>
        <v>37544.602743963835</v>
      </c>
      <c r="AW217" s="699">
        <f t="shared" si="111"/>
        <v>20646.39325750203</v>
      </c>
      <c r="AX217" s="699">
        <f t="shared" si="112"/>
        <v>37492.649143342867</v>
      </c>
      <c r="AY217" s="698">
        <f t="shared" si="113"/>
        <v>3473437.1856280793</v>
      </c>
      <c r="AZ217" s="698">
        <f t="shared" si="102"/>
        <v>58139.042400844897</v>
      </c>
      <c r="BA217" s="971"/>
      <c r="BB217" s="699">
        <f t="shared" si="103"/>
        <v>21163.177881965279</v>
      </c>
      <c r="BC217" s="699">
        <f t="shared" si="104"/>
        <v>38431.099959716572</v>
      </c>
      <c r="BD217" s="699">
        <f t="shared" si="105"/>
        <v>0</v>
      </c>
      <c r="BE217" s="698">
        <f t="shared" si="106"/>
        <v>3560378.2270576442</v>
      </c>
      <c r="BF217" s="698">
        <f t="shared" si="107"/>
        <v>59594.277841681847</v>
      </c>
    </row>
    <row r="218" spans="6:58" s="68" customFormat="1" x14ac:dyDescent="0.2">
      <c r="F218" s="340"/>
      <c r="G218" s="260"/>
      <c r="H218" s="261"/>
      <c r="I218" s="261"/>
      <c r="J218" s="260"/>
      <c r="K218" s="696">
        <f t="shared" si="101"/>
        <v>145</v>
      </c>
      <c r="L218" s="340"/>
      <c r="M218" s="340"/>
      <c r="N218" s="340"/>
      <c r="O218" s="699">
        <f t="shared" si="84"/>
        <v>21649.035407385341</v>
      </c>
      <c r="P218" s="699">
        <f t="shared" si="85"/>
        <v>4414.2043391436155</v>
      </c>
      <c r="Q218" s="698">
        <f t="shared" si="76"/>
        <v>2259784.5645328448</v>
      </c>
      <c r="R218" s="698">
        <f t="shared" si="108"/>
        <v>26063.239746528958</v>
      </c>
      <c r="S218" s="699">
        <f t="shared" si="86"/>
        <v>21987.437232088185</v>
      </c>
      <c r="T218" s="699">
        <f t="shared" si="87"/>
        <v>7898.5949126275427</v>
      </c>
      <c r="U218" s="698">
        <f t="shared" si="77"/>
        <v>2444628.3883038186</v>
      </c>
      <c r="V218" s="698">
        <f t="shared" si="109"/>
        <v>29886.032144715726</v>
      </c>
      <c r="W218" s="699">
        <f t="shared" si="88"/>
        <v>22189.080502253761</v>
      </c>
      <c r="X218" s="699">
        <f t="shared" si="89"/>
        <v>13259.692426517586</v>
      </c>
      <c r="Y218" s="698">
        <f t="shared" si="78"/>
        <v>2688288.1846244852</v>
      </c>
      <c r="Z218" s="698">
        <f t="shared" si="110"/>
        <v>35448.772928771345</v>
      </c>
      <c r="AB218" s="696">
        <f t="shared" si="80"/>
        <v>145</v>
      </c>
      <c r="AC218" s="340"/>
      <c r="AD218" s="340"/>
      <c r="AE218" s="340"/>
      <c r="AF218" s="699">
        <f t="shared" si="90"/>
        <v>23542.894866027968</v>
      </c>
      <c r="AG218" s="699">
        <f t="shared" si="79"/>
        <v>4800.3593101506167</v>
      </c>
      <c r="AH218" s="699">
        <f t="shared" si="91"/>
        <v>0</v>
      </c>
      <c r="AI218" s="698">
        <f t="shared" si="81"/>
        <v>2457470.7104280638</v>
      </c>
      <c r="AJ218" s="698">
        <f t="shared" si="92"/>
        <v>28343.254176178583</v>
      </c>
      <c r="AK218" s="699">
        <f t="shared" si="93"/>
        <v>23619.835254462592</v>
      </c>
      <c r="AL218" s="699">
        <f t="shared" si="94"/>
        <v>8485.004805641036</v>
      </c>
      <c r="AM218" s="699">
        <f t="shared" si="95"/>
        <v>0</v>
      </c>
      <c r="AN218" s="698">
        <f t="shared" si="82"/>
        <v>2626123.234855725</v>
      </c>
      <c r="AO218" s="698">
        <f t="shared" si="96"/>
        <v>32104.840060103626</v>
      </c>
      <c r="AP218" s="699">
        <f t="shared" si="97"/>
        <v>23500.960509546912</v>
      </c>
      <c r="AQ218" s="699">
        <f t="shared" si="98"/>
        <v>14043.642234416922</v>
      </c>
      <c r="AR218" s="699">
        <f t="shared" si="99"/>
        <v>0</v>
      </c>
      <c r="AS218" s="698">
        <f t="shared" si="83"/>
        <v>2847227.2412876519</v>
      </c>
      <c r="AT218" s="698">
        <f t="shared" si="100"/>
        <v>37544.602743963835</v>
      </c>
      <c r="AW218" s="699">
        <f t="shared" si="111"/>
        <v>20867.9357481158</v>
      </c>
      <c r="AX218" s="699">
        <f t="shared" si="112"/>
        <v>37271.106652729097</v>
      </c>
      <c r="AY218" s="698">
        <f t="shared" si="113"/>
        <v>3452569.2498799637</v>
      </c>
      <c r="AZ218" s="698">
        <f t="shared" si="102"/>
        <v>58139.042400844897</v>
      </c>
      <c r="BA218" s="971"/>
      <c r="BB218" s="699">
        <f t="shared" si="103"/>
        <v>21390.265639076046</v>
      </c>
      <c r="BC218" s="699">
        <f t="shared" si="104"/>
        <v>38204.012202605809</v>
      </c>
      <c r="BD218" s="699">
        <f t="shared" si="105"/>
        <v>0</v>
      </c>
      <c r="BE218" s="698">
        <f t="shared" si="106"/>
        <v>3538987.9614185682</v>
      </c>
      <c r="BF218" s="698">
        <f t="shared" si="107"/>
        <v>59594.277841681855</v>
      </c>
    </row>
    <row r="219" spans="6:58" s="68" customFormat="1" x14ac:dyDescent="0.2">
      <c r="F219" s="340"/>
      <c r="G219" s="260"/>
      <c r="H219" s="261"/>
      <c r="I219" s="261"/>
      <c r="J219" s="260"/>
      <c r="K219" s="696">
        <f t="shared" si="101"/>
        <v>146</v>
      </c>
      <c r="L219" s="340"/>
      <c r="M219" s="340"/>
      <c r="N219" s="340"/>
      <c r="O219" s="699">
        <f t="shared" si="84"/>
        <v>21690.922782953079</v>
      </c>
      <c r="P219" s="699">
        <f t="shared" si="85"/>
        <v>4372.3169635758777</v>
      </c>
      <c r="Q219" s="698">
        <f t="shared" si="76"/>
        <v>2238093.6417498919</v>
      </c>
      <c r="R219" s="698">
        <f t="shared" si="108"/>
        <v>26063.239746528958</v>
      </c>
      <c r="S219" s="699">
        <f t="shared" si="86"/>
        <v>22057.845383234038</v>
      </c>
      <c r="T219" s="699">
        <f t="shared" si="87"/>
        <v>7828.1867614816892</v>
      </c>
      <c r="U219" s="698">
        <f t="shared" si="77"/>
        <v>2422570.5429205848</v>
      </c>
      <c r="V219" s="698">
        <f t="shared" si="109"/>
        <v>29886.032144715726</v>
      </c>
      <c r="W219" s="699">
        <f t="shared" si="88"/>
        <v>22297.629792252457</v>
      </c>
      <c r="X219" s="699">
        <f t="shared" si="89"/>
        <v>13151.143136518886</v>
      </c>
      <c r="Y219" s="698">
        <f t="shared" si="78"/>
        <v>2665990.5548322327</v>
      </c>
      <c r="Z219" s="698">
        <f t="shared" si="110"/>
        <v>35448.772928771345</v>
      </c>
      <c r="AB219" s="696">
        <f t="shared" si="80"/>
        <v>146</v>
      </c>
      <c r="AC219" s="340"/>
      <c r="AD219" s="340"/>
      <c r="AE219" s="340"/>
      <c r="AF219" s="699">
        <f t="shared" si="90"/>
        <v>23588.446552772806</v>
      </c>
      <c r="AG219" s="699">
        <f t="shared" si="79"/>
        <v>4754.8076234057789</v>
      </c>
      <c r="AH219" s="699">
        <f t="shared" si="91"/>
        <v>0</v>
      </c>
      <c r="AI219" s="698">
        <f t="shared" si="81"/>
        <v>2433882.2638752908</v>
      </c>
      <c r="AJ219" s="698">
        <f t="shared" si="92"/>
        <v>28343.254176178583</v>
      </c>
      <c r="AK219" s="699">
        <f t="shared" si="93"/>
        <v>23695.470669044214</v>
      </c>
      <c r="AL219" s="699">
        <f t="shared" si="94"/>
        <v>8409.3693910594156</v>
      </c>
      <c r="AM219" s="699">
        <f t="shared" si="95"/>
        <v>0</v>
      </c>
      <c r="AN219" s="698">
        <f t="shared" si="82"/>
        <v>2602427.7641866808</v>
      </c>
      <c r="AO219" s="698">
        <f t="shared" si="96"/>
        <v>32104.84006010363</v>
      </c>
      <c r="AP219" s="699">
        <f t="shared" si="97"/>
        <v>23615.927534761846</v>
      </c>
      <c r="AQ219" s="699">
        <f t="shared" si="98"/>
        <v>13928.675209201989</v>
      </c>
      <c r="AR219" s="699">
        <f t="shared" si="99"/>
        <v>0</v>
      </c>
      <c r="AS219" s="698">
        <f t="shared" si="83"/>
        <v>2823611.3137528901</v>
      </c>
      <c r="AT219" s="698">
        <f t="shared" si="100"/>
        <v>37544.602743963835</v>
      </c>
      <c r="AW219" s="699">
        <f t="shared" si="111"/>
        <v>21091.855461450043</v>
      </c>
      <c r="AX219" s="699">
        <f t="shared" si="112"/>
        <v>37047.186939394851</v>
      </c>
      <c r="AY219" s="698">
        <f t="shared" si="113"/>
        <v>3431477.3944185139</v>
      </c>
      <c r="AZ219" s="698">
        <f t="shared" si="102"/>
        <v>58139.04240084489</v>
      </c>
      <c r="BA219" s="971"/>
      <c r="BB219" s="699">
        <f t="shared" si="103"/>
        <v>21619.790121413866</v>
      </c>
      <c r="BC219" s="699">
        <f t="shared" si="104"/>
        <v>37974.487720267993</v>
      </c>
      <c r="BD219" s="699">
        <f t="shared" si="105"/>
        <v>0</v>
      </c>
      <c r="BE219" s="698">
        <f t="shared" si="106"/>
        <v>3517368.1712971544</v>
      </c>
      <c r="BF219" s="698">
        <f t="shared" si="107"/>
        <v>59594.277841681862</v>
      </c>
    </row>
    <row r="220" spans="6:58" s="68" customFormat="1" x14ac:dyDescent="0.2">
      <c r="F220" s="340"/>
      <c r="G220" s="260"/>
      <c r="H220" s="261"/>
      <c r="I220" s="261"/>
      <c r="J220" s="260"/>
      <c r="K220" s="696">
        <f t="shared" si="101"/>
        <v>147</v>
      </c>
      <c r="L220" s="340"/>
      <c r="M220" s="340"/>
      <c r="N220" s="340"/>
      <c r="O220" s="699">
        <f t="shared" si="84"/>
        <v>21732.891203805237</v>
      </c>
      <c r="P220" s="699">
        <f t="shared" si="85"/>
        <v>4330.348542723721</v>
      </c>
      <c r="Q220" s="698">
        <f t="shared" si="76"/>
        <v>2216360.7505460866</v>
      </c>
      <c r="R220" s="698">
        <f t="shared" si="108"/>
        <v>26063.239746528958</v>
      </c>
      <c r="S220" s="699">
        <f t="shared" si="86"/>
        <v>22128.4789952963</v>
      </c>
      <c r="T220" s="699">
        <f t="shared" si="87"/>
        <v>7757.5531494194274</v>
      </c>
      <c r="U220" s="698">
        <f t="shared" si="77"/>
        <v>2400442.0639252886</v>
      </c>
      <c r="V220" s="698">
        <f t="shared" si="109"/>
        <v>29886.032144715726</v>
      </c>
      <c r="W220" s="699">
        <f t="shared" si="88"/>
        <v>22406.710106885464</v>
      </c>
      <c r="X220" s="699">
        <f t="shared" si="89"/>
        <v>13042.062821885882</v>
      </c>
      <c r="Y220" s="698">
        <f t="shared" si="78"/>
        <v>2643583.8447253471</v>
      </c>
      <c r="Z220" s="698">
        <f t="shared" si="110"/>
        <v>35448.772928771345</v>
      </c>
      <c r="AB220" s="696">
        <f t="shared" si="80"/>
        <v>147</v>
      </c>
      <c r="AC220" s="340"/>
      <c r="AD220" s="340"/>
      <c r="AE220" s="340"/>
      <c r="AF220" s="699">
        <f t="shared" si="90"/>
        <v>23634.086374650433</v>
      </c>
      <c r="AG220" s="699">
        <f t="shared" si="79"/>
        <v>4709.1678015281514</v>
      </c>
      <c r="AH220" s="699">
        <f t="shared" si="91"/>
        <v>0</v>
      </c>
      <c r="AI220" s="698">
        <f t="shared" si="81"/>
        <v>2410248.1775006405</v>
      </c>
      <c r="AJ220" s="698">
        <f t="shared" si="92"/>
        <v>28343.254176178583</v>
      </c>
      <c r="AK220" s="699">
        <f t="shared" si="93"/>
        <v>23771.348283280382</v>
      </c>
      <c r="AL220" s="699">
        <f t="shared" si="94"/>
        <v>8333.4917768232517</v>
      </c>
      <c r="AM220" s="699">
        <f t="shared" si="95"/>
        <v>0</v>
      </c>
      <c r="AN220" s="698">
        <f t="shared" si="82"/>
        <v>2578656.4159034006</v>
      </c>
      <c r="AO220" s="698">
        <f t="shared" si="96"/>
        <v>32104.840060103634</v>
      </c>
      <c r="AP220" s="699">
        <f t="shared" si="97"/>
        <v>23731.456980260893</v>
      </c>
      <c r="AQ220" s="699">
        <f t="shared" si="98"/>
        <v>13813.14576370294</v>
      </c>
      <c r="AR220" s="699">
        <f t="shared" si="99"/>
        <v>0</v>
      </c>
      <c r="AS220" s="698">
        <f t="shared" si="83"/>
        <v>2799879.8567726291</v>
      </c>
      <c r="AT220" s="698">
        <f t="shared" si="100"/>
        <v>37544.602743963835</v>
      </c>
      <c r="AW220" s="699">
        <f t="shared" si="111"/>
        <v>21318.177905874927</v>
      </c>
      <c r="AX220" s="699">
        <f t="shared" si="112"/>
        <v>36820.864494969974</v>
      </c>
      <c r="AY220" s="698">
        <f t="shared" si="113"/>
        <v>3410159.2165126391</v>
      </c>
      <c r="AZ220" s="698">
        <f t="shared" si="102"/>
        <v>58139.042400844904</v>
      </c>
      <c r="BA220" s="971"/>
      <c r="BB220" s="699">
        <f t="shared" si="103"/>
        <v>21851.777475830098</v>
      </c>
      <c r="BC220" s="699">
        <f t="shared" si="104"/>
        <v>37742.50036585176</v>
      </c>
      <c r="BD220" s="699">
        <f t="shared" si="105"/>
        <v>0</v>
      </c>
      <c r="BE220" s="698">
        <f t="shared" si="106"/>
        <v>3495516.3938213242</v>
      </c>
      <c r="BF220" s="698">
        <f t="shared" si="107"/>
        <v>59594.277841681862</v>
      </c>
    </row>
    <row r="221" spans="6:58" s="68" customFormat="1" x14ac:dyDescent="0.2">
      <c r="F221" s="340"/>
      <c r="G221" s="260"/>
      <c r="H221" s="261"/>
      <c r="I221" s="261"/>
      <c r="J221" s="260"/>
      <c r="K221" s="696">
        <f t="shared" si="101"/>
        <v>148</v>
      </c>
      <c r="L221" s="340"/>
      <c r="M221" s="340"/>
      <c r="N221" s="340"/>
      <c r="O221" s="699">
        <f t="shared" si="84"/>
        <v>21774.940826751303</v>
      </c>
      <c r="P221" s="699">
        <f t="shared" si="85"/>
        <v>4288.2989197776551</v>
      </c>
      <c r="Q221" s="698">
        <f t="shared" si="76"/>
        <v>2194585.8097193353</v>
      </c>
      <c r="R221" s="698">
        <f t="shared" si="108"/>
        <v>26063.239746528958</v>
      </c>
      <c r="S221" s="699">
        <f t="shared" si="86"/>
        <v>22199.338790245707</v>
      </c>
      <c r="T221" s="699">
        <f t="shared" si="87"/>
        <v>7686.6933544700205</v>
      </c>
      <c r="U221" s="698">
        <f t="shared" si="77"/>
        <v>2378242.7251350428</v>
      </c>
      <c r="V221" s="698">
        <f t="shared" si="109"/>
        <v>29886.032144715726</v>
      </c>
      <c r="W221" s="699">
        <f t="shared" si="88"/>
        <v>22516.324043932655</v>
      </c>
      <c r="X221" s="699">
        <f t="shared" si="89"/>
        <v>12932.448884838692</v>
      </c>
      <c r="Y221" s="698">
        <f t="shared" si="78"/>
        <v>2621067.5206814143</v>
      </c>
      <c r="Z221" s="698">
        <f t="shared" si="110"/>
        <v>35448.772928771345</v>
      </c>
      <c r="AB221" s="696">
        <f t="shared" si="80"/>
        <v>148</v>
      </c>
      <c r="AC221" s="340"/>
      <c r="AD221" s="340"/>
      <c r="AE221" s="340"/>
      <c r="AF221" s="699">
        <f t="shared" si="90"/>
        <v>23679.814502188052</v>
      </c>
      <c r="AG221" s="699">
        <f t="shared" si="79"/>
        <v>4663.4396739905333</v>
      </c>
      <c r="AH221" s="699">
        <f t="shared" si="91"/>
        <v>0</v>
      </c>
      <c r="AI221" s="698">
        <f t="shared" si="81"/>
        <v>2386568.3629984525</v>
      </c>
      <c r="AJ221" s="698">
        <f t="shared" si="92"/>
        <v>28343.254176178583</v>
      </c>
      <c r="AK221" s="699">
        <f t="shared" si="93"/>
        <v>23847.468872742593</v>
      </c>
      <c r="AL221" s="699">
        <f t="shared" si="94"/>
        <v>8257.3711873610409</v>
      </c>
      <c r="AM221" s="699">
        <f t="shared" si="95"/>
        <v>0</v>
      </c>
      <c r="AN221" s="698">
        <f t="shared" si="82"/>
        <v>2554808.9470306579</v>
      </c>
      <c r="AO221" s="698">
        <f t="shared" si="96"/>
        <v>32104.840060103634</v>
      </c>
      <c r="AP221" s="699">
        <f t="shared" si="97"/>
        <v>23847.551597411901</v>
      </c>
      <c r="AQ221" s="699">
        <f t="shared" si="98"/>
        <v>13697.051146551934</v>
      </c>
      <c r="AR221" s="699">
        <f t="shared" si="99"/>
        <v>0</v>
      </c>
      <c r="AS221" s="698">
        <f t="shared" si="83"/>
        <v>2776032.3051752173</v>
      </c>
      <c r="AT221" s="698">
        <f t="shared" si="100"/>
        <v>37544.602743963835</v>
      </c>
      <c r="AW221" s="699">
        <f t="shared" si="111"/>
        <v>21546.928863473731</v>
      </c>
      <c r="AX221" s="699">
        <f t="shared" si="112"/>
        <v>36592.113537371173</v>
      </c>
      <c r="AY221" s="698">
        <f t="shared" si="113"/>
        <v>3388612.2876491654</v>
      </c>
      <c r="AZ221" s="698">
        <f t="shared" si="102"/>
        <v>58139.042400844904</v>
      </c>
      <c r="BA221" s="971"/>
      <c r="BB221" s="699">
        <f t="shared" si="103"/>
        <v>22086.254129740308</v>
      </c>
      <c r="BC221" s="699">
        <f t="shared" si="104"/>
        <v>37508.023711941547</v>
      </c>
      <c r="BD221" s="699">
        <f t="shared" si="105"/>
        <v>0</v>
      </c>
      <c r="BE221" s="698">
        <f t="shared" si="106"/>
        <v>3473430.1396915838</v>
      </c>
      <c r="BF221" s="698">
        <f t="shared" si="107"/>
        <v>59594.277841681855</v>
      </c>
    </row>
    <row r="222" spans="6:58" s="68" customFormat="1" x14ac:dyDescent="0.2">
      <c r="F222" s="340"/>
      <c r="G222" s="260"/>
      <c r="H222" s="261"/>
      <c r="I222" s="261"/>
      <c r="J222" s="260"/>
      <c r="K222" s="696">
        <f t="shared" si="101"/>
        <v>149</v>
      </c>
      <c r="L222" s="340"/>
      <c r="M222" s="340"/>
      <c r="N222" s="340"/>
      <c r="O222" s="699">
        <f t="shared" si="84"/>
        <v>21817.071808904173</v>
      </c>
      <c r="P222" s="699">
        <f t="shared" si="85"/>
        <v>4246.1679376247848</v>
      </c>
      <c r="Q222" s="698">
        <f t="shared" si="76"/>
        <v>2172768.7379104313</v>
      </c>
      <c r="R222" s="698">
        <f t="shared" si="108"/>
        <v>26063.239746528958</v>
      </c>
      <c r="S222" s="699">
        <f t="shared" si="86"/>
        <v>22270.425492364888</v>
      </c>
      <c r="T222" s="699">
        <f t="shared" si="87"/>
        <v>7615.6066523508407</v>
      </c>
      <c r="U222" s="698">
        <f t="shared" si="77"/>
        <v>2355972.2996426779</v>
      </c>
      <c r="V222" s="698">
        <f t="shared" si="109"/>
        <v>29886.032144715729</v>
      </c>
      <c r="W222" s="699">
        <f t="shared" si="88"/>
        <v>22626.474213882291</v>
      </c>
      <c r="X222" s="699">
        <f t="shared" si="89"/>
        <v>12822.298714889052</v>
      </c>
      <c r="Y222" s="698">
        <f t="shared" si="78"/>
        <v>2598441.0464675319</v>
      </c>
      <c r="Z222" s="698">
        <f t="shared" si="110"/>
        <v>35448.772928771345</v>
      </c>
      <c r="AB222" s="696">
        <f t="shared" si="80"/>
        <v>149</v>
      </c>
      <c r="AC222" s="340"/>
      <c r="AD222" s="340"/>
      <c r="AE222" s="340"/>
      <c r="AF222" s="699">
        <f t="shared" si="90"/>
        <v>23725.631106242807</v>
      </c>
      <c r="AG222" s="699">
        <f t="shared" si="79"/>
        <v>4617.6230699357784</v>
      </c>
      <c r="AH222" s="699">
        <f t="shared" si="91"/>
        <v>0</v>
      </c>
      <c r="AI222" s="698">
        <f t="shared" si="81"/>
        <v>2362842.7318922095</v>
      </c>
      <c r="AJ222" s="698">
        <f t="shared" si="92"/>
        <v>28343.254176178583</v>
      </c>
      <c r="AK222" s="699">
        <f t="shared" si="93"/>
        <v>23923.833215485898</v>
      </c>
      <c r="AL222" s="699">
        <f t="shared" si="94"/>
        <v>8181.0068446177338</v>
      </c>
      <c r="AM222" s="699">
        <f t="shared" si="95"/>
        <v>0</v>
      </c>
      <c r="AN222" s="698">
        <f t="shared" si="82"/>
        <v>2530885.1138151721</v>
      </c>
      <c r="AO222" s="698">
        <f t="shared" si="96"/>
        <v>32104.840060103634</v>
      </c>
      <c r="AP222" s="699">
        <f t="shared" si="97"/>
        <v>23964.214151042434</v>
      </c>
      <c r="AQ222" s="699">
        <f t="shared" si="98"/>
        <v>13580.388592921405</v>
      </c>
      <c r="AR222" s="699">
        <f t="shared" si="99"/>
        <v>0</v>
      </c>
      <c r="AS222" s="698">
        <f t="shared" si="83"/>
        <v>2752068.0910241748</v>
      </c>
      <c r="AT222" s="698">
        <f t="shared" si="100"/>
        <v>37544.602743963842</v>
      </c>
      <c r="AW222" s="699">
        <f t="shared" si="111"/>
        <v>21778.134392979828</v>
      </c>
      <c r="AX222" s="699">
        <f t="shared" si="112"/>
        <v>36360.908007865059</v>
      </c>
      <c r="AY222" s="698">
        <f t="shared" si="113"/>
        <v>3366834.1532561854</v>
      </c>
      <c r="AZ222" s="698">
        <f t="shared" si="102"/>
        <v>58139.04240084489</v>
      </c>
      <c r="BA222" s="971"/>
      <c r="BB222" s="699">
        <f t="shared" si="103"/>
        <v>22323.246794134779</v>
      </c>
      <c r="BC222" s="699">
        <f t="shared" si="104"/>
        <v>37271.031047547076</v>
      </c>
      <c r="BD222" s="699">
        <f t="shared" si="105"/>
        <v>0</v>
      </c>
      <c r="BE222" s="698">
        <f t="shared" si="106"/>
        <v>3451106.892897449</v>
      </c>
      <c r="BF222" s="698">
        <f t="shared" si="107"/>
        <v>59594.277841681855</v>
      </c>
    </row>
    <row r="223" spans="6:58" s="68" customFormat="1" x14ac:dyDescent="0.2">
      <c r="F223" s="340"/>
      <c r="G223" s="260"/>
      <c r="H223" s="261"/>
      <c r="I223" s="261"/>
      <c r="J223" s="260"/>
      <c r="K223" s="696">
        <f t="shared" si="101"/>
        <v>150</v>
      </c>
      <c r="L223" s="340"/>
      <c r="M223" s="340"/>
      <c r="N223" s="340"/>
      <c r="O223" s="699">
        <f t="shared" si="84"/>
        <v>21859.284307680729</v>
      </c>
      <c r="P223" s="699">
        <f t="shared" si="85"/>
        <v>4203.9554388482275</v>
      </c>
      <c r="Q223" s="698">
        <f t="shared" si="76"/>
        <v>2150909.4536027508</v>
      </c>
      <c r="R223" s="698">
        <f t="shared" si="108"/>
        <v>26063.239746528958</v>
      </c>
      <c r="S223" s="699">
        <f t="shared" si="86"/>
        <v>22341.739828255773</v>
      </c>
      <c r="T223" s="699">
        <f t="shared" si="87"/>
        <v>7544.2923164599533</v>
      </c>
      <c r="U223" s="698">
        <f t="shared" si="77"/>
        <v>2333630.5598144219</v>
      </c>
      <c r="V223" s="698">
        <f t="shared" si="109"/>
        <v>29886.032144715726</v>
      </c>
      <c r="W223" s="699">
        <f t="shared" si="88"/>
        <v>22737.163239993191</v>
      </c>
      <c r="X223" s="699">
        <f t="shared" si="89"/>
        <v>12711.609688778155</v>
      </c>
      <c r="Y223" s="698">
        <f t="shared" si="78"/>
        <v>2575703.8832275388</v>
      </c>
      <c r="Z223" s="698">
        <f t="shared" si="110"/>
        <v>35448.772928771345</v>
      </c>
      <c r="AB223" s="696">
        <f t="shared" si="80"/>
        <v>150</v>
      </c>
      <c r="AC223" s="340"/>
      <c r="AD223" s="340"/>
      <c r="AE223" s="340"/>
      <c r="AF223" s="699">
        <f t="shared" si="90"/>
        <v>23771.536358002424</v>
      </c>
      <c r="AG223" s="699">
        <f t="shared" si="79"/>
        <v>4571.7178181761647</v>
      </c>
      <c r="AH223" s="699">
        <f t="shared" si="91"/>
        <v>0</v>
      </c>
      <c r="AI223" s="698">
        <f t="shared" si="81"/>
        <v>2339071.1955342069</v>
      </c>
      <c r="AJ223" s="698">
        <f t="shared" si="92"/>
        <v>28343.254176178591</v>
      </c>
      <c r="AK223" s="699">
        <f t="shared" si="93"/>
        <v>24000.44209205683</v>
      </c>
      <c r="AL223" s="699">
        <f t="shared" si="94"/>
        <v>8104.3979680468019</v>
      </c>
      <c r="AM223" s="699">
        <f t="shared" si="95"/>
        <v>0</v>
      </c>
      <c r="AN223" s="698">
        <f t="shared" si="82"/>
        <v>2506884.6717231153</v>
      </c>
      <c r="AO223" s="698">
        <f t="shared" si="96"/>
        <v>32104.840060103634</v>
      </c>
      <c r="AP223" s="699">
        <f t="shared" si="97"/>
        <v>24081.447419505639</v>
      </c>
      <c r="AQ223" s="699">
        <f t="shared" si="98"/>
        <v>13463.155324458194</v>
      </c>
      <c r="AR223" s="699">
        <f t="shared" si="99"/>
        <v>0</v>
      </c>
      <c r="AS223" s="698">
        <f t="shared" si="83"/>
        <v>2727986.6436046693</v>
      </c>
      <c r="AT223" s="698">
        <f t="shared" si="100"/>
        <v>37544.602743963835</v>
      </c>
      <c r="AW223" s="699">
        <f t="shared" si="111"/>
        <v>22011.820832745238</v>
      </c>
      <c r="AX223" s="699">
        <f t="shared" si="112"/>
        <v>36127.22156809966</v>
      </c>
      <c r="AY223" s="698">
        <f t="shared" si="113"/>
        <v>3344822.3324234402</v>
      </c>
      <c r="AZ223" s="698">
        <f t="shared" si="102"/>
        <v>58139.042400844897</v>
      </c>
      <c r="BA223" s="971"/>
      <c r="BB223" s="699">
        <f t="shared" si="103"/>
        <v>22562.782466621378</v>
      </c>
      <c r="BC223" s="699">
        <f t="shared" si="104"/>
        <v>37031.495375060469</v>
      </c>
      <c r="BD223" s="699">
        <f t="shared" si="105"/>
        <v>0</v>
      </c>
      <c r="BE223" s="698">
        <f t="shared" si="106"/>
        <v>3428544.1104308274</v>
      </c>
      <c r="BF223" s="698">
        <f t="shared" si="107"/>
        <v>59594.277841681847</v>
      </c>
    </row>
    <row r="224" spans="6:58" s="68" customFormat="1" x14ac:dyDescent="0.2">
      <c r="F224" s="340"/>
      <c r="G224" s="260"/>
      <c r="H224" s="261"/>
      <c r="I224" s="261"/>
      <c r="J224" s="260"/>
      <c r="K224" s="696">
        <f t="shared" si="101"/>
        <v>151</v>
      </c>
      <c r="L224" s="340"/>
      <c r="M224" s="340"/>
      <c r="N224" s="340"/>
      <c r="O224" s="699">
        <f t="shared" si="84"/>
        <v>21901.578480802429</v>
      </c>
      <c r="P224" s="699">
        <f t="shared" si="85"/>
        <v>4161.6612657265268</v>
      </c>
      <c r="Q224" s="698">
        <f t="shared" si="76"/>
        <v>2129007.8751219483</v>
      </c>
      <c r="R224" s="698">
        <f t="shared" si="108"/>
        <v>26063.239746528954</v>
      </c>
      <c r="S224" s="699">
        <f t="shared" si="86"/>
        <v>22413.282526847022</v>
      </c>
      <c r="T224" s="699">
        <f t="shared" si="87"/>
        <v>7472.7496178687097</v>
      </c>
      <c r="U224" s="698">
        <f t="shared" si="77"/>
        <v>2311217.277287575</v>
      </c>
      <c r="V224" s="698">
        <f t="shared" si="109"/>
        <v>29886.032144715733</v>
      </c>
      <c r="W224" s="699">
        <f t="shared" si="88"/>
        <v>22848.393758357175</v>
      </c>
      <c r="X224" s="699">
        <f t="shared" si="89"/>
        <v>12600.379170414169</v>
      </c>
      <c r="Y224" s="698">
        <f t="shared" si="78"/>
        <v>2552855.4894691817</v>
      </c>
      <c r="Z224" s="698">
        <f t="shared" si="110"/>
        <v>35448.772928771345</v>
      </c>
      <c r="AB224" s="696">
        <f t="shared" si="80"/>
        <v>151</v>
      </c>
      <c r="AC224" s="340"/>
      <c r="AD224" s="340"/>
      <c r="AE224" s="340"/>
      <c r="AF224" s="699">
        <f t="shared" si="90"/>
        <v>23817.530428985836</v>
      </c>
      <c r="AG224" s="699">
        <f t="shared" si="79"/>
        <v>4525.7237471927465</v>
      </c>
      <c r="AH224" s="699">
        <f t="shared" si="91"/>
        <v>0</v>
      </c>
      <c r="AI224" s="698">
        <f t="shared" si="81"/>
        <v>2315253.6651052209</v>
      </c>
      <c r="AJ224" s="698">
        <f t="shared" si="92"/>
        <v>28343.254176178583</v>
      </c>
      <c r="AK224" s="699">
        <f t="shared" si="93"/>
        <v>24077.296285501387</v>
      </c>
      <c r="AL224" s="699">
        <f t="shared" si="94"/>
        <v>8027.5437746022508</v>
      </c>
      <c r="AM224" s="699">
        <f t="shared" si="95"/>
        <v>0</v>
      </c>
      <c r="AN224" s="698">
        <f t="shared" si="82"/>
        <v>2482807.375437614</v>
      </c>
      <c r="AO224" s="698">
        <f t="shared" si="96"/>
        <v>32104.840060103637</v>
      </c>
      <c r="AP224" s="699">
        <f t="shared" si="97"/>
        <v>24199.254194746412</v>
      </c>
      <c r="AQ224" s="699">
        <f t="shared" si="98"/>
        <v>13345.348549217422</v>
      </c>
      <c r="AR224" s="699">
        <f t="shared" si="99"/>
        <v>0</v>
      </c>
      <c r="AS224" s="698">
        <f t="shared" si="83"/>
        <v>2703787.389409923</v>
      </c>
      <c r="AT224" s="698">
        <f t="shared" si="100"/>
        <v>37544.602743963835</v>
      </c>
      <c r="AW224" s="699">
        <f t="shared" si="111"/>
        <v>22248.014803741051</v>
      </c>
      <c r="AX224" s="699">
        <f t="shared" si="112"/>
        <v>35891.02759710385</v>
      </c>
      <c r="AY224" s="698">
        <f t="shared" si="113"/>
        <v>3322574.3176196991</v>
      </c>
      <c r="AZ224" s="698">
        <f t="shared" si="102"/>
        <v>58139.042400844904</v>
      </c>
      <c r="BA224" s="971"/>
      <c r="BB224" s="699">
        <f t="shared" si="103"/>
        <v>22804.888434501059</v>
      </c>
      <c r="BC224" s="699">
        <f t="shared" si="104"/>
        <v>36789.389407180788</v>
      </c>
      <c r="BD224" s="699">
        <f t="shared" si="105"/>
        <v>0</v>
      </c>
      <c r="BE224" s="698">
        <f t="shared" si="106"/>
        <v>3405739.2219963265</v>
      </c>
      <c r="BF224" s="698">
        <f t="shared" si="107"/>
        <v>59594.277841681847</v>
      </c>
    </row>
    <row r="225" spans="6:66" s="68" customFormat="1" x14ac:dyDescent="0.2">
      <c r="F225" s="340"/>
      <c r="G225" s="260"/>
      <c r="H225" s="261"/>
      <c r="I225" s="261"/>
      <c r="J225" s="260"/>
      <c r="K225" s="696">
        <f t="shared" si="101"/>
        <v>152</v>
      </c>
      <c r="L225" s="340"/>
      <c r="M225" s="340"/>
      <c r="N225" s="340"/>
      <c r="O225" s="699">
        <f t="shared" si="84"/>
        <v>21943.954486295897</v>
      </c>
      <c r="P225" s="699">
        <f t="shared" si="85"/>
        <v>4119.2852602330577</v>
      </c>
      <c r="Q225" s="698">
        <f t="shared" si="76"/>
        <v>2107063.9206356523</v>
      </c>
      <c r="R225" s="698">
        <f t="shared" si="108"/>
        <v>26063.239746528954</v>
      </c>
      <c r="S225" s="699">
        <f t="shared" si="86"/>
        <v>22485.054319401446</v>
      </c>
      <c r="T225" s="699">
        <f t="shared" si="87"/>
        <v>7400.9778253142813</v>
      </c>
      <c r="U225" s="698">
        <f t="shared" si="77"/>
        <v>2288732.2229681737</v>
      </c>
      <c r="V225" s="698">
        <f t="shared" si="109"/>
        <v>29886.032144715726</v>
      </c>
      <c r="W225" s="699">
        <f t="shared" si="88"/>
        <v>22960.168417961861</v>
      </c>
      <c r="X225" s="699">
        <f t="shared" si="89"/>
        <v>12488.604510809486</v>
      </c>
      <c r="Y225" s="698">
        <f t="shared" si="78"/>
        <v>2529895.3210512199</v>
      </c>
      <c r="Z225" s="698">
        <f t="shared" si="110"/>
        <v>35448.772928771345</v>
      </c>
      <c r="AB225" s="696">
        <f t="shared" si="80"/>
        <v>152</v>
      </c>
      <c r="AC225" s="340"/>
      <c r="AD225" s="340"/>
      <c r="AE225" s="340"/>
      <c r="AF225" s="699">
        <f t="shared" si="90"/>
        <v>23863.613491043867</v>
      </c>
      <c r="AG225" s="699">
        <f t="shared" si="79"/>
        <v>4479.6406851347192</v>
      </c>
      <c r="AH225" s="699">
        <f t="shared" si="91"/>
        <v>0</v>
      </c>
      <c r="AI225" s="698">
        <f t="shared" si="81"/>
        <v>2291390.0516141769</v>
      </c>
      <c r="AJ225" s="698">
        <f t="shared" si="92"/>
        <v>28343.254176178587</v>
      </c>
      <c r="AK225" s="699">
        <f t="shared" si="93"/>
        <v>24154.396581373021</v>
      </c>
      <c r="AL225" s="699">
        <f t="shared" si="94"/>
        <v>7950.4434787306109</v>
      </c>
      <c r="AM225" s="699">
        <f t="shared" si="95"/>
        <v>0</v>
      </c>
      <c r="AN225" s="698">
        <f t="shared" si="82"/>
        <v>2458652.9788562409</v>
      </c>
      <c r="AO225" s="698">
        <f t="shared" si="96"/>
        <v>32104.840060103634</v>
      </c>
      <c r="AP225" s="699">
        <f t="shared" si="97"/>
        <v>24317.637282367861</v>
      </c>
      <c r="AQ225" s="699">
        <f t="shared" si="98"/>
        <v>13226.965461595975</v>
      </c>
      <c r="AR225" s="699">
        <f t="shared" si="99"/>
        <v>0</v>
      </c>
      <c r="AS225" s="698">
        <f t="shared" si="83"/>
        <v>2679469.7521275552</v>
      </c>
      <c r="AT225" s="698">
        <f t="shared" si="100"/>
        <v>37544.602743963835</v>
      </c>
      <c r="AW225" s="699">
        <f t="shared" si="111"/>
        <v>22486.74321258999</v>
      </c>
      <c r="AX225" s="699">
        <f t="shared" si="112"/>
        <v>35652.299188254925</v>
      </c>
      <c r="AY225" s="698">
        <f t="shared" si="113"/>
        <v>3300087.5744071091</v>
      </c>
      <c r="AZ225" s="698">
        <f t="shared" si="102"/>
        <v>58139.042400844919</v>
      </c>
      <c r="BA225" s="971"/>
      <c r="BB225" s="699">
        <f t="shared" si="103"/>
        <v>23049.592277876363</v>
      </c>
      <c r="BC225" s="699">
        <f t="shared" si="104"/>
        <v>36544.685563805491</v>
      </c>
      <c r="BD225" s="699">
        <f t="shared" si="105"/>
        <v>0</v>
      </c>
      <c r="BE225" s="698">
        <f t="shared" si="106"/>
        <v>3382689.6297184499</v>
      </c>
      <c r="BF225" s="698">
        <f t="shared" si="107"/>
        <v>59594.277841681855</v>
      </c>
    </row>
    <row r="226" spans="6:66" s="68" customFormat="1" x14ac:dyDescent="0.2">
      <c r="F226" s="340"/>
      <c r="G226" s="260"/>
      <c r="H226" s="261"/>
      <c r="I226" s="261"/>
      <c r="J226" s="260"/>
      <c r="K226" s="696">
        <f t="shared" si="101"/>
        <v>153</v>
      </c>
      <c r="L226" s="340"/>
      <c r="M226" s="340"/>
      <c r="N226" s="340"/>
      <c r="O226" s="699">
        <f t="shared" si="84"/>
        <v>21986.412482493513</v>
      </c>
      <c r="P226" s="699">
        <f t="shared" si="85"/>
        <v>4076.8272640354403</v>
      </c>
      <c r="Q226" s="698">
        <f t="shared" si="76"/>
        <v>2085077.5081531587</v>
      </c>
      <c r="R226" s="698">
        <f t="shared" si="108"/>
        <v>26063.239746528954</v>
      </c>
      <c r="S226" s="699">
        <f t="shared" si="86"/>
        <v>22557.055939523543</v>
      </c>
      <c r="T226" s="699">
        <f t="shared" si="87"/>
        <v>7328.9762051921862</v>
      </c>
      <c r="U226" s="698">
        <f t="shared" si="77"/>
        <v>2266175.1670286502</v>
      </c>
      <c r="V226" s="698">
        <f t="shared" si="109"/>
        <v>29886.032144715729</v>
      </c>
      <c r="W226" s="699">
        <f t="shared" si="88"/>
        <v>23072.489880753754</v>
      </c>
      <c r="X226" s="699">
        <f t="shared" si="89"/>
        <v>12376.283048017589</v>
      </c>
      <c r="Y226" s="698">
        <f t="shared" si="78"/>
        <v>2506822.8311704663</v>
      </c>
      <c r="Z226" s="698">
        <f t="shared" si="110"/>
        <v>35448.772928771345</v>
      </c>
      <c r="AB226" s="696">
        <f t="shared" si="80"/>
        <v>153</v>
      </c>
      <c r="AC226" s="340"/>
      <c r="AD226" s="340"/>
      <c r="AE226" s="340"/>
      <c r="AF226" s="699">
        <f t="shared" si="90"/>
        <v>23909.785716359813</v>
      </c>
      <c r="AG226" s="699">
        <f t="shared" si="79"/>
        <v>4433.4684598187723</v>
      </c>
      <c r="AH226" s="699">
        <f t="shared" si="91"/>
        <v>0</v>
      </c>
      <c r="AI226" s="698">
        <f t="shared" si="81"/>
        <v>2267480.265897817</v>
      </c>
      <c r="AJ226" s="698">
        <f t="shared" si="92"/>
        <v>28343.254176178583</v>
      </c>
      <c r="AK226" s="699">
        <f t="shared" si="93"/>
        <v>24231.743767740714</v>
      </c>
      <c r="AL226" s="699">
        <f t="shared" si="94"/>
        <v>7873.0962923629186</v>
      </c>
      <c r="AM226" s="699">
        <f t="shared" si="95"/>
        <v>0</v>
      </c>
      <c r="AN226" s="698">
        <f t="shared" si="82"/>
        <v>2434421.2350885002</v>
      </c>
      <c r="AO226" s="698">
        <f t="shared" si="96"/>
        <v>32104.840060103634</v>
      </c>
      <c r="AP226" s="699">
        <f t="shared" si="97"/>
        <v>24436.599501698169</v>
      </c>
      <c r="AQ226" s="699">
        <f t="shared" si="98"/>
        <v>13108.003242265668</v>
      </c>
      <c r="AR226" s="699">
        <f t="shared" si="99"/>
        <v>0</v>
      </c>
      <c r="AS226" s="698">
        <f t="shared" si="83"/>
        <v>2655033.1526258569</v>
      </c>
      <c r="AT226" s="698">
        <f t="shared" si="100"/>
        <v>37544.602743963835</v>
      </c>
      <c r="AW226" s="699">
        <f t="shared" si="111"/>
        <v>22728.033254631566</v>
      </c>
      <c r="AX226" s="699">
        <f t="shared" si="112"/>
        <v>35411.009146213335</v>
      </c>
      <c r="AY226" s="698">
        <f t="shared" si="113"/>
        <v>3277359.5411524773</v>
      </c>
      <c r="AZ226" s="698">
        <f t="shared" si="102"/>
        <v>58139.042400844904</v>
      </c>
      <c r="BA226" s="971"/>
      <c r="BB226" s="699">
        <f t="shared" si="103"/>
        <v>23296.921872793249</v>
      </c>
      <c r="BC226" s="699">
        <f t="shared" si="104"/>
        <v>36297.355968888602</v>
      </c>
      <c r="BD226" s="699">
        <f t="shared" si="105"/>
        <v>0</v>
      </c>
      <c r="BE226" s="698">
        <f t="shared" si="106"/>
        <v>3359392.7078456567</v>
      </c>
      <c r="BF226" s="698">
        <f t="shared" si="107"/>
        <v>59594.277841681847</v>
      </c>
    </row>
    <row r="227" spans="6:66" s="68" customFormat="1" x14ac:dyDescent="0.2">
      <c r="F227" s="340"/>
      <c r="G227" s="260"/>
      <c r="H227" s="261"/>
      <c r="I227" s="261"/>
      <c r="J227" s="260"/>
      <c r="K227" s="696">
        <f t="shared" si="101"/>
        <v>154</v>
      </c>
      <c r="L227" s="340"/>
      <c r="M227" s="340"/>
      <c r="N227" s="340"/>
      <c r="O227" s="699">
        <f t="shared" si="84"/>
        <v>22028.952628034007</v>
      </c>
      <c r="P227" s="699">
        <f t="shared" si="85"/>
        <v>4034.2871184949495</v>
      </c>
      <c r="Q227" s="698">
        <f t="shared" si="76"/>
        <v>2063048.5555251248</v>
      </c>
      <c r="R227" s="698">
        <f t="shared" si="108"/>
        <v>26063.239746528958</v>
      </c>
      <c r="S227" s="699">
        <f t="shared" si="86"/>
        <v>22629.288123166923</v>
      </c>
      <c r="T227" s="699">
        <f t="shared" si="87"/>
        <v>7256.7440215488077</v>
      </c>
      <c r="U227" s="698">
        <f t="shared" si="77"/>
        <v>2243545.8789054831</v>
      </c>
      <c r="V227" s="698">
        <f t="shared" si="109"/>
        <v>29886.032144715733</v>
      </c>
      <c r="W227" s="699">
        <f t="shared" si="88"/>
        <v>23185.360821701655</v>
      </c>
      <c r="X227" s="699">
        <f t="shared" si="89"/>
        <v>12263.412107069695</v>
      </c>
      <c r="Y227" s="698">
        <f t="shared" si="78"/>
        <v>2483637.4703487647</v>
      </c>
      <c r="Z227" s="698">
        <f t="shared" si="110"/>
        <v>35448.772928771352</v>
      </c>
      <c r="AB227" s="696">
        <f t="shared" si="80"/>
        <v>154</v>
      </c>
      <c r="AC227" s="340"/>
      <c r="AD227" s="340"/>
      <c r="AE227" s="340"/>
      <c r="AF227" s="699">
        <f t="shared" si="90"/>
        <v>23956.047277450136</v>
      </c>
      <c r="AG227" s="699">
        <f t="shared" si="79"/>
        <v>4387.2068987284492</v>
      </c>
      <c r="AH227" s="699">
        <f t="shared" si="91"/>
        <v>0</v>
      </c>
      <c r="AI227" s="698">
        <f t="shared" si="81"/>
        <v>2243524.2186203669</v>
      </c>
      <c r="AJ227" s="698">
        <f t="shared" si="92"/>
        <v>28343.254176178583</v>
      </c>
      <c r="AK227" s="699">
        <f t="shared" si="93"/>
        <v>24309.338635196971</v>
      </c>
      <c r="AL227" s="699">
        <f t="shared" si="94"/>
        <v>7795.5014249066598</v>
      </c>
      <c r="AM227" s="699">
        <f t="shared" si="95"/>
        <v>0</v>
      </c>
      <c r="AN227" s="698">
        <f t="shared" si="82"/>
        <v>2410111.8964533033</v>
      </c>
      <c r="AO227" s="698">
        <f t="shared" si="96"/>
        <v>32104.84006010363</v>
      </c>
      <c r="AP227" s="699">
        <f t="shared" si="97"/>
        <v>24556.143685857693</v>
      </c>
      <c r="AQ227" s="699">
        <f t="shared" si="98"/>
        <v>12988.459058106146</v>
      </c>
      <c r="AR227" s="699">
        <f t="shared" si="99"/>
        <v>0</v>
      </c>
      <c r="AS227" s="698">
        <f t="shared" si="83"/>
        <v>2630477.0089399992</v>
      </c>
      <c r="AT227" s="698">
        <f t="shared" si="100"/>
        <v>37544.602743963842</v>
      </c>
      <c r="AV227" s="696"/>
      <c r="AW227" s="699">
        <f t="shared" si="111"/>
        <v>22971.912417020092</v>
      </c>
      <c r="AX227" s="699">
        <f t="shared" si="112"/>
        <v>35167.129983824801</v>
      </c>
      <c r="AY227" s="698">
        <f t="shared" si="113"/>
        <v>3254387.6287354571</v>
      </c>
      <c r="AZ227" s="698">
        <f t="shared" si="102"/>
        <v>58139.04240084489</v>
      </c>
      <c r="BA227" s="971"/>
      <c r="BB227" s="699">
        <f t="shared" si="103"/>
        <v>23546.90539441671</v>
      </c>
      <c r="BC227" s="699">
        <f t="shared" si="104"/>
        <v>36047.372447265145</v>
      </c>
      <c r="BD227" s="699">
        <f t="shared" si="105"/>
        <v>0</v>
      </c>
      <c r="BE227" s="698">
        <f t="shared" si="106"/>
        <v>3335845.8024512399</v>
      </c>
      <c r="BF227" s="698">
        <f t="shared" si="107"/>
        <v>59594.277841681855</v>
      </c>
      <c r="BG227" s="699"/>
      <c r="BH227" s="698"/>
      <c r="BI227" s="698"/>
      <c r="BJ227" s="699"/>
      <c r="BK227" s="699"/>
      <c r="BL227" s="699"/>
      <c r="BM227" s="698"/>
      <c r="BN227" s="698"/>
    </row>
    <row r="228" spans="6:66" s="68" customFormat="1" x14ac:dyDescent="0.2">
      <c r="F228" s="340"/>
      <c r="G228" s="260"/>
      <c r="H228" s="261"/>
      <c r="I228" s="261"/>
      <c r="J228" s="260"/>
      <c r="K228" s="696">
        <f t="shared" si="101"/>
        <v>155</v>
      </c>
      <c r="L228" s="340"/>
      <c r="M228" s="340"/>
      <c r="N228" s="340"/>
      <c r="O228" s="699">
        <f t="shared" si="84"/>
        <v>22071.57508186304</v>
      </c>
      <c r="P228" s="699">
        <f t="shared" si="85"/>
        <v>3991.664664665916</v>
      </c>
      <c r="Q228" s="698">
        <f t="shared" si="76"/>
        <v>2040976.9804432618</v>
      </c>
      <c r="R228" s="698">
        <f t="shared" si="108"/>
        <v>26063.239746528958</v>
      </c>
      <c r="S228" s="699">
        <f t="shared" si="86"/>
        <v>22701.75160864188</v>
      </c>
      <c r="T228" s="699">
        <f t="shared" si="87"/>
        <v>7184.2805360738475</v>
      </c>
      <c r="U228" s="698">
        <f t="shared" si="77"/>
        <v>2220844.1272968412</v>
      </c>
      <c r="V228" s="698">
        <f t="shared" si="109"/>
        <v>29886.032144715726</v>
      </c>
      <c r="W228" s="699">
        <f t="shared" si="88"/>
        <v>23298.783928860317</v>
      </c>
      <c r="X228" s="699">
        <f t="shared" si="89"/>
        <v>12149.988999911029</v>
      </c>
      <c r="Y228" s="698">
        <f t="shared" si="78"/>
        <v>2460338.6864199042</v>
      </c>
      <c r="Z228" s="698">
        <f t="shared" si="110"/>
        <v>35448.772928771345</v>
      </c>
      <c r="AB228" s="696">
        <f t="shared" si="80"/>
        <v>155</v>
      </c>
      <c r="AC228" s="340"/>
      <c r="AD228" s="340"/>
      <c r="AE228" s="340"/>
      <c r="AF228" s="699">
        <f t="shared" si="90"/>
        <v>24002.398347165079</v>
      </c>
      <c r="AG228" s="699">
        <f t="shared" si="79"/>
        <v>4340.8558290135034</v>
      </c>
      <c r="AH228" s="699">
        <f t="shared" si="91"/>
        <v>0</v>
      </c>
      <c r="AI228" s="698">
        <f t="shared" si="81"/>
        <v>2219521.8202732019</v>
      </c>
      <c r="AJ228" s="698">
        <f t="shared" si="92"/>
        <v>28343.254176178583</v>
      </c>
      <c r="AK228" s="699">
        <f t="shared" si="93"/>
        <v>24387.181976865952</v>
      </c>
      <c r="AL228" s="699">
        <f t="shared" si="94"/>
        <v>7717.6580832376794</v>
      </c>
      <c r="AM228" s="699">
        <f t="shared" si="95"/>
        <v>0</v>
      </c>
      <c r="AN228" s="698">
        <f t="shared" si="82"/>
        <v>2385724.7144764373</v>
      </c>
      <c r="AO228" s="698">
        <f t="shared" si="96"/>
        <v>32104.84006010363</v>
      </c>
      <c r="AP228" s="699">
        <f t="shared" si="97"/>
        <v>24676.27268182646</v>
      </c>
      <c r="AQ228" s="699">
        <f t="shared" si="98"/>
        <v>12868.330062137378</v>
      </c>
      <c r="AR228" s="699">
        <f t="shared" si="99"/>
        <v>0</v>
      </c>
      <c r="AS228" s="698">
        <f t="shared" si="83"/>
        <v>2605800.7362581729</v>
      </c>
      <c r="AT228" s="698">
        <f t="shared" si="100"/>
        <v>37544.602743963842</v>
      </c>
      <c r="AV228" s="696"/>
      <c r="AW228" s="699">
        <f t="shared" si="111"/>
        <v>23218.408481855964</v>
      </c>
      <c r="AX228" s="699">
        <f t="shared" si="112"/>
        <v>34920.633918988933</v>
      </c>
      <c r="AY228" s="698">
        <f t="shared" si="113"/>
        <v>3231169.2202536012</v>
      </c>
      <c r="AZ228" s="698">
        <f t="shared" si="102"/>
        <v>58139.042400844897</v>
      </c>
      <c r="BA228" s="971"/>
      <c r="BB228" s="699">
        <f t="shared" si="103"/>
        <v>23799.57132024036</v>
      </c>
      <c r="BC228" s="699">
        <f t="shared" si="104"/>
        <v>35794.706521441491</v>
      </c>
      <c r="BD228" s="699">
        <f t="shared" si="105"/>
        <v>0</v>
      </c>
      <c r="BE228" s="698">
        <f t="shared" si="106"/>
        <v>3312046.2311309995</v>
      </c>
      <c r="BF228" s="698">
        <f t="shared" si="107"/>
        <v>59594.277841681847</v>
      </c>
      <c r="BG228" s="971"/>
      <c r="BH228" s="971"/>
      <c r="BI228" s="971"/>
      <c r="BJ228" s="971"/>
      <c r="BK228" s="971"/>
      <c r="BL228" s="971"/>
      <c r="BM228" s="971"/>
      <c r="BN228" s="698"/>
    </row>
    <row r="229" spans="6:66" s="68" customFormat="1" x14ac:dyDescent="0.2">
      <c r="F229" s="340"/>
      <c r="G229" s="260"/>
      <c r="H229" s="261"/>
      <c r="I229" s="261"/>
      <c r="J229" s="260"/>
      <c r="K229" s="696">
        <f t="shared" si="101"/>
        <v>156</v>
      </c>
      <c r="L229" s="340"/>
      <c r="M229" s="340"/>
      <c r="N229" s="340"/>
      <c r="O229" s="699">
        <f t="shared" si="84"/>
        <v>22114.280003233816</v>
      </c>
      <c r="P229" s="699">
        <f t="shared" si="85"/>
        <v>3948.9597432951405</v>
      </c>
      <c r="Q229" s="698">
        <f t="shared" si="76"/>
        <v>2018862.700440028</v>
      </c>
      <c r="R229" s="698">
        <f t="shared" si="108"/>
        <v>26063.239746528958</v>
      </c>
      <c r="S229" s="699">
        <f t="shared" si="86"/>
        <v>22774.447136622937</v>
      </c>
      <c r="T229" s="699">
        <f t="shared" si="87"/>
        <v>7111.5850080927939</v>
      </c>
      <c r="U229" s="698">
        <f t="shared" si="77"/>
        <v>2198069.6801602184</v>
      </c>
      <c r="V229" s="698">
        <f t="shared" si="109"/>
        <v>29886.032144715733</v>
      </c>
      <c r="W229" s="699">
        <f t="shared" si="88"/>
        <v>23412.761903434523</v>
      </c>
      <c r="X229" s="699">
        <f t="shared" si="89"/>
        <v>12036.011025336822</v>
      </c>
      <c r="Y229" s="698">
        <f t="shared" si="78"/>
        <v>2436925.9245164697</v>
      </c>
      <c r="Z229" s="698">
        <f t="shared" si="110"/>
        <v>35448.772928771345</v>
      </c>
      <c r="AB229" s="696">
        <f t="shared" si="80"/>
        <v>156</v>
      </c>
      <c r="AC229" s="340"/>
      <c r="AD229" s="340"/>
      <c r="AE229" s="340"/>
      <c r="AF229" s="699">
        <f t="shared" si="90"/>
        <v>24048.839098689336</v>
      </c>
      <c r="AG229" s="699">
        <f t="shared" si="79"/>
        <v>4294.4150774892487</v>
      </c>
      <c r="AH229" s="699">
        <f t="shared" si="91"/>
        <v>0</v>
      </c>
      <c r="AI229" s="698">
        <f t="shared" si="81"/>
        <v>2195472.9811745128</v>
      </c>
      <c r="AJ229" s="698">
        <f t="shared" si="92"/>
        <v>28343.254176178583</v>
      </c>
      <c r="AK229" s="699">
        <f t="shared" si="93"/>
        <v>24465.27458841155</v>
      </c>
      <c r="AL229" s="699">
        <f t="shared" si="94"/>
        <v>7639.5654716920835</v>
      </c>
      <c r="AM229" s="699">
        <f t="shared" si="95"/>
        <v>0</v>
      </c>
      <c r="AN229" s="698">
        <f t="shared" si="82"/>
        <v>2361259.4398880256</v>
      </c>
      <c r="AO229" s="698">
        <f t="shared" si="96"/>
        <v>32104.840060103634</v>
      </c>
      <c r="AP229" s="699">
        <f t="shared" si="97"/>
        <v>24796.989350511958</v>
      </c>
      <c r="AQ229" s="699">
        <f t="shared" si="98"/>
        <v>12747.613393451873</v>
      </c>
      <c r="AR229" s="699">
        <f t="shared" si="99"/>
        <v>0</v>
      </c>
      <c r="AS229" s="698">
        <f t="shared" si="83"/>
        <v>2581003.7469076607</v>
      </c>
      <c r="AT229" s="698">
        <f t="shared" si="100"/>
        <v>37544.602743963827</v>
      </c>
      <c r="AV229" s="696"/>
      <c r="AW229" s="699">
        <f t="shared" si="111"/>
        <v>23467.549529350508</v>
      </c>
      <c r="AX229" s="699">
        <f t="shared" si="112"/>
        <v>34671.492871494389</v>
      </c>
      <c r="AY229" s="698">
        <f t="shared" si="113"/>
        <v>3207701.6707242508</v>
      </c>
      <c r="AZ229" s="698">
        <f t="shared" si="102"/>
        <v>58139.042400844897</v>
      </c>
      <c r="BA229" s="971"/>
      <c r="BB229" s="699">
        <f t="shared" si="103"/>
        <v>24054.948433330577</v>
      </c>
      <c r="BC229" s="699">
        <f t="shared" si="104"/>
        <v>35539.329408351266</v>
      </c>
      <c r="BD229" s="699">
        <f t="shared" si="105"/>
        <v>0</v>
      </c>
      <c r="BE229" s="698">
        <f t="shared" si="106"/>
        <v>3287991.2826976688</v>
      </c>
      <c r="BF229" s="698">
        <f t="shared" si="107"/>
        <v>59594.277841681847</v>
      </c>
      <c r="BG229" s="971"/>
      <c r="BH229" s="971"/>
      <c r="BI229" s="971"/>
      <c r="BJ229" s="971"/>
      <c r="BK229" s="971"/>
      <c r="BL229" s="971"/>
      <c r="BM229" s="971"/>
      <c r="BN229" s="698"/>
    </row>
    <row r="230" spans="6:66" s="68" customFormat="1" x14ac:dyDescent="0.2">
      <c r="F230" s="340"/>
      <c r="G230" s="260"/>
      <c r="H230" s="261"/>
      <c r="I230" s="261"/>
      <c r="J230" s="260"/>
      <c r="K230" s="696">
        <f t="shared" si="101"/>
        <v>157</v>
      </c>
      <c r="L230" s="340"/>
      <c r="M230" s="340"/>
      <c r="N230" s="340"/>
      <c r="O230" s="699">
        <f t="shared" si="84"/>
        <v>22157.067551707667</v>
      </c>
      <c r="P230" s="699">
        <f t="shared" si="85"/>
        <v>3906.1721948212908</v>
      </c>
      <c r="Q230" s="698">
        <f t="shared" si="76"/>
        <v>1996705.6328883204</v>
      </c>
      <c r="R230" s="698">
        <f t="shared" si="108"/>
        <v>26063.239746528958</v>
      </c>
      <c r="S230" s="699">
        <f t="shared" si="86"/>
        <v>22847.375450156378</v>
      </c>
      <c r="T230" s="699">
        <f t="shared" si="87"/>
        <v>7038.6566945593513</v>
      </c>
      <c r="U230" s="698">
        <f t="shared" si="77"/>
        <v>2175222.3047100622</v>
      </c>
      <c r="V230" s="698">
        <f t="shared" si="109"/>
        <v>29886.032144715729</v>
      </c>
      <c r="W230" s="699">
        <f t="shared" si="88"/>
        <v>23527.297459843372</v>
      </c>
      <c r="X230" s="699">
        <f t="shared" si="89"/>
        <v>11921.475468927971</v>
      </c>
      <c r="Y230" s="698">
        <f t="shared" si="78"/>
        <v>2413398.6270566261</v>
      </c>
      <c r="Z230" s="698">
        <f t="shared" si="110"/>
        <v>35448.772928771345</v>
      </c>
      <c r="AB230" s="696">
        <f t="shared" si="80"/>
        <v>157</v>
      </c>
      <c r="AC230" s="340"/>
      <c r="AD230" s="340"/>
      <c r="AE230" s="340"/>
      <c r="AF230" s="699">
        <f t="shared" si="90"/>
        <v>24095.369705542667</v>
      </c>
      <c r="AG230" s="699">
        <f t="shared" si="79"/>
        <v>4247.8844706359178</v>
      </c>
      <c r="AH230" s="699">
        <f t="shared" si="91"/>
        <v>0</v>
      </c>
      <c r="AI230" s="698">
        <f t="shared" si="81"/>
        <v>2171377.6114689703</v>
      </c>
      <c r="AJ230" s="698">
        <f t="shared" si="92"/>
        <v>28343.254176178583</v>
      </c>
      <c r="AK230" s="699">
        <f t="shared" si="93"/>
        <v>24543.617268045531</v>
      </c>
      <c r="AL230" s="699">
        <f t="shared" si="94"/>
        <v>7561.2227920581026</v>
      </c>
      <c r="AM230" s="699">
        <f t="shared" si="95"/>
        <v>0</v>
      </c>
      <c r="AN230" s="698">
        <f t="shared" si="82"/>
        <v>2336715.8226199802</v>
      </c>
      <c r="AO230" s="698">
        <f t="shared" si="96"/>
        <v>32104.840060103634</v>
      </c>
      <c r="AP230" s="699">
        <f t="shared" si="97"/>
        <v>24918.296566817295</v>
      </c>
      <c r="AQ230" s="699">
        <f t="shared" si="98"/>
        <v>12626.306177146538</v>
      </c>
      <c r="AR230" s="699">
        <f t="shared" si="99"/>
        <v>0</v>
      </c>
      <c r="AS230" s="698">
        <f t="shared" si="83"/>
        <v>2556085.4503408433</v>
      </c>
      <c r="AT230" s="698">
        <f t="shared" si="100"/>
        <v>37544.602743963835</v>
      </c>
      <c r="AV230" s="696"/>
      <c r="AW230" s="699">
        <f t="shared" si="111"/>
        <v>23719.363941024829</v>
      </c>
      <c r="AX230" s="699">
        <f t="shared" si="112"/>
        <v>34419.678459820076</v>
      </c>
      <c r="AY230" s="698">
        <f t="shared" si="113"/>
        <v>3183982.3067832259</v>
      </c>
      <c r="AZ230" s="698">
        <f t="shared" si="102"/>
        <v>58139.042400844904</v>
      </c>
      <c r="BA230" s="971"/>
      <c r="BB230" s="699">
        <f t="shared" si="103"/>
        <v>24313.065825605358</v>
      </c>
      <c r="BC230" s="699">
        <f t="shared" si="104"/>
        <v>35281.21201607649</v>
      </c>
      <c r="BD230" s="699">
        <f t="shared" si="105"/>
        <v>0</v>
      </c>
      <c r="BE230" s="698">
        <f t="shared" si="106"/>
        <v>3263678.2168720635</v>
      </c>
      <c r="BF230" s="698">
        <f t="shared" si="107"/>
        <v>59594.277841681847</v>
      </c>
      <c r="BG230" s="971"/>
      <c r="BH230" s="971"/>
      <c r="BI230" s="971"/>
      <c r="BJ230" s="971"/>
      <c r="BK230" s="971"/>
      <c r="BL230" s="971"/>
      <c r="BM230" s="971"/>
      <c r="BN230" s="698"/>
    </row>
    <row r="231" spans="6:66" s="68" customFormat="1" x14ac:dyDescent="0.2">
      <c r="F231" s="340"/>
      <c r="G231" s="260"/>
      <c r="H231" s="261"/>
      <c r="I231" s="261"/>
      <c r="J231" s="260"/>
      <c r="K231" s="696">
        <f t="shared" si="101"/>
        <v>158</v>
      </c>
      <c r="L231" s="340"/>
      <c r="M231" s="340"/>
      <c r="N231" s="340"/>
      <c r="O231" s="699">
        <f t="shared" si="84"/>
        <v>22199.937887154643</v>
      </c>
      <c r="P231" s="699">
        <f t="shared" si="85"/>
        <v>3863.3018593743122</v>
      </c>
      <c r="Q231" s="698">
        <f t="shared" si="76"/>
        <v>1974505.6950011656</v>
      </c>
      <c r="R231" s="698">
        <f t="shared" si="108"/>
        <v>26063.239746528954</v>
      </c>
      <c r="S231" s="699">
        <f t="shared" si="86"/>
        <v>22920.537294667891</v>
      </c>
      <c r="T231" s="699">
        <f t="shared" si="87"/>
        <v>6965.4948500478386</v>
      </c>
      <c r="U231" s="698">
        <f t="shared" si="77"/>
        <v>2152301.7674153945</v>
      </c>
      <c r="V231" s="698">
        <f t="shared" si="109"/>
        <v>29886.032144715729</v>
      </c>
      <c r="W231" s="699">
        <f t="shared" si="88"/>
        <v>23642.393325784946</v>
      </c>
      <c r="X231" s="699">
        <f t="shared" si="89"/>
        <v>11806.379602986399</v>
      </c>
      <c r="Y231" s="698">
        <f t="shared" si="78"/>
        <v>2389756.233730841</v>
      </c>
      <c r="Z231" s="698">
        <f t="shared" si="110"/>
        <v>35448.772928771345</v>
      </c>
      <c r="AB231" s="696">
        <f t="shared" si="80"/>
        <v>158</v>
      </c>
      <c r="AC231" s="340"/>
      <c r="AD231" s="340"/>
      <c r="AE231" s="340"/>
      <c r="AF231" s="699">
        <f t="shared" si="90"/>
        <v>24141.990341580578</v>
      </c>
      <c r="AG231" s="699">
        <f t="shared" si="79"/>
        <v>4201.2638345980058</v>
      </c>
      <c r="AH231" s="699">
        <f t="shared" si="91"/>
        <v>0</v>
      </c>
      <c r="AI231" s="698">
        <f t="shared" si="81"/>
        <v>2147235.6211273898</v>
      </c>
      <c r="AJ231" s="698">
        <f t="shared" si="92"/>
        <v>28343.254176178583</v>
      </c>
      <c r="AK231" s="699">
        <f t="shared" si="93"/>
        <v>24622.210816535691</v>
      </c>
      <c r="AL231" s="699">
        <f t="shared" si="94"/>
        <v>7482.6292435679388</v>
      </c>
      <c r="AM231" s="699">
        <f t="shared" si="95"/>
        <v>0</v>
      </c>
      <c r="AN231" s="698">
        <f t="shared" si="82"/>
        <v>2312093.6118034446</v>
      </c>
      <c r="AO231" s="698">
        <f t="shared" si="96"/>
        <v>32104.84006010363</v>
      </c>
      <c r="AP231" s="699">
        <f t="shared" si="97"/>
        <v>25040.197219709618</v>
      </c>
      <c r="AQ231" s="699">
        <f t="shared" si="98"/>
        <v>12504.405524254214</v>
      </c>
      <c r="AR231" s="699">
        <f t="shared" si="99"/>
        <v>0</v>
      </c>
      <c r="AS231" s="698">
        <f t="shared" si="83"/>
        <v>2531045.2531211339</v>
      </c>
      <c r="AT231" s="698">
        <f t="shared" si="100"/>
        <v>37544.602743963835</v>
      </c>
      <c r="AV231" s="696"/>
      <c r="AW231" s="699">
        <f t="shared" si="111"/>
        <v>23973.880402942927</v>
      </c>
      <c r="AX231" s="699">
        <f t="shared" si="112"/>
        <v>34165.161997901967</v>
      </c>
      <c r="AY231" s="698">
        <f t="shared" si="113"/>
        <v>3160008.4263802827</v>
      </c>
      <c r="AZ231" s="698">
        <f t="shared" si="102"/>
        <v>58139.04240084489</v>
      </c>
      <c r="BA231" s="971"/>
      <c r="BB231" s="699">
        <f t="shared" si="103"/>
        <v>24573.952901148397</v>
      </c>
      <c r="BC231" s="699">
        <f t="shared" si="104"/>
        <v>35020.32494053345</v>
      </c>
      <c r="BD231" s="699">
        <f t="shared" si="105"/>
        <v>0</v>
      </c>
      <c r="BE231" s="698">
        <f t="shared" si="106"/>
        <v>3239104.2639709152</v>
      </c>
      <c r="BF231" s="698">
        <f t="shared" si="107"/>
        <v>59594.277841681847</v>
      </c>
      <c r="BG231" s="971"/>
      <c r="BH231" s="971"/>
      <c r="BI231" s="971"/>
      <c r="BJ231" s="971"/>
      <c r="BK231" s="971"/>
      <c r="BL231" s="971"/>
      <c r="BM231" s="971"/>
      <c r="BN231" s="698"/>
    </row>
    <row r="232" spans="6:66" s="68" customFormat="1" x14ac:dyDescent="0.2">
      <c r="F232" s="340"/>
      <c r="G232" s="260"/>
      <c r="H232" s="261"/>
      <c r="I232" s="261"/>
      <c r="J232" s="260"/>
      <c r="K232" s="696">
        <f t="shared" si="101"/>
        <v>159</v>
      </c>
      <c r="L232" s="340"/>
      <c r="M232" s="340"/>
      <c r="N232" s="340"/>
      <c r="O232" s="699">
        <f t="shared" si="84"/>
        <v>22242.89116975413</v>
      </c>
      <c r="P232" s="699">
        <f t="shared" si="85"/>
        <v>3820.3485767748257</v>
      </c>
      <c r="Q232" s="698">
        <f t="shared" si="76"/>
        <v>1952262.8038314115</v>
      </c>
      <c r="R232" s="698">
        <f t="shared" si="108"/>
        <v>26063.239746528954</v>
      </c>
      <c r="S232" s="699">
        <f t="shared" si="86"/>
        <v>22993.933417970155</v>
      </c>
      <c r="T232" s="699">
        <f t="shared" si="87"/>
        <v>6892.0987267455712</v>
      </c>
      <c r="U232" s="698">
        <f t="shared" si="77"/>
        <v>2129307.8339974242</v>
      </c>
      <c r="V232" s="698">
        <f t="shared" si="109"/>
        <v>29886.032144715726</v>
      </c>
      <c r="W232" s="699">
        <f t="shared" si="88"/>
        <v>23758.052242301255</v>
      </c>
      <c r="X232" s="699">
        <f t="shared" si="89"/>
        <v>11690.720686470084</v>
      </c>
      <c r="Y232" s="698">
        <f t="shared" si="78"/>
        <v>2365998.1814885396</v>
      </c>
      <c r="Z232" s="698">
        <f t="shared" si="110"/>
        <v>35448.772928771337</v>
      </c>
      <c r="AB232" s="696">
        <f t="shared" si="80"/>
        <v>159</v>
      </c>
      <c r="AC232" s="340"/>
      <c r="AD232" s="340"/>
      <c r="AE232" s="340"/>
      <c r="AF232" s="699">
        <f t="shared" si="90"/>
        <v>24188.701180994954</v>
      </c>
      <c r="AG232" s="699">
        <f t="shared" si="79"/>
        <v>4154.5529951836306</v>
      </c>
      <c r="AH232" s="699">
        <f t="shared" si="91"/>
        <v>0</v>
      </c>
      <c r="AI232" s="698">
        <f t="shared" si="81"/>
        <v>2123046.9199463949</v>
      </c>
      <c r="AJ232" s="698">
        <f t="shared" si="92"/>
        <v>28343.254176178583</v>
      </c>
      <c r="AK232" s="699">
        <f t="shared" si="93"/>
        <v>24701.056037214061</v>
      </c>
      <c r="AL232" s="699">
        <f t="shared" si="94"/>
        <v>7403.784022889572</v>
      </c>
      <c r="AM232" s="699">
        <f t="shared" si="95"/>
        <v>0</v>
      </c>
      <c r="AN232" s="698">
        <f t="shared" si="82"/>
        <v>2287392.5557662304</v>
      </c>
      <c r="AO232" s="698">
        <f t="shared" si="96"/>
        <v>32104.840060103634</v>
      </c>
      <c r="AP232" s="699">
        <f t="shared" si="97"/>
        <v>25162.694212288952</v>
      </c>
      <c r="AQ232" s="699">
        <f t="shared" si="98"/>
        <v>12381.908531674882</v>
      </c>
      <c r="AR232" s="699">
        <f t="shared" si="99"/>
        <v>0</v>
      </c>
      <c r="AS232" s="698">
        <f t="shared" si="83"/>
        <v>2505882.5589088448</v>
      </c>
      <c r="AT232" s="698">
        <f t="shared" si="100"/>
        <v>37544.602743963835</v>
      </c>
      <c r="AV232" s="696"/>
      <c r="AW232" s="699">
        <f t="shared" si="111"/>
        <v>24231.127908979601</v>
      </c>
      <c r="AX232" s="699">
        <f t="shared" si="112"/>
        <v>33907.914491865304</v>
      </c>
      <c r="AY232" s="698">
        <f t="shared" si="113"/>
        <v>3135777.2984713032</v>
      </c>
      <c r="AZ232" s="698">
        <f t="shared" si="102"/>
        <v>58139.042400844904</v>
      </c>
      <c r="BA232" s="971"/>
      <c r="BB232" s="699">
        <f t="shared" si="103"/>
        <v>24837.639379558754</v>
      </c>
      <c r="BC232" s="699">
        <f t="shared" si="104"/>
        <v>34756.638462123097</v>
      </c>
      <c r="BD232" s="699">
        <f t="shared" si="105"/>
        <v>0</v>
      </c>
      <c r="BE232" s="698">
        <f t="shared" si="106"/>
        <v>3214266.6245913566</v>
      </c>
      <c r="BF232" s="698">
        <f t="shared" si="107"/>
        <v>59594.277841681847</v>
      </c>
      <c r="BG232" s="971"/>
      <c r="BH232" s="971"/>
      <c r="BI232" s="971"/>
      <c r="BJ232" s="971"/>
      <c r="BK232" s="971"/>
      <c r="BL232" s="971"/>
      <c r="BM232" s="971"/>
      <c r="BN232" s="698"/>
    </row>
    <row r="233" spans="6:66" s="68" customFormat="1" x14ac:dyDescent="0.2">
      <c r="F233" s="340"/>
      <c r="G233" s="260"/>
      <c r="H233" s="261"/>
      <c r="I233" s="261"/>
      <c r="J233" s="260"/>
      <c r="K233" s="696">
        <f t="shared" si="101"/>
        <v>160</v>
      </c>
      <c r="L233" s="340"/>
      <c r="M233" s="340"/>
      <c r="N233" s="340"/>
      <c r="O233" s="699">
        <f t="shared" si="84"/>
        <v>22285.927559995424</v>
      </c>
      <c r="P233" s="699">
        <f t="shared" si="85"/>
        <v>3777.312186533532</v>
      </c>
      <c r="Q233" s="698">
        <f t="shared" si="76"/>
        <v>1929976.8762714162</v>
      </c>
      <c r="R233" s="698">
        <f t="shared" si="108"/>
        <v>26063.239746528954</v>
      </c>
      <c r="S233" s="699">
        <f t="shared" si="86"/>
        <v>23067.564570270501</v>
      </c>
      <c r="T233" s="699">
        <f t="shared" si="87"/>
        <v>6818.4675744452279</v>
      </c>
      <c r="U233" s="698">
        <f t="shared" si="77"/>
        <v>2106240.2694271537</v>
      </c>
      <c r="V233" s="698">
        <f t="shared" si="109"/>
        <v>29886.032144715729</v>
      </c>
      <c r="W233" s="699">
        <f t="shared" si="88"/>
        <v>23874.276963843546</v>
      </c>
      <c r="X233" s="699">
        <f t="shared" si="89"/>
        <v>11574.495964927799</v>
      </c>
      <c r="Y233" s="698">
        <f t="shared" si="78"/>
        <v>2342123.9045246961</v>
      </c>
      <c r="Z233" s="698">
        <f t="shared" si="110"/>
        <v>35448.772928771345</v>
      </c>
      <c r="AB233" s="696">
        <f t="shared" si="80"/>
        <v>160</v>
      </c>
      <c r="AC233" s="340"/>
      <c r="AD233" s="340"/>
      <c r="AE233" s="340"/>
      <c r="AF233" s="699">
        <f t="shared" si="90"/>
        <v>24235.502398314708</v>
      </c>
      <c r="AG233" s="699">
        <f t="shared" si="79"/>
        <v>4107.7517778638739</v>
      </c>
      <c r="AH233" s="699">
        <f t="shared" si="91"/>
        <v>0</v>
      </c>
      <c r="AI233" s="698">
        <f t="shared" si="81"/>
        <v>2098811.41754808</v>
      </c>
      <c r="AJ233" s="698">
        <f t="shared" si="92"/>
        <v>28343.254176178583</v>
      </c>
      <c r="AK233" s="699">
        <f t="shared" si="93"/>
        <v>24780.153735985077</v>
      </c>
      <c r="AL233" s="699">
        <f t="shared" si="94"/>
        <v>7324.6863241185538</v>
      </c>
      <c r="AM233" s="699">
        <f t="shared" si="95"/>
        <v>0</v>
      </c>
      <c r="AN233" s="698">
        <f t="shared" si="82"/>
        <v>2262612.4020302454</v>
      </c>
      <c r="AO233" s="698">
        <f t="shared" si="96"/>
        <v>32104.84006010363</v>
      </c>
      <c r="AP233" s="699">
        <f t="shared" si="97"/>
        <v>25285.790461857338</v>
      </c>
      <c r="AQ233" s="699">
        <f t="shared" si="98"/>
        <v>12258.812282106501</v>
      </c>
      <c r="AR233" s="699">
        <f t="shared" si="99"/>
        <v>0</v>
      </c>
      <c r="AS233" s="698">
        <f t="shared" si="83"/>
        <v>2480596.7684469875</v>
      </c>
      <c r="AT233" s="698">
        <f t="shared" si="100"/>
        <v>37544.602743963842</v>
      </c>
      <c r="AV233" s="696"/>
      <c r="AW233" s="699">
        <f t="shared" si="111"/>
        <v>24491.135764123293</v>
      </c>
      <c r="AX233" s="699">
        <f t="shared" si="112"/>
        <v>33647.906636721615</v>
      </c>
      <c r="AY233" s="698">
        <f t="shared" si="113"/>
        <v>3111286.1627071798</v>
      </c>
      <c r="AZ233" s="698">
        <f t="shared" si="102"/>
        <v>58139.042400844904</v>
      </c>
      <c r="BA233" s="971"/>
      <c r="BB233" s="699">
        <f t="shared" si="103"/>
        <v>25104.155299336402</v>
      </c>
      <c r="BC233" s="699">
        <f t="shared" si="104"/>
        <v>34490.122542345453</v>
      </c>
      <c r="BD233" s="699">
        <f t="shared" si="105"/>
        <v>0</v>
      </c>
      <c r="BE233" s="698">
        <f t="shared" si="106"/>
        <v>3189162.4692920204</v>
      </c>
      <c r="BF233" s="698">
        <f t="shared" si="107"/>
        <v>59594.277841681855</v>
      </c>
      <c r="BG233" s="971"/>
      <c r="BH233" s="971"/>
      <c r="BI233" s="971"/>
      <c r="BJ233" s="971"/>
      <c r="BK233" s="971"/>
      <c r="BL233" s="971"/>
      <c r="BM233" s="971"/>
      <c r="BN233" s="698"/>
    </row>
    <row r="234" spans="6:66" s="68" customFormat="1" x14ac:dyDescent="0.2">
      <c r="F234" s="340"/>
      <c r="G234" s="260"/>
      <c r="H234" s="261"/>
      <c r="I234" s="261"/>
      <c r="J234" s="260"/>
      <c r="K234" s="696">
        <f t="shared" si="101"/>
        <v>161</v>
      </c>
      <c r="L234" s="340"/>
      <c r="M234" s="340"/>
      <c r="N234" s="340"/>
      <c r="O234" s="699">
        <f t="shared" si="84"/>
        <v>22329.047218678345</v>
      </c>
      <c r="P234" s="699">
        <f t="shared" si="85"/>
        <v>3734.1925278506096</v>
      </c>
      <c r="Q234" s="698">
        <f t="shared" si="76"/>
        <v>1907647.8290527379</v>
      </c>
      <c r="R234" s="698">
        <f t="shared" si="108"/>
        <v>26063.239746528954</v>
      </c>
      <c r="S234" s="699">
        <f t="shared" si="86"/>
        <v>23141.431504178567</v>
      </c>
      <c r="T234" s="699">
        <f t="shared" si="87"/>
        <v>6744.6006405371636</v>
      </c>
      <c r="U234" s="698">
        <f t="shared" si="77"/>
        <v>2083098.8379229752</v>
      </c>
      <c r="V234" s="698">
        <f t="shared" si="109"/>
        <v>29886.032144715729</v>
      </c>
      <c r="W234" s="699">
        <f t="shared" si="88"/>
        <v>23991.070258337852</v>
      </c>
      <c r="X234" s="699">
        <f t="shared" si="89"/>
        <v>11457.702670433497</v>
      </c>
      <c r="Y234" s="698">
        <f t="shared" si="78"/>
        <v>2318132.8342663581</v>
      </c>
      <c r="Z234" s="698">
        <f t="shared" si="110"/>
        <v>35448.772928771345</v>
      </c>
      <c r="AB234" s="696">
        <f t="shared" si="80"/>
        <v>161</v>
      </c>
      <c r="AC234" s="340"/>
      <c r="AD234" s="340"/>
      <c r="AE234" s="340"/>
      <c r="AF234" s="699">
        <f t="shared" si="90"/>
        <v>24282.394168406448</v>
      </c>
      <c r="AG234" s="699">
        <f t="shared" si="79"/>
        <v>4060.8600077721348</v>
      </c>
      <c r="AH234" s="699">
        <f t="shared" si="91"/>
        <v>0</v>
      </c>
      <c r="AI234" s="698">
        <f t="shared" si="81"/>
        <v>2074529.0233796735</v>
      </c>
      <c r="AJ234" s="698">
        <f t="shared" si="92"/>
        <v>28343.254176178583</v>
      </c>
      <c r="AK234" s="699">
        <f t="shared" si="93"/>
        <v>24859.504721333862</v>
      </c>
      <c r="AL234" s="699">
        <f t="shared" si="94"/>
        <v>7245.3353387697689</v>
      </c>
      <c r="AM234" s="699">
        <f t="shared" si="95"/>
        <v>0</v>
      </c>
      <c r="AN234" s="698">
        <f t="shared" si="82"/>
        <v>2237752.8973089117</v>
      </c>
      <c r="AO234" s="698">
        <f t="shared" si="96"/>
        <v>32104.84006010363</v>
      </c>
      <c r="AP234" s="699">
        <f t="shared" si="97"/>
        <v>25409.488899988279</v>
      </c>
      <c r="AQ234" s="699">
        <f t="shared" si="98"/>
        <v>12135.113843975558</v>
      </c>
      <c r="AR234" s="699">
        <f t="shared" si="99"/>
        <v>0</v>
      </c>
      <c r="AS234" s="698">
        <f t="shared" si="83"/>
        <v>2455187.2795469994</v>
      </c>
      <c r="AT234" s="698">
        <f t="shared" si="100"/>
        <v>37544.602743963835</v>
      </c>
      <c r="AV234" s="696"/>
      <c r="AW234" s="699">
        <f t="shared" si="111"/>
        <v>24753.933587814488</v>
      </c>
      <c r="AX234" s="699">
        <f t="shared" si="112"/>
        <v>33385.108813030427</v>
      </c>
      <c r="AY234" s="698">
        <f t="shared" si="113"/>
        <v>3086532.2291193651</v>
      </c>
      <c r="AZ234" s="698">
        <f t="shared" si="102"/>
        <v>58139.042400844919</v>
      </c>
      <c r="BA234" s="971"/>
      <c r="BB234" s="699">
        <f t="shared" si="103"/>
        <v>25373.53102130417</v>
      </c>
      <c r="BC234" s="699">
        <f t="shared" si="104"/>
        <v>34220.746820377695</v>
      </c>
      <c r="BD234" s="699">
        <f t="shared" si="105"/>
        <v>0</v>
      </c>
      <c r="BE234" s="698">
        <f t="shared" si="106"/>
        <v>3163788.9382707165</v>
      </c>
      <c r="BF234" s="698">
        <f t="shared" si="107"/>
        <v>59594.277841681862</v>
      </c>
      <c r="BG234" s="971"/>
      <c r="BH234" s="971"/>
      <c r="BI234" s="971"/>
      <c r="BJ234" s="971"/>
      <c r="BK234" s="971"/>
      <c r="BL234" s="971"/>
      <c r="BM234" s="971"/>
      <c r="BN234" s="698"/>
    </row>
    <row r="235" spans="6:66" s="68" customFormat="1" x14ac:dyDescent="0.2">
      <c r="F235" s="340"/>
      <c r="G235" s="260"/>
      <c r="H235" s="261"/>
      <c r="I235" s="261"/>
      <c r="J235" s="260"/>
      <c r="K235" s="696">
        <f t="shared" si="101"/>
        <v>162</v>
      </c>
      <c r="L235" s="340"/>
      <c r="M235" s="340"/>
      <c r="N235" s="340"/>
      <c r="O235" s="699">
        <f t="shared" si="84"/>
        <v>22372.25030691384</v>
      </c>
      <c r="P235" s="699">
        <f t="shared" si="85"/>
        <v>3690.989439615118</v>
      </c>
      <c r="Q235" s="698">
        <f t="shared" si="76"/>
        <v>1885275.5787458241</v>
      </c>
      <c r="R235" s="698">
        <f t="shared" si="108"/>
        <v>26063.239746528958</v>
      </c>
      <c r="S235" s="699">
        <f t="shared" si="86"/>
        <v>23215.534974713995</v>
      </c>
      <c r="T235" s="699">
        <f t="shared" si="87"/>
        <v>6670.497170001734</v>
      </c>
      <c r="U235" s="698">
        <f t="shared" si="77"/>
        <v>2059883.3029482611</v>
      </c>
      <c r="V235" s="698">
        <f t="shared" si="109"/>
        <v>29886.032144715729</v>
      </c>
      <c r="W235" s="699">
        <f t="shared" si="88"/>
        <v>24108.434907250947</v>
      </c>
      <c r="X235" s="699">
        <f t="shared" si="89"/>
        <v>11340.338021520396</v>
      </c>
      <c r="Y235" s="698">
        <f t="shared" si="78"/>
        <v>2294024.399359107</v>
      </c>
      <c r="Z235" s="698">
        <f t="shared" si="110"/>
        <v>35448.772928771345</v>
      </c>
      <c r="AB235" s="696">
        <f t="shared" si="80"/>
        <v>162</v>
      </c>
      <c r="AC235" s="340"/>
      <c r="AD235" s="340"/>
      <c r="AE235" s="340"/>
      <c r="AF235" s="699">
        <f t="shared" si="90"/>
        <v>24329.376666475113</v>
      </c>
      <c r="AG235" s="699">
        <f t="shared" si="79"/>
        <v>4013.8775097034718</v>
      </c>
      <c r="AH235" s="699">
        <f t="shared" si="91"/>
        <v>0</v>
      </c>
      <c r="AI235" s="698">
        <f t="shared" si="81"/>
        <v>2050199.6467131984</v>
      </c>
      <c r="AJ235" s="698">
        <f t="shared" si="92"/>
        <v>28343.254176178583</v>
      </c>
      <c r="AK235" s="699">
        <f t="shared" si="93"/>
        <v>24939.109804334461</v>
      </c>
      <c r="AL235" s="699">
        <f t="shared" si="94"/>
        <v>7165.7302557691737</v>
      </c>
      <c r="AM235" s="699">
        <f t="shared" si="95"/>
        <v>0</v>
      </c>
      <c r="AN235" s="698">
        <f t="shared" si="82"/>
        <v>2212813.7875045771</v>
      </c>
      <c r="AO235" s="698">
        <f t="shared" si="96"/>
        <v>32104.840060103634</v>
      </c>
      <c r="AP235" s="699">
        <f t="shared" si="97"/>
        <v>25533.79247259659</v>
      </c>
      <c r="AQ235" s="699">
        <f t="shared" si="98"/>
        <v>12010.810271367249</v>
      </c>
      <c r="AR235" s="699">
        <f t="shared" si="99"/>
        <v>0</v>
      </c>
      <c r="AS235" s="698">
        <f t="shared" si="83"/>
        <v>2429653.4870744026</v>
      </c>
      <c r="AT235" s="698">
        <f t="shared" si="100"/>
        <v>37544.602743963842</v>
      </c>
      <c r="AV235" s="696"/>
      <c r="AW235" s="699">
        <f t="shared" si="111"/>
        <v>25019.551317319841</v>
      </c>
      <c r="AX235" s="699">
        <f t="shared" si="112"/>
        <v>33119.491083525063</v>
      </c>
      <c r="AY235" s="698">
        <f t="shared" si="113"/>
        <v>3061512.6778020454</v>
      </c>
      <c r="AZ235" s="698">
        <f t="shared" si="102"/>
        <v>58139.042400844904</v>
      </c>
      <c r="BA235" s="971"/>
      <c r="BB235" s="699">
        <f t="shared" si="103"/>
        <v>25645.797232066332</v>
      </c>
      <c r="BC235" s="699">
        <f t="shared" si="104"/>
        <v>33948.480609615523</v>
      </c>
      <c r="BD235" s="699">
        <f t="shared" si="105"/>
        <v>0</v>
      </c>
      <c r="BE235" s="698">
        <f t="shared" si="106"/>
        <v>3138143.1410386502</v>
      </c>
      <c r="BF235" s="698">
        <f t="shared" si="107"/>
        <v>59594.277841681855</v>
      </c>
      <c r="BG235" s="971"/>
      <c r="BH235" s="971"/>
      <c r="BI235" s="971"/>
      <c r="BJ235" s="971"/>
      <c r="BK235" s="971"/>
      <c r="BL235" s="971"/>
      <c r="BM235" s="971"/>
      <c r="BN235" s="698"/>
    </row>
    <row r="236" spans="6:66" s="68" customFormat="1" x14ac:dyDescent="0.2">
      <c r="F236" s="340"/>
      <c r="G236" s="260"/>
      <c r="H236" s="261"/>
      <c r="I236" s="261"/>
      <c r="J236" s="260"/>
      <c r="K236" s="696">
        <f t="shared" si="101"/>
        <v>163</v>
      </c>
      <c r="L236" s="340"/>
      <c r="M236" s="340"/>
      <c r="N236" s="340"/>
      <c r="O236" s="699">
        <f t="shared" si="84"/>
        <v>22415.536986124567</v>
      </c>
      <c r="P236" s="699">
        <f t="shared" si="85"/>
        <v>3647.7027604043919</v>
      </c>
      <c r="Q236" s="698">
        <f t="shared" si="76"/>
        <v>1862860.0417596996</v>
      </c>
      <c r="R236" s="698">
        <f t="shared" si="108"/>
        <v>26063.239746528958</v>
      </c>
      <c r="S236" s="699">
        <f t="shared" si="86"/>
        <v>23289.875739314157</v>
      </c>
      <c r="T236" s="699">
        <f t="shared" si="87"/>
        <v>6596.1564054015707</v>
      </c>
      <c r="U236" s="698">
        <f t="shared" si="77"/>
        <v>2036593.427208947</v>
      </c>
      <c r="V236" s="698">
        <f t="shared" si="109"/>
        <v>29886.032144715726</v>
      </c>
      <c r="W236" s="699">
        <f t="shared" si="88"/>
        <v>24226.373705656591</v>
      </c>
      <c r="X236" s="699">
        <f t="shared" si="89"/>
        <v>11222.399223114753</v>
      </c>
      <c r="Y236" s="698">
        <f t="shared" si="78"/>
        <v>2269798.0256534503</v>
      </c>
      <c r="Z236" s="698">
        <f t="shared" si="110"/>
        <v>35448.772928771345</v>
      </c>
      <c r="AB236" s="696">
        <f t="shared" si="80"/>
        <v>163</v>
      </c>
      <c r="AC236" s="340"/>
      <c r="AD236" s="340"/>
      <c r="AE236" s="340"/>
      <c r="AF236" s="699">
        <f t="shared" si="90"/>
        <v>24376.450068064634</v>
      </c>
      <c r="AG236" s="699">
        <f t="shared" si="79"/>
        <v>3966.80410811395</v>
      </c>
      <c r="AH236" s="699">
        <f t="shared" si="91"/>
        <v>0</v>
      </c>
      <c r="AI236" s="698">
        <f t="shared" si="81"/>
        <v>2025823.1966451337</v>
      </c>
      <c r="AJ236" s="698">
        <f t="shared" si="92"/>
        <v>28343.254176178583</v>
      </c>
      <c r="AK236" s="699">
        <f t="shared" si="93"/>
        <v>25018.969798658134</v>
      </c>
      <c r="AL236" s="699">
        <f t="shared" si="94"/>
        <v>7085.8702614455033</v>
      </c>
      <c r="AM236" s="699">
        <f t="shared" si="95"/>
        <v>0</v>
      </c>
      <c r="AN236" s="698">
        <f t="shared" si="82"/>
        <v>2187794.817705919</v>
      </c>
      <c r="AO236" s="698">
        <f t="shared" si="96"/>
        <v>32104.840060103637</v>
      </c>
      <c r="AP236" s="699">
        <f t="shared" si="97"/>
        <v>25658.704140008536</v>
      </c>
      <c r="AQ236" s="699">
        <f t="shared" si="98"/>
        <v>11885.898603955296</v>
      </c>
      <c r="AR236" s="699">
        <f t="shared" si="99"/>
        <v>0</v>
      </c>
      <c r="AS236" s="698">
        <f t="shared" si="83"/>
        <v>2403994.7829343942</v>
      </c>
      <c r="AT236" s="698">
        <f t="shared" si="100"/>
        <v>37544.602743963835</v>
      </c>
      <c r="AV236" s="696"/>
      <c r="AW236" s="699">
        <f t="shared" si="111"/>
        <v>25288.019211142604</v>
      </c>
      <c r="AX236" s="699">
        <f t="shared" si="112"/>
        <v>32851.023189702297</v>
      </c>
      <c r="AY236" s="698">
        <f t="shared" si="113"/>
        <v>3036224.6585909026</v>
      </c>
      <c r="AZ236" s="698">
        <f t="shared" si="102"/>
        <v>58139.042400844904</v>
      </c>
      <c r="BA236" s="971"/>
      <c r="BB236" s="699">
        <f t="shared" si="103"/>
        <v>25920.984947504392</v>
      </c>
      <c r="BC236" s="699">
        <f t="shared" si="104"/>
        <v>33673.292894177459</v>
      </c>
      <c r="BD236" s="699">
        <f t="shared" si="105"/>
        <v>0</v>
      </c>
      <c r="BE236" s="698">
        <f t="shared" si="106"/>
        <v>3112222.1560911457</v>
      </c>
      <c r="BF236" s="698">
        <f t="shared" si="107"/>
        <v>59594.277841681847</v>
      </c>
      <c r="BG236" s="971"/>
      <c r="BH236" s="971"/>
      <c r="BI236" s="971"/>
      <c r="BJ236" s="971"/>
      <c r="BK236" s="971"/>
      <c r="BL236" s="971"/>
      <c r="BM236" s="971"/>
      <c r="BN236" s="698"/>
    </row>
    <row r="237" spans="6:66" s="68" customFormat="1" x14ac:dyDescent="0.2">
      <c r="F237" s="340"/>
      <c r="G237" s="260"/>
      <c r="H237" s="261"/>
      <c r="I237" s="261"/>
      <c r="J237" s="260"/>
      <c r="K237" s="696">
        <f t="shared" si="101"/>
        <v>164</v>
      </c>
      <c r="L237" s="340"/>
      <c r="M237" s="340"/>
      <c r="N237" s="340"/>
      <c r="O237" s="699">
        <f t="shared" si="84"/>
        <v>22458.907418045521</v>
      </c>
      <c r="P237" s="699">
        <f t="shared" si="85"/>
        <v>3604.3323284834373</v>
      </c>
      <c r="Q237" s="698">
        <f t="shared" si="76"/>
        <v>1840401.1343416541</v>
      </c>
      <c r="R237" s="698">
        <f t="shared" si="108"/>
        <v>26063.239746528958</v>
      </c>
      <c r="S237" s="699">
        <f t="shared" si="86"/>
        <v>23364.454557841887</v>
      </c>
      <c r="T237" s="699">
        <f t="shared" si="87"/>
        <v>6521.5775868738383</v>
      </c>
      <c r="U237" s="698">
        <f t="shared" si="77"/>
        <v>2013228.9726511051</v>
      </c>
      <c r="V237" s="698">
        <f t="shared" si="109"/>
        <v>29886.032144715726</v>
      </c>
      <c r="W237" s="699">
        <f t="shared" si="88"/>
        <v>24344.889462302075</v>
      </c>
      <c r="X237" s="699">
        <f t="shared" si="89"/>
        <v>11103.883466469268</v>
      </c>
      <c r="Y237" s="698">
        <f t="shared" si="78"/>
        <v>2245453.1361911483</v>
      </c>
      <c r="Z237" s="698">
        <f t="shared" si="110"/>
        <v>35448.772928771345</v>
      </c>
      <c r="AB237" s="696">
        <f t="shared" si="80"/>
        <v>164</v>
      </c>
      <c r="AC237" s="340"/>
      <c r="AD237" s="340"/>
      <c r="AE237" s="340"/>
      <c r="AF237" s="699">
        <f t="shared" si="90"/>
        <v>24423.614549058595</v>
      </c>
      <c r="AG237" s="699">
        <f t="shared" si="79"/>
        <v>3919.6396271199874</v>
      </c>
      <c r="AH237" s="699">
        <f t="shared" si="91"/>
        <v>0</v>
      </c>
      <c r="AI237" s="698">
        <f t="shared" si="81"/>
        <v>2001399.5820960752</v>
      </c>
      <c r="AJ237" s="698">
        <f t="shared" si="92"/>
        <v>28343.254176178583</v>
      </c>
      <c r="AK237" s="699">
        <f t="shared" si="93"/>
        <v>25099.085520581681</v>
      </c>
      <c r="AL237" s="699">
        <f t="shared" si="94"/>
        <v>7005.7545395219513</v>
      </c>
      <c r="AM237" s="699">
        <f t="shared" si="95"/>
        <v>0</v>
      </c>
      <c r="AN237" s="698">
        <f t="shared" si="82"/>
        <v>2162695.7321853372</v>
      </c>
      <c r="AO237" s="698">
        <f t="shared" si="96"/>
        <v>32104.840060103634</v>
      </c>
      <c r="AP237" s="699">
        <f t="shared" si="97"/>
        <v>25784.22687703235</v>
      </c>
      <c r="AQ237" s="699">
        <f t="shared" si="98"/>
        <v>11760.375866931485</v>
      </c>
      <c r="AR237" s="699">
        <f t="shared" si="99"/>
        <v>0</v>
      </c>
      <c r="AS237" s="698">
        <f t="shared" si="83"/>
        <v>2378210.5560573619</v>
      </c>
      <c r="AT237" s="698">
        <f t="shared" si="100"/>
        <v>37544.602743963835</v>
      </c>
      <c r="AV237" s="696"/>
      <c r="AW237" s="699">
        <f t="shared" si="111"/>
        <v>25559.367852469582</v>
      </c>
      <c r="AX237" s="699">
        <f t="shared" si="112"/>
        <v>32579.674548375318</v>
      </c>
      <c r="AY237" s="698">
        <f t="shared" si="113"/>
        <v>3010665.2907384331</v>
      </c>
      <c r="AZ237" s="698">
        <f t="shared" si="102"/>
        <v>58139.042400844904</v>
      </c>
      <c r="BA237" s="971"/>
      <c r="BB237" s="699">
        <f t="shared" si="103"/>
        <v>26199.125516310316</v>
      </c>
      <c r="BC237" s="699">
        <f t="shared" si="104"/>
        <v>33395.152325371542</v>
      </c>
      <c r="BD237" s="699">
        <f t="shared" si="105"/>
        <v>0</v>
      </c>
      <c r="BE237" s="698">
        <f t="shared" si="106"/>
        <v>3086023.0305748354</v>
      </c>
      <c r="BF237" s="698">
        <f t="shared" si="107"/>
        <v>59594.277841681862</v>
      </c>
      <c r="BG237" s="971"/>
      <c r="BH237" s="971"/>
      <c r="BI237" s="971"/>
      <c r="BJ237" s="971"/>
      <c r="BK237" s="971"/>
      <c r="BL237" s="971"/>
      <c r="BM237" s="971"/>
      <c r="BN237" s="698"/>
    </row>
    <row r="238" spans="6:66" s="68" customFormat="1" x14ac:dyDescent="0.2">
      <c r="F238" s="340"/>
      <c r="G238" s="260"/>
      <c r="H238" s="261"/>
      <c r="I238" s="261"/>
      <c r="J238" s="260"/>
      <c r="K238" s="696">
        <f t="shared" si="101"/>
        <v>165</v>
      </c>
      <c r="L238" s="340"/>
      <c r="M238" s="340"/>
      <c r="N238" s="340"/>
      <c r="O238" s="699">
        <f t="shared" si="84"/>
        <v>22502.361764724625</v>
      </c>
      <c r="P238" s="699">
        <f t="shared" si="85"/>
        <v>3560.8779818043322</v>
      </c>
      <c r="Q238" s="698">
        <f t="shared" si="76"/>
        <v>1817898.7725769295</v>
      </c>
      <c r="R238" s="698">
        <f t="shared" si="108"/>
        <v>26063.239746528958</v>
      </c>
      <c r="S238" s="699">
        <f t="shared" si="86"/>
        <v>23439.272192593256</v>
      </c>
      <c r="T238" s="699">
        <f t="shared" si="87"/>
        <v>6446.7599521224711</v>
      </c>
      <c r="U238" s="698">
        <f t="shared" si="77"/>
        <v>1989789.7004585119</v>
      </c>
      <c r="V238" s="698">
        <f t="shared" si="109"/>
        <v>29886.032144715726</v>
      </c>
      <c r="W238" s="699">
        <f t="shared" si="88"/>
        <v>24463.984999675122</v>
      </c>
      <c r="X238" s="699">
        <f t="shared" si="89"/>
        <v>10984.787929096221</v>
      </c>
      <c r="Y238" s="698">
        <f t="shared" si="78"/>
        <v>2220989.151191473</v>
      </c>
      <c r="Z238" s="698">
        <f t="shared" si="110"/>
        <v>35448.772928771345</v>
      </c>
      <c r="AB238" s="696">
        <f t="shared" si="80"/>
        <v>165</v>
      </c>
      <c r="AC238" s="340"/>
      <c r="AD238" s="340"/>
      <c r="AE238" s="340"/>
      <c r="AF238" s="699">
        <f t="shared" si="90"/>
        <v>24470.870285680892</v>
      </c>
      <c r="AG238" s="699">
        <f t="shared" si="79"/>
        <v>3872.3838904976947</v>
      </c>
      <c r="AH238" s="699">
        <f t="shared" si="91"/>
        <v>0</v>
      </c>
      <c r="AI238" s="698">
        <f t="shared" si="81"/>
        <v>1976928.7118103942</v>
      </c>
      <c r="AJ238" s="698">
        <f t="shared" si="92"/>
        <v>28343.254176178587</v>
      </c>
      <c r="AK238" s="699">
        <f t="shared" si="93"/>
        <v>25179.457788995791</v>
      </c>
      <c r="AL238" s="699">
        <f t="shared" si="94"/>
        <v>6925.3822711078383</v>
      </c>
      <c r="AM238" s="699">
        <f t="shared" si="95"/>
        <v>0</v>
      </c>
      <c r="AN238" s="698">
        <f t="shared" si="82"/>
        <v>2137516.2743963413</v>
      </c>
      <c r="AO238" s="698">
        <f t="shared" si="96"/>
        <v>32104.84006010363</v>
      </c>
      <c r="AP238" s="699">
        <f t="shared" si="97"/>
        <v>25910.363673029056</v>
      </c>
      <c r="AQ238" s="699">
        <f t="shared" si="98"/>
        <v>11634.239070934782</v>
      </c>
      <c r="AR238" s="699">
        <f t="shared" si="99"/>
        <v>0</v>
      </c>
      <c r="AS238" s="698">
        <f t="shared" si="83"/>
        <v>2352300.1923843329</v>
      </c>
      <c r="AT238" s="698">
        <f t="shared" si="100"/>
        <v>37544.602743963842</v>
      </c>
      <c r="AV238" s="696"/>
      <c r="AW238" s="699">
        <f t="shared" si="111"/>
        <v>25833.628152655048</v>
      </c>
      <c r="AX238" s="699">
        <f t="shared" si="112"/>
        <v>32305.414248189853</v>
      </c>
      <c r="AY238" s="698">
        <f t="shared" si="113"/>
        <v>2984831.6625857782</v>
      </c>
      <c r="AZ238" s="698">
        <f t="shared" si="102"/>
        <v>58139.042400844904</v>
      </c>
      <c r="BA238" s="971"/>
      <c r="BB238" s="699">
        <f t="shared" si="103"/>
        <v>26480.250623557669</v>
      </c>
      <c r="BC238" s="699">
        <f t="shared" si="104"/>
        <v>33114.027218124196</v>
      </c>
      <c r="BD238" s="699">
        <f t="shared" si="105"/>
        <v>0</v>
      </c>
      <c r="BE238" s="698">
        <f t="shared" si="106"/>
        <v>3059542.7799512777</v>
      </c>
      <c r="BF238" s="698">
        <f t="shared" si="107"/>
        <v>59594.277841681862</v>
      </c>
      <c r="BG238" s="971"/>
      <c r="BH238" s="971"/>
      <c r="BI238" s="971"/>
      <c r="BJ238" s="971"/>
      <c r="BK238" s="971"/>
      <c r="BL238" s="971"/>
      <c r="BM238" s="971"/>
      <c r="BN238" s="698"/>
    </row>
    <row r="239" spans="6:66" s="68" customFormat="1" x14ac:dyDescent="0.2">
      <c r="F239" s="340"/>
      <c r="G239" s="260"/>
      <c r="H239" s="261"/>
      <c r="I239" s="261"/>
      <c r="J239" s="260"/>
      <c r="K239" s="696">
        <f t="shared" si="101"/>
        <v>166</v>
      </c>
      <c r="L239" s="340"/>
      <c r="M239" s="340"/>
      <c r="N239" s="340"/>
      <c r="O239" s="699">
        <f t="shared" si="84"/>
        <v>22545.900188523337</v>
      </c>
      <c r="P239" s="699">
        <f t="shared" si="85"/>
        <v>3517.3395580056172</v>
      </c>
      <c r="Q239" s="698">
        <f t="shared" si="76"/>
        <v>1795352.8723884062</v>
      </c>
      <c r="R239" s="698">
        <f t="shared" si="108"/>
        <v>26063.239746528954</v>
      </c>
      <c r="S239" s="699">
        <f t="shared" si="86"/>
        <v>23514.329408305344</v>
      </c>
      <c r="T239" s="699">
        <f t="shared" si="87"/>
        <v>6371.7027364103787</v>
      </c>
      <c r="U239" s="698">
        <f t="shared" si="77"/>
        <v>1966275.3710502067</v>
      </c>
      <c r="V239" s="698">
        <f t="shared" si="109"/>
        <v>29886.032144715722</v>
      </c>
      <c r="W239" s="699">
        <f t="shared" si="88"/>
        <v>24583.663154071106</v>
      </c>
      <c r="X239" s="699">
        <f t="shared" si="89"/>
        <v>10865.109774700242</v>
      </c>
      <c r="Y239" s="698">
        <f t="shared" si="78"/>
        <v>2196405.4880374018</v>
      </c>
      <c r="Z239" s="698">
        <f t="shared" si="110"/>
        <v>35448.772928771345</v>
      </c>
      <c r="AB239" s="696">
        <f t="shared" si="80"/>
        <v>166</v>
      </c>
      <c r="AC239" s="340"/>
      <c r="AD239" s="340"/>
      <c r="AE239" s="340"/>
      <c r="AF239" s="699">
        <f t="shared" si="90"/>
        <v>24518.217454496367</v>
      </c>
      <c r="AG239" s="699">
        <f t="shared" si="79"/>
        <v>3825.0367216822169</v>
      </c>
      <c r="AH239" s="699">
        <f t="shared" si="91"/>
        <v>0</v>
      </c>
      <c r="AI239" s="698">
        <f t="shared" si="81"/>
        <v>1952410.4943558979</v>
      </c>
      <c r="AJ239" s="698">
        <f t="shared" si="92"/>
        <v>28343.254176178583</v>
      </c>
      <c r="AK239" s="699">
        <f t="shared" si="93"/>
        <v>25260.0874254134</v>
      </c>
      <c r="AL239" s="699">
        <f t="shared" si="94"/>
        <v>6844.7526346902296</v>
      </c>
      <c r="AM239" s="699">
        <f t="shared" si="95"/>
        <v>0</v>
      </c>
      <c r="AN239" s="698">
        <f t="shared" si="82"/>
        <v>2112256.1869709278</v>
      </c>
      <c r="AO239" s="698">
        <f t="shared" si="96"/>
        <v>32104.84006010363</v>
      </c>
      <c r="AP239" s="699">
        <f t="shared" si="97"/>
        <v>26037.117531983677</v>
      </c>
      <c r="AQ239" s="699">
        <f t="shared" si="98"/>
        <v>11507.485211980164</v>
      </c>
      <c r="AR239" s="699">
        <f t="shared" si="99"/>
        <v>0</v>
      </c>
      <c r="AS239" s="698">
        <f t="shared" si="83"/>
        <v>2326263.0748523492</v>
      </c>
      <c r="AT239" s="698">
        <f t="shared" si="100"/>
        <v>37544.602743963842</v>
      </c>
      <c r="AV239" s="696"/>
      <c r="AW239" s="699">
        <f t="shared" si="111"/>
        <v>26110.83135474216</v>
      </c>
      <c r="AX239" s="699">
        <f t="shared" si="112"/>
        <v>32028.211046102737</v>
      </c>
      <c r="AY239" s="698">
        <f t="shared" si="113"/>
        <v>2958720.8312310362</v>
      </c>
      <c r="AZ239" s="698">
        <f t="shared" si="102"/>
        <v>58139.042400844897</v>
      </c>
      <c r="BA239" s="971"/>
      <c r="BB239" s="699">
        <f t="shared" si="103"/>
        <v>26764.392294311143</v>
      </c>
      <c r="BC239" s="699">
        <f t="shared" si="104"/>
        <v>32829.885547370715</v>
      </c>
      <c r="BD239" s="699">
        <f t="shared" si="105"/>
        <v>0</v>
      </c>
      <c r="BE239" s="698">
        <f t="shared" si="106"/>
        <v>3032778.3876569667</v>
      </c>
      <c r="BF239" s="698">
        <f t="shared" si="107"/>
        <v>59594.277841681862</v>
      </c>
      <c r="BG239" s="971"/>
      <c r="BH239" s="971"/>
      <c r="BI239" s="971"/>
      <c r="BJ239" s="971"/>
      <c r="BK239" s="971"/>
      <c r="BL239" s="971"/>
      <c r="BM239" s="971"/>
      <c r="BN239" s="698"/>
    </row>
    <row r="240" spans="6:66" s="68" customFormat="1" x14ac:dyDescent="0.2">
      <c r="F240" s="340"/>
      <c r="G240" s="260"/>
      <c r="H240" s="261"/>
      <c r="I240" s="261"/>
      <c r="J240" s="260"/>
      <c r="K240" s="696">
        <f t="shared" si="101"/>
        <v>167</v>
      </c>
      <c r="L240" s="340"/>
      <c r="M240" s="340"/>
      <c r="N240" s="340"/>
      <c r="O240" s="699">
        <f t="shared" si="84"/>
        <v>22589.522852117268</v>
      </c>
      <c r="P240" s="699">
        <f t="shared" si="85"/>
        <v>3473.7168944116888</v>
      </c>
      <c r="Q240" s="698">
        <f t="shared" si="76"/>
        <v>1772763.349536289</v>
      </c>
      <c r="R240" s="698">
        <f t="shared" si="108"/>
        <v>26063.239746528958</v>
      </c>
      <c r="S240" s="699">
        <f t="shared" si="86"/>
        <v>23589.626972164097</v>
      </c>
      <c r="T240" s="699">
        <f t="shared" si="87"/>
        <v>6296.4051725516301</v>
      </c>
      <c r="U240" s="698">
        <f t="shared" si="77"/>
        <v>1942685.7440780427</v>
      </c>
      <c r="V240" s="698">
        <f t="shared" si="109"/>
        <v>29886.032144715726</v>
      </c>
      <c r="W240" s="699">
        <f t="shared" si="88"/>
        <v>24703.92677566058</v>
      </c>
      <c r="X240" s="699">
        <f t="shared" si="89"/>
        <v>10744.846153110759</v>
      </c>
      <c r="Y240" s="698">
        <f t="shared" si="78"/>
        <v>2171701.5612617414</v>
      </c>
      <c r="Z240" s="698">
        <f t="shared" si="110"/>
        <v>35448.772928771337</v>
      </c>
      <c r="AB240" s="696">
        <f t="shared" si="80"/>
        <v>167</v>
      </c>
      <c r="AC240" s="340"/>
      <c r="AD240" s="340"/>
      <c r="AE240" s="340"/>
      <c r="AF240" s="699">
        <f t="shared" si="90"/>
        <v>24565.656232411511</v>
      </c>
      <c r="AG240" s="699">
        <f t="shared" si="79"/>
        <v>3777.5979437670762</v>
      </c>
      <c r="AH240" s="699">
        <f t="shared" si="91"/>
        <v>0</v>
      </c>
      <c r="AI240" s="698">
        <f t="shared" si="81"/>
        <v>1927844.8381234864</v>
      </c>
      <c r="AJ240" s="698">
        <f t="shared" si="92"/>
        <v>28343.254176178587</v>
      </c>
      <c r="AK240" s="699">
        <f t="shared" si="93"/>
        <v>25340.975253978093</v>
      </c>
      <c r="AL240" s="699">
        <f t="shared" si="94"/>
        <v>6763.864806125539</v>
      </c>
      <c r="AM240" s="699">
        <f t="shared" si="95"/>
        <v>0</v>
      </c>
      <c r="AN240" s="698">
        <f t="shared" si="82"/>
        <v>2086915.2117169497</v>
      </c>
      <c r="AO240" s="698">
        <f t="shared" si="96"/>
        <v>32104.840060103634</v>
      </c>
      <c r="AP240" s="699">
        <f t="shared" si="97"/>
        <v>26164.49147257677</v>
      </c>
      <c r="AQ240" s="699">
        <f t="shared" si="98"/>
        <v>11380.111271387066</v>
      </c>
      <c r="AR240" s="699">
        <f t="shared" si="99"/>
        <v>0</v>
      </c>
      <c r="AS240" s="698">
        <f t="shared" si="83"/>
        <v>2300098.5833797725</v>
      </c>
      <c r="AT240" s="698">
        <f t="shared" si="100"/>
        <v>37544.602743963835</v>
      </c>
      <c r="AV240" s="696"/>
      <c r="AW240" s="699">
        <f t="shared" si="111"/>
        <v>26391.009037022035</v>
      </c>
      <c r="AX240" s="699">
        <f t="shared" si="112"/>
        <v>31748.033363822866</v>
      </c>
      <c r="AY240" s="698">
        <f t="shared" si="113"/>
        <v>2932329.8221940142</v>
      </c>
      <c r="AZ240" s="698">
        <f t="shared" si="102"/>
        <v>58139.042400844904</v>
      </c>
      <c r="BA240" s="971"/>
      <c r="BB240" s="699">
        <f t="shared" si="103"/>
        <v>27051.582897274751</v>
      </c>
      <c r="BC240" s="699">
        <f t="shared" si="104"/>
        <v>32542.694944407103</v>
      </c>
      <c r="BD240" s="699">
        <f t="shared" si="105"/>
        <v>0</v>
      </c>
      <c r="BE240" s="698">
        <f t="shared" si="106"/>
        <v>3005726.8047596919</v>
      </c>
      <c r="BF240" s="698">
        <f t="shared" si="107"/>
        <v>59594.277841681855</v>
      </c>
      <c r="BG240" s="971"/>
      <c r="BH240" s="971"/>
      <c r="BI240" s="971"/>
      <c r="BJ240" s="971"/>
      <c r="BK240" s="971"/>
      <c r="BL240" s="971"/>
      <c r="BM240" s="971"/>
      <c r="BN240" s="698"/>
    </row>
    <row r="241" spans="6:66" s="68" customFormat="1" x14ac:dyDescent="0.2">
      <c r="F241" s="340"/>
      <c r="G241" s="260"/>
      <c r="H241" s="261"/>
      <c r="I241" s="261"/>
      <c r="J241" s="260"/>
      <c r="K241" s="696">
        <f t="shared" si="101"/>
        <v>168</v>
      </c>
      <c r="L241" s="340"/>
      <c r="M241" s="340"/>
      <c r="N241" s="340"/>
      <c r="O241" s="699">
        <f t="shared" si="84"/>
        <v>22633.229918496763</v>
      </c>
      <c r="P241" s="699">
        <f t="shared" si="85"/>
        <v>3430.0098280321922</v>
      </c>
      <c r="Q241" s="698">
        <f t="shared" si="76"/>
        <v>1750130.1196177923</v>
      </c>
      <c r="R241" s="698">
        <f t="shared" si="108"/>
        <v>26063.239746528954</v>
      </c>
      <c r="S241" s="699">
        <f t="shared" si="86"/>
        <v>23665.165653812113</v>
      </c>
      <c r="T241" s="699">
        <f t="shared" si="87"/>
        <v>6220.8664909036142</v>
      </c>
      <c r="U241" s="698">
        <f t="shared" si="77"/>
        <v>1919020.5784242307</v>
      </c>
      <c r="V241" s="698">
        <f t="shared" si="109"/>
        <v>29886.032144715726</v>
      </c>
      <c r="W241" s="699">
        <f t="shared" si="88"/>
        <v>24824.778728557212</v>
      </c>
      <c r="X241" s="699">
        <f t="shared" si="89"/>
        <v>10623.994200214134</v>
      </c>
      <c r="Y241" s="698">
        <f t="shared" si="78"/>
        <v>2146876.7825331842</v>
      </c>
      <c r="Z241" s="698">
        <f t="shared" si="110"/>
        <v>35448.772928771345</v>
      </c>
      <c r="AB241" s="696">
        <f t="shared" si="80"/>
        <v>168</v>
      </c>
      <c r="AC241" s="340"/>
      <c r="AD241" s="340"/>
      <c r="AE241" s="340"/>
      <c r="AF241" s="699">
        <f t="shared" si="90"/>
        <v>24613.186796675072</v>
      </c>
      <c r="AG241" s="699">
        <f t="shared" si="79"/>
        <v>3730.0673795035091</v>
      </c>
      <c r="AH241" s="699">
        <f t="shared" si="91"/>
        <v>0</v>
      </c>
      <c r="AI241" s="698">
        <f t="shared" si="81"/>
        <v>1903231.6513268114</v>
      </c>
      <c r="AJ241" s="698">
        <f t="shared" si="92"/>
        <v>28343.254176178583</v>
      </c>
      <c r="AK241" s="699">
        <f t="shared" si="93"/>
        <v>25422.122101472516</v>
      </c>
      <c r="AL241" s="699">
        <f t="shared" si="94"/>
        <v>6682.7179586311167</v>
      </c>
      <c r="AM241" s="699">
        <f t="shared" si="95"/>
        <v>0</v>
      </c>
      <c r="AN241" s="698">
        <f t="shared" si="82"/>
        <v>2061493.0896154772</v>
      </c>
      <c r="AO241" s="698">
        <f t="shared" si="96"/>
        <v>32104.840060103634</v>
      </c>
      <c r="AP241" s="699">
        <f t="shared" si="97"/>
        <v>26292.48852825633</v>
      </c>
      <c r="AQ241" s="699">
        <f t="shared" si="98"/>
        <v>11252.114215707505</v>
      </c>
      <c r="AR241" s="699">
        <f t="shared" si="99"/>
        <v>0</v>
      </c>
      <c r="AS241" s="698">
        <f t="shared" si="83"/>
        <v>2273806.0948515162</v>
      </c>
      <c r="AT241" s="698">
        <f t="shared" si="100"/>
        <v>37544.602743963835</v>
      </c>
      <c r="AV241" s="696"/>
      <c r="AW241" s="699">
        <f t="shared" si="111"/>
        <v>26674.193116631101</v>
      </c>
      <c r="AX241" s="699">
        <f t="shared" si="112"/>
        <v>31464.8492842138</v>
      </c>
      <c r="AY241" s="698">
        <f t="shared" si="113"/>
        <v>2905655.6290773833</v>
      </c>
      <c r="AZ241" s="698">
        <f t="shared" si="102"/>
        <v>58139.042400844904</v>
      </c>
      <c r="BA241" s="971"/>
      <c r="BB241" s="699">
        <f t="shared" si="103"/>
        <v>27341.85514847919</v>
      </c>
      <c r="BC241" s="699">
        <f t="shared" si="104"/>
        <v>32252.422693202672</v>
      </c>
      <c r="BD241" s="699">
        <f t="shared" si="105"/>
        <v>0</v>
      </c>
      <c r="BE241" s="698">
        <f t="shared" si="106"/>
        <v>2978384.9496112126</v>
      </c>
      <c r="BF241" s="698">
        <f t="shared" si="107"/>
        <v>59594.277841681862</v>
      </c>
      <c r="BG241" s="971"/>
      <c r="BH241" s="971"/>
      <c r="BI241" s="971"/>
      <c r="BJ241" s="971"/>
      <c r="BK241" s="971"/>
      <c r="BL241" s="971"/>
      <c r="BM241" s="971"/>
      <c r="BN241" s="698"/>
    </row>
    <row r="242" spans="6:66" s="68" customFormat="1" x14ac:dyDescent="0.2">
      <c r="F242" s="340"/>
      <c r="G242" s="260"/>
      <c r="H242" s="261"/>
      <c r="I242" s="261"/>
      <c r="J242" s="260"/>
      <c r="K242" s="696">
        <f t="shared" si="101"/>
        <v>169</v>
      </c>
      <c r="L242" s="340"/>
      <c r="M242" s="340"/>
      <c r="N242" s="340"/>
      <c r="O242" s="699">
        <f t="shared" si="84"/>
        <v>22677.021550967544</v>
      </c>
      <c r="P242" s="699">
        <f t="shared" si="85"/>
        <v>3386.218195561416</v>
      </c>
      <c r="Q242" s="698">
        <f t="shared" si="76"/>
        <v>1727453.0980668247</v>
      </c>
      <c r="R242" s="698">
        <f t="shared" si="108"/>
        <v>26063.239746528961</v>
      </c>
      <c r="S242" s="699">
        <f t="shared" si="86"/>
        <v>23740.946225356562</v>
      </c>
      <c r="T242" s="699">
        <f t="shared" si="87"/>
        <v>6145.0859193591677</v>
      </c>
      <c r="U242" s="698">
        <f t="shared" si="77"/>
        <v>1895279.6321988741</v>
      </c>
      <c r="V242" s="698">
        <f t="shared" si="109"/>
        <v>29886.032144715729</v>
      </c>
      <c r="W242" s="699">
        <f t="shared" si="88"/>
        <v>24946.221890885903</v>
      </c>
      <c r="X242" s="699">
        <f t="shared" si="89"/>
        <v>10502.55103788544</v>
      </c>
      <c r="Y242" s="698">
        <f t="shared" si="78"/>
        <v>2121930.5606422983</v>
      </c>
      <c r="Z242" s="698">
        <f t="shared" si="110"/>
        <v>35448.772928771345</v>
      </c>
      <c r="AB242" s="696">
        <f t="shared" si="80"/>
        <v>169</v>
      </c>
      <c r="AC242" s="340"/>
      <c r="AD242" s="340"/>
      <c r="AE242" s="340"/>
      <c r="AF242" s="699">
        <f t="shared" si="90"/>
        <v>24660.809324878781</v>
      </c>
      <c r="AG242" s="699">
        <f t="shared" si="79"/>
        <v>3682.4448512998033</v>
      </c>
      <c r="AH242" s="699">
        <f t="shared" si="91"/>
        <v>0</v>
      </c>
      <c r="AI242" s="698">
        <f t="shared" si="81"/>
        <v>1878570.8420019327</v>
      </c>
      <c r="AJ242" s="698">
        <f t="shared" si="92"/>
        <v>28343.254176178583</v>
      </c>
      <c r="AK242" s="699">
        <f t="shared" si="93"/>
        <v>25503.528797326846</v>
      </c>
      <c r="AL242" s="699">
        <f t="shared" si="94"/>
        <v>6601.3112627767841</v>
      </c>
      <c r="AM242" s="699">
        <f t="shared" si="95"/>
        <v>0</v>
      </c>
      <c r="AN242" s="698">
        <f t="shared" si="82"/>
        <v>2035989.5608181504</v>
      </c>
      <c r="AO242" s="698">
        <f t="shared" si="96"/>
        <v>32104.84006010363</v>
      </c>
      <c r="AP242" s="699">
        <f t="shared" si="97"/>
        <v>26421.111747310013</v>
      </c>
      <c r="AQ242" s="699">
        <f t="shared" si="98"/>
        <v>11123.490996653822</v>
      </c>
      <c r="AR242" s="699">
        <f t="shared" si="99"/>
        <v>0</v>
      </c>
      <c r="AS242" s="698">
        <f t="shared" si="83"/>
        <v>2247384.9831042062</v>
      </c>
      <c r="AT242" s="698">
        <f t="shared" si="100"/>
        <v>37544.602743963835</v>
      </c>
      <c r="AV242" s="696"/>
      <c r="AW242" s="699">
        <f t="shared" si="111"/>
        <v>26960.415853186991</v>
      </c>
      <c r="AX242" s="699">
        <f t="shared" si="112"/>
        <v>31178.62654765791</v>
      </c>
      <c r="AY242" s="698">
        <f t="shared" si="113"/>
        <v>2878695.2132241963</v>
      </c>
      <c r="AZ242" s="698">
        <f t="shared" si="102"/>
        <v>58139.042400844904</v>
      </c>
      <c r="BA242" s="971"/>
      <c r="BB242" s="699">
        <f t="shared" si="103"/>
        <v>27635.242115008765</v>
      </c>
      <c r="BC242" s="699">
        <f t="shared" si="104"/>
        <v>31959.03572667309</v>
      </c>
      <c r="BD242" s="699">
        <f t="shared" si="105"/>
        <v>0</v>
      </c>
      <c r="BE242" s="698">
        <f t="shared" si="106"/>
        <v>2950749.7074962039</v>
      </c>
      <c r="BF242" s="698">
        <f t="shared" si="107"/>
        <v>59594.277841681855</v>
      </c>
      <c r="BG242" s="971"/>
      <c r="BH242" s="971"/>
      <c r="BI242" s="971"/>
      <c r="BJ242" s="971"/>
      <c r="BK242" s="971"/>
      <c r="BL242" s="971"/>
      <c r="BM242" s="971"/>
      <c r="BN242" s="698"/>
    </row>
    <row r="243" spans="6:66" s="68" customFormat="1" x14ac:dyDescent="0.2">
      <c r="F243" s="340"/>
      <c r="G243" s="260"/>
      <c r="H243" s="261"/>
      <c r="I243" s="261"/>
      <c r="J243" s="260"/>
      <c r="K243" s="696">
        <f t="shared" si="101"/>
        <v>170</v>
      </c>
      <c r="L243" s="340"/>
      <c r="M243" s="340"/>
      <c r="N243" s="340"/>
      <c r="O243" s="699">
        <f t="shared" si="84"/>
        <v>22720.897913151286</v>
      </c>
      <c r="P243" s="699">
        <f t="shared" si="85"/>
        <v>3342.3418333776744</v>
      </c>
      <c r="Q243" s="698">
        <f t="shared" si="76"/>
        <v>1704732.2001536735</v>
      </c>
      <c r="R243" s="698">
        <f t="shared" si="108"/>
        <v>26063.239746528961</v>
      </c>
      <c r="S243" s="699">
        <f t="shared" si="86"/>
        <v>23816.969461377041</v>
      </c>
      <c r="T243" s="699">
        <f t="shared" si="87"/>
        <v>6069.0626833386877</v>
      </c>
      <c r="U243" s="698">
        <f t="shared" si="77"/>
        <v>1871462.6627374971</v>
      </c>
      <c r="V243" s="698">
        <f t="shared" si="109"/>
        <v>29886.032144715729</v>
      </c>
      <c r="W243" s="699">
        <f t="shared" si="88"/>
        <v>25068.259154851421</v>
      </c>
      <c r="X243" s="699">
        <f t="shared" si="89"/>
        <v>10380.51377391992</v>
      </c>
      <c r="Y243" s="698">
        <f t="shared" si="78"/>
        <v>2096862.301487447</v>
      </c>
      <c r="Z243" s="698">
        <f t="shared" si="110"/>
        <v>35448.772928771345</v>
      </c>
      <c r="AB243" s="696">
        <f t="shared" si="80"/>
        <v>170</v>
      </c>
      <c r="AC243" s="340"/>
      <c r="AD243" s="340"/>
      <c r="AE243" s="340"/>
      <c r="AF243" s="699">
        <f t="shared" si="90"/>
        <v>24708.523994957948</v>
      </c>
      <c r="AG243" s="699">
        <f t="shared" si="79"/>
        <v>3634.730181220637</v>
      </c>
      <c r="AH243" s="699">
        <f t="shared" si="91"/>
        <v>0</v>
      </c>
      <c r="AI243" s="698">
        <f t="shared" si="81"/>
        <v>1853862.3180069746</v>
      </c>
      <c r="AJ243" s="698">
        <f t="shared" si="92"/>
        <v>28343.254176178583</v>
      </c>
      <c r="AK243" s="699">
        <f t="shared" si="93"/>
        <v>25585.196173627268</v>
      </c>
      <c r="AL243" s="699">
        <f t="shared" si="94"/>
        <v>6519.6438864763631</v>
      </c>
      <c r="AM243" s="699">
        <f t="shared" si="95"/>
        <v>0</v>
      </c>
      <c r="AN243" s="698">
        <f t="shared" si="82"/>
        <v>2010404.3646445232</v>
      </c>
      <c r="AO243" s="698">
        <f t="shared" si="96"/>
        <v>32104.84006010363</v>
      </c>
      <c r="AP243" s="699">
        <f t="shared" si="97"/>
        <v>26550.364192937737</v>
      </c>
      <c r="AQ243" s="699">
        <f t="shared" si="98"/>
        <v>10994.238551026097</v>
      </c>
      <c r="AR243" s="699">
        <f t="shared" si="99"/>
        <v>0</v>
      </c>
      <c r="AS243" s="698">
        <f t="shared" si="83"/>
        <v>2220834.6189112682</v>
      </c>
      <c r="AT243" s="698">
        <f t="shared" si="100"/>
        <v>37544.602743963835</v>
      </c>
      <c r="AV243" s="696"/>
      <c r="AW243" s="699">
        <f t="shared" si="111"/>
        <v>27249.709852463489</v>
      </c>
      <c r="AX243" s="699">
        <f t="shared" si="112"/>
        <v>30889.332548381415</v>
      </c>
      <c r="AY243" s="698">
        <f t="shared" si="113"/>
        <v>2851445.5033717328</v>
      </c>
      <c r="AZ243" s="698">
        <f t="shared" si="102"/>
        <v>58139.042400844904</v>
      </c>
      <c r="BA243" s="971"/>
      <c r="BB243" s="699">
        <f t="shared" si="103"/>
        <v>27931.777218768308</v>
      </c>
      <c r="BC243" s="699">
        <f t="shared" si="104"/>
        <v>31662.500622913547</v>
      </c>
      <c r="BD243" s="699">
        <f t="shared" si="105"/>
        <v>0</v>
      </c>
      <c r="BE243" s="698">
        <f t="shared" si="106"/>
        <v>2922817.9302774356</v>
      </c>
      <c r="BF243" s="698">
        <f t="shared" si="107"/>
        <v>59594.277841681855</v>
      </c>
      <c r="BG243" s="971"/>
      <c r="BH243" s="971"/>
      <c r="BI243" s="971"/>
      <c r="BJ243" s="971"/>
      <c r="BK243" s="971"/>
      <c r="BL243" s="971"/>
      <c r="BM243" s="971"/>
      <c r="BN243" s="698"/>
    </row>
    <row r="244" spans="6:66" s="68" customFormat="1" x14ac:dyDescent="0.2">
      <c r="F244" s="340"/>
      <c r="G244" s="260"/>
      <c r="H244" s="261"/>
      <c r="I244" s="261"/>
      <c r="J244" s="260"/>
      <c r="K244" s="696">
        <f t="shared" si="101"/>
        <v>171</v>
      </c>
      <c r="L244" s="340"/>
      <c r="M244" s="340"/>
      <c r="N244" s="340"/>
      <c r="O244" s="699">
        <f t="shared" si="84"/>
        <v>22764.859168986255</v>
      </c>
      <c r="P244" s="699">
        <f t="shared" si="85"/>
        <v>3298.3805775427031</v>
      </c>
      <c r="Q244" s="698">
        <f t="shared" si="76"/>
        <v>1681967.3409846872</v>
      </c>
      <c r="R244" s="698">
        <f t="shared" si="108"/>
        <v>26063.239746528958</v>
      </c>
      <c r="S244" s="699">
        <f t="shared" si="86"/>
        <v>23893.236138933509</v>
      </c>
      <c r="T244" s="699">
        <f t="shared" si="87"/>
        <v>5992.7960057822156</v>
      </c>
      <c r="U244" s="698">
        <f t="shared" si="77"/>
        <v>1847569.4265985636</v>
      </c>
      <c r="V244" s="698">
        <f t="shared" si="109"/>
        <v>29886.032144715726</v>
      </c>
      <c r="W244" s="699">
        <f t="shared" si="88"/>
        <v>25190.893426807226</v>
      </c>
      <c r="X244" s="699">
        <f t="shared" si="89"/>
        <v>10257.879501964122</v>
      </c>
      <c r="Y244" s="698">
        <f t="shared" si="78"/>
        <v>2071671.4080606399</v>
      </c>
      <c r="Z244" s="698">
        <f t="shared" si="110"/>
        <v>35448.772928771345</v>
      </c>
      <c r="AB244" s="696">
        <f t="shared" si="80"/>
        <v>171</v>
      </c>
      <c r="AC244" s="340"/>
      <c r="AD244" s="340"/>
      <c r="AE244" s="340"/>
      <c r="AF244" s="699">
        <f t="shared" si="90"/>
        <v>24756.330985192173</v>
      </c>
      <c r="AG244" s="699">
        <f t="shared" si="79"/>
        <v>3586.9231909864111</v>
      </c>
      <c r="AH244" s="699">
        <f t="shared" si="91"/>
        <v>0</v>
      </c>
      <c r="AI244" s="698">
        <f t="shared" si="81"/>
        <v>1829105.9870217824</v>
      </c>
      <c r="AJ244" s="698">
        <f t="shared" si="92"/>
        <v>28343.254176178583</v>
      </c>
      <c r="AK244" s="699">
        <f t="shared" si="93"/>
        <v>25667.125065124459</v>
      </c>
      <c r="AL244" s="699">
        <f t="shared" si="94"/>
        <v>6437.7149949791701</v>
      </c>
      <c r="AM244" s="699">
        <f t="shared" si="95"/>
        <v>0</v>
      </c>
      <c r="AN244" s="698">
        <f t="shared" si="82"/>
        <v>1984737.2395793989</v>
      </c>
      <c r="AO244" s="698">
        <f t="shared" si="96"/>
        <v>32104.84006010363</v>
      </c>
      <c r="AP244" s="699">
        <f t="shared" si="97"/>
        <v>26680.248943324648</v>
      </c>
      <c r="AQ244" s="699">
        <f t="shared" si="98"/>
        <v>10864.353800639186</v>
      </c>
      <c r="AR244" s="699">
        <f t="shared" si="99"/>
        <v>0</v>
      </c>
      <c r="AS244" s="698">
        <f t="shared" si="83"/>
        <v>2194154.3699679435</v>
      </c>
      <c r="AT244" s="698">
        <f t="shared" si="100"/>
        <v>37544.602743963835</v>
      </c>
      <c r="AV244" s="696"/>
      <c r="AW244" s="699">
        <f t="shared" si="111"/>
        <v>27542.108070104914</v>
      </c>
      <c r="AX244" s="699">
        <f t="shared" si="112"/>
        <v>30596.934330739983</v>
      </c>
      <c r="AY244" s="698">
        <f t="shared" si="113"/>
        <v>2823903.3953016279</v>
      </c>
      <c r="AZ244" s="698">
        <f t="shared" si="102"/>
        <v>58139.042400844897</v>
      </c>
      <c r="BA244" s="971"/>
      <c r="BB244" s="699">
        <f t="shared" si="103"/>
        <v>28231.494240290533</v>
      </c>
      <c r="BC244" s="699">
        <f t="shared" si="104"/>
        <v>31362.783601391326</v>
      </c>
      <c r="BD244" s="699">
        <f t="shared" si="105"/>
        <v>0</v>
      </c>
      <c r="BE244" s="698">
        <f t="shared" si="106"/>
        <v>2894586.4360371451</v>
      </c>
      <c r="BF244" s="698">
        <f t="shared" si="107"/>
        <v>59594.277841681862</v>
      </c>
      <c r="BG244" s="971"/>
      <c r="BH244" s="971"/>
      <c r="BI244" s="971"/>
      <c r="BJ244" s="971"/>
      <c r="BK244" s="971"/>
      <c r="BL244" s="971"/>
      <c r="BM244" s="971"/>
      <c r="BN244" s="698"/>
    </row>
    <row r="245" spans="6:66" s="68" customFormat="1" x14ac:dyDescent="0.2">
      <c r="F245" s="340"/>
      <c r="G245" s="260"/>
      <c r="H245" s="261"/>
      <c r="I245" s="261"/>
      <c r="J245" s="260"/>
      <c r="K245" s="696">
        <f t="shared" si="101"/>
        <v>172</v>
      </c>
      <c r="L245" s="340"/>
      <c r="M245" s="340"/>
      <c r="N245" s="340"/>
      <c r="O245" s="699">
        <f t="shared" si="84"/>
        <v>22808.905482727914</v>
      </c>
      <c r="P245" s="699">
        <f t="shared" si="85"/>
        <v>3254.3342638010436</v>
      </c>
      <c r="Q245" s="698">
        <f t="shared" si="76"/>
        <v>1659158.4355019594</v>
      </c>
      <c r="R245" s="698">
        <f t="shared" si="108"/>
        <v>26063.239746528958</v>
      </c>
      <c r="S245" s="699">
        <f t="shared" si="86"/>
        <v>23969.747037574238</v>
      </c>
      <c r="T245" s="699">
        <f t="shared" si="87"/>
        <v>5916.2851071414898</v>
      </c>
      <c r="U245" s="698">
        <f t="shared" si="77"/>
        <v>1823599.6795609894</v>
      </c>
      <c r="V245" s="698">
        <f t="shared" si="109"/>
        <v>29886.032144715726</v>
      </c>
      <c r="W245" s="699">
        <f t="shared" si="88"/>
        <v>25314.127627324684</v>
      </c>
      <c r="X245" s="699">
        <f t="shared" si="89"/>
        <v>10134.645301446662</v>
      </c>
      <c r="Y245" s="698">
        <f t="shared" si="78"/>
        <v>2046357.2804333151</v>
      </c>
      <c r="Z245" s="698">
        <f t="shared" si="110"/>
        <v>35448.772928771345</v>
      </c>
      <c r="AB245" s="696">
        <f t="shared" si="80"/>
        <v>172</v>
      </c>
      <c r="AC245" s="340"/>
      <c r="AD245" s="340"/>
      <c r="AE245" s="340"/>
      <c r="AF245" s="699">
        <f t="shared" si="90"/>
        <v>24804.230474206001</v>
      </c>
      <c r="AG245" s="699">
        <f t="shared" si="79"/>
        <v>3539.0237019725851</v>
      </c>
      <c r="AH245" s="699">
        <f t="shared" si="91"/>
        <v>0</v>
      </c>
      <c r="AI245" s="698">
        <f t="shared" si="81"/>
        <v>1804301.7565475765</v>
      </c>
      <c r="AJ245" s="698">
        <f t="shared" si="92"/>
        <v>28343.254176178587</v>
      </c>
      <c r="AK245" s="699">
        <f t="shared" si="93"/>
        <v>25749.316309242149</v>
      </c>
      <c r="AL245" s="699">
        <f t="shared" si="94"/>
        <v>6355.5237508614846</v>
      </c>
      <c r="AM245" s="699">
        <f t="shared" si="95"/>
        <v>0</v>
      </c>
      <c r="AN245" s="698">
        <f t="shared" si="82"/>
        <v>1958987.9232701568</v>
      </c>
      <c r="AO245" s="698">
        <f t="shared" si="96"/>
        <v>32104.840060103634</v>
      </c>
      <c r="AP245" s="699">
        <f t="shared" si="97"/>
        <v>26810.769091714406</v>
      </c>
      <c r="AQ245" s="699">
        <f t="shared" si="98"/>
        <v>10733.83365224943</v>
      </c>
      <c r="AR245" s="699">
        <f t="shared" si="99"/>
        <v>0</v>
      </c>
      <c r="AS245" s="698">
        <f t="shared" si="83"/>
        <v>2167343.6008762289</v>
      </c>
      <c r="AT245" s="698">
        <f t="shared" si="100"/>
        <v>37544.602743963835</v>
      </c>
      <c r="AV245" s="696"/>
      <c r="AW245" s="699">
        <f t="shared" si="111"/>
        <v>27837.64381538031</v>
      </c>
      <c r="AX245" s="699">
        <f t="shared" si="112"/>
        <v>30301.398585464591</v>
      </c>
      <c r="AY245" s="698">
        <f t="shared" si="113"/>
        <v>2796065.7514862474</v>
      </c>
      <c r="AZ245" s="698">
        <f t="shared" si="102"/>
        <v>58139.042400844904</v>
      </c>
      <c r="BA245" s="971"/>
      <c r="BB245" s="699">
        <f t="shared" si="103"/>
        <v>28534.427322584204</v>
      </c>
      <c r="BC245" s="699">
        <f t="shared" si="104"/>
        <v>31059.850519097654</v>
      </c>
      <c r="BD245" s="699">
        <f t="shared" si="105"/>
        <v>0</v>
      </c>
      <c r="BE245" s="698">
        <f t="shared" si="106"/>
        <v>2866052.0087145609</v>
      </c>
      <c r="BF245" s="698">
        <f t="shared" si="107"/>
        <v>59594.277841681862</v>
      </c>
      <c r="BG245" s="971"/>
      <c r="BH245" s="971"/>
      <c r="BI245" s="971"/>
      <c r="BJ245" s="971"/>
      <c r="BK245" s="971"/>
      <c r="BL245" s="971"/>
      <c r="BM245" s="971"/>
      <c r="BN245" s="698"/>
    </row>
    <row r="246" spans="6:66" s="68" customFormat="1" x14ac:dyDescent="0.2">
      <c r="F246" s="340"/>
      <c r="G246" s="260"/>
      <c r="H246" s="261"/>
      <c r="I246" s="261"/>
      <c r="J246" s="260"/>
      <c r="K246" s="696">
        <f t="shared" si="101"/>
        <v>173</v>
      </c>
      <c r="L246" s="340"/>
      <c r="M246" s="340"/>
      <c r="N246" s="340"/>
      <c r="O246" s="699">
        <f t="shared" si="84"/>
        <v>22853.03701894953</v>
      </c>
      <c r="P246" s="699">
        <f t="shared" si="85"/>
        <v>3210.2027275794267</v>
      </c>
      <c r="Q246" s="698">
        <f t="shared" si="76"/>
        <v>1636305.3984830098</v>
      </c>
      <c r="R246" s="698">
        <f t="shared" si="108"/>
        <v>26063.239746528958</v>
      </c>
      <c r="S246" s="699">
        <f t="shared" si="86"/>
        <v>24046.502939343747</v>
      </c>
      <c r="T246" s="699">
        <f t="shared" si="87"/>
        <v>5839.5292053719795</v>
      </c>
      <c r="U246" s="698">
        <f t="shared" si="77"/>
        <v>1799553.1766216457</v>
      </c>
      <c r="V246" s="698">
        <f t="shared" si="109"/>
        <v>29886.032144715726</v>
      </c>
      <c r="W246" s="699">
        <f t="shared" si="88"/>
        <v>25437.964691262659</v>
      </c>
      <c r="X246" s="699">
        <f t="shared" si="89"/>
        <v>10010.808237508681</v>
      </c>
      <c r="Y246" s="698">
        <f t="shared" si="78"/>
        <v>2020919.3157420524</v>
      </c>
      <c r="Z246" s="698">
        <f t="shared" si="110"/>
        <v>35448.772928771345</v>
      </c>
      <c r="AB246" s="696">
        <f t="shared" si="80"/>
        <v>173</v>
      </c>
      <c r="AC246" s="340"/>
      <c r="AD246" s="340"/>
      <c r="AE246" s="340"/>
      <c r="AF246" s="699">
        <f t="shared" si="90"/>
        <v>24852.222640969576</v>
      </c>
      <c r="AG246" s="699">
        <f t="shared" si="79"/>
        <v>3491.0315352090083</v>
      </c>
      <c r="AH246" s="699">
        <f t="shared" si="91"/>
        <v>0</v>
      </c>
      <c r="AI246" s="698">
        <f t="shared" si="81"/>
        <v>1779449.533906607</v>
      </c>
      <c r="AJ246" s="698">
        <f t="shared" si="92"/>
        <v>28343.254176178583</v>
      </c>
      <c r="AK246" s="699">
        <f t="shared" si="93"/>
        <v>25831.77074608564</v>
      </c>
      <c r="AL246" s="699">
        <f t="shared" si="94"/>
        <v>6273.0693140179892</v>
      </c>
      <c r="AM246" s="699">
        <f t="shared" si="95"/>
        <v>0</v>
      </c>
      <c r="AN246" s="698">
        <f t="shared" si="82"/>
        <v>1933156.1525240713</v>
      </c>
      <c r="AO246" s="698">
        <f t="shared" si="96"/>
        <v>32104.84006010363</v>
      </c>
      <c r="AP246" s="699">
        <f t="shared" si="97"/>
        <v>26941.927746482863</v>
      </c>
      <c r="AQ246" s="699">
        <f t="shared" si="98"/>
        <v>10602.674997480968</v>
      </c>
      <c r="AR246" s="699">
        <f t="shared" si="99"/>
        <v>0</v>
      </c>
      <c r="AS246" s="698">
        <f t="shared" si="83"/>
        <v>2140401.6731297462</v>
      </c>
      <c r="AT246" s="698">
        <f t="shared" si="100"/>
        <v>37544.602743963827</v>
      </c>
      <c r="AV246" s="696"/>
      <c r="AW246" s="699">
        <f t="shared" si="111"/>
        <v>28136.350754977982</v>
      </c>
      <c r="AX246" s="699">
        <f t="shared" si="112"/>
        <v>30002.691645866918</v>
      </c>
      <c r="AY246" s="698">
        <f t="shared" si="113"/>
        <v>2767929.4007312693</v>
      </c>
      <c r="AZ246" s="698">
        <f t="shared" si="102"/>
        <v>58139.042400844904</v>
      </c>
      <c r="BA246" s="971"/>
      <c r="BB246" s="699">
        <f t="shared" si="103"/>
        <v>28840.610975023646</v>
      </c>
      <c r="BC246" s="699">
        <f t="shared" si="104"/>
        <v>30753.666866658208</v>
      </c>
      <c r="BD246" s="699">
        <f t="shared" si="105"/>
        <v>0</v>
      </c>
      <c r="BE246" s="698">
        <f t="shared" si="106"/>
        <v>2837211.3977395371</v>
      </c>
      <c r="BF246" s="698">
        <f t="shared" si="107"/>
        <v>59594.277841681855</v>
      </c>
      <c r="BG246" s="971"/>
      <c r="BH246" s="971"/>
      <c r="BI246" s="971"/>
      <c r="BJ246" s="971"/>
      <c r="BK246" s="971"/>
      <c r="BL246" s="971"/>
      <c r="BM246" s="971"/>
      <c r="BN246" s="698"/>
    </row>
    <row r="247" spans="6:66" s="68" customFormat="1" x14ac:dyDescent="0.2">
      <c r="F247" s="340"/>
      <c r="G247" s="260"/>
      <c r="H247" s="261"/>
      <c r="I247" s="261"/>
      <c r="J247" s="260"/>
      <c r="K247" s="696">
        <f t="shared" si="101"/>
        <v>174</v>
      </c>
      <c r="L247" s="340"/>
      <c r="M247" s="340"/>
      <c r="N247" s="340"/>
      <c r="O247" s="699">
        <f t="shared" si="84"/>
        <v>22897.253942542789</v>
      </c>
      <c r="P247" s="699">
        <f t="shared" si="85"/>
        <v>3165.985803986166</v>
      </c>
      <c r="Q247" s="698">
        <f t="shared" si="76"/>
        <v>1613408.1445404671</v>
      </c>
      <c r="R247" s="698">
        <f t="shared" si="108"/>
        <v>26063.239746528954</v>
      </c>
      <c r="S247" s="699">
        <f t="shared" si="86"/>
        <v>24123.504628790834</v>
      </c>
      <c r="T247" s="699">
        <f t="shared" si="87"/>
        <v>5762.527515924894</v>
      </c>
      <c r="U247" s="698">
        <f t="shared" si="77"/>
        <v>1775429.6719928549</v>
      </c>
      <c r="V247" s="698">
        <f t="shared" si="109"/>
        <v>29886.032144715726</v>
      </c>
      <c r="W247" s="699">
        <f t="shared" si="88"/>
        <v>25562.407567837381</v>
      </c>
      <c r="X247" s="699">
        <f t="shared" si="89"/>
        <v>9886.3653609339599</v>
      </c>
      <c r="Y247" s="698">
        <f t="shared" si="78"/>
        <v>1995356.9081742151</v>
      </c>
      <c r="Z247" s="698">
        <f t="shared" si="110"/>
        <v>35448.772928771345</v>
      </c>
      <c r="AB247" s="696">
        <f t="shared" si="80"/>
        <v>174</v>
      </c>
      <c r="AC247" s="340"/>
      <c r="AD247" s="340"/>
      <c r="AE247" s="340"/>
      <c r="AF247" s="699">
        <f t="shared" si="90"/>
        <v>24900.307664799329</v>
      </c>
      <c r="AG247" s="699">
        <f t="shared" si="79"/>
        <v>3442.946511379253</v>
      </c>
      <c r="AH247" s="699">
        <f t="shared" si="91"/>
        <v>0</v>
      </c>
      <c r="AI247" s="698">
        <f t="shared" si="81"/>
        <v>1754549.2262418077</v>
      </c>
      <c r="AJ247" s="698">
        <f t="shared" si="92"/>
        <v>28343.254176178583</v>
      </c>
      <c r="AK247" s="699">
        <f t="shared" si="93"/>
        <v>25914.489218450453</v>
      </c>
      <c r="AL247" s="699">
        <f t="shared" si="94"/>
        <v>6190.3508416531804</v>
      </c>
      <c r="AM247" s="699">
        <f t="shared" si="95"/>
        <v>0</v>
      </c>
      <c r="AN247" s="698">
        <f t="shared" si="82"/>
        <v>1907241.6633056209</v>
      </c>
      <c r="AO247" s="698">
        <f t="shared" si="96"/>
        <v>32104.840060103634</v>
      </c>
      <c r="AP247" s="699">
        <f t="shared" si="97"/>
        <v>27073.7280312121</v>
      </c>
      <c r="AQ247" s="699">
        <f t="shared" si="98"/>
        <v>10470.874712751734</v>
      </c>
      <c r="AR247" s="699">
        <f t="shared" si="99"/>
        <v>0</v>
      </c>
      <c r="AS247" s="698">
        <f t="shared" si="83"/>
        <v>2113327.9450985342</v>
      </c>
      <c r="AT247" s="698">
        <f t="shared" si="100"/>
        <v>37544.602743963835</v>
      </c>
      <c r="AV247" s="696"/>
      <c r="AW247" s="699">
        <f t="shared" si="111"/>
        <v>28438.262916840715</v>
      </c>
      <c r="AX247" s="699">
        <f t="shared" si="112"/>
        <v>29700.779484004186</v>
      </c>
      <c r="AY247" s="698">
        <f t="shared" si="113"/>
        <v>2739491.1378144287</v>
      </c>
      <c r="AZ247" s="698">
        <f t="shared" si="102"/>
        <v>58139.042400844904</v>
      </c>
      <c r="BA247" s="971"/>
      <c r="BB247" s="699">
        <f t="shared" si="103"/>
        <v>29150.080077279948</v>
      </c>
      <c r="BC247" s="699">
        <f t="shared" si="104"/>
        <v>30444.19776440191</v>
      </c>
      <c r="BD247" s="699">
        <f t="shared" si="105"/>
        <v>0</v>
      </c>
      <c r="BE247" s="698">
        <f t="shared" si="106"/>
        <v>2808061.3176622572</v>
      </c>
      <c r="BF247" s="698">
        <f t="shared" si="107"/>
        <v>59594.277841681862</v>
      </c>
      <c r="BG247" s="971"/>
      <c r="BH247" s="971"/>
      <c r="BI247" s="971"/>
      <c r="BJ247" s="971"/>
      <c r="BK247" s="971"/>
      <c r="BL247" s="971"/>
      <c r="BM247" s="971"/>
      <c r="BN247" s="698"/>
    </row>
    <row r="248" spans="6:66" s="68" customFormat="1" x14ac:dyDescent="0.2">
      <c r="F248" s="340"/>
      <c r="G248" s="260"/>
      <c r="H248" s="261"/>
      <c r="I248" s="261"/>
      <c r="J248" s="260"/>
      <c r="K248" s="696">
        <f t="shared" si="101"/>
        <v>175</v>
      </c>
      <c r="L248" s="340"/>
      <c r="M248" s="340"/>
      <c r="N248" s="340"/>
      <c r="O248" s="699">
        <f t="shared" si="84"/>
        <v>22941.556418718428</v>
      </c>
      <c r="P248" s="699">
        <f t="shared" si="85"/>
        <v>3121.6833278105314</v>
      </c>
      <c r="Q248" s="698">
        <f t="shared" si="76"/>
        <v>1590466.5881217485</v>
      </c>
      <c r="R248" s="698">
        <f t="shared" si="108"/>
        <v>26063.239746528961</v>
      </c>
      <c r="S248" s="699">
        <f t="shared" si="86"/>
        <v>24200.752892976565</v>
      </c>
      <c r="T248" s="699">
        <f t="shared" si="87"/>
        <v>5685.2792517391581</v>
      </c>
      <c r="U248" s="698">
        <f t="shared" si="77"/>
        <v>1751228.9190998783</v>
      </c>
      <c r="V248" s="698">
        <f t="shared" si="109"/>
        <v>29886.032144715722</v>
      </c>
      <c r="W248" s="699">
        <f t="shared" si="88"/>
        <v>25687.459220692683</v>
      </c>
      <c r="X248" s="699">
        <f t="shared" si="89"/>
        <v>9761.3137080786601</v>
      </c>
      <c r="Y248" s="698">
        <f t="shared" si="78"/>
        <v>1969669.4489535224</v>
      </c>
      <c r="Z248" s="698">
        <f t="shared" si="110"/>
        <v>35448.772928771345</v>
      </c>
      <c r="AB248" s="696">
        <f t="shared" si="80"/>
        <v>175</v>
      </c>
      <c r="AC248" s="340"/>
      <c r="AD248" s="340"/>
      <c r="AE248" s="340"/>
      <c r="AF248" s="699">
        <f t="shared" si="90"/>
        <v>24948.485725358645</v>
      </c>
      <c r="AG248" s="699">
        <f t="shared" si="79"/>
        <v>3394.7684508199413</v>
      </c>
      <c r="AH248" s="699">
        <f t="shared" si="91"/>
        <v>0</v>
      </c>
      <c r="AI248" s="698">
        <f t="shared" si="81"/>
        <v>1729600.7405164491</v>
      </c>
      <c r="AJ248" s="698">
        <f t="shared" si="92"/>
        <v>28343.254176178587</v>
      </c>
      <c r="AK248" s="699">
        <f t="shared" si="93"/>
        <v>25997.472571830876</v>
      </c>
      <c r="AL248" s="699">
        <f t="shared" si="94"/>
        <v>6107.3674882727573</v>
      </c>
      <c r="AM248" s="699">
        <f t="shared" si="95"/>
        <v>0</v>
      </c>
      <c r="AN248" s="698">
        <f t="shared" si="82"/>
        <v>1881244.1907337899</v>
      </c>
      <c r="AO248" s="698">
        <f t="shared" si="96"/>
        <v>32104.840060103634</v>
      </c>
      <c r="AP248" s="699">
        <f t="shared" si="97"/>
        <v>27206.173084764792</v>
      </c>
      <c r="AQ248" s="699">
        <f t="shared" si="98"/>
        <v>10338.429659199044</v>
      </c>
      <c r="AR248" s="699">
        <f t="shared" si="99"/>
        <v>0</v>
      </c>
      <c r="AS248" s="698">
        <f t="shared" si="83"/>
        <v>2086121.7720137695</v>
      </c>
      <c r="AT248" s="698">
        <f t="shared" si="100"/>
        <v>37544.602743963835</v>
      </c>
      <c r="AV248" s="696"/>
      <c r="AW248" s="699">
        <f t="shared" si="111"/>
        <v>28743.414694042138</v>
      </c>
      <c r="AX248" s="699">
        <f t="shared" si="112"/>
        <v>29395.627706802767</v>
      </c>
      <c r="AY248" s="698">
        <f t="shared" si="113"/>
        <v>2710747.7231203867</v>
      </c>
      <c r="AZ248" s="698">
        <f t="shared" si="102"/>
        <v>58139.042400844904</v>
      </c>
      <c r="BA248" s="971"/>
      <c r="BB248" s="699">
        <f t="shared" si="103"/>
        <v>29462.869883294374</v>
      </c>
      <c r="BC248" s="699">
        <f t="shared" si="104"/>
        <v>30131.407958387485</v>
      </c>
      <c r="BD248" s="699">
        <f t="shared" si="105"/>
        <v>0</v>
      </c>
      <c r="BE248" s="698">
        <f t="shared" si="106"/>
        <v>2778598.447778963</v>
      </c>
      <c r="BF248" s="698">
        <f t="shared" si="107"/>
        <v>59594.277841681862</v>
      </c>
      <c r="BG248" s="971"/>
      <c r="BH248" s="971"/>
      <c r="BI248" s="971"/>
      <c r="BJ248" s="971"/>
      <c r="BK248" s="971"/>
      <c r="BL248" s="971"/>
      <c r="BM248" s="971"/>
      <c r="BN248" s="698"/>
    </row>
    <row r="249" spans="6:66" s="68" customFormat="1" x14ac:dyDescent="0.2">
      <c r="F249" s="340"/>
      <c r="G249" s="260"/>
      <c r="H249" s="261"/>
      <c r="I249" s="261"/>
      <c r="J249" s="260"/>
      <c r="K249" s="696">
        <f t="shared" si="101"/>
        <v>176</v>
      </c>
      <c r="L249" s="340"/>
      <c r="M249" s="340"/>
      <c r="N249" s="340"/>
      <c r="O249" s="699">
        <f t="shared" si="84"/>
        <v>22985.944613006821</v>
      </c>
      <c r="P249" s="699">
        <f t="shared" si="85"/>
        <v>3077.2951335221383</v>
      </c>
      <c r="Q249" s="698">
        <f t="shared" si="76"/>
        <v>1567480.6435087416</v>
      </c>
      <c r="R249" s="698">
        <f t="shared" si="108"/>
        <v>26063.239746528958</v>
      </c>
      <c r="S249" s="699">
        <f t="shared" si="86"/>
        <v>24278.248521482354</v>
      </c>
      <c r="T249" s="699">
        <f t="shared" si="87"/>
        <v>5607.7836232333739</v>
      </c>
      <c r="U249" s="698">
        <f t="shared" si="77"/>
        <v>1726950.6705783959</v>
      </c>
      <c r="V249" s="698">
        <f t="shared" si="109"/>
        <v>29886.032144715726</v>
      </c>
      <c r="W249" s="699">
        <f t="shared" si="88"/>
        <v>25813.122627970581</v>
      </c>
      <c r="X249" s="699">
        <f t="shared" si="89"/>
        <v>9635.6503008007658</v>
      </c>
      <c r="Y249" s="698">
        <f t="shared" si="78"/>
        <v>1943856.3263255518</v>
      </c>
      <c r="Z249" s="698">
        <f t="shared" si="110"/>
        <v>35448.772928771345</v>
      </c>
      <c r="AB249" s="696">
        <f t="shared" si="80"/>
        <v>176</v>
      </c>
      <c r="AC249" s="340"/>
      <c r="AD249" s="340"/>
      <c r="AE249" s="340"/>
      <c r="AF249" s="699">
        <f t="shared" si="90"/>
        <v>24996.757002658505</v>
      </c>
      <c r="AG249" s="699">
        <f t="shared" si="79"/>
        <v>3346.4971735200779</v>
      </c>
      <c r="AH249" s="699">
        <f t="shared" si="91"/>
        <v>0</v>
      </c>
      <c r="AI249" s="698">
        <f t="shared" si="81"/>
        <v>1704603.9835137906</v>
      </c>
      <c r="AJ249" s="698">
        <f t="shared" si="92"/>
        <v>28343.254176178583</v>
      </c>
      <c r="AK249" s="699">
        <f t="shared" si="93"/>
        <v>26080.721654428657</v>
      </c>
      <c r="AL249" s="699">
        <f t="shared" si="94"/>
        <v>6024.1184056749735</v>
      </c>
      <c r="AM249" s="699">
        <f t="shared" si="95"/>
        <v>0</v>
      </c>
      <c r="AN249" s="698">
        <f t="shared" si="82"/>
        <v>1855163.4690793613</v>
      </c>
      <c r="AO249" s="698">
        <f t="shared" si="96"/>
        <v>32104.84006010363</v>
      </c>
      <c r="AP249" s="699">
        <f t="shared" si="97"/>
        <v>27339.266061358976</v>
      </c>
      <c r="AQ249" s="699">
        <f t="shared" si="98"/>
        <v>10205.33668260486</v>
      </c>
      <c r="AR249" s="699">
        <f t="shared" si="99"/>
        <v>0</v>
      </c>
      <c r="AS249" s="698">
        <f t="shared" si="83"/>
        <v>2058782.5059524104</v>
      </c>
      <c r="AT249" s="698">
        <f t="shared" si="100"/>
        <v>37544.602743963835</v>
      </c>
      <c r="AV249" s="696"/>
      <c r="AW249" s="699">
        <f t="shared" si="111"/>
        <v>29051.840848704716</v>
      </c>
      <c r="AX249" s="699">
        <f t="shared" si="112"/>
        <v>29087.201552140185</v>
      </c>
      <c r="AY249" s="698">
        <f t="shared" si="113"/>
        <v>2681695.8822716819</v>
      </c>
      <c r="AZ249" s="698">
        <f t="shared" si="102"/>
        <v>58139.042400844904</v>
      </c>
      <c r="BA249" s="971"/>
      <c r="BB249" s="699">
        <f t="shared" si="103"/>
        <v>29779.016025294397</v>
      </c>
      <c r="BC249" s="699">
        <f t="shared" si="104"/>
        <v>29815.261816387465</v>
      </c>
      <c r="BD249" s="699">
        <f t="shared" si="105"/>
        <v>0</v>
      </c>
      <c r="BE249" s="698">
        <f t="shared" si="106"/>
        <v>2748819.4317536685</v>
      </c>
      <c r="BF249" s="698">
        <f t="shared" si="107"/>
        <v>59594.277841681862</v>
      </c>
      <c r="BG249" s="971"/>
      <c r="BH249" s="971"/>
      <c r="BI249" s="971"/>
      <c r="BJ249" s="971"/>
      <c r="BK249" s="971"/>
      <c r="BL249" s="971"/>
      <c r="BM249" s="971"/>
      <c r="BN249" s="698"/>
    </row>
    <row r="250" spans="6:66" s="68" customFormat="1" x14ac:dyDescent="0.2">
      <c r="F250" s="340"/>
      <c r="G250" s="260"/>
      <c r="H250" s="261"/>
      <c r="I250" s="261"/>
      <c r="J250" s="260"/>
      <c r="K250" s="696">
        <f t="shared" si="101"/>
        <v>177</v>
      </c>
      <c r="L250" s="340"/>
      <c r="M250" s="340"/>
      <c r="N250" s="340"/>
      <c r="O250" s="699">
        <f t="shared" si="84"/>
        <v>23030.41869125863</v>
      </c>
      <c r="P250" s="699">
        <f t="shared" si="85"/>
        <v>3032.8210552703281</v>
      </c>
      <c r="Q250" s="698">
        <f t="shared" si="76"/>
        <v>1544450.224817483</v>
      </c>
      <c r="R250" s="698">
        <f t="shared" si="108"/>
        <v>26063.239746528958</v>
      </c>
      <c r="S250" s="699">
        <f t="shared" si="86"/>
        <v>24355.992306417982</v>
      </c>
      <c r="T250" s="699">
        <f t="shared" si="87"/>
        <v>5530.0398382977419</v>
      </c>
      <c r="U250" s="698">
        <f t="shared" si="77"/>
        <v>1702594.6782719779</v>
      </c>
      <c r="V250" s="698">
        <f t="shared" si="109"/>
        <v>29886.032144715726</v>
      </c>
      <c r="W250" s="699">
        <f t="shared" si="88"/>
        <v>25939.400782382203</v>
      </c>
      <c r="X250" s="699">
        <f t="shared" si="89"/>
        <v>9509.3721463891416</v>
      </c>
      <c r="Y250" s="698">
        <f t="shared" si="78"/>
        <v>1917916.9255431697</v>
      </c>
      <c r="Z250" s="698">
        <f t="shared" si="110"/>
        <v>35448.772928771345</v>
      </c>
      <c r="AB250" s="696">
        <f t="shared" si="80"/>
        <v>177</v>
      </c>
      <c r="AC250" s="340"/>
      <c r="AD250" s="340"/>
      <c r="AE250" s="340"/>
      <c r="AF250" s="699">
        <f t="shared" si="90"/>
        <v>25045.12167705821</v>
      </c>
      <c r="AG250" s="699">
        <f t="shared" si="79"/>
        <v>3298.1324991203742</v>
      </c>
      <c r="AH250" s="699">
        <f t="shared" si="91"/>
        <v>0</v>
      </c>
      <c r="AI250" s="698">
        <f t="shared" si="81"/>
        <v>1679558.8618367324</v>
      </c>
      <c r="AJ250" s="698">
        <f t="shared" si="92"/>
        <v>28343.254176178583</v>
      </c>
      <c r="AK250" s="699">
        <f t="shared" si="93"/>
        <v>26164.237317161653</v>
      </c>
      <c r="AL250" s="699">
        <f t="shared" si="94"/>
        <v>5940.6027429419792</v>
      </c>
      <c r="AM250" s="699">
        <f t="shared" si="95"/>
        <v>0</v>
      </c>
      <c r="AN250" s="698">
        <f t="shared" si="82"/>
        <v>1828999.2317621997</v>
      </c>
      <c r="AO250" s="698">
        <f t="shared" si="96"/>
        <v>32104.840060103634</v>
      </c>
      <c r="AP250" s="699">
        <f t="shared" si="97"/>
        <v>27473.010130643172</v>
      </c>
      <c r="AQ250" s="699">
        <f t="shared" si="98"/>
        <v>10071.592613320663</v>
      </c>
      <c r="AR250" s="699">
        <f t="shared" si="99"/>
        <v>0</v>
      </c>
      <c r="AS250" s="698">
        <f t="shared" si="83"/>
        <v>2031309.4958217673</v>
      </c>
      <c r="AT250" s="698">
        <f t="shared" si="100"/>
        <v>37544.602743963835</v>
      </c>
      <c r="AV250" s="696"/>
      <c r="AW250" s="699">
        <f t="shared" si="111"/>
        <v>29363.576515959736</v>
      </c>
      <c r="AX250" s="699">
        <f t="shared" si="112"/>
        <v>28775.465884885165</v>
      </c>
      <c r="AY250" s="698">
        <f t="shared" si="113"/>
        <v>2652332.3057557223</v>
      </c>
      <c r="AZ250" s="698">
        <f t="shared" si="102"/>
        <v>58139.042400844904</v>
      </c>
      <c r="BA250" s="971"/>
      <c r="BB250" s="699">
        <f t="shared" si="103"/>
        <v>30098.554517852848</v>
      </c>
      <c r="BC250" s="699">
        <f t="shared" si="104"/>
        <v>29495.723323829006</v>
      </c>
      <c r="BD250" s="699">
        <f t="shared" si="105"/>
        <v>0</v>
      </c>
      <c r="BE250" s="698">
        <f t="shared" si="106"/>
        <v>2718720.8772358154</v>
      </c>
      <c r="BF250" s="698">
        <f t="shared" si="107"/>
        <v>59594.277841681855</v>
      </c>
      <c r="BG250" s="971"/>
      <c r="BH250" s="971"/>
      <c r="BI250" s="971"/>
      <c r="BJ250" s="971"/>
      <c r="BK250" s="971"/>
      <c r="BL250" s="971"/>
      <c r="BM250" s="971"/>
      <c r="BN250" s="698"/>
    </row>
    <row r="251" spans="6:66" s="68" customFormat="1" x14ac:dyDescent="0.2">
      <c r="F251" s="340"/>
      <c r="G251" s="260"/>
      <c r="H251" s="261"/>
      <c r="I251" s="261"/>
      <c r="J251" s="260"/>
      <c r="K251" s="696">
        <f t="shared" si="101"/>
        <v>178</v>
      </c>
      <c r="L251" s="340"/>
      <c r="M251" s="340"/>
      <c r="N251" s="340"/>
      <c r="O251" s="699">
        <f t="shared" si="84"/>
        <v>23074.97881964541</v>
      </c>
      <c r="P251" s="699">
        <f t="shared" si="85"/>
        <v>2988.2609268835495</v>
      </c>
      <c r="Q251" s="698">
        <f t="shared" si="76"/>
        <v>1521375.2459978375</v>
      </c>
      <c r="R251" s="698">
        <f t="shared" si="108"/>
        <v>26063.239746528961</v>
      </c>
      <c r="S251" s="699">
        <f t="shared" si="86"/>
        <v>24433.985042429751</v>
      </c>
      <c r="T251" s="699">
        <f t="shared" si="87"/>
        <v>5452.0471022859747</v>
      </c>
      <c r="U251" s="698">
        <f t="shared" si="77"/>
        <v>1678160.6932295482</v>
      </c>
      <c r="V251" s="698">
        <f t="shared" si="109"/>
        <v>29886.032144715726</v>
      </c>
      <c r="W251" s="699">
        <f t="shared" si="88"/>
        <v>26066.296691279073</v>
      </c>
      <c r="X251" s="699">
        <f t="shared" si="89"/>
        <v>9382.4762374922739</v>
      </c>
      <c r="Y251" s="698">
        <f t="shared" si="78"/>
        <v>1891850.6288518906</v>
      </c>
      <c r="Z251" s="698">
        <f t="shared" si="110"/>
        <v>35448.772928771345</v>
      </c>
      <c r="AB251" s="696">
        <f t="shared" si="80"/>
        <v>178</v>
      </c>
      <c r="AC251" s="340"/>
      <c r="AD251" s="340"/>
      <c r="AE251" s="340"/>
      <c r="AF251" s="699">
        <f t="shared" si="90"/>
        <v>25093.579929266009</v>
      </c>
      <c r="AG251" s="699">
        <f t="shared" si="79"/>
        <v>3249.6742469125752</v>
      </c>
      <c r="AH251" s="699">
        <f t="shared" si="91"/>
        <v>0</v>
      </c>
      <c r="AI251" s="698">
        <f t="shared" si="81"/>
        <v>1654465.2819074662</v>
      </c>
      <c r="AJ251" s="698">
        <f t="shared" si="92"/>
        <v>28343.254176178583</v>
      </c>
      <c r="AK251" s="699">
        <f t="shared" si="93"/>
        <v>26248.020413672522</v>
      </c>
      <c r="AL251" s="699">
        <f t="shared" si="94"/>
        <v>5856.8196464311086</v>
      </c>
      <c r="AM251" s="699">
        <f t="shared" si="95"/>
        <v>0</v>
      </c>
      <c r="AN251" s="698">
        <f t="shared" si="82"/>
        <v>1802751.2113485271</v>
      </c>
      <c r="AO251" s="698">
        <f t="shared" si="96"/>
        <v>32104.84006010363</v>
      </c>
      <c r="AP251" s="699">
        <f t="shared" si="97"/>
        <v>27607.408477771864</v>
      </c>
      <c r="AQ251" s="699">
        <f t="shared" si="98"/>
        <v>9937.1942661919711</v>
      </c>
      <c r="AR251" s="699">
        <f t="shared" si="99"/>
        <v>0</v>
      </c>
      <c r="AS251" s="698">
        <f t="shared" si="83"/>
        <v>2003702.0873439955</v>
      </c>
      <c r="AT251" s="698">
        <f t="shared" si="100"/>
        <v>37544.602743963835</v>
      </c>
      <c r="AV251" s="696"/>
      <c r="AW251" s="699">
        <f t="shared" si="111"/>
        <v>29678.657207949855</v>
      </c>
      <c r="AX251" s="699">
        <f t="shared" si="112"/>
        <v>28460.385192895043</v>
      </c>
      <c r="AY251" s="698">
        <f t="shared" si="113"/>
        <v>2622653.6485477723</v>
      </c>
      <c r="AZ251" s="698">
        <f t="shared" si="102"/>
        <v>58139.042400844897</v>
      </c>
      <c r="BA251" s="971"/>
      <c r="BB251" s="699">
        <f t="shared" si="103"/>
        <v>30421.521761990596</v>
      </c>
      <c r="BC251" s="699">
        <f t="shared" si="104"/>
        <v>29172.756079691255</v>
      </c>
      <c r="BD251" s="699">
        <f t="shared" si="105"/>
        <v>0</v>
      </c>
      <c r="BE251" s="698">
        <f t="shared" si="106"/>
        <v>2688299.3554738248</v>
      </c>
      <c r="BF251" s="698">
        <f t="shared" si="107"/>
        <v>59594.277841681847</v>
      </c>
      <c r="BG251" s="971"/>
      <c r="BH251" s="971"/>
      <c r="BI251" s="971"/>
      <c r="BJ251" s="971"/>
      <c r="BK251" s="971"/>
      <c r="BL251" s="971"/>
      <c r="BM251" s="971"/>
      <c r="BN251" s="698"/>
    </row>
    <row r="252" spans="6:66" s="68" customFormat="1" x14ac:dyDescent="0.2">
      <c r="F252" s="340"/>
      <c r="G252" s="260"/>
      <c r="H252" s="261"/>
      <c r="I252" s="261"/>
      <c r="J252" s="260"/>
      <c r="K252" s="696">
        <f t="shared" si="101"/>
        <v>179</v>
      </c>
      <c r="L252" s="340"/>
      <c r="M252" s="340"/>
      <c r="N252" s="340"/>
      <c r="O252" s="699">
        <f t="shared" si="84"/>
        <v>23119.625164660225</v>
      </c>
      <c r="P252" s="699">
        <f t="shared" si="85"/>
        <v>2943.6145818687332</v>
      </c>
      <c r="Q252" s="698">
        <f t="shared" si="76"/>
        <v>1498255.6208331774</v>
      </c>
      <c r="R252" s="698">
        <f t="shared" si="108"/>
        <v>26063.239746528958</v>
      </c>
      <c r="S252" s="699">
        <f t="shared" si="86"/>
        <v>24512.227526708561</v>
      </c>
      <c r="T252" s="699">
        <f t="shared" si="87"/>
        <v>5373.8046180071669</v>
      </c>
      <c r="U252" s="698">
        <f t="shared" si="77"/>
        <v>1653648.4657028397</v>
      </c>
      <c r="V252" s="698">
        <f t="shared" si="109"/>
        <v>29886.032144715726</v>
      </c>
      <c r="W252" s="699">
        <f t="shared" si="88"/>
        <v>26193.813376724709</v>
      </c>
      <c r="X252" s="699">
        <f t="shared" si="89"/>
        <v>9254.9595520466373</v>
      </c>
      <c r="Y252" s="698">
        <f t="shared" si="78"/>
        <v>1865656.8154751658</v>
      </c>
      <c r="Z252" s="698">
        <f t="shared" si="110"/>
        <v>35448.772928771345</v>
      </c>
      <c r="AB252" s="696">
        <f t="shared" si="80"/>
        <v>179</v>
      </c>
      <c r="AC252" s="340"/>
      <c r="AD252" s="340"/>
      <c r="AE252" s="340"/>
      <c r="AF252" s="699">
        <f t="shared" si="90"/>
        <v>25142.131940339801</v>
      </c>
      <c r="AG252" s="699">
        <f t="shared" si="79"/>
        <v>3201.1222358387854</v>
      </c>
      <c r="AH252" s="699">
        <f t="shared" si="91"/>
        <v>0</v>
      </c>
      <c r="AI252" s="698">
        <f t="shared" si="81"/>
        <v>1629323.1499671265</v>
      </c>
      <c r="AJ252" s="698">
        <f t="shared" si="92"/>
        <v>28343.254176178587</v>
      </c>
      <c r="AK252" s="699">
        <f t="shared" si="93"/>
        <v>26332.071800337464</v>
      </c>
      <c r="AL252" s="699">
        <f t="shared" si="94"/>
        <v>5772.7682597661706</v>
      </c>
      <c r="AM252" s="699">
        <f t="shared" si="95"/>
        <v>0</v>
      </c>
      <c r="AN252" s="698">
        <f t="shared" si="82"/>
        <v>1776419.1395481897</v>
      </c>
      <c r="AO252" s="698">
        <f t="shared" si="96"/>
        <v>32104.840060103634</v>
      </c>
      <c r="AP252" s="699">
        <f t="shared" si="97"/>
        <v>27742.464303481353</v>
      </c>
      <c r="AQ252" s="699">
        <f t="shared" si="98"/>
        <v>9802.1384404824839</v>
      </c>
      <c r="AR252" s="699">
        <f t="shared" si="99"/>
        <v>0</v>
      </c>
      <c r="AS252" s="698">
        <f t="shared" si="83"/>
        <v>1975959.6230405141</v>
      </c>
      <c r="AT252" s="698">
        <f t="shared" si="100"/>
        <v>37544.602743963835</v>
      </c>
      <c r="AV252" s="696"/>
      <c r="AW252" s="699">
        <f t="shared" si="111"/>
        <v>29997.118817874518</v>
      </c>
      <c r="AX252" s="699">
        <f t="shared" si="112"/>
        <v>28141.923582970383</v>
      </c>
      <c r="AY252" s="698">
        <f t="shared" si="113"/>
        <v>2592656.5297298976</v>
      </c>
      <c r="AZ252" s="698">
        <f t="shared" si="102"/>
        <v>58139.042400844904</v>
      </c>
      <c r="BA252" s="971"/>
      <c r="BB252" s="699">
        <f t="shared" si="103"/>
        <v>30747.954549323254</v>
      </c>
      <c r="BC252" s="699">
        <f t="shared" si="104"/>
        <v>28846.323292358604</v>
      </c>
      <c r="BD252" s="699">
        <f t="shared" si="105"/>
        <v>0</v>
      </c>
      <c r="BE252" s="698">
        <f t="shared" si="106"/>
        <v>2657551.4009245015</v>
      </c>
      <c r="BF252" s="698">
        <f t="shared" si="107"/>
        <v>59594.277841681862</v>
      </c>
      <c r="BG252" s="971"/>
      <c r="BH252" s="971"/>
      <c r="BI252" s="971"/>
      <c r="BJ252" s="971"/>
      <c r="BK252" s="971"/>
      <c r="BL252" s="971"/>
      <c r="BM252" s="971"/>
      <c r="BN252" s="698"/>
    </row>
    <row r="253" spans="6:66" s="68" customFormat="1" x14ac:dyDescent="0.2">
      <c r="F253" s="340"/>
      <c r="G253" s="260"/>
      <c r="H253" s="261"/>
      <c r="I253" s="261"/>
      <c r="J253" s="260"/>
      <c r="K253" s="696">
        <f t="shared" si="101"/>
        <v>180</v>
      </c>
      <c r="L253" s="340"/>
      <c r="M253" s="340"/>
      <c r="N253" s="340"/>
      <c r="O253" s="699">
        <f t="shared" si="84"/>
        <v>23164.357893118282</v>
      </c>
      <c r="P253" s="699">
        <f t="shared" si="85"/>
        <v>2898.8818534106745</v>
      </c>
      <c r="Q253" s="698">
        <f t="shared" si="76"/>
        <v>1475091.2629400592</v>
      </c>
      <c r="R253" s="698">
        <f t="shared" si="108"/>
        <v>26063.239746528958</v>
      </c>
      <c r="S253" s="699">
        <f t="shared" si="86"/>
        <v>24590.720558998084</v>
      </c>
      <c r="T253" s="699">
        <f t="shared" si="87"/>
        <v>5295.3115857176472</v>
      </c>
      <c r="U253" s="698">
        <f t="shared" si="77"/>
        <v>1629057.7451438415</v>
      </c>
      <c r="V253" s="698">
        <f t="shared" si="109"/>
        <v>29886.032144715733</v>
      </c>
      <c r="W253" s="699">
        <f t="shared" si="88"/>
        <v>26321.953875566607</v>
      </c>
      <c r="X253" s="699">
        <f t="shared" si="89"/>
        <v>9126.8190532047356</v>
      </c>
      <c r="Y253" s="698">
        <f t="shared" si="78"/>
        <v>1839334.8615995992</v>
      </c>
      <c r="Z253" s="698">
        <f t="shared" si="110"/>
        <v>35448.772928771345</v>
      </c>
      <c r="AB253" s="696">
        <f t="shared" si="80"/>
        <v>180</v>
      </c>
      <c r="AC253" s="340"/>
      <c r="AD253" s="340"/>
      <c r="AE253" s="340"/>
      <c r="AF253" s="699">
        <f t="shared" si="90"/>
        <v>25190.777891687791</v>
      </c>
      <c r="AG253" s="699">
        <f t="shared" si="79"/>
        <v>3152.4762844907928</v>
      </c>
      <c r="AH253" s="699">
        <f t="shared" si="91"/>
        <v>0</v>
      </c>
      <c r="AI253" s="698">
        <f t="shared" si="81"/>
        <v>1604132.3720754387</v>
      </c>
      <c r="AJ253" s="698">
        <f t="shared" si="92"/>
        <v>28343.254176178583</v>
      </c>
      <c r="AK253" s="699">
        <f t="shared" si="93"/>
        <v>26416.392336274959</v>
      </c>
      <c r="AL253" s="699">
        <f t="shared" si="94"/>
        <v>5688.4477238286763</v>
      </c>
      <c r="AM253" s="699">
        <f t="shared" si="95"/>
        <v>0</v>
      </c>
      <c r="AN253" s="698">
        <f t="shared" si="82"/>
        <v>1750002.7472119147</v>
      </c>
      <c r="AO253" s="698">
        <f t="shared" si="96"/>
        <v>32104.840060103634</v>
      </c>
      <c r="AP253" s="699">
        <f t="shared" si="97"/>
        <v>27878.180824165989</v>
      </c>
      <c r="AQ253" s="699">
        <f t="shared" si="98"/>
        <v>9666.4219197978491</v>
      </c>
      <c r="AR253" s="699">
        <f t="shared" si="99"/>
        <v>0</v>
      </c>
      <c r="AS253" s="698">
        <f t="shared" si="83"/>
        <v>1948081.4422163481</v>
      </c>
      <c r="AT253" s="698">
        <f t="shared" si="100"/>
        <v>37544.602743963842</v>
      </c>
      <c r="AV253" s="696"/>
      <c r="AW253" s="699">
        <f t="shared" si="111"/>
        <v>30318.997624078813</v>
      </c>
      <c r="AX253" s="699">
        <f t="shared" si="112"/>
        <v>27820.044776766088</v>
      </c>
      <c r="AY253" s="698">
        <f t="shared" si="113"/>
        <v>2562337.5321058189</v>
      </c>
      <c r="AZ253" s="698">
        <f t="shared" si="102"/>
        <v>58139.042400844904</v>
      </c>
      <c r="BA253" s="971"/>
      <c r="BB253" s="699">
        <f t="shared" si="103"/>
        <v>31077.890066252392</v>
      </c>
      <c r="BC253" s="699">
        <f t="shared" si="104"/>
        <v>28516.387775429463</v>
      </c>
      <c r="BD253" s="699">
        <f t="shared" si="105"/>
        <v>0</v>
      </c>
      <c r="BE253" s="698">
        <f t="shared" si="106"/>
        <v>2626473.5108582489</v>
      </c>
      <c r="BF253" s="698">
        <f t="shared" si="107"/>
        <v>59594.277841681855</v>
      </c>
      <c r="BG253" s="971"/>
      <c r="BH253" s="971"/>
      <c r="BI253" s="971"/>
      <c r="BJ253" s="971"/>
      <c r="BK253" s="971"/>
      <c r="BL253" s="971"/>
      <c r="BM253" s="971"/>
      <c r="BN253" s="698"/>
    </row>
    <row r="254" spans="6:66" s="68" customFormat="1" x14ac:dyDescent="0.2">
      <c r="F254" s="340"/>
      <c r="G254" s="260"/>
      <c r="H254" s="261"/>
      <c r="I254" s="261"/>
      <c r="J254" s="260"/>
      <c r="K254" s="696">
        <f t="shared" si="101"/>
        <v>181</v>
      </c>
      <c r="L254" s="340"/>
      <c r="M254" s="340"/>
      <c r="N254" s="340"/>
      <c r="O254" s="699">
        <f t="shared" si="84"/>
        <v>23209.177172157546</v>
      </c>
      <c r="P254" s="699">
        <f t="shared" si="85"/>
        <v>2854.0625743714081</v>
      </c>
      <c r="Q254" s="698">
        <f t="shared" si="76"/>
        <v>1451882.0857679017</v>
      </c>
      <c r="R254" s="698">
        <f t="shared" si="108"/>
        <v>26063.239746528954</v>
      </c>
      <c r="S254" s="699">
        <f t="shared" si="86"/>
        <v>24669.464941602917</v>
      </c>
      <c r="T254" s="699">
        <f t="shared" si="87"/>
        <v>5216.5672031128097</v>
      </c>
      <c r="U254" s="698">
        <f t="shared" si="77"/>
        <v>1604388.2802022386</v>
      </c>
      <c r="V254" s="698">
        <f t="shared" si="109"/>
        <v>29886.032144715726</v>
      </c>
      <c r="W254" s="699">
        <f t="shared" si="88"/>
        <v>26450.721239508573</v>
      </c>
      <c r="X254" s="699">
        <f t="shared" si="89"/>
        <v>8998.0516892627711</v>
      </c>
      <c r="Y254" s="698">
        <f t="shared" si="78"/>
        <v>1812884.1403600906</v>
      </c>
      <c r="Z254" s="698">
        <f t="shared" si="110"/>
        <v>35448.772928771345</v>
      </c>
      <c r="AB254" s="696">
        <f t="shared" si="80"/>
        <v>181</v>
      </c>
      <c r="AC254" s="340"/>
      <c r="AD254" s="340"/>
      <c r="AE254" s="340"/>
      <c r="AF254" s="699">
        <f t="shared" si="90"/>
        <v>25239.517965069197</v>
      </c>
      <c r="AG254" s="699">
        <f t="shared" si="79"/>
        <v>3103.7362111093871</v>
      </c>
      <c r="AH254" s="699">
        <f t="shared" si="91"/>
        <v>0</v>
      </c>
      <c r="AI254" s="698">
        <f t="shared" si="81"/>
        <v>1578892.8541103695</v>
      </c>
      <c r="AJ254" s="698">
        <f t="shared" si="92"/>
        <v>28343.254176178583</v>
      </c>
      <c r="AK254" s="699">
        <f t="shared" si="93"/>
        <v>26500.982883354554</v>
      </c>
      <c r="AL254" s="699">
        <f t="shared" si="94"/>
        <v>5603.8571767490803</v>
      </c>
      <c r="AM254" s="699">
        <f t="shared" si="95"/>
        <v>0</v>
      </c>
      <c r="AN254" s="698">
        <f t="shared" si="82"/>
        <v>1723501.7643285601</v>
      </c>
      <c r="AO254" s="698">
        <f t="shared" si="96"/>
        <v>32104.840060103634</v>
      </c>
      <c r="AP254" s="699">
        <f t="shared" si="97"/>
        <v>28014.561271954761</v>
      </c>
      <c r="AQ254" s="699">
        <f t="shared" si="98"/>
        <v>9530.0414720090721</v>
      </c>
      <c r="AR254" s="699">
        <f t="shared" si="99"/>
        <v>0</v>
      </c>
      <c r="AS254" s="698">
        <f t="shared" si="83"/>
        <v>1920066.8809443933</v>
      </c>
      <c r="AT254" s="698">
        <f t="shared" si="100"/>
        <v>37544.602743963835</v>
      </c>
      <c r="AV254" s="696"/>
      <c r="AW254" s="699">
        <f t="shared" si="111"/>
        <v>30644.330294186268</v>
      </c>
      <c r="AX254" s="699">
        <f t="shared" si="112"/>
        <v>27494.712106658633</v>
      </c>
      <c r="AY254" s="698">
        <f t="shared" si="113"/>
        <v>2531693.2018116326</v>
      </c>
      <c r="AZ254" s="698">
        <f t="shared" si="102"/>
        <v>58139.042400844904</v>
      </c>
      <c r="BA254" s="971"/>
      <c r="BB254" s="699">
        <f t="shared" si="103"/>
        <v>31411.36589820173</v>
      </c>
      <c r="BC254" s="699">
        <f t="shared" si="104"/>
        <v>28182.911943480125</v>
      </c>
      <c r="BD254" s="699">
        <f t="shared" si="105"/>
        <v>0</v>
      </c>
      <c r="BE254" s="698">
        <f t="shared" si="106"/>
        <v>2595062.1449600472</v>
      </c>
      <c r="BF254" s="698">
        <f t="shared" si="107"/>
        <v>59594.277841681855</v>
      </c>
      <c r="BG254" s="971"/>
      <c r="BH254" s="971"/>
      <c r="BI254" s="971"/>
      <c r="BJ254" s="971"/>
      <c r="BK254" s="971"/>
      <c r="BL254" s="971"/>
      <c r="BM254" s="971"/>
      <c r="BN254" s="698"/>
    </row>
    <row r="255" spans="6:66" s="68" customFormat="1" x14ac:dyDescent="0.2">
      <c r="F255" s="340"/>
      <c r="G255" s="260"/>
      <c r="H255" s="261"/>
      <c r="I255" s="261"/>
      <c r="J255" s="260"/>
      <c r="K255" s="696">
        <f t="shared" si="101"/>
        <v>182</v>
      </c>
      <c r="L255" s="340"/>
      <c r="M255" s="340"/>
      <c r="N255" s="340"/>
      <c r="O255" s="699">
        <f t="shared" si="84"/>
        <v>23254.083169239369</v>
      </c>
      <c r="P255" s="699">
        <f t="shared" si="85"/>
        <v>2809.1565772895842</v>
      </c>
      <c r="Q255" s="698">
        <f t="shared" si="76"/>
        <v>1428628.0025986624</v>
      </c>
      <c r="R255" s="698">
        <f t="shared" si="108"/>
        <v>26063.239746528954</v>
      </c>
      <c r="S255" s="699">
        <f t="shared" si="86"/>
        <v>24748.461479396821</v>
      </c>
      <c r="T255" s="699">
        <f t="shared" si="87"/>
        <v>5137.5706653189054</v>
      </c>
      <c r="U255" s="698">
        <f t="shared" si="77"/>
        <v>1579639.8187228418</v>
      </c>
      <c r="V255" s="698">
        <f t="shared" si="109"/>
        <v>29886.032144715726</v>
      </c>
      <c r="W255" s="699">
        <f t="shared" si="88"/>
        <v>26580.118535183377</v>
      </c>
      <c r="X255" s="699">
        <f t="shared" si="89"/>
        <v>8868.6543935879654</v>
      </c>
      <c r="Y255" s="698">
        <f t="shared" si="78"/>
        <v>1786304.0218249073</v>
      </c>
      <c r="Z255" s="698">
        <f t="shared" si="110"/>
        <v>35448.772928771345</v>
      </c>
      <c r="AB255" s="696">
        <f t="shared" si="80"/>
        <v>182</v>
      </c>
      <c r="AC255" s="340"/>
      <c r="AD255" s="340"/>
      <c r="AE255" s="340"/>
      <c r="AF255" s="699">
        <f t="shared" si="90"/>
        <v>25288.352342594899</v>
      </c>
      <c r="AG255" s="699">
        <f t="shared" si="79"/>
        <v>3054.9018335836863</v>
      </c>
      <c r="AH255" s="699">
        <f t="shared" si="91"/>
        <v>0</v>
      </c>
      <c r="AI255" s="698">
        <f t="shared" si="81"/>
        <v>1553604.5017677746</v>
      </c>
      <c r="AJ255" s="698">
        <f t="shared" si="92"/>
        <v>28343.254176178583</v>
      </c>
      <c r="AK255" s="699">
        <f t="shared" si="93"/>
        <v>26585.844306205683</v>
      </c>
      <c r="AL255" s="699">
        <f t="shared" si="94"/>
        <v>5518.9957538979488</v>
      </c>
      <c r="AM255" s="699">
        <f t="shared" si="95"/>
        <v>0</v>
      </c>
      <c r="AN255" s="698">
        <f t="shared" si="82"/>
        <v>1696915.9200223545</v>
      </c>
      <c r="AO255" s="698">
        <f t="shared" si="96"/>
        <v>32104.840060103634</v>
      </c>
      <c r="AP255" s="699">
        <f t="shared" si="97"/>
        <v>28151.608894788296</v>
      </c>
      <c r="AQ255" s="699">
        <f t="shared" si="98"/>
        <v>9392.9938491755402</v>
      </c>
      <c r="AR255" s="699">
        <f t="shared" si="99"/>
        <v>0</v>
      </c>
      <c r="AS255" s="698">
        <f t="shared" si="83"/>
        <v>1891915.2720496051</v>
      </c>
      <c r="AT255" s="698">
        <f t="shared" si="100"/>
        <v>37544.602743963835</v>
      </c>
      <c r="AV255" s="696"/>
      <c r="AW255" s="699">
        <f t="shared" si="111"/>
        <v>30973.153889275851</v>
      </c>
      <c r="AX255" s="699">
        <f t="shared" si="112"/>
        <v>27165.888511569061</v>
      </c>
      <c r="AY255" s="698">
        <f t="shared" si="113"/>
        <v>2500720.047922357</v>
      </c>
      <c r="AZ255" s="698">
        <f t="shared" si="102"/>
        <v>58139.042400844912</v>
      </c>
      <c r="BA255" s="971"/>
      <c r="BB255" s="699">
        <f t="shared" si="103"/>
        <v>31748.420033898754</v>
      </c>
      <c r="BC255" s="699">
        <f t="shared" si="104"/>
        <v>27845.857807783101</v>
      </c>
      <c r="BD255" s="699">
        <f t="shared" si="105"/>
        <v>0</v>
      </c>
      <c r="BE255" s="698">
        <f t="shared" si="106"/>
        <v>2563313.7249261485</v>
      </c>
      <c r="BF255" s="698">
        <f t="shared" si="107"/>
        <v>59594.277841681855</v>
      </c>
      <c r="BG255" s="971"/>
      <c r="BH255" s="971"/>
      <c r="BI255" s="971"/>
      <c r="BJ255" s="971"/>
      <c r="BK255" s="971"/>
      <c r="BL255" s="971"/>
      <c r="BM255" s="971"/>
      <c r="BN255" s="698"/>
    </row>
    <row r="256" spans="6:66" s="68" customFormat="1" x14ac:dyDescent="0.2">
      <c r="F256" s="340"/>
      <c r="G256" s="260"/>
      <c r="H256" s="261"/>
      <c r="I256" s="261"/>
      <c r="J256" s="260"/>
      <c r="K256" s="696">
        <f t="shared" si="101"/>
        <v>183</v>
      </c>
      <c r="L256" s="340"/>
      <c r="M256" s="340"/>
      <c r="N256" s="340"/>
      <c r="O256" s="699">
        <f t="shared" si="84"/>
        <v>23299.076052149114</v>
      </c>
      <c r="P256" s="699">
        <f t="shared" si="85"/>
        <v>2764.1636943798426</v>
      </c>
      <c r="Q256" s="698">
        <f t="shared" si="76"/>
        <v>1405328.9265465133</v>
      </c>
      <c r="R256" s="698">
        <f t="shared" si="108"/>
        <v>26063.239746528958</v>
      </c>
      <c r="S256" s="699">
        <f t="shared" si="86"/>
        <v>24827.710979830903</v>
      </c>
      <c r="T256" s="699">
        <f t="shared" si="87"/>
        <v>5058.3211648848237</v>
      </c>
      <c r="U256" s="698">
        <f t="shared" si="77"/>
        <v>1554812.1077430109</v>
      </c>
      <c r="V256" s="698">
        <f t="shared" si="109"/>
        <v>29886.032144715726</v>
      </c>
      <c r="W256" s="699">
        <f t="shared" si="88"/>
        <v>26710.148844225805</v>
      </c>
      <c r="X256" s="699">
        <f t="shared" si="89"/>
        <v>8738.6240845455341</v>
      </c>
      <c r="Y256" s="698">
        <f t="shared" si="78"/>
        <v>1759593.8729806815</v>
      </c>
      <c r="Z256" s="698">
        <f t="shared" si="110"/>
        <v>35448.772928771337</v>
      </c>
      <c r="AB256" s="696">
        <f t="shared" si="80"/>
        <v>183</v>
      </c>
      <c r="AC256" s="340"/>
      <c r="AD256" s="340"/>
      <c r="AE256" s="340"/>
      <c r="AF256" s="699">
        <f t="shared" si="90"/>
        <v>25337.281206728137</v>
      </c>
      <c r="AG256" s="699">
        <f t="shared" si="79"/>
        <v>3005.972969450449</v>
      </c>
      <c r="AH256" s="699">
        <f t="shared" si="91"/>
        <v>0</v>
      </c>
      <c r="AI256" s="698">
        <f t="shared" si="81"/>
        <v>1528267.2205610464</v>
      </c>
      <c r="AJ256" s="698">
        <f t="shared" si="92"/>
        <v>28343.254176178587</v>
      </c>
      <c r="AK256" s="699">
        <f t="shared" si="93"/>
        <v>26670.977472226492</v>
      </c>
      <c r="AL256" s="699">
        <f t="shared" si="94"/>
        <v>5433.862587877139</v>
      </c>
      <c r="AM256" s="699">
        <f t="shared" si="95"/>
        <v>0</v>
      </c>
      <c r="AN256" s="698">
        <f t="shared" si="82"/>
        <v>1670244.9425501279</v>
      </c>
      <c r="AO256" s="698">
        <f t="shared" si="96"/>
        <v>32104.84006010363</v>
      </c>
      <c r="AP256" s="699">
        <f t="shared" si="97"/>
        <v>28289.32695649617</v>
      </c>
      <c r="AQ256" s="699">
        <f t="shared" si="98"/>
        <v>9255.2757874676699</v>
      </c>
      <c r="AR256" s="699">
        <f t="shared" si="99"/>
        <v>0</v>
      </c>
      <c r="AS256" s="698">
        <f t="shared" si="83"/>
        <v>1863625.945093109</v>
      </c>
      <c r="AT256" s="698">
        <f t="shared" si="100"/>
        <v>37544.602743963842</v>
      </c>
      <c r="AV256" s="696"/>
      <c r="AW256" s="699">
        <f t="shared" si="111"/>
        <v>31305.505868103941</v>
      </c>
      <c r="AX256" s="699">
        <f t="shared" si="112"/>
        <v>26833.53653274096</v>
      </c>
      <c r="AY256" s="698">
        <f t="shared" si="113"/>
        <v>2469414.5420542532</v>
      </c>
      <c r="AZ256" s="698">
        <f t="shared" si="102"/>
        <v>58139.042400844904</v>
      </c>
      <c r="BA256" s="971"/>
      <c r="BB256" s="699">
        <f t="shared" si="103"/>
        <v>32089.090869702311</v>
      </c>
      <c r="BC256" s="699">
        <f t="shared" si="104"/>
        <v>27505.186971979543</v>
      </c>
      <c r="BD256" s="699">
        <f t="shared" si="105"/>
        <v>0</v>
      </c>
      <c r="BE256" s="698">
        <f t="shared" si="106"/>
        <v>2531224.6340564461</v>
      </c>
      <c r="BF256" s="698">
        <f t="shared" si="107"/>
        <v>59594.277841681855</v>
      </c>
      <c r="BG256" s="971"/>
      <c r="BH256" s="971"/>
      <c r="BI256" s="971"/>
      <c r="BJ256" s="971"/>
      <c r="BK256" s="971"/>
      <c r="BL256" s="971"/>
      <c r="BM256" s="971"/>
      <c r="BN256" s="698"/>
    </row>
    <row r="257" spans="6:66" s="68" customFormat="1" x14ac:dyDescent="0.2">
      <c r="F257" s="340"/>
      <c r="G257" s="260"/>
      <c r="H257" s="261"/>
      <c r="I257" s="261"/>
      <c r="J257" s="260"/>
      <c r="K257" s="696">
        <f t="shared" si="101"/>
        <v>184</v>
      </c>
      <c r="L257" s="340"/>
      <c r="M257" s="340"/>
      <c r="N257" s="340"/>
      <c r="O257" s="699">
        <f t="shared" si="84"/>
        <v>23344.155988996772</v>
      </c>
      <c r="P257" s="699">
        <f t="shared" si="85"/>
        <v>2719.083757532183</v>
      </c>
      <c r="Q257" s="698">
        <f t="shared" si="76"/>
        <v>1381984.7705575165</v>
      </c>
      <c r="R257" s="698">
        <f t="shared" si="108"/>
        <v>26063.239746528954</v>
      </c>
      <c r="S257" s="699">
        <f t="shared" si="86"/>
        <v>24907.2142529419</v>
      </c>
      <c r="T257" s="699">
        <f t="shared" si="87"/>
        <v>4978.8178917738305</v>
      </c>
      <c r="U257" s="698">
        <f t="shared" si="77"/>
        <v>1529904.8934900688</v>
      </c>
      <c r="V257" s="698">
        <f t="shared" si="109"/>
        <v>29886.032144715729</v>
      </c>
      <c r="W257" s="699">
        <f t="shared" si="88"/>
        <v>26840.815263346052</v>
      </c>
      <c r="X257" s="699">
        <f t="shared" si="89"/>
        <v>8607.957665425296</v>
      </c>
      <c r="Y257" s="698">
        <f t="shared" si="78"/>
        <v>1732753.0577173354</v>
      </c>
      <c r="Z257" s="698">
        <f t="shared" si="110"/>
        <v>35448.772928771345</v>
      </c>
      <c r="AB257" s="696">
        <f t="shared" si="80"/>
        <v>184</v>
      </c>
      <c r="AC257" s="340"/>
      <c r="AD257" s="340"/>
      <c r="AE257" s="340"/>
      <c r="AF257" s="699">
        <f t="shared" si="90"/>
        <v>25386.304740285181</v>
      </c>
      <c r="AG257" s="699">
        <f t="shared" si="79"/>
        <v>2956.9494358934044</v>
      </c>
      <c r="AH257" s="699">
        <f t="shared" si="91"/>
        <v>0</v>
      </c>
      <c r="AI257" s="698">
        <f t="shared" si="81"/>
        <v>1502880.9158207611</v>
      </c>
      <c r="AJ257" s="698">
        <f t="shared" si="92"/>
        <v>28343.254176178583</v>
      </c>
      <c r="AK257" s="699">
        <f t="shared" si="93"/>
        <v>26756.38325159271</v>
      </c>
      <c r="AL257" s="699">
        <f t="shared" si="94"/>
        <v>5348.4568085109249</v>
      </c>
      <c r="AM257" s="699">
        <f t="shared" si="95"/>
        <v>0</v>
      </c>
      <c r="AN257" s="698">
        <f t="shared" si="82"/>
        <v>1643488.5592985351</v>
      </c>
      <c r="AO257" s="698">
        <f t="shared" si="96"/>
        <v>32104.840060103634</v>
      </c>
      <c r="AP257" s="699">
        <f t="shared" si="97"/>
        <v>28427.718736874664</v>
      </c>
      <c r="AQ257" s="699">
        <f t="shared" si="98"/>
        <v>9116.8840070891711</v>
      </c>
      <c r="AR257" s="699">
        <f t="shared" si="99"/>
        <v>0</v>
      </c>
      <c r="AS257" s="698">
        <f t="shared" si="83"/>
        <v>1835198.2263562344</v>
      </c>
      <c r="AT257" s="698">
        <f t="shared" si="100"/>
        <v>37544.602743963835</v>
      </c>
      <c r="AV257" s="696"/>
      <c r="AW257" s="699">
        <f t="shared" si="111"/>
        <v>31641.424091371526</v>
      </c>
      <c r="AX257" s="699">
        <f t="shared" si="112"/>
        <v>26497.618309473368</v>
      </c>
      <c r="AY257" s="698">
        <f t="shared" si="113"/>
        <v>2437773.1179628815</v>
      </c>
      <c r="AZ257" s="698">
        <f t="shared" si="102"/>
        <v>58139.04240084489</v>
      </c>
      <c r="BA257" s="971"/>
      <c r="BB257" s="699">
        <f t="shared" si="103"/>
        <v>32433.417213976623</v>
      </c>
      <c r="BC257" s="699">
        <f t="shared" si="104"/>
        <v>27160.86062770522</v>
      </c>
      <c r="BD257" s="699">
        <f t="shared" si="105"/>
        <v>0</v>
      </c>
      <c r="BE257" s="698">
        <f t="shared" si="106"/>
        <v>2498791.2168424693</v>
      </c>
      <c r="BF257" s="698">
        <f t="shared" si="107"/>
        <v>59594.277841681847</v>
      </c>
      <c r="BG257" s="971"/>
      <c r="BH257" s="971"/>
      <c r="BI257" s="971"/>
      <c r="BJ257" s="971"/>
      <c r="BK257" s="971"/>
      <c r="BL257" s="971"/>
      <c r="BM257" s="971"/>
      <c r="BN257" s="698"/>
    </row>
    <row r="258" spans="6:66" s="68" customFormat="1" x14ac:dyDescent="0.2">
      <c r="F258" s="340"/>
      <c r="G258" s="260"/>
      <c r="H258" s="261"/>
      <c r="I258" s="261"/>
      <c r="J258" s="260"/>
      <c r="K258" s="696">
        <f t="shared" si="101"/>
        <v>185</v>
      </c>
      <c r="L258" s="340"/>
      <c r="M258" s="340"/>
      <c r="N258" s="340"/>
      <c r="O258" s="699">
        <f t="shared" si="84"/>
        <v>23389.323148217616</v>
      </c>
      <c r="P258" s="699">
        <f t="shared" si="85"/>
        <v>2673.9165983113426</v>
      </c>
      <c r="Q258" s="698">
        <f t="shared" si="76"/>
        <v>1358595.447409299</v>
      </c>
      <c r="R258" s="698">
        <f t="shared" si="108"/>
        <v>26063.239746528958</v>
      </c>
      <c r="S258" s="699">
        <f t="shared" si="86"/>
        <v>24986.972111360432</v>
      </c>
      <c r="T258" s="699">
        <f t="shared" si="87"/>
        <v>4899.0600333552948</v>
      </c>
      <c r="U258" s="698">
        <f t="shared" si="77"/>
        <v>1504917.9213787084</v>
      </c>
      <c r="V258" s="698">
        <f t="shared" si="109"/>
        <v>29886.032144715726</v>
      </c>
      <c r="W258" s="699">
        <f t="shared" si="88"/>
        <v>26972.120904403444</v>
      </c>
      <c r="X258" s="699">
        <f t="shared" si="89"/>
        <v>8476.6520243679061</v>
      </c>
      <c r="Y258" s="698">
        <f t="shared" si="78"/>
        <v>1705780.9368129319</v>
      </c>
      <c r="Z258" s="698">
        <f t="shared" si="110"/>
        <v>35448.772928771352</v>
      </c>
      <c r="AB258" s="696">
        <f t="shared" si="80"/>
        <v>185</v>
      </c>
      <c r="AC258" s="340"/>
      <c r="AD258" s="340"/>
      <c r="AE258" s="340"/>
      <c r="AF258" s="699">
        <f t="shared" si="90"/>
        <v>25435.423126436031</v>
      </c>
      <c r="AG258" s="699">
        <f t="shared" si="79"/>
        <v>2907.8310497425528</v>
      </c>
      <c r="AH258" s="699">
        <f t="shared" si="91"/>
        <v>0</v>
      </c>
      <c r="AI258" s="698">
        <f t="shared" si="81"/>
        <v>1477445.492694325</v>
      </c>
      <c r="AJ258" s="698">
        <f t="shared" si="92"/>
        <v>28343.254176178583</v>
      </c>
      <c r="AK258" s="699">
        <f t="shared" si="93"/>
        <v>26842.062517266528</v>
      </c>
      <c r="AL258" s="699">
        <f t="shared" si="94"/>
        <v>5262.7775428371042</v>
      </c>
      <c r="AM258" s="699">
        <f t="shared" si="95"/>
        <v>0</v>
      </c>
      <c r="AN258" s="698">
        <f t="shared" si="82"/>
        <v>1616646.4967812686</v>
      </c>
      <c r="AO258" s="698">
        <f t="shared" si="96"/>
        <v>32104.840060103634</v>
      </c>
      <c r="AP258" s="699">
        <f t="shared" si="97"/>
        <v>28566.787531764883</v>
      </c>
      <c r="AQ258" s="699">
        <f t="shared" si="98"/>
        <v>8977.8152121989551</v>
      </c>
      <c r="AR258" s="699">
        <f t="shared" si="99"/>
        <v>0</v>
      </c>
      <c r="AS258" s="698">
        <f t="shared" si="83"/>
        <v>1806631.4388244695</v>
      </c>
      <c r="AT258" s="698">
        <f t="shared" si="100"/>
        <v>37544.602743963842</v>
      </c>
      <c r="AV258" s="696"/>
      <c r="AW258" s="699">
        <f t="shared" si="111"/>
        <v>31980.946826037161</v>
      </c>
      <c r="AX258" s="699">
        <f t="shared" si="112"/>
        <v>26158.095574807747</v>
      </c>
      <c r="AY258" s="698">
        <f t="shared" si="113"/>
        <v>2405792.1711368444</v>
      </c>
      <c r="AZ258" s="698">
        <f t="shared" si="102"/>
        <v>58139.042400844904</v>
      </c>
      <c r="BA258" s="971"/>
      <c r="BB258" s="699">
        <f t="shared" si="103"/>
        <v>32781.438291512255</v>
      </c>
      <c r="BC258" s="699">
        <f t="shared" si="104"/>
        <v>26812.8395501696</v>
      </c>
      <c r="BD258" s="699">
        <f t="shared" si="105"/>
        <v>0</v>
      </c>
      <c r="BE258" s="698">
        <f t="shared" si="106"/>
        <v>2466009.7785509569</v>
      </c>
      <c r="BF258" s="698">
        <f t="shared" si="107"/>
        <v>59594.277841681855</v>
      </c>
      <c r="BG258" s="971"/>
      <c r="BH258" s="971"/>
      <c r="BI258" s="971"/>
      <c r="BJ258" s="971"/>
      <c r="BK258" s="971"/>
      <c r="BL258" s="971"/>
      <c r="BM258" s="971"/>
      <c r="BN258" s="698"/>
    </row>
    <row r="259" spans="6:66" s="68" customFormat="1" x14ac:dyDescent="0.2">
      <c r="F259" s="340"/>
      <c r="G259" s="260"/>
      <c r="H259" s="261"/>
      <c r="I259" s="261"/>
      <c r="J259" s="260"/>
      <c r="K259" s="696">
        <f t="shared" si="101"/>
        <v>186</v>
      </c>
      <c r="L259" s="340"/>
      <c r="M259" s="340"/>
      <c r="N259" s="340"/>
      <c r="O259" s="699">
        <f t="shared" si="84"/>
        <v>23434.577698572793</v>
      </c>
      <c r="P259" s="699">
        <f t="shared" si="85"/>
        <v>2628.6620479561625</v>
      </c>
      <c r="Q259" s="698">
        <f t="shared" ref="Q259:Q298" si="114">IFERROR(Q258-O259,"")</f>
        <v>1335160.8697107262</v>
      </c>
      <c r="R259" s="698">
        <f t="shared" si="108"/>
        <v>26063.239746528954</v>
      </c>
      <c r="S259" s="699">
        <f t="shared" si="86"/>
        <v>25066.985370319348</v>
      </c>
      <c r="T259" s="699">
        <f t="shared" si="87"/>
        <v>4819.0467743963818</v>
      </c>
      <c r="U259" s="698">
        <f t="shared" ref="U259:U322" si="115">IFERROR(U258-S259,"")</f>
        <v>1479850.9360083891</v>
      </c>
      <c r="V259" s="698">
        <f t="shared" si="109"/>
        <v>29886.032144715729</v>
      </c>
      <c r="W259" s="699">
        <f t="shared" si="88"/>
        <v>27104.068894480573</v>
      </c>
      <c r="X259" s="699">
        <f t="shared" si="89"/>
        <v>8344.7040342907731</v>
      </c>
      <c r="Y259" s="698">
        <f t="shared" ref="Y259:Y322" si="116">IFERROR(Y258-W259,"")</f>
        <v>1678676.8679184513</v>
      </c>
      <c r="Z259" s="698">
        <f t="shared" si="110"/>
        <v>35448.772928771345</v>
      </c>
      <c r="AB259" s="696">
        <f t="shared" si="80"/>
        <v>186</v>
      </c>
      <c r="AC259" s="340"/>
      <c r="AD259" s="340"/>
      <c r="AE259" s="340"/>
      <c r="AF259" s="699">
        <f t="shared" si="90"/>
        <v>25484.636548705086</v>
      </c>
      <c r="AG259" s="699">
        <f t="shared" si="79"/>
        <v>2858.6176274734989</v>
      </c>
      <c r="AH259" s="699">
        <f t="shared" si="91"/>
        <v>0</v>
      </c>
      <c r="AI259" s="698">
        <f t="shared" si="81"/>
        <v>1451960.8561456199</v>
      </c>
      <c r="AJ259" s="698">
        <f t="shared" si="92"/>
        <v>28343.254176178583</v>
      </c>
      <c r="AK259" s="699">
        <f t="shared" si="93"/>
        <v>26928.016145005564</v>
      </c>
      <c r="AL259" s="699">
        <f t="shared" si="94"/>
        <v>5176.8239150980744</v>
      </c>
      <c r="AM259" s="699">
        <f t="shared" si="95"/>
        <v>0</v>
      </c>
      <c r="AN259" s="698">
        <f t="shared" si="82"/>
        <v>1589718.480636263</v>
      </c>
      <c r="AO259" s="698">
        <f t="shared" si="96"/>
        <v>32104.840060103637</v>
      </c>
      <c r="AP259" s="699">
        <f t="shared" si="97"/>
        <v>28706.536653131217</v>
      </c>
      <c r="AQ259" s="699">
        <f t="shared" si="98"/>
        <v>8838.0660908326208</v>
      </c>
      <c r="AR259" s="699">
        <f t="shared" si="99"/>
        <v>0</v>
      </c>
      <c r="AS259" s="698">
        <f t="shared" si="83"/>
        <v>1777924.9021713382</v>
      </c>
      <c r="AT259" s="698">
        <f t="shared" si="100"/>
        <v>37544.602743963842</v>
      </c>
      <c r="AV259" s="696"/>
      <c r="AW259" s="699">
        <f t="shared" si="111"/>
        <v>32324.112749676267</v>
      </c>
      <c r="AX259" s="699">
        <f t="shared" si="112"/>
        <v>25814.929651168626</v>
      </c>
      <c r="AY259" s="698">
        <f t="shared" si="113"/>
        <v>2373468.0583871682</v>
      </c>
      <c r="AZ259" s="698">
        <f t="shared" si="102"/>
        <v>58139.04240084489</v>
      </c>
      <c r="BA259" s="971"/>
      <c r="BB259" s="699">
        <f t="shared" si="103"/>
        <v>33133.193747994439</v>
      </c>
      <c r="BC259" s="699">
        <f t="shared" si="104"/>
        <v>26461.084093687408</v>
      </c>
      <c r="BD259" s="699">
        <f t="shared" si="105"/>
        <v>0</v>
      </c>
      <c r="BE259" s="698">
        <f t="shared" si="106"/>
        <v>2432876.5848029624</v>
      </c>
      <c r="BF259" s="698">
        <f t="shared" si="107"/>
        <v>59594.277841681847</v>
      </c>
      <c r="BG259" s="971"/>
      <c r="BH259" s="971"/>
      <c r="BI259" s="971"/>
      <c r="BJ259" s="971"/>
      <c r="BK259" s="971"/>
      <c r="BL259" s="971"/>
      <c r="BM259" s="971"/>
      <c r="BN259" s="698"/>
    </row>
    <row r="260" spans="6:66" s="68" customFormat="1" x14ac:dyDescent="0.2">
      <c r="F260" s="340"/>
      <c r="G260" s="260"/>
      <c r="H260" s="261"/>
      <c r="I260" s="261"/>
      <c r="J260" s="260"/>
      <c r="K260" s="696">
        <f t="shared" si="101"/>
        <v>187</v>
      </c>
      <c r="L260" s="340"/>
      <c r="M260" s="340"/>
      <c r="N260" s="340"/>
      <c r="O260" s="699">
        <f t="shared" si="84"/>
        <v>23479.919809149997</v>
      </c>
      <c r="P260" s="699">
        <f t="shared" si="85"/>
        <v>2583.3199373789589</v>
      </c>
      <c r="Q260" s="698">
        <f t="shared" si="114"/>
        <v>1311680.9499015762</v>
      </c>
      <c r="R260" s="698">
        <f t="shared" si="108"/>
        <v>26063.239746528954</v>
      </c>
      <c r="S260" s="699">
        <f t="shared" si="86"/>
        <v>25147.25484766201</v>
      </c>
      <c r="T260" s="699">
        <f t="shared" si="87"/>
        <v>4738.7772970537171</v>
      </c>
      <c r="U260" s="698">
        <f t="shared" si="115"/>
        <v>1454703.6811607271</v>
      </c>
      <c r="V260" s="698">
        <f t="shared" si="109"/>
        <v>29886.032144715726</v>
      </c>
      <c r="W260" s="699">
        <f t="shared" si="88"/>
        <v>27236.662375957767</v>
      </c>
      <c r="X260" s="699">
        <f t="shared" si="89"/>
        <v>8212.110552813574</v>
      </c>
      <c r="Y260" s="698">
        <f t="shared" si="116"/>
        <v>1651440.2055424936</v>
      </c>
      <c r="Z260" s="698">
        <f t="shared" si="110"/>
        <v>35448.772928771345</v>
      </c>
      <c r="AB260" s="696">
        <f t="shared" si="80"/>
        <v>187</v>
      </c>
      <c r="AC260" s="340"/>
      <c r="AD260" s="340"/>
      <c r="AE260" s="340"/>
      <c r="AF260" s="699">
        <f t="shared" si="90"/>
        <v>25533.945190971837</v>
      </c>
      <c r="AG260" s="699">
        <f t="shared" si="79"/>
        <v>2809.3089852067501</v>
      </c>
      <c r="AH260" s="699">
        <f t="shared" si="91"/>
        <v>0</v>
      </c>
      <c r="AI260" s="698">
        <f t="shared" si="81"/>
        <v>1426426.9109546479</v>
      </c>
      <c r="AJ260" s="698">
        <f t="shared" si="92"/>
        <v>28343.254176178587</v>
      </c>
      <c r="AK260" s="699">
        <f t="shared" si="93"/>
        <v>27014.245013371747</v>
      </c>
      <c r="AL260" s="699">
        <f t="shared" si="94"/>
        <v>5090.5950467318862</v>
      </c>
      <c r="AM260" s="699">
        <f t="shared" si="95"/>
        <v>0</v>
      </c>
      <c r="AN260" s="698">
        <f t="shared" si="82"/>
        <v>1562704.2356228912</v>
      </c>
      <c r="AO260" s="698">
        <f t="shared" si="96"/>
        <v>32104.840060103634</v>
      </c>
      <c r="AP260" s="699">
        <f t="shared" si="97"/>
        <v>28846.969429140227</v>
      </c>
      <c r="AQ260" s="699">
        <f t="shared" si="98"/>
        <v>8697.6333148236063</v>
      </c>
      <c r="AR260" s="699">
        <f t="shared" si="99"/>
        <v>0</v>
      </c>
      <c r="AS260" s="698">
        <f t="shared" si="83"/>
        <v>1749077.932742198</v>
      </c>
      <c r="AT260" s="698">
        <f t="shared" si="100"/>
        <v>37544.602743963835</v>
      </c>
      <c r="AV260" s="696"/>
      <c r="AW260" s="699">
        <f t="shared" si="111"/>
        <v>32670.960954887203</v>
      </c>
      <c r="AX260" s="699">
        <f t="shared" si="112"/>
        <v>25468.081445957698</v>
      </c>
      <c r="AY260" s="698">
        <f t="shared" si="113"/>
        <v>2340797.0974322809</v>
      </c>
      <c r="AZ260" s="698">
        <f t="shared" si="102"/>
        <v>58139.042400844904</v>
      </c>
      <c r="BA260" s="971"/>
      <c r="BB260" s="699">
        <f t="shared" si="103"/>
        <v>33488.723654519497</v>
      </c>
      <c r="BC260" s="699">
        <f t="shared" si="104"/>
        <v>26105.554187162346</v>
      </c>
      <c r="BD260" s="699">
        <f t="shared" si="105"/>
        <v>0</v>
      </c>
      <c r="BE260" s="698">
        <f t="shared" si="106"/>
        <v>2399387.8611484431</v>
      </c>
      <c r="BF260" s="698">
        <f t="shared" si="107"/>
        <v>59594.277841681847</v>
      </c>
      <c r="BG260" s="971"/>
      <c r="BH260" s="971"/>
      <c r="BI260" s="971"/>
      <c r="BJ260" s="971"/>
      <c r="BK260" s="971"/>
      <c r="BL260" s="971"/>
      <c r="BM260" s="971"/>
      <c r="BN260" s="698"/>
    </row>
    <row r="261" spans="6:66" s="68" customFormat="1" x14ac:dyDescent="0.2">
      <c r="F261" s="340"/>
      <c r="G261" s="260"/>
      <c r="H261" s="261"/>
      <c r="I261" s="261"/>
      <c r="J261" s="260"/>
      <c r="K261" s="696">
        <f t="shared" si="101"/>
        <v>188</v>
      </c>
      <c r="L261" s="340"/>
      <c r="M261" s="340"/>
      <c r="N261" s="340"/>
      <c r="O261" s="699">
        <f t="shared" si="84"/>
        <v>23525.349649364067</v>
      </c>
      <c r="P261" s="699">
        <f t="shared" si="85"/>
        <v>2537.8900971648895</v>
      </c>
      <c r="Q261" s="698">
        <f t="shared" si="114"/>
        <v>1288155.600252212</v>
      </c>
      <c r="R261" s="698">
        <f t="shared" si="108"/>
        <v>26063.239746528958</v>
      </c>
      <c r="S261" s="699">
        <f t="shared" si="86"/>
        <v>25227.7813638507</v>
      </c>
      <c r="T261" s="699">
        <f t="shared" si="87"/>
        <v>4658.2507808650289</v>
      </c>
      <c r="U261" s="698">
        <f t="shared" si="115"/>
        <v>1429475.8997968764</v>
      </c>
      <c r="V261" s="698">
        <f t="shared" si="109"/>
        <v>29886.032144715729</v>
      </c>
      <c r="W261" s="699">
        <f t="shared" si="88"/>
        <v>27369.904506587936</v>
      </c>
      <c r="X261" s="699">
        <f t="shared" si="89"/>
        <v>8078.8684221834101</v>
      </c>
      <c r="Y261" s="698">
        <f t="shared" si="116"/>
        <v>1624070.3010359057</v>
      </c>
      <c r="Z261" s="698">
        <f t="shared" si="110"/>
        <v>35448.772928771345</v>
      </c>
      <c r="AB261" s="696">
        <f t="shared" si="80"/>
        <v>188</v>
      </c>
      <c r="AC261" s="340"/>
      <c r="AD261" s="340"/>
      <c r="AE261" s="340"/>
      <c r="AF261" s="699">
        <f t="shared" si="90"/>
        <v>25583.349237471539</v>
      </c>
      <c r="AG261" s="699">
        <f t="shared" si="79"/>
        <v>2759.9049387070422</v>
      </c>
      <c r="AH261" s="699">
        <f t="shared" si="91"/>
        <v>0</v>
      </c>
      <c r="AI261" s="698">
        <f t="shared" si="81"/>
        <v>1400843.5617171763</v>
      </c>
      <c r="AJ261" s="698">
        <f t="shared" si="92"/>
        <v>28343.25417617858</v>
      </c>
      <c r="AK261" s="699">
        <f t="shared" si="93"/>
        <v>27100.750003740373</v>
      </c>
      <c r="AL261" s="699">
        <f t="shared" si="94"/>
        <v>5004.0900563632567</v>
      </c>
      <c r="AM261" s="699">
        <f t="shared" si="95"/>
        <v>0</v>
      </c>
      <c r="AN261" s="698">
        <f t="shared" si="82"/>
        <v>1535603.4856191508</v>
      </c>
      <c r="AO261" s="698">
        <f t="shared" si="96"/>
        <v>32104.84006010363</v>
      </c>
      <c r="AP261" s="699">
        <f t="shared" si="97"/>
        <v>28988.089204239939</v>
      </c>
      <c r="AQ261" s="699">
        <f t="shared" si="98"/>
        <v>8556.5135397238973</v>
      </c>
      <c r="AR261" s="699">
        <f t="shared" si="99"/>
        <v>0</v>
      </c>
      <c r="AS261" s="698">
        <f t="shared" si="83"/>
        <v>1720089.8435379581</v>
      </c>
      <c r="AT261" s="698">
        <f t="shared" si="100"/>
        <v>37544.602743963835</v>
      </c>
      <c r="AV261" s="696"/>
      <c r="AW261" s="699">
        <f t="shared" si="111"/>
        <v>33021.530953744557</v>
      </c>
      <c r="AX261" s="699">
        <f t="shared" si="112"/>
        <v>25117.51144710034</v>
      </c>
      <c r="AY261" s="698">
        <f t="shared" si="113"/>
        <v>2307775.5664785365</v>
      </c>
      <c r="AZ261" s="698">
        <f t="shared" si="102"/>
        <v>58139.042400844897</v>
      </c>
      <c r="BA261" s="971"/>
      <c r="BB261" s="699">
        <f t="shared" si="103"/>
        <v>33848.068512159603</v>
      </c>
      <c r="BC261" s="699">
        <f t="shared" si="104"/>
        <v>25746.20932952224</v>
      </c>
      <c r="BD261" s="699">
        <f t="shared" si="105"/>
        <v>0</v>
      </c>
      <c r="BE261" s="698">
        <f t="shared" si="106"/>
        <v>2365539.7926362837</v>
      </c>
      <c r="BF261" s="698">
        <f t="shared" si="107"/>
        <v>59594.277841681847</v>
      </c>
      <c r="BG261" s="971"/>
      <c r="BH261" s="971"/>
      <c r="BI261" s="971"/>
      <c r="BJ261" s="971"/>
      <c r="BK261" s="971"/>
      <c r="BL261" s="971"/>
      <c r="BM261" s="971"/>
      <c r="BN261" s="698"/>
    </row>
    <row r="262" spans="6:66" s="68" customFormat="1" x14ac:dyDescent="0.2">
      <c r="F262" s="340"/>
      <c r="G262" s="260"/>
      <c r="H262" s="261"/>
      <c r="I262" s="261"/>
      <c r="J262" s="260"/>
      <c r="K262" s="696">
        <f t="shared" si="101"/>
        <v>189</v>
      </c>
      <c r="L262" s="340"/>
      <c r="M262" s="340"/>
      <c r="N262" s="340"/>
      <c r="O262" s="699">
        <f t="shared" si="84"/>
        <v>23570.867388957635</v>
      </c>
      <c r="P262" s="699">
        <f t="shared" si="85"/>
        <v>2492.3723575713225</v>
      </c>
      <c r="Q262" s="698">
        <f t="shared" si="114"/>
        <v>1264584.7328632544</v>
      </c>
      <c r="R262" s="698">
        <f t="shared" si="108"/>
        <v>26063.239746528958</v>
      </c>
      <c r="S262" s="699">
        <f t="shared" si="86"/>
        <v>25308.565741974962</v>
      </c>
      <c r="T262" s="699">
        <f t="shared" si="87"/>
        <v>4577.4664027407634</v>
      </c>
      <c r="U262" s="698">
        <f t="shared" si="115"/>
        <v>1404167.3340549015</v>
      </c>
      <c r="V262" s="698">
        <f t="shared" si="109"/>
        <v>29886.032144715726</v>
      </c>
      <c r="W262" s="699">
        <f t="shared" si="88"/>
        <v>27503.798459571728</v>
      </c>
      <c r="X262" s="699">
        <f t="shared" si="89"/>
        <v>7944.9744691996184</v>
      </c>
      <c r="Y262" s="698">
        <f t="shared" si="116"/>
        <v>1596566.5025763339</v>
      </c>
      <c r="Z262" s="698">
        <f t="shared" si="110"/>
        <v>35448.772928771345</v>
      </c>
      <c r="AB262" s="696">
        <f t="shared" si="80"/>
        <v>189</v>
      </c>
      <c r="AC262" s="340"/>
      <c r="AD262" s="340"/>
      <c r="AE262" s="340"/>
      <c r="AF262" s="699">
        <f t="shared" si="90"/>
        <v>25632.848872795941</v>
      </c>
      <c r="AG262" s="699">
        <f t="shared" ref="AG262:AG325" si="117">IFERROR(AI261*$AC$73/12*365/360,"")</f>
        <v>2710.4053033826431</v>
      </c>
      <c r="AH262" s="699">
        <f t="shared" si="91"/>
        <v>0</v>
      </c>
      <c r="AI262" s="698">
        <f t="shared" si="81"/>
        <v>1375210.7128443804</v>
      </c>
      <c r="AJ262" s="698">
        <f t="shared" si="92"/>
        <v>28343.254176178583</v>
      </c>
      <c r="AK262" s="699">
        <f t="shared" si="93"/>
        <v>27187.532000309067</v>
      </c>
      <c r="AL262" s="699">
        <f t="shared" si="94"/>
        <v>4917.3080597945664</v>
      </c>
      <c r="AM262" s="699">
        <f t="shared" si="95"/>
        <v>0</v>
      </c>
      <c r="AN262" s="698">
        <f t="shared" si="82"/>
        <v>1508415.9536188417</v>
      </c>
      <c r="AO262" s="698">
        <f t="shared" si="96"/>
        <v>32104.840060103634</v>
      </c>
      <c r="AP262" s="699">
        <f t="shared" si="97"/>
        <v>29129.89933923943</v>
      </c>
      <c r="AQ262" s="699">
        <f t="shared" si="98"/>
        <v>8414.7034047244069</v>
      </c>
      <c r="AR262" s="699">
        <f t="shared" si="99"/>
        <v>0</v>
      </c>
      <c r="AS262" s="698">
        <f t="shared" si="83"/>
        <v>1690959.9441987188</v>
      </c>
      <c r="AT262" s="698">
        <f t="shared" si="100"/>
        <v>37544.602743963835</v>
      </c>
      <c r="AV262" s="696"/>
      <c r="AW262" s="699">
        <f t="shared" si="111"/>
        <v>33375.862682300314</v>
      </c>
      <c r="AX262" s="699">
        <f t="shared" si="112"/>
        <v>24763.17971854459</v>
      </c>
      <c r="AY262" s="698">
        <f t="shared" si="113"/>
        <v>2274399.7037962363</v>
      </c>
      <c r="AZ262" s="698">
        <f t="shared" si="102"/>
        <v>58139.042400844904</v>
      </c>
      <c r="BA262" s="971"/>
      <c r="BB262" s="699">
        <f t="shared" si="103"/>
        <v>34211.269256576539</v>
      </c>
      <c r="BC262" s="699">
        <f t="shared" si="104"/>
        <v>25383.008585105308</v>
      </c>
      <c r="BD262" s="699">
        <f t="shared" si="105"/>
        <v>0</v>
      </c>
      <c r="BE262" s="698">
        <f t="shared" si="106"/>
        <v>2331328.5233797072</v>
      </c>
      <c r="BF262" s="698">
        <f t="shared" si="107"/>
        <v>59594.277841681847</v>
      </c>
      <c r="BG262" s="971"/>
      <c r="BH262" s="971"/>
      <c r="BI262" s="971"/>
      <c r="BJ262" s="971"/>
      <c r="BK262" s="971"/>
      <c r="BL262" s="971"/>
      <c r="BM262" s="971"/>
      <c r="BN262" s="698"/>
    </row>
    <row r="263" spans="6:66" s="68" customFormat="1" x14ac:dyDescent="0.2">
      <c r="F263" s="340"/>
      <c r="G263" s="260"/>
      <c r="H263" s="261"/>
      <c r="I263" s="261"/>
      <c r="J263" s="260"/>
      <c r="K263" s="696">
        <f t="shared" si="101"/>
        <v>190</v>
      </c>
      <c r="L263" s="340"/>
      <c r="M263" s="340"/>
      <c r="N263" s="340"/>
      <c r="O263" s="699">
        <f t="shared" si="84"/>
        <v>23616.473198001753</v>
      </c>
      <c r="P263" s="699">
        <f t="shared" si="85"/>
        <v>2446.7665485272014</v>
      </c>
      <c r="Q263" s="698">
        <f t="shared" si="114"/>
        <v>1240968.2596652526</v>
      </c>
      <c r="R263" s="698">
        <f t="shared" si="108"/>
        <v>26063.239746528954</v>
      </c>
      <c r="S263" s="699">
        <f t="shared" si="86"/>
        <v>25389.608807760062</v>
      </c>
      <c r="T263" s="699">
        <f t="shared" si="87"/>
        <v>4496.4233369556687</v>
      </c>
      <c r="U263" s="698">
        <f t="shared" si="115"/>
        <v>1378777.7252471414</v>
      </c>
      <c r="V263" s="698">
        <f t="shared" si="109"/>
        <v>29886.032144715729</v>
      </c>
      <c r="W263" s="699">
        <f t="shared" si="88"/>
        <v>27638.347423633149</v>
      </c>
      <c r="X263" s="699">
        <f t="shared" si="89"/>
        <v>7810.4255051381933</v>
      </c>
      <c r="Y263" s="698">
        <f t="shared" si="116"/>
        <v>1568928.1551527008</v>
      </c>
      <c r="Z263" s="698">
        <f t="shared" si="110"/>
        <v>35448.772928771345</v>
      </c>
      <c r="AB263" s="696">
        <f t="shared" si="80"/>
        <v>190</v>
      </c>
      <c r="AC263" s="340"/>
      <c r="AD263" s="340"/>
      <c r="AE263" s="340"/>
      <c r="AF263" s="699">
        <f t="shared" si="90"/>
        <v>25682.444281893917</v>
      </c>
      <c r="AG263" s="699">
        <f t="shared" si="117"/>
        <v>2660.809894284665</v>
      </c>
      <c r="AH263" s="699">
        <f t="shared" si="91"/>
        <v>0</v>
      </c>
      <c r="AI263" s="698">
        <f t="shared" si="81"/>
        <v>1349528.2685624864</v>
      </c>
      <c r="AJ263" s="698">
        <f t="shared" si="92"/>
        <v>28343.254176178583</v>
      </c>
      <c r="AK263" s="699">
        <f t="shared" si="93"/>
        <v>27274.591890106818</v>
      </c>
      <c r="AL263" s="699">
        <f t="shared" si="94"/>
        <v>4830.2481699968166</v>
      </c>
      <c r="AM263" s="699">
        <f t="shared" si="95"/>
        <v>0</v>
      </c>
      <c r="AN263" s="698">
        <f t="shared" si="82"/>
        <v>1481141.3617287348</v>
      </c>
      <c r="AO263" s="698">
        <f t="shared" si="96"/>
        <v>32104.840060103634</v>
      </c>
      <c r="AP263" s="699">
        <f t="shared" si="97"/>
        <v>29272.403211388923</v>
      </c>
      <c r="AQ263" s="699">
        <f t="shared" si="98"/>
        <v>8272.1995325749122</v>
      </c>
      <c r="AR263" s="699">
        <f t="shared" si="99"/>
        <v>0</v>
      </c>
      <c r="AS263" s="698">
        <f t="shared" si="83"/>
        <v>1661687.5409873298</v>
      </c>
      <c r="AT263" s="698">
        <f t="shared" si="100"/>
        <v>37544.602743963835</v>
      </c>
      <c r="AV263" s="696"/>
      <c r="AW263" s="699">
        <f t="shared" si="111"/>
        <v>33733.996505133189</v>
      </c>
      <c r="AX263" s="699">
        <f t="shared" si="112"/>
        <v>24405.045895711715</v>
      </c>
      <c r="AY263" s="698">
        <f t="shared" si="113"/>
        <v>2240665.707291103</v>
      </c>
      <c r="AZ263" s="698">
        <f t="shared" si="102"/>
        <v>58139.042400844904</v>
      </c>
      <c r="BA263" s="971"/>
      <c r="BB263" s="699">
        <f t="shared" si="103"/>
        <v>34578.367262685017</v>
      </c>
      <c r="BC263" s="699">
        <f t="shared" si="104"/>
        <v>25015.910578996838</v>
      </c>
      <c r="BD263" s="699">
        <f t="shared" si="105"/>
        <v>0</v>
      </c>
      <c r="BE263" s="698">
        <f t="shared" si="106"/>
        <v>2296750.156117022</v>
      </c>
      <c r="BF263" s="698">
        <f t="shared" si="107"/>
        <v>59594.277841681855</v>
      </c>
      <c r="BG263" s="971"/>
      <c r="BH263" s="971"/>
      <c r="BI263" s="971"/>
      <c r="BJ263" s="971"/>
      <c r="BK263" s="971"/>
      <c r="BL263" s="971"/>
      <c r="BM263" s="971"/>
      <c r="BN263" s="698"/>
    </row>
    <row r="264" spans="6:66" s="68" customFormat="1" x14ac:dyDescent="0.2">
      <c r="F264" s="340"/>
      <c r="G264" s="260"/>
      <c r="H264" s="261"/>
      <c r="I264" s="261"/>
      <c r="J264" s="260"/>
      <c r="K264" s="696">
        <f t="shared" si="101"/>
        <v>191</v>
      </c>
      <c r="L264" s="340"/>
      <c r="M264" s="340"/>
      <c r="N264" s="340"/>
      <c r="O264" s="699">
        <f t="shared" si="84"/>
        <v>23662.167246896548</v>
      </c>
      <c r="P264" s="699">
        <f t="shared" si="85"/>
        <v>2401.0724996324102</v>
      </c>
      <c r="Q264" s="698">
        <f t="shared" si="114"/>
        <v>1217306.0924183561</v>
      </c>
      <c r="R264" s="698">
        <f t="shared" si="108"/>
        <v>26063.239746528958</v>
      </c>
      <c r="S264" s="699">
        <f t="shared" si="86"/>
        <v>25470.911389575376</v>
      </c>
      <c r="T264" s="699">
        <f t="shared" si="87"/>
        <v>4415.1207551403559</v>
      </c>
      <c r="U264" s="698">
        <f t="shared" si="115"/>
        <v>1353306.8138575661</v>
      </c>
      <c r="V264" s="698">
        <f t="shared" si="109"/>
        <v>29886.032144715733</v>
      </c>
      <c r="W264" s="699">
        <f t="shared" si="88"/>
        <v>27773.554603095501</v>
      </c>
      <c r="X264" s="699">
        <f t="shared" si="89"/>
        <v>7675.2183256758435</v>
      </c>
      <c r="Y264" s="698">
        <f t="shared" si="116"/>
        <v>1541154.6005496054</v>
      </c>
      <c r="Z264" s="698">
        <f t="shared" si="110"/>
        <v>35448.772928771345</v>
      </c>
      <c r="AB264" s="696">
        <f t="shared" si="80"/>
        <v>191</v>
      </c>
      <c r="AC264" s="340"/>
      <c r="AD264" s="340"/>
      <c r="AE264" s="340"/>
      <c r="AF264" s="699">
        <f t="shared" si="90"/>
        <v>25732.135650072207</v>
      </c>
      <c r="AG264" s="699">
        <f t="shared" si="117"/>
        <v>2611.1185261063752</v>
      </c>
      <c r="AH264" s="699">
        <f t="shared" si="91"/>
        <v>0</v>
      </c>
      <c r="AI264" s="698">
        <f t="shared" si="81"/>
        <v>1323796.1329124141</v>
      </c>
      <c r="AJ264" s="698">
        <f t="shared" si="92"/>
        <v>28343.254176178583</v>
      </c>
      <c r="AK264" s="699">
        <f t="shared" si="93"/>
        <v>27361.930563003061</v>
      </c>
      <c r="AL264" s="699">
        <f t="shared" si="94"/>
        <v>4742.9094971005679</v>
      </c>
      <c r="AM264" s="699">
        <f t="shared" si="95"/>
        <v>0</v>
      </c>
      <c r="AN264" s="698">
        <f t="shared" si="82"/>
        <v>1453779.4311657317</v>
      </c>
      <c r="AO264" s="698">
        <f t="shared" si="96"/>
        <v>32104.84006010363</v>
      </c>
      <c r="AP264" s="699">
        <f t="shared" si="97"/>
        <v>29415.604214460196</v>
      </c>
      <c r="AQ264" s="699">
        <f t="shared" si="98"/>
        <v>8128.9985295036422</v>
      </c>
      <c r="AR264" s="699">
        <f t="shared" si="99"/>
        <v>0</v>
      </c>
      <c r="AS264" s="698">
        <f t="shared" si="83"/>
        <v>1632271.9367728697</v>
      </c>
      <c r="AT264" s="698">
        <f t="shared" si="100"/>
        <v>37544.602743963842</v>
      </c>
      <c r="AV264" s="696"/>
      <c r="AW264" s="699">
        <f t="shared" si="111"/>
        <v>34095.973219946951</v>
      </c>
      <c r="AX264" s="699">
        <f t="shared" si="112"/>
        <v>24043.06918089795</v>
      </c>
      <c r="AY264" s="698">
        <f t="shared" si="113"/>
        <v>2206569.734071156</v>
      </c>
      <c r="AZ264" s="698">
        <f t="shared" si="102"/>
        <v>58139.042400844904</v>
      </c>
      <c r="BA264" s="971"/>
      <c r="BB264" s="699">
        <f t="shared" si="103"/>
        <v>34949.404349365985</v>
      </c>
      <c r="BC264" s="699">
        <f t="shared" si="104"/>
        <v>24644.873492315866</v>
      </c>
      <c r="BD264" s="699">
        <f t="shared" si="105"/>
        <v>0</v>
      </c>
      <c r="BE264" s="698">
        <f t="shared" si="106"/>
        <v>2261800.7517676558</v>
      </c>
      <c r="BF264" s="698">
        <f t="shared" si="107"/>
        <v>59594.277841681847</v>
      </c>
      <c r="BG264" s="971"/>
      <c r="BH264" s="971"/>
      <c r="BI264" s="971"/>
      <c r="BJ264" s="971"/>
      <c r="BK264" s="971"/>
      <c r="BL264" s="971"/>
      <c r="BM264" s="971"/>
      <c r="BN264" s="698"/>
    </row>
    <row r="265" spans="6:66" s="68" customFormat="1" x14ac:dyDescent="0.2">
      <c r="F265" s="340"/>
      <c r="G265" s="260"/>
      <c r="H265" s="261"/>
      <c r="I265" s="261"/>
      <c r="J265" s="260"/>
      <c r="K265" s="696">
        <f t="shared" si="101"/>
        <v>192</v>
      </c>
      <c r="L265" s="340"/>
      <c r="M265" s="340"/>
      <c r="N265" s="340"/>
      <c r="O265" s="699">
        <f t="shared" si="84"/>
        <v>23707.949706371823</v>
      </c>
      <c r="P265" s="699">
        <f t="shared" si="85"/>
        <v>2355.2900401571364</v>
      </c>
      <c r="Q265" s="698">
        <f t="shared" si="114"/>
        <v>1193598.1427119842</v>
      </c>
      <c r="R265" s="698">
        <f t="shared" si="108"/>
        <v>26063.239746528958</v>
      </c>
      <c r="S265" s="699">
        <f t="shared" si="86"/>
        <v>25552.474318442895</v>
      </c>
      <c r="T265" s="699">
        <f t="shared" si="87"/>
        <v>4333.557826272835</v>
      </c>
      <c r="U265" s="698">
        <f t="shared" si="115"/>
        <v>1327754.3395391232</v>
      </c>
      <c r="V265" s="698">
        <f t="shared" si="109"/>
        <v>29886.032144715729</v>
      </c>
      <c r="W265" s="699">
        <f t="shared" si="88"/>
        <v>27909.423217957657</v>
      </c>
      <c r="X265" s="699">
        <f t="shared" si="89"/>
        <v>7539.3497108136871</v>
      </c>
      <c r="Y265" s="698">
        <f t="shared" si="116"/>
        <v>1513245.1773316478</v>
      </c>
      <c r="Z265" s="698">
        <f t="shared" si="110"/>
        <v>35448.772928771345</v>
      </c>
      <c r="AB265" s="696">
        <f t="shared" ref="AB265:AB328" si="118">IF($K265&lt;=$B$13+$C$78,$K265,"")</f>
        <v>192</v>
      </c>
      <c r="AC265" s="340"/>
      <c r="AD265" s="340"/>
      <c r="AE265" s="340"/>
      <c r="AF265" s="699">
        <f t="shared" si="90"/>
        <v>25781.923162996081</v>
      </c>
      <c r="AG265" s="699">
        <f t="shared" si="117"/>
        <v>2561.3310131825028</v>
      </c>
      <c r="AH265" s="699">
        <f t="shared" si="91"/>
        <v>0</v>
      </c>
      <c r="AI265" s="698">
        <f t="shared" ref="AI265:AI328" si="119">IFERROR(IF(ISNUMBER(AI264),AI264,)+IF($K265=$C$78,$G$62*$C$81,)+IF($K265=$C$79,$G$62*(1-$C$81),)-AF265,"")</f>
        <v>1298014.2097494181</v>
      </c>
      <c r="AJ265" s="698">
        <f t="shared" si="92"/>
        <v>28343.254176178583</v>
      </c>
      <c r="AK265" s="699">
        <f t="shared" si="93"/>
        <v>27449.548911716796</v>
      </c>
      <c r="AL265" s="699">
        <f t="shared" si="94"/>
        <v>4655.2911483868411</v>
      </c>
      <c r="AM265" s="699">
        <f t="shared" si="95"/>
        <v>0</v>
      </c>
      <c r="AN265" s="698">
        <f t="shared" ref="AN265:AN328" si="120">IFERROR(IF(ISNUMBER(AN264),AN264,)+IF($K265=$C$78,$G$62*$C$81,)+IF($K265=$C$79,$G$62*(1-$C$81),)-AK265,"")</f>
        <v>1426329.882254015</v>
      </c>
      <c r="AO265" s="698">
        <f t="shared" si="96"/>
        <v>32104.840060103637</v>
      </c>
      <c r="AP265" s="699">
        <f t="shared" si="97"/>
        <v>29559.505758827392</v>
      </c>
      <c r="AQ265" s="699">
        <f t="shared" si="98"/>
        <v>7985.0969851364443</v>
      </c>
      <c r="AR265" s="699">
        <f t="shared" si="99"/>
        <v>0</v>
      </c>
      <c r="AS265" s="698">
        <f t="shared" ref="AS265:AS328" si="121">IFERROR(IF(ISNUMBER(AS264),AS264,)+IF($K265=$C$78,$G$62*$C$81,)+IF($K265=$C$79,$G$62*(1-$C$81),)-AP265,"")</f>
        <v>1602712.4310140423</v>
      </c>
      <c r="AT265" s="698">
        <f t="shared" si="100"/>
        <v>37544.602743963835</v>
      </c>
      <c r="AV265" s="696"/>
      <c r="AW265" s="699">
        <f t="shared" si="111"/>
        <v>34461.834062217924</v>
      </c>
      <c r="AX265" s="699">
        <f t="shared" si="112"/>
        <v>23677.208338626962</v>
      </c>
      <c r="AY265" s="698">
        <f t="shared" si="113"/>
        <v>2172107.9000089383</v>
      </c>
      <c r="AZ265" s="698">
        <f t="shared" si="102"/>
        <v>58139.04240084489</v>
      </c>
      <c r="BA265" s="971"/>
      <c r="BB265" s="699">
        <f t="shared" si="103"/>
        <v>35324.422784230526</v>
      </c>
      <c r="BC265" s="699">
        <f t="shared" si="104"/>
        <v>24269.855057451314</v>
      </c>
      <c r="BD265" s="699">
        <f t="shared" si="105"/>
        <v>0</v>
      </c>
      <c r="BE265" s="698">
        <f t="shared" si="106"/>
        <v>2226476.3289834252</v>
      </c>
      <c r="BF265" s="698">
        <f t="shared" si="107"/>
        <v>59594.27784168184</v>
      </c>
      <c r="BG265" s="971"/>
      <c r="BH265" s="971"/>
      <c r="BI265" s="971"/>
      <c r="BJ265" s="971"/>
      <c r="BK265" s="971"/>
      <c r="BL265" s="971"/>
      <c r="BM265" s="971"/>
      <c r="BN265" s="698"/>
    </row>
    <row r="266" spans="6:66" s="68" customFormat="1" x14ac:dyDescent="0.2">
      <c r="F266" s="340"/>
      <c r="G266" s="260"/>
      <c r="H266" s="261"/>
      <c r="I266" s="261"/>
      <c r="J266" s="260"/>
      <c r="K266" s="696">
        <f t="shared" si="101"/>
        <v>193</v>
      </c>
      <c r="L266" s="340"/>
      <c r="M266" s="340"/>
      <c r="N266" s="340"/>
      <c r="O266" s="699">
        <f t="shared" ref="O266:O329" si="122">IFERROR(IF(Q265&gt;1,PPMT($L$73*365/360/12,$K266,$B$13,-$Q$73),""),"")</f>
        <v>23753.820747487727</v>
      </c>
      <c r="P266" s="699">
        <f t="shared" ref="P266:P329" si="123">IFERROR(IF(Q265&gt;1,IPMT($L$73*365/360/12,$K266,$B$13,-$Q$73),""),"")</f>
        <v>2309.418999041231</v>
      </c>
      <c r="Q266" s="698">
        <f t="shared" si="114"/>
        <v>1169844.3219644965</v>
      </c>
      <c r="R266" s="698">
        <f t="shared" si="108"/>
        <v>26063.239746528958</v>
      </c>
      <c r="S266" s="699">
        <f t="shared" ref="S266:S329" si="124">IFERROR(IF(U265&gt;1,PPMT($M$73*365/360/12,$K266,$B$13,-$Q$73),""),"")</f>
        <v>25634.298428045713</v>
      </c>
      <c r="T266" s="699">
        <f t="shared" ref="T266:T329" si="125">IFERROR(IF(U265&gt;1,IPMT($M$73*365/360/12,$K266,$B$13,-$Q$73),""),"")</f>
        <v>4251.7337166700145</v>
      </c>
      <c r="U266" s="698">
        <f t="shared" si="115"/>
        <v>1302120.0411110774</v>
      </c>
      <c r="V266" s="698">
        <f t="shared" si="109"/>
        <v>29886.032144715726</v>
      </c>
      <c r="W266" s="699">
        <f t="shared" ref="W266:W329" si="126">IFERROR(IF(Y265&gt;1,PPMT($N$73*365/360/12,$K266,$B$13,-$Q$73),""),"")</f>
        <v>28045.956503970789</v>
      </c>
      <c r="X266" s="699">
        <f t="shared" ref="X266:X329" si="127">IFERROR(IF(Y265&gt;1,IPMT($N$73*365/360/12,$K266,$B$13,-$Q$73),""),"")</f>
        <v>7402.8164248005596</v>
      </c>
      <c r="Y266" s="698">
        <f t="shared" si="116"/>
        <v>1485199.2208276771</v>
      </c>
      <c r="Z266" s="698">
        <f t="shared" si="110"/>
        <v>35448.772928771345</v>
      </c>
      <c r="AB266" s="696">
        <f t="shared" si="118"/>
        <v>193</v>
      </c>
      <c r="AC266" s="340"/>
      <c r="AD266" s="340"/>
      <c r="AE266" s="340"/>
      <c r="AF266" s="699">
        <f t="shared" ref="AF266:AF329" si="128">IFERROR(IF($AB266&lt;=24,,IF(AI265&gt;1,PPMT($AC$73*365/360/12,$K266-$C$79-24,$B$13-24,-$Q$73),"")),"")</f>
        <v>25831.80700669004</v>
      </c>
      <c r="AG266" s="699">
        <f t="shared" si="117"/>
        <v>2511.4471694885438</v>
      </c>
      <c r="AH266" s="699">
        <f t="shared" ref="AH266:AH329" si="129">IF(ISNUMBER($AB266),IF($AB266&lt;=$C$78,$B$9*$F$13,IF($AB266&lt;=$C$79,$B$9*(1-$C$81)*$F$13,))*365/360/12,"")</f>
        <v>0</v>
      </c>
      <c r="AI266" s="698">
        <f t="shared" si="119"/>
        <v>1272182.4027427281</v>
      </c>
      <c r="AJ266" s="698">
        <f t="shared" ref="AJ266:AJ329" si="130">IFERROR((AF266+AG266+AH266)*(1+$B$60)+$G$40+IF(MOD($K266-1,3)=0,$G$42,)+IF($B$36="havi",$B$34,)+IF($B$36="negyedéves",IF(MOD($K266-1,3)=0,$B$34,),)+IF($B$36="féléves",IF(MOD($K266-1,6)=0,$B$34,),)+IF($B$36="éves",IF(MOD($K266-1,12)=0,$B$34,),)+IF($B$68="havi",$B$66,)+IF($B$68="negyedéves",IF(MOD($K266-1,3)=0,$B$66,),)+IF($B$68="féléves",IF(MOD($K266-1,6)=0,$B$66,),)+IF($B$68="éves",IF(MOD($K266-1,12)=0,$B$66,),)+IF($K266=$C$78,$G$62*$C$81+$G$46/2,)+IF($K266=$C$79,$G$62*(1-$C$81)+$G$46/2,),"")</f>
        <v>28343.254176178583</v>
      </c>
      <c r="AK266" s="699">
        <f t="shared" ref="AK266:AK329" si="131">IFERROR(IF($AB266&lt;=24,,IF(AN265&gt;1,PPMT($AD$73*365/360/12,$K266-$C$79-24,$B$13-24,-$Q$73),"")),"")</f>
        <v>27537.447831825641</v>
      </c>
      <c r="AL266" s="699">
        <f t="shared" ref="AL266:AL329" si="132">IFERROR(AN265*$AD$73/12*365/360,"")</f>
        <v>4567.3922282779904</v>
      </c>
      <c r="AM266" s="699">
        <f t="shared" ref="AM266:AM329" si="133">IF(ISNUMBER($AB266),IF($AB266&lt;=$C$78,$B$9*$G$13,IF($AB266&lt;=$C$79,$B$9*(1-$C$81)*$G$13,))*365/360/12,"")</f>
        <v>0</v>
      </c>
      <c r="AN266" s="698">
        <f t="shared" si="120"/>
        <v>1398792.4344221894</v>
      </c>
      <c r="AO266" s="698">
        <f t="shared" ref="AO266:AO329" si="134">IFERROR((AK266+AL266+AM266)*(1+$B$60)+$G$40+IF(MOD($K266-1,60)=0,$G$42,)+IF($B$36="havi",$B$34,)+IF($B$36="negyedéves",IF(MOD($K266-1,3)=0,$B$34,),)+IF($B$36="féléves",IF(MOD($K266-1,6)=0,$B$34,),)+IF($B$36="éves",IF(MOD($K266-1,12)=0,$B$34,),)+IF($B$68="havi",$B$66,)+IF($B$68="negyedéves",IF(MOD($K266-1,3)=0,$B$66,),)+IF($B$68="féléves",IF(MOD($K266-1,6)=0,$B$66,),)+IF($B$68="éves",IF(MOD($K266-1,12)=0,$B$66,),)-IF($K266=$C$78,$G$62*$C$81+$G$46/2,)-IF($K266=$C$79,$G$62*(1-$C$81)+$G$46/2,),"")</f>
        <v>32104.84006010363</v>
      </c>
      <c r="AP266" s="699">
        <f t="shared" ref="AP266:AP329" si="135">IFERROR(IF($AB266&lt;=24,,IF(AS265&gt;1,PPMT($AE$73*365/360/12,$K266-$C$79-24,$B$13-24,-$Q$73),"")),"")</f>
        <v>29704.11127154827</v>
      </c>
      <c r="AQ266" s="699">
        <f t="shared" ref="AQ266:AQ329" si="136">IFERROR(AS265*$AE$73/12*365/360,"")</f>
        <v>7840.4914724155715</v>
      </c>
      <c r="AR266" s="699">
        <f t="shared" ref="AR266:AR329" si="137">IF(ISNUMBER($AB266),IF($AB266&lt;=$C$78,$B$9*$H$13,IF($AB266&lt;=$C$79,$B$9*(1-$C$81)*$H$13,))*365/360/12,"")</f>
        <v>0</v>
      </c>
      <c r="AS266" s="698">
        <f t="shared" si="121"/>
        <v>1573008.319742494</v>
      </c>
      <c r="AT266" s="698">
        <f t="shared" ref="AT266:AT313" si="138">IFERROR((AP266+AQ266+AR266)*(1+$B$60)+$G$40+IF(MOD($K266-1,120)=0,$G$42,)+IF($B$36="havi",$B$34,)+IF($B$36="negyedéves",IF(MOD($K266-1,3)=0,$B$34,),)+IF($B$36="féléves",IF(MOD($K266-1,6)=0,$B$34,),)+IF($B$36="éves",IF(MOD($K266-1,12)=0,$B$34,),)+IF($B$68="havi",$B$66,)+IF($B$68="negyedéves",IF(MOD($K266-1,3)=0,$B$66,),)+IF($B$68="féléves",IF(MOD($K266-1,6)=0,$B$66,),)+IF($B$68="éves",IF(MOD($K266-1,12)=0,$B$66,),)-IF($K266=$C$78,$G$62*$C$81+$G$46/2,)-IF($K266=$C$79,$G$62*(1-$C$81)+$G$46/2,),"")</f>
        <v>37544.602743963842</v>
      </c>
      <c r="AV266" s="696"/>
      <c r="AW266" s="699">
        <f t="shared" si="111"/>
        <v>34831.620709892493</v>
      </c>
      <c r="AX266" s="699">
        <f t="shared" si="112"/>
        <v>23307.421690952408</v>
      </c>
      <c r="AY266" s="698">
        <f t="shared" si="113"/>
        <v>2137276.2792990459</v>
      </c>
      <c r="AZ266" s="698">
        <f t="shared" si="102"/>
        <v>58139.042400844904</v>
      </c>
      <c r="BA266" s="971"/>
      <c r="BB266" s="699">
        <f t="shared" si="103"/>
        <v>35703.465288434927</v>
      </c>
      <c r="BC266" s="699">
        <f t="shared" si="104"/>
        <v>23890.81255324692</v>
      </c>
      <c r="BD266" s="699">
        <f t="shared" si="105"/>
        <v>0</v>
      </c>
      <c r="BE266" s="698">
        <f t="shared" si="106"/>
        <v>2190772.8636949901</v>
      </c>
      <c r="BF266" s="698">
        <f t="shared" si="107"/>
        <v>59594.277841681847</v>
      </c>
      <c r="BG266" s="971"/>
      <c r="BH266" s="971"/>
      <c r="BI266" s="971"/>
      <c r="BJ266" s="971"/>
      <c r="BK266" s="971"/>
      <c r="BL266" s="971"/>
      <c r="BM266" s="971"/>
      <c r="BN266" s="698"/>
    </row>
    <row r="267" spans="6:66" s="68" customFormat="1" x14ac:dyDescent="0.2">
      <c r="F267" s="340"/>
      <c r="G267" s="260"/>
      <c r="H267" s="261"/>
      <c r="I267" s="261"/>
      <c r="J267" s="260"/>
      <c r="K267" s="696">
        <f t="shared" ref="K267:K330" si="139">K266+1</f>
        <v>194</v>
      </c>
      <c r="L267" s="340"/>
      <c r="M267" s="340"/>
      <c r="N267" s="340"/>
      <c r="O267" s="699">
        <f t="shared" si="122"/>
        <v>23799.78054163538</v>
      </c>
      <c r="P267" s="699">
        <f t="shared" si="123"/>
        <v>2263.4592048935742</v>
      </c>
      <c r="Q267" s="698">
        <f t="shared" si="114"/>
        <v>1146044.5414228612</v>
      </c>
      <c r="R267" s="698">
        <f t="shared" si="108"/>
        <v>26063.239746528954</v>
      </c>
      <c r="S267" s="699">
        <f t="shared" si="124"/>
        <v>25716.384554736542</v>
      </c>
      <c r="T267" s="699">
        <f t="shared" si="125"/>
        <v>4169.6475899791894</v>
      </c>
      <c r="U267" s="698">
        <f t="shared" si="115"/>
        <v>1276403.6565563409</v>
      </c>
      <c r="V267" s="698">
        <f t="shared" si="109"/>
        <v>29886.032144715733</v>
      </c>
      <c r="W267" s="699">
        <f t="shared" si="126"/>
        <v>28183.157712715383</v>
      </c>
      <c r="X267" s="699">
        <f t="shared" si="127"/>
        <v>7265.6152160559604</v>
      </c>
      <c r="Y267" s="698">
        <f t="shared" si="116"/>
        <v>1457016.0631149616</v>
      </c>
      <c r="Z267" s="698">
        <f t="shared" si="110"/>
        <v>35448.772928771345</v>
      </c>
      <c r="AB267" s="696">
        <f t="shared" si="118"/>
        <v>194</v>
      </c>
      <c r="AC267" s="340"/>
      <c r="AD267" s="340"/>
      <c r="AE267" s="340"/>
      <c r="AF267" s="699">
        <f t="shared" si="128"/>
        <v>25881.787367538516</v>
      </c>
      <c r="AG267" s="699">
        <f t="shared" si="117"/>
        <v>2461.4668086400675</v>
      </c>
      <c r="AH267" s="699">
        <f t="shared" si="129"/>
        <v>0</v>
      </c>
      <c r="AI267" s="698">
        <f t="shared" si="119"/>
        <v>1246300.6153751896</v>
      </c>
      <c r="AJ267" s="698">
        <f t="shared" si="130"/>
        <v>28343.254176178583</v>
      </c>
      <c r="AK267" s="699">
        <f t="shared" si="131"/>
        <v>27625.628221775078</v>
      </c>
      <c r="AL267" s="699">
        <f t="shared" si="132"/>
        <v>4479.2118383285551</v>
      </c>
      <c r="AM267" s="699">
        <f t="shared" si="133"/>
        <v>0</v>
      </c>
      <c r="AN267" s="698">
        <f t="shared" si="120"/>
        <v>1371166.8062004142</v>
      </c>
      <c r="AO267" s="698">
        <f t="shared" si="134"/>
        <v>32104.840060103634</v>
      </c>
      <c r="AP267" s="699">
        <f t="shared" si="135"/>
        <v>29849.42419644578</v>
      </c>
      <c r="AQ267" s="699">
        <f t="shared" si="136"/>
        <v>7695.178547518055</v>
      </c>
      <c r="AR267" s="699">
        <f t="shared" si="137"/>
        <v>0</v>
      </c>
      <c r="AS267" s="698">
        <f t="shared" si="121"/>
        <v>1543158.8955460482</v>
      </c>
      <c r="AT267" s="698">
        <f t="shared" si="138"/>
        <v>37544.602743963835</v>
      </c>
      <c r="AV267" s="696"/>
      <c r="AW267" s="699">
        <f t="shared" si="111"/>
        <v>35205.37528813487</v>
      </c>
      <c r="AX267" s="699">
        <f t="shared" si="112"/>
        <v>22933.667112710034</v>
      </c>
      <c r="AY267" s="698">
        <f t="shared" si="113"/>
        <v>2102070.904010911</v>
      </c>
      <c r="AZ267" s="698">
        <f t="shared" ref="AZ267:AZ330" si="140">IFERROR((AW267+AX267)*(1+$B$60)+$G$40+IF(MOD($K267-1,3)=0,$G$42,)+IF($B$36="havi",$B$34,)+IF($B$36="negyedéves",IF(MOD($K267-1,3)=0,$B$34,),)+IF($B$36="féléves",IF(MOD($K267-1,6)=0,$B$34,),)+IF($B$36="éves",IF(MOD($K267-1,12)=0,$B$34,),)+IF($B$68="havi",$B$66,)+IF($B$68="negyedéves",IF(MOD($K267-1,3)=0,$B$66,),)+IF($B$68="féléves",IF(MOD($K267-1,6)=0,$B$66,),)+IF($B$68="éves",IF(MOD($K267-1,12)=0,$B$66,),),"")</f>
        <v>58139.042400844904</v>
      </c>
      <c r="BA267" s="971"/>
      <c r="BB267" s="699">
        <f t="shared" ref="BB267:BB330" si="141">IFERROR(IF($AB267&lt;=24,,IF(BE266&gt;1,PPMT($BB$71*365/360/12,$K267-$C$79-24,$B$13-24,-$BE$73),"")),"")</f>
        <v>36086.575041547287</v>
      </c>
      <c r="BC267" s="699">
        <f t="shared" ref="BC267:BC330" si="142">IFERROR(BE266*$BB$71/12*365/360,"")</f>
        <v>23507.702800134553</v>
      </c>
      <c r="BD267" s="699">
        <f t="shared" ref="BD267:BD330" si="143">IF(ISNUMBER($AB267),IF($AB267&lt;=$C$78,$B$9*$F$13,IF($AB267&lt;=$C$79,$B$9*(1-$C$81)*$F$13,))*365/360/12,"")</f>
        <v>0</v>
      </c>
      <c r="BE267" s="698">
        <f t="shared" ref="BE267:BE330" si="144">IFERROR(IF(ISNUMBER(BE266),BE266,)+IF($K267=$C$78,$G$62*$C$81,)+IF($K267=$C$79,$G$62*(1-$C$81),)-BB267,"")</f>
        <v>2154686.2886534426</v>
      </c>
      <c r="BF267" s="698">
        <f t="shared" ref="BF267:BF330" si="145">IFERROR((BB267+BC267+BD267)*(1+$B$60)+$G$40+IF(MOD($K267-1,3)=0,$G$42,)+IF($B$36="havi",$B$34,)+IF($B$36="negyedéves",IF(MOD($K267-1,3)=0,$B$34,),)+IF($B$36="féléves",IF(MOD($K267-1,6)=0,$B$34,),)+IF($B$36="éves",IF(MOD($K267-1,12)=0,$B$34,),)+IF($B$68="havi",$B$66,)+IF($B$68="negyedéves",IF(MOD($K267-1,3)=0,$B$66,),)+IF($B$68="féléves",IF(MOD($K267-1,6)=0,$B$66,),)+IF($B$68="éves",IF(MOD($K267-1,12)=0,$B$66,),)+IF($K267=$C$78,$G$62*$C$81+$G$46/2,)+IF($K267=$C$79,$G$62*(1-$C$81)+$G$46/2,),"")</f>
        <v>59594.27784168184</v>
      </c>
      <c r="BG267" s="971"/>
      <c r="BH267" s="971"/>
      <c r="BI267" s="971"/>
      <c r="BJ267" s="971"/>
      <c r="BK267" s="971"/>
      <c r="BL267" s="971"/>
      <c r="BM267" s="971"/>
      <c r="BN267" s="698"/>
    </row>
    <row r="268" spans="6:66" s="68" customFormat="1" x14ac:dyDescent="0.2">
      <c r="F268" s="340"/>
      <c r="G268" s="260"/>
      <c r="H268" s="261"/>
      <c r="I268" s="261"/>
      <c r="J268" s="260"/>
      <c r="K268" s="696">
        <f t="shared" si="139"/>
        <v>195</v>
      </c>
      <c r="L268" s="340"/>
      <c r="M268" s="340"/>
      <c r="N268" s="340"/>
      <c r="O268" s="699">
        <f t="shared" si="122"/>
        <v>23845.829260537521</v>
      </c>
      <c r="P268" s="699">
        <f t="shared" si="123"/>
        <v>2217.4104859914314</v>
      </c>
      <c r="Q268" s="698">
        <f t="shared" si="114"/>
        <v>1122198.7121623235</v>
      </c>
      <c r="R268" s="698">
        <f t="shared" ref="R268:R331" si="146">IFERROR((O268+P268)*(1+$B$60)+$G$40+IF(MOD($K268-1,3)=0,$G$42,)+IF($B$36="havi",$B$34,)+IF($B$36="negyedéves",IF(MOD($K268-1,3)=0,$B$34,),)+IF($B$36="féléves",IF(MOD($K268-1,6)=0,$B$34,),)+IF($B$36="éves",IF(MOD($K268-1,12)=0,$B$34,),)+IF($B$68="havi",$B$66,)+IF($B$68="negyedéves",IF(MOD($K268-1,3)=0,$B$66,),)+IF($B$68="féléves",IF(MOD($K268-1,6)=0,$B$66,),)+IF($B$68="éves",IF(MOD($K268-1,12)=0,$B$66,),),"")</f>
        <v>26063.239746528954</v>
      </c>
      <c r="S268" s="699">
        <f t="shared" si="124"/>
        <v>25798.733537546246</v>
      </c>
      <c r="T268" s="699">
        <f t="shared" si="125"/>
        <v>4087.2986071694781</v>
      </c>
      <c r="U268" s="698">
        <f t="shared" si="115"/>
        <v>1250604.9230187945</v>
      </c>
      <c r="V268" s="698">
        <f t="shared" ref="V268:V331" si="147">IFERROR((S268+T268)*(1+$B$60)+$G$40+IF(MOD($K268-1,60)=0,$G$42,)+IF($B$36="havi",$B$34,)+IF($B$36="negyedéves",IF(MOD($K268-1,3)=0,$B$34,),)+IF($B$36="féléves",IF(MOD($K268-1,6)=0,$B$34,),)+IF($B$36="éves",IF(MOD($K268-1,12)=0,$B$34,),)+IF($B$68="havi",$B$66,)+IF($B$68="negyedéves",IF(MOD($K268-1,3)=0,$B$66,),)+IF($B$68="féléves",IF(MOD($K268-1,6)=0,$B$66,),)+IF($B$68="éves",IF(MOD($K268-1,12)=0,$B$66,),),"")</f>
        <v>29886.032144715726</v>
      </c>
      <c r="W268" s="699">
        <f t="shared" si="126"/>
        <v>28321.030111678734</v>
      </c>
      <c r="X268" s="699">
        <f t="shared" si="127"/>
        <v>7127.7428170926105</v>
      </c>
      <c r="Y268" s="698">
        <f t="shared" si="116"/>
        <v>1428695.033003283</v>
      </c>
      <c r="Z268" s="698">
        <f t="shared" ref="Z268:Z331" si="148">IFERROR((W268+X268)*(1+$B$60)+$G$40+IF(MOD($K268-1,120)=0,$G$42,)+IF($B$36="havi",$B$34,)+IF($B$36="negyedéves",IF(MOD($K268-1,3)=0,$B$34,),)+IF($B$36="féléves",IF(MOD($K268-1,6)=0,$B$34,),)+IF($B$36="éves",IF(MOD($K268-1,12)=0,$B$34,),)+IF($B$68="havi",$B$66,)+IF($B$68="negyedéves",IF(MOD($K268-1,3)=0,$B$66,),)+IF($B$68="féléves",IF(MOD($K268-1,6)=0,$B$66,),)+IF($B$68="éves",IF(MOD($K268-1,12)=0,$B$66,),),"")</f>
        <v>35448.772928771345</v>
      </c>
      <c r="AB268" s="696">
        <f t="shared" si="118"/>
        <v>195</v>
      </c>
      <c r="AC268" s="340"/>
      <c r="AD268" s="340"/>
      <c r="AE268" s="340"/>
      <c r="AF268" s="699">
        <f t="shared" si="128"/>
        <v>25931.864432286566</v>
      </c>
      <c r="AG268" s="699">
        <f t="shared" si="117"/>
        <v>2411.3897438920185</v>
      </c>
      <c r="AH268" s="699">
        <f t="shared" si="129"/>
        <v>0</v>
      </c>
      <c r="AI268" s="698">
        <f t="shared" si="119"/>
        <v>1220368.7509429031</v>
      </c>
      <c r="AJ268" s="698">
        <f t="shared" si="130"/>
        <v>28343.254176178583</v>
      </c>
      <c r="AK268" s="699">
        <f t="shared" si="131"/>
        <v>27714.090982887559</v>
      </c>
      <c r="AL268" s="699">
        <f t="shared" si="132"/>
        <v>4390.7490772160718</v>
      </c>
      <c r="AM268" s="699">
        <f t="shared" si="133"/>
        <v>0</v>
      </c>
      <c r="AN268" s="698">
        <f t="shared" si="120"/>
        <v>1343452.7152175265</v>
      </c>
      <c r="AO268" s="698">
        <f t="shared" si="134"/>
        <v>32104.84006010363</v>
      </c>
      <c r="AP268" s="699">
        <f t="shared" si="135"/>
        <v>29995.447994190126</v>
      </c>
      <c r="AQ268" s="699">
        <f t="shared" si="136"/>
        <v>7549.1547497737065</v>
      </c>
      <c r="AR268" s="699">
        <f t="shared" si="137"/>
        <v>0</v>
      </c>
      <c r="AS268" s="698">
        <f t="shared" si="121"/>
        <v>1513163.4475518581</v>
      </c>
      <c r="AT268" s="698">
        <f t="shared" si="138"/>
        <v>37544.602743963835</v>
      </c>
      <c r="AV268" s="696"/>
      <c r="AW268" s="699">
        <f t="shared" ref="AW268:AW313" si="149">IFERROR(IF(Q267&gt;1,PPMT($AW$71*365/360/12,$K268,$B$13,-$AY$73),""),"")</f>
        <v>35583.140374125956</v>
      </c>
      <c r="AX268" s="699">
        <f t="shared" ref="AX268:AX313" si="150">IFERROR(IF(Q267&gt;1,IPMT($AW$71*365/360/12,$K268,$B$13,-$AY$73),""),"")</f>
        <v>22555.902026718944</v>
      </c>
      <c r="AY268" s="698">
        <f t="shared" ref="AY268:AY313" si="151">IFERROR(AY267-AW268,"")</f>
        <v>2066487.7636367851</v>
      </c>
      <c r="AZ268" s="698">
        <f t="shared" si="140"/>
        <v>58139.042400844904</v>
      </c>
      <c r="BA268" s="971"/>
      <c r="BB268" s="699">
        <f t="shared" si="141"/>
        <v>36473.795686466488</v>
      </c>
      <c r="BC268" s="699">
        <f t="shared" si="142"/>
        <v>23120.482155215355</v>
      </c>
      <c r="BD268" s="699">
        <f t="shared" si="143"/>
        <v>0</v>
      </c>
      <c r="BE268" s="698">
        <f t="shared" si="144"/>
        <v>2118212.492966976</v>
      </c>
      <c r="BF268" s="698">
        <f t="shared" si="145"/>
        <v>59594.277841681847</v>
      </c>
      <c r="BG268" s="971"/>
      <c r="BH268" s="971"/>
      <c r="BI268" s="971"/>
      <c r="BJ268" s="971"/>
      <c r="BK268" s="971"/>
      <c r="BL268" s="971"/>
      <c r="BM268" s="971"/>
      <c r="BN268" s="698"/>
    </row>
    <row r="269" spans="6:66" s="68" customFormat="1" x14ac:dyDescent="0.2">
      <c r="F269" s="340"/>
      <c r="G269" s="260"/>
      <c r="H269" s="261"/>
      <c r="I269" s="261"/>
      <c r="J269" s="260"/>
      <c r="K269" s="696">
        <f t="shared" si="139"/>
        <v>196</v>
      </c>
      <c r="L269" s="340"/>
      <c r="M269" s="340"/>
      <c r="N269" s="340"/>
      <c r="O269" s="699">
        <f t="shared" si="122"/>
        <v>23891.967076249144</v>
      </c>
      <c r="P269" s="699">
        <f t="shared" si="123"/>
        <v>2171.2726702798104</v>
      </c>
      <c r="Q269" s="698">
        <f t="shared" si="114"/>
        <v>1098306.7450860743</v>
      </c>
      <c r="R269" s="698">
        <f t="shared" si="146"/>
        <v>26063.239746528954</v>
      </c>
      <c r="S269" s="699">
        <f t="shared" si="124"/>
        <v>25881.346218192466</v>
      </c>
      <c r="T269" s="699">
        <f t="shared" si="125"/>
        <v>4004.6859265232642</v>
      </c>
      <c r="U269" s="698">
        <f t="shared" si="115"/>
        <v>1224723.576800602</v>
      </c>
      <c r="V269" s="698">
        <f t="shared" si="147"/>
        <v>29886.032144715729</v>
      </c>
      <c r="W269" s="699">
        <f t="shared" si="126"/>
        <v>28459.576984332707</v>
      </c>
      <c r="X269" s="699">
        <f t="shared" si="127"/>
        <v>6989.1959444386384</v>
      </c>
      <c r="Y269" s="698">
        <f t="shared" si="116"/>
        <v>1400235.4560189503</v>
      </c>
      <c r="Z269" s="698">
        <f t="shared" si="148"/>
        <v>35448.772928771345</v>
      </c>
      <c r="AB269" s="696">
        <f t="shared" si="118"/>
        <v>196</v>
      </c>
      <c r="AC269" s="340"/>
      <c r="AD269" s="340"/>
      <c r="AE269" s="340"/>
      <c r="AF269" s="699">
        <f t="shared" si="128"/>
        <v>25982.038388040561</v>
      </c>
      <c r="AG269" s="699">
        <f t="shared" si="117"/>
        <v>2361.2157881380217</v>
      </c>
      <c r="AH269" s="699">
        <f t="shared" si="129"/>
        <v>0</v>
      </c>
      <c r="AI269" s="698">
        <f t="shared" si="119"/>
        <v>1194386.7125548625</v>
      </c>
      <c r="AJ269" s="698">
        <f t="shared" si="130"/>
        <v>28343.254176178583</v>
      </c>
      <c r="AK269" s="699">
        <f t="shared" si="131"/>
        <v>27802.837019371767</v>
      </c>
      <c r="AL269" s="699">
        <f t="shared" si="132"/>
        <v>4302.0030407318654</v>
      </c>
      <c r="AM269" s="699">
        <f t="shared" si="133"/>
        <v>0</v>
      </c>
      <c r="AN269" s="698">
        <f t="shared" si="120"/>
        <v>1315649.8781981547</v>
      </c>
      <c r="AO269" s="698">
        <f t="shared" si="134"/>
        <v>32104.840060103634</v>
      </c>
      <c r="AP269" s="699">
        <f t="shared" si="135"/>
        <v>30142.186142381157</v>
      </c>
      <c r="AQ269" s="699">
        <f t="shared" si="136"/>
        <v>7402.4166015826841</v>
      </c>
      <c r="AR269" s="699">
        <f t="shared" si="137"/>
        <v>0</v>
      </c>
      <c r="AS269" s="698">
        <f t="shared" si="121"/>
        <v>1483021.2614094771</v>
      </c>
      <c r="AT269" s="698">
        <f t="shared" si="138"/>
        <v>37544.602743963842</v>
      </c>
      <c r="AV269" s="696"/>
      <c r="AW269" s="699">
        <f t="shared" si="149"/>
        <v>35964.959001913601</v>
      </c>
      <c r="AX269" s="699">
        <f t="shared" si="150"/>
        <v>22174.083398931303</v>
      </c>
      <c r="AY269" s="698">
        <f t="shared" si="151"/>
        <v>2030522.8046348714</v>
      </c>
      <c r="AZ269" s="698">
        <f t="shared" si="140"/>
        <v>58139.042400844904</v>
      </c>
      <c r="BA269" s="971"/>
      <c r="BB269" s="699">
        <f t="shared" si="141"/>
        <v>36865.171334393839</v>
      </c>
      <c r="BC269" s="699">
        <f t="shared" si="142"/>
        <v>22729.106507288001</v>
      </c>
      <c r="BD269" s="699">
        <f t="shared" si="143"/>
        <v>0</v>
      </c>
      <c r="BE269" s="698">
        <f t="shared" si="144"/>
        <v>2081347.3216325822</v>
      </c>
      <c r="BF269" s="698">
        <f t="shared" si="145"/>
        <v>59594.27784168184</v>
      </c>
      <c r="BG269" s="971"/>
      <c r="BH269" s="971"/>
      <c r="BI269" s="971"/>
      <c r="BJ269" s="971"/>
      <c r="BK269" s="971"/>
      <c r="BL269" s="971"/>
      <c r="BM269" s="971"/>
      <c r="BN269" s="698"/>
    </row>
    <row r="270" spans="6:66" s="68" customFormat="1" x14ac:dyDescent="0.2">
      <c r="F270" s="340"/>
      <c r="G270" s="260"/>
      <c r="H270" s="261"/>
      <c r="I270" s="261"/>
      <c r="J270" s="260"/>
      <c r="K270" s="696">
        <f t="shared" si="139"/>
        <v>197</v>
      </c>
      <c r="L270" s="340"/>
      <c r="M270" s="340"/>
      <c r="N270" s="340"/>
      <c r="O270" s="699">
        <f t="shared" si="122"/>
        <v>23938.194161158131</v>
      </c>
      <c r="P270" s="699">
        <f t="shared" si="123"/>
        <v>2125.0455853708222</v>
      </c>
      <c r="Q270" s="698">
        <f t="shared" si="114"/>
        <v>1074368.5509249163</v>
      </c>
      <c r="R270" s="698">
        <f t="shared" si="146"/>
        <v>26063.239746528954</v>
      </c>
      <c r="S270" s="699">
        <f t="shared" si="124"/>
        <v>25964.22344108815</v>
      </c>
      <c r="T270" s="699">
        <f t="shared" si="125"/>
        <v>3921.8087036275779</v>
      </c>
      <c r="U270" s="698">
        <f t="shared" si="115"/>
        <v>1198759.3533595139</v>
      </c>
      <c r="V270" s="698">
        <f t="shared" si="147"/>
        <v>29886.032144715729</v>
      </c>
      <c r="W270" s="699">
        <f t="shared" si="126"/>
        <v>28598.801630211965</v>
      </c>
      <c r="X270" s="699">
        <f t="shared" si="127"/>
        <v>6849.9712985593796</v>
      </c>
      <c r="Y270" s="698">
        <f t="shared" si="116"/>
        <v>1371636.6543887383</v>
      </c>
      <c r="Z270" s="698">
        <f t="shared" si="148"/>
        <v>35448.772928771345</v>
      </c>
      <c r="AB270" s="696">
        <f t="shared" si="118"/>
        <v>197</v>
      </c>
      <c r="AC270" s="340"/>
      <c r="AD270" s="340"/>
      <c r="AE270" s="340"/>
      <c r="AF270" s="699">
        <f t="shared" si="128"/>
        <v>26032.309422268903</v>
      </c>
      <c r="AG270" s="699">
        <f t="shared" si="117"/>
        <v>2310.9447539096795</v>
      </c>
      <c r="AH270" s="699">
        <f t="shared" si="129"/>
        <v>0</v>
      </c>
      <c r="AI270" s="698">
        <f t="shared" si="119"/>
        <v>1168354.4031325935</v>
      </c>
      <c r="AJ270" s="698">
        <f t="shared" si="130"/>
        <v>28343.254176178583</v>
      </c>
      <c r="AK270" s="699">
        <f t="shared" si="131"/>
        <v>27891.867238331834</v>
      </c>
      <c r="AL270" s="699">
        <f t="shared" si="132"/>
        <v>4212.9728217718002</v>
      </c>
      <c r="AM270" s="699">
        <f t="shared" si="133"/>
        <v>0</v>
      </c>
      <c r="AN270" s="698">
        <f t="shared" si="120"/>
        <v>1287758.0109598229</v>
      </c>
      <c r="AO270" s="698">
        <f t="shared" si="134"/>
        <v>32104.840060103634</v>
      </c>
      <c r="AP270" s="699">
        <f t="shared" si="135"/>
        <v>30289.642135631155</v>
      </c>
      <c r="AQ270" s="699">
        <f t="shared" si="136"/>
        <v>7254.9606083326807</v>
      </c>
      <c r="AR270" s="699">
        <f t="shared" si="137"/>
        <v>0</v>
      </c>
      <c r="AS270" s="698">
        <f t="shared" si="121"/>
        <v>1452731.619273846</v>
      </c>
      <c r="AT270" s="698">
        <f t="shared" si="138"/>
        <v>37544.602743963835</v>
      </c>
      <c r="AV270" s="696"/>
      <c r="AW270" s="699">
        <f t="shared" si="149"/>
        <v>36350.874667314914</v>
      </c>
      <c r="AX270" s="699">
        <f t="shared" si="150"/>
        <v>21788.167733529983</v>
      </c>
      <c r="AY270" s="698">
        <f t="shared" si="151"/>
        <v>1994171.9299675566</v>
      </c>
      <c r="AZ270" s="698">
        <f t="shared" si="140"/>
        <v>58139.042400844897</v>
      </c>
      <c r="BA270" s="971"/>
      <c r="BB270" s="699">
        <f t="shared" si="141"/>
        <v>37260.746569858151</v>
      </c>
      <c r="BC270" s="699">
        <f t="shared" si="142"/>
        <v>22333.531271823693</v>
      </c>
      <c r="BD270" s="699">
        <f t="shared" si="143"/>
        <v>0</v>
      </c>
      <c r="BE270" s="698">
        <f t="shared" si="144"/>
        <v>2044086.5750627241</v>
      </c>
      <c r="BF270" s="698">
        <f t="shared" si="145"/>
        <v>59594.277841681847</v>
      </c>
      <c r="BG270" s="971"/>
      <c r="BH270" s="971"/>
      <c r="BI270" s="971"/>
      <c r="BJ270" s="971"/>
      <c r="BK270" s="971"/>
      <c r="BL270" s="971"/>
      <c r="BM270" s="971"/>
      <c r="BN270" s="698"/>
    </row>
    <row r="271" spans="6:66" s="68" customFormat="1" x14ac:dyDescent="0.2">
      <c r="F271" s="340"/>
      <c r="G271" s="260"/>
      <c r="H271" s="261"/>
      <c r="I271" s="261"/>
      <c r="J271" s="260"/>
      <c r="K271" s="696">
        <f t="shared" si="139"/>
        <v>198</v>
      </c>
      <c r="L271" s="340"/>
      <c r="M271" s="340"/>
      <c r="N271" s="340"/>
      <c r="O271" s="699">
        <f t="shared" si="122"/>
        <v>23984.510687985923</v>
      </c>
      <c r="P271" s="699">
        <f t="shared" si="123"/>
        <v>2078.7290585430346</v>
      </c>
      <c r="Q271" s="698">
        <f t="shared" si="114"/>
        <v>1050384.0402369304</v>
      </c>
      <c r="R271" s="698">
        <f t="shared" si="146"/>
        <v>26063.239746528958</v>
      </c>
      <c r="S271" s="699">
        <f t="shared" si="124"/>
        <v>26047.366053350255</v>
      </c>
      <c r="T271" s="699">
        <f t="shared" si="125"/>
        <v>3838.6660913654732</v>
      </c>
      <c r="U271" s="698">
        <f t="shared" si="115"/>
        <v>1172711.9873061636</v>
      </c>
      <c r="V271" s="698">
        <f t="shared" si="147"/>
        <v>29886.032144715729</v>
      </c>
      <c r="W271" s="699">
        <f t="shared" si="126"/>
        <v>28738.707364992541</v>
      </c>
      <c r="X271" s="699">
        <f t="shared" si="127"/>
        <v>6710.065563778805</v>
      </c>
      <c r="Y271" s="698">
        <f t="shared" si="116"/>
        <v>1342897.9470237459</v>
      </c>
      <c r="Z271" s="698">
        <f t="shared" si="148"/>
        <v>35448.772928771345</v>
      </c>
      <c r="AB271" s="696">
        <f t="shared" si="118"/>
        <v>198</v>
      </c>
      <c r="AC271" s="340"/>
      <c r="AD271" s="340"/>
      <c r="AE271" s="340"/>
      <c r="AF271" s="699">
        <f t="shared" si="128"/>
        <v>26082.677722802709</v>
      </c>
      <c r="AG271" s="699">
        <f t="shared" si="117"/>
        <v>2260.5764533758756</v>
      </c>
      <c r="AH271" s="699">
        <f t="shared" si="129"/>
        <v>0</v>
      </c>
      <c r="AI271" s="698">
        <f t="shared" si="119"/>
        <v>1142271.7254097909</v>
      </c>
      <c r="AJ271" s="698">
        <f t="shared" si="130"/>
        <v>28343.254176178583</v>
      </c>
      <c r="AK271" s="699">
        <f t="shared" si="131"/>
        <v>27981.182549776615</v>
      </c>
      <c r="AL271" s="699">
        <f t="shared" si="132"/>
        <v>4123.6575103270161</v>
      </c>
      <c r="AM271" s="699">
        <f t="shared" si="133"/>
        <v>0</v>
      </c>
      <c r="AN271" s="698">
        <f t="shared" si="120"/>
        <v>1259776.8284100464</v>
      </c>
      <c r="AO271" s="698">
        <f t="shared" si="134"/>
        <v>32104.84006010363</v>
      </c>
      <c r="AP271" s="699">
        <f t="shared" si="135"/>
        <v>30437.819485648135</v>
      </c>
      <c r="AQ271" s="699">
        <f t="shared" si="136"/>
        <v>7106.7832583157006</v>
      </c>
      <c r="AR271" s="699">
        <f t="shared" si="137"/>
        <v>0</v>
      </c>
      <c r="AS271" s="698">
        <f t="shared" si="121"/>
        <v>1422293.799788198</v>
      </c>
      <c r="AT271" s="698">
        <f t="shared" si="138"/>
        <v>37544.602743963835</v>
      </c>
      <c r="AV271" s="696"/>
      <c r="AW271" s="699">
        <f t="shared" si="149"/>
        <v>36740.93133287126</v>
      </c>
      <c r="AX271" s="699">
        <f t="shared" si="150"/>
        <v>21398.111067973645</v>
      </c>
      <c r="AY271" s="698">
        <f t="shared" si="151"/>
        <v>1957430.9986346853</v>
      </c>
      <c r="AZ271" s="698">
        <f t="shared" si="140"/>
        <v>58139.042400844904</v>
      </c>
      <c r="BA271" s="971"/>
      <c r="BB271" s="699">
        <f t="shared" si="141"/>
        <v>37660.566455794673</v>
      </c>
      <c r="BC271" s="699">
        <f t="shared" si="142"/>
        <v>21933.711385887167</v>
      </c>
      <c r="BD271" s="699">
        <f t="shared" si="143"/>
        <v>0</v>
      </c>
      <c r="BE271" s="698">
        <f t="shared" si="144"/>
        <v>2006426.0086069293</v>
      </c>
      <c r="BF271" s="698">
        <f t="shared" si="145"/>
        <v>59594.27784168184</v>
      </c>
      <c r="BG271" s="971"/>
      <c r="BH271" s="971"/>
      <c r="BI271" s="971"/>
      <c r="BJ271" s="971"/>
      <c r="BK271" s="971"/>
      <c r="BL271" s="971"/>
      <c r="BM271" s="971"/>
      <c r="BN271" s="698"/>
    </row>
    <row r="272" spans="6:66" s="68" customFormat="1" x14ac:dyDescent="0.2">
      <c r="F272" s="340"/>
      <c r="G272" s="260"/>
      <c r="H272" s="261"/>
      <c r="I272" s="261"/>
      <c r="J272" s="260"/>
      <c r="K272" s="696">
        <f t="shared" si="139"/>
        <v>199</v>
      </c>
      <c r="L272" s="340"/>
      <c r="M272" s="340"/>
      <c r="N272" s="340"/>
      <c r="O272" s="699">
        <f t="shared" si="122"/>
        <v>24030.91682978813</v>
      </c>
      <c r="P272" s="699">
        <f t="shared" si="123"/>
        <v>2032.3229167408292</v>
      </c>
      <c r="Q272" s="698">
        <f t="shared" si="114"/>
        <v>1026353.1234071422</v>
      </c>
      <c r="R272" s="698">
        <f t="shared" si="146"/>
        <v>26063.239746528958</v>
      </c>
      <c r="S272" s="699">
        <f t="shared" si="124"/>
        <v>26130.774904808361</v>
      </c>
      <c r="T272" s="699">
        <f t="shared" si="125"/>
        <v>3755.2572399073656</v>
      </c>
      <c r="U272" s="698">
        <f t="shared" si="115"/>
        <v>1146581.2124013554</v>
      </c>
      <c r="V272" s="698">
        <f t="shared" si="147"/>
        <v>29886.032144715726</v>
      </c>
      <c r="W272" s="699">
        <f t="shared" si="126"/>
        <v>28879.297520570795</v>
      </c>
      <c r="X272" s="699">
        <f t="shared" si="127"/>
        <v>6569.4754082005484</v>
      </c>
      <c r="Y272" s="698">
        <f t="shared" si="116"/>
        <v>1314018.6495031752</v>
      </c>
      <c r="Z272" s="698">
        <f t="shared" si="148"/>
        <v>35448.772928771345</v>
      </c>
      <c r="AB272" s="696">
        <f t="shared" si="118"/>
        <v>199</v>
      </c>
      <c r="AC272" s="340"/>
      <c r="AD272" s="340"/>
      <c r="AE272" s="340"/>
      <c r="AF272" s="699">
        <f t="shared" si="128"/>
        <v>26133.143477836515</v>
      </c>
      <c r="AG272" s="699">
        <f t="shared" si="117"/>
        <v>2210.1106983420686</v>
      </c>
      <c r="AH272" s="699">
        <f t="shared" si="129"/>
        <v>0</v>
      </c>
      <c r="AI272" s="698">
        <f t="shared" si="119"/>
        <v>1116138.5819319542</v>
      </c>
      <c r="AJ272" s="698">
        <f t="shared" si="130"/>
        <v>28343.254176178583</v>
      </c>
      <c r="AK272" s="699">
        <f t="shared" si="131"/>
        <v>28070.783866629008</v>
      </c>
      <c r="AL272" s="699">
        <f t="shared" si="132"/>
        <v>4034.0561934746247</v>
      </c>
      <c r="AM272" s="699">
        <f t="shared" si="133"/>
        <v>0</v>
      </c>
      <c r="AN272" s="698">
        <f t="shared" si="120"/>
        <v>1231706.0445434174</v>
      </c>
      <c r="AO272" s="698">
        <f t="shared" si="134"/>
        <v>32104.840060103634</v>
      </c>
      <c r="AP272" s="699">
        <f t="shared" si="135"/>
        <v>30586.721721319424</v>
      </c>
      <c r="AQ272" s="699">
        <f t="shared" si="136"/>
        <v>6957.8810226444166</v>
      </c>
      <c r="AR272" s="699">
        <f t="shared" si="137"/>
        <v>0</v>
      </c>
      <c r="AS272" s="698">
        <f t="shared" si="121"/>
        <v>1391707.0780668785</v>
      </c>
      <c r="AT272" s="698">
        <f t="shared" si="138"/>
        <v>37544.602743963842</v>
      </c>
      <c r="AV272" s="696"/>
      <c r="AW272" s="699">
        <f t="shared" si="149"/>
        <v>37135.173432856267</v>
      </c>
      <c r="AX272" s="699">
        <f t="shared" si="150"/>
        <v>21003.86896798863</v>
      </c>
      <c r="AY272" s="698">
        <f t="shared" si="151"/>
        <v>1920295.825201829</v>
      </c>
      <c r="AZ272" s="698">
        <f t="shared" si="140"/>
        <v>58139.042400844897</v>
      </c>
      <c r="BA272" s="971"/>
      <c r="BB272" s="699">
        <f t="shared" si="141"/>
        <v>38064.676538678548</v>
      </c>
      <c r="BC272" s="699">
        <f t="shared" si="142"/>
        <v>21529.601303003288</v>
      </c>
      <c r="BD272" s="699">
        <f t="shared" si="143"/>
        <v>0</v>
      </c>
      <c r="BE272" s="698">
        <f t="shared" si="144"/>
        <v>1968361.3320682507</v>
      </c>
      <c r="BF272" s="698">
        <f t="shared" si="145"/>
        <v>59594.277841681833</v>
      </c>
      <c r="BG272" s="971"/>
      <c r="BH272" s="971"/>
      <c r="BI272" s="971"/>
      <c r="BJ272" s="971"/>
      <c r="BK272" s="971"/>
      <c r="BL272" s="971"/>
      <c r="BM272" s="971"/>
      <c r="BN272" s="698"/>
    </row>
    <row r="273" spans="6:66" s="68" customFormat="1" x14ac:dyDescent="0.2">
      <c r="F273" s="340"/>
      <c r="G273" s="260"/>
      <c r="H273" s="261"/>
      <c r="I273" s="261"/>
      <c r="J273" s="260"/>
      <c r="K273" s="696">
        <f t="shared" si="139"/>
        <v>200</v>
      </c>
      <c r="L273" s="340"/>
      <c r="M273" s="340"/>
      <c r="N273" s="340"/>
      <c r="O273" s="699">
        <f t="shared" si="122"/>
        <v>24077.412759955208</v>
      </c>
      <c r="P273" s="699">
        <f t="shared" si="123"/>
        <v>1985.8269865737498</v>
      </c>
      <c r="Q273" s="698">
        <f t="shared" si="114"/>
        <v>1002275.7106471871</v>
      </c>
      <c r="R273" s="698">
        <f t="shared" si="146"/>
        <v>26063.239746528958</v>
      </c>
      <c r="S273" s="699">
        <f t="shared" si="124"/>
        <v>26214.450848013377</v>
      </c>
      <c r="T273" s="699">
        <f t="shared" si="125"/>
        <v>3671.5812967023503</v>
      </c>
      <c r="U273" s="698">
        <f t="shared" si="115"/>
        <v>1120366.761553342</v>
      </c>
      <c r="V273" s="698">
        <f t="shared" si="147"/>
        <v>29886.032144715726</v>
      </c>
      <c r="W273" s="699">
        <f t="shared" si="126"/>
        <v>29020.575445142782</v>
      </c>
      <c r="X273" s="699">
        <f t="shared" si="127"/>
        <v>6428.1974836285608</v>
      </c>
      <c r="Y273" s="698">
        <f t="shared" si="116"/>
        <v>1284998.0740580324</v>
      </c>
      <c r="Z273" s="698">
        <f t="shared" si="148"/>
        <v>35448.772928771345</v>
      </c>
      <c r="AB273" s="696">
        <f t="shared" si="118"/>
        <v>200</v>
      </c>
      <c r="AC273" s="340"/>
      <c r="AD273" s="340"/>
      <c r="AE273" s="340"/>
      <c r="AF273" s="699">
        <f t="shared" si="128"/>
        <v>26183.70687592899</v>
      </c>
      <c r="AG273" s="699">
        <f t="shared" si="117"/>
        <v>2159.5473002495919</v>
      </c>
      <c r="AH273" s="699">
        <f t="shared" si="129"/>
        <v>0</v>
      </c>
      <c r="AI273" s="698">
        <f t="shared" si="119"/>
        <v>1089954.8750560253</v>
      </c>
      <c r="AJ273" s="698">
        <f t="shared" si="130"/>
        <v>28343.254176178583</v>
      </c>
      <c r="AK273" s="699">
        <f t="shared" si="131"/>
        <v>28160.672104735262</v>
      </c>
      <c r="AL273" s="699">
        <f t="shared" si="132"/>
        <v>3944.1679553683716</v>
      </c>
      <c r="AM273" s="699">
        <f t="shared" si="133"/>
        <v>0</v>
      </c>
      <c r="AN273" s="698">
        <f t="shared" si="120"/>
        <v>1203545.3724386822</v>
      </c>
      <c r="AO273" s="698">
        <f t="shared" si="134"/>
        <v>32104.840060103634</v>
      </c>
      <c r="AP273" s="699">
        <f t="shared" si="135"/>
        <v>30736.352388795698</v>
      </c>
      <c r="AQ273" s="699">
        <f t="shared" si="136"/>
        <v>6808.2503551681421</v>
      </c>
      <c r="AR273" s="699">
        <f t="shared" si="137"/>
        <v>0</v>
      </c>
      <c r="AS273" s="698">
        <f t="shared" si="121"/>
        <v>1360970.7256780828</v>
      </c>
      <c r="AT273" s="698">
        <f t="shared" si="138"/>
        <v>37544.602743963842</v>
      </c>
      <c r="AV273" s="696"/>
      <c r="AW273" s="699">
        <f t="shared" si="149"/>
        <v>37533.645878337767</v>
      </c>
      <c r="AX273" s="699">
        <f t="shared" si="150"/>
        <v>20605.396522507137</v>
      </c>
      <c r="AY273" s="698">
        <f t="shared" si="151"/>
        <v>1882762.1793234912</v>
      </c>
      <c r="AZ273" s="698">
        <f t="shared" si="140"/>
        <v>58139.042400844904</v>
      </c>
      <c r="BA273" s="971"/>
      <c r="BB273" s="699">
        <f t="shared" si="141"/>
        <v>38473.122853713379</v>
      </c>
      <c r="BC273" s="699">
        <f t="shared" si="142"/>
        <v>21121.154987968464</v>
      </c>
      <c r="BD273" s="699">
        <f t="shared" si="143"/>
        <v>0</v>
      </c>
      <c r="BE273" s="698">
        <f t="shared" si="144"/>
        <v>1929888.2092145374</v>
      </c>
      <c r="BF273" s="698">
        <f t="shared" si="145"/>
        <v>59594.277841681847</v>
      </c>
      <c r="BG273" s="971"/>
      <c r="BH273" s="971"/>
      <c r="BI273" s="971"/>
      <c r="BJ273" s="971"/>
      <c r="BK273" s="971"/>
      <c r="BL273" s="971"/>
      <c r="BM273" s="971"/>
      <c r="BN273" s="698"/>
    </row>
    <row r="274" spans="6:66" s="68" customFormat="1" x14ac:dyDescent="0.2">
      <c r="F274" s="340"/>
      <c r="G274" s="260"/>
      <c r="H274" s="261"/>
      <c r="I274" s="261"/>
      <c r="J274" s="260"/>
      <c r="K274" s="696">
        <f t="shared" si="139"/>
        <v>201</v>
      </c>
      <c r="L274" s="340"/>
      <c r="M274" s="340"/>
      <c r="N274" s="340"/>
      <c r="O274" s="699">
        <f t="shared" si="122"/>
        <v>24123.9986522131</v>
      </c>
      <c r="P274" s="699">
        <f t="shared" si="123"/>
        <v>1939.2410943158595</v>
      </c>
      <c r="Q274" s="698">
        <f t="shared" si="114"/>
        <v>978151.71199497394</v>
      </c>
      <c r="R274" s="698">
        <f t="shared" si="146"/>
        <v>26063.239746528961</v>
      </c>
      <c r="S274" s="699">
        <f t="shared" si="124"/>
        <v>26298.394738246247</v>
      </c>
      <c r="T274" s="699">
        <f t="shared" si="125"/>
        <v>3587.6374064694824</v>
      </c>
      <c r="U274" s="698">
        <f t="shared" si="115"/>
        <v>1094068.3668150958</v>
      </c>
      <c r="V274" s="698">
        <f t="shared" si="147"/>
        <v>29886.032144715729</v>
      </c>
      <c r="W274" s="699">
        <f t="shared" si="126"/>
        <v>29162.544503283967</v>
      </c>
      <c r="X274" s="699">
        <f t="shared" si="127"/>
        <v>6286.2284254873748</v>
      </c>
      <c r="Y274" s="698">
        <f t="shared" si="116"/>
        <v>1255835.5295547484</v>
      </c>
      <c r="Z274" s="698">
        <f t="shared" si="148"/>
        <v>35448.772928771345</v>
      </c>
      <c r="AB274" s="696">
        <f t="shared" si="118"/>
        <v>201</v>
      </c>
      <c r="AC274" s="340"/>
      <c r="AD274" s="340"/>
      <c r="AE274" s="340"/>
      <c r="AF274" s="699">
        <f t="shared" si="128"/>
        <v>26234.368106003632</v>
      </c>
      <c r="AG274" s="699">
        <f t="shared" si="117"/>
        <v>2108.8860701749509</v>
      </c>
      <c r="AH274" s="699">
        <f t="shared" si="129"/>
        <v>0</v>
      </c>
      <c r="AI274" s="698">
        <f t="shared" si="119"/>
        <v>1063720.5069500217</v>
      </c>
      <c r="AJ274" s="698">
        <f t="shared" si="130"/>
        <v>28343.254176178583</v>
      </c>
      <c r="AK274" s="699">
        <f t="shared" si="131"/>
        <v>28250.848182874346</v>
      </c>
      <c r="AL274" s="699">
        <f t="shared" si="132"/>
        <v>3853.9918772292854</v>
      </c>
      <c r="AM274" s="699">
        <f t="shared" si="133"/>
        <v>0</v>
      </c>
      <c r="AN274" s="698">
        <f t="shared" si="120"/>
        <v>1175294.524255808</v>
      </c>
      <c r="AO274" s="698">
        <f t="shared" si="134"/>
        <v>32104.84006010363</v>
      </c>
      <c r="AP274" s="699">
        <f t="shared" si="135"/>
        <v>30886.715051575466</v>
      </c>
      <c r="AQ274" s="699">
        <f t="shared" si="136"/>
        <v>6657.8876923883718</v>
      </c>
      <c r="AR274" s="699">
        <f t="shared" si="137"/>
        <v>0</v>
      </c>
      <c r="AS274" s="698">
        <f t="shared" si="121"/>
        <v>1330084.0106265072</v>
      </c>
      <c r="AT274" s="698">
        <f t="shared" si="138"/>
        <v>37544.602743963835</v>
      </c>
      <c r="AV274" s="696"/>
      <c r="AW274" s="699">
        <f t="shared" si="149"/>
        <v>37936.394062293861</v>
      </c>
      <c r="AX274" s="699">
        <f t="shared" si="150"/>
        <v>20202.64833855104</v>
      </c>
      <c r="AY274" s="698">
        <f t="shared" si="151"/>
        <v>1844825.7852611972</v>
      </c>
      <c r="AZ274" s="698">
        <f t="shared" si="140"/>
        <v>58139.042400844904</v>
      </c>
      <c r="BA274" s="971"/>
      <c r="BB274" s="699">
        <f t="shared" si="141"/>
        <v>38885.951930075382</v>
      </c>
      <c r="BC274" s="699">
        <f t="shared" si="142"/>
        <v>20708.325911606451</v>
      </c>
      <c r="BD274" s="699">
        <f t="shared" si="143"/>
        <v>0</v>
      </c>
      <c r="BE274" s="698">
        <f t="shared" si="144"/>
        <v>1891002.257284462</v>
      </c>
      <c r="BF274" s="698">
        <f t="shared" si="145"/>
        <v>59594.277841681833</v>
      </c>
      <c r="BG274" s="971"/>
      <c r="BH274" s="971"/>
      <c r="BI274" s="971"/>
      <c r="BJ274" s="971"/>
      <c r="BK274" s="971"/>
      <c r="BL274" s="971"/>
      <c r="BM274" s="971"/>
      <c r="BN274" s="698"/>
    </row>
    <row r="275" spans="6:66" s="68" customFormat="1" x14ac:dyDescent="0.2">
      <c r="F275" s="340"/>
      <c r="G275" s="260"/>
      <c r="H275" s="261"/>
      <c r="I275" s="261"/>
      <c r="J275" s="260"/>
      <c r="K275" s="696">
        <f t="shared" si="139"/>
        <v>202</v>
      </c>
      <c r="L275" s="340"/>
      <c r="M275" s="340"/>
      <c r="N275" s="340"/>
      <c r="O275" s="699">
        <f t="shared" si="122"/>
        <v>24170.674680623866</v>
      </c>
      <c r="P275" s="699">
        <f t="shared" si="123"/>
        <v>1892.5650659050898</v>
      </c>
      <c r="Q275" s="698">
        <f t="shared" si="114"/>
        <v>953981.03731435002</v>
      </c>
      <c r="R275" s="698">
        <f t="shared" si="146"/>
        <v>26063.239746528954</v>
      </c>
      <c r="S275" s="699">
        <f t="shared" si="124"/>
        <v>26382.607433526689</v>
      </c>
      <c r="T275" s="699">
        <f t="shared" si="125"/>
        <v>3503.424711189035</v>
      </c>
      <c r="U275" s="698">
        <f t="shared" si="115"/>
        <v>1067685.759381569</v>
      </c>
      <c r="V275" s="698">
        <f t="shared" si="147"/>
        <v>29886.032144715726</v>
      </c>
      <c r="W275" s="699">
        <f t="shared" si="126"/>
        <v>29305.208076029376</v>
      </c>
      <c r="X275" s="699">
        <f t="shared" si="127"/>
        <v>6143.5648527419708</v>
      </c>
      <c r="Y275" s="698">
        <f t="shared" si="116"/>
        <v>1226530.3214787191</v>
      </c>
      <c r="Z275" s="698">
        <f t="shared" si="148"/>
        <v>35448.772928771345</v>
      </c>
      <c r="AB275" s="696">
        <f t="shared" si="118"/>
        <v>202</v>
      </c>
      <c r="AC275" s="340"/>
      <c r="AD275" s="340"/>
      <c r="AE275" s="340"/>
      <c r="AF275" s="699">
        <f t="shared" si="128"/>
        <v>26285.127357349473</v>
      </c>
      <c r="AG275" s="699">
        <f t="shared" si="117"/>
        <v>2058.1268188291101</v>
      </c>
      <c r="AH275" s="699">
        <f t="shared" si="129"/>
        <v>0</v>
      </c>
      <c r="AI275" s="698">
        <f t="shared" si="119"/>
        <v>1037435.3795926722</v>
      </c>
      <c r="AJ275" s="698">
        <f t="shared" si="130"/>
        <v>28343.254176178583</v>
      </c>
      <c r="AK275" s="699">
        <f t="shared" si="131"/>
        <v>28341.313022767354</v>
      </c>
      <c r="AL275" s="699">
        <f t="shared" si="132"/>
        <v>3763.5270373362778</v>
      </c>
      <c r="AM275" s="699">
        <f t="shared" si="133"/>
        <v>0</v>
      </c>
      <c r="AN275" s="698">
        <f t="shared" si="120"/>
        <v>1146953.2112330406</v>
      </c>
      <c r="AO275" s="698">
        <f t="shared" si="134"/>
        <v>32104.84006010363</v>
      </c>
      <c r="AP275" s="699">
        <f t="shared" si="135"/>
        <v>31037.813290589929</v>
      </c>
      <c r="AQ275" s="699">
        <f t="shared" si="136"/>
        <v>6506.7894533739091</v>
      </c>
      <c r="AR275" s="699">
        <f t="shared" si="137"/>
        <v>0</v>
      </c>
      <c r="AS275" s="698">
        <f t="shared" si="121"/>
        <v>1299046.1973359173</v>
      </c>
      <c r="AT275" s="698">
        <f t="shared" si="138"/>
        <v>37544.602743963842</v>
      </c>
      <c r="AV275" s="696"/>
      <c r="AW275" s="699">
        <f t="shared" si="149"/>
        <v>38343.463864784047</v>
      </c>
      <c r="AX275" s="699">
        <f t="shared" si="150"/>
        <v>19795.57853606085</v>
      </c>
      <c r="AY275" s="698">
        <f t="shared" si="151"/>
        <v>1806482.3213964133</v>
      </c>
      <c r="AZ275" s="698">
        <f t="shared" si="140"/>
        <v>58139.042400844897</v>
      </c>
      <c r="BA275" s="971"/>
      <c r="BB275" s="699">
        <f t="shared" si="141"/>
        <v>39303.210796213956</v>
      </c>
      <c r="BC275" s="699">
        <f t="shared" si="142"/>
        <v>20291.067045467877</v>
      </c>
      <c r="BD275" s="699">
        <f t="shared" si="143"/>
        <v>0</v>
      </c>
      <c r="BE275" s="698">
        <f t="shared" si="144"/>
        <v>1851699.046488248</v>
      </c>
      <c r="BF275" s="698">
        <f t="shared" si="145"/>
        <v>59594.277841681833</v>
      </c>
      <c r="BG275" s="971"/>
      <c r="BH275" s="971"/>
      <c r="BI275" s="971"/>
      <c r="BJ275" s="971"/>
      <c r="BK275" s="971"/>
      <c r="BL275" s="971"/>
      <c r="BM275" s="971"/>
      <c r="BN275" s="698"/>
    </row>
    <row r="276" spans="6:66" s="68" customFormat="1" x14ac:dyDescent="0.2">
      <c r="F276" s="340"/>
      <c r="G276" s="260"/>
      <c r="H276" s="261"/>
      <c r="I276" s="261"/>
      <c r="J276" s="260"/>
      <c r="K276" s="696">
        <f t="shared" si="139"/>
        <v>203</v>
      </c>
      <c r="L276" s="340"/>
      <c r="M276" s="340"/>
      <c r="N276" s="340"/>
      <c r="O276" s="699">
        <f t="shared" si="122"/>
        <v>24217.441019586367</v>
      </c>
      <c r="P276" s="699">
        <f t="shared" si="123"/>
        <v>1845.7987269425912</v>
      </c>
      <c r="Q276" s="698">
        <f t="shared" si="114"/>
        <v>929763.59629476361</v>
      </c>
      <c r="R276" s="698">
        <f t="shared" si="146"/>
        <v>26063.239746528958</v>
      </c>
      <c r="S276" s="699">
        <f t="shared" si="124"/>
        <v>26467.089794621988</v>
      </c>
      <c r="T276" s="699">
        <f t="shared" si="125"/>
        <v>3418.9423500937364</v>
      </c>
      <c r="U276" s="698">
        <f t="shared" si="115"/>
        <v>1041218.669586947</v>
      </c>
      <c r="V276" s="698">
        <f t="shared" si="147"/>
        <v>29886.032144715726</v>
      </c>
      <c r="W276" s="699">
        <f t="shared" si="126"/>
        <v>29448.569560954093</v>
      </c>
      <c r="X276" s="699">
        <f t="shared" si="127"/>
        <v>6000.2033678172556</v>
      </c>
      <c r="Y276" s="698">
        <f t="shared" si="116"/>
        <v>1197081.751917765</v>
      </c>
      <c r="Z276" s="698">
        <f t="shared" si="148"/>
        <v>35448.772928771345</v>
      </c>
      <c r="AB276" s="696">
        <f t="shared" si="118"/>
        <v>203</v>
      </c>
      <c r="AC276" s="340"/>
      <c r="AD276" s="340"/>
      <c r="AE276" s="340"/>
      <c r="AF276" s="699">
        <f t="shared" si="128"/>
        <v>26335.98481962179</v>
      </c>
      <c r="AG276" s="699">
        <f t="shared" si="117"/>
        <v>2007.2693565567938</v>
      </c>
      <c r="AH276" s="699">
        <f t="shared" si="129"/>
        <v>0</v>
      </c>
      <c r="AI276" s="698">
        <f t="shared" si="119"/>
        <v>1011099.3947730504</v>
      </c>
      <c r="AJ276" s="698">
        <f t="shared" si="130"/>
        <v>28343.254176178583</v>
      </c>
      <c r="AK276" s="699">
        <f t="shared" si="131"/>
        <v>28432.067549086903</v>
      </c>
      <c r="AL276" s="699">
        <f t="shared" si="132"/>
        <v>3672.7725110167289</v>
      </c>
      <c r="AM276" s="699">
        <f t="shared" si="133"/>
        <v>0</v>
      </c>
      <c r="AN276" s="698">
        <f t="shared" si="120"/>
        <v>1118521.1436839537</v>
      </c>
      <c r="AO276" s="698">
        <f t="shared" si="134"/>
        <v>32104.840060103634</v>
      </c>
      <c r="AP276" s="699">
        <f t="shared" si="135"/>
        <v>31189.650704288237</v>
      </c>
      <c r="AQ276" s="699">
        <f t="shared" si="136"/>
        <v>6354.9520396756034</v>
      </c>
      <c r="AR276" s="699">
        <f t="shared" si="137"/>
        <v>0</v>
      </c>
      <c r="AS276" s="698">
        <f t="shared" si="121"/>
        <v>1267856.5466316291</v>
      </c>
      <c r="AT276" s="698">
        <f t="shared" si="138"/>
        <v>37544.602743963842</v>
      </c>
      <c r="AV276" s="696"/>
      <c r="AW276" s="699">
        <f t="shared" si="149"/>
        <v>38754.901658175739</v>
      </c>
      <c r="AX276" s="699">
        <f t="shared" si="150"/>
        <v>19384.140742669169</v>
      </c>
      <c r="AY276" s="698">
        <f t="shared" si="151"/>
        <v>1767727.4197382375</v>
      </c>
      <c r="AZ276" s="698">
        <f t="shared" si="140"/>
        <v>58139.042400844904</v>
      </c>
      <c r="BA276" s="971"/>
      <c r="BB276" s="699">
        <f t="shared" si="141"/>
        <v>39724.946985208982</v>
      </c>
      <c r="BC276" s="699">
        <f t="shared" si="142"/>
        <v>19869.330856472858</v>
      </c>
      <c r="BD276" s="699">
        <f t="shared" si="143"/>
        <v>0</v>
      </c>
      <c r="BE276" s="698">
        <f t="shared" si="144"/>
        <v>1811974.0995030391</v>
      </c>
      <c r="BF276" s="698">
        <f t="shared" si="145"/>
        <v>59594.27784168184</v>
      </c>
      <c r="BG276" s="971"/>
      <c r="BH276" s="971"/>
      <c r="BI276" s="971"/>
      <c r="BJ276" s="971"/>
      <c r="BK276" s="971"/>
      <c r="BL276" s="971"/>
      <c r="BM276" s="971"/>
      <c r="BN276" s="698"/>
    </row>
    <row r="277" spans="6:66" s="68" customFormat="1" x14ac:dyDescent="0.2">
      <c r="F277" s="340"/>
      <c r="G277" s="260"/>
      <c r="H277" s="261"/>
      <c r="I277" s="261"/>
      <c r="J277" s="260"/>
      <c r="K277" s="696">
        <f t="shared" si="139"/>
        <v>204</v>
      </c>
      <c r="L277" s="340"/>
      <c r="M277" s="340"/>
      <c r="N277" s="340"/>
      <c r="O277" s="699">
        <f t="shared" si="122"/>
        <v>24264.297843836877</v>
      </c>
      <c r="P277" s="699">
        <f t="shared" si="123"/>
        <v>1798.9419026920791</v>
      </c>
      <c r="Q277" s="698">
        <f t="shared" si="114"/>
        <v>905499.29845092678</v>
      </c>
      <c r="R277" s="698">
        <f t="shared" si="146"/>
        <v>26063.239746528958</v>
      </c>
      <c r="S277" s="699">
        <f t="shared" si="124"/>
        <v>26551.842685055766</v>
      </c>
      <c r="T277" s="699">
        <f t="shared" si="125"/>
        <v>3334.1894596599623</v>
      </c>
      <c r="U277" s="698">
        <f t="shared" si="115"/>
        <v>1014666.8269018912</v>
      </c>
      <c r="V277" s="698">
        <f t="shared" si="147"/>
        <v>29886.032144715729</v>
      </c>
      <c r="W277" s="699">
        <f t="shared" si="126"/>
        <v>29592.632372254189</v>
      </c>
      <c r="X277" s="699">
        <f t="shared" si="127"/>
        <v>5856.1405565171563</v>
      </c>
      <c r="Y277" s="698">
        <f t="shared" si="116"/>
        <v>1167489.1195455107</v>
      </c>
      <c r="Z277" s="698">
        <f t="shared" si="148"/>
        <v>35448.772928771345</v>
      </c>
      <c r="AB277" s="696">
        <f t="shared" si="118"/>
        <v>204</v>
      </c>
      <c r="AC277" s="340"/>
      <c r="AD277" s="340"/>
      <c r="AE277" s="340"/>
      <c r="AF277" s="699">
        <f t="shared" si="128"/>
        <v>26386.940682842807</v>
      </c>
      <c r="AG277" s="699">
        <f t="shared" si="117"/>
        <v>1956.3134933357733</v>
      </c>
      <c r="AH277" s="699">
        <f t="shared" si="129"/>
        <v>0</v>
      </c>
      <c r="AI277" s="698">
        <f t="shared" si="119"/>
        <v>984712.45409020758</v>
      </c>
      <c r="AJ277" s="698">
        <f t="shared" si="130"/>
        <v>28343.25417617858</v>
      </c>
      <c r="AK277" s="699">
        <f t="shared" si="131"/>
        <v>28523.112689466601</v>
      </c>
      <c r="AL277" s="699">
        <f t="shared" si="132"/>
        <v>3581.7273706370311</v>
      </c>
      <c r="AM277" s="699">
        <f t="shared" si="133"/>
        <v>0</v>
      </c>
      <c r="AN277" s="698">
        <f t="shared" si="120"/>
        <v>1089998.030994487</v>
      </c>
      <c r="AO277" s="698">
        <f t="shared" si="134"/>
        <v>32104.840060103634</v>
      </c>
      <c r="AP277" s="699">
        <f t="shared" si="135"/>
        <v>31342.230908723206</v>
      </c>
      <c r="AQ277" s="699">
        <f t="shared" si="136"/>
        <v>6202.3718352406322</v>
      </c>
      <c r="AR277" s="699">
        <f t="shared" si="137"/>
        <v>0</v>
      </c>
      <c r="AS277" s="698">
        <f t="shared" si="121"/>
        <v>1236514.3157229058</v>
      </c>
      <c r="AT277" s="698">
        <f t="shared" si="138"/>
        <v>37544.602743963842</v>
      </c>
      <c r="AV277" s="696"/>
      <c r="AW277" s="699">
        <f t="shared" si="149"/>
        <v>39170.754312426834</v>
      </c>
      <c r="AX277" s="699">
        <f t="shared" si="150"/>
        <v>18968.28808841807</v>
      </c>
      <c r="AY277" s="698">
        <f t="shared" si="151"/>
        <v>1728556.6654258107</v>
      </c>
      <c r="AZ277" s="698">
        <f t="shared" si="140"/>
        <v>58139.042400844904</v>
      </c>
      <c r="BA277" s="971"/>
      <c r="BB277" s="699">
        <f t="shared" si="141"/>
        <v>40151.208540185689</v>
      </c>
      <c r="BC277" s="699">
        <f t="shared" si="142"/>
        <v>19443.069301496154</v>
      </c>
      <c r="BD277" s="699">
        <f t="shared" si="143"/>
        <v>0</v>
      </c>
      <c r="BE277" s="698">
        <f t="shared" si="144"/>
        <v>1771822.8909628536</v>
      </c>
      <c r="BF277" s="698">
        <f t="shared" si="145"/>
        <v>59594.277841681847</v>
      </c>
      <c r="BG277" s="971"/>
      <c r="BH277" s="971"/>
      <c r="BI277" s="971"/>
      <c r="BJ277" s="971"/>
      <c r="BK277" s="971"/>
      <c r="BL277" s="971"/>
      <c r="BM277" s="971"/>
      <c r="BN277" s="698"/>
    </row>
    <row r="278" spans="6:66" s="68" customFormat="1" x14ac:dyDescent="0.2">
      <c r="F278" s="340"/>
      <c r="G278" s="260"/>
      <c r="H278" s="261"/>
      <c r="I278" s="261"/>
      <c r="J278" s="260"/>
      <c r="K278" s="696">
        <f t="shared" si="139"/>
        <v>205</v>
      </c>
      <c r="L278" s="340"/>
      <c r="M278" s="340"/>
      <c r="N278" s="340"/>
      <c r="O278" s="699">
        <f t="shared" si="122"/>
        <v>24311.245328449775</v>
      </c>
      <c r="P278" s="699">
        <f t="shared" si="123"/>
        <v>1751.9944180791831</v>
      </c>
      <c r="Q278" s="698">
        <f t="shared" si="114"/>
        <v>881188.05312247702</v>
      </c>
      <c r="R278" s="698">
        <f t="shared" si="146"/>
        <v>26063.239746528958</v>
      </c>
      <c r="S278" s="699">
        <f t="shared" si="124"/>
        <v>26636.866971116811</v>
      </c>
      <c r="T278" s="699">
        <f t="shared" si="125"/>
        <v>3249.1651735989167</v>
      </c>
      <c r="U278" s="698">
        <f t="shared" si="115"/>
        <v>988029.95993077429</v>
      </c>
      <c r="V278" s="698">
        <f t="shared" si="147"/>
        <v>29886.032144715729</v>
      </c>
      <c r="W278" s="699">
        <f t="shared" si="126"/>
        <v>29737.39994082804</v>
      </c>
      <c r="X278" s="699">
        <f t="shared" si="127"/>
        <v>5711.3729879433076</v>
      </c>
      <c r="Y278" s="698">
        <f t="shared" si="116"/>
        <v>1137751.7196046826</v>
      </c>
      <c r="Z278" s="698">
        <f t="shared" si="148"/>
        <v>35448.772928771345</v>
      </c>
      <c r="AB278" s="696">
        <f t="shared" si="118"/>
        <v>205</v>
      </c>
      <c r="AC278" s="340"/>
      <c r="AD278" s="340"/>
      <c r="AE278" s="340"/>
      <c r="AF278" s="699">
        <f t="shared" si="128"/>
        <v>26437.995137402424</v>
      </c>
      <c r="AG278" s="699">
        <f t="shared" si="117"/>
        <v>1905.259038776157</v>
      </c>
      <c r="AH278" s="699">
        <f t="shared" si="129"/>
        <v>0</v>
      </c>
      <c r="AI278" s="698">
        <f t="shared" si="119"/>
        <v>958274.45895280514</v>
      </c>
      <c r="AJ278" s="698">
        <f t="shared" si="130"/>
        <v>28343.25417617858</v>
      </c>
      <c r="AK278" s="699">
        <f t="shared" si="131"/>
        <v>28614.449374510525</v>
      </c>
      <c r="AL278" s="699">
        <f t="shared" si="132"/>
        <v>3490.3906855931104</v>
      </c>
      <c r="AM278" s="699">
        <f t="shared" si="133"/>
        <v>0</v>
      </c>
      <c r="AN278" s="698">
        <f t="shared" si="120"/>
        <v>1061383.5816199766</v>
      </c>
      <c r="AO278" s="698">
        <f t="shared" si="134"/>
        <v>32104.840060103634</v>
      </c>
      <c r="AP278" s="699">
        <f t="shared" si="135"/>
        <v>31495.557537637444</v>
      </c>
      <c r="AQ278" s="699">
        <f t="shared" si="136"/>
        <v>6049.0452063263965</v>
      </c>
      <c r="AR278" s="699">
        <f t="shared" si="137"/>
        <v>0</v>
      </c>
      <c r="AS278" s="698">
        <f t="shared" si="121"/>
        <v>1205018.7581852684</v>
      </c>
      <c r="AT278" s="698">
        <f t="shared" si="138"/>
        <v>37544.602743963842</v>
      </c>
      <c r="AV278" s="696"/>
      <c r="AW278" s="699">
        <f t="shared" si="149"/>
        <v>39591.069200425103</v>
      </c>
      <c r="AX278" s="699">
        <f t="shared" si="150"/>
        <v>18547.973200419798</v>
      </c>
      <c r="AY278" s="698">
        <f t="shared" si="151"/>
        <v>1688965.5962253856</v>
      </c>
      <c r="AZ278" s="698">
        <f t="shared" si="140"/>
        <v>58139.042400844904</v>
      </c>
      <c r="BA278" s="971"/>
      <c r="BB278" s="699">
        <f t="shared" si="141"/>
        <v>40582.044019787609</v>
      </c>
      <c r="BC278" s="699">
        <f t="shared" si="142"/>
        <v>19012.233821894231</v>
      </c>
      <c r="BD278" s="699">
        <f t="shared" si="143"/>
        <v>0</v>
      </c>
      <c r="BE278" s="698">
        <f t="shared" si="144"/>
        <v>1731240.846943066</v>
      </c>
      <c r="BF278" s="698">
        <f t="shared" si="145"/>
        <v>59594.27784168184</v>
      </c>
      <c r="BG278" s="971"/>
      <c r="BH278" s="971"/>
      <c r="BI278" s="971"/>
      <c r="BJ278" s="971"/>
      <c r="BK278" s="971"/>
      <c r="BL278" s="971"/>
      <c r="BM278" s="971"/>
      <c r="BN278" s="698"/>
    </row>
    <row r="279" spans="6:66" s="68" customFormat="1" x14ac:dyDescent="0.2">
      <c r="F279" s="340"/>
      <c r="G279" s="260"/>
      <c r="H279" s="261"/>
      <c r="I279" s="261"/>
      <c r="J279" s="260"/>
      <c r="K279" s="696">
        <f t="shared" si="139"/>
        <v>206</v>
      </c>
      <c r="L279" s="340"/>
      <c r="M279" s="340"/>
      <c r="N279" s="340"/>
      <c r="O279" s="699">
        <f t="shared" si="122"/>
        <v>24358.283648838162</v>
      </c>
      <c r="P279" s="699">
        <f t="shared" si="123"/>
        <v>1704.9560976907921</v>
      </c>
      <c r="Q279" s="698">
        <f t="shared" si="114"/>
        <v>856829.76947363885</v>
      </c>
      <c r="R279" s="698">
        <f t="shared" si="146"/>
        <v>26063.239746528954</v>
      </c>
      <c r="S279" s="699">
        <f t="shared" si="124"/>
        <v>26722.163521867955</v>
      </c>
      <c r="T279" s="699">
        <f t="shared" si="125"/>
        <v>3163.8686228477723</v>
      </c>
      <c r="U279" s="698">
        <f t="shared" si="115"/>
        <v>961307.79640890635</v>
      </c>
      <c r="V279" s="698">
        <f t="shared" si="147"/>
        <v>29886.032144715726</v>
      </c>
      <c r="W279" s="699">
        <f t="shared" si="126"/>
        <v>29882.875714358008</v>
      </c>
      <c r="X279" s="699">
        <f t="shared" si="127"/>
        <v>5565.8972144133313</v>
      </c>
      <c r="Y279" s="698">
        <f t="shared" si="116"/>
        <v>1107868.8438903247</v>
      </c>
      <c r="Z279" s="698">
        <f t="shared" si="148"/>
        <v>35448.772928771337</v>
      </c>
      <c r="AB279" s="696">
        <f t="shared" si="118"/>
        <v>206</v>
      </c>
      <c r="AC279" s="340"/>
      <c r="AD279" s="340"/>
      <c r="AE279" s="340"/>
      <c r="AF279" s="699">
        <f t="shared" si="128"/>
        <v>26489.148374058903</v>
      </c>
      <c r="AG279" s="699">
        <f t="shared" si="117"/>
        <v>1854.1058021196807</v>
      </c>
      <c r="AH279" s="699">
        <f t="shared" si="129"/>
        <v>0</v>
      </c>
      <c r="AI279" s="698">
        <f t="shared" si="119"/>
        <v>931785.31057874626</v>
      </c>
      <c r="AJ279" s="698">
        <f t="shared" si="130"/>
        <v>28343.254176178583</v>
      </c>
      <c r="AK279" s="699">
        <f t="shared" si="131"/>
        <v>28706.078537802721</v>
      </c>
      <c r="AL279" s="699">
        <f t="shared" si="132"/>
        <v>3398.7615223009138</v>
      </c>
      <c r="AM279" s="699">
        <f t="shared" si="133"/>
        <v>0</v>
      </c>
      <c r="AN279" s="698">
        <f t="shared" si="120"/>
        <v>1032677.5030821739</v>
      </c>
      <c r="AO279" s="698">
        <f t="shared" si="134"/>
        <v>32104.840060103634</v>
      </c>
      <c r="AP279" s="699">
        <f t="shared" si="135"/>
        <v>31649.634242549862</v>
      </c>
      <c r="AQ279" s="699">
        <f t="shared" si="136"/>
        <v>5894.9685014139741</v>
      </c>
      <c r="AR279" s="699">
        <f t="shared" si="137"/>
        <v>0</v>
      </c>
      <c r="AS279" s="698">
        <f t="shared" si="121"/>
        <v>1173369.1239427186</v>
      </c>
      <c r="AT279" s="698">
        <f t="shared" si="138"/>
        <v>37544.602743963835</v>
      </c>
      <c r="AV279" s="696"/>
      <c r="AW279" s="699">
        <f t="shared" si="149"/>
        <v>40015.894203384763</v>
      </c>
      <c r="AX279" s="699">
        <f t="shared" si="150"/>
        <v>18123.148197460141</v>
      </c>
      <c r="AY279" s="698">
        <f t="shared" si="151"/>
        <v>1648949.7020220007</v>
      </c>
      <c r="AZ279" s="698">
        <f t="shared" si="140"/>
        <v>58139.042400844904</v>
      </c>
      <c r="BA279" s="971"/>
      <c r="BB279" s="699">
        <f t="shared" si="141"/>
        <v>41017.502503708274</v>
      </c>
      <c r="BC279" s="699">
        <f t="shared" si="142"/>
        <v>18576.77533797357</v>
      </c>
      <c r="BD279" s="699">
        <f t="shared" si="143"/>
        <v>0</v>
      </c>
      <c r="BE279" s="698">
        <f t="shared" si="144"/>
        <v>1690223.3444393578</v>
      </c>
      <c r="BF279" s="698">
        <f t="shared" si="145"/>
        <v>59594.277841681847</v>
      </c>
      <c r="BG279" s="971"/>
      <c r="BH279" s="971"/>
      <c r="BI279" s="971"/>
      <c r="BJ279" s="971"/>
      <c r="BK279" s="971"/>
      <c r="BL279" s="971"/>
      <c r="BM279" s="971"/>
      <c r="BN279" s="698"/>
    </row>
    <row r="280" spans="6:66" s="68" customFormat="1" x14ac:dyDescent="0.2">
      <c r="F280" s="340"/>
      <c r="G280" s="260"/>
      <c r="H280" s="261"/>
      <c r="I280" s="261"/>
      <c r="J280" s="260"/>
      <c r="K280" s="696">
        <f t="shared" si="139"/>
        <v>207</v>
      </c>
      <c r="L280" s="340"/>
      <c r="M280" s="340"/>
      <c r="N280" s="340"/>
      <c r="O280" s="699">
        <f t="shared" si="122"/>
        <v>24405.412980754558</v>
      </c>
      <c r="P280" s="699">
        <f t="shared" si="123"/>
        <v>1657.8267657744004</v>
      </c>
      <c r="Q280" s="698">
        <f t="shared" si="114"/>
        <v>832424.35649288434</v>
      </c>
      <c r="R280" s="698">
        <f t="shared" si="146"/>
        <v>26063.239746528958</v>
      </c>
      <c r="S280" s="699">
        <f t="shared" si="124"/>
        <v>26807.73320915494</v>
      </c>
      <c r="T280" s="699">
        <f t="shared" si="125"/>
        <v>3078.2989355607901</v>
      </c>
      <c r="U280" s="698">
        <f t="shared" si="115"/>
        <v>934500.06319975143</v>
      </c>
      <c r="V280" s="698">
        <f t="shared" si="147"/>
        <v>29886.032144715729</v>
      </c>
      <c r="W280" s="699">
        <f t="shared" si="126"/>
        <v>30029.063157392593</v>
      </c>
      <c r="X280" s="699">
        <f t="shared" si="127"/>
        <v>5419.7097713787516</v>
      </c>
      <c r="Y280" s="698">
        <f t="shared" si="116"/>
        <v>1077839.780732932</v>
      </c>
      <c r="Z280" s="698">
        <f t="shared" si="148"/>
        <v>35448.772928771345</v>
      </c>
      <c r="AB280" s="696">
        <f t="shared" si="118"/>
        <v>207</v>
      </c>
      <c r="AC280" s="340"/>
      <c r="AD280" s="340"/>
      <c r="AE280" s="340"/>
      <c r="AF280" s="699">
        <f t="shared" si="128"/>
        <v>26540.40058393959</v>
      </c>
      <c r="AG280" s="699">
        <f t="shared" si="117"/>
        <v>1802.8535922389926</v>
      </c>
      <c r="AH280" s="699">
        <f t="shared" si="129"/>
        <v>0</v>
      </c>
      <c r="AI280" s="698">
        <f t="shared" si="119"/>
        <v>905244.90999480663</v>
      </c>
      <c r="AJ280" s="698">
        <f t="shared" si="130"/>
        <v>28343.254176178583</v>
      </c>
      <c r="AK280" s="699">
        <f t="shared" si="131"/>
        <v>28798.001115916766</v>
      </c>
      <c r="AL280" s="699">
        <f t="shared" si="132"/>
        <v>3306.838944186864</v>
      </c>
      <c r="AM280" s="699">
        <f t="shared" si="133"/>
        <v>0</v>
      </c>
      <c r="AN280" s="698">
        <f t="shared" si="120"/>
        <v>1003879.5019662571</v>
      </c>
      <c r="AO280" s="698">
        <f t="shared" si="134"/>
        <v>32104.84006010363</v>
      </c>
      <c r="AP280" s="699">
        <f t="shared" si="135"/>
        <v>31804.464692842674</v>
      </c>
      <c r="AQ280" s="699">
        <f t="shared" si="136"/>
        <v>5740.1380511211673</v>
      </c>
      <c r="AR280" s="699">
        <f t="shared" si="137"/>
        <v>0</v>
      </c>
      <c r="AS280" s="698">
        <f t="shared" si="121"/>
        <v>1141564.6592498759</v>
      </c>
      <c r="AT280" s="698">
        <f t="shared" si="138"/>
        <v>37544.602743963842</v>
      </c>
      <c r="AV280" s="696"/>
      <c r="AW280" s="699">
        <f t="shared" si="149"/>
        <v>40445.277716300938</v>
      </c>
      <c r="AX280" s="699">
        <f t="shared" si="150"/>
        <v>17693.764684543959</v>
      </c>
      <c r="AY280" s="698">
        <f t="shared" si="151"/>
        <v>1608504.4243056998</v>
      </c>
      <c r="AZ280" s="698">
        <f t="shared" si="140"/>
        <v>58139.042400844897</v>
      </c>
      <c r="BA280" s="971"/>
      <c r="BB280" s="699">
        <f t="shared" si="141"/>
        <v>41457.633598282206</v>
      </c>
      <c r="BC280" s="699">
        <f t="shared" si="142"/>
        <v>18136.644243399634</v>
      </c>
      <c r="BD280" s="699">
        <f t="shared" si="143"/>
        <v>0</v>
      </c>
      <c r="BE280" s="698">
        <f t="shared" si="144"/>
        <v>1648765.7108410755</v>
      </c>
      <c r="BF280" s="698">
        <f t="shared" si="145"/>
        <v>59594.27784168184</v>
      </c>
      <c r="BG280" s="971"/>
      <c r="BH280" s="971"/>
      <c r="BI280" s="971"/>
      <c r="BJ280" s="971"/>
      <c r="BK280" s="971"/>
      <c r="BL280" s="971"/>
      <c r="BM280" s="971"/>
      <c r="BN280" s="698"/>
    </row>
    <row r="281" spans="6:66" s="68" customFormat="1" x14ac:dyDescent="0.2">
      <c r="F281" s="340"/>
      <c r="G281" s="260"/>
      <c r="H281" s="261"/>
      <c r="I281" s="261"/>
      <c r="J281" s="260"/>
      <c r="K281" s="696">
        <f t="shared" si="139"/>
        <v>208</v>
      </c>
      <c r="L281" s="340"/>
      <c r="M281" s="340"/>
      <c r="N281" s="340"/>
      <c r="O281" s="699">
        <f t="shared" si="122"/>
        <v>24452.633500291508</v>
      </c>
      <c r="P281" s="699">
        <f t="shared" si="123"/>
        <v>1610.6062462374477</v>
      </c>
      <c r="Q281" s="698">
        <f t="shared" si="114"/>
        <v>807971.72299259284</v>
      </c>
      <c r="R281" s="698">
        <f t="shared" si="146"/>
        <v>26063.239746528954</v>
      </c>
      <c r="S281" s="699">
        <f t="shared" si="124"/>
        <v>26893.576907615316</v>
      </c>
      <c r="T281" s="699">
        <f t="shared" si="125"/>
        <v>2992.4552371004092</v>
      </c>
      <c r="U281" s="698">
        <f t="shared" si="115"/>
        <v>907606.48629213613</v>
      </c>
      <c r="V281" s="698">
        <f t="shared" si="147"/>
        <v>29886.032144715726</v>
      </c>
      <c r="W281" s="699">
        <f t="shared" si="126"/>
        <v>30175.965751428877</v>
      </c>
      <c r="X281" s="699">
        <f t="shared" si="127"/>
        <v>5272.8071773424654</v>
      </c>
      <c r="Y281" s="698">
        <f t="shared" si="116"/>
        <v>1047663.8149815032</v>
      </c>
      <c r="Z281" s="698">
        <f t="shared" si="148"/>
        <v>35448.772928771345</v>
      </c>
      <c r="AB281" s="696">
        <f t="shared" si="118"/>
        <v>208</v>
      </c>
      <c r="AC281" s="340"/>
      <c r="AD281" s="340"/>
      <c r="AE281" s="340"/>
      <c r="AF281" s="699">
        <f t="shared" si="128"/>
        <v>26591.751958541641</v>
      </c>
      <c r="AG281" s="699">
        <f t="shared" si="117"/>
        <v>1751.5022176369423</v>
      </c>
      <c r="AH281" s="699">
        <f t="shared" si="129"/>
        <v>0</v>
      </c>
      <c r="AI281" s="698">
        <f t="shared" si="119"/>
        <v>878653.15803626494</v>
      </c>
      <c r="AJ281" s="698">
        <f t="shared" si="130"/>
        <v>28343.254176178583</v>
      </c>
      <c r="AK281" s="699">
        <f t="shared" si="131"/>
        <v>28890.218048425344</v>
      </c>
      <c r="AL281" s="699">
        <f t="shared" si="132"/>
        <v>3214.6220116782915</v>
      </c>
      <c r="AM281" s="699">
        <f t="shared" si="133"/>
        <v>0</v>
      </c>
      <c r="AN281" s="698">
        <f t="shared" si="120"/>
        <v>974989.28391783172</v>
      </c>
      <c r="AO281" s="698">
        <f t="shared" si="134"/>
        <v>32104.840060103634</v>
      </c>
      <c r="AP281" s="699">
        <f t="shared" si="135"/>
        <v>31960.052575848735</v>
      </c>
      <c r="AQ281" s="699">
        <f t="shared" si="136"/>
        <v>5584.5501681151054</v>
      </c>
      <c r="AR281" s="699">
        <f t="shared" si="137"/>
        <v>0</v>
      </c>
      <c r="AS281" s="698">
        <f t="shared" si="121"/>
        <v>1109604.6066740272</v>
      </c>
      <c r="AT281" s="698">
        <f t="shared" si="138"/>
        <v>37544.602743963842</v>
      </c>
      <c r="AV281" s="696"/>
      <c r="AW281" s="699">
        <f t="shared" si="149"/>
        <v>40879.268653462779</v>
      </c>
      <c r="AX281" s="699">
        <f t="shared" si="150"/>
        <v>17259.773747382122</v>
      </c>
      <c r="AY281" s="698">
        <f t="shared" si="151"/>
        <v>1567625.1556522369</v>
      </c>
      <c r="AZ281" s="698">
        <f t="shared" si="140"/>
        <v>58139.042400844904</v>
      </c>
      <c r="BA281" s="971"/>
      <c r="BB281" s="699">
        <f t="shared" si="141"/>
        <v>41902.487442135993</v>
      </c>
      <c r="BC281" s="699">
        <f t="shared" si="142"/>
        <v>17691.790399545847</v>
      </c>
      <c r="BD281" s="699">
        <f t="shared" si="143"/>
        <v>0</v>
      </c>
      <c r="BE281" s="698">
        <f t="shared" si="144"/>
        <v>1606863.2233989395</v>
      </c>
      <c r="BF281" s="698">
        <f t="shared" si="145"/>
        <v>59594.27784168184</v>
      </c>
      <c r="BG281" s="971"/>
      <c r="BH281" s="971"/>
      <c r="BI281" s="971"/>
      <c r="BJ281" s="971"/>
      <c r="BK281" s="971"/>
      <c r="BL281" s="971"/>
      <c r="BM281" s="971"/>
      <c r="BN281" s="698"/>
    </row>
    <row r="282" spans="6:66" s="68" customFormat="1" x14ac:dyDescent="0.2">
      <c r="F282" s="340"/>
      <c r="G282" s="260"/>
      <c r="H282" s="261"/>
      <c r="I282" s="261"/>
      <c r="J282" s="260"/>
      <c r="K282" s="696">
        <f t="shared" si="139"/>
        <v>209</v>
      </c>
      <c r="L282" s="340"/>
      <c r="M282" s="340"/>
      <c r="N282" s="340"/>
      <c r="O282" s="699">
        <f t="shared" si="122"/>
        <v>24499.945383882292</v>
      </c>
      <c r="P282" s="699">
        <f t="shared" si="123"/>
        <v>1563.2943626466633</v>
      </c>
      <c r="Q282" s="698">
        <f t="shared" si="114"/>
        <v>783471.77760871057</v>
      </c>
      <c r="R282" s="698">
        <f t="shared" si="146"/>
        <v>26063.239746528954</v>
      </c>
      <c r="S282" s="699">
        <f t="shared" si="124"/>
        <v>26979.695494687425</v>
      </c>
      <c r="T282" s="699">
        <f t="shared" si="125"/>
        <v>2906.3366500283037</v>
      </c>
      <c r="U282" s="698">
        <f t="shared" si="115"/>
        <v>880626.79079744872</v>
      </c>
      <c r="V282" s="698">
        <f t="shared" si="147"/>
        <v>29886.032144715729</v>
      </c>
      <c r="W282" s="699">
        <f t="shared" si="126"/>
        <v>30323.586994995505</v>
      </c>
      <c r="X282" s="699">
        <f t="shared" si="127"/>
        <v>5125.1859337758406</v>
      </c>
      <c r="Y282" s="698">
        <f t="shared" si="116"/>
        <v>1017340.2279865077</v>
      </c>
      <c r="Z282" s="698">
        <f t="shared" si="148"/>
        <v>35448.772928771345</v>
      </c>
      <c r="AB282" s="696">
        <f t="shared" si="118"/>
        <v>209</v>
      </c>
      <c r="AC282" s="340"/>
      <c r="AD282" s="340"/>
      <c r="AE282" s="340"/>
      <c r="AF282" s="699">
        <f t="shared" si="128"/>
        <v>26643.20268973272</v>
      </c>
      <c r="AG282" s="699">
        <f t="shared" si="117"/>
        <v>1700.051486445861</v>
      </c>
      <c r="AH282" s="699">
        <f t="shared" si="129"/>
        <v>0</v>
      </c>
      <c r="AI282" s="698">
        <f t="shared" si="119"/>
        <v>852009.95534653217</v>
      </c>
      <c r="AJ282" s="698">
        <f t="shared" si="130"/>
        <v>28343.25417617858</v>
      </c>
      <c r="AK282" s="699">
        <f t="shared" si="131"/>
        <v>28982.73027790981</v>
      </c>
      <c r="AL282" s="699">
        <f t="shared" si="132"/>
        <v>3122.1097821938256</v>
      </c>
      <c r="AM282" s="699">
        <f t="shared" si="133"/>
        <v>0</v>
      </c>
      <c r="AN282" s="698">
        <f t="shared" si="120"/>
        <v>946006.55363992194</v>
      </c>
      <c r="AO282" s="698">
        <f t="shared" si="134"/>
        <v>32104.840060103634</v>
      </c>
      <c r="AP282" s="699">
        <f t="shared" si="135"/>
        <v>32116.401596939406</v>
      </c>
      <c r="AQ282" s="699">
        <f t="shared" si="136"/>
        <v>5428.2011470244333</v>
      </c>
      <c r="AR282" s="699">
        <f t="shared" si="137"/>
        <v>0</v>
      </c>
      <c r="AS282" s="698">
        <f t="shared" si="121"/>
        <v>1077488.2050770877</v>
      </c>
      <c r="AT282" s="698">
        <f t="shared" si="138"/>
        <v>37544.602743963842</v>
      </c>
      <c r="AV282" s="696"/>
      <c r="AW282" s="699">
        <f t="shared" si="149"/>
        <v>41317.916454025566</v>
      </c>
      <c r="AX282" s="699">
        <f t="shared" si="150"/>
        <v>16821.125946819331</v>
      </c>
      <c r="AY282" s="698">
        <f t="shared" si="151"/>
        <v>1526307.2391982113</v>
      </c>
      <c r="AZ282" s="698">
        <f t="shared" si="140"/>
        <v>58139.042400844897</v>
      </c>
      <c r="BA282" s="971"/>
      <c r="BB282" s="699">
        <f t="shared" si="141"/>
        <v>42352.114711899929</v>
      </c>
      <c r="BC282" s="699">
        <f t="shared" si="142"/>
        <v>17242.163129781904</v>
      </c>
      <c r="BD282" s="699">
        <f t="shared" si="143"/>
        <v>0</v>
      </c>
      <c r="BE282" s="698">
        <f t="shared" si="144"/>
        <v>1564511.1086870395</v>
      </c>
      <c r="BF282" s="698">
        <f t="shared" si="145"/>
        <v>59594.277841681833</v>
      </c>
      <c r="BG282" s="971"/>
      <c r="BH282" s="971"/>
      <c r="BI282" s="971"/>
      <c r="BJ282" s="971"/>
      <c r="BK282" s="971"/>
      <c r="BL282" s="971"/>
      <c r="BM282" s="971"/>
      <c r="BN282" s="698"/>
    </row>
    <row r="283" spans="6:66" s="68" customFormat="1" x14ac:dyDescent="0.2">
      <c r="F283" s="340"/>
      <c r="G283" s="260"/>
      <c r="H283" s="261"/>
      <c r="I283" s="261"/>
      <c r="J283" s="260"/>
      <c r="K283" s="696">
        <f t="shared" si="139"/>
        <v>210</v>
      </c>
      <c r="L283" s="340"/>
      <c r="M283" s="340"/>
      <c r="N283" s="340"/>
      <c r="O283" s="699">
        <f t="shared" si="122"/>
        <v>24547.348808301547</v>
      </c>
      <c r="P283" s="699">
        <f t="shared" si="123"/>
        <v>1515.8909382274087</v>
      </c>
      <c r="Q283" s="698">
        <f t="shared" si="114"/>
        <v>758924.42880040908</v>
      </c>
      <c r="R283" s="698">
        <f t="shared" si="146"/>
        <v>26063.239746528954</v>
      </c>
      <c r="S283" s="699">
        <f t="shared" si="124"/>
        <v>27066.089850619312</v>
      </c>
      <c r="T283" s="699">
        <f t="shared" si="125"/>
        <v>2819.942294096415</v>
      </c>
      <c r="U283" s="698">
        <f t="shared" si="115"/>
        <v>853560.7009468294</v>
      </c>
      <c r="V283" s="698">
        <f t="shared" si="147"/>
        <v>29886.032144715726</v>
      </c>
      <c r="W283" s="699">
        <f t="shared" si="126"/>
        <v>30471.930403735954</v>
      </c>
      <c r="X283" s="699">
        <f t="shared" si="127"/>
        <v>4976.8425250353912</v>
      </c>
      <c r="Y283" s="698">
        <f t="shared" si="116"/>
        <v>986868.29758277175</v>
      </c>
      <c r="Z283" s="698">
        <f t="shared" si="148"/>
        <v>35448.772928771345</v>
      </c>
      <c r="AB283" s="696">
        <f t="shared" si="118"/>
        <v>210</v>
      </c>
      <c r="AC283" s="340"/>
      <c r="AD283" s="340"/>
      <c r="AE283" s="340"/>
      <c r="AF283" s="699">
        <f t="shared" si="128"/>
        <v>26694.752969751735</v>
      </c>
      <c r="AG283" s="699">
        <f t="shared" si="117"/>
        <v>1648.5012064268492</v>
      </c>
      <c r="AH283" s="699">
        <f t="shared" si="129"/>
        <v>0</v>
      </c>
      <c r="AI283" s="698">
        <f t="shared" si="119"/>
        <v>825315.20237678045</v>
      </c>
      <c r="AJ283" s="698">
        <f t="shared" si="130"/>
        <v>28343.254176178583</v>
      </c>
      <c r="AK283" s="699">
        <f t="shared" si="131"/>
        <v>29075.538749969866</v>
      </c>
      <c r="AL283" s="699">
        <f t="shared" si="132"/>
        <v>3029.3013101337647</v>
      </c>
      <c r="AM283" s="699">
        <f t="shared" si="133"/>
        <v>0</v>
      </c>
      <c r="AN283" s="698">
        <f t="shared" si="120"/>
        <v>916931.01488995203</v>
      </c>
      <c r="AO283" s="698">
        <f t="shared" si="134"/>
        <v>32104.84006010363</v>
      </c>
      <c r="AP283" s="699">
        <f t="shared" si="135"/>
        <v>32273.515479612764</v>
      </c>
      <c r="AQ283" s="699">
        <f t="shared" si="136"/>
        <v>5271.0872643510729</v>
      </c>
      <c r="AR283" s="699">
        <f t="shared" si="137"/>
        <v>0</v>
      </c>
      <c r="AS283" s="698">
        <f t="shared" si="121"/>
        <v>1045214.689597475</v>
      </c>
      <c r="AT283" s="698">
        <f t="shared" si="138"/>
        <v>37544.602743963835</v>
      </c>
      <c r="AV283" s="696"/>
      <c r="AW283" s="699">
        <f t="shared" si="149"/>
        <v>41761.271087642781</v>
      </c>
      <c r="AX283" s="699">
        <f t="shared" si="150"/>
        <v>16377.771313202118</v>
      </c>
      <c r="AY283" s="698">
        <f t="shared" si="151"/>
        <v>1484545.9681105686</v>
      </c>
      <c r="AZ283" s="698">
        <f t="shared" si="140"/>
        <v>58139.042400844897</v>
      </c>
      <c r="BA283" s="971"/>
      <c r="BB283" s="699">
        <f t="shared" si="141"/>
        <v>42806.566627980981</v>
      </c>
      <c r="BC283" s="699">
        <f t="shared" si="142"/>
        <v>16787.711213700863</v>
      </c>
      <c r="BD283" s="699">
        <f t="shared" si="143"/>
        <v>0</v>
      </c>
      <c r="BE283" s="698">
        <f t="shared" si="144"/>
        <v>1521704.5420590586</v>
      </c>
      <c r="BF283" s="698">
        <f t="shared" si="145"/>
        <v>59594.277841681847</v>
      </c>
      <c r="BG283" s="971"/>
      <c r="BH283" s="971"/>
      <c r="BI283" s="971"/>
      <c r="BJ283" s="971"/>
      <c r="BK283" s="971"/>
      <c r="BL283" s="971"/>
      <c r="BM283" s="971"/>
      <c r="BN283" s="698"/>
    </row>
    <row r="284" spans="6:66" s="68" customFormat="1" x14ac:dyDescent="0.2">
      <c r="F284" s="340"/>
      <c r="G284" s="260"/>
      <c r="H284" s="261"/>
      <c r="I284" s="261"/>
      <c r="J284" s="260"/>
      <c r="K284" s="696">
        <f t="shared" si="139"/>
        <v>211</v>
      </c>
      <c r="L284" s="340"/>
      <c r="M284" s="340"/>
      <c r="N284" s="340"/>
      <c r="O284" s="699">
        <f t="shared" si="122"/>
        <v>24594.843950665942</v>
      </c>
      <c r="P284" s="699">
        <f t="shared" si="123"/>
        <v>1468.3957958630135</v>
      </c>
      <c r="Q284" s="698">
        <f t="shared" si="114"/>
        <v>734329.58484974317</v>
      </c>
      <c r="R284" s="698">
        <f t="shared" si="146"/>
        <v>26063.239746528954</v>
      </c>
      <c r="S284" s="699">
        <f t="shared" si="124"/>
        <v>27152.76085847777</v>
      </c>
      <c r="T284" s="699">
        <f t="shared" si="125"/>
        <v>2733.2712862379567</v>
      </c>
      <c r="U284" s="698">
        <f t="shared" si="115"/>
        <v>826407.94008835161</v>
      </c>
      <c r="V284" s="698">
        <f t="shared" si="147"/>
        <v>29886.032144715726</v>
      </c>
      <c r="W284" s="699">
        <f t="shared" si="126"/>
        <v>30620.999510492289</v>
      </c>
      <c r="X284" s="699">
        <f t="shared" si="127"/>
        <v>4827.77341827906</v>
      </c>
      <c r="Y284" s="698">
        <f t="shared" si="116"/>
        <v>956247.29807227943</v>
      </c>
      <c r="Z284" s="698">
        <f t="shared" si="148"/>
        <v>35448.772928771352</v>
      </c>
      <c r="AB284" s="696">
        <f t="shared" si="118"/>
        <v>211</v>
      </c>
      <c r="AC284" s="340"/>
      <c r="AD284" s="340"/>
      <c r="AE284" s="340"/>
      <c r="AF284" s="699">
        <f t="shared" si="128"/>
        <v>26746.402991209528</v>
      </c>
      <c r="AG284" s="699">
        <f t="shared" si="117"/>
        <v>1596.8511849690551</v>
      </c>
      <c r="AH284" s="699">
        <f t="shared" si="129"/>
        <v>0</v>
      </c>
      <c r="AI284" s="698">
        <f t="shared" si="119"/>
        <v>798568.79938557092</v>
      </c>
      <c r="AJ284" s="698">
        <f t="shared" si="130"/>
        <v>28343.254176178583</v>
      </c>
      <c r="AK284" s="699">
        <f t="shared" si="131"/>
        <v>29168.644413233229</v>
      </c>
      <c r="AL284" s="699">
        <f t="shared" si="132"/>
        <v>2936.1956468704061</v>
      </c>
      <c r="AM284" s="699">
        <f t="shared" si="133"/>
        <v>0</v>
      </c>
      <c r="AN284" s="698">
        <f t="shared" si="120"/>
        <v>887762.37047671876</v>
      </c>
      <c r="AO284" s="698">
        <f t="shared" si="134"/>
        <v>32104.840060103634</v>
      </c>
      <c r="AP284" s="699">
        <f t="shared" si="135"/>
        <v>32431.397965582302</v>
      </c>
      <c r="AQ284" s="699">
        <f t="shared" si="136"/>
        <v>5113.2047783815369</v>
      </c>
      <c r="AR284" s="699">
        <f t="shared" si="137"/>
        <v>0</v>
      </c>
      <c r="AS284" s="698">
        <f t="shared" si="121"/>
        <v>1012783.2916318927</v>
      </c>
      <c r="AT284" s="698">
        <f t="shared" si="138"/>
        <v>37544.602743963842</v>
      </c>
      <c r="AV284" s="696"/>
      <c r="AW284" s="699">
        <f t="shared" si="149"/>
        <v>42209.383060158449</v>
      </c>
      <c r="AX284" s="699">
        <f t="shared" si="150"/>
        <v>15929.65934068645</v>
      </c>
      <c r="AY284" s="698">
        <f t="shared" si="151"/>
        <v>1442336.5850504101</v>
      </c>
      <c r="AZ284" s="698">
        <f t="shared" si="140"/>
        <v>58139.042400844897</v>
      </c>
      <c r="BA284" s="971"/>
      <c r="BB284" s="699">
        <f t="shared" si="141"/>
        <v>43265.894960397665</v>
      </c>
      <c r="BC284" s="699">
        <f t="shared" si="142"/>
        <v>16328.382881284178</v>
      </c>
      <c r="BD284" s="699">
        <f t="shared" si="143"/>
        <v>0</v>
      </c>
      <c r="BE284" s="698">
        <f t="shared" si="144"/>
        <v>1478438.6470986609</v>
      </c>
      <c r="BF284" s="698">
        <f t="shared" si="145"/>
        <v>59594.277841681847</v>
      </c>
      <c r="BG284" s="971"/>
      <c r="BH284" s="971"/>
      <c r="BI284" s="971"/>
      <c r="BJ284" s="971"/>
      <c r="BK284" s="971"/>
      <c r="BL284" s="971"/>
      <c r="BM284" s="971"/>
      <c r="BN284" s="698"/>
    </row>
    <row r="285" spans="6:66" s="68" customFormat="1" x14ac:dyDescent="0.2">
      <c r="F285" s="340"/>
      <c r="G285" s="260"/>
      <c r="H285" s="261"/>
      <c r="I285" s="261"/>
      <c r="J285" s="260"/>
      <c r="K285" s="696">
        <f t="shared" si="139"/>
        <v>212</v>
      </c>
      <c r="L285" s="340"/>
      <c r="M285" s="340"/>
      <c r="N285" s="340"/>
      <c r="O285" s="699">
        <f t="shared" si="122"/>
        <v>24642.43098843484</v>
      </c>
      <c r="P285" s="699">
        <f t="shared" si="123"/>
        <v>1420.8087580941149</v>
      </c>
      <c r="Q285" s="698">
        <f t="shared" si="114"/>
        <v>709687.15386130835</v>
      </c>
      <c r="R285" s="698">
        <f t="shared" si="146"/>
        <v>26063.239746528954</v>
      </c>
      <c r="S285" s="699">
        <f t="shared" si="124"/>
        <v>27239.709404157344</v>
      </c>
      <c r="T285" s="699">
        <f t="shared" si="125"/>
        <v>2646.3227405583839</v>
      </c>
      <c r="U285" s="698">
        <f t="shared" si="115"/>
        <v>799168.23068419425</v>
      </c>
      <c r="V285" s="698">
        <f t="shared" si="147"/>
        <v>29886.032144715726</v>
      </c>
      <c r="W285" s="699">
        <f t="shared" si="126"/>
        <v>30770.797865389271</v>
      </c>
      <c r="X285" s="699">
        <f t="shared" si="127"/>
        <v>4677.9750633820713</v>
      </c>
      <c r="Y285" s="698">
        <f t="shared" si="116"/>
        <v>925476.50020689017</v>
      </c>
      <c r="Z285" s="698">
        <f t="shared" si="148"/>
        <v>35448.772928771345</v>
      </c>
      <c r="AB285" s="696">
        <f t="shared" si="118"/>
        <v>212</v>
      </c>
      <c r="AC285" s="340"/>
      <c r="AD285" s="340"/>
      <c r="AE285" s="340"/>
      <c r="AF285" s="699">
        <f t="shared" si="128"/>
        <v>26798.152947089628</v>
      </c>
      <c r="AG285" s="699">
        <f t="shared" si="117"/>
        <v>1545.1012290889569</v>
      </c>
      <c r="AH285" s="699">
        <f t="shared" si="129"/>
        <v>0</v>
      </c>
      <c r="AI285" s="698">
        <f t="shared" si="119"/>
        <v>771770.64643848129</v>
      </c>
      <c r="AJ285" s="698">
        <f t="shared" si="130"/>
        <v>28343.254176178583</v>
      </c>
      <c r="AK285" s="699">
        <f t="shared" si="131"/>
        <v>29262.048219365279</v>
      </c>
      <c r="AL285" s="699">
        <f t="shared" si="132"/>
        <v>2842.791840738354</v>
      </c>
      <c r="AM285" s="699">
        <f t="shared" si="133"/>
        <v>0</v>
      </c>
      <c r="AN285" s="698">
        <f t="shared" si="120"/>
        <v>858500.32225735346</v>
      </c>
      <c r="AO285" s="698">
        <f t="shared" si="134"/>
        <v>32104.840060103634</v>
      </c>
      <c r="AP285" s="699">
        <f t="shared" si="135"/>
        <v>32590.052814866012</v>
      </c>
      <c r="AQ285" s="699">
        <f t="shared" si="136"/>
        <v>4954.5499290978241</v>
      </c>
      <c r="AR285" s="699">
        <f t="shared" si="137"/>
        <v>0</v>
      </c>
      <c r="AS285" s="698">
        <f t="shared" si="121"/>
        <v>980193.23881702661</v>
      </c>
      <c r="AT285" s="698">
        <f t="shared" si="138"/>
        <v>37544.602743963835</v>
      </c>
      <c r="AV285" s="696"/>
      <c r="AW285" s="699">
        <f t="shared" si="149"/>
        <v>42662.30341936068</v>
      </c>
      <c r="AX285" s="699">
        <f t="shared" si="150"/>
        <v>15476.738981484219</v>
      </c>
      <c r="AY285" s="698">
        <f t="shared" si="151"/>
        <v>1399674.2816310495</v>
      </c>
      <c r="AZ285" s="698">
        <f t="shared" si="140"/>
        <v>58139.042400844897</v>
      </c>
      <c r="BA285" s="971"/>
      <c r="BB285" s="699">
        <f t="shared" si="141"/>
        <v>43730.152034677572</v>
      </c>
      <c r="BC285" s="699">
        <f t="shared" si="142"/>
        <v>15864.125807004266</v>
      </c>
      <c r="BD285" s="699">
        <f t="shared" si="143"/>
        <v>0</v>
      </c>
      <c r="BE285" s="698">
        <f t="shared" si="144"/>
        <v>1434708.4950639834</v>
      </c>
      <c r="BF285" s="698">
        <f t="shared" si="145"/>
        <v>59594.27784168184</v>
      </c>
      <c r="BG285" s="971"/>
      <c r="BH285" s="971"/>
      <c r="BI285" s="971"/>
      <c r="BJ285" s="971"/>
      <c r="BK285" s="971"/>
      <c r="BL285" s="971"/>
      <c r="BM285" s="971"/>
      <c r="BN285" s="698"/>
    </row>
    <row r="286" spans="6:66" s="68" customFormat="1" x14ac:dyDescent="0.2">
      <c r="F286" s="340"/>
      <c r="G286" s="260"/>
      <c r="H286" s="261"/>
      <c r="I286" s="261"/>
      <c r="J286" s="260"/>
      <c r="K286" s="696">
        <f t="shared" si="139"/>
        <v>213</v>
      </c>
      <c r="L286" s="340"/>
      <c r="M286" s="340"/>
      <c r="N286" s="340"/>
      <c r="O286" s="699">
        <f t="shared" si="122"/>
        <v>24690.110099410958</v>
      </c>
      <c r="P286" s="699">
        <f t="shared" si="123"/>
        <v>1373.129647117996</v>
      </c>
      <c r="Q286" s="698">
        <f t="shared" si="114"/>
        <v>684997.04376189737</v>
      </c>
      <c r="R286" s="698">
        <f t="shared" si="146"/>
        <v>26063.239746528954</v>
      </c>
      <c r="S286" s="699">
        <f t="shared" si="124"/>
        <v>27326.936376389382</v>
      </c>
      <c r="T286" s="699">
        <f t="shared" si="125"/>
        <v>2559.0957683263446</v>
      </c>
      <c r="U286" s="698">
        <f t="shared" si="115"/>
        <v>771841.2943078049</v>
      </c>
      <c r="V286" s="698">
        <f t="shared" si="147"/>
        <v>29886.032144715726</v>
      </c>
      <c r="W286" s="699">
        <f t="shared" si="126"/>
        <v>30921.329035918952</v>
      </c>
      <c r="X286" s="699">
        <f t="shared" si="127"/>
        <v>4527.4438928523941</v>
      </c>
      <c r="Y286" s="698">
        <f t="shared" si="116"/>
        <v>894555.17117097124</v>
      </c>
      <c r="Z286" s="698">
        <f t="shared" si="148"/>
        <v>35448.772928771345</v>
      </c>
      <c r="AB286" s="696">
        <f t="shared" si="118"/>
        <v>213</v>
      </c>
      <c r="AC286" s="340"/>
      <c r="AD286" s="340"/>
      <c r="AE286" s="340"/>
      <c r="AF286" s="699">
        <f t="shared" si="128"/>
        <v>26850.003030748943</v>
      </c>
      <c r="AG286" s="699">
        <f t="shared" si="117"/>
        <v>1493.2511454296402</v>
      </c>
      <c r="AH286" s="699">
        <f t="shared" si="129"/>
        <v>0</v>
      </c>
      <c r="AI286" s="698">
        <f t="shared" si="119"/>
        <v>744920.64340773236</v>
      </c>
      <c r="AJ286" s="698">
        <f t="shared" si="130"/>
        <v>28343.254176178583</v>
      </c>
      <c r="AK286" s="699">
        <f t="shared" si="131"/>
        <v>29355.75112307884</v>
      </c>
      <c r="AL286" s="699">
        <f t="shared" si="132"/>
        <v>2749.0889370247919</v>
      </c>
      <c r="AM286" s="699">
        <f t="shared" si="133"/>
        <v>0</v>
      </c>
      <c r="AN286" s="698">
        <f t="shared" si="120"/>
        <v>829144.57113427459</v>
      </c>
      <c r="AO286" s="698">
        <f t="shared" si="134"/>
        <v>32104.840060103634</v>
      </c>
      <c r="AP286" s="699">
        <f t="shared" si="135"/>
        <v>32749.48380587596</v>
      </c>
      <c r="AQ286" s="699">
        <f t="shared" si="136"/>
        <v>4795.1189380878777</v>
      </c>
      <c r="AR286" s="699">
        <f t="shared" si="137"/>
        <v>0</v>
      </c>
      <c r="AS286" s="698">
        <f t="shared" si="121"/>
        <v>947443.75501115061</v>
      </c>
      <c r="AT286" s="698">
        <f t="shared" si="138"/>
        <v>37544.602743963835</v>
      </c>
      <c r="AV286" s="696"/>
      <c r="AW286" s="699">
        <f t="shared" si="149"/>
        <v>43120.083760796901</v>
      </c>
      <c r="AX286" s="699">
        <f t="shared" si="150"/>
        <v>15018.958640048004</v>
      </c>
      <c r="AY286" s="698">
        <f t="shared" si="151"/>
        <v>1356554.1978702527</v>
      </c>
      <c r="AZ286" s="698">
        <f t="shared" si="140"/>
        <v>58139.042400844904</v>
      </c>
      <c r="BA286" s="971"/>
      <c r="BB286" s="699">
        <f t="shared" si="141"/>
        <v>44199.390737818198</v>
      </c>
      <c r="BC286" s="699">
        <f t="shared" si="142"/>
        <v>15394.887103863644</v>
      </c>
      <c r="BD286" s="699">
        <f t="shared" si="143"/>
        <v>0</v>
      </c>
      <c r="BE286" s="698">
        <f t="shared" si="144"/>
        <v>1390509.1043261653</v>
      </c>
      <c r="BF286" s="698">
        <f t="shared" si="145"/>
        <v>59594.27784168184</v>
      </c>
      <c r="BG286" s="971"/>
      <c r="BH286" s="971"/>
      <c r="BI286" s="971"/>
      <c r="BJ286" s="971"/>
      <c r="BK286" s="971"/>
      <c r="BL286" s="971"/>
      <c r="BM286" s="971"/>
      <c r="BN286" s="698"/>
    </row>
    <row r="287" spans="6:66" s="68" customFormat="1" x14ac:dyDescent="0.2">
      <c r="F287" s="340"/>
      <c r="G287" s="260"/>
      <c r="H287" s="261"/>
      <c r="I287" s="261"/>
      <c r="J287" s="260"/>
      <c r="K287" s="696">
        <f t="shared" si="139"/>
        <v>214</v>
      </c>
      <c r="L287" s="340"/>
      <c r="M287" s="340"/>
      <c r="N287" s="340"/>
      <c r="O287" s="699">
        <f t="shared" si="122"/>
        <v>24737.881461741039</v>
      </c>
      <c r="P287" s="699">
        <f t="shared" si="123"/>
        <v>1325.3582847879209</v>
      </c>
      <c r="Q287" s="698">
        <f t="shared" si="114"/>
        <v>660259.16230015631</v>
      </c>
      <c r="R287" s="698">
        <f t="shared" si="146"/>
        <v>26063.239746528961</v>
      </c>
      <c r="S287" s="699">
        <f t="shared" si="124"/>
        <v>27414.442666751136</v>
      </c>
      <c r="T287" s="699">
        <f t="shared" si="125"/>
        <v>2471.5894779645896</v>
      </c>
      <c r="U287" s="698">
        <f t="shared" si="115"/>
        <v>744426.8516410538</v>
      </c>
      <c r="V287" s="698">
        <f t="shared" si="147"/>
        <v>29886.032144715726</v>
      </c>
      <c r="W287" s="699">
        <f t="shared" si="126"/>
        <v>31072.596607025571</v>
      </c>
      <c r="X287" s="699">
        <f t="shared" si="127"/>
        <v>4376.1763217457756</v>
      </c>
      <c r="Y287" s="698">
        <f t="shared" si="116"/>
        <v>863482.57456394564</v>
      </c>
      <c r="Z287" s="698">
        <f t="shared" si="148"/>
        <v>35448.772928771345</v>
      </c>
      <c r="AB287" s="696">
        <f t="shared" si="118"/>
        <v>214</v>
      </c>
      <c r="AC287" s="340"/>
      <c r="AD287" s="340"/>
      <c r="AE287" s="340"/>
      <c r="AF287" s="699">
        <f t="shared" si="128"/>
        <v>26901.953435918509</v>
      </c>
      <c r="AG287" s="699">
        <f t="shared" si="117"/>
        <v>1441.3007402600765</v>
      </c>
      <c r="AH287" s="699">
        <f t="shared" si="129"/>
        <v>0</v>
      </c>
      <c r="AI287" s="698">
        <f t="shared" si="119"/>
        <v>718018.68997181382</v>
      </c>
      <c r="AJ287" s="698">
        <f t="shared" si="130"/>
        <v>28343.254176178587</v>
      </c>
      <c r="AK287" s="699">
        <f t="shared" si="131"/>
        <v>29449.754082143911</v>
      </c>
      <c r="AL287" s="699">
        <f t="shared" si="132"/>
        <v>2655.0859779597199</v>
      </c>
      <c r="AM287" s="699">
        <f t="shared" si="133"/>
        <v>0</v>
      </c>
      <c r="AN287" s="698">
        <f t="shared" si="120"/>
        <v>799694.8170521307</v>
      </c>
      <c r="AO287" s="698">
        <f t="shared" si="134"/>
        <v>32104.84006010363</v>
      </c>
      <c r="AP287" s="699">
        <f t="shared" si="135"/>
        <v>32909.694735508245</v>
      </c>
      <c r="AQ287" s="699">
        <f t="shared" si="136"/>
        <v>4634.9080084555899</v>
      </c>
      <c r="AR287" s="699">
        <f t="shared" si="137"/>
        <v>0</v>
      </c>
      <c r="AS287" s="698">
        <f t="shared" si="121"/>
        <v>914534.06027564232</v>
      </c>
      <c r="AT287" s="698">
        <f t="shared" si="138"/>
        <v>37544.602743963835</v>
      </c>
      <c r="AV287" s="696"/>
      <c r="AW287" s="699">
        <f t="shared" si="149"/>
        <v>43582.776233651472</v>
      </c>
      <c r="AX287" s="699">
        <f t="shared" si="150"/>
        <v>14556.266167193433</v>
      </c>
      <c r="AY287" s="698">
        <f t="shared" si="151"/>
        <v>1312971.4216366012</v>
      </c>
      <c r="AZ287" s="698">
        <f t="shared" si="140"/>
        <v>58139.042400844904</v>
      </c>
      <c r="BA287" s="971"/>
      <c r="BB287" s="699">
        <f t="shared" si="141"/>
        <v>44673.664524311615</v>
      </c>
      <c r="BC287" s="699">
        <f t="shared" si="142"/>
        <v>14920.613317370231</v>
      </c>
      <c r="BD287" s="699">
        <f t="shared" si="143"/>
        <v>0</v>
      </c>
      <c r="BE287" s="698">
        <f t="shared" si="144"/>
        <v>1345835.4398018536</v>
      </c>
      <c r="BF287" s="698">
        <f t="shared" si="145"/>
        <v>59594.277841681847</v>
      </c>
      <c r="BG287" s="971"/>
      <c r="BH287" s="971"/>
      <c r="BI287" s="971"/>
      <c r="BJ287" s="971"/>
      <c r="BK287" s="971"/>
      <c r="BL287" s="971"/>
      <c r="BM287" s="971"/>
      <c r="BN287" s="698"/>
    </row>
    <row r="288" spans="6:66" s="68" customFormat="1" x14ac:dyDescent="0.2">
      <c r="F288" s="340"/>
      <c r="G288" s="260"/>
      <c r="H288" s="261"/>
      <c r="I288" s="261"/>
      <c r="J288" s="260"/>
      <c r="K288" s="696">
        <f t="shared" si="139"/>
        <v>215</v>
      </c>
      <c r="L288" s="340"/>
      <c r="M288" s="340"/>
      <c r="N288" s="340"/>
      <c r="O288" s="699">
        <f t="shared" si="122"/>
        <v>24785.745253916491</v>
      </c>
      <c r="P288" s="699">
        <f t="shared" si="123"/>
        <v>1277.4944926124665</v>
      </c>
      <c r="Q288" s="698">
        <f t="shared" si="114"/>
        <v>635473.41704623983</v>
      </c>
      <c r="R288" s="698">
        <f t="shared" si="146"/>
        <v>26063.239746528958</v>
      </c>
      <c r="S288" s="699">
        <f t="shared" si="124"/>
        <v>27502.229169674862</v>
      </c>
      <c r="T288" s="699">
        <f t="shared" si="125"/>
        <v>2383.8029750408618</v>
      </c>
      <c r="U288" s="698">
        <f t="shared" si="115"/>
        <v>716924.62247137888</v>
      </c>
      <c r="V288" s="698">
        <f t="shared" si="147"/>
        <v>29886.032144715722</v>
      </c>
      <c r="W288" s="699">
        <f t="shared" si="126"/>
        <v>31224.604181190982</v>
      </c>
      <c r="X288" s="699">
        <f t="shared" si="127"/>
        <v>4224.1687475803656</v>
      </c>
      <c r="Y288" s="698">
        <f t="shared" si="116"/>
        <v>832257.97038275469</v>
      </c>
      <c r="Z288" s="698">
        <f t="shared" si="148"/>
        <v>35448.772928771345</v>
      </c>
      <c r="AB288" s="696">
        <f t="shared" si="118"/>
        <v>215</v>
      </c>
      <c r="AC288" s="340"/>
      <c r="AD288" s="340"/>
      <c r="AE288" s="340"/>
      <c r="AF288" s="699">
        <f t="shared" si="128"/>
        <v>26954.004356704183</v>
      </c>
      <c r="AG288" s="699">
        <f t="shared" si="117"/>
        <v>1389.2498194743991</v>
      </c>
      <c r="AH288" s="699">
        <f t="shared" si="129"/>
        <v>0</v>
      </c>
      <c r="AI288" s="698">
        <f t="shared" si="119"/>
        <v>691064.68561510963</v>
      </c>
      <c r="AJ288" s="698">
        <f t="shared" si="130"/>
        <v>28343.254176178583</v>
      </c>
      <c r="AK288" s="699">
        <f t="shared" si="131"/>
        <v>29544.058057397462</v>
      </c>
      <c r="AL288" s="699">
        <f t="shared" si="132"/>
        <v>2560.7820027061694</v>
      </c>
      <c r="AM288" s="699">
        <f t="shared" si="133"/>
        <v>0</v>
      </c>
      <c r="AN288" s="698">
        <f t="shared" si="120"/>
        <v>770150.75899473322</v>
      </c>
      <c r="AO288" s="698">
        <f t="shared" si="134"/>
        <v>32104.84006010363</v>
      </c>
      <c r="AP288" s="699">
        <f t="shared" si="135"/>
        <v>33070.689419233444</v>
      </c>
      <c r="AQ288" s="699">
        <f t="shared" si="136"/>
        <v>4473.9133247303898</v>
      </c>
      <c r="AR288" s="699">
        <f t="shared" si="137"/>
        <v>0</v>
      </c>
      <c r="AS288" s="698">
        <f t="shared" si="121"/>
        <v>881463.37085640884</v>
      </c>
      <c r="AT288" s="698">
        <f t="shared" si="138"/>
        <v>37544.602743963835</v>
      </c>
      <c r="AV288" s="696"/>
      <c r="AW288" s="699">
        <f t="shared" si="149"/>
        <v>44050.433546686399</v>
      </c>
      <c r="AX288" s="699">
        <f t="shared" si="150"/>
        <v>14088.6088541585</v>
      </c>
      <c r="AY288" s="698">
        <f t="shared" si="151"/>
        <v>1268920.9880899149</v>
      </c>
      <c r="AZ288" s="698">
        <f t="shared" si="140"/>
        <v>58139.042400844897</v>
      </c>
      <c r="BA288" s="971"/>
      <c r="BB288" s="699">
        <f t="shared" si="141"/>
        <v>45153.027422233943</v>
      </c>
      <c r="BC288" s="699">
        <f t="shared" si="142"/>
        <v>14441.250419447899</v>
      </c>
      <c r="BD288" s="699">
        <f t="shared" si="143"/>
        <v>0</v>
      </c>
      <c r="BE288" s="698">
        <f t="shared" si="144"/>
        <v>1300682.4123796197</v>
      </c>
      <c r="BF288" s="698">
        <f t="shared" si="145"/>
        <v>59594.27784168184</v>
      </c>
      <c r="BG288" s="971"/>
      <c r="BH288" s="971"/>
      <c r="BI288" s="971"/>
      <c r="BJ288" s="971"/>
      <c r="BK288" s="971"/>
      <c r="BL288" s="971"/>
      <c r="BM288" s="971"/>
      <c r="BN288" s="698"/>
    </row>
    <row r="289" spans="6:66" s="68" customFormat="1" x14ac:dyDescent="0.2">
      <c r="F289" s="340"/>
      <c r="G289" s="260"/>
      <c r="H289" s="261"/>
      <c r="I289" s="261"/>
      <c r="J289" s="260"/>
      <c r="K289" s="696">
        <f t="shared" si="139"/>
        <v>216</v>
      </c>
      <c r="L289" s="340"/>
      <c r="M289" s="340"/>
      <c r="N289" s="340"/>
      <c r="O289" s="699">
        <f t="shared" si="122"/>
        <v>24833.701654774097</v>
      </c>
      <c r="P289" s="699">
        <f t="shared" si="123"/>
        <v>1229.5380917548596</v>
      </c>
      <c r="Q289" s="698">
        <f t="shared" si="114"/>
        <v>610639.7153914657</v>
      </c>
      <c r="R289" s="698">
        <f t="shared" si="146"/>
        <v>26063.239746528958</v>
      </c>
      <c r="S289" s="699">
        <f t="shared" si="124"/>
        <v>27590.296782456971</v>
      </c>
      <c r="T289" s="699">
        <f t="shared" si="125"/>
        <v>2295.7353622587557</v>
      </c>
      <c r="U289" s="698">
        <f t="shared" si="115"/>
        <v>689334.32568892196</v>
      </c>
      <c r="V289" s="698">
        <f t="shared" si="147"/>
        <v>29886.032144715726</v>
      </c>
      <c r="W289" s="699">
        <f t="shared" si="126"/>
        <v>31377.35537852042</v>
      </c>
      <c r="X289" s="699">
        <f t="shared" si="127"/>
        <v>4071.4175502509211</v>
      </c>
      <c r="Y289" s="698">
        <f t="shared" si="116"/>
        <v>800880.61500423425</v>
      </c>
      <c r="Z289" s="698">
        <f t="shared" si="148"/>
        <v>35448.772928771345</v>
      </c>
      <c r="AB289" s="696">
        <f t="shared" si="118"/>
        <v>216</v>
      </c>
      <c r="AC289" s="340"/>
      <c r="AD289" s="340"/>
      <c r="AE289" s="340"/>
      <c r="AF289" s="699">
        <f t="shared" si="128"/>
        <v>27006.155987587405</v>
      </c>
      <c r="AG289" s="699">
        <f t="shared" si="117"/>
        <v>1337.098188591179</v>
      </c>
      <c r="AH289" s="699">
        <f t="shared" si="129"/>
        <v>0</v>
      </c>
      <c r="AI289" s="698">
        <f t="shared" si="119"/>
        <v>664058.52962752222</v>
      </c>
      <c r="AJ289" s="698">
        <f t="shared" si="130"/>
        <v>28343.254176178583</v>
      </c>
      <c r="AK289" s="699">
        <f t="shared" si="131"/>
        <v>29638.664012753248</v>
      </c>
      <c r="AL289" s="699">
        <f t="shared" si="132"/>
        <v>2466.17604735038</v>
      </c>
      <c r="AM289" s="699">
        <f t="shared" si="133"/>
        <v>0</v>
      </c>
      <c r="AN289" s="698">
        <f t="shared" si="120"/>
        <v>740512.09498197993</v>
      </c>
      <c r="AO289" s="698">
        <f t="shared" si="134"/>
        <v>32104.840060103626</v>
      </c>
      <c r="AP289" s="699">
        <f t="shared" si="135"/>
        <v>33232.471691187464</v>
      </c>
      <c r="AQ289" s="699">
        <f t="shared" si="136"/>
        <v>4312.131052776369</v>
      </c>
      <c r="AR289" s="699">
        <f t="shared" si="137"/>
        <v>0</v>
      </c>
      <c r="AS289" s="698">
        <f t="shared" si="121"/>
        <v>848230.89916522137</v>
      </c>
      <c r="AT289" s="698">
        <f t="shared" si="138"/>
        <v>37544.602743963835</v>
      </c>
      <c r="AV289" s="696"/>
      <c r="AW289" s="699">
        <f t="shared" si="149"/>
        <v>44523.108974245813</v>
      </c>
      <c r="AX289" s="699">
        <f t="shared" si="150"/>
        <v>13615.933426599091</v>
      </c>
      <c r="AY289" s="698">
        <f t="shared" si="151"/>
        <v>1224397.8791156691</v>
      </c>
      <c r="AZ289" s="698">
        <f t="shared" si="140"/>
        <v>58139.042400844904</v>
      </c>
      <c r="BA289" s="971"/>
      <c r="BB289" s="699">
        <f t="shared" si="141"/>
        <v>45637.534039400074</v>
      </c>
      <c r="BC289" s="699">
        <f t="shared" si="142"/>
        <v>13956.743802281777</v>
      </c>
      <c r="BD289" s="699">
        <f t="shared" si="143"/>
        <v>0</v>
      </c>
      <c r="BE289" s="698">
        <f t="shared" si="144"/>
        <v>1255044.8783402196</v>
      </c>
      <c r="BF289" s="698">
        <f t="shared" si="145"/>
        <v>59594.277841681847</v>
      </c>
      <c r="BG289" s="971"/>
      <c r="BH289" s="971"/>
      <c r="BI289" s="971"/>
      <c r="BJ289" s="971"/>
      <c r="BK289" s="971"/>
      <c r="BL289" s="971"/>
      <c r="BM289" s="971"/>
      <c r="BN289" s="698"/>
    </row>
    <row r="290" spans="6:66" s="68" customFormat="1" x14ac:dyDescent="0.2">
      <c r="F290" s="340"/>
      <c r="G290" s="260"/>
      <c r="H290" s="261"/>
      <c r="I290" s="261"/>
      <c r="J290" s="260"/>
      <c r="K290" s="696">
        <f t="shared" si="139"/>
        <v>217</v>
      </c>
      <c r="L290" s="340"/>
      <c r="M290" s="340"/>
      <c r="N290" s="340"/>
      <c r="O290" s="699">
        <f t="shared" si="122"/>
        <v>24881.750843496651</v>
      </c>
      <c r="P290" s="699">
        <f t="shared" si="123"/>
        <v>1181.4889030323063</v>
      </c>
      <c r="Q290" s="698">
        <f t="shared" si="114"/>
        <v>585757.96454796905</v>
      </c>
      <c r="R290" s="698">
        <f t="shared" si="146"/>
        <v>26063.239746528958</v>
      </c>
      <c r="S290" s="699">
        <f t="shared" si="124"/>
        <v>27678.646405267184</v>
      </c>
      <c r="T290" s="699">
        <f t="shared" si="125"/>
        <v>2207.3857394485435</v>
      </c>
      <c r="U290" s="698">
        <f t="shared" si="115"/>
        <v>661655.67928365478</v>
      </c>
      <c r="V290" s="698">
        <f t="shared" si="147"/>
        <v>29886.032144715726</v>
      </c>
      <c r="W290" s="699">
        <f t="shared" si="126"/>
        <v>31530.853836828748</v>
      </c>
      <c r="X290" s="699">
        <f t="shared" si="127"/>
        <v>3917.9190919425969</v>
      </c>
      <c r="Y290" s="698">
        <f t="shared" si="116"/>
        <v>769349.76116740552</v>
      </c>
      <c r="Z290" s="698">
        <f t="shared" si="148"/>
        <v>35448.772928771345</v>
      </c>
      <c r="AB290" s="696">
        <f t="shared" si="118"/>
        <v>217</v>
      </c>
      <c r="AC290" s="340"/>
      <c r="AD290" s="340"/>
      <c r="AE290" s="340"/>
      <c r="AF290" s="699">
        <f t="shared" si="128"/>
        <v>27058.408523425889</v>
      </c>
      <c r="AG290" s="699">
        <f t="shared" si="117"/>
        <v>1284.8456527526955</v>
      </c>
      <c r="AH290" s="699">
        <f t="shared" si="129"/>
        <v>0</v>
      </c>
      <c r="AI290" s="698">
        <f t="shared" si="119"/>
        <v>637000.1211040963</v>
      </c>
      <c r="AJ290" s="698">
        <f t="shared" si="130"/>
        <v>28343.254176178583</v>
      </c>
      <c r="AK290" s="699">
        <f t="shared" si="131"/>
        <v>29733.572915211684</v>
      </c>
      <c r="AL290" s="699">
        <f t="shared" si="132"/>
        <v>2371.2671448919491</v>
      </c>
      <c r="AM290" s="699">
        <f t="shared" si="133"/>
        <v>0</v>
      </c>
      <c r="AN290" s="698">
        <f t="shared" si="120"/>
        <v>710778.52206676826</v>
      </c>
      <c r="AO290" s="698">
        <f t="shared" si="134"/>
        <v>32104.840060103634</v>
      </c>
      <c r="AP290" s="699">
        <f t="shared" si="135"/>
        <v>33395.045404262863</v>
      </c>
      <c r="AQ290" s="699">
        <f t="shared" si="136"/>
        <v>4149.5573397009739</v>
      </c>
      <c r="AR290" s="699">
        <f t="shared" si="137"/>
        <v>0</v>
      </c>
      <c r="AS290" s="698">
        <f t="shared" si="121"/>
        <v>814835.85376095853</v>
      </c>
      <c r="AT290" s="698">
        <f t="shared" si="138"/>
        <v>37544.602743963835</v>
      </c>
      <c r="AV290" s="696"/>
      <c r="AW290" s="699">
        <f t="shared" si="149"/>
        <v>45000.856362324783</v>
      </c>
      <c r="AX290" s="699">
        <f t="shared" si="150"/>
        <v>13138.186038520116</v>
      </c>
      <c r="AY290" s="698">
        <f t="shared" si="151"/>
        <v>1179397.0227533444</v>
      </c>
      <c r="AZ290" s="698">
        <f t="shared" si="140"/>
        <v>58139.042400844897</v>
      </c>
      <c r="BA290" s="971"/>
      <c r="BB290" s="699">
        <f t="shared" si="141"/>
        <v>46127.239569584417</v>
      </c>
      <c r="BC290" s="699">
        <f t="shared" si="142"/>
        <v>13467.038272097427</v>
      </c>
      <c r="BD290" s="699">
        <f t="shared" si="143"/>
        <v>0</v>
      </c>
      <c r="BE290" s="698">
        <f t="shared" si="144"/>
        <v>1208917.6387706352</v>
      </c>
      <c r="BF290" s="698">
        <f t="shared" si="145"/>
        <v>59594.277841681847</v>
      </c>
      <c r="BG290" s="971"/>
      <c r="BH290" s="971"/>
      <c r="BI290" s="971"/>
      <c r="BJ290" s="971"/>
      <c r="BK290" s="971"/>
      <c r="BL290" s="971"/>
      <c r="BM290" s="971"/>
      <c r="BN290" s="698"/>
    </row>
    <row r="291" spans="6:66" s="68" customFormat="1" x14ac:dyDescent="0.2">
      <c r="F291" s="340"/>
      <c r="G291" s="260"/>
      <c r="H291" s="261"/>
      <c r="I291" s="261"/>
      <c r="J291" s="260"/>
      <c r="K291" s="696">
        <f t="shared" si="139"/>
        <v>218</v>
      </c>
      <c r="L291" s="340"/>
      <c r="M291" s="340"/>
      <c r="N291" s="340"/>
      <c r="O291" s="699">
        <f t="shared" si="122"/>
        <v>24929.892999613632</v>
      </c>
      <c r="P291" s="699">
        <f t="shared" si="123"/>
        <v>1133.3467469153236</v>
      </c>
      <c r="Q291" s="698">
        <f t="shared" si="114"/>
        <v>560828.07154835539</v>
      </c>
      <c r="R291" s="698">
        <f t="shared" si="146"/>
        <v>26063.239746528954</v>
      </c>
      <c r="S291" s="699">
        <f t="shared" si="124"/>
        <v>27767.278941157751</v>
      </c>
      <c r="T291" s="699">
        <f t="shared" si="125"/>
        <v>2118.7532035579734</v>
      </c>
      <c r="U291" s="698">
        <f t="shared" si="115"/>
        <v>633888.40034249704</v>
      </c>
      <c r="V291" s="698">
        <f t="shared" si="147"/>
        <v>29886.032144715726</v>
      </c>
      <c r="W291" s="699">
        <f t="shared" si="126"/>
        <v>31685.103211727041</v>
      </c>
      <c r="X291" s="699">
        <f t="shared" si="127"/>
        <v>3763.6697170443049</v>
      </c>
      <c r="Y291" s="698">
        <f t="shared" si="116"/>
        <v>737664.65795567853</v>
      </c>
      <c r="Z291" s="698">
        <f t="shared" si="148"/>
        <v>35448.772928771345</v>
      </c>
      <c r="AB291" s="696">
        <f t="shared" si="118"/>
        <v>218</v>
      </c>
      <c r="AC291" s="340"/>
      <c r="AD291" s="340"/>
      <c r="AE291" s="340"/>
      <c r="AF291" s="699">
        <f t="shared" si="128"/>
        <v>27110.762159454371</v>
      </c>
      <c r="AG291" s="699">
        <f t="shared" si="117"/>
        <v>1232.4920167242103</v>
      </c>
      <c r="AH291" s="699">
        <f t="shared" si="129"/>
        <v>0</v>
      </c>
      <c r="AI291" s="698">
        <f t="shared" si="119"/>
        <v>609889.35894464189</v>
      </c>
      <c r="AJ291" s="698">
        <f t="shared" si="130"/>
        <v>28343.25417617858</v>
      </c>
      <c r="AK291" s="699">
        <f t="shared" si="131"/>
        <v>29828.785734869689</v>
      </c>
      <c r="AL291" s="699">
        <f t="shared" si="132"/>
        <v>2276.0543252339444</v>
      </c>
      <c r="AM291" s="699">
        <f t="shared" si="133"/>
        <v>0</v>
      </c>
      <c r="AN291" s="698">
        <f t="shared" si="120"/>
        <v>680949.7363318986</v>
      </c>
      <c r="AO291" s="698">
        <f t="shared" si="134"/>
        <v>32104.840060103634</v>
      </c>
      <c r="AP291" s="699">
        <f t="shared" si="135"/>
        <v>33558.414430200595</v>
      </c>
      <c r="AQ291" s="699">
        <f t="shared" si="136"/>
        <v>3986.1883137632444</v>
      </c>
      <c r="AR291" s="699">
        <f t="shared" si="137"/>
        <v>0</v>
      </c>
      <c r="AS291" s="698">
        <f t="shared" si="121"/>
        <v>781277.43933075794</v>
      </c>
      <c r="AT291" s="698">
        <f t="shared" si="138"/>
        <v>37544.602743963842</v>
      </c>
      <c r="AV291" s="696"/>
      <c r="AW291" s="699">
        <f t="shared" si="149"/>
        <v>45483.730134703386</v>
      </c>
      <c r="AX291" s="699">
        <f t="shared" si="150"/>
        <v>12655.312266141511</v>
      </c>
      <c r="AY291" s="698">
        <f t="shared" si="151"/>
        <v>1133913.2926186409</v>
      </c>
      <c r="AZ291" s="698">
        <f t="shared" si="140"/>
        <v>58139.042400844897</v>
      </c>
      <c r="BA291" s="971"/>
      <c r="BB291" s="699">
        <f t="shared" si="141"/>
        <v>46622.199798808506</v>
      </c>
      <c r="BC291" s="699">
        <f t="shared" si="142"/>
        <v>12972.078042873331</v>
      </c>
      <c r="BD291" s="699">
        <f t="shared" si="143"/>
        <v>0</v>
      </c>
      <c r="BE291" s="698">
        <f t="shared" si="144"/>
        <v>1162295.4389718268</v>
      </c>
      <c r="BF291" s="698">
        <f t="shared" si="145"/>
        <v>59594.277841681833</v>
      </c>
      <c r="BG291" s="971"/>
      <c r="BH291" s="971"/>
      <c r="BI291" s="971"/>
      <c r="BJ291" s="971"/>
      <c r="BK291" s="971"/>
      <c r="BL291" s="971"/>
      <c r="BM291" s="971"/>
      <c r="BN291" s="698"/>
    </row>
    <row r="292" spans="6:66" s="68" customFormat="1" x14ac:dyDescent="0.2">
      <c r="F292" s="340"/>
      <c r="G292" s="260"/>
      <c r="H292" s="261"/>
      <c r="I292" s="261"/>
      <c r="J292" s="260"/>
      <c r="K292" s="696">
        <f t="shared" si="139"/>
        <v>219</v>
      </c>
      <c r="L292" s="340"/>
      <c r="M292" s="340"/>
      <c r="N292" s="340"/>
      <c r="O292" s="699">
        <f t="shared" si="122"/>
        <v>24978.128303001893</v>
      </c>
      <c r="P292" s="699">
        <f t="shared" si="123"/>
        <v>1085.1114435270665</v>
      </c>
      <c r="Q292" s="698">
        <f t="shared" si="114"/>
        <v>535849.94324535353</v>
      </c>
      <c r="R292" s="698">
        <f t="shared" si="146"/>
        <v>26063.239746528961</v>
      </c>
      <c r="S292" s="699">
        <f t="shared" si="124"/>
        <v>27856.195296072685</v>
      </c>
      <c r="T292" s="699">
        <f t="shared" si="125"/>
        <v>2029.8368486430413</v>
      </c>
      <c r="U292" s="698">
        <f t="shared" si="115"/>
        <v>606032.20504642441</v>
      </c>
      <c r="V292" s="698">
        <f t="shared" si="147"/>
        <v>29886.032144715726</v>
      </c>
      <c r="W292" s="699">
        <f t="shared" si="126"/>
        <v>31840.107176709687</v>
      </c>
      <c r="X292" s="699">
        <f t="shared" si="127"/>
        <v>3608.6657520616577</v>
      </c>
      <c r="Y292" s="698">
        <f t="shared" si="116"/>
        <v>705824.55077896884</v>
      </c>
      <c r="Z292" s="698">
        <f t="shared" si="148"/>
        <v>35448.772928771345</v>
      </c>
      <c r="AB292" s="696">
        <f t="shared" si="118"/>
        <v>219</v>
      </c>
      <c r="AC292" s="340"/>
      <c r="AD292" s="340"/>
      <c r="AE292" s="340"/>
      <c r="AF292" s="699">
        <f t="shared" si="128"/>
        <v>27163.217091285347</v>
      </c>
      <c r="AG292" s="699">
        <f t="shared" si="117"/>
        <v>1180.0370848932382</v>
      </c>
      <c r="AH292" s="699">
        <f t="shared" si="129"/>
        <v>0</v>
      </c>
      <c r="AI292" s="698">
        <f t="shared" si="119"/>
        <v>582726.1418533565</v>
      </c>
      <c r="AJ292" s="698">
        <f t="shared" si="130"/>
        <v>28343.254176178587</v>
      </c>
      <c r="AK292" s="699">
        <f t="shared" si="131"/>
        <v>29924.30344493064</v>
      </c>
      <c r="AL292" s="699">
        <f t="shared" si="132"/>
        <v>2180.5366151729904</v>
      </c>
      <c r="AM292" s="699">
        <f t="shared" si="133"/>
        <v>0</v>
      </c>
      <c r="AN292" s="698">
        <f t="shared" si="120"/>
        <v>651025.43288696802</v>
      </c>
      <c r="AO292" s="698">
        <f t="shared" si="134"/>
        <v>32104.84006010363</v>
      </c>
      <c r="AP292" s="699">
        <f t="shared" si="135"/>
        <v>33722.582659682223</v>
      </c>
      <c r="AQ292" s="699">
        <f t="shared" si="136"/>
        <v>3822.0200842816143</v>
      </c>
      <c r="AR292" s="699">
        <f t="shared" si="137"/>
        <v>0</v>
      </c>
      <c r="AS292" s="698">
        <f t="shared" si="121"/>
        <v>747554.85667107569</v>
      </c>
      <c r="AT292" s="698">
        <f t="shared" si="138"/>
        <v>37544.602743963835</v>
      </c>
      <c r="AV292" s="696"/>
      <c r="AW292" s="699">
        <f t="shared" si="149"/>
        <v>45971.785299146482</v>
      </c>
      <c r="AX292" s="699">
        <f t="shared" si="150"/>
        <v>12167.257101698417</v>
      </c>
      <c r="AY292" s="698">
        <f t="shared" si="151"/>
        <v>1087941.5073194944</v>
      </c>
      <c r="AZ292" s="698">
        <f t="shared" si="140"/>
        <v>58139.042400844897</v>
      </c>
      <c r="BA292" s="971"/>
      <c r="BB292" s="699">
        <f t="shared" si="141"/>
        <v>47122.471111695959</v>
      </c>
      <c r="BC292" s="699">
        <f t="shared" si="142"/>
        <v>12471.806729985887</v>
      </c>
      <c r="BD292" s="699">
        <f t="shared" si="143"/>
        <v>0</v>
      </c>
      <c r="BE292" s="698">
        <f t="shared" si="144"/>
        <v>1115172.9678601308</v>
      </c>
      <c r="BF292" s="698">
        <f t="shared" si="145"/>
        <v>59594.277841681847</v>
      </c>
      <c r="BG292" s="971"/>
      <c r="BH292" s="971"/>
      <c r="BI292" s="971"/>
      <c r="BJ292" s="971"/>
      <c r="BK292" s="971"/>
      <c r="BL292" s="971"/>
      <c r="BM292" s="971"/>
      <c r="BN292" s="698"/>
    </row>
    <row r="293" spans="6:66" s="68" customFormat="1" x14ac:dyDescent="0.2">
      <c r="F293" s="340"/>
      <c r="G293" s="260"/>
      <c r="H293" s="261"/>
      <c r="I293" s="261"/>
      <c r="J293" s="260"/>
      <c r="K293" s="696">
        <f t="shared" si="139"/>
        <v>220</v>
      </c>
      <c r="L293" s="340"/>
      <c r="M293" s="340"/>
      <c r="N293" s="340"/>
      <c r="O293" s="699">
        <f t="shared" si="122"/>
        <v>25026.4569338863</v>
      </c>
      <c r="P293" s="699">
        <f t="shared" si="123"/>
        <v>1036.7828126426587</v>
      </c>
      <c r="Q293" s="698">
        <f t="shared" si="114"/>
        <v>510823.48631146725</v>
      </c>
      <c r="R293" s="698">
        <f t="shared" si="146"/>
        <v>26063.239746528958</v>
      </c>
      <c r="S293" s="699">
        <f t="shared" si="124"/>
        <v>27945.396378856996</v>
      </c>
      <c r="T293" s="699">
        <f t="shared" si="125"/>
        <v>1940.635765858731</v>
      </c>
      <c r="U293" s="698">
        <f t="shared" si="115"/>
        <v>578086.80866756744</v>
      </c>
      <c r="V293" s="698">
        <f t="shared" si="147"/>
        <v>29886.032144715726</v>
      </c>
      <c r="W293" s="699">
        <f t="shared" si="126"/>
        <v>31995.86942324186</v>
      </c>
      <c r="X293" s="699">
        <f t="shared" si="127"/>
        <v>3452.9035055294839</v>
      </c>
      <c r="Y293" s="698">
        <f t="shared" si="116"/>
        <v>673828.68135572702</v>
      </c>
      <c r="Z293" s="698">
        <f t="shared" si="148"/>
        <v>35448.772928771345</v>
      </c>
      <c r="AB293" s="696">
        <f t="shared" si="118"/>
        <v>220</v>
      </c>
      <c r="AC293" s="340"/>
      <c r="AD293" s="340"/>
      <c r="AE293" s="340"/>
      <c r="AF293" s="699">
        <f t="shared" si="128"/>
        <v>27215.773514909768</v>
      </c>
      <c r="AG293" s="699">
        <f t="shared" si="117"/>
        <v>1127.4806612688149</v>
      </c>
      <c r="AH293" s="699">
        <f t="shared" si="129"/>
        <v>0</v>
      </c>
      <c r="AI293" s="698">
        <f t="shared" si="119"/>
        <v>555510.36833844671</v>
      </c>
      <c r="AJ293" s="698">
        <f t="shared" si="130"/>
        <v>28343.254176178583</v>
      </c>
      <c r="AK293" s="699">
        <f t="shared" si="131"/>
        <v>30020.12702171431</v>
      </c>
      <c r="AL293" s="699">
        <f t="shared" si="132"/>
        <v>2084.7130383893218</v>
      </c>
      <c r="AM293" s="699">
        <f t="shared" si="133"/>
        <v>0</v>
      </c>
      <c r="AN293" s="698">
        <f t="shared" si="120"/>
        <v>621005.30586525367</v>
      </c>
      <c r="AO293" s="698">
        <f t="shared" si="134"/>
        <v>32104.840060103634</v>
      </c>
      <c r="AP293" s="699">
        <f t="shared" si="135"/>
        <v>33887.554002422592</v>
      </c>
      <c r="AQ293" s="699">
        <f t="shared" si="136"/>
        <v>3657.0487415412449</v>
      </c>
      <c r="AR293" s="699">
        <f t="shared" si="137"/>
        <v>0</v>
      </c>
      <c r="AS293" s="698">
        <f t="shared" si="121"/>
        <v>713667.30266865308</v>
      </c>
      <c r="AT293" s="698">
        <f t="shared" si="138"/>
        <v>37544.602743963835</v>
      </c>
      <c r="AV293" s="696"/>
      <c r="AW293" s="699">
        <f t="shared" si="149"/>
        <v>46465.077453670077</v>
      </c>
      <c r="AX293" s="699">
        <f t="shared" si="150"/>
        <v>11673.964947174818</v>
      </c>
      <c r="AY293" s="698">
        <f t="shared" si="151"/>
        <v>1041476.4298658243</v>
      </c>
      <c r="AZ293" s="698">
        <f t="shared" si="140"/>
        <v>58139.042400844897</v>
      </c>
      <c r="BA293" s="971"/>
      <c r="BB293" s="699">
        <f t="shared" si="141"/>
        <v>47628.110497895643</v>
      </c>
      <c r="BC293" s="699">
        <f t="shared" si="142"/>
        <v>11966.167343786195</v>
      </c>
      <c r="BD293" s="699">
        <f t="shared" si="143"/>
        <v>0</v>
      </c>
      <c r="BE293" s="698">
        <f t="shared" si="144"/>
        <v>1067544.8573622352</v>
      </c>
      <c r="BF293" s="698">
        <f t="shared" si="145"/>
        <v>59594.27784168184</v>
      </c>
      <c r="BG293" s="971"/>
      <c r="BH293" s="971"/>
      <c r="BI293" s="971"/>
      <c r="BJ293" s="971"/>
      <c r="BK293" s="971"/>
      <c r="BL293" s="971"/>
      <c r="BM293" s="971"/>
      <c r="BN293" s="698"/>
    </row>
    <row r="294" spans="6:66" s="68" customFormat="1" x14ac:dyDescent="0.2">
      <c r="F294" s="340"/>
      <c r="G294" s="260"/>
      <c r="H294" s="261"/>
      <c r="I294" s="261"/>
      <c r="J294" s="260"/>
      <c r="K294" s="696">
        <f t="shared" si="139"/>
        <v>221</v>
      </c>
      <c r="L294" s="340"/>
      <c r="M294" s="340"/>
      <c r="N294" s="340"/>
      <c r="O294" s="699">
        <f t="shared" si="122"/>
        <v>25074.879072840442</v>
      </c>
      <c r="P294" s="699">
        <f t="shared" si="123"/>
        <v>988.36067368851786</v>
      </c>
      <c r="Q294" s="698">
        <f t="shared" si="114"/>
        <v>485748.60723862681</v>
      </c>
      <c r="R294" s="698">
        <f t="shared" si="146"/>
        <v>26063.239746528961</v>
      </c>
      <c r="S294" s="699">
        <f t="shared" si="124"/>
        <v>28034.883101266005</v>
      </c>
      <c r="T294" s="699">
        <f t="shared" si="125"/>
        <v>1851.1490434497221</v>
      </c>
      <c r="U294" s="698">
        <f t="shared" si="115"/>
        <v>550051.92556630145</v>
      </c>
      <c r="V294" s="698">
        <f t="shared" si="147"/>
        <v>29886.032144715726</v>
      </c>
      <c r="W294" s="699">
        <f t="shared" si="126"/>
        <v>32152.393660847432</v>
      </c>
      <c r="X294" s="699">
        <f t="shared" si="127"/>
        <v>3296.3792679239086</v>
      </c>
      <c r="Y294" s="698">
        <f t="shared" si="116"/>
        <v>641676.28769487957</v>
      </c>
      <c r="Z294" s="698">
        <f t="shared" si="148"/>
        <v>35448.772928771345</v>
      </c>
      <c r="AB294" s="696">
        <f t="shared" si="118"/>
        <v>221</v>
      </c>
      <c r="AC294" s="340"/>
      <c r="AD294" s="340"/>
      <c r="AE294" s="340"/>
      <c r="AF294" s="699">
        <f t="shared" si="128"/>
        <v>27268.43162669782</v>
      </c>
      <c r="AG294" s="699">
        <f t="shared" si="117"/>
        <v>1074.8225494807652</v>
      </c>
      <c r="AH294" s="699">
        <f t="shared" si="129"/>
        <v>0</v>
      </c>
      <c r="AI294" s="698">
        <f t="shared" si="119"/>
        <v>528241.93671174895</v>
      </c>
      <c r="AJ294" s="698">
        <f t="shared" si="130"/>
        <v>28343.254176178587</v>
      </c>
      <c r="AK294" s="699">
        <f t="shared" si="131"/>
        <v>30116.25744466683</v>
      </c>
      <c r="AL294" s="699">
        <f t="shared" si="132"/>
        <v>1988.5826154368028</v>
      </c>
      <c r="AM294" s="699">
        <f t="shared" si="133"/>
        <v>0</v>
      </c>
      <c r="AN294" s="698">
        <f t="shared" si="120"/>
        <v>590889.04842058686</v>
      </c>
      <c r="AO294" s="698">
        <f t="shared" si="134"/>
        <v>32104.840060103634</v>
      </c>
      <c r="AP294" s="699">
        <f t="shared" si="135"/>
        <v>34053.332387262912</v>
      </c>
      <c r="AQ294" s="699">
        <f t="shared" si="136"/>
        <v>3491.2703567009212</v>
      </c>
      <c r="AR294" s="699">
        <f t="shared" si="137"/>
        <v>0</v>
      </c>
      <c r="AS294" s="698">
        <f t="shared" si="121"/>
        <v>679613.97028139012</v>
      </c>
      <c r="AT294" s="698">
        <f t="shared" si="138"/>
        <v>37544.602743963835</v>
      </c>
      <c r="AV294" s="696"/>
      <c r="AW294" s="699">
        <f t="shared" si="149"/>
        <v>46963.662792874922</v>
      </c>
      <c r="AX294" s="699">
        <f t="shared" si="150"/>
        <v>11175.379607969988</v>
      </c>
      <c r="AY294" s="698">
        <f t="shared" si="151"/>
        <v>994512.76707294933</v>
      </c>
      <c r="AZ294" s="698">
        <f t="shared" si="140"/>
        <v>58139.042400844912</v>
      </c>
      <c r="BA294" s="971"/>
      <c r="BB294" s="699">
        <f t="shared" si="141"/>
        <v>48139.175558573887</v>
      </c>
      <c r="BC294" s="699">
        <f t="shared" si="142"/>
        <v>11455.102283107968</v>
      </c>
      <c r="BD294" s="699">
        <f t="shared" si="143"/>
        <v>0</v>
      </c>
      <c r="BE294" s="698">
        <f t="shared" si="144"/>
        <v>1019405.6818036613</v>
      </c>
      <c r="BF294" s="698">
        <f t="shared" si="145"/>
        <v>59594.277841681855</v>
      </c>
      <c r="BG294" s="971"/>
      <c r="BH294" s="971"/>
      <c r="BI294" s="971"/>
      <c r="BJ294" s="971"/>
      <c r="BK294" s="971"/>
      <c r="BL294" s="971"/>
      <c r="BM294" s="971"/>
      <c r="BN294" s="698"/>
    </row>
    <row r="295" spans="6:66" s="68" customFormat="1" x14ac:dyDescent="0.2">
      <c r="F295" s="340"/>
      <c r="G295" s="260"/>
      <c r="H295" s="261"/>
      <c r="I295" s="261"/>
      <c r="J295" s="260"/>
      <c r="K295" s="696">
        <f t="shared" si="139"/>
        <v>222</v>
      </c>
      <c r="L295" s="340"/>
      <c r="M295" s="340"/>
      <c r="N295" s="340"/>
      <c r="O295" s="699">
        <f t="shared" si="122"/>
        <v>25123.394900787276</v>
      </c>
      <c r="P295" s="699">
        <f t="shared" si="123"/>
        <v>939.84484574168061</v>
      </c>
      <c r="Q295" s="698">
        <f t="shared" si="114"/>
        <v>460625.21233783953</v>
      </c>
      <c r="R295" s="698">
        <f t="shared" si="146"/>
        <v>26063.239746528958</v>
      </c>
      <c r="S295" s="699">
        <f t="shared" si="124"/>
        <v>28124.656377974658</v>
      </c>
      <c r="T295" s="699">
        <f t="shared" si="125"/>
        <v>1761.3757667410732</v>
      </c>
      <c r="U295" s="698">
        <f t="shared" si="115"/>
        <v>521927.26918832678</v>
      </c>
      <c r="V295" s="698">
        <f t="shared" si="147"/>
        <v>29886.032144715729</v>
      </c>
      <c r="W295" s="699">
        <f t="shared" si="126"/>
        <v>32309.683617197326</v>
      </c>
      <c r="X295" s="699">
        <f t="shared" si="127"/>
        <v>3139.08931157402</v>
      </c>
      <c r="Y295" s="698">
        <f t="shared" si="116"/>
        <v>609366.60407768225</v>
      </c>
      <c r="Z295" s="698">
        <f t="shared" si="148"/>
        <v>35448.772928771345</v>
      </c>
      <c r="AB295" s="696">
        <f t="shared" si="118"/>
        <v>222</v>
      </c>
      <c r="AC295" s="340"/>
      <c r="AD295" s="340"/>
      <c r="AE295" s="340"/>
      <c r="AF295" s="699">
        <f t="shared" si="128"/>
        <v>27321.191623399613</v>
      </c>
      <c r="AG295" s="699">
        <f t="shared" si="117"/>
        <v>1022.0625527789706</v>
      </c>
      <c r="AH295" s="699">
        <f t="shared" si="129"/>
        <v>0</v>
      </c>
      <c r="AI295" s="698">
        <f t="shared" si="119"/>
        <v>500920.74508834933</v>
      </c>
      <c r="AJ295" s="698">
        <f t="shared" si="130"/>
        <v>28343.254176178583</v>
      </c>
      <c r="AK295" s="699">
        <f t="shared" si="131"/>
        <v>30212.695696370723</v>
      </c>
      <c r="AL295" s="699">
        <f t="shared" si="132"/>
        <v>1892.1443637329141</v>
      </c>
      <c r="AM295" s="699">
        <f t="shared" si="133"/>
        <v>0</v>
      </c>
      <c r="AN295" s="698">
        <f t="shared" si="120"/>
        <v>560676.35272421618</v>
      </c>
      <c r="AO295" s="698">
        <f t="shared" si="134"/>
        <v>32104.840060103637</v>
      </c>
      <c r="AP295" s="699">
        <f t="shared" si="135"/>
        <v>34219.921762264355</v>
      </c>
      <c r="AQ295" s="699">
        <f t="shared" si="136"/>
        <v>3324.680981699481</v>
      </c>
      <c r="AR295" s="699">
        <f t="shared" si="137"/>
        <v>0</v>
      </c>
      <c r="AS295" s="698">
        <f t="shared" si="121"/>
        <v>645394.04851912579</v>
      </c>
      <c r="AT295" s="698">
        <f t="shared" si="138"/>
        <v>37544.602743963835</v>
      </c>
      <c r="AV295" s="696"/>
      <c r="AW295" s="699">
        <f t="shared" si="149"/>
        <v>47467.598114347995</v>
      </c>
      <c r="AX295" s="699">
        <f t="shared" si="150"/>
        <v>10671.444286496906</v>
      </c>
      <c r="AY295" s="698">
        <f t="shared" si="151"/>
        <v>947045.16895860131</v>
      </c>
      <c r="AZ295" s="698">
        <f t="shared" si="140"/>
        <v>58139.042400844904</v>
      </c>
      <c r="BA295" s="971"/>
      <c r="BB295" s="699">
        <f t="shared" si="141"/>
        <v>48655.724512976121</v>
      </c>
      <c r="BC295" s="699">
        <f t="shared" si="142"/>
        <v>10938.553328705722</v>
      </c>
      <c r="BD295" s="699">
        <f t="shared" si="143"/>
        <v>0</v>
      </c>
      <c r="BE295" s="698">
        <f t="shared" si="144"/>
        <v>970749.95729068515</v>
      </c>
      <c r="BF295" s="698">
        <f t="shared" si="145"/>
        <v>59594.277841681847</v>
      </c>
      <c r="BG295" s="971"/>
      <c r="BH295" s="971"/>
      <c r="BI295" s="971"/>
      <c r="BJ295" s="971"/>
      <c r="BK295" s="971"/>
      <c r="BL295" s="971"/>
      <c r="BM295" s="971"/>
      <c r="BN295" s="698"/>
    </row>
    <row r="296" spans="6:66" s="68" customFormat="1" x14ac:dyDescent="0.2">
      <c r="F296" s="340"/>
      <c r="G296" s="260"/>
      <c r="H296" s="261"/>
      <c r="I296" s="261"/>
      <c r="J296" s="260"/>
      <c r="K296" s="696">
        <f t="shared" si="139"/>
        <v>223</v>
      </c>
      <c r="L296" s="340"/>
      <c r="M296" s="340"/>
      <c r="N296" s="340"/>
      <c r="O296" s="699">
        <f t="shared" si="122"/>
        <v>25172.004598999833</v>
      </c>
      <c r="P296" s="699">
        <f t="shared" si="123"/>
        <v>891.2351475291274</v>
      </c>
      <c r="Q296" s="698">
        <f t="shared" si="114"/>
        <v>435453.20773883967</v>
      </c>
      <c r="R296" s="698">
        <f t="shared" si="146"/>
        <v>26063.239746528961</v>
      </c>
      <c r="S296" s="699">
        <f t="shared" si="124"/>
        <v>28214.717126586856</v>
      </c>
      <c r="T296" s="699">
        <f t="shared" si="125"/>
        <v>1671.3150181288711</v>
      </c>
      <c r="U296" s="698">
        <f t="shared" si="115"/>
        <v>493712.5520617399</v>
      </c>
      <c r="V296" s="698">
        <f t="shared" si="147"/>
        <v>29886.032144715726</v>
      </c>
      <c r="W296" s="699">
        <f t="shared" si="126"/>
        <v>32467.743038198259</v>
      </c>
      <c r="X296" s="699">
        <f t="shared" si="127"/>
        <v>2981.0298905730851</v>
      </c>
      <c r="Y296" s="698">
        <f t="shared" si="116"/>
        <v>576898.86103948404</v>
      </c>
      <c r="Z296" s="698">
        <f t="shared" si="148"/>
        <v>35448.772928771345</v>
      </c>
      <c r="AB296" s="696">
        <f t="shared" si="118"/>
        <v>223</v>
      </c>
      <c r="AC296" s="340"/>
      <c r="AD296" s="340"/>
      <c r="AE296" s="340"/>
      <c r="AF296" s="699">
        <f t="shared" si="128"/>
        <v>27374.053702145953</v>
      </c>
      <c r="AG296" s="699">
        <f t="shared" si="117"/>
        <v>969.20047403263129</v>
      </c>
      <c r="AH296" s="699">
        <f t="shared" si="129"/>
        <v>0</v>
      </c>
      <c r="AI296" s="698">
        <f t="shared" si="119"/>
        <v>473546.6913862034</v>
      </c>
      <c r="AJ296" s="698">
        <f t="shared" si="130"/>
        <v>28343.254176178583</v>
      </c>
      <c r="AK296" s="699">
        <f t="shared" si="131"/>
        <v>30309.442762554914</v>
      </c>
      <c r="AL296" s="699">
        <f t="shared" si="132"/>
        <v>1795.3972975487143</v>
      </c>
      <c r="AM296" s="699">
        <f t="shared" si="133"/>
        <v>0</v>
      </c>
      <c r="AN296" s="698">
        <f t="shared" si="120"/>
        <v>530366.90996166132</v>
      </c>
      <c r="AO296" s="698">
        <f t="shared" si="134"/>
        <v>32104.84006010363</v>
      </c>
      <c r="AP296" s="699">
        <f t="shared" si="135"/>
        <v>34387.32609480204</v>
      </c>
      <c r="AQ296" s="699">
        <f t="shared" si="136"/>
        <v>3157.2766491617931</v>
      </c>
      <c r="AR296" s="699">
        <f t="shared" si="137"/>
        <v>0</v>
      </c>
      <c r="AS296" s="698">
        <f t="shared" si="121"/>
        <v>611006.72242432379</v>
      </c>
      <c r="AT296" s="698">
        <f t="shared" si="138"/>
        <v>37544.602743963835</v>
      </c>
      <c r="AV296" s="696"/>
      <c r="AW296" s="699">
        <f t="shared" si="149"/>
        <v>47976.940825132857</v>
      </c>
      <c r="AX296" s="699">
        <f t="shared" si="150"/>
        <v>10162.101575712044</v>
      </c>
      <c r="AY296" s="698">
        <f t="shared" si="151"/>
        <v>899068.22813346842</v>
      </c>
      <c r="AZ296" s="698">
        <f t="shared" si="140"/>
        <v>58139.042400844904</v>
      </c>
      <c r="BA296" s="971"/>
      <c r="BB296" s="699">
        <f t="shared" si="141"/>
        <v>49177.816205059236</v>
      </c>
      <c r="BC296" s="699">
        <f t="shared" si="142"/>
        <v>10416.461636622618</v>
      </c>
      <c r="BD296" s="699">
        <f t="shared" si="143"/>
        <v>0</v>
      </c>
      <c r="BE296" s="698">
        <f t="shared" si="144"/>
        <v>921572.14108562586</v>
      </c>
      <c r="BF296" s="698">
        <f t="shared" si="145"/>
        <v>59594.277841681855</v>
      </c>
      <c r="BG296" s="971"/>
      <c r="BH296" s="971"/>
      <c r="BI296" s="971"/>
      <c r="BJ296" s="971"/>
      <c r="BK296" s="971"/>
      <c r="BL296" s="971"/>
      <c r="BM296" s="971"/>
      <c r="BN296" s="698"/>
    </row>
    <row r="297" spans="6:66" s="68" customFormat="1" x14ac:dyDescent="0.2">
      <c r="F297" s="340"/>
      <c r="G297" s="260"/>
      <c r="H297" s="261"/>
      <c r="I297" s="261"/>
      <c r="J297" s="260"/>
      <c r="K297" s="696">
        <f t="shared" si="139"/>
        <v>224</v>
      </c>
      <c r="L297" s="340"/>
      <c r="M297" s="340"/>
      <c r="N297" s="340"/>
      <c r="O297" s="699">
        <f t="shared" si="122"/>
        <v>25220.708349101853</v>
      </c>
      <c r="P297" s="699">
        <f t="shared" si="123"/>
        <v>842.53139742710425</v>
      </c>
      <c r="Q297" s="698">
        <f t="shared" si="114"/>
        <v>410232.49938973784</v>
      </c>
      <c r="R297" s="698">
        <f t="shared" si="146"/>
        <v>26063.239746528958</v>
      </c>
      <c r="S297" s="699">
        <f t="shared" si="124"/>
        <v>28305.066267644874</v>
      </c>
      <c r="T297" s="699">
        <f t="shared" si="125"/>
        <v>1580.9658770708527</v>
      </c>
      <c r="U297" s="698">
        <f t="shared" si="115"/>
        <v>465407.48579409503</v>
      </c>
      <c r="V297" s="698">
        <f t="shared" si="147"/>
        <v>29886.032144715726</v>
      </c>
      <c r="W297" s="699">
        <f t="shared" si="126"/>
        <v>32626.575688082004</v>
      </c>
      <c r="X297" s="699">
        <f t="shared" si="127"/>
        <v>2822.1972406893437</v>
      </c>
      <c r="Y297" s="698">
        <f t="shared" si="116"/>
        <v>544272.28535140201</v>
      </c>
      <c r="Z297" s="698">
        <f t="shared" si="148"/>
        <v>35448.772928771345</v>
      </c>
      <c r="AB297" s="696">
        <f t="shared" si="118"/>
        <v>224</v>
      </c>
      <c r="AC297" s="340"/>
      <c r="AD297" s="340"/>
      <c r="AE297" s="340"/>
      <c r="AF297" s="699">
        <f t="shared" si="128"/>
        <v>27427.018060449052</v>
      </c>
      <c r="AG297" s="699">
        <f t="shared" si="117"/>
        <v>916.23611572953268</v>
      </c>
      <c r="AH297" s="699">
        <f t="shared" si="129"/>
        <v>0</v>
      </c>
      <c r="AI297" s="698">
        <f t="shared" si="119"/>
        <v>446119.67332575435</v>
      </c>
      <c r="AJ297" s="698">
        <f t="shared" si="130"/>
        <v>28343.254176178583</v>
      </c>
      <c r="AK297" s="699">
        <f t="shared" si="131"/>
        <v>30406.499632104871</v>
      </c>
      <c r="AL297" s="699">
        <f t="shared" si="132"/>
        <v>1698.3404279987599</v>
      </c>
      <c r="AM297" s="699">
        <f t="shared" si="133"/>
        <v>0</v>
      </c>
      <c r="AN297" s="698">
        <f t="shared" si="120"/>
        <v>499960.41032955644</v>
      </c>
      <c r="AO297" s="698">
        <f t="shared" si="134"/>
        <v>32104.84006010363</v>
      </c>
      <c r="AP297" s="699">
        <f t="shared" si="135"/>
        <v>34555.549371659567</v>
      </c>
      <c r="AQ297" s="699">
        <f t="shared" si="136"/>
        <v>2989.0533723042704</v>
      </c>
      <c r="AR297" s="699">
        <f t="shared" si="137"/>
        <v>0</v>
      </c>
      <c r="AS297" s="698">
        <f t="shared" si="121"/>
        <v>576451.17305266426</v>
      </c>
      <c r="AT297" s="698">
        <f t="shared" si="138"/>
        <v>37544.602743963835</v>
      </c>
      <c r="AV297" s="696"/>
      <c r="AW297" s="699">
        <f t="shared" si="149"/>
        <v>48491.748948269211</v>
      </c>
      <c r="AX297" s="699">
        <f t="shared" si="150"/>
        <v>9647.2934525756937</v>
      </c>
      <c r="AY297" s="698">
        <f t="shared" si="151"/>
        <v>850576.47918519925</v>
      </c>
      <c r="AZ297" s="698">
        <f t="shared" si="140"/>
        <v>58139.042400844904</v>
      </c>
      <c r="BA297" s="971"/>
      <c r="BB297" s="699">
        <f t="shared" si="141"/>
        <v>49705.510110194758</v>
      </c>
      <c r="BC297" s="699">
        <f t="shared" si="142"/>
        <v>9888.7677314870816</v>
      </c>
      <c r="BD297" s="699">
        <f t="shared" si="143"/>
        <v>0</v>
      </c>
      <c r="BE297" s="698">
        <f t="shared" si="144"/>
        <v>871866.63097543106</v>
      </c>
      <c r="BF297" s="698">
        <f t="shared" si="145"/>
        <v>59594.27784168184</v>
      </c>
      <c r="BG297" s="971"/>
      <c r="BH297" s="971"/>
      <c r="BI297" s="971"/>
      <c r="BJ297" s="971"/>
      <c r="BK297" s="971"/>
      <c r="BL297" s="971"/>
      <c r="BM297" s="971"/>
      <c r="BN297" s="698"/>
    </row>
    <row r="298" spans="6:66" s="68" customFormat="1" x14ac:dyDescent="0.2">
      <c r="F298" s="340"/>
      <c r="G298" s="260"/>
      <c r="H298" s="261"/>
      <c r="I298" s="261"/>
      <c r="J298" s="260"/>
      <c r="K298" s="696">
        <f t="shared" si="139"/>
        <v>225</v>
      </c>
      <c r="L298" s="340"/>
      <c r="M298" s="340"/>
      <c r="N298" s="340"/>
      <c r="O298" s="699">
        <f t="shared" si="122"/>
        <v>25269.506333068512</v>
      </c>
      <c r="P298" s="699">
        <f t="shared" si="123"/>
        <v>793.73341346044504</v>
      </c>
      <c r="Q298" s="698">
        <f t="shared" si="114"/>
        <v>384962.99305666931</v>
      </c>
      <c r="R298" s="698">
        <f t="shared" si="146"/>
        <v>26063.239746528958</v>
      </c>
      <c r="S298" s="699">
        <f t="shared" si="124"/>
        <v>28395.704724638734</v>
      </c>
      <c r="T298" s="699">
        <f t="shared" si="125"/>
        <v>1490.3274200769949</v>
      </c>
      <c r="U298" s="698">
        <f t="shared" si="115"/>
        <v>437011.78106945631</v>
      </c>
      <c r="V298" s="698">
        <f t="shared" si="147"/>
        <v>29886.032144715729</v>
      </c>
      <c r="W298" s="699">
        <f t="shared" si="126"/>
        <v>32786.185349494983</v>
      </c>
      <c r="X298" s="699">
        <f t="shared" si="127"/>
        <v>2662.5875792763618</v>
      </c>
      <c r="Y298" s="698">
        <f t="shared" si="116"/>
        <v>511486.10000190703</v>
      </c>
      <c r="Z298" s="698">
        <f t="shared" si="148"/>
        <v>35448.772928771345</v>
      </c>
      <c r="AB298" s="696">
        <f t="shared" si="118"/>
        <v>225</v>
      </c>
      <c r="AC298" s="340"/>
      <c r="AD298" s="340"/>
      <c r="AE298" s="340"/>
      <c r="AF298" s="699">
        <f t="shared" si="128"/>
        <v>27480.08489620328</v>
      </c>
      <c r="AG298" s="699">
        <f t="shared" si="117"/>
        <v>863.1692799753049</v>
      </c>
      <c r="AH298" s="699">
        <f t="shared" si="129"/>
        <v>0</v>
      </c>
      <c r="AI298" s="698">
        <f t="shared" si="119"/>
        <v>418639.58842955105</v>
      </c>
      <c r="AJ298" s="698">
        <f t="shared" si="130"/>
        <v>28343.254176178583</v>
      </c>
      <c r="AK298" s="699">
        <f t="shared" si="131"/>
        <v>30503.867297072633</v>
      </c>
      <c r="AL298" s="699">
        <f t="shared" si="132"/>
        <v>1600.9727630309999</v>
      </c>
      <c r="AM298" s="699">
        <f t="shared" si="133"/>
        <v>0</v>
      </c>
      <c r="AN298" s="698">
        <f t="shared" si="120"/>
        <v>469456.54303248378</v>
      </c>
      <c r="AO298" s="698">
        <f t="shared" si="134"/>
        <v>32104.840060103634</v>
      </c>
      <c r="AP298" s="699">
        <f t="shared" si="135"/>
        <v>34724.59559912391</v>
      </c>
      <c r="AQ298" s="699">
        <f t="shared" si="136"/>
        <v>2820.0071448399253</v>
      </c>
      <c r="AR298" s="699">
        <f t="shared" si="137"/>
        <v>0</v>
      </c>
      <c r="AS298" s="698">
        <f t="shared" si="121"/>
        <v>541726.57745354041</v>
      </c>
      <c r="AT298" s="698">
        <f t="shared" si="138"/>
        <v>37544.602743963835</v>
      </c>
      <c r="AV298" s="696"/>
      <c r="AW298" s="699">
        <f t="shared" si="149"/>
        <v>49012.081129402781</v>
      </c>
      <c r="AX298" s="699">
        <f t="shared" si="150"/>
        <v>9126.9612714421237</v>
      </c>
      <c r="AY298" s="698">
        <f t="shared" si="151"/>
        <v>801564.39805579651</v>
      </c>
      <c r="AZ298" s="698">
        <f t="shared" si="140"/>
        <v>58139.042400844904</v>
      </c>
      <c r="BA298" s="971"/>
      <c r="BB298" s="699">
        <f t="shared" si="141"/>
        <v>50238.866341944326</v>
      </c>
      <c r="BC298" s="699">
        <f t="shared" si="142"/>
        <v>9355.4114997375254</v>
      </c>
      <c r="BD298" s="699">
        <f t="shared" si="143"/>
        <v>0</v>
      </c>
      <c r="BE298" s="698">
        <f t="shared" si="144"/>
        <v>821627.76463348675</v>
      </c>
      <c r="BF298" s="698">
        <f t="shared" si="145"/>
        <v>59594.277841681847</v>
      </c>
      <c r="BG298" s="971"/>
      <c r="BH298" s="971"/>
      <c r="BI298" s="971"/>
      <c r="BJ298" s="971"/>
      <c r="BK298" s="971"/>
      <c r="BL298" s="971"/>
      <c r="BM298" s="971"/>
      <c r="BN298" s="698"/>
    </row>
    <row r="299" spans="6:66" s="68" customFormat="1" x14ac:dyDescent="0.2">
      <c r="F299" s="340"/>
      <c r="G299" s="260"/>
      <c r="H299" s="261"/>
      <c r="I299" s="261"/>
      <c r="J299" s="260"/>
      <c r="K299" s="696">
        <f t="shared" si="139"/>
        <v>226</v>
      </c>
      <c r="L299" s="340"/>
      <c r="M299" s="340"/>
      <c r="N299" s="340"/>
      <c r="O299" s="699">
        <f t="shared" si="122"/>
        <v>25318.398733227066</v>
      </c>
      <c r="P299" s="699">
        <f t="shared" si="123"/>
        <v>744.84101330189105</v>
      </c>
      <c r="Q299" s="698">
        <f t="shared" ref="Q299:Q362" si="152">IFERROR(Q298-O299,"")</f>
        <v>359644.59432344226</v>
      </c>
      <c r="R299" s="698">
        <f t="shared" si="146"/>
        <v>26063.239746528958</v>
      </c>
      <c r="S299" s="699">
        <f t="shared" si="124"/>
        <v>28486.63342401565</v>
      </c>
      <c r="T299" s="699">
        <f t="shared" si="125"/>
        <v>1399.3987207000764</v>
      </c>
      <c r="U299" s="698">
        <f t="shared" si="115"/>
        <v>408525.14764544065</v>
      </c>
      <c r="V299" s="698">
        <f t="shared" si="147"/>
        <v>29886.032144715726</v>
      </c>
      <c r="W299" s="699">
        <f t="shared" si="126"/>
        <v>32946.575823588399</v>
      </c>
      <c r="X299" s="699">
        <f t="shared" si="127"/>
        <v>2502.1971051829473</v>
      </c>
      <c r="Y299" s="698">
        <f t="shared" si="116"/>
        <v>478539.52417831862</v>
      </c>
      <c r="Z299" s="698">
        <f t="shared" si="148"/>
        <v>35448.772928771345</v>
      </c>
      <c r="AB299" s="696">
        <f t="shared" si="118"/>
        <v>226</v>
      </c>
      <c r="AC299" s="340"/>
      <c r="AD299" s="340"/>
      <c r="AE299" s="340"/>
      <c r="AF299" s="699">
        <f t="shared" si="128"/>
        <v>27533.254407685898</v>
      </c>
      <c r="AG299" s="699">
        <f t="shared" si="117"/>
        <v>809.99976849268569</v>
      </c>
      <c r="AH299" s="699">
        <f t="shared" si="129"/>
        <v>0</v>
      </c>
      <c r="AI299" s="698">
        <f t="shared" si="119"/>
        <v>391106.33402186516</v>
      </c>
      <c r="AJ299" s="698">
        <f t="shared" si="130"/>
        <v>28343.254176178583</v>
      </c>
      <c r="AK299" s="699">
        <f t="shared" si="131"/>
        <v>30601.546752686994</v>
      </c>
      <c r="AL299" s="699">
        <f t="shared" si="132"/>
        <v>1503.2933074166356</v>
      </c>
      <c r="AM299" s="699">
        <f t="shared" si="133"/>
        <v>0</v>
      </c>
      <c r="AN299" s="698">
        <f t="shared" si="120"/>
        <v>438854.99627979676</v>
      </c>
      <c r="AO299" s="698">
        <f t="shared" si="134"/>
        <v>32104.84006010363</v>
      </c>
      <c r="AP299" s="699">
        <f t="shared" si="135"/>
        <v>34894.468803080876</v>
      </c>
      <c r="AQ299" s="699">
        <f t="shared" si="136"/>
        <v>2650.1339408829622</v>
      </c>
      <c r="AR299" s="699">
        <f t="shared" si="137"/>
        <v>0</v>
      </c>
      <c r="AS299" s="698">
        <f t="shared" si="121"/>
        <v>506832.10865045956</v>
      </c>
      <c r="AT299" s="698">
        <f t="shared" si="138"/>
        <v>37544.602743963835</v>
      </c>
      <c r="AV299" s="696"/>
      <c r="AW299" s="699">
        <f t="shared" si="149"/>
        <v>49537.996643466082</v>
      </c>
      <c r="AX299" s="699">
        <f t="shared" si="150"/>
        <v>8601.0457573788208</v>
      </c>
      <c r="AY299" s="698">
        <f t="shared" si="151"/>
        <v>752026.40141233045</v>
      </c>
      <c r="AZ299" s="698">
        <f t="shared" si="140"/>
        <v>58139.042400844904</v>
      </c>
      <c r="BA299" s="971"/>
      <c r="BB299" s="699">
        <f t="shared" si="141"/>
        <v>50777.945658907476</v>
      </c>
      <c r="BC299" s="699">
        <f t="shared" si="142"/>
        <v>8816.3321827743694</v>
      </c>
      <c r="BD299" s="699">
        <f t="shared" si="143"/>
        <v>0</v>
      </c>
      <c r="BE299" s="698">
        <f t="shared" si="144"/>
        <v>770849.81897457922</v>
      </c>
      <c r="BF299" s="698">
        <f t="shared" si="145"/>
        <v>59594.277841681847</v>
      </c>
      <c r="BG299" s="971"/>
      <c r="BH299" s="971"/>
      <c r="BI299" s="971"/>
      <c r="BJ299" s="971"/>
      <c r="BK299" s="971"/>
      <c r="BL299" s="971"/>
      <c r="BM299" s="971"/>
      <c r="BN299" s="698"/>
    </row>
    <row r="300" spans="6:66" s="68" customFormat="1" x14ac:dyDescent="0.2">
      <c r="F300" s="340"/>
      <c r="G300" s="260"/>
      <c r="H300" s="261"/>
      <c r="I300" s="261"/>
      <c r="J300" s="260"/>
      <c r="K300" s="696">
        <f t="shared" si="139"/>
        <v>227</v>
      </c>
      <c r="L300" s="340"/>
      <c r="M300" s="340"/>
      <c r="N300" s="340"/>
      <c r="O300" s="699">
        <f t="shared" si="122"/>
        <v>25367.38573225755</v>
      </c>
      <c r="P300" s="699">
        <f t="shared" si="123"/>
        <v>695.85401427140982</v>
      </c>
      <c r="Q300" s="698">
        <f t="shared" si="152"/>
        <v>334277.2085911847</v>
      </c>
      <c r="R300" s="698">
        <f t="shared" si="146"/>
        <v>26063.239746528958</v>
      </c>
      <c r="S300" s="699">
        <f t="shared" si="124"/>
        <v>28577.853295189521</v>
      </c>
      <c r="T300" s="699">
        <f t="shared" si="125"/>
        <v>1308.1788495262056</v>
      </c>
      <c r="U300" s="698">
        <f t="shared" si="115"/>
        <v>379947.29435025115</v>
      </c>
      <c r="V300" s="698">
        <f t="shared" si="147"/>
        <v>29886.032144715726</v>
      </c>
      <c r="W300" s="699">
        <f t="shared" si="126"/>
        <v>33107.750930108727</v>
      </c>
      <c r="X300" s="699">
        <f t="shared" si="127"/>
        <v>2341.0219986626216</v>
      </c>
      <c r="Y300" s="698">
        <f t="shared" si="116"/>
        <v>445431.77324820991</v>
      </c>
      <c r="Z300" s="698">
        <f t="shared" si="148"/>
        <v>35448.772928771345</v>
      </c>
      <c r="AB300" s="696">
        <f t="shared" si="118"/>
        <v>227</v>
      </c>
      <c r="AC300" s="340"/>
      <c r="AD300" s="340"/>
      <c r="AE300" s="340"/>
      <c r="AF300" s="699">
        <f t="shared" si="128"/>
        <v>27586.526793557809</v>
      </c>
      <c r="AG300" s="699">
        <f t="shared" si="117"/>
        <v>756.7273826207778</v>
      </c>
      <c r="AH300" s="699">
        <f t="shared" si="129"/>
        <v>0</v>
      </c>
      <c r="AI300" s="698">
        <f t="shared" si="119"/>
        <v>363519.80722830736</v>
      </c>
      <c r="AJ300" s="698">
        <f t="shared" si="130"/>
        <v>28343.254176178587</v>
      </c>
      <c r="AK300" s="699">
        <f t="shared" si="131"/>
        <v>30699.538997363685</v>
      </c>
      <c r="AL300" s="699">
        <f t="shared" si="132"/>
        <v>1405.3010627399465</v>
      </c>
      <c r="AM300" s="699">
        <f t="shared" si="133"/>
        <v>0</v>
      </c>
      <c r="AN300" s="698">
        <f t="shared" si="120"/>
        <v>408155.45728243305</v>
      </c>
      <c r="AO300" s="698">
        <f t="shared" si="134"/>
        <v>32104.84006010363</v>
      </c>
      <c r="AP300" s="699">
        <f t="shared" si="135"/>
        <v>35065.173029110949</v>
      </c>
      <c r="AQ300" s="699">
        <f t="shared" si="136"/>
        <v>2479.4297148528904</v>
      </c>
      <c r="AR300" s="699">
        <f t="shared" si="137"/>
        <v>0</v>
      </c>
      <c r="AS300" s="698">
        <f t="shared" si="121"/>
        <v>471766.93562134862</v>
      </c>
      <c r="AT300" s="698">
        <f t="shared" si="138"/>
        <v>37544.602743963842</v>
      </c>
      <c r="AV300" s="696"/>
      <c r="AW300" s="699">
        <f t="shared" si="149"/>
        <v>50069.555401430858</v>
      </c>
      <c r="AX300" s="699">
        <f t="shared" si="150"/>
        <v>8069.4869994140363</v>
      </c>
      <c r="AY300" s="698">
        <f t="shared" si="151"/>
        <v>701956.84601089964</v>
      </c>
      <c r="AZ300" s="698">
        <f t="shared" si="140"/>
        <v>58139.042400844897</v>
      </c>
      <c r="BA300" s="971"/>
      <c r="BB300" s="699">
        <f t="shared" si="141"/>
        <v>51322.809471643275</v>
      </c>
      <c r="BC300" s="699">
        <f t="shared" si="142"/>
        <v>8271.4683700385704</v>
      </c>
      <c r="BD300" s="699">
        <f t="shared" si="143"/>
        <v>0</v>
      </c>
      <c r="BE300" s="698">
        <f t="shared" si="144"/>
        <v>719527.00950293592</v>
      </c>
      <c r="BF300" s="698">
        <f t="shared" si="145"/>
        <v>59594.277841681847</v>
      </c>
      <c r="BG300" s="971"/>
      <c r="BH300" s="971"/>
      <c r="BI300" s="971"/>
      <c r="BJ300" s="971"/>
      <c r="BK300" s="971"/>
      <c r="BL300" s="971"/>
      <c r="BM300" s="971"/>
      <c r="BN300" s="698"/>
    </row>
    <row r="301" spans="6:66" s="68" customFormat="1" x14ac:dyDescent="0.2">
      <c r="F301" s="340"/>
      <c r="G301" s="260"/>
      <c r="H301" s="261"/>
      <c r="I301" s="261"/>
      <c r="J301" s="260"/>
      <c r="K301" s="696">
        <f t="shared" si="139"/>
        <v>228</v>
      </c>
      <c r="L301" s="340"/>
      <c r="M301" s="340"/>
      <c r="N301" s="340"/>
      <c r="O301" s="699">
        <f t="shared" si="122"/>
        <v>25416.467513193442</v>
      </c>
      <c r="P301" s="699">
        <f t="shared" si="123"/>
        <v>646.77223333551296</v>
      </c>
      <c r="Q301" s="698">
        <f t="shared" si="152"/>
        <v>308860.74107799126</v>
      </c>
      <c r="R301" s="698">
        <f t="shared" si="146"/>
        <v>26063.239746528954</v>
      </c>
      <c r="S301" s="699">
        <f t="shared" si="124"/>
        <v>28669.365270550403</v>
      </c>
      <c r="T301" s="699">
        <f t="shared" si="125"/>
        <v>1216.666874165325</v>
      </c>
      <c r="U301" s="698">
        <f t="shared" si="115"/>
        <v>351277.92907970073</v>
      </c>
      <c r="V301" s="698">
        <f t="shared" si="147"/>
        <v>29886.032144715729</v>
      </c>
      <c r="W301" s="699">
        <f t="shared" si="126"/>
        <v>33269.714507488687</v>
      </c>
      <c r="X301" s="699">
        <f t="shared" si="127"/>
        <v>2179.0584212826557</v>
      </c>
      <c r="Y301" s="698">
        <f t="shared" si="116"/>
        <v>412162.0587407212</v>
      </c>
      <c r="Z301" s="698">
        <f t="shared" si="148"/>
        <v>35448.772928771345</v>
      </c>
      <c r="AB301" s="696">
        <f t="shared" si="118"/>
        <v>228</v>
      </c>
      <c r="AC301" s="340"/>
      <c r="AD301" s="340"/>
      <c r="AE301" s="340"/>
      <c r="AF301" s="699">
        <f t="shared" si="128"/>
        <v>27639.902252864274</v>
      </c>
      <c r="AG301" s="699">
        <f t="shared" si="117"/>
        <v>703.3519233143071</v>
      </c>
      <c r="AH301" s="699">
        <f t="shared" si="129"/>
        <v>0</v>
      </c>
      <c r="AI301" s="698">
        <f t="shared" si="119"/>
        <v>335879.90497544309</v>
      </c>
      <c r="AJ301" s="698">
        <f t="shared" si="130"/>
        <v>28343.254176178583</v>
      </c>
      <c r="AK301" s="699">
        <f t="shared" si="131"/>
        <v>30797.845032715544</v>
      </c>
      <c r="AL301" s="699">
        <f t="shared" si="132"/>
        <v>1306.9950273880875</v>
      </c>
      <c r="AM301" s="699">
        <f t="shared" si="133"/>
        <v>0</v>
      </c>
      <c r="AN301" s="698">
        <f t="shared" si="120"/>
        <v>377357.61224971752</v>
      </c>
      <c r="AO301" s="698">
        <f t="shared" si="134"/>
        <v>32104.84006010363</v>
      </c>
      <c r="AP301" s="699">
        <f t="shared" si="135"/>
        <v>35236.712342585648</v>
      </c>
      <c r="AQ301" s="699">
        <f t="shared" si="136"/>
        <v>2307.890401378188</v>
      </c>
      <c r="AR301" s="699">
        <f t="shared" si="137"/>
        <v>0</v>
      </c>
      <c r="AS301" s="698">
        <f t="shared" si="121"/>
        <v>436530.22327876295</v>
      </c>
      <c r="AT301" s="698">
        <f t="shared" si="138"/>
        <v>37544.602743963835</v>
      </c>
      <c r="AV301" s="696"/>
      <c r="AW301" s="699">
        <f t="shared" si="149"/>
        <v>50606.817957133018</v>
      </c>
      <c r="AX301" s="699">
        <f t="shared" si="150"/>
        <v>7532.2244437118779</v>
      </c>
      <c r="AY301" s="698">
        <f t="shared" si="151"/>
        <v>651350.02805376658</v>
      </c>
      <c r="AZ301" s="698">
        <f t="shared" si="140"/>
        <v>58139.042400844897</v>
      </c>
      <c r="BA301" s="971"/>
      <c r="BB301" s="699">
        <f t="shared" si="141"/>
        <v>51873.519849665965</v>
      </c>
      <c r="BC301" s="699">
        <f t="shared" si="142"/>
        <v>7720.7579920158769</v>
      </c>
      <c r="BD301" s="699">
        <f t="shared" si="143"/>
        <v>0</v>
      </c>
      <c r="BE301" s="698">
        <f t="shared" si="144"/>
        <v>667653.48965326999</v>
      </c>
      <c r="BF301" s="698">
        <f t="shared" si="145"/>
        <v>59594.27784168184</v>
      </c>
      <c r="BG301" s="971"/>
      <c r="BH301" s="971"/>
      <c r="BI301" s="971"/>
      <c r="BJ301" s="971"/>
      <c r="BK301" s="971"/>
      <c r="BL301" s="971"/>
      <c r="BM301" s="971"/>
      <c r="BN301" s="698"/>
    </row>
    <row r="302" spans="6:66" s="68" customFormat="1" x14ac:dyDescent="0.2">
      <c r="F302" s="340"/>
      <c r="G302" s="260"/>
      <c r="H302" s="261"/>
      <c r="I302" s="261"/>
      <c r="J302" s="260"/>
      <c r="K302" s="696">
        <f t="shared" si="139"/>
        <v>229</v>
      </c>
      <c r="L302" s="340"/>
      <c r="M302" s="340"/>
      <c r="N302" s="340"/>
      <c r="O302" s="699">
        <f t="shared" si="122"/>
        <v>25465.644259422384</v>
      </c>
      <c r="P302" s="699">
        <f t="shared" si="123"/>
        <v>597.59548710657123</v>
      </c>
      <c r="Q302" s="698">
        <f t="shared" si="152"/>
        <v>283395.09681856888</v>
      </c>
      <c r="R302" s="698">
        <f t="shared" si="146"/>
        <v>26063.239746528954</v>
      </c>
      <c r="S302" s="699">
        <f t="shared" si="124"/>
        <v>28761.170285474047</v>
      </c>
      <c r="T302" s="699">
        <f t="shared" si="125"/>
        <v>1124.8618592416769</v>
      </c>
      <c r="U302" s="698">
        <f t="shared" si="115"/>
        <v>322516.75879422668</v>
      </c>
      <c r="V302" s="698">
        <f t="shared" si="147"/>
        <v>29886.032144715726</v>
      </c>
      <c r="W302" s="699">
        <f t="shared" si="126"/>
        <v>33432.470412938696</v>
      </c>
      <c r="X302" s="699">
        <f t="shared" si="127"/>
        <v>2016.3025158326529</v>
      </c>
      <c r="Y302" s="698">
        <f t="shared" si="116"/>
        <v>378729.58832778252</v>
      </c>
      <c r="Z302" s="698">
        <f t="shared" si="148"/>
        <v>35448.772928771352</v>
      </c>
      <c r="AB302" s="696">
        <f t="shared" si="118"/>
        <v>229</v>
      </c>
      <c r="AC302" s="340"/>
      <c r="AD302" s="340"/>
      <c r="AE302" s="340"/>
      <c r="AF302" s="699">
        <f t="shared" si="128"/>
        <v>27693.380985035707</v>
      </c>
      <c r="AG302" s="699">
        <f t="shared" si="117"/>
        <v>649.87319114287982</v>
      </c>
      <c r="AH302" s="699">
        <f t="shared" si="129"/>
        <v>0</v>
      </c>
      <c r="AI302" s="698">
        <f t="shared" si="119"/>
        <v>308186.52399040735</v>
      </c>
      <c r="AJ302" s="698">
        <f t="shared" si="130"/>
        <v>28343.254176178587</v>
      </c>
      <c r="AK302" s="699">
        <f t="shared" si="131"/>
        <v>30896.465863562786</v>
      </c>
      <c r="AL302" s="699">
        <f t="shared" si="132"/>
        <v>1208.374196540849</v>
      </c>
      <c r="AM302" s="699">
        <f t="shared" si="133"/>
        <v>0</v>
      </c>
      <c r="AN302" s="698">
        <f t="shared" si="120"/>
        <v>346461.14638615475</v>
      </c>
      <c r="AO302" s="698">
        <f t="shared" si="134"/>
        <v>32104.840060103634</v>
      </c>
      <c r="AP302" s="699">
        <f t="shared" si="135"/>
        <v>35409.090828764362</v>
      </c>
      <c r="AQ302" s="699">
        <f t="shared" si="136"/>
        <v>2135.5119151994759</v>
      </c>
      <c r="AR302" s="699">
        <f t="shared" si="137"/>
        <v>0</v>
      </c>
      <c r="AS302" s="698">
        <f t="shared" si="121"/>
        <v>401121.13244999858</v>
      </c>
      <c r="AT302" s="698">
        <f t="shared" si="138"/>
        <v>37544.602743963835</v>
      </c>
      <c r="AV302" s="696"/>
      <c r="AW302" s="699">
        <f t="shared" si="149"/>
        <v>51149.845514170731</v>
      </c>
      <c r="AX302" s="699">
        <f t="shared" si="150"/>
        <v>6989.196886674169</v>
      </c>
      <c r="AY302" s="698">
        <f t="shared" si="151"/>
        <v>600200.18253959587</v>
      </c>
      <c r="AZ302" s="698">
        <f t="shared" si="140"/>
        <v>58139.042400844897</v>
      </c>
      <c r="BA302" s="971"/>
      <c r="BB302" s="699">
        <f t="shared" si="141"/>
        <v>52430.139528515792</v>
      </c>
      <c r="BC302" s="699">
        <f t="shared" si="142"/>
        <v>7164.1383131660486</v>
      </c>
      <c r="BD302" s="699">
        <f t="shared" si="143"/>
        <v>0</v>
      </c>
      <c r="BE302" s="698">
        <f t="shared" si="144"/>
        <v>615223.35012475424</v>
      </c>
      <c r="BF302" s="698">
        <f t="shared" si="145"/>
        <v>59594.27784168184</v>
      </c>
      <c r="BG302" s="971"/>
      <c r="BH302" s="971"/>
      <c r="BI302" s="971"/>
      <c r="BJ302" s="971"/>
      <c r="BK302" s="971"/>
      <c r="BL302" s="971"/>
      <c r="BM302" s="971"/>
      <c r="BN302" s="698"/>
    </row>
    <row r="303" spans="6:66" s="68" customFormat="1" x14ac:dyDescent="0.2">
      <c r="F303" s="340"/>
      <c r="G303" s="260"/>
      <c r="H303" s="261"/>
      <c r="I303" s="261"/>
      <c r="J303" s="260"/>
      <c r="K303" s="696">
        <f t="shared" si="139"/>
        <v>230</v>
      </c>
      <c r="L303" s="340"/>
      <c r="M303" s="340"/>
      <c r="N303" s="340"/>
      <c r="O303" s="699">
        <f t="shared" si="122"/>
        <v>25514.916154686827</v>
      </c>
      <c r="P303" s="699">
        <f t="shared" si="123"/>
        <v>548.32359184213124</v>
      </c>
      <c r="Q303" s="698">
        <f t="shared" si="152"/>
        <v>257880.18066388206</v>
      </c>
      <c r="R303" s="698">
        <f t="shared" si="146"/>
        <v>26063.239746528958</v>
      </c>
      <c r="S303" s="699">
        <f t="shared" si="124"/>
        <v>28853.269278331481</v>
      </c>
      <c r="T303" s="699">
        <f t="shared" si="125"/>
        <v>1032.7628663842452</v>
      </c>
      <c r="U303" s="698">
        <f t="shared" si="115"/>
        <v>293663.4895158952</v>
      </c>
      <c r="V303" s="698">
        <f t="shared" si="147"/>
        <v>29886.032144715726</v>
      </c>
      <c r="W303" s="699">
        <f t="shared" si="126"/>
        <v>33596.02252253866</v>
      </c>
      <c r="X303" s="699">
        <f t="shared" si="127"/>
        <v>1852.75040623269</v>
      </c>
      <c r="Y303" s="698">
        <f t="shared" si="116"/>
        <v>345133.56580524385</v>
      </c>
      <c r="Z303" s="698">
        <f t="shared" si="148"/>
        <v>35448.772928771352</v>
      </c>
      <c r="AB303" s="696">
        <f t="shared" si="118"/>
        <v>230</v>
      </c>
      <c r="AC303" s="340"/>
      <c r="AD303" s="340"/>
      <c r="AE303" s="340"/>
      <c r="AF303" s="699">
        <f t="shared" si="128"/>
        <v>27746.963189888345</v>
      </c>
      <c r="AG303" s="699">
        <f t="shared" si="117"/>
        <v>596.29098629023599</v>
      </c>
      <c r="AH303" s="699">
        <f t="shared" si="129"/>
        <v>0</v>
      </c>
      <c r="AI303" s="698">
        <f t="shared" si="119"/>
        <v>280439.56080051902</v>
      </c>
      <c r="AJ303" s="698">
        <f t="shared" si="130"/>
        <v>28343.25417617858</v>
      </c>
      <c r="AK303" s="699">
        <f t="shared" si="131"/>
        <v>30995.402497943243</v>
      </c>
      <c r="AL303" s="699">
        <f t="shared" si="132"/>
        <v>1109.4375621603872</v>
      </c>
      <c r="AM303" s="699">
        <f t="shared" si="133"/>
        <v>0</v>
      </c>
      <c r="AN303" s="698">
        <f t="shared" si="120"/>
        <v>315465.74388821149</v>
      </c>
      <c r="AO303" s="698">
        <f t="shared" si="134"/>
        <v>32104.84006010363</v>
      </c>
      <c r="AP303" s="699">
        <f t="shared" si="135"/>
        <v>35582.312592891612</v>
      </c>
      <c r="AQ303" s="699">
        <f t="shared" si="136"/>
        <v>1962.2901510722324</v>
      </c>
      <c r="AR303" s="699">
        <f t="shared" si="137"/>
        <v>0</v>
      </c>
      <c r="AS303" s="698">
        <f t="shared" si="121"/>
        <v>365538.81985710695</v>
      </c>
      <c r="AT303" s="698">
        <f t="shared" si="138"/>
        <v>37544.602743963842</v>
      </c>
      <c r="AV303" s="696"/>
      <c r="AW303" s="699">
        <f t="shared" si="149"/>
        <v>51698.699932876611</v>
      </c>
      <c r="AX303" s="699">
        <f t="shared" si="150"/>
        <v>6440.342467968293</v>
      </c>
      <c r="AY303" s="698">
        <f t="shared" si="151"/>
        <v>548501.48260671925</v>
      </c>
      <c r="AZ303" s="698">
        <f t="shared" si="140"/>
        <v>58139.042400844904</v>
      </c>
      <c r="BA303" s="971"/>
      <c r="BB303" s="699">
        <f t="shared" si="141"/>
        <v>52992.731916905686</v>
      </c>
      <c r="BC303" s="699">
        <f t="shared" si="142"/>
        <v>6601.5459247761537</v>
      </c>
      <c r="BD303" s="699">
        <f t="shared" si="143"/>
        <v>0</v>
      </c>
      <c r="BE303" s="698">
        <f t="shared" si="144"/>
        <v>562230.61820784851</v>
      </c>
      <c r="BF303" s="698">
        <f t="shared" si="145"/>
        <v>59594.27784168184</v>
      </c>
      <c r="BG303" s="971"/>
      <c r="BH303" s="971"/>
      <c r="BI303" s="971"/>
      <c r="BJ303" s="971"/>
      <c r="BK303" s="971"/>
      <c r="BL303" s="971"/>
      <c r="BM303" s="971"/>
      <c r="BN303" s="698"/>
    </row>
    <row r="304" spans="6:66" s="68" customFormat="1" x14ac:dyDescent="0.2">
      <c r="F304" s="340"/>
      <c r="G304" s="260"/>
      <c r="H304" s="261"/>
      <c r="I304" s="261"/>
      <c r="J304" s="260"/>
      <c r="K304" s="696">
        <f t="shared" si="139"/>
        <v>231</v>
      </c>
      <c r="L304" s="340"/>
      <c r="M304" s="340"/>
      <c r="N304" s="340"/>
      <c r="O304" s="699">
        <f t="shared" si="122"/>
        <v>25564.28338308473</v>
      </c>
      <c r="P304" s="699">
        <f t="shared" si="123"/>
        <v>498.9563634442261</v>
      </c>
      <c r="Q304" s="698">
        <f t="shared" si="152"/>
        <v>232315.89728079733</v>
      </c>
      <c r="R304" s="698">
        <f t="shared" si="146"/>
        <v>26063.239746528958</v>
      </c>
      <c r="S304" s="699">
        <f t="shared" si="124"/>
        <v>28945.663190498566</v>
      </c>
      <c r="T304" s="699">
        <f t="shared" si="125"/>
        <v>940.36895421716213</v>
      </c>
      <c r="U304" s="698">
        <f t="shared" si="115"/>
        <v>264717.82632539666</v>
      </c>
      <c r="V304" s="698">
        <f t="shared" si="147"/>
        <v>29886.032144715729</v>
      </c>
      <c r="W304" s="699">
        <f t="shared" si="126"/>
        <v>33760.374731330339</v>
      </c>
      <c r="X304" s="699">
        <f t="shared" si="127"/>
        <v>1688.3981974410071</v>
      </c>
      <c r="Y304" s="698">
        <f t="shared" si="116"/>
        <v>311373.19107391353</v>
      </c>
      <c r="Z304" s="698">
        <f t="shared" si="148"/>
        <v>35448.772928771345</v>
      </c>
      <c r="AB304" s="696">
        <f t="shared" si="118"/>
        <v>231</v>
      </c>
      <c r="AC304" s="340"/>
      <c r="AD304" s="340"/>
      <c r="AE304" s="340"/>
      <c r="AF304" s="699">
        <f t="shared" si="128"/>
        <v>27800.64906762508</v>
      </c>
      <c r="AG304" s="699">
        <f t="shared" si="117"/>
        <v>542.60510855350412</v>
      </c>
      <c r="AH304" s="699">
        <f t="shared" si="129"/>
        <v>0</v>
      </c>
      <c r="AI304" s="698">
        <f t="shared" si="119"/>
        <v>252638.91173289393</v>
      </c>
      <c r="AJ304" s="698">
        <f t="shared" si="130"/>
        <v>28343.254176178583</v>
      </c>
      <c r="AK304" s="699">
        <f t="shared" si="131"/>
        <v>31094.655947122708</v>
      </c>
      <c r="AL304" s="699">
        <f t="shared" si="132"/>
        <v>1010.18411298092</v>
      </c>
      <c r="AM304" s="699">
        <f t="shared" si="133"/>
        <v>0</v>
      </c>
      <c r="AN304" s="698">
        <f t="shared" si="120"/>
        <v>284371.08794108877</v>
      </c>
      <c r="AO304" s="698">
        <f t="shared" si="134"/>
        <v>32104.840060103626</v>
      </c>
      <c r="AP304" s="699">
        <f t="shared" si="135"/>
        <v>35756.381760294818</v>
      </c>
      <c r="AQ304" s="699">
        <f t="shared" si="136"/>
        <v>1788.2209836690204</v>
      </c>
      <c r="AR304" s="699">
        <f t="shared" si="137"/>
        <v>0</v>
      </c>
      <c r="AS304" s="698">
        <f t="shared" si="121"/>
        <v>329782.43809681211</v>
      </c>
      <c r="AT304" s="698">
        <f t="shared" si="138"/>
        <v>37544.602743963842</v>
      </c>
      <c r="AV304" s="696"/>
      <c r="AW304" s="699">
        <f t="shared" si="149"/>
        <v>52253.443737364687</v>
      </c>
      <c r="AX304" s="699">
        <f t="shared" si="150"/>
        <v>5885.5986634802157</v>
      </c>
      <c r="AY304" s="698">
        <f t="shared" si="151"/>
        <v>496248.03886935458</v>
      </c>
      <c r="AZ304" s="698">
        <f t="shared" si="140"/>
        <v>58139.042400844904</v>
      </c>
      <c r="BA304" s="971"/>
      <c r="BB304" s="699">
        <f t="shared" si="141"/>
        <v>53561.361103944619</v>
      </c>
      <c r="BC304" s="699">
        <f t="shared" si="142"/>
        <v>6032.916737737226</v>
      </c>
      <c r="BD304" s="699">
        <f t="shared" si="143"/>
        <v>0</v>
      </c>
      <c r="BE304" s="698">
        <f t="shared" si="144"/>
        <v>508669.25710390392</v>
      </c>
      <c r="BF304" s="698">
        <f t="shared" si="145"/>
        <v>59594.277841681847</v>
      </c>
      <c r="BG304" s="971"/>
      <c r="BH304" s="971"/>
      <c r="BI304" s="971"/>
      <c r="BJ304" s="971"/>
      <c r="BK304" s="971"/>
      <c r="BL304" s="971"/>
      <c r="BM304" s="971"/>
      <c r="BN304" s="698"/>
    </row>
    <row r="305" spans="6:78" s="68" customFormat="1" x14ac:dyDescent="0.2">
      <c r="F305" s="340"/>
      <c r="G305" s="260"/>
      <c r="H305" s="261"/>
      <c r="I305" s="261"/>
      <c r="J305" s="260"/>
      <c r="K305" s="696">
        <f t="shared" si="139"/>
        <v>232</v>
      </c>
      <c r="L305" s="340"/>
      <c r="M305" s="340"/>
      <c r="N305" s="340"/>
      <c r="O305" s="699">
        <f t="shared" si="122"/>
        <v>25613.746129070267</v>
      </c>
      <c r="P305" s="699">
        <f t="shared" si="123"/>
        <v>449.49361745869055</v>
      </c>
      <c r="Q305" s="698">
        <f t="shared" si="152"/>
        <v>206702.15115172707</v>
      </c>
      <c r="R305" s="698">
        <f t="shared" si="146"/>
        <v>26063.239746528958</v>
      </c>
      <c r="S305" s="699">
        <f t="shared" si="124"/>
        <v>29038.352966365645</v>
      </c>
      <c r="T305" s="699">
        <f t="shared" si="125"/>
        <v>847.67917835008768</v>
      </c>
      <c r="U305" s="698">
        <f t="shared" si="115"/>
        <v>235679.47335903102</v>
      </c>
      <c r="V305" s="698">
        <f t="shared" si="147"/>
        <v>29886.032144715733</v>
      </c>
      <c r="W305" s="699">
        <f t="shared" si="126"/>
        <v>33925.530953410096</v>
      </c>
      <c r="X305" s="699">
        <f t="shared" si="127"/>
        <v>1523.2419753612455</v>
      </c>
      <c r="Y305" s="698">
        <f t="shared" si="116"/>
        <v>277447.66012050345</v>
      </c>
      <c r="Z305" s="698">
        <f t="shared" si="148"/>
        <v>35448.772928771345</v>
      </c>
      <c r="AB305" s="696">
        <f t="shared" si="118"/>
        <v>232</v>
      </c>
      <c r="AC305" s="340"/>
      <c r="AD305" s="340"/>
      <c r="AE305" s="340"/>
      <c r="AF305" s="699">
        <f t="shared" si="128"/>
        <v>27854.438818836134</v>
      </c>
      <c r="AG305" s="699">
        <f t="shared" si="117"/>
        <v>488.81535734245222</v>
      </c>
      <c r="AH305" s="699">
        <f t="shared" si="129"/>
        <v>0</v>
      </c>
      <c r="AI305" s="698">
        <f t="shared" si="119"/>
        <v>224784.47291405778</v>
      </c>
      <c r="AJ305" s="698">
        <f t="shared" si="130"/>
        <v>28343.254176178587</v>
      </c>
      <c r="AK305" s="699">
        <f t="shared" si="131"/>
        <v>31194.227225605242</v>
      </c>
      <c r="AL305" s="699">
        <f t="shared" si="132"/>
        <v>910.61283449839163</v>
      </c>
      <c r="AM305" s="699">
        <f t="shared" si="133"/>
        <v>0</v>
      </c>
      <c r="AN305" s="698">
        <f t="shared" si="120"/>
        <v>253176.86071548352</v>
      </c>
      <c r="AO305" s="698">
        <f t="shared" si="134"/>
        <v>32104.840060103634</v>
      </c>
      <c r="AP305" s="699">
        <f t="shared" si="135"/>
        <v>35931.30247648259</v>
      </c>
      <c r="AQ305" s="699">
        <f t="shared" si="136"/>
        <v>1613.3002674812453</v>
      </c>
      <c r="AR305" s="699">
        <f t="shared" si="137"/>
        <v>0</v>
      </c>
      <c r="AS305" s="698">
        <f t="shared" si="121"/>
        <v>293851.13562032953</v>
      </c>
      <c r="AT305" s="698">
        <f t="shared" si="138"/>
        <v>37544.602743963835</v>
      </c>
      <c r="AV305" s="696"/>
      <c r="AW305" s="699">
        <f t="shared" si="149"/>
        <v>52814.140122653007</v>
      </c>
      <c r="AX305" s="699">
        <f t="shared" si="150"/>
        <v>5324.9022781918957</v>
      </c>
      <c r="AY305" s="698">
        <f t="shared" si="151"/>
        <v>443433.8987467016</v>
      </c>
      <c r="AZ305" s="698">
        <f t="shared" si="140"/>
        <v>58139.042400844904</v>
      </c>
      <c r="BA305" s="971"/>
      <c r="BB305" s="699">
        <f t="shared" si="141"/>
        <v>54136.091866438452</v>
      </c>
      <c r="BC305" s="699">
        <f t="shared" si="142"/>
        <v>5458.1859752433948</v>
      </c>
      <c r="BD305" s="699">
        <f t="shared" si="143"/>
        <v>0</v>
      </c>
      <c r="BE305" s="698">
        <f t="shared" si="144"/>
        <v>454533.16523746547</v>
      </c>
      <c r="BF305" s="698">
        <f t="shared" si="145"/>
        <v>59594.277841681847</v>
      </c>
      <c r="BG305" s="971"/>
      <c r="BH305" s="971"/>
      <c r="BI305" s="971"/>
      <c r="BJ305" s="971"/>
      <c r="BK305" s="971"/>
      <c r="BL305" s="971"/>
      <c r="BM305" s="971"/>
      <c r="BN305" s="698"/>
    </row>
    <row r="306" spans="6:78" s="68" customFormat="1" x14ac:dyDescent="0.2">
      <c r="F306" s="340"/>
      <c r="G306" s="260"/>
      <c r="H306" s="261"/>
      <c r="I306" s="261"/>
      <c r="J306" s="260"/>
      <c r="K306" s="696">
        <f t="shared" si="139"/>
        <v>233</v>
      </c>
      <c r="L306" s="340"/>
      <c r="M306" s="340"/>
      <c r="N306" s="340"/>
      <c r="O306" s="699">
        <f t="shared" si="122"/>
        <v>25663.304577454488</v>
      </c>
      <c r="P306" s="699">
        <f t="shared" si="123"/>
        <v>399.9351690744698</v>
      </c>
      <c r="Q306" s="698">
        <f t="shared" si="152"/>
        <v>181038.84657427258</v>
      </c>
      <c r="R306" s="698">
        <f t="shared" si="146"/>
        <v>26063.239746528958</v>
      </c>
      <c r="S306" s="699">
        <f t="shared" si="124"/>
        <v>29131.33955334717</v>
      </c>
      <c r="T306" s="699">
        <f t="shared" si="125"/>
        <v>754.69259136855544</v>
      </c>
      <c r="U306" s="698">
        <f t="shared" si="115"/>
        <v>206548.13380568384</v>
      </c>
      <c r="V306" s="698">
        <f t="shared" si="147"/>
        <v>29886.032144715726</v>
      </c>
      <c r="W306" s="699">
        <f t="shared" si="126"/>
        <v>34091.495122022112</v>
      </c>
      <c r="X306" s="699">
        <f t="shared" si="127"/>
        <v>1357.2778067492334</v>
      </c>
      <c r="Y306" s="698">
        <f t="shared" si="116"/>
        <v>243356.16499848134</v>
      </c>
      <c r="Z306" s="698">
        <f t="shared" si="148"/>
        <v>35448.772928771345</v>
      </c>
      <c r="AB306" s="696">
        <f t="shared" si="118"/>
        <v>233</v>
      </c>
      <c r="AC306" s="340"/>
      <c r="AD306" s="340"/>
      <c r="AE306" s="340"/>
      <c r="AF306" s="699">
        <f t="shared" si="128"/>
        <v>27908.332644499842</v>
      </c>
      <c r="AG306" s="699">
        <f t="shared" si="117"/>
        <v>434.9215316787388</v>
      </c>
      <c r="AH306" s="699">
        <f t="shared" si="129"/>
        <v>0</v>
      </c>
      <c r="AI306" s="698">
        <f t="shared" si="119"/>
        <v>196876.14026955795</v>
      </c>
      <c r="AJ306" s="698">
        <f t="shared" si="130"/>
        <v>28343.25417617858</v>
      </c>
      <c r="AK306" s="699">
        <f t="shared" si="131"/>
        <v>31294.117351143526</v>
      </c>
      <c r="AL306" s="699">
        <f t="shared" si="132"/>
        <v>810.72270896010218</v>
      </c>
      <c r="AM306" s="699">
        <f t="shared" si="133"/>
        <v>0</v>
      </c>
      <c r="AN306" s="698">
        <f t="shared" si="120"/>
        <v>221882.74336433999</v>
      </c>
      <c r="AO306" s="698">
        <f t="shared" si="134"/>
        <v>32104.84006010363</v>
      </c>
      <c r="AP306" s="699">
        <f t="shared" si="135"/>
        <v>36107.078907243413</v>
      </c>
      <c r="AQ306" s="699">
        <f t="shared" si="136"/>
        <v>1437.5238367204245</v>
      </c>
      <c r="AR306" s="699">
        <f t="shared" si="137"/>
        <v>0</v>
      </c>
      <c r="AS306" s="698">
        <f t="shared" si="121"/>
        <v>257744.05671308612</v>
      </c>
      <c r="AT306" s="698">
        <f t="shared" si="138"/>
        <v>37544.602743963835</v>
      </c>
      <c r="AV306" s="696"/>
      <c r="AW306" s="699">
        <f t="shared" si="149"/>
        <v>53380.852961862627</v>
      </c>
      <c r="AX306" s="699">
        <f t="shared" si="150"/>
        <v>4758.189438982271</v>
      </c>
      <c r="AY306" s="698">
        <f t="shared" si="151"/>
        <v>390053.04578483896</v>
      </c>
      <c r="AZ306" s="698">
        <f t="shared" si="140"/>
        <v>58139.042400844897</v>
      </c>
      <c r="BA306" s="971"/>
      <c r="BB306" s="699">
        <f t="shared" si="141"/>
        <v>54716.989676269179</v>
      </c>
      <c r="BC306" s="699">
        <f t="shared" si="142"/>
        <v>4877.288165412665</v>
      </c>
      <c r="BD306" s="699">
        <f t="shared" si="143"/>
        <v>0</v>
      </c>
      <c r="BE306" s="698">
        <f t="shared" si="144"/>
        <v>399816.17556119629</v>
      </c>
      <c r="BF306" s="698">
        <f t="shared" si="145"/>
        <v>59594.277841681847</v>
      </c>
      <c r="BG306" s="971"/>
      <c r="BH306" s="971"/>
      <c r="BI306" s="971"/>
      <c r="BJ306" s="971"/>
      <c r="BK306" s="971"/>
      <c r="BL306" s="971"/>
      <c r="BM306" s="971"/>
      <c r="BN306" s="698"/>
    </row>
    <row r="307" spans="6:78" s="68" customFormat="1" x14ac:dyDescent="0.2">
      <c r="F307" s="340"/>
      <c r="G307" s="260"/>
      <c r="H307" s="261"/>
      <c r="I307" s="261"/>
      <c r="J307" s="260"/>
      <c r="K307" s="696">
        <f t="shared" si="139"/>
        <v>234</v>
      </c>
      <c r="L307" s="340"/>
      <c r="M307" s="340"/>
      <c r="N307" s="340"/>
      <c r="O307" s="699">
        <f t="shared" si="122"/>
        <v>25712.958913406026</v>
      </c>
      <c r="P307" s="699">
        <f t="shared" si="123"/>
        <v>350.28083312292966</v>
      </c>
      <c r="Q307" s="698">
        <f t="shared" si="152"/>
        <v>155325.88766086655</v>
      </c>
      <c r="R307" s="698">
        <f t="shared" si="146"/>
        <v>26063.239746528954</v>
      </c>
      <c r="S307" s="699">
        <f t="shared" si="124"/>
        <v>29224.623901891435</v>
      </c>
      <c r="T307" s="699">
        <f t="shared" si="125"/>
        <v>661.40824282428969</v>
      </c>
      <c r="U307" s="698">
        <f t="shared" si="115"/>
        <v>177323.50990379241</v>
      </c>
      <c r="V307" s="698">
        <f t="shared" si="147"/>
        <v>29886.032144715726</v>
      </c>
      <c r="W307" s="699">
        <f t="shared" si="126"/>
        <v>34258.271189652034</v>
      </c>
      <c r="X307" s="699">
        <f t="shared" si="127"/>
        <v>1190.5017391193132</v>
      </c>
      <c r="Y307" s="698">
        <f t="shared" si="116"/>
        <v>209097.89380882931</v>
      </c>
      <c r="Z307" s="698">
        <f t="shared" si="148"/>
        <v>35448.772928771345</v>
      </c>
      <c r="AB307" s="696">
        <f t="shared" si="118"/>
        <v>234</v>
      </c>
      <c r="AC307" s="340"/>
      <c r="AD307" s="340"/>
      <c r="AE307" s="340"/>
      <c r="AF307" s="699">
        <f t="shared" si="128"/>
        <v>27962.330745983421</v>
      </c>
      <c r="AG307" s="699">
        <f t="shared" si="117"/>
        <v>380.92343019516198</v>
      </c>
      <c r="AH307" s="699">
        <f t="shared" si="129"/>
        <v>0</v>
      </c>
      <c r="AI307" s="698">
        <f t="shared" si="119"/>
        <v>168913.80952357451</v>
      </c>
      <c r="AJ307" s="698">
        <f t="shared" si="130"/>
        <v>28343.254176178583</v>
      </c>
      <c r="AK307" s="699">
        <f t="shared" si="131"/>
        <v>31394.327344749327</v>
      </c>
      <c r="AL307" s="699">
        <f t="shared" si="132"/>
        <v>710.51271535430487</v>
      </c>
      <c r="AM307" s="699">
        <f t="shared" si="133"/>
        <v>0</v>
      </c>
      <c r="AN307" s="698">
        <f t="shared" si="120"/>
        <v>190488.41601959066</v>
      </c>
      <c r="AO307" s="698">
        <f t="shared" si="134"/>
        <v>32104.84006010363</v>
      </c>
      <c r="AP307" s="699">
        <f t="shared" si="135"/>
        <v>36283.715238744859</v>
      </c>
      <c r="AQ307" s="699">
        <f t="shared" si="136"/>
        <v>1260.8875052189828</v>
      </c>
      <c r="AR307" s="699">
        <f t="shared" si="137"/>
        <v>0</v>
      </c>
      <c r="AS307" s="698">
        <f t="shared" si="121"/>
        <v>221460.34147434126</v>
      </c>
      <c r="AT307" s="698">
        <f t="shared" si="138"/>
        <v>37544.602743963842</v>
      </c>
      <c r="AV307" s="696"/>
      <c r="AW307" s="699">
        <f t="shared" si="149"/>
        <v>53953.646813493913</v>
      </c>
      <c r="AX307" s="699">
        <f t="shared" si="150"/>
        <v>4185.3955873509894</v>
      </c>
      <c r="AY307" s="698">
        <f t="shared" si="151"/>
        <v>336099.39897134504</v>
      </c>
      <c r="AZ307" s="698">
        <f t="shared" si="140"/>
        <v>58139.042400844904</v>
      </c>
      <c r="BA307" s="971"/>
      <c r="BB307" s="699">
        <f t="shared" si="141"/>
        <v>55304.120707853304</v>
      </c>
      <c r="BC307" s="699">
        <f t="shared" si="142"/>
        <v>4290.1571338285312</v>
      </c>
      <c r="BD307" s="699">
        <f t="shared" si="143"/>
        <v>0</v>
      </c>
      <c r="BE307" s="698">
        <f t="shared" si="144"/>
        <v>344512.054853343</v>
      </c>
      <c r="BF307" s="698">
        <f t="shared" si="145"/>
        <v>59594.277841681833</v>
      </c>
      <c r="BG307" s="971"/>
      <c r="BH307" s="971"/>
      <c r="BI307" s="971"/>
      <c r="BJ307" s="971"/>
      <c r="BK307" s="971"/>
      <c r="BL307" s="971"/>
      <c r="BM307" s="971"/>
      <c r="BN307" s="698"/>
    </row>
    <row r="308" spans="6:78" s="68" customFormat="1" x14ac:dyDescent="0.2">
      <c r="F308" s="340"/>
      <c r="G308" s="260"/>
      <c r="H308" s="261"/>
      <c r="I308" s="261"/>
      <c r="J308" s="260"/>
      <c r="K308" s="696">
        <f t="shared" si="139"/>
        <v>235</v>
      </c>
      <c r="L308" s="340"/>
      <c r="M308" s="340"/>
      <c r="N308" s="340"/>
      <c r="O308" s="699">
        <f t="shared" si="122"/>
        <v>25762.709322451792</v>
      </c>
      <c r="P308" s="699">
        <f t="shared" si="123"/>
        <v>300.5304240771647</v>
      </c>
      <c r="Q308" s="698">
        <f t="shared" si="152"/>
        <v>129563.17833841476</v>
      </c>
      <c r="R308" s="698">
        <f t="shared" si="146"/>
        <v>26063.239746528958</v>
      </c>
      <c r="S308" s="699">
        <f t="shared" si="124"/>
        <v>29318.206965490241</v>
      </c>
      <c r="T308" s="699">
        <f t="shared" si="125"/>
        <v>567.82517922548971</v>
      </c>
      <c r="U308" s="698">
        <f t="shared" si="115"/>
        <v>148005.30293830216</v>
      </c>
      <c r="V308" s="698">
        <f t="shared" si="147"/>
        <v>29886.032144715729</v>
      </c>
      <c r="W308" s="699">
        <f t="shared" si="126"/>
        <v>34425.863128121135</v>
      </c>
      <c r="X308" s="699">
        <f t="shared" si="127"/>
        <v>1022.9098006502135</v>
      </c>
      <c r="Y308" s="698">
        <f t="shared" si="116"/>
        <v>174672.03068070818</v>
      </c>
      <c r="Z308" s="698">
        <f t="shared" si="148"/>
        <v>35448.772928771345</v>
      </c>
      <c r="AB308" s="696">
        <f t="shared" si="118"/>
        <v>235</v>
      </c>
      <c r="AC308" s="340"/>
      <c r="AD308" s="340"/>
      <c r="AE308" s="340"/>
      <c r="AF308" s="699">
        <f t="shared" si="128"/>
        <v>28016.433325043676</v>
      </c>
      <c r="AG308" s="699">
        <f t="shared" si="117"/>
        <v>326.82085113490677</v>
      </c>
      <c r="AH308" s="699">
        <f t="shared" si="129"/>
        <v>0</v>
      </c>
      <c r="AI308" s="698">
        <f t="shared" si="119"/>
        <v>140897.37619853084</v>
      </c>
      <c r="AJ308" s="698">
        <f t="shared" si="130"/>
        <v>28343.254176178583</v>
      </c>
      <c r="AK308" s="699">
        <f t="shared" si="131"/>
        <v>31494.858230703863</v>
      </c>
      <c r="AL308" s="699">
        <f t="shared" si="132"/>
        <v>609.98182939977028</v>
      </c>
      <c r="AM308" s="699">
        <f t="shared" si="133"/>
        <v>0</v>
      </c>
      <c r="AN308" s="698">
        <f t="shared" si="120"/>
        <v>158993.5577888868</v>
      </c>
      <c r="AO308" s="698">
        <f t="shared" si="134"/>
        <v>32104.840060103634</v>
      </c>
      <c r="AP308" s="699">
        <f t="shared" si="135"/>
        <v>36461.215677633285</v>
      </c>
      <c r="AQ308" s="699">
        <f t="shared" si="136"/>
        <v>1083.3870663305534</v>
      </c>
      <c r="AR308" s="699">
        <f t="shared" si="137"/>
        <v>0</v>
      </c>
      <c r="AS308" s="698">
        <f t="shared" si="121"/>
        <v>184999.12579670799</v>
      </c>
      <c r="AT308" s="698">
        <f t="shared" si="138"/>
        <v>37544.602743963842</v>
      </c>
      <c r="AV308" s="696"/>
      <c r="AW308" s="699">
        <f t="shared" si="149"/>
        <v>54532.586928780838</v>
      </c>
      <c r="AX308" s="699">
        <f t="shared" si="150"/>
        <v>3606.4554720640645</v>
      </c>
      <c r="AY308" s="698">
        <f t="shared" si="151"/>
        <v>281566.81204256421</v>
      </c>
      <c r="AZ308" s="698">
        <f t="shared" si="140"/>
        <v>58139.042400844904</v>
      </c>
      <c r="BA308" s="971"/>
      <c r="BB308" s="699">
        <f t="shared" si="141"/>
        <v>55897.551845680289</v>
      </c>
      <c r="BC308" s="699">
        <f t="shared" si="142"/>
        <v>3696.7259960015544</v>
      </c>
      <c r="BD308" s="699">
        <f t="shared" si="143"/>
        <v>0</v>
      </c>
      <c r="BE308" s="698">
        <f t="shared" si="144"/>
        <v>288614.50300766272</v>
      </c>
      <c r="BF308" s="698">
        <f t="shared" si="145"/>
        <v>59594.277841681847</v>
      </c>
      <c r="BG308" s="971"/>
      <c r="BH308" s="971"/>
      <c r="BI308" s="971"/>
      <c r="BJ308" s="971"/>
      <c r="BK308" s="971"/>
      <c r="BL308" s="971"/>
      <c r="BM308" s="971"/>
      <c r="BN308" s="698"/>
    </row>
    <row r="309" spans="6:78" s="68" customFormat="1" x14ac:dyDescent="0.2">
      <c r="F309" s="340"/>
      <c r="G309" s="260"/>
      <c r="H309" s="261"/>
      <c r="I309" s="261"/>
      <c r="J309" s="260"/>
      <c r="K309" s="696">
        <f t="shared" si="139"/>
        <v>236</v>
      </c>
      <c r="L309" s="340"/>
      <c r="M309" s="340"/>
      <c r="N309" s="340"/>
      <c r="O309" s="699">
        <f t="shared" si="122"/>
        <v>25812.555990477653</v>
      </c>
      <c r="P309" s="699">
        <f t="shared" si="123"/>
        <v>250.68375605130518</v>
      </c>
      <c r="Q309" s="698">
        <f t="shared" si="152"/>
        <v>103750.62234793711</v>
      </c>
      <c r="R309" s="698">
        <f t="shared" si="146"/>
        <v>26063.239746528958</v>
      </c>
      <c r="S309" s="699">
        <f t="shared" si="124"/>
        <v>29412.089700688641</v>
      </c>
      <c r="T309" s="699">
        <f t="shared" si="125"/>
        <v>473.94244402708489</v>
      </c>
      <c r="U309" s="698">
        <f t="shared" si="115"/>
        <v>118593.21323761353</v>
      </c>
      <c r="V309" s="698">
        <f t="shared" si="147"/>
        <v>29886.032144715726</v>
      </c>
      <c r="W309" s="699">
        <f t="shared" si="126"/>
        <v>34594.27492868089</v>
      </c>
      <c r="X309" s="699">
        <f t="shared" si="127"/>
        <v>854.49800009045691</v>
      </c>
      <c r="Y309" s="698">
        <f t="shared" si="116"/>
        <v>140077.7557520273</v>
      </c>
      <c r="Z309" s="698">
        <f t="shared" si="148"/>
        <v>35448.772928771345</v>
      </c>
      <c r="AB309" s="696">
        <f t="shared" si="118"/>
        <v>236</v>
      </c>
      <c r="AC309" s="340"/>
      <c r="AD309" s="340"/>
      <c r="AE309" s="340"/>
      <c r="AF309" s="699">
        <f t="shared" si="128"/>
        <v>28070.640583827793</v>
      </c>
      <c r="AG309" s="699">
        <f t="shared" si="117"/>
        <v>272.61359235079163</v>
      </c>
      <c r="AH309" s="699">
        <f t="shared" si="129"/>
        <v>0</v>
      </c>
      <c r="AI309" s="698">
        <f t="shared" si="119"/>
        <v>112826.73561470304</v>
      </c>
      <c r="AJ309" s="698">
        <f t="shared" si="130"/>
        <v>28343.254176178583</v>
      </c>
      <c r="AK309" s="699">
        <f t="shared" si="131"/>
        <v>31595.711036568311</v>
      </c>
      <c r="AL309" s="699">
        <f t="shared" si="132"/>
        <v>509.12902353531615</v>
      </c>
      <c r="AM309" s="699">
        <f t="shared" si="133"/>
        <v>0</v>
      </c>
      <c r="AN309" s="698">
        <f t="shared" si="120"/>
        <v>127397.8467523185</v>
      </c>
      <c r="AO309" s="698">
        <f t="shared" si="134"/>
        <v>32104.840060103626</v>
      </c>
      <c r="AP309" s="699">
        <f t="shared" si="135"/>
        <v>36639.58445113404</v>
      </c>
      <c r="AQ309" s="699">
        <f t="shared" si="136"/>
        <v>905.01829282979827</v>
      </c>
      <c r="AR309" s="699">
        <f t="shared" si="137"/>
        <v>0</v>
      </c>
      <c r="AS309" s="698">
        <f t="shared" si="121"/>
        <v>148359.54134557396</v>
      </c>
      <c r="AT309" s="698">
        <f t="shared" si="138"/>
        <v>37544.602743963842</v>
      </c>
      <c r="AV309" s="696"/>
      <c r="AW309" s="699">
        <f t="shared" si="149"/>
        <v>55117.739259124275</v>
      </c>
      <c r="AX309" s="699">
        <f t="shared" si="150"/>
        <v>3021.3031417206298</v>
      </c>
      <c r="AY309" s="698">
        <f t="shared" si="151"/>
        <v>226449.07278343994</v>
      </c>
      <c r="AZ309" s="698">
        <f t="shared" si="140"/>
        <v>58139.042400844904</v>
      </c>
      <c r="BA309" s="971"/>
      <c r="BB309" s="699">
        <f t="shared" si="141"/>
        <v>56497.350691931795</v>
      </c>
      <c r="BC309" s="699">
        <f t="shared" si="142"/>
        <v>3096.9271497500472</v>
      </c>
      <c r="BD309" s="699">
        <f t="shared" si="143"/>
        <v>0</v>
      </c>
      <c r="BE309" s="698">
        <f t="shared" si="144"/>
        <v>232117.15231573093</v>
      </c>
      <c r="BF309" s="698">
        <f t="shared" si="145"/>
        <v>59594.27784168184</v>
      </c>
      <c r="BG309" s="971"/>
      <c r="BH309" s="971"/>
      <c r="BI309" s="971"/>
      <c r="BJ309" s="971"/>
      <c r="BK309" s="971"/>
      <c r="BL309" s="971"/>
      <c r="BM309" s="971"/>
      <c r="BN309" s="698"/>
    </row>
    <row r="310" spans="6:78" s="68" customFormat="1" x14ac:dyDescent="0.2">
      <c r="F310" s="340"/>
      <c r="G310" s="260"/>
      <c r="H310" s="261"/>
      <c r="I310" s="261"/>
      <c r="J310" s="260"/>
      <c r="K310" s="696">
        <f t="shared" si="139"/>
        <v>237</v>
      </c>
      <c r="L310" s="340"/>
      <c r="M310" s="340"/>
      <c r="N310" s="340"/>
      <c r="O310" s="699">
        <f t="shared" si="122"/>
        <v>25862.499103729133</v>
      </c>
      <c r="P310" s="699">
        <f t="shared" si="123"/>
        <v>200.74064279982196</v>
      </c>
      <c r="Q310" s="698">
        <f t="shared" si="152"/>
        <v>77888.123244207978</v>
      </c>
      <c r="R310" s="698">
        <f t="shared" si="146"/>
        <v>26063.239746528954</v>
      </c>
      <c r="S310" s="699">
        <f t="shared" si="124"/>
        <v>29506.273067094771</v>
      </c>
      <c r="T310" s="699">
        <f t="shared" si="125"/>
        <v>379.75907762095613</v>
      </c>
      <c r="U310" s="698">
        <f t="shared" si="115"/>
        <v>89086.940170518763</v>
      </c>
      <c r="V310" s="698">
        <f t="shared" si="147"/>
        <v>29886.032144715726</v>
      </c>
      <c r="W310" s="699">
        <f t="shared" si="126"/>
        <v>34763.510602108036</v>
      </c>
      <c r="X310" s="699">
        <f t="shared" si="127"/>
        <v>685.26232666330941</v>
      </c>
      <c r="Y310" s="698">
        <f t="shared" si="116"/>
        <v>105314.24514991927</v>
      </c>
      <c r="Z310" s="698">
        <f t="shared" si="148"/>
        <v>35448.772928771345</v>
      </c>
      <c r="AB310" s="696">
        <f t="shared" si="118"/>
        <v>237</v>
      </c>
      <c r="AC310" s="340"/>
      <c r="AD310" s="340"/>
      <c r="AE310" s="340"/>
      <c r="AF310" s="699">
        <f t="shared" si="128"/>
        <v>28124.952724874071</v>
      </c>
      <c r="AG310" s="699">
        <f t="shared" si="117"/>
        <v>218.30145130451277</v>
      </c>
      <c r="AH310" s="699">
        <f t="shared" si="129"/>
        <v>0</v>
      </c>
      <c r="AI310" s="698">
        <f t="shared" si="119"/>
        <v>84701.782889828959</v>
      </c>
      <c r="AJ310" s="698">
        <f t="shared" si="130"/>
        <v>28343.254176178583</v>
      </c>
      <c r="AK310" s="699">
        <f t="shared" si="131"/>
        <v>31696.886793194331</v>
      </c>
      <c r="AL310" s="699">
        <f t="shared" si="132"/>
        <v>407.95326690930506</v>
      </c>
      <c r="AM310" s="699">
        <f t="shared" si="133"/>
        <v>0</v>
      </c>
      <c r="AN310" s="698">
        <f t="shared" si="120"/>
        <v>95700.959959124157</v>
      </c>
      <c r="AO310" s="698">
        <f t="shared" si="134"/>
        <v>32104.840060103637</v>
      </c>
      <c r="AP310" s="699">
        <f t="shared" si="135"/>
        <v>36818.825807152105</v>
      </c>
      <c r="AQ310" s="699">
        <f t="shared" si="136"/>
        <v>725.77693681173332</v>
      </c>
      <c r="AR310" s="699">
        <f t="shared" si="137"/>
        <v>0</v>
      </c>
      <c r="AS310" s="698">
        <f t="shared" si="121"/>
        <v>111540.71553842185</v>
      </c>
      <c r="AT310" s="698">
        <f t="shared" si="138"/>
        <v>37544.602743963842</v>
      </c>
      <c r="AV310" s="696"/>
      <c r="AW310" s="699">
        <f t="shared" si="149"/>
        <v>55709.170463604991</v>
      </c>
      <c r="AX310" s="699">
        <f t="shared" si="150"/>
        <v>2429.8719372399119</v>
      </c>
      <c r="AY310" s="698">
        <f t="shared" si="151"/>
        <v>170739.90231983495</v>
      </c>
      <c r="AZ310" s="698">
        <f t="shared" si="140"/>
        <v>58139.042400844904</v>
      </c>
      <c r="BA310" s="971"/>
      <c r="BB310" s="699">
        <f t="shared" si="141"/>
        <v>57103.585574182842</v>
      </c>
      <c r="BC310" s="699">
        <f t="shared" si="142"/>
        <v>2490.692267499006</v>
      </c>
      <c r="BD310" s="699">
        <f t="shared" si="143"/>
        <v>0</v>
      </c>
      <c r="BE310" s="698">
        <f t="shared" si="144"/>
        <v>175013.56674154807</v>
      </c>
      <c r="BF310" s="698">
        <f t="shared" si="145"/>
        <v>59594.277841681847</v>
      </c>
      <c r="BG310" s="971"/>
      <c r="BH310" s="971"/>
      <c r="BI310" s="971"/>
      <c r="BJ310" s="971"/>
      <c r="BK310" s="971"/>
      <c r="BL310" s="971"/>
      <c r="BM310" s="971"/>
      <c r="BN310" s="698"/>
    </row>
    <row r="311" spans="6:78" s="68" customFormat="1" x14ac:dyDescent="0.2">
      <c r="F311" s="340"/>
      <c r="G311" s="260"/>
      <c r="H311" s="261"/>
      <c r="I311" s="261"/>
      <c r="J311" s="260"/>
      <c r="K311" s="696">
        <f t="shared" si="139"/>
        <v>238</v>
      </c>
      <c r="L311" s="340"/>
      <c r="M311" s="340"/>
      <c r="N311" s="340"/>
      <c r="O311" s="699">
        <f t="shared" si="122"/>
        <v>25912.538848812128</v>
      </c>
      <c r="P311" s="699">
        <f t="shared" si="123"/>
        <v>150.70089771683124</v>
      </c>
      <c r="Q311" s="698">
        <f t="shared" si="152"/>
        <v>51975.584395395854</v>
      </c>
      <c r="R311" s="698">
        <f t="shared" si="146"/>
        <v>26063.239746528958</v>
      </c>
      <c r="S311" s="699">
        <f t="shared" si="124"/>
        <v>29600.758027389598</v>
      </c>
      <c r="T311" s="699">
        <f t="shared" si="125"/>
        <v>285.27411732612836</v>
      </c>
      <c r="U311" s="698">
        <f t="shared" si="115"/>
        <v>59486.182143129161</v>
      </c>
      <c r="V311" s="698">
        <f t="shared" si="147"/>
        <v>29886.032144715726</v>
      </c>
      <c r="W311" s="699">
        <f t="shared" si="126"/>
        <v>34933.574178800089</v>
      </c>
      <c r="X311" s="699">
        <f t="shared" si="127"/>
        <v>515.19874997126078</v>
      </c>
      <c r="Y311" s="698">
        <f t="shared" si="116"/>
        <v>70380.67097111918</v>
      </c>
      <c r="Z311" s="698">
        <f t="shared" si="148"/>
        <v>35448.772928771352</v>
      </c>
      <c r="AB311" s="696">
        <f t="shared" si="118"/>
        <v>238</v>
      </c>
      <c r="AC311" s="340"/>
      <c r="AD311" s="340"/>
      <c r="AE311" s="340"/>
      <c r="AF311" s="699">
        <f t="shared" si="128"/>
        <v>28179.369951112694</v>
      </c>
      <c r="AG311" s="699">
        <f t="shared" si="117"/>
        <v>163.88422506588779</v>
      </c>
      <c r="AH311" s="699">
        <f t="shared" si="129"/>
        <v>0</v>
      </c>
      <c r="AI311" s="698">
        <f t="shared" si="119"/>
        <v>56522.412938716268</v>
      </c>
      <c r="AJ311" s="698">
        <f t="shared" si="130"/>
        <v>28343.254176178583</v>
      </c>
      <c r="AK311" s="699">
        <f t="shared" si="131"/>
        <v>31798.386534734527</v>
      </c>
      <c r="AL311" s="699">
        <f t="shared" si="132"/>
        <v>306.45352536910741</v>
      </c>
      <c r="AM311" s="699">
        <f t="shared" si="133"/>
        <v>0</v>
      </c>
      <c r="AN311" s="698">
        <f t="shared" si="120"/>
        <v>63902.57342438963</v>
      </c>
      <c r="AO311" s="698">
        <f t="shared" si="134"/>
        <v>32104.840060103634</v>
      </c>
      <c r="AP311" s="699">
        <f t="shared" si="135"/>
        <v>36998.944014373272</v>
      </c>
      <c r="AQ311" s="699">
        <f t="shared" si="136"/>
        <v>545.65872959056435</v>
      </c>
      <c r="AR311" s="699">
        <f t="shared" si="137"/>
        <v>0</v>
      </c>
      <c r="AS311" s="698">
        <f t="shared" si="121"/>
        <v>74541.771524048585</v>
      </c>
      <c r="AT311" s="698">
        <f t="shared" si="138"/>
        <v>37544.602743963835</v>
      </c>
      <c r="AV311" s="696"/>
      <c r="AW311" s="699">
        <f t="shared" si="149"/>
        <v>56306.947916577301</v>
      </c>
      <c r="AX311" s="699">
        <f t="shared" si="150"/>
        <v>1832.0944842675949</v>
      </c>
      <c r="AY311" s="698">
        <f t="shared" si="151"/>
        <v>114432.95440325764</v>
      </c>
      <c r="AZ311" s="698">
        <f t="shared" si="140"/>
        <v>58139.042400844897</v>
      </c>
      <c r="BA311" s="971"/>
      <c r="BB311" s="699">
        <f t="shared" si="141"/>
        <v>57716.325553185437</v>
      </c>
      <c r="BC311" s="699">
        <f t="shared" si="142"/>
        <v>1877.9522884964031</v>
      </c>
      <c r="BD311" s="699">
        <f t="shared" si="143"/>
        <v>0</v>
      </c>
      <c r="BE311" s="698">
        <f t="shared" si="144"/>
        <v>117297.24118836263</v>
      </c>
      <c r="BF311" s="698">
        <f t="shared" si="145"/>
        <v>59594.27784168184</v>
      </c>
      <c r="BG311" s="971"/>
      <c r="BH311" s="971"/>
      <c r="BI311" s="971"/>
      <c r="BJ311" s="971"/>
      <c r="BK311" s="971"/>
      <c r="BL311" s="971"/>
      <c r="BM311" s="971"/>
      <c r="BN311" s="698"/>
    </row>
    <row r="312" spans="6:78" s="68" customFormat="1" x14ac:dyDescent="0.2">
      <c r="F312" s="340"/>
      <c r="G312" s="260"/>
      <c r="H312" s="261"/>
      <c r="I312" s="261"/>
      <c r="J312" s="260"/>
      <c r="K312" s="696">
        <f t="shared" si="139"/>
        <v>239</v>
      </c>
      <c r="L312" s="340"/>
      <c r="M312" s="340"/>
      <c r="N312" s="340"/>
      <c r="O312" s="699">
        <f t="shared" si="122"/>
        <v>25962.675412693559</v>
      </c>
      <c r="P312" s="699">
        <f t="shared" si="123"/>
        <v>100.56433383539697</v>
      </c>
      <c r="Q312" s="698">
        <f t="shared" si="152"/>
        <v>26012.908982702294</v>
      </c>
      <c r="R312" s="698">
        <f t="shared" si="146"/>
        <v>26063.239746528958</v>
      </c>
      <c r="S312" s="699">
        <f t="shared" si="124"/>
        <v>29695.545547336798</v>
      </c>
      <c r="T312" s="699">
        <f t="shared" si="125"/>
        <v>190.4865973789307</v>
      </c>
      <c r="U312" s="698">
        <f t="shared" si="115"/>
        <v>29790.636595792363</v>
      </c>
      <c r="V312" s="698">
        <f t="shared" si="147"/>
        <v>29886.032144715729</v>
      </c>
      <c r="W312" s="699">
        <f t="shared" si="126"/>
        <v>35104.4697088713</v>
      </c>
      <c r="X312" s="699">
        <f t="shared" si="127"/>
        <v>344.30321990004052</v>
      </c>
      <c r="Y312" s="698">
        <f t="shared" si="116"/>
        <v>35276.20126224788</v>
      </c>
      <c r="Z312" s="698">
        <f t="shared" si="148"/>
        <v>35448.772928771337</v>
      </c>
      <c r="AB312" s="696">
        <f t="shared" si="118"/>
        <v>239</v>
      </c>
      <c r="AC312" s="340"/>
      <c r="AD312" s="340"/>
      <c r="AE312" s="340"/>
      <c r="AF312" s="699">
        <f t="shared" si="128"/>
        <v>28233.892465866487</v>
      </c>
      <c r="AG312" s="699">
        <f t="shared" si="117"/>
        <v>109.3617103120972</v>
      </c>
      <c r="AH312" s="699">
        <f t="shared" si="129"/>
        <v>0</v>
      </c>
      <c r="AI312" s="698">
        <f t="shared" si="119"/>
        <v>28288.520472849781</v>
      </c>
      <c r="AJ312" s="698">
        <f t="shared" si="130"/>
        <v>28343.254176178583</v>
      </c>
      <c r="AK312" s="699">
        <f t="shared" si="131"/>
        <v>31900.211298653103</v>
      </c>
      <c r="AL312" s="699">
        <f t="shared" si="132"/>
        <v>204.62876145053104</v>
      </c>
      <c r="AM312" s="699">
        <f t="shared" si="133"/>
        <v>0</v>
      </c>
      <c r="AN312" s="698">
        <f t="shared" si="120"/>
        <v>32002.362125736527</v>
      </c>
      <c r="AO312" s="698">
        <f t="shared" si="134"/>
        <v>32104.840060103634</v>
      </c>
      <c r="AP312" s="699">
        <f t="shared" si="135"/>
        <v>37179.943362365811</v>
      </c>
      <c r="AQ312" s="699">
        <f t="shared" si="136"/>
        <v>364.65938159802801</v>
      </c>
      <c r="AR312" s="699">
        <f t="shared" si="137"/>
        <v>0</v>
      </c>
      <c r="AS312" s="698">
        <f t="shared" si="121"/>
        <v>37361.828161682773</v>
      </c>
      <c r="AT312" s="698">
        <f t="shared" si="138"/>
        <v>37544.602743963842</v>
      </c>
      <c r="AV312" s="696"/>
      <c r="AW312" s="699">
        <f t="shared" si="149"/>
        <v>56911.139715344194</v>
      </c>
      <c r="AX312" s="699">
        <f t="shared" si="150"/>
        <v>1227.90268550071</v>
      </c>
      <c r="AY312" s="698">
        <f t="shared" si="151"/>
        <v>57521.814687913444</v>
      </c>
      <c r="AZ312" s="698">
        <f t="shared" si="140"/>
        <v>58139.042400844904</v>
      </c>
      <c r="BA312" s="971"/>
      <c r="BB312" s="699">
        <f t="shared" si="141"/>
        <v>58335.640430735883</v>
      </c>
      <c r="BC312" s="699">
        <f t="shared" si="142"/>
        <v>1258.6374109459607</v>
      </c>
      <c r="BD312" s="699">
        <f t="shared" si="143"/>
        <v>0</v>
      </c>
      <c r="BE312" s="698">
        <f t="shared" si="144"/>
        <v>58961.600757626751</v>
      </c>
      <c r="BF312" s="698">
        <f t="shared" si="145"/>
        <v>59594.27784168184</v>
      </c>
      <c r="BG312" s="971"/>
      <c r="BH312" s="971"/>
      <c r="BI312" s="971"/>
      <c r="BJ312" s="971"/>
      <c r="BK312" s="971"/>
      <c r="BL312" s="971"/>
      <c r="BM312" s="971"/>
      <c r="BN312" s="698"/>
    </row>
    <row r="313" spans="6:78" s="68" customFormat="1" x14ac:dyDescent="0.2">
      <c r="F313" s="340"/>
      <c r="G313" s="260"/>
      <c r="H313" s="261"/>
      <c r="I313" s="261"/>
      <c r="J313" s="260"/>
      <c r="K313" s="696">
        <f t="shared" si="139"/>
        <v>240</v>
      </c>
      <c r="L313" s="340"/>
      <c r="M313" s="340"/>
      <c r="N313" s="340"/>
      <c r="O313" s="699">
        <f t="shared" si="122"/>
        <v>26012.908982702127</v>
      </c>
      <c r="P313" s="699">
        <f t="shared" si="123"/>
        <v>50.330763826832332</v>
      </c>
      <c r="Q313" s="698">
        <f t="shared" si="152"/>
        <v>1.673470251262188E-10</v>
      </c>
      <c r="R313" s="698">
        <f t="shared" si="146"/>
        <v>26063.239746528958</v>
      </c>
      <c r="S313" s="699">
        <f t="shared" si="124"/>
        <v>29790.636595792603</v>
      </c>
      <c r="T313" s="699">
        <f t="shared" si="125"/>
        <v>95.395548923124323</v>
      </c>
      <c r="U313" s="698">
        <f t="shared" si="115"/>
        <v>-2.4010660126805305E-10</v>
      </c>
      <c r="V313" s="698">
        <f t="shared" si="147"/>
        <v>29886.032144715726</v>
      </c>
      <c r="W313" s="699">
        <f t="shared" si="126"/>
        <v>35276.201262249182</v>
      </c>
      <c r="X313" s="699">
        <f t="shared" si="127"/>
        <v>172.57166652216276</v>
      </c>
      <c r="Y313" s="698">
        <f t="shared" si="116"/>
        <v>-1.3023964129388332E-9</v>
      </c>
      <c r="Z313" s="698">
        <f t="shared" si="148"/>
        <v>35448.772928771345</v>
      </c>
      <c r="AB313" s="696">
        <f t="shared" si="118"/>
        <v>240</v>
      </c>
      <c r="AC313" s="340"/>
      <c r="AD313" s="340"/>
      <c r="AE313" s="340"/>
      <c r="AF313" s="699">
        <f t="shared" si="128"/>
        <v>28288.520472851658</v>
      </c>
      <c r="AG313" s="699">
        <f t="shared" si="117"/>
        <v>54.73370332692474</v>
      </c>
      <c r="AH313" s="699">
        <f t="shared" si="129"/>
        <v>0</v>
      </c>
      <c r="AI313" s="698">
        <f t="shared" si="119"/>
        <v>-1.8771970644593239E-9</v>
      </c>
      <c r="AJ313" s="698">
        <f t="shared" si="130"/>
        <v>28343.254176178583</v>
      </c>
      <c r="AK313" s="699">
        <f t="shared" si="131"/>
        <v>32002.362125736414</v>
      </c>
      <c r="AL313" s="699">
        <f t="shared" si="132"/>
        <v>102.47793436721673</v>
      </c>
      <c r="AM313" s="699">
        <f t="shared" si="133"/>
        <v>0</v>
      </c>
      <c r="AN313" s="698">
        <f t="shared" si="120"/>
        <v>1.127773430198431E-10</v>
      </c>
      <c r="AO313" s="698">
        <f t="shared" si="134"/>
        <v>32104.84006010363</v>
      </c>
      <c r="AP313" s="699">
        <f t="shared" si="135"/>
        <v>37361.828161682606</v>
      </c>
      <c r="AQ313" s="699">
        <f t="shared" si="136"/>
        <v>182.77458228123214</v>
      </c>
      <c r="AR313" s="699">
        <f t="shared" si="137"/>
        <v>0</v>
      </c>
      <c r="AS313" s="698">
        <f t="shared" si="121"/>
        <v>1.673470251262188E-10</v>
      </c>
      <c r="AT313" s="698">
        <f t="shared" si="138"/>
        <v>37544.602743963842</v>
      </c>
      <c r="AV313" s="696"/>
      <c r="AW313" s="699">
        <f t="shared" si="149"/>
        <v>57521.814687914746</v>
      </c>
      <c r="AX313" s="699">
        <f t="shared" si="150"/>
        <v>617.22771293015921</v>
      </c>
      <c r="AY313" s="698">
        <f t="shared" si="151"/>
        <v>-1.3023964129388332E-9</v>
      </c>
      <c r="AZ313" s="698">
        <f t="shared" si="140"/>
        <v>58139.042400844904</v>
      </c>
      <c r="BA313" s="971"/>
      <c r="BB313" s="699">
        <f t="shared" si="141"/>
        <v>58961.600757626344</v>
      </c>
      <c r="BC313" s="699">
        <f t="shared" si="142"/>
        <v>632.6770840555065</v>
      </c>
      <c r="BD313" s="699">
        <f t="shared" si="143"/>
        <v>0</v>
      </c>
      <c r="BE313" s="698">
        <f t="shared" si="144"/>
        <v>4.0745362639427185E-10</v>
      </c>
      <c r="BF313" s="698">
        <f t="shared" si="145"/>
        <v>59594.277841681847</v>
      </c>
      <c r="BG313" s="971"/>
      <c r="BH313" s="971"/>
      <c r="BI313" s="971"/>
      <c r="BJ313" s="971"/>
      <c r="BK313" s="971"/>
      <c r="BL313" s="971"/>
      <c r="BM313" s="971"/>
      <c r="BN313" s="698"/>
    </row>
    <row r="314" spans="6:78" s="68" customFormat="1" x14ac:dyDescent="0.2">
      <c r="F314" s="340"/>
      <c r="G314" s="260"/>
      <c r="H314" s="261"/>
      <c r="I314" s="261"/>
      <c r="J314" s="260"/>
      <c r="K314" s="696">
        <f t="shared" si="139"/>
        <v>241</v>
      </c>
      <c r="L314" s="340"/>
      <c r="M314" s="340"/>
      <c r="N314" s="340"/>
      <c r="O314" s="699" t="str">
        <f t="shared" si="122"/>
        <v/>
      </c>
      <c r="P314" s="699" t="str">
        <f t="shared" si="123"/>
        <v/>
      </c>
      <c r="Q314" s="698" t="str">
        <f t="shared" si="152"/>
        <v/>
      </c>
      <c r="R314" s="698" t="str">
        <f t="shared" si="146"/>
        <v/>
      </c>
      <c r="S314" s="699" t="str">
        <f t="shared" si="124"/>
        <v/>
      </c>
      <c r="T314" s="699" t="str">
        <f t="shared" si="125"/>
        <v/>
      </c>
      <c r="U314" s="698" t="str">
        <f t="shared" si="115"/>
        <v/>
      </c>
      <c r="V314" s="698" t="str">
        <f t="shared" si="147"/>
        <v/>
      </c>
      <c r="W314" s="699" t="str">
        <f t="shared" si="126"/>
        <v/>
      </c>
      <c r="X314" s="699" t="str">
        <f t="shared" si="127"/>
        <v/>
      </c>
      <c r="Y314" s="698" t="str">
        <f t="shared" si="116"/>
        <v/>
      </c>
      <c r="Z314" s="698" t="str">
        <f t="shared" si="148"/>
        <v/>
      </c>
      <c r="AB314" s="696" t="str">
        <f t="shared" si="118"/>
        <v/>
      </c>
      <c r="AC314" s="340"/>
      <c r="AD314" s="340"/>
      <c r="AE314" s="340"/>
      <c r="AF314" s="699" t="str">
        <f t="shared" si="128"/>
        <v/>
      </c>
      <c r="AG314" s="699">
        <f t="shared" si="117"/>
        <v>-3.6320721442785318E-12</v>
      </c>
      <c r="AH314" s="699" t="str">
        <f t="shared" si="129"/>
        <v/>
      </c>
      <c r="AI314" s="698" t="str">
        <f t="shared" si="119"/>
        <v/>
      </c>
      <c r="AJ314" s="698" t="str">
        <f t="shared" si="130"/>
        <v/>
      </c>
      <c r="AK314" s="699" t="str">
        <f t="shared" si="131"/>
        <v/>
      </c>
      <c r="AL314" s="699">
        <f t="shared" si="132"/>
        <v>3.6113550339467582E-13</v>
      </c>
      <c r="AM314" s="699" t="str">
        <f t="shared" si="133"/>
        <v/>
      </c>
      <c r="AN314" s="698" t="str">
        <f t="shared" si="120"/>
        <v/>
      </c>
      <c r="AO314" s="698" t="str">
        <f t="shared" si="134"/>
        <v/>
      </c>
      <c r="AP314" s="699" t="str">
        <f t="shared" si="135"/>
        <v/>
      </c>
      <c r="AQ314" s="699">
        <f t="shared" si="136"/>
        <v>8.186639711817003E-13</v>
      </c>
      <c r="AR314" s="699" t="str">
        <f t="shared" si="137"/>
        <v/>
      </c>
      <c r="AS314" s="698" t="str">
        <f t="shared" si="121"/>
        <v/>
      </c>
      <c r="AT314" s="698" t="str">
        <f t="shared" ref="AT314:AT377" si="153">IFERROR((AP314+AQ314+AR314)*(1+$B$60)+$G$40+IF(MOD($K314-1,120)=0,$G$42,)+IF($B$36="havi",$B$34,)+IF($B$36="negyedéves",IF(MOD($K314-1,3)=0,$B$34,),)+IF($B$36="féléves",IF(MOD($K314-1,6)=0,$B$34,),)+IF($B$36="éves",IF(MOD($K314-1,12)=0,$B$34,),)+IF($B$68="havi",$B$66,)+IF($B$68="negyedéves",IF(MOD($K314-1,3)=0,$B$66,),)+IF($B$68="féléves",IF(MOD($K314-1,6)=0,$B$66,),)+IF($B$68="éves",IF(MOD($K314-1,12)=0,$B$66,),)-IF($K314=$C$78,$G$62*$C$81+$G$46/2,)-IF($K314=$C$79,$G$62*(1-$C$81)+$G$46/2,),"")</f>
        <v/>
      </c>
      <c r="AU314" s="971"/>
      <c r="AV314" s="696"/>
      <c r="AW314" s="699" t="str">
        <f t="shared" ref="AW314:AW377" si="154">IFERROR(IF(Q313&gt;1,PPMT($AW$71*365/360/12,$K314,$B$13,-$AY$73),""),"")</f>
        <v/>
      </c>
      <c r="AX314" s="699" t="str">
        <f t="shared" ref="AX314:AX377" si="155">IFERROR(IF(Q313&gt;1,IPMT($AW$71*365/360/12,$K314,$B$13,-$AY$73),""),"")</f>
        <v/>
      </c>
      <c r="AY314" s="698" t="str">
        <f t="shared" ref="AY314:AY377" si="156">IFERROR(AY313-AW314,"")</f>
        <v/>
      </c>
      <c r="AZ314" s="698" t="str">
        <f t="shared" si="140"/>
        <v/>
      </c>
      <c r="BA314" s="971"/>
      <c r="BB314" s="699" t="str">
        <f t="shared" si="141"/>
        <v/>
      </c>
      <c r="BC314" s="699">
        <f t="shared" si="142"/>
        <v>4.3721094563672386E-12</v>
      </c>
      <c r="BD314" s="699" t="str">
        <f t="shared" si="143"/>
        <v/>
      </c>
      <c r="BE314" s="698" t="str">
        <f t="shared" si="144"/>
        <v/>
      </c>
      <c r="BF314" s="698" t="str">
        <f t="shared" si="145"/>
        <v/>
      </c>
      <c r="BG314" s="971"/>
      <c r="BH314" s="971"/>
      <c r="BI314" s="971"/>
      <c r="BJ314" s="971"/>
      <c r="BK314" s="971"/>
      <c r="BL314" s="971"/>
      <c r="BM314" s="971"/>
      <c r="BN314" s="698"/>
      <c r="BO314" s="971"/>
      <c r="BP314" s="971"/>
      <c r="BQ314" s="971"/>
      <c r="BR314" s="971"/>
      <c r="BS314" s="971"/>
      <c r="BT314" s="971"/>
      <c r="BU314" s="971"/>
      <c r="BV314" s="971"/>
      <c r="BW314" s="971"/>
      <c r="BX314" s="971"/>
      <c r="BY314" s="971"/>
      <c r="BZ314" s="971"/>
    </row>
    <row r="315" spans="6:78" s="68" customFormat="1" x14ac:dyDescent="0.2">
      <c r="F315" s="340"/>
      <c r="G315" s="260"/>
      <c r="H315" s="261"/>
      <c r="I315" s="261"/>
      <c r="J315" s="260"/>
      <c r="K315" s="696">
        <f t="shared" si="139"/>
        <v>242</v>
      </c>
      <c r="L315" s="340"/>
      <c r="M315" s="340"/>
      <c r="N315" s="340"/>
      <c r="O315" s="699" t="str">
        <f t="shared" si="122"/>
        <v/>
      </c>
      <c r="P315" s="699" t="str">
        <f t="shared" si="123"/>
        <v/>
      </c>
      <c r="Q315" s="698" t="str">
        <f t="shared" si="152"/>
        <v/>
      </c>
      <c r="R315" s="698" t="str">
        <f t="shared" si="146"/>
        <v/>
      </c>
      <c r="S315" s="699" t="str">
        <f t="shared" si="124"/>
        <v/>
      </c>
      <c r="T315" s="699" t="str">
        <f t="shared" si="125"/>
        <v/>
      </c>
      <c r="U315" s="698" t="str">
        <f t="shared" si="115"/>
        <v/>
      </c>
      <c r="V315" s="698" t="str">
        <f t="shared" si="147"/>
        <v/>
      </c>
      <c r="W315" s="699" t="str">
        <f t="shared" si="126"/>
        <v/>
      </c>
      <c r="X315" s="699" t="str">
        <f t="shared" si="127"/>
        <v/>
      </c>
      <c r="Y315" s="698" t="str">
        <f t="shared" si="116"/>
        <v/>
      </c>
      <c r="Z315" s="698" t="str">
        <f t="shared" si="148"/>
        <v/>
      </c>
      <c r="AB315" s="696" t="str">
        <f t="shared" si="118"/>
        <v/>
      </c>
      <c r="AC315" s="340"/>
      <c r="AD315" s="340"/>
      <c r="AE315" s="340"/>
      <c r="AF315" s="699" t="str">
        <f t="shared" si="128"/>
        <v/>
      </c>
      <c r="AG315" s="699" t="str">
        <f t="shared" si="117"/>
        <v/>
      </c>
      <c r="AH315" s="699" t="str">
        <f t="shared" si="129"/>
        <v/>
      </c>
      <c r="AI315" s="698" t="str">
        <f t="shared" si="119"/>
        <v/>
      </c>
      <c r="AJ315" s="698" t="str">
        <f t="shared" si="130"/>
        <v/>
      </c>
      <c r="AK315" s="699" t="str">
        <f t="shared" si="131"/>
        <v/>
      </c>
      <c r="AL315" s="699" t="str">
        <f t="shared" si="132"/>
        <v/>
      </c>
      <c r="AM315" s="699" t="str">
        <f t="shared" si="133"/>
        <v/>
      </c>
      <c r="AN315" s="698" t="str">
        <f t="shared" si="120"/>
        <v/>
      </c>
      <c r="AO315" s="698" t="str">
        <f t="shared" si="134"/>
        <v/>
      </c>
      <c r="AP315" s="699" t="str">
        <f t="shared" si="135"/>
        <v/>
      </c>
      <c r="AQ315" s="699" t="str">
        <f t="shared" si="136"/>
        <v/>
      </c>
      <c r="AR315" s="699" t="str">
        <f t="shared" si="137"/>
        <v/>
      </c>
      <c r="AS315" s="698" t="str">
        <f t="shared" si="121"/>
        <v/>
      </c>
      <c r="AT315" s="698" t="str">
        <f t="shared" si="153"/>
        <v/>
      </c>
      <c r="AU315" s="971"/>
      <c r="AV315" s="696"/>
      <c r="AW315" s="699" t="str">
        <f t="shared" si="154"/>
        <v/>
      </c>
      <c r="AX315" s="699" t="str">
        <f t="shared" si="155"/>
        <v/>
      </c>
      <c r="AY315" s="698" t="str">
        <f t="shared" si="156"/>
        <v/>
      </c>
      <c r="AZ315" s="698" t="str">
        <f t="shared" si="140"/>
        <v/>
      </c>
      <c r="BA315" s="971"/>
      <c r="BB315" s="699" t="str">
        <f t="shared" si="141"/>
        <v/>
      </c>
      <c r="BC315" s="699" t="str">
        <f t="shared" si="142"/>
        <v/>
      </c>
      <c r="BD315" s="699" t="str">
        <f t="shared" si="143"/>
        <v/>
      </c>
      <c r="BE315" s="698" t="str">
        <f t="shared" si="144"/>
        <v/>
      </c>
      <c r="BF315" s="698" t="str">
        <f t="shared" si="145"/>
        <v/>
      </c>
      <c r="BG315" s="971"/>
      <c r="BH315" s="971"/>
      <c r="BI315" s="971"/>
      <c r="BJ315" s="971"/>
      <c r="BK315" s="971"/>
      <c r="BL315" s="971"/>
      <c r="BM315" s="971"/>
      <c r="BN315" s="698"/>
      <c r="BO315" s="971"/>
      <c r="BP315" s="971"/>
      <c r="BQ315" s="971"/>
      <c r="BR315" s="971"/>
      <c r="BS315" s="971"/>
      <c r="BT315" s="971"/>
      <c r="BU315" s="971"/>
      <c r="BV315" s="971"/>
      <c r="BW315" s="971"/>
      <c r="BX315" s="971"/>
      <c r="BY315" s="971"/>
      <c r="BZ315" s="971"/>
    </row>
    <row r="316" spans="6:78" s="68" customFormat="1" x14ac:dyDescent="0.2">
      <c r="F316" s="340"/>
      <c r="G316" s="260"/>
      <c r="H316" s="261"/>
      <c r="I316" s="261"/>
      <c r="J316" s="260"/>
      <c r="K316" s="696">
        <f t="shared" si="139"/>
        <v>243</v>
      </c>
      <c r="L316" s="340"/>
      <c r="M316" s="340"/>
      <c r="N316" s="340"/>
      <c r="O316" s="699" t="str">
        <f t="shared" si="122"/>
        <v/>
      </c>
      <c r="P316" s="699" t="str">
        <f t="shared" si="123"/>
        <v/>
      </c>
      <c r="Q316" s="698" t="str">
        <f t="shared" si="152"/>
        <v/>
      </c>
      <c r="R316" s="698" t="str">
        <f t="shared" si="146"/>
        <v/>
      </c>
      <c r="S316" s="699" t="str">
        <f t="shared" si="124"/>
        <v/>
      </c>
      <c r="T316" s="699" t="str">
        <f t="shared" si="125"/>
        <v/>
      </c>
      <c r="U316" s="698" t="str">
        <f t="shared" si="115"/>
        <v/>
      </c>
      <c r="V316" s="698" t="str">
        <f t="shared" si="147"/>
        <v/>
      </c>
      <c r="W316" s="699" t="str">
        <f t="shared" si="126"/>
        <v/>
      </c>
      <c r="X316" s="699" t="str">
        <f t="shared" si="127"/>
        <v/>
      </c>
      <c r="Y316" s="698" t="str">
        <f t="shared" si="116"/>
        <v/>
      </c>
      <c r="Z316" s="698" t="str">
        <f t="shared" si="148"/>
        <v/>
      </c>
      <c r="AB316" s="696" t="str">
        <f t="shared" si="118"/>
        <v/>
      </c>
      <c r="AC316" s="340"/>
      <c r="AD316" s="340"/>
      <c r="AE316" s="340"/>
      <c r="AF316" s="699" t="str">
        <f t="shared" si="128"/>
        <v/>
      </c>
      <c r="AG316" s="699" t="str">
        <f t="shared" si="117"/>
        <v/>
      </c>
      <c r="AH316" s="699" t="str">
        <f t="shared" si="129"/>
        <v/>
      </c>
      <c r="AI316" s="698" t="str">
        <f t="shared" si="119"/>
        <v/>
      </c>
      <c r="AJ316" s="698" t="str">
        <f t="shared" si="130"/>
        <v/>
      </c>
      <c r="AK316" s="699" t="str">
        <f t="shared" si="131"/>
        <v/>
      </c>
      <c r="AL316" s="699" t="str">
        <f t="shared" si="132"/>
        <v/>
      </c>
      <c r="AM316" s="699" t="str">
        <f t="shared" si="133"/>
        <v/>
      </c>
      <c r="AN316" s="698" t="str">
        <f t="shared" si="120"/>
        <v/>
      </c>
      <c r="AO316" s="698" t="str">
        <f t="shared" si="134"/>
        <v/>
      </c>
      <c r="AP316" s="699" t="str">
        <f t="shared" si="135"/>
        <v/>
      </c>
      <c r="AQ316" s="699" t="str">
        <f t="shared" si="136"/>
        <v/>
      </c>
      <c r="AR316" s="699" t="str">
        <f t="shared" si="137"/>
        <v/>
      </c>
      <c r="AS316" s="698" t="str">
        <f t="shared" si="121"/>
        <v/>
      </c>
      <c r="AT316" s="698" t="str">
        <f t="shared" si="153"/>
        <v/>
      </c>
      <c r="AU316" s="971"/>
      <c r="AV316" s="696"/>
      <c r="AW316" s="699" t="str">
        <f t="shared" si="154"/>
        <v/>
      </c>
      <c r="AX316" s="699" t="str">
        <f t="shared" si="155"/>
        <v/>
      </c>
      <c r="AY316" s="698" t="str">
        <f t="shared" si="156"/>
        <v/>
      </c>
      <c r="AZ316" s="698" t="str">
        <f t="shared" si="140"/>
        <v/>
      </c>
      <c r="BA316" s="971"/>
      <c r="BB316" s="699" t="str">
        <f t="shared" si="141"/>
        <v/>
      </c>
      <c r="BC316" s="699" t="str">
        <f t="shared" si="142"/>
        <v/>
      </c>
      <c r="BD316" s="699" t="str">
        <f t="shared" si="143"/>
        <v/>
      </c>
      <c r="BE316" s="698" t="str">
        <f t="shared" si="144"/>
        <v/>
      </c>
      <c r="BF316" s="698" t="str">
        <f t="shared" si="145"/>
        <v/>
      </c>
      <c r="BG316" s="971"/>
      <c r="BH316" s="971"/>
      <c r="BI316" s="971"/>
      <c r="BJ316" s="971"/>
      <c r="BK316" s="971"/>
      <c r="BL316" s="971"/>
      <c r="BM316" s="971"/>
      <c r="BN316" s="698"/>
      <c r="BO316" s="971"/>
      <c r="BP316" s="971"/>
      <c r="BQ316" s="971"/>
      <c r="BR316" s="971"/>
      <c r="BS316" s="971"/>
      <c r="BT316" s="971"/>
      <c r="BU316" s="971"/>
      <c r="BV316" s="971"/>
      <c r="BW316" s="971"/>
      <c r="BX316" s="971"/>
      <c r="BY316" s="971"/>
      <c r="BZ316" s="971"/>
    </row>
    <row r="317" spans="6:78" s="68" customFormat="1" x14ac:dyDescent="0.2">
      <c r="F317" s="340"/>
      <c r="G317" s="260"/>
      <c r="H317" s="261"/>
      <c r="I317" s="261"/>
      <c r="J317" s="260"/>
      <c r="K317" s="696">
        <f t="shared" si="139"/>
        <v>244</v>
      </c>
      <c r="L317" s="340"/>
      <c r="M317" s="340"/>
      <c r="N317" s="340"/>
      <c r="O317" s="699" t="str">
        <f t="shared" si="122"/>
        <v/>
      </c>
      <c r="P317" s="699" t="str">
        <f t="shared" si="123"/>
        <v/>
      </c>
      <c r="Q317" s="698" t="str">
        <f t="shared" si="152"/>
        <v/>
      </c>
      <c r="R317" s="698" t="str">
        <f t="shared" si="146"/>
        <v/>
      </c>
      <c r="S317" s="699" t="str">
        <f t="shared" si="124"/>
        <v/>
      </c>
      <c r="T317" s="699" t="str">
        <f t="shared" si="125"/>
        <v/>
      </c>
      <c r="U317" s="698" t="str">
        <f t="shared" si="115"/>
        <v/>
      </c>
      <c r="V317" s="698" t="str">
        <f t="shared" si="147"/>
        <v/>
      </c>
      <c r="W317" s="699" t="str">
        <f t="shared" si="126"/>
        <v/>
      </c>
      <c r="X317" s="699" t="str">
        <f t="shared" si="127"/>
        <v/>
      </c>
      <c r="Y317" s="698" t="str">
        <f t="shared" si="116"/>
        <v/>
      </c>
      <c r="Z317" s="698" t="str">
        <f t="shared" si="148"/>
        <v/>
      </c>
      <c r="AB317" s="696" t="str">
        <f t="shared" si="118"/>
        <v/>
      </c>
      <c r="AC317" s="340"/>
      <c r="AD317" s="340"/>
      <c r="AE317" s="340"/>
      <c r="AF317" s="699" t="str">
        <f t="shared" si="128"/>
        <v/>
      </c>
      <c r="AG317" s="699" t="str">
        <f t="shared" si="117"/>
        <v/>
      </c>
      <c r="AH317" s="699" t="str">
        <f t="shared" si="129"/>
        <v/>
      </c>
      <c r="AI317" s="698" t="str">
        <f t="shared" si="119"/>
        <v/>
      </c>
      <c r="AJ317" s="698" t="str">
        <f t="shared" si="130"/>
        <v/>
      </c>
      <c r="AK317" s="699" t="str">
        <f t="shared" si="131"/>
        <v/>
      </c>
      <c r="AL317" s="699" t="str">
        <f t="shared" si="132"/>
        <v/>
      </c>
      <c r="AM317" s="699" t="str">
        <f t="shared" si="133"/>
        <v/>
      </c>
      <c r="AN317" s="698" t="str">
        <f t="shared" si="120"/>
        <v/>
      </c>
      <c r="AO317" s="698" t="str">
        <f t="shared" si="134"/>
        <v/>
      </c>
      <c r="AP317" s="699" t="str">
        <f t="shared" si="135"/>
        <v/>
      </c>
      <c r="AQ317" s="699" t="str">
        <f t="shared" si="136"/>
        <v/>
      </c>
      <c r="AR317" s="699" t="str">
        <f t="shared" si="137"/>
        <v/>
      </c>
      <c r="AS317" s="698" t="str">
        <f t="shared" si="121"/>
        <v/>
      </c>
      <c r="AT317" s="698" t="str">
        <f t="shared" si="153"/>
        <v/>
      </c>
      <c r="AU317" s="971"/>
      <c r="AV317" s="696"/>
      <c r="AW317" s="699" t="str">
        <f t="shared" si="154"/>
        <v/>
      </c>
      <c r="AX317" s="699" t="str">
        <f t="shared" si="155"/>
        <v/>
      </c>
      <c r="AY317" s="698" t="str">
        <f t="shared" si="156"/>
        <v/>
      </c>
      <c r="AZ317" s="698" t="str">
        <f t="shared" si="140"/>
        <v/>
      </c>
      <c r="BA317" s="971"/>
      <c r="BB317" s="699" t="str">
        <f t="shared" si="141"/>
        <v/>
      </c>
      <c r="BC317" s="699" t="str">
        <f t="shared" si="142"/>
        <v/>
      </c>
      <c r="BD317" s="699" t="str">
        <f t="shared" si="143"/>
        <v/>
      </c>
      <c r="BE317" s="698" t="str">
        <f t="shared" si="144"/>
        <v/>
      </c>
      <c r="BF317" s="698" t="str">
        <f t="shared" si="145"/>
        <v/>
      </c>
      <c r="BG317" s="971"/>
      <c r="BH317" s="971"/>
      <c r="BI317" s="971"/>
      <c r="BJ317" s="971"/>
      <c r="BK317" s="971"/>
      <c r="BL317" s="971"/>
      <c r="BM317" s="971"/>
      <c r="BN317" s="698"/>
      <c r="BO317" s="971"/>
      <c r="BP317" s="971"/>
      <c r="BQ317" s="971"/>
      <c r="BR317" s="971"/>
      <c r="BS317" s="971"/>
      <c r="BT317" s="971"/>
      <c r="BU317" s="971"/>
      <c r="BV317" s="971"/>
      <c r="BW317" s="971"/>
      <c r="BX317" s="971"/>
      <c r="BY317" s="971"/>
      <c r="BZ317" s="971"/>
    </row>
    <row r="318" spans="6:78" s="68" customFormat="1" x14ac:dyDescent="0.2">
      <c r="F318" s="340"/>
      <c r="G318" s="260"/>
      <c r="H318" s="261"/>
      <c r="I318" s="261"/>
      <c r="J318" s="260"/>
      <c r="K318" s="696">
        <f t="shared" si="139"/>
        <v>245</v>
      </c>
      <c r="L318" s="340"/>
      <c r="M318" s="340"/>
      <c r="N318" s="340"/>
      <c r="O318" s="699" t="str">
        <f t="shared" si="122"/>
        <v/>
      </c>
      <c r="P318" s="699" t="str">
        <f t="shared" si="123"/>
        <v/>
      </c>
      <c r="Q318" s="698" t="str">
        <f t="shared" si="152"/>
        <v/>
      </c>
      <c r="R318" s="698" t="str">
        <f t="shared" si="146"/>
        <v/>
      </c>
      <c r="S318" s="699" t="str">
        <f t="shared" si="124"/>
        <v/>
      </c>
      <c r="T318" s="699" t="str">
        <f t="shared" si="125"/>
        <v/>
      </c>
      <c r="U318" s="698" t="str">
        <f t="shared" si="115"/>
        <v/>
      </c>
      <c r="V318" s="698" t="str">
        <f t="shared" si="147"/>
        <v/>
      </c>
      <c r="W318" s="699" t="str">
        <f t="shared" si="126"/>
        <v/>
      </c>
      <c r="X318" s="699" t="str">
        <f t="shared" si="127"/>
        <v/>
      </c>
      <c r="Y318" s="698" t="str">
        <f t="shared" si="116"/>
        <v/>
      </c>
      <c r="Z318" s="698" t="str">
        <f t="shared" si="148"/>
        <v/>
      </c>
      <c r="AB318" s="696" t="str">
        <f t="shared" si="118"/>
        <v/>
      </c>
      <c r="AC318" s="340"/>
      <c r="AD318" s="340"/>
      <c r="AE318" s="340"/>
      <c r="AF318" s="699" t="str">
        <f t="shared" si="128"/>
        <v/>
      </c>
      <c r="AG318" s="699" t="str">
        <f t="shared" si="117"/>
        <v/>
      </c>
      <c r="AH318" s="699" t="str">
        <f t="shared" si="129"/>
        <v/>
      </c>
      <c r="AI318" s="698" t="str">
        <f t="shared" si="119"/>
        <v/>
      </c>
      <c r="AJ318" s="698" t="str">
        <f t="shared" si="130"/>
        <v/>
      </c>
      <c r="AK318" s="699" t="str">
        <f t="shared" si="131"/>
        <v/>
      </c>
      <c r="AL318" s="699" t="str">
        <f t="shared" si="132"/>
        <v/>
      </c>
      <c r="AM318" s="699" t="str">
        <f t="shared" si="133"/>
        <v/>
      </c>
      <c r="AN318" s="698" t="str">
        <f t="shared" si="120"/>
        <v/>
      </c>
      <c r="AO318" s="698" t="str">
        <f t="shared" si="134"/>
        <v/>
      </c>
      <c r="AP318" s="699" t="str">
        <f t="shared" si="135"/>
        <v/>
      </c>
      <c r="AQ318" s="699" t="str">
        <f t="shared" si="136"/>
        <v/>
      </c>
      <c r="AR318" s="699" t="str">
        <f t="shared" si="137"/>
        <v/>
      </c>
      <c r="AS318" s="698" t="str">
        <f t="shared" si="121"/>
        <v/>
      </c>
      <c r="AT318" s="698" t="str">
        <f t="shared" si="153"/>
        <v/>
      </c>
      <c r="AU318" s="971"/>
      <c r="AV318" s="696"/>
      <c r="AW318" s="699" t="str">
        <f t="shared" si="154"/>
        <v/>
      </c>
      <c r="AX318" s="699" t="str">
        <f t="shared" si="155"/>
        <v/>
      </c>
      <c r="AY318" s="698" t="str">
        <f t="shared" si="156"/>
        <v/>
      </c>
      <c r="AZ318" s="698" t="str">
        <f t="shared" si="140"/>
        <v/>
      </c>
      <c r="BA318" s="971"/>
      <c r="BB318" s="699" t="str">
        <f t="shared" si="141"/>
        <v/>
      </c>
      <c r="BC318" s="699" t="str">
        <f t="shared" si="142"/>
        <v/>
      </c>
      <c r="BD318" s="699" t="str">
        <f t="shared" si="143"/>
        <v/>
      </c>
      <c r="BE318" s="698" t="str">
        <f t="shared" si="144"/>
        <v/>
      </c>
      <c r="BF318" s="698" t="str">
        <f t="shared" si="145"/>
        <v/>
      </c>
      <c r="BG318" s="971"/>
      <c r="BH318" s="971"/>
      <c r="BI318" s="971"/>
      <c r="BJ318" s="971"/>
      <c r="BK318" s="971"/>
      <c r="BL318" s="971"/>
      <c r="BM318" s="971"/>
      <c r="BN318" s="698"/>
      <c r="BO318" s="971"/>
      <c r="BP318" s="971"/>
      <c r="BQ318" s="971"/>
      <c r="BR318" s="971"/>
      <c r="BS318" s="971"/>
      <c r="BT318" s="971"/>
      <c r="BU318" s="971"/>
      <c r="BV318" s="971"/>
      <c r="BW318" s="971"/>
      <c r="BX318" s="971"/>
      <c r="BY318" s="971"/>
      <c r="BZ318" s="971"/>
    </row>
    <row r="319" spans="6:78" s="68" customFormat="1" x14ac:dyDescent="0.2">
      <c r="F319" s="340"/>
      <c r="G319" s="260"/>
      <c r="H319" s="261"/>
      <c r="I319" s="261"/>
      <c r="J319" s="260"/>
      <c r="K319" s="696">
        <f t="shared" si="139"/>
        <v>246</v>
      </c>
      <c r="L319" s="340"/>
      <c r="M319" s="340"/>
      <c r="N319" s="340"/>
      <c r="O319" s="699" t="str">
        <f t="shared" si="122"/>
        <v/>
      </c>
      <c r="P319" s="699" t="str">
        <f t="shared" si="123"/>
        <v/>
      </c>
      <c r="Q319" s="698" t="str">
        <f t="shared" si="152"/>
        <v/>
      </c>
      <c r="R319" s="698" t="str">
        <f t="shared" si="146"/>
        <v/>
      </c>
      <c r="S319" s="699" t="str">
        <f t="shared" si="124"/>
        <v/>
      </c>
      <c r="T319" s="699" t="str">
        <f t="shared" si="125"/>
        <v/>
      </c>
      <c r="U319" s="698" t="str">
        <f t="shared" si="115"/>
        <v/>
      </c>
      <c r="V319" s="698" t="str">
        <f t="shared" si="147"/>
        <v/>
      </c>
      <c r="W319" s="699" t="str">
        <f t="shared" si="126"/>
        <v/>
      </c>
      <c r="X319" s="699" t="str">
        <f t="shared" si="127"/>
        <v/>
      </c>
      <c r="Y319" s="698" t="str">
        <f t="shared" si="116"/>
        <v/>
      </c>
      <c r="Z319" s="698" t="str">
        <f t="shared" si="148"/>
        <v/>
      </c>
      <c r="AB319" s="696" t="str">
        <f t="shared" si="118"/>
        <v/>
      </c>
      <c r="AC319" s="340"/>
      <c r="AD319" s="340"/>
      <c r="AE319" s="340"/>
      <c r="AF319" s="699" t="str">
        <f t="shared" si="128"/>
        <v/>
      </c>
      <c r="AG319" s="699" t="str">
        <f t="shared" si="117"/>
        <v/>
      </c>
      <c r="AH319" s="699" t="str">
        <f t="shared" si="129"/>
        <v/>
      </c>
      <c r="AI319" s="698" t="str">
        <f t="shared" si="119"/>
        <v/>
      </c>
      <c r="AJ319" s="698" t="str">
        <f t="shared" si="130"/>
        <v/>
      </c>
      <c r="AK319" s="699" t="str">
        <f t="shared" si="131"/>
        <v/>
      </c>
      <c r="AL319" s="699" t="str">
        <f t="shared" si="132"/>
        <v/>
      </c>
      <c r="AM319" s="699" t="str">
        <f t="shared" si="133"/>
        <v/>
      </c>
      <c r="AN319" s="698" t="str">
        <f t="shared" si="120"/>
        <v/>
      </c>
      <c r="AO319" s="698" t="str">
        <f t="shared" si="134"/>
        <v/>
      </c>
      <c r="AP319" s="699" t="str">
        <f t="shared" si="135"/>
        <v/>
      </c>
      <c r="AQ319" s="699" t="str">
        <f t="shared" si="136"/>
        <v/>
      </c>
      <c r="AR319" s="699" t="str">
        <f t="shared" si="137"/>
        <v/>
      </c>
      <c r="AS319" s="698" t="str">
        <f t="shared" si="121"/>
        <v/>
      </c>
      <c r="AT319" s="698" t="str">
        <f t="shared" si="153"/>
        <v/>
      </c>
      <c r="AU319" s="971"/>
      <c r="AV319" s="696"/>
      <c r="AW319" s="699" t="str">
        <f t="shared" si="154"/>
        <v/>
      </c>
      <c r="AX319" s="699" t="str">
        <f t="shared" si="155"/>
        <v/>
      </c>
      <c r="AY319" s="698" t="str">
        <f t="shared" si="156"/>
        <v/>
      </c>
      <c r="AZ319" s="698" t="str">
        <f t="shared" si="140"/>
        <v/>
      </c>
      <c r="BA319" s="971"/>
      <c r="BB319" s="699" t="str">
        <f t="shared" si="141"/>
        <v/>
      </c>
      <c r="BC319" s="699" t="str">
        <f t="shared" si="142"/>
        <v/>
      </c>
      <c r="BD319" s="699" t="str">
        <f t="shared" si="143"/>
        <v/>
      </c>
      <c r="BE319" s="698" t="str">
        <f t="shared" si="144"/>
        <v/>
      </c>
      <c r="BF319" s="698" t="str">
        <f t="shared" si="145"/>
        <v/>
      </c>
      <c r="BG319" s="971"/>
      <c r="BH319" s="971"/>
      <c r="BI319" s="971"/>
      <c r="BJ319" s="971"/>
      <c r="BK319" s="971"/>
      <c r="BL319" s="971"/>
      <c r="BM319" s="971"/>
      <c r="BN319" s="698"/>
      <c r="BO319" s="971"/>
      <c r="BP319" s="971"/>
      <c r="BQ319" s="971"/>
      <c r="BR319" s="971"/>
      <c r="BS319" s="971"/>
      <c r="BT319" s="971"/>
      <c r="BU319" s="971"/>
      <c r="BV319" s="971"/>
      <c r="BW319" s="971"/>
      <c r="BX319" s="971"/>
      <c r="BY319" s="971"/>
      <c r="BZ319" s="971"/>
    </row>
    <row r="320" spans="6:78" s="68" customFormat="1" x14ac:dyDescent="0.2">
      <c r="F320" s="340"/>
      <c r="G320" s="260"/>
      <c r="H320" s="261"/>
      <c r="I320" s="261"/>
      <c r="J320" s="260"/>
      <c r="K320" s="696">
        <f t="shared" si="139"/>
        <v>247</v>
      </c>
      <c r="L320" s="340"/>
      <c r="M320" s="340"/>
      <c r="N320" s="340"/>
      <c r="O320" s="699" t="str">
        <f t="shared" si="122"/>
        <v/>
      </c>
      <c r="P320" s="699" t="str">
        <f t="shared" si="123"/>
        <v/>
      </c>
      <c r="Q320" s="698" t="str">
        <f t="shared" si="152"/>
        <v/>
      </c>
      <c r="R320" s="698" t="str">
        <f t="shared" si="146"/>
        <v/>
      </c>
      <c r="S320" s="699" t="str">
        <f t="shared" si="124"/>
        <v/>
      </c>
      <c r="T320" s="699" t="str">
        <f t="shared" si="125"/>
        <v/>
      </c>
      <c r="U320" s="698" t="str">
        <f t="shared" si="115"/>
        <v/>
      </c>
      <c r="V320" s="698" t="str">
        <f t="shared" si="147"/>
        <v/>
      </c>
      <c r="W320" s="699" t="str">
        <f t="shared" si="126"/>
        <v/>
      </c>
      <c r="X320" s="699" t="str">
        <f t="shared" si="127"/>
        <v/>
      </c>
      <c r="Y320" s="698" t="str">
        <f t="shared" si="116"/>
        <v/>
      </c>
      <c r="Z320" s="698" t="str">
        <f t="shared" si="148"/>
        <v/>
      </c>
      <c r="AB320" s="696" t="str">
        <f t="shared" si="118"/>
        <v/>
      </c>
      <c r="AC320" s="340"/>
      <c r="AD320" s="340"/>
      <c r="AE320" s="340"/>
      <c r="AF320" s="699" t="str">
        <f t="shared" si="128"/>
        <v/>
      </c>
      <c r="AG320" s="699" t="str">
        <f t="shared" si="117"/>
        <v/>
      </c>
      <c r="AH320" s="699" t="str">
        <f t="shared" si="129"/>
        <v/>
      </c>
      <c r="AI320" s="698" t="str">
        <f t="shared" si="119"/>
        <v/>
      </c>
      <c r="AJ320" s="698" t="str">
        <f t="shared" si="130"/>
        <v/>
      </c>
      <c r="AK320" s="699" t="str">
        <f t="shared" si="131"/>
        <v/>
      </c>
      <c r="AL320" s="699" t="str">
        <f t="shared" si="132"/>
        <v/>
      </c>
      <c r="AM320" s="699" t="str">
        <f t="shared" si="133"/>
        <v/>
      </c>
      <c r="AN320" s="698" t="str">
        <f t="shared" si="120"/>
        <v/>
      </c>
      <c r="AO320" s="698" t="str">
        <f t="shared" si="134"/>
        <v/>
      </c>
      <c r="AP320" s="699" t="str">
        <f t="shared" si="135"/>
        <v/>
      </c>
      <c r="AQ320" s="699" t="str">
        <f t="shared" si="136"/>
        <v/>
      </c>
      <c r="AR320" s="699" t="str">
        <f t="shared" si="137"/>
        <v/>
      </c>
      <c r="AS320" s="698" t="str">
        <f t="shared" si="121"/>
        <v/>
      </c>
      <c r="AT320" s="698" t="str">
        <f t="shared" si="153"/>
        <v/>
      </c>
      <c r="AU320" s="971"/>
      <c r="AV320" s="696"/>
      <c r="AW320" s="699" t="str">
        <f t="shared" si="154"/>
        <v/>
      </c>
      <c r="AX320" s="699" t="str">
        <f t="shared" si="155"/>
        <v/>
      </c>
      <c r="AY320" s="698" t="str">
        <f t="shared" si="156"/>
        <v/>
      </c>
      <c r="AZ320" s="698" t="str">
        <f t="shared" si="140"/>
        <v/>
      </c>
      <c r="BA320" s="971"/>
      <c r="BB320" s="699" t="str">
        <f t="shared" si="141"/>
        <v/>
      </c>
      <c r="BC320" s="699" t="str">
        <f t="shared" si="142"/>
        <v/>
      </c>
      <c r="BD320" s="699" t="str">
        <f t="shared" si="143"/>
        <v/>
      </c>
      <c r="BE320" s="698" t="str">
        <f t="shared" si="144"/>
        <v/>
      </c>
      <c r="BF320" s="698" t="str">
        <f t="shared" si="145"/>
        <v/>
      </c>
      <c r="BG320" s="971"/>
      <c r="BH320" s="971"/>
      <c r="BI320" s="971"/>
      <c r="BJ320" s="971"/>
      <c r="BK320" s="971"/>
      <c r="BL320" s="971"/>
      <c r="BM320" s="971"/>
      <c r="BN320" s="698"/>
      <c r="BO320" s="971"/>
      <c r="BP320" s="971"/>
      <c r="BQ320" s="971"/>
      <c r="BR320" s="971"/>
      <c r="BS320" s="971"/>
      <c r="BT320" s="971"/>
      <c r="BU320" s="971"/>
      <c r="BV320" s="971"/>
      <c r="BW320" s="971"/>
      <c r="BX320" s="971"/>
      <c r="BY320" s="971"/>
      <c r="BZ320" s="971"/>
    </row>
    <row r="321" spans="6:78" s="68" customFormat="1" x14ac:dyDescent="0.2">
      <c r="F321" s="340"/>
      <c r="G321" s="260"/>
      <c r="H321" s="261"/>
      <c r="I321" s="261"/>
      <c r="J321" s="260"/>
      <c r="K321" s="696">
        <f t="shared" si="139"/>
        <v>248</v>
      </c>
      <c r="L321" s="340"/>
      <c r="M321" s="340"/>
      <c r="N321" s="340"/>
      <c r="O321" s="699" t="str">
        <f t="shared" si="122"/>
        <v/>
      </c>
      <c r="P321" s="699" t="str">
        <f t="shared" si="123"/>
        <v/>
      </c>
      <c r="Q321" s="698" t="str">
        <f t="shared" si="152"/>
        <v/>
      </c>
      <c r="R321" s="698" t="str">
        <f t="shared" si="146"/>
        <v/>
      </c>
      <c r="S321" s="699" t="str">
        <f t="shared" si="124"/>
        <v/>
      </c>
      <c r="T321" s="699" t="str">
        <f t="shared" si="125"/>
        <v/>
      </c>
      <c r="U321" s="698" t="str">
        <f t="shared" si="115"/>
        <v/>
      </c>
      <c r="V321" s="698" t="str">
        <f t="shared" si="147"/>
        <v/>
      </c>
      <c r="W321" s="699" t="str">
        <f t="shared" si="126"/>
        <v/>
      </c>
      <c r="X321" s="699" t="str">
        <f t="shared" si="127"/>
        <v/>
      </c>
      <c r="Y321" s="698" t="str">
        <f t="shared" si="116"/>
        <v/>
      </c>
      <c r="Z321" s="698" t="str">
        <f t="shared" si="148"/>
        <v/>
      </c>
      <c r="AB321" s="696" t="str">
        <f t="shared" si="118"/>
        <v/>
      </c>
      <c r="AC321" s="340"/>
      <c r="AD321" s="340"/>
      <c r="AE321" s="340"/>
      <c r="AF321" s="699" t="str">
        <f t="shared" si="128"/>
        <v/>
      </c>
      <c r="AG321" s="699" t="str">
        <f t="shared" si="117"/>
        <v/>
      </c>
      <c r="AH321" s="699" t="str">
        <f t="shared" si="129"/>
        <v/>
      </c>
      <c r="AI321" s="698" t="str">
        <f t="shared" si="119"/>
        <v/>
      </c>
      <c r="AJ321" s="698" t="str">
        <f t="shared" si="130"/>
        <v/>
      </c>
      <c r="AK321" s="699" t="str">
        <f t="shared" si="131"/>
        <v/>
      </c>
      <c r="AL321" s="699" t="str">
        <f t="shared" si="132"/>
        <v/>
      </c>
      <c r="AM321" s="699" t="str">
        <f t="shared" si="133"/>
        <v/>
      </c>
      <c r="AN321" s="698" t="str">
        <f t="shared" si="120"/>
        <v/>
      </c>
      <c r="AO321" s="698" t="str">
        <f t="shared" si="134"/>
        <v/>
      </c>
      <c r="AP321" s="699" t="str">
        <f t="shared" si="135"/>
        <v/>
      </c>
      <c r="AQ321" s="699" t="str">
        <f t="shared" si="136"/>
        <v/>
      </c>
      <c r="AR321" s="699" t="str">
        <f t="shared" si="137"/>
        <v/>
      </c>
      <c r="AS321" s="698" t="str">
        <f t="shared" si="121"/>
        <v/>
      </c>
      <c r="AT321" s="698" t="str">
        <f t="shared" si="153"/>
        <v/>
      </c>
      <c r="AU321" s="971"/>
      <c r="AV321" s="696"/>
      <c r="AW321" s="699" t="str">
        <f t="shared" si="154"/>
        <v/>
      </c>
      <c r="AX321" s="699" t="str">
        <f t="shared" si="155"/>
        <v/>
      </c>
      <c r="AY321" s="698" t="str">
        <f t="shared" si="156"/>
        <v/>
      </c>
      <c r="AZ321" s="698" t="str">
        <f t="shared" si="140"/>
        <v/>
      </c>
      <c r="BA321" s="971"/>
      <c r="BB321" s="699" t="str">
        <f t="shared" si="141"/>
        <v/>
      </c>
      <c r="BC321" s="699" t="str">
        <f t="shared" si="142"/>
        <v/>
      </c>
      <c r="BD321" s="699" t="str">
        <f t="shared" si="143"/>
        <v/>
      </c>
      <c r="BE321" s="698" t="str">
        <f t="shared" si="144"/>
        <v/>
      </c>
      <c r="BF321" s="698" t="str">
        <f t="shared" si="145"/>
        <v/>
      </c>
      <c r="BG321" s="971"/>
      <c r="BH321" s="971"/>
      <c r="BI321" s="971"/>
      <c r="BJ321" s="971"/>
      <c r="BK321" s="971"/>
      <c r="BL321" s="971"/>
      <c r="BM321" s="971"/>
      <c r="BN321" s="698"/>
      <c r="BO321" s="971"/>
      <c r="BP321" s="971"/>
      <c r="BQ321" s="971"/>
      <c r="BR321" s="971"/>
      <c r="BS321" s="971"/>
      <c r="BT321" s="971"/>
      <c r="BU321" s="971"/>
      <c r="BV321" s="971"/>
      <c r="BW321" s="971"/>
      <c r="BX321" s="971"/>
      <c r="BY321" s="971"/>
      <c r="BZ321" s="971"/>
    </row>
    <row r="322" spans="6:78" s="68" customFormat="1" x14ac:dyDescent="0.2">
      <c r="F322" s="340"/>
      <c r="G322" s="260"/>
      <c r="H322" s="261"/>
      <c r="I322" s="261"/>
      <c r="J322" s="260"/>
      <c r="K322" s="696">
        <f t="shared" si="139"/>
        <v>249</v>
      </c>
      <c r="L322" s="340"/>
      <c r="M322" s="340"/>
      <c r="N322" s="340"/>
      <c r="O322" s="699" t="str">
        <f t="shared" si="122"/>
        <v/>
      </c>
      <c r="P322" s="699" t="str">
        <f t="shared" si="123"/>
        <v/>
      </c>
      <c r="Q322" s="698" t="str">
        <f t="shared" si="152"/>
        <v/>
      </c>
      <c r="R322" s="698" t="str">
        <f t="shared" si="146"/>
        <v/>
      </c>
      <c r="S322" s="699" t="str">
        <f t="shared" si="124"/>
        <v/>
      </c>
      <c r="T322" s="699" t="str">
        <f t="shared" si="125"/>
        <v/>
      </c>
      <c r="U322" s="698" t="str">
        <f t="shared" si="115"/>
        <v/>
      </c>
      <c r="V322" s="698" t="str">
        <f t="shared" si="147"/>
        <v/>
      </c>
      <c r="W322" s="699" t="str">
        <f t="shared" si="126"/>
        <v/>
      </c>
      <c r="X322" s="699" t="str">
        <f t="shared" si="127"/>
        <v/>
      </c>
      <c r="Y322" s="698" t="str">
        <f t="shared" si="116"/>
        <v/>
      </c>
      <c r="Z322" s="698" t="str">
        <f t="shared" si="148"/>
        <v/>
      </c>
      <c r="AB322" s="696" t="str">
        <f t="shared" si="118"/>
        <v/>
      </c>
      <c r="AC322" s="340"/>
      <c r="AD322" s="340"/>
      <c r="AE322" s="340"/>
      <c r="AF322" s="699" t="str">
        <f t="shared" si="128"/>
        <v/>
      </c>
      <c r="AG322" s="699" t="str">
        <f t="shared" si="117"/>
        <v/>
      </c>
      <c r="AH322" s="699" t="str">
        <f t="shared" si="129"/>
        <v/>
      </c>
      <c r="AI322" s="698" t="str">
        <f t="shared" si="119"/>
        <v/>
      </c>
      <c r="AJ322" s="698" t="str">
        <f t="shared" si="130"/>
        <v/>
      </c>
      <c r="AK322" s="699" t="str">
        <f t="shared" si="131"/>
        <v/>
      </c>
      <c r="AL322" s="699" t="str">
        <f t="shared" si="132"/>
        <v/>
      </c>
      <c r="AM322" s="699" t="str">
        <f t="shared" si="133"/>
        <v/>
      </c>
      <c r="AN322" s="698" t="str">
        <f t="shared" si="120"/>
        <v/>
      </c>
      <c r="AO322" s="698" t="str">
        <f t="shared" si="134"/>
        <v/>
      </c>
      <c r="AP322" s="699" t="str">
        <f t="shared" si="135"/>
        <v/>
      </c>
      <c r="AQ322" s="699" t="str">
        <f t="shared" si="136"/>
        <v/>
      </c>
      <c r="AR322" s="699" t="str">
        <f t="shared" si="137"/>
        <v/>
      </c>
      <c r="AS322" s="698" t="str">
        <f t="shared" si="121"/>
        <v/>
      </c>
      <c r="AT322" s="698" t="str">
        <f t="shared" si="153"/>
        <v/>
      </c>
      <c r="AU322" s="971"/>
      <c r="AV322" s="696"/>
      <c r="AW322" s="699" t="str">
        <f t="shared" si="154"/>
        <v/>
      </c>
      <c r="AX322" s="699" t="str">
        <f t="shared" si="155"/>
        <v/>
      </c>
      <c r="AY322" s="698" t="str">
        <f t="shared" si="156"/>
        <v/>
      </c>
      <c r="AZ322" s="698" t="str">
        <f t="shared" si="140"/>
        <v/>
      </c>
      <c r="BA322" s="971"/>
      <c r="BB322" s="699" t="str">
        <f t="shared" si="141"/>
        <v/>
      </c>
      <c r="BC322" s="699" t="str">
        <f t="shared" si="142"/>
        <v/>
      </c>
      <c r="BD322" s="699" t="str">
        <f t="shared" si="143"/>
        <v/>
      </c>
      <c r="BE322" s="698" t="str">
        <f t="shared" si="144"/>
        <v/>
      </c>
      <c r="BF322" s="698" t="str">
        <f t="shared" si="145"/>
        <v/>
      </c>
      <c r="BG322" s="971"/>
      <c r="BH322" s="971"/>
      <c r="BI322" s="971"/>
      <c r="BJ322" s="971"/>
      <c r="BK322" s="971"/>
      <c r="BL322" s="971"/>
      <c r="BM322" s="971"/>
      <c r="BN322" s="698"/>
      <c r="BO322" s="971"/>
      <c r="BP322" s="971"/>
      <c r="BQ322" s="971"/>
      <c r="BR322" s="971"/>
      <c r="BS322" s="971"/>
      <c r="BT322" s="971"/>
      <c r="BU322" s="971"/>
      <c r="BV322" s="971"/>
      <c r="BW322" s="971"/>
      <c r="BX322" s="971"/>
      <c r="BY322" s="971"/>
      <c r="BZ322" s="971"/>
    </row>
    <row r="323" spans="6:78" s="68" customFormat="1" x14ac:dyDescent="0.2">
      <c r="F323" s="340"/>
      <c r="G323" s="260"/>
      <c r="H323" s="261"/>
      <c r="I323" s="261"/>
      <c r="J323" s="260"/>
      <c r="K323" s="696">
        <f t="shared" si="139"/>
        <v>250</v>
      </c>
      <c r="L323" s="340"/>
      <c r="M323" s="340"/>
      <c r="N323" s="340"/>
      <c r="O323" s="699" t="str">
        <f t="shared" si="122"/>
        <v/>
      </c>
      <c r="P323" s="699" t="str">
        <f t="shared" si="123"/>
        <v/>
      </c>
      <c r="Q323" s="698" t="str">
        <f t="shared" si="152"/>
        <v/>
      </c>
      <c r="R323" s="698" t="str">
        <f t="shared" si="146"/>
        <v/>
      </c>
      <c r="S323" s="699" t="str">
        <f t="shared" si="124"/>
        <v/>
      </c>
      <c r="T323" s="699" t="str">
        <f t="shared" si="125"/>
        <v/>
      </c>
      <c r="U323" s="698" t="str">
        <f t="shared" ref="U323:U386" si="157">IFERROR(U322-S323,"")</f>
        <v/>
      </c>
      <c r="V323" s="698" t="str">
        <f t="shared" si="147"/>
        <v/>
      </c>
      <c r="W323" s="699" t="str">
        <f t="shared" si="126"/>
        <v/>
      </c>
      <c r="X323" s="699" t="str">
        <f t="shared" si="127"/>
        <v/>
      </c>
      <c r="Y323" s="698" t="str">
        <f t="shared" ref="Y323:Y386" si="158">IFERROR(Y322-W323,"")</f>
        <v/>
      </c>
      <c r="Z323" s="698" t="str">
        <f t="shared" si="148"/>
        <v/>
      </c>
      <c r="AB323" s="696" t="str">
        <f t="shared" si="118"/>
        <v/>
      </c>
      <c r="AC323" s="340"/>
      <c r="AD323" s="340"/>
      <c r="AE323" s="340"/>
      <c r="AF323" s="699" t="str">
        <f t="shared" si="128"/>
        <v/>
      </c>
      <c r="AG323" s="699" t="str">
        <f t="shared" si="117"/>
        <v/>
      </c>
      <c r="AH323" s="699" t="str">
        <f t="shared" si="129"/>
        <v/>
      </c>
      <c r="AI323" s="698" t="str">
        <f t="shared" si="119"/>
        <v/>
      </c>
      <c r="AJ323" s="698" t="str">
        <f t="shared" si="130"/>
        <v/>
      </c>
      <c r="AK323" s="699" t="str">
        <f t="shared" si="131"/>
        <v/>
      </c>
      <c r="AL323" s="699" t="str">
        <f t="shared" si="132"/>
        <v/>
      </c>
      <c r="AM323" s="699" t="str">
        <f t="shared" si="133"/>
        <v/>
      </c>
      <c r="AN323" s="698" t="str">
        <f t="shared" si="120"/>
        <v/>
      </c>
      <c r="AO323" s="698" t="str">
        <f t="shared" si="134"/>
        <v/>
      </c>
      <c r="AP323" s="699" t="str">
        <f t="shared" si="135"/>
        <v/>
      </c>
      <c r="AQ323" s="699" t="str">
        <f t="shared" si="136"/>
        <v/>
      </c>
      <c r="AR323" s="699" t="str">
        <f t="shared" si="137"/>
        <v/>
      </c>
      <c r="AS323" s="698" t="str">
        <f t="shared" si="121"/>
        <v/>
      </c>
      <c r="AT323" s="698" t="str">
        <f t="shared" si="153"/>
        <v/>
      </c>
      <c r="AU323" s="971"/>
      <c r="AV323" s="696"/>
      <c r="AW323" s="699" t="str">
        <f t="shared" si="154"/>
        <v/>
      </c>
      <c r="AX323" s="699" t="str">
        <f t="shared" si="155"/>
        <v/>
      </c>
      <c r="AY323" s="698" t="str">
        <f t="shared" si="156"/>
        <v/>
      </c>
      <c r="AZ323" s="698" t="str">
        <f t="shared" si="140"/>
        <v/>
      </c>
      <c r="BA323" s="971"/>
      <c r="BB323" s="699" t="str">
        <f t="shared" si="141"/>
        <v/>
      </c>
      <c r="BC323" s="699" t="str">
        <f t="shared" si="142"/>
        <v/>
      </c>
      <c r="BD323" s="699" t="str">
        <f t="shared" si="143"/>
        <v/>
      </c>
      <c r="BE323" s="698" t="str">
        <f t="shared" si="144"/>
        <v/>
      </c>
      <c r="BF323" s="698" t="str">
        <f t="shared" si="145"/>
        <v/>
      </c>
      <c r="BG323" s="971"/>
      <c r="BH323" s="971"/>
      <c r="BI323" s="971"/>
      <c r="BJ323" s="971"/>
      <c r="BK323" s="971"/>
      <c r="BL323" s="971"/>
      <c r="BM323" s="971"/>
      <c r="BN323" s="698"/>
      <c r="BO323" s="971"/>
      <c r="BP323" s="971"/>
      <c r="BQ323" s="971"/>
      <c r="BR323" s="971"/>
      <c r="BS323" s="971"/>
      <c r="BT323" s="971"/>
      <c r="BU323" s="971"/>
      <c r="BV323" s="971"/>
      <c r="BW323" s="971"/>
      <c r="BX323" s="971"/>
      <c r="BY323" s="971"/>
      <c r="BZ323" s="971"/>
    </row>
    <row r="324" spans="6:78" s="68" customFormat="1" x14ac:dyDescent="0.2">
      <c r="F324" s="340"/>
      <c r="G324" s="260"/>
      <c r="H324" s="261"/>
      <c r="I324" s="261"/>
      <c r="J324" s="260"/>
      <c r="K324" s="696">
        <f t="shared" si="139"/>
        <v>251</v>
      </c>
      <c r="L324" s="340"/>
      <c r="M324" s="340"/>
      <c r="N324" s="340"/>
      <c r="O324" s="699" t="str">
        <f t="shared" si="122"/>
        <v/>
      </c>
      <c r="P324" s="699" t="str">
        <f t="shared" si="123"/>
        <v/>
      </c>
      <c r="Q324" s="698" t="str">
        <f t="shared" si="152"/>
        <v/>
      </c>
      <c r="R324" s="698" t="str">
        <f t="shared" si="146"/>
        <v/>
      </c>
      <c r="S324" s="699" t="str">
        <f t="shared" si="124"/>
        <v/>
      </c>
      <c r="T324" s="699" t="str">
        <f t="shared" si="125"/>
        <v/>
      </c>
      <c r="U324" s="698" t="str">
        <f t="shared" si="157"/>
        <v/>
      </c>
      <c r="V324" s="698" t="str">
        <f t="shared" si="147"/>
        <v/>
      </c>
      <c r="W324" s="699" t="str">
        <f t="shared" si="126"/>
        <v/>
      </c>
      <c r="X324" s="699" t="str">
        <f t="shared" si="127"/>
        <v/>
      </c>
      <c r="Y324" s="698" t="str">
        <f t="shared" si="158"/>
        <v/>
      </c>
      <c r="Z324" s="698" t="str">
        <f t="shared" si="148"/>
        <v/>
      </c>
      <c r="AB324" s="696" t="str">
        <f t="shared" si="118"/>
        <v/>
      </c>
      <c r="AC324" s="340"/>
      <c r="AD324" s="340"/>
      <c r="AE324" s="340"/>
      <c r="AF324" s="699" t="str">
        <f t="shared" si="128"/>
        <v/>
      </c>
      <c r="AG324" s="699" t="str">
        <f t="shared" si="117"/>
        <v/>
      </c>
      <c r="AH324" s="699" t="str">
        <f t="shared" si="129"/>
        <v/>
      </c>
      <c r="AI324" s="698" t="str">
        <f t="shared" si="119"/>
        <v/>
      </c>
      <c r="AJ324" s="698" t="str">
        <f t="shared" si="130"/>
        <v/>
      </c>
      <c r="AK324" s="699" t="str">
        <f t="shared" si="131"/>
        <v/>
      </c>
      <c r="AL324" s="699" t="str">
        <f t="shared" si="132"/>
        <v/>
      </c>
      <c r="AM324" s="699" t="str">
        <f t="shared" si="133"/>
        <v/>
      </c>
      <c r="AN324" s="698" t="str">
        <f t="shared" si="120"/>
        <v/>
      </c>
      <c r="AO324" s="698" t="str">
        <f t="shared" si="134"/>
        <v/>
      </c>
      <c r="AP324" s="699" t="str">
        <f t="shared" si="135"/>
        <v/>
      </c>
      <c r="AQ324" s="699" t="str">
        <f t="shared" si="136"/>
        <v/>
      </c>
      <c r="AR324" s="699" t="str">
        <f t="shared" si="137"/>
        <v/>
      </c>
      <c r="AS324" s="698" t="str">
        <f t="shared" si="121"/>
        <v/>
      </c>
      <c r="AT324" s="698" t="str">
        <f t="shared" si="153"/>
        <v/>
      </c>
      <c r="AU324" s="971"/>
      <c r="AV324" s="696"/>
      <c r="AW324" s="699" t="str">
        <f t="shared" si="154"/>
        <v/>
      </c>
      <c r="AX324" s="699" t="str">
        <f t="shared" si="155"/>
        <v/>
      </c>
      <c r="AY324" s="698" t="str">
        <f t="shared" si="156"/>
        <v/>
      </c>
      <c r="AZ324" s="698" t="str">
        <f t="shared" si="140"/>
        <v/>
      </c>
      <c r="BA324" s="971"/>
      <c r="BB324" s="699" t="str">
        <f t="shared" si="141"/>
        <v/>
      </c>
      <c r="BC324" s="699" t="str">
        <f t="shared" si="142"/>
        <v/>
      </c>
      <c r="BD324" s="699" t="str">
        <f t="shared" si="143"/>
        <v/>
      </c>
      <c r="BE324" s="698" t="str">
        <f t="shared" si="144"/>
        <v/>
      </c>
      <c r="BF324" s="698" t="str">
        <f t="shared" si="145"/>
        <v/>
      </c>
      <c r="BG324" s="971"/>
      <c r="BH324" s="971"/>
      <c r="BI324" s="971"/>
      <c r="BJ324" s="971"/>
      <c r="BK324" s="971"/>
      <c r="BL324" s="971"/>
      <c r="BM324" s="971"/>
      <c r="BN324" s="698"/>
      <c r="BO324" s="971"/>
      <c r="BP324" s="971"/>
      <c r="BQ324" s="971"/>
      <c r="BR324" s="971"/>
      <c r="BS324" s="971"/>
      <c r="BT324" s="971"/>
      <c r="BU324" s="971"/>
      <c r="BV324" s="971"/>
      <c r="BW324" s="971"/>
      <c r="BX324" s="971"/>
      <c r="BY324" s="971"/>
      <c r="BZ324" s="971"/>
    </row>
    <row r="325" spans="6:78" s="68" customFormat="1" x14ac:dyDescent="0.2">
      <c r="F325" s="340"/>
      <c r="G325" s="260"/>
      <c r="H325" s="261"/>
      <c r="I325" s="261"/>
      <c r="J325" s="260"/>
      <c r="K325" s="696">
        <f t="shared" si="139"/>
        <v>252</v>
      </c>
      <c r="L325" s="340"/>
      <c r="M325" s="340"/>
      <c r="N325" s="340"/>
      <c r="O325" s="699" t="str">
        <f t="shared" si="122"/>
        <v/>
      </c>
      <c r="P325" s="699" t="str">
        <f t="shared" si="123"/>
        <v/>
      </c>
      <c r="Q325" s="698" t="str">
        <f t="shared" si="152"/>
        <v/>
      </c>
      <c r="R325" s="698" t="str">
        <f t="shared" si="146"/>
        <v/>
      </c>
      <c r="S325" s="699" t="str">
        <f t="shared" si="124"/>
        <v/>
      </c>
      <c r="T325" s="699" t="str">
        <f t="shared" si="125"/>
        <v/>
      </c>
      <c r="U325" s="698" t="str">
        <f t="shared" si="157"/>
        <v/>
      </c>
      <c r="V325" s="698" t="str">
        <f t="shared" si="147"/>
        <v/>
      </c>
      <c r="W325" s="699" t="str">
        <f t="shared" si="126"/>
        <v/>
      </c>
      <c r="X325" s="699" t="str">
        <f t="shared" si="127"/>
        <v/>
      </c>
      <c r="Y325" s="698" t="str">
        <f t="shared" si="158"/>
        <v/>
      </c>
      <c r="Z325" s="698" t="str">
        <f t="shared" si="148"/>
        <v/>
      </c>
      <c r="AB325" s="696" t="str">
        <f t="shared" si="118"/>
        <v/>
      </c>
      <c r="AC325" s="340"/>
      <c r="AD325" s="340"/>
      <c r="AE325" s="340"/>
      <c r="AF325" s="699" t="str">
        <f t="shared" si="128"/>
        <v/>
      </c>
      <c r="AG325" s="699" t="str">
        <f t="shared" si="117"/>
        <v/>
      </c>
      <c r="AH325" s="699" t="str">
        <f t="shared" si="129"/>
        <v/>
      </c>
      <c r="AI325" s="698" t="str">
        <f t="shared" si="119"/>
        <v/>
      </c>
      <c r="AJ325" s="698" t="str">
        <f t="shared" si="130"/>
        <v/>
      </c>
      <c r="AK325" s="699" t="str">
        <f t="shared" si="131"/>
        <v/>
      </c>
      <c r="AL325" s="699" t="str">
        <f t="shared" si="132"/>
        <v/>
      </c>
      <c r="AM325" s="699" t="str">
        <f t="shared" si="133"/>
        <v/>
      </c>
      <c r="AN325" s="698" t="str">
        <f t="shared" si="120"/>
        <v/>
      </c>
      <c r="AO325" s="698" t="str">
        <f t="shared" si="134"/>
        <v/>
      </c>
      <c r="AP325" s="699" t="str">
        <f t="shared" si="135"/>
        <v/>
      </c>
      <c r="AQ325" s="699" t="str">
        <f t="shared" si="136"/>
        <v/>
      </c>
      <c r="AR325" s="699" t="str">
        <f t="shared" si="137"/>
        <v/>
      </c>
      <c r="AS325" s="698" t="str">
        <f t="shared" si="121"/>
        <v/>
      </c>
      <c r="AT325" s="698" t="str">
        <f t="shared" si="153"/>
        <v/>
      </c>
      <c r="AU325" s="971"/>
      <c r="AV325" s="696"/>
      <c r="AW325" s="699" t="str">
        <f t="shared" si="154"/>
        <v/>
      </c>
      <c r="AX325" s="699" t="str">
        <f t="shared" si="155"/>
        <v/>
      </c>
      <c r="AY325" s="698" t="str">
        <f t="shared" si="156"/>
        <v/>
      </c>
      <c r="AZ325" s="698" t="str">
        <f t="shared" si="140"/>
        <v/>
      </c>
      <c r="BA325" s="971"/>
      <c r="BB325" s="699" t="str">
        <f t="shared" si="141"/>
        <v/>
      </c>
      <c r="BC325" s="699" t="str">
        <f t="shared" si="142"/>
        <v/>
      </c>
      <c r="BD325" s="699" t="str">
        <f t="shared" si="143"/>
        <v/>
      </c>
      <c r="BE325" s="698" t="str">
        <f t="shared" si="144"/>
        <v/>
      </c>
      <c r="BF325" s="698" t="str">
        <f t="shared" si="145"/>
        <v/>
      </c>
      <c r="BG325" s="971"/>
      <c r="BH325" s="971"/>
      <c r="BI325" s="971"/>
      <c r="BJ325" s="971"/>
      <c r="BK325" s="971"/>
      <c r="BL325" s="971"/>
      <c r="BM325" s="971"/>
      <c r="BN325" s="698"/>
      <c r="BO325" s="971"/>
      <c r="BP325" s="971"/>
      <c r="BQ325" s="971"/>
      <c r="BR325" s="971"/>
      <c r="BS325" s="971"/>
      <c r="BT325" s="971"/>
      <c r="BU325" s="971"/>
      <c r="BV325" s="971"/>
      <c r="BW325" s="971"/>
      <c r="BX325" s="971"/>
      <c r="BY325" s="971"/>
      <c r="BZ325" s="971"/>
    </row>
    <row r="326" spans="6:78" s="68" customFormat="1" x14ac:dyDescent="0.2">
      <c r="F326" s="340"/>
      <c r="G326" s="260"/>
      <c r="H326" s="261"/>
      <c r="I326" s="261"/>
      <c r="J326" s="260"/>
      <c r="K326" s="696">
        <f t="shared" si="139"/>
        <v>253</v>
      </c>
      <c r="L326" s="340"/>
      <c r="M326" s="340"/>
      <c r="N326" s="340"/>
      <c r="O326" s="699" t="str">
        <f t="shared" si="122"/>
        <v/>
      </c>
      <c r="P326" s="699" t="str">
        <f t="shared" si="123"/>
        <v/>
      </c>
      <c r="Q326" s="698" t="str">
        <f t="shared" si="152"/>
        <v/>
      </c>
      <c r="R326" s="698" t="str">
        <f t="shared" si="146"/>
        <v/>
      </c>
      <c r="S326" s="699" t="str">
        <f t="shared" si="124"/>
        <v/>
      </c>
      <c r="T326" s="699" t="str">
        <f t="shared" si="125"/>
        <v/>
      </c>
      <c r="U326" s="698" t="str">
        <f t="shared" si="157"/>
        <v/>
      </c>
      <c r="V326" s="698" t="str">
        <f t="shared" si="147"/>
        <v/>
      </c>
      <c r="W326" s="699" t="str">
        <f t="shared" si="126"/>
        <v/>
      </c>
      <c r="X326" s="699" t="str">
        <f t="shared" si="127"/>
        <v/>
      </c>
      <c r="Y326" s="698" t="str">
        <f t="shared" si="158"/>
        <v/>
      </c>
      <c r="Z326" s="698" t="str">
        <f t="shared" si="148"/>
        <v/>
      </c>
      <c r="AB326" s="696" t="str">
        <f t="shared" si="118"/>
        <v/>
      </c>
      <c r="AC326" s="340"/>
      <c r="AD326" s="340"/>
      <c r="AE326" s="340"/>
      <c r="AF326" s="699" t="str">
        <f t="shared" si="128"/>
        <v/>
      </c>
      <c r="AG326" s="699" t="str">
        <f t="shared" ref="AG326:AG389" si="159">IFERROR(AI325*$AC$73/12*365/360,"")</f>
        <v/>
      </c>
      <c r="AH326" s="699" t="str">
        <f t="shared" si="129"/>
        <v/>
      </c>
      <c r="AI326" s="698" t="str">
        <f t="shared" si="119"/>
        <v/>
      </c>
      <c r="AJ326" s="698" t="str">
        <f t="shared" si="130"/>
        <v/>
      </c>
      <c r="AK326" s="699" t="str">
        <f t="shared" si="131"/>
        <v/>
      </c>
      <c r="AL326" s="699" t="str">
        <f t="shared" si="132"/>
        <v/>
      </c>
      <c r="AM326" s="699" t="str">
        <f t="shared" si="133"/>
        <v/>
      </c>
      <c r="AN326" s="698" t="str">
        <f t="shared" si="120"/>
        <v/>
      </c>
      <c r="AO326" s="698" t="str">
        <f t="shared" si="134"/>
        <v/>
      </c>
      <c r="AP326" s="699" t="str">
        <f t="shared" si="135"/>
        <v/>
      </c>
      <c r="AQ326" s="699" t="str">
        <f t="shared" si="136"/>
        <v/>
      </c>
      <c r="AR326" s="699" t="str">
        <f t="shared" si="137"/>
        <v/>
      </c>
      <c r="AS326" s="698" t="str">
        <f t="shared" si="121"/>
        <v/>
      </c>
      <c r="AT326" s="698" t="str">
        <f t="shared" si="153"/>
        <v/>
      </c>
      <c r="AU326" s="971"/>
      <c r="AV326" s="696"/>
      <c r="AW326" s="699" t="str">
        <f t="shared" si="154"/>
        <v/>
      </c>
      <c r="AX326" s="699" t="str">
        <f t="shared" si="155"/>
        <v/>
      </c>
      <c r="AY326" s="698" t="str">
        <f t="shared" si="156"/>
        <v/>
      </c>
      <c r="AZ326" s="698" t="str">
        <f t="shared" si="140"/>
        <v/>
      </c>
      <c r="BA326" s="971"/>
      <c r="BB326" s="699" t="str">
        <f t="shared" si="141"/>
        <v/>
      </c>
      <c r="BC326" s="699" t="str">
        <f t="shared" si="142"/>
        <v/>
      </c>
      <c r="BD326" s="699" t="str">
        <f t="shared" si="143"/>
        <v/>
      </c>
      <c r="BE326" s="698" t="str">
        <f t="shared" si="144"/>
        <v/>
      </c>
      <c r="BF326" s="698" t="str">
        <f t="shared" si="145"/>
        <v/>
      </c>
      <c r="BG326" s="971"/>
      <c r="BH326" s="971"/>
      <c r="BI326" s="971"/>
      <c r="BJ326" s="971"/>
      <c r="BK326" s="971"/>
      <c r="BL326" s="971"/>
      <c r="BM326" s="971"/>
      <c r="BN326" s="698"/>
      <c r="BO326" s="971"/>
      <c r="BP326" s="971"/>
      <c r="BQ326" s="971"/>
      <c r="BR326" s="971"/>
      <c r="BS326" s="971"/>
      <c r="BT326" s="971"/>
      <c r="BU326" s="971"/>
      <c r="BV326" s="971"/>
      <c r="BW326" s="971"/>
      <c r="BX326" s="971"/>
      <c r="BY326" s="971"/>
      <c r="BZ326" s="971"/>
    </row>
    <row r="327" spans="6:78" s="68" customFormat="1" x14ac:dyDescent="0.2">
      <c r="F327" s="340"/>
      <c r="G327" s="260"/>
      <c r="H327" s="261"/>
      <c r="I327" s="261"/>
      <c r="J327" s="260"/>
      <c r="K327" s="696">
        <f t="shared" si="139"/>
        <v>254</v>
      </c>
      <c r="L327" s="340"/>
      <c r="M327" s="340"/>
      <c r="N327" s="340"/>
      <c r="O327" s="699" t="str">
        <f t="shared" si="122"/>
        <v/>
      </c>
      <c r="P327" s="699" t="str">
        <f t="shared" si="123"/>
        <v/>
      </c>
      <c r="Q327" s="698" t="str">
        <f t="shared" si="152"/>
        <v/>
      </c>
      <c r="R327" s="698" t="str">
        <f t="shared" si="146"/>
        <v/>
      </c>
      <c r="S327" s="699" t="str">
        <f t="shared" si="124"/>
        <v/>
      </c>
      <c r="T327" s="699" t="str">
        <f t="shared" si="125"/>
        <v/>
      </c>
      <c r="U327" s="698" t="str">
        <f t="shared" si="157"/>
        <v/>
      </c>
      <c r="V327" s="698" t="str">
        <f t="shared" si="147"/>
        <v/>
      </c>
      <c r="W327" s="699" t="str">
        <f t="shared" si="126"/>
        <v/>
      </c>
      <c r="X327" s="699" t="str">
        <f t="shared" si="127"/>
        <v/>
      </c>
      <c r="Y327" s="698" t="str">
        <f t="shared" si="158"/>
        <v/>
      </c>
      <c r="Z327" s="698" t="str">
        <f t="shared" si="148"/>
        <v/>
      </c>
      <c r="AB327" s="696" t="str">
        <f t="shared" si="118"/>
        <v/>
      </c>
      <c r="AC327" s="340"/>
      <c r="AD327" s="340"/>
      <c r="AE327" s="340"/>
      <c r="AF327" s="699" t="str">
        <f t="shared" si="128"/>
        <v/>
      </c>
      <c r="AG327" s="699" t="str">
        <f t="shared" si="159"/>
        <v/>
      </c>
      <c r="AH327" s="699" t="str">
        <f t="shared" si="129"/>
        <v/>
      </c>
      <c r="AI327" s="698" t="str">
        <f t="shared" si="119"/>
        <v/>
      </c>
      <c r="AJ327" s="698" t="str">
        <f t="shared" si="130"/>
        <v/>
      </c>
      <c r="AK327" s="699" t="str">
        <f t="shared" si="131"/>
        <v/>
      </c>
      <c r="AL327" s="699" t="str">
        <f t="shared" si="132"/>
        <v/>
      </c>
      <c r="AM327" s="699" t="str">
        <f t="shared" si="133"/>
        <v/>
      </c>
      <c r="AN327" s="698" t="str">
        <f t="shared" si="120"/>
        <v/>
      </c>
      <c r="AO327" s="698" t="str">
        <f t="shared" si="134"/>
        <v/>
      </c>
      <c r="AP327" s="699" t="str">
        <f t="shared" si="135"/>
        <v/>
      </c>
      <c r="AQ327" s="699" t="str">
        <f t="shared" si="136"/>
        <v/>
      </c>
      <c r="AR327" s="699" t="str">
        <f t="shared" si="137"/>
        <v/>
      </c>
      <c r="AS327" s="698" t="str">
        <f t="shared" si="121"/>
        <v/>
      </c>
      <c r="AT327" s="698" t="str">
        <f t="shared" si="153"/>
        <v/>
      </c>
      <c r="AU327" s="971"/>
      <c r="AV327" s="696"/>
      <c r="AW327" s="699" t="str">
        <f t="shared" si="154"/>
        <v/>
      </c>
      <c r="AX327" s="699" t="str">
        <f t="shared" si="155"/>
        <v/>
      </c>
      <c r="AY327" s="698" t="str">
        <f t="shared" si="156"/>
        <v/>
      </c>
      <c r="AZ327" s="698" t="str">
        <f t="shared" si="140"/>
        <v/>
      </c>
      <c r="BA327" s="971"/>
      <c r="BB327" s="699" t="str">
        <f t="shared" si="141"/>
        <v/>
      </c>
      <c r="BC327" s="699" t="str">
        <f t="shared" si="142"/>
        <v/>
      </c>
      <c r="BD327" s="699" t="str">
        <f t="shared" si="143"/>
        <v/>
      </c>
      <c r="BE327" s="698" t="str">
        <f t="shared" si="144"/>
        <v/>
      </c>
      <c r="BF327" s="698" t="str">
        <f t="shared" si="145"/>
        <v/>
      </c>
      <c r="BG327" s="971"/>
      <c r="BH327" s="971"/>
      <c r="BI327" s="971"/>
      <c r="BJ327" s="971"/>
      <c r="BK327" s="971"/>
      <c r="BL327" s="971"/>
      <c r="BM327" s="971"/>
      <c r="BN327" s="698"/>
      <c r="BO327" s="971"/>
      <c r="BP327" s="971"/>
      <c r="BQ327" s="971"/>
      <c r="BR327" s="971"/>
      <c r="BS327" s="971"/>
      <c r="BT327" s="971"/>
      <c r="BU327" s="971"/>
      <c r="BV327" s="971"/>
      <c r="BW327" s="971"/>
      <c r="BX327" s="971"/>
      <c r="BY327" s="971"/>
      <c r="BZ327" s="971"/>
    </row>
    <row r="328" spans="6:78" s="68" customFormat="1" x14ac:dyDescent="0.2">
      <c r="F328" s="340"/>
      <c r="G328" s="260"/>
      <c r="H328" s="261"/>
      <c r="I328" s="261"/>
      <c r="J328" s="260"/>
      <c r="K328" s="696">
        <f t="shared" si="139"/>
        <v>255</v>
      </c>
      <c r="L328" s="340"/>
      <c r="M328" s="340"/>
      <c r="N328" s="340"/>
      <c r="O328" s="699" t="str">
        <f t="shared" si="122"/>
        <v/>
      </c>
      <c r="P328" s="699" t="str">
        <f t="shared" si="123"/>
        <v/>
      </c>
      <c r="Q328" s="698" t="str">
        <f t="shared" si="152"/>
        <v/>
      </c>
      <c r="R328" s="698" t="str">
        <f t="shared" si="146"/>
        <v/>
      </c>
      <c r="S328" s="699" t="str">
        <f t="shared" si="124"/>
        <v/>
      </c>
      <c r="T328" s="699" t="str">
        <f t="shared" si="125"/>
        <v/>
      </c>
      <c r="U328" s="698" t="str">
        <f t="shared" si="157"/>
        <v/>
      </c>
      <c r="V328" s="698" t="str">
        <f t="shared" si="147"/>
        <v/>
      </c>
      <c r="W328" s="699" t="str">
        <f t="shared" si="126"/>
        <v/>
      </c>
      <c r="X328" s="699" t="str">
        <f t="shared" si="127"/>
        <v/>
      </c>
      <c r="Y328" s="698" t="str">
        <f t="shared" si="158"/>
        <v/>
      </c>
      <c r="Z328" s="698" t="str">
        <f t="shared" si="148"/>
        <v/>
      </c>
      <c r="AB328" s="696" t="str">
        <f t="shared" si="118"/>
        <v/>
      </c>
      <c r="AC328" s="340"/>
      <c r="AD328" s="340"/>
      <c r="AE328" s="340"/>
      <c r="AF328" s="699" t="str">
        <f t="shared" si="128"/>
        <v/>
      </c>
      <c r="AG328" s="699" t="str">
        <f t="shared" si="159"/>
        <v/>
      </c>
      <c r="AH328" s="699" t="str">
        <f t="shared" si="129"/>
        <v/>
      </c>
      <c r="AI328" s="698" t="str">
        <f t="shared" si="119"/>
        <v/>
      </c>
      <c r="AJ328" s="698" t="str">
        <f t="shared" si="130"/>
        <v/>
      </c>
      <c r="AK328" s="699" t="str">
        <f t="shared" si="131"/>
        <v/>
      </c>
      <c r="AL328" s="699" t="str">
        <f t="shared" si="132"/>
        <v/>
      </c>
      <c r="AM328" s="699" t="str">
        <f t="shared" si="133"/>
        <v/>
      </c>
      <c r="AN328" s="698" t="str">
        <f t="shared" si="120"/>
        <v/>
      </c>
      <c r="AO328" s="698" t="str">
        <f t="shared" si="134"/>
        <v/>
      </c>
      <c r="AP328" s="699" t="str">
        <f t="shared" si="135"/>
        <v/>
      </c>
      <c r="AQ328" s="699" t="str">
        <f t="shared" si="136"/>
        <v/>
      </c>
      <c r="AR328" s="699" t="str">
        <f t="shared" si="137"/>
        <v/>
      </c>
      <c r="AS328" s="698" t="str">
        <f t="shared" si="121"/>
        <v/>
      </c>
      <c r="AT328" s="698" t="str">
        <f t="shared" si="153"/>
        <v/>
      </c>
      <c r="AU328" s="971"/>
      <c r="AV328" s="696"/>
      <c r="AW328" s="699" t="str">
        <f t="shared" si="154"/>
        <v/>
      </c>
      <c r="AX328" s="699" t="str">
        <f t="shared" si="155"/>
        <v/>
      </c>
      <c r="AY328" s="698" t="str">
        <f t="shared" si="156"/>
        <v/>
      </c>
      <c r="AZ328" s="698" t="str">
        <f t="shared" si="140"/>
        <v/>
      </c>
      <c r="BA328" s="971"/>
      <c r="BB328" s="699" t="str">
        <f t="shared" si="141"/>
        <v/>
      </c>
      <c r="BC328" s="699" t="str">
        <f t="shared" si="142"/>
        <v/>
      </c>
      <c r="BD328" s="699" t="str">
        <f t="shared" si="143"/>
        <v/>
      </c>
      <c r="BE328" s="698" t="str">
        <f t="shared" si="144"/>
        <v/>
      </c>
      <c r="BF328" s="698" t="str">
        <f t="shared" si="145"/>
        <v/>
      </c>
      <c r="BG328" s="971"/>
      <c r="BH328" s="971"/>
      <c r="BI328" s="971"/>
      <c r="BJ328" s="971"/>
      <c r="BK328" s="971"/>
      <c r="BL328" s="971"/>
      <c r="BM328" s="971"/>
      <c r="BN328" s="698"/>
      <c r="BO328" s="971"/>
      <c r="BP328" s="971"/>
      <c r="BQ328" s="971"/>
      <c r="BR328" s="971"/>
      <c r="BS328" s="971"/>
      <c r="BT328" s="971"/>
      <c r="BU328" s="971"/>
      <c r="BV328" s="971"/>
      <c r="BW328" s="971"/>
      <c r="BX328" s="971"/>
      <c r="BY328" s="971"/>
      <c r="BZ328" s="971"/>
    </row>
    <row r="329" spans="6:78" s="68" customFormat="1" x14ac:dyDescent="0.2">
      <c r="F329" s="340"/>
      <c r="G329" s="260"/>
      <c r="H329" s="261"/>
      <c r="I329" s="261"/>
      <c r="J329" s="260"/>
      <c r="K329" s="696">
        <f t="shared" si="139"/>
        <v>256</v>
      </c>
      <c r="L329" s="340"/>
      <c r="M329" s="340"/>
      <c r="N329" s="340"/>
      <c r="O329" s="699" t="str">
        <f t="shared" si="122"/>
        <v/>
      </c>
      <c r="P329" s="699" t="str">
        <f t="shared" si="123"/>
        <v/>
      </c>
      <c r="Q329" s="698" t="str">
        <f t="shared" si="152"/>
        <v/>
      </c>
      <c r="R329" s="698" t="str">
        <f t="shared" si="146"/>
        <v/>
      </c>
      <c r="S329" s="699" t="str">
        <f t="shared" si="124"/>
        <v/>
      </c>
      <c r="T329" s="699" t="str">
        <f t="shared" si="125"/>
        <v/>
      </c>
      <c r="U329" s="698" t="str">
        <f t="shared" si="157"/>
        <v/>
      </c>
      <c r="V329" s="698" t="str">
        <f t="shared" si="147"/>
        <v/>
      </c>
      <c r="W329" s="699" t="str">
        <f t="shared" si="126"/>
        <v/>
      </c>
      <c r="X329" s="699" t="str">
        <f t="shared" si="127"/>
        <v/>
      </c>
      <c r="Y329" s="698" t="str">
        <f t="shared" si="158"/>
        <v/>
      </c>
      <c r="Z329" s="698" t="str">
        <f t="shared" si="148"/>
        <v/>
      </c>
      <c r="AB329" s="696" t="str">
        <f t="shared" ref="AB329:AB392" si="160">IF($K329&lt;=$B$13+$C$78,$K329,"")</f>
        <v/>
      </c>
      <c r="AC329" s="340"/>
      <c r="AD329" s="340"/>
      <c r="AE329" s="340"/>
      <c r="AF329" s="699" t="str">
        <f t="shared" si="128"/>
        <v/>
      </c>
      <c r="AG329" s="699" t="str">
        <f t="shared" si="159"/>
        <v/>
      </c>
      <c r="AH329" s="699" t="str">
        <f t="shared" si="129"/>
        <v/>
      </c>
      <c r="AI329" s="698" t="str">
        <f t="shared" ref="AI329:AI392" si="161">IFERROR(IF(ISNUMBER(AI328),AI328,)+IF($K329=$C$78,$G$62*$C$81,)+IF($K329=$C$79,$G$62*(1-$C$81),)-AF329,"")</f>
        <v/>
      </c>
      <c r="AJ329" s="698" t="str">
        <f t="shared" si="130"/>
        <v/>
      </c>
      <c r="AK329" s="699" t="str">
        <f t="shared" si="131"/>
        <v/>
      </c>
      <c r="AL329" s="699" t="str">
        <f t="shared" si="132"/>
        <v/>
      </c>
      <c r="AM329" s="699" t="str">
        <f t="shared" si="133"/>
        <v/>
      </c>
      <c r="AN329" s="698" t="str">
        <f t="shared" ref="AN329:AN392" si="162">IFERROR(IF(ISNUMBER(AN328),AN328,)+IF($K329=$C$78,$G$62*$C$81,)+IF($K329=$C$79,$G$62*(1-$C$81),)-AK329,"")</f>
        <v/>
      </c>
      <c r="AO329" s="698" t="str">
        <f t="shared" si="134"/>
        <v/>
      </c>
      <c r="AP329" s="699" t="str">
        <f t="shared" si="135"/>
        <v/>
      </c>
      <c r="AQ329" s="699" t="str">
        <f t="shared" si="136"/>
        <v/>
      </c>
      <c r="AR329" s="699" t="str">
        <f t="shared" si="137"/>
        <v/>
      </c>
      <c r="AS329" s="698" t="str">
        <f t="shared" ref="AS329:AS392" si="163">IFERROR(IF(ISNUMBER(AS328),AS328,)+IF($K329=$C$78,$G$62*$C$81,)+IF($K329=$C$79,$G$62*(1-$C$81),)-AP329,"")</f>
        <v/>
      </c>
      <c r="AT329" s="698" t="str">
        <f t="shared" si="153"/>
        <v/>
      </c>
      <c r="AU329" s="971"/>
      <c r="AV329" s="696"/>
      <c r="AW329" s="699" t="str">
        <f t="shared" si="154"/>
        <v/>
      </c>
      <c r="AX329" s="699" t="str">
        <f t="shared" si="155"/>
        <v/>
      </c>
      <c r="AY329" s="698" t="str">
        <f t="shared" si="156"/>
        <v/>
      </c>
      <c r="AZ329" s="698" t="str">
        <f t="shared" si="140"/>
        <v/>
      </c>
      <c r="BA329" s="971"/>
      <c r="BB329" s="699" t="str">
        <f t="shared" si="141"/>
        <v/>
      </c>
      <c r="BC329" s="699" t="str">
        <f t="shared" si="142"/>
        <v/>
      </c>
      <c r="BD329" s="699" t="str">
        <f t="shared" si="143"/>
        <v/>
      </c>
      <c r="BE329" s="698" t="str">
        <f t="shared" si="144"/>
        <v/>
      </c>
      <c r="BF329" s="698" t="str">
        <f t="shared" si="145"/>
        <v/>
      </c>
      <c r="BG329" s="971"/>
      <c r="BH329" s="971"/>
      <c r="BI329" s="971"/>
      <c r="BJ329" s="971"/>
      <c r="BK329" s="971"/>
      <c r="BL329" s="971"/>
      <c r="BM329" s="971"/>
      <c r="BN329" s="698"/>
      <c r="BO329" s="971"/>
      <c r="BP329" s="971"/>
      <c r="BQ329" s="971"/>
      <c r="BR329" s="971"/>
      <c r="BS329" s="971"/>
      <c r="BT329" s="971"/>
      <c r="BU329" s="971"/>
      <c r="BV329" s="971"/>
      <c r="BW329" s="971"/>
      <c r="BX329" s="971"/>
      <c r="BY329" s="971"/>
      <c r="BZ329" s="971"/>
    </row>
    <row r="330" spans="6:78" s="68" customFormat="1" x14ac:dyDescent="0.2">
      <c r="F330" s="340"/>
      <c r="G330" s="260"/>
      <c r="H330" s="261"/>
      <c r="I330" s="261"/>
      <c r="J330" s="260"/>
      <c r="K330" s="696">
        <f t="shared" si="139"/>
        <v>257</v>
      </c>
      <c r="L330" s="340"/>
      <c r="M330" s="340"/>
      <c r="N330" s="340"/>
      <c r="O330" s="699" t="str">
        <f t="shared" ref="O330:O393" si="164">IFERROR(IF(Q329&gt;1,PPMT($L$73*365/360/12,$K330,$B$13,-$Q$73),""),"")</f>
        <v/>
      </c>
      <c r="P330" s="699" t="str">
        <f t="shared" ref="P330:P393" si="165">IFERROR(IF(Q329&gt;1,IPMT($L$73*365/360/12,$K330,$B$13,-$Q$73),""),"")</f>
        <v/>
      </c>
      <c r="Q330" s="698" t="str">
        <f t="shared" si="152"/>
        <v/>
      </c>
      <c r="R330" s="698" t="str">
        <f t="shared" si="146"/>
        <v/>
      </c>
      <c r="S330" s="699" t="str">
        <f t="shared" ref="S330:S393" si="166">IFERROR(IF(U329&gt;1,PPMT($M$73*365/360/12,$K330,$B$13,-$Q$73),""),"")</f>
        <v/>
      </c>
      <c r="T330" s="699" t="str">
        <f t="shared" ref="T330:T393" si="167">IFERROR(IF(U329&gt;1,IPMT($M$73*365/360/12,$K330,$B$13,-$Q$73),""),"")</f>
        <v/>
      </c>
      <c r="U330" s="698" t="str">
        <f t="shared" si="157"/>
        <v/>
      </c>
      <c r="V330" s="698" t="str">
        <f t="shared" si="147"/>
        <v/>
      </c>
      <c r="W330" s="699" t="str">
        <f t="shared" ref="W330:W393" si="168">IFERROR(IF(Y329&gt;1,PPMT($N$73*365/360/12,$K330,$B$13,-$Q$73),""),"")</f>
        <v/>
      </c>
      <c r="X330" s="699" t="str">
        <f t="shared" ref="X330:X393" si="169">IFERROR(IF(Y329&gt;1,IPMT($N$73*365/360/12,$K330,$B$13,-$Q$73),""),"")</f>
        <v/>
      </c>
      <c r="Y330" s="698" t="str">
        <f t="shared" si="158"/>
        <v/>
      </c>
      <c r="Z330" s="698" t="str">
        <f t="shared" si="148"/>
        <v/>
      </c>
      <c r="AB330" s="696" t="str">
        <f t="shared" si="160"/>
        <v/>
      </c>
      <c r="AC330" s="340"/>
      <c r="AD330" s="340"/>
      <c r="AE330" s="340"/>
      <c r="AF330" s="699" t="str">
        <f t="shared" ref="AF330:AF393" si="170">IFERROR(IF($AB330&lt;=24,,IF(AI329&gt;1,PPMT($AC$73*365/360/12,$K330-$C$79-24,$B$13-24,-$Q$73),"")),"")</f>
        <v/>
      </c>
      <c r="AG330" s="699" t="str">
        <f t="shared" si="159"/>
        <v/>
      </c>
      <c r="AH330" s="699" t="str">
        <f t="shared" ref="AH330:AH393" si="171">IF(ISNUMBER($AB330),IF($AB330&lt;=$C$78,$B$9*$F$13,IF($AB330&lt;=$C$79,$B$9*(1-$C$81)*$F$13,))*365/360/12,"")</f>
        <v/>
      </c>
      <c r="AI330" s="698" t="str">
        <f t="shared" si="161"/>
        <v/>
      </c>
      <c r="AJ330" s="698" t="str">
        <f t="shared" ref="AJ330:AJ393" si="172">IFERROR((AF330+AG330+AH330)*(1+$B$60)+$G$40+IF(MOD($K330-1,3)=0,$G$42,)+IF($B$36="havi",$B$34,)+IF($B$36="negyedéves",IF(MOD($K330-1,3)=0,$B$34,),)+IF($B$36="féléves",IF(MOD($K330-1,6)=0,$B$34,),)+IF($B$36="éves",IF(MOD($K330-1,12)=0,$B$34,),)+IF($B$68="havi",$B$66,)+IF($B$68="negyedéves",IF(MOD($K330-1,3)=0,$B$66,),)+IF($B$68="féléves",IF(MOD($K330-1,6)=0,$B$66,),)+IF($B$68="éves",IF(MOD($K330-1,12)=0,$B$66,),)+IF($K330=$C$78,$G$62*$C$81+$G$46/2,)+IF($K330=$C$79,$G$62*(1-$C$81)+$G$46/2,),"")</f>
        <v/>
      </c>
      <c r="AK330" s="699" t="str">
        <f t="shared" ref="AK330:AK393" si="173">IFERROR(IF($AB330&lt;=24,,IF(AN329&gt;1,PPMT($AD$73*365/360/12,$K330-$C$79-24,$B$13-24,-$Q$73),"")),"")</f>
        <v/>
      </c>
      <c r="AL330" s="699" t="str">
        <f t="shared" ref="AL330:AL393" si="174">IFERROR(AN329*$AD$73/12*365/360,"")</f>
        <v/>
      </c>
      <c r="AM330" s="699" t="str">
        <f t="shared" ref="AM330:AM393" si="175">IF(ISNUMBER($AB330),IF($AB330&lt;=$C$78,$B$9*$G$13,IF($AB330&lt;=$C$79,$B$9*(1-$C$81)*$G$13,))*365/360/12,"")</f>
        <v/>
      </c>
      <c r="AN330" s="698" t="str">
        <f t="shared" si="162"/>
        <v/>
      </c>
      <c r="AO330" s="698" t="str">
        <f t="shared" ref="AO330:AO393" si="176">IFERROR((AK330+AL330+AM330)*(1+$B$60)+$G$40+IF(MOD($K330-1,60)=0,$G$42,)+IF($B$36="havi",$B$34,)+IF($B$36="negyedéves",IF(MOD($K330-1,3)=0,$B$34,),)+IF($B$36="féléves",IF(MOD($K330-1,6)=0,$B$34,),)+IF($B$36="éves",IF(MOD($K330-1,12)=0,$B$34,),)+IF($B$68="havi",$B$66,)+IF($B$68="negyedéves",IF(MOD($K330-1,3)=0,$B$66,),)+IF($B$68="féléves",IF(MOD($K330-1,6)=0,$B$66,),)+IF($B$68="éves",IF(MOD($K330-1,12)=0,$B$66,),)-IF($K330=$C$78,$G$62*$C$81+$G$46/2,)-IF($K330=$C$79,$G$62*(1-$C$81)+$G$46/2,),"")</f>
        <v/>
      </c>
      <c r="AP330" s="699" t="str">
        <f t="shared" ref="AP330:AP393" si="177">IFERROR(IF($AB330&lt;=24,,IF(AS329&gt;1,PPMT($AE$73*365/360/12,$K330-$C$79-24,$B$13-24,-$Q$73),"")),"")</f>
        <v/>
      </c>
      <c r="AQ330" s="699" t="str">
        <f t="shared" ref="AQ330:AQ393" si="178">IFERROR(AS329*$AE$73/12*365/360,"")</f>
        <v/>
      </c>
      <c r="AR330" s="699" t="str">
        <f t="shared" ref="AR330:AR393" si="179">IF(ISNUMBER($AB330),IF($AB330&lt;=$C$78,$B$9*$H$13,IF($AB330&lt;=$C$79,$B$9*(1-$C$81)*$H$13,))*365/360/12,"")</f>
        <v/>
      </c>
      <c r="AS330" s="698" t="str">
        <f t="shared" si="163"/>
        <v/>
      </c>
      <c r="AT330" s="698" t="str">
        <f t="shared" si="153"/>
        <v/>
      </c>
      <c r="AU330" s="971"/>
      <c r="AV330" s="696"/>
      <c r="AW330" s="699" t="str">
        <f t="shared" si="154"/>
        <v/>
      </c>
      <c r="AX330" s="699" t="str">
        <f t="shared" si="155"/>
        <v/>
      </c>
      <c r="AY330" s="698" t="str">
        <f t="shared" si="156"/>
        <v/>
      </c>
      <c r="AZ330" s="698" t="str">
        <f t="shared" si="140"/>
        <v/>
      </c>
      <c r="BA330" s="971"/>
      <c r="BB330" s="699" t="str">
        <f t="shared" si="141"/>
        <v/>
      </c>
      <c r="BC330" s="699" t="str">
        <f t="shared" si="142"/>
        <v/>
      </c>
      <c r="BD330" s="699" t="str">
        <f t="shared" si="143"/>
        <v/>
      </c>
      <c r="BE330" s="698" t="str">
        <f t="shared" si="144"/>
        <v/>
      </c>
      <c r="BF330" s="698" t="str">
        <f t="shared" si="145"/>
        <v/>
      </c>
      <c r="BG330" s="971"/>
      <c r="BH330" s="971"/>
      <c r="BI330" s="971"/>
      <c r="BJ330" s="971"/>
      <c r="BK330" s="971"/>
      <c r="BL330" s="971"/>
      <c r="BM330" s="971"/>
      <c r="BN330" s="698"/>
      <c r="BO330" s="971"/>
      <c r="BP330" s="971"/>
      <c r="BQ330" s="971"/>
      <c r="BR330" s="971"/>
      <c r="BS330" s="971"/>
      <c r="BT330" s="971"/>
      <c r="BU330" s="971"/>
      <c r="BV330" s="971"/>
      <c r="BW330" s="971"/>
      <c r="BX330" s="971"/>
      <c r="BY330" s="971"/>
      <c r="BZ330" s="971"/>
    </row>
    <row r="331" spans="6:78" s="68" customFormat="1" x14ac:dyDescent="0.2">
      <c r="F331" s="340"/>
      <c r="G331" s="260"/>
      <c r="H331" s="261"/>
      <c r="I331" s="261"/>
      <c r="J331" s="260"/>
      <c r="K331" s="696">
        <f t="shared" ref="K331:K394" si="180">K330+1</f>
        <v>258</v>
      </c>
      <c r="L331" s="340"/>
      <c r="M331" s="340"/>
      <c r="N331" s="340"/>
      <c r="O331" s="699" t="str">
        <f t="shared" si="164"/>
        <v/>
      </c>
      <c r="P331" s="699" t="str">
        <f t="shared" si="165"/>
        <v/>
      </c>
      <c r="Q331" s="698" t="str">
        <f t="shared" si="152"/>
        <v/>
      </c>
      <c r="R331" s="698" t="str">
        <f t="shared" si="146"/>
        <v/>
      </c>
      <c r="S331" s="699" t="str">
        <f t="shared" si="166"/>
        <v/>
      </c>
      <c r="T331" s="699" t="str">
        <f t="shared" si="167"/>
        <v/>
      </c>
      <c r="U331" s="698" t="str">
        <f t="shared" si="157"/>
        <v/>
      </c>
      <c r="V331" s="698" t="str">
        <f t="shared" si="147"/>
        <v/>
      </c>
      <c r="W331" s="699" t="str">
        <f t="shared" si="168"/>
        <v/>
      </c>
      <c r="X331" s="699" t="str">
        <f t="shared" si="169"/>
        <v/>
      </c>
      <c r="Y331" s="698" t="str">
        <f t="shared" si="158"/>
        <v/>
      </c>
      <c r="Z331" s="698" t="str">
        <f t="shared" si="148"/>
        <v/>
      </c>
      <c r="AB331" s="696" t="str">
        <f t="shared" si="160"/>
        <v/>
      </c>
      <c r="AC331" s="340"/>
      <c r="AD331" s="340"/>
      <c r="AE331" s="340"/>
      <c r="AF331" s="699" t="str">
        <f t="shared" si="170"/>
        <v/>
      </c>
      <c r="AG331" s="699" t="str">
        <f t="shared" si="159"/>
        <v/>
      </c>
      <c r="AH331" s="699" t="str">
        <f t="shared" si="171"/>
        <v/>
      </c>
      <c r="AI331" s="698" t="str">
        <f t="shared" si="161"/>
        <v/>
      </c>
      <c r="AJ331" s="698" t="str">
        <f t="shared" si="172"/>
        <v/>
      </c>
      <c r="AK331" s="699" t="str">
        <f t="shared" si="173"/>
        <v/>
      </c>
      <c r="AL331" s="699" t="str">
        <f t="shared" si="174"/>
        <v/>
      </c>
      <c r="AM331" s="699" t="str">
        <f t="shared" si="175"/>
        <v/>
      </c>
      <c r="AN331" s="698" t="str">
        <f t="shared" si="162"/>
        <v/>
      </c>
      <c r="AO331" s="698" t="str">
        <f t="shared" si="176"/>
        <v/>
      </c>
      <c r="AP331" s="699" t="str">
        <f t="shared" si="177"/>
        <v/>
      </c>
      <c r="AQ331" s="699" t="str">
        <f t="shared" si="178"/>
        <v/>
      </c>
      <c r="AR331" s="699" t="str">
        <f t="shared" si="179"/>
        <v/>
      </c>
      <c r="AS331" s="698" t="str">
        <f t="shared" si="163"/>
        <v/>
      </c>
      <c r="AT331" s="698" t="str">
        <f t="shared" si="153"/>
        <v/>
      </c>
      <c r="AU331" s="971"/>
      <c r="AV331" s="696"/>
      <c r="AW331" s="699" t="str">
        <f t="shared" si="154"/>
        <v/>
      </c>
      <c r="AX331" s="699" t="str">
        <f t="shared" si="155"/>
        <v/>
      </c>
      <c r="AY331" s="698" t="str">
        <f t="shared" si="156"/>
        <v/>
      </c>
      <c r="AZ331" s="698" t="str">
        <f t="shared" ref="AZ331:AZ394" si="181">IFERROR((AW331+AX331)*(1+$B$60)+$G$40+IF(MOD($K331-1,3)=0,$G$42,)+IF($B$36="havi",$B$34,)+IF($B$36="negyedéves",IF(MOD($K331-1,3)=0,$B$34,),)+IF($B$36="féléves",IF(MOD($K331-1,6)=0,$B$34,),)+IF($B$36="éves",IF(MOD($K331-1,12)=0,$B$34,),)+IF($B$68="havi",$B$66,)+IF($B$68="negyedéves",IF(MOD($K331-1,3)=0,$B$66,),)+IF($B$68="féléves",IF(MOD($K331-1,6)=0,$B$66,),)+IF($B$68="éves",IF(MOD($K331-1,12)=0,$B$66,),),"")</f>
        <v/>
      </c>
      <c r="BA331" s="971"/>
      <c r="BB331" s="699" t="str">
        <f t="shared" ref="BB331:BB394" si="182">IFERROR(IF($AB331&lt;=24,,IF(BE330&gt;1,PPMT($BB$71*365/360/12,$K331-$C$79-24,$B$13-24,-$BE$73),"")),"")</f>
        <v/>
      </c>
      <c r="BC331" s="699" t="str">
        <f t="shared" ref="BC331:BC394" si="183">IFERROR(BE330*$BB$71/12*365/360,"")</f>
        <v/>
      </c>
      <c r="BD331" s="699" t="str">
        <f t="shared" ref="BD331:BD394" si="184">IF(ISNUMBER($AB331),IF($AB331&lt;=$C$78,$B$9*$F$13,IF($AB331&lt;=$C$79,$B$9*(1-$C$81)*$F$13,))*365/360/12,"")</f>
        <v/>
      </c>
      <c r="BE331" s="698" t="str">
        <f t="shared" ref="BE331:BE394" si="185">IFERROR(IF(ISNUMBER(BE330),BE330,)+IF($K331=$C$78,$G$62*$C$81,)+IF($K331=$C$79,$G$62*(1-$C$81),)-BB331,"")</f>
        <v/>
      </c>
      <c r="BF331" s="698" t="str">
        <f t="shared" ref="BF331:BF394" si="186">IFERROR((BB331+BC331+BD331)*(1+$B$60)+$G$40+IF(MOD($K331-1,3)=0,$G$42,)+IF($B$36="havi",$B$34,)+IF($B$36="negyedéves",IF(MOD($K331-1,3)=0,$B$34,),)+IF($B$36="féléves",IF(MOD($K331-1,6)=0,$B$34,),)+IF($B$36="éves",IF(MOD($K331-1,12)=0,$B$34,),)+IF($B$68="havi",$B$66,)+IF($B$68="negyedéves",IF(MOD($K331-1,3)=0,$B$66,),)+IF($B$68="féléves",IF(MOD($K331-1,6)=0,$B$66,),)+IF($B$68="éves",IF(MOD($K331-1,12)=0,$B$66,),)+IF($K331=$C$78,$G$62*$C$81+$G$46/2,)+IF($K331=$C$79,$G$62*(1-$C$81)+$G$46/2,),"")</f>
        <v/>
      </c>
      <c r="BG331" s="971"/>
      <c r="BH331" s="971"/>
      <c r="BI331" s="971"/>
      <c r="BJ331" s="971"/>
      <c r="BK331" s="971"/>
      <c r="BL331" s="971"/>
      <c r="BM331" s="971"/>
      <c r="BN331" s="698"/>
      <c r="BO331" s="971"/>
      <c r="BP331" s="971"/>
      <c r="BQ331" s="971"/>
      <c r="BR331" s="971"/>
      <c r="BS331" s="971"/>
      <c r="BT331" s="971"/>
      <c r="BU331" s="971"/>
      <c r="BV331" s="971"/>
      <c r="BW331" s="971"/>
      <c r="BX331" s="971"/>
      <c r="BY331" s="971"/>
      <c r="BZ331" s="971"/>
    </row>
    <row r="332" spans="6:78" s="68" customFormat="1" x14ac:dyDescent="0.2">
      <c r="F332" s="340"/>
      <c r="G332" s="260"/>
      <c r="H332" s="261"/>
      <c r="I332" s="261"/>
      <c r="J332" s="260"/>
      <c r="K332" s="696">
        <f t="shared" si="180"/>
        <v>259</v>
      </c>
      <c r="L332" s="340"/>
      <c r="M332" s="340"/>
      <c r="N332" s="340"/>
      <c r="O332" s="699" t="str">
        <f t="shared" si="164"/>
        <v/>
      </c>
      <c r="P332" s="699" t="str">
        <f t="shared" si="165"/>
        <v/>
      </c>
      <c r="Q332" s="698" t="str">
        <f t="shared" si="152"/>
        <v/>
      </c>
      <c r="R332" s="698" t="str">
        <f t="shared" ref="R332:R395" si="187">IFERROR((O332+P332)*(1+$B$60)+$G$40+IF(MOD($K332-1,3)=0,$G$42,)+IF($B$36="havi",$B$34,)+IF($B$36="negyedéves",IF(MOD($K332-1,3)=0,$B$34,),)+IF($B$36="féléves",IF(MOD($K332-1,6)=0,$B$34,),)+IF($B$36="éves",IF(MOD($K332-1,12)=0,$B$34,),)+IF($B$68="havi",$B$66,)+IF($B$68="negyedéves",IF(MOD($K332-1,3)=0,$B$66,),)+IF($B$68="féléves",IF(MOD($K332-1,6)=0,$B$66,),)+IF($B$68="éves",IF(MOD($K332-1,12)=0,$B$66,),),"")</f>
        <v/>
      </c>
      <c r="S332" s="699" t="str">
        <f t="shared" si="166"/>
        <v/>
      </c>
      <c r="T332" s="699" t="str">
        <f t="shared" si="167"/>
        <v/>
      </c>
      <c r="U332" s="698" t="str">
        <f t="shared" si="157"/>
        <v/>
      </c>
      <c r="V332" s="698" t="str">
        <f t="shared" ref="V332:V395" si="188">IFERROR((S332+T332)*(1+$B$60)+$G$40+IF(MOD($K332-1,60)=0,$G$42,)+IF($B$36="havi",$B$34,)+IF($B$36="negyedéves",IF(MOD($K332-1,3)=0,$B$34,),)+IF($B$36="féléves",IF(MOD($K332-1,6)=0,$B$34,),)+IF($B$36="éves",IF(MOD($K332-1,12)=0,$B$34,),)+IF($B$68="havi",$B$66,)+IF($B$68="negyedéves",IF(MOD($K332-1,3)=0,$B$66,),)+IF($B$68="féléves",IF(MOD($K332-1,6)=0,$B$66,),)+IF($B$68="éves",IF(MOD($K332-1,12)=0,$B$66,),),"")</f>
        <v/>
      </c>
      <c r="W332" s="699" t="str">
        <f t="shared" si="168"/>
        <v/>
      </c>
      <c r="X332" s="699" t="str">
        <f t="shared" si="169"/>
        <v/>
      </c>
      <c r="Y332" s="698" t="str">
        <f t="shared" si="158"/>
        <v/>
      </c>
      <c r="Z332" s="698" t="str">
        <f t="shared" ref="Z332:Z395" si="189">IFERROR((W332+X332)*(1+$B$60)+$G$40+IF(MOD($K332-1,120)=0,$G$42,)+IF($B$36="havi",$B$34,)+IF($B$36="negyedéves",IF(MOD($K332-1,3)=0,$B$34,),)+IF($B$36="féléves",IF(MOD($K332-1,6)=0,$B$34,),)+IF($B$36="éves",IF(MOD($K332-1,12)=0,$B$34,),)+IF($B$68="havi",$B$66,)+IF($B$68="negyedéves",IF(MOD($K332-1,3)=0,$B$66,),)+IF($B$68="féléves",IF(MOD($K332-1,6)=0,$B$66,),)+IF($B$68="éves",IF(MOD($K332-1,12)=0,$B$66,),),"")</f>
        <v/>
      </c>
      <c r="AB332" s="696" t="str">
        <f t="shared" si="160"/>
        <v/>
      </c>
      <c r="AC332" s="340"/>
      <c r="AD332" s="340"/>
      <c r="AE332" s="340"/>
      <c r="AF332" s="699" t="str">
        <f t="shared" si="170"/>
        <v/>
      </c>
      <c r="AG332" s="699" t="str">
        <f t="shared" si="159"/>
        <v/>
      </c>
      <c r="AH332" s="699" t="str">
        <f t="shared" si="171"/>
        <v/>
      </c>
      <c r="AI332" s="698" t="str">
        <f t="shared" si="161"/>
        <v/>
      </c>
      <c r="AJ332" s="698" t="str">
        <f t="shared" si="172"/>
        <v/>
      </c>
      <c r="AK332" s="699" t="str">
        <f t="shared" si="173"/>
        <v/>
      </c>
      <c r="AL332" s="699" t="str">
        <f t="shared" si="174"/>
        <v/>
      </c>
      <c r="AM332" s="699" t="str">
        <f t="shared" si="175"/>
        <v/>
      </c>
      <c r="AN332" s="698" t="str">
        <f t="shared" si="162"/>
        <v/>
      </c>
      <c r="AO332" s="698" t="str">
        <f t="shared" si="176"/>
        <v/>
      </c>
      <c r="AP332" s="699" t="str">
        <f t="shared" si="177"/>
        <v/>
      </c>
      <c r="AQ332" s="699" t="str">
        <f t="shared" si="178"/>
        <v/>
      </c>
      <c r="AR332" s="699" t="str">
        <f t="shared" si="179"/>
        <v/>
      </c>
      <c r="AS332" s="698" t="str">
        <f t="shared" si="163"/>
        <v/>
      </c>
      <c r="AT332" s="698" t="str">
        <f t="shared" si="153"/>
        <v/>
      </c>
      <c r="AU332" s="971"/>
      <c r="AV332" s="696"/>
      <c r="AW332" s="699" t="str">
        <f t="shared" si="154"/>
        <v/>
      </c>
      <c r="AX332" s="699" t="str">
        <f t="shared" si="155"/>
        <v/>
      </c>
      <c r="AY332" s="698" t="str">
        <f t="shared" si="156"/>
        <v/>
      </c>
      <c r="AZ332" s="698" t="str">
        <f t="shared" si="181"/>
        <v/>
      </c>
      <c r="BA332" s="971"/>
      <c r="BB332" s="699" t="str">
        <f t="shared" si="182"/>
        <v/>
      </c>
      <c r="BC332" s="699" t="str">
        <f t="shared" si="183"/>
        <v/>
      </c>
      <c r="BD332" s="699" t="str">
        <f t="shared" si="184"/>
        <v/>
      </c>
      <c r="BE332" s="698" t="str">
        <f t="shared" si="185"/>
        <v/>
      </c>
      <c r="BF332" s="698" t="str">
        <f t="shared" si="186"/>
        <v/>
      </c>
      <c r="BG332" s="971"/>
      <c r="BH332" s="971"/>
      <c r="BI332" s="971"/>
      <c r="BJ332" s="971"/>
      <c r="BK332" s="971"/>
      <c r="BL332" s="971"/>
      <c r="BM332" s="971"/>
      <c r="BN332" s="698"/>
      <c r="BO332" s="971"/>
      <c r="BP332" s="971"/>
      <c r="BQ332" s="971"/>
      <c r="BR332" s="971"/>
      <c r="BS332" s="971"/>
      <c r="BT332" s="971"/>
      <c r="BU332" s="971"/>
      <c r="BV332" s="971"/>
      <c r="BW332" s="971"/>
      <c r="BX332" s="971"/>
      <c r="BY332" s="971"/>
      <c r="BZ332" s="971"/>
    </row>
    <row r="333" spans="6:78" s="68" customFormat="1" x14ac:dyDescent="0.2">
      <c r="F333" s="340"/>
      <c r="G333" s="260"/>
      <c r="H333" s="261"/>
      <c r="I333" s="261"/>
      <c r="J333" s="260"/>
      <c r="K333" s="696">
        <f t="shared" si="180"/>
        <v>260</v>
      </c>
      <c r="L333" s="340"/>
      <c r="M333" s="340"/>
      <c r="N333" s="340"/>
      <c r="O333" s="699" t="str">
        <f t="shared" si="164"/>
        <v/>
      </c>
      <c r="P333" s="699" t="str">
        <f t="shared" si="165"/>
        <v/>
      </c>
      <c r="Q333" s="698" t="str">
        <f t="shared" si="152"/>
        <v/>
      </c>
      <c r="R333" s="698" t="str">
        <f t="shared" si="187"/>
        <v/>
      </c>
      <c r="S333" s="699" t="str">
        <f t="shared" si="166"/>
        <v/>
      </c>
      <c r="T333" s="699" t="str">
        <f t="shared" si="167"/>
        <v/>
      </c>
      <c r="U333" s="698" t="str">
        <f t="shared" si="157"/>
        <v/>
      </c>
      <c r="V333" s="698" t="str">
        <f t="shared" si="188"/>
        <v/>
      </c>
      <c r="W333" s="699" t="str">
        <f t="shared" si="168"/>
        <v/>
      </c>
      <c r="X333" s="699" t="str">
        <f t="shared" si="169"/>
        <v/>
      </c>
      <c r="Y333" s="698" t="str">
        <f t="shared" si="158"/>
        <v/>
      </c>
      <c r="Z333" s="698" t="str">
        <f t="shared" si="189"/>
        <v/>
      </c>
      <c r="AB333" s="696" t="str">
        <f t="shared" si="160"/>
        <v/>
      </c>
      <c r="AC333" s="340"/>
      <c r="AD333" s="340"/>
      <c r="AE333" s="340"/>
      <c r="AF333" s="699" t="str">
        <f t="shared" si="170"/>
        <v/>
      </c>
      <c r="AG333" s="699" t="str">
        <f t="shared" si="159"/>
        <v/>
      </c>
      <c r="AH333" s="699" t="str">
        <f t="shared" si="171"/>
        <v/>
      </c>
      <c r="AI333" s="698" t="str">
        <f t="shared" si="161"/>
        <v/>
      </c>
      <c r="AJ333" s="698" t="str">
        <f t="shared" si="172"/>
        <v/>
      </c>
      <c r="AK333" s="699" t="str">
        <f t="shared" si="173"/>
        <v/>
      </c>
      <c r="AL333" s="699" t="str">
        <f t="shared" si="174"/>
        <v/>
      </c>
      <c r="AM333" s="699" t="str">
        <f t="shared" si="175"/>
        <v/>
      </c>
      <c r="AN333" s="698" t="str">
        <f t="shared" si="162"/>
        <v/>
      </c>
      <c r="AO333" s="698" t="str">
        <f t="shared" si="176"/>
        <v/>
      </c>
      <c r="AP333" s="699" t="str">
        <f t="shared" si="177"/>
        <v/>
      </c>
      <c r="AQ333" s="699" t="str">
        <f t="shared" si="178"/>
        <v/>
      </c>
      <c r="AR333" s="699" t="str">
        <f t="shared" si="179"/>
        <v/>
      </c>
      <c r="AS333" s="698" t="str">
        <f t="shared" si="163"/>
        <v/>
      </c>
      <c r="AT333" s="698" t="str">
        <f t="shared" si="153"/>
        <v/>
      </c>
      <c r="AU333" s="971"/>
      <c r="AV333" s="696"/>
      <c r="AW333" s="699" t="str">
        <f t="shared" si="154"/>
        <v/>
      </c>
      <c r="AX333" s="699" t="str">
        <f t="shared" si="155"/>
        <v/>
      </c>
      <c r="AY333" s="698" t="str">
        <f t="shared" si="156"/>
        <v/>
      </c>
      <c r="AZ333" s="698" t="str">
        <f t="shared" si="181"/>
        <v/>
      </c>
      <c r="BA333" s="971"/>
      <c r="BB333" s="699" t="str">
        <f t="shared" si="182"/>
        <v/>
      </c>
      <c r="BC333" s="699" t="str">
        <f t="shared" si="183"/>
        <v/>
      </c>
      <c r="BD333" s="699" t="str">
        <f t="shared" si="184"/>
        <v/>
      </c>
      <c r="BE333" s="698" t="str">
        <f t="shared" si="185"/>
        <v/>
      </c>
      <c r="BF333" s="698" t="str">
        <f t="shared" si="186"/>
        <v/>
      </c>
      <c r="BG333" s="971"/>
      <c r="BH333" s="971"/>
      <c r="BI333" s="971"/>
      <c r="BJ333" s="971"/>
      <c r="BK333" s="971"/>
      <c r="BL333" s="971"/>
      <c r="BM333" s="971"/>
      <c r="BN333" s="698"/>
      <c r="BO333" s="971"/>
      <c r="BP333" s="971"/>
      <c r="BQ333" s="971"/>
      <c r="BR333" s="971"/>
      <c r="BS333" s="971"/>
      <c r="BT333" s="971"/>
      <c r="BU333" s="971"/>
      <c r="BV333" s="971"/>
      <c r="BW333" s="971"/>
      <c r="BX333" s="971"/>
      <c r="BY333" s="971"/>
      <c r="BZ333" s="971"/>
    </row>
    <row r="334" spans="6:78" s="68" customFormat="1" x14ac:dyDescent="0.2">
      <c r="F334" s="340"/>
      <c r="G334" s="260"/>
      <c r="H334" s="261"/>
      <c r="I334" s="261"/>
      <c r="J334" s="260"/>
      <c r="K334" s="696">
        <f t="shared" si="180"/>
        <v>261</v>
      </c>
      <c r="L334" s="340"/>
      <c r="M334" s="340"/>
      <c r="N334" s="340"/>
      <c r="O334" s="699" t="str">
        <f t="shared" si="164"/>
        <v/>
      </c>
      <c r="P334" s="699" t="str">
        <f t="shared" si="165"/>
        <v/>
      </c>
      <c r="Q334" s="698" t="str">
        <f t="shared" si="152"/>
        <v/>
      </c>
      <c r="R334" s="698" t="str">
        <f t="shared" si="187"/>
        <v/>
      </c>
      <c r="S334" s="699" t="str">
        <f t="shared" si="166"/>
        <v/>
      </c>
      <c r="T334" s="699" t="str">
        <f t="shared" si="167"/>
        <v/>
      </c>
      <c r="U334" s="698" t="str">
        <f t="shared" si="157"/>
        <v/>
      </c>
      <c r="V334" s="698" t="str">
        <f t="shared" si="188"/>
        <v/>
      </c>
      <c r="W334" s="699" t="str">
        <f t="shared" si="168"/>
        <v/>
      </c>
      <c r="X334" s="699" t="str">
        <f t="shared" si="169"/>
        <v/>
      </c>
      <c r="Y334" s="698" t="str">
        <f t="shared" si="158"/>
        <v/>
      </c>
      <c r="Z334" s="698" t="str">
        <f t="shared" si="189"/>
        <v/>
      </c>
      <c r="AB334" s="696" t="str">
        <f t="shared" si="160"/>
        <v/>
      </c>
      <c r="AC334" s="340"/>
      <c r="AD334" s="340"/>
      <c r="AE334" s="340"/>
      <c r="AF334" s="699" t="str">
        <f t="shared" si="170"/>
        <v/>
      </c>
      <c r="AG334" s="699" t="str">
        <f t="shared" si="159"/>
        <v/>
      </c>
      <c r="AH334" s="699" t="str">
        <f t="shared" si="171"/>
        <v/>
      </c>
      <c r="AI334" s="698" t="str">
        <f t="shared" si="161"/>
        <v/>
      </c>
      <c r="AJ334" s="698" t="str">
        <f t="shared" si="172"/>
        <v/>
      </c>
      <c r="AK334" s="699" t="str">
        <f t="shared" si="173"/>
        <v/>
      </c>
      <c r="AL334" s="699" t="str">
        <f t="shared" si="174"/>
        <v/>
      </c>
      <c r="AM334" s="699" t="str">
        <f t="shared" si="175"/>
        <v/>
      </c>
      <c r="AN334" s="698" t="str">
        <f t="shared" si="162"/>
        <v/>
      </c>
      <c r="AO334" s="698" t="str">
        <f t="shared" si="176"/>
        <v/>
      </c>
      <c r="AP334" s="699" t="str">
        <f t="shared" si="177"/>
        <v/>
      </c>
      <c r="AQ334" s="699" t="str">
        <f t="shared" si="178"/>
        <v/>
      </c>
      <c r="AR334" s="699" t="str">
        <f t="shared" si="179"/>
        <v/>
      </c>
      <c r="AS334" s="698" t="str">
        <f t="shared" si="163"/>
        <v/>
      </c>
      <c r="AT334" s="698" t="str">
        <f t="shared" si="153"/>
        <v/>
      </c>
      <c r="AU334" s="971"/>
      <c r="AV334" s="696"/>
      <c r="AW334" s="699" t="str">
        <f t="shared" si="154"/>
        <v/>
      </c>
      <c r="AX334" s="699" t="str">
        <f t="shared" si="155"/>
        <v/>
      </c>
      <c r="AY334" s="698" t="str">
        <f t="shared" si="156"/>
        <v/>
      </c>
      <c r="AZ334" s="698" t="str">
        <f t="shared" si="181"/>
        <v/>
      </c>
      <c r="BA334" s="971"/>
      <c r="BB334" s="699" t="str">
        <f t="shared" si="182"/>
        <v/>
      </c>
      <c r="BC334" s="699" t="str">
        <f t="shared" si="183"/>
        <v/>
      </c>
      <c r="BD334" s="699" t="str">
        <f t="shared" si="184"/>
        <v/>
      </c>
      <c r="BE334" s="698" t="str">
        <f t="shared" si="185"/>
        <v/>
      </c>
      <c r="BF334" s="698" t="str">
        <f t="shared" si="186"/>
        <v/>
      </c>
      <c r="BG334" s="971"/>
      <c r="BH334" s="971"/>
      <c r="BI334" s="971"/>
      <c r="BJ334" s="971"/>
      <c r="BK334" s="971"/>
      <c r="BL334" s="971"/>
      <c r="BM334" s="971"/>
      <c r="BN334" s="698"/>
      <c r="BO334" s="971"/>
      <c r="BP334" s="971"/>
      <c r="BQ334" s="971"/>
      <c r="BR334" s="971"/>
      <c r="BS334" s="971"/>
      <c r="BT334" s="971"/>
      <c r="BU334" s="971"/>
      <c r="BV334" s="971"/>
      <c r="BW334" s="971"/>
      <c r="BX334" s="971"/>
      <c r="BY334" s="971"/>
      <c r="BZ334" s="971"/>
    </row>
    <row r="335" spans="6:78" s="68" customFormat="1" x14ac:dyDescent="0.2">
      <c r="F335" s="340"/>
      <c r="G335" s="260"/>
      <c r="H335" s="261"/>
      <c r="I335" s="261"/>
      <c r="J335" s="260"/>
      <c r="K335" s="696">
        <f t="shared" si="180"/>
        <v>262</v>
      </c>
      <c r="L335" s="340"/>
      <c r="M335" s="340"/>
      <c r="N335" s="340"/>
      <c r="O335" s="699" t="str">
        <f t="shared" si="164"/>
        <v/>
      </c>
      <c r="P335" s="699" t="str">
        <f t="shared" si="165"/>
        <v/>
      </c>
      <c r="Q335" s="698" t="str">
        <f t="shared" si="152"/>
        <v/>
      </c>
      <c r="R335" s="698" t="str">
        <f t="shared" si="187"/>
        <v/>
      </c>
      <c r="S335" s="699" t="str">
        <f t="shared" si="166"/>
        <v/>
      </c>
      <c r="T335" s="699" t="str">
        <f t="shared" si="167"/>
        <v/>
      </c>
      <c r="U335" s="698" t="str">
        <f t="shared" si="157"/>
        <v/>
      </c>
      <c r="V335" s="698" t="str">
        <f t="shared" si="188"/>
        <v/>
      </c>
      <c r="W335" s="699" t="str">
        <f t="shared" si="168"/>
        <v/>
      </c>
      <c r="X335" s="699" t="str">
        <f t="shared" si="169"/>
        <v/>
      </c>
      <c r="Y335" s="698" t="str">
        <f t="shared" si="158"/>
        <v/>
      </c>
      <c r="Z335" s="698" t="str">
        <f t="shared" si="189"/>
        <v/>
      </c>
      <c r="AB335" s="696" t="str">
        <f t="shared" si="160"/>
        <v/>
      </c>
      <c r="AC335" s="340"/>
      <c r="AD335" s="340"/>
      <c r="AE335" s="340"/>
      <c r="AF335" s="699" t="str">
        <f t="shared" si="170"/>
        <v/>
      </c>
      <c r="AG335" s="699" t="str">
        <f t="shared" si="159"/>
        <v/>
      </c>
      <c r="AH335" s="699" t="str">
        <f t="shared" si="171"/>
        <v/>
      </c>
      <c r="AI335" s="698" t="str">
        <f t="shared" si="161"/>
        <v/>
      </c>
      <c r="AJ335" s="698" t="str">
        <f t="shared" si="172"/>
        <v/>
      </c>
      <c r="AK335" s="699" t="str">
        <f t="shared" si="173"/>
        <v/>
      </c>
      <c r="AL335" s="699" t="str">
        <f t="shared" si="174"/>
        <v/>
      </c>
      <c r="AM335" s="699" t="str">
        <f t="shared" si="175"/>
        <v/>
      </c>
      <c r="AN335" s="698" t="str">
        <f t="shared" si="162"/>
        <v/>
      </c>
      <c r="AO335" s="698" t="str">
        <f t="shared" si="176"/>
        <v/>
      </c>
      <c r="AP335" s="699" t="str">
        <f t="shared" si="177"/>
        <v/>
      </c>
      <c r="AQ335" s="699" t="str">
        <f t="shared" si="178"/>
        <v/>
      </c>
      <c r="AR335" s="699" t="str">
        <f t="shared" si="179"/>
        <v/>
      </c>
      <c r="AS335" s="698" t="str">
        <f t="shared" si="163"/>
        <v/>
      </c>
      <c r="AT335" s="698" t="str">
        <f t="shared" si="153"/>
        <v/>
      </c>
      <c r="AU335" s="971"/>
      <c r="AV335" s="696"/>
      <c r="AW335" s="699" t="str">
        <f t="shared" si="154"/>
        <v/>
      </c>
      <c r="AX335" s="699" t="str">
        <f t="shared" si="155"/>
        <v/>
      </c>
      <c r="AY335" s="698" t="str">
        <f t="shared" si="156"/>
        <v/>
      </c>
      <c r="AZ335" s="698" t="str">
        <f t="shared" si="181"/>
        <v/>
      </c>
      <c r="BA335" s="971"/>
      <c r="BB335" s="699" t="str">
        <f t="shared" si="182"/>
        <v/>
      </c>
      <c r="BC335" s="699" t="str">
        <f t="shared" si="183"/>
        <v/>
      </c>
      <c r="BD335" s="699" t="str">
        <f t="shared" si="184"/>
        <v/>
      </c>
      <c r="BE335" s="698" t="str">
        <f t="shared" si="185"/>
        <v/>
      </c>
      <c r="BF335" s="698" t="str">
        <f t="shared" si="186"/>
        <v/>
      </c>
      <c r="BG335" s="971"/>
      <c r="BH335" s="971"/>
      <c r="BI335" s="971"/>
      <c r="BJ335" s="971"/>
      <c r="BK335" s="971"/>
      <c r="BL335" s="971"/>
      <c r="BM335" s="971"/>
      <c r="BN335" s="698"/>
      <c r="BO335" s="971"/>
      <c r="BP335" s="971"/>
      <c r="BQ335" s="971"/>
      <c r="BR335" s="971"/>
      <c r="BS335" s="971"/>
      <c r="BT335" s="971"/>
      <c r="BU335" s="971"/>
      <c r="BV335" s="971"/>
      <c r="BW335" s="971"/>
      <c r="BX335" s="971"/>
      <c r="BY335" s="971"/>
      <c r="BZ335" s="971"/>
    </row>
    <row r="336" spans="6:78" s="68" customFormat="1" x14ac:dyDescent="0.2">
      <c r="F336" s="340"/>
      <c r="G336" s="260"/>
      <c r="H336" s="261"/>
      <c r="I336" s="261"/>
      <c r="J336" s="260"/>
      <c r="K336" s="696">
        <f t="shared" si="180"/>
        <v>263</v>
      </c>
      <c r="L336" s="340"/>
      <c r="M336" s="340"/>
      <c r="N336" s="340"/>
      <c r="O336" s="699" t="str">
        <f t="shared" si="164"/>
        <v/>
      </c>
      <c r="P336" s="699" t="str">
        <f t="shared" si="165"/>
        <v/>
      </c>
      <c r="Q336" s="698" t="str">
        <f t="shared" si="152"/>
        <v/>
      </c>
      <c r="R336" s="698" t="str">
        <f t="shared" si="187"/>
        <v/>
      </c>
      <c r="S336" s="699" t="str">
        <f t="shared" si="166"/>
        <v/>
      </c>
      <c r="T336" s="699" t="str">
        <f t="shared" si="167"/>
        <v/>
      </c>
      <c r="U336" s="698" t="str">
        <f t="shared" si="157"/>
        <v/>
      </c>
      <c r="V336" s="698" t="str">
        <f t="shared" si="188"/>
        <v/>
      </c>
      <c r="W336" s="699" t="str">
        <f t="shared" si="168"/>
        <v/>
      </c>
      <c r="X336" s="699" t="str">
        <f t="shared" si="169"/>
        <v/>
      </c>
      <c r="Y336" s="698" t="str">
        <f t="shared" si="158"/>
        <v/>
      </c>
      <c r="Z336" s="698" t="str">
        <f t="shared" si="189"/>
        <v/>
      </c>
      <c r="AB336" s="696" t="str">
        <f t="shared" si="160"/>
        <v/>
      </c>
      <c r="AC336" s="340"/>
      <c r="AD336" s="340"/>
      <c r="AE336" s="340"/>
      <c r="AF336" s="699" t="str">
        <f t="shared" si="170"/>
        <v/>
      </c>
      <c r="AG336" s="699" t="str">
        <f t="shared" si="159"/>
        <v/>
      </c>
      <c r="AH336" s="699" t="str">
        <f t="shared" si="171"/>
        <v/>
      </c>
      <c r="AI336" s="698" t="str">
        <f t="shared" si="161"/>
        <v/>
      </c>
      <c r="AJ336" s="698" t="str">
        <f t="shared" si="172"/>
        <v/>
      </c>
      <c r="AK336" s="699" t="str">
        <f t="shared" si="173"/>
        <v/>
      </c>
      <c r="AL336" s="699" t="str">
        <f t="shared" si="174"/>
        <v/>
      </c>
      <c r="AM336" s="699" t="str">
        <f t="shared" si="175"/>
        <v/>
      </c>
      <c r="AN336" s="698" t="str">
        <f t="shared" si="162"/>
        <v/>
      </c>
      <c r="AO336" s="698" t="str">
        <f t="shared" si="176"/>
        <v/>
      </c>
      <c r="AP336" s="699" t="str">
        <f t="shared" si="177"/>
        <v/>
      </c>
      <c r="AQ336" s="699" t="str">
        <f t="shared" si="178"/>
        <v/>
      </c>
      <c r="AR336" s="699" t="str">
        <f t="shared" si="179"/>
        <v/>
      </c>
      <c r="AS336" s="698" t="str">
        <f t="shared" si="163"/>
        <v/>
      </c>
      <c r="AT336" s="698" t="str">
        <f t="shared" si="153"/>
        <v/>
      </c>
      <c r="AU336" s="971"/>
      <c r="AV336" s="696"/>
      <c r="AW336" s="699" t="str">
        <f t="shared" si="154"/>
        <v/>
      </c>
      <c r="AX336" s="699" t="str">
        <f t="shared" si="155"/>
        <v/>
      </c>
      <c r="AY336" s="698" t="str">
        <f t="shared" si="156"/>
        <v/>
      </c>
      <c r="AZ336" s="698" t="str">
        <f t="shared" si="181"/>
        <v/>
      </c>
      <c r="BA336" s="971"/>
      <c r="BB336" s="699" t="str">
        <f t="shared" si="182"/>
        <v/>
      </c>
      <c r="BC336" s="699" t="str">
        <f t="shared" si="183"/>
        <v/>
      </c>
      <c r="BD336" s="699" t="str">
        <f t="shared" si="184"/>
        <v/>
      </c>
      <c r="BE336" s="698" t="str">
        <f t="shared" si="185"/>
        <v/>
      </c>
      <c r="BF336" s="698" t="str">
        <f t="shared" si="186"/>
        <v/>
      </c>
      <c r="BG336" s="971"/>
      <c r="BH336" s="971"/>
      <c r="BI336" s="971"/>
      <c r="BJ336" s="971"/>
      <c r="BK336" s="971"/>
      <c r="BL336" s="971"/>
      <c r="BM336" s="971"/>
      <c r="BN336" s="698"/>
      <c r="BO336" s="971"/>
      <c r="BP336" s="971"/>
      <c r="BQ336" s="971"/>
      <c r="BR336" s="971"/>
      <c r="BS336" s="971"/>
      <c r="BT336" s="971"/>
      <c r="BU336" s="971"/>
      <c r="BV336" s="971"/>
      <c r="BW336" s="971"/>
      <c r="BX336" s="971"/>
      <c r="BY336" s="971"/>
      <c r="BZ336" s="971"/>
    </row>
    <row r="337" spans="6:78" s="68" customFormat="1" x14ac:dyDescent="0.2">
      <c r="F337" s="340"/>
      <c r="G337" s="260"/>
      <c r="H337" s="261"/>
      <c r="I337" s="261"/>
      <c r="J337" s="260"/>
      <c r="K337" s="696">
        <f t="shared" si="180"/>
        <v>264</v>
      </c>
      <c r="L337" s="340"/>
      <c r="M337" s="340"/>
      <c r="N337" s="340"/>
      <c r="O337" s="699" t="str">
        <f t="shared" si="164"/>
        <v/>
      </c>
      <c r="P337" s="699" t="str">
        <f t="shared" si="165"/>
        <v/>
      </c>
      <c r="Q337" s="698" t="str">
        <f t="shared" si="152"/>
        <v/>
      </c>
      <c r="R337" s="698" t="str">
        <f t="shared" si="187"/>
        <v/>
      </c>
      <c r="S337" s="699" t="str">
        <f t="shared" si="166"/>
        <v/>
      </c>
      <c r="T337" s="699" t="str">
        <f t="shared" si="167"/>
        <v/>
      </c>
      <c r="U337" s="698" t="str">
        <f t="shared" si="157"/>
        <v/>
      </c>
      <c r="V337" s="698" t="str">
        <f t="shared" si="188"/>
        <v/>
      </c>
      <c r="W337" s="699" t="str">
        <f t="shared" si="168"/>
        <v/>
      </c>
      <c r="X337" s="699" t="str">
        <f t="shared" si="169"/>
        <v/>
      </c>
      <c r="Y337" s="698" t="str">
        <f t="shared" si="158"/>
        <v/>
      </c>
      <c r="Z337" s="698" t="str">
        <f t="shared" si="189"/>
        <v/>
      </c>
      <c r="AB337" s="696" t="str">
        <f t="shared" si="160"/>
        <v/>
      </c>
      <c r="AC337" s="340"/>
      <c r="AD337" s="340"/>
      <c r="AE337" s="340"/>
      <c r="AF337" s="699" t="str">
        <f t="shared" si="170"/>
        <v/>
      </c>
      <c r="AG337" s="699" t="str">
        <f t="shared" si="159"/>
        <v/>
      </c>
      <c r="AH337" s="699" t="str">
        <f t="shared" si="171"/>
        <v/>
      </c>
      <c r="AI337" s="698" t="str">
        <f t="shared" si="161"/>
        <v/>
      </c>
      <c r="AJ337" s="698" t="str">
        <f t="shared" si="172"/>
        <v/>
      </c>
      <c r="AK337" s="699" t="str">
        <f t="shared" si="173"/>
        <v/>
      </c>
      <c r="AL337" s="699" t="str">
        <f t="shared" si="174"/>
        <v/>
      </c>
      <c r="AM337" s="699" t="str">
        <f t="shared" si="175"/>
        <v/>
      </c>
      <c r="AN337" s="698" t="str">
        <f t="shared" si="162"/>
        <v/>
      </c>
      <c r="AO337" s="698" t="str">
        <f t="shared" si="176"/>
        <v/>
      </c>
      <c r="AP337" s="699" t="str">
        <f t="shared" si="177"/>
        <v/>
      </c>
      <c r="AQ337" s="699" t="str">
        <f t="shared" si="178"/>
        <v/>
      </c>
      <c r="AR337" s="699" t="str">
        <f t="shared" si="179"/>
        <v/>
      </c>
      <c r="AS337" s="698" t="str">
        <f t="shared" si="163"/>
        <v/>
      </c>
      <c r="AT337" s="698" t="str">
        <f t="shared" si="153"/>
        <v/>
      </c>
      <c r="AU337" s="971"/>
      <c r="AV337" s="696"/>
      <c r="AW337" s="699" t="str">
        <f t="shared" si="154"/>
        <v/>
      </c>
      <c r="AX337" s="699" t="str">
        <f t="shared" si="155"/>
        <v/>
      </c>
      <c r="AY337" s="698" t="str">
        <f t="shared" si="156"/>
        <v/>
      </c>
      <c r="AZ337" s="698" t="str">
        <f t="shared" si="181"/>
        <v/>
      </c>
      <c r="BA337" s="971"/>
      <c r="BB337" s="699" t="str">
        <f t="shared" si="182"/>
        <v/>
      </c>
      <c r="BC337" s="699" t="str">
        <f t="shared" si="183"/>
        <v/>
      </c>
      <c r="BD337" s="699" t="str">
        <f t="shared" si="184"/>
        <v/>
      </c>
      <c r="BE337" s="698" t="str">
        <f t="shared" si="185"/>
        <v/>
      </c>
      <c r="BF337" s="698" t="str">
        <f t="shared" si="186"/>
        <v/>
      </c>
      <c r="BG337" s="971"/>
      <c r="BH337" s="971"/>
      <c r="BI337" s="971"/>
      <c r="BJ337" s="971"/>
      <c r="BK337" s="971"/>
      <c r="BL337" s="971"/>
      <c r="BM337" s="971"/>
      <c r="BN337" s="698"/>
      <c r="BO337" s="971"/>
      <c r="BP337" s="971"/>
      <c r="BQ337" s="971"/>
      <c r="BR337" s="971"/>
      <c r="BS337" s="971"/>
      <c r="BT337" s="971"/>
      <c r="BU337" s="971"/>
      <c r="BV337" s="971"/>
      <c r="BW337" s="971"/>
      <c r="BX337" s="971"/>
      <c r="BY337" s="971"/>
      <c r="BZ337" s="971"/>
    </row>
    <row r="338" spans="6:78" s="68" customFormat="1" x14ac:dyDescent="0.2">
      <c r="F338" s="340"/>
      <c r="G338" s="260"/>
      <c r="H338" s="261"/>
      <c r="I338" s="261"/>
      <c r="J338" s="260"/>
      <c r="K338" s="696">
        <f t="shared" si="180"/>
        <v>265</v>
      </c>
      <c r="L338" s="340"/>
      <c r="M338" s="340"/>
      <c r="N338" s="340"/>
      <c r="O338" s="699" t="str">
        <f t="shared" si="164"/>
        <v/>
      </c>
      <c r="P338" s="699" t="str">
        <f t="shared" si="165"/>
        <v/>
      </c>
      <c r="Q338" s="698" t="str">
        <f t="shared" si="152"/>
        <v/>
      </c>
      <c r="R338" s="698" t="str">
        <f t="shared" si="187"/>
        <v/>
      </c>
      <c r="S338" s="699" t="str">
        <f t="shared" si="166"/>
        <v/>
      </c>
      <c r="T338" s="699" t="str">
        <f t="shared" si="167"/>
        <v/>
      </c>
      <c r="U338" s="698" t="str">
        <f t="shared" si="157"/>
        <v/>
      </c>
      <c r="V338" s="698" t="str">
        <f t="shared" si="188"/>
        <v/>
      </c>
      <c r="W338" s="699" t="str">
        <f t="shared" si="168"/>
        <v/>
      </c>
      <c r="X338" s="699" t="str">
        <f t="shared" si="169"/>
        <v/>
      </c>
      <c r="Y338" s="698" t="str">
        <f t="shared" si="158"/>
        <v/>
      </c>
      <c r="Z338" s="698" t="str">
        <f t="shared" si="189"/>
        <v/>
      </c>
      <c r="AB338" s="696" t="str">
        <f t="shared" si="160"/>
        <v/>
      </c>
      <c r="AC338" s="340"/>
      <c r="AD338" s="340"/>
      <c r="AE338" s="340"/>
      <c r="AF338" s="699" t="str">
        <f t="shared" si="170"/>
        <v/>
      </c>
      <c r="AG338" s="699" t="str">
        <f t="shared" si="159"/>
        <v/>
      </c>
      <c r="AH338" s="699" t="str">
        <f t="shared" si="171"/>
        <v/>
      </c>
      <c r="AI338" s="698" t="str">
        <f t="shared" si="161"/>
        <v/>
      </c>
      <c r="AJ338" s="698" t="str">
        <f t="shared" si="172"/>
        <v/>
      </c>
      <c r="AK338" s="699" t="str">
        <f t="shared" si="173"/>
        <v/>
      </c>
      <c r="AL338" s="699" t="str">
        <f t="shared" si="174"/>
        <v/>
      </c>
      <c r="AM338" s="699" t="str">
        <f t="shared" si="175"/>
        <v/>
      </c>
      <c r="AN338" s="698" t="str">
        <f t="shared" si="162"/>
        <v/>
      </c>
      <c r="AO338" s="698" t="str">
        <f t="shared" si="176"/>
        <v/>
      </c>
      <c r="AP338" s="699" t="str">
        <f t="shared" si="177"/>
        <v/>
      </c>
      <c r="AQ338" s="699" t="str">
        <f t="shared" si="178"/>
        <v/>
      </c>
      <c r="AR338" s="699" t="str">
        <f t="shared" si="179"/>
        <v/>
      </c>
      <c r="AS338" s="698" t="str">
        <f t="shared" si="163"/>
        <v/>
      </c>
      <c r="AT338" s="698" t="str">
        <f t="shared" si="153"/>
        <v/>
      </c>
      <c r="AU338" s="971"/>
      <c r="AV338" s="696"/>
      <c r="AW338" s="699" t="str">
        <f t="shared" si="154"/>
        <v/>
      </c>
      <c r="AX338" s="699" t="str">
        <f t="shared" si="155"/>
        <v/>
      </c>
      <c r="AY338" s="698" t="str">
        <f t="shared" si="156"/>
        <v/>
      </c>
      <c r="AZ338" s="698" t="str">
        <f t="shared" si="181"/>
        <v/>
      </c>
      <c r="BA338" s="971"/>
      <c r="BB338" s="699" t="str">
        <f t="shared" si="182"/>
        <v/>
      </c>
      <c r="BC338" s="699" t="str">
        <f t="shared" si="183"/>
        <v/>
      </c>
      <c r="BD338" s="699" t="str">
        <f t="shared" si="184"/>
        <v/>
      </c>
      <c r="BE338" s="698" t="str">
        <f t="shared" si="185"/>
        <v/>
      </c>
      <c r="BF338" s="698" t="str">
        <f t="shared" si="186"/>
        <v/>
      </c>
      <c r="BG338" s="971"/>
      <c r="BH338" s="971"/>
      <c r="BI338" s="971"/>
      <c r="BJ338" s="971"/>
      <c r="BK338" s="971"/>
      <c r="BL338" s="971"/>
      <c r="BM338" s="971"/>
      <c r="BN338" s="698"/>
      <c r="BO338" s="971"/>
      <c r="BP338" s="971"/>
      <c r="BQ338" s="971"/>
      <c r="BR338" s="971"/>
      <c r="BS338" s="971"/>
      <c r="BT338" s="971"/>
      <c r="BU338" s="971"/>
      <c r="BV338" s="971"/>
      <c r="BW338" s="971"/>
      <c r="BX338" s="971"/>
      <c r="BY338" s="971"/>
      <c r="BZ338" s="971"/>
    </row>
    <row r="339" spans="6:78" s="68" customFormat="1" x14ac:dyDescent="0.2">
      <c r="F339" s="340"/>
      <c r="G339" s="260"/>
      <c r="H339" s="261"/>
      <c r="I339" s="261"/>
      <c r="J339" s="260"/>
      <c r="K339" s="696">
        <f t="shared" si="180"/>
        <v>266</v>
      </c>
      <c r="L339" s="340"/>
      <c r="M339" s="340"/>
      <c r="N339" s="340"/>
      <c r="O339" s="699" t="str">
        <f t="shared" si="164"/>
        <v/>
      </c>
      <c r="P339" s="699" t="str">
        <f t="shared" si="165"/>
        <v/>
      </c>
      <c r="Q339" s="698" t="str">
        <f t="shared" si="152"/>
        <v/>
      </c>
      <c r="R339" s="698" t="str">
        <f t="shared" si="187"/>
        <v/>
      </c>
      <c r="S339" s="699" t="str">
        <f t="shared" si="166"/>
        <v/>
      </c>
      <c r="T339" s="699" t="str">
        <f t="shared" si="167"/>
        <v/>
      </c>
      <c r="U339" s="698" t="str">
        <f t="shared" si="157"/>
        <v/>
      </c>
      <c r="V339" s="698" t="str">
        <f t="shared" si="188"/>
        <v/>
      </c>
      <c r="W339" s="699" t="str">
        <f t="shared" si="168"/>
        <v/>
      </c>
      <c r="X339" s="699" t="str">
        <f t="shared" si="169"/>
        <v/>
      </c>
      <c r="Y339" s="698" t="str">
        <f t="shared" si="158"/>
        <v/>
      </c>
      <c r="Z339" s="698" t="str">
        <f t="shared" si="189"/>
        <v/>
      </c>
      <c r="AB339" s="696" t="str">
        <f t="shared" si="160"/>
        <v/>
      </c>
      <c r="AC339" s="340"/>
      <c r="AD339" s="340"/>
      <c r="AE339" s="340"/>
      <c r="AF339" s="699" t="str">
        <f t="shared" si="170"/>
        <v/>
      </c>
      <c r="AG339" s="699" t="str">
        <f t="shared" si="159"/>
        <v/>
      </c>
      <c r="AH339" s="699" t="str">
        <f t="shared" si="171"/>
        <v/>
      </c>
      <c r="AI339" s="698" t="str">
        <f t="shared" si="161"/>
        <v/>
      </c>
      <c r="AJ339" s="698" t="str">
        <f t="shared" si="172"/>
        <v/>
      </c>
      <c r="AK339" s="699" t="str">
        <f t="shared" si="173"/>
        <v/>
      </c>
      <c r="AL339" s="699" t="str">
        <f t="shared" si="174"/>
        <v/>
      </c>
      <c r="AM339" s="699" t="str">
        <f t="shared" si="175"/>
        <v/>
      </c>
      <c r="AN339" s="698" t="str">
        <f t="shared" si="162"/>
        <v/>
      </c>
      <c r="AO339" s="698" t="str">
        <f t="shared" si="176"/>
        <v/>
      </c>
      <c r="AP339" s="699" t="str">
        <f t="shared" si="177"/>
        <v/>
      </c>
      <c r="AQ339" s="699" t="str">
        <f t="shared" si="178"/>
        <v/>
      </c>
      <c r="AR339" s="699" t="str">
        <f t="shared" si="179"/>
        <v/>
      </c>
      <c r="AS339" s="698" t="str">
        <f t="shared" si="163"/>
        <v/>
      </c>
      <c r="AT339" s="698" t="str">
        <f t="shared" si="153"/>
        <v/>
      </c>
      <c r="AU339" s="971"/>
      <c r="AV339" s="696"/>
      <c r="AW339" s="699" t="str">
        <f t="shared" si="154"/>
        <v/>
      </c>
      <c r="AX339" s="699" t="str">
        <f t="shared" si="155"/>
        <v/>
      </c>
      <c r="AY339" s="698" t="str">
        <f t="shared" si="156"/>
        <v/>
      </c>
      <c r="AZ339" s="698" t="str">
        <f t="shared" si="181"/>
        <v/>
      </c>
      <c r="BA339" s="971"/>
      <c r="BB339" s="699" t="str">
        <f t="shared" si="182"/>
        <v/>
      </c>
      <c r="BC339" s="699" t="str">
        <f t="shared" si="183"/>
        <v/>
      </c>
      <c r="BD339" s="699" t="str">
        <f t="shared" si="184"/>
        <v/>
      </c>
      <c r="BE339" s="698" t="str">
        <f t="shared" si="185"/>
        <v/>
      </c>
      <c r="BF339" s="698" t="str">
        <f t="shared" si="186"/>
        <v/>
      </c>
      <c r="BG339" s="971"/>
      <c r="BH339" s="971"/>
      <c r="BI339" s="971"/>
      <c r="BJ339" s="971"/>
      <c r="BK339" s="971"/>
      <c r="BL339" s="971"/>
      <c r="BM339" s="971"/>
      <c r="BN339" s="698"/>
      <c r="BO339" s="971"/>
      <c r="BP339" s="971"/>
      <c r="BQ339" s="971"/>
      <c r="BR339" s="971"/>
      <c r="BS339" s="971"/>
      <c r="BT339" s="971"/>
      <c r="BU339" s="971"/>
      <c r="BV339" s="971"/>
      <c r="BW339" s="971"/>
      <c r="BX339" s="971"/>
      <c r="BY339" s="971"/>
      <c r="BZ339" s="971"/>
    </row>
    <row r="340" spans="6:78" s="68" customFormat="1" x14ac:dyDescent="0.2">
      <c r="F340" s="340"/>
      <c r="G340" s="260"/>
      <c r="H340" s="261"/>
      <c r="I340" s="261"/>
      <c r="J340" s="260"/>
      <c r="K340" s="696">
        <f t="shared" si="180"/>
        <v>267</v>
      </c>
      <c r="L340" s="340"/>
      <c r="M340" s="340"/>
      <c r="N340" s="340"/>
      <c r="O340" s="699" t="str">
        <f t="shared" si="164"/>
        <v/>
      </c>
      <c r="P340" s="699" t="str">
        <f t="shared" si="165"/>
        <v/>
      </c>
      <c r="Q340" s="698" t="str">
        <f t="shared" si="152"/>
        <v/>
      </c>
      <c r="R340" s="698" t="str">
        <f t="shared" si="187"/>
        <v/>
      </c>
      <c r="S340" s="699" t="str">
        <f t="shared" si="166"/>
        <v/>
      </c>
      <c r="T340" s="699" t="str">
        <f t="shared" si="167"/>
        <v/>
      </c>
      <c r="U340" s="698" t="str">
        <f t="shared" si="157"/>
        <v/>
      </c>
      <c r="V340" s="698" t="str">
        <f t="shared" si="188"/>
        <v/>
      </c>
      <c r="W340" s="699" t="str">
        <f t="shared" si="168"/>
        <v/>
      </c>
      <c r="X340" s="699" t="str">
        <f t="shared" si="169"/>
        <v/>
      </c>
      <c r="Y340" s="698" t="str">
        <f t="shared" si="158"/>
        <v/>
      </c>
      <c r="Z340" s="698" t="str">
        <f t="shared" si="189"/>
        <v/>
      </c>
      <c r="AB340" s="696" t="str">
        <f t="shared" si="160"/>
        <v/>
      </c>
      <c r="AC340" s="340"/>
      <c r="AD340" s="340"/>
      <c r="AE340" s="340"/>
      <c r="AF340" s="699" t="str">
        <f t="shared" si="170"/>
        <v/>
      </c>
      <c r="AG340" s="699" t="str">
        <f t="shared" si="159"/>
        <v/>
      </c>
      <c r="AH340" s="699" t="str">
        <f t="shared" si="171"/>
        <v/>
      </c>
      <c r="AI340" s="698" t="str">
        <f t="shared" si="161"/>
        <v/>
      </c>
      <c r="AJ340" s="698" t="str">
        <f t="shared" si="172"/>
        <v/>
      </c>
      <c r="AK340" s="699" t="str">
        <f t="shared" si="173"/>
        <v/>
      </c>
      <c r="AL340" s="699" t="str">
        <f t="shared" si="174"/>
        <v/>
      </c>
      <c r="AM340" s="699" t="str">
        <f t="shared" si="175"/>
        <v/>
      </c>
      <c r="AN340" s="698" t="str">
        <f t="shared" si="162"/>
        <v/>
      </c>
      <c r="AO340" s="698" t="str">
        <f t="shared" si="176"/>
        <v/>
      </c>
      <c r="AP340" s="699" t="str">
        <f t="shared" si="177"/>
        <v/>
      </c>
      <c r="AQ340" s="699" t="str">
        <f t="shared" si="178"/>
        <v/>
      </c>
      <c r="AR340" s="699" t="str">
        <f t="shared" si="179"/>
        <v/>
      </c>
      <c r="AS340" s="698" t="str">
        <f t="shared" si="163"/>
        <v/>
      </c>
      <c r="AT340" s="698" t="str">
        <f t="shared" si="153"/>
        <v/>
      </c>
      <c r="AU340" s="971"/>
      <c r="AV340" s="696"/>
      <c r="AW340" s="699" t="str">
        <f t="shared" si="154"/>
        <v/>
      </c>
      <c r="AX340" s="699" t="str">
        <f t="shared" si="155"/>
        <v/>
      </c>
      <c r="AY340" s="698" t="str">
        <f t="shared" si="156"/>
        <v/>
      </c>
      <c r="AZ340" s="698" t="str">
        <f t="shared" si="181"/>
        <v/>
      </c>
      <c r="BA340" s="971"/>
      <c r="BB340" s="699" t="str">
        <f t="shared" si="182"/>
        <v/>
      </c>
      <c r="BC340" s="699" t="str">
        <f t="shared" si="183"/>
        <v/>
      </c>
      <c r="BD340" s="699" t="str">
        <f t="shared" si="184"/>
        <v/>
      </c>
      <c r="BE340" s="698" t="str">
        <f t="shared" si="185"/>
        <v/>
      </c>
      <c r="BF340" s="698" t="str">
        <f t="shared" si="186"/>
        <v/>
      </c>
      <c r="BG340" s="971"/>
      <c r="BH340" s="971"/>
      <c r="BI340" s="971"/>
      <c r="BJ340" s="971"/>
      <c r="BK340" s="971"/>
      <c r="BL340" s="971"/>
      <c r="BM340" s="971"/>
      <c r="BN340" s="698"/>
      <c r="BO340" s="971"/>
      <c r="BP340" s="971"/>
      <c r="BQ340" s="971"/>
      <c r="BR340" s="971"/>
      <c r="BS340" s="971"/>
      <c r="BT340" s="971"/>
      <c r="BU340" s="971"/>
      <c r="BV340" s="971"/>
      <c r="BW340" s="971"/>
      <c r="BX340" s="971"/>
      <c r="BY340" s="971"/>
      <c r="BZ340" s="971"/>
    </row>
    <row r="341" spans="6:78" s="68" customFormat="1" x14ac:dyDescent="0.2">
      <c r="F341" s="340"/>
      <c r="G341" s="260"/>
      <c r="H341" s="261"/>
      <c r="I341" s="261"/>
      <c r="J341" s="260"/>
      <c r="K341" s="696">
        <f t="shared" si="180"/>
        <v>268</v>
      </c>
      <c r="L341" s="340"/>
      <c r="M341" s="340"/>
      <c r="N341" s="340"/>
      <c r="O341" s="699" t="str">
        <f t="shared" si="164"/>
        <v/>
      </c>
      <c r="P341" s="699" t="str">
        <f t="shared" si="165"/>
        <v/>
      </c>
      <c r="Q341" s="698" t="str">
        <f t="shared" si="152"/>
        <v/>
      </c>
      <c r="R341" s="698" t="str">
        <f t="shared" si="187"/>
        <v/>
      </c>
      <c r="S341" s="699" t="str">
        <f t="shared" si="166"/>
        <v/>
      </c>
      <c r="T341" s="699" t="str">
        <f t="shared" si="167"/>
        <v/>
      </c>
      <c r="U341" s="698" t="str">
        <f t="shared" si="157"/>
        <v/>
      </c>
      <c r="V341" s="698" t="str">
        <f t="shared" si="188"/>
        <v/>
      </c>
      <c r="W341" s="699" t="str">
        <f t="shared" si="168"/>
        <v/>
      </c>
      <c r="X341" s="699" t="str">
        <f t="shared" si="169"/>
        <v/>
      </c>
      <c r="Y341" s="698" t="str">
        <f t="shared" si="158"/>
        <v/>
      </c>
      <c r="Z341" s="698" t="str">
        <f t="shared" si="189"/>
        <v/>
      </c>
      <c r="AB341" s="696" t="str">
        <f t="shared" si="160"/>
        <v/>
      </c>
      <c r="AC341" s="340"/>
      <c r="AD341" s="340"/>
      <c r="AE341" s="340"/>
      <c r="AF341" s="699" t="str">
        <f t="shared" si="170"/>
        <v/>
      </c>
      <c r="AG341" s="699" t="str">
        <f t="shared" si="159"/>
        <v/>
      </c>
      <c r="AH341" s="699" t="str">
        <f t="shared" si="171"/>
        <v/>
      </c>
      <c r="AI341" s="698" t="str">
        <f t="shared" si="161"/>
        <v/>
      </c>
      <c r="AJ341" s="698" t="str">
        <f t="shared" si="172"/>
        <v/>
      </c>
      <c r="AK341" s="699" t="str">
        <f t="shared" si="173"/>
        <v/>
      </c>
      <c r="AL341" s="699" t="str">
        <f t="shared" si="174"/>
        <v/>
      </c>
      <c r="AM341" s="699" t="str">
        <f t="shared" si="175"/>
        <v/>
      </c>
      <c r="AN341" s="698" t="str">
        <f t="shared" si="162"/>
        <v/>
      </c>
      <c r="AO341" s="698" t="str">
        <f t="shared" si="176"/>
        <v/>
      </c>
      <c r="AP341" s="699" t="str">
        <f t="shared" si="177"/>
        <v/>
      </c>
      <c r="AQ341" s="699" t="str">
        <f t="shared" si="178"/>
        <v/>
      </c>
      <c r="AR341" s="699" t="str">
        <f t="shared" si="179"/>
        <v/>
      </c>
      <c r="AS341" s="698" t="str">
        <f t="shared" si="163"/>
        <v/>
      </c>
      <c r="AT341" s="698" t="str">
        <f t="shared" si="153"/>
        <v/>
      </c>
      <c r="AU341" s="971"/>
      <c r="AV341" s="696"/>
      <c r="AW341" s="699" t="str">
        <f t="shared" si="154"/>
        <v/>
      </c>
      <c r="AX341" s="699" t="str">
        <f t="shared" si="155"/>
        <v/>
      </c>
      <c r="AY341" s="698" t="str">
        <f t="shared" si="156"/>
        <v/>
      </c>
      <c r="AZ341" s="698" t="str">
        <f t="shared" si="181"/>
        <v/>
      </c>
      <c r="BA341" s="971"/>
      <c r="BB341" s="699" t="str">
        <f t="shared" si="182"/>
        <v/>
      </c>
      <c r="BC341" s="699" t="str">
        <f t="shared" si="183"/>
        <v/>
      </c>
      <c r="BD341" s="699" t="str">
        <f t="shared" si="184"/>
        <v/>
      </c>
      <c r="BE341" s="698" t="str">
        <f t="shared" si="185"/>
        <v/>
      </c>
      <c r="BF341" s="698" t="str">
        <f t="shared" si="186"/>
        <v/>
      </c>
      <c r="BG341" s="971"/>
      <c r="BH341" s="971"/>
      <c r="BI341" s="971"/>
      <c r="BJ341" s="971"/>
      <c r="BK341" s="971"/>
      <c r="BL341" s="971"/>
      <c r="BM341" s="971"/>
      <c r="BN341" s="698"/>
      <c r="BO341" s="971"/>
      <c r="BP341" s="971"/>
      <c r="BQ341" s="971"/>
      <c r="BR341" s="971"/>
      <c r="BS341" s="971"/>
      <c r="BT341" s="971"/>
      <c r="BU341" s="971"/>
      <c r="BV341" s="971"/>
      <c r="BW341" s="971"/>
      <c r="BX341" s="971"/>
      <c r="BY341" s="971"/>
      <c r="BZ341" s="971"/>
    </row>
    <row r="342" spans="6:78" s="68" customFormat="1" x14ac:dyDescent="0.2">
      <c r="F342" s="340"/>
      <c r="G342" s="260"/>
      <c r="H342" s="261"/>
      <c r="I342" s="261"/>
      <c r="J342" s="260"/>
      <c r="K342" s="696">
        <f t="shared" si="180"/>
        <v>269</v>
      </c>
      <c r="L342" s="340"/>
      <c r="M342" s="340"/>
      <c r="N342" s="340"/>
      <c r="O342" s="699" t="str">
        <f t="shared" si="164"/>
        <v/>
      </c>
      <c r="P342" s="699" t="str">
        <f t="shared" si="165"/>
        <v/>
      </c>
      <c r="Q342" s="698" t="str">
        <f t="shared" si="152"/>
        <v/>
      </c>
      <c r="R342" s="698" t="str">
        <f t="shared" si="187"/>
        <v/>
      </c>
      <c r="S342" s="699" t="str">
        <f t="shared" si="166"/>
        <v/>
      </c>
      <c r="T342" s="699" t="str">
        <f t="shared" si="167"/>
        <v/>
      </c>
      <c r="U342" s="698" t="str">
        <f t="shared" si="157"/>
        <v/>
      </c>
      <c r="V342" s="698" t="str">
        <f t="shared" si="188"/>
        <v/>
      </c>
      <c r="W342" s="699" t="str">
        <f t="shared" si="168"/>
        <v/>
      </c>
      <c r="X342" s="699" t="str">
        <f t="shared" si="169"/>
        <v/>
      </c>
      <c r="Y342" s="698" t="str">
        <f t="shared" si="158"/>
        <v/>
      </c>
      <c r="Z342" s="698" t="str">
        <f t="shared" si="189"/>
        <v/>
      </c>
      <c r="AB342" s="696" t="str">
        <f t="shared" si="160"/>
        <v/>
      </c>
      <c r="AC342" s="340"/>
      <c r="AD342" s="340"/>
      <c r="AE342" s="340"/>
      <c r="AF342" s="699" t="str">
        <f t="shared" si="170"/>
        <v/>
      </c>
      <c r="AG342" s="699" t="str">
        <f t="shared" si="159"/>
        <v/>
      </c>
      <c r="AH342" s="699" t="str">
        <f t="shared" si="171"/>
        <v/>
      </c>
      <c r="AI342" s="698" t="str">
        <f t="shared" si="161"/>
        <v/>
      </c>
      <c r="AJ342" s="698" t="str">
        <f t="shared" si="172"/>
        <v/>
      </c>
      <c r="AK342" s="699" t="str">
        <f t="shared" si="173"/>
        <v/>
      </c>
      <c r="AL342" s="699" t="str">
        <f t="shared" si="174"/>
        <v/>
      </c>
      <c r="AM342" s="699" t="str">
        <f t="shared" si="175"/>
        <v/>
      </c>
      <c r="AN342" s="698" t="str">
        <f t="shared" si="162"/>
        <v/>
      </c>
      <c r="AO342" s="698" t="str">
        <f t="shared" si="176"/>
        <v/>
      </c>
      <c r="AP342" s="699" t="str">
        <f t="shared" si="177"/>
        <v/>
      </c>
      <c r="AQ342" s="699" t="str">
        <f t="shared" si="178"/>
        <v/>
      </c>
      <c r="AR342" s="699" t="str">
        <f t="shared" si="179"/>
        <v/>
      </c>
      <c r="AS342" s="698" t="str">
        <f t="shared" si="163"/>
        <v/>
      </c>
      <c r="AT342" s="698" t="str">
        <f t="shared" si="153"/>
        <v/>
      </c>
      <c r="AU342" s="971"/>
      <c r="AV342" s="696"/>
      <c r="AW342" s="699" t="str">
        <f t="shared" si="154"/>
        <v/>
      </c>
      <c r="AX342" s="699" t="str">
        <f t="shared" si="155"/>
        <v/>
      </c>
      <c r="AY342" s="698" t="str">
        <f t="shared" si="156"/>
        <v/>
      </c>
      <c r="AZ342" s="698" t="str">
        <f t="shared" si="181"/>
        <v/>
      </c>
      <c r="BA342" s="971"/>
      <c r="BB342" s="699" t="str">
        <f t="shared" si="182"/>
        <v/>
      </c>
      <c r="BC342" s="699" t="str">
        <f t="shared" si="183"/>
        <v/>
      </c>
      <c r="BD342" s="699" t="str">
        <f t="shared" si="184"/>
        <v/>
      </c>
      <c r="BE342" s="698" t="str">
        <f t="shared" si="185"/>
        <v/>
      </c>
      <c r="BF342" s="698" t="str">
        <f t="shared" si="186"/>
        <v/>
      </c>
      <c r="BG342" s="971"/>
      <c r="BH342" s="971"/>
      <c r="BI342" s="971"/>
      <c r="BJ342" s="971"/>
      <c r="BK342" s="971"/>
      <c r="BL342" s="971"/>
      <c r="BM342" s="971"/>
      <c r="BN342" s="698"/>
      <c r="BO342" s="971"/>
      <c r="BP342" s="971"/>
      <c r="BQ342" s="971"/>
      <c r="BR342" s="971"/>
      <c r="BS342" s="971"/>
      <c r="BT342" s="971"/>
      <c r="BU342" s="971"/>
      <c r="BV342" s="971"/>
      <c r="BW342" s="971"/>
      <c r="BX342" s="971"/>
      <c r="BY342" s="971"/>
      <c r="BZ342" s="971"/>
    </row>
    <row r="343" spans="6:78" s="68" customFormat="1" x14ac:dyDescent="0.2">
      <c r="F343" s="340"/>
      <c r="G343" s="260"/>
      <c r="H343" s="261"/>
      <c r="I343" s="261"/>
      <c r="J343" s="260"/>
      <c r="K343" s="696">
        <f t="shared" si="180"/>
        <v>270</v>
      </c>
      <c r="L343" s="340"/>
      <c r="M343" s="340"/>
      <c r="N343" s="340"/>
      <c r="O343" s="699" t="str">
        <f t="shared" si="164"/>
        <v/>
      </c>
      <c r="P343" s="699" t="str">
        <f t="shared" si="165"/>
        <v/>
      </c>
      <c r="Q343" s="698" t="str">
        <f t="shared" si="152"/>
        <v/>
      </c>
      <c r="R343" s="698" t="str">
        <f t="shared" si="187"/>
        <v/>
      </c>
      <c r="S343" s="699" t="str">
        <f t="shared" si="166"/>
        <v/>
      </c>
      <c r="T343" s="699" t="str">
        <f t="shared" si="167"/>
        <v/>
      </c>
      <c r="U343" s="698" t="str">
        <f t="shared" si="157"/>
        <v/>
      </c>
      <c r="V343" s="698" t="str">
        <f t="shared" si="188"/>
        <v/>
      </c>
      <c r="W343" s="699" t="str">
        <f t="shared" si="168"/>
        <v/>
      </c>
      <c r="X343" s="699" t="str">
        <f t="shared" si="169"/>
        <v/>
      </c>
      <c r="Y343" s="698" t="str">
        <f t="shared" si="158"/>
        <v/>
      </c>
      <c r="Z343" s="698" t="str">
        <f t="shared" si="189"/>
        <v/>
      </c>
      <c r="AB343" s="696" t="str">
        <f t="shared" si="160"/>
        <v/>
      </c>
      <c r="AC343" s="340"/>
      <c r="AD343" s="340"/>
      <c r="AE343" s="340"/>
      <c r="AF343" s="699" t="str">
        <f t="shared" si="170"/>
        <v/>
      </c>
      <c r="AG343" s="699" t="str">
        <f t="shared" si="159"/>
        <v/>
      </c>
      <c r="AH343" s="699" t="str">
        <f t="shared" si="171"/>
        <v/>
      </c>
      <c r="AI343" s="698" t="str">
        <f t="shared" si="161"/>
        <v/>
      </c>
      <c r="AJ343" s="698" t="str">
        <f t="shared" si="172"/>
        <v/>
      </c>
      <c r="AK343" s="699" t="str">
        <f t="shared" si="173"/>
        <v/>
      </c>
      <c r="AL343" s="699" t="str">
        <f t="shared" si="174"/>
        <v/>
      </c>
      <c r="AM343" s="699" t="str">
        <f t="shared" si="175"/>
        <v/>
      </c>
      <c r="AN343" s="698" t="str">
        <f t="shared" si="162"/>
        <v/>
      </c>
      <c r="AO343" s="698" t="str">
        <f t="shared" si="176"/>
        <v/>
      </c>
      <c r="AP343" s="699" t="str">
        <f t="shared" si="177"/>
        <v/>
      </c>
      <c r="AQ343" s="699" t="str">
        <f t="shared" si="178"/>
        <v/>
      </c>
      <c r="AR343" s="699" t="str">
        <f t="shared" si="179"/>
        <v/>
      </c>
      <c r="AS343" s="698" t="str">
        <f t="shared" si="163"/>
        <v/>
      </c>
      <c r="AT343" s="698" t="str">
        <f t="shared" si="153"/>
        <v/>
      </c>
      <c r="AU343" s="971"/>
      <c r="AV343" s="696"/>
      <c r="AW343" s="699" t="str">
        <f t="shared" si="154"/>
        <v/>
      </c>
      <c r="AX343" s="699" t="str">
        <f t="shared" si="155"/>
        <v/>
      </c>
      <c r="AY343" s="698" t="str">
        <f t="shared" si="156"/>
        <v/>
      </c>
      <c r="AZ343" s="698" t="str">
        <f t="shared" si="181"/>
        <v/>
      </c>
      <c r="BA343" s="971"/>
      <c r="BB343" s="699" t="str">
        <f t="shared" si="182"/>
        <v/>
      </c>
      <c r="BC343" s="699" t="str">
        <f t="shared" si="183"/>
        <v/>
      </c>
      <c r="BD343" s="699" t="str">
        <f t="shared" si="184"/>
        <v/>
      </c>
      <c r="BE343" s="698" t="str">
        <f t="shared" si="185"/>
        <v/>
      </c>
      <c r="BF343" s="698" t="str">
        <f t="shared" si="186"/>
        <v/>
      </c>
      <c r="BG343" s="971"/>
      <c r="BH343" s="971"/>
      <c r="BI343" s="971"/>
      <c r="BJ343" s="971"/>
      <c r="BK343" s="971"/>
      <c r="BL343" s="971"/>
      <c r="BM343" s="971"/>
      <c r="BN343" s="698"/>
      <c r="BO343" s="971"/>
      <c r="BP343" s="971"/>
      <c r="BQ343" s="971"/>
      <c r="BR343" s="971"/>
      <c r="BS343" s="971"/>
      <c r="BT343" s="971"/>
      <c r="BU343" s="971"/>
      <c r="BV343" s="971"/>
      <c r="BW343" s="971"/>
      <c r="BX343" s="971"/>
      <c r="BY343" s="971"/>
      <c r="BZ343" s="971"/>
    </row>
    <row r="344" spans="6:78" s="68" customFormat="1" x14ac:dyDescent="0.2">
      <c r="F344" s="340"/>
      <c r="G344" s="260"/>
      <c r="H344" s="261"/>
      <c r="I344" s="261"/>
      <c r="J344" s="260"/>
      <c r="K344" s="696">
        <f t="shared" si="180"/>
        <v>271</v>
      </c>
      <c r="L344" s="340"/>
      <c r="M344" s="340"/>
      <c r="N344" s="340"/>
      <c r="O344" s="699" t="str">
        <f t="shared" si="164"/>
        <v/>
      </c>
      <c r="P344" s="699" t="str">
        <f t="shared" si="165"/>
        <v/>
      </c>
      <c r="Q344" s="698" t="str">
        <f t="shared" si="152"/>
        <v/>
      </c>
      <c r="R344" s="698" t="str">
        <f t="shared" si="187"/>
        <v/>
      </c>
      <c r="S344" s="699" t="str">
        <f t="shared" si="166"/>
        <v/>
      </c>
      <c r="T344" s="699" t="str">
        <f t="shared" si="167"/>
        <v/>
      </c>
      <c r="U344" s="698" t="str">
        <f t="shared" si="157"/>
        <v/>
      </c>
      <c r="V344" s="698" t="str">
        <f t="shared" si="188"/>
        <v/>
      </c>
      <c r="W344" s="699" t="str">
        <f t="shared" si="168"/>
        <v/>
      </c>
      <c r="X344" s="699" t="str">
        <f t="shared" si="169"/>
        <v/>
      </c>
      <c r="Y344" s="698" t="str">
        <f t="shared" si="158"/>
        <v/>
      </c>
      <c r="Z344" s="698" t="str">
        <f t="shared" si="189"/>
        <v/>
      </c>
      <c r="AB344" s="696" t="str">
        <f t="shared" si="160"/>
        <v/>
      </c>
      <c r="AC344" s="340"/>
      <c r="AD344" s="340"/>
      <c r="AE344" s="340"/>
      <c r="AF344" s="699" t="str">
        <f t="shared" si="170"/>
        <v/>
      </c>
      <c r="AG344" s="699" t="str">
        <f t="shared" si="159"/>
        <v/>
      </c>
      <c r="AH344" s="699" t="str">
        <f t="shared" si="171"/>
        <v/>
      </c>
      <c r="AI344" s="698" t="str">
        <f t="shared" si="161"/>
        <v/>
      </c>
      <c r="AJ344" s="698" t="str">
        <f t="shared" si="172"/>
        <v/>
      </c>
      <c r="AK344" s="699" t="str">
        <f t="shared" si="173"/>
        <v/>
      </c>
      <c r="AL344" s="699" t="str">
        <f t="shared" si="174"/>
        <v/>
      </c>
      <c r="AM344" s="699" t="str">
        <f t="shared" si="175"/>
        <v/>
      </c>
      <c r="AN344" s="698" t="str">
        <f t="shared" si="162"/>
        <v/>
      </c>
      <c r="AO344" s="698" t="str">
        <f t="shared" si="176"/>
        <v/>
      </c>
      <c r="AP344" s="699" t="str">
        <f t="shared" si="177"/>
        <v/>
      </c>
      <c r="AQ344" s="699" t="str">
        <f t="shared" si="178"/>
        <v/>
      </c>
      <c r="AR344" s="699" t="str">
        <f t="shared" si="179"/>
        <v/>
      </c>
      <c r="AS344" s="698" t="str">
        <f t="shared" si="163"/>
        <v/>
      </c>
      <c r="AT344" s="698" t="str">
        <f t="shared" si="153"/>
        <v/>
      </c>
      <c r="AU344" s="971"/>
      <c r="AV344" s="696"/>
      <c r="AW344" s="699" t="str">
        <f t="shared" si="154"/>
        <v/>
      </c>
      <c r="AX344" s="699" t="str">
        <f t="shared" si="155"/>
        <v/>
      </c>
      <c r="AY344" s="698" t="str">
        <f t="shared" si="156"/>
        <v/>
      </c>
      <c r="AZ344" s="698" t="str">
        <f t="shared" si="181"/>
        <v/>
      </c>
      <c r="BA344" s="971"/>
      <c r="BB344" s="699" t="str">
        <f t="shared" si="182"/>
        <v/>
      </c>
      <c r="BC344" s="699" t="str">
        <f t="shared" si="183"/>
        <v/>
      </c>
      <c r="BD344" s="699" t="str">
        <f t="shared" si="184"/>
        <v/>
      </c>
      <c r="BE344" s="698" t="str">
        <f t="shared" si="185"/>
        <v/>
      </c>
      <c r="BF344" s="698" t="str">
        <f t="shared" si="186"/>
        <v/>
      </c>
      <c r="BG344" s="971"/>
      <c r="BH344" s="971"/>
      <c r="BI344" s="971"/>
      <c r="BJ344" s="971"/>
      <c r="BK344" s="971"/>
      <c r="BL344" s="971"/>
      <c r="BM344" s="971"/>
      <c r="BN344" s="698"/>
      <c r="BO344" s="971"/>
      <c r="BP344" s="971"/>
      <c r="BQ344" s="971"/>
      <c r="BR344" s="971"/>
      <c r="BS344" s="971"/>
      <c r="BT344" s="971"/>
      <c r="BU344" s="971"/>
      <c r="BV344" s="971"/>
      <c r="BW344" s="971"/>
      <c r="BX344" s="971"/>
      <c r="BY344" s="971"/>
      <c r="BZ344" s="971"/>
    </row>
    <row r="345" spans="6:78" s="68" customFormat="1" x14ac:dyDescent="0.2">
      <c r="F345" s="340"/>
      <c r="G345" s="260"/>
      <c r="H345" s="261"/>
      <c r="I345" s="261"/>
      <c r="J345" s="260"/>
      <c r="K345" s="696">
        <f t="shared" si="180"/>
        <v>272</v>
      </c>
      <c r="L345" s="340"/>
      <c r="M345" s="340"/>
      <c r="N345" s="340"/>
      <c r="O345" s="699" t="str">
        <f t="shared" si="164"/>
        <v/>
      </c>
      <c r="P345" s="699" t="str">
        <f t="shared" si="165"/>
        <v/>
      </c>
      <c r="Q345" s="698" t="str">
        <f t="shared" si="152"/>
        <v/>
      </c>
      <c r="R345" s="698" t="str">
        <f t="shared" si="187"/>
        <v/>
      </c>
      <c r="S345" s="699" t="str">
        <f t="shared" si="166"/>
        <v/>
      </c>
      <c r="T345" s="699" t="str">
        <f t="shared" si="167"/>
        <v/>
      </c>
      <c r="U345" s="698" t="str">
        <f t="shared" si="157"/>
        <v/>
      </c>
      <c r="V345" s="698" t="str">
        <f t="shared" si="188"/>
        <v/>
      </c>
      <c r="W345" s="699" t="str">
        <f t="shared" si="168"/>
        <v/>
      </c>
      <c r="X345" s="699" t="str">
        <f t="shared" si="169"/>
        <v/>
      </c>
      <c r="Y345" s="698" t="str">
        <f t="shared" si="158"/>
        <v/>
      </c>
      <c r="Z345" s="698" t="str">
        <f t="shared" si="189"/>
        <v/>
      </c>
      <c r="AB345" s="696" t="str">
        <f t="shared" si="160"/>
        <v/>
      </c>
      <c r="AC345" s="340"/>
      <c r="AD345" s="340"/>
      <c r="AE345" s="340"/>
      <c r="AF345" s="699" t="str">
        <f t="shared" si="170"/>
        <v/>
      </c>
      <c r="AG345" s="699" t="str">
        <f t="shared" si="159"/>
        <v/>
      </c>
      <c r="AH345" s="699" t="str">
        <f t="shared" si="171"/>
        <v/>
      </c>
      <c r="AI345" s="698" t="str">
        <f t="shared" si="161"/>
        <v/>
      </c>
      <c r="AJ345" s="698" t="str">
        <f t="shared" si="172"/>
        <v/>
      </c>
      <c r="AK345" s="699" t="str">
        <f t="shared" si="173"/>
        <v/>
      </c>
      <c r="AL345" s="699" t="str">
        <f t="shared" si="174"/>
        <v/>
      </c>
      <c r="AM345" s="699" t="str">
        <f t="shared" si="175"/>
        <v/>
      </c>
      <c r="AN345" s="698" t="str">
        <f t="shared" si="162"/>
        <v/>
      </c>
      <c r="AO345" s="698" t="str">
        <f t="shared" si="176"/>
        <v/>
      </c>
      <c r="AP345" s="699" t="str">
        <f t="shared" si="177"/>
        <v/>
      </c>
      <c r="AQ345" s="699" t="str">
        <f t="shared" si="178"/>
        <v/>
      </c>
      <c r="AR345" s="699" t="str">
        <f t="shared" si="179"/>
        <v/>
      </c>
      <c r="AS345" s="698" t="str">
        <f t="shared" si="163"/>
        <v/>
      </c>
      <c r="AT345" s="698" t="str">
        <f t="shared" si="153"/>
        <v/>
      </c>
      <c r="AU345" s="971"/>
      <c r="AV345" s="696"/>
      <c r="AW345" s="699" t="str">
        <f t="shared" si="154"/>
        <v/>
      </c>
      <c r="AX345" s="699" t="str">
        <f t="shared" si="155"/>
        <v/>
      </c>
      <c r="AY345" s="698" t="str">
        <f t="shared" si="156"/>
        <v/>
      </c>
      <c r="AZ345" s="698" t="str">
        <f t="shared" si="181"/>
        <v/>
      </c>
      <c r="BA345" s="971"/>
      <c r="BB345" s="699" t="str">
        <f t="shared" si="182"/>
        <v/>
      </c>
      <c r="BC345" s="699" t="str">
        <f t="shared" si="183"/>
        <v/>
      </c>
      <c r="BD345" s="699" t="str">
        <f t="shared" si="184"/>
        <v/>
      </c>
      <c r="BE345" s="698" t="str">
        <f t="shared" si="185"/>
        <v/>
      </c>
      <c r="BF345" s="698" t="str">
        <f t="shared" si="186"/>
        <v/>
      </c>
      <c r="BG345" s="971"/>
      <c r="BH345" s="971"/>
      <c r="BI345" s="971"/>
      <c r="BJ345" s="971"/>
      <c r="BK345" s="971"/>
      <c r="BL345" s="971"/>
      <c r="BM345" s="971"/>
      <c r="BN345" s="698"/>
      <c r="BO345" s="971"/>
      <c r="BP345" s="971"/>
      <c r="BQ345" s="971"/>
      <c r="BR345" s="971"/>
      <c r="BS345" s="971"/>
      <c r="BT345" s="971"/>
      <c r="BU345" s="971"/>
      <c r="BV345" s="971"/>
      <c r="BW345" s="971"/>
      <c r="BX345" s="971"/>
      <c r="BY345" s="971"/>
      <c r="BZ345" s="971"/>
    </row>
    <row r="346" spans="6:78" s="68" customFormat="1" x14ac:dyDescent="0.2">
      <c r="F346" s="340"/>
      <c r="G346" s="260"/>
      <c r="H346" s="261"/>
      <c r="I346" s="261"/>
      <c r="J346" s="260"/>
      <c r="K346" s="696">
        <f t="shared" si="180"/>
        <v>273</v>
      </c>
      <c r="L346" s="340"/>
      <c r="M346" s="340"/>
      <c r="N346" s="340"/>
      <c r="O346" s="699" t="str">
        <f t="shared" si="164"/>
        <v/>
      </c>
      <c r="P346" s="699" t="str">
        <f t="shared" si="165"/>
        <v/>
      </c>
      <c r="Q346" s="698" t="str">
        <f t="shared" si="152"/>
        <v/>
      </c>
      <c r="R346" s="698" t="str">
        <f t="shared" si="187"/>
        <v/>
      </c>
      <c r="S346" s="699" t="str">
        <f t="shared" si="166"/>
        <v/>
      </c>
      <c r="T346" s="699" t="str">
        <f t="shared" si="167"/>
        <v/>
      </c>
      <c r="U346" s="698" t="str">
        <f t="shared" si="157"/>
        <v/>
      </c>
      <c r="V346" s="698" t="str">
        <f t="shared" si="188"/>
        <v/>
      </c>
      <c r="W346" s="699" t="str">
        <f t="shared" si="168"/>
        <v/>
      </c>
      <c r="X346" s="699" t="str">
        <f t="shared" si="169"/>
        <v/>
      </c>
      <c r="Y346" s="698" t="str">
        <f t="shared" si="158"/>
        <v/>
      </c>
      <c r="Z346" s="698" t="str">
        <f t="shared" si="189"/>
        <v/>
      </c>
      <c r="AB346" s="696" t="str">
        <f t="shared" si="160"/>
        <v/>
      </c>
      <c r="AC346" s="340"/>
      <c r="AD346" s="340"/>
      <c r="AE346" s="340"/>
      <c r="AF346" s="699" t="str">
        <f t="shared" si="170"/>
        <v/>
      </c>
      <c r="AG346" s="699" t="str">
        <f t="shared" si="159"/>
        <v/>
      </c>
      <c r="AH346" s="699" t="str">
        <f t="shared" si="171"/>
        <v/>
      </c>
      <c r="AI346" s="698" t="str">
        <f t="shared" si="161"/>
        <v/>
      </c>
      <c r="AJ346" s="698" t="str">
        <f t="shared" si="172"/>
        <v/>
      </c>
      <c r="AK346" s="699" t="str">
        <f t="shared" si="173"/>
        <v/>
      </c>
      <c r="AL346" s="699" t="str">
        <f t="shared" si="174"/>
        <v/>
      </c>
      <c r="AM346" s="699" t="str">
        <f t="shared" si="175"/>
        <v/>
      </c>
      <c r="AN346" s="698" t="str">
        <f t="shared" si="162"/>
        <v/>
      </c>
      <c r="AO346" s="698" t="str">
        <f t="shared" si="176"/>
        <v/>
      </c>
      <c r="AP346" s="699" t="str">
        <f t="shared" si="177"/>
        <v/>
      </c>
      <c r="AQ346" s="699" t="str">
        <f t="shared" si="178"/>
        <v/>
      </c>
      <c r="AR346" s="699" t="str">
        <f t="shared" si="179"/>
        <v/>
      </c>
      <c r="AS346" s="698" t="str">
        <f t="shared" si="163"/>
        <v/>
      </c>
      <c r="AT346" s="698" t="str">
        <f t="shared" si="153"/>
        <v/>
      </c>
      <c r="AU346" s="971"/>
      <c r="AV346" s="696"/>
      <c r="AW346" s="699" t="str">
        <f t="shared" si="154"/>
        <v/>
      </c>
      <c r="AX346" s="699" t="str">
        <f t="shared" si="155"/>
        <v/>
      </c>
      <c r="AY346" s="698" t="str">
        <f t="shared" si="156"/>
        <v/>
      </c>
      <c r="AZ346" s="698" t="str">
        <f t="shared" si="181"/>
        <v/>
      </c>
      <c r="BA346" s="971"/>
      <c r="BB346" s="699" t="str">
        <f t="shared" si="182"/>
        <v/>
      </c>
      <c r="BC346" s="699" t="str">
        <f t="shared" si="183"/>
        <v/>
      </c>
      <c r="BD346" s="699" t="str">
        <f t="shared" si="184"/>
        <v/>
      </c>
      <c r="BE346" s="698" t="str">
        <f t="shared" si="185"/>
        <v/>
      </c>
      <c r="BF346" s="698" t="str">
        <f t="shared" si="186"/>
        <v/>
      </c>
      <c r="BG346" s="971"/>
      <c r="BH346" s="971"/>
      <c r="BI346" s="971"/>
      <c r="BJ346" s="971"/>
      <c r="BK346" s="971"/>
      <c r="BL346" s="971"/>
      <c r="BM346" s="971"/>
      <c r="BN346" s="698"/>
      <c r="BO346" s="971"/>
      <c r="BP346" s="971"/>
      <c r="BQ346" s="971"/>
      <c r="BR346" s="971"/>
      <c r="BS346" s="971"/>
      <c r="BT346" s="971"/>
      <c r="BU346" s="971"/>
      <c r="BV346" s="971"/>
      <c r="BW346" s="971"/>
      <c r="BX346" s="971"/>
      <c r="BY346" s="971"/>
      <c r="BZ346" s="971"/>
    </row>
    <row r="347" spans="6:78" s="68" customFormat="1" x14ac:dyDescent="0.2">
      <c r="F347" s="340"/>
      <c r="G347" s="260"/>
      <c r="H347" s="261"/>
      <c r="I347" s="261"/>
      <c r="J347" s="260"/>
      <c r="K347" s="696">
        <f t="shared" si="180"/>
        <v>274</v>
      </c>
      <c r="L347" s="340"/>
      <c r="M347" s="340"/>
      <c r="N347" s="340"/>
      <c r="O347" s="699" t="str">
        <f t="shared" si="164"/>
        <v/>
      </c>
      <c r="P347" s="699" t="str">
        <f t="shared" si="165"/>
        <v/>
      </c>
      <c r="Q347" s="698" t="str">
        <f t="shared" si="152"/>
        <v/>
      </c>
      <c r="R347" s="698" t="str">
        <f t="shared" si="187"/>
        <v/>
      </c>
      <c r="S347" s="699" t="str">
        <f t="shared" si="166"/>
        <v/>
      </c>
      <c r="T347" s="699" t="str">
        <f t="shared" si="167"/>
        <v/>
      </c>
      <c r="U347" s="698" t="str">
        <f t="shared" si="157"/>
        <v/>
      </c>
      <c r="V347" s="698" t="str">
        <f t="shared" si="188"/>
        <v/>
      </c>
      <c r="W347" s="699" t="str">
        <f t="shared" si="168"/>
        <v/>
      </c>
      <c r="X347" s="699" t="str">
        <f t="shared" si="169"/>
        <v/>
      </c>
      <c r="Y347" s="698" t="str">
        <f t="shared" si="158"/>
        <v/>
      </c>
      <c r="Z347" s="698" t="str">
        <f t="shared" si="189"/>
        <v/>
      </c>
      <c r="AB347" s="696" t="str">
        <f t="shared" si="160"/>
        <v/>
      </c>
      <c r="AC347" s="340"/>
      <c r="AD347" s="340"/>
      <c r="AE347" s="340"/>
      <c r="AF347" s="699" t="str">
        <f t="shared" si="170"/>
        <v/>
      </c>
      <c r="AG347" s="699" t="str">
        <f t="shared" si="159"/>
        <v/>
      </c>
      <c r="AH347" s="699" t="str">
        <f t="shared" si="171"/>
        <v/>
      </c>
      <c r="AI347" s="698" t="str">
        <f t="shared" si="161"/>
        <v/>
      </c>
      <c r="AJ347" s="698" t="str">
        <f t="shared" si="172"/>
        <v/>
      </c>
      <c r="AK347" s="699" t="str">
        <f t="shared" si="173"/>
        <v/>
      </c>
      <c r="AL347" s="699" t="str">
        <f t="shared" si="174"/>
        <v/>
      </c>
      <c r="AM347" s="699" t="str">
        <f t="shared" si="175"/>
        <v/>
      </c>
      <c r="AN347" s="698" t="str">
        <f t="shared" si="162"/>
        <v/>
      </c>
      <c r="AO347" s="698" t="str">
        <f t="shared" si="176"/>
        <v/>
      </c>
      <c r="AP347" s="699" t="str">
        <f t="shared" si="177"/>
        <v/>
      </c>
      <c r="AQ347" s="699" t="str">
        <f t="shared" si="178"/>
        <v/>
      </c>
      <c r="AR347" s="699" t="str">
        <f t="shared" si="179"/>
        <v/>
      </c>
      <c r="AS347" s="698" t="str">
        <f t="shared" si="163"/>
        <v/>
      </c>
      <c r="AT347" s="698" t="str">
        <f t="shared" si="153"/>
        <v/>
      </c>
      <c r="AU347" s="971"/>
      <c r="AV347" s="696"/>
      <c r="AW347" s="699" t="str">
        <f t="shared" si="154"/>
        <v/>
      </c>
      <c r="AX347" s="699" t="str">
        <f t="shared" si="155"/>
        <v/>
      </c>
      <c r="AY347" s="698" t="str">
        <f t="shared" si="156"/>
        <v/>
      </c>
      <c r="AZ347" s="698" t="str">
        <f t="shared" si="181"/>
        <v/>
      </c>
      <c r="BA347" s="971"/>
      <c r="BB347" s="699" t="str">
        <f t="shared" si="182"/>
        <v/>
      </c>
      <c r="BC347" s="699" t="str">
        <f t="shared" si="183"/>
        <v/>
      </c>
      <c r="BD347" s="699" t="str">
        <f t="shared" si="184"/>
        <v/>
      </c>
      <c r="BE347" s="698" t="str">
        <f t="shared" si="185"/>
        <v/>
      </c>
      <c r="BF347" s="698" t="str">
        <f t="shared" si="186"/>
        <v/>
      </c>
      <c r="BG347" s="971"/>
      <c r="BH347" s="971"/>
      <c r="BI347" s="971"/>
      <c r="BJ347" s="971"/>
      <c r="BK347" s="971"/>
      <c r="BL347" s="971"/>
      <c r="BM347" s="971"/>
      <c r="BN347" s="698"/>
      <c r="BO347" s="971"/>
      <c r="BP347" s="971"/>
      <c r="BQ347" s="971"/>
      <c r="BR347" s="971"/>
      <c r="BS347" s="971"/>
      <c r="BT347" s="971"/>
      <c r="BU347" s="971"/>
      <c r="BV347" s="971"/>
      <c r="BW347" s="971"/>
      <c r="BX347" s="971"/>
      <c r="BY347" s="971"/>
      <c r="BZ347" s="971"/>
    </row>
    <row r="348" spans="6:78" s="68" customFormat="1" x14ac:dyDescent="0.2">
      <c r="F348" s="340"/>
      <c r="G348" s="260"/>
      <c r="H348" s="261"/>
      <c r="I348" s="261"/>
      <c r="J348" s="260"/>
      <c r="K348" s="696">
        <f t="shared" si="180"/>
        <v>275</v>
      </c>
      <c r="L348" s="340"/>
      <c r="M348" s="340"/>
      <c r="N348" s="340"/>
      <c r="O348" s="699" t="str">
        <f t="shared" si="164"/>
        <v/>
      </c>
      <c r="P348" s="699" t="str">
        <f t="shared" si="165"/>
        <v/>
      </c>
      <c r="Q348" s="698" t="str">
        <f t="shared" si="152"/>
        <v/>
      </c>
      <c r="R348" s="698" t="str">
        <f t="shared" si="187"/>
        <v/>
      </c>
      <c r="S348" s="699" t="str">
        <f t="shared" si="166"/>
        <v/>
      </c>
      <c r="T348" s="699" t="str">
        <f t="shared" si="167"/>
        <v/>
      </c>
      <c r="U348" s="698" t="str">
        <f t="shared" si="157"/>
        <v/>
      </c>
      <c r="V348" s="698" t="str">
        <f t="shared" si="188"/>
        <v/>
      </c>
      <c r="W348" s="699" t="str">
        <f t="shared" si="168"/>
        <v/>
      </c>
      <c r="X348" s="699" t="str">
        <f t="shared" si="169"/>
        <v/>
      </c>
      <c r="Y348" s="698" t="str">
        <f t="shared" si="158"/>
        <v/>
      </c>
      <c r="Z348" s="698" t="str">
        <f t="shared" si="189"/>
        <v/>
      </c>
      <c r="AB348" s="696" t="str">
        <f t="shared" si="160"/>
        <v/>
      </c>
      <c r="AC348" s="340"/>
      <c r="AD348" s="340"/>
      <c r="AE348" s="340"/>
      <c r="AF348" s="699" t="str">
        <f t="shared" si="170"/>
        <v/>
      </c>
      <c r="AG348" s="699" t="str">
        <f t="shared" si="159"/>
        <v/>
      </c>
      <c r="AH348" s="699" t="str">
        <f t="shared" si="171"/>
        <v/>
      </c>
      <c r="AI348" s="698" t="str">
        <f t="shared" si="161"/>
        <v/>
      </c>
      <c r="AJ348" s="698" t="str">
        <f t="shared" si="172"/>
        <v/>
      </c>
      <c r="AK348" s="699" t="str">
        <f t="shared" si="173"/>
        <v/>
      </c>
      <c r="AL348" s="699" t="str">
        <f t="shared" si="174"/>
        <v/>
      </c>
      <c r="AM348" s="699" t="str">
        <f t="shared" si="175"/>
        <v/>
      </c>
      <c r="AN348" s="698" t="str">
        <f t="shared" si="162"/>
        <v/>
      </c>
      <c r="AO348" s="698" t="str">
        <f t="shared" si="176"/>
        <v/>
      </c>
      <c r="AP348" s="699" t="str">
        <f t="shared" si="177"/>
        <v/>
      </c>
      <c r="AQ348" s="699" t="str">
        <f t="shared" si="178"/>
        <v/>
      </c>
      <c r="AR348" s="699" t="str">
        <f t="shared" si="179"/>
        <v/>
      </c>
      <c r="AS348" s="698" t="str">
        <f t="shared" si="163"/>
        <v/>
      </c>
      <c r="AT348" s="698" t="str">
        <f t="shared" si="153"/>
        <v/>
      </c>
      <c r="AU348" s="971"/>
      <c r="AV348" s="696"/>
      <c r="AW348" s="699" t="str">
        <f t="shared" si="154"/>
        <v/>
      </c>
      <c r="AX348" s="699" t="str">
        <f t="shared" si="155"/>
        <v/>
      </c>
      <c r="AY348" s="698" t="str">
        <f t="shared" si="156"/>
        <v/>
      </c>
      <c r="AZ348" s="698" t="str">
        <f t="shared" si="181"/>
        <v/>
      </c>
      <c r="BA348" s="971"/>
      <c r="BB348" s="699" t="str">
        <f t="shared" si="182"/>
        <v/>
      </c>
      <c r="BC348" s="699" t="str">
        <f t="shared" si="183"/>
        <v/>
      </c>
      <c r="BD348" s="699" t="str">
        <f t="shared" si="184"/>
        <v/>
      </c>
      <c r="BE348" s="698" t="str">
        <f t="shared" si="185"/>
        <v/>
      </c>
      <c r="BF348" s="698" t="str">
        <f t="shared" si="186"/>
        <v/>
      </c>
      <c r="BG348" s="971"/>
      <c r="BH348" s="971"/>
      <c r="BI348" s="971"/>
      <c r="BJ348" s="971"/>
      <c r="BK348" s="971"/>
      <c r="BL348" s="971"/>
      <c r="BM348" s="971"/>
      <c r="BN348" s="698"/>
      <c r="BO348" s="971"/>
      <c r="BP348" s="971"/>
      <c r="BQ348" s="971"/>
      <c r="BR348" s="971"/>
      <c r="BS348" s="971"/>
      <c r="BT348" s="971"/>
      <c r="BU348" s="971"/>
      <c r="BV348" s="971"/>
      <c r="BW348" s="971"/>
      <c r="BX348" s="971"/>
      <c r="BY348" s="971"/>
      <c r="BZ348" s="971"/>
    </row>
    <row r="349" spans="6:78" s="68" customFormat="1" x14ac:dyDescent="0.2">
      <c r="F349" s="340"/>
      <c r="G349" s="260"/>
      <c r="H349" s="261"/>
      <c r="I349" s="261"/>
      <c r="J349" s="260"/>
      <c r="K349" s="696">
        <f t="shared" si="180"/>
        <v>276</v>
      </c>
      <c r="L349" s="340"/>
      <c r="M349" s="340"/>
      <c r="N349" s="340"/>
      <c r="O349" s="699" t="str">
        <f t="shared" si="164"/>
        <v/>
      </c>
      <c r="P349" s="699" t="str">
        <f t="shared" si="165"/>
        <v/>
      </c>
      <c r="Q349" s="698" t="str">
        <f t="shared" si="152"/>
        <v/>
      </c>
      <c r="R349" s="698" t="str">
        <f t="shared" si="187"/>
        <v/>
      </c>
      <c r="S349" s="699" t="str">
        <f t="shared" si="166"/>
        <v/>
      </c>
      <c r="T349" s="699" t="str">
        <f t="shared" si="167"/>
        <v/>
      </c>
      <c r="U349" s="698" t="str">
        <f t="shared" si="157"/>
        <v/>
      </c>
      <c r="V349" s="698" t="str">
        <f t="shared" si="188"/>
        <v/>
      </c>
      <c r="W349" s="699" t="str">
        <f t="shared" si="168"/>
        <v/>
      </c>
      <c r="X349" s="699" t="str">
        <f t="shared" si="169"/>
        <v/>
      </c>
      <c r="Y349" s="698" t="str">
        <f t="shared" si="158"/>
        <v/>
      </c>
      <c r="Z349" s="698" t="str">
        <f t="shared" si="189"/>
        <v/>
      </c>
      <c r="AB349" s="696" t="str">
        <f t="shared" si="160"/>
        <v/>
      </c>
      <c r="AC349" s="340"/>
      <c r="AD349" s="340"/>
      <c r="AE349" s="340"/>
      <c r="AF349" s="699" t="str">
        <f t="shared" si="170"/>
        <v/>
      </c>
      <c r="AG349" s="699" t="str">
        <f t="shared" si="159"/>
        <v/>
      </c>
      <c r="AH349" s="699" t="str">
        <f t="shared" si="171"/>
        <v/>
      </c>
      <c r="AI349" s="698" t="str">
        <f t="shared" si="161"/>
        <v/>
      </c>
      <c r="AJ349" s="698" t="str">
        <f t="shared" si="172"/>
        <v/>
      </c>
      <c r="AK349" s="699" t="str">
        <f t="shared" si="173"/>
        <v/>
      </c>
      <c r="AL349" s="699" t="str">
        <f t="shared" si="174"/>
        <v/>
      </c>
      <c r="AM349" s="699" t="str">
        <f t="shared" si="175"/>
        <v/>
      </c>
      <c r="AN349" s="698" t="str">
        <f t="shared" si="162"/>
        <v/>
      </c>
      <c r="AO349" s="698" t="str">
        <f t="shared" si="176"/>
        <v/>
      </c>
      <c r="AP349" s="699" t="str">
        <f t="shared" si="177"/>
        <v/>
      </c>
      <c r="AQ349" s="699" t="str">
        <f t="shared" si="178"/>
        <v/>
      </c>
      <c r="AR349" s="699" t="str">
        <f t="shared" si="179"/>
        <v/>
      </c>
      <c r="AS349" s="698" t="str">
        <f t="shared" si="163"/>
        <v/>
      </c>
      <c r="AT349" s="698" t="str">
        <f t="shared" si="153"/>
        <v/>
      </c>
      <c r="AU349" s="971"/>
      <c r="AV349" s="696"/>
      <c r="AW349" s="699" t="str">
        <f t="shared" si="154"/>
        <v/>
      </c>
      <c r="AX349" s="699" t="str">
        <f t="shared" si="155"/>
        <v/>
      </c>
      <c r="AY349" s="698" t="str">
        <f t="shared" si="156"/>
        <v/>
      </c>
      <c r="AZ349" s="698" t="str">
        <f t="shared" si="181"/>
        <v/>
      </c>
      <c r="BA349" s="971"/>
      <c r="BB349" s="699" t="str">
        <f t="shared" si="182"/>
        <v/>
      </c>
      <c r="BC349" s="699" t="str">
        <f t="shared" si="183"/>
        <v/>
      </c>
      <c r="BD349" s="699" t="str">
        <f t="shared" si="184"/>
        <v/>
      </c>
      <c r="BE349" s="698" t="str">
        <f t="shared" si="185"/>
        <v/>
      </c>
      <c r="BF349" s="698" t="str">
        <f t="shared" si="186"/>
        <v/>
      </c>
      <c r="BG349" s="971"/>
      <c r="BH349" s="971"/>
      <c r="BI349" s="971"/>
      <c r="BJ349" s="971"/>
      <c r="BK349" s="971"/>
      <c r="BL349" s="971"/>
      <c r="BM349" s="971"/>
      <c r="BN349" s="698"/>
      <c r="BO349" s="971"/>
      <c r="BP349" s="971"/>
      <c r="BQ349" s="971"/>
      <c r="BR349" s="971"/>
      <c r="BS349" s="971"/>
      <c r="BT349" s="971"/>
      <c r="BU349" s="971"/>
      <c r="BV349" s="971"/>
      <c r="BW349" s="971"/>
      <c r="BX349" s="971"/>
      <c r="BY349" s="971"/>
      <c r="BZ349" s="971"/>
    </row>
    <row r="350" spans="6:78" s="68" customFormat="1" x14ac:dyDescent="0.2">
      <c r="F350" s="340"/>
      <c r="G350" s="260"/>
      <c r="H350" s="261"/>
      <c r="I350" s="261"/>
      <c r="J350" s="260"/>
      <c r="K350" s="696">
        <f t="shared" si="180"/>
        <v>277</v>
      </c>
      <c r="L350" s="340"/>
      <c r="M350" s="340"/>
      <c r="N350" s="340"/>
      <c r="O350" s="699" t="str">
        <f t="shared" si="164"/>
        <v/>
      </c>
      <c r="P350" s="699" t="str">
        <f t="shared" si="165"/>
        <v/>
      </c>
      <c r="Q350" s="698" t="str">
        <f t="shared" si="152"/>
        <v/>
      </c>
      <c r="R350" s="698" t="str">
        <f t="shared" si="187"/>
        <v/>
      </c>
      <c r="S350" s="699" t="str">
        <f t="shared" si="166"/>
        <v/>
      </c>
      <c r="T350" s="699" t="str">
        <f t="shared" si="167"/>
        <v/>
      </c>
      <c r="U350" s="698" t="str">
        <f t="shared" si="157"/>
        <v/>
      </c>
      <c r="V350" s="698" t="str">
        <f t="shared" si="188"/>
        <v/>
      </c>
      <c r="W350" s="699" t="str">
        <f t="shared" si="168"/>
        <v/>
      </c>
      <c r="X350" s="699" t="str">
        <f t="shared" si="169"/>
        <v/>
      </c>
      <c r="Y350" s="698" t="str">
        <f t="shared" si="158"/>
        <v/>
      </c>
      <c r="Z350" s="698" t="str">
        <f t="shared" si="189"/>
        <v/>
      </c>
      <c r="AB350" s="696" t="str">
        <f t="shared" si="160"/>
        <v/>
      </c>
      <c r="AC350" s="340"/>
      <c r="AD350" s="340"/>
      <c r="AE350" s="340"/>
      <c r="AF350" s="699" t="str">
        <f t="shared" si="170"/>
        <v/>
      </c>
      <c r="AG350" s="699" t="str">
        <f t="shared" si="159"/>
        <v/>
      </c>
      <c r="AH350" s="699" t="str">
        <f t="shared" si="171"/>
        <v/>
      </c>
      <c r="AI350" s="698" t="str">
        <f t="shared" si="161"/>
        <v/>
      </c>
      <c r="AJ350" s="698" t="str">
        <f t="shared" si="172"/>
        <v/>
      </c>
      <c r="AK350" s="699" t="str">
        <f t="shared" si="173"/>
        <v/>
      </c>
      <c r="AL350" s="699" t="str">
        <f t="shared" si="174"/>
        <v/>
      </c>
      <c r="AM350" s="699" t="str">
        <f t="shared" si="175"/>
        <v/>
      </c>
      <c r="AN350" s="698" t="str">
        <f t="shared" si="162"/>
        <v/>
      </c>
      <c r="AO350" s="698" t="str">
        <f t="shared" si="176"/>
        <v/>
      </c>
      <c r="AP350" s="699" t="str">
        <f t="shared" si="177"/>
        <v/>
      </c>
      <c r="AQ350" s="699" t="str">
        <f t="shared" si="178"/>
        <v/>
      </c>
      <c r="AR350" s="699" t="str">
        <f t="shared" si="179"/>
        <v/>
      </c>
      <c r="AS350" s="698" t="str">
        <f t="shared" si="163"/>
        <v/>
      </c>
      <c r="AT350" s="698" t="str">
        <f t="shared" si="153"/>
        <v/>
      </c>
      <c r="AU350" s="971"/>
      <c r="AV350" s="696"/>
      <c r="AW350" s="699" t="str">
        <f t="shared" si="154"/>
        <v/>
      </c>
      <c r="AX350" s="699" t="str">
        <f t="shared" si="155"/>
        <v/>
      </c>
      <c r="AY350" s="698" t="str">
        <f t="shared" si="156"/>
        <v/>
      </c>
      <c r="AZ350" s="698" t="str">
        <f t="shared" si="181"/>
        <v/>
      </c>
      <c r="BA350" s="971"/>
      <c r="BB350" s="699" t="str">
        <f t="shared" si="182"/>
        <v/>
      </c>
      <c r="BC350" s="699" t="str">
        <f t="shared" si="183"/>
        <v/>
      </c>
      <c r="BD350" s="699" t="str">
        <f t="shared" si="184"/>
        <v/>
      </c>
      <c r="BE350" s="698" t="str">
        <f t="shared" si="185"/>
        <v/>
      </c>
      <c r="BF350" s="698" t="str">
        <f t="shared" si="186"/>
        <v/>
      </c>
      <c r="BG350" s="971"/>
      <c r="BH350" s="971"/>
      <c r="BI350" s="971"/>
      <c r="BJ350" s="971"/>
      <c r="BK350" s="971"/>
      <c r="BL350" s="971"/>
      <c r="BM350" s="971"/>
      <c r="BN350" s="698"/>
      <c r="BO350" s="971"/>
      <c r="BP350" s="971"/>
      <c r="BQ350" s="971"/>
      <c r="BR350" s="971"/>
      <c r="BS350" s="971"/>
      <c r="BT350" s="971"/>
      <c r="BU350" s="971"/>
      <c r="BV350" s="971"/>
      <c r="BW350" s="971"/>
      <c r="BX350" s="971"/>
      <c r="BY350" s="971"/>
      <c r="BZ350" s="971"/>
    </row>
    <row r="351" spans="6:78" s="68" customFormat="1" x14ac:dyDescent="0.2">
      <c r="F351" s="340"/>
      <c r="G351" s="260"/>
      <c r="H351" s="261"/>
      <c r="I351" s="261"/>
      <c r="J351" s="260"/>
      <c r="K351" s="696">
        <f t="shared" si="180"/>
        <v>278</v>
      </c>
      <c r="L351" s="340"/>
      <c r="M351" s="340"/>
      <c r="N351" s="340"/>
      <c r="O351" s="699" t="str">
        <f t="shared" si="164"/>
        <v/>
      </c>
      <c r="P351" s="699" t="str">
        <f t="shared" si="165"/>
        <v/>
      </c>
      <c r="Q351" s="698" t="str">
        <f t="shared" si="152"/>
        <v/>
      </c>
      <c r="R351" s="698" t="str">
        <f t="shared" si="187"/>
        <v/>
      </c>
      <c r="S351" s="699" t="str">
        <f t="shared" si="166"/>
        <v/>
      </c>
      <c r="T351" s="699" t="str">
        <f t="shared" si="167"/>
        <v/>
      </c>
      <c r="U351" s="698" t="str">
        <f t="shared" si="157"/>
        <v/>
      </c>
      <c r="V351" s="698" t="str">
        <f t="shared" si="188"/>
        <v/>
      </c>
      <c r="W351" s="699" t="str">
        <f t="shared" si="168"/>
        <v/>
      </c>
      <c r="X351" s="699" t="str">
        <f t="shared" si="169"/>
        <v/>
      </c>
      <c r="Y351" s="698" t="str">
        <f t="shared" si="158"/>
        <v/>
      </c>
      <c r="Z351" s="698" t="str">
        <f t="shared" si="189"/>
        <v/>
      </c>
      <c r="AB351" s="696" t="str">
        <f t="shared" si="160"/>
        <v/>
      </c>
      <c r="AC351" s="340"/>
      <c r="AD351" s="340"/>
      <c r="AE351" s="340"/>
      <c r="AF351" s="699" t="str">
        <f t="shared" si="170"/>
        <v/>
      </c>
      <c r="AG351" s="699" t="str">
        <f t="shared" si="159"/>
        <v/>
      </c>
      <c r="AH351" s="699" t="str">
        <f t="shared" si="171"/>
        <v/>
      </c>
      <c r="AI351" s="698" t="str">
        <f t="shared" si="161"/>
        <v/>
      </c>
      <c r="AJ351" s="698" t="str">
        <f t="shared" si="172"/>
        <v/>
      </c>
      <c r="AK351" s="699" t="str">
        <f t="shared" si="173"/>
        <v/>
      </c>
      <c r="AL351" s="699" t="str">
        <f t="shared" si="174"/>
        <v/>
      </c>
      <c r="AM351" s="699" t="str">
        <f t="shared" si="175"/>
        <v/>
      </c>
      <c r="AN351" s="698" t="str">
        <f t="shared" si="162"/>
        <v/>
      </c>
      <c r="AO351" s="698" t="str">
        <f t="shared" si="176"/>
        <v/>
      </c>
      <c r="AP351" s="699" t="str">
        <f t="shared" si="177"/>
        <v/>
      </c>
      <c r="AQ351" s="699" t="str">
        <f t="shared" si="178"/>
        <v/>
      </c>
      <c r="AR351" s="699" t="str">
        <f t="shared" si="179"/>
        <v/>
      </c>
      <c r="AS351" s="698" t="str">
        <f t="shared" si="163"/>
        <v/>
      </c>
      <c r="AT351" s="698" t="str">
        <f t="shared" si="153"/>
        <v/>
      </c>
      <c r="AU351" s="971"/>
      <c r="AV351" s="696"/>
      <c r="AW351" s="699" t="str">
        <f t="shared" si="154"/>
        <v/>
      </c>
      <c r="AX351" s="699" t="str">
        <f t="shared" si="155"/>
        <v/>
      </c>
      <c r="AY351" s="698" t="str">
        <f t="shared" si="156"/>
        <v/>
      </c>
      <c r="AZ351" s="698" t="str">
        <f t="shared" si="181"/>
        <v/>
      </c>
      <c r="BA351" s="971"/>
      <c r="BB351" s="699" t="str">
        <f t="shared" si="182"/>
        <v/>
      </c>
      <c r="BC351" s="699" t="str">
        <f t="shared" si="183"/>
        <v/>
      </c>
      <c r="BD351" s="699" t="str">
        <f t="shared" si="184"/>
        <v/>
      </c>
      <c r="BE351" s="698" t="str">
        <f t="shared" si="185"/>
        <v/>
      </c>
      <c r="BF351" s="698" t="str">
        <f t="shared" si="186"/>
        <v/>
      </c>
      <c r="BG351" s="971"/>
      <c r="BH351" s="971"/>
      <c r="BI351" s="971"/>
      <c r="BJ351" s="971"/>
      <c r="BK351" s="971"/>
      <c r="BL351" s="971"/>
      <c r="BM351" s="971"/>
      <c r="BN351" s="698"/>
      <c r="BO351" s="971"/>
      <c r="BP351" s="971"/>
      <c r="BQ351" s="971"/>
      <c r="BR351" s="971"/>
      <c r="BS351" s="971"/>
      <c r="BT351" s="971"/>
      <c r="BU351" s="971"/>
      <c r="BV351" s="971"/>
      <c r="BW351" s="971"/>
      <c r="BX351" s="971"/>
      <c r="BY351" s="971"/>
      <c r="BZ351" s="971"/>
    </row>
    <row r="352" spans="6:78" s="68" customFormat="1" x14ac:dyDescent="0.2">
      <c r="F352" s="340"/>
      <c r="G352" s="260"/>
      <c r="H352" s="261"/>
      <c r="I352" s="261"/>
      <c r="J352" s="260"/>
      <c r="K352" s="696">
        <f t="shared" si="180"/>
        <v>279</v>
      </c>
      <c r="L352" s="340"/>
      <c r="M352" s="340"/>
      <c r="N352" s="340"/>
      <c r="O352" s="699" t="str">
        <f t="shared" si="164"/>
        <v/>
      </c>
      <c r="P352" s="699" t="str">
        <f t="shared" si="165"/>
        <v/>
      </c>
      <c r="Q352" s="698" t="str">
        <f t="shared" si="152"/>
        <v/>
      </c>
      <c r="R352" s="698" t="str">
        <f t="shared" si="187"/>
        <v/>
      </c>
      <c r="S352" s="699" t="str">
        <f t="shared" si="166"/>
        <v/>
      </c>
      <c r="T352" s="699" t="str">
        <f t="shared" si="167"/>
        <v/>
      </c>
      <c r="U352" s="698" t="str">
        <f t="shared" si="157"/>
        <v/>
      </c>
      <c r="V352" s="698" t="str">
        <f t="shared" si="188"/>
        <v/>
      </c>
      <c r="W352" s="699" t="str">
        <f t="shared" si="168"/>
        <v/>
      </c>
      <c r="X352" s="699" t="str">
        <f t="shared" si="169"/>
        <v/>
      </c>
      <c r="Y352" s="698" t="str">
        <f t="shared" si="158"/>
        <v/>
      </c>
      <c r="Z352" s="698" t="str">
        <f t="shared" si="189"/>
        <v/>
      </c>
      <c r="AB352" s="696" t="str">
        <f t="shared" si="160"/>
        <v/>
      </c>
      <c r="AC352" s="340"/>
      <c r="AD352" s="340"/>
      <c r="AE352" s="340"/>
      <c r="AF352" s="699" t="str">
        <f t="shared" si="170"/>
        <v/>
      </c>
      <c r="AG352" s="699" t="str">
        <f t="shared" si="159"/>
        <v/>
      </c>
      <c r="AH352" s="699" t="str">
        <f t="shared" si="171"/>
        <v/>
      </c>
      <c r="AI352" s="698" t="str">
        <f t="shared" si="161"/>
        <v/>
      </c>
      <c r="AJ352" s="698" t="str">
        <f t="shared" si="172"/>
        <v/>
      </c>
      <c r="AK352" s="699" t="str">
        <f t="shared" si="173"/>
        <v/>
      </c>
      <c r="AL352" s="699" t="str">
        <f t="shared" si="174"/>
        <v/>
      </c>
      <c r="AM352" s="699" t="str">
        <f t="shared" si="175"/>
        <v/>
      </c>
      <c r="AN352" s="698" t="str">
        <f t="shared" si="162"/>
        <v/>
      </c>
      <c r="AO352" s="698" t="str">
        <f t="shared" si="176"/>
        <v/>
      </c>
      <c r="AP352" s="699" t="str">
        <f t="shared" si="177"/>
        <v/>
      </c>
      <c r="AQ352" s="699" t="str">
        <f t="shared" si="178"/>
        <v/>
      </c>
      <c r="AR352" s="699" t="str">
        <f t="shared" si="179"/>
        <v/>
      </c>
      <c r="AS352" s="698" t="str">
        <f t="shared" si="163"/>
        <v/>
      </c>
      <c r="AT352" s="698" t="str">
        <f t="shared" si="153"/>
        <v/>
      </c>
      <c r="AU352" s="971"/>
      <c r="AV352" s="696"/>
      <c r="AW352" s="699" t="str">
        <f t="shared" si="154"/>
        <v/>
      </c>
      <c r="AX352" s="699" t="str">
        <f t="shared" si="155"/>
        <v/>
      </c>
      <c r="AY352" s="698" t="str">
        <f t="shared" si="156"/>
        <v/>
      </c>
      <c r="AZ352" s="698" t="str">
        <f t="shared" si="181"/>
        <v/>
      </c>
      <c r="BA352" s="971"/>
      <c r="BB352" s="699" t="str">
        <f t="shared" si="182"/>
        <v/>
      </c>
      <c r="BC352" s="699" t="str">
        <f t="shared" si="183"/>
        <v/>
      </c>
      <c r="BD352" s="699" t="str">
        <f t="shared" si="184"/>
        <v/>
      </c>
      <c r="BE352" s="698" t="str">
        <f t="shared" si="185"/>
        <v/>
      </c>
      <c r="BF352" s="698" t="str">
        <f t="shared" si="186"/>
        <v/>
      </c>
      <c r="BG352" s="971"/>
      <c r="BH352" s="971"/>
      <c r="BI352" s="971"/>
      <c r="BJ352" s="971"/>
      <c r="BK352" s="971"/>
      <c r="BL352" s="971"/>
      <c r="BM352" s="971"/>
      <c r="BN352" s="698"/>
      <c r="BO352" s="971"/>
      <c r="BP352" s="971"/>
      <c r="BQ352" s="971"/>
      <c r="BR352" s="971"/>
      <c r="BS352" s="971"/>
      <c r="BT352" s="971"/>
      <c r="BU352" s="971"/>
      <c r="BV352" s="971"/>
      <c r="BW352" s="971"/>
      <c r="BX352" s="971"/>
      <c r="BY352" s="971"/>
      <c r="BZ352" s="971"/>
    </row>
    <row r="353" spans="6:78" s="68" customFormat="1" x14ac:dyDescent="0.2">
      <c r="F353" s="340"/>
      <c r="G353" s="260"/>
      <c r="H353" s="261"/>
      <c r="I353" s="261"/>
      <c r="J353" s="260"/>
      <c r="K353" s="696">
        <f t="shared" si="180"/>
        <v>280</v>
      </c>
      <c r="L353" s="340"/>
      <c r="M353" s="340"/>
      <c r="N353" s="340"/>
      <c r="O353" s="699" t="str">
        <f t="shared" si="164"/>
        <v/>
      </c>
      <c r="P353" s="699" t="str">
        <f t="shared" si="165"/>
        <v/>
      </c>
      <c r="Q353" s="698" t="str">
        <f t="shared" si="152"/>
        <v/>
      </c>
      <c r="R353" s="698" t="str">
        <f t="shared" si="187"/>
        <v/>
      </c>
      <c r="S353" s="699" t="str">
        <f t="shared" si="166"/>
        <v/>
      </c>
      <c r="T353" s="699" t="str">
        <f t="shared" si="167"/>
        <v/>
      </c>
      <c r="U353" s="698" t="str">
        <f t="shared" si="157"/>
        <v/>
      </c>
      <c r="V353" s="698" t="str">
        <f t="shared" si="188"/>
        <v/>
      </c>
      <c r="W353" s="699" t="str">
        <f t="shared" si="168"/>
        <v/>
      </c>
      <c r="X353" s="699" t="str">
        <f t="shared" si="169"/>
        <v/>
      </c>
      <c r="Y353" s="698" t="str">
        <f t="shared" si="158"/>
        <v/>
      </c>
      <c r="Z353" s="698" t="str">
        <f t="shared" si="189"/>
        <v/>
      </c>
      <c r="AB353" s="696" t="str">
        <f t="shared" si="160"/>
        <v/>
      </c>
      <c r="AC353" s="340"/>
      <c r="AD353" s="340"/>
      <c r="AE353" s="340"/>
      <c r="AF353" s="699" t="str">
        <f t="shared" si="170"/>
        <v/>
      </c>
      <c r="AG353" s="699" t="str">
        <f t="shared" si="159"/>
        <v/>
      </c>
      <c r="AH353" s="699" t="str">
        <f t="shared" si="171"/>
        <v/>
      </c>
      <c r="AI353" s="698" t="str">
        <f t="shared" si="161"/>
        <v/>
      </c>
      <c r="AJ353" s="698" t="str">
        <f t="shared" si="172"/>
        <v/>
      </c>
      <c r="AK353" s="699" t="str">
        <f t="shared" si="173"/>
        <v/>
      </c>
      <c r="AL353" s="699" t="str">
        <f t="shared" si="174"/>
        <v/>
      </c>
      <c r="AM353" s="699" t="str">
        <f t="shared" si="175"/>
        <v/>
      </c>
      <c r="AN353" s="698" t="str">
        <f t="shared" si="162"/>
        <v/>
      </c>
      <c r="AO353" s="698" t="str">
        <f t="shared" si="176"/>
        <v/>
      </c>
      <c r="AP353" s="699" t="str">
        <f t="shared" si="177"/>
        <v/>
      </c>
      <c r="AQ353" s="699" t="str">
        <f t="shared" si="178"/>
        <v/>
      </c>
      <c r="AR353" s="699" t="str">
        <f t="shared" si="179"/>
        <v/>
      </c>
      <c r="AS353" s="698" t="str">
        <f t="shared" si="163"/>
        <v/>
      </c>
      <c r="AT353" s="698" t="str">
        <f t="shared" si="153"/>
        <v/>
      </c>
      <c r="AU353" s="971"/>
      <c r="AV353" s="696"/>
      <c r="AW353" s="699" t="str">
        <f t="shared" si="154"/>
        <v/>
      </c>
      <c r="AX353" s="699" t="str">
        <f t="shared" si="155"/>
        <v/>
      </c>
      <c r="AY353" s="698" t="str">
        <f t="shared" si="156"/>
        <v/>
      </c>
      <c r="AZ353" s="698" t="str">
        <f t="shared" si="181"/>
        <v/>
      </c>
      <c r="BA353" s="971"/>
      <c r="BB353" s="699" t="str">
        <f t="shared" si="182"/>
        <v/>
      </c>
      <c r="BC353" s="699" t="str">
        <f t="shared" si="183"/>
        <v/>
      </c>
      <c r="BD353" s="699" t="str">
        <f t="shared" si="184"/>
        <v/>
      </c>
      <c r="BE353" s="698" t="str">
        <f t="shared" si="185"/>
        <v/>
      </c>
      <c r="BF353" s="698" t="str">
        <f t="shared" si="186"/>
        <v/>
      </c>
      <c r="BG353" s="971"/>
      <c r="BH353" s="971"/>
      <c r="BI353" s="971"/>
      <c r="BJ353" s="971"/>
      <c r="BK353" s="971"/>
      <c r="BL353" s="971"/>
      <c r="BM353" s="971"/>
      <c r="BN353" s="698"/>
      <c r="BO353" s="971"/>
      <c r="BP353" s="971"/>
      <c r="BQ353" s="971"/>
      <c r="BR353" s="971"/>
      <c r="BS353" s="971"/>
      <c r="BT353" s="971"/>
      <c r="BU353" s="971"/>
      <c r="BV353" s="971"/>
      <c r="BW353" s="971"/>
      <c r="BX353" s="971"/>
      <c r="BY353" s="971"/>
      <c r="BZ353" s="971"/>
    </row>
    <row r="354" spans="6:78" s="68" customFormat="1" x14ac:dyDescent="0.2">
      <c r="F354" s="340"/>
      <c r="G354" s="260"/>
      <c r="H354" s="261"/>
      <c r="I354" s="261"/>
      <c r="J354" s="260"/>
      <c r="K354" s="696">
        <f t="shared" si="180"/>
        <v>281</v>
      </c>
      <c r="L354" s="340"/>
      <c r="M354" s="340"/>
      <c r="N354" s="340"/>
      <c r="O354" s="699" t="str">
        <f t="shared" si="164"/>
        <v/>
      </c>
      <c r="P354" s="699" t="str">
        <f t="shared" si="165"/>
        <v/>
      </c>
      <c r="Q354" s="698" t="str">
        <f t="shared" si="152"/>
        <v/>
      </c>
      <c r="R354" s="698" t="str">
        <f t="shared" si="187"/>
        <v/>
      </c>
      <c r="S354" s="699" t="str">
        <f t="shared" si="166"/>
        <v/>
      </c>
      <c r="T354" s="699" t="str">
        <f t="shared" si="167"/>
        <v/>
      </c>
      <c r="U354" s="698" t="str">
        <f t="shared" si="157"/>
        <v/>
      </c>
      <c r="V354" s="698" t="str">
        <f t="shared" si="188"/>
        <v/>
      </c>
      <c r="W354" s="699" t="str">
        <f t="shared" si="168"/>
        <v/>
      </c>
      <c r="X354" s="699" t="str">
        <f t="shared" si="169"/>
        <v/>
      </c>
      <c r="Y354" s="698" t="str">
        <f t="shared" si="158"/>
        <v/>
      </c>
      <c r="Z354" s="698" t="str">
        <f t="shared" si="189"/>
        <v/>
      </c>
      <c r="AB354" s="696" t="str">
        <f t="shared" si="160"/>
        <v/>
      </c>
      <c r="AC354" s="340"/>
      <c r="AD354" s="340"/>
      <c r="AE354" s="340"/>
      <c r="AF354" s="699" t="str">
        <f t="shared" si="170"/>
        <v/>
      </c>
      <c r="AG354" s="699" t="str">
        <f t="shared" si="159"/>
        <v/>
      </c>
      <c r="AH354" s="699" t="str">
        <f t="shared" si="171"/>
        <v/>
      </c>
      <c r="AI354" s="698" t="str">
        <f t="shared" si="161"/>
        <v/>
      </c>
      <c r="AJ354" s="698" t="str">
        <f t="shared" si="172"/>
        <v/>
      </c>
      <c r="AK354" s="699" t="str">
        <f t="shared" si="173"/>
        <v/>
      </c>
      <c r="AL354" s="699" t="str">
        <f t="shared" si="174"/>
        <v/>
      </c>
      <c r="AM354" s="699" t="str">
        <f t="shared" si="175"/>
        <v/>
      </c>
      <c r="AN354" s="698" t="str">
        <f t="shared" si="162"/>
        <v/>
      </c>
      <c r="AO354" s="698" t="str">
        <f t="shared" si="176"/>
        <v/>
      </c>
      <c r="AP354" s="699" t="str">
        <f t="shared" si="177"/>
        <v/>
      </c>
      <c r="AQ354" s="699" t="str">
        <f t="shared" si="178"/>
        <v/>
      </c>
      <c r="AR354" s="699" t="str">
        <f t="shared" si="179"/>
        <v/>
      </c>
      <c r="AS354" s="698" t="str">
        <f t="shared" si="163"/>
        <v/>
      </c>
      <c r="AT354" s="698" t="str">
        <f t="shared" si="153"/>
        <v/>
      </c>
      <c r="AU354" s="971"/>
      <c r="AV354" s="696"/>
      <c r="AW354" s="699" t="str">
        <f t="shared" si="154"/>
        <v/>
      </c>
      <c r="AX354" s="699" t="str">
        <f t="shared" si="155"/>
        <v/>
      </c>
      <c r="AY354" s="698" t="str">
        <f t="shared" si="156"/>
        <v/>
      </c>
      <c r="AZ354" s="698" t="str">
        <f t="shared" si="181"/>
        <v/>
      </c>
      <c r="BA354" s="971"/>
      <c r="BB354" s="699" t="str">
        <f t="shared" si="182"/>
        <v/>
      </c>
      <c r="BC354" s="699" t="str">
        <f t="shared" si="183"/>
        <v/>
      </c>
      <c r="BD354" s="699" t="str">
        <f t="shared" si="184"/>
        <v/>
      </c>
      <c r="BE354" s="698" t="str">
        <f t="shared" si="185"/>
        <v/>
      </c>
      <c r="BF354" s="698" t="str">
        <f t="shared" si="186"/>
        <v/>
      </c>
      <c r="BG354" s="971"/>
      <c r="BH354" s="971"/>
      <c r="BI354" s="971"/>
      <c r="BJ354" s="971"/>
      <c r="BK354" s="971"/>
      <c r="BL354" s="971"/>
      <c r="BM354" s="971"/>
      <c r="BN354" s="698"/>
      <c r="BO354" s="971"/>
      <c r="BP354" s="971"/>
      <c r="BQ354" s="971"/>
      <c r="BR354" s="971"/>
      <c r="BS354" s="971"/>
      <c r="BT354" s="971"/>
      <c r="BU354" s="971"/>
      <c r="BV354" s="971"/>
      <c r="BW354" s="971"/>
      <c r="BX354" s="971"/>
      <c r="BY354" s="971"/>
      <c r="BZ354" s="971"/>
    </row>
    <row r="355" spans="6:78" s="68" customFormat="1" x14ac:dyDescent="0.2">
      <c r="F355" s="340"/>
      <c r="G355" s="260"/>
      <c r="H355" s="261"/>
      <c r="I355" s="261"/>
      <c r="J355" s="260"/>
      <c r="K355" s="696">
        <f t="shared" si="180"/>
        <v>282</v>
      </c>
      <c r="L355" s="340"/>
      <c r="M355" s="340"/>
      <c r="N355" s="340"/>
      <c r="O355" s="699" t="str">
        <f t="shared" si="164"/>
        <v/>
      </c>
      <c r="P355" s="699" t="str">
        <f t="shared" si="165"/>
        <v/>
      </c>
      <c r="Q355" s="698" t="str">
        <f t="shared" si="152"/>
        <v/>
      </c>
      <c r="R355" s="698" t="str">
        <f t="shared" si="187"/>
        <v/>
      </c>
      <c r="S355" s="699" t="str">
        <f t="shared" si="166"/>
        <v/>
      </c>
      <c r="T355" s="699" t="str">
        <f t="shared" si="167"/>
        <v/>
      </c>
      <c r="U355" s="698" t="str">
        <f t="shared" si="157"/>
        <v/>
      </c>
      <c r="V355" s="698" t="str">
        <f t="shared" si="188"/>
        <v/>
      </c>
      <c r="W355" s="699" t="str">
        <f t="shared" si="168"/>
        <v/>
      </c>
      <c r="X355" s="699" t="str">
        <f t="shared" si="169"/>
        <v/>
      </c>
      <c r="Y355" s="698" t="str">
        <f t="shared" si="158"/>
        <v/>
      </c>
      <c r="Z355" s="698" t="str">
        <f t="shared" si="189"/>
        <v/>
      </c>
      <c r="AB355" s="696" t="str">
        <f t="shared" si="160"/>
        <v/>
      </c>
      <c r="AC355" s="340"/>
      <c r="AD355" s="340"/>
      <c r="AE355" s="340"/>
      <c r="AF355" s="699" t="str">
        <f t="shared" si="170"/>
        <v/>
      </c>
      <c r="AG355" s="699" t="str">
        <f t="shared" si="159"/>
        <v/>
      </c>
      <c r="AH355" s="699" t="str">
        <f t="shared" si="171"/>
        <v/>
      </c>
      <c r="AI355" s="698" t="str">
        <f t="shared" si="161"/>
        <v/>
      </c>
      <c r="AJ355" s="698" t="str">
        <f t="shared" si="172"/>
        <v/>
      </c>
      <c r="AK355" s="699" t="str">
        <f t="shared" si="173"/>
        <v/>
      </c>
      <c r="AL355" s="699" t="str">
        <f t="shared" si="174"/>
        <v/>
      </c>
      <c r="AM355" s="699" t="str">
        <f t="shared" si="175"/>
        <v/>
      </c>
      <c r="AN355" s="698" t="str">
        <f t="shared" si="162"/>
        <v/>
      </c>
      <c r="AO355" s="698" t="str">
        <f t="shared" si="176"/>
        <v/>
      </c>
      <c r="AP355" s="699" t="str">
        <f t="shared" si="177"/>
        <v/>
      </c>
      <c r="AQ355" s="699" t="str">
        <f t="shared" si="178"/>
        <v/>
      </c>
      <c r="AR355" s="699" t="str">
        <f t="shared" si="179"/>
        <v/>
      </c>
      <c r="AS355" s="698" t="str">
        <f t="shared" si="163"/>
        <v/>
      </c>
      <c r="AT355" s="698" t="str">
        <f t="shared" si="153"/>
        <v/>
      </c>
      <c r="AU355" s="971"/>
      <c r="AV355" s="696"/>
      <c r="AW355" s="699" t="str">
        <f t="shared" si="154"/>
        <v/>
      </c>
      <c r="AX355" s="699" t="str">
        <f t="shared" si="155"/>
        <v/>
      </c>
      <c r="AY355" s="698" t="str">
        <f t="shared" si="156"/>
        <v/>
      </c>
      <c r="AZ355" s="698" t="str">
        <f t="shared" si="181"/>
        <v/>
      </c>
      <c r="BA355" s="971"/>
      <c r="BB355" s="699" t="str">
        <f t="shared" si="182"/>
        <v/>
      </c>
      <c r="BC355" s="699" t="str">
        <f t="shared" si="183"/>
        <v/>
      </c>
      <c r="BD355" s="699" t="str">
        <f t="shared" si="184"/>
        <v/>
      </c>
      <c r="BE355" s="698" t="str">
        <f t="shared" si="185"/>
        <v/>
      </c>
      <c r="BF355" s="698" t="str">
        <f t="shared" si="186"/>
        <v/>
      </c>
      <c r="BG355" s="971"/>
      <c r="BH355" s="971"/>
      <c r="BI355" s="971"/>
      <c r="BJ355" s="971"/>
      <c r="BK355" s="971"/>
      <c r="BL355" s="971"/>
      <c r="BM355" s="971"/>
      <c r="BN355" s="698"/>
      <c r="BO355" s="971"/>
      <c r="BP355" s="971"/>
      <c r="BQ355" s="971"/>
      <c r="BR355" s="971"/>
      <c r="BS355" s="971"/>
      <c r="BT355" s="971"/>
      <c r="BU355" s="971"/>
      <c r="BV355" s="971"/>
      <c r="BW355" s="971"/>
      <c r="BX355" s="971"/>
      <c r="BY355" s="971"/>
      <c r="BZ355" s="971"/>
    </row>
    <row r="356" spans="6:78" s="68" customFormat="1" x14ac:dyDescent="0.2">
      <c r="F356" s="340"/>
      <c r="G356" s="260"/>
      <c r="H356" s="261"/>
      <c r="I356" s="261"/>
      <c r="J356" s="260"/>
      <c r="K356" s="696">
        <f t="shared" si="180"/>
        <v>283</v>
      </c>
      <c r="L356" s="340"/>
      <c r="M356" s="340"/>
      <c r="N356" s="340"/>
      <c r="O356" s="699" t="str">
        <f t="shared" si="164"/>
        <v/>
      </c>
      <c r="P356" s="699" t="str">
        <f t="shared" si="165"/>
        <v/>
      </c>
      <c r="Q356" s="698" t="str">
        <f t="shared" si="152"/>
        <v/>
      </c>
      <c r="R356" s="698" t="str">
        <f t="shared" si="187"/>
        <v/>
      </c>
      <c r="S356" s="699" t="str">
        <f t="shared" si="166"/>
        <v/>
      </c>
      <c r="T356" s="699" t="str">
        <f t="shared" si="167"/>
        <v/>
      </c>
      <c r="U356" s="698" t="str">
        <f t="shared" si="157"/>
        <v/>
      </c>
      <c r="V356" s="698" t="str">
        <f t="shared" si="188"/>
        <v/>
      </c>
      <c r="W356" s="699" t="str">
        <f t="shared" si="168"/>
        <v/>
      </c>
      <c r="X356" s="699" t="str">
        <f t="shared" si="169"/>
        <v/>
      </c>
      <c r="Y356" s="698" t="str">
        <f t="shared" si="158"/>
        <v/>
      </c>
      <c r="Z356" s="698" t="str">
        <f t="shared" si="189"/>
        <v/>
      </c>
      <c r="AB356" s="696" t="str">
        <f t="shared" si="160"/>
        <v/>
      </c>
      <c r="AC356" s="340"/>
      <c r="AD356" s="340"/>
      <c r="AE356" s="340"/>
      <c r="AF356" s="699" t="str">
        <f t="shared" si="170"/>
        <v/>
      </c>
      <c r="AG356" s="699" t="str">
        <f t="shared" si="159"/>
        <v/>
      </c>
      <c r="AH356" s="699" t="str">
        <f t="shared" si="171"/>
        <v/>
      </c>
      <c r="AI356" s="698" t="str">
        <f t="shared" si="161"/>
        <v/>
      </c>
      <c r="AJ356" s="698" t="str">
        <f t="shared" si="172"/>
        <v/>
      </c>
      <c r="AK356" s="699" t="str">
        <f t="shared" si="173"/>
        <v/>
      </c>
      <c r="AL356" s="699" t="str">
        <f t="shared" si="174"/>
        <v/>
      </c>
      <c r="AM356" s="699" t="str">
        <f t="shared" si="175"/>
        <v/>
      </c>
      <c r="AN356" s="698" t="str">
        <f t="shared" si="162"/>
        <v/>
      </c>
      <c r="AO356" s="698" t="str">
        <f t="shared" si="176"/>
        <v/>
      </c>
      <c r="AP356" s="699" t="str">
        <f t="shared" si="177"/>
        <v/>
      </c>
      <c r="AQ356" s="699" t="str">
        <f t="shared" si="178"/>
        <v/>
      </c>
      <c r="AR356" s="699" t="str">
        <f t="shared" si="179"/>
        <v/>
      </c>
      <c r="AS356" s="698" t="str">
        <f t="shared" si="163"/>
        <v/>
      </c>
      <c r="AT356" s="698" t="str">
        <f t="shared" si="153"/>
        <v/>
      </c>
      <c r="AU356" s="971"/>
      <c r="AV356" s="696"/>
      <c r="AW356" s="699" t="str">
        <f t="shared" si="154"/>
        <v/>
      </c>
      <c r="AX356" s="699" t="str">
        <f t="shared" si="155"/>
        <v/>
      </c>
      <c r="AY356" s="698" t="str">
        <f t="shared" si="156"/>
        <v/>
      </c>
      <c r="AZ356" s="698" t="str">
        <f t="shared" si="181"/>
        <v/>
      </c>
      <c r="BA356" s="971"/>
      <c r="BB356" s="699" t="str">
        <f t="shared" si="182"/>
        <v/>
      </c>
      <c r="BC356" s="699" t="str">
        <f t="shared" si="183"/>
        <v/>
      </c>
      <c r="BD356" s="699" t="str">
        <f t="shared" si="184"/>
        <v/>
      </c>
      <c r="BE356" s="698" t="str">
        <f t="shared" si="185"/>
        <v/>
      </c>
      <c r="BF356" s="698" t="str">
        <f t="shared" si="186"/>
        <v/>
      </c>
      <c r="BG356" s="971"/>
      <c r="BH356" s="971"/>
      <c r="BI356" s="971"/>
      <c r="BJ356" s="971"/>
      <c r="BK356" s="971"/>
      <c r="BL356" s="971"/>
      <c r="BM356" s="971"/>
      <c r="BN356" s="698"/>
      <c r="BO356" s="971"/>
      <c r="BP356" s="971"/>
      <c r="BQ356" s="971"/>
      <c r="BR356" s="971"/>
      <c r="BS356" s="971"/>
      <c r="BT356" s="971"/>
      <c r="BU356" s="971"/>
      <c r="BV356" s="971"/>
      <c r="BW356" s="971"/>
      <c r="BX356" s="971"/>
      <c r="BY356" s="971"/>
      <c r="BZ356" s="971"/>
    </row>
    <row r="357" spans="6:78" s="68" customFormat="1" x14ac:dyDescent="0.2">
      <c r="F357" s="340"/>
      <c r="G357" s="260"/>
      <c r="H357" s="261"/>
      <c r="I357" s="261"/>
      <c r="J357" s="260"/>
      <c r="K357" s="696">
        <f t="shared" si="180"/>
        <v>284</v>
      </c>
      <c r="L357" s="340"/>
      <c r="M357" s="340"/>
      <c r="N357" s="340"/>
      <c r="O357" s="699" t="str">
        <f t="shared" si="164"/>
        <v/>
      </c>
      <c r="P357" s="699" t="str">
        <f t="shared" si="165"/>
        <v/>
      </c>
      <c r="Q357" s="698" t="str">
        <f t="shared" si="152"/>
        <v/>
      </c>
      <c r="R357" s="698" t="str">
        <f t="shared" si="187"/>
        <v/>
      </c>
      <c r="S357" s="699" t="str">
        <f t="shared" si="166"/>
        <v/>
      </c>
      <c r="T357" s="699" t="str">
        <f t="shared" si="167"/>
        <v/>
      </c>
      <c r="U357" s="698" t="str">
        <f t="shared" si="157"/>
        <v/>
      </c>
      <c r="V357" s="698" t="str">
        <f t="shared" si="188"/>
        <v/>
      </c>
      <c r="W357" s="699" t="str">
        <f t="shared" si="168"/>
        <v/>
      </c>
      <c r="X357" s="699" t="str">
        <f t="shared" si="169"/>
        <v/>
      </c>
      <c r="Y357" s="698" t="str">
        <f t="shared" si="158"/>
        <v/>
      </c>
      <c r="Z357" s="698" t="str">
        <f t="shared" si="189"/>
        <v/>
      </c>
      <c r="AB357" s="696" t="str">
        <f t="shared" si="160"/>
        <v/>
      </c>
      <c r="AC357" s="340"/>
      <c r="AD357" s="340"/>
      <c r="AE357" s="340"/>
      <c r="AF357" s="699" t="str">
        <f t="shared" si="170"/>
        <v/>
      </c>
      <c r="AG357" s="699" t="str">
        <f t="shared" si="159"/>
        <v/>
      </c>
      <c r="AH357" s="699" t="str">
        <f t="shared" si="171"/>
        <v/>
      </c>
      <c r="AI357" s="698" t="str">
        <f t="shared" si="161"/>
        <v/>
      </c>
      <c r="AJ357" s="698" t="str">
        <f t="shared" si="172"/>
        <v/>
      </c>
      <c r="AK357" s="699" t="str">
        <f t="shared" si="173"/>
        <v/>
      </c>
      <c r="AL357" s="699" t="str">
        <f t="shared" si="174"/>
        <v/>
      </c>
      <c r="AM357" s="699" t="str">
        <f t="shared" si="175"/>
        <v/>
      </c>
      <c r="AN357" s="698" t="str">
        <f t="shared" si="162"/>
        <v/>
      </c>
      <c r="AO357" s="698" t="str">
        <f t="shared" si="176"/>
        <v/>
      </c>
      <c r="AP357" s="699" t="str">
        <f t="shared" si="177"/>
        <v/>
      </c>
      <c r="AQ357" s="699" t="str">
        <f t="shared" si="178"/>
        <v/>
      </c>
      <c r="AR357" s="699" t="str">
        <f t="shared" si="179"/>
        <v/>
      </c>
      <c r="AS357" s="698" t="str">
        <f t="shared" si="163"/>
        <v/>
      </c>
      <c r="AT357" s="698" t="str">
        <f t="shared" si="153"/>
        <v/>
      </c>
      <c r="AU357" s="971"/>
      <c r="AV357" s="696"/>
      <c r="AW357" s="699" t="str">
        <f t="shared" si="154"/>
        <v/>
      </c>
      <c r="AX357" s="699" t="str">
        <f t="shared" si="155"/>
        <v/>
      </c>
      <c r="AY357" s="698" t="str">
        <f t="shared" si="156"/>
        <v/>
      </c>
      <c r="AZ357" s="698" t="str">
        <f t="shared" si="181"/>
        <v/>
      </c>
      <c r="BA357" s="971"/>
      <c r="BB357" s="699" t="str">
        <f t="shared" si="182"/>
        <v/>
      </c>
      <c r="BC357" s="699" t="str">
        <f t="shared" si="183"/>
        <v/>
      </c>
      <c r="BD357" s="699" t="str">
        <f t="shared" si="184"/>
        <v/>
      </c>
      <c r="BE357" s="698" t="str">
        <f t="shared" si="185"/>
        <v/>
      </c>
      <c r="BF357" s="698" t="str">
        <f t="shared" si="186"/>
        <v/>
      </c>
      <c r="BG357" s="971"/>
      <c r="BH357" s="971"/>
      <c r="BI357" s="971"/>
      <c r="BJ357" s="971"/>
      <c r="BK357" s="971"/>
      <c r="BL357" s="971"/>
      <c r="BM357" s="971"/>
      <c r="BN357" s="698"/>
      <c r="BO357" s="971"/>
      <c r="BP357" s="971"/>
      <c r="BQ357" s="971"/>
      <c r="BR357" s="971"/>
      <c r="BS357" s="971"/>
      <c r="BT357" s="971"/>
      <c r="BU357" s="971"/>
      <c r="BV357" s="971"/>
      <c r="BW357" s="971"/>
      <c r="BX357" s="971"/>
      <c r="BY357" s="971"/>
      <c r="BZ357" s="971"/>
    </row>
    <row r="358" spans="6:78" s="68" customFormat="1" x14ac:dyDescent="0.2">
      <c r="F358" s="340"/>
      <c r="G358" s="260"/>
      <c r="H358" s="261"/>
      <c r="I358" s="261"/>
      <c r="J358" s="260"/>
      <c r="K358" s="696">
        <f t="shared" si="180"/>
        <v>285</v>
      </c>
      <c r="L358" s="340"/>
      <c r="M358" s="340"/>
      <c r="N358" s="340"/>
      <c r="O358" s="699" t="str">
        <f t="shared" si="164"/>
        <v/>
      </c>
      <c r="P358" s="699" t="str">
        <f t="shared" si="165"/>
        <v/>
      </c>
      <c r="Q358" s="698" t="str">
        <f t="shared" si="152"/>
        <v/>
      </c>
      <c r="R358" s="698" t="str">
        <f t="shared" si="187"/>
        <v/>
      </c>
      <c r="S358" s="699" t="str">
        <f t="shared" si="166"/>
        <v/>
      </c>
      <c r="T358" s="699" t="str">
        <f t="shared" si="167"/>
        <v/>
      </c>
      <c r="U358" s="698" t="str">
        <f t="shared" si="157"/>
        <v/>
      </c>
      <c r="V358" s="698" t="str">
        <f t="shared" si="188"/>
        <v/>
      </c>
      <c r="W358" s="699" t="str">
        <f t="shared" si="168"/>
        <v/>
      </c>
      <c r="X358" s="699" t="str">
        <f t="shared" si="169"/>
        <v/>
      </c>
      <c r="Y358" s="698" t="str">
        <f t="shared" si="158"/>
        <v/>
      </c>
      <c r="Z358" s="698" t="str">
        <f t="shared" si="189"/>
        <v/>
      </c>
      <c r="AB358" s="696" t="str">
        <f t="shared" si="160"/>
        <v/>
      </c>
      <c r="AC358" s="340"/>
      <c r="AD358" s="340"/>
      <c r="AE358" s="340"/>
      <c r="AF358" s="699" t="str">
        <f t="shared" si="170"/>
        <v/>
      </c>
      <c r="AG358" s="699" t="str">
        <f t="shared" si="159"/>
        <v/>
      </c>
      <c r="AH358" s="699" t="str">
        <f t="shared" si="171"/>
        <v/>
      </c>
      <c r="AI358" s="698" t="str">
        <f t="shared" si="161"/>
        <v/>
      </c>
      <c r="AJ358" s="698" t="str">
        <f t="shared" si="172"/>
        <v/>
      </c>
      <c r="AK358" s="699" t="str">
        <f t="shared" si="173"/>
        <v/>
      </c>
      <c r="AL358" s="699" t="str">
        <f t="shared" si="174"/>
        <v/>
      </c>
      <c r="AM358" s="699" t="str">
        <f t="shared" si="175"/>
        <v/>
      </c>
      <c r="AN358" s="698" t="str">
        <f t="shared" si="162"/>
        <v/>
      </c>
      <c r="AO358" s="698" t="str">
        <f t="shared" si="176"/>
        <v/>
      </c>
      <c r="AP358" s="699" t="str">
        <f t="shared" si="177"/>
        <v/>
      </c>
      <c r="AQ358" s="699" t="str">
        <f t="shared" si="178"/>
        <v/>
      </c>
      <c r="AR358" s="699" t="str">
        <f t="shared" si="179"/>
        <v/>
      </c>
      <c r="AS358" s="698" t="str">
        <f t="shared" si="163"/>
        <v/>
      </c>
      <c r="AT358" s="698" t="str">
        <f t="shared" si="153"/>
        <v/>
      </c>
      <c r="AU358" s="971"/>
      <c r="AV358" s="696"/>
      <c r="AW358" s="699" t="str">
        <f t="shared" si="154"/>
        <v/>
      </c>
      <c r="AX358" s="699" t="str">
        <f t="shared" si="155"/>
        <v/>
      </c>
      <c r="AY358" s="698" t="str">
        <f t="shared" si="156"/>
        <v/>
      </c>
      <c r="AZ358" s="698" t="str">
        <f t="shared" si="181"/>
        <v/>
      </c>
      <c r="BA358" s="971"/>
      <c r="BB358" s="699" t="str">
        <f t="shared" si="182"/>
        <v/>
      </c>
      <c r="BC358" s="699" t="str">
        <f t="shared" si="183"/>
        <v/>
      </c>
      <c r="BD358" s="699" t="str">
        <f t="shared" si="184"/>
        <v/>
      </c>
      <c r="BE358" s="698" t="str">
        <f t="shared" si="185"/>
        <v/>
      </c>
      <c r="BF358" s="698" t="str">
        <f t="shared" si="186"/>
        <v/>
      </c>
      <c r="BG358" s="971"/>
      <c r="BH358" s="971"/>
      <c r="BI358" s="971"/>
      <c r="BJ358" s="971"/>
      <c r="BK358" s="971"/>
      <c r="BL358" s="971"/>
      <c r="BM358" s="971"/>
      <c r="BN358" s="698"/>
      <c r="BO358" s="971"/>
      <c r="BP358" s="971"/>
      <c r="BQ358" s="971"/>
      <c r="BR358" s="971"/>
      <c r="BS358" s="971"/>
      <c r="BT358" s="971"/>
      <c r="BU358" s="971"/>
      <c r="BV358" s="971"/>
      <c r="BW358" s="971"/>
      <c r="BX358" s="971"/>
      <c r="BY358" s="971"/>
      <c r="BZ358" s="971"/>
    </row>
    <row r="359" spans="6:78" s="68" customFormat="1" x14ac:dyDescent="0.2">
      <c r="F359" s="340"/>
      <c r="G359" s="260"/>
      <c r="H359" s="261"/>
      <c r="I359" s="261"/>
      <c r="J359" s="260"/>
      <c r="K359" s="696">
        <f t="shared" si="180"/>
        <v>286</v>
      </c>
      <c r="L359" s="340"/>
      <c r="M359" s="340"/>
      <c r="N359" s="340"/>
      <c r="O359" s="699" t="str">
        <f t="shared" si="164"/>
        <v/>
      </c>
      <c r="P359" s="699" t="str">
        <f t="shared" si="165"/>
        <v/>
      </c>
      <c r="Q359" s="698" t="str">
        <f t="shared" si="152"/>
        <v/>
      </c>
      <c r="R359" s="698" t="str">
        <f t="shared" si="187"/>
        <v/>
      </c>
      <c r="S359" s="699" t="str">
        <f t="shared" si="166"/>
        <v/>
      </c>
      <c r="T359" s="699" t="str">
        <f t="shared" si="167"/>
        <v/>
      </c>
      <c r="U359" s="698" t="str">
        <f t="shared" si="157"/>
        <v/>
      </c>
      <c r="V359" s="698" t="str">
        <f t="shared" si="188"/>
        <v/>
      </c>
      <c r="W359" s="699" t="str">
        <f t="shared" si="168"/>
        <v/>
      </c>
      <c r="X359" s="699" t="str">
        <f t="shared" si="169"/>
        <v/>
      </c>
      <c r="Y359" s="698" t="str">
        <f t="shared" si="158"/>
        <v/>
      </c>
      <c r="Z359" s="698" t="str">
        <f t="shared" si="189"/>
        <v/>
      </c>
      <c r="AB359" s="696" t="str">
        <f t="shared" si="160"/>
        <v/>
      </c>
      <c r="AC359" s="340"/>
      <c r="AD359" s="340"/>
      <c r="AE359" s="340"/>
      <c r="AF359" s="699" t="str">
        <f t="shared" si="170"/>
        <v/>
      </c>
      <c r="AG359" s="699" t="str">
        <f t="shared" si="159"/>
        <v/>
      </c>
      <c r="AH359" s="699" t="str">
        <f t="shared" si="171"/>
        <v/>
      </c>
      <c r="AI359" s="698" t="str">
        <f t="shared" si="161"/>
        <v/>
      </c>
      <c r="AJ359" s="698" t="str">
        <f t="shared" si="172"/>
        <v/>
      </c>
      <c r="AK359" s="699" t="str">
        <f t="shared" si="173"/>
        <v/>
      </c>
      <c r="AL359" s="699" t="str">
        <f t="shared" si="174"/>
        <v/>
      </c>
      <c r="AM359" s="699" t="str">
        <f t="shared" si="175"/>
        <v/>
      </c>
      <c r="AN359" s="698" t="str">
        <f t="shared" si="162"/>
        <v/>
      </c>
      <c r="AO359" s="698" t="str">
        <f t="shared" si="176"/>
        <v/>
      </c>
      <c r="AP359" s="699" t="str">
        <f t="shared" si="177"/>
        <v/>
      </c>
      <c r="AQ359" s="699" t="str">
        <f t="shared" si="178"/>
        <v/>
      </c>
      <c r="AR359" s="699" t="str">
        <f t="shared" si="179"/>
        <v/>
      </c>
      <c r="AS359" s="698" t="str">
        <f t="shared" si="163"/>
        <v/>
      </c>
      <c r="AT359" s="698" t="str">
        <f t="shared" si="153"/>
        <v/>
      </c>
      <c r="AU359" s="971"/>
      <c r="AV359" s="696"/>
      <c r="AW359" s="699" t="str">
        <f t="shared" si="154"/>
        <v/>
      </c>
      <c r="AX359" s="699" t="str">
        <f t="shared" si="155"/>
        <v/>
      </c>
      <c r="AY359" s="698" t="str">
        <f t="shared" si="156"/>
        <v/>
      </c>
      <c r="AZ359" s="698" t="str">
        <f t="shared" si="181"/>
        <v/>
      </c>
      <c r="BA359" s="971"/>
      <c r="BB359" s="699" t="str">
        <f t="shared" si="182"/>
        <v/>
      </c>
      <c r="BC359" s="699" t="str">
        <f t="shared" si="183"/>
        <v/>
      </c>
      <c r="BD359" s="699" t="str">
        <f t="shared" si="184"/>
        <v/>
      </c>
      <c r="BE359" s="698" t="str">
        <f t="shared" si="185"/>
        <v/>
      </c>
      <c r="BF359" s="698" t="str">
        <f t="shared" si="186"/>
        <v/>
      </c>
      <c r="BG359" s="971"/>
      <c r="BH359" s="971"/>
      <c r="BI359" s="971"/>
      <c r="BJ359" s="971"/>
      <c r="BK359" s="971"/>
      <c r="BL359" s="971"/>
      <c r="BM359" s="971"/>
      <c r="BN359" s="698"/>
      <c r="BO359" s="971"/>
      <c r="BP359" s="971"/>
      <c r="BQ359" s="971"/>
      <c r="BR359" s="971"/>
      <c r="BS359" s="971"/>
      <c r="BT359" s="971"/>
      <c r="BU359" s="971"/>
      <c r="BV359" s="971"/>
      <c r="BW359" s="971"/>
      <c r="BX359" s="971"/>
      <c r="BY359" s="971"/>
      <c r="BZ359" s="971"/>
    </row>
    <row r="360" spans="6:78" s="68" customFormat="1" x14ac:dyDescent="0.2">
      <c r="F360" s="340"/>
      <c r="G360" s="260"/>
      <c r="H360" s="261"/>
      <c r="I360" s="261"/>
      <c r="J360" s="260"/>
      <c r="K360" s="696">
        <f t="shared" si="180"/>
        <v>287</v>
      </c>
      <c r="L360" s="340"/>
      <c r="M360" s="340"/>
      <c r="N360" s="340"/>
      <c r="O360" s="699" t="str">
        <f t="shared" si="164"/>
        <v/>
      </c>
      <c r="P360" s="699" t="str">
        <f t="shared" si="165"/>
        <v/>
      </c>
      <c r="Q360" s="698" t="str">
        <f t="shared" si="152"/>
        <v/>
      </c>
      <c r="R360" s="698" t="str">
        <f t="shared" si="187"/>
        <v/>
      </c>
      <c r="S360" s="699" t="str">
        <f t="shared" si="166"/>
        <v/>
      </c>
      <c r="T360" s="699" t="str">
        <f t="shared" si="167"/>
        <v/>
      </c>
      <c r="U360" s="698" t="str">
        <f t="shared" si="157"/>
        <v/>
      </c>
      <c r="V360" s="698" t="str">
        <f t="shared" si="188"/>
        <v/>
      </c>
      <c r="W360" s="699" t="str">
        <f t="shared" si="168"/>
        <v/>
      </c>
      <c r="X360" s="699" t="str">
        <f t="shared" si="169"/>
        <v/>
      </c>
      <c r="Y360" s="698" t="str">
        <f t="shared" si="158"/>
        <v/>
      </c>
      <c r="Z360" s="698" t="str">
        <f t="shared" si="189"/>
        <v/>
      </c>
      <c r="AB360" s="696" t="str">
        <f t="shared" si="160"/>
        <v/>
      </c>
      <c r="AC360" s="340"/>
      <c r="AD360" s="340"/>
      <c r="AE360" s="340"/>
      <c r="AF360" s="699" t="str">
        <f t="shared" si="170"/>
        <v/>
      </c>
      <c r="AG360" s="699" t="str">
        <f t="shared" si="159"/>
        <v/>
      </c>
      <c r="AH360" s="699" t="str">
        <f t="shared" si="171"/>
        <v/>
      </c>
      <c r="AI360" s="698" t="str">
        <f t="shared" si="161"/>
        <v/>
      </c>
      <c r="AJ360" s="698" t="str">
        <f t="shared" si="172"/>
        <v/>
      </c>
      <c r="AK360" s="699" t="str">
        <f t="shared" si="173"/>
        <v/>
      </c>
      <c r="AL360" s="699" t="str">
        <f t="shared" si="174"/>
        <v/>
      </c>
      <c r="AM360" s="699" t="str">
        <f t="shared" si="175"/>
        <v/>
      </c>
      <c r="AN360" s="698" t="str">
        <f t="shared" si="162"/>
        <v/>
      </c>
      <c r="AO360" s="698" t="str">
        <f t="shared" si="176"/>
        <v/>
      </c>
      <c r="AP360" s="699" t="str">
        <f t="shared" si="177"/>
        <v/>
      </c>
      <c r="AQ360" s="699" t="str">
        <f t="shared" si="178"/>
        <v/>
      </c>
      <c r="AR360" s="699" t="str">
        <f t="shared" si="179"/>
        <v/>
      </c>
      <c r="AS360" s="698" t="str">
        <f t="shared" si="163"/>
        <v/>
      </c>
      <c r="AT360" s="698" t="str">
        <f t="shared" si="153"/>
        <v/>
      </c>
      <c r="AU360" s="971"/>
      <c r="AV360" s="696"/>
      <c r="AW360" s="699" t="str">
        <f t="shared" si="154"/>
        <v/>
      </c>
      <c r="AX360" s="699" t="str">
        <f t="shared" si="155"/>
        <v/>
      </c>
      <c r="AY360" s="698" t="str">
        <f t="shared" si="156"/>
        <v/>
      </c>
      <c r="AZ360" s="698" t="str">
        <f t="shared" si="181"/>
        <v/>
      </c>
      <c r="BA360" s="971"/>
      <c r="BB360" s="699" t="str">
        <f t="shared" si="182"/>
        <v/>
      </c>
      <c r="BC360" s="699" t="str">
        <f t="shared" si="183"/>
        <v/>
      </c>
      <c r="BD360" s="699" t="str">
        <f t="shared" si="184"/>
        <v/>
      </c>
      <c r="BE360" s="698" t="str">
        <f t="shared" si="185"/>
        <v/>
      </c>
      <c r="BF360" s="698" t="str">
        <f t="shared" si="186"/>
        <v/>
      </c>
      <c r="BG360" s="971"/>
      <c r="BH360" s="971"/>
      <c r="BI360" s="971"/>
      <c r="BJ360" s="971"/>
      <c r="BK360" s="971"/>
      <c r="BL360" s="971"/>
      <c r="BM360" s="971"/>
      <c r="BN360" s="698"/>
      <c r="BO360" s="971"/>
      <c r="BP360" s="971"/>
      <c r="BQ360" s="971"/>
      <c r="BR360" s="971"/>
      <c r="BS360" s="971"/>
      <c r="BT360" s="971"/>
      <c r="BU360" s="971"/>
      <c r="BV360" s="971"/>
      <c r="BW360" s="971"/>
      <c r="BX360" s="971"/>
      <c r="BY360" s="971"/>
      <c r="BZ360" s="971"/>
    </row>
    <row r="361" spans="6:78" s="68" customFormat="1" x14ac:dyDescent="0.2">
      <c r="F361" s="340"/>
      <c r="G361" s="260"/>
      <c r="H361" s="261"/>
      <c r="I361" s="261"/>
      <c r="J361" s="260"/>
      <c r="K361" s="696">
        <f t="shared" si="180"/>
        <v>288</v>
      </c>
      <c r="L361" s="340"/>
      <c r="M361" s="340"/>
      <c r="N361" s="340"/>
      <c r="O361" s="699" t="str">
        <f t="shared" si="164"/>
        <v/>
      </c>
      <c r="P361" s="699" t="str">
        <f t="shared" si="165"/>
        <v/>
      </c>
      <c r="Q361" s="698" t="str">
        <f t="shared" si="152"/>
        <v/>
      </c>
      <c r="R361" s="698" t="str">
        <f t="shared" si="187"/>
        <v/>
      </c>
      <c r="S361" s="699" t="str">
        <f t="shared" si="166"/>
        <v/>
      </c>
      <c r="T361" s="699" t="str">
        <f t="shared" si="167"/>
        <v/>
      </c>
      <c r="U361" s="698" t="str">
        <f t="shared" si="157"/>
        <v/>
      </c>
      <c r="V361" s="698" t="str">
        <f t="shared" si="188"/>
        <v/>
      </c>
      <c r="W361" s="699" t="str">
        <f t="shared" si="168"/>
        <v/>
      </c>
      <c r="X361" s="699" t="str">
        <f t="shared" si="169"/>
        <v/>
      </c>
      <c r="Y361" s="698" t="str">
        <f t="shared" si="158"/>
        <v/>
      </c>
      <c r="Z361" s="698" t="str">
        <f t="shared" si="189"/>
        <v/>
      </c>
      <c r="AB361" s="696" t="str">
        <f t="shared" si="160"/>
        <v/>
      </c>
      <c r="AC361" s="340"/>
      <c r="AD361" s="340"/>
      <c r="AE361" s="340"/>
      <c r="AF361" s="699" t="str">
        <f t="shared" si="170"/>
        <v/>
      </c>
      <c r="AG361" s="699" t="str">
        <f t="shared" si="159"/>
        <v/>
      </c>
      <c r="AH361" s="699" t="str">
        <f t="shared" si="171"/>
        <v/>
      </c>
      <c r="AI361" s="698" t="str">
        <f t="shared" si="161"/>
        <v/>
      </c>
      <c r="AJ361" s="698" t="str">
        <f t="shared" si="172"/>
        <v/>
      </c>
      <c r="AK361" s="699" t="str">
        <f t="shared" si="173"/>
        <v/>
      </c>
      <c r="AL361" s="699" t="str">
        <f t="shared" si="174"/>
        <v/>
      </c>
      <c r="AM361" s="699" t="str">
        <f t="shared" si="175"/>
        <v/>
      </c>
      <c r="AN361" s="698" t="str">
        <f t="shared" si="162"/>
        <v/>
      </c>
      <c r="AO361" s="698" t="str">
        <f t="shared" si="176"/>
        <v/>
      </c>
      <c r="AP361" s="699" t="str">
        <f t="shared" si="177"/>
        <v/>
      </c>
      <c r="AQ361" s="699" t="str">
        <f t="shared" si="178"/>
        <v/>
      </c>
      <c r="AR361" s="699" t="str">
        <f t="shared" si="179"/>
        <v/>
      </c>
      <c r="AS361" s="698" t="str">
        <f t="shared" si="163"/>
        <v/>
      </c>
      <c r="AT361" s="698" t="str">
        <f t="shared" si="153"/>
        <v/>
      </c>
      <c r="AU361" s="971"/>
      <c r="AV361" s="696"/>
      <c r="AW361" s="699" t="str">
        <f t="shared" si="154"/>
        <v/>
      </c>
      <c r="AX361" s="699" t="str">
        <f t="shared" si="155"/>
        <v/>
      </c>
      <c r="AY361" s="698" t="str">
        <f t="shared" si="156"/>
        <v/>
      </c>
      <c r="AZ361" s="698" t="str">
        <f t="shared" si="181"/>
        <v/>
      </c>
      <c r="BA361" s="971"/>
      <c r="BB361" s="699" t="str">
        <f t="shared" si="182"/>
        <v/>
      </c>
      <c r="BC361" s="699" t="str">
        <f t="shared" si="183"/>
        <v/>
      </c>
      <c r="BD361" s="699" t="str">
        <f t="shared" si="184"/>
        <v/>
      </c>
      <c r="BE361" s="698" t="str">
        <f t="shared" si="185"/>
        <v/>
      </c>
      <c r="BF361" s="698" t="str">
        <f t="shared" si="186"/>
        <v/>
      </c>
      <c r="BG361" s="971"/>
      <c r="BH361" s="971"/>
      <c r="BI361" s="971"/>
      <c r="BJ361" s="971"/>
      <c r="BK361" s="971"/>
      <c r="BL361" s="971"/>
      <c r="BM361" s="971"/>
      <c r="BN361" s="698"/>
      <c r="BO361" s="971"/>
      <c r="BP361" s="971"/>
      <c r="BQ361" s="971"/>
      <c r="BR361" s="971"/>
      <c r="BS361" s="971"/>
      <c r="BT361" s="971"/>
      <c r="BU361" s="971"/>
      <c r="BV361" s="971"/>
      <c r="BW361" s="971"/>
      <c r="BX361" s="971"/>
      <c r="BY361" s="971"/>
      <c r="BZ361" s="971"/>
    </row>
    <row r="362" spans="6:78" s="68" customFormat="1" x14ac:dyDescent="0.2">
      <c r="F362" s="340"/>
      <c r="G362" s="260"/>
      <c r="H362" s="261"/>
      <c r="I362" s="261"/>
      <c r="J362" s="260"/>
      <c r="K362" s="696">
        <f t="shared" si="180"/>
        <v>289</v>
      </c>
      <c r="L362" s="340"/>
      <c r="M362" s="340"/>
      <c r="N362" s="340"/>
      <c r="O362" s="699" t="str">
        <f t="shared" si="164"/>
        <v/>
      </c>
      <c r="P362" s="699" t="str">
        <f t="shared" si="165"/>
        <v/>
      </c>
      <c r="Q362" s="698" t="str">
        <f t="shared" si="152"/>
        <v/>
      </c>
      <c r="R362" s="698" t="str">
        <f t="shared" si="187"/>
        <v/>
      </c>
      <c r="S362" s="699" t="str">
        <f t="shared" si="166"/>
        <v/>
      </c>
      <c r="T362" s="699" t="str">
        <f t="shared" si="167"/>
        <v/>
      </c>
      <c r="U362" s="698" t="str">
        <f t="shared" si="157"/>
        <v/>
      </c>
      <c r="V362" s="698" t="str">
        <f t="shared" si="188"/>
        <v/>
      </c>
      <c r="W362" s="699" t="str">
        <f t="shared" si="168"/>
        <v/>
      </c>
      <c r="X362" s="699" t="str">
        <f t="shared" si="169"/>
        <v/>
      </c>
      <c r="Y362" s="698" t="str">
        <f t="shared" si="158"/>
        <v/>
      </c>
      <c r="Z362" s="698" t="str">
        <f t="shared" si="189"/>
        <v/>
      </c>
      <c r="AB362" s="696" t="str">
        <f t="shared" si="160"/>
        <v/>
      </c>
      <c r="AC362" s="340"/>
      <c r="AD362" s="340"/>
      <c r="AE362" s="340"/>
      <c r="AF362" s="699" t="str">
        <f t="shared" si="170"/>
        <v/>
      </c>
      <c r="AG362" s="699" t="str">
        <f t="shared" si="159"/>
        <v/>
      </c>
      <c r="AH362" s="699" t="str">
        <f t="shared" si="171"/>
        <v/>
      </c>
      <c r="AI362" s="698" t="str">
        <f t="shared" si="161"/>
        <v/>
      </c>
      <c r="AJ362" s="698" t="str">
        <f t="shared" si="172"/>
        <v/>
      </c>
      <c r="AK362" s="699" t="str">
        <f t="shared" si="173"/>
        <v/>
      </c>
      <c r="AL362" s="699" t="str">
        <f t="shared" si="174"/>
        <v/>
      </c>
      <c r="AM362" s="699" t="str">
        <f t="shared" si="175"/>
        <v/>
      </c>
      <c r="AN362" s="698" t="str">
        <f t="shared" si="162"/>
        <v/>
      </c>
      <c r="AO362" s="698" t="str">
        <f t="shared" si="176"/>
        <v/>
      </c>
      <c r="AP362" s="699" t="str">
        <f t="shared" si="177"/>
        <v/>
      </c>
      <c r="AQ362" s="699" t="str">
        <f t="shared" si="178"/>
        <v/>
      </c>
      <c r="AR362" s="699" t="str">
        <f t="shared" si="179"/>
        <v/>
      </c>
      <c r="AS362" s="698" t="str">
        <f t="shared" si="163"/>
        <v/>
      </c>
      <c r="AT362" s="698" t="str">
        <f t="shared" si="153"/>
        <v/>
      </c>
      <c r="AU362" s="971"/>
      <c r="AV362" s="696"/>
      <c r="AW362" s="699" t="str">
        <f t="shared" si="154"/>
        <v/>
      </c>
      <c r="AX362" s="699" t="str">
        <f t="shared" si="155"/>
        <v/>
      </c>
      <c r="AY362" s="698" t="str">
        <f t="shared" si="156"/>
        <v/>
      </c>
      <c r="AZ362" s="698" t="str">
        <f t="shared" si="181"/>
        <v/>
      </c>
      <c r="BA362" s="971"/>
      <c r="BB362" s="699" t="str">
        <f t="shared" si="182"/>
        <v/>
      </c>
      <c r="BC362" s="699" t="str">
        <f t="shared" si="183"/>
        <v/>
      </c>
      <c r="BD362" s="699" t="str">
        <f t="shared" si="184"/>
        <v/>
      </c>
      <c r="BE362" s="698" t="str">
        <f t="shared" si="185"/>
        <v/>
      </c>
      <c r="BF362" s="698" t="str">
        <f t="shared" si="186"/>
        <v/>
      </c>
      <c r="BG362" s="971"/>
      <c r="BH362" s="971"/>
      <c r="BI362" s="971"/>
      <c r="BJ362" s="971"/>
      <c r="BK362" s="971"/>
      <c r="BL362" s="971"/>
      <c r="BM362" s="971"/>
      <c r="BN362" s="698"/>
      <c r="BO362" s="971"/>
      <c r="BP362" s="971"/>
      <c r="BQ362" s="971"/>
      <c r="BR362" s="971"/>
      <c r="BS362" s="971"/>
      <c r="BT362" s="971"/>
      <c r="BU362" s="971"/>
      <c r="BV362" s="971"/>
      <c r="BW362" s="971"/>
      <c r="BX362" s="971"/>
      <c r="BY362" s="971"/>
      <c r="BZ362" s="971"/>
    </row>
    <row r="363" spans="6:78" s="68" customFormat="1" x14ac:dyDescent="0.2">
      <c r="F363" s="340"/>
      <c r="G363" s="260"/>
      <c r="H363" s="261"/>
      <c r="I363" s="261"/>
      <c r="J363" s="260"/>
      <c r="K363" s="696">
        <f t="shared" si="180"/>
        <v>290</v>
      </c>
      <c r="L363" s="340"/>
      <c r="M363" s="340"/>
      <c r="N363" s="340"/>
      <c r="O363" s="699" t="str">
        <f t="shared" si="164"/>
        <v/>
      </c>
      <c r="P363" s="699" t="str">
        <f t="shared" si="165"/>
        <v/>
      </c>
      <c r="Q363" s="698" t="str">
        <f t="shared" ref="Q363:Q426" si="190">IFERROR(Q362-O363,"")</f>
        <v/>
      </c>
      <c r="R363" s="698" t="str">
        <f t="shared" si="187"/>
        <v/>
      </c>
      <c r="S363" s="699" t="str">
        <f t="shared" si="166"/>
        <v/>
      </c>
      <c r="T363" s="699" t="str">
        <f t="shared" si="167"/>
        <v/>
      </c>
      <c r="U363" s="698" t="str">
        <f t="shared" si="157"/>
        <v/>
      </c>
      <c r="V363" s="698" t="str">
        <f t="shared" si="188"/>
        <v/>
      </c>
      <c r="W363" s="699" t="str">
        <f t="shared" si="168"/>
        <v/>
      </c>
      <c r="X363" s="699" t="str">
        <f t="shared" si="169"/>
        <v/>
      </c>
      <c r="Y363" s="698" t="str">
        <f t="shared" si="158"/>
        <v/>
      </c>
      <c r="Z363" s="698" t="str">
        <f t="shared" si="189"/>
        <v/>
      </c>
      <c r="AB363" s="696" t="str">
        <f t="shared" si="160"/>
        <v/>
      </c>
      <c r="AC363" s="340"/>
      <c r="AD363" s="340"/>
      <c r="AE363" s="340"/>
      <c r="AF363" s="699" t="str">
        <f t="shared" si="170"/>
        <v/>
      </c>
      <c r="AG363" s="699" t="str">
        <f t="shared" si="159"/>
        <v/>
      </c>
      <c r="AH363" s="699" t="str">
        <f t="shared" si="171"/>
        <v/>
      </c>
      <c r="AI363" s="698" t="str">
        <f t="shared" si="161"/>
        <v/>
      </c>
      <c r="AJ363" s="698" t="str">
        <f t="shared" si="172"/>
        <v/>
      </c>
      <c r="AK363" s="699" t="str">
        <f t="shared" si="173"/>
        <v/>
      </c>
      <c r="AL363" s="699" t="str">
        <f t="shared" si="174"/>
        <v/>
      </c>
      <c r="AM363" s="699" t="str">
        <f t="shared" si="175"/>
        <v/>
      </c>
      <c r="AN363" s="698" t="str">
        <f t="shared" si="162"/>
        <v/>
      </c>
      <c r="AO363" s="698" t="str">
        <f t="shared" si="176"/>
        <v/>
      </c>
      <c r="AP363" s="699" t="str">
        <f t="shared" si="177"/>
        <v/>
      </c>
      <c r="AQ363" s="699" t="str">
        <f t="shared" si="178"/>
        <v/>
      </c>
      <c r="AR363" s="699" t="str">
        <f t="shared" si="179"/>
        <v/>
      </c>
      <c r="AS363" s="698" t="str">
        <f t="shared" si="163"/>
        <v/>
      </c>
      <c r="AT363" s="698" t="str">
        <f t="shared" si="153"/>
        <v/>
      </c>
      <c r="AU363" s="971"/>
      <c r="AV363" s="696"/>
      <c r="AW363" s="699" t="str">
        <f t="shared" si="154"/>
        <v/>
      </c>
      <c r="AX363" s="699" t="str">
        <f t="shared" si="155"/>
        <v/>
      </c>
      <c r="AY363" s="698" t="str">
        <f t="shared" si="156"/>
        <v/>
      </c>
      <c r="AZ363" s="698" t="str">
        <f t="shared" si="181"/>
        <v/>
      </c>
      <c r="BA363" s="971"/>
      <c r="BB363" s="699" t="str">
        <f t="shared" si="182"/>
        <v/>
      </c>
      <c r="BC363" s="699" t="str">
        <f t="shared" si="183"/>
        <v/>
      </c>
      <c r="BD363" s="699" t="str">
        <f t="shared" si="184"/>
        <v/>
      </c>
      <c r="BE363" s="698" t="str">
        <f t="shared" si="185"/>
        <v/>
      </c>
      <c r="BF363" s="698" t="str">
        <f t="shared" si="186"/>
        <v/>
      </c>
      <c r="BG363" s="971"/>
      <c r="BH363" s="971"/>
      <c r="BI363" s="971"/>
      <c r="BJ363" s="971"/>
      <c r="BK363" s="971"/>
      <c r="BL363" s="971"/>
      <c r="BM363" s="971"/>
      <c r="BN363" s="698"/>
      <c r="BO363" s="971"/>
      <c r="BP363" s="971"/>
      <c r="BQ363" s="971"/>
      <c r="BR363" s="971"/>
      <c r="BS363" s="971"/>
      <c r="BT363" s="971"/>
      <c r="BU363" s="971"/>
      <c r="BV363" s="971"/>
      <c r="BW363" s="971"/>
      <c r="BX363" s="971"/>
      <c r="BY363" s="971"/>
      <c r="BZ363" s="971"/>
    </row>
    <row r="364" spans="6:78" s="68" customFormat="1" x14ac:dyDescent="0.2">
      <c r="F364" s="340"/>
      <c r="G364" s="260"/>
      <c r="H364" s="261"/>
      <c r="I364" s="261"/>
      <c r="J364" s="260"/>
      <c r="K364" s="696">
        <f t="shared" si="180"/>
        <v>291</v>
      </c>
      <c r="L364" s="340"/>
      <c r="M364" s="340"/>
      <c r="N364" s="340"/>
      <c r="O364" s="699" t="str">
        <f t="shared" si="164"/>
        <v/>
      </c>
      <c r="P364" s="699" t="str">
        <f t="shared" si="165"/>
        <v/>
      </c>
      <c r="Q364" s="698" t="str">
        <f t="shared" si="190"/>
        <v/>
      </c>
      <c r="R364" s="698" t="str">
        <f t="shared" si="187"/>
        <v/>
      </c>
      <c r="S364" s="699" t="str">
        <f t="shared" si="166"/>
        <v/>
      </c>
      <c r="T364" s="699" t="str">
        <f t="shared" si="167"/>
        <v/>
      </c>
      <c r="U364" s="698" t="str">
        <f t="shared" si="157"/>
        <v/>
      </c>
      <c r="V364" s="698" t="str">
        <f t="shared" si="188"/>
        <v/>
      </c>
      <c r="W364" s="699" t="str">
        <f t="shared" si="168"/>
        <v/>
      </c>
      <c r="X364" s="699" t="str">
        <f t="shared" si="169"/>
        <v/>
      </c>
      <c r="Y364" s="698" t="str">
        <f t="shared" si="158"/>
        <v/>
      </c>
      <c r="Z364" s="698" t="str">
        <f t="shared" si="189"/>
        <v/>
      </c>
      <c r="AB364" s="696" t="str">
        <f t="shared" si="160"/>
        <v/>
      </c>
      <c r="AC364" s="340"/>
      <c r="AD364" s="340"/>
      <c r="AE364" s="340"/>
      <c r="AF364" s="699" t="str">
        <f t="shared" si="170"/>
        <v/>
      </c>
      <c r="AG364" s="699" t="str">
        <f t="shared" si="159"/>
        <v/>
      </c>
      <c r="AH364" s="699" t="str">
        <f t="shared" si="171"/>
        <v/>
      </c>
      <c r="AI364" s="698" t="str">
        <f t="shared" si="161"/>
        <v/>
      </c>
      <c r="AJ364" s="698" t="str">
        <f t="shared" si="172"/>
        <v/>
      </c>
      <c r="AK364" s="699" t="str">
        <f t="shared" si="173"/>
        <v/>
      </c>
      <c r="AL364" s="699" t="str">
        <f t="shared" si="174"/>
        <v/>
      </c>
      <c r="AM364" s="699" t="str">
        <f t="shared" si="175"/>
        <v/>
      </c>
      <c r="AN364" s="698" t="str">
        <f t="shared" si="162"/>
        <v/>
      </c>
      <c r="AO364" s="698" t="str">
        <f t="shared" si="176"/>
        <v/>
      </c>
      <c r="AP364" s="699" t="str">
        <f t="shared" si="177"/>
        <v/>
      </c>
      <c r="AQ364" s="699" t="str">
        <f t="shared" si="178"/>
        <v/>
      </c>
      <c r="AR364" s="699" t="str">
        <f t="shared" si="179"/>
        <v/>
      </c>
      <c r="AS364" s="698" t="str">
        <f t="shared" si="163"/>
        <v/>
      </c>
      <c r="AT364" s="698" t="str">
        <f t="shared" si="153"/>
        <v/>
      </c>
      <c r="AU364" s="971"/>
      <c r="AV364" s="696"/>
      <c r="AW364" s="699" t="str">
        <f t="shared" si="154"/>
        <v/>
      </c>
      <c r="AX364" s="699" t="str">
        <f t="shared" si="155"/>
        <v/>
      </c>
      <c r="AY364" s="698" t="str">
        <f t="shared" si="156"/>
        <v/>
      </c>
      <c r="AZ364" s="698" t="str">
        <f t="shared" si="181"/>
        <v/>
      </c>
      <c r="BA364" s="971"/>
      <c r="BB364" s="699" t="str">
        <f t="shared" si="182"/>
        <v/>
      </c>
      <c r="BC364" s="699" t="str">
        <f t="shared" si="183"/>
        <v/>
      </c>
      <c r="BD364" s="699" t="str">
        <f t="shared" si="184"/>
        <v/>
      </c>
      <c r="BE364" s="698" t="str">
        <f t="shared" si="185"/>
        <v/>
      </c>
      <c r="BF364" s="698" t="str">
        <f t="shared" si="186"/>
        <v/>
      </c>
      <c r="BG364" s="971"/>
      <c r="BH364" s="971"/>
      <c r="BI364" s="971"/>
      <c r="BJ364" s="971"/>
      <c r="BK364" s="971"/>
      <c r="BL364" s="971"/>
      <c r="BM364" s="971"/>
      <c r="BN364" s="698"/>
      <c r="BO364" s="971"/>
      <c r="BP364" s="971"/>
      <c r="BQ364" s="971"/>
      <c r="BR364" s="971"/>
      <c r="BS364" s="971"/>
      <c r="BT364" s="971"/>
      <c r="BU364" s="971"/>
      <c r="BV364" s="971"/>
      <c r="BW364" s="971"/>
      <c r="BX364" s="971"/>
      <c r="BY364" s="971"/>
      <c r="BZ364" s="971"/>
    </row>
    <row r="365" spans="6:78" s="68" customFormat="1" x14ac:dyDescent="0.2">
      <c r="F365" s="340"/>
      <c r="G365" s="260"/>
      <c r="H365" s="261"/>
      <c r="I365" s="261"/>
      <c r="J365" s="260"/>
      <c r="K365" s="696">
        <f t="shared" si="180"/>
        <v>292</v>
      </c>
      <c r="L365" s="340"/>
      <c r="M365" s="340"/>
      <c r="N365" s="340"/>
      <c r="O365" s="699" t="str">
        <f t="shared" si="164"/>
        <v/>
      </c>
      <c r="P365" s="699" t="str">
        <f t="shared" si="165"/>
        <v/>
      </c>
      <c r="Q365" s="698" t="str">
        <f t="shared" si="190"/>
        <v/>
      </c>
      <c r="R365" s="698" t="str">
        <f t="shared" si="187"/>
        <v/>
      </c>
      <c r="S365" s="699" t="str">
        <f t="shared" si="166"/>
        <v/>
      </c>
      <c r="T365" s="699" t="str">
        <f t="shared" si="167"/>
        <v/>
      </c>
      <c r="U365" s="698" t="str">
        <f t="shared" si="157"/>
        <v/>
      </c>
      <c r="V365" s="698" t="str">
        <f t="shared" si="188"/>
        <v/>
      </c>
      <c r="W365" s="699" t="str">
        <f t="shared" si="168"/>
        <v/>
      </c>
      <c r="X365" s="699" t="str">
        <f t="shared" si="169"/>
        <v/>
      </c>
      <c r="Y365" s="698" t="str">
        <f t="shared" si="158"/>
        <v/>
      </c>
      <c r="Z365" s="698" t="str">
        <f t="shared" si="189"/>
        <v/>
      </c>
      <c r="AB365" s="696" t="str">
        <f t="shared" si="160"/>
        <v/>
      </c>
      <c r="AC365" s="340"/>
      <c r="AD365" s="340"/>
      <c r="AE365" s="340"/>
      <c r="AF365" s="699" t="str">
        <f t="shared" si="170"/>
        <v/>
      </c>
      <c r="AG365" s="699" t="str">
        <f t="shared" si="159"/>
        <v/>
      </c>
      <c r="AH365" s="699" t="str">
        <f t="shared" si="171"/>
        <v/>
      </c>
      <c r="AI365" s="698" t="str">
        <f t="shared" si="161"/>
        <v/>
      </c>
      <c r="AJ365" s="698" t="str">
        <f t="shared" si="172"/>
        <v/>
      </c>
      <c r="AK365" s="699" t="str">
        <f t="shared" si="173"/>
        <v/>
      </c>
      <c r="AL365" s="699" t="str">
        <f t="shared" si="174"/>
        <v/>
      </c>
      <c r="AM365" s="699" t="str">
        <f t="shared" si="175"/>
        <v/>
      </c>
      <c r="AN365" s="698" t="str">
        <f t="shared" si="162"/>
        <v/>
      </c>
      <c r="AO365" s="698" t="str">
        <f t="shared" si="176"/>
        <v/>
      </c>
      <c r="AP365" s="699" t="str">
        <f t="shared" si="177"/>
        <v/>
      </c>
      <c r="AQ365" s="699" t="str">
        <f t="shared" si="178"/>
        <v/>
      </c>
      <c r="AR365" s="699" t="str">
        <f t="shared" si="179"/>
        <v/>
      </c>
      <c r="AS365" s="698" t="str">
        <f t="shared" si="163"/>
        <v/>
      </c>
      <c r="AT365" s="698" t="str">
        <f t="shared" si="153"/>
        <v/>
      </c>
      <c r="AU365" s="971"/>
      <c r="AV365" s="696"/>
      <c r="AW365" s="699" t="str">
        <f t="shared" si="154"/>
        <v/>
      </c>
      <c r="AX365" s="699" t="str">
        <f t="shared" si="155"/>
        <v/>
      </c>
      <c r="AY365" s="698" t="str">
        <f t="shared" si="156"/>
        <v/>
      </c>
      <c r="AZ365" s="698" t="str">
        <f t="shared" si="181"/>
        <v/>
      </c>
      <c r="BA365" s="971"/>
      <c r="BB365" s="699" t="str">
        <f t="shared" si="182"/>
        <v/>
      </c>
      <c r="BC365" s="699" t="str">
        <f t="shared" si="183"/>
        <v/>
      </c>
      <c r="BD365" s="699" t="str">
        <f t="shared" si="184"/>
        <v/>
      </c>
      <c r="BE365" s="698" t="str">
        <f t="shared" si="185"/>
        <v/>
      </c>
      <c r="BF365" s="698" t="str">
        <f t="shared" si="186"/>
        <v/>
      </c>
      <c r="BG365" s="971"/>
      <c r="BH365" s="971"/>
      <c r="BI365" s="971"/>
      <c r="BJ365" s="971"/>
      <c r="BK365" s="971"/>
      <c r="BL365" s="971"/>
      <c r="BM365" s="971"/>
      <c r="BN365" s="698"/>
      <c r="BO365" s="971"/>
      <c r="BP365" s="971"/>
      <c r="BQ365" s="971"/>
      <c r="BR365" s="971"/>
      <c r="BS365" s="971"/>
      <c r="BT365" s="971"/>
      <c r="BU365" s="971"/>
      <c r="BV365" s="971"/>
      <c r="BW365" s="971"/>
      <c r="BX365" s="971"/>
      <c r="BY365" s="971"/>
      <c r="BZ365" s="971"/>
    </row>
    <row r="366" spans="6:78" s="68" customFormat="1" x14ac:dyDescent="0.2">
      <c r="F366" s="340"/>
      <c r="G366" s="260"/>
      <c r="H366" s="261"/>
      <c r="I366" s="261"/>
      <c r="J366" s="260"/>
      <c r="K366" s="696">
        <f t="shared" si="180"/>
        <v>293</v>
      </c>
      <c r="L366" s="340"/>
      <c r="M366" s="340"/>
      <c r="N366" s="340"/>
      <c r="O366" s="699" t="str">
        <f t="shared" si="164"/>
        <v/>
      </c>
      <c r="P366" s="699" t="str">
        <f t="shared" si="165"/>
        <v/>
      </c>
      <c r="Q366" s="698" t="str">
        <f t="shared" si="190"/>
        <v/>
      </c>
      <c r="R366" s="698" t="str">
        <f t="shared" si="187"/>
        <v/>
      </c>
      <c r="S366" s="699" t="str">
        <f t="shared" si="166"/>
        <v/>
      </c>
      <c r="T366" s="699" t="str">
        <f t="shared" si="167"/>
        <v/>
      </c>
      <c r="U366" s="698" t="str">
        <f t="shared" si="157"/>
        <v/>
      </c>
      <c r="V366" s="698" t="str">
        <f t="shared" si="188"/>
        <v/>
      </c>
      <c r="W366" s="699" t="str">
        <f t="shared" si="168"/>
        <v/>
      </c>
      <c r="X366" s="699" t="str">
        <f t="shared" si="169"/>
        <v/>
      </c>
      <c r="Y366" s="698" t="str">
        <f t="shared" si="158"/>
        <v/>
      </c>
      <c r="Z366" s="698" t="str">
        <f t="shared" si="189"/>
        <v/>
      </c>
      <c r="AB366" s="696" t="str">
        <f t="shared" si="160"/>
        <v/>
      </c>
      <c r="AC366" s="340"/>
      <c r="AD366" s="340"/>
      <c r="AE366" s="340"/>
      <c r="AF366" s="699" t="str">
        <f t="shared" si="170"/>
        <v/>
      </c>
      <c r="AG366" s="699" t="str">
        <f t="shared" si="159"/>
        <v/>
      </c>
      <c r="AH366" s="699" t="str">
        <f t="shared" si="171"/>
        <v/>
      </c>
      <c r="AI366" s="698" t="str">
        <f t="shared" si="161"/>
        <v/>
      </c>
      <c r="AJ366" s="698" t="str">
        <f t="shared" si="172"/>
        <v/>
      </c>
      <c r="AK366" s="699" t="str">
        <f t="shared" si="173"/>
        <v/>
      </c>
      <c r="AL366" s="699" t="str">
        <f t="shared" si="174"/>
        <v/>
      </c>
      <c r="AM366" s="699" t="str">
        <f t="shared" si="175"/>
        <v/>
      </c>
      <c r="AN366" s="698" t="str">
        <f t="shared" si="162"/>
        <v/>
      </c>
      <c r="AO366" s="698" t="str">
        <f t="shared" si="176"/>
        <v/>
      </c>
      <c r="AP366" s="699" t="str">
        <f t="shared" si="177"/>
        <v/>
      </c>
      <c r="AQ366" s="699" t="str">
        <f t="shared" si="178"/>
        <v/>
      </c>
      <c r="AR366" s="699" t="str">
        <f t="shared" si="179"/>
        <v/>
      </c>
      <c r="AS366" s="698" t="str">
        <f t="shared" si="163"/>
        <v/>
      </c>
      <c r="AT366" s="698" t="str">
        <f t="shared" si="153"/>
        <v/>
      </c>
      <c r="AU366" s="971"/>
      <c r="AV366" s="696"/>
      <c r="AW366" s="699" t="str">
        <f t="shared" si="154"/>
        <v/>
      </c>
      <c r="AX366" s="699" t="str">
        <f t="shared" si="155"/>
        <v/>
      </c>
      <c r="AY366" s="698" t="str">
        <f t="shared" si="156"/>
        <v/>
      </c>
      <c r="AZ366" s="698" t="str">
        <f t="shared" si="181"/>
        <v/>
      </c>
      <c r="BA366" s="971"/>
      <c r="BB366" s="699" t="str">
        <f t="shared" si="182"/>
        <v/>
      </c>
      <c r="BC366" s="699" t="str">
        <f t="shared" si="183"/>
        <v/>
      </c>
      <c r="BD366" s="699" t="str">
        <f t="shared" si="184"/>
        <v/>
      </c>
      <c r="BE366" s="698" t="str">
        <f t="shared" si="185"/>
        <v/>
      </c>
      <c r="BF366" s="698" t="str">
        <f t="shared" si="186"/>
        <v/>
      </c>
      <c r="BG366" s="971"/>
      <c r="BH366" s="971"/>
      <c r="BI366" s="971"/>
      <c r="BJ366" s="971"/>
      <c r="BK366" s="971"/>
      <c r="BL366" s="971"/>
      <c r="BM366" s="971"/>
      <c r="BN366" s="698"/>
      <c r="BO366" s="971"/>
      <c r="BP366" s="971"/>
      <c r="BQ366" s="971"/>
      <c r="BR366" s="971"/>
      <c r="BS366" s="971"/>
      <c r="BT366" s="971"/>
      <c r="BU366" s="971"/>
      <c r="BV366" s="971"/>
      <c r="BW366" s="971"/>
      <c r="BX366" s="971"/>
      <c r="BY366" s="971"/>
      <c r="BZ366" s="971"/>
    </row>
    <row r="367" spans="6:78" s="68" customFormat="1" x14ac:dyDescent="0.2">
      <c r="F367" s="340"/>
      <c r="G367" s="260"/>
      <c r="H367" s="261"/>
      <c r="I367" s="261"/>
      <c r="J367" s="260"/>
      <c r="K367" s="696">
        <f t="shared" si="180"/>
        <v>294</v>
      </c>
      <c r="L367" s="340"/>
      <c r="M367" s="340"/>
      <c r="N367" s="340"/>
      <c r="O367" s="699" t="str">
        <f t="shared" si="164"/>
        <v/>
      </c>
      <c r="P367" s="699" t="str">
        <f t="shared" si="165"/>
        <v/>
      </c>
      <c r="Q367" s="698" t="str">
        <f t="shared" si="190"/>
        <v/>
      </c>
      <c r="R367" s="698" t="str">
        <f t="shared" si="187"/>
        <v/>
      </c>
      <c r="S367" s="699" t="str">
        <f t="shared" si="166"/>
        <v/>
      </c>
      <c r="T367" s="699" t="str">
        <f t="shared" si="167"/>
        <v/>
      </c>
      <c r="U367" s="698" t="str">
        <f t="shared" si="157"/>
        <v/>
      </c>
      <c r="V367" s="698" t="str">
        <f t="shared" si="188"/>
        <v/>
      </c>
      <c r="W367" s="699" t="str">
        <f t="shared" si="168"/>
        <v/>
      </c>
      <c r="X367" s="699" t="str">
        <f t="shared" si="169"/>
        <v/>
      </c>
      <c r="Y367" s="698" t="str">
        <f t="shared" si="158"/>
        <v/>
      </c>
      <c r="Z367" s="698" t="str">
        <f t="shared" si="189"/>
        <v/>
      </c>
      <c r="AB367" s="696" t="str">
        <f t="shared" si="160"/>
        <v/>
      </c>
      <c r="AC367" s="340"/>
      <c r="AD367" s="340"/>
      <c r="AE367" s="340"/>
      <c r="AF367" s="699" t="str">
        <f t="shared" si="170"/>
        <v/>
      </c>
      <c r="AG367" s="699" t="str">
        <f t="shared" si="159"/>
        <v/>
      </c>
      <c r="AH367" s="699" t="str">
        <f t="shared" si="171"/>
        <v/>
      </c>
      <c r="AI367" s="698" t="str">
        <f t="shared" si="161"/>
        <v/>
      </c>
      <c r="AJ367" s="698" t="str">
        <f t="shared" si="172"/>
        <v/>
      </c>
      <c r="AK367" s="699" t="str">
        <f t="shared" si="173"/>
        <v/>
      </c>
      <c r="AL367" s="699" t="str">
        <f t="shared" si="174"/>
        <v/>
      </c>
      <c r="AM367" s="699" t="str">
        <f t="shared" si="175"/>
        <v/>
      </c>
      <c r="AN367" s="698" t="str">
        <f t="shared" si="162"/>
        <v/>
      </c>
      <c r="AO367" s="698" t="str">
        <f t="shared" si="176"/>
        <v/>
      </c>
      <c r="AP367" s="699" t="str">
        <f t="shared" si="177"/>
        <v/>
      </c>
      <c r="AQ367" s="699" t="str">
        <f t="shared" si="178"/>
        <v/>
      </c>
      <c r="AR367" s="699" t="str">
        <f t="shared" si="179"/>
        <v/>
      </c>
      <c r="AS367" s="698" t="str">
        <f t="shared" si="163"/>
        <v/>
      </c>
      <c r="AT367" s="698" t="str">
        <f t="shared" si="153"/>
        <v/>
      </c>
      <c r="AU367" s="971"/>
      <c r="AV367" s="696"/>
      <c r="AW367" s="699" t="str">
        <f t="shared" si="154"/>
        <v/>
      </c>
      <c r="AX367" s="699" t="str">
        <f t="shared" si="155"/>
        <v/>
      </c>
      <c r="AY367" s="698" t="str">
        <f t="shared" si="156"/>
        <v/>
      </c>
      <c r="AZ367" s="698" t="str">
        <f t="shared" si="181"/>
        <v/>
      </c>
      <c r="BA367" s="971"/>
      <c r="BB367" s="699" t="str">
        <f t="shared" si="182"/>
        <v/>
      </c>
      <c r="BC367" s="699" t="str">
        <f t="shared" si="183"/>
        <v/>
      </c>
      <c r="BD367" s="699" t="str">
        <f t="shared" si="184"/>
        <v/>
      </c>
      <c r="BE367" s="698" t="str">
        <f t="shared" si="185"/>
        <v/>
      </c>
      <c r="BF367" s="698" t="str">
        <f t="shared" si="186"/>
        <v/>
      </c>
      <c r="BG367" s="971"/>
      <c r="BH367" s="971"/>
      <c r="BI367" s="971"/>
      <c r="BJ367" s="971"/>
      <c r="BK367" s="971"/>
      <c r="BL367" s="971"/>
      <c r="BM367" s="971"/>
      <c r="BN367" s="698"/>
      <c r="BO367" s="971"/>
      <c r="BP367" s="971"/>
      <c r="BQ367" s="971"/>
      <c r="BR367" s="971"/>
      <c r="BS367" s="971"/>
      <c r="BT367" s="971"/>
      <c r="BU367" s="971"/>
      <c r="BV367" s="971"/>
      <c r="BW367" s="971"/>
      <c r="BX367" s="971"/>
      <c r="BY367" s="971"/>
      <c r="BZ367" s="971"/>
    </row>
    <row r="368" spans="6:78" s="68" customFormat="1" x14ac:dyDescent="0.2">
      <c r="F368" s="340"/>
      <c r="G368" s="260"/>
      <c r="H368" s="261"/>
      <c r="I368" s="261"/>
      <c r="J368" s="260"/>
      <c r="K368" s="696">
        <f t="shared" si="180"/>
        <v>295</v>
      </c>
      <c r="L368" s="340"/>
      <c r="M368" s="340"/>
      <c r="N368" s="340"/>
      <c r="O368" s="699" t="str">
        <f t="shared" si="164"/>
        <v/>
      </c>
      <c r="P368" s="699" t="str">
        <f t="shared" si="165"/>
        <v/>
      </c>
      <c r="Q368" s="698" t="str">
        <f t="shared" si="190"/>
        <v/>
      </c>
      <c r="R368" s="698" t="str">
        <f t="shared" si="187"/>
        <v/>
      </c>
      <c r="S368" s="699" t="str">
        <f t="shared" si="166"/>
        <v/>
      </c>
      <c r="T368" s="699" t="str">
        <f t="shared" si="167"/>
        <v/>
      </c>
      <c r="U368" s="698" t="str">
        <f t="shared" si="157"/>
        <v/>
      </c>
      <c r="V368" s="698" t="str">
        <f t="shared" si="188"/>
        <v/>
      </c>
      <c r="W368" s="699" t="str">
        <f t="shared" si="168"/>
        <v/>
      </c>
      <c r="X368" s="699" t="str">
        <f t="shared" si="169"/>
        <v/>
      </c>
      <c r="Y368" s="698" t="str">
        <f t="shared" si="158"/>
        <v/>
      </c>
      <c r="Z368" s="698" t="str">
        <f t="shared" si="189"/>
        <v/>
      </c>
      <c r="AB368" s="696" t="str">
        <f t="shared" si="160"/>
        <v/>
      </c>
      <c r="AC368" s="340"/>
      <c r="AD368" s="340"/>
      <c r="AE368" s="340"/>
      <c r="AF368" s="699" t="str">
        <f t="shared" si="170"/>
        <v/>
      </c>
      <c r="AG368" s="699" t="str">
        <f t="shared" si="159"/>
        <v/>
      </c>
      <c r="AH368" s="699" t="str">
        <f t="shared" si="171"/>
        <v/>
      </c>
      <c r="AI368" s="698" t="str">
        <f t="shared" si="161"/>
        <v/>
      </c>
      <c r="AJ368" s="698" t="str">
        <f t="shared" si="172"/>
        <v/>
      </c>
      <c r="AK368" s="699" t="str">
        <f t="shared" si="173"/>
        <v/>
      </c>
      <c r="AL368" s="699" t="str">
        <f t="shared" si="174"/>
        <v/>
      </c>
      <c r="AM368" s="699" t="str">
        <f t="shared" si="175"/>
        <v/>
      </c>
      <c r="AN368" s="698" t="str">
        <f t="shared" si="162"/>
        <v/>
      </c>
      <c r="AO368" s="698" t="str">
        <f t="shared" si="176"/>
        <v/>
      </c>
      <c r="AP368" s="699" t="str">
        <f t="shared" si="177"/>
        <v/>
      </c>
      <c r="AQ368" s="699" t="str">
        <f t="shared" si="178"/>
        <v/>
      </c>
      <c r="AR368" s="699" t="str">
        <f t="shared" si="179"/>
        <v/>
      </c>
      <c r="AS368" s="698" t="str">
        <f t="shared" si="163"/>
        <v/>
      </c>
      <c r="AT368" s="698" t="str">
        <f t="shared" si="153"/>
        <v/>
      </c>
      <c r="AU368" s="971"/>
      <c r="AV368" s="696"/>
      <c r="AW368" s="699" t="str">
        <f t="shared" si="154"/>
        <v/>
      </c>
      <c r="AX368" s="699" t="str">
        <f t="shared" si="155"/>
        <v/>
      </c>
      <c r="AY368" s="698" t="str">
        <f t="shared" si="156"/>
        <v/>
      </c>
      <c r="AZ368" s="698" t="str">
        <f t="shared" si="181"/>
        <v/>
      </c>
      <c r="BA368" s="971"/>
      <c r="BB368" s="699" t="str">
        <f t="shared" si="182"/>
        <v/>
      </c>
      <c r="BC368" s="699" t="str">
        <f t="shared" si="183"/>
        <v/>
      </c>
      <c r="BD368" s="699" t="str">
        <f t="shared" si="184"/>
        <v/>
      </c>
      <c r="BE368" s="698" t="str">
        <f t="shared" si="185"/>
        <v/>
      </c>
      <c r="BF368" s="698" t="str">
        <f t="shared" si="186"/>
        <v/>
      </c>
      <c r="BG368" s="971"/>
      <c r="BH368" s="971"/>
      <c r="BI368" s="971"/>
      <c r="BJ368" s="971"/>
      <c r="BK368" s="971"/>
      <c r="BL368" s="971"/>
      <c r="BM368" s="971"/>
      <c r="BN368" s="698"/>
      <c r="BO368" s="971"/>
      <c r="BP368" s="971"/>
      <c r="BQ368" s="971"/>
      <c r="BR368" s="971"/>
      <c r="BS368" s="971"/>
      <c r="BT368" s="971"/>
      <c r="BU368" s="971"/>
      <c r="BV368" s="971"/>
      <c r="BW368" s="971"/>
      <c r="BX368" s="971"/>
      <c r="BY368" s="971"/>
      <c r="BZ368" s="971"/>
    </row>
    <row r="369" spans="6:78" s="68" customFormat="1" x14ac:dyDescent="0.2">
      <c r="F369" s="340"/>
      <c r="G369" s="260"/>
      <c r="H369" s="261"/>
      <c r="I369" s="261"/>
      <c r="J369" s="260"/>
      <c r="K369" s="696">
        <f t="shared" si="180"/>
        <v>296</v>
      </c>
      <c r="L369" s="340"/>
      <c r="M369" s="340"/>
      <c r="N369" s="340"/>
      <c r="O369" s="699" t="str">
        <f t="shared" si="164"/>
        <v/>
      </c>
      <c r="P369" s="699" t="str">
        <f t="shared" si="165"/>
        <v/>
      </c>
      <c r="Q369" s="698" t="str">
        <f t="shared" si="190"/>
        <v/>
      </c>
      <c r="R369" s="698" t="str">
        <f t="shared" si="187"/>
        <v/>
      </c>
      <c r="S369" s="699" t="str">
        <f t="shared" si="166"/>
        <v/>
      </c>
      <c r="T369" s="699" t="str">
        <f t="shared" si="167"/>
        <v/>
      </c>
      <c r="U369" s="698" t="str">
        <f t="shared" si="157"/>
        <v/>
      </c>
      <c r="V369" s="698" t="str">
        <f t="shared" si="188"/>
        <v/>
      </c>
      <c r="W369" s="699" t="str">
        <f t="shared" si="168"/>
        <v/>
      </c>
      <c r="X369" s="699" t="str">
        <f t="shared" si="169"/>
        <v/>
      </c>
      <c r="Y369" s="698" t="str">
        <f t="shared" si="158"/>
        <v/>
      </c>
      <c r="Z369" s="698" t="str">
        <f t="shared" si="189"/>
        <v/>
      </c>
      <c r="AB369" s="696" t="str">
        <f t="shared" si="160"/>
        <v/>
      </c>
      <c r="AC369" s="340"/>
      <c r="AD369" s="340"/>
      <c r="AE369" s="340"/>
      <c r="AF369" s="699" t="str">
        <f t="shared" si="170"/>
        <v/>
      </c>
      <c r="AG369" s="699" t="str">
        <f t="shared" si="159"/>
        <v/>
      </c>
      <c r="AH369" s="699" t="str">
        <f t="shared" si="171"/>
        <v/>
      </c>
      <c r="AI369" s="698" t="str">
        <f t="shared" si="161"/>
        <v/>
      </c>
      <c r="AJ369" s="698" t="str">
        <f t="shared" si="172"/>
        <v/>
      </c>
      <c r="AK369" s="699" t="str">
        <f t="shared" si="173"/>
        <v/>
      </c>
      <c r="AL369" s="699" t="str">
        <f t="shared" si="174"/>
        <v/>
      </c>
      <c r="AM369" s="699" t="str">
        <f t="shared" si="175"/>
        <v/>
      </c>
      <c r="AN369" s="698" t="str">
        <f t="shared" si="162"/>
        <v/>
      </c>
      <c r="AO369" s="698" t="str">
        <f t="shared" si="176"/>
        <v/>
      </c>
      <c r="AP369" s="699" t="str">
        <f t="shared" si="177"/>
        <v/>
      </c>
      <c r="AQ369" s="699" t="str">
        <f t="shared" si="178"/>
        <v/>
      </c>
      <c r="AR369" s="699" t="str">
        <f t="shared" si="179"/>
        <v/>
      </c>
      <c r="AS369" s="698" t="str">
        <f t="shared" si="163"/>
        <v/>
      </c>
      <c r="AT369" s="698" t="str">
        <f t="shared" si="153"/>
        <v/>
      </c>
      <c r="AU369" s="971"/>
      <c r="AV369" s="696"/>
      <c r="AW369" s="699" t="str">
        <f t="shared" si="154"/>
        <v/>
      </c>
      <c r="AX369" s="699" t="str">
        <f t="shared" si="155"/>
        <v/>
      </c>
      <c r="AY369" s="698" t="str">
        <f t="shared" si="156"/>
        <v/>
      </c>
      <c r="AZ369" s="698" t="str">
        <f t="shared" si="181"/>
        <v/>
      </c>
      <c r="BA369" s="971"/>
      <c r="BB369" s="699" t="str">
        <f t="shared" si="182"/>
        <v/>
      </c>
      <c r="BC369" s="699" t="str">
        <f t="shared" si="183"/>
        <v/>
      </c>
      <c r="BD369" s="699" t="str">
        <f t="shared" si="184"/>
        <v/>
      </c>
      <c r="BE369" s="698" t="str">
        <f t="shared" si="185"/>
        <v/>
      </c>
      <c r="BF369" s="698" t="str">
        <f t="shared" si="186"/>
        <v/>
      </c>
      <c r="BG369" s="971"/>
      <c r="BH369" s="971"/>
      <c r="BI369" s="971"/>
      <c r="BJ369" s="971"/>
      <c r="BK369" s="971"/>
      <c r="BL369" s="971"/>
      <c r="BM369" s="971"/>
      <c r="BN369" s="698"/>
      <c r="BO369" s="971"/>
      <c r="BP369" s="971"/>
      <c r="BQ369" s="971"/>
      <c r="BR369" s="971"/>
      <c r="BS369" s="971"/>
      <c r="BT369" s="971"/>
      <c r="BU369" s="971"/>
      <c r="BV369" s="971"/>
      <c r="BW369" s="971"/>
      <c r="BX369" s="971"/>
      <c r="BY369" s="971"/>
      <c r="BZ369" s="971"/>
    </row>
    <row r="370" spans="6:78" s="68" customFormat="1" x14ac:dyDescent="0.2">
      <c r="F370" s="340"/>
      <c r="G370" s="260"/>
      <c r="H370" s="261"/>
      <c r="I370" s="261"/>
      <c r="J370" s="260"/>
      <c r="K370" s="696">
        <f t="shared" si="180"/>
        <v>297</v>
      </c>
      <c r="L370" s="340"/>
      <c r="M370" s="340"/>
      <c r="N370" s="340"/>
      <c r="O370" s="699" t="str">
        <f t="shared" si="164"/>
        <v/>
      </c>
      <c r="P370" s="699" t="str">
        <f t="shared" si="165"/>
        <v/>
      </c>
      <c r="Q370" s="698" t="str">
        <f t="shared" si="190"/>
        <v/>
      </c>
      <c r="R370" s="698" t="str">
        <f t="shared" si="187"/>
        <v/>
      </c>
      <c r="S370" s="699" t="str">
        <f t="shared" si="166"/>
        <v/>
      </c>
      <c r="T370" s="699" t="str">
        <f t="shared" si="167"/>
        <v/>
      </c>
      <c r="U370" s="698" t="str">
        <f t="shared" si="157"/>
        <v/>
      </c>
      <c r="V370" s="698" t="str">
        <f t="shared" si="188"/>
        <v/>
      </c>
      <c r="W370" s="699" t="str">
        <f t="shared" si="168"/>
        <v/>
      </c>
      <c r="X370" s="699" t="str">
        <f t="shared" si="169"/>
        <v/>
      </c>
      <c r="Y370" s="698" t="str">
        <f t="shared" si="158"/>
        <v/>
      </c>
      <c r="Z370" s="698" t="str">
        <f t="shared" si="189"/>
        <v/>
      </c>
      <c r="AB370" s="696" t="str">
        <f t="shared" si="160"/>
        <v/>
      </c>
      <c r="AC370" s="340"/>
      <c r="AD370" s="340"/>
      <c r="AE370" s="340"/>
      <c r="AF370" s="699" t="str">
        <f t="shared" si="170"/>
        <v/>
      </c>
      <c r="AG370" s="699" t="str">
        <f t="shared" si="159"/>
        <v/>
      </c>
      <c r="AH370" s="699" t="str">
        <f t="shared" si="171"/>
        <v/>
      </c>
      <c r="AI370" s="698" t="str">
        <f t="shared" si="161"/>
        <v/>
      </c>
      <c r="AJ370" s="698" t="str">
        <f t="shared" si="172"/>
        <v/>
      </c>
      <c r="AK370" s="699" t="str">
        <f t="shared" si="173"/>
        <v/>
      </c>
      <c r="AL370" s="699" t="str">
        <f t="shared" si="174"/>
        <v/>
      </c>
      <c r="AM370" s="699" t="str">
        <f t="shared" si="175"/>
        <v/>
      </c>
      <c r="AN370" s="698" t="str">
        <f t="shared" si="162"/>
        <v/>
      </c>
      <c r="AO370" s="698" t="str">
        <f t="shared" si="176"/>
        <v/>
      </c>
      <c r="AP370" s="699" t="str">
        <f t="shared" si="177"/>
        <v/>
      </c>
      <c r="AQ370" s="699" t="str">
        <f t="shared" si="178"/>
        <v/>
      </c>
      <c r="AR370" s="699" t="str">
        <f t="shared" si="179"/>
        <v/>
      </c>
      <c r="AS370" s="698" t="str">
        <f t="shared" si="163"/>
        <v/>
      </c>
      <c r="AT370" s="698" t="str">
        <f t="shared" si="153"/>
        <v/>
      </c>
      <c r="AU370" s="971"/>
      <c r="AV370" s="696"/>
      <c r="AW370" s="699" t="str">
        <f t="shared" si="154"/>
        <v/>
      </c>
      <c r="AX370" s="699" t="str">
        <f t="shared" si="155"/>
        <v/>
      </c>
      <c r="AY370" s="698" t="str">
        <f t="shared" si="156"/>
        <v/>
      </c>
      <c r="AZ370" s="698" t="str">
        <f t="shared" si="181"/>
        <v/>
      </c>
      <c r="BA370" s="971"/>
      <c r="BB370" s="699" t="str">
        <f t="shared" si="182"/>
        <v/>
      </c>
      <c r="BC370" s="699" t="str">
        <f t="shared" si="183"/>
        <v/>
      </c>
      <c r="BD370" s="699" t="str">
        <f t="shared" si="184"/>
        <v/>
      </c>
      <c r="BE370" s="698" t="str">
        <f t="shared" si="185"/>
        <v/>
      </c>
      <c r="BF370" s="698" t="str">
        <f t="shared" si="186"/>
        <v/>
      </c>
      <c r="BG370" s="971"/>
      <c r="BH370" s="971"/>
      <c r="BI370" s="971"/>
      <c r="BJ370" s="971"/>
      <c r="BK370" s="971"/>
      <c r="BL370" s="971"/>
      <c r="BM370" s="971"/>
      <c r="BN370" s="698"/>
      <c r="BO370" s="971"/>
      <c r="BP370" s="971"/>
      <c r="BQ370" s="971"/>
      <c r="BR370" s="971"/>
      <c r="BS370" s="971"/>
      <c r="BT370" s="971"/>
      <c r="BU370" s="971"/>
      <c r="BV370" s="971"/>
      <c r="BW370" s="971"/>
      <c r="BX370" s="971"/>
      <c r="BY370" s="971"/>
      <c r="BZ370" s="971"/>
    </row>
    <row r="371" spans="6:78" s="68" customFormat="1" x14ac:dyDescent="0.2">
      <c r="F371" s="340"/>
      <c r="G371" s="260"/>
      <c r="H371" s="261"/>
      <c r="I371" s="261"/>
      <c r="J371" s="260"/>
      <c r="K371" s="696">
        <f t="shared" si="180"/>
        <v>298</v>
      </c>
      <c r="L371" s="340"/>
      <c r="M371" s="340"/>
      <c r="N371" s="340"/>
      <c r="O371" s="699" t="str">
        <f t="shared" si="164"/>
        <v/>
      </c>
      <c r="P371" s="699" t="str">
        <f t="shared" si="165"/>
        <v/>
      </c>
      <c r="Q371" s="698" t="str">
        <f t="shared" si="190"/>
        <v/>
      </c>
      <c r="R371" s="698" t="str">
        <f t="shared" si="187"/>
        <v/>
      </c>
      <c r="S371" s="699" t="str">
        <f t="shared" si="166"/>
        <v/>
      </c>
      <c r="T371" s="699" t="str">
        <f t="shared" si="167"/>
        <v/>
      </c>
      <c r="U371" s="698" t="str">
        <f t="shared" si="157"/>
        <v/>
      </c>
      <c r="V371" s="698" t="str">
        <f t="shared" si="188"/>
        <v/>
      </c>
      <c r="W371" s="699" t="str">
        <f t="shared" si="168"/>
        <v/>
      </c>
      <c r="X371" s="699" t="str">
        <f t="shared" si="169"/>
        <v/>
      </c>
      <c r="Y371" s="698" t="str">
        <f t="shared" si="158"/>
        <v/>
      </c>
      <c r="Z371" s="698" t="str">
        <f t="shared" si="189"/>
        <v/>
      </c>
      <c r="AB371" s="696" t="str">
        <f t="shared" si="160"/>
        <v/>
      </c>
      <c r="AC371" s="340"/>
      <c r="AD371" s="340"/>
      <c r="AE371" s="340"/>
      <c r="AF371" s="699" t="str">
        <f t="shared" si="170"/>
        <v/>
      </c>
      <c r="AG371" s="699" t="str">
        <f t="shared" si="159"/>
        <v/>
      </c>
      <c r="AH371" s="699" t="str">
        <f t="shared" si="171"/>
        <v/>
      </c>
      <c r="AI371" s="698" t="str">
        <f t="shared" si="161"/>
        <v/>
      </c>
      <c r="AJ371" s="698" t="str">
        <f t="shared" si="172"/>
        <v/>
      </c>
      <c r="AK371" s="699" t="str">
        <f t="shared" si="173"/>
        <v/>
      </c>
      <c r="AL371" s="699" t="str">
        <f t="shared" si="174"/>
        <v/>
      </c>
      <c r="AM371" s="699" t="str">
        <f t="shared" si="175"/>
        <v/>
      </c>
      <c r="AN371" s="698" t="str">
        <f t="shared" si="162"/>
        <v/>
      </c>
      <c r="AO371" s="698" t="str">
        <f t="shared" si="176"/>
        <v/>
      </c>
      <c r="AP371" s="699" t="str">
        <f t="shared" si="177"/>
        <v/>
      </c>
      <c r="AQ371" s="699" t="str">
        <f t="shared" si="178"/>
        <v/>
      </c>
      <c r="AR371" s="699" t="str">
        <f t="shared" si="179"/>
        <v/>
      </c>
      <c r="AS371" s="698" t="str">
        <f t="shared" si="163"/>
        <v/>
      </c>
      <c r="AT371" s="698" t="str">
        <f t="shared" si="153"/>
        <v/>
      </c>
      <c r="AU371" s="971"/>
      <c r="AV371" s="696"/>
      <c r="AW371" s="699" t="str">
        <f t="shared" si="154"/>
        <v/>
      </c>
      <c r="AX371" s="699" t="str">
        <f t="shared" si="155"/>
        <v/>
      </c>
      <c r="AY371" s="698" t="str">
        <f t="shared" si="156"/>
        <v/>
      </c>
      <c r="AZ371" s="698" t="str">
        <f t="shared" si="181"/>
        <v/>
      </c>
      <c r="BA371" s="971"/>
      <c r="BB371" s="699" t="str">
        <f t="shared" si="182"/>
        <v/>
      </c>
      <c r="BC371" s="699" t="str">
        <f t="shared" si="183"/>
        <v/>
      </c>
      <c r="BD371" s="699" t="str">
        <f t="shared" si="184"/>
        <v/>
      </c>
      <c r="BE371" s="698" t="str">
        <f t="shared" si="185"/>
        <v/>
      </c>
      <c r="BF371" s="698" t="str">
        <f t="shared" si="186"/>
        <v/>
      </c>
      <c r="BG371" s="971"/>
      <c r="BH371" s="971"/>
      <c r="BI371" s="971"/>
      <c r="BJ371" s="971"/>
      <c r="BK371" s="971"/>
      <c r="BL371" s="971"/>
      <c r="BM371" s="971"/>
      <c r="BN371" s="698"/>
      <c r="BO371" s="971"/>
      <c r="BP371" s="971"/>
      <c r="BQ371" s="971"/>
      <c r="BR371" s="971"/>
      <c r="BS371" s="971"/>
      <c r="BT371" s="971"/>
      <c r="BU371" s="971"/>
      <c r="BV371" s="971"/>
      <c r="BW371" s="971"/>
      <c r="BX371" s="971"/>
      <c r="BY371" s="971"/>
      <c r="BZ371" s="971"/>
    </row>
    <row r="372" spans="6:78" s="68" customFormat="1" x14ac:dyDescent="0.2">
      <c r="F372" s="340"/>
      <c r="G372" s="260"/>
      <c r="H372" s="261"/>
      <c r="I372" s="261"/>
      <c r="J372" s="260"/>
      <c r="K372" s="696">
        <f t="shared" si="180"/>
        <v>299</v>
      </c>
      <c r="L372" s="340"/>
      <c r="M372" s="340"/>
      <c r="N372" s="340"/>
      <c r="O372" s="699" t="str">
        <f t="shared" si="164"/>
        <v/>
      </c>
      <c r="P372" s="699" t="str">
        <f t="shared" si="165"/>
        <v/>
      </c>
      <c r="Q372" s="698" t="str">
        <f t="shared" si="190"/>
        <v/>
      </c>
      <c r="R372" s="698" t="str">
        <f t="shared" si="187"/>
        <v/>
      </c>
      <c r="S372" s="699" t="str">
        <f t="shared" si="166"/>
        <v/>
      </c>
      <c r="T372" s="699" t="str">
        <f t="shared" si="167"/>
        <v/>
      </c>
      <c r="U372" s="698" t="str">
        <f t="shared" si="157"/>
        <v/>
      </c>
      <c r="V372" s="698" t="str">
        <f t="shared" si="188"/>
        <v/>
      </c>
      <c r="W372" s="699" t="str">
        <f t="shared" si="168"/>
        <v/>
      </c>
      <c r="X372" s="699" t="str">
        <f t="shared" si="169"/>
        <v/>
      </c>
      <c r="Y372" s="698" t="str">
        <f t="shared" si="158"/>
        <v/>
      </c>
      <c r="Z372" s="698" t="str">
        <f t="shared" si="189"/>
        <v/>
      </c>
      <c r="AB372" s="696" t="str">
        <f t="shared" si="160"/>
        <v/>
      </c>
      <c r="AC372" s="340"/>
      <c r="AD372" s="340"/>
      <c r="AE372" s="340"/>
      <c r="AF372" s="699" t="str">
        <f t="shared" si="170"/>
        <v/>
      </c>
      <c r="AG372" s="699" t="str">
        <f t="shared" si="159"/>
        <v/>
      </c>
      <c r="AH372" s="699" t="str">
        <f t="shared" si="171"/>
        <v/>
      </c>
      <c r="AI372" s="698" t="str">
        <f t="shared" si="161"/>
        <v/>
      </c>
      <c r="AJ372" s="698" t="str">
        <f t="shared" si="172"/>
        <v/>
      </c>
      <c r="AK372" s="699" t="str">
        <f t="shared" si="173"/>
        <v/>
      </c>
      <c r="AL372" s="699" t="str">
        <f t="shared" si="174"/>
        <v/>
      </c>
      <c r="AM372" s="699" t="str">
        <f t="shared" si="175"/>
        <v/>
      </c>
      <c r="AN372" s="698" t="str">
        <f t="shared" si="162"/>
        <v/>
      </c>
      <c r="AO372" s="698" t="str">
        <f t="shared" si="176"/>
        <v/>
      </c>
      <c r="AP372" s="699" t="str">
        <f t="shared" si="177"/>
        <v/>
      </c>
      <c r="AQ372" s="699" t="str">
        <f t="shared" si="178"/>
        <v/>
      </c>
      <c r="AR372" s="699" t="str">
        <f t="shared" si="179"/>
        <v/>
      </c>
      <c r="AS372" s="698" t="str">
        <f t="shared" si="163"/>
        <v/>
      </c>
      <c r="AT372" s="698" t="str">
        <f t="shared" si="153"/>
        <v/>
      </c>
      <c r="AU372" s="971"/>
      <c r="AV372" s="696"/>
      <c r="AW372" s="699" t="str">
        <f t="shared" si="154"/>
        <v/>
      </c>
      <c r="AX372" s="699" t="str">
        <f t="shared" si="155"/>
        <v/>
      </c>
      <c r="AY372" s="698" t="str">
        <f t="shared" si="156"/>
        <v/>
      </c>
      <c r="AZ372" s="698" t="str">
        <f t="shared" si="181"/>
        <v/>
      </c>
      <c r="BA372" s="971"/>
      <c r="BB372" s="699" t="str">
        <f t="shared" si="182"/>
        <v/>
      </c>
      <c r="BC372" s="699" t="str">
        <f t="shared" si="183"/>
        <v/>
      </c>
      <c r="BD372" s="699" t="str">
        <f t="shared" si="184"/>
        <v/>
      </c>
      <c r="BE372" s="698" t="str">
        <f t="shared" si="185"/>
        <v/>
      </c>
      <c r="BF372" s="698" t="str">
        <f t="shared" si="186"/>
        <v/>
      </c>
      <c r="BG372" s="971"/>
      <c r="BH372" s="971"/>
      <c r="BI372" s="971"/>
      <c r="BJ372" s="971"/>
      <c r="BK372" s="971"/>
      <c r="BL372" s="971"/>
      <c r="BM372" s="971"/>
      <c r="BN372" s="698"/>
      <c r="BO372" s="971"/>
      <c r="BP372" s="971"/>
      <c r="BQ372" s="971"/>
      <c r="BR372" s="971"/>
      <c r="BS372" s="971"/>
      <c r="BT372" s="971"/>
      <c r="BU372" s="971"/>
      <c r="BV372" s="971"/>
      <c r="BW372" s="971"/>
      <c r="BX372" s="971"/>
      <c r="BY372" s="971"/>
      <c r="BZ372" s="971"/>
    </row>
    <row r="373" spans="6:78" s="68" customFormat="1" x14ac:dyDescent="0.2">
      <c r="F373" s="340"/>
      <c r="G373" s="260"/>
      <c r="H373" s="261"/>
      <c r="I373" s="261"/>
      <c r="J373" s="260"/>
      <c r="K373" s="696">
        <f t="shared" si="180"/>
        <v>300</v>
      </c>
      <c r="L373" s="340"/>
      <c r="M373" s="340"/>
      <c r="N373" s="340"/>
      <c r="O373" s="699" t="str">
        <f t="shared" si="164"/>
        <v/>
      </c>
      <c r="P373" s="699" t="str">
        <f t="shared" si="165"/>
        <v/>
      </c>
      <c r="Q373" s="698" t="str">
        <f t="shared" si="190"/>
        <v/>
      </c>
      <c r="R373" s="698" t="str">
        <f t="shared" si="187"/>
        <v/>
      </c>
      <c r="S373" s="699" t="str">
        <f t="shared" si="166"/>
        <v/>
      </c>
      <c r="T373" s="699" t="str">
        <f t="shared" si="167"/>
        <v/>
      </c>
      <c r="U373" s="698" t="str">
        <f t="shared" si="157"/>
        <v/>
      </c>
      <c r="V373" s="698" t="str">
        <f t="shared" si="188"/>
        <v/>
      </c>
      <c r="W373" s="699" t="str">
        <f t="shared" si="168"/>
        <v/>
      </c>
      <c r="X373" s="699" t="str">
        <f t="shared" si="169"/>
        <v/>
      </c>
      <c r="Y373" s="698" t="str">
        <f t="shared" si="158"/>
        <v/>
      </c>
      <c r="Z373" s="698" t="str">
        <f t="shared" si="189"/>
        <v/>
      </c>
      <c r="AB373" s="696" t="str">
        <f t="shared" si="160"/>
        <v/>
      </c>
      <c r="AC373" s="340"/>
      <c r="AD373" s="340"/>
      <c r="AE373" s="340"/>
      <c r="AF373" s="699" t="str">
        <f t="shared" si="170"/>
        <v/>
      </c>
      <c r="AG373" s="699" t="str">
        <f t="shared" si="159"/>
        <v/>
      </c>
      <c r="AH373" s="699" t="str">
        <f t="shared" si="171"/>
        <v/>
      </c>
      <c r="AI373" s="698" t="str">
        <f t="shared" si="161"/>
        <v/>
      </c>
      <c r="AJ373" s="698" t="str">
        <f t="shared" si="172"/>
        <v/>
      </c>
      <c r="AK373" s="699" t="str">
        <f t="shared" si="173"/>
        <v/>
      </c>
      <c r="AL373" s="699" t="str">
        <f t="shared" si="174"/>
        <v/>
      </c>
      <c r="AM373" s="699" t="str">
        <f t="shared" si="175"/>
        <v/>
      </c>
      <c r="AN373" s="698" t="str">
        <f t="shared" si="162"/>
        <v/>
      </c>
      <c r="AO373" s="698" t="str">
        <f t="shared" si="176"/>
        <v/>
      </c>
      <c r="AP373" s="699" t="str">
        <f t="shared" si="177"/>
        <v/>
      </c>
      <c r="AQ373" s="699" t="str">
        <f t="shared" si="178"/>
        <v/>
      </c>
      <c r="AR373" s="699" t="str">
        <f t="shared" si="179"/>
        <v/>
      </c>
      <c r="AS373" s="698" t="str">
        <f t="shared" si="163"/>
        <v/>
      </c>
      <c r="AT373" s="698" t="str">
        <f t="shared" si="153"/>
        <v/>
      </c>
      <c r="AU373" s="971"/>
      <c r="AV373" s="696"/>
      <c r="AW373" s="699" t="str">
        <f t="shared" si="154"/>
        <v/>
      </c>
      <c r="AX373" s="699" t="str">
        <f t="shared" si="155"/>
        <v/>
      </c>
      <c r="AY373" s="698" t="str">
        <f t="shared" si="156"/>
        <v/>
      </c>
      <c r="AZ373" s="698" t="str">
        <f t="shared" si="181"/>
        <v/>
      </c>
      <c r="BA373" s="971"/>
      <c r="BB373" s="699" t="str">
        <f t="shared" si="182"/>
        <v/>
      </c>
      <c r="BC373" s="699" t="str">
        <f t="shared" si="183"/>
        <v/>
      </c>
      <c r="BD373" s="699" t="str">
        <f t="shared" si="184"/>
        <v/>
      </c>
      <c r="BE373" s="698" t="str">
        <f t="shared" si="185"/>
        <v/>
      </c>
      <c r="BF373" s="698" t="str">
        <f t="shared" si="186"/>
        <v/>
      </c>
      <c r="BG373" s="971"/>
      <c r="BH373" s="971"/>
      <c r="BI373" s="971"/>
      <c r="BJ373" s="971"/>
      <c r="BK373" s="971"/>
      <c r="BL373" s="971"/>
      <c r="BM373" s="971"/>
      <c r="BN373" s="698"/>
      <c r="BO373" s="971"/>
      <c r="BP373" s="971"/>
      <c r="BQ373" s="971"/>
      <c r="BR373" s="971"/>
      <c r="BS373" s="971"/>
      <c r="BT373" s="971"/>
      <c r="BU373" s="971"/>
      <c r="BV373" s="971"/>
      <c r="BW373" s="971"/>
      <c r="BX373" s="971"/>
      <c r="BY373" s="971"/>
      <c r="BZ373" s="971"/>
    </row>
    <row r="374" spans="6:78" s="68" customFormat="1" x14ac:dyDescent="0.2">
      <c r="F374" s="340"/>
      <c r="G374" s="260"/>
      <c r="H374" s="261"/>
      <c r="I374" s="261"/>
      <c r="J374" s="260"/>
      <c r="K374" s="696">
        <f t="shared" si="180"/>
        <v>301</v>
      </c>
      <c r="L374" s="340"/>
      <c r="M374" s="340"/>
      <c r="N374" s="340"/>
      <c r="O374" s="699" t="str">
        <f t="shared" si="164"/>
        <v/>
      </c>
      <c r="P374" s="699" t="str">
        <f t="shared" si="165"/>
        <v/>
      </c>
      <c r="Q374" s="698" t="str">
        <f t="shared" si="190"/>
        <v/>
      </c>
      <c r="R374" s="698" t="str">
        <f t="shared" si="187"/>
        <v/>
      </c>
      <c r="S374" s="699" t="str">
        <f t="shared" si="166"/>
        <v/>
      </c>
      <c r="T374" s="699" t="str">
        <f t="shared" si="167"/>
        <v/>
      </c>
      <c r="U374" s="698" t="str">
        <f t="shared" si="157"/>
        <v/>
      </c>
      <c r="V374" s="698" t="str">
        <f t="shared" si="188"/>
        <v/>
      </c>
      <c r="W374" s="699" t="str">
        <f t="shared" si="168"/>
        <v/>
      </c>
      <c r="X374" s="699" t="str">
        <f t="shared" si="169"/>
        <v/>
      </c>
      <c r="Y374" s="698" t="str">
        <f t="shared" si="158"/>
        <v/>
      </c>
      <c r="Z374" s="698" t="str">
        <f t="shared" si="189"/>
        <v/>
      </c>
      <c r="AB374" s="696" t="str">
        <f t="shared" si="160"/>
        <v/>
      </c>
      <c r="AC374" s="340"/>
      <c r="AD374" s="340"/>
      <c r="AE374" s="340"/>
      <c r="AF374" s="699" t="str">
        <f t="shared" si="170"/>
        <v/>
      </c>
      <c r="AG374" s="699" t="str">
        <f t="shared" si="159"/>
        <v/>
      </c>
      <c r="AH374" s="699" t="str">
        <f t="shared" si="171"/>
        <v/>
      </c>
      <c r="AI374" s="698" t="str">
        <f t="shared" si="161"/>
        <v/>
      </c>
      <c r="AJ374" s="698" t="str">
        <f t="shared" si="172"/>
        <v/>
      </c>
      <c r="AK374" s="699" t="str">
        <f t="shared" si="173"/>
        <v/>
      </c>
      <c r="AL374" s="699" t="str">
        <f t="shared" si="174"/>
        <v/>
      </c>
      <c r="AM374" s="699" t="str">
        <f t="shared" si="175"/>
        <v/>
      </c>
      <c r="AN374" s="698" t="str">
        <f t="shared" si="162"/>
        <v/>
      </c>
      <c r="AO374" s="698" t="str">
        <f t="shared" si="176"/>
        <v/>
      </c>
      <c r="AP374" s="699" t="str">
        <f t="shared" si="177"/>
        <v/>
      </c>
      <c r="AQ374" s="699" t="str">
        <f t="shared" si="178"/>
        <v/>
      </c>
      <c r="AR374" s="699" t="str">
        <f t="shared" si="179"/>
        <v/>
      </c>
      <c r="AS374" s="698" t="str">
        <f t="shared" si="163"/>
        <v/>
      </c>
      <c r="AT374" s="698" t="str">
        <f t="shared" si="153"/>
        <v/>
      </c>
      <c r="AU374" s="971"/>
      <c r="AV374" s="696"/>
      <c r="AW374" s="699" t="str">
        <f t="shared" si="154"/>
        <v/>
      </c>
      <c r="AX374" s="699" t="str">
        <f t="shared" si="155"/>
        <v/>
      </c>
      <c r="AY374" s="698" t="str">
        <f t="shared" si="156"/>
        <v/>
      </c>
      <c r="AZ374" s="698" t="str">
        <f t="shared" si="181"/>
        <v/>
      </c>
      <c r="BA374" s="971"/>
      <c r="BB374" s="699" t="str">
        <f t="shared" si="182"/>
        <v/>
      </c>
      <c r="BC374" s="699" t="str">
        <f t="shared" si="183"/>
        <v/>
      </c>
      <c r="BD374" s="699" t="str">
        <f t="shared" si="184"/>
        <v/>
      </c>
      <c r="BE374" s="698" t="str">
        <f t="shared" si="185"/>
        <v/>
      </c>
      <c r="BF374" s="698" t="str">
        <f t="shared" si="186"/>
        <v/>
      </c>
      <c r="BG374" s="971"/>
      <c r="BH374" s="971"/>
      <c r="BI374" s="971"/>
      <c r="BJ374" s="971"/>
      <c r="BK374" s="971"/>
      <c r="BL374" s="971"/>
      <c r="BM374" s="971"/>
      <c r="BN374" s="698"/>
      <c r="BO374" s="971"/>
      <c r="BP374" s="971"/>
      <c r="BQ374" s="971"/>
      <c r="BR374" s="971"/>
      <c r="BS374" s="971"/>
      <c r="BT374" s="971"/>
      <c r="BU374" s="971"/>
      <c r="BV374" s="971"/>
      <c r="BW374" s="971"/>
      <c r="BX374" s="971"/>
      <c r="BY374" s="971"/>
      <c r="BZ374" s="971"/>
    </row>
    <row r="375" spans="6:78" s="68" customFormat="1" x14ac:dyDescent="0.2">
      <c r="F375" s="340"/>
      <c r="G375" s="260"/>
      <c r="H375" s="261"/>
      <c r="I375" s="261"/>
      <c r="J375" s="260"/>
      <c r="K375" s="696">
        <f t="shared" si="180"/>
        <v>302</v>
      </c>
      <c r="L375" s="340"/>
      <c r="M375" s="340"/>
      <c r="N375" s="340"/>
      <c r="O375" s="699" t="str">
        <f t="shared" si="164"/>
        <v/>
      </c>
      <c r="P375" s="699" t="str">
        <f t="shared" si="165"/>
        <v/>
      </c>
      <c r="Q375" s="698" t="str">
        <f t="shared" si="190"/>
        <v/>
      </c>
      <c r="R375" s="698" t="str">
        <f t="shared" si="187"/>
        <v/>
      </c>
      <c r="S375" s="699" t="str">
        <f t="shared" si="166"/>
        <v/>
      </c>
      <c r="T375" s="699" t="str">
        <f t="shared" si="167"/>
        <v/>
      </c>
      <c r="U375" s="698" t="str">
        <f t="shared" si="157"/>
        <v/>
      </c>
      <c r="V375" s="698" t="str">
        <f t="shared" si="188"/>
        <v/>
      </c>
      <c r="W375" s="699" t="str">
        <f t="shared" si="168"/>
        <v/>
      </c>
      <c r="X375" s="699" t="str">
        <f t="shared" si="169"/>
        <v/>
      </c>
      <c r="Y375" s="698" t="str">
        <f t="shared" si="158"/>
        <v/>
      </c>
      <c r="Z375" s="698" t="str">
        <f t="shared" si="189"/>
        <v/>
      </c>
      <c r="AB375" s="696" t="str">
        <f t="shared" si="160"/>
        <v/>
      </c>
      <c r="AC375" s="340"/>
      <c r="AD375" s="340"/>
      <c r="AE375" s="340"/>
      <c r="AF375" s="699" t="str">
        <f t="shared" si="170"/>
        <v/>
      </c>
      <c r="AG375" s="699" t="str">
        <f t="shared" si="159"/>
        <v/>
      </c>
      <c r="AH375" s="699" t="str">
        <f t="shared" si="171"/>
        <v/>
      </c>
      <c r="AI375" s="698" t="str">
        <f t="shared" si="161"/>
        <v/>
      </c>
      <c r="AJ375" s="698" t="str">
        <f t="shared" si="172"/>
        <v/>
      </c>
      <c r="AK375" s="699" t="str">
        <f t="shared" si="173"/>
        <v/>
      </c>
      <c r="AL375" s="699" t="str">
        <f t="shared" si="174"/>
        <v/>
      </c>
      <c r="AM375" s="699" t="str">
        <f t="shared" si="175"/>
        <v/>
      </c>
      <c r="AN375" s="698" t="str">
        <f t="shared" si="162"/>
        <v/>
      </c>
      <c r="AO375" s="698" t="str">
        <f t="shared" si="176"/>
        <v/>
      </c>
      <c r="AP375" s="699" t="str">
        <f t="shared" si="177"/>
        <v/>
      </c>
      <c r="AQ375" s="699" t="str">
        <f t="shared" si="178"/>
        <v/>
      </c>
      <c r="AR375" s="699" t="str">
        <f t="shared" si="179"/>
        <v/>
      </c>
      <c r="AS375" s="698" t="str">
        <f t="shared" si="163"/>
        <v/>
      </c>
      <c r="AT375" s="698" t="str">
        <f t="shared" si="153"/>
        <v/>
      </c>
      <c r="AU375" s="971"/>
      <c r="AV375" s="696"/>
      <c r="AW375" s="699" t="str">
        <f t="shared" si="154"/>
        <v/>
      </c>
      <c r="AX375" s="699" t="str">
        <f t="shared" si="155"/>
        <v/>
      </c>
      <c r="AY375" s="698" t="str">
        <f t="shared" si="156"/>
        <v/>
      </c>
      <c r="AZ375" s="698" t="str">
        <f t="shared" si="181"/>
        <v/>
      </c>
      <c r="BA375" s="971"/>
      <c r="BB375" s="699" t="str">
        <f t="shared" si="182"/>
        <v/>
      </c>
      <c r="BC375" s="699" t="str">
        <f t="shared" si="183"/>
        <v/>
      </c>
      <c r="BD375" s="699" t="str">
        <f t="shared" si="184"/>
        <v/>
      </c>
      <c r="BE375" s="698" t="str">
        <f t="shared" si="185"/>
        <v/>
      </c>
      <c r="BF375" s="698" t="str">
        <f t="shared" si="186"/>
        <v/>
      </c>
      <c r="BG375" s="971"/>
      <c r="BH375" s="971"/>
      <c r="BI375" s="971"/>
      <c r="BJ375" s="971"/>
      <c r="BK375" s="971"/>
      <c r="BL375" s="971"/>
      <c r="BM375" s="971"/>
      <c r="BN375" s="698"/>
      <c r="BO375" s="971"/>
      <c r="BP375" s="971"/>
      <c r="BQ375" s="971"/>
      <c r="BR375" s="971"/>
      <c r="BS375" s="971"/>
      <c r="BT375" s="971"/>
      <c r="BU375" s="971"/>
      <c r="BV375" s="971"/>
      <c r="BW375" s="971"/>
      <c r="BX375" s="971"/>
      <c r="BY375" s="971"/>
      <c r="BZ375" s="971"/>
    </row>
    <row r="376" spans="6:78" s="68" customFormat="1" x14ac:dyDescent="0.2">
      <c r="F376" s="340"/>
      <c r="G376" s="260"/>
      <c r="H376" s="261"/>
      <c r="I376" s="261"/>
      <c r="J376" s="260"/>
      <c r="K376" s="696">
        <f t="shared" si="180"/>
        <v>303</v>
      </c>
      <c r="L376" s="340"/>
      <c r="M376" s="340"/>
      <c r="N376" s="340"/>
      <c r="O376" s="699" t="str">
        <f t="shared" si="164"/>
        <v/>
      </c>
      <c r="P376" s="699" t="str">
        <f t="shared" si="165"/>
        <v/>
      </c>
      <c r="Q376" s="698" t="str">
        <f t="shared" si="190"/>
        <v/>
      </c>
      <c r="R376" s="698" t="str">
        <f t="shared" si="187"/>
        <v/>
      </c>
      <c r="S376" s="699" t="str">
        <f t="shared" si="166"/>
        <v/>
      </c>
      <c r="T376" s="699" t="str">
        <f t="shared" si="167"/>
        <v/>
      </c>
      <c r="U376" s="698" t="str">
        <f t="shared" si="157"/>
        <v/>
      </c>
      <c r="V376" s="698" t="str">
        <f t="shared" si="188"/>
        <v/>
      </c>
      <c r="W376" s="699" t="str">
        <f t="shared" si="168"/>
        <v/>
      </c>
      <c r="X376" s="699" t="str">
        <f t="shared" si="169"/>
        <v/>
      </c>
      <c r="Y376" s="698" t="str">
        <f t="shared" si="158"/>
        <v/>
      </c>
      <c r="Z376" s="698" t="str">
        <f t="shared" si="189"/>
        <v/>
      </c>
      <c r="AB376" s="696" t="str">
        <f t="shared" si="160"/>
        <v/>
      </c>
      <c r="AC376" s="340"/>
      <c r="AD376" s="340"/>
      <c r="AE376" s="340"/>
      <c r="AF376" s="699" t="str">
        <f t="shared" si="170"/>
        <v/>
      </c>
      <c r="AG376" s="699" t="str">
        <f t="shared" si="159"/>
        <v/>
      </c>
      <c r="AH376" s="699" t="str">
        <f t="shared" si="171"/>
        <v/>
      </c>
      <c r="AI376" s="698" t="str">
        <f t="shared" si="161"/>
        <v/>
      </c>
      <c r="AJ376" s="698" t="str">
        <f t="shared" si="172"/>
        <v/>
      </c>
      <c r="AK376" s="699" t="str">
        <f t="shared" si="173"/>
        <v/>
      </c>
      <c r="AL376" s="699" t="str">
        <f t="shared" si="174"/>
        <v/>
      </c>
      <c r="AM376" s="699" t="str">
        <f t="shared" si="175"/>
        <v/>
      </c>
      <c r="AN376" s="698" t="str">
        <f t="shared" si="162"/>
        <v/>
      </c>
      <c r="AO376" s="698" t="str">
        <f t="shared" si="176"/>
        <v/>
      </c>
      <c r="AP376" s="699" t="str">
        <f t="shared" si="177"/>
        <v/>
      </c>
      <c r="AQ376" s="699" t="str">
        <f t="shared" si="178"/>
        <v/>
      </c>
      <c r="AR376" s="699" t="str">
        <f t="shared" si="179"/>
        <v/>
      </c>
      <c r="AS376" s="698" t="str">
        <f t="shared" si="163"/>
        <v/>
      </c>
      <c r="AT376" s="698" t="str">
        <f t="shared" si="153"/>
        <v/>
      </c>
      <c r="AU376" s="971"/>
      <c r="AV376" s="696"/>
      <c r="AW376" s="699" t="str">
        <f t="shared" si="154"/>
        <v/>
      </c>
      <c r="AX376" s="699" t="str">
        <f t="shared" si="155"/>
        <v/>
      </c>
      <c r="AY376" s="698" t="str">
        <f t="shared" si="156"/>
        <v/>
      </c>
      <c r="AZ376" s="698" t="str">
        <f t="shared" si="181"/>
        <v/>
      </c>
      <c r="BA376" s="971"/>
      <c r="BB376" s="699" t="str">
        <f t="shared" si="182"/>
        <v/>
      </c>
      <c r="BC376" s="699" t="str">
        <f t="shared" si="183"/>
        <v/>
      </c>
      <c r="BD376" s="699" t="str">
        <f t="shared" si="184"/>
        <v/>
      </c>
      <c r="BE376" s="698" t="str">
        <f t="shared" si="185"/>
        <v/>
      </c>
      <c r="BF376" s="698" t="str">
        <f t="shared" si="186"/>
        <v/>
      </c>
      <c r="BG376" s="971"/>
      <c r="BH376" s="971"/>
      <c r="BI376" s="971"/>
      <c r="BJ376" s="971"/>
      <c r="BK376" s="971"/>
      <c r="BL376" s="971"/>
      <c r="BM376" s="971"/>
      <c r="BN376" s="698"/>
      <c r="BO376" s="971"/>
      <c r="BP376" s="971"/>
      <c r="BQ376" s="971"/>
      <c r="BR376" s="971"/>
      <c r="BS376" s="971"/>
      <c r="BT376" s="971"/>
      <c r="BU376" s="971"/>
      <c r="BV376" s="971"/>
      <c r="BW376" s="971"/>
      <c r="BX376" s="971"/>
      <c r="BY376" s="971"/>
      <c r="BZ376" s="971"/>
    </row>
    <row r="377" spans="6:78" s="68" customFormat="1" x14ac:dyDescent="0.2">
      <c r="F377" s="340"/>
      <c r="G377" s="260"/>
      <c r="H377" s="261"/>
      <c r="I377" s="261"/>
      <c r="J377" s="260"/>
      <c r="K377" s="696">
        <f t="shared" si="180"/>
        <v>304</v>
      </c>
      <c r="L377" s="340"/>
      <c r="M377" s="340"/>
      <c r="N377" s="340"/>
      <c r="O377" s="699" t="str">
        <f t="shared" si="164"/>
        <v/>
      </c>
      <c r="P377" s="699" t="str">
        <f t="shared" si="165"/>
        <v/>
      </c>
      <c r="Q377" s="698" t="str">
        <f t="shared" si="190"/>
        <v/>
      </c>
      <c r="R377" s="698" t="str">
        <f t="shared" si="187"/>
        <v/>
      </c>
      <c r="S377" s="699" t="str">
        <f t="shared" si="166"/>
        <v/>
      </c>
      <c r="T377" s="699" t="str">
        <f t="shared" si="167"/>
        <v/>
      </c>
      <c r="U377" s="698" t="str">
        <f t="shared" si="157"/>
        <v/>
      </c>
      <c r="V377" s="698" t="str">
        <f t="shared" si="188"/>
        <v/>
      </c>
      <c r="W377" s="699" t="str">
        <f t="shared" si="168"/>
        <v/>
      </c>
      <c r="X377" s="699" t="str">
        <f t="shared" si="169"/>
        <v/>
      </c>
      <c r="Y377" s="698" t="str">
        <f t="shared" si="158"/>
        <v/>
      </c>
      <c r="Z377" s="698" t="str">
        <f t="shared" si="189"/>
        <v/>
      </c>
      <c r="AB377" s="696" t="str">
        <f t="shared" si="160"/>
        <v/>
      </c>
      <c r="AC377" s="340"/>
      <c r="AD377" s="340"/>
      <c r="AE377" s="340"/>
      <c r="AF377" s="699" t="str">
        <f t="shared" si="170"/>
        <v/>
      </c>
      <c r="AG377" s="699" t="str">
        <f t="shared" si="159"/>
        <v/>
      </c>
      <c r="AH377" s="699" t="str">
        <f t="shared" si="171"/>
        <v/>
      </c>
      <c r="AI377" s="698" t="str">
        <f t="shared" si="161"/>
        <v/>
      </c>
      <c r="AJ377" s="698" t="str">
        <f t="shared" si="172"/>
        <v/>
      </c>
      <c r="AK377" s="699" t="str">
        <f t="shared" si="173"/>
        <v/>
      </c>
      <c r="AL377" s="699" t="str">
        <f t="shared" si="174"/>
        <v/>
      </c>
      <c r="AM377" s="699" t="str">
        <f t="shared" si="175"/>
        <v/>
      </c>
      <c r="AN377" s="698" t="str">
        <f t="shared" si="162"/>
        <v/>
      </c>
      <c r="AO377" s="698" t="str">
        <f t="shared" si="176"/>
        <v/>
      </c>
      <c r="AP377" s="699" t="str">
        <f t="shared" si="177"/>
        <v/>
      </c>
      <c r="AQ377" s="699" t="str">
        <f t="shared" si="178"/>
        <v/>
      </c>
      <c r="AR377" s="699" t="str">
        <f t="shared" si="179"/>
        <v/>
      </c>
      <c r="AS377" s="698" t="str">
        <f t="shared" si="163"/>
        <v/>
      </c>
      <c r="AT377" s="698" t="str">
        <f t="shared" si="153"/>
        <v/>
      </c>
      <c r="AU377" s="971"/>
      <c r="AV377" s="696"/>
      <c r="AW377" s="699" t="str">
        <f t="shared" si="154"/>
        <v/>
      </c>
      <c r="AX377" s="699" t="str">
        <f t="shared" si="155"/>
        <v/>
      </c>
      <c r="AY377" s="698" t="str">
        <f t="shared" si="156"/>
        <v/>
      </c>
      <c r="AZ377" s="698" t="str">
        <f t="shared" si="181"/>
        <v/>
      </c>
      <c r="BA377" s="971"/>
      <c r="BB377" s="699" t="str">
        <f t="shared" si="182"/>
        <v/>
      </c>
      <c r="BC377" s="699" t="str">
        <f t="shared" si="183"/>
        <v/>
      </c>
      <c r="BD377" s="699" t="str">
        <f t="shared" si="184"/>
        <v/>
      </c>
      <c r="BE377" s="698" t="str">
        <f t="shared" si="185"/>
        <v/>
      </c>
      <c r="BF377" s="698" t="str">
        <f t="shared" si="186"/>
        <v/>
      </c>
      <c r="BG377" s="971"/>
      <c r="BH377" s="971"/>
      <c r="BI377" s="971"/>
      <c r="BJ377" s="971"/>
      <c r="BK377" s="971"/>
      <c r="BL377" s="971"/>
      <c r="BM377" s="971"/>
      <c r="BN377" s="698"/>
      <c r="BO377" s="971"/>
      <c r="BP377" s="971"/>
      <c r="BQ377" s="971"/>
      <c r="BR377" s="971"/>
      <c r="BS377" s="971"/>
      <c r="BT377" s="971"/>
      <c r="BU377" s="971"/>
      <c r="BV377" s="971"/>
      <c r="BW377" s="971"/>
      <c r="BX377" s="971"/>
      <c r="BY377" s="971"/>
      <c r="BZ377" s="971"/>
    </row>
    <row r="378" spans="6:78" s="68" customFormat="1" x14ac:dyDescent="0.2">
      <c r="F378" s="340"/>
      <c r="G378" s="260"/>
      <c r="H378" s="261"/>
      <c r="I378" s="261"/>
      <c r="J378" s="260"/>
      <c r="K378" s="696">
        <f t="shared" si="180"/>
        <v>305</v>
      </c>
      <c r="L378" s="340"/>
      <c r="M378" s="340"/>
      <c r="N378" s="340"/>
      <c r="O378" s="699" t="str">
        <f t="shared" si="164"/>
        <v/>
      </c>
      <c r="P378" s="699" t="str">
        <f t="shared" si="165"/>
        <v/>
      </c>
      <c r="Q378" s="698" t="str">
        <f t="shared" si="190"/>
        <v/>
      </c>
      <c r="R378" s="698" t="str">
        <f t="shared" si="187"/>
        <v/>
      </c>
      <c r="S378" s="699" t="str">
        <f t="shared" si="166"/>
        <v/>
      </c>
      <c r="T378" s="699" t="str">
        <f t="shared" si="167"/>
        <v/>
      </c>
      <c r="U378" s="698" t="str">
        <f t="shared" si="157"/>
        <v/>
      </c>
      <c r="V378" s="698" t="str">
        <f t="shared" si="188"/>
        <v/>
      </c>
      <c r="W378" s="699" t="str">
        <f t="shared" si="168"/>
        <v/>
      </c>
      <c r="X378" s="699" t="str">
        <f t="shared" si="169"/>
        <v/>
      </c>
      <c r="Y378" s="698" t="str">
        <f t="shared" si="158"/>
        <v/>
      </c>
      <c r="Z378" s="698" t="str">
        <f t="shared" si="189"/>
        <v/>
      </c>
      <c r="AB378" s="696" t="str">
        <f t="shared" si="160"/>
        <v/>
      </c>
      <c r="AC378" s="340"/>
      <c r="AD378" s="340"/>
      <c r="AE378" s="340"/>
      <c r="AF378" s="699" t="str">
        <f t="shared" si="170"/>
        <v/>
      </c>
      <c r="AG378" s="699" t="str">
        <f t="shared" si="159"/>
        <v/>
      </c>
      <c r="AH378" s="699" t="str">
        <f t="shared" si="171"/>
        <v/>
      </c>
      <c r="AI378" s="698" t="str">
        <f t="shared" si="161"/>
        <v/>
      </c>
      <c r="AJ378" s="698" t="str">
        <f t="shared" si="172"/>
        <v/>
      </c>
      <c r="AK378" s="699" t="str">
        <f t="shared" si="173"/>
        <v/>
      </c>
      <c r="AL378" s="699" t="str">
        <f t="shared" si="174"/>
        <v/>
      </c>
      <c r="AM378" s="699" t="str">
        <f t="shared" si="175"/>
        <v/>
      </c>
      <c r="AN378" s="698" t="str">
        <f t="shared" si="162"/>
        <v/>
      </c>
      <c r="AO378" s="698" t="str">
        <f t="shared" si="176"/>
        <v/>
      </c>
      <c r="AP378" s="699" t="str">
        <f t="shared" si="177"/>
        <v/>
      </c>
      <c r="AQ378" s="699" t="str">
        <f t="shared" si="178"/>
        <v/>
      </c>
      <c r="AR378" s="699" t="str">
        <f t="shared" si="179"/>
        <v/>
      </c>
      <c r="AS378" s="698" t="str">
        <f t="shared" si="163"/>
        <v/>
      </c>
      <c r="AT378" s="698" t="str">
        <f t="shared" ref="AT378:AT441" si="191">IFERROR((AP378+AQ378+AR378)*(1+$B$60)+$G$40+IF(MOD($K378-1,120)=0,$G$42,)+IF($B$36="havi",$B$34,)+IF($B$36="negyedéves",IF(MOD($K378-1,3)=0,$B$34,),)+IF($B$36="féléves",IF(MOD($K378-1,6)=0,$B$34,),)+IF($B$36="éves",IF(MOD($K378-1,12)=0,$B$34,),)+IF($B$68="havi",$B$66,)+IF($B$68="negyedéves",IF(MOD($K378-1,3)=0,$B$66,),)+IF($B$68="féléves",IF(MOD($K378-1,6)=0,$B$66,),)+IF($B$68="éves",IF(MOD($K378-1,12)=0,$B$66,),)-IF($K378=$C$78,$G$62*$C$81+$G$46/2,)-IF($K378=$C$79,$G$62*(1-$C$81)+$G$46/2,),"")</f>
        <v/>
      </c>
      <c r="AU378" s="971"/>
      <c r="AV378" s="696"/>
      <c r="AW378" s="699" t="str">
        <f t="shared" ref="AW378:AW441" si="192">IFERROR(IF(Q377&gt;1,PPMT($AW$71*365/360/12,$K378,$B$13,-$AY$73),""),"")</f>
        <v/>
      </c>
      <c r="AX378" s="699" t="str">
        <f t="shared" ref="AX378:AX441" si="193">IFERROR(IF(Q377&gt;1,IPMT($AW$71*365/360/12,$K378,$B$13,-$AY$73),""),"")</f>
        <v/>
      </c>
      <c r="AY378" s="698" t="str">
        <f t="shared" ref="AY378:AY441" si="194">IFERROR(AY377-AW378,"")</f>
        <v/>
      </c>
      <c r="AZ378" s="698" t="str">
        <f t="shared" si="181"/>
        <v/>
      </c>
      <c r="BA378" s="971"/>
      <c r="BB378" s="699" t="str">
        <f t="shared" si="182"/>
        <v/>
      </c>
      <c r="BC378" s="699" t="str">
        <f t="shared" si="183"/>
        <v/>
      </c>
      <c r="BD378" s="699" t="str">
        <f t="shared" si="184"/>
        <v/>
      </c>
      <c r="BE378" s="698" t="str">
        <f t="shared" si="185"/>
        <v/>
      </c>
      <c r="BF378" s="698" t="str">
        <f t="shared" si="186"/>
        <v/>
      </c>
      <c r="BG378" s="971"/>
      <c r="BH378" s="971"/>
      <c r="BI378" s="971"/>
      <c r="BJ378" s="971"/>
      <c r="BK378" s="971"/>
      <c r="BL378" s="971"/>
      <c r="BM378" s="971"/>
      <c r="BN378" s="698"/>
      <c r="BO378" s="971"/>
      <c r="BP378" s="971"/>
      <c r="BQ378" s="971"/>
      <c r="BR378" s="971"/>
      <c r="BS378" s="971"/>
      <c r="BT378" s="971"/>
      <c r="BU378" s="971"/>
      <c r="BV378" s="971"/>
      <c r="BW378" s="971"/>
      <c r="BX378" s="971"/>
      <c r="BY378" s="971"/>
      <c r="BZ378" s="971"/>
    </row>
    <row r="379" spans="6:78" s="68" customFormat="1" x14ac:dyDescent="0.2">
      <c r="F379" s="340"/>
      <c r="G379" s="260"/>
      <c r="H379" s="261"/>
      <c r="I379" s="261"/>
      <c r="J379" s="260"/>
      <c r="K379" s="696">
        <f t="shared" si="180"/>
        <v>306</v>
      </c>
      <c r="L379" s="340"/>
      <c r="M379" s="340"/>
      <c r="N379" s="340"/>
      <c r="O379" s="699" t="str">
        <f t="shared" si="164"/>
        <v/>
      </c>
      <c r="P379" s="699" t="str">
        <f t="shared" si="165"/>
        <v/>
      </c>
      <c r="Q379" s="698" t="str">
        <f t="shared" si="190"/>
        <v/>
      </c>
      <c r="R379" s="698" t="str">
        <f t="shared" si="187"/>
        <v/>
      </c>
      <c r="S379" s="699" t="str">
        <f t="shared" si="166"/>
        <v/>
      </c>
      <c r="T379" s="699" t="str">
        <f t="shared" si="167"/>
        <v/>
      </c>
      <c r="U379" s="698" t="str">
        <f t="shared" si="157"/>
        <v/>
      </c>
      <c r="V379" s="698" t="str">
        <f t="shared" si="188"/>
        <v/>
      </c>
      <c r="W379" s="699" t="str">
        <f t="shared" si="168"/>
        <v/>
      </c>
      <c r="X379" s="699" t="str">
        <f t="shared" si="169"/>
        <v/>
      </c>
      <c r="Y379" s="698" t="str">
        <f t="shared" si="158"/>
        <v/>
      </c>
      <c r="Z379" s="698" t="str">
        <f t="shared" si="189"/>
        <v/>
      </c>
      <c r="AB379" s="696" t="str">
        <f t="shared" si="160"/>
        <v/>
      </c>
      <c r="AC379" s="340"/>
      <c r="AD379" s="340"/>
      <c r="AE379" s="340"/>
      <c r="AF379" s="699" t="str">
        <f t="shared" si="170"/>
        <v/>
      </c>
      <c r="AG379" s="699" t="str">
        <f t="shared" si="159"/>
        <v/>
      </c>
      <c r="AH379" s="699" t="str">
        <f t="shared" si="171"/>
        <v/>
      </c>
      <c r="AI379" s="698" t="str">
        <f t="shared" si="161"/>
        <v/>
      </c>
      <c r="AJ379" s="698" t="str">
        <f t="shared" si="172"/>
        <v/>
      </c>
      <c r="AK379" s="699" t="str">
        <f t="shared" si="173"/>
        <v/>
      </c>
      <c r="AL379" s="699" t="str">
        <f t="shared" si="174"/>
        <v/>
      </c>
      <c r="AM379" s="699" t="str">
        <f t="shared" si="175"/>
        <v/>
      </c>
      <c r="AN379" s="698" t="str">
        <f t="shared" si="162"/>
        <v/>
      </c>
      <c r="AO379" s="698" t="str">
        <f t="shared" si="176"/>
        <v/>
      </c>
      <c r="AP379" s="699" t="str">
        <f t="shared" si="177"/>
        <v/>
      </c>
      <c r="AQ379" s="699" t="str">
        <f t="shared" si="178"/>
        <v/>
      </c>
      <c r="AR379" s="699" t="str">
        <f t="shared" si="179"/>
        <v/>
      </c>
      <c r="AS379" s="698" t="str">
        <f t="shared" si="163"/>
        <v/>
      </c>
      <c r="AT379" s="698" t="str">
        <f t="shared" si="191"/>
        <v/>
      </c>
      <c r="AU379" s="971"/>
      <c r="AV379" s="696"/>
      <c r="AW379" s="699" t="str">
        <f t="shared" si="192"/>
        <v/>
      </c>
      <c r="AX379" s="699" t="str">
        <f t="shared" si="193"/>
        <v/>
      </c>
      <c r="AY379" s="698" t="str">
        <f t="shared" si="194"/>
        <v/>
      </c>
      <c r="AZ379" s="698" t="str">
        <f t="shared" si="181"/>
        <v/>
      </c>
      <c r="BA379" s="971"/>
      <c r="BB379" s="699" t="str">
        <f t="shared" si="182"/>
        <v/>
      </c>
      <c r="BC379" s="699" t="str">
        <f t="shared" si="183"/>
        <v/>
      </c>
      <c r="BD379" s="699" t="str">
        <f t="shared" si="184"/>
        <v/>
      </c>
      <c r="BE379" s="698" t="str">
        <f t="shared" si="185"/>
        <v/>
      </c>
      <c r="BF379" s="698" t="str">
        <f t="shared" si="186"/>
        <v/>
      </c>
      <c r="BG379" s="971"/>
      <c r="BH379" s="971"/>
      <c r="BI379" s="971"/>
      <c r="BJ379" s="971"/>
      <c r="BK379" s="971"/>
      <c r="BL379" s="971"/>
      <c r="BM379" s="971"/>
      <c r="BN379" s="698"/>
      <c r="BO379" s="971"/>
      <c r="BP379" s="971"/>
      <c r="BQ379" s="971"/>
      <c r="BR379" s="971"/>
      <c r="BS379" s="971"/>
      <c r="BT379" s="971"/>
      <c r="BU379" s="971"/>
      <c r="BV379" s="971"/>
      <c r="BW379" s="971"/>
      <c r="BX379" s="971"/>
      <c r="BY379" s="971"/>
      <c r="BZ379" s="971"/>
    </row>
    <row r="380" spans="6:78" s="68" customFormat="1" x14ac:dyDescent="0.2">
      <c r="F380" s="340"/>
      <c r="G380" s="260"/>
      <c r="H380" s="261"/>
      <c r="I380" s="261"/>
      <c r="J380" s="260"/>
      <c r="K380" s="696">
        <f t="shared" si="180"/>
        <v>307</v>
      </c>
      <c r="L380" s="340"/>
      <c r="M380" s="340"/>
      <c r="N380" s="340"/>
      <c r="O380" s="699" t="str">
        <f t="shared" si="164"/>
        <v/>
      </c>
      <c r="P380" s="699" t="str">
        <f t="shared" si="165"/>
        <v/>
      </c>
      <c r="Q380" s="698" t="str">
        <f t="shared" si="190"/>
        <v/>
      </c>
      <c r="R380" s="698" t="str">
        <f t="shared" si="187"/>
        <v/>
      </c>
      <c r="S380" s="699" t="str">
        <f t="shared" si="166"/>
        <v/>
      </c>
      <c r="T380" s="699" t="str">
        <f t="shared" si="167"/>
        <v/>
      </c>
      <c r="U380" s="698" t="str">
        <f t="shared" si="157"/>
        <v/>
      </c>
      <c r="V380" s="698" t="str">
        <f t="shared" si="188"/>
        <v/>
      </c>
      <c r="W380" s="699" t="str">
        <f t="shared" si="168"/>
        <v/>
      </c>
      <c r="X380" s="699" t="str">
        <f t="shared" si="169"/>
        <v/>
      </c>
      <c r="Y380" s="698" t="str">
        <f t="shared" si="158"/>
        <v/>
      </c>
      <c r="Z380" s="698" t="str">
        <f t="shared" si="189"/>
        <v/>
      </c>
      <c r="AB380" s="696" t="str">
        <f t="shared" si="160"/>
        <v/>
      </c>
      <c r="AC380" s="340"/>
      <c r="AD380" s="340"/>
      <c r="AE380" s="340"/>
      <c r="AF380" s="699" t="str">
        <f t="shared" si="170"/>
        <v/>
      </c>
      <c r="AG380" s="699" t="str">
        <f t="shared" si="159"/>
        <v/>
      </c>
      <c r="AH380" s="699" t="str">
        <f t="shared" si="171"/>
        <v/>
      </c>
      <c r="AI380" s="698" t="str">
        <f t="shared" si="161"/>
        <v/>
      </c>
      <c r="AJ380" s="698" t="str">
        <f t="shared" si="172"/>
        <v/>
      </c>
      <c r="AK380" s="699" t="str">
        <f t="shared" si="173"/>
        <v/>
      </c>
      <c r="AL380" s="699" t="str">
        <f t="shared" si="174"/>
        <v/>
      </c>
      <c r="AM380" s="699" t="str">
        <f t="shared" si="175"/>
        <v/>
      </c>
      <c r="AN380" s="698" t="str">
        <f t="shared" si="162"/>
        <v/>
      </c>
      <c r="AO380" s="698" t="str">
        <f t="shared" si="176"/>
        <v/>
      </c>
      <c r="AP380" s="699" t="str">
        <f t="shared" si="177"/>
        <v/>
      </c>
      <c r="AQ380" s="699" t="str">
        <f t="shared" si="178"/>
        <v/>
      </c>
      <c r="AR380" s="699" t="str">
        <f t="shared" si="179"/>
        <v/>
      </c>
      <c r="AS380" s="698" t="str">
        <f t="shared" si="163"/>
        <v/>
      </c>
      <c r="AT380" s="698" t="str">
        <f t="shared" si="191"/>
        <v/>
      </c>
      <c r="AU380" s="971"/>
      <c r="AV380" s="696"/>
      <c r="AW380" s="699" t="str">
        <f t="shared" si="192"/>
        <v/>
      </c>
      <c r="AX380" s="699" t="str">
        <f t="shared" si="193"/>
        <v/>
      </c>
      <c r="AY380" s="698" t="str">
        <f t="shared" si="194"/>
        <v/>
      </c>
      <c r="AZ380" s="698" t="str">
        <f t="shared" si="181"/>
        <v/>
      </c>
      <c r="BA380" s="971"/>
      <c r="BB380" s="699" t="str">
        <f t="shared" si="182"/>
        <v/>
      </c>
      <c r="BC380" s="699" t="str">
        <f t="shared" si="183"/>
        <v/>
      </c>
      <c r="BD380" s="699" t="str">
        <f t="shared" si="184"/>
        <v/>
      </c>
      <c r="BE380" s="698" t="str">
        <f t="shared" si="185"/>
        <v/>
      </c>
      <c r="BF380" s="698" t="str">
        <f t="shared" si="186"/>
        <v/>
      </c>
      <c r="BG380" s="971"/>
      <c r="BH380" s="971"/>
      <c r="BI380" s="971"/>
      <c r="BJ380" s="971"/>
      <c r="BK380" s="971"/>
      <c r="BL380" s="971"/>
      <c r="BM380" s="971"/>
      <c r="BN380" s="698"/>
      <c r="BO380" s="971"/>
      <c r="BP380" s="971"/>
      <c r="BQ380" s="971"/>
      <c r="BR380" s="971"/>
      <c r="BS380" s="971"/>
      <c r="BT380" s="971"/>
      <c r="BU380" s="971"/>
      <c r="BV380" s="971"/>
      <c r="BW380" s="971"/>
      <c r="BX380" s="971"/>
      <c r="BY380" s="971"/>
      <c r="BZ380" s="971"/>
    </row>
    <row r="381" spans="6:78" s="68" customFormat="1" x14ac:dyDescent="0.2">
      <c r="F381" s="340"/>
      <c r="G381" s="260"/>
      <c r="H381" s="261"/>
      <c r="I381" s="261"/>
      <c r="J381" s="260"/>
      <c r="K381" s="696">
        <f t="shared" si="180"/>
        <v>308</v>
      </c>
      <c r="L381" s="340"/>
      <c r="M381" s="340"/>
      <c r="N381" s="340"/>
      <c r="O381" s="699" t="str">
        <f t="shared" si="164"/>
        <v/>
      </c>
      <c r="P381" s="699" t="str">
        <f t="shared" si="165"/>
        <v/>
      </c>
      <c r="Q381" s="698" t="str">
        <f t="shared" si="190"/>
        <v/>
      </c>
      <c r="R381" s="698" t="str">
        <f t="shared" si="187"/>
        <v/>
      </c>
      <c r="S381" s="699" t="str">
        <f t="shared" si="166"/>
        <v/>
      </c>
      <c r="T381" s="699" t="str">
        <f t="shared" si="167"/>
        <v/>
      </c>
      <c r="U381" s="698" t="str">
        <f t="shared" si="157"/>
        <v/>
      </c>
      <c r="V381" s="698" t="str">
        <f t="shared" si="188"/>
        <v/>
      </c>
      <c r="W381" s="699" t="str">
        <f t="shared" si="168"/>
        <v/>
      </c>
      <c r="X381" s="699" t="str">
        <f t="shared" si="169"/>
        <v/>
      </c>
      <c r="Y381" s="698" t="str">
        <f t="shared" si="158"/>
        <v/>
      </c>
      <c r="Z381" s="698" t="str">
        <f t="shared" si="189"/>
        <v/>
      </c>
      <c r="AB381" s="696" t="str">
        <f t="shared" si="160"/>
        <v/>
      </c>
      <c r="AC381" s="340"/>
      <c r="AD381" s="340"/>
      <c r="AE381" s="340"/>
      <c r="AF381" s="699" t="str">
        <f t="shared" si="170"/>
        <v/>
      </c>
      <c r="AG381" s="699" t="str">
        <f t="shared" si="159"/>
        <v/>
      </c>
      <c r="AH381" s="699" t="str">
        <f t="shared" si="171"/>
        <v/>
      </c>
      <c r="AI381" s="698" t="str">
        <f t="shared" si="161"/>
        <v/>
      </c>
      <c r="AJ381" s="698" t="str">
        <f t="shared" si="172"/>
        <v/>
      </c>
      <c r="AK381" s="699" t="str">
        <f t="shared" si="173"/>
        <v/>
      </c>
      <c r="AL381" s="699" t="str">
        <f t="shared" si="174"/>
        <v/>
      </c>
      <c r="AM381" s="699" t="str">
        <f t="shared" si="175"/>
        <v/>
      </c>
      <c r="AN381" s="698" t="str">
        <f t="shared" si="162"/>
        <v/>
      </c>
      <c r="AO381" s="698" t="str">
        <f t="shared" si="176"/>
        <v/>
      </c>
      <c r="AP381" s="699" t="str">
        <f t="shared" si="177"/>
        <v/>
      </c>
      <c r="AQ381" s="699" t="str">
        <f t="shared" si="178"/>
        <v/>
      </c>
      <c r="AR381" s="699" t="str">
        <f t="shared" si="179"/>
        <v/>
      </c>
      <c r="AS381" s="698" t="str">
        <f t="shared" si="163"/>
        <v/>
      </c>
      <c r="AT381" s="698" t="str">
        <f t="shared" si="191"/>
        <v/>
      </c>
      <c r="AU381" s="971"/>
      <c r="AV381" s="696"/>
      <c r="AW381" s="699" t="str">
        <f t="shared" si="192"/>
        <v/>
      </c>
      <c r="AX381" s="699" t="str">
        <f t="shared" si="193"/>
        <v/>
      </c>
      <c r="AY381" s="698" t="str">
        <f t="shared" si="194"/>
        <v/>
      </c>
      <c r="AZ381" s="698" t="str">
        <f t="shared" si="181"/>
        <v/>
      </c>
      <c r="BA381" s="971"/>
      <c r="BB381" s="699" t="str">
        <f t="shared" si="182"/>
        <v/>
      </c>
      <c r="BC381" s="699" t="str">
        <f t="shared" si="183"/>
        <v/>
      </c>
      <c r="BD381" s="699" t="str">
        <f t="shared" si="184"/>
        <v/>
      </c>
      <c r="BE381" s="698" t="str">
        <f t="shared" si="185"/>
        <v/>
      </c>
      <c r="BF381" s="698" t="str">
        <f t="shared" si="186"/>
        <v/>
      </c>
      <c r="BG381" s="971"/>
      <c r="BH381" s="971"/>
      <c r="BI381" s="971"/>
      <c r="BJ381" s="971"/>
      <c r="BK381" s="971"/>
      <c r="BL381" s="971"/>
      <c r="BM381" s="971"/>
      <c r="BN381" s="698"/>
      <c r="BO381" s="971"/>
      <c r="BP381" s="971"/>
      <c r="BQ381" s="971"/>
      <c r="BR381" s="971"/>
      <c r="BS381" s="971"/>
      <c r="BT381" s="971"/>
      <c r="BU381" s="971"/>
      <c r="BV381" s="971"/>
      <c r="BW381" s="971"/>
      <c r="BX381" s="971"/>
      <c r="BY381" s="971"/>
      <c r="BZ381" s="971"/>
    </row>
    <row r="382" spans="6:78" s="68" customFormat="1" x14ac:dyDescent="0.2">
      <c r="F382" s="340"/>
      <c r="G382" s="260"/>
      <c r="H382" s="261"/>
      <c r="I382" s="261"/>
      <c r="J382" s="260"/>
      <c r="K382" s="696">
        <f t="shared" si="180"/>
        <v>309</v>
      </c>
      <c r="L382" s="340"/>
      <c r="M382" s="340"/>
      <c r="N382" s="340"/>
      <c r="O382" s="699" t="str">
        <f t="shared" si="164"/>
        <v/>
      </c>
      <c r="P382" s="699" t="str">
        <f t="shared" si="165"/>
        <v/>
      </c>
      <c r="Q382" s="698" t="str">
        <f t="shared" si="190"/>
        <v/>
      </c>
      <c r="R382" s="698" t="str">
        <f t="shared" si="187"/>
        <v/>
      </c>
      <c r="S382" s="699" t="str">
        <f t="shared" si="166"/>
        <v/>
      </c>
      <c r="T382" s="699" t="str">
        <f t="shared" si="167"/>
        <v/>
      </c>
      <c r="U382" s="698" t="str">
        <f t="shared" si="157"/>
        <v/>
      </c>
      <c r="V382" s="698" t="str">
        <f t="shared" si="188"/>
        <v/>
      </c>
      <c r="W382" s="699" t="str">
        <f t="shared" si="168"/>
        <v/>
      </c>
      <c r="X382" s="699" t="str">
        <f t="shared" si="169"/>
        <v/>
      </c>
      <c r="Y382" s="698" t="str">
        <f t="shared" si="158"/>
        <v/>
      </c>
      <c r="Z382" s="698" t="str">
        <f t="shared" si="189"/>
        <v/>
      </c>
      <c r="AB382" s="696" t="str">
        <f t="shared" si="160"/>
        <v/>
      </c>
      <c r="AC382" s="340"/>
      <c r="AD382" s="340"/>
      <c r="AE382" s="340"/>
      <c r="AF382" s="699" t="str">
        <f t="shared" si="170"/>
        <v/>
      </c>
      <c r="AG382" s="699" t="str">
        <f t="shared" si="159"/>
        <v/>
      </c>
      <c r="AH382" s="699" t="str">
        <f t="shared" si="171"/>
        <v/>
      </c>
      <c r="AI382" s="698" t="str">
        <f t="shared" si="161"/>
        <v/>
      </c>
      <c r="AJ382" s="698" t="str">
        <f t="shared" si="172"/>
        <v/>
      </c>
      <c r="AK382" s="699" t="str">
        <f t="shared" si="173"/>
        <v/>
      </c>
      <c r="AL382" s="699" t="str">
        <f t="shared" si="174"/>
        <v/>
      </c>
      <c r="AM382" s="699" t="str">
        <f t="shared" si="175"/>
        <v/>
      </c>
      <c r="AN382" s="698" t="str">
        <f t="shared" si="162"/>
        <v/>
      </c>
      <c r="AO382" s="698" t="str">
        <f t="shared" si="176"/>
        <v/>
      </c>
      <c r="AP382" s="699" t="str">
        <f t="shared" si="177"/>
        <v/>
      </c>
      <c r="AQ382" s="699" t="str">
        <f t="shared" si="178"/>
        <v/>
      </c>
      <c r="AR382" s="699" t="str">
        <f t="shared" si="179"/>
        <v/>
      </c>
      <c r="AS382" s="698" t="str">
        <f t="shared" si="163"/>
        <v/>
      </c>
      <c r="AT382" s="698" t="str">
        <f t="shared" si="191"/>
        <v/>
      </c>
      <c r="AU382" s="971"/>
      <c r="AV382" s="696"/>
      <c r="AW382" s="699" t="str">
        <f t="shared" si="192"/>
        <v/>
      </c>
      <c r="AX382" s="699" t="str">
        <f t="shared" si="193"/>
        <v/>
      </c>
      <c r="AY382" s="698" t="str">
        <f t="shared" si="194"/>
        <v/>
      </c>
      <c r="AZ382" s="698" t="str">
        <f t="shared" si="181"/>
        <v/>
      </c>
      <c r="BA382" s="971"/>
      <c r="BB382" s="699" t="str">
        <f t="shared" si="182"/>
        <v/>
      </c>
      <c r="BC382" s="699" t="str">
        <f t="shared" si="183"/>
        <v/>
      </c>
      <c r="BD382" s="699" t="str">
        <f t="shared" si="184"/>
        <v/>
      </c>
      <c r="BE382" s="698" t="str">
        <f t="shared" si="185"/>
        <v/>
      </c>
      <c r="BF382" s="698" t="str">
        <f t="shared" si="186"/>
        <v/>
      </c>
      <c r="BG382" s="971"/>
      <c r="BH382" s="971"/>
      <c r="BI382" s="971"/>
      <c r="BJ382" s="971"/>
      <c r="BK382" s="971"/>
      <c r="BL382" s="971"/>
      <c r="BM382" s="971"/>
      <c r="BN382" s="698"/>
      <c r="BO382" s="971"/>
      <c r="BP382" s="971"/>
      <c r="BQ382" s="971"/>
      <c r="BR382" s="971"/>
      <c r="BS382" s="971"/>
      <c r="BT382" s="971"/>
      <c r="BU382" s="971"/>
      <c r="BV382" s="971"/>
      <c r="BW382" s="971"/>
      <c r="BX382" s="971"/>
      <c r="BY382" s="971"/>
      <c r="BZ382" s="971"/>
    </row>
    <row r="383" spans="6:78" s="68" customFormat="1" x14ac:dyDescent="0.2">
      <c r="F383" s="340"/>
      <c r="G383" s="260"/>
      <c r="H383" s="261"/>
      <c r="I383" s="261"/>
      <c r="J383" s="260"/>
      <c r="K383" s="696">
        <f t="shared" si="180"/>
        <v>310</v>
      </c>
      <c r="L383" s="340"/>
      <c r="M383" s="340"/>
      <c r="N383" s="340"/>
      <c r="O383" s="699" t="str">
        <f t="shared" si="164"/>
        <v/>
      </c>
      <c r="P383" s="699" t="str">
        <f t="shared" si="165"/>
        <v/>
      </c>
      <c r="Q383" s="698" t="str">
        <f t="shared" si="190"/>
        <v/>
      </c>
      <c r="R383" s="698" t="str">
        <f t="shared" si="187"/>
        <v/>
      </c>
      <c r="S383" s="699" t="str">
        <f t="shared" si="166"/>
        <v/>
      </c>
      <c r="T383" s="699" t="str">
        <f t="shared" si="167"/>
        <v/>
      </c>
      <c r="U383" s="698" t="str">
        <f t="shared" si="157"/>
        <v/>
      </c>
      <c r="V383" s="698" t="str">
        <f t="shared" si="188"/>
        <v/>
      </c>
      <c r="W383" s="699" t="str">
        <f t="shared" si="168"/>
        <v/>
      </c>
      <c r="X383" s="699" t="str">
        <f t="shared" si="169"/>
        <v/>
      </c>
      <c r="Y383" s="698" t="str">
        <f t="shared" si="158"/>
        <v/>
      </c>
      <c r="Z383" s="698" t="str">
        <f t="shared" si="189"/>
        <v/>
      </c>
      <c r="AB383" s="696" t="str">
        <f t="shared" si="160"/>
        <v/>
      </c>
      <c r="AC383" s="340"/>
      <c r="AD383" s="340"/>
      <c r="AE383" s="340"/>
      <c r="AF383" s="699" t="str">
        <f t="shared" si="170"/>
        <v/>
      </c>
      <c r="AG383" s="699" t="str">
        <f t="shared" si="159"/>
        <v/>
      </c>
      <c r="AH383" s="699" t="str">
        <f t="shared" si="171"/>
        <v/>
      </c>
      <c r="AI383" s="698" t="str">
        <f t="shared" si="161"/>
        <v/>
      </c>
      <c r="AJ383" s="698" t="str">
        <f t="shared" si="172"/>
        <v/>
      </c>
      <c r="AK383" s="699" t="str">
        <f t="shared" si="173"/>
        <v/>
      </c>
      <c r="AL383" s="699" t="str">
        <f t="shared" si="174"/>
        <v/>
      </c>
      <c r="AM383" s="699" t="str">
        <f t="shared" si="175"/>
        <v/>
      </c>
      <c r="AN383" s="698" t="str">
        <f t="shared" si="162"/>
        <v/>
      </c>
      <c r="AO383" s="698" t="str">
        <f t="shared" si="176"/>
        <v/>
      </c>
      <c r="AP383" s="699" t="str">
        <f t="shared" si="177"/>
        <v/>
      </c>
      <c r="AQ383" s="699" t="str">
        <f t="shared" si="178"/>
        <v/>
      </c>
      <c r="AR383" s="699" t="str">
        <f t="shared" si="179"/>
        <v/>
      </c>
      <c r="AS383" s="698" t="str">
        <f t="shared" si="163"/>
        <v/>
      </c>
      <c r="AT383" s="698" t="str">
        <f t="shared" si="191"/>
        <v/>
      </c>
      <c r="AU383" s="971"/>
      <c r="AV383" s="696"/>
      <c r="AW383" s="699" t="str">
        <f t="shared" si="192"/>
        <v/>
      </c>
      <c r="AX383" s="699" t="str">
        <f t="shared" si="193"/>
        <v/>
      </c>
      <c r="AY383" s="698" t="str">
        <f t="shared" si="194"/>
        <v/>
      </c>
      <c r="AZ383" s="698" t="str">
        <f t="shared" si="181"/>
        <v/>
      </c>
      <c r="BA383" s="971"/>
      <c r="BB383" s="699" t="str">
        <f t="shared" si="182"/>
        <v/>
      </c>
      <c r="BC383" s="699" t="str">
        <f t="shared" si="183"/>
        <v/>
      </c>
      <c r="BD383" s="699" t="str">
        <f t="shared" si="184"/>
        <v/>
      </c>
      <c r="BE383" s="698" t="str">
        <f t="shared" si="185"/>
        <v/>
      </c>
      <c r="BF383" s="698" t="str">
        <f t="shared" si="186"/>
        <v/>
      </c>
      <c r="BG383" s="971"/>
      <c r="BH383" s="971"/>
      <c r="BI383" s="971"/>
      <c r="BJ383" s="971"/>
      <c r="BK383" s="971"/>
      <c r="BL383" s="971"/>
      <c r="BM383" s="971"/>
      <c r="BN383" s="698"/>
      <c r="BO383" s="971"/>
      <c r="BP383" s="971"/>
      <c r="BQ383" s="971"/>
      <c r="BR383" s="971"/>
      <c r="BS383" s="971"/>
      <c r="BT383" s="971"/>
      <c r="BU383" s="971"/>
      <c r="BV383" s="971"/>
      <c r="BW383" s="971"/>
      <c r="BX383" s="971"/>
      <c r="BY383" s="971"/>
      <c r="BZ383" s="971"/>
    </row>
    <row r="384" spans="6:78" s="68" customFormat="1" x14ac:dyDescent="0.2">
      <c r="F384" s="340"/>
      <c r="G384" s="260"/>
      <c r="H384" s="261"/>
      <c r="I384" s="261"/>
      <c r="J384" s="260"/>
      <c r="K384" s="696">
        <f t="shared" si="180"/>
        <v>311</v>
      </c>
      <c r="L384" s="340"/>
      <c r="M384" s="340"/>
      <c r="N384" s="340"/>
      <c r="O384" s="699" t="str">
        <f t="shared" si="164"/>
        <v/>
      </c>
      <c r="P384" s="699" t="str">
        <f t="shared" si="165"/>
        <v/>
      </c>
      <c r="Q384" s="698" t="str">
        <f t="shared" si="190"/>
        <v/>
      </c>
      <c r="R384" s="698" t="str">
        <f t="shared" si="187"/>
        <v/>
      </c>
      <c r="S384" s="699" t="str">
        <f t="shared" si="166"/>
        <v/>
      </c>
      <c r="T384" s="699" t="str">
        <f t="shared" si="167"/>
        <v/>
      </c>
      <c r="U384" s="698" t="str">
        <f t="shared" si="157"/>
        <v/>
      </c>
      <c r="V384" s="698" t="str">
        <f t="shared" si="188"/>
        <v/>
      </c>
      <c r="W384" s="699" t="str">
        <f t="shared" si="168"/>
        <v/>
      </c>
      <c r="X384" s="699" t="str">
        <f t="shared" si="169"/>
        <v/>
      </c>
      <c r="Y384" s="698" t="str">
        <f t="shared" si="158"/>
        <v/>
      </c>
      <c r="Z384" s="698" t="str">
        <f t="shared" si="189"/>
        <v/>
      </c>
      <c r="AB384" s="696" t="str">
        <f t="shared" si="160"/>
        <v/>
      </c>
      <c r="AC384" s="340"/>
      <c r="AD384" s="340"/>
      <c r="AE384" s="340"/>
      <c r="AF384" s="699" t="str">
        <f t="shared" si="170"/>
        <v/>
      </c>
      <c r="AG384" s="699" t="str">
        <f t="shared" si="159"/>
        <v/>
      </c>
      <c r="AH384" s="699" t="str">
        <f t="shared" si="171"/>
        <v/>
      </c>
      <c r="AI384" s="698" t="str">
        <f t="shared" si="161"/>
        <v/>
      </c>
      <c r="AJ384" s="698" t="str">
        <f t="shared" si="172"/>
        <v/>
      </c>
      <c r="AK384" s="699" t="str">
        <f t="shared" si="173"/>
        <v/>
      </c>
      <c r="AL384" s="699" t="str">
        <f t="shared" si="174"/>
        <v/>
      </c>
      <c r="AM384" s="699" t="str">
        <f t="shared" si="175"/>
        <v/>
      </c>
      <c r="AN384" s="698" t="str">
        <f t="shared" si="162"/>
        <v/>
      </c>
      <c r="AO384" s="698" t="str">
        <f t="shared" si="176"/>
        <v/>
      </c>
      <c r="AP384" s="699" t="str">
        <f t="shared" si="177"/>
        <v/>
      </c>
      <c r="AQ384" s="699" t="str">
        <f t="shared" si="178"/>
        <v/>
      </c>
      <c r="AR384" s="699" t="str">
        <f t="shared" si="179"/>
        <v/>
      </c>
      <c r="AS384" s="698" t="str">
        <f t="shared" si="163"/>
        <v/>
      </c>
      <c r="AT384" s="698" t="str">
        <f t="shared" si="191"/>
        <v/>
      </c>
      <c r="AU384" s="971"/>
      <c r="AV384" s="696"/>
      <c r="AW384" s="699" t="str">
        <f t="shared" si="192"/>
        <v/>
      </c>
      <c r="AX384" s="699" t="str">
        <f t="shared" si="193"/>
        <v/>
      </c>
      <c r="AY384" s="698" t="str">
        <f t="shared" si="194"/>
        <v/>
      </c>
      <c r="AZ384" s="698" t="str">
        <f t="shared" si="181"/>
        <v/>
      </c>
      <c r="BA384" s="971"/>
      <c r="BB384" s="699" t="str">
        <f t="shared" si="182"/>
        <v/>
      </c>
      <c r="BC384" s="699" t="str">
        <f t="shared" si="183"/>
        <v/>
      </c>
      <c r="BD384" s="699" t="str">
        <f t="shared" si="184"/>
        <v/>
      </c>
      <c r="BE384" s="698" t="str">
        <f t="shared" si="185"/>
        <v/>
      </c>
      <c r="BF384" s="698" t="str">
        <f t="shared" si="186"/>
        <v/>
      </c>
      <c r="BG384" s="971"/>
      <c r="BH384" s="971"/>
      <c r="BI384" s="971"/>
      <c r="BJ384" s="971"/>
      <c r="BK384" s="971"/>
      <c r="BL384" s="971"/>
      <c r="BM384" s="971"/>
      <c r="BN384" s="698"/>
      <c r="BO384" s="971"/>
      <c r="BP384" s="971"/>
      <c r="BQ384" s="971"/>
      <c r="BR384" s="971"/>
      <c r="BS384" s="971"/>
      <c r="BT384" s="971"/>
      <c r="BU384" s="971"/>
      <c r="BV384" s="971"/>
      <c r="BW384" s="971"/>
      <c r="BX384" s="971"/>
      <c r="BY384" s="971"/>
      <c r="BZ384" s="971"/>
    </row>
    <row r="385" spans="6:78" s="68" customFormat="1" x14ac:dyDescent="0.2">
      <c r="F385" s="340"/>
      <c r="G385" s="260"/>
      <c r="H385" s="261"/>
      <c r="I385" s="261"/>
      <c r="J385" s="260"/>
      <c r="K385" s="696">
        <f t="shared" si="180"/>
        <v>312</v>
      </c>
      <c r="L385" s="340"/>
      <c r="M385" s="340"/>
      <c r="N385" s="340"/>
      <c r="O385" s="699" t="str">
        <f t="shared" si="164"/>
        <v/>
      </c>
      <c r="P385" s="699" t="str">
        <f t="shared" si="165"/>
        <v/>
      </c>
      <c r="Q385" s="698" t="str">
        <f t="shared" si="190"/>
        <v/>
      </c>
      <c r="R385" s="698" t="str">
        <f t="shared" si="187"/>
        <v/>
      </c>
      <c r="S385" s="699" t="str">
        <f t="shared" si="166"/>
        <v/>
      </c>
      <c r="T385" s="699" t="str">
        <f t="shared" si="167"/>
        <v/>
      </c>
      <c r="U385" s="698" t="str">
        <f t="shared" si="157"/>
        <v/>
      </c>
      <c r="V385" s="698" t="str">
        <f t="shared" si="188"/>
        <v/>
      </c>
      <c r="W385" s="699" t="str">
        <f t="shared" si="168"/>
        <v/>
      </c>
      <c r="X385" s="699" t="str">
        <f t="shared" si="169"/>
        <v/>
      </c>
      <c r="Y385" s="698" t="str">
        <f t="shared" si="158"/>
        <v/>
      </c>
      <c r="Z385" s="698" t="str">
        <f t="shared" si="189"/>
        <v/>
      </c>
      <c r="AB385" s="696" t="str">
        <f t="shared" si="160"/>
        <v/>
      </c>
      <c r="AC385" s="340"/>
      <c r="AD385" s="340"/>
      <c r="AE385" s="340"/>
      <c r="AF385" s="699" t="str">
        <f t="shared" si="170"/>
        <v/>
      </c>
      <c r="AG385" s="699" t="str">
        <f t="shared" si="159"/>
        <v/>
      </c>
      <c r="AH385" s="699" t="str">
        <f t="shared" si="171"/>
        <v/>
      </c>
      <c r="AI385" s="698" t="str">
        <f t="shared" si="161"/>
        <v/>
      </c>
      <c r="AJ385" s="698" t="str">
        <f t="shared" si="172"/>
        <v/>
      </c>
      <c r="AK385" s="699" t="str">
        <f t="shared" si="173"/>
        <v/>
      </c>
      <c r="AL385" s="699" t="str">
        <f t="shared" si="174"/>
        <v/>
      </c>
      <c r="AM385" s="699" t="str">
        <f t="shared" si="175"/>
        <v/>
      </c>
      <c r="AN385" s="698" t="str">
        <f t="shared" si="162"/>
        <v/>
      </c>
      <c r="AO385" s="698" t="str">
        <f t="shared" si="176"/>
        <v/>
      </c>
      <c r="AP385" s="699" t="str">
        <f t="shared" si="177"/>
        <v/>
      </c>
      <c r="AQ385" s="699" t="str">
        <f t="shared" si="178"/>
        <v/>
      </c>
      <c r="AR385" s="699" t="str">
        <f t="shared" si="179"/>
        <v/>
      </c>
      <c r="AS385" s="698" t="str">
        <f t="shared" si="163"/>
        <v/>
      </c>
      <c r="AT385" s="698" t="str">
        <f t="shared" si="191"/>
        <v/>
      </c>
      <c r="AU385" s="971"/>
      <c r="AV385" s="696"/>
      <c r="AW385" s="699" t="str">
        <f t="shared" si="192"/>
        <v/>
      </c>
      <c r="AX385" s="699" t="str">
        <f t="shared" si="193"/>
        <v/>
      </c>
      <c r="AY385" s="698" t="str">
        <f t="shared" si="194"/>
        <v/>
      </c>
      <c r="AZ385" s="698" t="str">
        <f t="shared" si="181"/>
        <v/>
      </c>
      <c r="BA385" s="971"/>
      <c r="BB385" s="699" t="str">
        <f t="shared" si="182"/>
        <v/>
      </c>
      <c r="BC385" s="699" t="str">
        <f t="shared" si="183"/>
        <v/>
      </c>
      <c r="BD385" s="699" t="str">
        <f t="shared" si="184"/>
        <v/>
      </c>
      <c r="BE385" s="698" t="str">
        <f t="shared" si="185"/>
        <v/>
      </c>
      <c r="BF385" s="698" t="str">
        <f t="shared" si="186"/>
        <v/>
      </c>
      <c r="BG385" s="971"/>
      <c r="BH385" s="971"/>
      <c r="BI385" s="971"/>
      <c r="BJ385" s="971"/>
      <c r="BK385" s="971"/>
      <c r="BL385" s="971"/>
      <c r="BM385" s="971"/>
      <c r="BN385" s="698"/>
      <c r="BO385" s="971"/>
      <c r="BP385" s="971"/>
      <c r="BQ385" s="971"/>
      <c r="BR385" s="971"/>
      <c r="BS385" s="971"/>
      <c r="BT385" s="971"/>
      <c r="BU385" s="971"/>
      <c r="BV385" s="971"/>
      <c r="BW385" s="971"/>
      <c r="BX385" s="971"/>
      <c r="BY385" s="971"/>
      <c r="BZ385" s="971"/>
    </row>
    <row r="386" spans="6:78" s="68" customFormat="1" x14ac:dyDescent="0.2">
      <c r="F386" s="340"/>
      <c r="G386" s="260"/>
      <c r="H386" s="261"/>
      <c r="I386" s="261"/>
      <c r="J386" s="260"/>
      <c r="K386" s="696">
        <f t="shared" si="180"/>
        <v>313</v>
      </c>
      <c r="L386" s="340"/>
      <c r="M386" s="340"/>
      <c r="N386" s="340"/>
      <c r="O386" s="699" t="str">
        <f t="shared" si="164"/>
        <v/>
      </c>
      <c r="P386" s="699" t="str">
        <f t="shared" si="165"/>
        <v/>
      </c>
      <c r="Q386" s="698" t="str">
        <f t="shared" si="190"/>
        <v/>
      </c>
      <c r="R386" s="698" t="str">
        <f t="shared" si="187"/>
        <v/>
      </c>
      <c r="S386" s="699" t="str">
        <f t="shared" si="166"/>
        <v/>
      </c>
      <c r="T386" s="699" t="str">
        <f t="shared" si="167"/>
        <v/>
      </c>
      <c r="U386" s="698" t="str">
        <f t="shared" si="157"/>
        <v/>
      </c>
      <c r="V386" s="698" t="str">
        <f t="shared" si="188"/>
        <v/>
      </c>
      <c r="W386" s="699" t="str">
        <f t="shared" si="168"/>
        <v/>
      </c>
      <c r="X386" s="699" t="str">
        <f t="shared" si="169"/>
        <v/>
      </c>
      <c r="Y386" s="698" t="str">
        <f t="shared" si="158"/>
        <v/>
      </c>
      <c r="Z386" s="698" t="str">
        <f t="shared" si="189"/>
        <v/>
      </c>
      <c r="AB386" s="696" t="str">
        <f t="shared" si="160"/>
        <v/>
      </c>
      <c r="AC386" s="340"/>
      <c r="AD386" s="340"/>
      <c r="AE386" s="340"/>
      <c r="AF386" s="699" t="str">
        <f t="shared" si="170"/>
        <v/>
      </c>
      <c r="AG386" s="699" t="str">
        <f t="shared" si="159"/>
        <v/>
      </c>
      <c r="AH386" s="699" t="str">
        <f t="shared" si="171"/>
        <v/>
      </c>
      <c r="AI386" s="698" t="str">
        <f t="shared" si="161"/>
        <v/>
      </c>
      <c r="AJ386" s="698" t="str">
        <f t="shared" si="172"/>
        <v/>
      </c>
      <c r="AK386" s="699" t="str">
        <f t="shared" si="173"/>
        <v/>
      </c>
      <c r="AL386" s="699" t="str">
        <f t="shared" si="174"/>
        <v/>
      </c>
      <c r="AM386" s="699" t="str">
        <f t="shared" si="175"/>
        <v/>
      </c>
      <c r="AN386" s="698" t="str">
        <f t="shared" si="162"/>
        <v/>
      </c>
      <c r="AO386" s="698" t="str">
        <f t="shared" si="176"/>
        <v/>
      </c>
      <c r="AP386" s="699" t="str">
        <f t="shared" si="177"/>
        <v/>
      </c>
      <c r="AQ386" s="699" t="str">
        <f t="shared" si="178"/>
        <v/>
      </c>
      <c r="AR386" s="699" t="str">
        <f t="shared" si="179"/>
        <v/>
      </c>
      <c r="AS386" s="698" t="str">
        <f t="shared" si="163"/>
        <v/>
      </c>
      <c r="AT386" s="698" t="str">
        <f t="shared" si="191"/>
        <v/>
      </c>
      <c r="AU386" s="971"/>
      <c r="AV386" s="696"/>
      <c r="AW386" s="699" t="str">
        <f t="shared" si="192"/>
        <v/>
      </c>
      <c r="AX386" s="699" t="str">
        <f t="shared" si="193"/>
        <v/>
      </c>
      <c r="AY386" s="698" t="str">
        <f t="shared" si="194"/>
        <v/>
      </c>
      <c r="AZ386" s="698" t="str">
        <f t="shared" si="181"/>
        <v/>
      </c>
      <c r="BA386" s="971"/>
      <c r="BB386" s="699" t="str">
        <f t="shared" si="182"/>
        <v/>
      </c>
      <c r="BC386" s="699" t="str">
        <f t="shared" si="183"/>
        <v/>
      </c>
      <c r="BD386" s="699" t="str">
        <f t="shared" si="184"/>
        <v/>
      </c>
      <c r="BE386" s="698" t="str">
        <f t="shared" si="185"/>
        <v/>
      </c>
      <c r="BF386" s="698" t="str">
        <f t="shared" si="186"/>
        <v/>
      </c>
      <c r="BG386" s="971"/>
      <c r="BH386" s="971"/>
      <c r="BI386" s="971"/>
      <c r="BJ386" s="971"/>
      <c r="BK386" s="971"/>
      <c r="BL386" s="971"/>
      <c r="BM386" s="971"/>
      <c r="BN386" s="698"/>
      <c r="BO386" s="971"/>
      <c r="BP386" s="971"/>
      <c r="BQ386" s="971"/>
      <c r="BR386" s="971"/>
      <c r="BS386" s="971"/>
      <c r="BT386" s="971"/>
      <c r="BU386" s="971"/>
      <c r="BV386" s="971"/>
      <c r="BW386" s="971"/>
      <c r="BX386" s="971"/>
      <c r="BY386" s="971"/>
      <c r="BZ386" s="971"/>
    </row>
    <row r="387" spans="6:78" s="68" customFormat="1" x14ac:dyDescent="0.2">
      <c r="F387" s="340"/>
      <c r="G387" s="260"/>
      <c r="H387" s="261"/>
      <c r="I387" s="261"/>
      <c r="J387" s="260"/>
      <c r="K387" s="696">
        <f t="shared" si="180"/>
        <v>314</v>
      </c>
      <c r="L387" s="340"/>
      <c r="M387" s="340"/>
      <c r="N387" s="340"/>
      <c r="O387" s="699" t="str">
        <f t="shared" si="164"/>
        <v/>
      </c>
      <c r="P387" s="699" t="str">
        <f t="shared" si="165"/>
        <v/>
      </c>
      <c r="Q387" s="698" t="str">
        <f t="shared" si="190"/>
        <v/>
      </c>
      <c r="R387" s="698" t="str">
        <f t="shared" si="187"/>
        <v/>
      </c>
      <c r="S387" s="699" t="str">
        <f t="shared" si="166"/>
        <v/>
      </c>
      <c r="T387" s="699" t="str">
        <f t="shared" si="167"/>
        <v/>
      </c>
      <c r="U387" s="698" t="str">
        <f t="shared" ref="U387:U450" si="195">IFERROR(U386-S387,"")</f>
        <v/>
      </c>
      <c r="V387" s="698" t="str">
        <f t="shared" si="188"/>
        <v/>
      </c>
      <c r="W387" s="699" t="str">
        <f t="shared" si="168"/>
        <v/>
      </c>
      <c r="X387" s="699" t="str">
        <f t="shared" si="169"/>
        <v/>
      </c>
      <c r="Y387" s="698" t="str">
        <f t="shared" ref="Y387:Y450" si="196">IFERROR(Y386-W387,"")</f>
        <v/>
      </c>
      <c r="Z387" s="698" t="str">
        <f t="shared" si="189"/>
        <v/>
      </c>
      <c r="AB387" s="696" t="str">
        <f t="shared" si="160"/>
        <v/>
      </c>
      <c r="AC387" s="340"/>
      <c r="AD387" s="340"/>
      <c r="AE387" s="340"/>
      <c r="AF387" s="699" t="str">
        <f t="shared" si="170"/>
        <v/>
      </c>
      <c r="AG387" s="699" t="str">
        <f t="shared" si="159"/>
        <v/>
      </c>
      <c r="AH387" s="699" t="str">
        <f t="shared" si="171"/>
        <v/>
      </c>
      <c r="AI387" s="698" t="str">
        <f t="shared" si="161"/>
        <v/>
      </c>
      <c r="AJ387" s="698" t="str">
        <f t="shared" si="172"/>
        <v/>
      </c>
      <c r="AK387" s="699" t="str">
        <f t="shared" si="173"/>
        <v/>
      </c>
      <c r="AL387" s="699" t="str">
        <f t="shared" si="174"/>
        <v/>
      </c>
      <c r="AM387" s="699" t="str">
        <f t="shared" si="175"/>
        <v/>
      </c>
      <c r="AN387" s="698" t="str">
        <f t="shared" si="162"/>
        <v/>
      </c>
      <c r="AO387" s="698" t="str">
        <f t="shared" si="176"/>
        <v/>
      </c>
      <c r="AP387" s="699" t="str">
        <f t="shared" si="177"/>
        <v/>
      </c>
      <c r="AQ387" s="699" t="str">
        <f t="shared" si="178"/>
        <v/>
      </c>
      <c r="AR387" s="699" t="str">
        <f t="shared" si="179"/>
        <v/>
      </c>
      <c r="AS387" s="698" t="str">
        <f t="shared" si="163"/>
        <v/>
      </c>
      <c r="AT387" s="698" t="str">
        <f t="shared" si="191"/>
        <v/>
      </c>
      <c r="AU387" s="971"/>
      <c r="AV387" s="696"/>
      <c r="AW387" s="699" t="str">
        <f t="shared" si="192"/>
        <v/>
      </c>
      <c r="AX387" s="699" t="str">
        <f t="shared" si="193"/>
        <v/>
      </c>
      <c r="AY387" s="698" t="str">
        <f t="shared" si="194"/>
        <v/>
      </c>
      <c r="AZ387" s="698" t="str">
        <f t="shared" si="181"/>
        <v/>
      </c>
      <c r="BA387" s="971"/>
      <c r="BB387" s="699" t="str">
        <f t="shared" si="182"/>
        <v/>
      </c>
      <c r="BC387" s="699" t="str">
        <f t="shared" si="183"/>
        <v/>
      </c>
      <c r="BD387" s="699" t="str">
        <f t="shared" si="184"/>
        <v/>
      </c>
      <c r="BE387" s="698" t="str">
        <f t="shared" si="185"/>
        <v/>
      </c>
      <c r="BF387" s="698" t="str">
        <f t="shared" si="186"/>
        <v/>
      </c>
      <c r="BG387" s="971"/>
      <c r="BH387" s="971"/>
      <c r="BI387" s="971"/>
      <c r="BJ387" s="971"/>
      <c r="BK387" s="971"/>
      <c r="BL387" s="971"/>
      <c r="BM387" s="971"/>
      <c r="BN387" s="698"/>
      <c r="BO387" s="971"/>
      <c r="BP387" s="971"/>
      <c r="BQ387" s="971"/>
      <c r="BR387" s="971"/>
      <c r="BS387" s="971"/>
      <c r="BT387" s="971"/>
      <c r="BU387" s="971"/>
      <c r="BV387" s="971"/>
      <c r="BW387" s="971"/>
      <c r="BX387" s="971"/>
      <c r="BY387" s="971"/>
      <c r="BZ387" s="971"/>
    </row>
    <row r="388" spans="6:78" s="68" customFormat="1" x14ac:dyDescent="0.2">
      <c r="F388" s="340"/>
      <c r="G388" s="260"/>
      <c r="H388" s="261"/>
      <c r="I388" s="261"/>
      <c r="J388" s="260"/>
      <c r="K388" s="696">
        <f t="shared" si="180"/>
        <v>315</v>
      </c>
      <c r="L388" s="340"/>
      <c r="M388" s="340"/>
      <c r="N388" s="340"/>
      <c r="O388" s="699" t="str">
        <f t="shared" si="164"/>
        <v/>
      </c>
      <c r="P388" s="699" t="str">
        <f t="shared" si="165"/>
        <v/>
      </c>
      <c r="Q388" s="698" t="str">
        <f t="shared" si="190"/>
        <v/>
      </c>
      <c r="R388" s="698" t="str">
        <f t="shared" si="187"/>
        <v/>
      </c>
      <c r="S388" s="699" t="str">
        <f t="shared" si="166"/>
        <v/>
      </c>
      <c r="T388" s="699" t="str">
        <f t="shared" si="167"/>
        <v/>
      </c>
      <c r="U388" s="698" t="str">
        <f t="shared" si="195"/>
        <v/>
      </c>
      <c r="V388" s="698" t="str">
        <f t="shared" si="188"/>
        <v/>
      </c>
      <c r="W388" s="699" t="str">
        <f t="shared" si="168"/>
        <v/>
      </c>
      <c r="X388" s="699" t="str">
        <f t="shared" si="169"/>
        <v/>
      </c>
      <c r="Y388" s="698" t="str">
        <f t="shared" si="196"/>
        <v/>
      </c>
      <c r="Z388" s="698" t="str">
        <f t="shared" si="189"/>
        <v/>
      </c>
      <c r="AB388" s="696" t="str">
        <f t="shared" si="160"/>
        <v/>
      </c>
      <c r="AC388" s="340"/>
      <c r="AD388" s="340"/>
      <c r="AE388" s="340"/>
      <c r="AF388" s="699" t="str">
        <f t="shared" si="170"/>
        <v/>
      </c>
      <c r="AG388" s="699" t="str">
        <f t="shared" si="159"/>
        <v/>
      </c>
      <c r="AH388" s="699" t="str">
        <f t="shared" si="171"/>
        <v/>
      </c>
      <c r="AI388" s="698" t="str">
        <f t="shared" si="161"/>
        <v/>
      </c>
      <c r="AJ388" s="698" t="str">
        <f t="shared" si="172"/>
        <v/>
      </c>
      <c r="AK388" s="699" t="str">
        <f t="shared" si="173"/>
        <v/>
      </c>
      <c r="AL388" s="699" t="str">
        <f t="shared" si="174"/>
        <v/>
      </c>
      <c r="AM388" s="699" t="str">
        <f t="shared" si="175"/>
        <v/>
      </c>
      <c r="AN388" s="698" t="str">
        <f t="shared" si="162"/>
        <v/>
      </c>
      <c r="AO388" s="698" t="str">
        <f t="shared" si="176"/>
        <v/>
      </c>
      <c r="AP388" s="699" t="str">
        <f t="shared" si="177"/>
        <v/>
      </c>
      <c r="AQ388" s="699" t="str">
        <f t="shared" si="178"/>
        <v/>
      </c>
      <c r="AR388" s="699" t="str">
        <f t="shared" si="179"/>
        <v/>
      </c>
      <c r="AS388" s="698" t="str">
        <f t="shared" si="163"/>
        <v/>
      </c>
      <c r="AT388" s="698" t="str">
        <f t="shared" si="191"/>
        <v/>
      </c>
      <c r="AU388" s="971"/>
      <c r="AV388" s="696"/>
      <c r="AW388" s="699" t="str">
        <f t="shared" si="192"/>
        <v/>
      </c>
      <c r="AX388" s="699" t="str">
        <f t="shared" si="193"/>
        <v/>
      </c>
      <c r="AY388" s="698" t="str">
        <f t="shared" si="194"/>
        <v/>
      </c>
      <c r="AZ388" s="698" t="str">
        <f t="shared" si="181"/>
        <v/>
      </c>
      <c r="BA388" s="971"/>
      <c r="BB388" s="699" t="str">
        <f t="shared" si="182"/>
        <v/>
      </c>
      <c r="BC388" s="699" t="str">
        <f t="shared" si="183"/>
        <v/>
      </c>
      <c r="BD388" s="699" t="str">
        <f t="shared" si="184"/>
        <v/>
      </c>
      <c r="BE388" s="698" t="str">
        <f t="shared" si="185"/>
        <v/>
      </c>
      <c r="BF388" s="698" t="str">
        <f t="shared" si="186"/>
        <v/>
      </c>
      <c r="BG388" s="971"/>
      <c r="BH388" s="971"/>
      <c r="BI388" s="971"/>
      <c r="BJ388" s="971"/>
      <c r="BK388" s="971"/>
      <c r="BL388" s="971"/>
      <c r="BM388" s="971"/>
      <c r="BN388" s="698"/>
      <c r="BO388" s="971"/>
      <c r="BP388" s="971"/>
      <c r="BQ388" s="971"/>
      <c r="BR388" s="971"/>
      <c r="BS388" s="971"/>
      <c r="BT388" s="971"/>
      <c r="BU388" s="971"/>
      <c r="BV388" s="971"/>
      <c r="BW388" s="971"/>
      <c r="BX388" s="971"/>
      <c r="BY388" s="971"/>
      <c r="BZ388" s="971"/>
    </row>
    <row r="389" spans="6:78" s="68" customFormat="1" x14ac:dyDescent="0.2">
      <c r="F389" s="340"/>
      <c r="G389" s="260"/>
      <c r="H389" s="261"/>
      <c r="I389" s="261"/>
      <c r="J389" s="260"/>
      <c r="K389" s="696">
        <f t="shared" si="180"/>
        <v>316</v>
      </c>
      <c r="L389" s="340"/>
      <c r="M389" s="340"/>
      <c r="N389" s="340"/>
      <c r="O389" s="699" t="str">
        <f t="shared" si="164"/>
        <v/>
      </c>
      <c r="P389" s="699" t="str">
        <f t="shared" si="165"/>
        <v/>
      </c>
      <c r="Q389" s="698" t="str">
        <f t="shared" si="190"/>
        <v/>
      </c>
      <c r="R389" s="698" t="str">
        <f t="shared" si="187"/>
        <v/>
      </c>
      <c r="S389" s="699" t="str">
        <f t="shared" si="166"/>
        <v/>
      </c>
      <c r="T389" s="699" t="str">
        <f t="shared" si="167"/>
        <v/>
      </c>
      <c r="U389" s="698" t="str">
        <f t="shared" si="195"/>
        <v/>
      </c>
      <c r="V389" s="698" t="str">
        <f t="shared" si="188"/>
        <v/>
      </c>
      <c r="W389" s="699" t="str">
        <f t="shared" si="168"/>
        <v/>
      </c>
      <c r="X389" s="699" t="str">
        <f t="shared" si="169"/>
        <v/>
      </c>
      <c r="Y389" s="698" t="str">
        <f t="shared" si="196"/>
        <v/>
      </c>
      <c r="Z389" s="698" t="str">
        <f t="shared" si="189"/>
        <v/>
      </c>
      <c r="AB389" s="696" t="str">
        <f t="shared" si="160"/>
        <v/>
      </c>
      <c r="AC389" s="340"/>
      <c r="AD389" s="340"/>
      <c r="AE389" s="340"/>
      <c r="AF389" s="699" t="str">
        <f t="shared" si="170"/>
        <v/>
      </c>
      <c r="AG389" s="699" t="str">
        <f t="shared" si="159"/>
        <v/>
      </c>
      <c r="AH389" s="699" t="str">
        <f t="shared" si="171"/>
        <v/>
      </c>
      <c r="AI389" s="698" t="str">
        <f t="shared" si="161"/>
        <v/>
      </c>
      <c r="AJ389" s="698" t="str">
        <f t="shared" si="172"/>
        <v/>
      </c>
      <c r="AK389" s="699" t="str">
        <f t="shared" si="173"/>
        <v/>
      </c>
      <c r="AL389" s="699" t="str">
        <f t="shared" si="174"/>
        <v/>
      </c>
      <c r="AM389" s="699" t="str">
        <f t="shared" si="175"/>
        <v/>
      </c>
      <c r="AN389" s="698" t="str">
        <f t="shared" si="162"/>
        <v/>
      </c>
      <c r="AO389" s="698" t="str">
        <f t="shared" si="176"/>
        <v/>
      </c>
      <c r="AP389" s="699" t="str">
        <f t="shared" si="177"/>
        <v/>
      </c>
      <c r="AQ389" s="699" t="str">
        <f t="shared" si="178"/>
        <v/>
      </c>
      <c r="AR389" s="699" t="str">
        <f t="shared" si="179"/>
        <v/>
      </c>
      <c r="AS389" s="698" t="str">
        <f t="shared" si="163"/>
        <v/>
      </c>
      <c r="AT389" s="698" t="str">
        <f t="shared" si="191"/>
        <v/>
      </c>
      <c r="AU389" s="971"/>
      <c r="AV389" s="696"/>
      <c r="AW389" s="699" t="str">
        <f t="shared" si="192"/>
        <v/>
      </c>
      <c r="AX389" s="699" t="str">
        <f t="shared" si="193"/>
        <v/>
      </c>
      <c r="AY389" s="698" t="str">
        <f t="shared" si="194"/>
        <v/>
      </c>
      <c r="AZ389" s="698" t="str">
        <f t="shared" si="181"/>
        <v/>
      </c>
      <c r="BA389" s="971"/>
      <c r="BB389" s="699" t="str">
        <f t="shared" si="182"/>
        <v/>
      </c>
      <c r="BC389" s="699" t="str">
        <f t="shared" si="183"/>
        <v/>
      </c>
      <c r="BD389" s="699" t="str">
        <f t="shared" si="184"/>
        <v/>
      </c>
      <c r="BE389" s="698" t="str">
        <f t="shared" si="185"/>
        <v/>
      </c>
      <c r="BF389" s="698" t="str">
        <f t="shared" si="186"/>
        <v/>
      </c>
      <c r="BG389" s="971"/>
      <c r="BH389" s="971"/>
      <c r="BI389" s="971"/>
      <c r="BJ389" s="971"/>
      <c r="BK389" s="971"/>
      <c r="BL389" s="971"/>
      <c r="BM389" s="971"/>
      <c r="BN389" s="698"/>
      <c r="BO389" s="971"/>
      <c r="BP389" s="971"/>
      <c r="BQ389" s="971"/>
      <c r="BR389" s="971"/>
      <c r="BS389" s="971"/>
      <c r="BT389" s="971"/>
      <c r="BU389" s="971"/>
      <c r="BV389" s="971"/>
      <c r="BW389" s="971"/>
      <c r="BX389" s="971"/>
      <c r="BY389" s="971"/>
      <c r="BZ389" s="971"/>
    </row>
    <row r="390" spans="6:78" s="68" customFormat="1" x14ac:dyDescent="0.2">
      <c r="F390" s="340"/>
      <c r="G390" s="260"/>
      <c r="H390" s="261"/>
      <c r="I390" s="261"/>
      <c r="J390" s="260"/>
      <c r="K390" s="696">
        <f t="shared" si="180"/>
        <v>317</v>
      </c>
      <c r="L390" s="340"/>
      <c r="M390" s="340"/>
      <c r="N390" s="340"/>
      <c r="O390" s="699" t="str">
        <f t="shared" si="164"/>
        <v/>
      </c>
      <c r="P390" s="699" t="str">
        <f t="shared" si="165"/>
        <v/>
      </c>
      <c r="Q390" s="698" t="str">
        <f t="shared" si="190"/>
        <v/>
      </c>
      <c r="R390" s="698" t="str">
        <f t="shared" si="187"/>
        <v/>
      </c>
      <c r="S390" s="699" t="str">
        <f t="shared" si="166"/>
        <v/>
      </c>
      <c r="T390" s="699" t="str">
        <f t="shared" si="167"/>
        <v/>
      </c>
      <c r="U390" s="698" t="str">
        <f t="shared" si="195"/>
        <v/>
      </c>
      <c r="V390" s="698" t="str">
        <f t="shared" si="188"/>
        <v/>
      </c>
      <c r="W390" s="699" t="str">
        <f t="shared" si="168"/>
        <v/>
      </c>
      <c r="X390" s="699" t="str">
        <f t="shared" si="169"/>
        <v/>
      </c>
      <c r="Y390" s="698" t="str">
        <f t="shared" si="196"/>
        <v/>
      </c>
      <c r="Z390" s="698" t="str">
        <f t="shared" si="189"/>
        <v/>
      </c>
      <c r="AB390" s="696" t="str">
        <f t="shared" si="160"/>
        <v/>
      </c>
      <c r="AC390" s="340"/>
      <c r="AD390" s="340"/>
      <c r="AE390" s="340"/>
      <c r="AF390" s="699" t="str">
        <f t="shared" si="170"/>
        <v/>
      </c>
      <c r="AG390" s="699" t="str">
        <f t="shared" ref="AG390:AG453" si="197">IFERROR(AI389*$AC$73/12*365/360,"")</f>
        <v/>
      </c>
      <c r="AH390" s="699" t="str">
        <f t="shared" si="171"/>
        <v/>
      </c>
      <c r="AI390" s="698" t="str">
        <f t="shared" si="161"/>
        <v/>
      </c>
      <c r="AJ390" s="698" t="str">
        <f t="shared" si="172"/>
        <v/>
      </c>
      <c r="AK390" s="699" t="str">
        <f t="shared" si="173"/>
        <v/>
      </c>
      <c r="AL390" s="699" t="str">
        <f t="shared" si="174"/>
        <v/>
      </c>
      <c r="AM390" s="699" t="str">
        <f t="shared" si="175"/>
        <v/>
      </c>
      <c r="AN390" s="698" t="str">
        <f t="shared" si="162"/>
        <v/>
      </c>
      <c r="AO390" s="698" t="str">
        <f t="shared" si="176"/>
        <v/>
      </c>
      <c r="AP390" s="699" t="str">
        <f t="shared" si="177"/>
        <v/>
      </c>
      <c r="AQ390" s="699" t="str">
        <f t="shared" si="178"/>
        <v/>
      </c>
      <c r="AR390" s="699" t="str">
        <f t="shared" si="179"/>
        <v/>
      </c>
      <c r="AS390" s="698" t="str">
        <f t="shared" si="163"/>
        <v/>
      </c>
      <c r="AT390" s="698" t="str">
        <f t="shared" si="191"/>
        <v/>
      </c>
      <c r="AU390" s="971"/>
      <c r="AV390" s="696"/>
      <c r="AW390" s="699" t="str">
        <f t="shared" si="192"/>
        <v/>
      </c>
      <c r="AX390" s="699" t="str">
        <f t="shared" si="193"/>
        <v/>
      </c>
      <c r="AY390" s="698" t="str">
        <f t="shared" si="194"/>
        <v/>
      </c>
      <c r="AZ390" s="698" t="str">
        <f t="shared" si="181"/>
        <v/>
      </c>
      <c r="BA390" s="971"/>
      <c r="BB390" s="699" t="str">
        <f t="shared" si="182"/>
        <v/>
      </c>
      <c r="BC390" s="699" t="str">
        <f t="shared" si="183"/>
        <v/>
      </c>
      <c r="BD390" s="699" t="str">
        <f t="shared" si="184"/>
        <v/>
      </c>
      <c r="BE390" s="698" t="str">
        <f t="shared" si="185"/>
        <v/>
      </c>
      <c r="BF390" s="698" t="str">
        <f t="shared" si="186"/>
        <v/>
      </c>
      <c r="BG390" s="971"/>
      <c r="BH390" s="971"/>
      <c r="BI390" s="971"/>
      <c r="BJ390" s="971"/>
      <c r="BK390" s="971"/>
      <c r="BL390" s="971"/>
      <c r="BM390" s="971"/>
      <c r="BN390" s="698"/>
      <c r="BO390" s="971"/>
      <c r="BP390" s="971"/>
      <c r="BQ390" s="971"/>
      <c r="BR390" s="971"/>
      <c r="BS390" s="971"/>
      <c r="BT390" s="971"/>
      <c r="BU390" s="971"/>
      <c r="BV390" s="971"/>
      <c r="BW390" s="971"/>
      <c r="BX390" s="971"/>
      <c r="BY390" s="971"/>
      <c r="BZ390" s="971"/>
    </row>
    <row r="391" spans="6:78" s="68" customFormat="1" x14ac:dyDescent="0.2">
      <c r="F391" s="340"/>
      <c r="G391" s="260"/>
      <c r="H391" s="261"/>
      <c r="I391" s="261"/>
      <c r="J391" s="260"/>
      <c r="K391" s="696">
        <f t="shared" si="180"/>
        <v>318</v>
      </c>
      <c r="L391" s="340"/>
      <c r="M391" s="340"/>
      <c r="N391" s="340"/>
      <c r="O391" s="699" t="str">
        <f t="shared" si="164"/>
        <v/>
      </c>
      <c r="P391" s="699" t="str">
        <f t="shared" si="165"/>
        <v/>
      </c>
      <c r="Q391" s="698" t="str">
        <f t="shared" si="190"/>
        <v/>
      </c>
      <c r="R391" s="698" t="str">
        <f t="shared" si="187"/>
        <v/>
      </c>
      <c r="S391" s="699" t="str">
        <f t="shared" si="166"/>
        <v/>
      </c>
      <c r="T391" s="699" t="str">
        <f t="shared" si="167"/>
        <v/>
      </c>
      <c r="U391" s="698" t="str">
        <f t="shared" si="195"/>
        <v/>
      </c>
      <c r="V391" s="698" t="str">
        <f t="shared" si="188"/>
        <v/>
      </c>
      <c r="W391" s="699" t="str">
        <f t="shared" si="168"/>
        <v/>
      </c>
      <c r="X391" s="699" t="str">
        <f t="shared" si="169"/>
        <v/>
      </c>
      <c r="Y391" s="698" t="str">
        <f t="shared" si="196"/>
        <v/>
      </c>
      <c r="Z391" s="698" t="str">
        <f t="shared" si="189"/>
        <v/>
      </c>
      <c r="AB391" s="696" t="str">
        <f t="shared" si="160"/>
        <v/>
      </c>
      <c r="AC391" s="340"/>
      <c r="AD391" s="340"/>
      <c r="AE391" s="340"/>
      <c r="AF391" s="699" t="str">
        <f t="shared" si="170"/>
        <v/>
      </c>
      <c r="AG391" s="699" t="str">
        <f t="shared" si="197"/>
        <v/>
      </c>
      <c r="AH391" s="699" t="str">
        <f t="shared" si="171"/>
        <v/>
      </c>
      <c r="AI391" s="698" t="str">
        <f t="shared" si="161"/>
        <v/>
      </c>
      <c r="AJ391" s="698" t="str">
        <f t="shared" si="172"/>
        <v/>
      </c>
      <c r="AK391" s="699" t="str">
        <f t="shared" si="173"/>
        <v/>
      </c>
      <c r="AL391" s="699" t="str">
        <f t="shared" si="174"/>
        <v/>
      </c>
      <c r="AM391" s="699" t="str">
        <f t="shared" si="175"/>
        <v/>
      </c>
      <c r="AN391" s="698" t="str">
        <f t="shared" si="162"/>
        <v/>
      </c>
      <c r="AO391" s="698" t="str">
        <f t="shared" si="176"/>
        <v/>
      </c>
      <c r="AP391" s="699" t="str">
        <f t="shared" si="177"/>
        <v/>
      </c>
      <c r="AQ391" s="699" t="str">
        <f t="shared" si="178"/>
        <v/>
      </c>
      <c r="AR391" s="699" t="str">
        <f t="shared" si="179"/>
        <v/>
      </c>
      <c r="AS391" s="698" t="str">
        <f t="shared" si="163"/>
        <v/>
      </c>
      <c r="AT391" s="698" t="str">
        <f t="shared" si="191"/>
        <v/>
      </c>
      <c r="AU391" s="971"/>
      <c r="AV391" s="696"/>
      <c r="AW391" s="699" t="str">
        <f t="shared" si="192"/>
        <v/>
      </c>
      <c r="AX391" s="699" t="str">
        <f t="shared" si="193"/>
        <v/>
      </c>
      <c r="AY391" s="698" t="str">
        <f t="shared" si="194"/>
        <v/>
      </c>
      <c r="AZ391" s="698" t="str">
        <f t="shared" si="181"/>
        <v/>
      </c>
      <c r="BA391" s="971"/>
      <c r="BB391" s="699" t="str">
        <f t="shared" si="182"/>
        <v/>
      </c>
      <c r="BC391" s="699" t="str">
        <f t="shared" si="183"/>
        <v/>
      </c>
      <c r="BD391" s="699" t="str">
        <f t="shared" si="184"/>
        <v/>
      </c>
      <c r="BE391" s="698" t="str">
        <f t="shared" si="185"/>
        <v/>
      </c>
      <c r="BF391" s="698" t="str">
        <f t="shared" si="186"/>
        <v/>
      </c>
      <c r="BG391" s="971"/>
      <c r="BH391" s="971"/>
      <c r="BI391" s="971"/>
      <c r="BJ391" s="971"/>
      <c r="BK391" s="971"/>
      <c r="BL391" s="971"/>
      <c r="BM391" s="971"/>
      <c r="BN391" s="698"/>
      <c r="BO391" s="971"/>
      <c r="BP391" s="971"/>
      <c r="BQ391" s="971"/>
      <c r="BR391" s="971"/>
      <c r="BS391" s="971"/>
      <c r="BT391" s="971"/>
      <c r="BU391" s="971"/>
      <c r="BV391" s="971"/>
      <c r="BW391" s="971"/>
      <c r="BX391" s="971"/>
      <c r="BY391" s="971"/>
      <c r="BZ391" s="971"/>
    </row>
    <row r="392" spans="6:78" s="68" customFormat="1" x14ac:dyDescent="0.2">
      <c r="F392" s="340"/>
      <c r="G392" s="260"/>
      <c r="H392" s="261"/>
      <c r="I392" s="261"/>
      <c r="J392" s="260"/>
      <c r="K392" s="696">
        <f t="shared" si="180"/>
        <v>319</v>
      </c>
      <c r="L392" s="340"/>
      <c r="M392" s="340"/>
      <c r="N392" s="340"/>
      <c r="O392" s="699" t="str">
        <f t="shared" si="164"/>
        <v/>
      </c>
      <c r="P392" s="699" t="str">
        <f t="shared" si="165"/>
        <v/>
      </c>
      <c r="Q392" s="698" t="str">
        <f t="shared" si="190"/>
        <v/>
      </c>
      <c r="R392" s="698" t="str">
        <f t="shared" si="187"/>
        <v/>
      </c>
      <c r="S392" s="699" t="str">
        <f t="shared" si="166"/>
        <v/>
      </c>
      <c r="T392" s="699" t="str">
        <f t="shared" si="167"/>
        <v/>
      </c>
      <c r="U392" s="698" t="str">
        <f t="shared" si="195"/>
        <v/>
      </c>
      <c r="V392" s="698" t="str">
        <f t="shared" si="188"/>
        <v/>
      </c>
      <c r="W392" s="699" t="str">
        <f t="shared" si="168"/>
        <v/>
      </c>
      <c r="X392" s="699" t="str">
        <f t="shared" si="169"/>
        <v/>
      </c>
      <c r="Y392" s="698" t="str">
        <f t="shared" si="196"/>
        <v/>
      </c>
      <c r="Z392" s="698" t="str">
        <f t="shared" si="189"/>
        <v/>
      </c>
      <c r="AB392" s="696" t="str">
        <f t="shared" si="160"/>
        <v/>
      </c>
      <c r="AC392" s="340"/>
      <c r="AD392" s="340"/>
      <c r="AE392" s="340"/>
      <c r="AF392" s="699" t="str">
        <f t="shared" si="170"/>
        <v/>
      </c>
      <c r="AG392" s="699" t="str">
        <f t="shared" si="197"/>
        <v/>
      </c>
      <c r="AH392" s="699" t="str">
        <f t="shared" si="171"/>
        <v/>
      </c>
      <c r="AI392" s="698" t="str">
        <f t="shared" si="161"/>
        <v/>
      </c>
      <c r="AJ392" s="698" t="str">
        <f t="shared" si="172"/>
        <v/>
      </c>
      <c r="AK392" s="699" t="str">
        <f t="shared" si="173"/>
        <v/>
      </c>
      <c r="AL392" s="699" t="str">
        <f t="shared" si="174"/>
        <v/>
      </c>
      <c r="AM392" s="699" t="str">
        <f t="shared" si="175"/>
        <v/>
      </c>
      <c r="AN392" s="698" t="str">
        <f t="shared" si="162"/>
        <v/>
      </c>
      <c r="AO392" s="698" t="str">
        <f t="shared" si="176"/>
        <v/>
      </c>
      <c r="AP392" s="699" t="str">
        <f t="shared" si="177"/>
        <v/>
      </c>
      <c r="AQ392" s="699" t="str">
        <f t="shared" si="178"/>
        <v/>
      </c>
      <c r="AR392" s="699" t="str">
        <f t="shared" si="179"/>
        <v/>
      </c>
      <c r="AS392" s="698" t="str">
        <f t="shared" si="163"/>
        <v/>
      </c>
      <c r="AT392" s="698" t="str">
        <f t="shared" si="191"/>
        <v/>
      </c>
      <c r="AU392" s="971"/>
      <c r="AV392" s="696"/>
      <c r="AW392" s="699" t="str">
        <f t="shared" si="192"/>
        <v/>
      </c>
      <c r="AX392" s="699" t="str">
        <f t="shared" si="193"/>
        <v/>
      </c>
      <c r="AY392" s="698" t="str">
        <f t="shared" si="194"/>
        <v/>
      </c>
      <c r="AZ392" s="698" t="str">
        <f t="shared" si="181"/>
        <v/>
      </c>
      <c r="BA392" s="971"/>
      <c r="BB392" s="699" t="str">
        <f t="shared" si="182"/>
        <v/>
      </c>
      <c r="BC392" s="699" t="str">
        <f t="shared" si="183"/>
        <v/>
      </c>
      <c r="BD392" s="699" t="str">
        <f t="shared" si="184"/>
        <v/>
      </c>
      <c r="BE392" s="698" t="str">
        <f t="shared" si="185"/>
        <v/>
      </c>
      <c r="BF392" s="698" t="str">
        <f t="shared" si="186"/>
        <v/>
      </c>
      <c r="BG392" s="971"/>
      <c r="BH392" s="971"/>
      <c r="BI392" s="971"/>
      <c r="BJ392" s="971"/>
      <c r="BK392" s="971"/>
      <c r="BL392" s="971"/>
      <c r="BM392" s="971"/>
      <c r="BN392" s="698"/>
      <c r="BO392" s="971"/>
      <c r="BP392" s="971"/>
      <c r="BQ392" s="971"/>
      <c r="BR392" s="971"/>
      <c r="BS392" s="971"/>
      <c r="BT392" s="971"/>
      <c r="BU392" s="971"/>
      <c r="BV392" s="971"/>
      <c r="BW392" s="971"/>
      <c r="BX392" s="971"/>
      <c r="BY392" s="971"/>
      <c r="BZ392" s="971"/>
    </row>
    <row r="393" spans="6:78" s="68" customFormat="1" x14ac:dyDescent="0.2">
      <c r="F393" s="340"/>
      <c r="G393" s="260"/>
      <c r="H393" s="261"/>
      <c r="I393" s="261"/>
      <c r="J393" s="260"/>
      <c r="K393" s="696">
        <f t="shared" si="180"/>
        <v>320</v>
      </c>
      <c r="L393" s="340"/>
      <c r="M393" s="340"/>
      <c r="N393" s="340"/>
      <c r="O393" s="699" t="str">
        <f t="shared" si="164"/>
        <v/>
      </c>
      <c r="P393" s="699" t="str">
        <f t="shared" si="165"/>
        <v/>
      </c>
      <c r="Q393" s="698" t="str">
        <f t="shared" si="190"/>
        <v/>
      </c>
      <c r="R393" s="698" t="str">
        <f t="shared" si="187"/>
        <v/>
      </c>
      <c r="S393" s="699" t="str">
        <f t="shared" si="166"/>
        <v/>
      </c>
      <c r="T393" s="699" t="str">
        <f t="shared" si="167"/>
        <v/>
      </c>
      <c r="U393" s="698" t="str">
        <f t="shared" si="195"/>
        <v/>
      </c>
      <c r="V393" s="698" t="str">
        <f t="shared" si="188"/>
        <v/>
      </c>
      <c r="W393" s="699" t="str">
        <f t="shared" si="168"/>
        <v/>
      </c>
      <c r="X393" s="699" t="str">
        <f t="shared" si="169"/>
        <v/>
      </c>
      <c r="Y393" s="698" t="str">
        <f t="shared" si="196"/>
        <v/>
      </c>
      <c r="Z393" s="698" t="str">
        <f t="shared" si="189"/>
        <v/>
      </c>
      <c r="AB393" s="696" t="str">
        <f t="shared" ref="AB393:AB456" si="198">IF($K393&lt;=$B$13+$C$78,$K393,"")</f>
        <v/>
      </c>
      <c r="AC393" s="340"/>
      <c r="AD393" s="340"/>
      <c r="AE393" s="340"/>
      <c r="AF393" s="699" t="str">
        <f t="shared" si="170"/>
        <v/>
      </c>
      <c r="AG393" s="699" t="str">
        <f t="shared" si="197"/>
        <v/>
      </c>
      <c r="AH393" s="699" t="str">
        <f t="shared" si="171"/>
        <v/>
      </c>
      <c r="AI393" s="698" t="str">
        <f t="shared" ref="AI393:AI456" si="199">IFERROR(IF(ISNUMBER(AI392),AI392,)+IF($K393=$C$78,$G$62*$C$81,)+IF($K393=$C$79,$G$62*(1-$C$81),)-AF393,"")</f>
        <v/>
      </c>
      <c r="AJ393" s="698" t="str">
        <f t="shared" si="172"/>
        <v/>
      </c>
      <c r="AK393" s="699" t="str">
        <f t="shared" si="173"/>
        <v/>
      </c>
      <c r="AL393" s="699" t="str">
        <f t="shared" si="174"/>
        <v/>
      </c>
      <c r="AM393" s="699" t="str">
        <f t="shared" si="175"/>
        <v/>
      </c>
      <c r="AN393" s="698" t="str">
        <f t="shared" ref="AN393:AN456" si="200">IFERROR(IF(ISNUMBER(AN392),AN392,)+IF($K393=$C$78,$G$62*$C$81,)+IF($K393=$C$79,$G$62*(1-$C$81),)-AK393,"")</f>
        <v/>
      </c>
      <c r="AO393" s="698" t="str">
        <f t="shared" si="176"/>
        <v/>
      </c>
      <c r="AP393" s="699" t="str">
        <f t="shared" si="177"/>
        <v/>
      </c>
      <c r="AQ393" s="699" t="str">
        <f t="shared" si="178"/>
        <v/>
      </c>
      <c r="AR393" s="699" t="str">
        <f t="shared" si="179"/>
        <v/>
      </c>
      <c r="AS393" s="698" t="str">
        <f t="shared" ref="AS393:AS456" si="201">IFERROR(IF(ISNUMBER(AS392),AS392,)+IF($K393=$C$78,$G$62*$C$81,)+IF($K393=$C$79,$G$62*(1-$C$81),)-AP393,"")</f>
        <v/>
      </c>
      <c r="AT393" s="698" t="str">
        <f t="shared" si="191"/>
        <v/>
      </c>
      <c r="AU393" s="971"/>
      <c r="AV393" s="696"/>
      <c r="AW393" s="699" t="str">
        <f t="shared" si="192"/>
        <v/>
      </c>
      <c r="AX393" s="699" t="str">
        <f t="shared" si="193"/>
        <v/>
      </c>
      <c r="AY393" s="698" t="str">
        <f t="shared" si="194"/>
        <v/>
      </c>
      <c r="AZ393" s="698" t="str">
        <f t="shared" si="181"/>
        <v/>
      </c>
      <c r="BA393" s="971"/>
      <c r="BB393" s="699" t="str">
        <f t="shared" si="182"/>
        <v/>
      </c>
      <c r="BC393" s="699" t="str">
        <f t="shared" si="183"/>
        <v/>
      </c>
      <c r="BD393" s="699" t="str">
        <f t="shared" si="184"/>
        <v/>
      </c>
      <c r="BE393" s="698" t="str">
        <f t="shared" si="185"/>
        <v/>
      </c>
      <c r="BF393" s="698" t="str">
        <f t="shared" si="186"/>
        <v/>
      </c>
      <c r="BG393" s="971"/>
      <c r="BH393" s="971"/>
      <c r="BI393" s="971"/>
      <c r="BJ393" s="971"/>
      <c r="BK393" s="971"/>
      <c r="BL393" s="971"/>
      <c r="BM393" s="971"/>
      <c r="BN393" s="698"/>
      <c r="BO393" s="971"/>
      <c r="BP393" s="971"/>
      <c r="BQ393" s="971"/>
      <c r="BR393" s="971"/>
      <c r="BS393" s="971"/>
      <c r="BT393" s="971"/>
      <c r="BU393" s="971"/>
      <c r="BV393" s="971"/>
      <c r="BW393" s="971"/>
      <c r="BX393" s="971"/>
      <c r="BY393" s="971"/>
      <c r="BZ393" s="971"/>
    </row>
    <row r="394" spans="6:78" s="68" customFormat="1" x14ac:dyDescent="0.2">
      <c r="F394" s="340"/>
      <c r="G394" s="260"/>
      <c r="H394" s="261"/>
      <c r="I394" s="261"/>
      <c r="J394" s="260"/>
      <c r="K394" s="696">
        <f t="shared" si="180"/>
        <v>321</v>
      </c>
      <c r="L394" s="340"/>
      <c r="M394" s="340"/>
      <c r="N394" s="340"/>
      <c r="O394" s="699" t="str">
        <f t="shared" ref="O394:O457" si="202">IFERROR(IF(Q393&gt;1,PPMT($L$73*365/360/12,$K394,$B$13,-$Q$73),""),"")</f>
        <v/>
      </c>
      <c r="P394" s="699" t="str">
        <f t="shared" ref="P394:P457" si="203">IFERROR(IF(Q393&gt;1,IPMT($L$73*365/360/12,$K394,$B$13,-$Q$73),""),"")</f>
        <v/>
      </c>
      <c r="Q394" s="698" t="str">
        <f t="shared" si="190"/>
        <v/>
      </c>
      <c r="R394" s="698" t="str">
        <f t="shared" si="187"/>
        <v/>
      </c>
      <c r="S394" s="699" t="str">
        <f t="shared" ref="S394:S457" si="204">IFERROR(IF(U393&gt;1,PPMT($M$73*365/360/12,$K394,$B$13,-$Q$73),""),"")</f>
        <v/>
      </c>
      <c r="T394" s="699" t="str">
        <f t="shared" ref="T394:T457" si="205">IFERROR(IF(U393&gt;1,IPMT($M$73*365/360/12,$K394,$B$13,-$Q$73),""),"")</f>
        <v/>
      </c>
      <c r="U394" s="698" t="str">
        <f t="shared" si="195"/>
        <v/>
      </c>
      <c r="V394" s="698" t="str">
        <f t="shared" si="188"/>
        <v/>
      </c>
      <c r="W394" s="699" t="str">
        <f t="shared" ref="W394:W457" si="206">IFERROR(IF(Y393&gt;1,PPMT($N$73*365/360/12,$K394,$B$13,-$Q$73),""),"")</f>
        <v/>
      </c>
      <c r="X394" s="699" t="str">
        <f t="shared" ref="X394:X457" si="207">IFERROR(IF(Y393&gt;1,IPMT($N$73*365/360/12,$K394,$B$13,-$Q$73),""),"")</f>
        <v/>
      </c>
      <c r="Y394" s="698" t="str">
        <f t="shared" si="196"/>
        <v/>
      </c>
      <c r="Z394" s="698" t="str">
        <f t="shared" si="189"/>
        <v/>
      </c>
      <c r="AB394" s="696" t="str">
        <f t="shared" si="198"/>
        <v/>
      </c>
      <c r="AC394" s="340"/>
      <c r="AD394" s="340"/>
      <c r="AE394" s="340"/>
      <c r="AF394" s="699" t="str">
        <f t="shared" ref="AF394:AF457" si="208">IFERROR(IF($AB394&lt;=24,,IF(AI393&gt;1,PPMT($AC$73*365/360/12,$K394-$C$79-24,$B$13-24,-$Q$73),"")),"")</f>
        <v/>
      </c>
      <c r="AG394" s="699" t="str">
        <f t="shared" si="197"/>
        <v/>
      </c>
      <c r="AH394" s="699" t="str">
        <f t="shared" ref="AH394:AH457" si="209">IF(ISNUMBER($AB394),IF($AB394&lt;=$C$78,$B$9*$F$13,IF($AB394&lt;=$C$79,$B$9*(1-$C$81)*$F$13,))*365/360/12,"")</f>
        <v/>
      </c>
      <c r="AI394" s="698" t="str">
        <f t="shared" si="199"/>
        <v/>
      </c>
      <c r="AJ394" s="698" t="str">
        <f t="shared" ref="AJ394:AJ457" si="210">IFERROR((AF394+AG394+AH394)*(1+$B$60)+$G$40+IF(MOD($K394-1,3)=0,$G$42,)+IF($B$36="havi",$B$34,)+IF($B$36="negyedéves",IF(MOD($K394-1,3)=0,$B$34,),)+IF($B$36="féléves",IF(MOD($K394-1,6)=0,$B$34,),)+IF($B$36="éves",IF(MOD($K394-1,12)=0,$B$34,),)+IF($B$68="havi",$B$66,)+IF($B$68="negyedéves",IF(MOD($K394-1,3)=0,$B$66,),)+IF($B$68="féléves",IF(MOD($K394-1,6)=0,$B$66,),)+IF($B$68="éves",IF(MOD($K394-1,12)=0,$B$66,),)+IF($K394=$C$78,$G$62*$C$81+$G$46/2,)+IF($K394=$C$79,$G$62*(1-$C$81)+$G$46/2,),"")</f>
        <v/>
      </c>
      <c r="AK394" s="699" t="str">
        <f t="shared" ref="AK394:AK457" si="211">IFERROR(IF($AB394&lt;=24,,IF(AN393&gt;1,PPMT($AD$73*365/360/12,$K394-$C$79-24,$B$13-24,-$Q$73),"")),"")</f>
        <v/>
      </c>
      <c r="AL394" s="699" t="str">
        <f t="shared" ref="AL394:AL457" si="212">IFERROR(AN393*$AD$73/12*365/360,"")</f>
        <v/>
      </c>
      <c r="AM394" s="699" t="str">
        <f t="shared" ref="AM394:AM457" si="213">IF(ISNUMBER($AB394),IF($AB394&lt;=$C$78,$B$9*$G$13,IF($AB394&lt;=$C$79,$B$9*(1-$C$81)*$G$13,))*365/360/12,"")</f>
        <v/>
      </c>
      <c r="AN394" s="698" t="str">
        <f t="shared" si="200"/>
        <v/>
      </c>
      <c r="AO394" s="698" t="str">
        <f t="shared" ref="AO394:AO457" si="214">IFERROR((AK394+AL394+AM394)*(1+$B$60)+$G$40+IF(MOD($K394-1,60)=0,$G$42,)+IF($B$36="havi",$B$34,)+IF($B$36="negyedéves",IF(MOD($K394-1,3)=0,$B$34,),)+IF($B$36="féléves",IF(MOD($K394-1,6)=0,$B$34,),)+IF($B$36="éves",IF(MOD($K394-1,12)=0,$B$34,),)+IF($B$68="havi",$B$66,)+IF($B$68="negyedéves",IF(MOD($K394-1,3)=0,$B$66,),)+IF($B$68="féléves",IF(MOD($K394-1,6)=0,$B$66,),)+IF($B$68="éves",IF(MOD($K394-1,12)=0,$B$66,),)-IF($K394=$C$78,$G$62*$C$81+$G$46/2,)-IF($K394=$C$79,$G$62*(1-$C$81)+$G$46/2,),"")</f>
        <v/>
      </c>
      <c r="AP394" s="699" t="str">
        <f t="shared" ref="AP394:AP457" si="215">IFERROR(IF($AB394&lt;=24,,IF(AS393&gt;1,PPMT($AE$73*365/360/12,$K394-$C$79-24,$B$13-24,-$Q$73),"")),"")</f>
        <v/>
      </c>
      <c r="AQ394" s="699" t="str">
        <f t="shared" ref="AQ394:AQ457" si="216">IFERROR(AS393*$AE$73/12*365/360,"")</f>
        <v/>
      </c>
      <c r="AR394" s="699" t="str">
        <f t="shared" ref="AR394:AR457" si="217">IF(ISNUMBER($AB394),IF($AB394&lt;=$C$78,$B$9*$H$13,IF($AB394&lt;=$C$79,$B$9*(1-$C$81)*$H$13,))*365/360/12,"")</f>
        <v/>
      </c>
      <c r="AS394" s="698" t="str">
        <f t="shared" si="201"/>
        <v/>
      </c>
      <c r="AT394" s="698" t="str">
        <f t="shared" si="191"/>
        <v/>
      </c>
      <c r="AU394" s="971"/>
      <c r="AV394" s="696"/>
      <c r="AW394" s="699" t="str">
        <f t="shared" si="192"/>
        <v/>
      </c>
      <c r="AX394" s="699" t="str">
        <f t="shared" si="193"/>
        <v/>
      </c>
      <c r="AY394" s="698" t="str">
        <f t="shared" si="194"/>
        <v/>
      </c>
      <c r="AZ394" s="698" t="str">
        <f t="shared" si="181"/>
        <v/>
      </c>
      <c r="BA394" s="971"/>
      <c r="BB394" s="699" t="str">
        <f t="shared" si="182"/>
        <v/>
      </c>
      <c r="BC394" s="699" t="str">
        <f t="shared" si="183"/>
        <v/>
      </c>
      <c r="BD394" s="699" t="str">
        <f t="shared" si="184"/>
        <v/>
      </c>
      <c r="BE394" s="698" t="str">
        <f t="shared" si="185"/>
        <v/>
      </c>
      <c r="BF394" s="698" t="str">
        <f t="shared" si="186"/>
        <v/>
      </c>
      <c r="BG394" s="971"/>
      <c r="BH394" s="971"/>
      <c r="BI394" s="971"/>
      <c r="BJ394" s="971"/>
      <c r="BK394" s="971"/>
      <c r="BL394" s="971"/>
      <c r="BM394" s="971"/>
      <c r="BN394" s="698"/>
      <c r="BO394" s="971"/>
      <c r="BP394" s="971"/>
      <c r="BQ394" s="971"/>
      <c r="BR394" s="971"/>
      <c r="BS394" s="971"/>
      <c r="BT394" s="971"/>
      <c r="BU394" s="971"/>
      <c r="BV394" s="971"/>
      <c r="BW394" s="971"/>
      <c r="BX394" s="971"/>
      <c r="BY394" s="971"/>
      <c r="BZ394" s="971"/>
    </row>
    <row r="395" spans="6:78" s="68" customFormat="1" x14ac:dyDescent="0.2">
      <c r="F395" s="340"/>
      <c r="G395" s="260"/>
      <c r="H395" s="261"/>
      <c r="I395" s="261"/>
      <c r="J395" s="260"/>
      <c r="K395" s="696">
        <f t="shared" ref="K395:K458" si="218">K394+1</f>
        <v>322</v>
      </c>
      <c r="L395" s="340"/>
      <c r="M395" s="340"/>
      <c r="N395" s="340"/>
      <c r="O395" s="699" t="str">
        <f t="shared" si="202"/>
        <v/>
      </c>
      <c r="P395" s="699" t="str">
        <f t="shared" si="203"/>
        <v/>
      </c>
      <c r="Q395" s="698" t="str">
        <f t="shared" si="190"/>
        <v/>
      </c>
      <c r="R395" s="698" t="str">
        <f t="shared" si="187"/>
        <v/>
      </c>
      <c r="S395" s="699" t="str">
        <f t="shared" si="204"/>
        <v/>
      </c>
      <c r="T395" s="699" t="str">
        <f t="shared" si="205"/>
        <v/>
      </c>
      <c r="U395" s="698" t="str">
        <f t="shared" si="195"/>
        <v/>
      </c>
      <c r="V395" s="698" t="str">
        <f t="shared" si="188"/>
        <v/>
      </c>
      <c r="W395" s="699" t="str">
        <f t="shared" si="206"/>
        <v/>
      </c>
      <c r="X395" s="699" t="str">
        <f t="shared" si="207"/>
        <v/>
      </c>
      <c r="Y395" s="698" t="str">
        <f t="shared" si="196"/>
        <v/>
      </c>
      <c r="Z395" s="698" t="str">
        <f t="shared" si="189"/>
        <v/>
      </c>
      <c r="AB395" s="696" t="str">
        <f t="shared" si="198"/>
        <v/>
      </c>
      <c r="AC395" s="340"/>
      <c r="AD395" s="340"/>
      <c r="AE395" s="340"/>
      <c r="AF395" s="699" t="str">
        <f t="shared" si="208"/>
        <v/>
      </c>
      <c r="AG395" s="699" t="str">
        <f t="shared" si="197"/>
        <v/>
      </c>
      <c r="AH395" s="699" t="str">
        <f t="shared" si="209"/>
        <v/>
      </c>
      <c r="AI395" s="698" t="str">
        <f t="shared" si="199"/>
        <v/>
      </c>
      <c r="AJ395" s="698" t="str">
        <f t="shared" si="210"/>
        <v/>
      </c>
      <c r="AK395" s="699" t="str">
        <f t="shared" si="211"/>
        <v/>
      </c>
      <c r="AL395" s="699" t="str">
        <f t="shared" si="212"/>
        <v/>
      </c>
      <c r="AM395" s="699" t="str">
        <f t="shared" si="213"/>
        <v/>
      </c>
      <c r="AN395" s="698" t="str">
        <f t="shared" si="200"/>
        <v/>
      </c>
      <c r="AO395" s="698" t="str">
        <f t="shared" si="214"/>
        <v/>
      </c>
      <c r="AP395" s="699" t="str">
        <f t="shared" si="215"/>
        <v/>
      </c>
      <c r="AQ395" s="699" t="str">
        <f t="shared" si="216"/>
        <v/>
      </c>
      <c r="AR395" s="699" t="str">
        <f t="shared" si="217"/>
        <v/>
      </c>
      <c r="AS395" s="698" t="str">
        <f t="shared" si="201"/>
        <v/>
      </c>
      <c r="AT395" s="698" t="str">
        <f t="shared" si="191"/>
        <v/>
      </c>
      <c r="AU395" s="971"/>
      <c r="AV395" s="696"/>
      <c r="AW395" s="699" t="str">
        <f t="shared" si="192"/>
        <v/>
      </c>
      <c r="AX395" s="699" t="str">
        <f t="shared" si="193"/>
        <v/>
      </c>
      <c r="AY395" s="698" t="str">
        <f t="shared" si="194"/>
        <v/>
      </c>
      <c r="AZ395" s="698" t="str">
        <f t="shared" ref="AZ395:AZ458" si="219">IFERROR((AW395+AX395)*(1+$B$60)+$G$40+IF(MOD($K395-1,3)=0,$G$42,)+IF($B$36="havi",$B$34,)+IF($B$36="negyedéves",IF(MOD($K395-1,3)=0,$B$34,),)+IF($B$36="féléves",IF(MOD($K395-1,6)=0,$B$34,),)+IF($B$36="éves",IF(MOD($K395-1,12)=0,$B$34,),)+IF($B$68="havi",$B$66,)+IF($B$68="negyedéves",IF(MOD($K395-1,3)=0,$B$66,),)+IF($B$68="féléves",IF(MOD($K395-1,6)=0,$B$66,),)+IF($B$68="éves",IF(MOD($K395-1,12)=0,$B$66,),),"")</f>
        <v/>
      </c>
      <c r="BA395" s="971"/>
      <c r="BB395" s="699" t="str">
        <f t="shared" ref="BB395:BB458" si="220">IFERROR(IF($AB395&lt;=24,,IF(BE394&gt;1,PPMT($BB$71*365/360/12,$K395-$C$79-24,$B$13-24,-$BE$73),"")),"")</f>
        <v/>
      </c>
      <c r="BC395" s="699" t="str">
        <f t="shared" ref="BC395:BC458" si="221">IFERROR(BE394*$BB$71/12*365/360,"")</f>
        <v/>
      </c>
      <c r="BD395" s="699" t="str">
        <f t="shared" ref="BD395:BD458" si="222">IF(ISNUMBER($AB395),IF($AB395&lt;=$C$78,$B$9*$F$13,IF($AB395&lt;=$C$79,$B$9*(1-$C$81)*$F$13,))*365/360/12,"")</f>
        <v/>
      </c>
      <c r="BE395" s="698" t="str">
        <f t="shared" ref="BE395:BE458" si="223">IFERROR(IF(ISNUMBER(BE394),BE394,)+IF($K395=$C$78,$G$62*$C$81,)+IF($K395=$C$79,$G$62*(1-$C$81),)-BB395,"")</f>
        <v/>
      </c>
      <c r="BF395" s="698" t="str">
        <f t="shared" ref="BF395:BF458" si="224">IFERROR((BB395+BC395+BD395)*(1+$B$60)+$G$40+IF(MOD($K395-1,3)=0,$G$42,)+IF($B$36="havi",$B$34,)+IF($B$36="negyedéves",IF(MOD($K395-1,3)=0,$B$34,),)+IF($B$36="féléves",IF(MOD($K395-1,6)=0,$B$34,),)+IF($B$36="éves",IF(MOD($K395-1,12)=0,$B$34,),)+IF($B$68="havi",$B$66,)+IF($B$68="negyedéves",IF(MOD($K395-1,3)=0,$B$66,),)+IF($B$68="féléves",IF(MOD($K395-1,6)=0,$B$66,),)+IF($B$68="éves",IF(MOD($K395-1,12)=0,$B$66,),)+IF($K395=$C$78,$G$62*$C$81+$G$46/2,)+IF($K395=$C$79,$G$62*(1-$C$81)+$G$46/2,),"")</f>
        <v/>
      </c>
      <c r="BG395" s="971"/>
      <c r="BH395" s="971"/>
      <c r="BI395" s="971"/>
      <c r="BJ395" s="971"/>
      <c r="BK395" s="971"/>
      <c r="BL395" s="971"/>
      <c r="BM395" s="971"/>
      <c r="BN395" s="698"/>
      <c r="BO395" s="971"/>
      <c r="BP395" s="971"/>
      <c r="BQ395" s="971"/>
      <c r="BR395" s="971"/>
      <c r="BS395" s="971"/>
      <c r="BT395" s="971"/>
      <c r="BU395" s="971"/>
      <c r="BV395" s="971"/>
      <c r="BW395" s="971"/>
      <c r="BX395" s="971"/>
      <c r="BY395" s="971"/>
      <c r="BZ395" s="971"/>
    </row>
    <row r="396" spans="6:78" s="68" customFormat="1" x14ac:dyDescent="0.2">
      <c r="F396" s="340"/>
      <c r="G396" s="260"/>
      <c r="H396" s="261"/>
      <c r="I396" s="261"/>
      <c r="J396" s="260"/>
      <c r="K396" s="696">
        <f t="shared" si="218"/>
        <v>323</v>
      </c>
      <c r="L396" s="340"/>
      <c r="M396" s="340"/>
      <c r="N396" s="340"/>
      <c r="O396" s="699" t="str">
        <f t="shared" si="202"/>
        <v/>
      </c>
      <c r="P396" s="699" t="str">
        <f t="shared" si="203"/>
        <v/>
      </c>
      <c r="Q396" s="698" t="str">
        <f t="shared" si="190"/>
        <v/>
      </c>
      <c r="R396" s="698" t="str">
        <f t="shared" ref="R396:R459" si="225">IFERROR((O396+P396)*(1+$B$60)+$G$40+IF(MOD($K396-1,3)=0,$G$42,)+IF($B$36="havi",$B$34,)+IF($B$36="negyedéves",IF(MOD($K396-1,3)=0,$B$34,),)+IF($B$36="féléves",IF(MOD($K396-1,6)=0,$B$34,),)+IF($B$36="éves",IF(MOD($K396-1,12)=0,$B$34,),)+IF($B$68="havi",$B$66,)+IF($B$68="negyedéves",IF(MOD($K396-1,3)=0,$B$66,),)+IF($B$68="féléves",IF(MOD($K396-1,6)=0,$B$66,),)+IF($B$68="éves",IF(MOD($K396-1,12)=0,$B$66,),),"")</f>
        <v/>
      </c>
      <c r="S396" s="699" t="str">
        <f t="shared" si="204"/>
        <v/>
      </c>
      <c r="T396" s="699" t="str">
        <f t="shared" si="205"/>
        <v/>
      </c>
      <c r="U396" s="698" t="str">
        <f t="shared" si="195"/>
        <v/>
      </c>
      <c r="V396" s="698" t="str">
        <f t="shared" ref="V396:V459" si="226">IFERROR((S396+T396)*(1+$B$60)+$G$40+IF(MOD($K396-1,60)=0,$G$42,)+IF($B$36="havi",$B$34,)+IF($B$36="negyedéves",IF(MOD($K396-1,3)=0,$B$34,),)+IF($B$36="féléves",IF(MOD($K396-1,6)=0,$B$34,),)+IF($B$36="éves",IF(MOD($K396-1,12)=0,$B$34,),)+IF($B$68="havi",$B$66,)+IF($B$68="negyedéves",IF(MOD($K396-1,3)=0,$B$66,),)+IF($B$68="féléves",IF(MOD($K396-1,6)=0,$B$66,),)+IF($B$68="éves",IF(MOD($K396-1,12)=0,$B$66,),),"")</f>
        <v/>
      </c>
      <c r="W396" s="699" t="str">
        <f t="shared" si="206"/>
        <v/>
      </c>
      <c r="X396" s="699" t="str">
        <f t="shared" si="207"/>
        <v/>
      </c>
      <c r="Y396" s="698" t="str">
        <f t="shared" si="196"/>
        <v/>
      </c>
      <c r="Z396" s="698" t="str">
        <f t="shared" ref="Z396:Z459" si="227">IFERROR((W396+X396)*(1+$B$60)+$G$40+IF(MOD($K396-1,120)=0,$G$42,)+IF($B$36="havi",$B$34,)+IF($B$36="negyedéves",IF(MOD($K396-1,3)=0,$B$34,),)+IF($B$36="féléves",IF(MOD($K396-1,6)=0,$B$34,),)+IF($B$36="éves",IF(MOD($K396-1,12)=0,$B$34,),)+IF($B$68="havi",$B$66,)+IF($B$68="negyedéves",IF(MOD($K396-1,3)=0,$B$66,),)+IF($B$68="féléves",IF(MOD($K396-1,6)=0,$B$66,),)+IF($B$68="éves",IF(MOD($K396-1,12)=0,$B$66,),),"")</f>
        <v/>
      </c>
      <c r="AB396" s="696" t="str">
        <f t="shared" si="198"/>
        <v/>
      </c>
      <c r="AC396" s="340"/>
      <c r="AD396" s="340"/>
      <c r="AE396" s="340"/>
      <c r="AF396" s="699" t="str">
        <f t="shared" si="208"/>
        <v/>
      </c>
      <c r="AG396" s="699" t="str">
        <f t="shared" si="197"/>
        <v/>
      </c>
      <c r="AH396" s="699" t="str">
        <f t="shared" si="209"/>
        <v/>
      </c>
      <c r="AI396" s="698" t="str">
        <f t="shared" si="199"/>
        <v/>
      </c>
      <c r="AJ396" s="698" t="str">
        <f t="shared" si="210"/>
        <v/>
      </c>
      <c r="AK396" s="699" t="str">
        <f t="shared" si="211"/>
        <v/>
      </c>
      <c r="AL396" s="699" t="str">
        <f t="shared" si="212"/>
        <v/>
      </c>
      <c r="AM396" s="699" t="str">
        <f t="shared" si="213"/>
        <v/>
      </c>
      <c r="AN396" s="698" t="str">
        <f t="shared" si="200"/>
        <v/>
      </c>
      <c r="AO396" s="698" t="str">
        <f t="shared" si="214"/>
        <v/>
      </c>
      <c r="AP396" s="699" t="str">
        <f t="shared" si="215"/>
        <v/>
      </c>
      <c r="AQ396" s="699" t="str">
        <f t="shared" si="216"/>
        <v/>
      </c>
      <c r="AR396" s="699" t="str">
        <f t="shared" si="217"/>
        <v/>
      </c>
      <c r="AS396" s="698" t="str">
        <f t="shared" si="201"/>
        <v/>
      </c>
      <c r="AT396" s="698" t="str">
        <f t="shared" si="191"/>
        <v/>
      </c>
      <c r="AU396" s="971"/>
      <c r="AV396" s="696"/>
      <c r="AW396" s="699" t="str">
        <f t="shared" si="192"/>
        <v/>
      </c>
      <c r="AX396" s="699" t="str">
        <f t="shared" si="193"/>
        <v/>
      </c>
      <c r="AY396" s="698" t="str">
        <f t="shared" si="194"/>
        <v/>
      </c>
      <c r="AZ396" s="698" t="str">
        <f t="shared" si="219"/>
        <v/>
      </c>
      <c r="BA396" s="971"/>
      <c r="BB396" s="699" t="str">
        <f t="shared" si="220"/>
        <v/>
      </c>
      <c r="BC396" s="699" t="str">
        <f t="shared" si="221"/>
        <v/>
      </c>
      <c r="BD396" s="699" t="str">
        <f t="shared" si="222"/>
        <v/>
      </c>
      <c r="BE396" s="698" t="str">
        <f t="shared" si="223"/>
        <v/>
      </c>
      <c r="BF396" s="698" t="str">
        <f t="shared" si="224"/>
        <v/>
      </c>
      <c r="BG396" s="971"/>
      <c r="BH396" s="971"/>
      <c r="BI396" s="971"/>
      <c r="BJ396" s="971"/>
      <c r="BK396" s="971"/>
      <c r="BL396" s="971"/>
      <c r="BM396" s="971"/>
      <c r="BN396" s="698"/>
      <c r="BO396" s="971"/>
      <c r="BP396" s="971"/>
      <c r="BQ396" s="971"/>
      <c r="BR396" s="971"/>
      <c r="BS396" s="971"/>
      <c r="BT396" s="971"/>
      <c r="BU396" s="971"/>
      <c r="BV396" s="971"/>
      <c r="BW396" s="971"/>
      <c r="BX396" s="971"/>
      <c r="BY396" s="971"/>
      <c r="BZ396" s="971"/>
    </row>
    <row r="397" spans="6:78" s="68" customFormat="1" x14ac:dyDescent="0.2">
      <c r="F397" s="340"/>
      <c r="G397" s="260"/>
      <c r="H397" s="261"/>
      <c r="I397" s="261"/>
      <c r="J397" s="260"/>
      <c r="K397" s="696">
        <f t="shared" si="218"/>
        <v>324</v>
      </c>
      <c r="L397" s="340"/>
      <c r="M397" s="340"/>
      <c r="N397" s="340"/>
      <c r="O397" s="699" t="str">
        <f t="shared" si="202"/>
        <v/>
      </c>
      <c r="P397" s="699" t="str">
        <f t="shared" si="203"/>
        <v/>
      </c>
      <c r="Q397" s="698" t="str">
        <f t="shared" si="190"/>
        <v/>
      </c>
      <c r="R397" s="698" t="str">
        <f t="shared" si="225"/>
        <v/>
      </c>
      <c r="S397" s="699" t="str">
        <f t="shared" si="204"/>
        <v/>
      </c>
      <c r="T397" s="699" t="str">
        <f t="shared" si="205"/>
        <v/>
      </c>
      <c r="U397" s="698" t="str">
        <f t="shared" si="195"/>
        <v/>
      </c>
      <c r="V397" s="698" t="str">
        <f t="shared" si="226"/>
        <v/>
      </c>
      <c r="W397" s="699" t="str">
        <f t="shared" si="206"/>
        <v/>
      </c>
      <c r="X397" s="699" t="str">
        <f t="shared" si="207"/>
        <v/>
      </c>
      <c r="Y397" s="698" t="str">
        <f t="shared" si="196"/>
        <v/>
      </c>
      <c r="Z397" s="698" t="str">
        <f t="shared" si="227"/>
        <v/>
      </c>
      <c r="AB397" s="696" t="str">
        <f t="shared" si="198"/>
        <v/>
      </c>
      <c r="AC397" s="340"/>
      <c r="AD397" s="340"/>
      <c r="AE397" s="340"/>
      <c r="AF397" s="699" t="str">
        <f t="shared" si="208"/>
        <v/>
      </c>
      <c r="AG397" s="699" t="str">
        <f t="shared" si="197"/>
        <v/>
      </c>
      <c r="AH397" s="699" t="str">
        <f t="shared" si="209"/>
        <v/>
      </c>
      <c r="AI397" s="698" t="str">
        <f t="shared" si="199"/>
        <v/>
      </c>
      <c r="AJ397" s="698" t="str">
        <f t="shared" si="210"/>
        <v/>
      </c>
      <c r="AK397" s="699" t="str">
        <f t="shared" si="211"/>
        <v/>
      </c>
      <c r="AL397" s="699" t="str">
        <f t="shared" si="212"/>
        <v/>
      </c>
      <c r="AM397" s="699" t="str">
        <f t="shared" si="213"/>
        <v/>
      </c>
      <c r="AN397" s="698" t="str">
        <f t="shared" si="200"/>
        <v/>
      </c>
      <c r="AO397" s="698" t="str">
        <f t="shared" si="214"/>
        <v/>
      </c>
      <c r="AP397" s="699" t="str">
        <f t="shared" si="215"/>
        <v/>
      </c>
      <c r="AQ397" s="699" t="str">
        <f t="shared" si="216"/>
        <v/>
      </c>
      <c r="AR397" s="699" t="str">
        <f t="shared" si="217"/>
        <v/>
      </c>
      <c r="AS397" s="698" t="str">
        <f t="shared" si="201"/>
        <v/>
      </c>
      <c r="AT397" s="698" t="str">
        <f t="shared" si="191"/>
        <v/>
      </c>
      <c r="AU397" s="971"/>
      <c r="AV397" s="696"/>
      <c r="AW397" s="699" t="str">
        <f t="shared" si="192"/>
        <v/>
      </c>
      <c r="AX397" s="699" t="str">
        <f t="shared" si="193"/>
        <v/>
      </c>
      <c r="AY397" s="698" t="str">
        <f t="shared" si="194"/>
        <v/>
      </c>
      <c r="AZ397" s="698" t="str">
        <f t="shared" si="219"/>
        <v/>
      </c>
      <c r="BA397" s="971"/>
      <c r="BB397" s="699" t="str">
        <f t="shared" si="220"/>
        <v/>
      </c>
      <c r="BC397" s="699" t="str">
        <f t="shared" si="221"/>
        <v/>
      </c>
      <c r="BD397" s="699" t="str">
        <f t="shared" si="222"/>
        <v/>
      </c>
      <c r="BE397" s="698" t="str">
        <f t="shared" si="223"/>
        <v/>
      </c>
      <c r="BF397" s="698" t="str">
        <f t="shared" si="224"/>
        <v/>
      </c>
      <c r="BG397" s="971"/>
      <c r="BH397" s="971"/>
      <c r="BI397" s="971"/>
      <c r="BJ397" s="971"/>
      <c r="BK397" s="971"/>
      <c r="BL397" s="971"/>
      <c r="BM397" s="971"/>
      <c r="BN397" s="698"/>
      <c r="BO397" s="971"/>
      <c r="BP397" s="971"/>
      <c r="BQ397" s="971"/>
      <c r="BR397" s="971"/>
      <c r="BS397" s="971"/>
      <c r="BT397" s="971"/>
      <c r="BU397" s="971"/>
      <c r="BV397" s="971"/>
      <c r="BW397" s="971"/>
      <c r="BX397" s="971"/>
      <c r="BY397" s="971"/>
      <c r="BZ397" s="971"/>
    </row>
    <row r="398" spans="6:78" s="68" customFormat="1" x14ac:dyDescent="0.2">
      <c r="F398" s="340"/>
      <c r="G398" s="260"/>
      <c r="H398" s="261"/>
      <c r="I398" s="261"/>
      <c r="J398" s="260"/>
      <c r="K398" s="696">
        <f t="shared" si="218"/>
        <v>325</v>
      </c>
      <c r="L398" s="340"/>
      <c r="M398" s="340"/>
      <c r="N398" s="340"/>
      <c r="O398" s="699" t="str">
        <f t="shared" si="202"/>
        <v/>
      </c>
      <c r="P398" s="699" t="str">
        <f t="shared" si="203"/>
        <v/>
      </c>
      <c r="Q398" s="698" t="str">
        <f t="shared" si="190"/>
        <v/>
      </c>
      <c r="R398" s="698" t="str">
        <f t="shared" si="225"/>
        <v/>
      </c>
      <c r="S398" s="699" t="str">
        <f t="shared" si="204"/>
        <v/>
      </c>
      <c r="T398" s="699" t="str">
        <f t="shared" si="205"/>
        <v/>
      </c>
      <c r="U398" s="698" t="str">
        <f t="shared" si="195"/>
        <v/>
      </c>
      <c r="V398" s="698" t="str">
        <f t="shared" si="226"/>
        <v/>
      </c>
      <c r="W398" s="699" t="str">
        <f t="shared" si="206"/>
        <v/>
      </c>
      <c r="X398" s="699" t="str">
        <f t="shared" si="207"/>
        <v/>
      </c>
      <c r="Y398" s="698" t="str">
        <f t="shared" si="196"/>
        <v/>
      </c>
      <c r="Z398" s="698" t="str">
        <f t="shared" si="227"/>
        <v/>
      </c>
      <c r="AB398" s="696" t="str">
        <f t="shared" si="198"/>
        <v/>
      </c>
      <c r="AC398" s="340"/>
      <c r="AD398" s="340"/>
      <c r="AE398" s="340"/>
      <c r="AF398" s="699" t="str">
        <f t="shared" si="208"/>
        <v/>
      </c>
      <c r="AG398" s="699" t="str">
        <f t="shared" si="197"/>
        <v/>
      </c>
      <c r="AH398" s="699" t="str">
        <f t="shared" si="209"/>
        <v/>
      </c>
      <c r="AI398" s="698" t="str">
        <f t="shared" si="199"/>
        <v/>
      </c>
      <c r="AJ398" s="698" t="str">
        <f t="shared" si="210"/>
        <v/>
      </c>
      <c r="AK398" s="699" t="str">
        <f t="shared" si="211"/>
        <v/>
      </c>
      <c r="AL398" s="699" t="str">
        <f t="shared" si="212"/>
        <v/>
      </c>
      <c r="AM398" s="699" t="str">
        <f t="shared" si="213"/>
        <v/>
      </c>
      <c r="AN398" s="698" t="str">
        <f t="shared" si="200"/>
        <v/>
      </c>
      <c r="AO398" s="698" t="str">
        <f t="shared" si="214"/>
        <v/>
      </c>
      <c r="AP398" s="699" t="str">
        <f t="shared" si="215"/>
        <v/>
      </c>
      <c r="AQ398" s="699" t="str">
        <f t="shared" si="216"/>
        <v/>
      </c>
      <c r="AR398" s="699" t="str">
        <f t="shared" si="217"/>
        <v/>
      </c>
      <c r="AS398" s="698" t="str">
        <f t="shared" si="201"/>
        <v/>
      </c>
      <c r="AT398" s="698" t="str">
        <f t="shared" si="191"/>
        <v/>
      </c>
      <c r="AU398" s="971"/>
      <c r="AV398" s="696"/>
      <c r="AW398" s="699" t="str">
        <f t="shared" si="192"/>
        <v/>
      </c>
      <c r="AX398" s="699" t="str">
        <f t="shared" si="193"/>
        <v/>
      </c>
      <c r="AY398" s="698" t="str">
        <f t="shared" si="194"/>
        <v/>
      </c>
      <c r="AZ398" s="698" t="str">
        <f t="shared" si="219"/>
        <v/>
      </c>
      <c r="BA398" s="971"/>
      <c r="BB398" s="699" t="str">
        <f t="shared" si="220"/>
        <v/>
      </c>
      <c r="BC398" s="699" t="str">
        <f t="shared" si="221"/>
        <v/>
      </c>
      <c r="BD398" s="699" t="str">
        <f t="shared" si="222"/>
        <v/>
      </c>
      <c r="BE398" s="698" t="str">
        <f t="shared" si="223"/>
        <v/>
      </c>
      <c r="BF398" s="698" t="str">
        <f t="shared" si="224"/>
        <v/>
      </c>
      <c r="BG398" s="971"/>
      <c r="BH398" s="971"/>
      <c r="BI398" s="971"/>
      <c r="BJ398" s="971"/>
      <c r="BK398" s="971"/>
      <c r="BL398" s="971"/>
      <c r="BM398" s="971"/>
      <c r="BN398" s="698"/>
      <c r="BO398" s="971"/>
      <c r="BP398" s="971"/>
      <c r="BQ398" s="971"/>
      <c r="BR398" s="971"/>
      <c r="BS398" s="971"/>
      <c r="BT398" s="971"/>
      <c r="BU398" s="971"/>
      <c r="BV398" s="971"/>
      <c r="BW398" s="971"/>
      <c r="BX398" s="971"/>
      <c r="BY398" s="971"/>
      <c r="BZ398" s="971"/>
    </row>
    <row r="399" spans="6:78" s="68" customFormat="1" x14ac:dyDescent="0.2">
      <c r="F399" s="340"/>
      <c r="G399" s="260"/>
      <c r="H399" s="261"/>
      <c r="I399" s="261"/>
      <c r="J399" s="260"/>
      <c r="K399" s="696">
        <f t="shared" si="218"/>
        <v>326</v>
      </c>
      <c r="L399" s="340"/>
      <c r="M399" s="340"/>
      <c r="N399" s="340"/>
      <c r="O399" s="699" t="str">
        <f t="shared" si="202"/>
        <v/>
      </c>
      <c r="P399" s="699" t="str">
        <f t="shared" si="203"/>
        <v/>
      </c>
      <c r="Q399" s="698" t="str">
        <f t="shared" si="190"/>
        <v/>
      </c>
      <c r="R399" s="698" t="str">
        <f t="shared" si="225"/>
        <v/>
      </c>
      <c r="S399" s="699" t="str">
        <f t="shared" si="204"/>
        <v/>
      </c>
      <c r="T399" s="699" t="str">
        <f t="shared" si="205"/>
        <v/>
      </c>
      <c r="U399" s="698" t="str">
        <f t="shared" si="195"/>
        <v/>
      </c>
      <c r="V399" s="698" t="str">
        <f t="shared" si="226"/>
        <v/>
      </c>
      <c r="W399" s="699" t="str">
        <f t="shared" si="206"/>
        <v/>
      </c>
      <c r="X399" s="699" t="str">
        <f t="shared" si="207"/>
        <v/>
      </c>
      <c r="Y399" s="698" t="str">
        <f t="shared" si="196"/>
        <v/>
      </c>
      <c r="Z399" s="698" t="str">
        <f t="shared" si="227"/>
        <v/>
      </c>
      <c r="AB399" s="696" t="str">
        <f t="shared" si="198"/>
        <v/>
      </c>
      <c r="AC399" s="340"/>
      <c r="AD399" s="340"/>
      <c r="AE399" s="340"/>
      <c r="AF399" s="699" t="str">
        <f t="shared" si="208"/>
        <v/>
      </c>
      <c r="AG399" s="699" t="str">
        <f t="shared" si="197"/>
        <v/>
      </c>
      <c r="AH399" s="699" t="str">
        <f t="shared" si="209"/>
        <v/>
      </c>
      <c r="AI399" s="698" t="str">
        <f t="shared" si="199"/>
        <v/>
      </c>
      <c r="AJ399" s="698" t="str">
        <f t="shared" si="210"/>
        <v/>
      </c>
      <c r="AK399" s="699" t="str">
        <f t="shared" si="211"/>
        <v/>
      </c>
      <c r="AL399" s="699" t="str">
        <f t="shared" si="212"/>
        <v/>
      </c>
      <c r="AM399" s="699" t="str">
        <f t="shared" si="213"/>
        <v/>
      </c>
      <c r="AN399" s="698" t="str">
        <f t="shared" si="200"/>
        <v/>
      </c>
      <c r="AO399" s="698" t="str">
        <f t="shared" si="214"/>
        <v/>
      </c>
      <c r="AP399" s="699" t="str">
        <f t="shared" si="215"/>
        <v/>
      </c>
      <c r="AQ399" s="699" t="str">
        <f t="shared" si="216"/>
        <v/>
      </c>
      <c r="AR399" s="699" t="str">
        <f t="shared" si="217"/>
        <v/>
      </c>
      <c r="AS399" s="698" t="str">
        <f t="shared" si="201"/>
        <v/>
      </c>
      <c r="AT399" s="698" t="str">
        <f t="shared" si="191"/>
        <v/>
      </c>
      <c r="AU399" s="971"/>
      <c r="AV399" s="696"/>
      <c r="AW399" s="699" t="str">
        <f t="shared" si="192"/>
        <v/>
      </c>
      <c r="AX399" s="699" t="str">
        <f t="shared" si="193"/>
        <v/>
      </c>
      <c r="AY399" s="698" t="str">
        <f t="shared" si="194"/>
        <v/>
      </c>
      <c r="AZ399" s="698" t="str">
        <f t="shared" si="219"/>
        <v/>
      </c>
      <c r="BA399" s="971"/>
      <c r="BB399" s="699" t="str">
        <f t="shared" si="220"/>
        <v/>
      </c>
      <c r="BC399" s="699" t="str">
        <f t="shared" si="221"/>
        <v/>
      </c>
      <c r="BD399" s="699" t="str">
        <f t="shared" si="222"/>
        <v/>
      </c>
      <c r="BE399" s="698" t="str">
        <f t="shared" si="223"/>
        <v/>
      </c>
      <c r="BF399" s="698" t="str">
        <f t="shared" si="224"/>
        <v/>
      </c>
      <c r="BG399" s="971"/>
      <c r="BH399" s="971"/>
      <c r="BI399" s="971"/>
      <c r="BJ399" s="971"/>
      <c r="BK399" s="971"/>
      <c r="BL399" s="971"/>
      <c r="BM399" s="971"/>
      <c r="BN399" s="698"/>
      <c r="BO399" s="971"/>
      <c r="BP399" s="971"/>
      <c r="BQ399" s="971"/>
      <c r="BR399" s="971"/>
      <c r="BS399" s="971"/>
      <c r="BT399" s="971"/>
      <c r="BU399" s="971"/>
      <c r="BV399" s="971"/>
      <c r="BW399" s="971"/>
      <c r="BX399" s="971"/>
      <c r="BY399" s="971"/>
      <c r="BZ399" s="971"/>
    </row>
    <row r="400" spans="6:78" s="68" customFormat="1" x14ac:dyDescent="0.2">
      <c r="F400" s="340"/>
      <c r="G400" s="260"/>
      <c r="H400" s="261"/>
      <c r="I400" s="261"/>
      <c r="J400" s="260"/>
      <c r="K400" s="696">
        <f t="shared" si="218"/>
        <v>327</v>
      </c>
      <c r="L400" s="340"/>
      <c r="M400" s="340"/>
      <c r="N400" s="340"/>
      <c r="O400" s="699" t="str">
        <f t="shared" si="202"/>
        <v/>
      </c>
      <c r="P400" s="699" t="str">
        <f t="shared" si="203"/>
        <v/>
      </c>
      <c r="Q400" s="698" t="str">
        <f t="shared" si="190"/>
        <v/>
      </c>
      <c r="R400" s="698" t="str">
        <f t="shared" si="225"/>
        <v/>
      </c>
      <c r="S400" s="699" t="str">
        <f t="shared" si="204"/>
        <v/>
      </c>
      <c r="T400" s="699" t="str">
        <f t="shared" si="205"/>
        <v/>
      </c>
      <c r="U400" s="698" t="str">
        <f t="shared" si="195"/>
        <v/>
      </c>
      <c r="V400" s="698" t="str">
        <f t="shared" si="226"/>
        <v/>
      </c>
      <c r="W400" s="699" t="str">
        <f t="shared" si="206"/>
        <v/>
      </c>
      <c r="X400" s="699" t="str">
        <f t="shared" si="207"/>
        <v/>
      </c>
      <c r="Y400" s="698" t="str">
        <f t="shared" si="196"/>
        <v/>
      </c>
      <c r="Z400" s="698" t="str">
        <f t="shared" si="227"/>
        <v/>
      </c>
      <c r="AB400" s="696" t="str">
        <f t="shared" si="198"/>
        <v/>
      </c>
      <c r="AC400" s="340"/>
      <c r="AD400" s="340"/>
      <c r="AE400" s="340"/>
      <c r="AF400" s="699" t="str">
        <f t="shared" si="208"/>
        <v/>
      </c>
      <c r="AG400" s="699" t="str">
        <f t="shared" si="197"/>
        <v/>
      </c>
      <c r="AH400" s="699" t="str">
        <f t="shared" si="209"/>
        <v/>
      </c>
      <c r="AI400" s="698" t="str">
        <f t="shared" si="199"/>
        <v/>
      </c>
      <c r="AJ400" s="698" t="str">
        <f t="shared" si="210"/>
        <v/>
      </c>
      <c r="AK400" s="699" t="str">
        <f t="shared" si="211"/>
        <v/>
      </c>
      <c r="AL400" s="699" t="str">
        <f t="shared" si="212"/>
        <v/>
      </c>
      <c r="AM400" s="699" t="str">
        <f t="shared" si="213"/>
        <v/>
      </c>
      <c r="AN400" s="698" t="str">
        <f t="shared" si="200"/>
        <v/>
      </c>
      <c r="AO400" s="698" t="str">
        <f t="shared" si="214"/>
        <v/>
      </c>
      <c r="AP400" s="699" t="str">
        <f t="shared" si="215"/>
        <v/>
      </c>
      <c r="AQ400" s="699" t="str">
        <f t="shared" si="216"/>
        <v/>
      </c>
      <c r="AR400" s="699" t="str">
        <f t="shared" si="217"/>
        <v/>
      </c>
      <c r="AS400" s="698" t="str">
        <f t="shared" si="201"/>
        <v/>
      </c>
      <c r="AT400" s="698" t="str">
        <f t="shared" si="191"/>
        <v/>
      </c>
      <c r="AU400" s="971"/>
      <c r="AV400" s="696"/>
      <c r="AW400" s="699" t="str">
        <f t="shared" si="192"/>
        <v/>
      </c>
      <c r="AX400" s="699" t="str">
        <f t="shared" si="193"/>
        <v/>
      </c>
      <c r="AY400" s="698" t="str">
        <f t="shared" si="194"/>
        <v/>
      </c>
      <c r="AZ400" s="698" t="str">
        <f t="shared" si="219"/>
        <v/>
      </c>
      <c r="BA400" s="971"/>
      <c r="BB400" s="699" t="str">
        <f t="shared" si="220"/>
        <v/>
      </c>
      <c r="BC400" s="699" t="str">
        <f t="shared" si="221"/>
        <v/>
      </c>
      <c r="BD400" s="699" t="str">
        <f t="shared" si="222"/>
        <v/>
      </c>
      <c r="BE400" s="698" t="str">
        <f t="shared" si="223"/>
        <v/>
      </c>
      <c r="BF400" s="698" t="str">
        <f t="shared" si="224"/>
        <v/>
      </c>
      <c r="BG400" s="971"/>
      <c r="BH400" s="971"/>
      <c r="BI400" s="971"/>
      <c r="BJ400" s="971"/>
      <c r="BK400" s="971"/>
      <c r="BL400" s="971"/>
      <c r="BM400" s="971"/>
      <c r="BN400" s="698"/>
      <c r="BO400" s="971"/>
      <c r="BP400" s="971"/>
      <c r="BQ400" s="971"/>
      <c r="BR400" s="971"/>
      <c r="BS400" s="971"/>
      <c r="BT400" s="971"/>
      <c r="BU400" s="971"/>
      <c r="BV400" s="971"/>
      <c r="BW400" s="971"/>
      <c r="BX400" s="971"/>
      <c r="BY400" s="971"/>
      <c r="BZ400" s="971"/>
    </row>
    <row r="401" spans="6:78" s="68" customFormat="1" x14ac:dyDescent="0.2">
      <c r="F401" s="340"/>
      <c r="G401" s="260"/>
      <c r="H401" s="261"/>
      <c r="I401" s="261"/>
      <c r="J401" s="260"/>
      <c r="K401" s="696">
        <f t="shared" si="218"/>
        <v>328</v>
      </c>
      <c r="L401" s="340"/>
      <c r="M401" s="340"/>
      <c r="N401" s="340"/>
      <c r="O401" s="699" t="str">
        <f t="shared" si="202"/>
        <v/>
      </c>
      <c r="P401" s="699" t="str">
        <f t="shared" si="203"/>
        <v/>
      </c>
      <c r="Q401" s="698" t="str">
        <f t="shared" si="190"/>
        <v/>
      </c>
      <c r="R401" s="698" t="str">
        <f t="shared" si="225"/>
        <v/>
      </c>
      <c r="S401" s="699" t="str">
        <f t="shared" si="204"/>
        <v/>
      </c>
      <c r="T401" s="699" t="str">
        <f t="shared" si="205"/>
        <v/>
      </c>
      <c r="U401" s="698" t="str">
        <f t="shared" si="195"/>
        <v/>
      </c>
      <c r="V401" s="698" t="str">
        <f t="shared" si="226"/>
        <v/>
      </c>
      <c r="W401" s="699" t="str">
        <f t="shared" si="206"/>
        <v/>
      </c>
      <c r="X401" s="699" t="str">
        <f t="shared" si="207"/>
        <v/>
      </c>
      <c r="Y401" s="698" t="str">
        <f t="shared" si="196"/>
        <v/>
      </c>
      <c r="Z401" s="698" t="str">
        <f t="shared" si="227"/>
        <v/>
      </c>
      <c r="AB401" s="696" t="str">
        <f t="shared" si="198"/>
        <v/>
      </c>
      <c r="AC401" s="340"/>
      <c r="AD401" s="340"/>
      <c r="AE401" s="340"/>
      <c r="AF401" s="699" t="str">
        <f t="shared" si="208"/>
        <v/>
      </c>
      <c r="AG401" s="699" t="str">
        <f t="shared" si="197"/>
        <v/>
      </c>
      <c r="AH401" s="699" t="str">
        <f t="shared" si="209"/>
        <v/>
      </c>
      <c r="AI401" s="698" t="str">
        <f t="shared" si="199"/>
        <v/>
      </c>
      <c r="AJ401" s="698" t="str">
        <f t="shared" si="210"/>
        <v/>
      </c>
      <c r="AK401" s="699" t="str">
        <f t="shared" si="211"/>
        <v/>
      </c>
      <c r="AL401" s="699" t="str">
        <f t="shared" si="212"/>
        <v/>
      </c>
      <c r="AM401" s="699" t="str">
        <f t="shared" si="213"/>
        <v/>
      </c>
      <c r="AN401" s="698" t="str">
        <f t="shared" si="200"/>
        <v/>
      </c>
      <c r="AO401" s="698" t="str">
        <f t="shared" si="214"/>
        <v/>
      </c>
      <c r="AP401" s="699" t="str">
        <f t="shared" si="215"/>
        <v/>
      </c>
      <c r="AQ401" s="699" t="str">
        <f t="shared" si="216"/>
        <v/>
      </c>
      <c r="AR401" s="699" t="str">
        <f t="shared" si="217"/>
        <v/>
      </c>
      <c r="AS401" s="698" t="str">
        <f t="shared" si="201"/>
        <v/>
      </c>
      <c r="AT401" s="698" t="str">
        <f t="shared" si="191"/>
        <v/>
      </c>
      <c r="AU401" s="971"/>
      <c r="AV401" s="696"/>
      <c r="AW401" s="699" t="str">
        <f t="shared" si="192"/>
        <v/>
      </c>
      <c r="AX401" s="699" t="str">
        <f t="shared" si="193"/>
        <v/>
      </c>
      <c r="AY401" s="698" t="str">
        <f t="shared" si="194"/>
        <v/>
      </c>
      <c r="AZ401" s="698" t="str">
        <f t="shared" si="219"/>
        <v/>
      </c>
      <c r="BA401" s="971"/>
      <c r="BB401" s="699" t="str">
        <f t="shared" si="220"/>
        <v/>
      </c>
      <c r="BC401" s="699" t="str">
        <f t="shared" si="221"/>
        <v/>
      </c>
      <c r="BD401" s="699" t="str">
        <f t="shared" si="222"/>
        <v/>
      </c>
      <c r="BE401" s="698" t="str">
        <f t="shared" si="223"/>
        <v/>
      </c>
      <c r="BF401" s="698" t="str">
        <f t="shared" si="224"/>
        <v/>
      </c>
      <c r="BG401" s="971"/>
      <c r="BH401" s="971"/>
      <c r="BI401" s="971"/>
      <c r="BJ401" s="971"/>
      <c r="BK401" s="971"/>
      <c r="BL401" s="971"/>
      <c r="BM401" s="971"/>
      <c r="BN401" s="698"/>
      <c r="BO401" s="971"/>
      <c r="BP401" s="971"/>
      <c r="BQ401" s="971"/>
      <c r="BR401" s="971"/>
      <c r="BS401" s="971"/>
      <c r="BT401" s="971"/>
      <c r="BU401" s="971"/>
      <c r="BV401" s="971"/>
      <c r="BW401" s="971"/>
      <c r="BX401" s="971"/>
      <c r="BY401" s="971"/>
      <c r="BZ401" s="971"/>
    </row>
    <row r="402" spans="6:78" s="68" customFormat="1" x14ac:dyDescent="0.2">
      <c r="F402" s="340"/>
      <c r="G402" s="260"/>
      <c r="H402" s="261"/>
      <c r="I402" s="261"/>
      <c r="J402" s="260"/>
      <c r="K402" s="696">
        <f t="shared" si="218"/>
        <v>329</v>
      </c>
      <c r="L402" s="340"/>
      <c r="M402" s="340"/>
      <c r="N402" s="340"/>
      <c r="O402" s="699" t="str">
        <f t="shared" si="202"/>
        <v/>
      </c>
      <c r="P402" s="699" t="str">
        <f t="shared" si="203"/>
        <v/>
      </c>
      <c r="Q402" s="698" t="str">
        <f t="shared" si="190"/>
        <v/>
      </c>
      <c r="R402" s="698" t="str">
        <f t="shared" si="225"/>
        <v/>
      </c>
      <c r="S402" s="699" t="str">
        <f t="shared" si="204"/>
        <v/>
      </c>
      <c r="T402" s="699" t="str">
        <f t="shared" si="205"/>
        <v/>
      </c>
      <c r="U402" s="698" t="str">
        <f t="shared" si="195"/>
        <v/>
      </c>
      <c r="V402" s="698" t="str">
        <f t="shared" si="226"/>
        <v/>
      </c>
      <c r="W402" s="699" t="str">
        <f t="shared" si="206"/>
        <v/>
      </c>
      <c r="X402" s="699" t="str">
        <f t="shared" si="207"/>
        <v/>
      </c>
      <c r="Y402" s="698" t="str">
        <f t="shared" si="196"/>
        <v/>
      </c>
      <c r="Z402" s="698" t="str">
        <f t="shared" si="227"/>
        <v/>
      </c>
      <c r="AB402" s="696" t="str">
        <f t="shared" si="198"/>
        <v/>
      </c>
      <c r="AC402" s="340"/>
      <c r="AD402" s="340"/>
      <c r="AE402" s="340"/>
      <c r="AF402" s="699" t="str">
        <f t="shared" si="208"/>
        <v/>
      </c>
      <c r="AG402" s="699" t="str">
        <f t="shared" si="197"/>
        <v/>
      </c>
      <c r="AH402" s="699" t="str">
        <f t="shared" si="209"/>
        <v/>
      </c>
      <c r="AI402" s="698" t="str">
        <f t="shared" si="199"/>
        <v/>
      </c>
      <c r="AJ402" s="698" t="str">
        <f t="shared" si="210"/>
        <v/>
      </c>
      <c r="AK402" s="699" t="str">
        <f t="shared" si="211"/>
        <v/>
      </c>
      <c r="AL402" s="699" t="str">
        <f t="shared" si="212"/>
        <v/>
      </c>
      <c r="AM402" s="699" t="str">
        <f t="shared" si="213"/>
        <v/>
      </c>
      <c r="AN402" s="698" t="str">
        <f t="shared" si="200"/>
        <v/>
      </c>
      <c r="AO402" s="698" t="str">
        <f t="shared" si="214"/>
        <v/>
      </c>
      <c r="AP402" s="699" t="str">
        <f t="shared" si="215"/>
        <v/>
      </c>
      <c r="AQ402" s="699" t="str">
        <f t="shared" si="216"/>
        <v/>
      </c>
      <c r="AR402" s="699" t="str">
        <f t="shared" si="217"/>
        <v/>
      </c>
      <c r="AS402" s="698" t="str">
        <f t="shared" si="201"/>
        <v/>
      </c>
      <c r="AT402" s="698" t="str">
        <f t="shared" si="191"/>
        <v/>
      </c>
      <c r="AU402" s="971"/>
      <c r="AV402" s="696"/>
      <c r="AW402" s="699" t="str">
        <f t="shared" si="192"/>
        <v/>
      </c>
      <c r="AX402" s="699" t="str">
        <f t="shared" si="193"/>
        <v/>
      </c>
      <c r="AY402" s="698" t="str">
        <f t="shared" si="194"/>
        <v/>
      </c>
      <c r="AZ402" s="698" t="str">
        <f t="shared" si="219"/>
        <v/>
      </c>
      <c r="BA402" s="971"/>
      <c r="BB402" s="699" t="str">
        <f t="shared" si="220"/>
        <v/>
      </c>
      <c r="BC402" s="699" t="str">
        <f t="shared" si="221"/>
        <v/>
      </c>
      <c r="BD402" s="699" t="str">
        <f t="shared" si="222"/>
        <v/>
      </c>
      <c r="BE402" s="698" t="str">
        <f t="shared" si="223"/>
        <v/>
      </c>
      <c r="BF402" s="698" t="str">
        <f t="shared" si="224"/>
        <v/>
      </c>
      <c r="BG402" s="971"/>
      <c r="BH402" s="971"/>
      <c r="BI402" s="971"/>
      <c r="BJ402" s="971"/>
      <c r="BK402" s="971"/>
      <c r="BL402" s="971"/>
      <c r="BM402" s="971"/>
      <c r="BN402" s="698"/>
      <c r="BO402" s="971"/>
      <c r="BP402" s="971"/>
      <c r="BQ402" s="971"/>
      <c r="BR402" s="971"/>
      <c r="BS402" s="971"/>
      <c r="BT402" s="971"/>
      <c r="BU402" s="971"/>
      <c r="BV402" s="971"/>
      <c r="BW402" s="971"/>
      <c r="BX402" s="971"/>
      <c r="BY402" s="971"/>
      <c r="BZ402" s="971"/>
    </row>
    <row r="403" spans="6:78" s="68" customFormat="1" x14ac:dyDescent="0.2">
      <c r="F403" s="340"/>
      <c r="G403" s="260"/>
      <c r="H403" s="261"/>
      <c r="I403" s="261"/>
      <c r="J403" s="260"/>
      <c r="K403" s="696">
        <f t="shared" si="218"/>
        <v>330</v>
      </c>
      <c r="L403" s="340"/>
      <c r="M403" s="340"/>
      <c r="N403" s="340"/>
      <c r="O403" s="699" t="str">
        <f t="shared" si="202"/>
        <v/>
      </c>
      <c r="P403" s="699" t="str">
        <f t="shared" si="203"/>
        <v/>
      </c>
      <c r="Q403" s="698" t="str">
        <f t="shared" si="190"/>
        <v/>
      </c>
      <c r="R403" s="698" t="str">
        <f t="shared" si="225"/>
        <v/>
      </c>
      <c r="S403" s="699" t="str">
        <f t="shared" si="204"/>
        <v/>
      </c>
      <c r="T403" s="699" t="str">
        <f t="shared" si="205"/>
        <v/>
      </c>
      <c r="U403" s="698" t="str">
        <f t="shared" si="195"/>
        <v/>
      </c>
      <c r="V403" s="698" t="str">
        <f t="shared" si="226"/>
        <v/>
      </c>
      <c r="W403" s="699" t="str">
        <f t="shared" si="206"/>
        <v/>
      </c>
      <c r="X403" s="699" t="str">
        <f t="shared" si="207"/>
        <v/>
      </c>
      <c r="Y403" s="698" t="str">
        <f t="shared" si="196"/>
        <v/>
      </c>
      <c r="Z403" s="698" t="str">
        <f t="shared" si="227"/>
        <v/>
      </c>
      <c r="AB403" s="696" t="str">
        <f t="shared" si="198"/>
        <v/>
      </c>
      <c r="AC403" s="340"/>
      <c r="AD403" s="340"/>
      <c r="AE403" s="340"/>
      <c r="AF403" s="699" t="str">
        <f t="shared" si="208"/>
        <v/>
      </c>
      <c r="AG403" s="699" t="str">
        <f t="shared" si="197"/>
        <v/>
      </c>
      <c r="AH403" s="699" t="str">
        <f t="shared" si="209"/>
        <v/>
      </c>
      <c r="AI403" s="698" t="str">
        <f t="shared" si="199"/>
        <v/>
      </c>
      <c r="AJ403" s="698" t="str">
        <f t="shared" si="210"/>
        <v/>
      </c>
      <c r="AK403" s="699" t="str">
        <f t="shared" si="211"/>
        <v/>
      </c>
      <c r="AL403" s="699" t="str">
        <f t="shared" si="212"/>
        <v/>
      </c>
      <c r="AM403" s="699" t="str">
        <f t="shared" si="213"/>
        <v/>
      </c>
      <c r="AN403" s="698" t="str">
        <f t="shared" si="200"/>
        <v/>
      </c>
      <c r="AO403" s="698" t="str">
        <f t="shared" si="214"/>
        <v/>
      </c>
      <c r="AP403" s="699" t="str">
        <f t="shared" si="215"/>
        <v/>
      </c>
      <c r="AQ403" s="699" t="str">
        <f t="shared" si="216"/>
        <v/>
      </c>
      <c r="AR403" s="699" t="str">
        <f t="shared" si="217"/>
        <v/>
      </c>
      <c r="AS403" s="698" t="str">
        <f t="shared" si="201"/>
        <v/>
      </c>
      <c r="AT403" s="698" t="str">
        <f t="shared" si="191"/>
        <v/>
      </c>
      <c r="AU403" s="971"/>
      <c r="AV403" s="696"/>
      <c r="AW403" s="699" t="str">
        <f t="shared" si="192"/>
        <v/>
      </c>
      <c r="AX403" s="699" t="str">
        <f t="shared" si="193"/>
        <v/>
      </c>
      <c r="AY403" s="698" t="str">
        <f t="shared" si="194"/>
        <v/>
      </c>
      <c r="AZ403" s="698" t="str">
        <f t="shared" si="219"/>
        <v/>
      </c>
      <c r="BA403" s="971"/>
      <c r="BB403" s="699" t="str">
        <f t="shared" si="220"/>
        <v/>
      </c>
      <c r="BC403" s="699" t="str">
        <f t="shared" si="221"/>
        <v/>
      </c>
      <c r="BD403" s="699" t="str">
        <f t="shared" si="222"/>
        <v/>
      </c>
      <c r="BE403" s="698" t="str">
        <f t="shared" si="223"/>
        <v/>
      </c>
      <c r="BF403" s="698" t="str">
        <f t="shared" si="224"/>
        <v/>
      </c>
      <c r="BG403" s="971"/>
      <c r="BH403" s="971"/>
      <c r="BI403" s="971"/>
      <c r="BJ403" s="971"/>
      <c r="BK403" s="971"/>
      <c r="BL403" s="971"/>
      <c r="BM403" s="971"/>
      <c r="BN403" s="698"/>
      <c r="BO403" s="971"/>
      <c r="BP403" s="971"/>
      <c r="BQ403" s="971"/>
      <c r="BR403" s="971"/>
      <c r="BS403" s="971"/>
      <c r="BT403" s="971"/>
      <c r="BU403" s="971"/>
      <c r="BV403" s="971"/>
      <c r="BW403" s="971"/>
      <c r="BX403" s="971"/>
      <c r="BY403" s="971"/>
      <c r="BZ403" s="971"/>
    </row>
    <row r="404" spans="6:78" s="68" customFormat="1" x14ac:dyDescent="0.2">
      <c r="F404" s="340"/>
      <c r="G404" s="260"/>
      <c r="H404" s="261"/>
      <c r="I404" s="261"/>
      <c r="J404" s="260"/>
      <c r="K404" s="696">
        <f t="shared" si="218"/>
        <v>331</v>
      </c>
      <c r="L404" s="340"/>
      <c r="M404" s="340"/>
      <c r="N404" s="340"/>
      <c r="O404" s="699" t="str">
        <f t="shared" si="202"/>
        <v/>
      </c>
      <c r="P404" s="699" t="str">
        <f t="shared" si="203"/>
        <v/>
      </c>
      <c r="Q404" s="698" t="str">
        <f t="shared" si="190"/>
        <v/>
      </c>
      <c r="R404" s="698" t="str">
        <f t="shared" si="225"/>
        <v/>
      </c>
      <c r="S404" s="699" t="str">
        <f t="shared" si="204"/>
        <v/>
      </c>
      <c r="T404" s="699" t="str">
        <f t="shared" si="205"/>
        <v/>
      </c>
      <c r="U404" s="698" t="str">
        <f t="shared" si="195"/>
        <v/>
      </c>
      <c r="V404" s="698" t="str">
        <f t="shared" si="226"/>
        <v/>
      </c>
      <c r="W404" s="699" t="str">
        <f t="shared" si="206"/>
        <v/>
      </c>
      <c r="X404" s="699" t="str">
        <f t="shared" si="207"/>
        <v/>
      </c>
      <c r="Y404" s="698" t="str">
        <f t="shared" si="196"/>
        <v/>
      </c>
      <c r="Z404" s="698" t="str">
        <f t="shared" si="227"/>
        <v/>
      </c>
      <c r="AB404" s="696" t="str">
        <f t="shared" si="198"/>
        <v/>
      </c>
      <c r="AC404" s="340"/>
      <c r="AD404" s="340"/>
      <c r="AE404" s="340"/>
      <c r="AF404" s="699" t="str">
        <f t="shared" si="208"/>
        <v/>
      </c>
      <c r="AG404" s="699" t="str">
        <f t="shared" si="197"/>
        <v/>
      </c>
      <c r="AH404" s="699" t="str">
        <f t="shared" si="209"/>
        <v/>
      </c>
      <c r="AI404" s="698" t="str">
        <f t="shared" si="199"/>
        <v/>
      </c>
      <c r="AJ404" s="698" t="str">
        <f t="shared" si="210"/>
        <v/>
      </c>
      <c r="AK404" s="699" t="str">
        <f t="shared" si="211"/>
        <v/>
      </c>
      <c r="AL404" s="699" t="str">
        <f t="shared" si="212"/>
        <v/>
      </c>
      <c r="AM404" s="699" t="str">
        <f t="shared" si="213"/>
        <v/>
      </c>
      <c r="AN404" s="698" t="str">
        <f t="shared" si="200"/>
        <v/>
      </c>
      <c r="AO404" s="698" t="str">
        <f t="shared" si="214"/>
        <v/>
      </c>
      <c r="AP404" s="699" t="str">
        <f t="shared" si="215"/>
        <v/>
      </c>
      <c r="AQ404" s="699" t="str">
        <f t="shared" si="216"/>
        <v/>
      </c>
      <c r="AR404" s="699" t="str">
        <f t="shared" si="217"/>
        <v/>
      </c>
      <c r="AS404" s="698" t="str">
        <f t="shared" si="201"/>
        <v/>
      </c>
      <c r="AT404" s="698" t="str">
        <f t="shared" si="191"/>
        <v/>
      </c>
      <c r="AU404" s="971"/>
      <c r="AV404" s="696"/>
      <c r="AW404" s="699" t="str">
        <f t="shared" si="192"/>
        <v/>
      </c>
      <c r="AX404" s="699" t="str">
        <f t="shared" si="193"/>
        <v/>
      </c>
      <c r="AY404" s="698" t="str">
        <f t="shared" si="194"/>
        <v/>
      </c>
      <c r="AZ404" s="698" t="str">
        <f t="shared" si="219"/>
        <v/>
      </c>
      <c r="BA404" s="971"/>
      <c r="BB404" s="699" t="str">
        <f t="shared" si="220"/>
        <v/>
      </c>
      <c r="BC404" s="699" t="str">
        <f t="shared" si="221"/>
        <v/>
      </c>
      <c r="BD404" s="699" t="str">
        <f t="shared" si="222"/>
        <v/>
      </c>
      <c r="BE404" s="698" t="str">
        <f t="shared" si="223"/>
        <v/>
      </c>
      <c r="BF404" s="698" t="str">
        <f t="shared" si="224"/>
        <v/>
      </c>
      <c r="BG404" s="971"/>
      <c r="BH404" s="971"/>
      <c r="BI404" s="971"/>
      <c r="BJ404" s="971"/>
      <c r="BK404" s="971"/>
      <c r="BL404" s="971"/>
      <c r="BM404" s="971"/>
      <c r="BN404" s="698"/>
      <c r="BO404" s="971"/>
      <c r="BP404" s="971"/>
      <c r="BQ404" s="971"/>
      <c r="BR404" s="971"/>
      <c r="BS404" s="971"/>
      <c r="BT404" s="971"/>
      <c r="BU404" s="971"/>
      <c r="BV404" s="971"/>
      <c r="BW404" s="971"/>
      <c r="BX404" s="971"/>
      <c r="BY404" s="971"/>
      <c r="BZ404" s="971"/>
    </row>
    <row r="405" spans="6:78" s="68" customFormat="1" x14ac:dyDescent="0.2">
      <c r="F405" s="340"/>
      <c r="G405" s="260"/>
      <c r="H405" s="261"/>
      <c r="I405" s="261"/>
      <c r="J405" s="260"/>
      <c r="K405" s="696">
        <f t="shared" si="218"/>
        <v>332</v>
      </c>
      <c r="L405" s="340"/>
      <c r="M405" s="340"/>
      <c r="N405" s="340"/>
      <c r="O405" s="699" t="str">
        <f t="shared" si="202"/>
        <v/>
      </c>
      <c r="P405" s="699" t="str">
        <f t="shared" si="203"/>
        <v/>
      </c>
      <c r="Q405" s="698" t="str">
        <f t="shared" si="190"/>
        <v/>
      </c>
      <c r="R405" s="698" t="str">
        <f t="shared" si="225"/>
        <v/>
      </c>
      <c r="S405" s="699" t="str">
        <f t="shared" si="204"/>
        <v/>
      </c>
      <c r="T405" s="699" t="str">
        <f t="shared" si="205"/>
        <v/>
      </c>
      <c r="U405" s="698" t="str">
        <f t="shared" si="195"/>
        <v/>
      </c>
      <c r="V405" s="698" t="str">
        <f t="shared" si="226"/>
        <v/>
      </c>
      <c r="W405" s="699" t="str">
        <f t="shared" si="206"/>
        <v/>
      </c>
      <c r="X405" s="699" t="str">
        <f t="shared" si="207"/>
        <v/>
      </c>
      <c r="Y405" s="698" t="str">
        <f t="shared" si="196"/>
        <v/>
      </c>
      <c r="Z405" s="698" t="str">
        <f t="shared" si="227"/>
        <v/>
      </c>
      <c r="AB405" s="696" t="str">
        <f t="shared" si="198"/>
        <v/>
      </c>
      <c r="AC405" s="340"/>
      <c r="AD405" s="340"/>
      <c r="AE405" s="340"/>
      <c r="AF405" s="699" t="str">
        <f t="shared" si="208"/>
        <v/>
      </c>
      <c r="AG405" s="699" t="str">
        <f t="shared" si="197"/>
        <v/>
      </c>
      <c r="AH405" s="699" t="str">
        <f t="shared" si="209"/>
        <v/>
      </c>
      <c r="AI405" s="698" t="str">
        <f t="shared" si="199"/>
        <v/>
      </c>
      <c r="AJ405" s="698" t="str">
        <f t="shared" si="210"/>
        <v/>
      </c>
      <c r="AK405" s="699" t="str">
        <f t="shared" si="211"/>
        <v/>
      </c>
      <c r="AL405" s="699" t="str">
        <f t="shared" si="212"/>
        <v/>
      </c>
      <c r="AM405" s="699" t="str">
        <f t="shared" si="213"/>
        <v/>
      </c>
      <c r="AN405" s="698" t="str">
        <f t="shared" si="200"/>
        <v/>
      </c>
      <c r="AO405" s="698" t="str">
        <f t="shared" si="214"/>
        <v/>
      </c>
      <c r="AP405" s="699" t="str">
        <f t="shared" si="215"/>
        <v/>
      </c>
      <c r="AQ405" s="699" t="str">
        <f t="shared" si="216"/>
        <v/>
      </c>
      <c r="AR405" s="699" t="str">
        <f t="shared" si="217"/>
        <v/>
      </c>
      <c r="AS405" s="698" t="str">
        <f t="shared" si="201"/>
        <v/>
      </c>
      <c r="AT405" s="698" t="str">
        <f t="shared" si="191"/>
        <v/>
      </c>
      <c r="AU405" s="971"/>
      <c r="AV405" s="696"/>
      <c r="AW405" s="699" t="str">
        <f t="shared" si="192"/>
        <v/>
      </c>
      <c r="AX405" s="699" t="str">
        <f t="shared" si="193"/>
        <v/>
      </c>
      <c r="AY405" s="698" t="str">
        <f t="shared" si="194"/>
        <v/>
      </c>
      <c r="AZ405" s="698" t="str">
        <f t="shared" si="219"/>
        <v/>
      </c>
      <c r="BA405" s="971"/>
      <c r="BB405" s="699" t="str">
        <f t="shared" si="220"/>
        <v/>
      </c>
      <c r="BC405" s="699" t="str">
        <f t="shared" si="221"/>
        <v/>
      </c>
      <c r="BD405" s="699" t="str">
        <f t="shared" si="222"/>
        <v/>
      </c>
      <c r="BE405" s="698" t="str">
        <f t="shared" si="223"/>
        <v/>
      </c>
      <c r="BF405" s="698" t="str">
        <f t="shared" si="224"/>
        <v/>
      </c>
      <c r="BG405" s="971"/>
      <c r="BH405" s="971"/>
      <c r="BI405" s="971"/>
      <c r="BJ405" s="971"/>
      <c r="BK405" s="971"/>
      <c r="BL405" s="971"/>
      <c r="BM405" s="971"/>
      <c r="BN405" s="698"/>
      <c r="BO405" s="971"/>
      <c r="BP405" s="971"/>
      <c r="BQ405" s="971"/>
      <c r="BR405" s="971"/>
      <c r="BS405" s="971"/>
      <c r="BT405" s="971"/>
      <c r="BU405" s="971"/>
      <c r="BV405" s="971"/>
      <c r="BW405" s="971"/>
      <c r="BX405" s="971"/>
      <c r="BY405" s="971"/>
      <c r="BZ405" s="971"/>
    </row>
    <row r="406" spans="6:78" s="68" customFormat="1" x14ac:dyDescent="0.2">
      <c r="F406" s="340"/>
      <c r="G406" s="260"/>
      <c r="H406" s="261"/>
      <c r="I406" s="261"/>
      <c r="J406" s="260"/>
      <c r="K406" s="696">
        <f t="shared" si="218"/>
        <v>333</v>
      </c>
      <c r="L406" s="340"/>
      <c r="M406" s="340"/>
      <c r="N406" s="340"/>
      <c r="O406" s="699" t="str">
        <f t="shared" si="202"/>
        <v/>
      </c>
      <c r="P406" s="699" t="str">
        <f t="shared" si="203"/>
        <v/>
      </c>
      <c r="Q406" s="698" t="str">
        <f t="shared" si="190"/>
        <v/>
      </c>
      <c r="R406" s="698" t="str">
        <f t="shared" si="225"/>
        <v/>
      </c>
      <c r="S406" s="699" t="str">
        <f t="shared" si="204"/>
        <v/>
      </c>
      <c r="T406" s="699" t="str">
        <f t="shared" si="205"/>
        <v/>
      </c>
      <c r="U406" s="698" t="str">
        <f t="shared" si="195"/>
        <v/>
      </c>
      <c r="V406" s="698" t="str">
        <f t="shared" si="226"/>
        <v/>
      </c>
      <c r="W406" s="699" t="str">
        <f t="shared" si="206"/>
        <v/>
      </c>
      <c r="X406" s="699" t="str">
        <f t="shared" si="207"/>
        <v/>
      </c>
      <c r="Y406" s="698" t="str">
        <f t="shared" si="196"/>
        <v/>
      </c>
      <c r="Z406" s="698" t="str">
        <f t="shared" si="227"/>
        <v/>
      </c>
      <c r="AB406" s="696" t="str">
        <f t="shared" si="198"/>
        <v/>
      </c>
      <c r="AC406" s="340"/>
      <c r="AD406" s="340"/>
      <c r="AE406" s="340"/>
      <c r="AF406" s="699" t="str">
        <f t="shared" si="208"/>
        <v/>
      </c>
      <c r="AG406" s="699" t="str">
        <f t="shared" si="197"/>
        <v/>
      </c>
      <c r="AH406" s="699" t="str">
        <f t="shared" si="209"/>
        <v/>
      </c>
      <c r="AI406" s="698" t="str">
        <f t="shared" si="199"/>
        <v/>
      </c>
      <c r="AJ406" s="698" t="str">
        <f t="shared" si="210"/>
        <v/>
      </c>
      <c r="AK406" s="699" t="str">
        <f t="shared" si="211"/>
        <v/>
      </c>
      <c r="AL406" s="699" t="str">
        <f t="shared" si="212"/>
        <v/>
      </c>
      <c r="AM406" s="699" t="str">
        <f t="shared" si="213"/>
        <v/>
      </c>
      <c r="AN406" s="698" t="str">
        <f t="shared" si="200"/>
        <v/>
      </c>
      <c r="AO406" s="698" t="str">
        <f t="shared" si="214"/>
        <v/>
      </c>
      <c r="AP406" s="699" t="str">
        <f t="shared" si="215"/>
        <v/>
      </c>
      <c r="AQ406" s="699" t="str">
        <f t="shared" si="216"/>
        <v/>
      </c>
      <c r="AR406" s="699" t="str">
        <f t="shared" si="217"/>
        <v/>
      </c>
      <c r="AS406" s="698" t="str">
        <f t="shared" si="201"/>
        <v/>
      </c>
      <c r="AT406" s="698" t="str">
        <f t="shared" si="191"/>
        <v/>
      </c>
      <c r="AU406" s="971"/>
      <c r="AV406" s="696"/>
      <c r="AW406" s="699" t="str">
        <f t="shared" si="192"/>
        <v/>
      </c>
      <c r="AX406" s="699" t="str">
        <f t="shared" si="193"/>
        <v/>
      </c>
      <c r="AY406" s="698" t="str">
        <f t="shared" si="194"/>
        <v/>
      </c>
      <c r="AZ406" s="698" t="str">
        <f t="shared" si="219"/>
        <v/>
      </c>
      <c r="BA406" s="971"/>
      <c r="BB406" s="699" t="str">
        <f t="shared" si="220"/>
        <v/>
      </c>
      <c r="BC406" s="699" t="str">
        <f t="shared" si="221"/>
        <v/>
      </c>
      <c r="BD406" s="699" t="str">
        <f t="shared" si="222"/>
        <v/>
      </c>
      <c r="BE406" s="698" t="str">
        <f t="shared" si="223"/>
        <v/>
      </c>
      <c r="BF406" s="698" t="str">
        <f t="shared" si="224"/>
        <v/>
      </c>
      <c r="BG406" s="971"/>
      <c r="BH406" s="971"/>
      <c r="BI406" s="971"/>
      <c r="BJ406" s="971"/>
      <c r="BK406" s="971"/>
      <c r="BL406" s="971"/>
      <c r="BM406" s="971"/>
      <c r="BN406" s="698"/>
      <c r="BO406" s="971"/>
      <c r="BP406" s="971"/>
      <c r="BQ406" s="971"/>
      <c r="BR406" s="971"/>
      <c r="BS406" s="971"/>
      <c r="BT406" s="971"/>
      <c r="BU406" s="971"/>
      <c r="BV406" s="971"/>
      <c r="BW406" s="971"/>
      <c r="BX406" s="971"/>
      <c r="BY406" s="971"/>
      <c r="BZ406" s="971"/>
    </row>
    <row r="407" spans="6:78" s="68" customFormat="1" x14ac:dyDescent="0.2">
      <c r="F407" s="340"/>
      <c r="G407" s="260"/>
      <c r="H407" s="261"/>
      <c r="I407" s="261"/>
      <c r="J407" s="260"/>
      <c r="K407" s="696">
        <f t="shared" si="218"/>
        <v>334</v>
      </c>
      <c r="L407" s="340"/>
      <c r="M407" s="340"/>
      <c r="N407" s="340"/>
      <c r="O407" s="699" t="str">
        <f t="shared" si="202"/>
        <v/>
      </c>
      <c r="P407" s="699" t="str">
        <f t="shared" si="203"/>
        <v/>
      </c>
      <c r="Q407" s="698" t="str">
        <f t="shared" si="190"/>
        <v/>
      </c>
      <c r="R407" s="698" t="str">
        <f t="shared" si="225"/>
        <v/>
      </c>
      <c r="S407" s="699" t="str">
        <f t="shared" si="204"/>
        <v/>
      </c>
      <c r="T407" s="699" t="str">
        <f t="shared" si="205"/>
        <v/>
      </c>
      <c r="U407" s="698" t="str">
        <f t="shared" si="195"/>
        <v/>
      </c>
      <c r="V407" s="698" t="str">
        <f t="shared" si="226"/>
        <v/>
      </c>
      <c r="W407" s="699" t="str">
        <f t="shared" si="206"/>
        <v/>
      </c>
      <c r="X407" s="699" t="str">
        <f t="shared" si="207"/>
        <v/>
      </c>
      <c r="Y407" s="698" t="str">
        <f t="shared" si="196"/>
        <v/>
      </c>
      <c r="Z407" s="698" t="str">
        <f t="shared" si="227"/>
        <v/>
      </c>
      <c r="AB407" s="696" t="str">
        <f t="shared" si="198"/>
        <v/>
      </c>
      <c r="AC407" s="340"/>
      <c r="AD407" s="340"/>
      <c r="AE407" s="340"/>
      <c r="AF407" s="699" t="str">
        <f t="shared" si="208"/>
        <v/>
      </c>
      <c r="AG407" s="699" t="str">
        <f t="shared" si="197"/>
        <v/>
      </c>
      <c r="AH407" s="699" t="str">
        <f t="shared" si="209"/>
        <v/>
      </c>
      <c r="AI407" s="698" t="str">
        <f t="shared" si="199"/>
        <v/>
      </c>
      <c r="AJ407" s="698" t="str">
        <f t="shared" si="210"/>
        <v/>
      </c>
      <c r="AK407" s="699" t="str">
        <f t="shared" si="211"/>
        <v/>
      </c>
      <c r="AL407" s="699" t="str">
        <f t="shared" si="212"/>
        <v/>
      </c>
      <c r="AM407" s="699" t="str">
        <f t="shared" si="213"/>
        <v/>
      </c>
      <c r="AN407" s="698" t="str">
        <f t="shared" si="200"/>
        <v/>
      </c>
      <c r="AO407" s="698" t="str">
        <f t="shared" si="214"/>
        <v/>
      </c>
      <c r="AP407" s="699" t="str">
        <f t="shared" si="215"/>
        <v/>
      </c>
      <c r="AQ407" s="699" t="str">
        <f t="shared" si="216"/>
        <v/>
      </c>
      <c r="AR407" s="699" t="str">
        <f t="shared" si="217"/>
        <v/>
      </c>
      <c r="AS407" s="698" t="str">
        <f t="shared" si="201"/>
        <v/>
      </c>
      <c r="AT407" s="698" t="str">
        <f t="shared" si="191"/>
        <v/>
      </c>
      <c r="AU407" s="971"/>
      <c r="AV407" s="696"/>
      <c r="AW407" s="699" t="str">
        <f t="shared" si="192"/>
        <v/>
      </c>
      <c r="AX407" s="699" t="str">
        <f t="shared" si="193"/>
        <v/>
      </c>
      <c r="AY407" s="698" t="str">
        <f t="shared" si="194"/>
        <v/>
      </c>
      <c r="AZ407" s="698" t="str">
        <f t="shared" si="219"/>
        <v/>
      </c>
      <c r="BA407" s="971"/>
      <c r="BB407" s="699" t="str">
        <f t="shared" si="220"/>
        <v/>
      </c>
      <c r="BC407" s="699" t="str">
        <f t="shared" si="221"/>
        <v/>
      </c>
      <c r="BD407" s="699" t="str">
        <f t="shared" si="222"/>
        <v/>
      </c>
      <c r="BE407" s="698" t="str">
        <f t="shared" si="223"/>
        <v/>
      </c>
      <c r="BF407" s="698" t="str">
        <f t="shared" si="224"/>
        <v/>
      </c>
      <c r="BG407" s="971"/>
      <c r="BH407" s="971"/>
      <c r="BI407" s="971"/>
      <c r="BJ407" s="971"/>
      <c r="BK407" s="971"/>
      <c r="BL407" s="971"/>
      <c r="BM407" s="971"/>
      <c r="BN407" s="698"/>
      <c r="BO407" s="971"/>
      <c r="BP407" s="971"/>
      <c r="BQ407" s="971"/>
      <c r="BR407" s="971"/>
      <c r="BS407" s="971"/>
      <c r="BT407" s="971"/>
      <c r="BU407" s="971"/>
      <c r="BV407" s="971"/>
      <c r="BW407" s="971"/>
      <c r="BX407" s="971"/>
      <c r="BY407" s="971"/>
      <c r="BZ407" s="971"/>
    </row>
    <row r="408" spans="6:78" s="68" customFormat="1" x14ac:dyDescent="0.2">
      <c r="F408" s="340"/>
      <c r="G408" s="260"/>
      <c r="H408" s="261"/>
      <c r="I408" s="261"/>
      <c r="J408" s="260"/>
      <c r="K408" s="696">
        <f t="shared" si="218"/>
        <v>335</v>
      </c>
      <c r="L408" s="340"/>
      <c r="M408" s="340"/>
      <c r="N408" s="340"/>
      <c r="O408" s="699" t="str">
        <f t="shared" si="202"/>
        <v/>
      </c>
      <c r="P408" s="699" t="str">
        <f t="shared" si="203"/>
        <v/>
      </c>
      <c r="Q408" s="698" t="str">
        <f t="shared" si="190"/>
        <v/>
      </c>
      <c r="R408" s="698" t="str">
        <f t="shared" si="225"/>
        <v/>
      </c>
      <c r="S408" s="699" t="str">
        <f t="shared" si="204"/>
        <v/>
      </c>
      <c r="T408" s="699" t="str">
        <f t="shared" si="205"/>
        <v/>
      </c>
      <c r="U408" s="698" t="str">
        <f t="shared" si="195"/>
        <v/>
      </c>
      <c r="V408" s="698" t="str">
        <f t="shared" si="226"/>
        <v/>
      </c>
      <c r="W408" s="699" t="str">
        <f t="shared" si="206"/>
        <v/>
      </c>
      <c r="X408" s="699" t="str">
        <f t="shared" si="207"/>
        <v/>
      </c>
      <c r="Y408" s="698" t="str">
        <f t="shared" si="196"/>
        <v/>
      </c>
      <c r="Z408" s="698" t="str">
        <f t="shared" si="227"/>
        <v/>
      </c>
      <c r="AB408" s="696" t="str">
        <f t="shared" si="198"/>
        <v/>
      </c>
      <c r="AC408" s="340"/>
      <c r="AD408" s="340"/>
      <c r="AE408" s="340"/>
      <c r="AF408" s="699" t="str">
        <f t="shared" si="208"/>
        <v/>
      </c>
      <c r="AG408" s="699" t="str">
        <f t="shared" si="197"/>
        <v/>
      </c>
      <c r="AH408" s="699" t="str">
        <f t="shared" si="209"/>
        <v/>
      </c>
      <c r="AI408" s="698" t="str">
        <f t="shared" si="199"/>
        <v/>
      </c>
      <c r="AJ408" s="698" t="str">
        <f t="shared" si="210"/>
        <v/>
      </c>
      <c r="AK408" s="699" t="str">
        <f t="shared" si="211"/>
        <v/>
      </c>
      <c r="AL408" s="699" t="str">
        <f t="shared" si="212"/>
        <v/>
      </c>
      <c r="AM408" s="699" t="str">
        <f t="shared" si="213"/>
        <v/>
      </c>
      <c r="AN408" s="698" t="str">
        <f t="shared" si="200"/>
        <v/>
      </c>
      <c r="AO408" s="698" t="str">
        <f t="shared" si="214"/>
        <v/>
      </c>
      <c r="AP408" s="699" t="str">
        <f t="shared" si="215"/>
        <v/>
      </c>
      <c r="AQ408" s="699" t="str">
        <f t="shared" si="216"/>
        <v/>
      </c>
      <c r="AR408" s="699" t="str">
        <f t="shared" si="217"/>
        <v/>
      </c>
      <c r="AS408" s="698" t="str">
        <f t="shared" si="201"/>
        <v/>
      </c>
      <c r="AT408" s="698" t="str">
        <f t="shared" si="191"/>
        <v/>
      </c>
      <c r="AU408" s="971"/>
      <c r="AV408" s="696"/>
      <c r="AW408" s="699" t="str">
        <f t="shared" si="192"/>
        <v/>
      </c>
      <c r="AX408" s="699" t="str">
        <f t="shared" si="193"/>
        <v/>
      </c>
      <c r="AY408" s="698" t="str">
        <f t="shared" si="194"/>
        <v/>
      </c>
      <c r="AZ408" s="698" t="str">
        <f t="shared" si="219"/>
        <v/>
      </c>
      <c r="BA408" s="971"/>
      <c r="BB408" s="699" t="str">
        <f t="shared" si="220"/>
        <v/>
      </c>
      <c r="BC408" s="699" t="str">
        <f t="shared" si="221"/>
        <v/>
      </c>
      <c r="BD408" s="699" t="str">
        <f t="shared" si="222"/>
        <v/>
      </c>
      <c r="BE408" s="698" t="str">
        <f t="shared" si="223"/>
        <v/>
      </c>
      <c r="BF408" s="698" t="str">
        <f t="shared" si="224"/>
        <v/>
      </c>
      <c r="BG408" s="971"/>
      <c r="BH408" s="971"/>
      <c r="BI408" s="971"/>
      <c r="BJ408" s="971"/>
      <c r="BK408" s="971"/>
      <c r="BL408" s="971"/>
      <c r="BM408" s="971"/>
      <c r="BN408" s="698"/>
      <c r="BO408" s="971"/>
      <c r="BP408" s="971"/>
      <c r="BQ408" s="971"/>
      <c r="BR408" s="971"/>
      <c r="BS408" s="971"/>
      <c r="BT408" s="971"/>
      <c r="BU408" s="971"/>
      <c r="BV408" s="971"/>
      <c r="BW408" s="971"/>
      <c r="BX408" s="971"/>
      <c r="BY408" s="971"/>
      <c r="BZ408" s="971"/>
    </row>
    <row r="409" spans="6:78" s="68" customFormat="1" x14ac:dyDescent="0.2">
      <c r="F409" s="340"/>
      <c r="G409" s="260"/>
      <c r="H409" s="261"/>
      <c r="I409" s="261"/>
      <c r="J409" s="260"/>
      <c r="K409" s="696">
        <f t="shared" si="218"/>
        <v>336</v>
      </c>
      <c r="L409" s="340"/>
      <c r="M409" s="340"/>
      <c r="N409" s="340"/>
      <c r="O409" s="699" t="str">
        <f t="shared" si="202"/>
        <v/>
      </c>
      <c r="P409" s="699" t="str">
        <f t="shared" si="203"/>
        <v/>
      </c>
      <c r="Q409" s="698" t="str">
        <f t="shared" si="190"/>
        <v/>
      </c>
      <c r="R409" s="698" t="str">
        <f t="shared" si="225"/>
        <v/>
      </c>
      <c r="S409" s="699" t="str">
        <f t="shared" si="204"/>
        <v/>
      </c>
      <c r="T409" s="699" t="str">
        <f t="shared" si="205"/>
        <v/>
      </c>
      <c r="U409" s="698" t="str">
        <f t="shared" si="195"/>
        <v/>
      </c>
      <c r="V409" s="698" t="str">
        <f t="shared" si="226"/>
        <v/>
      </c>
      <c r="W409" s="699" t="str">
        <f t="shared" si="206"/>
        <v/>
      </c>
      <c r="X409" s="699" t="str">
        <f t="shared" si="207"/>
        <v/>
      </c>
      <c r="Y409" s="698" t="str">
        <f t="shared" si="196"/>
        <v/>
      </c>
      <c r="Z409" s="698" t="str">
        <f t="shared" si="227"/>
        <v/>
      </c>
      <c r="AB409" s="696" t="str">
        <f t="shared" si="198"/>
        <v/>
      </c>
      <c r="AC409" s="340"/>
      <c r="AD409" s="340"/>
      <c r="AE409" s="340"/>
      <c r="AF409" s="699" t="str">
        <f t="shared" si="208"/>
        <v/>
      </c>
      <c r="AG409" s="699" t="str">
        <f t="shared" si="197"/>
        <v/>
      </c>
      <c r="AH409" s="699" t="str">
        <f t="shared" si="209"/>
        <v/>
      </c>
      <c r="AI409" s="698" t="str">
        <f t="shared" si="199"/>
        <v/>
      </c>
      <c r="AJ409" s="698" t="str">
        <f t="shared" si="210"/>
        <v/>
      </c>
      <c r="AK409" s="699" t="str">
        <f t="shared" si="211"/>
        <v/>
      </c>
      <c r="AL409" s="699" t="str">
        <f t="shared" si="212"/>
        <v/>
      </c>
      <c r="AM409" s="699" t="str">
        <f t="shared" si="213"/>
        <v/>
      </c>
      <c r="AN409" s="698" t="str">
        <f t="shared" si="200"/>
        <v/>
      </c>
      <c r="AO409" s="698" t="str">
        <f t="shared" si="214"/>
        <v/>
      </c>
      <c r="AP409" s="699" t="str">
        <f t="shared" si="215"/>
        <v/>
      </c>
      <c r="AQ409" s="699" t="str">
        <f t="shared" si="216"/>
        <v/>
      </c>
      <c r="AR409" s="699" t="str">
        <f t="shared" si="217"/>
        <v/>
      </c>
      <c r="AS409" s="698" t="str">
        <f t="shared" si="201"/>
        <v/>
      </c>
      <c r="AT409" s="698" t="str">
        <f t="shared" si="191"/>
        <v/>
      </c>
      <c r="AU409" s="971"/>
      <c r="AV409" s="696"/>
      <c r="AW409" s="699" t="str">
        <f t="shared" si="192"/>
        <v/>
      </c>
      <c r="AX409" s="699" t="str">
        <f t="shared" si="193"/>
        <v/>
      </c>
      <c r="AY409" s="698" t="str">
        <f t="shared" si="194"/>
        <v/>
      </c>
      <c r="AZ409" s="698" t="str">
        <f t="shared" si="219"/>
        <v/>
      </c>
      <c r="BA409" s="971"/>
      <c r="BB409" s="699" t="str">
        <f t="shared" si="220"/>
        <v/>
      </c>
      <c r="BC409" s="699" t="str">
        <f t="shared" si="221"/>
        <v/>
      </c>
      <c r="BD409" s="699" t="str">
        <f t="shared" si="222"/>
        <v/>
      </c>
      <c r="BE409" s="698" t="str">
        <f t="shared" si="223"/>
        <v/>
      </c>
      <c r="BF409" s="698" t="str">
        <f t="shared" si="224"/>
        <v/>
      </c>
      <c r="BG409" s="971"/>
      <c r="BH409" s="971"/>
      <c r="BI409" s="971"/>
      <c r="BJ409" s="971"/>
      <c r="BK409" s="971"/>
      <c r="BL409" s="971"/>
      <c r="BM409" s="971"/>
      <c r="BN409" s="698"/>
      <c r="BO409" s="971"/>
      <c r="BP409" s="971"/>
      <c r="BQ409" s="971"/>
      <c r="BR409" s="971"/>
      <c r="BS409" s="971"/>
      <c r="BT409" s="971"/>
      <c r="BU409" s="971"/>
      <c r="BV409" s="971"/>
      <c r="BW409" s="971"/>
      <c r="BX409" s="971"/>
      <c r="BY409" s="971"/>
      <c r="BZ409" s="971"/>
    </row>
    <row r="410" spans="6:78" s="68" customFormat="1" x14ac:dyDescent="0.2">
      <c r="F410" s="340"/>
      <c r="G410" s="260"/>
      <c r="H410" s="261"/>
      <c r="I410" s="261"/>
      <c r="J410" s="260"/>
      <c r="K410" s="696">
        <f t="shared" si="218"/>
        <v>337</v>
      </c>
      <c r="L410" s="340"/>
      <c r="M410" s="340"/>
      <c r="N410" s="340"/>
      <c r="O410" s="699" t="str">
        <f t="shared" si="202"/>
        <v/>
      </c>
      <c r="P410" s="699" t="str">
        <f t="shared" si="203"/>
        <v/>
      </c>
      <c r="Q410" s="698" t="str">
        <f t="shared" si="190"/>
        <v/>
      </c>
      <c r="R410" s="698" t="str">
        <f t="shared" si="225"/>
        <v/>
      </c>
      <c r="S410" s="699" t="str">
        <f t="shared" si="204"/>
        <v/>
      </c>
      <c r="T410" s="699" t="str">
        <f t="shared" si="205"/>
        <v/>
      </c>
      <c r="U410" s="698" t="str">
        <f t="shared" si="195"/>
        <v/>
      </c>
      <c r="V410" s="698" t="str">
        <f t="shared" si="226"/>
        <v/>
      </c>
      <c r="W410" s="699" t="str">
        <f t="shared" si="206"/>
        <v/>
      </c>
      <c r="X410" s="699" t="str">
        <f t="shared" si="207"/>
        <v/>
      </c>
      <c r="Y410" s="698" t="str">
        <f t="shared" si="196"/>
        <v/>
      </c>
      <c r="Z410" s="698" t="str">
        <f t="shared" si="227"/>
        <v/>
      </c>
      <c r="AB410" s="696" t="str">
        <f t="shared" si="198"/>
        <v/>
      </c>
      <c r="AC410" s="340"/>
      <c r="AD410" s="340"/>
      <c r="AE410" s="340"/>
      <c r="AF410" s="699" t="str">
        <f t="shared" si="208"/>
        <v/>
      </c>
      <c r="AG410" s="699" t="str">
        <f t="shared" si="197"/>
        <v/>
      </c>
      <c r="AH410" s="699" t="str">
        <f t="shared" si="209"/>
        <v/>
      </c>
      <c r="AI410" s="698" t="str">
        <f t="shared" si="199"/>
        <v/>
      </c>
      <c r="AJ410" s="698" t="str">
        <f t="shared" si="210"/>
        <v/>
      </c>
      <c r="AK410" s="699" t="str">
        <f t="shared" si="211"/>
        <v/>
      </c>
      <c r="AL410" s="699" t="str">
        <f t="shared" si="212"/>
        <v/>
      </c>
      <c r="AM410" s="699" t="str">
        <f t="shared" si="213"/>
        <v/>
      </c>
      <c r="AN410" s="698" t="str">
        <f t="shared" si="200"/>
        <v/>
      </c>
      <c r="AO410" s="698" t="str">
        <f t="shared" si="214"/>
        <v/>
      </c>
      <c r="AP410" s="699" t="str">
        <f t="shared" si="215"/>
        <v/>
      </c>
      <c r="AQ410" s="699" t="str">
        <f t="shared" si="216"/>
        <v/>
      </c>
      <c r="AR410" s="699" t="str">
        <f t="shared" si="217"/>
        <v/>
      </c>
      <c r="AS410" s="698" t="str">
        <f t="shared" si="201"/>
        <v/>
      </c>
      <c r="AT410" s="698" t="str">
        <f t="shared" si="191"/>
        <v/>
      </c>
      <c r="AU410" s="971"/>
      <c r="AV410" s="696"/>
      <c r="AW410" s="699" t="str">
        <f t="shared" si="192"/>
        <v/>
      </c>
      <c r="AX410" s="699" t="str">
        <f t="shared" si="193"/>
        <v/>
      </c>
      <c r="AY410" s="698" t="str">
        <f t="shared" si="194"/>
        <v/>
      </c>
      <c r="AZ410" s="698" t="str">
        <f t="shared" si="219"/>
        <v/>
      </c>
      <c r="BA410" s="971"/>
      <c r="BB410" s="699" t="str">
        <f t="shared" si="220"/>
        <v/>
      </c>
      <c r="BC410" s="699" t="str">
        <f t="shared" si="221"/>
        <v/>
      </c>
      <c r="BD410" s="699" t="str">
        <f t="shared" si="222"/>
        <v/>
      </c>
      <c r="BE410" s="698" t="str">
        <f t="shared" si="223"/>
        <v/>
      </c>
      <c r="BF410" s="698" t="str">
        <f t="shared" si="224"/>
        <v/>
      </c>
      <c r="BG410" s="971"/>
      <c r="BH410" s="971"/>
      <c r="BI410" s="971"/>
      <c r="BJ410" s="971"/>
      <c r="BK410" s="971"/>
      <c r="BL410" s="971"/>
      <c r="BM410" s="971"/>
      <c r="BN410" s="698"/>
      <c r="BO410" s="971"/>
      <c r="BP410" s="971"/>
      <c r="BQ410" s="971"/>
      <c r="BR410" s="971"/>
      <c r="BS410" s="971"/>
      <c r="BT410" s="971"/>
      <c r="BU410" s="971"/>
      <c r="BV410" s="971"/>
      <c r="BW410" s="971"/>
      <c r="BX410" s="971"/>
      <c r="BY410" s="971"/>
      <c r="BZ410" s="971"/>
    </row>
    <row r="411" spans="6:78" s="68" customFormat="1" x14ac:dyDescent="0.2">
      <c r="F411" s="340"/>
      <c r="G411" s="260"/>
      <c r="H411" s="261"/>
      <c r="I411" s="261"/>
      <c r="J411" s="260"/>
      <c r="K411" s="696">
        <f t="shared" si="218"/>
        <v>338</v>
      </c>
      <c r="L411" s="340"/>
      <c r="M411" s="340"/>
      <c r="N411" s="340"/>
      <c r="O411" s="699" t="str">
        <f t="shared" si="202"/>
        <v/>
      </c>
      <c r="P411" s="699" t="str">
        <f t="shared" si="203"/>
        <v/>
      </c>
      <c r="Q411" s="698" t="str">
        <f t="shared" si="190"/>
        <v/>
      </c>
      <c r="R411" s="698" t="str">
        <f t="shared" si="225"/>
        <v/>
      </c>
      <c r="S411" s="699" t="str">
        <f t="shared" si="204"/>
        <v/>
      </c>
      <c r="T411" s="699" t="str">
        <f t="shared" si="205"/>
        <v/>
      </c>
      <c r="U411" s="698" t="str">
        <f t="shared" si="195"/>
        <v/>
      </c>
      <c r="V411" s="698" t="str">
        <f t="shared" si="226"/>
        <v/>
      </c>
      <c r="W411" s="699" t="str">
        <f t="shared" si="206"/>
        <v/>
      </c>
      <c r="X411" s="699" t="str">
        <f t="shared" si="207"/>
        <v/>
      </c>
      <c r="Y411" s="698" t="str">
        <f t="shared" si="196"/>
        <v/>
      </c>
      <c r="Z411" s="698" t="str">
        <f t="shared" si="227"/>
        <v/>
      </c>
      <c r="AB411" s="696" t="str">
        <f t="shared" si="198"/>
        <v/>
      </c>
      <c r="AC411" s="340"/>
      <c r="AD411" s="340"/>
      <c r="AE411" s="340"/>
      <c r="AF411" s="699" t="str">
        <f t="shared" si="208"/>
        <v/>
      </c>
      <c r="AG411" s="699" t="str">
        <f t="shared" si="197"/>
        <v/>
      </c>
      <c r="AH411" s="699" t="str">
        <f t="shared" si="209"/>
        <v/>
      </c>
      <c r="AI411" s="698" t="str">
        <f t="shared" si="199"/>
        <v/>
      </c>
      <c r="AJ411" s="698" t="str">
        <f t="shared" si="210"/>
        <v/>
      </c>
      <c r="AK411" s="699" t="str">
        <f t="shared" si="211"/>
        <v/>
      </c>
      <c r="AL411" s="699" t="str">
        <f t="shared" si="212"/>
        <v/>
      </c>
      <c r="AM411" s="699" t="str">
        <f t="shared" si="213"/>
        <v/>
      </c>
      <c r="AN411" s="698" t="str">
        <f t="shared" si="200"/>
        <v/>
      </c>
      <c r="AO411" s="698" t="str">
        <f t="shared" si="214"/>
        <v/>
      </c>
      <c r="AP411" s="699" t="str">
        <f t="shared" si="215"/>
        <v/>
      </c>
      <c r="AQ411" s="699" t="str">
        <f t="shared" si="216"/>
        <v/>
      </c>
      <c r="AR411" s="699" t="str">
        <f t="shared" si="217"/>
        <v/>
      </c>
      <c r="AS411" s="698" t="str">
        <f t="shared" si="201"/>
        <v/>
      </c>
      <c r="AT411" s="698" t="str">
        <f t="shared" si="191"/>
        <v/>
      </c>
      <c r="AU411" s="971"/>
      <c r="AV411" s="696"/>
      <c r="AW411" s="699" t="str">
        <f t="shared" si="192"/>
        <v/>
      </c>
      <c r="AX411" s="699" t="str">
        <f t="shared" si="193"/>
        <v/>
      </c>
      <c r="AY411" s="698" t="str">
        <f t="shared" si="194"/>
        <v/>
      </c>
      <c r="AZ411" s="698" t="str">
        <f t="shared" si="219"/>
        <v/>
      </c>
      <c r="BA411" s="971"/>
      <c r="BB411" s="699" t="str">
        <f t="shared" si="220"/>
        <v/>
      </c>
      <c r="BC411" s="699" t="str">
        <f t="shared" si="221"/>
        <v/>
      </c>
      <c r="BD411" s="699" t="str">
        <f t="shared" si="222"/>
        <v/>
      </c>
      <c r="BE411" s="698" t="str">
        <f t="shared" si="223"/>
        <v/>
      </c>
      <c r="BF411" s="698" t="str">
        <f t="shared" si="224"/>
        <v/>
      </c>
      <c r="BG411" s="971"/>
      <c r="BH411" s="971"/>
      <c r="BI411" s="971"/>
      <c r="BJ411" s="971"/>
      <c r="BK411" s="971"/>
      <c r="BL411" s="971"/>
      <c r="BM411" s="971"/>
      <c r="BN411" s="698"/>
      <c r="BO411" s="971"/>
      <c r="BP411" s="971"/>
      <c r="BQ411" s="971"/>
      <c r="BR411" s="971"/>
      <c r="BS411" s="971"/>
      <c r="BT411" s="971"/>
      <c r="BU411" s="971"/>
      <c r="BV411" s="971"/>
      <c r="BW411" s="971"/>
      <c r="BX411" s="971"/>
      <c r="BY411" s="971"/>
      <c r="BZ411" s="971"/>
    </row>
    <row r="412" spans="6:78" s="68" customFormat="1" x14ac:dyDescent="0.2">
      <c r="F412" s="340"/>
      <c r="G412" s="260"/>
      <c r="H412" s="261"/>
      <c r="I412" s="261"/>
      <c r="J412" s="260"/>
      <c r="K412" s="696">
        <f t="shared" si="218"/>
        <v>339</v>
      </c>
      <c r="L412" s="340"/>
      <c r="M412" s="340"/>
      <c r="N412" s="340"/>
      <c r="O412" s="699" t="str">
        <f t="shared" si="202"/>
        <v/>
      </c>
      <c r="P412" s="699" t="str">
        <f t="shared" si="203"/>
        <v/>
      </c>
      <c r="Q412" s="698" t="str">
        <f t="shared" si="190"/>
        <v/>
      </c>
      <c r="R412" s="698" t="str">
        <f t="shared" si="225"/>
        <v/>
      </c>
      <c r="S412" s="699" t="str">
        <f t="shared" si="204"/>
        <v/>
      </c>
      <c r="T412" s="699" t="str">
        <f t="shared" si="205"/>
        <v/>
      </c>
      <c r="U412" s="698" t="str">
        <f t="shared" si="195"/>
        <v/>
      </c>
      <c r="V412" s="698" t="str">
        <f t="shared" si="226"/>
        <v/>
      </c>
      <c r="W412" s="699" t="str">
        <f t="shared" si="206"/>
        <v/>
      </c>
      <c r="X412" s="699" t="str">
        <f t="shared" si="207"/>
        <v/>
      </c>
      <c r="Y412" s="698" t="str">
        <f t="shared" si="196"/>
        <v/>
      </c>
      <c r="Z412" s="698" t="str">
        <f t="shared" si="227"/>
        <v/>
      </c>
      <c r="AB412" s="696" t="str">
        <f t="shared" si="198"/>
        <v/>
      </c>
      <c r="AC412" s="340"/>
      <c r="AD412" s="340"/>
      <c r="AE412" s="340"/>
      <c r="AF412" s="699" t="str">
        <f t="shared" si="208"/>
        <v/>
      </c>
      <c r="AG412" s="699" t="str">
        <f t="shared" si="197"/>
        <v/>
      </c>
      <c r="AH412" s="699" t="str">
        <f t="shared" si="209"/>
        <v/>
      </c>
      <c r="AI412" s="698" t="str">
        <f t="shared" si="199"/>
        <v/>
      </c>
      <c r="AJ412" s="698" t="str">
        <f t="shared" si="210"/>
        <v/>
      </c>
      <c r="AK412" s="699" t="str">
        <f t="shared" si="211"/>
        <v/>
      </c>
      <c r="AL412" s="699" t="str">
        <f t="shared" si="212"/>
        <v/>
      </c>
      <c r="AM412" s="699" t="str">
        <f t="shared" si="213"/>
        <v/>
      </c>
      <c r="AN412" s="698" t="str">
        <f t="shared" si="200"/>
        <v/>
      </c>
      <c r="AO412" s="698" t="str">
        <f t="shared" si="214"/>
        <v/>
      </c>
      <c r="AP412" s="699" t="str">
        <f t="shared" si="215"/>
        <v/>
      </c>
      <c r="AQ412" s="699" t="str">
        <f t="shared" si="216"/>
        <v/>
      </c>
      <c r="AR412" s="699" t="str">
        <f t="shared" si="217"/>
        <v/>
      </c>
      <c r="AS412" s="698" t="str">
        <f t="shared" si="201"/>
        <v/>
      </c>
      <c r="AT412" s="698" t="str">
        <f t="shared" si="191"/>
        <v/>
      </c>
      <c r="AU412" s="971"/>
      <c r="AV412" s="696"/>
      <c r="AW412" s="699" t="str">
        <f t="shared" si="192"/>
        <v/>
      </c>
      <c r="AX412" s="699" t="str">
        <f t="shared" si="193"/>
        <v/>
      </c>
      <c r="AY412" s="698" t="str">
        <f t="shared" si="194"/>
        <v/>
      </c>
      <c r="AZ412" s="698" t="str">
        <f t="shared" si="219"/>
        <v/>
      </c>
      <c r="BA412" s="971"/>
      <c r="BB412" s="699" t="str">
        <f t="shared" si="220"/>
        <v/>
      </c>
      <c r="BC412" s="699" t="str">
        <f t="shared" si="221"/>
        <v/>
      </c>
      <c r="BD412" s="699" t="str">
        <f t="shared" si="222"/>
        <v/>
      </c>
      <c r="BE412" s="698" t="str">
        <f t="shared" si="223"/>
        <v/>
      </c>
      <c r="BF412" s="698" t="str">
        <f t="shared" si="224"/>
        <v/>
      </c>
      <c r="BG412" s="971"/>
      <c r="BH412" s="971"/>
      <c r="BI412" s="971"/>
      <c r="BJ412" s="971"/>
      <c r="BK412" s="971"/>
      <c r="BL412" s="971"/>
      <c r="BM412" s="971"/>
      <c r="BN412" s="698"/>
      <c r="BO412" s="971"/>
      <c r="BP412" s="971"/>
      <c r="BQ412" s="971"/>
      <c r="BR412" s="971"/>
      <c r="BS412" s="971"/>
      <c r="BT412" s="971"/>
      <c r="BU412" s="971"/>
      <c r="BV412" s="971"/>
      <c r="BW412" s="971"/>
      <c r="BX412" s="971"/>
      <c r="BY412" s="971"/>
      <c r="BZ412" s="971"/>
    </row>
    <row r="413" spans="6:78" s="68" customFormat="1" x14ac:dyDescent="0.2">
      <c r="F413" s="340"/>
      <c r="G413" s="260"/>
      <c r="H413" s="261"/>
      <c r="I413" s="261"/>
      <c r="J413" s="260"/>
      <c r="K413" s="696">
        <f t="shared" si="218"/>
        <v>340</v>
      </c>
      <c r="L413" s="340"/>
      <c r="M413" s="340"/>
      <c r="N413" s="340"/>
      <c r="O413" s="699" t="str">
        <f t="shared" si="202"/>
        <v/>
      </c>
      <c r="P413" s="699" t="str">
        <f t="shared" si="203"/>
        <v/>
      </c>
      <c r="Q413" s="698" t="str">
        <f t="shared" si="190"/>
        <v/>
      </c>
      <c r="R413" s="698" t="str">
        <f t="shared" si="225"/>
        <v/>
      </c>
      <c r="S413" s="699" t="str">
        <f t="shared" si="204"/>
        <v/>
      </c>
      <c r="T413" s="699" t="str">
        <f t="shared" si="205"/>
        <v/>
      </c>
      <c r="U413" s="698" t="str">
        <f t="shared" si="195"/>
        <v/>
      </c>
      <c r="V413" s="698" t="str">
        <f t="shared" si="226"/>
        <v/>
      </c>
      <c r="W413" s="699" t="str">
        <f t="shared" si="206"/>
        <v/>
      </c>
      <c r="X413" s="699" t="str">
        <f t="shared" si="207"/>
        <v/>
      </c>
      <c r="Y413" s="698" t="str">
        <f t="shared" si="196"/>
        <v/>
      </c>
      <c r="Z413" s="698" t="str">
        <f t="shared" si="227"/>
        <v/>
      </c>
      <c r="AB413" s="696" t="str">
        <f t="shared" si="198"/>
        <v/>
      </c>
      <c r="AC413" s="340"/>
      <c r="AD413" s="340"/>
      <c r="AE413" s="340"/>
      <c r="AF413" s="699" t="str">
        <f t="shared" si="208"/>
        <v/>
      </c>
      <c r="AG413" s="699" t="str">
        <f t="shared" si="197"/>
        <v/>
      </c>
      <c r="AH413" s="699" t="str">
        <f t="shared" si="209"/>
        <v/>
      </c>
      <c r="AI413" s="698" t="str">
        <f t="shared" si="199"/>
        <v/>
      </c>
      <c r="AJ413" s="698" t="str">
        <f t="shared" si="210"/>
        <v/>
      </c>
      <c r="AK413" s="699" t="str">
        <f t="shared" si="211"/>
        <v/>
      </c>
      <c r="AL413" s="699" t="str">
        <f t="shared" si="212"/>
        <v/>
      </c>
      <c r="AM413" s="699" t="str">
        <f t="shared" si="213"/>
        <v/>
      </c>
      <c r="AN413" s="698" t="str">
        <f t="shared" si="200"/>
        <v/>
      </c>
      <c r="AO413" s="698" t="str">
        <f t="shared" si="214"/>
        <v/>
      </c>
      <c r="AP413" s="699" t="str">
        <f t="shared" si="215"/>
        <v/>
      </c>
      <c r="AQ413" s="699" t="str">
        <f t="shared" si="216"/>
        <v/>
      </c>
      <c r="AR413" s="699" t="str">
        <f t="shared" si="217"/>
        <v/>
      </c>
      <c r="AS413" s="698" t="str">
        <f t="shared" si="201"/>
        <v/>
      </c>
      <c r="AT413" s="698" t="str">
        <f t="shared" si="191"/>
        <v/>
      </c>
      <c r="AU413" s="971"/>
      <c r="AV413" s="696"/>
      <c r="AW413" s="699" t="str">
        <f t="shared" si="192"/>
        <v/>
      </c>
      <c r="AX413" s="699" t="str">
        <f t="shared" si="193"/>
        <v/>
      </c>
      <c r="AY413" s="698" t="str">
        <f t="shared" si="194"/>
        <v/>
      </c>
      <c r="AZ413" s="698" t="str">
        <f t="shared" si="219"/>
        <v/>
      </c>
      <c r="BA413" s="971"/>
      <c r="BB413" s="699" t="str">
        <f t="shared" si="220"/>
        <v/>
      </c>
      <c r="BC413" s="699" t="str">
        <f t="shared" si="221"/>
        <v/>
      </c>
      <c r="BD413" s="699" t="str">
        <f t="shared" si="222"/>
        <v/>
      </c>
      <c r="BE413" s="698" t="str">
        <f t="shared" si="223"/>
        <v/>
      </c>
      <c r="BF413" s="698" t="str">
        <f t="shared" si="224"/>
        <v/>
      </c>
      <c r="BG413" s="971"/>
      <c r="BH413" s="971"/>
      <c r="BI413" s="971"/>
      <c r="BJ413" s="971"/>
      <c r="BK413" s="971"/>
      <c r="BL413" s="971"/>
      <c r="BM413" s="971"/>
      <c r="BN413" s="698"/>
      <c r="BO413" s="971"/>
      <c r="BP413" s="971"/>
      <c r="BQ413" s="971"/>
      <c r="BR413" s="971"/>
      <c r="BS413" s="971"/>
      <c r="BT413" s="971"/>
      <c r="BU413" s="971"/>
      <c r="BV413" s="971"/>
      <c r="BW413" s="971"/>
      <c r="BX413" s="971"/>
      <c r="BY413" s="971"/>
      <c r="BZ413" s="971"/>
    </row>
    <row r="414" spans="6:78" s="68" customFormat="1" x14ac:dyDescent="0.2">
      <c r="F414" s="340"/>
      <c r="G414" s="260"/>
      <c r="H414" s="261"/>
      <c r="I414" s="261"/>
      <c r="J414" s="260"/>
      <c r="K414" s="696">
        <f t="shared" si="218"/>
        <v>341</v>
      </c>
      <c r="L414" s="340"/>
      <c r="M414" s="340"/>
      <c r="N414" s="340"/>
      <c r="O414" s="699" t="str">
        <f t="shared" si="202"/>
        <v/>
      </c>
      <c r="P414" s="699" t="str">
        <f t="shared" si="203"/>
        <v/>
      </c>
      <c r="Q414" s="698" t="str">
        <f t="shared" si="190"/>
        <v/>
      </c>
      <c r="R414" s="698" t="str">
        <f t="shared" si="225"/>
        <v/>
      </c>
      <c r="S414" s="699" t="str">
        <f t="shared" si="204"/>
        <v/>
      </c>
      <c r="T414" s="699" t="str">
        <f t="shared" si="205"/>
        <v/>
      </c>
      <c r="U414" s="698" t="str">
        <f t="shared" si="195"/>
        <v/>
      </c>
      <c r="V414" s="698" t="str">
        <f t="shared" si="226"/>
        <v/>
      </c>
      <c r="W414" s="699" t="str">
        <f t="shared" si="206"/>
        <v/>
      </c>
      <c r="X414" s="699" t="str">
        <f t="shared" si="207"/>
        <v/>
      </c>
      <c r="Y414" s="698" t="str">
        <f t="shared" si="196"/>
        <v/>
      </c>
      <c r="Z414" s="698" t="str">
        <f t="shared" si="227"/>
        <v/>
      </c>
      <c r="AB414" s="696" t="str">
        <f t="shared" si="198"/>
        <v/>
      </c>
      <c r="AC414" s="340"/>
      <c r="AD414" s="340"/>
      <c r="AE414" s="340"/>
      <c r="AF414" s="699" t="str">
        <f t="shared" si="208"/>
        <v/>
      </c>
      <c r="AG414" s="699" t="str">
        <f t="shared" si="197"/>
        <v/>
      </c>
      <c r="AH414" s="699" t="str">
        <f t="shared" si="209"/>
        <v/>
      </c>
      <c r="AI414" s="698" t="str">
        <f t="shared" si="199"/>
        <v/>
      </c>
      <c r="AJ414" s="698" t="str">
        <f t="shared" si="210"/>
        <v/>
      </c>
      <c r="AK414" s="699" t="str">
        <f t="shared" si="211"/>
        <v/>
      </c>
      <c r="AL414" s="699" t="str">
        <f t="shared" si="212"/>
        <v/>
      </c>
      <c r="AM414" s="699" t="str">
        <f t="shared" si="213"/>
        <v/>
      </c>
      <c r="AN414" s="698" t="str">
        <f t="shared" si="200"/>
        <v/>
      </c>
      <c r="AO414" s="698" t="str">
        <f t="shared" si="214"/>
        <v/>
      </c>
      <c r="AP414" s="699" t="str">
        <f t="shared" si="215"/>
        <v/>
      </c>
      <c r="AQ414" s="699" t="str">
        <f t="shared" si="216"/>
        <v/>
      </c>
      <c r="AR414" s="699" t="str">
        <f t="shared" si="217"/>
        <v/>
      </c>
      <c r="AS414" s="698" t="str">
        <f t="shared" si="201"/>
        <v/>
      </c>
      <c r="AT414" s="698" t="str">
        <f t="shared" si="191"/>
        <v/>
      </c>
      <c r="AU414" s="971"/>
      <c r="AV414" s="696"/>
      <c r="AW414" s="699" t="str">
        <f t="shared" si="192"/>
        <v/>
      </c>
      <c r="AX414" s="699" t="str">
        <f t="shared" si="193"/>
        <v/>
      </c>
      <c r="AY414" s="698" t="str">
        <f t="shared" si="194"/>
        <v/>
      </c>
      <c r="AZ414" s="698" t="str">
        <f t="shared" si="219"/>
        <v/>
      </c>
      <c r="BA414" s="971"/>
      <c r="BB414" s="699" t="str">
        <f t="shared" si="220"/>
        <v/>
      </c>
      <c r="BC414" s="699" t="str">
        <f t="shared" si="221"/>
        <v/>
      </c>
      <c r="BD414" s="699" t="str">
        <f t="shared" si="222"/>
        <v/>
      </c>
      <c r="BE414" s="698" t="str">
        <f t="shared" si="223"/>
        <v/>
      </c>
      <c r="BF414" s="698" t="str">
        <f t="shared" si="224"/>
        <v/>
      </c>
      <c r="BG414" s="971"/>
      <c r="BH414" s="971"/>
      <c r="BI414" s="971"/>
      <c r="BJ414" s="971"/>
      <c r="BK414" s="971"/>
      <c r="BL414" s="971"/>
      <c r="BM414" s="971"/>
      <c r="BN414" s="698"/>
      <c r="BO414" s="971"/>
      <c r="BP414" s="971"/>
      <c r="BQ414" s="971"/>
      <c r="BR414" s="971"/>
      <c r="BS414" s="971"/>
      <c r="BT414" s="971"/>
      <c r="BU414" s="971"/>
      <c r="BV414" s="971"/>
      <c r="BW414" s="971"/>
      <c r="BX414" s="971"/>
      <c r="BY414" s="971"/>
      <c r="BZ414" s="971"/>
    </row>
    <row r="415" spans="6:78" s="68" customFormat="1" x14ac:dyDescent="0.2">
      <c r="F415" s="340"/>
      <c r="G415" s="260"/>
      <c r="H415" s="261"/>
      <c r="I415" s="261"/>
      <c r="J415" s="260"/>
      <c r="K415" s="696">
        <f t="shared" si="218"/>
        <v>342</v>
      </c>
      <c r="L415" s="340"/>
      <c r="M415" s="340"/>
      <c r="N415" s="340"/>
      <c r="O415" s="699" t="str">
        <f t="shared" si="202"/>
        <v/>
      </c>
      <c r="P415" s="699" t="str">
        <f t="shared" si="203"/>
        <v/>
      </c>
      <c r="Q415" s="698" t="str">
        <f t="shared" si="190"/>
        <v/>
      </c>
      <c r="R415" s="698" t="str">
        <f t="shared" si="225"/>
        <v/>
      </c>
      <c r="S415" s="699" t="str">
        <f t="shared" si="204"/>
        <v/>
      </c>
      <c r="T415" s="699" t="str">
        <f t="shared" si="205"/>
        <v/>
      </c>
      <c r="U415" s="698" t="str">
        <f t="shared" si="195"/>
        <v/>
      </c>
      <c r="V415" s="698" t="str">
        <f t="shared" si="226"/>
        <v/>
      </c>
      <c r="W415" s="699" t="str">
        <f t="shared" si="206"/>
        <v/>
      </c>
      <c r="X415" s="699" t="str">
        <f t="shared" si="207"/>
        <v/>
      </c>
      <c r="Y415" s="698" t="str">
        <f t="shared" si="196"/>
        <v/>
      </c>
      <c r="Z415" s="698" t="str">
        <f t="shared" si="227"/>
        <v/>
      </c>
      <c r="AB415" s="696" t="str">
        <f t="shared" si="198"/>
        <v/>
      </c>
      <c r="AC415" s="340"/>
      <c r="AD415" s="340"/>
      <c r="AE415" s="340"/>
      <c r="AF415" s="699" t="str">
        <f t="shared" si="208"/>
        <v/>
      </c>
      <c r="AG415" s="699" t="str">
        <f t="shared" si="197"/>
        <v/>
      </c>
      <c r="AH415" s="699" t="str">
        <f t="shared" si="209"/>
        <v/>
      </c>
      <c r="AI415" s="698" t="str">
        <f t="shared" si="199"/>
        <v/>
      </c>
      <c r="AJ415" s="698" t="str">
        <f t="shared" si="210"/>
        <v/>
      </c>
      <c r="AK415" s="699" t="str">
        <f t="shared" si="211"/>
        <v/>
      </c>
      <c r="AL415" s="699" t="str">
        <f t="shared" si="212"/>
        <v/>
      </c>
      <c r="AM415" s="699" t="str">
        <f t="shared" si="213"/>
        <v/>
      </c>
      <c r="AN415" s="698" t="str">
        <f t="shared" si="200"/>
        <v/>
      </c>
      <c r="AO415" s="698" t="str">
        <f t="shared" si="214"/>
        <v/>
      </c>
      <c r="AP415" s="699" t="str">
        <f t="shared" si="215"/>
        <v/>
      </c>
      <c r="AQ415" s="699" t="str">
        <f t="shared" si="216"/>
        <v/>
      </c>
      <c r="AR415" s="699" t="str">
        <f t="shared" si="217"/>
        <v/>
      </c>
      <c r="AS415" s="698" t="str">
        <f t="shared" si="201"/>
        <v/>
      </c>
      <c r="AT415" s="698" t="str">
        <f t="shared" si="191"/>
        <v/>
      </c>
      <c r="AU415" s="971"/>
      <c r="AV415" s="696"/>
      <c r="AW415" s="699" t="str">
        <f t="shared" si="192"/>
        <v/>
      </c>
      <c r="AX415" s="699" t="str">
        <f t="shared" si="193"/>
        <v/>
      </c>
      <c r="AY415" s="698" t="str">
        <f t="shared" si="194"/>
        <v/>
      </c>
      <c r="AZ415" s="698" t="str">
        <f t="shared" si="219"/>
        <v/>
      </c>
      <c r="BA415" s="971"/>
      <c r="BB415" s="699" t="str">
        <f t="shared" si="220"/>
        <v/>
      </c>
      <c r="BC415" s="699" t="str">
        <f t="shared" si="221"/>
        <v/>
      </c>
      <c r="BD415" s="699" t="str">
        <f t="shared" si="222"/>
        <v/>
      </c>
      <c r="BE415" s="698" t="str">
        <f t="shared" si="223"/>
        <v/>
      </c>
      <c r="BF415" s="698" t="str">
        <f t="shared" si="224"/>
        <v/>
      </c>
      <c r="BG415" s="971"/>
      <c r="BH415" s="971"/>
      <c r="BI415" s="971"/>
      <c r="BJ415" s="971"/>
      <c r="BK415" s="971"/>
      <c r="BL415" s="971"/>
      <c r="BM415" s="971"/>
      <c r="BN415" s="698"/>
      <c r="BO415" s="971"/>
      <c r="BP415" s="971"/>
      <c r="BQ415" s="971"/>
      <c r="BR415" s="971"/>
      <c r="BS415" s="971"/>
      <c r="BT415" s="971"/>
      <c r="BU415" s="971"/>
      <c r="BV415" s="971"/>
      <c r="BW415" s="971"/>
      <c r="BX415" s="971"/>
      <c r="BY415" s="971"/>
      <c r="BZ415" s="971"/>
    </row>
    <row r="416" spans="6:78" s="68" customFormat="1" x14ac:dyDescent="0.2">
      <c r="F416" s="340"/>
      <c r="G416" s="260"/>
      <c r="H416" s="261"/>
      <c r="I416" s="261"/>
      <c r="J416" s="260"/>
      <c r="K416" s="696">
        <f t="shared" si="218"/>
        <v>343</v>
      </c>
      <c r="L416" s="340"/>
      <c r="M416" s="340"/>
      <c r="N416" s="340"/>
      <c r="O416" s="699" t="str">
        <f t="shared" si="202"/>
        <v/>
      </c>
      <c r="P416" s="699" t="str">
        <f t="shared" si="203"/>
        <v/>
      </c>
      <c r="Q416" s="698" t="str">
        <f t="shared" si="190"/>
        <v/>
      </c>
      <c r="R416" s="698" t="str">
        <f t="shared" si="225"/>
        <v/>
      </c>
      <c r="S416" s="699" t="str">
        <f t="shared" si="204"/>
        <v/>
      </c>
      <c r="T416" s="699" t="str">
        <f t="shared" si="205"/>
        <v/>
      </c>
      <c r="U416" s="698" t="str">
        <f t="shared" si="195"/>
        <v/>
      </c>
      <c r="V416" s="698" t="str">
        <f t="shared" si="226"/>
        <v/>
      </c>
      <c r="W416" s="699" t="str">
        <f t="shared" si="206"/>
        <v/>
      </c>
      <c r="X416" s="699" t="str">
        <f t="shared" si="207"/>
        <v/>
      </c>
      <c r="Y416" s="698" t="str">
        <f t="shared" si="196"/>
        <v/>
      </c>
      <c r="Z416" s="698" t="str">
        <f t="shared" si="227"/>
        <v/>
      </c>
      <c r="AB416" s="696" t="str">
        <f t="shared" si="198"/>
        <v/>
      </c>
      <c r="AC416" s="340"/>
      <c r="AD416" s="340"/>
      <c r="AE416" s="340"/>
      <c r="AF416" s="699" t="str">
        <f t="shared" si="208"/>
        <v/>
      </c>
      <c r="AG416" s="699" t="str">
        <f t="shared" si="197"/>
        <v/>
      </c>
      <c r="AH416" s="699" t="str">
        <f t="shared" si="209"/>
        <v/>
      </c>
      <c r="AI416" s="698" t="str">
        <f t="shared" si="199"/>
        <v/>
      </c>
      <c r="AJ416" s="698" t="str">
        <f t="shared" si="210"/>
        <v/>
      </c>
      <c r="AK416" s="699" t="str">
        <f t="shared" si="211"/>
        <v/>
      </c>
      <c r="AL416" s="699" t="str">
        <f t="shared" si="212"/>
        <v/>
      </c>
      <c r="AM416" s="699" t="str">
        <f t="shared" si="213"/>
        <v/>
      </c>
      <c r="AN416" s="698" t="str">
        <f t="shared" si="200"/>
        <v/>
      </c>
      <c r="AO416" s="698" t="str">
        <f t="shared" si="214"/>
        <v/>
      </c>
      <c r="AP416" s="699" t="str">
        <f t="shared" si="215"/>
        <v/>
      </c>
      <c r="AQ416" s="699" t="str">
        <f t="shared" si="216"/>
        <v/>
      </c>
      <c r="AR416" s="699" t="str">
        <f t="shared" si="217"/>
        <v/>
      </c>
      <c r="AS416" s="698" t="str">
        <f t="shared" si="201"/>
        <v/>
      </c>
      <c r="AT416" s="698" t="str">
        <f t="shared" si="191"/>
        <v/>
      </c>
      <c r="AU416" s="971"/>
      <c r="AV416" s="696"/>
      <c r="AW416" s="699" t="str">
        <f t="shared" si="192"/>
        <v/>
      </c>
      <c r="AX416" s="699" t="str">
        <f t="shared" si="193"/>
        <v/>
      </c>
      <c r="AY416" s="698" t="str">
        <f t="shared" si="194"/>
        <v/>
      </c>
      <c r="AZ416" s="698" t="str">
        <f t="shared" si="219"/>
        <v/>
      </c>
      <c r="BA416" s="971"/>
      <c r="BB416" s="699" t="str">
        <f t="shared" si="220"/>
        <v/>
      </c>
      <c r="BC416" s="699" t="str">
        <f t="shared" si="221"/>
        <v/>
      </c>
      <c r="BD416" s="699" t="str">
        <f t="shared" si="222"/>
        <v/>
      </c>
      <c r="BE416" s="698" t="str">
        <f t="shared" si="223"/>
        <v/>
      </c>
      <c r="BF416" s="698" t="str">
        <f t="shared" si="224"/>
        <v/>
      </c>
      <c r="BG416" s="971"/>
      <c r="BH416" s="971"/>
      <c r="BI416" s="971"/>
      <c r="BJ416" s="971"/>
      <c r="BK416" s="971"/>
      <c r="BL416" s="971"/>
      <c r="BM416" s="971"/>
      <c r="BN416" s="698"/>
      <c r="BO416" s="971"/>
      <c r="BP416" s="971"/>
      <c r="BQ416" s="971"/>
      <c r="BR416" s="971"/>
      <c r="BS416" s="971"/>
      <c r="BT416" s="971"/>
      <c r="BU416" s="971"/>
      <c r="BV416" s="971"/>
      <c r="BW416" s="971"/>
      <c r="BX416" s="971"/>
      <c r="BY416" s="971"/>
      <c r="BZ416" s="971"/>
    </row>
    <row r="417" spans="6:78" s="68" customFormat="1" x14ac:dyDescent="0.2">
      <c r="F417" s="340"/>
      <c r="G417" s="260"/>
      <c r="H417" s="261"/>
      <c r="I417" s="261"/>
      <c r="J417" s="260"/>
      <c r="K417" s="696">
        <f t="shared" si="218"/>
        <v>344</v>
      </c>
      <c r="L417" s="340"/>
      <c r="M417" s="340"/>
      <c r="N417" s="340"/>
      <c r="O417" s="699" t="str">
        <f t="shared" si="202"/>
        <v/>
      </c>
      <c r="P417" s="699" t="str">
        <f t="shared" si="203"/>
        <v/>
      </c>
      <c r="Q417" s="698" t="str">
        <f t="shared" si="190"/>
        <v/>
      </c>
      <c r="R417" s="698" t="str">
        <f t="shared" si="225"/>
        <v/>
      </c>
      <c r="S417" s="699" t="str">
        <f t="shared" si="204"/>
        <v/>
      </c>
      <c r="T417" s="699" t="str">
        <f t="shared" si="205"/>
        <v/>
      </c>
      <c r="U417" s="698" t="str">
        <f t="shared" si="195"/>
        <v/>
      </c>
      <c r="V417" s="698" t="str">
        <f t="shared" si="226"/>
        <v/>
      </c>
      <c r="W417" s="699" t="str">
        <f t="shared" si="206"/>
        <v/>
      </c>
      <c r="X417" s="699" t="str">
        <f t="shared" si="207"/>
        <v/>
      </c>
      <c r="Y417" s="698" t="str">
        <f t="shared" si="196"/>
        <v/>
      </c>
      <c r="Z417" s="698" t="str">
        <f t="shared" si="227"/>
        <v/>
      </c>
      <c r="AB417" s="696" t="str">
        <f t="shared" si="198"/>
        <v/>
      </c>
      <c r="AC417" s="340"/>
      <c r="AD417" s="340"/>
      <c r="AE417" s="340"/>
      <c r="AF417" s="699" t="str">
        <f t="shared" si="208"/>
        <v/>
      </c>
      <c r="AG417" s="699" t="str">
        <f t="shared" si="197"/>
        <v/>
      </c>
      <c r="AH417" s="699" t="str">
        <f t="shared" si="209"/>
        <v/>
      </c>
      <c r="AI417" s="698" t="str">
        <f t="shared" si="199"/>
        <v/>
      </c>
      <c r="AJ417" s="698" t="str">
        <f t="shared" si="210"/>
        <v/>
      </c>
      <c r="AK417" s="699" t="str">
        <f t="shared" si="211"/>
        <v/>
      </c>
      <c r="AL417" s="699" t="str">
        <f t="shared" si="212"/>
        <v/>
      </c>
      <c r="AM417" s="699" t="str">
        <f t="shared" si="213"/>
        <v/>
      </c>
      <c r="AN417" s="698" t="str">
        <f t="shared" si="200"/>
        <v/>
      </c>
      <c r="AO417" s="698" t="str">
        <f t="shared" si="214"/>
        <v/>
      </c>
      <c r="AP417" s="699" t="str">
        <f t="shared" si="215"/>
        <v/>
      </c>
      <c r="AQ417" s="699" t="str">
        <f t="shared" si="216"/>
        <v/>
      </c>
      <c r="AR417" s="699" t="str">
        <f t="shared" si="217"/>
        <v/>
      </c>
      <c r="AS417" s="698" t="str">
        <f t="shared" si="201"/>
        <v/>
      </c>
      <c r="AT417" s="698" t="str">
        <f t="shared" si="191"/>
        <v/>
      </c>
      <c r="AU417" s="971"/>
      <c r="AV417" s="696"/>
      <c r="AW417" s="699" t="str">
        <f t="shared" si="192"/>
        <v/>
      </c>
      <c r="AX417" s="699" t="str">
        <f t="shared" si="193"/>
        <v/>
      </c>
      <c r="AY417" s="698" t="str">
        <f t="shared" si="194"/>
        <v/>
      </c>
      <c r="AZ417" s="698" t="str">
        <f t="shared" si="219"/>
        <v/>
      </c>
      <c r="BA417" s="971"/>
      <c r="BB417" s="699" t="str">
        <f t="shared" si="220"/>
        <v/>
      </c>
      <c r="BC417" s="699" t="str">
        <f t="shared" si="221"/>
        <v/>
      </c>
      <c r="BD417" s="699" t="str">
        <f t="shared" si="222"/>
        <v/>
      </c>
      <c r="BE417" s="698" t="str">
        <f t="shared" si="223"/>
        <v/>
      </c>
      <c r="BF417" s="698" t="str">
        <f t="shared" si="224"/>
        <v/>
      </c>
      <c r="BG417" s="971"/>
      <c r="BH417" s="971"/>
      <c r="BI417" s="971"/>
      <c r="BJ417" s="971"/>
      <c r="BK417" s="971"/>
      <c r="BL417" s="971"/>
      <c r="BM417" s="971"/>
      <c r="BN417" s="698"/>
      <c r="BO417" s="971"/>
      <c r="BP417" s="971"/>
      <c r="BQ417" s="971"/>
      <c r="BR417" s="971"/>
      <c r="BS417" s="971"/>
      <c r="BT417" s="971"/>
      <c r="BU417" s="971"/>
      <c r="BV417" s="971"/>
      <c r="BW417" s="971"/>
      <c r="BX417" s="971"/>
      <c r="BY417" s="971"/>
      <c r="BZ417" s="971"/>
    </row>
    <row r="418" spans="6:78" s="68" customFormat="1" x14ac:dyDescent="0.2">
      <c r="F418" s="340"/>
      <c r="G418" s="260"/>
      <c r="H418" s="261"/>
      <c r="I418" s="261"/>
      <c r="J418" s="260"/>
      <c r="K418" s="696">
        <f t="shared" si="218"/>
        <v>345</v>
      </c>
      <c r="L418" s="340"/>
      <c r="M418" s="340"/>
      <c r="N418" s="340"/>
      <c r="O418" s="699" t="str">
        <f t="shared" si="202"/>
        <v/>
      </c>
      <c r="P418" s="699" t="str">
        <f t="shared" si="203"/>
        <v/>
      </c>
      <c r="Q418" s="698" t="str">
        <f t="shared" si="190"/>
        <v/>
      </c>
      <c r="R418" s="698" t="str">
        <f t="shared" si="225"/>
        <v/>
      </c>
      <c r="S418" s="699" t="str">
        <f t="shared" si="204"/>
        <v/>
      </c>
      <c r="T418" s="699" t="str">
        <f t="shared" si="205"/>
        <v/>
      </c>
      <c r="U418" s="698" t="str">
        <f t="shared" si="195"/>
        <v/>
      </c>
      <c r="V418" s="698" t="str">
        <f t="shared" si="226"/>
        <v/>
      </c>
      <c r="W418" s="699" t="str">
        <f t="shared" si="206"/>
        <v/>
      </c>
      <c r="X418" s="699" t="str">
        <f t="shared" si="207"/>
        <v/>
      </c>
      <c r="Y418" s="698" t="str">
        <f t="shared" si="196"/>
        <v/>
      </c>
      <c r="Z418" s="698" t="str">
        <f t="shared" si="227"/>
        <v/>
      </c>
      <c r="AB418" s="696" t="str">
        <f t="shared" si="198"/>
        <v/>
      </c>
      <c r="AC418" s="340"/>
      <c r="AD418" s="340"/>
      <c r="AE418" s="340"/>
      <c r="AF418" s="699" t="str">
        <f t="shared" si="208"/>
        <v/>
      </c>
      <c r="AG418" s="699" t="str">
        <f t="shared" si="197"/>
        <v/>
      </c>
      <c r="AH418" s="699" t="str">
        <f t="shared" si="209"/>
        <v/>
      </c>
      <c r="AI418" s="698" t="str">
        <f t="shared" si="199"/>
        <v/>
      </c>
      <c r="AJ418" s="698" t="str">
        <f t="shared" si="210"/>
        <v/>
      </c>
      <c r="AK418" s="699" t="str">
        <f t="shared" si="211"/>
        <v/>
      </c>
      <c r="AL418" s="699" t="str">
        <f t="shared" si="212"/>
        <v/>
      </c>
      <c r="AM418" s="699" t="str">
        <f t="shared" si="213"/>
        <v/>
      </c>
      <c r="AN418" s="698" t="str">
        <f t="shared" si="200"/>
        <v/>
      </c>
      <c r="AO418" s="698" t="str">
        <f t="shared" si="214"/>
        <v/>
      </c>
      <c r="AP418" s="699" t="str">
        <f t="shared" si="215"/>
        <v/>
      </c>
      <c r="AQ418" s="699" t="str">
        <f t="shared" si="216"/>
        <v/>
      </c>
      <c r="AR418" s="699" t="str">
        <f t="shared" si="217"/>
        <v/>
      </c>
      <c r="AS418" s="698" t="str">
        <f t="shared" si="201"/>
        <v/>
      </c>
      <c r="AT418" s="698" t="str">
        <f t="shared" si="191"/>
        <v/>
      </c>
      <c r="AU418" s="971"/>
      <c r="AV418" s="696"/>
      <c r="AW418" s="699" t="str">
        <f t="shared" si="192"/>
        <v/>
      </c>
      <c r="AX418" s="699" t="str">
        <f t="shared" si="193"/>
        <v/>
      </c>
      <c r="AY418" s="698" t="str">
        <f t="shared" si="194"/>
        <v/>
      </c>
      <c r="AZ418" s="698" t="str">
        <f t="shared" si="219"/>
        <v/>
      </c>
      <c r="BA418" s="971"/>
      <c r="BB418" s="699" t="str">
        <f t="shared" si="220"/>
        <v/>
      </c>
      <c r="BC418" s="699" t="str">
        <f t="shared" si="221"/>
        <v/>
      </c>
      <c r="BD418" s="699" t="str">
        <f t="shared" si="222"/>
        <v/>
      </c>
      <c r="BE418" s="698" t="str">
        <f t="shared" si="223"/>
        <v/>
      </c>
      <c r="BF418" s="698" t="str">
        <f t="shared" si="224"/>
        <v/>
      </c>
      <c r="BG418" s="971"/>
      <c r="BH418" s="971"/>
      <c r="BI418" s="971"/>
      <c r="BJ418" s="971"/>
      <c r="BK418" s="971"/>
      <c r="BL418" s="971"/>
      <c r="BM418" s="971"/>
      <c r="BN418" s="698"/>
      <c r="BO418" s="971"/>
      <c r="BP418" s="971"/>
      <c r="BQ418" s="971"/>
      <c r="BR418" s="971"/>
      <c r="BS418" s="971"/>
      <c r="BT418" s="971"/>
      <c r="BU418" s="971"/>
      <c r="BV418" s="971"/>
      <c r="BW418" s="971"/>
      <c r="BX418" s="971"/>
      <c r="BY418" s="971"/>
      <c r="BZ418" s="971"/>
    </row>
    <row r="419" spans="6:78" s="68" customFormat="1" x14ac:dyDescent="0.2">
      <c r="F419" s="340"/>
      <c r="G419" s="260"/>
      <c r="H419" s="261"/>
      <c r="I419" s="261"/>
      <c r="J419" s="260"/>
      <c r="K419" s="696">
        <f t="shared" si="218"/>
        <v>346</v>
      </c>
      <c r="L419" s="340"/>
      <c r="M419" s="340"/>
      <c r="N419" s="340"/>
      <c r="O419" s="699" t="str">
        <f t="shared" si="202"/>
        <v/>
      </c>
      <c r="P419" s="699" t="str">
        <f t="shared" si="203"/>
        <v/>
      </c>
      <c r="Q419" s="698" t="str">
        <f t="shared" si="190"/>
        <v/>
      </c>
      <c r="R419" s="698" t="str">
        <f t="shared" si="225"/>
        <v/>
      </c>
      <c r="S419" s="699" t="str">
        <f t="shared" si="204"/>
        <v/>
      </c>
      <c r="T419" s="699" t="str">
        <f t="shared" si="205"/>
        <v/>
      </c>
      <c r="U419" s="698" t="str">
        <f t="shared" si="195"/>
        <v/>
      </c>
      <c r="V419" s="698" t="str">
        <f t="shared" si="226"/>
        <v/>
      </c>
      <c r="W419" s="699" t="str">
        <f t="shared" si="206"/>
        <v/>
      </c>
      <c r="X419" s="699" t="str">
        <f t="shared" si="207"/>
        <v/>
      </c>
      <c r="Y419" s="698" t="str">
        <f t="shared" si="196"/>
        <v/>
      </c>
      <c r="Z419" s="698" t="str">
        <f t="shared" si="227"/>
        <v/>
      </c>
      <c r="AB419" s="696" t="str">
        <f t="shared" si="198"/>
        <v/>
      </c>
      <c r="AC419" s="340"/>
      <c r="AD419" s="340"/>
      <c r="AE419" s="340"/>
      <c r="AF419" s="699" t="str">
        <f t="shared" si="208"/>
        <v/>
      </c>
      <c r="AG419" s="699" t="str">
        <f t="shared" si="197"/>
        <v/>
      </c>
      <c r="AH419" s="699" t="str">
        <f t="shared" si="209"/>
        <v/>
      </c>
      <c r="AI419" s="698" t="str">
        <f t="shared" si="199"/>
        <v/>
      </c>
      <c r="AJ419" s="698" t="str">
        <f t="shared" si="210"/>
        <v/>
      </c>
      <c r="AK419" s="699" t="str">
        <f t="shared" si="211"/>
        <v/>
      </c>
      <c r="AL419" s="699" t="str">
        <f t="shared" si="212"/>
        <v/>
      </c>
      <c r="AM419" s="699" t="str">
        <f t="shared" si="213"/>
        <v/>
      </c>
      <c r="AN419" s="698" t="str">
        <f t="shared" si="200"/>
        <v/>
      </c>
      <c r="AO419" s="698" t="str">
        <f t="shared" si="214"/>
        <v/>
      </c>
      <c r="AP419" s="699" t="str">
        <f t="shared" si="215"/>
        <v/>
      </c>
      <c r="AQ419" s="699" t="str">
        <f t="shared" si="216"/>
        <v/>
      </c>
      <c r="AR419" s="699" t="str">
        <f t="shared" si="217"/>
        <v/>
      </c>
      <c r="AS419" s="698" t="str">
        <f t="shared" si="201"/>
        <v/>
      </c>
      <c r="AT419" s="698" t="str">
        <f t="shared" si="191"/>
        <v/>
      </c>
      <c r="AU419" s="971"/>
      <c r="AV419" s="696"/>
      <c r="AW419" s="699" t="str">
        <f t="shared" si="192"/>
        <v/>
      </c>
      <c r="AX419" s="699" t="str">
        <f t="shared" si="193"/>
        <v/>
      </c>
      <c r="AY419" s="698" t="str">
        <f t="shared" si="194"/>
        <v/>
      </c>
      <c r="AZ419" s="698" t="str">
        <f t="shared" si="219"/>
        <v/>
      </c>
      <c r="BA419" s="971"/>
      <c r="BB419" s="699" t="str">
        <f t="shared" si="220"/>
        <v/>
      </c>
      <c r="BC419" s="699" t="str">
        <f t="shared" si="221"/>
        <v/>
      </c>
      <c r="BD419" s="699" t="str">
        <f t="shared" si="222"/>
        <v/>
      </c>
      <c r="BE419" s="698" t="str">
        <f t="shared" si="223"/>
        <v/>
      </c>
      <c r="BF419" s="698" t="str">
        <f t="shared" si="224"/>
        <v/>
      </c>
      <c r="BG419" s="971"/>
      <c r="BH419" s="971"/>
      <c r="BI419" s="971"/>
      <c r="BJ419" s="971"/>
      <c r="BK419" s="971"/>
      <c r="BL419" s="971"/>
      <c r="BM419" s="971"/>
      <c r="BN419" s="698"/>
      <c r="BO419" s="971"/>
      <c r="BP419" s="971"/>
      <c r="BQ419" s="971"/>
      <c r="BR419" s="971"/>
      <c r="BS419" s="971"/>
      <c r="BT419" s="971"/>
      <c r="BU419" s="971"/>
      <c r="BV419" s="971"/>
      <c r="BW419" s="971"/>
      <c r="BX419" s="971"/>
      <c r="BY419" s="971"/>
      <c r="BZ419" s="971"/>
    </row>
    <row r="420" spans="6:78" s="68" customFormat="1" x14ac:dyDescent="0.2">
      <c r="F420" s="340"/>
      <c r="G420" s="260"/>
      <c r="H420" s="261"/>
      <c r="I420" s="261"/>
      <c r="J420" s="260"/>
      <c r="K420" s="696">
        <f t="shared" si="218"/>
        <v>347</v>
      </c>
      <c r="L420" s="340"/>
      <c r="M420" s="340"/>
      <c r="N420" s="340"/>
      <c r="O420" s="699" t="str">
        <f t="shared" si="202"/>
        <v/>
      </c>
      <c r="P420" s="699" t="str">
        <f t="shared" si="203"/>
        <v/>
      </c>
      <c r="Q420" s="698" t="str">
        <f t="shared" si="190"/>
        <v/>
      </c>
      <c r="R420" s="698" t="str">
        <f t="shared" si="225"/>
        <v/>
      </c>
      <c r="S420" s="699" t="str">
        <f t="shared" si="204"/>
        <v/>
      </c>
      <c r="T420" s="699" t="str">
        <f t="shared" si="205"/>
        <v/>
      </c>
      <c r="U420" s="698" t="str">
        <f t="shared" si="195"/>
        <v/>
      </c>
      <c r="V420" s="698" t="str">
        <f t="shared" si="226"/>
        <v/>
      </c>
      <c r="W420" s="699" t="str">
        <f t="shared" si="206"/>
        <v/>
      </c>
      <c r="X420" s="699" t="str">
        <f t="shared" si="207"/>
        <v/>
      </c>
      <c r="Y420" s="698" t="str">
        <f t="shared" si="196"/>
        <v/>
      </c>
      <c r="Z420" s="698" t="str">
        <f t="shared" si="227"/>
        <v/>
      </c>
      <c r="AB420" s="696" t="str">
        <f t="shared" si="198"/>
        <v/>
      </c>
      <c r="AC420" s="340"/>
      <c r="AD420" s="340"/>
      <c r="AE420" s="340"/>
      <c r="AF420" s="699" t="str">
        <f t="shared" si="208"/>
        <v/>
      </c>
      <c r="AG420" s="699" t="str">
        <f t="shared" si="197"/>
        <v/>
      </c>
      <c r="AH420" s="699" t="str">
        <f t="shared" si="209"/>
        <v/>
      </c>
      <c r="AI420" s="698" t="str">
        <f t="shared" si="199"/>
        <v/>
      </c>
      <c r="AJ420" s="698" t="str">
        <f t="shared" si="210"/>
        <v/>
      </c>
      <c r="AK420" s="699" t="str">
        <f t="shared" si="211"/>
        <v/>
      </c>
      <c r="AL420" s="699" t="str">
        <f t="shared" si="212"/>
        <v/>
      </c>
      <c r="AM420" s="699" t="str">
        <f t="shared" si="213"/>
        <v/>
      </c>
      <c r="AN420" s="698" t="str">
        <f t="shared" si="200"/>
        <v/>
      </c>
      <c r="AO420" s="698" t="str">
        <f t="shared" si="214"/>
        <v/>
      </c>
      <c r="AP420" s="699" t="str">
        <f t="shared" si="215"/>
        <v/>
      </c>
      <c r="AQ420" s="699" t="str">
        <f t="shared" si="216"/>
        <v/>
      </c>
      <c r="AR420" s="699" t="str">
        <f t="shared" si="217"/>
        <v/>
      </c>
      <c r="AS420" s="698" t="str">
        <f t="shared" si="201"/>
        <v/>
      </c>
      <c r="AT420" s="698" t="str">
        <f t="shared" si="191"/>
        <v/>
      </c>
      <c r="AU420" s="971"/>
      <c r="AV420" s="696"/>
      <c r="AW420" s="699" t="str">
        <f t="shared" si="192"/>
        <v/>
      </c>
      <c r="AX420" s="699" t="str">
        <f t="shared" si="193"/>
        <v/>
      </c>
      <c r="AY420" s="698" t="str">
        <f t="shared" si="194"/>
        <v/>
      </c>
      <c r="AZ420" s="698" t="str">
        <f t="shared" si="219"/>
        <v/>
      </c>
      <c r="BA420" s="971"/>
      <c r="BB420" s="699" t="str">
        <f t="shared" si="220"/>
        <v/>
      </c>
      <c r="BC420" s="699" t="str">
        <f t="shared" si="221"/>
        <v/>
      </c>
      <c r="BD420" s="699" t="str">
        <f t="shared" si="222"/>
        <v/>
      </c>
      <c r="BE420" s="698" t="str">
        <f t="shared" si="223"/>
        <v/>
      </c>
      <c r="BF420" s="698" t="str">
        <f t="shared" si="224"/>
        <v/>
      </c>
      <c r="BG420" s="971"/>
      <c r="BH420" s="971"/>
      <c r="BI420" s="971"/>
      <c r="BJ420" s="971"/>
      <c r="BK420" s="971"/>
      <c r="BL420" s="971"/>
      <c r="BM420" s="971"/>
      <c r="BN420" s="698"/>
      <c r="BO420" s="971"/>
      <c r="BP420" s="971"/>
      <c r="BQ420" s="971"/>
      <c r="BR420" s="971"/>
      <c r="BS420" s="971"/>
      <c r="BT420" s="971"/>
      <c r="BU420" s="971"/>
      <c r="BV420" s="971"/>
      <c r="BW420" s="971"/>
      <c r="BX420" s="971"/>
      <c r="BY420" s="971"/>
      <c r="BZ420" s="971"/>
    </row>
    <row r="421" spans="6:78" s="68" customFormat="1" x14ac:dyDescent="0.2">
      <c r="F421" s="340"/>
      <c r="G421" s="260"/>
      <c r="H421" s="261"/>
      <c r="I421" s="261"/>
      <c r="J421" s="260"/>
      <c r="K421" s="696">
        <f t="shared" si="218"/>
        <v>348</v>
      </c>
      <c r="L421" s="340"/>
      <c r="M421" s="340"/>
      <c r="N421" s="340"/>
      <c r="O421" s="699" t="str">
        <f t="shared" si="202"/>
        <v/>
      </c>
      <c r="P421" s="699" t="str">
        <f t="shared" si="203"/>
        <v/>
      </c>
      <c r="Q421" s="698" t="str">
        <f t="shared" si="190"/>
        <v/>
      </c>
      <c r="R421" s="698" t="str">
        <f t="shared" si="225"/>
        <v/>
      </c>
      <c r="S421" s="699" t="str">
        <f t="shared" si="204"/>
        <v/>
      </c>
      <c r="T421" s="699" t="str">
        <f t="shared" si="205"/>
        <v/>
      </c>
      <c r="U421" s="698" t="str">
        <f t="shared" si="195"/>
        <v/>
      </c>
      <c r="V421" s="698" t="str">
        <f t="shared" si="226"/>
        <v/>
      </c>
      <c r="W421" s="699" t="str">
        <f t="shared" si="206"/>
        <v/>
      </c>
      <c r="X421" s="699" t="str">
        <f t="shared" si="207"/>
        <v/>
      </c>
      <c r="Y421" s="698" t="str">
        <f t="shared" si="196"/>
        <v/>
      </c>
      <c r="Z421" s="698" t="str">
        <f t="shared" si="227"/>
        <v/>
      </c>
      <c r="AB421" s="696" t="str">
        <f t="shared" si="198"/>
        <v/>
      </c>
      <c r="AC421" s="340"/>
      <c r="AD421" s="340"/>
      <c r="AE421" s="340"/>
      <c r="AF421" s="699" t="str">
        <f t="shared" si="208"/>
        <v/>
      </c>
      <c r="AG421" s="699" t="str">
        <f t="shared" si="197"/>
        <v/>
      </c>
      <c r="AH421" s="699" t="str">
        <f t="shared" si="209"/>
        <v/>
      </c>
      <c r="AI421" s="698" t="str">
        <f t="shared" si="199"/>
        <v/>
      </c>
      <c r="AJ421" s="698" t="str">
        <f t="shared" si="210"/>
        <v/>
      </c>
      <c r="AK421" s="699" t="str">
        <f t="shared" si="211"/>
        <v/>
      </c>
      <c r="AL421" s="699" t="str">
        <f t="shared" si="212"/>
        <v/>
      </c>
      <c r="AM421" s="699" t="str">
        <f t="shared" si="213"/>
        <v/>
      </c>
      <c r="AN421" s="698" t="str">
        <f t="shared" si="200"/>
        <v/>
      </c>
      <c r="AO421" s="698" t="str">
        <f t="shared" si="214"/>
        <v/>
      </c>
      <c r="AP421" s="699" t="str">
        <f t="shared" si="215"/>
        <v/>
      </c>
      <c r="AQ421" s="699" t="str">
        <f t="shared" si="216"/>
        <v/>
      </c>
      <c r="AR421" s="699" t="str">
        <f t="shared" si="217"/>
        <v/>
      </c>
      <c r="AS421" s="698" t="str">
        <f t="shared" si="201"/>
        <v/>
      </c>
      <c r="AT421" s="698" t="str">
        <f t="shared" si="191"/>
        <v/>
      </c>
      <c r="AU421" s="971"/>
      <c r="AV421" s="696"/>
      <c r="AW421" s="699" t="str">
        <f t="shared" si="192"/>
        <v/>
      </c>
      <c r="AX421" s="699" t="str">
        <f t="shared" si="193"/>
        <v/>
      </c>
      <c r="AY421" s="698" t="str">
        <f t="shared" si="194"/>
        <v/>
      </c>
      <c r="AZ421" s="698" t="str">
        <f t="shared" si="219"/>
        <v/>
      </c>
      <c r="BA421" s="971"/>
      <c r="BB421" s="699" t="str">
        <f t="shared" si="220"/>
        <v/>
      </c>
      <c r="BC421" s="699" t="str">
        <f t="shared" si="221"/>
        <v/>
      </c>
      <c r="BD421" s="699" t="str">
        <f t="shared" si="222"/>
        <v/>
      </c>
      <c r="BE421" s="698" t="str">
        <f t="shared" si="223"/>
        <v/>
      </c>
      <c r="BF421" s="698" t="str">
        <f t="shared" si="224"/>
        <v/>
      </c>
      <c r="BG421" s="971"/>
      <c r="BH421" s="971"/>
      <c r="BI421" s="971"/>
      <c r="BJ421" s="971"/>
      <c r="BK421" s="971"/>
      <c r="BL421" s="971"/>
      <c r="BM421" s="971"/>
      <c r="BN421" s="698"/>
      <c r="BO421" s="971"/>
      <c r="BP421" s="971"/>
      <c r="BQ421" s="971"/>
      <c r="BR421" s="971"/>
      <c r="BS421" s="971"/>
      <c r="BT421" s="971"/>
      <c r="BU421" s="971"/>
      <c r="BV421" s="971"/>
      <c r="BW421" s="971"/>
      <c r="BX421" s="971"/>
      <c r="BY421" s="971"/>
      <c r="BZ421" s="971"/>
    </row>
    <row r="422" spans="6:78" s="68" customFormat="1" x14ac:dyDescent="0.2">
      <c r="F422" s="340"/>
      <c r="G422" s="260"/>
      <c r="H422" s="261"/>
      <c r="I422" s="261"/>
      <c r="J422" s="260"/>
      <c r="K422" s="696">
        <f t="shared" si="218"/>
        <v>349</v>
      </c>
      <c r="L422" s="340"/>
      <c r="M422" s="340"/>
      <c r="N422" s="340"/>
      <c r="O422" s="699" t="str">
        <f t="shared" si="202"/>
        <v/>
      </c>
      <c r="P422" s="699" t="str">
        <f t="shared" si="203"/>
        <v/>
      </c>
      <c r="Q422" s="698" t="str">
        <f t="shared" si="190"/>
        <v/>
      </c>
      <c r="R422" s="698" t="str">
        <f t="shared" si="225"/>
        <v/>
      </c>
      <c r="S422" s="699" t="str">
        <f t="shared" si="204"/>
        <v/>
      </c>
      <c r="T422" s="699" t="str">
        <f t="shared" si="205"/>
        <v/>
      </c>
      <c r="U422" s="698" t="str">
        <f t="shared" si="195"/>
        <v/>
      </c>
      <c r="V422" s="698" t="str">
        <f t="shared" si="226"/>
        <v/>
      </c>
      <c r="W422" s="699" t="str">
        <f t="shared" si="206"/>
        <v/>
      </c>
      <c r="X422" s="699" t="str">
        <f t="shared" si="207"/>
        <v/>
      </c>
      <c r="Y422" s="698" t="str">
        <f t="shared" si="196"/>
        <v/>
      </c>
      <c r="Z422" s="698" t="str">
        <f t="shared" si="227"/>
        <v/>
      </c>
      <c r="AB422" s="696" t="str">
        <f t="shared" si="198"/>
        <v/>
      </c>
      <c r="AC422" s="340"/>
      <c r="AD422" s="340"/>
      <c r="AE422" s="340"/>
      <c r="AF422" s="699" t="str">
        <f t="shared" si="208"/>
        <v/>
      </c>
      <c r="AG422" s="699" t="str">
        <f t="shared" si="197"/>
        <v/>
      </c>
      <c r="AH422" s="699" t="str">
        <f t="shared" si="209"/>
        <v/>
      </c>
      <c r="AI422" s="698" t="str">
        <f t="shared" si="199"/>
        <v/>
      </c>
      <c r="AJ422" s="698" t="str">
        <f t="shared" si="210"/>
        <v/>
      </c>
      <c r="AK422" s="699" t="str">
        <f t="shared" si="211"/>
        <v/>
      </c>
      <c r="AL422" s="699" t="str">
        <f t="shared" si="212"/>
        <v/>
      </c>
      <c r="AM422" s="699" t="str">
        <f t="shared" si="213"/>
        <v/>
      </c>
      <c r="AN422" s="698" t="str">
        <f t="shared" si="200"/>
        <v/>
      </c>
      <c r="AO422" s="698" t="str">
        <f t="shared" si="214"/>
        <v/>
      </c>
      <c r="AP422" s="699" t="str">
        <f t="shared" si="215"/>
        <v/>
      </c>
      <c r="AQ422" s="699" t="str">
        <f t="shared" si="216"/>
        <v/>
      </c>
      <c r="AR422" s="699" t="str">
        <f t="shared" si="217"/>
        <v/>
      </c>
      <c r="AS422" s="698" t="str">
        <f t="shared" si="201"/>
        <v/>
      </c>
      <c r="AT422" s="698" t="str">
        <f t="shared" si="191"/>
        <v/>
      </c>
      <c r="AU422" s="971"/>
      <c r="AV422" s="696"/>
      <c r="AW422" s="699" t="str">
        <f t="shared" si="192"/>
        <v/>
      </c>
      <c r="AX422" s="699" t="str">
        <f t="shared" si="193"/>
        <v/>
      </c>
      <c r="AY422" s="698" t="str">
        <f t="shared" si="194"/>
        <v/>
      </c>
      <c r="AZ422" s="698" t="str">
        <f t="shared" si="219"/>
        <v/>
      </c>
      <c r="BA422" s="971"/>
      <c r="BB422" s="699" t="str">
        <f t="shared" si="220"/>
        <v/>
      </c>
      <c r="BC422" s="699" t="str">
        <f t="shared" si="221"/>
        <v/>
      </c>
      <c r="BD422" s="699" t="str">
        <f t="shared" si="222"/>
        <v/>
      </c>
      <c r="BE422" s="698" t="str">
        <f t="shared" si="223"/>
        <v/>
      </c>
      <c r="BF422" s="698" t="str">
        <f t="shared" si="224"/>
        <v/>
      </c>
      <c r="BG422" s="971"/>
      <c r="BH422" s="971"/>
      <c r="BI422" s="971"/>
      <c r="BJ422" s="971"/>
      <c r="BK422" s="971"/>
      <c r="BL422" s="971"/>
      <c r="BM422" s="971"/>
      <c r="BN422" s="698"/>
      <c r="BO422" s="971"/>
      <c r="BP422" s="971"/>
      <c r="BQ422" s="971"/>
      <c r="BR422" s="971"/>
      <c r="BS422" s="971"/>
      <c r="BT422" s="971"/>
      <c r="BU422" s="971"/>
      <c r="BV422" s="971"/>
      <c r="BW422" s="971"/>
      <c r="BX422" s="971"/>
      <c r="BY422" s="971"/>
      <c r="BZ422" s="971"/>
    </row>
    <row r="423" spans="6:78" s="68" customFormat="1" x14ac:dyDescent="0.2">
      <c r="F423" s="340"/>
      <c r="G423" s="260"/>
      <c r="H423" s="261"/>
      <c r="I423" s="261"/>
      <c r="J423" s="260"/>
      <c r="K423" s="696">
        <f t="shared" si="218"/>
        <v>350</v>
      </c>
      <c r="L423" s="340"/>
      <c r="M423" s="340"/>
      <c r="N423" s="340"/>
      <c r="O423" s="699" t="str">
        <f t="shared" si="202"/>
        <v/>
      </c>
      <c r="P423" s="699" t="str">
        <f t="shared" si="203"/>
        <v/>
      </c>
      <c r="Q423" s="698" t="str">
        <f t="shared" si="190"/>
        <v/>
      </c>
      <c r="R423" s="698" t="str">
        <f t="shared" si="225"/>
        <v/>
      </c>
      <c r="S423" s="699" t="str">
        <f t="shared" si="204"/>
        <v/>
      </c>
      <c r="T423" s="699" t="str">
        <f t="shared" si="205"/>
        <v/>
      </c>
      <c r="U423" s="698" t="str">
        <f t="shared" si="195"/>
        <v/>
      </c>
      <c r="V423" s="698" t="str">
        <f t="shared" si="226"/>
        <v/>
      </c>
      <c r="W423" s="699" t="str">
        <f t="shared" si="206"/>
        <v/>
      </c>
      <c r="X423" s="699" t="str">
        <f t="shared" si="207"/>
        <v/>
      </c>
      <c r="Y423" s="698" t="str">
        <f t="shared" si="196"/>
        <v/>
      </c>
      <c r="Z423" s="698" t="str">
        <f t="shared" si="227"/>
        <v/>
      </c>
      <c r="AB423" s="696" t="str">
        <f t="shared" si="198"/>
        <v/>
      </c>
      <c r="AC423" s="340"/>
      <c r="AD423" s="340"/>
      <c r="AE423" s="340"/>
      <c r="AF423" s="699" t="str">
        <f t="shared" si="208"/>
        <v/>
      </c>
      <c r="AG423" s="699" t="str">
        <f t="shared" si="197"/>
        <v/>
      </c>
      <c r="AH423" s="699" t="str">
        <f t="shared" si="209"/>
        <v/>
      </c>
      <c r="AI423" s="698" t="str">
        <f t="shared" si="199"/>
        <v/>
      </c>
      <c r="AJ423" s="698" t="str">
        <f t="shared" si="210"/>
        <v/>
      </c>
      <c r="AK423" s="699" t="str">
        <f t="shared" si="211"/>
        <v/>
      </c>
      <c r="AL423" s="699" t="str">
        <f t="shared" si="212"/>
        <v/>
      </c>
      <c r="AM423" s="699" t="str">
        <f t="shared" si="213"/>
        <v/>
      </c>
      <c r="AN423" s="698" t="str">
        <f t="shared" si="200"/>
        <v/>
      </c>
      <c r="AO423" s="698" t="str">
        <f t="shared" si="214"/>
        <v/>
      </c>
      <c r="AP423" s="699" t="str">
        <f t="shared" si="215"/>
        <v/>
      </c>
      <c r="AQ423" s="699" t="str">
        <f t="shared" si="216"/>
        <v/>
      </c>
      <c r="AR423" s="699" t="str">
        <f t="shared" si="217"/>
        <v/>
      </c>
      <c r="AS423" s="698" t="str">
        <f t="shared" si="201"/>
        <v/>
      </c>
      <c r="AT423" s="698" t="str">
        <f t="shared" si="191"/>
        <v/>
      </c>
      <c r="AU423" s="971"/>
      <c r="AV423" s="696"/>
      <c r="AW423" s="699" t="str">
        <f t="shared" si="192"/>
        <v/>
      </c>
      <c r="AX423" s="699" t="str">
        <f t="shared" si="193"/>
        <v/>
      </c>
      <c r="AY423" s="698" t="str">
        <f t="shared" si="194"/>
        <v/>
      </c>
      <c r="AZ423" s="698" t="str">
        <f t="shared" si="219"/>
        <v/>
      </c>
      <c r="BA423" s="971"/>
      <c r="BB423" s="699" t="str">
        <f t="shared" si="220"/>
        <v/>
      </c>
      <c r="BC423" s="699" t="str">
        <f t="shared" si="221"/>
        <v/>
      </c>
      <c r="BD423" s="699" t="str">
        <f t="shared" si="222"/>
        <v/>
      </c>
      <c r="BE423" s="698" t="str">
        <f t="shared" si="223"/>
        <v/>
      </c>
      <c r="BF423" s="698" t="str">
        <f t="shared" si="224"/>
        <v/>
      </c>
      <c r="BG423" s="971"/>
      <c r="BH423" s="971"/>
      <c r="BI423" s="971"/>
      <c r="BJ423" s="971"/>
      <c r="BK423" s="971"/>
      <c r="BL423" s="971"/>
      <c r="BM423" s="971"/>
      <c r="BN423" s="698"/>
      <c r="BO423" s="971"/>
      <c r="BP423" s="971"/>
      <c r="BQ423" s="971"/>
      <c r="BR423" s="971"/>
      <c r="BS423" s="971"/>
      <c r="BT423" s="971"/>
      <c r="BU423" s="971"/>
      <c r="BV423" s="971"/>
      <c r="BW423" s="971"/>
      <c r="BX423" s="971"/>
      <c r="BY423" s="971"/>
      <c r="BZ423" s="971"/>
    </row>
    <row r="424" spans="6:78" s="68" customFormat="1" x14ac:dyDescent="0.2">
      <c r="F424" s="340"/>
      <c r="G424" s="260"/>
      <c r="H424" s="261"/>
      <c r="I424" s="261"/>
      <c r="J424" s="260"/>
      <c r="K424" s="696">
        <f t="shared" si="218"/>
        <v>351</v>
      </c>
      <c r="L424" s="340"/>
      <c r="M424" s="340"/>
      <c r="N424" s="340"/>
      <c r="O424" s="699" t="str">
        <f t="shared" si="202"/>
        <v/>
      </c>
      <c r="P424" s="699" t="str">
        <f t="shared" si="203"/>
        <v/>
      </c>
      <c r="Q424" s="698" t="str">
        <f t="shared" si="190"/>
        <v/>
      </c>
      <c r="R424" s="698" t="str">
        <f t="shared" si="225"/>
        <v/>
      </c>
      <c r="S424" s="699" t="str">
        <f t="shared" si="204"/>
        <v/>
      </c>
      <c r="T424" s="699" t="str">
        <f t="shared" si="205"/>
        <v/>
      </c>
      <c r="U424" s="698" t="str">
        <f t="shared" si="195"/>
        <v/>
      </c>
      <c r="V424" s="698" t="str">
        <f t="shared" si="226"/>
        <v/>
      </c>
      <c r="W424" s="699" t="str">
        <f t="shared" si="206"/>
        <v/>
      </c>
      <c r="X424" s="699" t="str">
        <f t="shared" si="207"/>
        <v/>
      </c>
      <c r="Y424" s="698" t="str">
        <f t="shared" si="196"/>
        <v/>
      </c>
      <c r="Z424" s="698" t="str">
        <f t="shared" si="227"/>
        <v/>
      </c>
      <c r="AB424" s="696" t="str">
        <f t="shared" si="198"/>
        <v/>
      </c>
      <c r="AC424" s="340"/>
      <c r="AD424" s="340"/>
      <c r="AE424" s="340"/>
      <c r="AF424" s="699" t="str">
        <f t="shared" si="208"/>
        <v/>
      </c>
      <c r="AG424" s="699" t="str">
        <f t="shared" si="197"/>
        <v/>
      </c>
      <c r="AH424" s="699" t="str">
        <f t="shared" si="209"/>
        <v/>
      </c>
      <c r="AI424" s="698" t="str">
        <f t="shared" si="199"/>
        <v/>
      </c>
      <c r="AJ424" s="698" t="str">
        <f t="shared" si="210"/>
        <v/>
      </c>
      <c r="AK424" s="699" t="str">
        <f t="shared" si="211"/>
        <v/>
      </c>
      <c r="AL424" s="699" t="str">
        <f t="shared" si="212"/>
        <v/>
      </c>
      <c r="AM424" s="699" t="str">
        <f t="shared" si="213"/>
        <v/>
      </c>
      <c r="AN424" s="698" t="str">
        <f t="shared" si="200"/>
        <v/>
      </c>
      <c r="AO424" s="698" t="str">
        <f t="shared" si="214"/>
        <v/>
      </c>
      <c r="AP424" s="699" t="str">
        <f t="shared" si="215"/>
        <v/>
      </c>
      <c r="AQ424" s="699" t="str">
        <f t="shared" si="216"/>
        <v/>
      </c>
      <c r="AR424" s="699" t="str">
        <f t="shared" si="217"/>
        <v/>
      </c>
      <c r="AS424" s="698" t="str">
        <f t="shared" si="201"/>
        <v/>
      </c>
      <c r="AT424" s="698" t="str">
        <f t="shared" si="191"/>
        <v/>
      </c>
      <c r="AU424" s="971"/>
      <c r="AV424" s="696"/>
      <c r="AW424" s="699" t="str">
        <f t="shared" si="192"/>
        <v/>
      </c>
      <c r="AX424" s="699" t="str">
        <f t="shared" si="193"/>
        <v/>
      </c>
      <c r="AY424" s="698" t="str">
        <f t="shared" si="194"/>
        <v/>
      </c>
      <c r="AZ424" s="698" t="str">
        <f t="shared" si="219"/>
        <v/>
      </c>
      <c r="BA424" s="971"/>
      <c r="BB424" s="699" t="str">
        <f t="shared" si="220"/>
        <v/>
      </c>
      <c r="BC424" s="699" t="str">
        <f t="shared" si="221"/>
        <v/>
      </c>
      <c r="BD424" s="699" t="str">
        <f t="shared" si="222"/>
        <v/>
      </c>
      <c r="BE424" s="698" t="str">
        <f t="shared" si="223"/>
        <v/>
      </c>
      <c r="BF424" s="698" t="str">
        <f t="shared" si="224"/>
        <v/>
      </c>
      <c r="BG424" s="971"/>
      <c r="BH424" s="971"/>
      <c r="BI424" s="971"/>
      <c r="BJ424" s="971"/>
      <c r="BK424" s="971"/>
      <c r="BL424" s="971"/>
      <c r="BM424" s="971"/>
      <c r="BN424" s="698"/>
      <c r="BO424" s="971"/>
      <c r="BP424" s="971"/>
      <c r="BQ424" s="971"/>
      <c r="BR424" s="971"/>
      <c r="BS424" s="971"/>
      <c r="BT424" s="971"/>
      <c r="BU424" s="971"/>
      <c r="BV424" s="971"/>
      <c r="BW424" s="971"/>
      <c r="BX424" s="971"/>
      <c r="BY424" s="971"/>
      <c r="BZ424" s="971"/>
    </row>
    <row r="425" spans="6:78" s="68" customFormat="1" x14ac:dyDescent="0.2">
      <c r="F425" s="340"/>
      <c r="G425" s="260"/>
      <c r="H425" s="261"/>
      <c r="I425" s="261"/>
      <c r="J425" s="260"/>
      <c r="K425" s="696">
        <f t="shared" si="218"/>
        <v>352</v>
      </c>
      <c r="L425" s="340"/>
      <c r="M425" s="340"/>
      <c r="N425" s="340"/>
      <c r="O425" s="699" t="str">
        <f t="shared" si="202"/>
        <v/>
      </c>
      <c r="P425" s="699" t="str">
        <f t="shared" si="203"/>
        <v/>
      </c>
      <c r="Q425" s="698" t="str">
        <f t="shared" si="190"/>
        <v/>
      </c>
      <c r="R425" s="698" t="str">
        <f t="shared" si="225"/>
        <v/>
      </c>
      <c r="S425" s="699" t="str">
        <f t="shared" si="204"/>
        <v/>
      </c>
      <c r="T425" s="699" t="str">
        <f t="shared" si="205"/>
        <v/>
      </c>
      <c r="U425" s="698" t="str">
        <f t="shared" si="195"/>
        <v/>
      </c>
      <c r="V425" s="698" t="str">
        <f t="shared" si="226"/>
        <v/>
      </c>
      <c r="W425" s="699" t="str">
        <f t="shared" si="206"/>
        <v/>
      </c>
      <c r="X425" s="699" t="str">
        <f t="shared" si="207"/>
        <v/>
      </c>
      <c r="Y425" s="698" t="str">
        <f t="shared" si="196"/>
        <v/>
      </c>
      <c r="Z425" s="698" t="str">
        <f t="shared" si="227"/>
        <v/>
      </c>
      <c r="AB425" s="696" t="str">
        <f t="shared" si="198"/>
        <v/>
      </c>
      <c r="AC425" s="340"/>
      <c r="AD425" s="340"/>
      <c r="AE425" s="340"/>
      <c r="AF425" s="699" t="str">
        <f t="shared" si="208"/>
        <v/>
      </c>
      <c r="AG425" s="699" t="str">
        <f t="shared" si="197"/>
        <v/>
      </c>
      <c r="AH425" s="699" t="str">
        <f t="shared" si="209"/>
        <v/>
      </c>
      <c r="AI425" s="698" t="str">
        <f t="shared" si="199"/>
        <v/>
      </c>
      <c r="AJ425" s="698" t="str">
        <f t="shared" si="210"/>
        <v/>
      </c>
      <c r="AK425" s="699" t="str">
        <f t="shared" si="211"/>
        <v/>
      </c>
      <c r="AL425" s="699" t="str">
        <f t="shared" si="212"/>
        <v/>
      </c>
      <c r="AM425" s="699" t="str">
        <f t="shared" si="213"/>
        <v/>
      </c>
      <c r="AN425" s="698" t="str">
        <f t="shared" si="200"/>
        <v/>
      </c>
      <c r="AO425" s="698" t="str">
        <f t="shared" si="214"/>
        <v/>
      </c>
      <c r="AP425" s="699" t="str">
        <f t="shared" si="215"/>
        <v/>
      </c>
      <c r="AQ425" s="699" t="str">
        <f t="shared" si="216"/>
        <v/>
      </c>
      <c r="AR425" s="699" t="str">
        <f t="shared" si="217"/>
        <v/>
      </c>
      <c r="AS425" s="698" t="str">
        <f t="shared" si="201"/>
        <v/>
      </c>
      <c r="AT425" s="698" t="str">
        <f t="shared" si="191"/>
        <v/>
      </c>
      <c r="AU425" s="971"/>
      <c r="AV425" s="696"/>
      <c r="AW425" s="699" t="str">
        <f t="shared" si="192"/>
        <v/>
      </c>
      <c r="AX425" s="699" t="str">
        <f t="shared" si="193"/>
        <v/>
      </c>
      <c r="AY425" s="698" t="str">
        <f t="shared" si="194"/>
        <v/>
      </c>
      <c r="AZ425" s="698" t="str">
        <f t="shared" si="219"/>
        <v/>
      </c>
      <c r="BA425" s="971"/>
      <c r="BB425" s="699" t="str">
        <f t="shared" si="220"/>
        <v/>
      </c>
      <c r="BC425" s="699" t="str">
        <f t="shared" si="221"/>
        <v/>
      </c>
      <c r="BD425" s="699" t="str">
        <f t="shared" si="222"/>
        <v/>
      </c>
      <c r="BE425" s="698" t="str">
        <f t="shared" si="223"/>
        <v/>
      </c>
      <c r="BF425" s="698" t="str">
        <f t="shared" si="224"/>
        <v/>
      </c>
      <c r="BG425" s="971"/>
      <c r="BH425" s="971"/>
      <c r="BI425" s="971"/>
      <c r="BJ425" s="971"/>
      <c r="BK425" s="971"/>
      <c r="BL425" s="971"/>
      <c r="BM425" s="971"/>
      <c r="BN425" s="698"/>
      <c r="BO425" s="971"/>
      <c r="BP425" s="971"/>
      <c r="BQ425" s="971"/>
      <c r="BR425" s="971"/>
      <c r="BS425" s="971"/>
      <c r="BT425" s="971"/>
      <c r="BU425" s="971"/>
      <c r="BV425" s="971"/>
      <c r="BW425" s="971"/>
      <c r="BX425" s="971"/>
      <c r="BY425" s="971"/>
      <c r="BZ425" s="971"/>
    </row>
    <row r="426" spans="6:78" s="68" customFormat="1" x14ac:dyDescent="0.2">
      <c r="F426" s="340"/>
      <c r="G426" s="260"/>
      <c r="H426" s="261"/>
      <c r="I426" s="261"/>
      <c r="J426" s="260"/>
      <c r="K426" s="696">
        <f t="shared" si="218"/>
        <v>353</v>
      </c>
      <c r="L426" s="340"/>
      <c r="M426" s="340"/>
      <c r="N426" s="340"/>
      <c r="O426" s="699" t="str">
        <f t="shared" si="202"/>
        <v/>
      </c>
      <c r="P426" s="699" t="str">
        <f t="shared" si="203"/>
        <v/>
      </c>
      <c r="Q426" s="698" t="str">
        <f t="shared" si="190"/>
        <v/>
      </c>
      <c r="R426" s="698" t="str">
        <f t="shared" si="225"/>
        <v/>
      </c>
      <c r="S426" s="699" t="str">
        <f t="shared" si="204"/>
        <v/>
      </c>
      <c r="T426" s="699" t="str">
        <f t="shared" si="205"/>
        <v/>
      </c>
      <c r="U426" s="698" t="str">
        <f t="shared" si="195"/>
        <v/>
      </c>
      <c r="V426" s="698" t="str">
        <f t="shared" si="226"/>
        <v/>
      </c>
      <c r="W426" s="699" t="str">
        <f t="shared" si="206"/>
        <v/>
      </c>
      <c r="X426" s="699" t="str">
        <f t="shared" si="207"/>
        <v/>
      </c>
      <c r="Y426" s="698" t="str">
        <f t="shared" si="196"/>
        <v/>
      </c>
      <c r="Z426" s="698" t="str">
        <f t="shared" si="227"/>
        <v/>
      </c>
      <c r="AB426" s="696" t="str">
        <f t="shared" si="198"/>
        <v/>
      </c>
      <c r="AC426" s="340"/>
      <c r="AD426" s="340"/>
      <c r="AE426" s="340"/>
      <c r="AF426" s="699" t="str">
        <f t="shared" si="208"/>
        <v/>
      </c>
      <c r="AG426" s="699" t="str">
        <f t="shared" si="197"/>
        <v/>
      </c>
      <c r="AH426" s="699" t="str">
        <f t="shared" si="209"/>
        <v/>
      </c>
      <c r="AI426" s="698" t="str">
        <f t="shared" si="199"/>
        <v/>
      </c>
      <c r="AJ426" s="698" t="str">
        <f t="shared" si="210"/>
        <v/>
      </c>
      <c r="AK426" s="699" t="str">
        <f t="shared" si="211"/>
        <v/>
      </c>
      <c r="AL426" s="699" t="str">
        <f t="shared" si="212"/>
        <v/>
      </c>
      <c r="AM426" s="699" t="str">
        <f t="shared" si="213"/>
        <v/>
      </c>
      <c r="AN426" s="698" t="str">
        <f t="shared" si="200"/>
        <v/>
      </c>
      <c r="AO426" s="698" t="str">
        <f t="shared" si="214"/>
        <v/>
      </c>
      <c r="AP426" s="699" t="str">
        <f t="shared" si="215"/>
        <v/>
      </c>
      <c r="AQ426" s="699" t="str">
        <f t="shared" si="216"/>
        <v/>
      </c>
      <c r="AR426" s="699" t="str">
        <f t="shared" si="217"/>
        <v/>
      </c>
      <c r="AS426" s="698" t="str">
        <f t="shared" si="201"/>
        <v/>
      </c>
      <c r="AT426" s="698" t="str">
        <f t="shared" si="191"/>
        <v/>
      </c>
      <c r="AU426" s="971"/>
      <c r="AV426" s="696"/>
      <c r="AW426" s="699" t="str">
        <f t="shared" si="192"/>
        <v/>
      </c>
      <c r="AX426" s="699" t="str">
        <f t="shared" si="193"/>
        <v/>
      </c>
      <c r="AY426" s="698" t="str">
        <f t="shared" si="194"/>
        <v/>
      </c>
      <c r="AZ426" s="698" t="str">
        <f t="shared" si="219"/>
        <v/>
      </c>
      <c r="BA426" s="971"/>
      <c r="BB426" s="699" t="str">
        <f t="shared" si="220"/>
        <v/>
      </c>
      <c r="BC426" s="699" t="str">
        <f t="shared" si="221"/>
        <v/>
      </c>
      <c r="BD426" s="699" t="str">
        <f t="shared" si="222"/>
        <v/>
      </c>
      <c r="BE426" s="698" t="str">
        <f t="shared" si="223"/>
        <v/>
      </c>
      <c r="BF426" s="698" t="str">
        <f t="shared" si="224"/>
        <v/>
      </c>
      <c r="BG426" s="971"/>
      <c r="BH426" s="971"/>
      <c r="BI426" s="971"/>
      <c r="BJ426" s="971"/>
      <c r="BK426" s="971"/>
      <c r="BL426" s="971"/>
      <c r="BM426" s="971"/>
      <c r="BN426" s="698"/>
      <c r="BO426" s="971"/>
      <c r="BP426" s="971"/>
      <c r="BQ426" s="971"/>
      <c r="BR426" s="971"/>
      <c r="BS426" s="971"/>
      <c r="BT426" s="971"/>
      <c r="BU426" s="971"/>
      <c r="BV426" s="971"/>
      <c r="BW426" s="971"/>
      <c r="BX426" s="971"/>
      <c r="BY426" s="971"/>
      <c r="BZ426" s="971"/>
    </row>
    <row r="427" spans="6:78" s="68" customFormat="1" x14ac:dyDescent="0.2">
      <c r="F427" s="340"/>
      <c r="G427" s="260"/>
      <c r="H427" s="261"/>
      <c r="I427" s="261"/>
      <c r="J427" s="260"/>
      <c r="K427" s="696">
        <f t="shared" si="218"/>
        <v>354</v>
      </c>
      <c r="L427" s="340"/>
      <c r="M427" s="340"/>
      <c r="N427" s="340"/>
      <c r="O427" s="699" t="str">
        <f t="shared" si="202"/>
        <v/>
      </c>
      <c r="P427" s="699" t="str">
        <f t="shared" si="203"/>
        <v/>
      </c>
      <c r="Q427" s="698" t="str">
        <f t="shared" ref="Q427:Q490" si="228">IFERROR(Q426-O427,"")</f>
        <v/>
      </c>
      <c r="R427" s="698" t="str">
        <f t="shared" si="225"/>
        <v/>
      </c>
      <c r="S427" s="699" t="str">
        <f t="shared" si="204"/>
        <v/>
      </c>
      <c r="T427" s="699" t="str">
        <f t="shared" si="205"/>
        <v/>
      </c>
      <c r="U427" s="698" t="str">
        <f t="shared" si="195"/>
        <v/>
      </c>
      <c r="V427" s="698" t="str">
        <f t="shared" si="226"/>
        <v/>
      </c>
      <c r="W427" s="699" t="str">
        <f t="shared" si="206"/>
        <v/>
      </c>
      <c r="X427" s="699" t="str">
        <f t="shared" si="207"/>
        <v/>
      </c>
      <c r="Y427" s="698" t="str">
        <f t="shared" si="196"/>
        <v/>
      </c>
      <c r="Z427" s="698" t="str">
        <f t="shared" si="227"/>
        <v/>
      </c>
      <c r="AB427" s="696" t="str">
        <f t="shared" si="198"/>
        <v/>
      </c>
      <c r="AC427" s="340"/>
      <c r="AD427" s="340"/>
      <c r="AE427" s="340"/>
      <c r="AF427" s="699" t="str">
        <f t="shared" si="208"/>
        <v/>
      </c>
      <c r="AG427" s="699" t="str">
        <f t="shared" si="197"/>
        <v/>
      </c>
      <c r="AH427" s="699" t="str">
        <f t="shared" si="209"/>
        <v/>
      </c>
      <c r="AI427" s="698" t="str">
        <f t="shared" si="199"/>
        <v/>
      </c>
      <c r="AJ427" s="698" t="str">
        <f t="shared" si="210"/>
        <v/>
      </c>
      <c r="AK427" s="699" t="str">
        <f t="shared" si="211"/>
        <v/>
      </c>
      <c r="AL427" s="699" t="str">
        <f t="shared" si="212"/>
        <v/>
      </c>
      <c r="AM427" s="699" t="str">
        <f t="shared" si="213"/>
        <v/>
      </c>
      <c r="AN427" s="698" t="str">
        <f t="shared" si="200"/>
        <v/>
      </c>
      <c r="AO427" s="698" t="str">
        <f t="shared" si="214"/>
        <v/>
      </c>
      <c r="AP427" s="699" t="str">
        <f t="shared" si="215"/>
        <v/>
      </c>
      <c r="AQ427" s="699" t="str">
        <f t="shared" si="216"/>
        <v/>
      </c>
      <c r="AR427" s="699" t="str">
        <f t="shared" si="217"/>
        <v/>
      </c>
      <c r="AS427" s="698" t="str">
        <f t="shared" si="201"/>
        <v/>
      </c>
      <c r="AT427" s="698" t="str">
        <f t="shared" si="191"/>
        <v/>
      </c>
      <c r="AU427" s="971"/>
      <c r="AV427" s="696"/>
      <c r="AW427" s="699" t="str">
        <f t="shared" si="192"/>
        <v/>
      </c>
      <c r="AX427" s="699" t="str">
        <f t="shared" si="193"/>
        <v/>
      </c>
      <c r="AY427" s="698" t="str">
        <f t="shared" si="194"/>
        <v/>
      </c>
      <c r="AZ427" s="698" t="str">
        <f t="shared" si="219"/>
        <v/>
      </c>
      <c r="BA427" s="971"/>
      <c r="BB427" s="699" t="str">
        <f t="shared" si="220"/>
        <v/>
      </c>
      <c r="BC427" s="699" t="str">
        <f t="shared" si="221"/>
        <v/>
      </c>
      <c r="BD427" s="699" t="str">
        <f t="shared" si="222"/>
        <v/>
      </c>
      <c r="BE427" s="698" t="str">
        <f t="shared" si="223"/>
        <v/>
      </c>
      <c r="BF427" s="698" t="str">
        <f t="shared" si="224"/>
        <v/>
      </c>
      <c r="BG427" s="971"/>
      <c r="BH427" s="971"/>
      <c r="BI427" s="971"/>
      <c r="BJ427" s="971"/>
      <c r="BK427" s="971"/>
      <c r="BL427" s="971"/>
      <c r="BM427" s="971"/>
      <c r="BN427" s="698"/>
      <c r="BO427" s="971"/>
      <c r="BP427" s="971"/>
      <c r="BQ427" s="971"/>
      <c r="BR427" s="971"/>
      <c r="BS427" s="971"/>
      <c r="BT427" s="971"/>
      <c r="BU427" s="971"/>
      <c r="BV427" s="971"/>
      <c r="BW427" s="971"/>
      <c r="BX427" s="971"/>
      <c r="BY427" s="971"/>
      <c r="BZ427" s="971"/>
    </row>
    <row r="428" spans="6:78" s="68" customFormat="1" x14ac:dyDescent="0.2">
      <c r="F428" s="340"/>
      <c r="G428" s="260"/>
      <c r="H428" s="261"/>
      <c r="I428" s="261"/>
      <c r="J428" s="260"/>
      <c r="K428" s="696">
        <f t="shared" si="218"/>
        <v>355</v>
      </c>
      <c r="L428" s="340"/>
      <c r="M428" s="340"/>
      <c r="N428" s="340"/>
      <c r="O428" s="699" t="str">
        <f t="shared" si="202"/>
        <v/>
      </c>
      <c r="P428" s="699" t="str">
        <f t="shared" si="203"/>
        <v/>
      </c>
      <c r="Q428" s="698" t="str">
        <f t="shared" si="228"/>
        <v/>
      </c>
      <c r="R428" s="698" t="str">
        <f t="shared" si="225"/>
        <v/>
      </c>
      <c r="S428" s="699" t="str">
        <f t="shared" si="204"/>
        <v/>
      </c>
      <c r="T428" s="699" t="str">
        <f t="shared" si="205"/>
        <v/>
      </c>
      <c r="U428" s="698" t="str">
        <f t="shared" si="195"/>
        <v/>
      </c>
      <c r="V428" s="698" t="str">
        <f t="shared" si="226"/>
        <v/>
      </c>
      <c r="W428" s="699" t="str">
        <f t="shared" si="206"/>
        <v/>
      </c>
      <c r="X428" s="699" t="str">
        <f t="shared" si="207"/>
        <v/>
      </c>
      <c r="Y428" s="698" t="str">
        <f t="shared" si="196"/>
        <v/>
      </c>
      <c r="Z428" s="698" t="str">
        <f t="shared" si="227"/>
        <v/>
      </c>
      <c r="AB428" s="696" t="str">
        <f t="shared" si="198"/>
        <v/>
      </c>
      <c r="AC428" s="340"/>
      <c r="AD428" s="340"/>
      <c r="AE428" s="340"/>
      <c r="AF428" s="699" t="str">
        <f t="shared" si="208"/>
        <v/>
      </c>
      <c r="AG428" s="699" t="str">
        <f t="shared" si="197"/>
        <v/>
      </c>
      <c r="AH428" s="699" t="str">
        <f t="shared" si="209"/>
        <v/>
      </c>
      <c r="AI428" s="698" t="str">
        <f t="shared" si="199"/>
        <v/>
      </c>
      <c r="AJ428" s="698" t="str">
        <f t="shared" si="210"/>
        <v/>
      </c>
      <c r="AK428" s="699" t="str">
        <f t="shared" si="211"/>
        <v/>
      </c>
      <c r="AL428" s="699" t="str">
        <f t="shared" si="212"/>
        <v/>
      </c>
      <c r="AM428" s="699" t="str">
        <f t="shared" si="213"/>
        <v/>
      </c>
      <c r="AN428" s="698" t="str">
        <f t="shared" si="200"/>
        <v/>
      </c>
      <c r="AO428" s="698" t="str">
        <f t="shared" si="214"/>
        <v/>
      </c>
      <c r="AP428" s="699" t="str">
        <f t="shared" si="215"/>
        <v/>
      </c>
      <c r="AQ428" s="699" t="str">
        <f t="shared" si="216"/>
        <v/>
      </c>
      <c r="AR428" s="699" t="str">
        <f t="shared" si="217"/>
        <v/>
      </c>
      <c r="AS428" s="698" t="str">
        <f t="shared" si="201"/>
        <v/>
      </c>
      <c r="AT428" s="698" t="str">
        <f t="shared" si="191"/>
        <v/>
      </c>
      <c r="AU428" s="971"/>
      <c r="AV428" s="696"/>
      <c r="AW428" s="699" t="str">
        <f t="shared" si="192"/>
        <v/>
      </c>
      <c r="AX428" s="699" t="str">
        <f t="shared" si="193"/>
        <v/>
      </c>
      <c r="AY428" s="698" t="str">
        <f t="shared" si="194"/>
        <v/>
      </c>
      <c r="AZ428" s="698" t="str">
        <f t="shared" si="219"/>
        <v/>
      </c>
      <c r="BA428" s="971"/>
      <c r="BB428" s="699" t="str">
        <f t="shared" si="220"/>
        <v/>
      </c>
      <c r="BC428" s="699" t="str">
        <f t="shared" si="221"/>
        <v/>
      </c>
      <c r="BD428" s="699" t="str">
        <f t="shared" si="222"/>
        <v/>
      </c>
      <c r="BE428" s="698" t="str">
        <f t="shared" si="223"/>
        <v/>
      </c>
      <c r="BF428" s="698" t="str">
        <f t="shared" si="224"/>
        <v/>
      </c>
      <c r="BG428" s="971"/>
      <c r="BH428" s="971"/>
      <c r="BI428" s="971"/>
      <c r="BJ428" s="971"/>
      <c r="BK428" s="971"/>
      <c r="BL428" s="971"/>
      <c r="BM428" s="971"/>
      <c r="BN428" s="698"/>
      <c r="BO428" s="971"/>
      <c r="BP428" s="971"/>
      <c r="BQ428" s="971"/>
      <c r="BR428" s="971"/>
      <c r="BS428" s="971"/>
      <c r="BT428" s="971"/>
      <c r="BU428" s="971"/>
      <c r="BV428" s="971"/>
      <c r="BW428" s="971"/>
      <c r="BX428" s="971"/>
      <c r="BY428" s="971"/>
      <c r="BZ428" s="971"/>
    </row>
    <row r="429" spans="6:78" s="68" customFormat="1" x14ac:dyDescent="0.2">
      <c r="F429" s="340"/>
      <c r="G429" s="260"/>
      <c r="H429" s="261"/>
      <c r="I429" s="261"/>
      <c r="J429" s="260"/>
      <c r="K429" s="696">
        <f t="shared" si="218"/>
        <v>356</v>
      </c>
      <c r="L429" s="340"/>
      <c r="M429" s="340"/>
      <c r="N429" s="340"/>
      <c r="O429" s="699" t="str">
        <f t="shared" si="202"/>
        <v/>
      </c>
      <c r="P429" s="699" t="str">
        <f t="shared" si="203"/>
        <v/>
      </c>
      <c r="Q429" s="698" t="str">
        <f t="shared" si="228"/>
        <v/>
      </c>
      <c r="R429" s="698" t="str">
        <f t="shared" si="225"/>
        <v/>
      </c>
      <c r="S429" s="699" t="str">
        <f t="shared" si="204"/>
        <v/>
      </c>
      <c r="T429" s="699" t="str">
        <f t="shared" si="205"/>
        <v/>
      </c>
      <c r="U429" s="698" t="str">
        <f t="shared" si="195"/>
        <v/>
      </c>
      <c r="V429" s="698" t="str">
        <f t="shared" si="226"/>
        <v/>
      </c>
      <c r="W429" s="699" t="str">
        <f t="shared" si="206"/>
        <v/>
      </c>
      <c r="X429" s="699" t="str">
        <f t="shared" si="207"/>
        <v/>
      </c>
      <c r="Y429" s="698" t="str">
        <f t="shared" si="196"/>
        <v/>
      </c>
      <c r="Z429" s="698" t="str">
        <f t="shared" si="227"/>
        <v/>
      </c>
      <c r="AB429" s="696" t="str">
        <f t="shared" si="198"/>
        <v/>
      </c>
      <c r="AC429" s="340"/>
      <c r="AD429" s="340"/>
      <c r="AE429" s="340"/>
      <c r="AF429" s="699" t="str">
        <f t="shared" si="208"/>
        <v/>
      </c>
      <c r="AG429" s="699" t="str">
        <f t="shared" si="197"/>
        <v/>
      </c>
      <c r="AH429" s="699" t="str">
        <f t="shared" si="209"/>
        <v/>
      </c>
      <c r="AI429" s="698" t="str">
        <f t="shared" si="199"/>
        <v/>
      </c>
      <c r="AJ429" s="698" t="str">
        <f t="shared" si="210"/>
        <v/>
      </c>
      <c r="AK429" s="699" t="str">
        <f t="shared" si="211"/>
        <v/>
      </c>
      <c r="AL429" s="699" t="str">
        <f t="shared" si="212"/>
        <v/>
      </c>
      <c r="AM429" s="699" t="str">
        <f t="shared" si="213"/>
        <v/>
      </c>
      <c r="AN429" s="698" t="str">
        <f t="shared" si="200"/>
        <v/>
      </c>
      <c r="AO429" s="698" t="str">
        <f t="shared" si="214"/>
        <v/>
      </c>
      <c r="AP429" s="699" t="str">
        <f t="shared" si="215"/>
        <v/>
      </c>
      <c r="AQ429" s="699" t="str">
        <f t="shared" si="216"/>
        <v/>
      </c>
      <c r="AR429" s="699" t="str">
        <f t="shared" si="217"/>
        <v/>
      </c>
      <c r="AS429" s="698" t="str">
        <f t="shared" si="201"/>
        <v/>
      </c>
      <c r="AT429" s="698" t="str">
        <f t="shared" si="191"/>
        <v/>
      </c>
      <c r="AU429" s="971"/>
      <c r="AV429" s="696"/>
      <c r="AW429" s="699" t="str">
        <f t="shared" si="192"/>
        <v/>
      </c>
      <c r="AX429" s="699" t="str">
        <f t="shared" si="193"/>
        <v/>
      </c>
      <c r="AY429" s="698" t="str">
        <f t="shared" si="194"/>
        <v/>
      </c>
      <c r="AZ429" s="698" t="str">
        <f t="shared" si="219"/>
        <v/>
      </c>
      <c r="BA429" s="971"/>
      <c r="BB429" s="699" t="str">
        <f t="shared" si="220"/>
        <v/>
      </c>
      <c r="BC429" s="699" t="str">
        <f t="shared" si="221"/>
        <v/>
      </c>
      <c r="BD429" s="699" t="str">
        <f t="shared" si="222"/>
        <v/>
      </c>
      <c r="BE429" s="698" t="str">
        <f t="shared" si="223"/>
        <v/>
      </c>
      <c r="BF429" s="698" t="str">
        <f t="shared" si="224"/>
        <v/>
      </c>
      <c r="BG429" s="971"/>
      <c r="BH429" s="971"/>
      <c r="BI429" s="971"/>
      <c r="BJ429" s="971"/>
      <c r="BK429" s="971"/>
      <c r="BL429" s="971"/>
      <c r="BM429" s="971"/>
      <c r="BN429" s="698"/>
      <c r="BO429" s="971"/>
      <c r="BP429" s="971"/>
      <c r="BQ429" s="971"/>
      <c r="BR429" s="971"/>
      <c r="BS429" s="971"/>
      <c r="BT429" s="971"/>
      <c r="BU429" s="971"/>
      <c r="BV429" s="971"/>
      <c r="BW429" s="971"/>
      <c r="BX429" s="971"/>
      <c r="BY429" s="971"/>
      <c r="BZ429" s="971"/>
    </row>
    <row r="430" spans="6:78" s="68" customFormat="1" x14ac:dyDescent="0.2">
      <c r="F430" s="340"/>
      <c r="G430" s="260"/>
      <c r="H430" s="261"/>
      <c r="I430" s="261"/>
      <c r="J430" s="260"/>
      <c r="K430" s="696">
        <f t="shared" si="218"/>
        <v>357</v>
      </c>
      <c r="L430" s="340"/>
      <c r="M430" s="340"/>
      <c r="N430" s="340"/>
      <c r="O430" s="699" t="str">
        <f t="shared" si="202"/>
        <v/>
      </c>
      <c r="P430" s="699" t="str">
        <f t="shared" si="203"/>
        <v/>
      </c>
      <c r="Q430" s="698" t="str">
        <f t="shared" si="228"/>
        <v/>
      </c>
      <c r="R430" s="698" t="str">
        <f t="shared" si="225"/>
        <v/>
      </c>
      <c r="S430" s="699" t="str">
        <f t="shared" si="204"/>
        <v/>
      </c>
      <c r="T430" s="699" t="str">
        <f t="shared" si="205"/>
        <v/>
      </c>
      <c r="U430" s="698" t="str">
        <f t="shared" si="195"/>
        <v/>
      </c>
      <c r="V430" s="698" t="str">
        <f t="shared" si="226"/>
        <v/>
      </c>
      <c r="W430" s="699" t="str">
        <f t="shared" si="206"/>
        <v/>
      </c>
      <c r="X430" s="699" t="str">
        <f t="shared" si="207"/>
        <v/>
      </c>
      <c r="Y430" s="698" t="str">
        <f t="shared" si="196"/>
        <v/>
      </c>
      <c r="Z430" s="698" t="str">
        <f t="shared" si="227"/>
        <v/>
      </c>
      <c r="AB430" s="696" t="str">
        <f t="shared" si="198"/>
        <v/>
      </c>
      <c r="AC430" s="340"/>
      <c r="AD430" s="340"/>
      <c r="AE430" s="340"/>
      <c r="AF430" s="699" t="str">
        <f t="shared" si="208"/>
        <v/>
      </c>
      <c r="AG430" s="699" t="str">
        <f t="shared" si="197"/>
        <v/>
      </c>
      <c r="AH430" s="699" t="str">
        <f t="shared" si="209"/>
        <v/>
      </c>
      <c r="AI430" s="698" t="str">
        <f t="shared" si="199"/>
        <v/>
      </c>
      <c r="AJ430" s="698" t="str">
        <f t="shared" si="210"/>
        <v/>
      </c>
      <c r="AK430" s="699" t="str">
        <f t="shared" si="211"/>
        <v/>
      </c>
      <c r="AL430" s="699" t="str">
        <f t="shared" si="212"/>
        <v/>
      </c>
      <c r="AM430" s="699" t="str">
        <f t="shared" si="213"/>
        <v/>
      </c>
      <c r="AN430" s="698" t="str">
        <f t="shared" si="200"/>
        <v/>
      </c>
      <c r="AO430" s="698" t="str">
        <f t="shared" si="214"/>
        <v/>
      </c>
      <c r="AP430" s="699" t="str">
        <f t="shared" si="215"/>
        <v/>
      </c>
      <c r="AQ430" s="699" t="str">
        <f t="shared" si="216"/>
        <v/>
      </c>
      <c r="AR430" s="699" t="str">
        <f t="shared" si="217"/>
        <v/>
      </c>
      <c r="AS430" s="698" t="str">
        <f t="shared" si="201"/>
        <v/>
      </c>
      <c r="AT430" s="698" t="str">
        <f t="shared" si="191"/>
        <v/>
      </c>
      <c r="AU430" s="971"/>
      <c r="AV430" s="696"/>
      <c r="AW430" s="699" t="str">
        <f t="shared" si="192"/>
        <v/>
      </c>
      <c r="AX430" s="699" t="str">
        <f t="shared" si="193"/>
        <v/>
      </c>
      <c r="AY430" s="698" t="str">
        <f t="shared" si="194"/>
        <v/>
      </c>
      <c r="AZ430" s="698" t="str">
        <f t="shared" si="219"/>
        <v/>
      </c>
      <c r="BA430" s="971"/>
      <c r="BB430" s="699" t="str">
        <f t="shared" si="220"/>
        <v/>
      </c>
      <c r="BC430" s="699" t="str">
        <f t="shared" si="221"/>
        <v/>
      </c>
      <c r="BD430" s="699" t="str">
        <f t="shared" si="222"/>
        <v/>
      </c>
      <c r="BE430" s="698" t="str">
        <f t="shared" si="223"/>
        <v/>
      </c>
      <c r="BF430" s="698" t="str">
        <f t="shared" si="224"/>
        <v/>
      </c>
      <c r="BG430" s="971"/>
      <c r="BH430" s="971"/>
      <c r="BI430" s="971"/>
      <c r="BJ430" s="971"/>
      <c r="BK430" s="971"/>
      <c r="BL430" s="971"/>
      <c r="BM430" s="971"/>
      <c r="BN430" s="698"/>
      <c r="BO430" s="971"/>
      <c r="BP430" s="971"/>
      <c r="BQ430" s="971"/>
      <c r="BR430" s="971"/>
      <c r="BS430" s="971"/>
      <c r="BT430" s="971"/>
      <c r="BU430" s="971"/>
      <c r="BV430" s="971"/>
      <c r="BW430" s="971"/>
      <c r="BX430" s="971"/>
      <c r="BY430" s="971"/>
      <c r="BZ430" s="971"/>
    </row>
    <row r="431" spans="6:78" s="68" customFormat="1" x14ac:dyDescent="0.2">
      <c r="F431" s="340"/>
      <c r="G431" s="260"/>
      <c r="H431" s="261"/>
      <c r="I431" s="261"/>
      <c r="J431" s="260"/>
      <c r="K431" s="696">
        <f t="shared" si="218"/>
        <v>358</v>
      </c>
      <c r="L431" s="340"/>
      <c r="M431" s="340"/>
      <c r="N431" s="340"/>
      <c r="O431" s="699" t="str">
        <f t="shared" si="202"/>
        <v/>
      </c>
      <c r="P431" s="699" t="str">
        <f t="shared" si="203"/>
        <v/>
      </c>
      <c r="Q431" s="698" t="str">
        <f t="shared" si="228"/>
        <v/>
      </c>
      <c r="R431" s="698" t="str">
        <f t="shared" si="225"/>
        <v/>
      </c>
      <c r="S431" s="699" t="str">
        <f t="shared" si="204"/>
        <v/>
      </c>
      <c r="T431" s="699" t="str">
        <f t="shared" si="205"/>
        <v/>
      </c>
      <c r="U431" s="698" t="str">
        <f t="shared" si="195"/>
        <v/>
      </c>
      <c r="V431" s="698" t="str">
        <f t="shared" si="226"/>
        <v/>
      </c>
      <c r="W431" s="699" t="str">
        <f t="shared" si="206"/>
        <v/>
      </c>
      <c r="X431" s="699" t="str">
        <f t="shared" si="207"/>
        <v/>
      </c>
      <c r="Y431" s="698" t="str">
        <f t="shared" si="196"/>
        <v/>
      </c>
      <c r="Z431" s="698" t="str">
        <f t="shared" si="227"/>
        <v/>
      </c>
      <c r="AB431" s="696" t="str">
        <f t="shared" si="198"/>
        <v/>
      </c>
      <c r="AC431" s="340"/>
      <c r="AD431" s="340"/>
      <c r="AE431" s="340"/>
      <c r="AF431" s="699" t="str">
        <f t="shared" si="208"/>
        <v/>
      </c>
      <c r="AG431" s="699" t="str">
        <f t="shared" si="197"/>
        <v/>
      </c>
      <c r="AH431" s="699" t="str">
        <f t="shared" si="209"/>
        <v/>
      </c>
      <c r="AI431" s="698" t="str">
        <f t="shared" si="199"/>
        <v/>
      </c>
      <c r="AJ431" s="698" t="str">
        <f t="shared" si="210"/>
        <v/>
      </c>
      <c r="AK431" s="699" t="str">
        <f t="shared" si="211"/>
        <v/>
      </c>
      <c r="AL431" s="699" t="str">
        <f t="shared" si="212"/>
        <v/>
      </c>
      <c r="AM431" s="699" t="str">
        <f t="shared" si="213"/>
        <v/>
      </c>
      <c r="AN431" s="698" t="str">
        <f t="shared" si="200"/>
        <v/>
      </c>
      <c r="AO431" s="698" t="str">
        <f t="shared" si="214"/>
        <v/>
      </c>
      <c r="AP431" s="699" t="str">
        <f t="shared" si="215"/>
        <v/>
      </c>
      <c r="AQ431" s="699" t="str">
        <f t="shared" si="216"/>
        <v/>
      </c>
      <c r="AR431" s="699" t="str">
        <f t="shared" si="217"/>
        <v/>
      </c>
      <c r="AS431" s="698" t="str">
        <f t="shared" si="201"/>
        <v/>
      </c>
      <c r="AT431" s="698" t="str">
        <f t="shared" si="191"/>
        <v/>
      </c>
      <c r="AU431" s="971"/>
      <c r="AV431" s="696"/>
      <c r="AW431" s="699" t="str">
        <f t="shared" si="192"/>
        <v/>
      </c>
      <c r="AX431" s="699" t="str">
        <f t="shared" si="193"/>
        <v/>
      </c>
      <c r="AY431" s="698" t="str">
        <f t="shared" si="194"/>
        <v/>
      </c>
      <c r="AZ431" s="698" t="str">
        <f t="shared" si="219"/>
        <v/>
      </c>
      <c r="BA431" s="971"/>
      <c r="BB431" s="699" t="str">
        <f t="shared" si="220"/>
        <v/>
      </c>
      <c r="BC431" s="699" t="str">
        <f t="shared" si="221"/>
        <v/>
      </c>
      <c r="BD431" s="699" t="str">
        <f t="shared" si="222"/>
        <v/>
      </c>
      <c r="BE431" s="698" t="str">
        <f t="shared" si="223"/>
        <v/>
      </c>
      <c r="BF431" s="698" t="str">
        <f t="shared" si="224"/>
        <v/>
      </c>
      <c r="BG431" s="971"/>
      <c r="BH431" s="971"/>
      <c r="BI431" s="971"/>
      <c r="BJ431" s="971"/>
      <c r="BK431" s="971"/>
      <c r="BL431" s="971"/>
      <c r="BM431" s="971"/>
      <c r="BN431" s="698"/>
      <c r="BO431" s="971"/>
      <c r="BP431" s="971"/>
      <c r="BQ431" s="971"/>
      <c r="BR431" s="971"/>
      <c r="BS431" s="971"/>
      <c r="BT431" s="971"/>
      <c r="BU431" s="971"/>
      <c r="BV431" s="971"/>
      <c r="BW431" s="971"/>
      <c r="BX431" s="971"/>
      <c r="BY431" s="971"/>
      <c r="BZ431" s="971"/>
    </row>
    <row r="432" spans="6:78" s="68" customFormat="1" x14ac:dyDescent="0.2">
      <c r="F432" s="340"/>
      <c r="G432" s="260"/>
      <c r="H432" s="261"/>
      <c r="I432" s="261"/>
      <c r="J432" s="260"/>
      <c r="K432" s="696">
        <f t="shared" si="218"/>
        <v>359</v>
      </c>
      <c r="L432" s="340"/>
      <c r="M432" s="340"/>
      <c r="N432" s="340"/>
      <c r="O432" s="699" t="str">
        <f t="shared" si="202"/>
        <v/>
      </c>
      <c r="P432" s="699" t="str">
        <f t="shared" si="203"/>
        <v/>
      </c>
      <c r="Q432" s="698" t="str">
        <f t="shared" si="228"/>
        <v/>
      </c>
      <c r="R432" s="698" t="str">
        <f t="shared" si="225"/>
        <v/>
      </c>
      <c r="S432" s="699" t="str">
        <f t="shared" si="204"/>
        <v/>
      </c>
      <c r="T432" s="699" t="str">
        <f t="shared" si="205"/>
        <v/>
      </c>
      <c r="U432" s="698" t="str">
        <f t="shared" si="195"/>
        <v/>
      </c>
      <c r="V432" s="698" t="str">
        <f t="shared" si="226"/>
        <v/>
      </c>
      <c r="W432" s="699" t="str">
        <f t="shared" si="206"/>
        <v/>
      </c>
      <c r="X432" s="699" t="str">
        <f t="shared" si="207"/>
        <v/>
      </c>
      <c r="Y432" s="698" t="str">
        <f t="shared" si="196"/>
        <v/>
      </c>
      <c r="Z432" s="698" t="str">
        <f t="shared" si="227"/>
        <v/>
      </c>
      <c r="AB432" s="696" t="str">
        <f t="shared" si="198"/>
        <v/>
      </c>
      <c r="AC432" s="340"/>
      <c r="AD432" s="340"/>
      <c r="AE432" s="340"/>
      <c r="AF432" s="699" t="str">
        <f t="shared" si="208"/>
        <v/>
      </c>
      <c r="AG432" s="699" t="str">
        <f t="shared" si="197"/>
        <v/>
      </c>
      <c r="AH432" s="699" t="str">
        <f t="shared" si="209"/>
        <v/>
      </c>
      <c r="AI432" s="698" t="str">
        <f t="shared" si="199"/>
        <v/>
      </c>
      <c r="AJ432" s="698" t="str">
        <f t="shared" si="210"/>
        <v/>
      </c>
      <c r="AK432" s="699" t="str">
        <f t="shared" si="211"/>
        <v/>
      </c>
      <c r="AL432" s="699" t="str">
        <f t="shared" si="212"/>
        <v/>
      </c>
      <c r="AM432" s="699" t="str">
        <f t="shared" si="213"/>
        <v/>
      </c>
      <c r="AN432" s="698" t="str">
        <f t="shared" si="200"/>
        <v/>
      </c>
      <c r="AO432" s="698" t="str">
        <f t="shared" si="214"/>
        <v/>
      </c>
      <c r="AP432" s="699" t="str">
        <f t="shared" si="215"/>
        <v/>
      </c>
      <c r="AQ432" s="699" t="str">
        <f t="shared" si="216"/>
        <v/>
      </c>
      <c r="AR432" s="699" t="str">
        <f t="shared" si="217"/>
        <v/>
      </c>
      <c r="AS432" s="698" t="str">
        <f t="shared" si="201"/>
        <v/>
      </c>
      <c r="AT432" s="698" t="str">
        <f t="shared" si="191"/>
        <v/>
      </c>
      <c r="AU432" s="971"/>
      <c r="AV432" s="696"/>
      <c r="AW432" s="699" t="str">
        <f t="shared" si="192"/>
        <v/>
      </c>
      <c r="AX432" s="699" t="str">
        <f t="shared" si="193"/>
        <v/>
      </c>
      <c r="AY432" s="698" t="str">
        <f t="shared" si="194"/>
        <v/>
      </c>
      <c r="AZ432" s="698" t="str">
        <f t="shared" si="219"/>
        <v/>
      </c>
      <c r="BA432" s="971"/>
      <c r="BB432" s="699" t="str">
        <f t="shared" si="220"/>
        <v/>
      </c>
      <c r="BC432" s="699" t="str">
        <f t="shared" si="221"/>
        <v/>
      </c>
      <c r="BD432" s="699" t="str">
        <f t="shared" si="222"/>
        <v/>
      </c>
      <c r="BE432" s="698" t="str">
        <f t="shared" si="223"/>
        <v/>
      </c>
      <c r="BF432" s="698" t="str">
        <f t="shared" si="224"/>
        <v/>
      </c>
      <c r="BG432" s="971"/>
      <c r="BH432" s="971"/>
      <c r="BI432" s="971"/>
      <c r="BJ432" s="971"/>
      <c r="BK432" s="971"/>
      <c r="BL432" s="971"/>
      <c r="BM432" s="971"/>
      <c r="BN432" s="698"/>
      <c r="BO432" s="971"/>
      <c r="BP432" s="971"/>
      <c r="BQ432" s="971"/>
      <c r="BR432" s="971"/>
      <c r="BS432" s="971"/>
      <c r="BT432" s="971"/>
      <c r="BU432" s="971"/>
      <c r="BV432" s="971"/>
      <c r="BW432" s="971"/>
      <c r="BX432" s="971"/>
      <c r="BY432" s="971"/>
      <c r="BZ432" s="971"/>
    </row>
    <row r="433" spans="6:78" s="68" customFormat="1" x14ac:dyDescent="0.2">
      <c r="F433" s="340"/>
      <c r="G433" s="260"/>
      <c r="H433" s="261"/>
      <c r="I433" s="261"/>
      <c r="J433" s="260"/>
      <c r="K433" s="696">
        <f t="shared" si="218"/>
        <v>360</v>
      </c>
      <c r="L433" s="340"/>
      <c r="M433" s="340"/>
      <c r="N433" s="340"/>
      <c r="O433" s="699" t="str">
        <f t="shared" si="202"/>
        <v/>
      </c>
      <c r="P433" s="699" t="str">
        <f t="shared" si="203"/>
        <v/>
      </c>
      <c r="Q433" s="698" t="str">
        <f t="shared" si="228"/>
        <v/>
      </c>
      <c r="R433" s="698" t="str">
        <f t="shared" si="225"/>
        <v/>
      </c>
      <c r="S433" s="699" t="str">
        <f t="shared" si="204"/>
        <v/>
      </c>
      <c r="T433" s="699" t="str">
        <f t="shared" si="205"/>
        <v/>
      </c>
      <c r="U433" s="698" t="str">
        <f t="shared" si="195"/>
        <v/>
      </c>
      <c r="V433" s="698" t="str">
        <f t="shared" si="226"/>
        <v/>
      </c>
      <c r="W433" s="699" t="str">
        <f t="shared" si="206"/>
        <v/>
      </c>
      <c r="X433" s="699" t="str">
        <f t="shared" si="207"/>
        <v/>
      </c>
      <c r="Y433" s="698" t="str">
        <f t="shared" si="196"/>
        <v/>
      </c>
      <c r="Z433" s="698" t="str">
        <f t="shared" si="227"/>
        <v/>
      </c>
      <c r="AB433" s="696" t="str">
        <f t="shared" si="198"/>
        <v/>
      </c>
      <c r="AC433" s="340"/>
      <c r="AD433" s="340"/>
      <c r="AE433" s="340"/>
      <c r="AF433" s="699" t="str">
        <f t="shared" si="208"/>
        <v/>
      </c>
      <c r="AG433" s="699" t="str">
        <f t="shared" si="197"/>
        <v/>
      </c>
      <c r="AH433" s="699" t="str">
        <f t="shared" si="209"/>
        <v/>
      </c>
      <c r="AI433" s="698" t="str">
        <f t="shared" si="199"/>
        <v/>
      </c>
      <c r="AJ433" s="698" t="str">
        <f t="shared" si="210"/>
        <v/>
      </c>
      <c r="AK433" s="699" t="str">
        <f t="shared" si="211"/>
        <v/>
      </c>
      <c r="AL433" s="699" t="str">
        <f t="shared" si="212"/>
        <v/>
      </c>
      <c r="AM433" s="699" t="str">
        <f t="shared" si="213"/>
        <v/>
      </c>
      <c r="AN433" s="698" t="str">
        <f t="shared" si="200"/>
        <v/>
      </c>
      <c r="AO433" s="698" t="str">
        <f t="shared" si="214"/>
        <v/>
      </c>
      <c r="AP433" s="699" t="str">
        <f t="shared" si="215"/>
        <v/>
      </c>
      <c r="AQ433" s="699" t="str">
        <f t="shared" si="216"/>
        <v/>
      </c>
      <c r="AR433" s="699" t="str">
        <f t="shared" si="217"/>
        <v/>
      </c>
      <c r="AS433" s="698" t="str">
        <f t="shared" si="201"/>
        <v/>
      </c>
      <c r="AT433" s="698" t="str">
        <f t="shared" si="191"/>
        <v/>
      </c>
      <c r="AU433" s="971"/>
      <c r="AV433" s="696"/>
      <c r="AW433" s="699" t="str">
        <f t="shared" si="192"/>
        <v/>
      </c>
      <c r="AX433" s="699" t="str">
        <f t="shared" si="193"/>
        <v/>
      </c>
      <c r="AY433" s="698" t="str">
        <f t="shared" si="194"/>
        <v/>
      </c>
      <c r="AZ433" s="698" t="str">
        <f t="shared" si="219"/>
        <v/>
      </c>
      <c r="BA433" s="971"/>
      <c r="BB433" s="699" t="str">
        <f t="shared" si="220"/>
        <v/>
      </c>
      <c r="BC433" s="699" t="str">
        <f t="shared" si="221"/>
        <v/>
      </c>
      <c r="BD433" s="699" t="str">
        <f t="shared" si="222"/>
        <v/>
      </c>
      <c r="BE433" s="698" t="str">
        <f t="shared" si="223"/>
        <v/>
      </c>
      <c r="BF433" s="698" t="str">
        <f t="shared" si="224"/>
        <v/>
      </c>
      <c r="BG433" s="971"/>
      <c r="BH433" s="971"/>
      <c r="BI433" s="971"/>
      <c r="BJ433" s="971"/>
      <c r="BK433" s="971"/>
      <c r="BL433" s="971"/>
      <c r="BM433" s="971"/>
      <c r="BN433" s="698"/>
      <c r="BO433" s="971"/>
      <c r="BP433" s="971"/>
      <c r="BQ433" s="971"/>
      <c r="BR433" s="971"/>
      <c r="BS433" s="971"/>
      <c r="BT433" s="971"/>
      <c r="BU433" s="971"/>
      <c r="BV433" s="971"/>
      <c r="BW433" s="971"/>
      <c r="BX433" s="971"/>
      <c r="BY433" s="971"/>
      <c r="BZ433" s="971"/>
    </row>
    <row r="434" spans="6:78" s="68" customFormat="1" x14ac:dyDescent="0.2">
      <c r="F434" s="340"/>
      <c r="G434" s="260"/>
      <c r="H434" s="261"/>
      <c r="I434" s="261"/>
      <c r="J434" s="260"/>
      <c r="K434" s="696">
        <f t="shared" si="218"/>
        <v>361</v>
      </c>
      <c r="L434" s="340"/>
      <c r="M434" s="340"/>
      <c r="N434" s="340"/>
      <c r="O434" s="699" t="str">
        <f t="shared" si="202"/>
        <v/>
      </c>
      <c r="P434" s="699" t="str">
        <f t="shared" si="203"/>
        <v/>
      </c>
      <c r="Q434" s="698" t="str">
        <f t="shared" si="228"/>
        <v/>
      </c>
      <c r="R434" s="698" t="str">
        <f t="shared" si="225"/>
        <v/>
      </c>
      <c r="S434" s="699" t="str">
        <f t="shared" si="204"/>
        <v/>
      </c>
      <c r="T434" s="699" t="str">
        <f t="shared" si="205"/>
        <v/>
      </c>
      <c r="U434" s="698" t="str">
        <f t="shared" si="195"/>
        <v/>
      </c>
      <c r="V434" s="698" t="str">
        <f t="shared" si="226"/>
        <v/>
      </c>
      <c r="W434" s="699" t="str">
        <f t="shared" si="206"/>
        <v/>
      </c>
      <c r="X434" s="699" t="str">
        <f t="shared" si="207"/>
        <v/>
      </c>
      <c r="Y434" s="698" t="str">
        <f t="shared" si="196"/>
        <v/>
      </c>
      <c r="Z434" s="698" t="str">
        <f t="shared" si="227"/>
        <v/>
      </c>
      <c r="AB434" s="696" t="str">
        <f t="shared" si="198"/>
        <v/>
      </c>
      <c r="AC434" s="340"/>
      <c r="AD434" s="340"/>
      <c r="AE434" s="340"/>
      <c r="AF434" s="699" t="str">
        <f t="shared" si="208"/>
        <v/>
      </c>
      <c r="AG434" s="699" t="str">
        <f t="shared" si="197"/>
        <v/>
      </c>
      <c r="AH434" s="699" t="str">
        <f t="shared" si="209"/>
        <v/>
      </c>
      <c r="AI434" s="698" t="str">
        <f t="shared" si="199"/>
        <v/>
      </c>
      <c r="AJ434" s="698" t="str">
        <f t="shared" si="210"/>
        <v/>
      </c>
      <c r="AK434" s="699" t="str">
        <f t="shared" si="211"/>
        <v/>
      </c>
      <c r="AL434" s="699" t="str">
        <f t="shared" si="212"/>
        <v/>
      </c>
      <c r="AM434" s="699" t="str">
        <f t="shared" si="213"/>
        <v/>
      </c>
      <c r="AN434" s="698" t="str">
        <f t="shared" si="200"/>
        <v/>
      </c>
      <c r="AO434" s="698" t="str">
        <f t="shared" si="214"/>
        <v/>
      </c>
      <c r="AP434" s="699" t="str">
        <f t="shared" si="215"/>
        <v/>
      </c>
      <c r="AQ434" s="699" t="str">
        <f t="shared" si="216"/>
        <v/>
      </c>
      <c r="AR434" s="699" t="str">
        <f t="shared" si="217"/>
        <v/>
      </c>
      <c r="AS434" s="698" t="str">
        <f t="shared" si="201"/>
        <v/>
      </c>
      <c r="AT434" s="698" t="str">
        <f t="shared" si="191"/>
        <v/>
      </c>
      <c r="AU434" s="971"/>
      <c r="AV434" s="696"/>
      <c r="AW434" s="699" t="str">
        <f t="shared" si="192"/>
        <v/>
      </c>
      <c r="AX434" s="699" t="str">
        <f t="shared" si="193"/>
        <v/>
      </c>
      <c r="AY434" s="698" t="str">
        <f t="shared" si="194"/>
        <v/>
      </c>
      <c r="AZ434" s="698" t="str">
        <f t="shared" si="219"/>
        <v/>
      </c>
      <c r="BA434" s="971"/>
      <c r="BB434" s="699" t="str">
        <f t="shared" si="220"/>
        <v/>
      </c>
      <c r="BC434" s="699" t="str">
        <f t="shared" si="221"/>
        <v/>
      </c>
      <c r="BD434" s="699" t="str">
        <f t="shared" si="222"/>
        <v/>
      </c>
      <c r="BE434" s="698" t="str">
        <f t="shared" si="223"/>
        <v/>
      </c>
      <c r="BF434" s="698" t="str">
        <f t="shared" si="224"/>
        <v/>
      </c>
      <c r="BG434" s="971"/>
      <c r="BH434" s="971"/>
      <c r="BI434" s="971"/>
      <c r="BJ434" s="971"/>
      <c r="BK434" s="971"/>
      <c r="BL434" s="971"/>
      <c r="BM434" s="971"/>
      <c r="BN434" s="698"/>
      <c r="BO434" s="971"/>
      <c r="BP434" s="971"/>
      <c r="BQ434" s="971"/>
      <c r="BR434" s="971"/>
      <c r="BS434" s="971"/>
      <c r="BT434" s="971"/>
      <c r="BU434" s="971"/>
      <c r="BV434" s="971"/>
      <c r="BW434" s="971"/>
      <c r="BX434" s="971"/>
      <c r="BY434" s="971"/>
      <c r="BZ434" s="971"/>
    </row>
    <row r="435" spans="6:78" s="68" customFormat="1" x14ac:dyDescent="0.2">
      <c r="F435" s="340"/>
      <c r="G435" s="260"/>
      <c r="H435" s="261"/>
      <c r="I435" s="261"/>
      <c r="J435" s="260"/>
      <c r="K435" s="696">
        <f t="shared" si="218"/>
        <v>362</v>
      </c>
      <c r="L435" s="340"/>
      <c r="M435" s="340"/>
      <c r="N435" s="340"/>
      <c r="O435" s="699" t="str">
        <f t="shared" si="202"/>
        <v/>
      </c>
      <c r="P435" s="699" t="str">
        <f t="shared" si="203"/>
        <v/>
      </c>
      <c r="Q435" s="698" t="str">
        <f t="shared" si="228"/>
        <v/>
      </c>
      <c r="R435" s="698" t="str">
        <f t="shared" si="225"/>
        <v/>
      </c>
      <c r="S435" s="699" t="str">
        <f t="shared" si="204"/>
        <v/>
      </c>
      <c r="T435" s="699" t="str">
        <f t="shared" si="205"/>
        <v/>
      </c>
      <c r="U435" s="698" t="str">
        <f t="shared" si="195"/>
        <v/>
      </c>
      <c r="V435" s="698" t="str">
        <f t="shared" si="226"/>
        <v/>
      </c>
      <c r="W435" s="699" t="str">
        <f t="shared" si="206"/>
        <v/>
      </c>
      <c r="X435" s="699" t="str">
        <f t="shared" si="207"/>
        <v/>
      </c>
      <c r="Y435" s="698" t="str">
        <f t="shared" si="196"/>
        <v/>
      </c>
      <c r="Z435" s="698" t="str">
        <f t="shared" si="227"/>
        <v/>
      </c>
      <c r="AB435" s="696" t="str">
        <f t="shared" si="198"/>
        <v/>
      </c>
      <c r="AC435" s="340"/>
      <c r="AD435" s="340"/>
      <c r="AE435" s="340"/>
      <c r="AF435" s="699" t="str">
        <f t="shared" si="208"/>
        <v/>
      </c>
      <c r="AG435" s="699" t="str">
        <f t="shared" si="197"/>
        <v/>
      </c>
      <c r="AH435" s="699" t="str">
        <f t="shared" si="209"/>
        <v/>
      </c>
      <c r="AI435" s="698" t="str">
        <f t="shared" si="199"/>
        <v/>
      </c>
      <c r="AJ435" s="698" t="str">
        <f t="shared" si="210"/>
        <v/>
      </c>
      <c r="AK435" s="699" t="str">
        <f t="shared" si="211"/>
        <v/>
      </c>
      <c r="AL435" s="699" t="str">
        <f t="shared" si="212"/>
        <v/>
      </c>
      <c r="AM435" s="699" t="str">
        <f t="shared" si="213"/>
        <v/>
      </c>
      <c r="AN435" s="698" t="str">
        <f t="shared" si="200"/>
        <v/>
      </c>
      <c r="AO435" s="698" t="str">
        <f t="shared" si="214"/>
        <v/>
      </c>
      <c r="AP435" s="699" t="str">
        <f t="shared" si="215"/>
        <v/>
      </c>
      <c r="AQ435" s="699" t="str">
        <f t="shared" si="216"/>
        <v/>
      </c>
      <c r="AR435" s="699" t="str">
        <f t="shared" si="217"/>
        <v/>
      </c>
      <c r="AS435" s="698" t="str">
        <f t="shared" si="201"/>
        <v/>
      </c>
      <c r="AT435" s="698" t="str">
        <f t="shared" si="191"/>
        <v/>
      </c>
      <c r="AU435" s="971"/>
      <c r="AV435" s="696"/>
      <c r="AW435" s="699" t="str">
        <f t="shared" si="192"/>
        <v/>
      </c>
      <c r="AX435" s="699" t="str">
        <f t="shared" si="193"/>
        <v/>
      </c>
      <c r="AY435" s="698" t="str">
        <f t="shared" si="194"/>
        <v/>
      </c>
      <c r="AZ435" s="698" t="str">
        <f t="shared" si="219"/>
        <v/>
      </c>
      <c r="BA435" s="971"/>
      <c r="BB435" s="699" t="str">
        <f t="shared" si="220"/>
        <v/>
      </c>
      <c r="BC435" s="699" t="str">
        <f t="shared" si="221"/>
        <v/>
      </c>
      <c r="BD435" s="699" t="str">
        <f t="shared" si="222"/>
        <v/>
      </c>
      <c r="BE435" s="698" t="str">
        <f t="shared" si="223"/>
        <v/>
      </c>
      <c r="BF435" s="698" t="str">
        <f t="shared" si="224"/>
        <v/>
      </c>
      <c r="BG435" s="971"/>
      <c r="BH435" s="971"/>
      <c r="BI435" s="971"/>
      <c r="BJ435" s="971"/>
      <c r="BK435" s="971"/>
      <c r="BL435" s="971"/>
      <c r="BM435" s="971"/>
      <c r="BN435" s="698"/>
      <c r="BO435" s="971"/>
      <c r="BP435" s="971"/>
      <c r="BQ435" s="971"/>
      <c r="BR435" s="971"/>
      <c r="BS435" s="971"/>
      <c r="BT435" s="971"/>
      <c r="BU435" s="971"/>
      <c r="BV435" s="971"/>
      <c r="BW435" s="971"/>
      <c r="BX435" s="971"/>
      <c r="BY435" s="971"/>
      <c r="BZ435" s="971"/>
    </row>
    <row r="436" spans="6:78" s="68" customFormat="1" x14ac:dyDescent="0.2">
      <c r="F436" s="340"/>
      <c r="G436" s="260"/>
      <c r="H436" s="261"/>
      <c r="I436" s="261"/>
      <c r="J436" s="260"/>
      <c r="K436" s="696">
        <f t="shared" si="218"/>
        <v>363</v>
      </c>
      <c r="L436" s="340"/>
      <c r="M436" s="340"/>
      <c r="N436" s="340"/>
      <c r="O436" s="699" t="str">
        <f t="shared" si="202"/>
        <v/>
      </c>
      <c r="P436" s="699" t="str">
        <f t="shared" si="203"/>
        <v/>
      </c>
      <c r="Q436" s="698" t="str">
        <f t="shared" si="228"/>
        <v/>
      </c>
      <c r="R436" s="698" t="str">
        <f t="shared" si="225"/>
        <v/>
      </c>
      <c r="S436" s="699" t="str">
        <f t="shared" si="204"/>
        <v/>
      </c>
      <c r="T436" s="699" t="str">
        <f t="shared" si="205"/>
        <v/>
      </c>
      <c r="U436" s="698" t="str">
        <f t="shared" si="195"/>
        <v/>
      </c>
      <c r="V436" s="698" t="str">
        <f t="shared" si="226"/>
        <v/>
      </c>
      <c r="W436" s="699" t="str">
        <f t="shared" si="206"/>
        <v/>
      </c>
      <c r="X436" s="699" t="str">
        <f t="shared" si="207"/>
        <v/>
      </c>
      <c r="Y436" s="698" t="str">
        <f t="shared" si="196"/>
        <v/>
      </c>
      <c r="Z436" s="698" t="str">
        <f t="shared" si="227"/>
        <v/>
      </c>
      <c r="AB436" s="696" t="str">
        <f t="shared" si="198"/>
        <v/>
      </c>
      <c r="AC436" s="340"/>
      <c r="AD436" s="340"/>
      <c r="AE436" s="340"/>
      <c r="AF436" s="699" t="str">
        <f t="shared" si="208"/>
        <v/>
      </c>
      <c r="AG436" s="699" t="str">
        <f t="shared" si="197"/>
        <v/>
      </c>
      <c r="AH436" s="699" t="str">
        <f t="shared" si="209"/>
        <v/>
      </c>
      <c r="AI436" s="698" t="str">
        <f t="shared" si="199"/>
        <v/>
      </c>
      <c r="AJ436" s="698" t="str">
        <f t="shared" si="210"/>
        <v/>
      </c>
      <c r="AK436" s="699" t="str">
        <f t="shared" si="211"/>
        <v/>
      </c>
      <c r="AL436" s="699" t="str">
        <f t="shared" si="212"/>
        <v/>
      </c>
      <c r="AM436" s="699" t="str">
        <f t="shared" si="213"/>
        <v/>
      </c>
      <c r="AN436" s="698" t="str">
        <f t="shared" si="200"/>
        <v/>
      </c>
      <c r="AO436" s="698" t="str">
        <f t="shared" si="214"/>
        <v/>
      </c>
      <c r="AP436" s="699" t="str">
        <f t="shared" si="215"/>
        <v/>
      </c>
      <c r="AQ436" s="699" t="str">
        <f t="shared" si="216"/>
        <v/>
      </c>
      <c r="AR436" s="699" t="str">
        <f t="shared" si="217"/>
        <v/>
      </c>
      <c r="AS436" s="698" t="str">
        <f t="shared" si="201"/>
        <v/>
      </c>
      <c r="AT436" s="698" t="str">
        <f t="shared" si="191"/>
        <v/>
      </c>
      <c r="AU436" s="971"/>
      <c r="AV436" s="696"/>
      <c r="AW436" s="699" t="str">
        <f t="shared" si="192"/>
        <v/>
      </c>
      <c r="AX436" s="699" t="str">
        <f t="shared" si="193"/>
        <v/>
      </c>
      <c r="AY436" s="698" t="str">
        <f t="shared" si="194"/>
        <v/>
      </c>
      <c r="AZ436" s="698" t="str">
        <f t="shared" si="219"/>
        <v/>
      </c>
      <c r="BA436" s="971"/>
      <c r="BB436" s="699" t="str">
        <f t="shared" si="220"/>
        <v/>
      </c>
      <c r="BC436" s="699" t="str">
        <f t="shared" si="221"/>
        <v/>
      </c>
      <c r="BD436" s="699" t="str">
        <f t="shared" si="222"/>
        <v/>
      </c>
      <c r="BE436" s="698" t="str">
        <f t="shared" si="223"/>
        <v/>
      </c>
      <c r="BF436" s="698" t="str">
        <f t="shared" si="224"/>
        <v/>
      </c>
      <c r="BG436" s="971"/>
      <c r="BH436" s="971"/>
      <c r="BI436" s="971"/>
      <c r="BJ436" s="971"/>
      <c r="BK436" s="971"/>
      <c r="BL436" s="971"/>
      <c r="BM436" s="971"/>
      <c r="BN436" s="698"/>
      <c r="BO436" s="971"/>
      <c r="BP436" s="971"/>
      <c r="BQ436" s="971"/>
      <c r="BR436" s="971"/>
      <c r="BS436" s="971"/>
      <c r="BT436" s="971"/>
      <c r="BU436" s="971"/>
      <c r="BV436" s="971"/>
      <c r="BW436" s="971"/>
      <c r="BX436" s="971"/>
      <c r="BY436" s="971"/>
      <c r="BZ436" s="971"/>
    </row>
    <row r="437" spans="6:78" s="68" customFormat="1" x14ac:dyDescent="0.2">
      <c r="F437" s="340"/>
      <c r="G437" s="260"/>
      <c r="H437" s="261"/>
      <c r="I437" s="261"/>
      <c r="J437" s="260"/>
      <c r="K437" s="696">
        <f t="shared" si="218"/>
        <v>364</v>
      </c>
      <c r="L437" s="340"/>
      <c r="M437" s="340"/>
      <c r="N437" s="340"/>
      <c r="O437" s="699" t="str">
        <f t="shared" si="202"/>
        <v/>
      </c>
      <c r="P437" s="699" t="str">
        <f t="shared" si="203"/>
        <v/>
      </c>
      <c r="Q437" s="698" t="str">
        <f t="shared" si="228"/>
        <v/>
      </c>
      <c r="R437" s="698" t="str">
        <f t="shared" si="225"/>
        <v/>
      </c>
      <c r="S437" s="699" t="str">
        <f t="shared" si="204"/>
        <v/>
      </c>
      <c r="T437" s="699" t="str">
        <f t="shared" si="205"/>
        <v/>
      </c>
      <c r="U437" s="698" t="str">
        <f t="shared" si="195"/>
        <v/>
      </c>
      <c r="V437" s="698" t="str">
        <f t="shared" si="226"/>
        <v/>
      </c>
      <c r="W437" s="699" t="str">
        <f t="shared" si="206"/>
        <v/>
      </c>
      <c r="X437" s="699" t="str">
        <f t="shared" si="207"/>
        <v/>
      </c>
      <c r="Y437" s="698" t="str">
        <f t="shared" si="196"/>
        <v/>
      </c>
      <c r="Z437" s="698" t="str">
        <f t="shared" si="227"/>
        <v/>
      </c>
      <c r="AB437" s="696" t="str">
        <f t="shared" si="198"/>
        <v/>
      </c>
      <c r="AC437" s="340"/>
      <c r="AD437" s="340"/>
      <c r="AE437" s="340"/>
      <c r="AF437" s="699" t="str">
        <f t="shared" si="208"/>
        <v/>
      </c>
      <c r="AG437" s="699" t="str">
        <f t="shared" si="197"/>
        <v/>
      </c>
      <c r="AH437" s="699" t="str">
        <f t="shared" si="209"/>
        <v/>
      </c>
      <c r="AI437" s="698" t="str">
        <f t="shared" si="199"/>
        <v/>
      </c>
      <c r="AJ437" s="698" t="str">
        <f t="shared" si="210"/>
        <v/>
      </c>
      <c r="AK437" s="699" t="str">
        <f t="shared" si="211"/>
        <v/>
      </c>
      <c r="AL437" s="699" t="str">
        <f t="shared" si="212"/>
        <v/>
      </c>
      <c r="AM437" s="699" t="str">
        <f t="shared" si="213"/>
        <v/>
      </c>
      <c r="AN437" s="698" t="str">
        <f t="shared" si="200"/>
        <v/>
      </c>
      <c r="AO437" s="698" t="str">
        <f t="shared" si="214"/>
        <v/>
      </c>
      <c r="AP437" s="699" t="str">
        <f t="shared" si="215"/>
        <v/>
      </c>
      <c r="AQ437" s="699" t="str">
        <f t="shared" si="216"/>
        <v/>
      </c>
      <c r="AR437" s="699" t="str">
        <f t="shared" si="217"/>
        <v/>
      </c>
      <c r="AS437" s="698" t="str">
        <f t="shared" si="201"/>
        <v/>
      </c>
      <c r="AT437" s="698" t="str">
        <f t="shared" si="191"/>
        <v/>
      </c>
      <c r="AU437" s="971"/>
      <c r="AV437" s="696"/>
      <c r="AW437" s="699" t="str">
        <f t="shared" si="192"/>
        <v/>
      </c>
      <c r="AX437" s="699" t="str">
        <f t="shared" si="193"/>
        <v/>
      </c>
      <c r="AY437" s="698" t="str">
        <f t="shared" si="194"/>
        <v/>
      </c>
      <c r="AZ437" s="698" t="str">
        <f t="shared" si="219"/>
        <v/>
      </c>
      <c r="BA437" s="971"/>
      <c r="BB437" s="699" t="str">
        <f t="shared" si="220"/>
        <v/>
      </c>
      <c r="BC437" s="699" t="str">
        <f t="shared" si="221"/>
        <v/>
      </c>
      <c r="BD437" s="699" t="str">
        <f t="shared" si="222"/>
        <v/>
      </c>
      <c r="BE437" s="698" t="str">
        <f t="shared" si="223"/>
        <v/>
      </c>
      <c r="BF437" s="698" t="str">
        <f t="shared" si="224"/>
        <v/>
      </c>
      <c r="BG437" s="971"/>
      <c r="BH437" s="971"/>
      <c r="BI437" s="971"/>
      <c r="BJ437" s="971"/>
      <c r="BK437" s="971"/>
      <c r="BL437" s="971"/>
      <c r="BM437" s="971"/>
      <c r="BN437" s="698"/>
      <c r="BO437" s="971"/>
      <c r="BP437" s="971"/>
      <c r="BQ437" s="971"/>
      <c r="BR437" s="971"/>
      <c r="BS437" s="971"/>
      <c r="BT437" s="971"/>
      <c r="BU437" s="971"/>
      <c r="BV437" s="971"/>
      <c r="BW437" s="971"/>
      <c r="BX437" s="971"/>
      <c r="BY437" s="971"/>
      <c r="BZ437" s="971"/>
    </row>
    <row r="438" spans="6:78" s="68" customFormat="1" x14ac:dyDescent="0.2">
      <c r="F438" s="340"/>
      <c r="G438" s="260"/>
      <c r="H438" s="261"/>
      <c r="I438" s="261"/>
      <c r="J438" s="260"/>
      <c r="K438" s="696">
        <f t="shared" si="218"/>
        <v>365</v>
      </c>
      <c r="L438" s="340"/>
      <c r="M438" s="340"/>
      <c r="N438" s="340"/>
      <c r="O438" s="699" t="str">
        <f t="shared" si="202"/>
        <v/>
      </c>
      <c r="P438" s="699" t="str">
        <f t="shared" si="203"/>
        <v/>
      </c>
      <c r="Q438" s="698" t="str">
        <f t="shared" si="228"/>
        <v/>
      </c>
      <c r="R438" s="698" t="str">
        <f t="shared" si="225"/>
        <v/>
      </c>
      <c r="S438" s="699" t="str">
        <f t="shared" si="204"/>
        <v/>
      </c>
      <c r="T438" s="699" t="str">
        <f t="shared" si="205"/>
        <v/>
      </c>
      <c r="U438" s="698" t="str">
        <f t="shared" si="195"/>
        <v/>
      </c>
      <c r="V438" s="698" t="str">
        <f t="shared" si="226"/>
        <v/>
      </c>
      <c r="W438" s="699" t="str">
        <f t="shared" si="206"/>
        <v/>
      </c>
      <c r="X438" s="699" t="str">
        <f t="shared" si="207"/>
        <v/>
      </c>
      <c r="Y438" s="698" t="str">
        <f t="shared" si="196"/>
        <v/>
      </c>
      <c r="Z438" s="698" t="str">
        <f t="shared" si="227"/>
        <v/>
      </c>
      <c r="AB438" s="696" t="str">
        <f t="shared" si="198"/>
        <v/>
      </c>
      <c r="AC438" s="340"/>
      <c r="AD438" s="340"/>
      <c r="AE438" s="340"/>
      <c r="AF438" s="699" t="str">
        <f t="shared" si="208"/>
        <v/>
      </c>
      <c r="AG438" s="699" t="str">
        <f t="shared" si="197"/>
        <v/>
      </c>
      <c r="AH438" s="699" t="str">
        <f t="shared" si="209"/>
        <v/>
      </c>
      <c r="AI438" s="698" t="str">
        <f t="shared" si="199"/>
        <v/>
      </c>
      <c r="AJ438" s="698" t="str">
        <f t="shared" si="210"/>
        <v/>
      </c>
      <c r="AK438" s="699" t="str">
        <f t="shared" si="211"/>
        <v/>
      </c>
      <c r="AL438" s="699" t="str">
        <f t="shared" si="212"/>
        <v/>
      </c>
      <c r="AM438" s="699" t="str">
        <f t="shared" si="213"/>
        <v/>
      </c>
      <c r="AN438" s="698" t="str">
        <f t="shared" si="200"/>
        <v/>
      </c>
      <c r="AO438" s="698" t="str">
        <f t="shared" si="214"/>
        <v/>
      </c>
      <c r="AP438" s="699" t="str">
        <f t="shared" si="215"/>
        <v/>
      </c>
      <c r="AQ438" s="699" t="str">
        <f t="shared" si="216"/>
        <v/>
      </c>
      <c r="AR438" s="699" t="str">
        <f t="shared" si="217"/>
        <v/>
      </c>
      <c r="AS438" s="698" t="str">
        <f t="shared" si="201"/>
        <v/>
      </c>
      <c r="AT438" s="698" t="str">
        <f t="shared" si="191"/>
        <v/>
      </c>
      <c r="AU438" s="971"/>
      <c r="AV438" s="696"/>
      <c r="AW438" s="699" t="str">
        <f t="shared" si="192"/>
        <v/>
      </c>
      <c r="AX438" s="699" t="str">
        <f t="shared" si="193"/>
        <v/>
      </c>
      <c r="AY438" s="698" t="str">
        <f t="shared" si="194"/>
        <v/>
      </c>
      <c r="AZ438" s="698" t="str">
        <f t="shared" si="219"/>
        <v/>
      </c>
      <c r="BA438" s="971"/>
      <c r="BB438" s="699" t="str">
        <f t="shared" si="220"/>
        <v/>
      </c>
      <c r="BC438" s="699" t="str">
        <f t="shared" si="221"/>
        <v/>
      </c>
      <c r="BD438" s="699" t="str">
        <f t="shared" si="222"/>
        <v/>
      </c>
      <c r="BE438" s="698" t="str">
        <f t="shared" si="223"/>
        <v/>
      </c>
      <c r="BF438" s="698" t="str">
        <f t="shared" si="224"/>
        <v/>
      </c>
      <c r="BG438" s="971"/>
      <c r="BH438" s="971"/>
      <c r="BI438" s="971"/>
      <c r="BJ438" s="971"/>
      <c r="BK438" s="971"/>
      <c r="BL438" s="971"/>
      <c r="BM438" s="971"/>
      <c r="BN438" s="698"/>
      <c r="BO438" s="971"/>
      <c r="BP438" s="971"/>
      <c r="BQ438" s="971"/>
      <c r="BR438" s="971"/>
      <c r="BS438" s="971"/>
      <c r="BT438" s="971"/>
      <c r="BU438" s="971"/>
      <c r="BV438" s="971"/>
      <c r="BW438" s="971"/>
      <c r="BX438" s="971"/>
      <c r="BY438" s="971"/>
      <c r="BZ438" s="971"/>
    </row>
    <row r="439" spans="6:78" s="68" customFormat="1" x14ac:dyDescent="0.2">
      <c r="F439" s="340"/>
      <c r="G439" s="260"/>
      <c r="H439" s="261"/>
      <c r="I439" s="261"/>
      <c r="J439" s="260"/>
      <c r="K439" s="696">
        <f t="shared" si="218"/>
        <v>366</v>
      </c>
      <c r="L439" s="340"/>
      <c r="M439" s="340"/>
      <c r="N439" s="340"/>
      <c r="O439" s="699" t="str">
        <f t="shared" si="202"/>
        <v/>
      </c>
      <c r="P439" s="699" t="str">
        <f t="shared" si="203"/>
        <v/>
      </c>
      <c r="Q439" s="698" t="str">
        <f t="shared" si="228"/>
        <v/>
      </c>
      <c r="R439" s="698" t="str">
        <f t="shared" si="225"/>
        <v/>
      </c>
      <c r="S439" s="699" t="str">
        <f t="shared" si="204"/>
        <v/>
      </c>
      <c r="T439" s="699" t="str">
        <f t="shared" si="205"/>
        <v/>
      </c>
      <c r="U439" s="698" t="str">
        <f t="shared" si="195"/>
        <v/>
      </c>
      <c r="V439" s="698" t="str">
        <f t="shared" si="226"/>
        <v/>
      </c>
      <c r="W439" s="699" t="str">
        <f t="shared" si="206"/>
        <v/>
      </c>
      <c r="X439" s="699" t="str">
        <f t="shared" si="207"/>
        <v/>
      </c>
      <c r="Y439" s="698" t="str">
        <f t="shared" si="196"/>
        <v/>
      </c>
      <c r="Z439" s="698" t="str">
        <f t="shared" si="227"/>
        <v/>
      </c>
      <c r="AB439" s="696" t="str">
        <f t="shared" si="198"/>
        <v/>
      </c>
      <c r="AC439" s="340"/>
      <c r="AD439" s="340"/>
      <c r="AE439" s="340"/>
      <c r="AF439" s="699" t="str">
        <f t="shared" si="208"/>
        <v/>
      </c>
      <c r="AG439" s="699" t="str">
        <f t="shared" si="197"/>
        <v/>
      </c>
      <c r="AH439" s="699" t="str">
        <f t="shared" si="209"/>
        <v/>
      </c>
      <c r="AI439" s="698" t="str">
        <f t="shared" si="199"/>
        <v/>
      </c>
      <c r="AJ439" s="698" t="str">
        <f t="shared" si="210"/>
        <v/>
      </c>
      <c r="AK439" s="699" t="str">
        <f t="shared" si="211"/>
        <v/>
      </c>
      <c r="AL439" s="699" t="str">
        <f t="shared" si="212"/>
        <v/>
      </c>
      <c r="AM439" s="699" t="str">
        <f t="shared" si="213"/>
        <v/>
      </c>
      <c r="AN439" s="698" t="str">
        <f t="shared" si="200"/>
        <v/>
      </c>
      <c r="AO439" s="698" t="str">
        <f t="shared" si="214"/>
        <v/>
      </c>
      <c r="AP439" s="699" t="str">
        <f t="shared" si="215"/>
        <v/>
      </c>
      <c r="AQ439" s="699" t="str">
        <f t="shared" si="216"/>
        <v/>
      </c>
      <c r="AR439" s="699" t="str">
        <f t="shared" si="217"/>
        <v/>
      </c>
      <c r="AS439" s="698" t="str">
        <f t="shared" si="201"/>
        <v/>
      </c>
      <c r="AT439" s="698" t="str">
        <f t="shared" si="191"/>
        <v/>
      </c>
      <c r="AU439" s="971"/>
      <c r="AV439" s="696"/>
      <c r="AW439" s="699" t="str">
        <f t="shared" si="192"/>
        <v/>
      </c>
      <c r="AX439" s="699" t="str">
        <f t="shared" si="193"/>
        <v/>
      </c>
      <c r="AY439" s="698" t="str">
        <f t="shared" si="194"/>
        <v/>
      </c>
      <c r="AZ439" s="698" t="str">
        <f t="shared" si="219"/>
        <v/>
      </c>
      <c r="BA439" s="971"/>
      <c r="BB439" s="699" t="str">
        <f t="shared" si="220"/>
        <v/>
      </c>
      <c r="BC439" s="699" t="str">
        <f t="shared" si="221"/>
        <v/>
      </c>
      <c r="BD439" s="699" t="str">
        <f t="shared" si="222"/>
        <v/>
      </c>
      <c r="BE439" s="698" t="str">
        <f t="shared" si="223"/>
        <v/>
      </c>
      <c r="BF439" s="698" t="str">
        <f t="shared" si="224"/>
        <v/>
      </c>
      <c r="BG439" s="971"/>
      <c r="BH439" s="971"/>
      <c r="BI439" s="971"/>
      <c r="BJ439" s="971"/>
      <c r="BK439" s="971"/>
      <c r="BL439" s="971"/>
      <c r="BM439" s="971"/>
      <c r="BN439" s="698"/>
      <c r="BO439" s="971"/>
      <c r="BP439" s="971"/>
      <c r="BQ439" s="971"/>
      <c r="BR439" s="971"/>
      <c r="BS439" s="971"/>
      <c r="BT439" s="971"/>
      <c r="BU439" s="971"/>
      <c r="BV439" s="971"/>
      <c r="BW439" s="971"/>
      <c r="BX439" s="971"/>
      <c r="BY439" s="971"/>
      <c r="BZ439" s="971"/>
    </row>
    <row r="440" spans="6:78" s="68" customFormat="1" x14ac:dyDescent="0.2">
      <c r="F440" s="340"/>
      <c r="G440" s="260"/>
      <c r="H440" s="261"/>
      <c r="I440" s="261"/>
      <c r="J440" s="260"/>
      <c r="K440" s="696">
        <f t="shared" si="218"/>
        <v>367</v>
      </c>
      <c r="L440" s="340"/>
      <c r="M440" s="340"/>
      <c r="N440" s="340"/>
      <c r="O440" s="699" t="str">
        <f t="shared" si="202"/>
        <v/>
      </c>
      <c r="P440" s="699" t="str">
        <f t="shared" si="203"/>
        <v/>
      </c>
      <c r="Q440" s="698" t="str">
        <f t="shared" si="228"/>
        <v/>
      </c>
      <c r="R440" s="698" t="str">
        <f t="shared" si="225"/>
        <v/>
      </c>
      <c r="S440" s="699" t="str">
        <f t="shared" si="204"/>
        <v/>
      </c>
      <c r="T440" s="699" t="str">
        <f t="shared" si="205"/>
        <v/>
      </c>
      <c r="U440" s="698" t="str">
        <f t="shared" si="195"/>
        <v/>
      </c>
      <c r="V440" s="698" t="str">
        <f t="shared" si="226"/>
        <v/>
      </c>
      <c r="W440" s="699" t="str">
        <f t="shared" si="206"/>
        <v/>
      </c>
      <c r="X440" s="699" t="str">
        <f t="shared" si="207"/>
        <v/>
      </c>
      <c r="Y440" s="698" t="str">
        <f t="shared" si="196"/>
        <v/>
      </c>
      <c r="Z440" s="698" t="str">
        <f t="shared" si="227"/>
        <v/>
      </c>
      <c r="AB440" s="696" t="str">
        <f t="shared" si="198"/>
        <v/>
      </c>
      <c r="AC440" s="340"/>
      <c r="AD440" s="340"/>
      <c r="AE440" s="340"/>
      <c r="AF440" s="699" t="str">
        <f t="shared" si="208"/>
        <v/>
      </c>
      <c r="AG440" s="699" t="str">
        <f t="shared" si="197"/>
        <v/>
      </c>
      <c r="AH440" s="699" t="str">
        <f t="shared" si="209"/>
        <v/>
      </c>
      <c r="AI440" s="698" t="str">
        <f t="shared" si="199"/>
        <v/>
      </c>
      <c r="AJ440" s="698" t="str">
        <f t="shared" si="210"/>
        <v/>
      </c>
      <c r="AK440" s="699" t="str">
        <f t="shared" si="211"/>
        <v/>
      </c>
      <c r="AL440" s="699" t="str">
        <f t="shared" si="212"/>
        <v/>
      </c>
      <c r="AM440" s="699" t="str">
        <f t="shared" si="213"/>
        <v/>
      </c>
      <c r="AN440" s="698" t="str">
        <f t="shared" si="200"/>
        <v/>
      </c>
      <c r="AO440" s="698" t="str">
        <f t="shared" si="214"/>
        <v/>
      </c>
      <c r="AP440" s="699" t="str">
        <f t="shared" si="215"/>
        <v/>
      </c>
      <c r="AQ440" s="699" t="str">
        <f t="shared" si="216"/>
        <v/>
      </c>
      <c r="AR440" s="699" t="str">
        <f t="shared" si="217"/>
        <v/>
      </c>
      <c r="AS440" s="698" t="str">
        <f t="shared" si="201"/>
        <v/>
      </c>
      <c r="AT440" s="698" t="str">
        <f t="shared" si="191"/>
        <v/>
      </c>
      <c r="AU440" s="971"/>
      <c r="AV440" s="696"/>
      <c r="AW440" s="699" t="str">
        <f t="shared" si="192"/>
        <v/>
      </c>
      <c r="AX440" s="699" t="str">
        <f t="shared" si="193"/>
        <v/>
      </c>
      <c r="AY440" s="698" t="str">
        <f t="shared" si="194"/>
        <v/>
      </c>
      <c r="AZ440" s="698" t="str">
        <f t="shared" si="219"/>
        <v/>
      </c>
      <c r="BA440" s="971"/>
      <c r="BB440" s="699" t="str">
        <f t="shared" si="220"/>
        <v/>
      </c>
      <c r="BC440" s="699" t="str">
        <f t="shared" si="221"/>
        <v/>
      </c>
      <c r="BD440" s="699" t="str">
        <f t="shared" si="222"/>
        <v/>
      </c>
      <c r="BE440" s="698" t="str">
        <f t="shared" si="223"/>
        <v/>
      </c>
      <c r="BF440" s="698" t="str">
        <f t="shared" si="224"/>
        <v/>
      </c>
      <c r="BG440" s="971"/>
      <c r="BH440" s="971"/>
      <c r="BI440" s="971"/>
      <c r="BJ440" s="971"/>
      <c r="BK440" s="971"/>
      <c r="BL440" s="971"/>
      <c r="BM440" s="971"/>
      <c r="BN440" s="698"/>
      <c r="BO440" s="971"/>
      <c r="BP440" s="971"/>
      <c r="BQ440" s="971"/>
      <c r="BR440" s="971"/>
      <c r="BS440" s="971"/>
      <c r="BT440" s="971"/>
      <c r="BU440" s="971"/>
      <c r="BV440" s="971"/>
      <c r="BW440" s="971"/>
      <c r="BX440" s="971"/>
      <c r="BY440" s="971"/>
      <c r="BZ440" s="971"/>
    </row>
    <row r="441" spans="6:78" s="68" customFormat="1" x14ac:dyDescent="0.2">
      <c r="F441" s="340"/>
      <c r="G441" s="260"/>
      <c r="H441" s="261"/>
      <c r="I441" s="261"/>
      <c r="J441" s="260"/>
      <c r="K441" s="696">
        <f t="shared" si="218"/>
        <v>368</v>
      </c>
      <c r="L441" s="340"/>
      <c r="M441" s="340"/>
      <c r="N441" s="340"/>
      <c r="O441" s="699" t="str">
        <f t="shared" si="202"/>
        <v/>
      </c>
      <c r="P441" s="699" t="str">
        <f t="shared" si="203"/>
        <v/>
      </c>
      <c r="Q441" s="698" t="str">
        <f t="shared" si="228"/>
        <v/>
      </c>
      <c r="R441" s="698" t="str">
        <f t="shared" si="225"/>
        <v/>
      </c>
      <c r="S441" s="699" t="str">
        <f t="shared" si="204"/>
        <v/>
      </c>
      <c r="T441" s="699" t="str">
        <f t="shared" si="205"/>
        <v/>
      </c>
      <c r="U441" s="698" t="str">
        <f t="shared" si="195"/>
        <v/>
      </c>
      <c r="V441" s="698" t="str">
        <f t="shared" si="226"/>
        <v/>
      </c>
      <c r="W441" s="699" t="str">
        <f t="shared" si="206"/>
        <v/>
      </c>
      <c r="X441" s="699" t="str">
        <f t="shared" si="207"/>
        <v/>
      </c>
      <c r="Y441" s="698" t="str">
        <f t="shared" si="196"/>
        <v/>
      </c>
      <c r="Z441" s="698" t="str">
        <f t="shared" si="227"/>
        <v/>
      </c>
      <c r="AB441" s="696" t="str">
        <f t="shared" si="198"/>
        <v/>
      </c>
      <c r="AC441" s="340"/>
      <c r="AD441" s="340"/>
      <c r="AE441" s="340"/>
      <c r="AF441" s="699" t="str">
        <f t="shared" si="208"/>
        <v/>
      </c>
      <c r="AG441" s="699" t="str">
        <f t="shared" si="197"/>
        <v/>
      </c>
      <c r="AH441" s="699" t="str">
        <f t="shared" si="209"/>
        <v/>
      </c>
      <c r="AI441" s="698" t="str">
        <f t="shared" si="199"/>
        <v/>
      </c>
      <c r="AJ441" s="698" t="str">
        <f t="shared" si="210"/>
        <v/>
      </c>
      <c r="AK441" s="699" t="str">
        <f t="shared" si="211"/>
        <v/>
      </c>
      <c r="AL441" s="699" t="str">
        <f t="shared" si="212"/>
        <v/>
      </c>
      <c r="AM441" s="699" t="str">
        <f t="shared" si="213"/>
        <v/>
      </c>
      <c r="AN441" s="698" t="str">
        <f t="shared" si="200"/>
        <v/>
      </c>
      <c r="AO441" s="698" t="str">
        <f t="shared" si="214"/>
        <v/>
      </c>
      <c r="AP441" s="699" t="str">
        <f t="shared" si="215"/>
        <v/>
      </c>
      <c r="AQ441" s="699" t="str">
        <f t="shared" si="216"/>
        <v/>
      </c>
      <c r="AR441" s="699" t="str">
        <f t="shared" si="217"/>
        <v/>
      </c>
      <c r="AS441" s="698" t="str">
        <f t="shared" si="201"/>
        <v/>
      </c>
      <c r="AT441" s="698" t="str">
        <f t="shared" si="191"/>
        <v/>
      </c>
      <c r="AU441" s="971"/>
      <c r="AV441" s="696"/>
      <c r="AW441" s="699" t="str">
        <f t="shared" si="192"/>
        <v/>
      </c>
      <c r="AX441" s="699" t="str">
        <f t="shared" si="193"/>
        <v/>
      </c>
      <c r="AY441" s="698" t="str">
        <f t="shared" si="194"/>
        <v/>
      </c>
      <c r="AZ441" s="698" t="str">
        <f t="shared" si="219"/>
        <v/>
      </c>
      <c r="BA441" s="971"/>
      <c r="BB441" s="699" t="str">
        <f t="shared" si="220"/>
        <v/>
      </c>
      <c r="BC441" s="699" t="str">
        <f t="shared" si="221"/>
        <v/>
      </c>
      <c r="BD441" s="699" t="str">
        <f t="shared" si="222"/>
        <v/>
      </c>
      <c r="BE441" s="698" t="str">
        <f t="shared" si="223"/>
        <v/>
      </c>
      <c r="BF441" s="698" t="str">
        <f t="shared" si="224"/>
        <v/>
      </c>
      <c r="BG441" s="971"/>
      <c r="BH441" s="971"/>
      <c r="BI441" s="971"/>
      <c r="BJ441" s="971"/>
      <c r="BK441" s="971"/>
      <c r="BL441" s="971"/>
      <c r="BM441" s="971"/>
      <c r="BN441" s="698"/>
      <c r="BO441" s="971"/>
      <c r="BP441" s="971"/>
      <c r="BQ441" s="971"/>
      <c r="BR441" s="971"/>
      <c r="BS441" s="971"/>
      <c r="BT441" s="971"/>
      <c r="BU441" s="971"/>
      <c r="BV441" s="971"/>
      <c r="BW441" s="971"/>
      <c r="BX441" s="971"/>
      <c r="BY441" s="971"/>
      <c r="BZ441" s="971"/>
    </row>
    <row r="442" spans="6:78" s="68" customFormat="1" x14ac:dyDescent="0.2">
      <c r="F442" s="340"/>
      <c r="G442" s="260"/>
      <c r="H442" s="261"/>
      <c r="I442" s="261"/>
      <c r="J442" s="260"/>
      <c r="K442" s="696">
        <f t="shared" si="218"/>
        <v>369</v>
      </c>
      <c r="L442" s="340"/>
      <c r="M442" s="340"/>
      <c r="N442" s="340"/>
      <c r="O442" s="699" t="str">
        <f t="shared" si="202"/>
        <v/>
      </c>
      <c r="P442" s="699" t="str">
        <f t="shared" si="203"/>
        <v/>
      </c>
      <c r="Q442" s="698" t="str">
        <f t="shared" si="228"/>
        <v/>
      </c>
      <c r="R442" s="698" t="str">
        <f t="shared" si="225"/>
        <v/>
      </c>
      <c r="S442" s="699" t="str">
        <f t="shared" si="204"/>
        <v/>
      </c>
      <c r="T442" s="699" t="str">
        <f t="shared" si="205"/>
        <v/>
      </c>
      <c r="U442" s="698" t="str">
        <f t="shared" si="195"/>
        <v/>
      </c>
      <c r="V442" s="698" t="str">
        <f t="shared" si="226"/>
        <v/>
      </c>
      <c r="W442" s="699" t="str">
        <f t="shared" si="206"/>
        <v/>
      </c>
      <c r="X442" s="699" t="str">
        <f t="shared" si="207"/>
        <v/>
      </c>
      <c r="Y442" s="698" t="str">
        <f t="shared" si="196"/>
        <v/>
      </c>
      <c r="Z442" s="698" t="str">
        <f t="shared" si="227"/>
        <v/>
      </c>
      <c r="AB442" s="696" t="str">
        <f t="shared" si="198"/>
        <v/>
      </c>
      <c r="AC442" s="340"/>
      <c r="AD442" s="340"/>
      <c r="AE442" s="340"/>
      <c r="AF442" s="699" t="str">
        <f t="shared" si="208"/>
        <v/>
      </c>
      <c r="AG442" s="699" t="str">
        <f t="shared" si="197"/>
        <v/>
      </c>
      <c r="AH442" s="699" t="str">
        <f t="shared" si="209"/>
        <v/>
      </c>
      <c r="AI442" s="698" t="str">
        <f t="shared" si="199"/>
        <v/>
      </c>
      <c r="AJ442" s="698" t="str">
        <f t="shared" si="210"/>
        <v/>
      </c>
      <c r="AK442" s="699" t="str">
        <f t="shared" si="211"/>
        <v/>
      </c>
      <c r="AL442" s="699" t="str">
        <f t="shared" si="212"/>
        <v/>
      </c>
      <c r="AM442" s="699" t="str">
        <f t="shared" si="213"/>
        <v/>
      </c>
      <c r="AN442" s="698" t="str">
        <f t="shared" si="200"/>
        <v/>
      </c>
      <c r="AO442" s="698" t="str">
        <f t="shared" si="214"/>
        <v/>
      </c>
      <c r="AP442" s="699" t="str">
        <f t="shared" si="215"/>
        <v/>
      </c>
      <c r="AQ442" s="699" t="str">
        <f t="shared" si="216"/>
        <v/>
      </c>
      <c r="AR442" s="699" t="str">
        <f t="shared" si="217"/>
        <v/>
      </c>
      <c r="AS442" s="698" t="str">
        <f t="shared" si="201"/>
        <v/>
      </c>
      <c r="AT442" s="698" t="str">
        <f t="shared" ref="AT442:AT505" si="229">IFERROR((AP442+AQ442+AR442)*(1+$B$60)+$G$40+IF(MOD($K442-1,120)=0,$G$42,)+IF($B$36="havi",$B$34,)+IF($B$36="negyedéves",IF(MOD($K442-1,3)=0,$B$34,),)+IF($B$36="féléves",IF(MOD($K442-1,6)=0,$B$34,),)+IF($B$36="éves",IF(MOD($K442-1,12)=0,$B$34,),)+IF($B$68="havi",$B$66,)+IF($B$68="negyedéves",IF(MOD($K442-1,3)=0,$B$66,),)+IF($B$68="féléves",IF(MOD($K442-1,6)=0,$B$66,),)+IF($B$68="éves",IF(MOD($K442-1,12)=0,$B$66,),)-IF($K442=$C$78,$G$62*$C$81+$G$46/2,)-IF($K442=$C$79,$G$62*(1-$C$81)+$G$46/2,),"")</f>
        <v/>
      </c>
      <c r="AU442" s="971"/>
      <c r="AV442" s="696"/>
      <c r="AW442" s="699" t="str">
        <f t="shared" ref="AW442:AW505" si="230">IFERROR(IF(Q441&gt;1,PPMT($AW$71*365/360/12,$K442,$B$13,-$AY$73),""),"")</f>
        <v/>
      </c>
      <c r="AX442" s="699" t="str">
        <f t="shared" ref="AX442:AX505" si="231">IFERROR(IF(Q441&gt;1,IPMT($AW$71*365/360/12,$K442,$B$13,-$AY$73),""),"")</f>
        <v/>
      </c>
      <c r="AY442" s="698" t="str">
        <f t="shared" ref="AY442:AY505" si="232">IFERROR(AY441-AW442,"")</f>
        <v/>
      </c>
      <c r="AZ442" s="698" t="str">
        <f t="shared" si="219"/>
        <v/>
      </c>
      <c r="BA442" s="971"/>
      <c r="BB442" s="699" t="str">
        <f t="shared" si="220"/>
        <v/>
      </c>
      <c r="BC442" s="699" t="str">
        <f t="shared" si="221"/>
        <v/>
      </c>
      <c r="BD442" s="699" t="str">
        <f t="shared" si="222"/>
        <v/>
      </c>
      <c r="BE442" s="698" t="str">
        <f t="shared" si="223"/>
        <v/>
      </c>
      <c r="BF442" s="698" t="str">
        <f t="shared" si="224"/>
        <v/>
      </c>
      <c r="BG442" s="971"/>
      <c r="BH442" s="971"/>
      <c r="BI442" s="971"/>
      <c r="BJ442" s="971"/>
      <c r="BK442" s="971"/>
      <c r="BL442" s="971"/>
      <c r="BM442" s="971"/>
      <c r="BN442" s="698"/>
      <c r="BO442" s="971"/>
      <c r="BP442" s="971"/>
      <c r="BQ442" s="971"/>
      <c r="BR442" s="971"/>
      <c r="BS442" s="971"/>
      <c r="BT442" s="971"/>
      <c r="BU442" s="971"/>
      <c r="BV442" s="971"/>
      <c r="BW442" s="971"/>
      <c r="BX442" s="971"/>
      <c r="BY442" s="971"/>
      <c r="BZ442" s="971"/>
    </row>
    <row r="443" spans="6:78" s="68" customFormat="1" x14ac:dyDescent="0.2">
      <c r="F443" s="340"/>
      <c r="G443" s="260"/>
      <c r="H443" s="261"/>
      <c r="I443" s="261"/>
      <c r="J443" s="260"/>
      <c r="K443" s="696">
        <f t="shared" si="218"/>
        <v>370</v>
      </c>
      <c r="L443" s="340"/>
      <c r="M443" s="340"/>
      <c r="N443" s="340"/>
      <c r="O443" s="699" t="str">
        <f t="shared" si="202"/>
        <v/>
      </c>
      <c r="P443" s="699" t="str">
        <f t="shared" si="203"/>
        <v/>
      </c>
      <c r="Q443" s="698" t="str">
        <f t="shared" si="228"/>
        <v/>
      </c>
      <c r="R443" s="698" t="str">
        <f t="shared" si="225"/>
        <v/>
      </c>
      <c r="S443" s="699" t="str">
        <f t="shared" si="204"/>
        <v/>
      </c>
      <c r="T443" s="699" t="str">
        <f t="shared" si="205"/>
        <v/>
      </c>
      <c r="U443" s="698" t="str">
        <f t="shared" si="195"/>
        <v/>
      </c>
      <c r="V443" s="698" t="str">
        <f t="shared" si="226"/>
        <v/>
      </c>
      <c r="W443" s="699" t="str">
        <f t="shared" si="206"/>
        <v/>
      </c>
      <c r="X443" s="699" t="str">
        <f t="shared" si="207"/>
        <v/>
      </c>
      <c r="Y443" s="698" t="str">
        <f t="shared" si="196"/>
        <v/>
      </c>
      <c r="Z443" s="698" t="str">
        <f t="shared" si="227"/>
        <v/>
      </c>
      <c r="AB443" s="696" t="str">
        <f t="shared" si="198"/>
        <v/>
      </c>
      <c r="AC443" s="340"/>
      <c r="AD443" s="340"/>
      <c r="AE443" s="340"/>
      <c r="AF443" s="699" t="str">
        <f t="shared" si="208"/>
        <v/>
      </c>
      <c r="AG443" s="699" t="str">
        <f t="shared" si="197"/>
        <v/>
      </c>
      <c r="AH443" s="699" t="str">
        <f t="shared" si="209"/>
        <v/>
      </c>
      <c r="AI443" s="698" t="str">
        <f t="shared" si="199"/>
        <v/>
      </c>
      <c r="AJ443" s="698" t="str">
        <f t="shared" si="210"/>
        <v/>
      </c>
      <c r="AK443" s="699" t="str">
        <f t="shared" si="211"/>
        <v/>
      </c>
      <c r="AL443" s="699" t="str">
        <f t="shared" si="212"/>
        <v/>
      </c>
      <c r="AM443" s="699" t="str">
        <f t="shared" si="213"/>
        <v/>
      </c>
      <c r="AN443" s="698" t="str">
        <f t="shared" si="200"/>
        <v/>
      </c>
      <c r="AO443" s="698" t="str">
        <f t="shared" si="214"/>
        <v/>
      </c>
      <c r="AP443" s="699" t="str">
        <f t="shared" si="215"/>
        <v/>
      </c>
      <c r="AQ443" s="699" t="str">
        <f t="shared" si="216"/>
        <v/>
      </c>
      <c r="AR443" s="699" t="str">
        <f t="shared" si="217"/>
        <v/>
      </c>
      <c r="AS443" s="698" t="str">
        <f t="shared" si="201"/>
        <v/>
      </c>
      <c r="AT443" s="698" t="str">
        <f t="shared" si="229"/>
        <v/>
      </c>
      <c r="AU443" s="971"/>
      <c r="AV443" s="696"/>
      <c r="AW443" s="699" t="str">
        <f t="shared" si="230"/>
        <v/>
      </c>
      <c r="AX443" s="699" t="str">
        <f t="shared" si="231"/>
        <v/>
      </c>
      <c r="AY443" s="698" t="str">
        <f t="shared" si="232"/>
        <v/>
      </c>
      <c r="AZ443" s="698" t="str">
        <f t="shared" si="219"/>
        <v/>
      </c>
      <c r="BA443" s="971"/>
      <c r="BB443" s="699" t="str">
        <f t="shared" si="220"/>
        <v/>
      </c>
      <c r="BC443" s="699" t="str">
        <f t="shared" si="221"/>
        <v/>
      </c>
      <c r="BD443" s="699" t="str">
        <f t="shared" si="222"/>
        <v/>
      </c>
      <c r="BE443" s="698" t="str">
        <f t="shared" si="223"/>
        <v/>
      </c>
      <c r="BF443" s="698" t="str">
        <f t="shared" si="224"/>
        <v/>
      </c>
      <c r="BG443" s="971"/>
      <c r="BH443" s="971"/>
      <c r="BI443" s="971"/>
      <c r="BJ443" s="971"/>
      <c r="BK443" s="971"/>
      <c r="BL443" s="971"/>
      <c r="BM443" s="971"/>
      <c r="BN443" s="698"/>
      <c r="BO443" s="971"/>
      <c r="BP443" s="971"/>
      <c r="BQ443" s="971"/>
      <c r="BR443" s="971"/>
      <c r="BS443" s="971"/>
      <c r="BT443" s="971"/>
      <c r="BU443" s="971"/>
      <c r="BV443" s="971"/>
      <c r="BW443" s="971"/>
      <c r="BX443" s="971"/>
      <c r="BY443" s="971"/>
      <c r="BZ443" s="971"/>
    </row>
    <row r="444" spans="6:78" s="68" customFormat="1" x14ac:dyDescent="0.2">
      <c r="F444" s="340"/>
      <c r="G444" s="260"/>
      <c r="H444" s="261"/>
      <c r="I444" s="261"/>
      <c r="J444" s="260"/>
      <c r="K444" s="696">
        <f t="shared" si="218"/>
        <v>371</v>
      </c>
      <c r="L444" s="340"/>
      <c r="M444" s="340"/>
      <c r="N444" s="340"/>
      <c r="O444" s="699" t="str">
        <f t="shared" si="202"/>
        <v/>
      </c>
      <c r="P444" s="699" t="str">
        <f t="shared" si="203"/>
        <v/>
      </c>
      <c r="Q444" s="698" t="str">
        <f t="shared" si="228"/>
        <v/>
      </c>
      <c r="R444" s="698" t="str">
        <f t="shared" si="225"/>
        <v/>
      </c>
      <c r="S444" s="699" t="str">
        <f t="shared" si="204"/>
        <v/>
      </c>
      <c r="T444" s="699" t="str">
        <f t="shared" si="205"/>
        <v/>
      </c>
      <c r="U444" s="698" t="str">
        <f t="shared" si="195"/>
        <v/>
      </c>
      <c r="V444" s="698" t="str">
        <f t="shared" si="226"/>
        <v/>
      </c>
      <c r="W444" s="699" t="str">
        <f t="shared" si="206"/>
        <v/>
      </c>
      <c r="X444" s="699" t="str">
        <f t="shared" si="207"/>
        <v/>
      </c>
      <c r="Y444" s="698" t="str">
        <f t="shared" si="196"/>
        <v/>
      </c>
      <c r="Z444" s="698" t="str">
        <f t="shared" si="227"/>
        <v/>
      </c>
      <c r="AB444" s="696" t="str">
        <f t="shared" si="198"/>
        <v/>
      </c>
      <c r="AC444" s="340"/>
      <c r="AD444" s="340"/>
      <c r="AE444" s="340"/>
      <c r="AF444" s="699" t="str">
        <f t="shared" si="208"/>
        <v/>
      </c>
      <c r="AG444" s="699" t="str">
        <f t="shared" si="197"/>
        <v/>
      </c>
      <c r="AH444" s="699" t="str">
        <f t="shared" si="209"/>
        <v/>
      </c>
      <c r="AI444" s="698" t="str">
        <f t="shared" si="199"/>
        <v/>
      </c>
      <c r="AJ444" s="698" t="str">
        <f t="shared" si="210"/>
        <v/>
      </c>
      <c r="AK444" s="699" t="str">
        <f t="shared" si="211"/>
        <v/>
      </c>
      <c r="AL444" s="699" t="str">
        <f t="shared" si="212"/>
        <v/>
      </c>
      <c r="AM444" s="699" t="str">
        <f t="shared" si="213"/>
        <v/>
      </c>
      <c r="AN444" s="698" t="str">
        <f t="shared" si="200"/>
        <v/>
      </c>
      <c r="AO444" s="698" t="str">
        <f t="shared" si="214"/>
        <v/>
      </c>
      <c r="AP444" s="699" t="str">
        <f t="shared" si="215"/>
        <v/>
      </c>
      <c r="AQ444" s="699" t="str">
        <f t="shared" si="216"/>
        <v/>
      </c>
      <c r="AR444" s="699" t="str">
        <f t="shared" si="217"/>
        <v/>
      </c>
      <c r="AS444" s="698" t="str">
        <f t="shared" si="201"/>
        <v/>
      </c>
      <c r="AT444" s="698" t="str">
        <f t="shared" si="229"/>
        <v/>
      </c>
      <c r="AU444" s="971"/>
      <c r="AV444" s="696"/>
      <c r="AW444" s="699" t="str">
        <f t="shared" si="230"/>
        <v/>
      </c>
      <c r="AX444" s="699" t="str">
        <f t="shared" si="231"/>
        <v/>
      </c>
      <c r="AY444" s="698" t="str">
        <f t="shared" si="232"/>
        <v/>
      </c>
      <c r="AZ444" s="698" t="str">
        <f t="shared" si="219"/>
        <v/>
      </c>
      <c r="BA444" s="971"/>
      <c r="BB444" s="699" t="str">
        <f t="shared" si="220"/>
        <v/>
      </c>
      <c r="BC444" s="699" t="str">
        <f t="shared" si="221"/>
        <v/>
      </c>
      <c r="BD444" s="699" t="str">
        <f t="shared" si="222"/>
        <v/>
      </c>
      <c r="BE444" s="698" t="str">
        <f t="shared" si="223"/>
        <v/>
      </c>
      <c r="BF444" s="698" t="str">
        <f t="shared" si="224"/>
        <v/>
      </c>
      <c r="BG444" s="971"/>
      <c r="BH444" s="971"/>
      <c r="BI444" s="971"/>
      <c r="BJ444" s="971"/>
      <c r="BK444" s="971"/>
      <c r="BL444" s="971"/>
      <c r="BM444" s="971"/>
      <c r="BN444" s="698"/>
      <c r="BO444" s="971"/>
      <c r="BP444" s="971"/>
      <c r="BQ444" s="971"/>
      <c r="BR444" s="971"/>
      <c r="BS444" s="971"/>
      <c r="BT444" s="971"/>
      <c r="BU444" s="971"/>
      <c r="BV444" s="971"/>
      <c r="BW444" s="971"/>
      <c r="BX444" s="971"/>
      <c r="BY444" s="971"/>
      <c r="BZ444" s="971"/>
    </row>
    <row r="445" spans="6:78" s="68" customFormat="1" x14ac:dyDescent="0.2">
      <c r="F445" s="340"/>
      <c r="G445" s="260"/>
      <c r="H445" s="261"/>
      <c r="I445" s="261"/>
      <c r="J445" s="260"/>
      <c r="K445" s="696">
        <f t="shared" si="218"/>
        <v>372</v>
      </c>
      <c r="L445" s="340"/>
      <c r="M445" s="340"/>
      <c r="N445" s="340"/>
      <c r="O445" s="699" t="str">
        <f t="shared" si="202"/>
        <v/>
      </c>
      <c r="P445" s="699" t="str">
        <f t="shared" si="203"/>
        <v/>
      </c>
      <c r="Q445" s="698" t="str">
        <f t="shared" si="228"/>
        <v/>
      </c>
      <c r="R445" s="698" t="str">
        <f t="shared" si="225"/>
        <v/>
      </c>
      <c r="S445" s="699" t="str">
        <f t="shared" si="204"/>
        <v/>
      </c>
      <c r="T445" s="699" t="str">
        <f t="shared" si="205"/>
        <v/>
      </c>
      <c r="U445" s="698" t="str">
        <f t="shared" si="195"/>
        <v/>
      </c>
      <c r="V445" s="698" t="str">
        <f t="shared" si="226"/>
        <v/>
      </c>
      <c r="W445" s="699" t="str">
        <f t="shared" si="206"/>
        <v/>
      </c>
      <c r="X445" s="699" t="str">
        <f t="shared" si="207"/>
        <v/>
      </c>
      <c r="Y445" s="698" t="str">
        <f t="shared" si="196"/>
        <v/>
      </c>
      <c r="Z445" s="698" t="str">
        <f t="shared" si="227"/>
        <v/>
      </c>
      <c r="AB445" s="696" t="str">
        <f t="shared" si="198"/>
        <v/>
      </c>
      <c r="AC445" s="340"/>
      <c r="AD445" s="340"/>
      <c r="AE445" s="340"/>
      <c r="AF445" s="699" t="str">
        <f t="shared" si="208"/>
        <v/>
      </c>
      <c r="AG445" s="699" t="str">
        <f t="shared" si="197"/>
        <v/>
      </c>
      <c r="AH445" s="699" t="str">
        <f t="shared" si="209"/>
        <v/>
      </c>
      <c r="AI445" s="698" t="str">
        <f t="shared" si="199"/>
        <v/>
      </c>
      <c r="AJ445" s="698" t="str">
        <f t="shared" si="210"/>
        <v/>
      </c>
      <c r="AK445" s="699" t="str">
        <f t="shared" si="211"/>
        <v/>
      </c>
      <c r="AL445" s="699" t="str">
        <f t="shared" si="212"/>
        <v/>
      </c>
      <c r="AM445" s="699" t="str">
        <f t="shared" si="213"/>
        <v/>
      </c>
      <c r="AN445" s="698" t="str">
        <f t="shared" si="200"/>
        <v/>
      </c>
      <c r="AO445" s="698" t="str">
        <f t="shared" si="214"/>
        <v/>
      </c>
      <c r="AP445" s="699" t="str">
        <f t="shared" si="215"/>
        <v/>
      </c>
      <c r="AQ445" s="699" t="str">
        <f t="shared" si="216"/>
        <v/>
      </c>
      <c r="AR445" s="699" t="str">
        <f t="shared" si="217"/>
        <v/>
      </c>
      <c r="AS445" s="698" t="str">
        <f t="shared" si="201"/>
        <v/>
      </c>
      <c r="AT445" s="698" t="str">
        <f t="shared" si="229"/>
        <v/>
      </c>
      <c r="AU445" s="971"/>
      <c r="AV445" s="696"/>
      <c r="AW445" s="699" t="str">
        <f t="shared" si="230"/>
        <v/>
      </c>
      <c r="AX445" s="699" t="str">
        <f t="shared" si="231"/>
        <v/>
      </c>
      <c r="AY445" s="698" t="str">
        <f t="shared" si="232"/>
        <v/>
      </c>
      <c r="AZ445" s="698" t="str">
        <f t="shared" si="219"/>
        <v/>
      </c>
      <c r="BA445" s="971"/>
      <c r="BB445" s="699" t="str">
        <f t="shared" si="220"/>
        <v/>
      </c>
      <c r="BC445" s="699" t="str">
        <f t="shared" si="221"/>
        <v/>
      </c>
      <c r="BD445" s="699" t="str">
        <f t="shared" si="222"/>
        <v/>
      </c>
      <c r="BE445" s="698" t="str">
        <f t="shared" si="223"/>
        <v/>
      </c>
      <c r="BF445" s="698" t="str">
        <f t="shared" si="224"/>
        <v/>
      </c>
      <c r="BG445" s="971"/>
      <c r="BH445" s="971"/>
      <c r="BI445" s="971"/>
      <c r="BJ445" s="971"/>
      <c r="BK445" s="971"/>
      <c r="BL445" s="971"/>
      <c r="BM445" s="971"/>
      <c r="BN445" s="698"/>
      <c r="BO445" s="971"/>
      <c r="BP445" s="971"/>
      <c r="BQ445" s="971"/>
      <c r="BR445" s="971"/>
      <c r="BS445" s="971"/>
      <c r="BT445" s="971"/>
      <c r="BU445" s="971"/>
      <c r="BV445" s="971"/>
      <c r="BW445" s="971"/>
      <c r="BX445" s="971"/>
      <c r="BY445" s="971"/>
      <c r="BZ445" s="971"/>
    </row>
    <row r="446" spans="6:78" s="68" customFormat="1" x14ac:dyDescent="0.2">
      <c r="F446" s="340"/>
      <c r="G446" s="260"/>
      <c r="H446" s="261"/>
      <c r="I446" s="261"/>
      <c r="J446" s="260"/>
      <c r="K446" s="696">
        <f t="shared" si="218"/>
        <v>373</v>
      </c>
      <c r="L446" s="340"/>
      <c r="M446" s="340"/>
      <c r="N446" s="340"/>
      <c r="O446" s="699" t="str">
        <f t="shared" si="202"/>
        <v/>
      </c>
      <c r="P446" s="699" t="str">
        <f t="shared" si="203"/>
        <v/>
      </c>
      <c r="Q446" s="698" t="str">
        <f t="shared" si="228"/>
        <v/>
      </c>
      <c r="R446" s="698" t="str">
        <f t="shared" si="225"/>
        <v/>
      </c>
      <c r="S446" s="699" t="str">
        <f t="shared" si="204"/>
        <v/>
      </c>
      <c r="T446" s="699" t="str">
        <f t="shared" si="205"/>
        <v/>
      </c>
      <c r="U446" s="698" t="str">
        <f t="shared" si="195"/>
        <v/>
      </c>
      <c r="V446" s="698" t="str">
        <f t="shared" si="226"/>
        <v/>
      </c>
      <c r="W446" s="699" t="str">
        <f t="shared" si="206"/>
        <v/>
      </c>
      <c r="X446" s="699" t="str">
        <f t="shared" si="207"/>
        <v/>
      </c>
      <c r="Y446" s="698" t="str">
        <f t="shared" si="196"/>
        <v/>
      </c>
      <c r="Z446" s="698" t="str">
        <f t="shared" si="227"/>
        <v/>
      </c>
      <c r="AB446" s="696" t="str">
        <f t="shared" si="198"/>
        <v/>
      </c>
      <c r="AC446" s="340"/>
      <c r="AD446" s="340"/>
      <c r="AE446" s="340"/>
      <c r="AF446" s="699" t="str">
        <f t="shared" si="208"/>
        <v/>
      </c>
      <c r="AG446" s="699" t="str">
        <f t="shared" si="197"/>
        <v/>
      </c>
      <c r="AH446" s="699" t="str">
        <f t="shared" si="209"/>
        <v/>
      </c>
      <c r="AI446" s="698" t="str">
        <f t="shared" si="199"/>
        <v/>
      </c>
      <c r="AJ446" s="698" t="str">
        <f t="shared" si="210"/>
        <v/>
      </c>
      <c r="AK446" s="699" t="str">
        <f t="shared" si="211"/>
        <v/>
      </c>
      <c r="AL446" s="699" t="str">
        <f t="shared" si="212"/>
        <v/>
      </c>
      <c r="AM446" s="699" t="str">
        <f t="shared" si="213"/>
        <v/>
      </c>
      <c r="AN446" s="698" t="str">
        <f t="shared" si="200"/>
        <v/>
      </c>
      <c r="AO446" s="698" t="str">
        <f t="shared" si="214"/>
        <v/>
      </c>
      <c r="AP446" s="699" t="str">
        <f t="shared" si="215"/>
        <v/>
      </c>
      <c r="AQ446" s="699" t="str">
        <f t="shared" si="216"/>
        <v/>
      </c>
      <c r="AR446" s="699" t="str">
        <f t="shared" si="217"/>
        <v/>
      </c>
      <c r="AS446" s="698" t="str">
        <f t="shared" si="201"/>
        <v/>
      </c>
      <c r="AT446" s="698" t="str">
        <f t="shared" si="229"/>
        <v/>
      </c>
      <c r="AU446" s="971"/>
      <c r="AV446" s="696"/>
      <c r="AW446" s="699" t="str">
        <f t="shared" si="230"/>
        <v/>
      </c>
      <c r="AX446" s="699" t="str">
        <f t="shared" si="231"/>
        <v/>
      </c>
      <c r="AY446" s="698" t="str">
        <f t="shared" si="232"/>
        <v/>
      </c>
      <c r="AZ446" s="698" t="str">
        <f t="shared" si="219"/>
        <v/>
      </c>
      <c r="BA446" s="971"/>
      <c r="BB446" s="699" t="str">
        <f t="shared" si="220"/>
        <v/>
      </c>
      <c r="BC446" s="699" t="str">
        <f t="shared" si="221"/>
        <v/>
      </c>
      <c r="BD446" s="699" t="str">
        <f t="shared" si="222"/>
        <v/>
      </c>
      <c r="BE446" s="698" t="str">
        <f t="shared" si="223"/>
        <v/>
      </c>
      <c r="BF446" s="698" t="str">
        <f t="shared" si="224"/>
        <v/>
      </c>
      <c r="BG446" s="971"/>
      <c r="BH446" s="971"/>
      <c r="BI446" s="971"/>
      <c r="BJ446" s="971"/>
      <c r="BK446" s="971"/>
      <c r="BL446" s="971"/>
      <c r="BM446" s="971"/>
      <c r="BN446" s="698"/>
      <c r="BO446" s="971"/>
      <c r="BP446" s="971"/>
      <c r="BQ446" s="971"/>
      <c r="BR446" s="971"/>
      <c r="BS446" s="971"/>
      <c r="BT446" s="971"/>
      <c r="BU446" s="971"/>
      <c r="BV446" s="971"/>
      <c r="BW446" s="971"/>
      <c r="BX446" s="971"/>
      <c r="BY446" s="971"/>
      <c r="BZ446" s="971"/>
    </row>
    <row r="447" spans="6:78" s="68" customFormat="1" x14ac:dyDescent="0.2">
      <c r="F447" s="340"/>
      <c r="G447" s="260"/>
      <c r="H447" s="261"/>
      <c r="I447" s="261"/>
      <c r="J447" s="260"/>
      <c r="K447" s="696">
        <f t="shared" si="218"/>
        <v>374</v>
      </c>
      <c r="L447" s="340"/>
      <c r="M447" s="340"/>
      <c r="N447" s="340"/>
      <c r="O447" s="699" t="str">
        <f t="shared" si="202"/>
        <v/>
      </c>
      <c r="P447" s="699" t="str">
        <f t="shared" si="203"/>
        <v/>
      </c>
      <c r="Q447" s="698" t="str">
        <f t="shared" si="228"/>
        <v/>
      </c>
      <c r="R447" s="698" t="str">
        <f t="shared" si="225"/>
        <v/>
      </c>
      <c r="S447" s="699" t="str">
        <f t="shared" si="204"/>
        <v/>
      </c>
      <c r="T447" s="699" t="str">
        <f t="shared" si="205"/>
        <v/>
      </c>
      <c r="U447" s="698" t="str">
        <f t="shared" si="195"/>
        <v/>
      </c>
      <c r="V447" s="698" t="str">
        <f t="shared" si="226"/>
        <v/>
      </c>
      <c r="W447" s="699" t="str">
        <f t="shared" si="206"/>
        <v/>
      </c>
      <c r="X447" s="699" t="str">
        <f t="shared" si="207"/>
        <v/>
      </c>
      <c r="Y447" s="698" t="str">
        <f t="shared" si="196"/>
        <v/>
      </c>
      <c r="Z447" s="698" t="str">
        <f t="shared" si="227"/>
        <v/>
      </c>
      <c r="AB447" s="696" t="str">
        <f t="shared" si="198"/>
        <v/>
      </c>
      <c r="AC447" s="340"/>
      <c r="AD447" s="340"/>
      <c r="AE447" s="340"/>
      <c r="AF447" s="699" t="str">
        <f t="shared" si="208"/>
        <v/>
      </c>
      <c r="AG447" s="699" t="str">
        <f t="shared" si="197"/>
        <v/>
      </c>
      <c r="AH447" s="699" t="str">
        <f t="shared" si="209"/>
        <v/>
      </c>
      <c r="AI447" s="698" t="str">
        <f t="shared" si="199"/>
        <v/>
      </c>
      <c r="AJ447" s="698" t="str">
        <f t="shared" si="210"/>
        <v/>
      </c>
      <c r="AK447" s="699" t="str">
        <f t="shared" si="211"/>
        <v/>
      </c>
      <c r="AL447" s="699" t="str">
        <f t="shared" si="212"/>
        <v/>
      </c>
      <c r="AM447" s="699" t="str">
        <f t="shared" si="213"/>
        <v/>
      </c>
      <c r="AN447" s="698" t="str">
        <f t="shared" si="200"/>
        <v/>
      </c>
      <c r="AO447" s="698" t="str">
        <f t="shared" si="214"/>
        <v/>
      </c>
      <c r="AP447" s="699" t="str">
        <f t="shared" si="215"/>
        <v/>
      </c>
      <c r="AQ447" s="699" t="str">
        <f t="shared" si="216"/>
        <v/>
      </c>
      <c r="AR447" s="699" t="str">
        <f t="shared" si="217"/>
        <v/>
      </c>
      <c r="AS447" s="698" t="str">
        <f t="shared" si="201"/>
        <v/>
      </c>
      <c r="AT447" s="698" t="str">
        <f t="shared" si="229"/>
        <v/>
      </c>
      <c r="AU447" s="971"/>
      <c r="AV447" s="696"/>
      <c r="AW447" s="699" t="str">
        <f t="shared" si="230"/>
        <v/>
      </c>
      <c r="AX447" s="699" t="str">
        <f t="shared" si="231"/>
        <v/>
      </c>
      <c r="AY447" s="698" t="str">
        <f t="shared" si="232"/>
        <v/>
      </c>
      <c r="AZ447" s="698" t="str">
        <f t="shared" si="219"/>
        <v/>
      </c>
      <c r="BA447" s="971"/>
      <c r="BB447" s="699" t="str">
        <f t="shared" si="220"/>
        <v/>
      </c>
      <c r="BC447" s="699" t="str">
        <f t="shared" si="221"/>
        <v/>
      </c>
      <c r="BD447" s="699" t="str">
        <f t="shared" si="222"/>
        <v/>
      </c>
      <c r="BE447" s="698" t="str">
        <f t="shared" si="223"/>
        <v/>
      </c>
      <c r="BF447" s="698" t="str">
        <f t="shared" si="224"/>
        <v/>
      </c>
      <c r="BG447" s="971"/>
      <c r="BH447" s="971"/>
      <c r="BI447" s="971"/>
      <c r="BJ447" s="971"/>
      <c r="BK447" s="971"/>
      <c r="BL447" s="971"/>
      <c r="BM447" s="971"/>
      <c r="BN447" s="698"/>
      <c r="BO447" s="971"/>
      <c r="BP447" s="971"/>
      <c r="BQ447" s="971"/>
      <c r="BR447" s="971"/>
      <c r="BS447" s="971"/>
      <c r="BT447" s="971"/>
      <c r="BU447" s="971"/>
      <c r="BV447" s="971"/>
      <c r="BW447" s="971"/>
      <c r="BX447" s="971"/>
      <c r="BY447" s="971"/>
      <c r="BZ447" s="971"/>
    </row>
    <row r="448" spans="6:78" s="68" customFormat="1" x14ac:dyDescent="0.2">
      <c r="F448" s="340"/>
      <c r="G448" s="260"/>
      <c r="H448" s="261"/>
      <c r="I448" s="261"/>
      <c r="J448" s="260"/>
      <c r="K448" s="696">
        <f t="shared" si="218"/>
        <v>375</v>
      </c>
      <c r="L448" s="340"/>
      <c r="M448" s="340"/>
      <c r="N448" s="340"/>
      <c r="O448" s="699" t="str">
        <f t="shared" si="202"/>
        <v/>
      </c>
      <c r="P448" s="699" t="str">
        <f t="shared" si="203"/>
        <v/>
      </c>
      <c r="Q448" s="698" t="str">
        <f t="shared" si="228"/>
        <v/>
      </c>
      <c r="R448" s="698" t="str">
        <f t="shared" si="225"/>
        <v/>
      </c>
      <c r="S448" s="699" t="str">
        <f t="shared" si="204"/>
        <v/>
      </c>
      <c r="T448" s="699" t="str">
        <f t="shared" si="205"/>
        <v/>
      </c>
      <c r="U448" s="698" t="str">
        <f t="shared" si="195"/>
        <v/>
      </c>
      <c r="V448" s="698" t="str">
        <f t="shared" si="226"/>
        <v/>
      </c>
      <c r="W448" s="699" t="str">
        <f t="shared" si="206"/>
        <v/>
      </c>
      <c r="X448" s="699" t="str">
        <f t="shared" si="207"/>
        <v/>
      </c>
      <c r="Y448" s="698" t="str">
        <f t="shared" si="196"/>
        <v/>
      </c>
      <c r="Z448" s="698" t="str">
        <f t="shared" si="227"/>
        <v/>
      </c>
      <c r="AB448" s="696" t="str">
        <f t="shared" si="198"/>
        <v/>
      </c>
      <c r="AC448" s="340"/>
      <c r="AD448" s="340"/>
      <c r="AE448" s="340"/>
      <c r="AF448" s="699" t="str">
        <f t="shared" si="208"/>
        <v/>
      </c>
      <c r="AG448" s="699" t="str">
        <f t="shared" si="197"/>
        <v/>
      </c>
      <c r="AH448" s="699" t="str">
        <f t="shared" si="209"/>
        <v/>
      </c>
      <c r="AI448" s="698" t="str">
        <f t="shared" si="199"/>
        <v/>
      </c>
      <c r="AJ448" s="698" t="str">
        <f t="shared" si="210"/>
        <v/>
      </c>
      <c r="AK448" s="699" t="str">
        <f t="shared" si="211"/>
        <v/>
      </c>
      <c r="AL448" s="699" t="str">
        <f t="shared" si="212"/>
        <v/>
      </c>
      <c r="AM448" s="699" t="str">
        <f t="shared" si="213"/>
        <v/>
      </c>
      <c r="AN448" s="698" t="str">
        <f t="shared" si="200"/>
        <v/>
      </c>
      <c r="AO448" s="698" t="str">
        <f t="shared" si="214"/>
        <v/>
      </c>
      <c r="AP448" s="699" t="str">
        <f t="shared" si="215"/>
        <v/>
      </c>
      <c r="AQ448" s="699" t="str">
        <f t="shared" si="216"/>
        <v/>
      </c>
      <c r="AR448" s="699" t="str">
        <f t="shared" si="217"/>
        <v/>
      </c>
      <c r="AS448" s="698" t="str">
        <f t="shared" si="201"/>
        <v/>
      </c>
      <c r="AT448" s="698" t="str">
        <f t="shared" si="229"/>
        <v/>
      </c>
      <c r="AU448" s="971"/>
      <c r="AV448" s="696"/>
      <c r="AW448" s="699" t="str">
        <f t="shared" si="230"/>
        <v/>
      </c>
      <c r="AX448" s="699" t="str">
        <f t="shared" si="231"/>
        <v/>
      </c>
      <c r="AY448" s="698" t="str">
        <f t="shared" si="232"/>
        <v/>
      </c>
      <c r="AZ448" s="698" t="str">
        <f t="shared" si="219"/>
        <v/>
      </c>
      <c r="BA448" s="971"/>
      <c r="BB448" s="699" t="str">
        <f t="shared" si="220"/>
        <v/>
      </c>
      <c r="BC448" s="699" t="str">
        <f t="shared" si="221"/>
        <v/>
      </c>
      <c r="BD448" s="699" t="str">
        <f t="shared" si="222"/>
        <v/>
      </c>
      <c r="BE448" s="698" t="str">
        <f t="shared" si="223"/>
        <v/>
      </c>
      <c r="BF448" s="698" t="str">
        <f t="shared" si="224"/>
        <v/>
      </c>
      <c r="BG448" s="971"/>
      <c r="BH448" s="971"/>
      <c r="BI448" s="971"/>
      <c r="BJ448" s="971"/>
      <c r="BK448" s="971"/>
      <c r="BL448" s="971"/>
      <c r="BM448" s="971"/>
      <c r="BN448" s="698"/>
      <c r="BO448" s="971"/>
      <c r="BP448" s="971"/>
      <c r="BQ448" s="971"/>
      <c r="BR448" s="971"/>
      <c r="BS448" s="971"/>
      <c r="BT448" s="971"/>
      <c r="BU448" s="971"/>
      <c r="BV448" s="971"/>
      <c r="BW448" s="971"/>
      <c r="BX448" s="971"/>
      <c r="BY448" s="971"/>
      <c r="BZ448" s="971"/>
    </row>
    <row r="449" spans="6:78" s="68" customFormat="1" x14ac:dyDescent="0.2">
      <c r="F449" s="340"/>
      <c r="G449" s="260"/>
      <c r="H449" s="261"/>
      <c r="I449" s="261"/>
      <c r="J449" s="260"/>
      <c r="K449" s="696">
        <f t="shared" si="218"/>
        <v>376</v>
      </c>
      <c r="L449" s="340"/>
      <c r="M449" s="340"/>
      <c r="N449" s="340"/>
      <c r="O449" s="699" t="str">
        <f t="shared" si="202"/>
        <v/>
      </c>
      <c r="P449" s="699" t="str">
        <f t="shared" si="203"/>
        <v/>
      </c>
      <c r="Q449" s="698" t="str">
        <f t="shared" si="228"/>
        <v/>
      </c>
      <c r="R449" s="698" t="str">
        <f t="shared" si="225"/>
        <v/>
      </c>
      <c r="S449" s="699" t="str">
        <f t="shared" si="204"/>
        <v/>
      </c>
      <c r="T449" s="699" t="str">
        <f t="shared" si="205"/>
        <v/>
      </c>
      <c r="U449" s="698" t="str">
        <f t="shared" si="195"/>
        <v/>
      </c>
      <c r="V449" s="698" t="str">
        <f t="shared" si="226"/>
        <v/>
      </c>
      <c r="W449" s="699" t="str">
        <f t="shared" si="206"/>
        <v/>
      </c>
      <c r="X449" s="699" t="str">
        <f t="shared" si="207"/>
        <v/>
      </c>
      <c r="Y449" s="698" t="str">
        <f t="shared" si="196"/>
        <v/>
      </c>
      <c r="Z449" s="698" t="str">
        <f t="shared" si="227"/>
        <v/>
      </c>
      <c r="AB449" s="696" t="str">
        <f t="shared" si="198"/>
        <v/>
      </c>
      <c r="AC449" s="340"/>
      <c r="AD449" s="340"/>
      <c r="AE449" s="340"/>
      <c r="AF449" s="699" t="str">
        <f t="shared" si="208"/>
        <v/>
      </c>
      <c r="AG449" s="699" t="str">
        <f t="shared" si="197"/>
        <v/>
      </c>
      <c r="AH449" s="699" t="str">
        <f t="shared" si="209"/>
        <v/>
      </c>
      <c r="AI449" s="698" t="str">
        <f t="shared" si="199"/>
        <v/>
      </c>
      <c r="AJ449" s="698" t="str">
        <f t="shared" si="210"/>
        <v/>
      </c>
      <c r="AK449" s="699" t="str">
        <f t="shared" si="211"/>
        <v/>
      </c>
      <c r="AL449" s="699" t="str">
        <f t="shared" si="212"/>
        <v/>
      </c>
      <c r="AM449" s="699" t="str">
        <f t="shared" si="213"/>
        <v/>
      </c>
      <c r="AN449" s="698" t="str">
        <f t="shared" si="200"/>
        <v/>
      </c>
      <c r="AO449" s="698" t="str">
        <f t="shared" si="214"/>
        <v/>
      </c>
      <c r="AP449" s="699" t="str">
        <f t="shared" si="215"/>
        <v/>
      </c>
      <c r="AQ449" s="699" t="str">
        <f t="shared" si="216"/>
        <v/>
      </c>
      <c r="AR449" s="699" t="str">
        <f t="shared" si="217"/>
        <v/>
      </c>
      <c r="AS449" s="698" t="str">
        <f t="shared" si="201"/>
        <v/>
      </c>
      <c r="AT449" s="698" t="str">
        <f t="shared" si="229"/>
        <v/>
      </c>
      <c r="AU449" s="971"/>
      <c r="AV449" s="696"/>
      <c r="AW449" s="699" t="str">
        <f t="shared" si="230"/>
        <v/>
      </c>
      <c r="AX449" s="699" t="str">
        <f t="shared" si="231"/>
        <v/>
      </c>
      <c r="AY449" s="698" t="str">
        <f t="shared" si="232"/>
        <v/>
      </c>
      <c r="AZ449" s="698" t="str">
        <f t="shared" si="219"/>
        <v/>
      </c>
      <c r="BA449" s="971"/>
      <c r="BB449" s="699" t="str">
        <f t="shared" si="220"/>
        <v/>
      </c>
      <c r="BC449" s="699" t="str">
        <f t="shared" si="221"/>
        <v/>
      </c>
      <c r="BD449" s="699" t="str">
        <f t="shared" si="222"/>
        <v/>
      </c>
      <c r="BE449" s="698" t="str">
        <f t="shared" si="223"/>
        <v/>
      </c>
      <c r="BF449" s="698" t="str">
        <f t="shared" si="224"/>
        <v/>
      </c>
      <c r="BG449" s="971"/>
      <c r="BH449" s="971"/>
      <c r="BI449" s="971"/>
      <c r="BJ449" s="971"/>
      <c r="BK449" s="971"/>
      <c r="BL449" s="971"/>
      <c r="BM449" s="971"/>
      <c r="BN449" s="698"/>
      <c r="BO449" s="971"/>
      <c r="BP449" s="971"/>
      <c r="BQ449" s="971"/>
      <c r="BR449" s="971"/>
      <c r="BS449" s="971"/>
      <c r="BT449" s="971"/>
      <c r="BU449" s="971"/>
      <c r="BV449" s="971"/>
      <c r="BW449" s="971"/>
      <c r="BX449" s="971"/>
      <c r="BY449" s="971"/>
      <c r="BZ449" s="971"/>
    </row>
    <row r="450" spans="6:78" s="68" customFormat="1" x14ac:dyDescent="0.2">
      <c r="F450" s="340"/>
      <c r="G450" s="260"/>
      <c r="H450" s="261"/>
      <c r="I450" s="261"/>
      <c r="J450" s="260"/>
      <c r="K450" s="696">
        <f t="shared" si="218"/>
        <v>377</v>
      </c>
      <c r="L450" s="340"/>
      <c r="M450" s="340"/>
      <c r="N450" s="340"/>
      <c r="O450" s="699" t="str">
        <f t="shared" si="202"/>
        <v/>
      </c>
      <c r="P450" s="699" t="str">
        <f t="shared" si="203"/>
        <v/>
      </c>
      <c r="Q450" s="698" t="str">
        <f t="shared" si="228"/>
        <v/>
      </c>
      <c r="R450" s="698" t="str">
        <f t="shared" si="225"/>
        <v/>
      </c>
      <c r="S450" s="699" t="str">
        <f t="shared" si="204"/>
        <v/>
      </c>
      <c r="T450" s="699" t="str">
        <f t="shared" si="205"/>
        <v/>
      </c>
      <c r="U450" s="698" t="str">
        <f t="shared" si="195"/>
        <v/>
      </c>
      <c r="V450" s="698" t="str">
        <f t="shared" si="226"/>
        <v/>
      </c>
      <c r="W450" s="699" t="str">
        <f t="shared" si="206"/>
        <v/>
      </c>
      <c r="X450" s="699" t="str">
        <f t="shared" si="207"/>
        <v/>
      </c>
      <c r="Y450" s="698" t="str">
        <f t="shared" si="196"/>
        <v/>
      </c>
      <c r="Z450" s="698" t="str">
        <f t="shared" si="227"/>
        <v/>
      </c>
      <c r="AB450" s="696" t="str">
        <f t="shared" si="198"/>
        <v/>
      </c>
      <c r="AC450" s="340"/>
      <c r="AD450" s="340"/>
      <c r="AE450" s="340"/>
      <c r="AF450" s="699" t="str">
        <f t="shared" si="208"/>
        <v/>
      </c>
      <c r="AG450" s="699" t="str">
        <f t="shared" si="197"/>
        <v/>
      </c>
      <c r="AH450" s="699" t="str">
        <f t="shared" si="209"/>
        <v/>
      </c>
      <c r="AI450" s="698" t="str">
        <f t="shared" si="199"/>
        <v/>
      </c>
      <c r="AJ450" s="698" t="str">
        <f t="shared" si="210"/>
        <v/>
      </c>
      <c r="AK450" s="699" t="str">
        <f t="shared" si="211"/>
        <v/>
      </c>
      <c r="AL450" s="699" t="str">
        <f t="shared" si="212"/>
        <v/>
      </c>
      <c r="AM450" s="699" t="str">
        <f t="shared" si="213"/>
        <v/>
      </c>
      <c r="AN450" s="698" t="str">
        <f t="shared" si="200"/>
        <v/>
      </c>
      <c r="AO450" s="698" t="str">
        <f t="shared" si="214"/>
        <v/>
      </c>
      <c r="AP450" s="699" t="str">
        <f t="shared" si="215"/>
        <v/>
      </c>
      <c r="AQ450" s="699" t="str">
        <f t="shared" si="216"/>
        <v/>
      </c>
      <c r="AR450" s="699" t="str">
        <f t="shared" si="217"/>
        <v/>
      </c>
      <c r="AS450" s="698" t="str">
        <f t="shared" si="201"/>
        <v/>
      </c>
      <c r="AT450" s="698" t="str">
        <f t="shared" si="229"/>
        <v/>
      </c>
      <c r="AU450" s="971"/>
      <c r="AV450" s="696"/>
      <c r="AW450" s="699" t="str">
        <f t="shared" si="230"/>
        <v/>
      </c>
      <c r="AX450" s="699" t="str">
        <f t="shared" si="231"/>
        <v/>
      </c>
      <c r="AY450" s="698" t="str">
        <f t="shared" si="232"/>
        <v/>
      </c>
      <c r="AZ450" s="698" t="str">
        <f t="shared" si="219"/>
        <v/>
      </c>
      <c r="BA450" s="971"/>
      <c r="BB450" s="699" t="str">
        <f t="shared" si="220"/>
        <v/>
      </c>
      <c r="BC450" s="699" t="str">
        <f t="shared" si="221"/>
        <v/>
      </c>
      <c r="BD450" s="699" t="str">
        <f t="shared" si="222"/>
        <v/>
      </c>
      <c r="BE450" s="698" t="str">
        <f t="shared" si="223"/>
        <v/>
      </c>
      <c r="BF450" s="698" t="str">
        <f t="shared" si="224"/>
        <v/>
      </c>
      <c r="BG450" s="971"/>
      <c r="BH450" s="971"/>
      <c r="BI450" s="971"/>
      <c r="BJ450" s="971"/>
      <c r="BK450" s="971"/>
      <c r="BL450" s="971"/>
      <c r="BM450" s="971"/>
      <c r="BN450" s="698"/>
      <c r="BO450" s="971"/>
      <c r="BP450" s="971"/>
      <c r="BQ450" s="971"/>
      <c r="BR450" s="971"/>
      <c r="BS450" s="971"/>
      <c r="BT450" s="971"/>
      <c r="BU450" s="971"/>
      <c r="BV450" s="971"/>
      <c r="BW450" s="971"/>
      <c r="BX450" s="971"/>
      <c r="BY450" s="971"/>
      <c r="BZ450" s="971"/>
    </row>
    <row r="451" spans="6:78" s="68" customFormat="1" x14ac:dyDescent="0.2">
      <c r="F451" s="340"/>
      <c r="G451" s="260"/>
      <c r="H451" s="261"/>
      <c r="I451" s="261"/>
      <c r="J451" s="260"/>
      <c r="K451" s="696">
        <f t="shared" si="218"/>
        <v>378</v>
      </c>
      <c r="L451" s="340"/>
      <c r="M451" s="340"/>
      <c r="N451" s="340"/>
      <c r="O451" s="699" t="str">
        <f t="shared" si="202"/>
        <v/>
      </c>
      <c r="P451" s="699" t="str">
        <f t="shared" si="203"/>
        <v/>
      </c>
      <c r="Q451" s="698" t="str">
        <f t="shared" si="228"/>
        <v/>
      </c>
      <c r="R451" s="698" t="str">
        <f t="shared" si="225"/>
        <v/>
      </c>
      <c r="S451" s="699" t="str">
        <f t="shared" si="204"/>
        <v/>
      </c>
      <c r="T451" s="699" t="str">
        <f t="shared" si="205"/>
        <v/>
      </c>
      <c r="U451" s="698" t="str">
        <f t="shared" ref="U451:U514" si="233">IFERROR(U450-S451,"")</f>
        <v/>
      </c>
      <c r="V451" s="698" t="str">
        <f t="shared" si="226"/>
        <v/>
      </c>
      <c r="W451" s="699" t="str">
        <f t="shared" si="206"/>
        <v/>
      </c>
      <c r="X451" s="699" t="str">
        <f t="shared" si="207"/>
        <v/>
      </c>
      <c r="Y451" s="698" t="str">
        <f t="shared" ref="Y451:Y514" si="234">IFERROR(Y450-W451,"")</f>
        <v/>
      </c>
      <c r="Z451" s="698" t="str">
        <f t="shared" si="227"/>
        <v/>
      </c>
      <c r="AB451" s="696" t="str">
        <f t="shared" si="198"/>
        <v/>
      </c>
      <c r="AC451" s="340"/>
      <c r="AD451" s="340"/>
      <c r="AE451" s="340"/>
      <c r="AF451" s="699" t="str">
        <f t="shared" si="208"/>
        <v/>
      </c>
      <c r="AG451" s="699" t="str">
        <f t="shared" si="197"/>
        <v/>
      </c>
      <c r="AH451" s="699" t="str">
        <f t="shared" si="209"/>
        <v/>
      </c>
      <c r="AI451" s="698" t="str">
        <f t="shared" si="199"/>
        <v/>
      </c>
      <c r="AJ451" s="698" t="str">
        <f t="shared" si="210"/>
        <v/>
      </c>
      <c r="AK451" s="699" t="str">
        <f t="shared" si="211"/>
        <v/>
      </c>
      <c r="AL451" s="699" t="str">
        <f t="shared" si="212"/>
        <v/>
      </c>
      <c r="AM451" s="699" t="str">
        <f t="shared" si="213"/>
        <v/>
      </c>
      <c r="AN451" s="698" t="str">
        <f t="shared" si="200"/>
        <v/>
      </c>
      <c r="AO451" s="698" t="str">
        <f t="shared" si="214"/>
        <v/>
      </c>
      <c r="AP451" s="699" t="str">
        <f t="shared" si="215"/>
        <v/>
      </c>
      <c r="AQ451" s="699" t="str">
        <f t="shared" si="216"/>
        <v/>
      </c>
      <c r="AR451" s="699" t="str">
        <f t="shared" si="217"/>
        <v/>
      </c>
      <c r="AS451" s="698" t="str">
        <f t="shared" si="201"/>
        <v/>
      </c>
      <c r="AT451" s="698" t="str">
        <f t="shared" si="229"/>
        <v/>
      </c>
      <c r="AU451" s="971"/>
      <c r="AV451" s="696"/>
      <c r="AW451" s="699" t="str">
        <f t="shared" si="230"/>
        <v/>
      </c>
      <c r="AX451" s="699" t="str">
        <f t="shared" si="231"/>
        <v/>
      </c>
      <c r="AY451" s="698" t="str">
        <f t="shared" si="232"/>
        <v/>
      </c>
      <c r="AZ451" s="698" t="str">
        <f t="shared" si="219"/>
        <v/>
      </c>
      <c r="BA451" s="971"/>
      <c r="BB451" s="699" t="str">
        <f t="shared" si="220"/>
        <v/>
      </c>
      <c r="BC451" s="699" t="str">
        <f t="shared" si="221"/>
        <v/>
      </c>
      <c r="BD451" s="699" t="str">
        <f t="shared" si="222"/>
        <v/>
      </c>
      <c r="BE451" s="698" t="str">
        <f t="shared" si="223"/>
        <v/>
      </c>
      <c r="BF451" s="698" t="str">
        <f t="shared" si="224"/>
        <v/>
      </c>
      <c r="BG451" s="971"/>
      <c r="BH451" s="971"/>
      <c r="BI451" s="971"/>
      <c r="BJ451" s="971"/>
      <c r="BK451" s="971"/>
      <c r="BL451" s="971"/>
      <c r="BM451" s="971"/>
      <c r="BN451" s="698"/>
      <c r="BO451" s="971"/>
      <c r="BP451" s="971"/>
      <c r="BQ451" s="971"/>
      <c r="BR451" s="971"/>
      <c r="BS451" s="971"/>
      <c r="BT451" s="971"/>
      <c r="BU451" s="971"/>
      <c r="BV451" s="971"/>
      <c r="BW451" s="971"/>
      <c r="BX451" s="971"/>
      <c r="BY451" s="971"/>
      <c r="BZ451" s="971"/>
    </row>
    <row r="452" spans="6:78" s="68" customFormat="1" x14ac:dyDescent="0.2">
      <c r="F452" s="340"/>
      <c r="G452" s="260"/>
      <c r="H452" s="261"/>
      <c r="I452" s="261"/>
      <c r="J452" s="260"/>
      <c r="K452" s="696">
        <f t="shared" si="218"/>
        <v>379</v>
      </c>
      <c r="L452" s="340"/>
      <c r="M452" s="340"/>
      <c r="N452" s="340"/>
      <c r="O452" s="699" t="str">
        <f t="shared" si="202"/>
        <v/>
      </c>
      <c r="P452" s="699" t="str">
        <f t="shared" si="203"/>
        <v/>
      </c>
      <c r="Q452" s="698" t="str">
        <f t="shared" si="228"/>
        <v/>
      </c>
      <c r="R452" s="698" t="str">
        <f t="shared" si="225"/>
        <v/>
      </c>
      <c r="S452" s="699" t="str">
        <f t="shared" si="204"/>
        <v/>
      </c>
      <c r="T452" s="699" t="str">
        <f t="shared" si="205"/>
        <v/>
      </c>
      <c r="U452" s="698" t="str">
        <f t="shared" si="233"/>
        <v/>
      </c>
      <c r="V452" s="698" t="str">
        <f t="shared" si="226"/>
        <v/>
      </c>
      <c r="W452" s="699" t="str">
        <f t="shared" si="206"/>
        <v/>
      </c>
      <c r="X452" s="699" t="str">
        <f t="shared" si="207"/>
        <v/>
      </c>
      <c r="Y452" s="698" t="str">
        <f t="shared" si="234"/>
        <v/>
      </c>
      <c r="Z452" s="698" t="str">
        <f t="shared" si="227"/>
        <v/>
      </c>
      <c r="AB452" s="696" t="str">
        <f t="shared" si="198"/>
        <v/>
      </c>
      <c r="AC452" s="340"/>
      <c r="AD452" s="340"/>
      <c r="AE452" s="340"/>
      <c r="AF452" s="699" t="str">
        <f t="shared" si="208"/>
        <v/>
      </c>
      <c r="AG452" s="699" t="str">
        <f t="shared" si="197"/>
        <v/>
      </c>
      <c r="AH452" s="699" t="str">
        <f t="shared" si="209"/>
        <v/>
      </c>
      <c r="AI452" s="698" t="str">
        <f t="shared" si="199"/>
        <v/>
      </c>
      <c r="AJ452" s="698" t="str">
        <f t="shared" si="210"/>
        <v/>
      </c>
      <c r="AK452" s="699" t="str">
        <f t="shared" si="211"/>
        <v/>
      </c>
      <c r="AL452" s="699" t="str">
        <f t="shared" si="212"/>
        <v/>
      </c>
      <c r="AM452" s="699" t="str">
        <f t="shared" si="213"/>
        <v/>
      </c>
      <c r="AN452" s="698" t="str">
        <f t="shared" si="200"/>
        <v/>
      </c>
      <c r="AO452" s="698" t="str">
        <f t="shared" si="214"/>
        <v/>
      </c>
      <c r="AP452" s="699" t="str">
        <f t="shared" si="215"/>
        <v/>
      </c>
      <c r="AQ452" s="699" t="str">
        <f t="shared" si="216"/>
        <v/>
      </c>
      <c r="AR452" s="699" t="str">
        <f t="shared" si="217"/>
        <v/>
      </c>
      <c r="AS452" s="698" t="str">
        <f t="shared" si="201"/>
        <v/>
      </c>
      <c r="AT452" s="698" t="str">
        <f t="shared" si="229"/>
        <v/>
      </c>
      <c r="AU452" s="971"/>
      <c r="AV452" s="696"/>
      <c r="AW452" s="699" t="str">
        <f t="shared" si="230"/>
        <v/>
      </c>
      <c r="AX452" s="699" t="str">
        <f t="shared" si="231"/>
        <v/>
      </c>
      <c r="AY452" s="698" t="str">
        <f t="shared" si="232"/>
        <v/>
      </c>
      <c r="AZ452" s="698" t="str">
        <f t="shared" si="219"/>
        <v/>
      </c>
      <c r="BA452" s="971"/>
      <c r="BB452" s="699" t="str">
        <f t="shared" si="220"/>
        <v/>
      </c>
      <c r="BC452" s="699" t="str">
        <f t="shared" si="221"/>
        <v/>
      </c>
      <c r="BD452" s="699" t="str">
        <f t="shared" si="222"/>
        <v/>
      </c>
      <c r="BE452" s="698" t="str">
        <f t="shared" si="223"/>
        <v/>
      </c>
      <c r="BF452" s="698" t="str">
        <f t="shared" si="224"/>
        <v/>
      </c>
      <c r="BG452" s="971"/>
      <c r="BH452" s="971"/>
      <c r="BI452" s="971"/>
      <c r="BJ452" s="971"/>
      <c r="BK452" s="971"/>
      <c r="BL452" s="971"/>
      <c r="BM452" s="971"/>
      <c r="BN452" s="698"/>
      <c r="BO452" s="971"/>
      <c r="BP452" s="971"/>
      <c r="BQ452" s="971"/>
      <c r="BR452" s="971"/>
      <c r="BS452" s="971"/>
      <c r="BT452" s="971"/>
      <c r="BU452" s="971"/>
      <c r="BV452" s="971"/>
      <c r="BW452" s="971"/>
      <c r="BX452" s="971"/>
      <c r="BY452" s="971"/>
      <c r="BZ452" s="971"/>
    </row>
    <row r="453" spans="6:78" s="68" customFormat="1" x14ac:dyDescent="0.2">
      <c r="F453" s="340"/>
      <c r="G453" s="260"/>
      <c r="H453" s="261"/>
      <c r="I453" s="261"/>
      <c r="J453" s="260"/>
      <c r="K453" s="696">
        <f t="shared" si="218"/>
        <v>380</v>
      </c>
      <c r="L453" s="340"/>
      <c r="M453" s="340"/>
      <c r="N453" s="340"/>
      <c r="O453" s="699" t="str">
        <f t="shared" si="202"/>
        <v/>
      </c>
      <c r="P453" s="699" t="str">
        <f t="shared" si="203"/>
        <v/>
      </c>
      <c r="Q453" s="698" t="str">
        <f t="shared" si="228"/>
        <v/>
      </c>
      <c r="R453" s="698" t="str">
        <f t="shared" si="225"/>
        <v/>
      </c>
      <c r="S453" s="699" t="str">
        <f t="shared" si="204"/>
        <v/>
      </c>
      <c r="T453" s="699" t="str">
        <f t="shared" si="205"/>
        <v/>
      </c>
      <c r="U453" s="698" t="str">
        <f t="shared" si="233"/>
        <v/>
      </c>
      <c r="V453" s="698" t="str">
        <f t="shared" si="226"/>
        <v/>
      </c>
      <c r="W453" s="699" t="str">
        <f t="shared" si="206"/>
        <v/>
      </c>
      <c r="X453" s="699" t="str">
        <f t="shared" si="207"/>
        <v/>
      </c>
      <c r="Y453" s="698" t="str">
        <f t="shared" si="234"/>
        <v/>
      </c>
      <c r="Z453" s="698" t="str">
        <f t="shared" si="227"/>
        <v/>
      </c>
      <c r="AB453" s="696" t="str">
        <f t="shared" si="198"/>
        <v/>
      </c>
      <c r="AC453" s="340"/>
      <c r="AD453" s="340"/>
      <c r="AE453" s="340"/>
      <c r="AF453" s="699" t="str">
        <f t="shared" si="208"/>
        <v/>
      </c>
      <c r="AG453" s="699" t="str">
        <f t="shared" si="197"/>
        <v/>
      </c>
      <c r="AH453" s="699" t="str">
        <f t="shared" si="209"/>
        <v/>
      </c>
      <c r="AI453" s="698" t="str">
        <f t="shared" si="199"/>
        <v/>
      </c>
      <c r="AJ453" s="698" t="str">
        <f t="shared" si="210"/>
        <v/>
      </c>
      <c r="AK453" s="699" t="str">
        <f t="shared" si="211"/>
        <v/>
      </c>
      <c r="AL453" s="699" t="str">
        <f t="shared" si="212"/>
        <v/>
      </c>
      <c r="AM453" s="699" t="str">
        <f t="shared" si="213"/>
        <v/>
      </c>
      <c r="AN453" s="698" t="str">
        <f t="shared" si="200"/>
        <v/>
      </c>
      <c r="AO453" s="698" t="str">
        <f t="shared" si="214"/>
        <v/>
      </c>
      <c r="AP453" s="699" t="str">
        <f t="shared" si="215"/>
        <v/>
      </c>
      <c r="AQ453" s="699" t="str">
        <f t="shared" si="216"/>
        <v/>
      </c>
      <c r="AR453" s="699" t="str">
        <f t="shared" si="217"/>
        <v/>
      </c>
      <c r="AS453" s="698" t="str">
        <f t="shared" si="201"/>
        <v/>
      </c>
      <c r="AT453" s="698" t="str">
        <f t="shared" si="229"/>
        <v/>
      </c>
      <c r="AU453" s="971"/>
      <c r="AV453" s="696"/>
      <c r="AW453" s="699" t="str">
        <f t="shared" si="230"/>
        <v/>
      </c>
      <c r="AX453" s="699" t="str">
        <f t="shared" si="231"/>
        <v/>
      </c>
      <c r="AY453" s="698" t="str">
        <f t="shared" si="232"/>
        <v/>
      </c>
      <c r="AZ453" s="698" t="str">
        <f t="shared" si="219"/>
        <v/>
      </c>
      <c r="BA453" s="971"/>
      <c r="BB453" s="699" t="str">
        <f t="shared" si="220"/>
        <v/>
      </c>
      <c r="BC453" s="699" t="str">
        <f t="shared" si="221"/>
        <v/>
      </c>
      <c r="BD453" s="699" t="str">
        <f t="shared" si="222"/>
        <v/>
      </c>
      <c r="BE453" s="698" t="str">
        <f t="shared" si="223"/>
        <v/>
      </c>
      <c r="BF453" s="698" t="str">
        <f t="shared" si="224"/>
        <v/>
      </c>
      <c r="BG453" s="971"/>
      <c r="BH453" s="971"/>
      <c r="BI453" s="971"/>
      <c r="BJ453" s="971"/>
      <c r="BK453" s="971"/>
      <c r="BL453" s="971"/>
      <c r="BM453" s="971"/>
      <c r="BN453" s="698"/>
      <c r="BO453" s="971"/>
      <c r="BP453" s="971"/>
      <c r="BQ453" s="971"/>
      <c r="BR453" s="971"/>
      <c r="BS453" s="971"/>
      <c r="BT453" s="971"/>
      <c r="BU453" s="971"/>
      <c r="BV453" s="971"/>
      <c r="BW453" s="971"/>
      <c r="BX453" s="971"/>
      <c r="BY453" s="971"/>
      <c r="BZ453" s="971"/>
    </row>
    <row r="454" spans="6:78" s="68" customFormat="1" x14ac:dyDescent="0.2">
      <c r="F454" s="340"/>
      <c r="G454" s="260"/>
      <c r="H454" s="261"/>
      <c r="I454" s="261"/>
      <c r="J454" s="260"/>
      <c r="K454" s="696">
        <f t="shared" si="218"/>
        <v>381</v>
      </c>
      <c r="L454" s="340"/>
      <c r="M454" s="340"/>
      <c r="N454" s="340"/>
      <c r="O454" s="699" t="str">
        <f t="shared" si="202"/>
        <v/>
      </c>
      <c r="P454" s="699" t="str">
        <f t="shared" si="203"/>
        <v/>
      </c>
      <c r="Q454" s="698" t="str">
        <f t="shared" si="228"/>
        <v/>
      </c>
      <c r="R454" s="698" t="str">
        <f t="shared" si="225"/>
        <v/>
      </c>
      <c r="S454" s="699" t="str">
        <f t="shared" si="204"/>
        <v/>
      </c>
      <c r="T454" s="699" t="str">
        <f t="shared" si="205"/>
        <v/>
      </c>
      <c r="U454" s="698" t="str">
        <f t="shared" si="233"/>
        <v/>
      </c>
      <c r="V454" s="698" t="str">
        <f t="shared" si="226"/>
        <v/>
      </c>
      <c r="W454" s="699" t="str">
        <f t="shared" si="206"/>
        <v/>
      </c>
      <c r="X454" s="699" t="str">
        <f t="shared" si="207"/>
        <v/>
      </c>
      <c r="Y454" s="698" t="str">
        <f t="shared" si="234"/>
        <v/>
      </c>
      <c r="Z454" s="698" t="str">
        <f t="shared" si="227"/>
        <v/>
      </c>
      <c r="AB454" s="696" t="str">
        <f t="shared" si="198"/>
        <v/>
      </c>
      <c r="AC454" s="340"/>
      <c r="AD454" s="340"/>
      <c r="AE454" s="340"/>
      <c r="AF454" s="699" t="str">
        <f t="shared" si="208"/>
        <v/>
      </c>
      <c r="AG454" s="699" t="str">
        <f t="shared" ref="AG454:AG517" si="235">IFERROR(AI453*$AC$73/12*365/360,"")</f>
        <v/>
      </c>
      <c r="AH454" s="699" t="str">
        <f t="shared" si="209"/>
        <v/>
      </c>
      <c r="AI454" s="698" t="str">
        <f t="shared" si="199"/>
        <v/>
      </c>
      <c r="AJ454" s="698" t="str">
        <f t="shared" si="210"/>
        <v/>
      </c>
      <c r="AK454" s="699" t="str">
        <f t="shared" si="211"/>
        <v/>
      </c>
      <c r="AL454" s="699" t="str">
        <f t="shared" si="212"/>
        <v/>
      </c>
      <c r="AM454" s="699" t="str">
        <f t="shared" si="213"/>
        <v/>
      </c>
      <c r="AN454" s="698" t="str">
        <f t="shared" si="200"/>
        <v/>
      </c>
      <c r="AO454" s="698" t="str">
        <f t="shared" si="214"/>
        <v/>
      </c>
      <c r="AP454" s="699" t="str">
        <f t="shared" si="215"/>
        <v/>
      </c>
      <c r="AQ454" s="699" t="str">
        <f t="shared" si="216"/>
        <v/>
      </c>
      <c r="AR454" s="699" t="str">
        <f t="shared" si="217"/>
        <v/>
      </c>
      <c r="AS454" s="698" t="str">
        <f t="shared" si="201"/>
        <v/>
      </c>
      <c r="AT454" s="698" t="str">
        <f t="shared" si="229"/>
        <v/>
      </c>
      <c r="AU454" s="971"/>
      <c r="AV454" s="696"/>
      <c r="AW454" s="699" t="str">
        <f t="shared" si="230"/>
        <v/>
      </c>
      <c r="AX454" s="699" t="str">
        <f t="shared" si="231"/>
        <v/>
      </c>
      <c r="AY454" s="698" t="str">
        <f t="shared" si="232"/>
        <v/>
      </c>
      <c r="AZ454" s="698" t="str">
        <f t="shared" si="219"/>
        <v/>
      </c>
      <c r="BA454" s="971"/>
      <c r="BB454" s="699" t="str">
        <f t="shared" si="220"/>
        <v/>
      </c>
      <c r="BC454" s="699" t="str">
        <f t="shared" si="221"/>
        <v/>
      </c>
      <c r="BD454" s="699" t="str">
        <f t="shared" si="222"/>
        <v/>
      </c>
      <c r="BE454" s="698" t="str">
        <f t="shared" si="223"/>
        <v/>
      </c>
      <c r="BF454" s="698" t="str">
        <f t="shared" si="224"/>
        <v/>
      </c>
      <c r="BG454" s="971"/>
      <c r="BH454" s="971"/>
      <c r="BI454" s="971"/>
      <c r="BJ454" s="971"/>
      <c r="BK454" s="971"/>
      <c r="BL454" s="971"/>
      <c r="BM454" s="971"/>
      <c r="BN454" s="698"/>
      <c r="BO454" s="971"/>
      <c r="BP454" s="971"/>
      <c r="BQ454" s="971"/>
      <c r="BR454" s="971"/>
      <c r="BS454" s="971"/>
      <c r="BT454" s="971"/>
      <c r="BU454" s="971"/>
      <c r="BV454" s="971"/>
      <c r="BW454" s="971"/>
      <c r="BX454" s="971"/>
      <c r="BY454" s="971"/>
      <c r="BZ454" s="971"/>
    </row>
    <row r="455" spans="6:78" s="68" customFormat="1" x14ac:dyDescent="0.2">
      <c r="F455" s="340"/>
      <c r="G455" s="260"/>
      <c r="H455" s="261"/>
      <c r="I455" s="261"/>
      <c r="J455" s="260"/>
      <c r="K455" s="696">
        <f t="shared" si="218"/>
        <v>382</v>
      </c>
      <c r="L455" s="340"/>
      <c r="M455" s="340"/>
      <c r="N455" s="340"/>
      <c r="O455" s="699" t="str">
        <f t="shared" si="202"/>
        <v/>
      </c>
      <c r="P455" s="699" t="str">
        <f t="shared" si="203"/>
        <v/>
      </c>
      <c r="Q455" s="698" t="str">
        <f t="shared" si="228"/>
        <v/>
      </c>
      <c r="R455" s="698" t="str">
        <f t="shared" si="225"/>
        <v/>
      </c>
      <c r="S455" s="699" t="str">
        <f t="shared" si="204"/>
        <v/>
      </c>
      <c r="T455" s="699" t="str">
        <f t="shared" si="205"/>
        <v/>
      </c>
      <c r="U455" s="698" t="str">
        <f t="shared" si="233"/>
        <v/>
      </c>
      <c r="V455" s="698" t="str">
        <f t="shared" si="226"/>
        <v/>
      </c>
      <c r="W455" s="699" t="str">
        <f t="shared" si="206"/>
        <v/>
      </c>
      <c r="X455" s="699" t="str">
        <f t="shared" si="207"/>
        <v/>
      </c>
      <c r="Y455" s="698" t="str">
        <f t="shared" si="234"/>
        <v/>
      </c>
      <c r="Z455" s="698" t="str">
        <f t="shared" si="227"/>
        <v/>
      </c>
      <c r="AB455" s="696" t="str">
        <f t="shared" si="198"/>
        <v/>
      </c>
      <c r="AC455" s="340"/>
      <c r="AD455" s="340"/>
      <c r="AE455" s="340"/>
      <c r="AF455" s="699" t="str">
        <f t="shared" si="208"/>
        <v/>
      </c>
      <c r="AG455" s="699" t="str">
        <f t="shared" si="235"/>
        <v/>
      </c>
      <c r="AH455" s="699" t="str">
        <f t="shared" si="209"/>
        <v/>
      </c>
      <c r="AI455" s="698" t="str">
        <f t="shared" si="199"/>
        <v/>
      </c>
      <c r="AJ455" s="698" t="str">
        <f t="shared" si="210"/>
        <v/>
      </c>
      <c r="AK455" s="699" t="str">
        <f t="shared" si="211"/>
        <v/>
      </c>
      <c r="AL455" s="699" t="str">
        <f t="shared" si="212"/>
        <v/>
      </c>
      <c r="AM455" s="699" t="str">
        <f t="shared" si="213"/>
        <v/>
      </c>
      <c r="AN455" s="698" t="str">
        <f t="shared" si="200"/>
        <v/>
      </c>
      <c r="AO455" s="698" t="str">
        <f t="shared" si="214"/>
        <v/>
      </c>
      <c r="AP455" s="699" t="str">
        <f t="shared" si="215"/>
        <v/>
      </c>
      <c r="AQ455" s="699" t="str">
        <f t="shared" si="216"/>
        <v/>
      </c>
      <c r="AR455" s="699" t="str">
        <f t="shared" si="217"/>
        <v/>
      </c>
      <c r="AS455" s="698" t="str">
        <f t="shared" si="201"/>
        <v/>
      </c>
      <c r="AT455" s="698" t="str">
        <f t="shared" si="229"/>
        <v/>
      </c>
      <c r="AU455" s="971"/>
      <c r="AV455" s="696"/>
      <c r="AW455" s="699" t="str">
        <f t="shared" si="230"/>
        <v/>
      </c>
      <c r="AX455" s="699" t="str">
        <f t="shared" si="231"/>
        <v/>
      </c>
      <c r="AY455" s="698" t="str">
        <f t="shared" si="232"/>
        <v/>
      </c>
      <c r="AZ455" s="698" t="str">
        <f t="shared" si="219"/>
        <v/>
      </c>
      <c r="BA455" s="971"/>
      <c r="BB455" s="699" t="str">
        <f t="shared" si="220"/>
        <v/>
      </c>
      <c r="BC455" s="699" t="str">
        <f t="shared" si="221"/>
        <v/>
      </c>
      <c r="BD455" s="699" t="str">
        <f t="shared" si="222"/>
        <v/>
      </c>
      <c r="BE455" s="698" t="str">
        <f t="shared" si="223"/>
        <v/>
      </c>
      <c r="BF455" s="698" t="str">
        <f t="shared" si="224"/>
        <v/>
      </c>
      <c r="BG455" s="971"/>
      <c r="BH455" s="971"/>
      <c r="BI455" s="971"/>
      <c r="BJ455" s="971"/>
      <c r="BK455" s="971"/>
      <c r="BL455" s="971"/>
      <c r="BM455" s="971"/>
      <c r="BN455" s="698"/>
      <c r="BO455" s="971"/>
      <c r="BP455" s="971"/>
      <c r="BQ455" s="971"/>
      <c r="BR455" s="971"/>
      <c r="BS455" s="971"/>
      <c r="BT455" s="971"/>
      <c r="BU455" s="971"/>
      <c r="BV455" s="971"/>
      <c r="BW455" s="971"/>
      <c r="BX455" s="971"/>
      <c r="BY455" s="971"/>
      <c r="BZ455" s="971"/>
    </row>
    <row r="456" spans="6:78" s="68" customFormat="1" x14ac:dyDescent="0.2">
      <c r="F456" s="340"/>
      <c r="G456" s="260"/>
      <c r="H456" s="261"/>
      <c r="I456" s="261"/>
      <c r="J456" s="260"/>
      <c r="K456" s="696">
        <f t="shared" si="218"/>
        <v>383</v>
      </c>
      <c r="L456" s="340"/>
      <c r="M456" s="340"/>
      <c r="N456" s="340"/>
      <c r="O456" s="699" t="str">
        <f t="shared" si="202"/>
        <v/>
      </c>
      <c r="P456" s="699" t="str">
        <f t="shared" si="203"/>
        <v/>
      </c>
      <c r="Q456" s="698" t="str">
        <f t="shared" si="228"/>
        <v/>
      </c>
      <c r="R456" s="698" t="str">
        <f t="shared" si="225"/>
        <v/>
      </c>
      <c r="S456" s="699" t="str">
        <f t="shared" si="204"/>
        <v/>
      </c>
      <c r="T456" s="699" t="str">
        <f t="shared" si="205"/>
        <v/>
      </c>
      <c r="U456" s="698" t="str">
        <f t="shared" si="233"/>
        <v/>
      </c>
      <c r="V456" s="698" t="str">
        <f t="shared" si="226"/>
        <v/>
      </c>
      <c r="W456" s="699" t="str">
        <f t="shared" si="206"/>
        <v/>
      </c>
      <c r="X456" s="699" t="str">
        <f t="shared" si="207"/>
        <v/>
      </c>
      <c r="Y456" s="698" t="str">
        <f t="shared" si="234"/>
        <v/>
      </c>
      <c r="Z456" s="698" t="str">
        <f t="shared" si="227"/>
        <v/>
      </c>
      <c r="AB456" s="696" t="str">
        <f t="shared" si="198"/>
        <v/>
      </c>
      <c r="AC456" s="340"/>
      <c r="AD456" s="340"/>
      <c r="AE456" s="340"/>
      <c r="AF456" s="699" t="str">
        <f t="shared" si="208"/>
        <v/>
      </c>
      <c r="AG456" s="699" t="str">
        <f t="shared" si="235"/>
        <v/>
      </c>
      <c r="AH456" s="699" t="str">
        <f t="shared" si="209"/>
        <v/>
      </c>
      <c r="AI456" s="698" t="str">
        <f t="shared" si="199"/>
        <v/>
      </c>
      <c r="AJ456" s="698" t="str">
        <f t="shared" si="210"/>
        <v/>
      </c>
      <c r="AK456" s="699" t="str">
        <f t="shared" si="211"/>
        <v/>
      </c>
      <c r="AL456" s="699" t="str">
        <f t="shared" si="212"/>
        <v/>
      </c>
      <c r="AM456" s="699" t="str">
        <f t="shared" si="213"/>
        <v/>
      </c>
      <c r="AN456" s="698" t="str">
        <f t="shared" si="200"/>
        <v/>
      </c>
      <c r="AO456" s="698" t="str">
        <f t="shared" si="214"/>
        <v/>
      </c>
      <c r="AP456" s="699" t="str">
        <f t="shared" si="215"/>
        <v/>
      </c>
      <c r="AQ456" s="699" t="str">
        <f t="shared" si="216"/>
        <v/>
      </c>
      <c r="AR456" s="699" t="str">
        <f t="shared" si="217"/>
        <v/>
      </c>
      <c r="AS456" s="698" t="str">
        <f t="shared" si="201"/>
        <v/>
      </c>
      <c r="AT456" s="698" t="str">
        <f t="shared" si="229"/>
        <v/>
      </c>
      <c r="AU456" s="971"/>
      <c r="AV456" s="696"/>
      <c r="AW456" s="699" t="str">
        <f t="shared" si="230"/>
        <v/>
      </c>
      <c r="AX456" s="699" t="str">
        <f t="shared" si="231"/>
        <v/>
      </c>
      <c r="AY456" s="698" t="str">
        <f t="shared" si="232"/>
        <v/>
      </c>
      <c r="AZ456" s="698" t="str">
        <f t="shared" si="219"/>
        <v/>
      </c>
      <c r="BA456" s="971"/>
      <c r="BB456" s="699" t="str">
        <f t="shared" si="220"/>
        <v/>
      </c>
      <c r="BC456" s="699" t="str">
        <f t="shared" si="221"/>
        <v/>
      </c>
      <c r="BD456" s="699" t="str">
        <f t="shared" si="222"/>
        <v/>
      </c>
      <c r="BE456" s="698" t="str">
        <f t="shared" si="223"/>
        <v/>
      </c>
      <c r="BF456" s="698" t="str">
        <f t="shared" si="224"/>
        <v/>
      </c>
      <c r="BG456" s="971"/>
      <c r="BH456" s="971"/>
      <c r="BI456" s="971"/>
      <c r="BJ456" s="971"/>
      <c r="BK456" s="971"/>
      <c r="BL456" s="971"/>
      <c r="BM456" s="971"/>
      <c r="BN456" s="698"/>
      <c r="BO456" s="971"/>
      <c r="BP456" s="971"/>
      <c r="BQ456" s="971"/>
      <c r="BR456" s="971"/>
      <c r="BS456" s="971"/>
      <c r="BT456" s="971"/>
      <c r="BU456" s="971"/>
      <c r="BV456" s="971"/>
      <c r="BW456" s="971"/>
      <c r="BX456" s="971"/>
      <c r="BY456" s="971"/>
      <c r="BZ456" s="971"/>
    </row>
    <row r="457" spans="6:78" s="68" customFormat="1" x14ac:dyDescent="0.2">
      <c r="F457" s="340"/>
      <c r="G457" s="260"/>
      <c r="H457" s="261"/>
      <c r="I457" s="261"/>
      <c r="J457" s="260"/>
      <c r="K457" s="696">
        <f t="shared" si="218"/>
        <v>384</v>
      </c>
      <c r="L457" s="340"/>
      <c r="M457" s="340"/>
      <c r="N457" s="340"/>
      <c r="O457" s="699" t="str">
        <f t="shared" si="202"/>
        <v/>
      </c>
      <c r="P457" s="699" t="str">
        <f t="shared" si="203"/>
        <v/>
      </c>
      <c r="Q457" s="698" t="str">
        <f t="shared" si="228"/>
        <v/>
      </c>
      <c r="R457" s="698" t="str">
        <f t="shared" si="225"/>
        <v/>
      </c>
      <c r="S457" s="699" t="str">
        <f t="shared" si="204"/>
        <v/>
      </c>
      <c r="T457" s="699" t="str">
        <f t="shared" si="205"/>
        <v/>
      </c>
      <c r="U457" s="698" t="str">
        <f t="shared" si="233"/>
        <v/>
      </c>
      <c r="V457" s="698" t="str">
        <f t="shared" si="226"/>
        <v/>
      </c>
      <c r="W457" s="699" t="str">
        <f t="shared" si="206"/>
        <v/>
      </c>
      <c r="X457" s="699" t="str">
        <f t="shared" si="207"/>
        <v/>
      </c>
      <c r="Y457" s="698" t="str">
        <f t="shared" si="234"/>
        <v/>
      </c>
      <c r="Z457" s="698" t="str">
        <f t="shared" si="227"/>
        <v/>
      </c>
      <c r="AB457" s="696" t="str">
        <f t="shared" ref="AB457:AB520" si="236">IF($K457&lt;=$B$13+$C$78,$K457,"")</f>
        <v/>
      </c>
      <c r="AC457" s="340"/>
      <c r="AD457" s="340"/>
      <c r="AE457" s="340"/>
      <c r="AF457" s="699" t="str">
        <f t="shared" si="208"/>
        <v/>
      </c>
      <c r="AG457" s="699" t="str">
        <f t="shared" si="235"/>
        <v/>
      </c>
      <c r="AH457" s="699" t="str">
        <f t="shared" si="209"/>
        <v/>
      </c>
      <c r="AI457" s="698" t="str">
        <f t="shared" ref="AI457:AI520" si="237">IFERROR(IF(ISNUMBER(AI456),AI456,)+IF($K457=$C$78,$G$62*$C$81,)+IF($K457=$C$79,$G$62*(1-$C$81),)-AF457,"")</f>
        <v/>
      </c>
      <c r="AJ457" s="698" t="str">
        <f t="shared" si="210"/>
        <v/>
      </c>
      <c r="AK457" s="699" t="str">
        <f t="shared" si="211"/>
        <v/>
      </c>
      <c r="AL457" s="699" t="str">
        <f t="shared" si="212"/>
        <v/>
      </c>
      <c r="AM457" s="699" t="str">
        <f t="shared" si="213"/>
        <v/>
      </c>
      <c r="AN457" s="698" t="str">
        <f t="shared" ref="AN457:AN520" si="238">IFERROR(IF(ISNUMBER(AN456),AN456,)+IF($K457=$C$78,$G$62*$C$81,)+IF($K457=$C$79,$G$62*(1-$C$81),)-AK457,"")</f>
        <v/>
      </c>
      <c r="AO457" s="698" t="str">
        <f t="shared" si="214"/>
        <v/>
      </c>
      <c r="AP457" s="699" t="str">
        <f t="shared" si="215"/>
        <v/>
      </c>
      <c r="AQ457" s="699" t="str">
        <f t="shared" si="216"/>
        <v/>
      </c>
      <c r="AR457" s="699" t="str">
        <f t="shared" si="217"/>
        <v/>
      </c>
      <c r="AS457" s="698" t="str">
        <f t="shared" ref="AS457:AS520" si="239">IFERROR(IF(ISNUMBER(AS456),AS456,)+IF($K457=$C$78,$G$62*$C$81,)+IF($K457=$C$79,$G$62*(1-$C$81),)-AP457,"")</f>
        <v/>
      </c>
      <c r="AT457" s="698" t="str">
        <f t="shared" si="229"/>
        <v/>
      </c>
      <c r="AU457" s="971"/>
      <c r="AV457" s="696"/>
      <c r="AW457" s="699" t="str">
        <f t="shared" si="230"/>
        <v/>
      </c>
      <c r="AX457" s="699" t="str">
        <f t="shared" si="231"/>
        <v/>
      </c>
      <c r="AY457" s="698" t="str">
        <f t="shared" si="232"/>
        <v/>
      </c>
      <c r="AZ457" s="698" t="str">
        <f t="shared" si="219"/>
        <v/>
      </c>
      <c r="BA457" s="971"/>
      <c r="BB457" s="699" t="str">
        <f t="shared" si="220"/>
        <v/>
      </c>
      <c r="BC457" s="699" t="str">
        <f t="shared" si="221"/>
        <v/>
      </c>
      <c r="BD457" s="699" t="str">
        <f t="shared" si="222"/>
        <v/>
      </c>
      <c r="BE457" s="698" t="str">
        <f t="shared" si="223"/>
        <v/>
      </c>
      <c r="BF457" s="698" t="str">
        <f t="shared" si="224"/>
        <v/>
      </c>
      <c r="BG457" s="971"/>
      <c r="BH457" s="971"/>
      <c r="BI457" s="971"/>
      <c r="BJ457" s="971"/>
      <c r="BK457" s="971"/>
      <c r="BL457" s="971"/>
      <c r="BM457" s="971"/>
      <c r="BN457" s="698"/>
      <c r="BO457" s="971"/>
      <c r="BP457" s="971"/>
      <c r="BQ457" s="971"/>
      <c r="BR457" s="971"/>
      <c r="BS457" s="971"/>
      <c r="BT457" s="971"/>
      <c r="BU457" s="971"/>
      <c r="BV457" s="971"/>
      <c r="BW457" s="971"/>
      <c r="BX457" s="971"/>
      <c r="BY457" s="971"/>
      <c r="BZ457" s="971"/>
    </row>
    <row r="458" spans="6:78" s="68" customFormat="1" x14ac:dyDescent="0.2">
      <c r="F458" s="340"/>
      <c r="G458" s="260"/>
      <c r="H458" s="261"/>
      <c r="I458" s="261"/>
      <c r="J458" s="260"/>
      <c r="K458" s="696">
        <f t="shared" si="218"/>
        <v>385</v>
      </c>
      <c r="L458" s="340"/>
      <c r="M458" s="340"/>
      <c r="N458" s="340"/>
      <c r="O458" s="699" t="str">
        <f t="shared" ref="O458:O521" si="240">IFERROR(IF(Q457&gt;1,PPMT($L$73*365/360/12,$K458,$B$13,-$Q$73),""),"")</f>
        <v/>
      </c>
      <c r="P458" s="699" t="str">
        <f t="shared" ref="P458:P521" si="241">IFERROR(IF(Q457&gt;1,IPMT($L$73*365/360/12,$K458,$B$13,-$Q$73),""),"")</f>
        <v/>
      </c>
      <c r="Q458" s="698" t="str">
        <f t="shared" si="228"/>
        <v/>
      </c>
      <c r="R458" s="698" t="str">
        <f t="shared" si="225"/>
        <v/>
      </c>
      <c r="S458" s="699" t="str">
        <f t="shared" ref="S458:S521" si="242">IFERROR(IF(U457&gt;1,PPMT($M$73*365/360/12,$K458,$B$13,-$Q$73),""),"")</f>
        <v/>
      </c>
      <c r="T458" s="699" t="str">
        <f t="shared" ref="T458:T521" si="243">IFERROR(IF(U457&gt;1,IPMT($M$73*365/360/12,$K458,$B$13,-$Q$73),""),"")</f>
        <v/>
      </c>
      <c r="U458" s="698" t="str">
        <f t="shared" si="233"/>
        <v/>
      </c>
      <c r="V458" s="698" t="str">
        <f t="shared" si="226"/>
        <v/>
      </c>
      <c r="W458" s="699" t="str">
        <f t="shared" ref="W458:W521" si="244">IFERROR(IF(Y457&gt;1,PPMT($N$73*365/360/12,$K458,$B$13,-$Q$73),""),"")</f>
        <v/>
      </c>
      <c r="X458" s="699" t="str">
        <f t="shared" ref="X458:X521" si="245">IFERROR(IF(Y457&gt;1,IPMT($N$73*365/360/12,$K458,$B$13,-$Q$73),""),"")</f>
        <v/>
      </c>
      <c r="Y458" s="698" t="str">
        <f t="shared" si="234"/>
        <v/>
      </c>
      <c r="Z458" s="698" t="str">
        <f t="shared" si="227"/>
        <v/>
      </c>
      <c r="AB458" s="696" t="str">
        <f t="shared" si="236"/>
        <v/>
      </c>
      <c r="AC458" s="340"/>
      <c r="AD458" s="340"/>
      <c r="AE458" s="340"/>
      <c r="AF458" s="699" t="str">
        <f t="shared" ref="AF458:AF521" si="246">IFERROR(IF($AB458&lt;=24,,IF(AI457&gt;1,PPMT($AC$73*365/360/12,$K458-$C$79-24,$B$13-24,-$Q$73),"")),"")</f>
        <v/>
      </c>
      <c r="AG458" s="699" t="str">
        <f t="shared" si="235"/>
        <v/>
      </c>
      <c r="AH458" s="699" t="str">
        <f t="shared" ref="AH458:AH521" si="247">IF(ISNUMBER($AB458),IF($AB458&lt;=$C$78,$B$9*$F$13,IF($AB458&lt;=$C$79,$B$9*(1-$C$81)*$F$13,))*365/360/12,"")</f>
        <v/>
      </c>
      <c r="AI458" s="698" t="str">
        <f t="shared" si="237"/>
        <v/>
      </c>
      <c r="AJ458" s="698" t="str">
        <f t="shared" ref="AJ458:AJ521" si="248">IFERROR((AF458+AG458+AH458)*(1+$B$60)+$G$40+IF(MOD($K458-1,3)=0,$G$42,)+IF($B$36="havi",$B$34,)+IF($B$36="negyedéves",IF(MOD($K458-1,3)=0,$B$34,),)+IF($B$36="féléves",IF(MOD($K458-1,6)=0,$B$34,),)+IF($B$36="éves",IF(MOD($K458-1,12)=0,$B$34,),)+IF($B$68="havi",$B$66,)+IF($B$68="negyedéves",IF(MOD($K458-1,3)=0,$B$66,),)+IF($B$68="féléves",IF(MOD($K458-1,6)=0,$B$66,),)+IF($B$68="éves",IF(MOD($K458-1,12)=0,$B$66,),)+IF($K458=$C$78,$G$62*$C$81+$G$46/2,)+IF($K458=$C$79,$G$62*(1-$C$81)+$G$46/2,),"")</f>
        <v/>
      </c>
      <c r="AK458" s="699" t="str">
        <f t="shared" ref="AK458:AK521" si="249">IFERROR(IF($AB458&lt;=24,,IF(AN457&gt;1,PPMT($AD$73*365/360/12,$K458-$C$79-24,$B$13-24,-$Q$73),"")),"")</f>
        <v/>
      </c>
      <c r="AL458" s="699" t="str">
        <f t="shared" ref="AL458:AL521" si="250">IFERROR(AN457*$AD$73/12*365/360,"")</f>
        <v/>
      </c>
      <c r="AM458" s="699" t="str">
        <f t="shared" ref="AM458:AM521" si="251">IF(ISNUMBER($AB458),IF($AB458&lt;=$C$78,$B$9*$G$13,IF($AB458&lt;=$C$79,$B$9*(1-$C$81)*$G$13,))*365/360/12,"")</f>
        <v/>
      </c>
      <c r="AN458" s="698" t="str">
        <f t="shared" si="238"/>
        <v/>
      </c>
      <c r="AO458" s="698" t="str">
        <f t="shared" ref="AO458:AO521" si="252">IFERROR((AK458+AL458+AM458)*(1+$B$60)+$G$40+IF(MOD($K458-1,60)=0,$G$42,)+IF($B$36="havi",$B$34,)+IF($B$36="negyedéves",IF(MOD($K458-1,3)=0,$B$34,),)+IF($B$36="féléves",IF(MOD($K458-1,6)=0,$B$34,),)+IF($B$36="éves",IF(MOD($K458-1,12)=0,$B$34,),)+IF($B$68="havi",$B$66,)+IF($B$68="negyedéves",IF(MOD($K458-1,3)=0,$B$66,),)+IF($B$68="féléves",IF(MOD($K458-1,6)=0,$B$66,),)+IF($B$68="éves",IF(MOD($K458-1,12)=0,$B$66,),)-IF($K458=$C$78,$G$62*$C$81+$G$46/2,)-IF($K458=$C$79,$G$62*(1-$C$81)+$G$46/2,),"")</f>
        <v/>
      </c>
      <c r="AP458" s="699" t="str">
        <f t="shared" ref="AP458:AP521" si="253">IFERROR(IF($AB458&lt;=24,,IF(AS457&gt;1,PPMT($AE$73*365/360/12,$K458-$C$79-24,$B$13-24,-$Q$73),"")),"")</f>
        <v/>
      </c>
      <c r="AQ458" s="699" t="str">
        <f t="shared" ref="AQ458:AQ521" si="254">IFERROR(AS457*$AE$73/12*365/360,"")</f>
        <v/>
      </c>
      <c r="AR458" s="699" t="str">
        <f t="shared" ref="AR458:AR521" si="255">IF(ISNUMBER($AB458),IF($AB458&lt;=$C$78,$B$9*$H$13,IF($AB458&lt;=$C$79,$B$9*(1-$C$81)*$H$13,))*365/360/12,"")</f>
        <v/>
      </c>
      <c r="AS458" s="698" t="str">
        <f t="shared" si="239"/>
        <v/>
      </c>
      <c r="AT458" s="698" t="str">
        <f t="shared" si="229"/>
        <v/>
      </c>
      <c r="AU458" s="971"/>
      <c r="AV458" s="696"/>
      <c r="AW458" s="699" t="str">
        <f t="shared" si="230"/>
        <v/>
      </c>
      <c r="AX458" s="699" t="str">
        <f t="shared" si="231"/>
        <v/>
      </c>
      <c r="AY458" s="698" t="str">
        <f t="shared" si="232"/>
        <v/>
      </c>
      <c r="AZ458" s="698" t="str">
        <f t="shared" si="219"/>
        <v/>
      </c>
      <c r="BA458" s="971"/>
      <c r="BB458" s="699" t="str">
        <f t="shared" si="220"/>
        <v/>
      </c>
      <c r="BC458" s="699" t="str">
        <f t="shared" si="221"/>
        <v/>
      </c>
      <c r="BD458" s="699" t="str">
        <f t="shared" si="222"/>
        <v/>
      </c>
      <c r="BE458" s="698" t="str">
        <f t="shared" si="223"/>
        <v/>
      </c>
      <c r="BF458" s="698" t="str">
        <f t="shared" si="224"/>
        <v/>
      </c>
      <c r="BG458" s="971"/>
      <c r="BH458" s="971"/>
      <c r="BI458" s="971"/>
      <c r="BJ458" s="971"/>
      <c r="BK458" s="971"/>
      <c r="BL458" s="971"/>
      <c r="BM458" s="971"/>
      <c r="BN458" s="698"/>
      <c r="BO458" s="971"/>
      <c r="BP458" s="971"/>
      <c r="BQ458" s="971"/>
      <c r="BR458" s="971"/>
      <c r="BS458" s="971"/>
      <c r="BT458" s="971"/>
      <c r="BU458" s="971"/>
      <c r="BV458" s="971"/>
      <c r="BW458" s="971"/>
      <c r="BX458" s="971"/>
      <c r="BY458" s="971"/>
      <c r="BZ458" s="971"/>
    </row>
    <row r="459" spans="6:78" s="68" customFormat="1" x14ac:dyDescent="0.2">
      <c r="F459" s="340"/>
      <c r="G459" s="260"/>
      <c r="H459" s="261"/>
      <c r="I459" s="261"/>
      <c r="J459" s="260"/>
      <c r="K459" s="696">
        <f t="shared" ref="K459:K522" si="256">K458+1</f>
        <v>386</v>
      </c>
      <c r="L459" s="340"/>
      <c r="M459" s="340"/>
      <c r="N459" s="340"/>
      <c r="O459" s="699" t="str">
        <f t="shared" si="240"/>
        <v/>
      </c>
      <c r="P459" s="699" t="str">
        <f t="shared" si="241"/>
        <v/>
      </c>
      <c r="Q459" s="698" t="str">
        <f t="shared" si="228"/>
        <v/>
      </c>
      <c r="R459" s="698" t="str">
        <f t="shared" si="225"/>
        <v/>
      </c>
      <c r="S459" s="699" t="str">
        <f t="shared" si="242"/>
        <v/>
      </c>
      <c r="T459" s="699" t="str">
        <f t="shared" si="243"/>
        <v/>
      </c>
      <c r="U459" s="698" t="str">
        <f t="shared" si="233"/>
        <v/>
      </c>
      <c r="V459" s="698" t="str">
        <f t="shared" si="226"/>
        <v/>
      </c>
      <c r="W459" s="699" t="str">
        <f t="shared" si="244"/>
        <v/>
      </c>
      <c r="X459" s="699" t="str">
        <f t="shared" si="245"/>
        <v/>
      </c>
      <c r="Y459" s="698" t="str">
        <f t="shared" si="234"/>
        <v/>
      </c>
      <c r="Z459" s="698" t="str">
        <f t="shared" si="227"/>
        <v/>
      </c>
      <c r="AB459" s="696" t="str">
        <f t="shared" si="236"/>
        <v/>
      </c>
      <c r="AC459" s="340"/>
      <c r="AD459" s="340"/>
      <c r="AE459" s="340"/>
      <c r="AF459" s="699" t="str">
        <f t="shared" si="246"/>
        <v/>
      </c>
      <c r="AG459" s="699" t="str">
        <f t="shared" si="235"/>
        <v/>
      </c>
      <c r="AH459" s="699" t="str">
        <f t="shared" si="247"/>
        <v/>
      </c>
      <c r="AI459" s="698" t="str">
        <f t="shared" si="237"/>
        <v/>
      </c>
      <c r="AJ459" s="698" t="str">
        <f t="shared" si="248"/>
        <v/>
      </c>
      <c r="AK459" s="699" t="str">
        <f t="shared" si="249"/>
        <v/>
      </c>
      <c r="AL459" s="699" t="str">
        <f t="shared" si="250"/>
        <v/>
      </c>
      <c r="AM459" s="699" t="str">
        <f t="shared" si="251"/>
        <v/>
      </c>
      <c r="AN459" s="698" t="str">
        <f t="shared" si="238"/>
        <v/>
      </c>
      <c r="AO459" s="698" t="str">
        <f t="shared" si="252"/>
        <v/>
      </c>
      <c r="AP459" s="699" t="str">
        <f t="shared" si="253"/>
        <v/>
      </c>
      <c r="AQ459" s="699" t="str">
        <f t="shared" si="254"/>
        <v/>
      </c>
      <c r="AR459" s="699" t="str">
        <f t="shared" si="255"/>
        <v/>
      </c>
      <c r="AS459" s="698" t="str">
        <f t="shared" si="239"/>
        <v/>
      </c>
      <c r="AT459" s="698" t="str">
        <f t="shared" si="229"/>
        <v/>
      </c>
      <c r="AU459" s="971"/>
      <c r="AV459" s="696"/>
      <c r="AW459" s="699" t="str">
        <f t="shared" si="230"/>
        <v/>
      </c>
      <c r="AX459" s="699" t="str">
        <f t="shared" si="231"/>
        <v/>
      </c>
      <c r="AY459" s="698" t="str">
        <f t="shared" si="232"/>
        <v/>
      </c>
      <c r="AZ459" s="698" t="str">
        <f t="shared" ref="AZ459:AZ522" si="257">IFERROR((AW459+AX459)*(1+$B$60)+$G$40+IF(MOD($K459-1,3)=0,$G$42,)+IF($B$36="havi",$B$34,)+IF($B$36="negyedéves",IF(MOD($K459-1,3)=0,$B$34,),)+IF($B$36="féléves",IF(MOD($K459-1,6)=0,$B$34,),)+IF($B$36="éves",IF(MOD($K459-1,12)=0,$B$34,),)+IF($B$68="havi",$B$66,)+IF($B$68="negyedéves",IF(MOD($K459-1,3)=0,$B$66,),)+IF($B$68="féléves",IF(MOD($K459-1,6)=0,$B$66,),)+IF($B$68="éves",IF(MOD($K459-1,12)=0,$B$66,),),"")</f>
        <v/>
      </c>
      <c r="BA459" s="971"/>
      <c r="BB459" s="699" t="str">
        <f t="shared" ref="BB459:BB522" si="258">IFERROR(IF($AB459&lt;=24,,IF(BE458&gt;1,PPMT($BB$71*365/360/12,$K459-$C$79-24,$B$13-24,-$BE$73),"")),"")</f>
        <v/>
      </c>
      <c r="BC459" s="699" t="str">
        <f t="shared" ref="BC459:BC522" si="259">IFERROR(BE458*$BB$71/12*365/360,"")</f>
        <v/>
      </c>
      <c r="BD459" s="699" t="str">
        <f t="shared" ref="BD459:BD522" si="260">IF(ISNUMBER($AB459),IF($AB459&lt;=$C$78,$B$9*$F$13,IF($AB459&lt;=$C$79,$B$9*(1-$C$81)*$F$13,))*365/360/12,"")</f>
        <v/>
      </c>
      <c r="BE459" s="698" t="str">
        <f t="shared" ref="BE459:BE522" si="261">IFERROR(IF(ISNUMBER(BE458),BE458,)+IF($K459=$C$78,$G$62*$C$81,)+IF($K459=$C$79,$G$62*(1-$C$81),)-BB459,"")</f>
        <v/>
      </c>
      <c r="BF459" s="698" t="str">
        <f t="shared" ref="BF459:BF522" si="262">IFERROR((BB459+BC459+BD459)*(1+$B$60)+$G$40+IF(MOD($K459-1,3)=0,$G$42,)+IF($B$36="havi",$B$34,)+IF($B$36="negyedéves",IF(MOD($K459-1,3)=0,$B$34,),)+IF($B$36="féléves",IF(MOD($K459-1,6)=0,$B$34,),)+IF($B$36="éves",IF(MOD($K459-1,12)=0,$B$34,),)+IF($B$68="havi",$B$66,)+IF($B$68="negyedéves",IF(MOD($K459-1,3)=0,$B$66,),)+IF($B$68="féléves",IF(MOD($K459-1,6)=0,$B$66,),)+IF($B$68="éves",IF(MOD($K459-1,12)=0,$B$66,),)+IF($K459=$C$78,$G$62*$C$81+$G$46/2,)+IF($K459=$C$79,$G$62*(1-$C$81)+$G$46/2,),"")</f>
        <v/>
      </c>
      <c r="BG459" s="971"/>
      <c r="BH459" s="971"/>
      <c r="BI459" s="971"/>
      <c r="BJ459" s="971"/>
      <c r="BK459" s="971"/>
      <c r="BL459" s="971"/>
      <c r="BM459" s="971"/>
      <c r="BN459" s="698"/>
      <c r="BO459" s="971"/>
      <c r="BP459" s="971"/>
      <c r="BQ459" s="971"/>
      <c r="BR459" s="971"/>
      <c r="BS459" s="971"/>
      <c r="BT459" s="971"/>
      <c r="BU459" s="971"/>
      <c r="BV459" s="971"/>
      <c r="BW459" s="971"/>
      <c r="BX459" s="971"/>
      <c r="BY459" s="971"/>
      <c r="BZ459" s="971"/>
    </row>
    <row r="460" spans="6:78" s="68" customFormat="1" x14ac:dyDescent="0.2">
      <c r="F460" s="340"/>
      <c r="G460" s="260"/>
      <c r="H460" s="261"/>
      <c r="I460" s="261"/>
      <c r="J460" s="260"/>
      <c r="K460" s="696">
        <f t="shared" si="256"/>
        <v>387</v>
      </c>
      <c r="L460" s="340"/>
      <c r="M460" s="340"/>
      <c r="N460" s="340"/>
      <c r="O460" s="699" t="str">
        <f t="shared" si="240"/>
        <v/>
      </c>
      <c r="P460" s="699" t="str">
        <f t="shared" si="241"/>
        <v/>
      </c>
      <c r="Q460" s="698" t="str">
        <f t="shared" si="228"/>
        <v/>
      </c>
      <c r="R460" s="698" t="str">
        <f t="shared" ref="R460:R523" si="263">IFERROR((O460+P460)*(1+$B$60)+$G$40+IF(MOD($K460-1,3)=0,$G$42,)+IF($B$36="havi",$B$34,)+IF($B$36="negyedéves",IF(MOD($K460-1,3)=0,$B$34,),)+IF($B$36="féléves",IF(MOD($K460-1,6)=0,$B$34,),)+IF($B$36="éves",IF(MOD($K460-1,12)=0,$B$34,),)+IF($B$68="havi",$B$66,)+IF($B$68="negyedéves",IF(MOD($K460-1,3)=0,$B$66,),)+IF($B$68="féléves",IF(MOD($K460-1,6)=0,$B$66,),)+IF($B$68="éves",IF(MOD($K460-1,12)=0,$B$66,),),"")</f>
        <v/>
      </c>
      <c r="S460" s="699" t="str">
        <f t="shared" si="242"/>
        <v/>
      </c>
      <c r="T460" s="699" t="str">
        <f t="shared" si="243"/>
        <v/>
      </c>
      <c r="U460" s="698" t="str">
        <f t="shared" si="233"/>
        <v/>
      </c>
      <c r="V460" s="698" t="str">
        <f t="shared" ref="V460:V523" si="264">IFERROR((S460+T460)*(1+$B$60)+$G$40+IF(MOD($K460-1,60)=0,$G$42,)+IF($B$36="havi",$B$34,)+IF($B$36="negyedéves",IF(MOD($K460-1,3)=0,$B$34,),)+IF($B$36="féléves",IF(MOD($K460-1,6)=0,$B$34,),)+IF($B$36="éves",IF(MOD($K460-1,12)=0,$B$34,),)+IF($B$68="havi",$B$66,)+IF($B$68="negyedéves",IF(MOD($K460-1,3)=0,$B$66,),)+IF($B$68="féléves",IF(MOD($K460-1,6)=0,$B$66,),)+IF($B$68="éves",IF(MOD($K460-1,12)=0,$B$66,),),"")</f>
        <v/>
      </c>
      <c r="W460" s="699" t="str">
        <f t="shared" si="244"/>
        <v/>
      </c>
      <c r="X460" s="699" t="str">
        <f t="shared" si="245"/>
        <v/>
      </c>
      <c r="Y460" s="698" t="str">
        <f t="shared" si="234"/>
        <v/>
      </c>
      <c r="Z460" s="698" t="str">
        <f t="shared" ref="Z460:Z523" si="265">IFERROR((W460+X460)*(1+$B$60)+$G$40+IF(MOD($K460-1,120)=0,$G$42,)+IF($B$36="havi",$B$34,)+IF($B$36="negyedéves",IF(MOD($K460-1,3)=0,$B$34,),)+IF($B$36="féléves",IF(MOD($K460-1,6)=0,$B$34,),)+IF($B$36="éves",IF(MOD($K460-1,12)=0,$B$34,),)+IF($B$68="havi",$B$66,)+IF($B$68="negyedéves",IF(MOD($K460-1,3)=0,$B$66,),)+IF($B$68="féléves",IF(MOD($K460-1,6)=0,$B$66,),)+IF($B$68="éves",IF(MOD($K460-1,12)=0,$B$66,),),"")</f>
        <v/>
      </c>
      <c r="AB460" s="696" t="str">
        <f t="shared" si="236"/>
        <v/>
      </c>
      <c r="AC460" s="340"/>
      <c r="AD460" s="340"/>
      <c r="AE460" s="340"/>
      <c r="AF460" s="699" t="str">
        <f t="shared" si="246"/>
        <v/>
      </c>
      <c r="AG460" s="699" t="str">
        <f t="shared" si="235"/>
        <v/>
      </c>
      <c r="AH460" s="699" t="str">
        <f t="shared" si="247"/>
        <v/>
      </c>
      <c r="AI460" s="698" t="str">
        <f t="shared" si="237"/>
        <v/>
      </c>
      <c r="AJ460" s="698" t="str">
        <f t="shared" si="248"/>
        <v/>
      </c>
      <c r="AK460" s="699" t="str">
        <f t="shared" si="249"/>
        <v/>
      </c>
      <c r="AL460" s="699" t="str">
        <f t="shared" si="250"/>
        <v/>
      </c>
      <c r="AM460" s="699" t="str">
        <f t="shared" si="251"/>
        <v/>
      </c>
      <c r="AN460" s="698" t="str">
        <f t="shared" si="238"/>
        <v/>
      </c>
      <c r="AO460" s="698" t="str">
        <f t="shared" si="252"/>
        <v/>
      </c>
      <c r="AP460" s="699" t="str">
        <f t="shared" si="253"/>
        <v/>
      </c>
      <c r="AQ460" s="699" t="str">
        <f t="shared" si="254"/>
        <v/>
      </c>
      <c r="AR460" s="699" t="str">
        <f t="shared" si="255"/>
        <v/>
      </c>
      <c r="AS460" s="698" t="str">
        <f t="shared" si="239"/>
        <v/>
      </c>
      <c r="AT460" s="698" t="str">
        <f t="shared" si="229"/>
        <v/>
      </c>
      <c r="AU460" s="971"/>
      <c r="AV460" s="696"/>
      <c r="AW460" s="699" t="str">
        <f t="shared" si="230"/>
        <v/>
      </c>
      <c r="AX460" s="699" t="str">
        <f t="shared" si="231"/>
        <v/>
      </c>
      <c r="AY460" s="698" t="str">
        <f t="shared" si="232"/>
        <v/>
      </c>
      <c r="AZ460" s="698" t="str">
        <f t="shared" si="257"/>
        <v/>
      </c>
      <c r="BA460" s="971"/>
      <c r="BB460" s="699" t="str">
        <f t="shared" si="258"/>
        <v/>
      </c>
      <c r="BC460" s="699" t="str">
        <f t="shared" si="259"/>
        <v/>
      </c>
      <c r="BD460" s="699" t="str">
        <f t="shared" si="260"/>
        <v/>
      </c>
      <c r="BE460" s="698" t="str">
        <f t="shared" si="261"/>
        <v/>
      </c>
      <c r="BF460" s="698" t="str">
        <f t="shared" si="262"/>
        <v/>
      </c>
      <c r="BG460" s="971"/>
      <c r="BH460" s="971"/>
      <c r="BI460" s="971"/>
      <c r="BJ460" s="971"/>
      <c r="BK460" s="971"/>
      <c r="BL460" s="971"/>
      <c r="BM460" s="971"/>
      <c r="BN460" s="698"/>
      <c r="BO460" s="971"/>
      <c r="BP460" s="971"/>
      <c r="BQ460" s="971"/>
      <c r="BR460" s="971"/>
      <c r="BS460" s="971"/>
      <c r="BT460" s="971"/>
      <c r="BU460" s="971"/>
      <c r="BV460" s="971"/>
      <c r="BW460" s="971"/>
      <c r="BX460" s="971"/>
      <c r="BY460" s="971"/>
      <c r="BZ460" s="971"/>
    </row>
    <row r="461" spans="6:78" s="68" customFormat="1" x14ac:dyDescent="0.2">
      <c r="F461" s="340"/>
      <c r="G461" s="260"/>
      <c r="H461" s="261"/>
      <c r="I461" s="261"/>
      <c r="J461" s="260"/>
      <c r="K461" s="696">
        <f t="shared" si="256"/>
        <v>388</v>
      </c>
      <c r="L461" s="340"/>
      <c r="M461" s="340"/>
      <c r="N461" s="340"/>
      <c r="O461" s="699" t="str">
        <f t="shared" si="240"/>
        <v/>
      </c>
      <c r="P461" s="699" t="str">
        <f t="shared" si="241"/>
        <v/>
      </c>
      <c r="Q461" s="698" t="str">
        <f t="shared" si="228"/>
        <v/>
      </c>
      <c r="R461" s="698" t="str">
        <f t="shared" si="263"/>
        <v/>
      </c>
      <c r="S461" s="699" t="str">
        <f t="shared" si="242"/>
        <v/>
      </c>
      <c r="T461" s="699" t="str">
        <f t="shared" si="243"/>
        <v/>
      </c>
      <c r="U461" s="698" t="str">
        <f t="shared" si="233"/>
        <v/>
      </c>
      <c r="V461" s="698" t="str">
        <f t="shared" si="264"/>
        <v/>
      </c>
      <c r="W461" s="699" t="str">
        <f t="shared" si="244"/>
        <v/>
      </c>
      <c r="X461" s="699" t="str">
        <f t="shared" si="245"/>
        <v/>
      </c>
      <c r="Y461" s="698" t="str">
        <f t="shared" si="234"/>
        <v/>
      </c>
      <c r="Z461" s="698" t="str">
        <f t="shared" si="265"/>
        <v/>
      </c>
      <c r="AB461" s="696" t="str">
        <f t="shared" si="236"/>
        <v/>
      </c>
      <c r="AC461" s="340"/>
      <c r="AD461" s="340"/>
      <c r="AE461" s="340"/>
      <c r="AF461" s="699" t="str">
        <f t="shared" si="246"/>
        <v/>
      </c>
      <c r="AG461" s="699" t="str">
        <f t="shared" si="235"/>
        <v/>
      </c>
      <c r="AH461" s="699" t="str">
        <f t="shared" si="247"/>
        <v/>
      </c>
      <c r="AI461" s="698" t="str">
        <f t="shared" si="237"/>
        <v/>
      </c>
      <c r="AJ461" s="698" t="str">
        <f t="shared" si="248"/>
        <v/>
      </c>
      <c r="AK461" s="699" t="str">
        <f t="shared" si="249"/>
        <v/>
      </c>
      <c r="AL461" s="699" t="str">
        <f t="shared" si="250"/>
        <v/>
      </c>
      <c r="AM461" s="699" t="str">
        <f t="shared" si="251"/>
        <v/>
      </c>
      <c r="AN461" s="698" t="str">
        <f t="shared" si="238"/>
        <v/>
      </c>
      <c r="AO461" s="698" t="str">
        <f t="shared" si="252"/>
        <v/>
      </c>
      <c r="AP461" s="699" t="str">
        <f t="shared" si="253"/>
        <v/>
      </c>
      <c r="AQ461" s="699" t="str">
        <f t="shared" si="254"/>
        <v/>
      </c>
      <c r="AR461" s="699" t="str">
        <f t="shared" si="255"/>
        <v/>
      </c>
      <c r="AS461" s="698" t="str">
        <f t="shared" si="239"/>
        <v/>
      </c>
      <c r="AT461" s="698" t="str">
        <f t="shared" si="229"/>
        <v/>
      </c>
      <c r="AU461" s="971"/>
      <c r="AV461" s="696"/>
      <c r="AW461" s="699" t="str">
        <f t="shared" si="230"/>
        <v/>
      </c>
      <c r="AX461" s="699" t="str">
        <f t="shared" si="231"/>
        <v/>
      </c>
      <c r="AY461" s="698" t="str">
        <f t="shared" si="232"/>
        <v/>
      </c>
      <c r="AZ461" s="698" t="str">
        <f t="shared" si="257"/>
        <v/>
      </c>
      <c r="BA461" s="971"/>
      <c r="BB461" s="699" t="str">
        <f t="shared" si="258"/>
        <v/>
      </c>
      <c r="BC461" s="699" t="str">
        <f t="shared" si="259"/>
        <v/>
      </c>
      <c r="BD461" s="699" t="str">
        <f t="shared" si="260"/>
        <v/>
      </c>
      <c r="BE461" s="698" t="str">
        <f t="shared" si="261"/>
        <v/>
      </c>
      <c r="BF461" s="698" t="str">
        <f t="shared" si="262"/>
        <v/>
      </c>
      <c r="BG461" s="971"/>
      <c r="BH461" s="971"/>
      <c r="BI461" s="971"/>
      <c r="BJ461" s="971"/>
      <c r="BK461" s="971"/>
      <c r="BL461" s="971"/>
      <c r="BM461" s="971"/>
      <c r="BN461" s="698"/>
      <c r="BO461" s="971"/>
      <c r="BP461" s="971"/>
      <c r="BQ461" s="971"/>
      <c r="BR461" s="971"/>
      <c r="BS461" s="971"/>
      <c r="BT461" s="971"/>
      <c r="BU461" s="971"/>
      <c r="BV461" s="971"/>
      <c r="BW461" s="971"/>
      <c r="BX461" s="971"/>
      <c r="BY461" s="971"/>
      <c r="BZ461" s="971"/>
    </row>
    <row r="462" spans="6:78" s="68" customFormat="1" x14ac:dyDescent="0.2">
      <c r="F462" s="340"/>
      <c r="G462" s="260"/>
      <c r="H462" s="261"/>
      <c r="I462" s="261"/>
      <c r="J462" s="260"/>
      <c r="K462" s="696">
        <f t="shared" si="256"/>
        <v>389</v>
      </c>
      <c r="L462" s="340"/>
      <c r="M462" s="340"/>
      <c r="N462" s="340"/>
      <c r="O462" s="699" t="str">
        <f t="shared" si="240"/>
        <v/>
      </c>
      <c r="P462" s="699" t="str">
        <f t="shared" si="241"/>
        <v/>
      </c>
      <c r="Q462" s="698" t="str">
        <f t="shared" si="228"/>
        <v/>
      </c>
      <c r="R462" s="698" t="str">
        <f t="shared" si="263"/>
        <v/>
      </c>
      <c r="S462" s="699" t="str">
        <f t="shared" si="242"/>
        <v/>
      </c>
      <c r="T462" s="699" t="str">
        <f t="shared" si="243"/>
        <v/>
      </c>
      <c r="U462" s="698" t="str">
        <f t="shared" si="233"/>
        <v/>
      </c>
      <c r="V462" s="698" t="str">
        <f t="shared" si="264"/>
        <v/>
      </c>
      <c r="W462" s="699" t="str">
        <f t="shared" si="244"/>
        <v/>
      </c>
      <c r="X462" s="699" t="str">
        <f t="shared" si="245"/>
        <v/>
      </c>
      <c r="Y462" s="698" t="str">
        <f t="shared" si="234"/>
        <v/>
      </c>
      <c r="Z462" s="698" t="str">
        <f t="shared" si="265"/>
        <v/>
      </c>
      <c r="AB462" s="696" t="str">
        <f t="shared" si="236"/>
        <v/>
      </c>
      <c r="AC462" s="340"/>
      <c r="AD462" s="340"/>
      <c r="AE462" s="340"/>
      <c r="AF462" s="699" t="str">
        <f t="shared" si="246"/>
        <v/>
      </c>
      <c r="AG462" s="699" t="str">
        <f t="shared" si="235"/>
        <v/>
      </c>
      <c r="AH462" s="699" t="str">
        <f t="shared" si="247"/>
        <v/>
      </c>
      <c r="AI462" s="698" t="str">
        <f t="shared" si="237"/>
        <v/>
      </c>
      <c r="AJ462" s="698" t="str">
        <f t="shared" si="248"/>
        <v/>
      </c>
      <c r="AK462" s="699" t="str">
        <f t="shared" si="249"/>
        <v/>
      </c>
      <c r="AL462" s="699" t="str">
        <f t="shared" si="250"/>
        <v/>
      </c>
      <c r="AM462" s="699" t="str">
        <f t="shared" si="251"/>
        <v/>
      </c>
      <c r="AN462" s="698" t="str">
        <f t="shared" si="238"/>
        <v/>
      </c>
      <c r="AO462" s="698" t="str">
        <f t="shared" si="252"/>
        <v/>
      </c>
      <c r="AP462" s="699" t="str">
        <f t="shared" si="253"/>
        <v/>
      </c>
      <c r="AQ462" s="699" t="str">
        <f t="shared" si="254"/>
        <v/>
      </c>
      <c r="AR462" s="699" t="str">
        <f t="shared" si="255"/>
        <v/>
      </c>
      <c r="AS462" s="698" t="str">
        <f t="shared" si="239"/>
        <v/>
      </c>
      <c r="AT462" s="698" t="str">
        <f t="shared" si="229"/>
        <v/>
      </c>
      <c r="AU462" s="971"/>
      <c r="AV462" s="696"/>
      <c r="AW462" s="699" t="str">
        <f t="shared" si="230"/>
        <v/>
      </c>
      <c r="AX462" s="699" t="str">
        <f t="shared" si="231"/>
        <v/>
      </c>
      <c r="AY462" s="698" t="str">
        <f t="shared" si="232"/>
        <v/>
      </c>
      <c r="AZ462" s="698" t="str">
        <f t="shared" si="257"/>
        <v/>
      </c>
      <c r="BA462" s="971"/>
      <c r="BB462" s="699" t="str">
        <f t="shared" si="258"/>
        <v/>
      </c>
      <c r="BC462" s="699" t="str">
        <f t="shared" si="259"/>
        <v/>
      </c>
      <c r="BD462" s="699" t="str">
        <f t="shared" si="260"/>
        <v/>
      </c>
      <c r="BE462" s="698" t="str">
        <f t="shared" si="261"/>
        <v/>
      </c>
      <c r="BF462" s="698" t="str">
        <f t="shared" si="262"/>
        <v/>
      </c>
      <c r="BG462" s="971"/>
      <c r="BH462" s="971"/>
      <c r="BI462" s="971"/>
      <c r="BJ462" s="971"/>
      <c r="BK462" s="971"/>
      <c r="BL462" s="971"/>
      <c r="BM462" s="971"/>
      <c r="BN462" s="698"/>
      <c r="BO462" s="971"/>
      <c r="BP462" s="971"/>
      <c r="BQ462" s="971"/>
      <c r="BR462" s="971"/>
      <c r="BS462" s="971"/>
      <c r="BT462" s="971"/>
      <c r="BU462" s="971"/>
      <c r="BV462" s="971"/>
      <c r="BW462" s="971"/>
      <c r="BX462" s="971"/>
      <c r="BY462" s="971"/>
      <c r="BZ462" s="971"/>
    </row>
    <row r="463" spans="6:78" s="68" customFormat="1" x14ac:dyDescent="0.2">
      <c r="F463" s="340"/>
      <c r="G463" s="260"/>
      <c r="H463" s="261"/>
      <c r="I463" s="261"/>
      <c r="J463" s="260"/>
      <c r="K463" s="696">
        <f t="shared" si="256"/>
        <v>390</v>
      </c>
      <c r="L463" s="340"/>
      <c r="M463" s="340"/>
      <c r="N463" s="340"/>
      <c r="O463" s="699" t="str">
        <f t="shared" si="240"/>
        <v/>
      </c>
      <c r="P463" s="699" t="str">
        <f t="shared" si="241"/>
        <v/>
      </c>
      <c r="Q463" s="698" t="str">
        <f t="shared" si="228"/>
        <v/>
      </c>
      <c r="R463" s="698" t="str">
        <f t="shared" si="263"/>
        <v/>
      </c>
      <c r="S463" s="699" t="str">
        <f t="shared" si="242"/>
        <v/>
      </c>
      <c r="T463" s="699" t="str">
        <f t="shared" si="243"/>
        <v/>
      </c>
      <c r="U463" s="698" t="str">
        <f t="shared" si="233"/>
        <v/>
      </c>
      <c r="V463" s="698" t="str">
        <f t="shared" si="264"/>
        <v/>
      </c>
      <c r="W463" s="699" t="str">
        <f t="shared" si="244"/>
        <v/>
      </c>
      <c r="X463" s="699" t="str">
        <f t="shared" si="245"/>
        <v/>
      </c>
      <c r="Y463" s="698" t="str">
        <f t="shared" si="234"/>
        <v/>
      </c>
      <c r="Z463" s="698" t="str">
        <f t="shared" si="265"/>
        <v/>
      </c>
      <c r="AB463" s="696" t="str">
        <f t="shared" si="236"/>
        <v/>
      </c>
      <c r="AC463" s="340"/>
      <c r="AD463" s="340"/>
      <c r="AE463" s="340"/>
      <c r="AF463" s="699" t="str">
        <f t="shared" si="246"/>
        <v/>
      </c>
      <c r="AG463" s="699" t="str">
        <f t="shared" si="235"/>
        <v/>
      </c>
      <c r="AH463" s="699" t="str">
        <f t="shared" si="247"/>
        <v/>
      </c>
      <c r="AI463" s="698" t="str">
        <f t="shared" si="237"/>
        <v/>
      </c>
      <c r="AJ463" s="698" t="str">
        <f t="shared" si="248"/>
        <v/>
      </c>
      <c r="AK463" s="699" t="str">
        <f t="shared" si="249"/>
        <v/>
      </c>
      <c r="AL463" s="699" t="str">
        <f t="shared" si="250"/>
        <v/>
      </c>
      <c r="AM463" s="699" t="str">
        <f t="shared" si="251"/>
        <v/>
      </c>
      <c r="AN463" s="698" t="str">
        <f t="shared" si="238"/>
        <v/>
      </c>
      <c r="AO463" s="698" t="str">
        <f t="shared" si="252"/>
        <v/>
      </c>
      <c r="AP463" s="699" t="str">
        <f t="shared" si="253"/>
        <v/>
      </c>
      <c r="AQ463" s="699" t="str">
        <f t="shared" si="254"/>
        <v/>
      </c>
      <c r="AR463" s="699" t="str">
        <f t="shared" si="255"/>
        <v/>
      </c>
      <c r="AS463" s="698" t="str">
        <f t="shared" si="239"/>
        <v/>
      </c>
      <c r="AT463" s="698" t="str">
        <f t="shared" si="229"/>
        <v/>
      </c>
      <c r="AU463" s="971"/>
      <c r="AV463" s="696"/>
      <c r="AW463" s="699" t="str">
        <f t="shared" si="230"/>
        <v/>
      </c>
      <c r="AX463" s="699" t="str">
        <f t="shared" si="231"/>
        <v/>
      </c>
      <c r="AY463" s="698" t="str">
        <f t="shared" si="232"/>
        <v/>
      </c>
      <c r="AZ463" s="698" t="str">
        <f t="shared" si="257"/>
        <v/>
      </c>
      <c r="BA463" s="971"/>
      <c r="BB463" s="699" t="str">
        <f t="shared" si="258"/>
        <v/>
      </c>
      <c r="BC463" s="699" t="str">
        <f t="shared" si="259"/>
        <v/>
      </c>
      <c r="BD463" s="699" t="str">
        <f t="shared" si="260"/>
        <v/>
      </c>
      <c r="BE463" s="698" t="str">
        <f t="shared" si="261"/>
        <v/>
      </c>
      <c r="BF463" s="698" t="str">
        <f t="shared" si="262"/>
        <v/>
      </c>
      <c r="BG463" s="971"/>
      <c r="BH463" s="971"/>
      <c r="BI463" s="971"/>
      <c r="BJ463" s="971"/>
      <c r="BK463" s="971"/>
      <c r="BL463" s="971"/>
      <c r="BM463" s="971"/>
      <c r="BN463" s="698"/>
      <c r="BO463" s="971"/>
      <c r="BP463" s="971"/>
      <c r="BQ463" s="971"/>
      <c r="BR463" s="971"/>
      <c r="BS463" s="971"/>
      <c r="BT463" s="971"/>
      <c r="BU463" s="971"/>
      <c r="BV463" s="971"/>
      <c r="BW463" s="971"/>
      <c r="BX463" s="971"/>
      <c r="BY463" s="971"/>
      <c r="BZ463" s="971"/>
    </row>
    <row r="464" spans="6:78" s="68" customFormat="1" x14ac:dyDescent="0.2">
      <c r="F464" s="340"/>
      <c r="G464" s="260"/>
      <c r="H464" s="261"/>
      <c r="I464" s="261"/>
      <c r="J464" s="260"/>
      <c r="K464" s="696">
        <f t="shared" si="256"/>
        <v>391</v>
      </c>
      <c r="L464" s="340"/>
      <c r="M464" s="340"/>
      <c r="N464" s="340"/>
      <c r="O464" s="699" t="str">
        <f t="shared" si="240"/>
        <v/>
      </c>
      <c r="P464" s="699" t="str">
        <f t="shared" si="241"/>
        <v/>
      </c>
      <c r="Q464" s="698" t="str">
        <f t="shared" si="228"/>
        <v/>
      </c>
      <c r="R464" s="698" t="str">
        <f t="shared" si="263"/>
        <v/>
      </c>
      <c r="S464" s="699" t="str">
        <f t="shared" si="242"/>
        <v/>
      </c>
      <c r="T464" s="699" t="str">
        <f t="shared" si="243"/>
        <v/>
      </c>
      <c r="U464" s="698" t="str">
        <f t="shared" si="233"/>
        <v/>
      </c>
      <c r="V464" s="698" t="str">
        <f t="shared" si="264"/>
        <v/>
      </c>
      <c r="W464" s="699" t="str">
        <f t="shared" si="244"/>
        <v/>
      </c>
      <c r="X464" s="699" t="str">
        <f t="shared" si="245"/>
        <v/>
      </c>
      <c r="Y464" s="698" t="str">
        <f t="shared" si="234"/>
        <v/>
      </c>
      <c r="Z464" s="698" t="str">
        <f t="shared" si="265"/>
        <v/>
      </c>
      <c r="AB464" s="696" t="str">
        <f t="shared" si="236"/>
        <v/>
      </c>
      <c r="AC464" s="340"/>
      <c r="AD464" s="340"/>
      <c r="AE464" s="340"/>
      <c r="AF464" s="699" t="str">
        <f t="shared" si="246"/>
        <v/>
      </c>
      <c r="AG464" s="699" t="str">
        <f t="shared" si="235"/>
        <v/>
      </c>
      <c r="AH464" s="699" t="str">
        <f t="shared" si="247"/>
        <v/>
      </c>
      <c r="AI464" s="698" t="str">
        <f t="shared" si="237"/>
        <v/>
      </c>
      <c r="AJ464" s="698" t="str">
        <f t="shared" si="248"/>
        <v/>
      </c>
      <c r="AK464" s="699" t="str">
        <f t="shared" si="249"/>
        <v/>
      </c>
      <c r="AL464" s="699" t="str">
        <f t="shared" si="250"/>
        <v/>
      </c>
      <c r="AM464" s="699" t="str">
        <f t="shared" si="251"/>
        <v/>
      </c>
      <c r="AN464" s="698" t="str">
        <f t="shared" si="238"/>
        <v/>
      </c>
      <c r="AO464" s="698" t="str">
        <f t="shared" si="252"/>
        <v/>
      </c>
      <c r="AP464" s="699" t="str">
        <f t="shared" si="253"/>
        <v/>
      </c>
      <c r="AQ464" s="699" t="str">
        <f t="shared" si="254"/>
        <v/>
      </c>
      <c r="AR464" s="699" t="str">
        <f t="shared" si="255"/>
        <v/>
      </c>
      <c r="AS464" s="698" t="str">
        <f t="shared" si="239"/>
        <v/>
      </c>
      <c r="AT464" s="698" t="str">
        <f t="shared" si="229"/>
        <v/>
      </c>
      <c r="AU464" s="971"/>
      <c r="AV464" s="696"/>
      <c r="AW464" s="699" t="str">
        <f t="shared" si="230"/>
        <v/>
      </c>
      <c r="AX464" s="699" t="str">
        <f t="shared" si="231"/>
        <v/>
      </c>
      <c r="AY464" s="698" t="str">
        <f t="shared" si="232"/>
        <v/>
      </c>
      <c r="AZ464" s="698" t="str">
        <f t="shared" si="257"/>
        <v/>
      </c>
      <c r="BA464" s="971"/>
      <c r="BB464" s="699" t="str">
        <f t="shared" si="258"/>
        <v/>
      </c>
      <c r="BC464" s="699" t="str">
        <f t="shared" si="259"/>
        <v/>
      </c>
      <c r="BD464" s="699" t="str">
        <f t="shared" si="260"/>
        <v/>
      </c>
      <c r="BE464" s="698" t="str">
        <f t="shared" si="261"/>
        <v/>
      </c>
      <c r="BF464" s="698" t="str">
        <f t="shared" si="262"/>
        <v/>
      </c>
      <c r="BG464" s="971"/>
      <c r="BH464" s="971"/>
      <c r="BI464" s="971"/>
      <c r="BJ464" s="971"/>
      <c r="BK464" s="971"/>
      <c r="BL464" s="971"/>
      <c r="BM464" s="971"/>
      <c r="BN464" s="698"/>
      <c r="BO464" s="971"/>
      <c r="BP464" s="971"/>
      <c r="BQ464" s="971"/>
      <c r="BR464" s="971"/>
      <c r="BS464" s="971"/>
      <c r="BT464" s="971"/>
      <c r="BU464" s="971"/>
      <c r="BV464" s="971"/>
      <c r="BW464" s="971"/>
      <c r="BX464" s="971"/>
      <c r="BY464" s="971"/>
      <c r="BZ464" s="971"/>
    </row>
    <row r="465" spans="6:78" s="68" customFormat="1" x14ac:dyDescent="0.2">
      <c r="F465" s="340"/>
      <c r="G465" s="260"/>
      <c r="H465" s="261"/>
      <c r="I465" s="261"/>
      <c r="J465" s="260"/>
      <c r="K465" s="696">
        <f t="shared" si="256"/>
        <v>392</v>
      </c>
      <c r="L465" s="340"/>
      <c r="M465" s="340"/>
      <c r="N465" s="340"/>
      <c r="O465" s="699" t="str">
        <f t="shared" si="240"/>
        <v/>
      </c>
      <c r="P465" s="699" t="str">
        <f t="shared" si="241"/>
        <v/>
      </c>
      <c r="Q465" s="698" t="str">
        <f t="shared" si="228"/>
        <v/>
      </c>
      <c r="R465" s="698" t="str">
        <f t="shared" si="263"/>
        <v/>
      </c>
      <c r="S465" s="699" t="str">
        <f t="shared" si="242"/>
        <v/>
      </c>
      <c r="T465" s="699" t="str">
        <f t="shared" si="243"/>
        <v/>
      </c>
      <c r="U465" s="698" t="str">
        <f t="shared" si="233"/>
        <v/>
      </c>
      <c r="V465" s="698" t="str">
        <f t="shared" si="264"/>
        <v/>
      </c>
      <c r="W465" s="699" t="str">
        <f t="shared" si="244"/>
        <v/>
      </c>
      <c r="X465" s="699" t="str">
        <f t="shared" si="245"/>
        <v/>
      </c>
      <c r="Y465" s="698" t="str">
        <f t="shared" si="234"/>
        <v/>
      </c>
      <c r="Z465" s="698" t="str">
        <f t="shared" si="265"/>
        <v/>
      </c>
      <c r="AB465" s="696" t="str">
        <f t="shared" si="236"/>
        <v/>
      </c>
      <c r="AC465" s="340"/>
      <c r="AD465" s="340"/>
      <c r="AE465" s="340"/>
      <c r="AF465" s="699" t="str">
        <f t="shared" si="246"/>
        <v/>
      </c>
      <c r="AG465" s="699" t="str">
        <f t="shared" si="235"/>
        <v/>
      </c>
      <c r="AH465" s="699" t="str">
        <f t="shared" si="247"/>
        <v/>
      </c>
      <c r="AI465" s="698" t="str">
        <f t="shared" si="237"/>
        <v/>
      </c>
      <c r="AJ465" s="698" t="str">
        <f t="shared" si="248"/>
        <v/>
      </c>
      <c r="AK465" s="699" t="str">
        <f t="shared" si="249"/>
        <v/>
      </c>
      <c r="AL465" s="699" t="str">
        <f t="shared" si="250"/>
        <v/>
      </c>
      <c r="AM465" s="699" t="str">
        <f t="shared" si="251"/>
        <v/>
      </c>
      <c r="AN465" s="698" t="str">
        <f t="shared" si="238"/>
        <v/>
      </c>
      <c r="AO465" s="698" t="str">
        <f t="shared" si="252"/>
        <v/>
      </c>
      <c r="AP465" s="699" t="str">
        <f t="shared" si="253"/>
        <v/>
      </c>
      <c r="AQ465" s="699" t="str">
        <f t="shared" si="254"/>
        <v/>
      </c>
      <c r="AR465" s="699" t="str">
        <f t="shared" si="255"/>
        <v/>
      </c>
      <c r="AS465" s="698" t="str">
        <f t="shared" si="239"/>
        <v/>
      </c>
      <c r="AT465" s="698" t="str">
        <f t="shared" si="229"/>
        <v/>
      </c>
      <c r="AU465" s="971"/>
      <c r="AV465" s="696"/>
      <c r="AW465" s="699" t="str">
        <f t="shared" si="230"/>
        <v/>
      </c>
      <c r="AX465" s="699" t="str">
        <f t="shared" si="231"/>
        <v/>
      </c>
      <c r="AY465" s="698" t="str">
        <f t="shared" si="232"/>
        <v/>
      </c>
      <c r="AZ465" s="698" t="str">
        <f t="shared" si="257"/>
        <v/>
      </c>
      <c r="BA465" s="971"/>
      <c r="BB465" s="699" t="str">
        <f t="shared" si="258"/>
        <v/>
      </c>
      <c r="BC465" s="699" t="str">
        <f t="shared" si="259"/>
        <v/>
      </c>
      <c r="BD465" s="699" t="str">
        <f t="shared" si="260"/>
        <v/>
      </c>
      <c r="BE465" s="698" t="str">
        <f t="shared" si="261"/>
        <v/>
      </c>
      <c r="BF465" s="698" t="str">
        <f t="shared" si="262"/>
        <v/>
      </c>
      <c r="BG465" s="971"/>
      <c r="BH465" s="971"/>
      <c r="BI465" s="971"/>
      <c r="BJ465" s="971"/>
      <c r="BK465" s="971"/>
      <c r="BL465" s="971"/>
      <c r="BM465" s="971"/>
      <c r="BN465" s="698"/>
      <c r="BO465" s="971"/>
      <c r="BP465" s="971"/>
      <c r="BQ465" s="971"/>
      <c r="BR465" s="971"/>
      <c r="BS465" s="971"/>
      <c r="BT465" s="971"/>
      <c r="BU465" s="971"/>
      <c r="BV465" s="971"/>
      <c r="BW465" s="971"/>
      <c r="BX465" s="971"/>
      <c r="BY465" s="971"/>
      <c r="BZ465" s="971"/>
    </row>
    <row r="466" spans="6:78" s="68" customFormat="1" x14ac:dyDescent="0.2">
      <c r="F466" s="340"/>
      <c r="G466" s="260"/>
      <c r="H466" s="261"/>
      <c r="I466" s="261"/>
      <c r="J466" s="260"/>
      <c r="K466" s="696">
        <f t="shared" si="256"/>
        <v>393</v>
      </c>
      <c r="L466" s="340"/>
      <c r="M466" s="340"/>
      <c r="N466" s="340"/>
      <c r="O466" s="699" t="str">
        <f t="shared" si="240"/>
        <v/>
      </c>
      <c r="P466" s="699" t="str">
        <f t="shared" si="241"/>
        <v/>
      </c>
      <c r="Q466" s="698" t="str">
        <f t="shared" si="228"/>
        <v/>
      </c>
      <c r="R466" s="698" t="str">
        <f t="shared" si="263"/>
        <v/>
      </c>
      <c r="S466" s="699" t="str">
        <f t="shared" si="242"/>
        <v/>
      </c>
      <c r="T466" s="699" t="str">
        <f t="shared" si="243"/>
        <v/>
      </c>
      <c r="U466" s="698" t="str">
        <f t="shared" si="233"/>
        <v/>
      </c>
      <c r="V466" s="698" t="str">
        <f t="shared" si="264"/>
        <v/>
      </c>
      <c r="W466" s="699" t="str">
        <f t="shared" si="244"/>
        <v/>
      </c>
      <c r="X466" s="699" t="str">
        <f t="shared" si="245"/>
        <v/>
      </c>
      <c r="Y466" s="698" t="str">
        <f t="shared" si="234"/>
        <v/>
      </c>
      <c r="Z466" s="698" t="str">
        <f t="shared" si="265"/>
        <v/>
      </c>
      <c r="AB466" s="696" t="str">
        <f t="shared" si="236"/>
        <v/>
      </c>
      <c r="AC466" s="340"/>
      <c r="AD466" s="340"/>
      <c r="AE466" s="340"/>
      <c r="AF466" s="699" t="str">
        <f t="shared" si="246"/>
        <v/>
      </c>
      <c r="AG466" s="699" t="str">
        <f t="shared" si="235"/>
        <v/>
      </c>
      <c r="AH466" s="699" t="str">
        <f t="shared" si="247"/>
        <v/>
      </c>
      <c r="AI466" s="698" t="str">
        <f t="shared" si="237"/>
        <v/>
      </c>
      <c r="AJ466" s="698" t="str">
        <f t="shared" si="248"/>
        <v/>
      </c>
      <c r="AK466" s="699" t="str">
        <f t="shared" si="249"/>
        <v/>
      </c>
      <c r="AL466" s="699" t="str">
        <f t="shared" si="250"/>
        <v/>
      </c>
      <c r="AM466" s="699" t="str">
        <f t="shared" si="251"/>
        <v/>
      </c>
      <c r="AN466" s="698" t="str">
        <f t="shared" si="238"/>
        <v/>
      </c>
      <c r="AO466" s="698" t="str">
        <f t="shared" si="252"/>
        <v/>
      </c>
      <c r="AP466" s="699" t="str">
        <f t="shared" si="253"/>
        <v/>
      </c>
      <c r="AQ466" s="699" t="str">
        <f t="shared" si="254"/>
        <v/>
      </c>
      <c r="AR466" s="699" t="str">
        <f t="shared" si="255"/>
        <v/>
      </c>
      <c r="AS466" s="698" t="str">
        <f t="shared" si="239"/>
        <v/>
      </c>
      <c r="AT466" s="698" t="str">
        <f t="shared" si="229"/>
        <v/>
      </c>
      <c r="AU466" s="971"/>
      <c r="AV466" s="696"/>
      <c r="AW466" s="699" t="str">
        <f t="shared" si="230"/>
        <v/>
      </c>
      <c r="AX466" s="699" t="str">
        <f t="shared" si="231"/>
        <v/>
      </c>
      <c r="AY466" s="698" t="str">
        <f t="shared" si="232"/>
        <v/>
      </c>
      <c r="AZ466" s="698" t="str">
        <f t="shared" si="257"/>
        <v/>
      </c>
      <c r="BA466" s="971"/>
      <c r="BB466" s="699" t="str">
        <f t="shared" si="258"/>
        <v/>
      </c>
      <c r="BC466" s="699" t="str">
        <f t="shared" si="259"/>
        <v/>
      </c>
      <c r="BD466" s="699" t="str">
        <f t="shared" si="260"/>
        <v/>
      </c>
      <c r="BE466" s="698" t="str">
        <f t="shared" si="261"/>
        <v/>
      </c>
      <c r="BF466" s="698" t="str">
        <f t="shared" si="262"/>
        <v/>
      </c>
      <c r="BG466" s="971"/>
      <c r="BH466" s="971"/>
      <c r="BI466" s="971"/>
      <c r="BJ466" s="971"/>
      <c r="BK466" s="971"/>
      <c r="BL466" s="971"/>
      <c r="BM466" s="971"/>
      <c r="BN466" s="698"/>
      <c r="BO466" s="971"/>
      <c r="BP466" s="971"/>
      <c r="BQ466" s="971"/>
      <c r="BR466" s="971"/>
      <c r="BS466" s="971"/>
      <c r="BT466" s="971"/>
      <c r="BU466" s="971"/>
      <c r="BV466" s="971"/>
      <c r="BW466" s="971"/>
      <c r="BX466" s="971"/>
      <c r="BY466" s="971"/>
      <c r="BZ466" s="971"/>
    </row>
    <row r="467" spans="6:78" s="68" customFormat="1" x14ac:dyDescent="0.2">
      <c r="F467" s="340"/>
      <c r="G467" s="260"/>
      <c r="H467" s="261"/>
      <c r="I467" s="261"/>
      <c r="J467" s="260"/>
      <c r="K467" s="696">
        <f t="shared" si="256"/>
        <v>394</v>
      </c>
      <c r="L467" s="340"/>
      <c r="M467" s="340"/>
      <c r="N467" s="340"/>
      <c r="O467" s="699" t="str">
        <f t="shared" si="240"/>
        <v/>
      </c>
      <c r="P467" s="699" t="str">
        <f t="shared" si="241"/>
        <v/>
      </c>
      <c r="Q467" s="698" t="str">
        <f t="shared" si="228"/>
        <v/>
      </c>
      <c r="R467" s="698" t="str">
        <f t="shared" si="263"/>
        <v/>
      </c>
      <c r="S467" s="699" t="str">
        <f t="shared" si="242"/>
        <v/>
      </c>
      <c r="T467" s="699" t="str">
        <f t="shared" si="243"/>
        <v/>
      </c>
      <c r="U467" s="698" t="str">
        <f t="shared" si="233"/>
        <v/>
      </c>
      <c r="V467" s="698" t="str">
        <f t="shared" si="264"/>
        <v/>
      </c>
      <c r="W467" s="699" t="str">
        <f t="shared" si="244"/>
        <v/>
      </c>
      <c r="X467" s="699" t="str">
        <f t="shared" si="245"/>
        <v/>
      </c>
      <c r="Y467" s="698" t="str">
        <f t="shared" si="234"/>
        <v/>
      </c>
      <c r="Z467" s="698" t="str">
        <f t="shared" si="265"/>
        <v/>
      </c>
      <c r="AB467" s="696" t="str">
        <f t="shared" si="236"/>
        <v/>
      </c>
      <c r="AC467" s="340"/>
      <c r="AD467" s="340"/>
      <c r="AE467" s="340"/>
      <c r="AF467" s="699" t="str">
        <f t="shared" si="246"/>
        <v/>
      </c>
      <c r="AG467" s="699" t="str">
        <f t="shared" si="235"/>
        <v/>
      </c>
      <c r="AH467" s="699" t="str">
        <f t="shared" si="247"/>
        <v/>
      </c>
      <c r="AI467" s="698" t="str">
        <f t="shared" si="237"/>
        <v/>
      </c>
      <c r="AJ467" s="698" t="str">
        <f t="shared" si="248"/>
        <v/>
      </c>
      <c r="AK467" s="699" t="str">
        <f t="shared" si="249"/>
        <v/>
      </c>
      <c r="AL467" s="699" t="str">
        <f t="shared" si="250"/>
        <v/>
      </c>
      <c r="AM467" s="699" t="str">
        <f t="shared" si="251"/>
        <v/>
      </c>
      <c r="AN467" s="698" t="str">
        <f t="shared" si="238"/>
        <v/>
      </c>
      <c r="AO467" s="698" t="str">
        <f t="shared" si="252"/>
        <v/>
      </c>
      <c r="AP467" s="699" t="str">
        <f t="shared" si="253"/>
        <v/>
      </c>
      <c r="AQ467" s="699" t="str">
        <f t="shared" si="254"/>
        <v/>
      </c>
      <c r="AR467" s="699" t="str">
        <f t="shared" si="255"/>
        <v/>
      </c>
      <c r="AS467" s="698" t="str">
        <f t="shared" si="239"/>
        <v/>
      </c>
      <c r="AT467" s="698" t="str">
        <f t="shared" si="229"/>
        <v/>
      </c>
      <c r="AU467" s="971"/>
      <c r="AV467" s="696"/>
      <c r="AW467" s="699" t="str">
        <f t="shared" si="230"/>
        <v/>
      </c>
      <c r="AX467" s="699" t="str">
        <f t="shared" si="231"/>
        <v/>
      </c>
      <c r="AY467" s="698" t="str">
        <f t="shared" si="232"/>
        <v/>
      </c>
      <c r="AZ467" s="698" t="str">
        <f t="shared" si="257"/>
        <v/>
      </c>
      <c r="BA467" s="971"/>
      <c r="BB467" s="699" t="str">
        <f t="shared" si="258"/>
        <v/>
      </c>
      <c r="BC467" s="699" t="str">
        <f t="shared" si="259"/>
        <v/>
      </c>
      <c r="BD467" s="699" t="str">
        <f t="shared" si="260"/>
        <v/>
      </c>
      <c r="BE467" s="698" t="str">
        <f t="shared" si="261"/>
        <v/>
      </c>
      <c r="BF467" s="698" t="str">
        <f t="shared" si="262"/>
        <v/>
      </c>
      <c r="BG467" s="971"/>
      <c r="BH467" s="971"/>
      <c r="BI467" s="971"/>
      <c r="BJ467" s="971"/>
      <c r="BK467" s="971"/>
      <c r="BL467" s="971"/>
      <c r="BM467" s="971"/>
      <c r="BN467" s="698"/>
      <c r="BO467" s="971"/>
      <c r="BP467" s="971"/>
      <c r="BQ467" s="971"/>
      <c r="BR467" s="971"/>
      <c r="BS467" s="971"/>
      <c r="BT467" s="971"/>
      <c r="BU467" s="971"/>
      <c r="BV467" s="971"/>
      <c r="BW467" s="971"/>
      <c r="BX467" s="971"/>
      <c r="BY467" s="971"/>
      <c r="BZ467" s="971"/>
    </row>
    <row r="468" spans="6:78" s="68" customFormat="1" x14ac:dyDescent="0.2">
      <c r="F468" s="340"/>
      <c r="G468" s="260"/>
      <c r="H468" s="261"/>
      <c r="I468" s="261"/>
      <c r="J468" s="260"/>
      <c r="K468" s="696">
        <f t="shared" si="256"/>
        <v>395</v>
      </c>
      <c r="L468" s="340"/>
      <c r="M468" s="340"/>
      <c r="N468" s="340"/>
      <c r="O468" s="699" t="str">
        <f t="shared" si="240"/>
        <v/>
      </c>
      <c r="P468" s="699" t="str">
        <f t="shared" si="241"/>
        <v/>
      </c>
      <c r="Q468" s="698" t="str">
        <f t="shared" si="228"/>
        <v/>
      </c>
      <c r="R468" s="698" t="str">
        <f t="shared" si="263"/>
        <v/>
      </c>
      <c r="S468" s="699" t="str">
        <f t="shared" si="242"/>
        <v/>
      </c>
      <c r="T468" s="699" t="str">
        <f t="shared" si="243"/>
        <v/>
      </c>
      <c r="U468" s="698" t="str">
        <f t="shared" si="233"/>
        <v/>
      </c>
      <c r="V468" s="698" t="str">
        <f t="shared" si="264"/>
        <v/>
      </c>
      <c r="W468" s="699" t="str">
        <f t="shared" si="244"/>
        <v/>
      </c>
      <c r="X468" s="699" t="str">
        <f t="shared" si="245"/>
        <v/>
      </c>
      <c r="Y468" s="698" t="str">
        <f t="shared" si="234"/>
        <v/>
      </c>
      <c r="Z468" s="698" t="str">
        <f t="shared" si="265"/>
        <v/>
      </c>
      <c r="AB468" s="696" t="str">
        <f t="shared" si="236"/>
        <v/>
      </c>
      <c r="AC468" s="340"/>
      <c r="AD468" s="340"/>
      <c r="AE468" s="340"/>
      <c r="AF468" s="699" t="str">
        <f t="shared" si="246"/>
        <v/>
      </c>
      <c r="AG468" s="699" t="str">
        <f t="shared" si="235"/>
        <v/>
      </c>
      <c r="AH468" s="699" t="str">
        <f t="shared" si="247"/>
        <v/>
      </c>
      <c r="AI468" s="698" t="str">
        <f t="shared" si="237"/>
        <v/>
      </c>
      <c r="AJ468" s="698" t="str">
        <f t="shared" si="248"/>
        <v/>
      </c>
      <c r="AK468" s="699" t="str">
        <f t="shared" si="249"/>
        <v/>
      </c>
      <c r="AL468" s="699" t="str">
        <f t="shared" si="250"/>
        <v/>
      </c>
      <c r="AM468" s="699" t="str">
        <f t="shared" si="251"/>
        <v/>
      </c>
      <c r="AN468" s="698" t="str">
        <f t="shared" si="238"/>
        <v/>
      </c>
      <c r="AO468" s="698" t="str">
        <f t="shared" si="252"/>
        <v/>
      </c>
      <c r="AP468" s="699" t="str">
        <f t="shared" si="253"/>
        <v/>
      </c>
      <c r="AQ468" s="699" t="str">
        <f t="shared" si="254"/>
        <v/>
      </c>
      <c r="AR468" s="699" t="str">
        <f t="shared" si="255"/>
        <v/>
      </c>
      <c r="AS468" s="698" t="str">
        <f t="shared" si="239"/>
        <v/>
      </c>
      <c r="AT468" s="698" t="str">
        <f t="shared" si="229"/>
        <v/>
      </c>
      <c r="AU468" s="971"/>
      <c r="AV468" s="696"/>
      <c r="AW468" s="699" t="str">
        <f t="shared" si="230"/>
        <v/>
      </c>
      <c r="AX468" s="699" t="str">
        <f t="shared" si="231"/>
        <v/>
      </c>
      <c r="AY468" s="698" t="str">
        <f t="shared" si="232"/>
        <v/>
      </c>
      <c r="AZ468" s="698" t="str">
        <f t="shared" si="257"/>
        <v/>
      </c>
      <c r="BA468" s="971"/>
      <c r="BB468" s="699" t="str">
        <f t="shared" si="258"/>
        <v/>
      </c>
      <c r="BC468" s="699" t="str">
        <f t="shared" si="259"/>
        <v/>
      </c>
      <c r="BD468" s="699" t="str">
        <f t="shared" si="260"/>
        <v/>
      </c>
      <c r="BE468" s="698" t="str">
        <f t="shared" si="261"/>
        <v/>
      </c>
      <c r="BF468" s="698" t="str">
        <f t="shared" si="262"/>
        <v/>
      </c>
      <c r="BG468" s="971"/>
      <c r="BH468" s="971"/>
      <c r="BI468" s="971"/>
      <c r="BJ468" s="971"/>
      <c r="BK468" s="971"/>
      <c r="BL468" s="971"/>
      <c r="BM468" s="971"/>
      <c r="BN468" s="698"/>
      <c r="BO468" s="971"/>
      <c r="BP468" s="971"/>
      <c r="BQ468" s="971"/>
      <c r="BR468" s="971"/>
      <c r="BS468" s="971"/>
      <c r="BT468" s="971"/>
      <c r="BU468" s="971"/>
      <c r="BV468" s="971"/>
      <c r="BW468" s="971"/>
      <c r="BX468" s="971"/>
      <c r="BY468" s="971"/>
      <c r="BZ468" s="971"/>
    </row>
    <row r="469" spans="6:78" s="68" customFormat="1" x14ac:dyDescent="0.2">
      <c r="F469" s="340"/>
      <c r="G469" s="260"/>
      <c r="H469" s="261"/>
      <c r="I469" s="261"/>
      <c r="J469" s="260"/>
      <c r="K469" s="696">
        <f t="shared" si="256"/>
        <v>396</v>
      </c>
      <c r="L469" s="340"/>
      <c r="M469" s="340"/>
      <c r="N469" s="340"/>
      <c r="O469" s="699" t="str">
        <f t="shared" si="240"/>
        <v/>
      </c>
      <c r="P469" s="699" t="str">
        <f t="shared" si="241"/>
        <v/>
      </c>
      <c r="Q469" s="698" t="str">
        <f t="shared" si="228"/>
        <v/>
      </c>
      <c r="R469" s="698" t="str">
        <f t="shared" si="263"/>
        <v/>
      </c>
      <c r="S469" s="699" t="str">
        <f t="shared" si="242"/>
        <v/>
      </c>
      <c r="T469" s="699" t="str">
        <f t="shared" si="243"/>
        <v/>
      </c>
      <c r="U469" s="698" t="str">
        <f t="shared" si="233"/>
        <v/>
      </c>
      <c r="V469" s="698" t="str">
        <f t="shared" si="264"/>
        <v/>
      </c>
      <c r="W469" s="699" t="str">
        <f t="shared" si="244"/>
        <v/>
      </c>
      <c r="X469" s="699" t="str">
        <f t="shared" si="245"/>
        <v/>
      </c>
      <c r="Y469" s="698" t="str">
        <f t="shared" si="234"/>
        <v/>
      </c>
      <c r="Z469" s="698" t="str">
        <f t="shared" si="265"/>
        <v/>
      </c>
      <c r="AB469" s="696" t="str">
        <f t="shared" si="236"/>
        <v/>
      </c>
      <c r="AC469" s="340"/>
      <c r="AD469" s="340"/>
      <c r="AE469" s="340"/>
      <c r="AF469" s="699" t="str">
        <f t="shared" si="246"/>
        <v/>
      </c>
      <c r="AG469" s="699" t="str">
        <f t="shared" si="235"/>
        <v/>
      </c>
      <c r="AH469" s="699" t="str">
        <f t="shared" si="247"/>
        <v/>
      </c>
      <c r="AI469" s="698" t="str">
        <f t="shared" si="237"/>
        <v/>
      </c>
      <c r="AJ469" s="698" t="str">
        <f t="shared" si="248"/>
        <v/>
      </c>
      <c r="AK469" s="699" t="str">
        <f t="shared" si="249"/>
        <v/>
      </c>
      <c r="AL469" s="699" t="str">
        <f t="shared" si="250"/>
        <v/>
      </c>
      <c r="AM469" s="699" t="str">
        <f t="shared" si="251"/>
        <v/>
      </c>
      <c r="AN469" s="698" t="str">
        <f t="shared" si="238"/>
        <v/>
      </c>
      <c r="AO469" s="698" t="str">
        <f t="shared" si="252"/>
        <v/>
      </c>
      <c r="AP469" s="699" t="str">
        <f t="shared" si="253"/>
        <v/>
      </c>
      <c r="AQ469" s="699" t="str">
        <f t="shared" si="254"/>
        <v/>
      </c>
      <c r="AR469" s="699" t="str">
        <f t="shared" si="255"/>
        <v/>
      </c>
      <c r="AS469" s="698" t="str">
        <f t="shared" si="239"/>
        <v/>
      </c>
      <c r="AT469" s="698" t="str">
        <f t="shared" si="229"/>
        <v/>
      </c>
      <c r="AU469" s="971"/>
      <c r="AV469" s="696"/>
      <c r="AW469" s="699" t="str">
        <f t="shared" si="230"/>
        <v/>
      </c>
      <c r="AX469" s="699" t="str">
        <f t="shared" si="231"/>
        <v/>
      </c>
      <c r="AY469" s="698" t="str">
        <f t="shared" si="232"/>
        <v/>
      </c>
      <c r="AZ469" s="698" t="str">
        <f t="shared" si="257"/>
        <v/>
      </c>
      <c r="BA469" s="971"/>
      <c r="BB469" s="699" t="str">
        <f t="shared" si="258"/>
        <v/>
      </c>
      <c r="BC469" s="699" t="str">
        <f t="shared" si="259"/>
        <v/>
      </c>
      <c r="BD469" s="699" t="str">
        <f t="shared" si="260"/>
        <v/>
      </c>
      <c r="BE469" s="698" t="str">
        <f t="shared" si="261"/>
        <v/>
      </c>
      <c r="BF469" s="698" t="str">
        <f t="shared" si="262"/>
        <v/>
      </c>
      <c r="BG469" s="971"/>
      <c r="BH469" s="971"/>
      <c r="BI469" s="971"/>
      <c r="BJ469" s="971"/>
      <c r="BK469" s="971"/>
      <c r="BL469" s="971"/>
      <c r="BM469" s="971"/>
      <c r="BN469" s="698"/>
      <c r="BO469" s="971"/>
      <c r="BP469" s="971"/>
      <c r="BQ469" s="971"/>
      <c r="BR469" s="971"/>
      <c r="BS469" s="971"/>
      <c r="BT469" s="971"/>
      <c r="BU469" s="971"/>
      <c r="BV469" s="971"/>
      <c r="BW469" s="971"/>
      <c r="BX469" s="971"/>
      <c r="BY469" s="971"/>
      <c r="BZ469" s="971"/>
    </row>
    <row r="470" spans="6:78" s="68" customFormat="1" x14ac:dyDescent="0.2">
      <c r="F470" s="340"/>
      <c r="G470" s="260"/>
      <c r="H470" s="261"/>
      <c r="I470" s="261"/>
      <c r="J470" s="260"/>
      <c r="K470" s="696">
        <f t="shared" si="256"/>
        <v>397</v>
      </c>
      <c r="L470" s="340"/>
      <c r="M470" s="340"/>
      <c r="N470" s="340"/>
      <c r="O470" s="699" t="str">
        <f t="shared" si="240"/>
        <v/>
      </c>
      <c r="P470" s="699" t="str">
        <f t="shared" si="241"/>
        <v/>
      </c>
      <c r="Q470" s="698" t="str">
        <f t="shared" si="228"/>
        <v/>
      </c>
      <c r="R470" s="698" t="str">
        <f t="shared" si="263"/>
        <v/>
      </c>
      <c r="S470" s="699" t="str">
        <f t="shared" si="242"/>
        <v/>
      </c>
      <c r="T470" s="699" t="str">
        <f t="shared" si="243"/>
        <v/>
      </c>
      <c r="U470" s="698" t="str">
        <f t="shared" si="233"/>
        <v/>
      </c>
      <c r="V470" s="698" t="str">
        <f t="shared" si="264"/>
        <v/>
      </c>
      <c r="W470" s="699" t="str">
        <f t="shared" si="244"/>
        <v/>
      </c>
      <c r="X470" s="699" t="str">
        <f t="shared" si="245"/>
        <v/>
      </c>
      <c r="Y470" s="698" t="str">
        <f t="shared" si="234"/>
        <v/>
      </c>
      <c r="Z470" s="698" t="str">
        <f t="shared" si="265"/>
        <v/>
      </c>
      <c r="AB470" s="696" t="str">
        <f t="shared" si="236"/>
        <v/>
      </c>
      <c r="AC470" s="340"/>
      <c r="AD470" s="340"/>
      <c r="AE470" s="340"/>
      <c r="AF470" s="699" t="str">
        <f t="shared" si="246"/>
        <v/>
      </c>
      <c r="AG470" s="699" t="str">
        <f t="shared" si="235"/>
        <v/>
      </c>
      <c r="AH470" s="699" t="str">
        <f t="shared" si="247"/>
        <v/>
      </c>
      <c r="AI470" s="698" t="str">
        <f t="shared" si="237"/>
        <v/>
      </c>
      <c r="AJ470" s="698" t="str">
        <f t="shared" si="248"/>
        <v/>
      </c>
      <c r="AK470" s="699" t="str">
        <f t="shared" si="249"/>
        <v/>
      </c>
      <c r="AL470" s="699" t="str">
        <f t="shared" si="250"/>
        <v/>
      </c>
      <c r="AM470" s="699" t="str">
        <f t="shared" si="251"/>
        <v/>
      </c>
      <c r="AN470" s="698" t="str">
        <f t="shared" si="238"/>
        <v/>
      </c>
      <c r="AO470" s="698" t="str">
        <f t="shared" si="252"/>
        <v/>
      </c>
      <c r="AP470" s="699" t="str">
        <f t="shared" si="253"/>
        <v/>
      </c>
      <c r="AQ470" s="699" t="str">
        <f t="shared" si="254"/>
        <v/>
      </c>
      <c r="AR470" s="699" t="str">
        <f t="shared" si="255"/>
        <v/>
      </c>
      <c r="AS470" s="698" t="str">
        <f t="shared" si="239"/>
        <v/>
      </c>
      <c r="AT470" s="698" t="str">
        <f t="shared" si="229"/>
        <v/>
      </c>
      <c r="AU470" s="971"/>
      <c r="AV470" s="696"/>
      <c r="AW470" s="699" t="str">
        <f t="shared" si="230"/>
        <v/>
      </c>
      <c r="AX470" s="699" t="str">
        <f t="shared" si="231"/>
        <v/>
      </c>
      <c r="AY470" s="698" t="str">
        <f t="shared" si="232"/>
        <v/>
      </c>
      <c r="AZ470" s="698" t="str">
        <f t="shared" si="257"/>
        <v/>
      </c>
      <c r="BA470" s="971"/>
      <c r="BB470" s="699" t="str">
        <f t="shared" si="258"/>
        <v/>
      </c>
      <c r="BC470" s="699" t="str">
        <f t="shared" si="259"/>
        <v/>
      </c>
      <c r="BD470" s="699" t="str">
        <f t="shared" si="260"/>
        <v/>
      </c>
      <c r="BE470" s="698" t="str">
        <f t="shared" si="261"/>
        <v/>
      </c>
      <c r="BF470" s="698" t="str">
        <f t="shared" si="262"/>
        <v/>
      </c>
      <c r="BG470" s="971"/>
      <c r="BH470" s="971"/>
      <c r="BI470" s="971"/>
      <c r="BJ470" s="971"/>
      <c r="BK470" s="971"/>
      <c r="BL470" s="971"/>
      <c r="BM470" s="971"/>
      <c r="BN470" s="698"/>
      <c r="BO470" s="971"/>
      <c r="BP470" s="971"/>
      <c r="BQ470" s="971"/>
      <c r="BR470" s="971"/>
      <c r="BS470" s="971"/>
      <c r="BT470" s="971"/>
      <c r="BU470" s="971"/>
      <c r="BV470" s="971"/>
      <c r="BW470" s="971"/>
      <c r="BX470" s="971"/>
      <c r="BY470" s="971"/>
      <c r="BZ470" s="971"/>
    </row>
    <row r="471" spans="6:78" s="68" customFormat="1" x14ac:dyDescent="0.2">
      <c r="F471" s="340"/>
      <c r="G471" s="260"/>
      <c r="H471" s="261"/>
      <c r="I471" s="261"/>
      <c r="J471" s="260"/>
      <c r="K471" s="696">
        <f t="shared" si="256"/>
        <v>398</v>
      </c>
      <c r="L471" s="340"/>
      <c r="M471" s="340"/>
      <c r="N471" s="340"/>
      <c r="O471" s="699" t="str">
        <f t="shared" si="240"/>
        <v/>
      </c>
      <c r="P471" s="699" t="str">
        <f t="shared" si="241"/>
        <v/>
      </c>
      <c r="Q471" s="698" t="str">
        <f t="shared" si="228"/>
        <v/>
      </c>
      <c r="R471" s="698" t="str">
        <f t="shared" si="263"/>
        <v/>
      </c>
      <c r="S471" s="699" t="str">
        <f t="shared" si="242"/>
        <v/>
      </c>
      <c r="T471" s="699" t="str">
        <f t="shared" si="243"/>
        <v/>
      </c>
      <c r="U471" s="698" t="str">
        <f t="shared" si="233"/>
        <v/>
      </c>
      <c r="V471" s="698" t="str">
        <f t="shared" si="264"/>
        <v/>
      </c>
      <c r="W471" s="699" t="str">
        <f t="shared" si="244"/>
        <v/>
      </c>
      <c r="X471" s="699" t="str">
        <f t="shared" si="245"/>
        <v/>
      </c>
      <c r="Y471" s="698" t="str">
        <f t="shared" si="234"/>
        <v/>
      </c>
      <c r="Z471" s="698" t="str">
        <f t="shared" si="265"/>
        <v/>
      </c>
      <c r="AB471" s="696" t="str">
        <f t="shared" si="236"/>
        <v/>
      </c>
      <c r="AC471" s="340"/>
      <c r="AD471" s="340"/>
      <c r="AE471" s="340"/>
      <c r="AF471" s="699" t="str">
        <f t="shared" si="246"/>
        <v/>
      </c>
      <c r="AG471" s="699" t="str">
        <f t="shared" si="235"/>
        <v/>
      </c>
      <c r="AH471" s="699" t="str">
        <f t="shared" si="247"/>
        <v/>
      </c>
      <c r="AI471" s="698" t="str">
        <f t="shared" si="237"/>
        <v/>
      </c>
      <c r="AJ471" s="698" t="str">
        <f t="shared" si="248"/>
        <v/>
      </c>
      <c r="AK471" s="699" t="str">
        <f t="shared" si="249"/>
        <v/>
      </c>
      <c r="AL471" s="699" t="str">
        <f t="shared" si="250"/>
        <v/>
      </c>
      <c r="AM471" s="699" t="str">
        <f t="shared" si="251"/>
        <v/>
      </c>
      <c r="AN471" s="698" t="str">
        <f t="shared" si="238"/>
        <v/>
      </c>
      <c r="AO471" s="698" t="str">
        <f t="shared" si="252"/>
        <v/>
      </c>
      <c r="AP471" s="699" t="str">
        <f t="shared" si="253"/>
        <v/>
      </c>
      <c r="AQ471" s="699" t="str">
        <f t="shared" si="254"/>
        <v/>
      </c>
      <c r="AR471" s="699" t="str">
        <f t="shared" si="255"/>
        <v/>
      </c>
      <c r="AS471" s="698" t="str">
        <f t="shared" si="239"/>
        <v/>
      </c>
      <c r="AT471" s="698" t="str">
        <f t="shared" si="229"/>
        <v/>
      </c>
      <c r="AU471" s="971"/>
      <c r="AV471" s="696"/>
      <c r="AW471" s="699" t="str">
        <f t="shared" si="230"/>
        <v/>
      </c>
      <c r="AX471" s="699" t="str">
        <f t="shared" si="231"/>
        <v/>
      </c>
      <c r="AY471" s="698" t="str">
        <f t="shared" si="232"/>
        <v/>
      </c>
      <c r="AZ471" s="698" t="str">
        <f t="shared" si="257"/>
        <v/>
      </c>
      <c r="BA471" s="971"/>
      <c r="BB471" s="699" t="str">
        <f t="shared" si="258"/>
        <v/>
      </c>
      <c r="BC471" s="699" t="str">
        <f t="shared" si="259"/>
        <v/>
      </c>
      <c r="BD471" s="699" t="str">
        <f t="shared" si="260"/>
        <v/>
      </c>
      <c r="BE471" s="698" t="str">
        <f t="shared" si="261"/>
        <v/>
      </c>
      <c r="BF471" s="698" t="str">
        <f t="shared" si="262"/>
        <v/>
      </c>
      <c r="BG471" s="971"/>
      <c r="BH471" s="971"/>
      <c r="BI471" s="971"/>
      <c r="BJ471" s="971"/>
      <c r="BK471" s="971"/>
      <c r="BL471" s="971"/>
      <c r="BM471" s="971"/>
      <c r="BN471" s="698"/>
      <c r="BO471" s="971"/>
      <c r="BP471" s="971"/>
      <c r="BQ471" s="971"/>
      <c r="BR471" s="971"/>
      <c r="BS471" s="971"/>
      <c r="BT471" s="971"/>
      <c r="BU471" s="971"/>
      <c r="BV471" s="971"/>
      <c r="BW471" s="971"/>
      <c r="BX471" s="971"/>
      <c r="BY471" s="971"/>
      <c r="BZ471" s="971"/>
    </row>
    <row r="472" spans="6:78" s="68" customFormat="1" x14ac:dyDescent="0.2">
      <c r="F472" s="340"/>
      <c r="G472" s="260"/>
      <c r="H472" s="261"/>
      <c r="I472" s="261"/>
      <c r="J472" s="260"/>
      <c r="K472" s="696">
        <f t="shared" si="256"/>
        <v>399</v>
      </c>
      <c r="L472" s="340"/>
      <c r="M472" s="340"/>
      <c r="N472" s="340"/>
      <c r="O472" s="699" t="str">
        <f t="shared" si="240"/>
        <v/>
      </c>
      <c r="P472" s="699" t="str">
        <f t="shared" si="241"/>
        <v/>
      </c>
      <c r="Q472" s="698" t="str">
        <f t="shared" si="228"/>
        <v/>
      </c>
      <c r="R472" s="698" t="str">
        <f t="shared" si="263"/>
        <v/>
      </c>
      <c r="S472" s="699" t="str">
        <f t="shared" si="242"/>
        <v/>
      </c>
      <c r="T472" s="699" t="str">
        <f t="shared" si="243"/>
        <v/>
      </c>
      <c r="U472" s="698" t="str">
        <f t="shared" si="233"/>
        <v/>
      </c>
      <c r="V472" s="698" t="str">
        <f t="shared" si="264"/>
        <v/>
      </c>
      <c r="W472" s="699" t="str">
        <f t="shared" si="244"/>
        <v/>
      </c>
      <c r="X472" s="699" t="str">
        <f t="shared" si="245"/>
        <v/>
      </c>
      <c r="Y472" s="698" t="str">
        <f t="shared" si="234"/>
        <v/>
      </c>
      <c r="Z472" s="698" t="str">
        <f t="shared" si="265"/>
        <v/>
      </c>
      <c r="AB472" s="696" t="str">
        <f t="shared" si="236"/>
        <v/>
      </c>
      <c r="AC472" s="340"/>
      <c r="AD472" s="340"/>
      <c r="AE472" s="340"/>
      <c r="AF472" s="699" t="str">
        <f t="shared" si="246"/>
        <v/>
      </c>
      <c r="AG472" s="699" t="str">
        <f t="shared" si="235"/>
        <v/>
      </c>
      <c r="AH472" s="699" t="str">
        <f t="shared" si="247"/>
        <v/>
      </c>
      <c r="AI472" s="698" t="str">
        <f t="shared" si="237"/>
        <v/>
      </c>
      <c r="AJ472" s="698" t="str">
        <f t="shared" si="248"/>
        <v/>
      </c>
      <c r="AK472" s="699" t="str">
        <f t="shared" si="249"/>
        <v/>
      </c>
      <c r="AL472" s="699" t="str">
        <f t="shared" si="250"/>
        <v/>
      </c>
      <c r="AM472" s="699" t="str">
        <f t="shared" si="251"/>
        <v/>
      </c>
      <c r="AN472" s="698" t="str">
        <f t="shared" si="238"/>
        <v/>
      </c>
      <c r="AO472" s="698" t="str">
        <f t="shared" si="252"/>
        <v/>
      </c>
      <c r="AP472" s="699" t="str">
        <f t="shared" si="253"/>
        <v/>
      </c>
      <c r="AQ472" s="699" t="str">
        <f t="shared" si="254"/>
        <v/>
      </c>
      <c r="AR472" s="699" t="str">
        <f t="shared" si="255"/>
        <v/>
      </c>
      <c r="AS472" s="698" t="str">
        <f t="shared" si="239"/>
        <v/>
      </c>
      <c r="AT472" s="698" t="str">
        <f t="shared" si="229"/>
        <v/>
      </c>
      <c r="AU472" s="971"/>
      <c r="AV472" s="696"/>
      <c r="AW472" s="699" t="str">
        <f t="shared" si="230"/>
        <v/>
      </c>
      <c r="AX472" s="699" t="str">
        <f t="shared" si="231"/>
        <v/>
      </c>
      <c r="AY472" s="698" t="str">
        <f t="shared" si="232"/>
        <v/>
      </c>
      <c r="AZ472" s="698" t="str">
        <f t="shared" si="257"/>
        <v/>
      </c>
      <c r="BA472" s="971"/>
      <c r="BB472" s="699" t="str">
        <f t="shared" si="258"/>
        <v/>
      </c>
      <c r="BC472" s="699" t="str">
        <f t="shared" si="259"/>
        <v/>
      </c>
      <c r="BD472" s="699" t="str">
        <f t="shared" si="260"/>
        <v/>
      </c>
      <c r="BE472" s="698" t="str">
        <f t="shared" si="261"/>
        <v/>
      </c>
      <c r="BF472" s="698" t="str">
        <f t="shared" si="262"/>
        <v/>
      </c>
      <c r="BG472" s="971"/>
      <c r="BH472" s="971"/>
      <c r="BI472" s="971"/>
      <c r="BJ472" s="971"/>
      <c r="BK472" s="971"/>
      <c r="BL472" s="971"/>
      <c r="BM472" s="971"/>
      <c r="BN472" s="698"/>
      <c r="BO472" s="971"/>
      <c r="BP472" s="971"/>
      <c r="BQ472" s="971"/>
      <c r="BR472" s="971"/>
      <c r="BS472" s="971"/>
      <c r="BT472" s="971"/>
      <c r="BU472" s="971"/>
      <c r="BV472" s="971"/>
      <c r="BW472" s="971"/>
      <c r="BX472" s="971"/>
      <c r="BY472" s="971"/>
      <c r="BZ472" s="971"/>
    </row>
    <row r="473" spans="6:78" s="68" customFormat="1" x14ac:dyDescent="0.2">
      <c r="F473" s="340"/>
      <c r="G473" s="260"/>
      <c r="H473" s="261"/>
      <c r="I473" s="261"/>
      <c r="J473" s="260"/>
      <c r="K473" s="696">
        <f t="shared" si="256"/>
        <v>400</v>
      </c>
      <c r="L473" s="340"/>
      <c r="M473" s="340"/>
      <c r="N473" s="340"/>
      <c r="O473" s="699" t="str">
        <f t="shared" si="240"/>
        <v/>
      </c>
      <c r="P473" s="699" t="str">
        <f t="shared" si="241"/>
        <v/>
      </c>
      <c r="Q473" s="698" t="str">
        <f t="shared" si="228"/>
        <v/>
      </c>
      <c r="R473" s="698" t="str">
        <f t="shared" si="263"/>
        <v/>
      </c>
      <c r="S473" s="699" t="str">
        <f t="shared" si="242"/>
        <v/>
      </c>
      <c r="T473" s="699" t="str">
        <f t="shared" si="243"/>
        <v/>
      </c>
      <c r="U473" s="698" t="str">
        <f t="shared" si="233"/>
        <v/>
      </c>
      <c r="V473" s="698" t="str">
        <f t="shared" si="264"/>
        <v/>
      </c>
      <c r="W473" s="699" t="str">
        <f t="shared" si="244"/>
        <v/>
      </c>
      <c r="X473" s="699" t="str">
        <f t="shared" si="245"/>
        <v/>
      </c>
      <c r="Y473" s="698" t="str">
        <f t="shared" si="234"/>
        <v/>
      </c>
      <c r="Z473" s="698" t="str">
        <f t="shared" si="265"/>
        <v/>
      </c>
      <c r="AB473" s="696" t="str">
        <f t="shared" si="236"/>
        <v/>
      </c>
      <c r="AC473" s="340"/>
      <c r="AD473" s="340"/>
      <c r="AE473" s="340"/>
      <c r="AF473" s="699" t="str">
        <f t="shared" si="246"/>
        <v/>
      </c>
      <c r="AG473" s="699" t="str">
        <f t="shared" si="235"/>
        <v/>
      </c>
      <c r="AH473" s="699" t="str">
        <f t="shared" si="247"/>
        <v/>
      </c>
      <c r="AI473" s="698" t="str">
        <f t="shared" si="237"/>
        <v/>
      </c>
      <c r="AJ473" s="698" t="str">
        <f t="shared" si="248"/>
        <v/>
      </c>
      <c r="AK473" s="699" t="str">
        <f t="shared" si="249"/>
        <v/>
      </c>
      <c r="AL473" s="699" t="str">
        <f t="shared" si="250"/>
        <v/>
      </c>
      <c r="AM473" s="699" t="str">
        <f t="shared" si="251"/>
        <v/>
      </c>
      <c r="AN473" s="698" t="str">
        <f t="shared" si="238"/>
        <v/>
      </c>
      <c r="AO473" s="698" t="str">
        <f t="shared" si="252"/>
        <v/>
      </c>
      <c r="AP473" s="699" t="str">
        <f t="shared" si="253"/>
        <v/>
      </c>
      <c r="AQ473" s="699" t="str">
        <f t="shared" si="254"/>
        <v/>
      </c>
      <c r="AR473" s="699" t="str">
        <f t="shared" si="255"/>
        <v/>
      </c>
      <c r="AS473" s="698" t="str">
        <f t="shared" si="239"/>
        <v/>
      </c>
      <c r="AT473" s="698" t="str">
        <f t="shared" si="229"/>
        <v/>
      </c>
      <c r="AU473" s="971"/>
      <c r="AV473" s="696"/>
      <c r="AW473" s="699" t="str">
        <f t="shared" si="230"/>
        <v/>
      </c>
      <c r="AX473" s="699" t="str">
        <f t="shared" si="231"/>
        <v/>
      </c>
      <c r="AY473" s="698" t="str">
        <f t="shared" si="232"/>
        <v/>
      </c>
      <c r="AZ473" s="698" t="str">
        <f t="shared" si="257"/>
        <v/>
      </c>
      <c r="BA473" s="971"/>
      <c r="BB473" s="699" t="str">
        <f t="shared" si="258"/>
        <v/>
      </c>
      <c r="BC473" s="699" t="str">
        <f t="shared" si="259"/>
        <v/>
      </c>
      <c r="BD473" s="699" t="str">
        <f t="shared" si="260"/>
        <v/>
      </c>
      <c r="BE473" s="698" t="str">
        <f t="shared" si="261"/>
        <v/>
      </c>
      <c r="BF473" s="698" t="str">
        <f t="shared" si="262"/>
        <v/>
      </c>
      <c r="BG473" s="971"/>
      <c r="BH473" s="971"/>
      <c r="BI473" s="971"/>
      <c r="BJ473" s="971"/>
      <c r="BK473" s="971"/>
      <c r="BL473" s="971"/>
      <c r="BM473" s="971"/>
      <c r="BN473" s="698"/>
      <c r="BO473" s="971"/>
      <c r="BP473" s="971"/>
      <c r="BQ473" s="971"/>
      <c r="BR473" s="971"/>
      <c r="BS473" s="971"/>
      <c r="BT473" s="971"/>
      <c r="BU473" s="971"/>
      <c r="BV473" s="971"/>
      <c r="BW473" s="971"/>
      <c r="BX473" s="971"/>
      <c r="BY473" s="971"/>
      <c r="BZ473" s="971"/>
    </row>
    <row r="474" spans="6:78" s="68" customFormat="1" x14ac:dyDescent="0.2">
      <c r="F474" s="340"/>
      <c r="G474" s="260"/>
      <c r="H474" s="261"/>
      <c r="I474" s="261"/>
      <c r="J474" s="260"/>
      <c r="K474" s="696">
        <f t="shared" si="256"/>
        <v>401</v>
      </c>
      <c r="L474" s="340"/>
      <c r="M474" s="340"/>
      <c r="N474" s="340"/>
      <c r="O474" s="699" t="str">
        <f t="shared" si="240"/>
        <v/>
      </c>
      <c r="P474" s="699" t="str">
        <f t="shared" si="241"/>
        <v/>
      </c>
      <c r="Q474" s="698" t="str">
        <f t="shared" si="228"/>
        <v/>
      </c>
      <c r="R474" s="698" t="str">
        <f t="shared" si="263"/>
        <v/>
      </c>
      <c r="S474" s="699" t="str">
        <f t="shared" si="242"/>
        <v/>
      </c>
      <c r="T474" s="699" t="str">
        <f t="shared" si="243"/>
        <v/>
      </c>
      <c r="U474" s="698" t="str">
        <f t="shared" si="233"/>
        <v/>
      </c>
      <c r="V474" s="698" t="str">
        <f t="shared" si="264"/>
        <v/>
      </c>
      <c r="W474" s="699" t="str">
        <f t="shared" si="244"/>
        <v/>
      </c>
      <c r="X474" s="699" t="str">
        <f t="shared" si="245"/>
        <v/>
      </c>
      <c r="Y474" s="698" t="str">
        <f t="shared" si="234"/>
        <v/>
      </c>
      <c r="Z474" s="698" t="str">
        <f t="shared" si="265"/>
        <v/>
      </c>
      <c r="AB474" s="696" t="str">
        <f t="shared" si="236"/>
        <v/>
      </c>
      <c r="AC474" s="340"/>
      <c r="AD474" s="340"/>
      <c r="AE474" s="340"/>
      <c r="AF474" s="699" t="str">
        <f t="shared" si="246"/>
        <v/>
      </c>
      <c r="AG474" s="699" t="str">
        <f t="shared" si="235"/>
        <v/>
      </c>
      <c r="AH474" s="699" t="str">
        <f t="shared" si="247"/>
        <v/>
      </c>
      <c r="AI474" s="698" t="str">
        <f t="shared" si="237"/>
        <v/>
      </c>
      <c r="AJ474" s="698" t="str">
        <f t="shared" si="248"/>
        <v/>
      </c>
      <c r="AK474" s="699" t="str">
        <f t="shared" si="249"/>
        <v/>
      </c>
      <c r="AL474" s="699" t="str">
        <f t="shared" si="250"/>
        <v/>
      </c>
      <c r="AM474" s="699" t="str">
        <f t="shared" si="251"/>
        <v/>
      </c>
      <c r="AN474" s="698" t="str">
        <f t="shared" si="238"/>
        <v/>
      </c>
      <c r="AO474" s="698" t="str">
        <f t="shared" si="252"/>
        <v/>
      </c>
      <c r="AP474" s="699" t="str">
        <f t="shared" si="253"/>
        <v/>
      </c>
      <c r="AQ474" s="699" t="str">
        <f t="shared" si="254"/>
        <v/>
      </c>
      <c r="AR474" s="699" t="str">
        <f t="shared" si="255"/>
        <v/>
      </c>
      <c r="AS474" s="698" t="str">
        <f t="shared" si="239"/>
        <v/>
      </c>
      <c r="AT474" s="698" t="str">
        <f t="shared" si="229"/>
        <v/>
      </c>
      <c r="AU474" s="971"/>
      <c r="AV474" s="696"/>
      <c r="AW474" s="699" t="str">
        <f t="shared" si="230"/>
        <v/>
      </c>
      <c r="AX474" s="699" t="str">
        <f t="shared" si="231"/>
        <v/>
      </c>
      <c r="AY474" s="698" t="str">
        <f t="shared" si="232"/>
        <v/>
      </c>
      <c r="AZ474" s="698" t="str">
        <f t="shared" si="257"/>
        <v/>
      </c>
      <c r="BA474" s="971"/>
      <c r="BB474" s="699" t="str">
        <f t="shared" si="258"/>
        <v/>
      </c>
      <c r="BC474" s="699" t="str">
        <f t="shared" si="259"/>
        <v/>
      </c>
      <c r="BD474" s="699" t="str">
        <f t="shared" si="260"/>
        <v/>
      </c>
      <c r="BE474" s="698" t="str">
        <f t="shared" si="261"/>
        <v/>
      </c>
      <c r="BF474" s="698" t="str">
        <f t="shared" si="262"/>
        <v/>
      </c>
      <c r="BG474" s="971"/>
      <c r="BH474" s="971"/>
      <c r="BI474" s="971"/>
      <c r="BJ474" s="971"/>
      <c r="BK474" s="971"/>
      <c r="BL474" s="971"/>
      <c r="BM474" s="971"/>
      <c r="BN474" s="698"/>
      <c r="BO474" s="971"/>
      <c r="BP474" s="971"/>
      <c r="BQ474" s="971"/>
      <c r="BR474" s="971"/>
      <c r="BS474" s="971"/>
      <c r="BT474" s="971"/>
      <c r="BU474" s="971"/>
      <c r="BV474" s="971"/>
      <c r="BW474" s="971"/>
      <c r="BX474" s="971"/>
      <c r="BY474" s="971"/>
      <c r="BZ474" s="971"/>
    </row>
    <row r="475" spans="6:78" s="68" customFormat="1" x14ac:dyDescent="0.2">
      <c r="F475" s="340"/>
      <c r="G475" s="260"/>
      <c r="H475" s="261"/>
      <c r="I475" s="261"/>
      <c r="J475" s="260"/>
      <c r="K475" s="696">
        <f t="shared" si="256"/>
        <v>402</v>
      </c>
      <c r="L475" s="340"/>
      <c r="M475" s="340"/>
      <c r="N475" s="340"/>
      <c r="O475" s="699" t="str">
        <f t="shared" si="240"/>
        <v/>
      </c>
      <c r="P475" s="699" t="str">
        <f t="shared" si="241"/>
        <v/>
      </c>
      <c r="Q475" s="698" t="str">
        <f t="shared" si="228"/>
        <v/>
      </c>
      <c r="R475" s="698" t="str">
        <f t="shared" si="263"/>
        <v/>
      </c>
      <c r="S475" s="699" t="str">
        <f t="shared" si="242"/>
        <v/>
      </c>
      <c r="T475" s="699" t="str">
        <f t="shared" si="243"/>
        <v/>
      </c>
      <c r="U475" s="698" t="str">
        <f t="shared" si="233"/>
        <v/>
      </c>
      <c r="V475" s="698" t="str">
        <f t="shared" si="264"/>
        <v/>
      </c>
      <c r="W475" s="699" t="str">
        <f t="shared" si="244"/>
        <v/>
      </c>
      <c r="X475" s="699" t="str">
        <f t="shared" si="245"/>
        <v/>
      </c>
      <c r="Y475" s="698" t="str">
        <f t="shared" si="234"/>
        <v/>
      </c>
      <c r="Z475" s="698" t="str">
        <f t="shared" si="265"/>
        <v/>
      </c>
      <c r="AB475" s="696" t="str">
        <f t="shared" si="236"/>
        <v/>
      </c>
      <c r="AC475" s="340"/>
      <c r="AD475" s="340"/>
      <c r="AE475" s="340"/>
      <c r="AF475" s="699" t="str">
        <f t="shared" si="246"/>
        <v/>
      </c>
      <c r="AG475" s="699" t="str">
        <f t="shared" si="235"/>
        <v/>
      </c>
      <c r="AH475" s="699" t="str">
        <f t="shared" si="247"/>
        <v/>
      </c>
      <c r="AI475" s="698" t="str">
        <f t="shared" si="237"/>
        <v/>
      </c>
      <c r="AJ475" s="698" t="str">
        <f t="shared" si="248"/>
        <v/>
      </c>
      <c r="AK475" s="699" t="str">
        <f t="shared" si="249"/>
        <v/>
      </c>
      <c r="AL475" s="699" t="str">
        <f t="shared" si="250"/>
        <v/>
      </c>
      <c r="AM475" s="699" t="str">
        <f t="shared" si="251"/>
        <v/>
      </c>
      <c r="AN475" s="698" t="str">
        <f t="shared" si="238"/>
        <v/>
      </c>
      <c r="AO475" s="698" t="str">
        <f t="shared" si="252"/>
        <v/>
      </c>
      <c r="AP475" s="699" t="str">
        <f t="shared" si="253"/>
        <v/>
      </c>
      <c r="AQ475" s="699" t="str">
        <f t="shared" si="254"/>
        <v/>
      </c>
      <c r="AR475" s="699" t="str">
        <f t="shared" si="255"/>
        <v/>
      </c>
      <c r="AS475" s="698" t="str">
        <f t="shared" si="239"/>
        <v/>
      </c>
      <c r="AT475" s="698" t="str">
        <f t="shared" si="229"/>
        <v/>
      </c>
      <c r="AU475" s="971"/>
      <c r="AV475" s="696"/>
      <c r="AW475" s="699" t="str">
        <f t="shared" si="230"/>
        <v/>
      </c>
      <c r="AX475" s="699" t="str">
        <f t="shared" si="231"/>
        <v/>
      </c>
      <c r="AY475" s="698" t="str">
        <f t="shared" si="232"/>
        <v/>
      </c>
      <c r="AZ475" s="698" t="str">
        <f t="shared" si="257"/>
        <v/>
      </c>
      <c r="BA475" s="971"/>
      <c r="BB475" s="699" t="str">
        <f t="shared" si="258"/>
        <v/>
      </c>
      <c r="BC475" s="699" t="str">
        <f t="shared" si="259"/>
        <v/>
      </c>
      <c r="BD475" s="699" t="str">
        <f t="shared" si="260"/>
        <v/>
      </c>
      <c r="BE475" s="698" t="str">
        <f t="shared" si="261"/>
        <v/>
      </c>
      <c r="BF475" s="698" t="str">
        <f t="shared" si="262"/>
        <v/>
      </c>
      <c r="BG475" s="971"/>
      <c r="BH475" s="971"/>
      <c r="BI475" s="971"/>
      <c r="BJ475" s="971"/>
      <c r="BK475" s="971"/>
      <c r="BL475" s="971"/>
      <c r="BM475" s="971"/>
      <c r="BN475" s="698"/>
      <c r="BO475" s="971"/>
      <c r="BP475" s="971"/>
      <c r="BQ475" s="971"/>
      <c r="BR475" s="971"/>
      <c r="BS475" s="971"/>
      <c r="BT475" s="971"/>
      <c r="BU475" s="971"/>
      <c r="BV475" s="971"/>
      <c r="BW475" s="971"/>
      <c r="BX475" s="971"/>
      <c r="BY475" s="971"/>
      <c r="BZ475" s="971"/>
    </row>
    <row r="476" spans="6:78" s="68" customFormat="1" x14ac:dyDescent="0.2">
      <c r="F476" s="340"/>
      <c r="G476" s="260"/>
      <c r="H476" s="261"/>
      <c r="I476" s="261"/>
      <c r="J476" s="260"/>
      <c r="K476" s="696">
        <f t="shared" si="256"/>
        <v>403</v>
      </c>
      <c r="L476" s="340"/>
      <c r="M476" s="340"/>
      <c r="N476" s="340"/>
      <c r="O476" s="699" t="str">
        <f t="shared" si="240"/>
        <v/>
      </c>
      <c r="P476" s="699" t="str">
        <f t="shared" si="241"/>
        <v/>
      </c>
      <c r="Q476" s="698" t="str">
        <f t="shared" si="228"/>
        <v/>
      </c>
      <c r="R476" s="698" t="str">
        <f t="shared" si="263"/>
        <v/>
      </c>
      <c r="S476" s="699" t="str">
        <f t="shared" si="242"/>
        <v/>
      </c>
      <c r="T476" s="699" t="str">
        <f t="shared" si="243"/>
        <v/>
      </c>
      <c r="U476" s="698" t="str">
        <f t="shared" si="233"/>
        <v/>
      </c>
      <c r="V476" s="698" t="str">
        <f t="shared" si="264"/>
        <v/>
      </c>
      <c r="W476" s="699" t="str">
        <f t="shared" si="244"/>
        <v/>
      </c>
      <c r="X476" s="699" t="str">
        <f t="shared" si="245"/>
        <v/>
      </c>
      <c r="Y476" s="698" t="str">
        <f t="shared" si="234"/>
        <v/>
      </c>
      <c r="Z476" s="698" t="str">
        <f t="shared" si="265"/>
        <v/>
      </c>
      <c r="AB476" s="696" t="str">
        <f t="shared" si="236"/>
        <v/>
      </c>
      <c r="AC476" s="340"/>
      <c r="AD476" s="340"/>
      <c r="AE476" s="340"/>
      <c r="AF476" s="699" t="str">
        <f t="shared" si="246"/>
        <v/>
      </c>
      <c r="AG476" s="699" t="str">
        <f t="shared" si="235"/>
        <v/>
      </c>
      <c r="AH476" s="699" t="str">
        <f t="shared" si="247"/>
        <v/>
      </c>
      <c r="AI476" s="698" t="str">
        <f t="shared" si="237"/>
        <v/>
      </c>
      <c r="AJ476" s="698" t="str">
        <f t="shared" si="248"/>
        <v/>
      </c>
      <c r="AK476" s="699" t="str">
        <f t="shared" si="249"/>
        <v/>
      </c>
      <c r="AL476" s="699" t="str">
        <f t="shared" si="250"/>
        <v/>
      </c>
      <c r="AM476" s="699" t="str">
        <f t="shared" si="251"/>
        <v/>
      </c>
      <c r="AN476" s="698" t="str">
        <f t="shared" si="238"/>
        <v/>
      </c>
      <c r="AO476" s="698" t="str">
        <f t="shared" si="252"/>
        <v/>
      </c>
      <c r="AP476" s="699" t="str">
        <f t="shared" si="253"/>
        <v/>
      </c>
      <c r="AQ476" s="699" t="str">
        <f t="shared" si="254"/>
        <v/>
      </c>
      <c r="AR476" s="699" t="str">
        <f t="shared" si="255"/>
        <v/>
      </c>
      <c r="AS476" s="698" t="str">
        <f t="shared" si="239"/>
        <v/>
      </c>
      <c r="AT476" s="698" t="str">
        <f t="shared" si="229"/>
        <v/>
      </c>
      <c r="AU476" s="971"/>
      <c r="AV476" s="696"/>
      <c r="AW476" s="699" t="str">
        <f t="shared" si="230"/>
        <v/>
      </c>
      <c r="AX476" s="699" t="str">
        <f t="shared" si="231"/>
        <v/>
      </c>
      <c r="AY476" s="698" t="str">
        <f t="shared" si="232"/>
        <v/>
      </c>
      <c r="AZ476" s="698" t="str">
        <f t="shared" si="257"/>
        <v/>
      </c>
      <c r="BA476" s="971"/>
      <c r="BB476" s="699" t="str">
        <f t="shared" si="258"/>
        <v/>
      </c>
      <c r="BC476" s="699" t="str">
        <f t="shared" si="259"/>
        <v/>
      </c>
      <c r="BD476" s="699" t="str">
        <f t="shared" si="260"/>
        <v/>
      </c>
      <c r="BE476" s="698" t="str">
        <f t="shared" si="261"/>
        <v/>
      </c>
      <c r="BF476" s="698" t="str">
        <f t="shared" si="262"/>
        <v/>
      </c>
      <c r="BG476" s="971"/>
      <c r="BH476" s="971"/>
      <c r="BI476" s="971"/>
      <c r="BJ476" s="971"/>
      <c r="BK476" s="971"/>
      <c r="BL476" s="971"/>
      <c r="BM476" s="971"/>
      <c r="BN476" s="698"/>
      <c r="BO476" s="971"/>
      <c r="BP476" s="971"/>
      <c r="BQ476" s="971"/>
      <c r="BR476" s="971"/>
      <c r="BS476" s="971"/>
      <c r="BT476" s="971"/>
      <c r="BU476" s="971"/>
      <c r="BV476" s="971"/>
      <c r="BW476" s="971"/>
      <c r="BX476" s="971"/>
      <c r="BY476" s="971"/>
      <c r="BZ476" s="971"/>
    </row>
    <row r="477" spans="6:78" s="68" customFormat="1" x14ac:dyDescent="0.2">
      <c r="F477" s="340"/>
      <c r="G477" s="260"/>
      <c r="H477" s="261"/>
      <c r="I477" s="261"/>
      <c r="J477" s="260"/>
      <c r="K477" s="696">
        <f t="shared" si="256"/>
        <v>404</v>
      </c>
      <c r="L477" s="340"/>
      <c r="M477" s="340"/>
      <c r="N477" s="340"/>
      <c r="O477" s="699" t="str">
        <f t="shared" si="240"/>
        <v/>
      </c>
      <c r="P477" s="699" t="str">
        <f t="shared" si="241"/>
        <v/>
      </c>
      <c r="Q477" s="698" t="str">
        <f t="shared" si="228"/>
        <v/>
      </c>
      <c r="R477" s="698" t="str">
        <f t="shared" si="263"/>
        <v/>
      </c>
      <c r="S477" s="699" t="str">
        <f t="shared" si="242"/>
        <v/>
      </c>
      <c r="T477" s="699" t="str">
        <f t="shared" si="243"/>
        <v/>
      </c>
      <c r="U477" s="698" t="str">
        <f t="shared" si="233"/>
        <v/>
      </c>
      <c r="V477" s="698" t="str">
        <f t="shared" si="264"/>
        <v/>
      </c>
      <c r="W477" s="699" t="str">
        <f t="shared" si="244"/>
        <v/>
      </c>
      <c r="X477" s="699" t="str">
        <f t="shared" si="245"/>
        <v/>
      </c>
      <c r="Y477" s="698" t="str">
        <f t="shared" si="234"/>
        <v/>
      </c>
      <c r="Z477" s="698" t="str">
        <f t="shared" si="265"/>
        <v/>
      </c>
      <c r="AB477" s="696" t="str">
        <f t="shared" si="236"/>
        <v/>
      </c>
      <c r="AC477" s="340"/>
      <c r="AD477" s="340"/>
      <c r="AE477" s="340"/>
      <c r="AF477" s="699" t="str">
        <f t="shared" si="246"/>
        <v/>
      </c>
      <c r="AG477" s="699" t="str">
        <f t="shared" si="235"/>
        <v/>
      </c>
      <c r="AH477" s="699" t="str">
        <f t="shared" si="247"/>
        <v/>
      </c>
      <c r="AI477" s="698" t="str">
        <f t="shared" si="237"/>
        <v/>
      </c>
      <c r="AJ477" s="698" t="str">
        <f t="shared" si="248"/>
        <v/>
      </c>
      <c r="AK477" s="699" t="str">
        <f t="shared" si="249"/>
        <v/>
      </c>
      <c r="AL477" s="699" t="str">
        <f t="shared" si="250"/>
        <v/>
      </c>
      <c r="AM477" s="699" t="str">
        <f t="shared" si="251"/>
        <v/>
      </c>
      <c r="AN477" s="698" t="str">
        <f t="shared" si="238"/>
        <v/>
      </c>
      <c r="AO477" s="698" t="str">
        <f t="shared" si="252"/>
        <v/>
      </c>
      <c r="AP477" s="699" t="str">
        <f t="shared" si="253"/>
        <v/>
      </c>
      <c r="AQ477" s="699" t="str">
        <f t="shared" si="254"/>
        <v/>
      </c>
      <c r="AR477" s="699" t="str">
        <f t="shared" si="255"/>
        <v/>
      </c>
      <c r="AS477" s="698" t="str">
        <f t="shared" si="239"/>
        <v/>
      </c>
      <c r="AT477" s="698" t="str">
        <f t="shared" si="229"/>
        <v/>
      </c>
      <c r="AU477" s="971"/>
      <c r="AV477" s="696"/>
      <c r="AW477" s="699" t="str">
        <f t="shared" si="230"/>
        <v/>
      </c>
      <c r="AX477" s="699" t="str">
        <f t="shared" si="231"/>
        <v/>
      </c>
      <c r="AY477" s="698" t="str">
        <f t="shared" si="232"/>
        <v/>
      </c>
      <c r="AZ477" s="698" t="str">
        <f t="shared" si="257"/>
        <v/>
      </c>
      <c r="BA477" s="971"/>
      <c r="BB477" s="699" t="str">
        <f t="shared" si="258"/>
        <v/>
      </c>
      <c r="BC477" s="699" t="str">
        <f t="shared" si="259"/>
        <v/>
      </c>
      <c r="BD477" s="699" t="str">
        <f t="shared" si="260"/>
        <v/>
      </c>
      <c r="BE477" s="698" t="str">
        <f t="shared" si="261"/>
        <v/>
      </c>
      <c r="BF477" s="698" t="str">
        <f t="shared" si="262"/>
        <v/>
      </c>
      <c r="BG477" s="971"/>
      <c r="BH477" s="971"/>
      <c r="BI477" s="971"/>
      <c r="BJ477" s="971"/>
      <c r="BK477" s="971"/>
      <c r="BL477" s="971"/>
      <c r="BM477" s="971"/>
      <c r="BN477" s="698"/>
      <c r="BO477" s="971"/>
      <c r="BP477" s="971"/>
      <c r="BQ477" s="971"/>
      <c r="BR477" s="971"/>
      <c r="BS477" s="971"/>
      <c r="BT477" s="971"/>
      <c r="BU477" s="971"/>
      <c r="BV477" s="971"/>
      <c r="BW477" s="971"/>
      <c r="BX477" s="971"/>
      <c r="BY477" s="971"/>
      <c r="BZ477" s="971"/>
    </row>
    <row r="478" spans="6:78" s="68" customFormat="1" x14ac:dyDescent="0.2">
      <c r="F478" s="340"/>
      <c r="G478" s="260"/>
      <c r="H478" s="261"/>
      <c r="I478" s="261"/>
      <c r="J478" s="260"/>
      <c r="K478" s="696">
        <f t="shared" si="256"/>
        <v>405</v>
      </c>
      <c r="L478" s="340"/>
      <c r="M478" s="340"/>
      <c r="N478" s="340"/>
      <c r="O478" s="699" t="str">
        <f t="shared" si="240"/>
        <v/>
      </c>
      <c r="P478" s="699" t="str">
        <f t="shared" si="241"/>
        <v/>
      </c>
      <c r="Q478" s="698" t="str">
        <f t="shared" si="228"/>
        <v/>
      </c>
      <c r="R478" s="698" t="str">
        <f t="shared" si="263"/>
        <v/>
      </c>
      <c r="S478" s="699" t="str">
        <f t="shared" si="242"/>
        <v/>
      </c>
      <c r="T478" s="699" t="str">
        <f t="shared" si="243"/>
        <v/>
      </c>
      <c r="U478" s="698" t="str">
        <f t="shared" si="233"/>
        <v/>
      </c>
      <c r="V478" s="698" t="str">
        <f t="shared" si="264"/>
        <v/>
      </c>
      <c r="W478" s="699" t="str">
        <f t="shared" si="244"/>
        <v/>
      </c>
      <c r="X478" s="699" t="str">
        <f t="shared" si="245"/>
        <v/>
      </c>
      <c r="Y478" s="698" t="str">
        <f t="shared" si="234"/>
        <v/>
      </c>
      <c r="Z478" s="698" t="str">
        <f t="shared" si="265"/>
        <v/>
      </c>
      <c r="AB478" s="696" t="str">
        <f t="shared" si="236"/>
        <v/>
      </c>
      <c r="AC478" s="340"/>
      <c r="AD478" s="340"/>
      <c r="AE478" s="340"/>
      <c r="AF478" s="699" t="str">
        <f t="shared" si="246"/>
        <v/>
      </c>
      <c r="AG478" s="699" t="str">
        <f t="shared" si="235"/>
        <v/>
      </c>
      <c r="AH478" s="699" t="str">
        <f t="shared" si="247"/>
        <v/>
      </c>
      <c r="AI478" s="698" t="str">
        <f t="shared" si="237"/>
        <v/>
      </c>
      <c r="AJ478" s="698" t="str">
        <f t="shared" si="248"/>
        <v/>
      </c>
      <c r="AK478" s="699" t="str">
        <f t="shared" si="249"/>
        <v/>
      </c>
      <c r="AL478" s="699" t="str">
        <f t="shared" si="250"/>
        <v/>
      </c>
      <c r="AM478" s="699" t="str">
        <f t="shared" si="251"/>
        <v/>
      </c>
      <c r="AN478" s="698" t="str">
        <f t="shared" si="238"/>
        <v/>
      </c>
      <c r="AO478" s="698" t="str">
        <f t="shared" si="252"/>
        <v/>
      </c>
      <c r="AP478" s="699" t="str">
        <f t="shared" si="253"/>
        <v/>
      </c>
      <c r="AQ478" s="699" t="str">
        <f t="shared" si="254"/>
        <v/>
      </c>
      <c r="AR478" s="699" t="str">
        <f t="shared" si="255"/>
        <v/>
      </c>
      <c r="AS478" s="698" t="str">
        <f t="shared" si="239"/>
        <v/>
      </c>
      <c r="AT478" s="698" t="str">
        <f t="shared" si="229"/>
        <v/>
      </c>
      <c r="AU478" s="971"/>
      <c r="AV478" s="696"/>
      <c r="AW478" s="699" t="str">
        <f t="shared" si="230"/>
        <v/>
      </c>
      <c r="AX478" s="699" t="str">
        <f t="shared" si="231"/>
        <v/>
      </c>
      <c r="AY478" s="698" t="str">
        <f t="shared" si="232"/>
        <v/>
      </c>
      <c r="AZ478" s="698" t="str">
        <f t="shared" si="257"/>
        <v/>
      </c>
      <c r="BA478" s="971"/>
      <c r="BB478" s="699" t="str">
        <f t="shared" si="258"/>
        <v/>
      </c>
      <c r="BC478" s="699" t="str">
        <f t="shared" si="259"/>
        <v/>
      </c>
      <c r="BD478" s="699" t="str">
        <f t="shared" si="260"/>
        <v/>
      </c>
      <c r="BE478" s="698" t="str">
        <f t="shared" si="261"/>
        <v/>
      </c>
      <c r="BF478" s="698" t="str">
        <f t="shared" si="262"/>
        <v/>
      </c>
      <c r="BG478" s="971"/>
      <c r="BH478" s="971"/>
      <c r="BI478" s="971"/>
      <c r="BJ478" s="971"/>
      <c r="BK478" s="971"/>
      <c r="BL478" s="971"/>
      <c r="BM478" s="971"/>
      <c r="BN478" s="698"/>
      <c r="BO478" s="971"/>
      <c r="BP478" s="971"/>
      <c r="BQ478" s="971"/>
      <c r="BR478" s="971"/>
      <c r="BS478" s="971"/>
      <c r="BT478" s="971"/>
      <c r="BU478" s="971"/>
      <c r="BV478" s="971"/>
      <c r="BW478" s="971"/>
      <c r="BX478" s="971"/>
      <c r="BY478" s="971"/>
      <c r="BZ478" s="971"/>
    </row>
    <row r="479" spans="6:78" s="68" customFormat="1" x14ac:dyDescent="0.2">
      <c r="F479" s="340"/>
      <c r="G479" s="260"/>
      <c r="H479" s="261"/>
      <c r="I479" s="261"/>
      <c r="J479" s="260"/>
      <c r="K479" s="696">
        <f t="shared" si="256"/>
        <v>406</v>
      </c>
      <c r="L479" s="340"/>
      <c r="M479" s="340"/>
      <c r="N479" s="340"/>
      <c r="O479" s="699" t="str">
        <f t="shared" si="240"/>
        <v/>
      </c>
      <c r="P479" s="699" t="str">
        <f t="shared" si="241"/>
        <v/>
      </c>
      <c r="Q479" s="698" t="str">
        <f t="shared" si="228"/>
        <v/>
      </c>
      <c r="R479" s="698" t="str">
        <f t="shared" si="263"/>
        <v/>
      </c>
      <c r="S479" s="699" t="str">
        <f t="shared" si="242"/>
        <v/>
      </c>
      <c r="T479" s="699" t="str">
        <f t="shared" si="243"/>
        <v/>
      </c>
      <c r="U479" s="698" t="str">
        <f t="shared" si="233"/>
        <v/>
      </c>
      <c r="V479" s="698" t="str">
        <f t="shared" si="264"/>
        <v/>
      </c>
      <c r="W479" s="699" t="str">
        <f t="shared" si="244"/>
        <v/>
      </c>
      <c r="X479" s="699" t="str">
        <f t="shared" si="245"/>
        <v/>
      </c>
      <c r="Y479" s="698" t="str">
        <f t="shared" si="234"/>
        <v/>
      </c>
      <c r="Z479" s="698" t="str">
        <f t="shared" si="265"/>
        <v/>
      </c>
      <c r="AB479" s="696" t="str">
        <f t="shared" si="236"/>
        <v/>
      </c>
      <c r="AC479" s="340"/>
      <c r="AD479" s="340"/>
      <c r="AE479" s="340"/>
      <c r="AF479" s="699" t="str">
        <f t="shared" si="246"/>
        <v/>
      </c>
      <c r="AG479" s="699" t="str">
        <f t="shared" si="235"/>
        <v/>
      </c>
      <c r="AH479" s="699" t="str">
        <f t="shared" si="247"/>
        <v/>
      </c>
      <c r="AI479" s="698" t="str">
        <f t="shared" si="237"/>
        <v/>
      </c>
      <c r="AJ479" s="698" t="str">
        <f t="shared" si="248"/>
        <v/>
      </c>
      <c r="AK479" s="699" t="str">
        <f t="shared" si="249"/>
        <v/>
      </c>
      <c r="AL479" s="699" t="str">
        <f t="shared" si="250"/>
        <v/>
      </c>
      <c r="AM479" s="699" t="str">
        <f t="shared" si="251"/>
        <v/>
      </c>
      <c r="AN479" s="698" t="str">
        <f t="shared" si="238"/>
        <v/>
      </c>
      <c r="AO479" s="698" t="str">
        <f t="shared" si="252"/>
        <v/>
      </c>
      <c r="AP479" s="699" t="str">
        <f t="shared" si="253"/>
        <v/>
      </c>
      <c r="AQ479" s="699" t="str">
        <f t="shared" si="254"/>
        <v/>
      </c>
      <c r="AR479" s="699" t="str">
        <f t="shared" si="255"/>
        <v/>
      </c>
      <c r="AS479" s="698" t="str">
        <f t="shared" si="239"/>
        <v/>
      </c>
      <c r="AT479" s="698" t="str">
        <f t="shared" si="229"/>
        <v/>
      </c>
      <c r="AU479" s="971"/>
      <c r="AV479" s="696"/>
      <c r="AW479" s="699" t="str">
        <f t="shared" si="230"/>
        <v/>
      </c>
      <c r="AX479" s="699" t="str">
        <f t="shared" si="231"/>
        <v/>
      </c>
      <c r="AY479" s="698" t="str">
        <f t="shared" si="232"/>
        <v/>
      </c>
      <c r="AZ479" s="698" t="str">
        <f t="shared" si="257"/>
        <v/>
      </c>
      <c r="BA479" s="971"/>
      <c r="BB479" s="699" t="str">
        <f t="shared" si="258"/>
        <v/>
      </c>
      <c r="BC479" s="699" t="str">
        <f t="shared" si="259"/>
        <v/>
      </c>
      <c r="BD479" s="699" t="str">
        <f t="shared" si="260"/>
        <v/>
      </c>
      <c r="BE479" s="698" t="str">
        <f t="shared" si="261"/>
        <v/>
      </c>
      <c r="BF479" s="698" t="str">
        <f t="shared" si="262"/>
        <v/>
      </c>
      <c r="BG479" s="971"/>
      <c r="BH479" s="971"/>
      <c r="BI479" s="971"/>
      <c r="BJ479" s="971"/>
      <c r="BK479" s="971"/>
      <c r="BL479" s="971"/>
      <c r="BM479" s="971"/>
      <c r="BN479" s="698"/>
      <c r="BO479" s="971"/>
      <c r="BP479" s="971"/>
      <c r="BQ479" s="971"/>
      <c r="BR479" s="971"/>
      <c r="BS479" s="971"/>
      <c r="BT479" s="971"/>
      <c r="BU479" s="971"/>
      <c r="BV479" s="971"/>
      <c r="BW479" s="971"/>
      <c r="BX479" s="971"/>
      <c r="BY479" s="971"/>
      <c r="BZ479" s="971"/>
    </row>
    <row r="480" spans="6:78" s="68" customFormat="1" x14ac:dyDescent="0.2">
      <c r="F480" s="340"/>
      <c r="G480" s="260"/>
      <c r="H480" s="261"/>
      <c r="I480" s="261"/>
      <c r="J480" s="260"/>
      <c r="K480" s="696">
        <f t="shared" si="256"/>
        <v>407</v>
      </c>
      <c r="L480" s="340"/>
      <c r="M480" s="340"/>
      <c r="N480" s="340"/>
      <c r="O480" s="699" t="str">
        <f t="shared" si="240"/>
        <v/>
      </c>
      <c r="P480" s="699" t="str">
        <f t="shared" si="241"/>
        <v/>
      </c>
      <c r="Q480" s="698" t="str">
        <f t="shared" si="228"/>
        <v/>
      </c>
      <c r="R480" s="698" t="str">
        <f t="shared" si="263"/>
        <v/>
      </c>
      <c r="S480" s="699" t="str">
        <f t="shared" si="242"/>
        <v/>
      </c>
      <c r="T480" s="699" t="str">
        <f t="shared" si="243"/>
        <v/>
      </c>
      <c r="U480" s="698" t="str">
        <f t="shared" si="233"/>
        <v/>
      </c>
      <c r="V480" s="698" t="str">
        <f t="shared" si="264"/>
        <v/>
      </c>
      <c r="W480" s="699" t="str">
        <f t="shared" si="244"/>
        <v/>
      </c>
      <c r="X480" s="699" t="str">
        <f t="shared" si="245"/>
        <v/>
      </c>
      <c r="Y480" s="698" t="str">
        <f t="shared" si="234"/>
        <v/>
      </c>
      <c r="Z480" s="698" t="str">
        <f t="shared" si="265"/>
        <v/>
      </c>
      <c r="AB480" s="696" t="str">
        <f t="shared" si="236"/>
        <v/>
      </c>
      <c r="AC480" s="340"/>
      <c r="AD480" s="340"/>
      <c r="AE480" s="340"/>
      <c r="AF480" s="699" t="str">
        <f t="shared" si="246"/>
        <v/>
      </c>
      <c r="AG480" s="699" t="str">
        <f t="shared" si="235"/>
        <v/>
      </c>
      <c r="AH480" s="699" t="str">
        <f t="shared" si="247"/>
        <v/>
      </c>
      <c r="AI480" s="698" t="str">
        <f t="shared" si="237"/>
        <v/>
      </c>
      <c r="AJ480" s="698" t="str">
        <f t="shared" si="248"/>
        <v/>
      </c>
      <c r="AK480" s="699" t="str">
        <f t="shared" si="249"/>
        <v/>
      </c>
      <c r="AL480" s="699" t="str">
        <f t="shared" si="250"/>
        <v/>
      </c>
      <c r="AM480" s="699" t="str">
        <f t="shared" si="251"/>
        <v/>
      </c>
      <c r="AN480" s="698" t="str">
        <f t="shared" si="238"/>
        <v/>
      </c>
      <c r="AO480" s="698" t="str">
        <f t="shared" si="252"/>
        <v/>
      </c>
      <c r="AP480" s="699" t="str">
        <f t="shared" si="253"/>
        <v/>
      </c>
      <c r="AQ480" s="699" t="str">
        <f t="shared" si="254"/>
        <v/>
      </c>
      <c r="AR480" s="699" t="str">
        <f t="shared" si="255"/>
        <v/>
      </c>
      <c r="AS480" s="698" t="str">
        <f t="shared" si="239"/>
        <v/>
      </c>
      <c r="AT480" s="698" t="str">
        <f t="shared" si="229"/>
        <v/>
      </c>
      <c r="AU480" s="971"/>
      <c r="AV480" s="696"/>
      <c r="AW480" s="699" t="str">
        <f t="shared" si="230"/>
        <v/>
      </c>
      <c r="AX480" s="699" t="str">
        <f t="shared" si="231"/>
        <v/>
      </c>
      <c r="AY480" s="698" t="str">
        <f t="shared" si="232"/>
        <v/>
      </c>
      <c r="AZ480" s="698" t="str">
        <f t="shared" si="257"/>
        <v/>
      </c>
      <c r="BA480" s="971"/>
      <c r="BB480" s="699" t="str">
        <f t="shared" si="258"/>
        <v/>
      </c>
      <c r="BC480" s="699" t="str">
        <f t="shared" si="259"/>
        <v/>
      </c>
      <c r="BD480" s="699" t="str">
        <f t="shared" si="260"/>
        <v/>
      </c>
      <c r="BE480" s="698" t="str">
        <f t="shared" si="261"/>
        <v/>
      </c>
      <c r="BF480" s="698" t="str">
        <f t="shared" si="262"/>
        <v/>
      </c>
      <c r="BG480" s="971"/>
      <c r="BH480" s="971"/>
      <c r="BI480" s="971"/>
      <c r="BJ480" s="971"/>
      <c r="BK480" s="971"/>
      <c r="BL480" s="971"/>
      <c r="BM480" s="971"/>
      <c r="BN480" s="698"/>
      <c r="BO480" s="971"/>
      <c r="BP480" s="971"/>
      <c r="BQ480" s="971"/>
      <c r="BR480" s="971"/>
      <c r="BS480" s="971"/>
      <c r="BT480" s="971"/>
      <c r="BU480" s="971"/>
      <c r="BV480" s="971"/>
      <c r="BW480" s="971"/>
      <c r="BX480" s="971"/>
      <c r="BY480" s="971"/>
      <c r="BZ480" s="971"/>
    </row>
    <row r="481" spans="6:78" s="68" customFormat="1" x14ac:dyDescent="0.2">
      <c r="F481" s="340"/>
      <c r="G481" s="260"/>
      <c r="H481" s="261"/>
      <c r="I481" s="261"/>
      <c r="J481" s="260"/>
      <c r="K481" s="696">
        <f t="shared" si="256"/>
        <v>408</v>
      </c>
      <c r="L481" s="340"/>
      <c r="M481" s="340"/>
      <c r="N481" s="340"/>
      <c r="O481" s="699" t="str">
        <f t="shared" si="240"/>
        <v/>
      </c>
      <c r="P481" s="699" t="str">
        <f t="shared" si="241"/>
        <v/>
      </c>
      <c r="Q481" s="698" t="str">
        <f t="shared" si="228"/>
        <v/>
      </c>
      <c r="R481" s="698" t="str">
        <f t="shared" si="263"/>
        <v/>
      </c>
      <c r="S481" s="699" t="str">
        <f t="shared" si="242"/>
        <v/>
      </c>
      <c r="T481" s="699" t="str">
        <f t="shared" si="243"/>
        <v/>
      </c>
      <c r="U481" s="698" t="str">
        <f t="shared" si="233"/>
        <v/>
      </c>
      <c r="V481" s="698" t="str">
        <f t="shared" si="264"/>
        <v/>
      </c>
      <c r="W481" s="699" t="str">
        <f t="shared" si="244"/>
        <v/>
      </c>
      <c r="X481" s="699" t="str">
        <f t="shared" si="245"/>
        <v/>
      </c>
      <c r="Y481" s="698" t="str">
        <f t="shared" si="234"/>
        <v/>
      </c>
      <c r="Z481" s="698" t="str">
        <f t="shared" si="265"/>
        <v/>
      </c>
      <c r="AB481" s="696" t="str">
        <f t="shared" si="236"/>
        <v/>
      </c>
      <c r="AC481" s="340"/>
      <c r="AD481" s="340"/>
      <c r="AE481" s="340"/>
      <c r="AF481" s="699" t="str">
        <f t="shared" si="246"/>
        <v/>
      </c>
      <c r="AG481" s="699" t="str">
        <f t="shared" si="235"/>
        <v/>
      </c>
      <c r="AH481" s="699" t="str">
        <f t="shared" si="247"/>
        <v/>
      </c>
      <c r="AI481" s="698" t="str">
        <f t="shared" si="237"/>
        <v/>
      </c>
      <c r="AJ481" s="698" t="str">
        <f t="shared" si="248"/>
        <v/>
      </c>
      <c r="AK481" s="699" t="str">
        <f t="shared" si="249"/>
        <v/>
      </c>
      <c r="AL481" s="699" t="str">
        <f t="shared" si="250"/>
        <v/>
      </c>
      <c r="AM481" s="699" t="str">
        <f t="shared" si="251"/>
        <v/>
      </c>
      <c r="AN481" s="698" t="str">
        <f t="shared" si="238"/>
        <v/>
      </c>
      <c r="AO481" s="698" t="str">
        <f t="shared" si="252"/>
        <v/>
      </c>
      <c r="AP481" s="699" t="str">
        <f t="shared" si="253"/>
        <v/>
      </c>
      <c r="AQ481" s="699" t="str">
        <f t="shared" si="254"/>
        <v/>
      </c>
      <c r="AR481" s="699" t="str">
        <f t="shared" si="255"/>
        <v/>
      </c>
      <c r="AS481" s="698" t="str">
        <f t="shared" si="239"/>
        <v/>
      </c>
      <c r="AT481" s="698" t="str">
        <f t="shared" si="229"/>
        <v/>
      </c>
      <c r="AU481" s="971"/>
      <c r="AV481" s="696"/>
      <c r="AW481" s="699" t="str">
        <f t="shared" si="230"/>
        <v/>
      </c>
      <c r="AX481" s="699" t="str">
        <f t="shared" si="231"/>
        <v/>
      </c>
      <c r="AY481" s="698" t="str">
        <f t="shared" si="232"/>
        <v/>
      </c>
      <c r="AZ481" s="698" t="str">
        <f t="shared" si="257"/>
        <v/>
      </c>
      <c r="BA481" s="971"/>
      <c r="BB481" s="699" t="str">
        <f t="shared" si="258"/>
        <v/>
      </c>
      <c r="BC481" s="699" t="str">
        <f t="shared" si="259"/>
        <v/>
      </c>
      <c r="BD481" s="699" t="str">
        <f t="shared" si="260"/>
        <v/>
      </c>
      <c r="BE481" s="698" t="str">
        <f t="shared" si="261"/>
        <v/>
      </c>
      <c r="BF481" s="698" t="str">
        <f t="shared" si="262"/>
        <v/>
      </c>
      <c r="BG481" s="971"/>
      <c r="BH481" s="971"/>
      <c r="BI481" s="971"/>
      <c r="BJ481" s="971"/>
      <c r="BK481" s="971"/>
      <c r="BL481" s="971"/>
      <c r="BM481" s="971"/>
      <c r="BN481" s="698"/>
      <c r="BO481" s="971"/>
      <c r="BP481" s="971"/>
      <c r="BQ481" s="971"/>
      <c r="BR481" s="971"/>
      <c r="BS481" s="971"/>
      <c r="BT481" s="971"/>
      <c r="BU481" s="971"/>
      <c r="BV481" s="971"/>
      <c r="BW481" s="971"/>
      <c r="BX481" s="971"/>
      <c r="BY481" s="971"/>
      <c r="BZ481" s="971"/>
    </row>
    <row r="482" spans="6:78" s="68" customFormat="1" x14ac:dyDescent="0.2">
      <c r="F482" s="340"/>
      <c r="G482" s="260"/>
      <c r="H482" s="261"/>
      <c r="I482" s="261"/>
      <c r="J482" s="260"/>
      <c r="K482" s="696">
        <f t="shared" si="256"/>
        <v>409</v>
      </c>
      <c r="L482" s="340"/>
      <c r="M482" s="340"/>
      <c r="N482" s="340"/>
      <c r="O482" s="699" t="str">
        <f t="shared" si="240"/>
        <v/>
      </c>
      <c r="P482" s="699" t="str">
        <f t="shared" si="241"/>
        <v/>
      </c>
      <c r="Q482" s="698" t="str">
        <f t="shared" si="228"/>
        <v/>
      </c>
      <c r="R482" s="698" t="str">
        <f t="shared" si="263"/>
        <v/>
      </c>
      <c r="S482" s="699" t="str">
        <f t="shared" si="242"/>
        <v/>
      </c>
      <c r="T482" s="699" t="str">
        <f t="shared" si="243"/>
        <v/>
      </c>
      <c r="U482" s="698" t="str">
        <f t="shared" si="233"/>
        <v/>
      </c>
      <c r="V482" s="698" t="str">
        <f t="shared" si="264"/>
        <v/>
      </c>
      <c r="W482" s="699" t="str">
        <f t="shared" si="244"/>
        <v/>
      </c>
      <c r="X482" s="699" t="str">
        <f t="shared" si="245"/>
        <v/>
      </c>
      <c r="Y482" s="698" t="str">
        <f t="shared" si="234"/>
        <v/>
      </c>
      <c r="Z482" s="698" t="str">
        <f t="shared" si="265"/>
        <v/>
      </c>
      <c r="AB482" s="696" t="str">
        <f t="shared" si="236"/>
        <v/>
      </c>
      <c r="AC482" s="340"/>
      <c r="AD482" s="340"/>
      <c r="AE482" s="340"/>
      <c r="AF482" s="699" t="str">
        <f t="shared" si="246"/>
        <v/>
      </c>
      <c r="AG482" s="699" t="str">
        <f t="shared" si="235"/>
        <v/>
      </c>
      <c r="AH482" s="699" t="str">
        <f t="shared" si="247"/>
        <v/>
      </c>
      <c r="AI482" s="698" t="str">
        <f t="shared" si="237"/>
        <v/>
      </c>
      <c r="AJ482" s="698" t="str">
        <f t="shared" si="248"/>
        <v/>
      </c>
      <c r="AK482" s="699" t="str">
        <f t="shared" si="249"/>
        <v/>
      </c>
      <c r="AL482" s="699" t="str">
        <f t="shared" si="250"/>
        <v/>
      </c>
      <c r="AM482" s="699" t="str">
        <f t="shared" si="251"/>
        <v/>
      </c>
      <c r="AN482" s="698" t="str">
        <f t="shared" si="238"/>
        <v/>
      </c>
      <c r="AO482" s="698" t="str">
        <f t="shared" si="252"/>
        <v/>
      </c>
      <c r="AP482" s="699" t="str">
        <f t="shared" si="253"/>
        <v/>
      </c>
      <c r="AQ482" s="699" t="str">
        <f t="shared" si="254"/>
        <v/>
      </c>
      <c r="AR482" s="699" t="str">
        <f t="shared" si="255"/>
        <v/>
      </c>
      <c r="AS482" s="698" t="str">
        <f t="shared" si="239"/>
        <v/>
      </c>
      <c r="AT482" s="698" t="str">
        <f t="shared" si="229"/>
        <v/>
      </c>
      <c r="AU482" s="971"/>
      <c r="AV482" s="696"/>
      <c r="AW482" s="699" t="str">
        <f t="shared" si="230"/>
        <v/>
      </c>
      <c r="AX482" s="699" t="str">
        <f t="shared" si="231"/>
        <v/>
      </c>
      <c r="AY482" s="698" t="str">
        <f t="shared" si="232"/>
        <v/>
      </c>
      <c r="AZ482" s="698" t="str">
        <f t="shared" si="257"/>
        <v/>
      </c>
      <c r="BA482" s="971"/>
      <c r="BB482" s="699" t="str">
        <f t="shared" si="258"/>
        <v/>
      </c>
      <c r="BC482" s="699" t="str">
        <f t="shared" si="259"/>
        <v/>
      </c>
      <c r="BD482" s="699" t="str">
        <f t="shared" si="260"/>
        <v/>
      </c>
      <c r="BE482" s="698" t="str">
        <f t="shared" si="261"/>
        <v/>
      </c>
      <c r="BF482" s="698" t="str">
        <f t="shared" si="262"/>
        <v/>
      </c>
      <c r="BG482" s="971"/>
      <c r="BH482" s="971"/>
      <c r="BI482" s="971"/>
      <c r="BJ482" s="971"/>
      <c r="BK482" s="971"/>
      <c r="BL482" s="971"/>
      <c r="BM482" s="971"/>
      <c r="BN482" s="698"/>
      <c r="BO482" s="971"/>
      <c r="BP482" s="971"/>
      <c r="BQ482" s="971"/>
      <c r="BR482" s="971"/>
      <c r="BS482" s="971"/>
      <c r="BT482" s="971"/>
      <c r="BU482" s="971"/>
      <c r="BV482" s="971"/>
      <c r="BW482" s="971"/>
      <c r="BX482" s="971"/>
      <c r="BY482" s="971"/>
      <c r="BZ482" s="971"/>
    </row>
    <row r="483" spans="6:78" s="68" customFormat="1" x14ac:dyDescent="0.2">
      <c r="F483" s="340"/>
      <c r="G483" s="260"/>
      <c r="H483" s="261"/>
      <c r="I483" s="261"/>
      <c r="J483" s="260"/>
      <c r="K483" s="696">
        <f t="shared" si="256"/>
        <v>410</v>
      </c>
      <c r="L483" s="340"/>
      <c r="M483" s="340"/>
      <c r="N483" s="340"/>
      <c r="O483" s="699" t="str">
        <f t="shared" si="240"/>
        <v/>
      </c>
      <c r="P483" s="699" t="str">
        <f t="shared" si="241"/>
        <v/>
      </c>
      <c r="Q483" s="698" t="str">
        <f t="shared" si="228"/>
        <v/>
      </c>
      <c r="R483" s="698" t="str">
        <f t="shared" si="263"/>
        <v/>
      </c>
      <c r="S483" s="699" t="str">
        <f t="shared" si="242"/>
        <v/>
      </c>
      <c r="T483" s="699" t="str">
        <f t="shared" si="243"/>
        <v/>
      </c>
      <c r="U483" s="698" t="str">
        <f t="shared" si="233"/>
        <v/>
      </c>
      <c r="V483" s="698" t="str">
        <f t="shared" si="264"/>
        <v/>
      </c>
      <c r="W483" s="699" t="str">
        <f t="shared" si="244"/>
        <v/>
      </c>
      <c r="X483" s="699" t="str">
        <f t="shared" si="245"/>
        <v/>
      </c>
      <c r="Y483" s="698" t="str">
        <f t="shared" si="234"/>
        <v/>
      </c>
      <c r="Z483" s="698" t="str">
        <f t="shared" si="265"/>
        <v/>
      </c>
      <c r="AB483" s="696" t="str">
        <f t="shared" si="236"/>
        <v/>
      </c>
      <c r="AC483" s="340"/>
      <c r="AD483" s="340"/>
      <c r="AE483" s="340"/>
      <c r="AF483" s="699" t="str">
        <f t="shared" si="246"/>
        <v/>
      </c>
      <c r="AG483" s="699" t="str">
        <f t="shared" si="235"/>
        <v/>
      </c>
      <c r="AH483" s="699" t="str">
        <f t="shared" si="247"/>
        <v/>
      </c>
      <c r="AI483" s="698" t="str">
        <f t="shared" si="237"/>
        <v/>
      </c>
      <c r="AJ483" s="698" t="str">
        <f t="shared" si="248"/>
        <v/>
      </c>
      <c r="AK483" s="699" t="str">
        <f t="shared" si="249"/>
        <v/>
      </c>
      <c r="AL483" s="699" t="str">
        <f t="shared" si="250"/>
        <v/>
      </c>
      <c r="AM483" s="699" t="str">
        <f t="shared" si="251"/>
        <v/>
      </c>
      <c r="AN483" s="698" t="str">
        <f t="shared" si="238"/>
        <v/>
      </c>
      <c r="AO483" s="698" t="str">
        <f t="shared" si="252"/>
        <v/>
      </c>
      <c r="AP483" s="699" t="str">
        <f t="shared" si="253"/>
        <v/>
      </c>
      <c r="AQ483" s="699" t="str">
        <f t="shared" si="254"/>
        <v/>
      </c>
      <c r="AR483" s="699" t="str">
        <f t="shared" si="255"/>
        <v/>
      </c>
      <c r="AS483" s="698" t="str">
        <f t="shared" si="239"/>
        <v/>
      </c>
      <c r="AT483" s="698" t="str">
        <f t="shared" si="229"/>
        <v/>
      </c>
      <c r="AU483" s="971"/>
      <c r="AV483" s="696"/>
      <c r="AW483" s="699" t="str">
        <f t="shared" si="230"/>
        <v/>
      </c>
      <c r="AX483" s="699" t="str">
        <f t="shared" si="231"/>
        <v/>
      </c>
      <c r="AY483" s="698" t="str">
        <f t="shared" si="232"/>
        <v/>
      </c>
      <c r="AZ483" s="698" t="str">
        <f t="shared" si="257"/>
        <v/>
      </c>
      <c r="BA483" s="971"/>
      <c r="BB483" s="699" t="str">
        <f t="shared" si="258"/>
        <v/>
      </c>
      <c r="BC483" s="699" t="str">
        <f t="shared" si="259"/>
        <v/>
      </c>
      <c r="BD483" s="699" t="str">
        <f t="shared" si="260"/>
        <v/>
      </c>
      <c r="BE483" s="698" t="str">
        <f t="shared" si="261"/>
        <v/>
      </c>
      <c r="BF483" s="698" t="str">
        <f t="shared" si="262"/>
        <v/>
      </c>
      <c r="BG483" s="971"/>
      <c r="BH483" s="971"/>
      <c r="BI483" s="971"/>
      <c r="BJ483" s="971"/>
      <c r="BK483" s="971"/>
      <c r="BL483" s="971"/>
      <c r="BM483" s="971"/>
      <c r="BN483" s="698"/>
      <c r="BO483" s="971"/>
      <c r="BP483" s="971"/>
      <c r="BQ483" s="971"/>
      <c r="BR483" s="971"/>
      <c r="BS483" s="971"/>
      <c r="BT483" s="971"/>
      <c r="BU483" s="971"/>
      <c r="BV483" s="971"/>
      <c r="BW483" s="971"/>
      <c r="BX483" s="971"/>
      <c r="BY483" s="971"/>
      <c r="BZ483" s="971"/>
    </row>
    <row r="484" spans="6:78" s="68" customFormat="1" x14ac:dyDescent="0.2">
      <c r="F484" s="340"/>
      <c r="G484" s="260"/>
      <c r="H484" s="261"/>
      <c r="I484" s="261"/>
      <c r="J484" s="260"/>
      <c r="K484" s="696">
        <f t="shared" si="256"/>
        <v>411</v>
      </c>
      <c r="L484" s="340"/>
      <c r="M484" s="340"/>
      <c r="N484" s="340"/>
      <c r="O484" s="699" t="str">
        <f t="shared" si="240"/>
        <v/>
      </c>
      <c r="P484" s="699" t="str">
        <f t="shared" si="241"/>
        <v/>
      </c>
      <c r="Q484" s="698" t="str">
        <f t="shared" si="228"/>
        <v/>
      </c>
      <c r="R484" s="698" t="str">
        <f t="shared" si="263"/>
        <v/>
      </c>
      <c r="S484" s="699" t="str">
        <f t="shared" si="242"/>
        <v/>
      </c>
      <c r="T484" s="699" t="str">
        <f t="shared" si="243"/>
        <v/>
      </c>
      <c r="U484" s="698" t="str">
        <f t="shared" si="233"/>
        <v/>
      </c>
      <c r="V484" s="698" t="str">
        <f t="shared" si="264"/>
        <v/>
      </c>
      <c r="W484" s="699" t="str">
        <f t="shared" si="244"/>
        <v/>
      </c>
      <c r="X484" s="699" t="str">
        <f t="shared" si="245"/>
        <v/>
      </c>
      <c r="Y484" s="698" t="str">
        <f t="shared" si="234"/>
        <v/>
      </c>
      <c r="Z484" s="698" t="str">
        <f t="shared" si="265"/>
        <v/>
      </c>
      <c r="AB484" s="696" t="str">
        <f t="shared" si="236"/>
        <v/>
      </c>
      <c r="AC484" s="340"/>
      <c r="AD484" s="340"/>
      <c r="AE484" s="340"/>
      <c r="AF484" s="699" t="str">
        <f t="shared" si="246"/>
        <v/>
      </c>
      <c r="AG484" s="699" t="str">
        <f t="shared" si="235"/>
        <v/>
      </c>
      <c r="AH484" s="699" t="str">
        <f t="shared" si="247"/>
        <v/>
      </c>
      <c r="AI484" s="698" t="str">
        <f t="shared" si="237"/>
        <v/>
      </c>
      <c r="AJ484" s="698" t="str">
        <f t="shared" si="248"/>
        <v/>
      </c>
      <c r="AK484" s="699" t="str">
        <f t="shared" si="249"/>
        <v/>
      </c>
      <c r="AL484" s="699" t="str">
        <f t="shared" si="250"/>
        <v/>
      </c>
      <c r="AM484" s="699" t="str">
        <f t="shared" si="251"/>
        <v/>
      </c>
      <c r="AN484" s="698" t="str">
        <f t="shared" si="238"/>
        <v/>
      </c>
      <c r="AO484" s="698" t="str">
        <f t="shared" si="252"/>
        <v/>
      </c>
      <c r="AP484" s="699" t="str">
        <f t="shared" si="253"/>
        <v/>
      </c>
      <c r="AQ484" s="699" t="str">
        <f t="shared" si="254"/>
        <v/>
      </c>
      <c r="AR484" s="699" t="str">
        <f t="shared" si="255"/>
        <v/>
      </c>
      <c r="AS484" s="698" t="str">
        <f t="shared" si="239"/>
        <v/>
      </c>
      <c r="AT484" s="698" t="str">
        <f t="shared" si="229"/>
        <v/>
      </c>
      <c r="AU484" s="971"/>
      <c r="AV484" s="696"/>
      <c r="AW484" s="699" t="str">
        <f t="shared" si="230"/>
        <v/>
      </c>
      <c r="AX484" s="699" t="str">
        <f t="shared" si="231"/>
        <v/>
      </c>
      <c r="AY484" s="698" t="str">
        <f t="shared" si="232"/>
        <v/>
      </c>
      <c r="AZ484" s="698" t="str">
        <f t="shared" si="257"/>
        <v/>
      </c>
      <c r="BA484" s="971"/>
      <c r="BB484" s="699" t="str">
        <f t="shared" si="258"/>
        <v/>
      </c>
      <c r="BC484" s="699" t="str">
        <f t="shared" si="259"/>
        <v/>
      </c>
      <c r="BD484" s="699" t="str">
        <f t="shared" si="260"/>
        <v/>
      </c>
      <c r="BE484" s="698" t="str">
        <f t="shared" si="261"/>
        <v/>
      </c>
      <c r="BF484" s="698" t="str">
        <f t="shared" si="262"/>
        <v/>
      </c>
      <c r="BG484" s="971"/>
      <c r="BH484" s="971"/>
      <c r="BI484" s="971"/>
      <c r="BJ484" s="971"/>
      <c r="BK484" s="971"/>
      <c r="BL484" s="971"/>
      <c r="BM484" s="971"/>
      <c r="BN484" s="698"/>
      <c r="BO484" s="971"/>
      <c r="BP484" s="971"/>
      <c r="BQ484" s="971"/>
      <c r="BR484" s="971"/>
      <c r="BS484" s="971"/>
      <c r="BT484" s="971"/>
      <c r="BU484" s="971"/>
      <c r="BV484" s="971"/>
      <c r="BW484" s="971"/>
      <c r="BX484" s="971"/>
      <c r="BY484" s="971"/>
      <c r="BZ484" s="971"/>
    </row>
    <row r="485" spans="6:78" s="68" customFormat="1" x14ac:dyDescent="0.2">
      <c r="F485" s="340"/>
      <c r="G485" s="260"/>
      <c r="H485" s="261"/>
      <c r="I485" s="261"/>
      <c r="J485" s="260"/>
      <c r="K485" s="696">
        <f t="shared" si="256"/>
        <v>412</v>
      </c>
      <c r="L485" s="340"/>
      <c r="M485" s="340"/>
      <c r="N485" s="340"/>
      <c r="O485" s="699" t="str">
        <f t="shared" si="240"/>
        <v/>
      </c>
      <c r="P485" s="699" t="str">
        <f t="shared" si="241"/>
        <v/>
      </c>
      <c r="Q485" s="698" t="str">
        <f t="shared" si="228"/>
        <v/>
      </c>
      <c r="R485" s="698" t="str">
        <f t="shared" si="263"/>
        <v/>
      </c>
      <c r="S485" s="699" t="str">
        <f t="shared" si="242"/>
        <v/>
      </c>
      <c r="T485" s="699" t="str">
        <f t="shared" si="243"/>
        <v/>
      </c>
      <c r="U485" s="698" t="str">
        <f t="shared" si="233"/>
        <v/>
      </c>
      <c r="V485" s="698" t="str">
        <f t="shared" si="264"/>
        <v/>
      </c>
      <c r="W485" s="699" t="str">
        <f t="shared" si="244"/>
        <v/>
      </c>
      <c r="X485" s="699" t="str">
        <f t="shared" si="245"/>
        <v/>
      </c>
      <c r="Y485" s="698" t="str">
        <f t="shared" si="234"/>
        <v/>
      </c>
      <c r="Z485" s="698" t="str">
        <f t="shared" si="265"/>
        <v/>
      </c>
      <c r="AB485" s="696" t="str">
        <f t="shared" si="236"/>
        <v/>
      </c>
      <c r="AC485" s="340"/>
      <c r="AD485" s="340"/>
      <c r="AE485" s="340"/>
      <c r="AF485" s="699" t="str">
        <f t="shared" si="246"/>
        <v/>
      </c>
      <c r="AG485" s="699" t="str">
        <f t="shared" si="235"/>
        <v/>
      </c>
      <c r="AH485" s="699" t="str">
        <f t="shared" si="247"/>
        <v/>
      </c>
      <c r="AI485" s="698" t="str">
        <f t="shared" si="237"/>
        <v/>
      </c>
      <c r="AJ485" s="698" t="str">
        <f t="shared" si="248"/>
        <v/>
      </c>
      <c r="AK485" s="699" t="str">
        <f t="shared" si="249"/>
        <v/>
      </c>
      <c r="AL485" s="699" t="str">
        <f t="shared" si="250"/>
        <v/>
      </c>
      <c r="AM485" s="699" t="str">
        <f t="shared" si="251"/>
        <v/>
      </c>
      <c r="AN485" s="698" t="str">
        <f t="shared" si="238"/>
        <v/>
      </c>
      <c r="AO485" s="698" t="str">
        <f t="shared" si="252"/>
        <v/>
      </c>
      <c r="AP485" s="699" t="str">
        <f t="shared" si="253"/>
        <v/>
      </c>
      <c r="AQ485" s="699" t="str">
        <f t="shared" si="254"/>
        <v/>
      </c>
      <c r="AR485" s="699" t="str">
        <f t="shared" si="255"/>
        <v/>
      </c>
      <c r="AS485" s="698" t="str">
        <f t="shared" si="239"/>
        <v/>
      </c>
      <c r="AT485" s="698" t="str">
        <f t="shared" si="229"/>
        <v/>
      </c>
      <c r="AU485" s="971"/>
      <c r="AV485" s="696"/>
      <c r="AW485" s="699" t="str">
        <f t="shared" si="230"/>
        <v/>
      </c>
      <c r="AX485" s="699" t="str">
        <f t="shared" si="231"/>
        <v/>
      </c>
      <c r="AY485" s="698" t="str">
        <f t="shared" si="232"/>
        <v/>
      </c>
      <c r="AZ485" s="698" t="str">
        <f t="shared" si="257"/>
        <v/>
      </c>
      <c r="BA485" s="971"/>
      <c r="BB485" s="699" t="str">
        <f t="shared" si="258"/>
        <v/>
      </c>
      <c r="BC485" s="699" t="str">
        <f t="shared" si="259"/>
        <v/>
      </c>
      <c r="BD485" s="699" t="str">
        <f t="shared" si="260"/>
        <v/>
      </c>
      <c r="BE485" s="698" t="str">
        <f t="shared" si="261"/>
        <v/>
      </c>
      <c r="BF485" s="698" t="str">
        <f t="shared" si="262"/>
        <v/>
      </c>
      <c r="BG485" s="971"/>
      <c r="BH485" s="971"/>
      <c r="BI485" s="971"/>
      <c r="BJ485" s="971"/>
      <c r="BK485" s="971"/>
      <c r="BL485" s="971"/>
      <c r="BM485" s="971"/>
      <c r="BN485" s="698"/>
      <c r="BO485" s="971"/>
      <c r="BP485" s="971"/>
      <c r="BQ485" s="971"/>
      <c r="BR485" s="971"/>
      <c r="BS485" s="971"/>
      <c r="BT485" s="971"/>
      <c r="BU485" s="971"/>
      <c r="BV485" s="971"/>
      <c r="BW485" s="971"/>
      <c r="BX485" s="971"/>
      <c r="BY485" s="971"/>
      <c r="BZ485" s="971"/>
    </row>
    <row r="486" spans="6:78" s="68" customFormat="1" x14ac:dyDescent="0.2">
      <c r="F486" s="340"/>
      <c r="G486" s="260"/>
      <c r="H486" s="261"/>
      <c r="I486" s="261"/>
      <c r="J486" s="260"/>
      <c r="K486" s="696">
        <f t="shared" si="256"/>
        <v>413</v>
      </c>
      <c r="L486" s="340"/>
      <c r="M486" s="340"/>
      <c r="N486" s="340"/>
      <c r="O486" s="699" t="str">
        <f t="shared" si="240"/>
        <v/>
      </c>
      <c r="P486" s="699" t="str">
        <f t="shared" si="241"/>
        <v/>
      </c>
      <c r="Q486" s="698" t="str">
        <f t="shared" si="228"/>
        <v/>
      </c>
      <c r="R486" s="698" t="str">
        <f t="shared" si="263"/>
        <v/>
      </c>
      <c r="S486" s="699" t="str">
        <f t="shared" si="242"/>
        <v/>
      </c>
      <c r="T486" s="699" t="str">
        <f t="shared" si="243"/>
        <v/>
      </c>
      <c r="U486" s="698" t="str">
        <f t="shared" si="233"/>
        <v/>
      </c>
      <c r="V486" s="698" t="str">
        <f t="shared" si="264"/>
        <v/>
      </c>
      <c r="W486" s="699" t="str">
        <f t="shared" si="244"/>
        <v/>
      </c>
      <c r="X486" s="699" t="str">
        <f t="shared" si="245"/>
        <v/>
      </c>
      <c r="Y486" s="698" t="str">
        <f t="shared" si="234"/>
        <v/>
      </c>
      <c r="Z486" s="698" t="str">
        <f t="shared" si="265"/>
        <v/>
      </c>
      <c r="AB486" s="696" t="str">
        <f t="shared" si="236"/>
        <v/>
      </c>
      <c r="AC486" s="340"/>
      <c r="AD486" s="340"/>
      <c r="AE486" s="340"/>
      <c r="AF486" s="699" t="str">
        <f t="shared" si="246"/>
        <v/>
      </c>
      <c r="AG486" s="699" t="str">
        <f t="shared" si="235"/>
        <v/>
      </c>
      <c r="AH486" s="699" t="str">
        <f t="shared" si="247"/>
        <v/>
      </c>
      <c r="AI486" s="698" t="str">
        <f t="shared" si="237"/>
        <v/>
      </c>
      <c r="AJ486" s="698" t="str">
        <f t="shared" si="248"/>
        <v/>
      </c>
      <c r="AK486" s="699" t="str">
        <f t="shared" si="249"/>
        <v/>
      </c>
      <c r="AL486" s="699" t="str">
        <f t="shared" si="250"/>
        <v/>
      </c>
      <c r="AM486" s="699" t="str">
        <f t="shared" si="251"/>
        <v/>
      </c>
      <c r="AN486" s="698" t="str">
        <f t="shared" si="238"/>
        <v/>
      </c>
      <c r="AO486" s="698" t="str">
        <f t="shared" si="252"/>
        <v/>
      </c>
      <c r="AP486" s="699" t="str">
        <f t="shared" si="253"/>
        <v/>
      </c>
      <c r="AQ486" s="699" t="str">
        <f t="shared" si="254"/>
        <v/>
      </c>
      <c r="AR486" s="699" t="str">
        <f t="shared" si="255"/>
        <v/>
      </c>
      <c r="AS486" s="698" t="str">
        <f t="shared" si="239"/>
        <v/>
      </c>
      <c r="AT486" s="698" t="str">
        <f t="shared" si="229"/>
        <v/>
      </c>
      <c r="AU486" s="971"/>
      <c r="AV486" s="696"/>
      <c r="AW486" s="699" t="str">
        <f t="shared" si="230"/>
        <v/>
      </c>
      <c r="AX486" s="699" t="str">
        <f t="shared" si="231"/>
        <v/>
      </c>
      <c r="AY486" s="698" t="str">
        <f t="shared" si="232"/>
        <v/>
      </c>
      <c r="AZ486" s="698" t="str">
        <f t="shared" si="257"/>
        <v/>
      </c>
      <c r="BA486" s="971"/>
      <c r="BB486" s="699" t="str">
        <f t="shared" si="258"/>
        <v/>
      </c>
      <c r="BC486" s="699" t="str">
        <f t="shared" si="259"/>
        <v/>
      </c>
      <c r="BD486" s="699" t="str">
        <f t="shared" si="260"/>
        <v/>
      </c>
      <c r="BE486" s="698" t="str">
        <f t="shared" si="261"/>
        <v/>
      </c>
      <c r="BF486" s="698" t="str">
        <f t="shared" si="262"/>
        <v/>
      </c>
      <c r="BG486" s="971"/>
      <c r="BH486" s="971"/>
      <c r="BI486" s="971"/>
      <c r="BJ486" s="971"/>
      <c r="BK486" s="971"/>
      <c r="BL486" s="971"/>
      <c r="BM486" s="971"/>
      <c r="BN486" s="698"/>
      <c r="BO486" s="971"/>
      <c r="BP486" s="971"/>
      <c r="BQ486" s="971"/>
      <c r="BR486" s="971"/>
      <c r="BS486" s="971"/>
      <c r="BT486" s="971"/>
      <c r="BU486" s="971"/>
      <c r="BV486" s="971"/>
      <c r="BW486" s="971"/>
      <c r="BX486" s="971"/>
      <c r="BY486" s="971"/>
      <c r="BZ486" s="971"/>
    </row>
    <row r="487" spans="6:78" s="68" customFormat="1" x14ac:dyDescent="0.2">
      <c r="F487" s="340"/>
      <c r="G487" s="260"/>
      <c r="H487" s="261"/>
      <c r="I487" s="261"/>
      <c r="J487" s="260"/>
      <c r="K487" s="696">
        <f t="shared" si="256"/>
        <v>414</v>
      </c>
      <c r="L487" s="340"/>
      <c r="M487" s="340"/>
      <c r="N487" s="340"/>
      <c r="O487" s="699" t="str">
        <f t="shared" si="240"/>
        <v/>
      </c>
      <c r="P487" s="699" t="str">
        <f t="shared" si="241"/>
        <v/>
      </c>
      <c r="Q487" s="698" t="str">
        <f t="shared" si="228"/>
        <v/>
      </c>
      <c r="R487" s="698" t="str">
        <f t="shared" si="263"/>
        <v/>
      </c>
      <c r="S487" s="699" t="str">
        <f t="shared" si="242"/>
        <v/>
      </c>
      <c r="T487" s="699" t="str">
        <f t="shared" si="243"/>
        <v/>
      </c>
      <c r="U487" s="698" t="str">
        <f t="shared" si="233"/>
        <v/>
      </c>
      <c r="V487" s="698" t="str">
        <f t="shared" si="264"/>
        <v/>
      </c>
      <c r="W487" s="699" t="str">
        <f t="shared" si="244"/>
        <v/>
      </c>
      <c r="X487" s="699" t="str">
        <f t="shared" si="245"/>
        <v/>
      </c>
      <c r="Y487" s="698" t="str">
        <f t="shared" si="234"/>
        <v/>
      </c>
      <c r="Z487" s="698" t="str">
        <f t="shared" si="265"/>
        <v/>
      </c>
      <c r="AB487" s="696" t="str">
        <f t="shared" si="236"/>
        <v/>
      </c>
      <c r="AC487" s="340"/>
      <c r="AD487" s="340"/>
      <c r="AE487" s="340"/>
      <c r="AF487" s="699" t="str">
        <f t="shared" si="246"/>
        <v/>
      </c>
      <c r="AG487" s="699" t="str">
        <f t="shared" si="235"/>
        <v/>
      </c>
      <c r="AH487" s="699" t="str">
        <f t="shared" si="247"/>
        <v/>
      </c>
      <c r="AI487" s="698" t="str">
        <f t="shared" si="237"/>
        <v/>
      </c>
      <c r="AJ487" s="698" t="str">
        <f t="shared" si="248"/>
        <v/>
      </c>
      <c r="AK487" s="699" t="str">
        <f t="shared" si="249"/>
        <v/>
      </c>
      <c r="AL487" s="699" t="str">
        <f t="shared" si="250"/>
        <v/>
      </c>
      <c r="AM487" s="699" t="str">
        <f t="shared" si="251"/>
        <v/>
      </c>
      <c r="AN487" s="698" t="str">
        <f t="shared" si="238"/>
        <v/>
      </c>
      <c r="AO487" s="698" t="str">
        <f t="shared" si="252"/>
        <v/>
      </c>
      <c r="AP487" s="699" t="str">
        <f t="shared" si="253"/>
        <v/>
      </c>
      <c r="AQ487" s="699" t="str">
        <f t="shared" si="254"/>
        <v/>
      </c>
      <c r="AR487" s="699" t="str">
        <f t="shared" si="255"/>
        <v/>
      </c>
      <c r="AS487" s="698" t="str">
        <f t="shared" si="239"/>
        <v/>
      </c>
      <c r="AT487" s="698" t="str">
        <f t="shared" si="229"/>
        <v/>
      </c>
      <c r="AU487" s="971"/>
      <c r="AV487" s="696"/>
      <c r="AW487" s="699" t="str">
        <f t="shared" si="230"/>
        <v/>
      </c>
      <c r="AX487" s="699" t="str">
        <f t="shared" si="231"/>
        <v/>
      </c>
      <c r="AY487" s="698" t="str">
        <f t="shared" si="232"/>
        <v/>
      </c>
      <c r="AZ487" s="698" t="str">
        <f t="shared" si="257"/>
        <v/>
      </c>
      <c r="BA487" s="971"/>
      <c r="BB487" s="699" t="str">
        <f t="shared" si="258"/>
        <v/>
      </c>
      <c r="BC487" s="699" t="str">
        <f t="shared" si="259"/>
        <v/>
      </c>
      <c r="BD487" s="699" t="str">
        <f t="shared" si="260"/>
        <v/>
      </c>
      <c r="BE487" s="698" t="str">
        <f t="shared" si="261"/>
        <v/>
      </c>
      <c r="BF487" s="698" t="str">
        <f t="shared" si="262"/>
        <v/>
      </c>
      <c r="BG487" s="971"/>
      <c r="BH487" s="971"/>
      <c r="BI487" s="971"/>
      <c r="BJ487" s="971"/>
      <c r="BK487" s="971"/>
      <c r="BL487" s="971"/>
      <c r="BM487" s="971"/>
      <c r="BN487" s="698"/>
      <c r="BO487" s="971"/>
      <c r="BP487" s="971"/>
      <c r="BQ487" s="971"/>
      <c r="BR487" s="971"/>
      <c r="BS487" s="971"/>
      <c r="BT487" s="971"/>
      <c r="BU487" s="971"/>
      <c r="BV487" s="971"/>
      <c r="BW487" s="971"/>
      <c r="BX487" s="971"/>
      <c r="BY487" s="971"/>
      <c r="BZ487" s="971"/>
    </row>
    <row r="488" spans="6:78" s="68" customFormat="1" x14ac:dyDescent="0.2">
      <c r="F488" s="340"/>
      <c r="G488" s="260"/>
      <c r="H488" s="261"/>
      <c r="I488" s="261"/>
      <c r="J488" s="260"/>
      <c r="K488" s="696">
        <f t="shared" si="256"/>
        <v>415</v>
      </c>
      <c r="L488" s="340"/>
      <c r="M488" s="340"/>
      <c r="N488" s="340"/>
      <c r="O488" s="699" t="str">
        <f t="shared" si="240"/>
        <v/>
      </c>
      <c r="P488" s="699" t="str">
        <f t="shared" si="241"/>
        <v/>
      </c>
      <c r="Q488" s="698" t="str">
        <f t="shared" si="228"/>
        <v/>
      </c>
      <c r="R488" s="698" t="str">
        <f t="shared" si="263"/>
        <v/>
      </c>
      <c r="S488" s="699" t="str">
        <f t="shared" si="242"/>
        <v/>
      </c>
      <c r="T488" s="699" t="str">
        <f t="shared" si="243"/>
        <v/>
      </c>
      <c r="U488" s="698" t="str">
        <f t="shared" si="233"/>
        <v/>
      </c>
      <c r="V488" s="698" t="str">
        <f t="shared" si="264"/>
        <v/>
      </c>
      <c r="W488" s="699" t="str">
        <f t="shared" si="244"/>
        <v/>
      </c>
      <c r="X488" s="699" t="str">
        <f t="shared" si="245"/>
        <v/>
      </c>
      <c r="Y488" s="698" t="str">
        <f t="shared" si="234"/>
        <v/>
      </c>
      <c r="Z488" s="698" t="str">
        <f t="shared" si="265"/>
        <v/>
      </c>
      <c r="AB488" s="696" t="str">
        <f t="shared" si="236"/>
        <v/>
      </c>
      <c r="AC488" s="340"/>
      <c r="AD488" s="340"/>
      <c r="AE488" s="340"/>
      <c r="AF488" s="699" t="str">
        <f t="shared" si="246"/>
        <v/>
      </c>
      <c r="AG488" s="699" t="str">
        <f t="shared" si="235"/>
        <v/>
      </c>
      <c r="AH488" s="699" t="str">
        <f t="shared" si="247"/>
        <v/>
      </c>
      <c r="AI488" s="698" t="str">
        <f t="shared" si="237"/>
        <v/>
      </c>
      <c r="AJ488" s="698" t="str">
        <f t="shared" si="248"/>
        <v/>
      </c>
      <c r="AK488" s="699" t="str">
        <f t="shared" si="249"/>
        <v/>
      </c>
      <c r="AL488" s="699" t="str">
        <f t="shared" si="250"/>
        <v/>
      </c>
      <c r="AM488" s="699" t="str">
        <f t="shared" si="251"/>
        <v/>
      </c>
      <c r="AN488" s="698" t="str">
        <f t="shared" si="238"/>
        <v/>
      </c>
      <c r="AO488" s="698" t="str">
        <f t="shared" si="252"/>
        <v/>
      </c>
      <c r="AP488" s="699" t="str">
        <f t="shared" si="253"/>
        <v/>
      </c>
      <c r="AQ488" s="699" t="str">
        <f t="shared" si="254"/>
        <v/>
      </c>
      <c r="AR488" s="699" t="str">
        <f t="shared" si="255"/>
        <v/>
      </c>
      <c r="AS488" s="698" t="str">
        <f t="shared" si="239"/>
        <v/>
      </c>
      <c r="AT488" s="698" t="str">
        <f t="shared" si="229"/>
        <v/>
      </c>
      <c r="AU488" s="971"/>
      <c r="AV488" s="696"/>
      <c r="AW488" s="699" t="str">
        <f t="shared" si="230"/>
        <v/>
      </c>
      <c r="AX488" s="699" t="str">
        <f t="shared" si="231"/>
        <v/>
      </c>
      <c r="AY488" s="698" t="str">
        <f t="shared" si="232"/>
        <v/>
      </c>
      <c r="AZ488" s="698" t="str">
        <f t="shared" si="257"/>
        <v/>
      </c>
      <c r="BA488" s="971"/>
      <c r="BB488" s="699" t="str">
        <f t="shared" si="258"/>
        <v/>
      </c>
      <c r="BC488" s="699" t="str">
        <f t="shared" si="259"/>
        <v/>
      </c>
      <c r="BD488" s="699" t="str">
        <f t="shared" si="260"/>
        <v/>
      </c>
      <c r="BE488" s="698" t="str">
        <f t="shared" si="261"/>
        <v/>
      </c>
      <c r="BF488" s="698" t="str">
        <f t="shared" si="262"/>
        <v/>
      </c>
      <c r="BG488" s="971"/>
      <c r="BH488" s="971"/>
      <c r="BI488" s="971"/>
      <c r="BJ488" s="971"/>
      <c r="BK488" s="971"/>
      <c r="BL488" s="971"/>
      <c r="BM488" s="971"/>
      <c r="BN488" s="698"/>
      <c r="BO488" s="971"/>
      <c r="BP488" s="971"/>
      <c r="BQ488" s="971"/>
      <c r="BR488" s="971"/>
      <c r="BS488" s="971"/>
      <c r="BT488" s="971"/>
      <c r="BU488" s="971"/>
      <c r="BV488" s="971"/>
      <c r="BW488" s="971"/>
      <c r="BX488" s="971"/>
      <c r="BY488" s="971"/>
      <c r="BZ488" s="971"/>
    </row>
    <row r="489" spans="6:78" s="68" customFormat="1" x14ac:dyDescent="0.2">
      <c r="F489" s="340"/>
      <c r="G489" s="260"/>
      <c r="H489" s="261"/>
      <c r="I489" s="261"/>
      <c r="J489" s="260"/>
      <c r="K489" s="696">
        <f t="shared" si="256"/>
        <v>416</v>
      </c>
      <c r="L489" s="340"/>
      <c r="M489" s="340"/>
      <c r="N489" s="340"/>
      <c r="O489" s="699" t="str">
        <f t="shared" si="240"/>
        <v/>
      </c>
      <c r="P489" s="699" t="str">
        <f t="shared" si="241"/>
        <v/>
      </c>
      <c r="Q489" s="698" t="str">
        <f t="shared" si="228"/>
        <v/>
      </c>
      <c r="R489" s="698" t="str">
        <f t="shared" si="263"/>
        <v/>
      </c>
      <c r="S489" s="699" t="str">
        <f t="shared" si="242"/>
        <v/>
      </c>
      <c r="T489" s="699" t="str">
        <f t="shared" si="243"/>
        <v/>
      </c>
      <c r="U489" s="698" t="str">
        <f t="shared" si="233"/>
        <v/>
      </c>
      <c r="V489" s="698" t="str">
        <f t="shared" si="264"/>
        <v/>
      </c>
      <c r="W489" s="699" t="str">
        <f t="shared" si="244"/>
        <v/>
      </c>
      <c r="X489" s="699" t="str">
        <f t="shared" si="245"/>
        <v/>
      </c>
      <c r="Y489" s="698" t="str">
        <f t="shared" si="234"/>
        <v/>
      </c>
      <c r="Z489" s="698" t="str">
        <f t="shared" si="265"/>
        <v/>
      </c>
      <c r="AB489" s="696" t="str">
        <f t="shared" si="236"/>
        <v/>
      </c>
      <c r="AC489" s="340"/>
      <c r="AD489" s="340"/>
      <c r="AE489" s="340"/>
      <c r="AF489" s="699" t="str">
        <f t="shared" si="246"/>
        <v/>
      </c>
      <c r="AG489" s="699" t="str">
        <f t="shared" si="235"/>
        <v/>
      </c>
      <c r="AH489" s="699" t="str">
        <f t="shared" si="247"/>
        <v/>
      </c>
      <c r="AI489" s="698" t="str">
        <f t="shared" si="237"/>
        <v/>
      </c>
      <c r="AJ489" s="698" t="str">
        <f t="shared" si="248"/>
        <v/>
      </c>
      <c r="AK489" s="699" t="str">
        <f t="shared" si="249"/>
        <v/>
      </c>
      <c r="AL489" s="699" t="str">
        <f t="shared" si="250"/>
        <v/>
      </c>
      <c r="AM489" s="699" t="str">
        <f t="shared" si="251"/>
        <v/>
      </c>
      <c r="AN489" s="698" t="str">
        <f t="shared" si="238"/>
        <v/>
      </c>
      <c r="AO489" s="698" t="str">
        <f t="shared" si="252"/>
        <v/>
      </c>
      <c r="AP489" s="699" t="str">
        <f t="shared" si="253"/>
        <v/>
      </c>
      <c r="AQ489" s="699" t="str">
        <f t="shared" si="254"/>
        <v/>
      </c>
      <c r="AR489" s="699" t="str">
        <f t="shared" si="255"/>
        <v/>
      </c>
      <c r="AS489" s="698" t="str">
        <f t="shared" si="239"/>
        <v/>
      </c>
      <c r="AT489" s="698" t="str">
        <f t="shared" si="229"/>
        <v/>
      </c>
      <c r="AU489" s="971"/>
      <c r="AV489" s="696"/>
      <c r="AW489" s="699" t="str">
        <f t="shared" si="230"/>
        <v/>
      </c>
      <c r="AX489" s="699" t="str">
        <f t="shared" si="231"/>
        <v/>
      </c>
      <c r="AY489" s="698" t="str">
        <f t="shared" si="232"/>
        <v/>
      </c>
      <c r="AZ489" s="698" t="str">
        <f t="shared" si="257"/>
        <v/>
      </c>
      <c r="BA489" s="971"/>
      <c r="BB489" s="699" t="str">
        <f t="shared" si="258"/>
        <v/>
      </c>
      <c r="BC489" s="699" t="str">
        <f t="shared" si="259"/>
        <v/>
      </c>
      <c r="BD489" s="699" t="str">
        <f t="shared" si="260"/>
        <v/>
      </c>
      <c r="BE489" s="698" t="str">
        <f t="shared" si="261"/>
        <v/>
      </c>
      <c r="BF489" s="698" t="str">
        <f t="shared" si="262"/>
        <v/>
      </c>
      <c r="BG489" s="971"/>
      <c r="BH489" s="971"/>
      <c r="BI489" s="971"/>
      <c r="BJ489" s="971"/>
      <c r="BK489" s="971"/>
      <c r="BL489" s="971"/>
      <c r="BM489" s="971"/>
      <c r="BN489" s="698"/>
      <c r="BO489" s="971"/>
      <c r="BP489" s="971"/>
      <c r="BQ489" s="971"/>
      <c r="BR489" s="971"/>
      <c r="BS489" s="971"/>
      <c r="BT489" s="971"/>
      <c r="BU489" s="971"/>
      <c r="BV489" s="971"/>
      <c r="BW489" s="971"/>
      <c r="BX489" s="971"/>
      <c r="BY489" s="971"/>
      <c r="BZ489" s="971"/>
    </row>
    <row r="490" spans="6:78" s="68" customFormat="1" x14ac:dyDescent="0.2">
      <c r="F490" s="340"/>
      <c r="G490" s="260"/>
      <c r="H490" s="261"/>
      <c r="I490" s="261"/>
      <c r="J490" s="260"/>
      <c r="K490" s="696">
        <f t="shared" si="256"/>
        <v>417</v>
      </c>
      <c r="L490" s="340"/>
      <c r="M490" s="340"/>
      <c r="N490" s="340"/>
      <c r="O490" s="699" t="str">
        <f t="shared" si="240"/>
        <v/>
      </c>
      <c r="P490" s="699" t="str">
        <f t="shared" si="241"/>
        <v/>
      </c>
      <c r="Q490" s="698" t="str">
        <f t="shared" si="228"/>
        <v/>
      </c>
      <c r="R490" s="698" t="str">
        <f t="shared" si="263"/>
        <v/>
      </c>
      <c r="S490" s="699" t="str">
        <f t="shared" si="242"/>
        <v/>
      </c>
      <c r="T490" s="699" t="str">
        <f t="shared" si="243"/>
        <v/>
      </c>
      <c r="U490" s="698" t="str">
        <f t="shared" si="233"/>
        <v/>
      </c>
      <c r="V490" s="698" t="str">
        <f t="shared" si="264"/>
        <v/>
      </c>
      <c r="W490" s="699" t="str">
        <f t="shared" si="244"/>
        <v/>
      </c>
      <c r="X490" s="699" t="str">
        <f t="shared" si="245"/>
        <v/>
      </c>
      <c r="Y490" s="698" t="str">
        <f t="shared" si="234"/>
        <v/>
      </c>
      <c r="Z490" s="698" t="str">
        <f t="shared" si="265"/>
        <v/>
      </c>
      <c r="AB490" s="696" t="str">
        <f t="shared" si="236"/>
        <v/>
      </c>
      <c r="AC490" s="340"/>
      <c r="AD490" s="340"/>
      <c r="AE490" s="340"/>
      <c r="AF490" s="699" t="str">
        <f t="shared" si="246"/>
        <v/>
      </c>
      <c r="AG490" s="699" t="str">
        <f t="shared" si="235"/>
        <v/>
      </c>
      <c r="AH490" s="699" t="str">
        <f t="shared" si="247"/>
        <v/>
      </c>
      <c r="AI490" s="698" t="str">
        <f t="shared" si="237"/>
        <v/>
      </c>
      <c r="AJ490" s="698" t="str">
        <f t="shared" si="248"/>
        <v/>
      </c>
      <c r="AK490" s="699" t="str">
        <f t="shared" si="249"/>
        <v/>
      </c>
      <c r="AL490" s="699" t="str">
        <f t="shared" si="250"/>
        <v/>
      </c>
      <c r="AM490" s="699" t="str">
        <f t="shared" si="251"/>
        <v/>
      </c>
      <c r="AN490" s="698" t="str">
        <f t="shared" si="238"/>
        <v/>
      </c>
      <c r="AO490" s="698" t="str">
        <f t="shared" si="252"/>
        <v/>
      </c>
      <c r="AP490" s="699" t="str">
        <f t="shared" si="253"/>
        <v/>
      </c>
      <c r="AQ490" s="699" t="str">
        <f t="shared" si="254"/>
        <v/>
      </c>
      <c r="AR490" s="699" t="str">
        <f t="shared" si="255"/>
        <v/>
      </c>
      <c r="AS490" s="698" t="str">
        <f t="shared" si="239"/>
        <v/>
      </c>
      <c r="AT490" s="698" t="str">
        <f t="shared" si="229"/>
        <v/>
      </c>
      <c r="AU490" s="971"/>
      <c r="AV490" s="696"/>
      <c r="AW490" s="699" t="str">
        <f t="shared" si="230"/>
        <v/>
      </c>
      <c r="AX490" s="699" t="str">
        <f t="shared" si="231"/>
        <v/>
      </c>
      <c r="AY490" s="698" t="str">
        <f t="shared" si="232"/>
        <v/>
      </c>
      <c r="AZ490" s="698" t="str">
        <f t="shared" si="257"/>
        <v/>
      </c>
      <c r="BA490" s="971"/>
      <c r="BB490" s="699" t="str">
        <f t="shared" si="258"/>
        <v/>
      </c>
      <c r="BC490" s="699" t="str">
        <f t="shared" si="259"/>
        <v/>
      </c>
      <c r="BD490" s="699" t="str">
        <f t="shared" si="260"/>
        <v/>
      </c>
      <c r="BE490" s="698" t="str">
        <f t="shared" si="261"/>
        <v/>
      </c>
      <c r="BF490" s="698" t="str">
        <f t="shared" si="262"/>
        <v/>
      </c>
      <c r="BG490" s="971"/>
      <c r="BH490" s="971"/>
      <c r="BI490" s="971"/>
      <c r="BJ490" s="971"/>
      <c r="BK490" s="971"/>
      <c r="BL490" s="971"/>
      <c r="BM490" s="971"/>
      <c r="BN490" s="698"/>
      <c r="BO490" s="971"/>
      <c r="BP490" s="971"/>
      <c r="BQ490" s="971"/>
      <c r="BR490" s="971"/>
      <c r="BS490" s="971"/>
      <c r="BT490" s="971"/>
      <c r="BU490" s="971"/>
      <c r="BV490" s="971"/>
      <c r="BW490" s="971"/>
      <c r="BX490" s="971"/>
      <c r="BY490" s="971"/>
      <c r="BZ490" s="971"/>
    </row>
    <row r="491" spans="6:78" s="68" customFormat="1" x14ac:dyDescent="0.2">
      <c r="F491" s="340"/>
      <c r="G491" s="260"/>
      <c r="H491" s="261"/>
      <c r="I491" s="261"/>
      <c r="J491" s="260"/>
      <c r="K491" s="696">
        <f t="shared" si="256"/>
        <v>418</v>
      </c>
      <c r="L491" s="340"/>
      <c r="M491" s="340"/>
      <c r="N491" s="340"/>
      <c r="O491" s="699" t="str">
        <f t="shared" si="240"/>
        <v/>
      </c>
      <c r="P491" s="699" t="str">
        <f t="shared" si="241"/>
        <v/>
      </c>
      <c r="Q491" s="698" t="str">
        <f t="shared" ref="Q491:Q554" si="266">IFERROR(Q490-O491,"")</f>
        <v/>
      </c>
      <c r="R491" s="698" t="str">
        <f t="shared" si="263"/>
        <v/>
      </c>
      <c r="S491" s="699" t="str">
        <f t="shared" si="242"/>
        <v/>
      </c>
      <c r="T491" s="699" t="str">
        <f t="shared" si="243"/>
        <v/>
      </c>
      <c r="U491" s="698" t="str">
        <f t="shared" si="233"/>
        <v/>
      </c>
      <c r="V491" s="698" t="str">
        <f t="shared" si="264"/>
        <v/>
      </c>
      <c r="W491" s="699" t="str">
        <f t="shared" si="244"/>
        <v/>
      </c>
      <c r="X491" s="699" t="str">
        <f t="shared" si="245"/>
        <v/>
      </c>
      <c r="Y491" s="698" t="str">
        <f t="shared" si="234"/>
        <v/>
      </c>
      <c r="Z491" s="698" t="str">
        <f t="shared" si="265"/>
        <v/>
      </c>
      <c r="AB491" s="696" t="str">
        <f t="shared" si="236"/>
        <v/>
      </c>
      <c r="AC491" s="340"/>
      <c r="AD491" s="340"/>
      <c r="AE491" s="340"/>
      <c r="AF491" s="699" t="str">
        <f t="shared" si="246"/>
        <v/>
      </c>
      <c r="AG491" s="699" t="str">
        <f t="shared" si="235"/>
        <v/>
      </c>
      <c r="AH491" s="699" t="str">
        <f t="shared" si="247"/>
        <v/>
      </c>
      <c r="AI491" s="698" t="str">
        <f t="shared" si="237"/>
        <v/>
      </c>
      <c r="AJ491" s="698" t="str">
        <f t="shared" si="248"/>
        <v/>
      </c>
      <c r="AK491" s="699" t="str">
        <f t="shared" si="249"/>
        <v/>
      </c>
      <c r="AL491" s="699" t="str">
        <f t="shared" si="250"/>
        <v/>
      </c>
      <c r="AM491" s="699" t="str">
        <f t="shared" si="251"/>
        <v/>
      </c>
      <c r="AN491" s="698" t="str">
        <f t="shared" si="238"/>
        <v/>
      </c>
      <c r="AO491" s="698" t="str">
        <f t="shared" si="252"/>
        <v/>
      </c>
      <c r="AP491" s="699" t="str">
        <f t="shared" si="253"/>
        <v/>
      </c>
      <c r="AQ491" s="699" t="str">
        <f t="shared" si="254"/>
        <v/>
      </c>
      <c r="AR491" s="699" t="str">
        <f t="shared" si="255"/>
        <v/>
      </c>
      <c r="AS491" s="698" t="str">
        <f t="shared" si="239"/>
        <v/>
      </c>
      <c r="AT491" s="698" t="str">
        <f t="shared" si="229"/>
        <v/>
      </c>
      <c r="AU491" s="971"/>
      <c r="AV491" s="696"/>
      <c r="AW491" s="699" t="str">
        <f t="shared" si="230"/>
        <v/>
      </c>
      <c r="AX491" s="699" t="str">
        <f t="shared" si="231"/>
        <v/>
      </c>
      <c r="AY491" s="698" t="str">
        <f t="shared" si="232"/>
        <v/>
      </c>
      <c r="AZ491" s="698" t="str">
        <f t="shared" si="257"/>
        <v/>
      </c>
      <c r="BA491" s="971"/>
      <c r="BB491" s="699" t="str">
        <f t="shared" si="258"/>
        <v/>
      </c>
      <c r="BC491" s="699" t="str">
        <f t="shared" si="259"/>
        <v/>
      </c>
      <c r="BD491" s="699" t="str">
        <f t="shared" si="260"/>
        <v/>
      </c>
      <c r="BE491" s="698" t="str">
        <f t="shared" si="261"/>
        <v/>
      </c>
      <c r="BF491" s="698" t="str">
        <f t="shared" si="262"/>
        <v/>
      </c>
      <c r="BG491" s="971"/>
      <c r="BH491" s="971"/>
      <c r="BI491" s="971"/>
      <c r="BJ491" s="971"/>
      <c r="BK491" s="971"/>
      <c r="BL491" s="971"/>
      <c r="BM491" s="971"/>
      <c r="BN491" s="698"/>
      <c r="BO491" s="971"/>
      <c r="BP491" s="971"/>
      <c r="BQ491" s="971"/>
      <c r="BR491" s="971"/>
      <c r="BS491" s="971"/>
      <c r="BT491" s="971"/>
      <c r="BU491" s="971"/>
      <c r="BV491" s="971"/>
      <c r="BW491" s="971"/>
      <c r="BX491" s="971"/>
      <c r="BY491" s="971"/>
      <c r="BZ491" s="971"/>
    </row>
    <row r="492" spans="6:78" s="68" customFormat="1" x14ac:dyDescent="0.2">
      <c r="F492" s="340"/>
      <c r="G492" s="260"/>
      <c r="H492" s="261"/>
      <c r="I492" s="261"/>
      <c r="J492" s="260"/>
      <c r="K492" s="696">
        <f t="shared" si="256"/>
        <v>419</v>
      </c>
      <c r="L492" s="340"/>
      <c r="M492" s="340"/>
      <c r="N492" s="340"/>
      <c r="O492" s="699" t="str">
        <f t="shared" si="240"/>
        <v/>
      </c>
      <c r="P492" s="699" t="str">
        <f t="shared" si="241"/>
        <v/>
      </c>
      <c r="Q492" s="698" t="str">
        <f t="shared" si="266"/>
        <v/>
      </c>
      <c r="R492" s="698" t="str">
        <f t="shared" si="263"/>
        <v/>
      </c>
      <c r="S492" s="699" t="str">
        <f t="shared" si="242"/>
        <v/>
      </c>
      <c r="T492" s="699" t="str">
        <f t="shared" si="243"/>
        <v/>
      </c>
      <c r="U492" s="698" t="str">
        <f t="shared" si="233"/>
        <v/>
      </c>
      <c r="V492" s="698" t="str">
        <f t="shared" si="264"/>
        <v/>
      </c>
      <c r="W492" s="699" t="str">
        <f t="shared" si="244"/>
        <v/>
      </c>
      <c r="X492" s="699" t="str">
        <f t="shared" si="245"/>
        <v/>
      </c>
      <c r="Y492" s="698" t="str">
        <f t="shared" si="234"/>
        <v/>
      </c>
      <c r="Z492" s="698" t="str">
        <f t="shared" si="265"/>
        <v/>
      </c>
      <c r="AB492" s="696" t="str">
        <f t="shared" si="236"/>
        <v/>
      </c>
      <c r="AC492" s="340"/>
      <c r="AD492" s="340"/>
      <c r="AE492" s="340"/>
      <c r="AF492" s="699" t="str">
        <f t="shared" si="246"/>
        <v/>
      </c>
      <c r="AG492" s="699" t="str">
        <f t="shared" si="235"/>
        <v/>
      </c>
      <c r="AH492" s="699" t="str">
        <f t="shared" si="247"/>
        <v/>
      </c>
      <c r="AI492" s="698" t="str">
        <f t="shared" si="237"/>
        <v/>
      </c>
      <c r="AJ492" s="698" t="str">
        <f t="shared" si="248"/>
        <v/>
      </c>
      <c r="AK492" s="699" t="str">
        <f t="shared" si="249"/>
        <v/>
      </c>
      <c r="AL492" s="699" t="str">
        <f t="shared" si="250"/>
        <v/>
      </c>
      <c r="AM492" s="699" t="str">
        <f t="shared" si="251"/>
        <v/>
      </c>
      <c r="AN492" s="698" t="str">
        <f t="shared" si="238"/>
        <v/>
      </c>
      <c r="AO492" s="698" t="str">
        <f t="shared" si="252"/>
        <v/>
      </c>
      <c r="AP492" s="699" t="str">
        <f t="shared" si="253"/>
        <v/>
      </c>
      <c r="AQ492" s="699" t="str">
        <f t="shared" si="254"/>
        <v/>
      </c>
      <c r="AR492" s="699" t="str">
        <f t="shared" si="255"/>
        <v/>
      </c>
      <c r="AS492" s="698" t="str">
        <f t="shared" si="239"/>
        <v/>
      </c>
      <c r="AT492" s="698" t="str">
        <f t="shared" si="229"/>
        <v/>
      </c>
      <c r="AU492" s="971"/>
      <c r="AV492" s="696"/>
      <c r="AW492" s="699" t="str">
        <f t="shared" si="230"/>
        <v/>
      </c>
      <c r="AX492" s="699" t="str">
        <f t="shared" si="231"/>
        <v/>
      </c>
      <c r="AY492" s="698" t="str">
        <f t="shared" si="232"/>
        <v/>
      </c>
      <c r="AZ492" s="698" t="str">
        <f t="shared" si="257"/>
        <v/>
      </c>
      <c r="BA492" s="971"/>
      <c r="BB492" s="699" t="str">
        <f t="shared" si="258"/>
        <v/>
      </c>
      <c r="BC492" s="699" t="str">
        <f t="shared" si="259"/>
        <v/>
      </c>
      <c r="BD492" s="699" t="str">
        <f t="shared" si="260"/>
        <v/>
      </c>
      <c r="BE492" s="698" t="str">
        <f t="shared" si="261"/>
        <v/>
      </c>
      <c r="BF492" s="698" t="str">
        <f t="shared" si="262"/>
        <v/>
      </c>
      <c r="BG492" s="971"/>
      <c r="BH492" s="971"/>
      <c r="BI492" s="971"/>
      <c r="BJ492" s="971"/>
      <c r="BK492" s="971"/>
      <c r="BL492" s="971"/>
      <c r="BM492" s="971"/>
      <c r="BN492" s="698"/>
      <c r="BO492" s="971"/>
      <c r="BP492" s="971"/>
      <c r="BQ492" s="971"/>
      <c r="BR492" s="971"/>
      <c r="BS492" s="971"/>
      <c r="BT492" s="971"/>
      <c r="BU492" s="971"/>
      <c r="BV492" s="971"/>
      <c r="BW492" s="971"/>
      <c r="BX492" s="971"/>
      <c r="BY492" s="971"/>
      <c r="BZ492" s="971"/>
    </row>
    <row r="493" spans="6:78" s="68" customFormat="1" x14ac:dyDescent="0.2">
      <c r="F493" s="340"/>
      <c r="G493" s="260"/>
      <c r="H493" s="261"/>
      <c r="I493" s="261"/>
      <c r="J493" s="260"/>
      <c r="K493" s="696">
        <f t="shared" si="256"/>
        <v>420</v>
      </c>
      <c r="L493" s="340"/>
      <c r="M493" s="340"/>
      <c r="N493" s="340"/>
      <c r="O493" s="699" t="str">
        <f t="shared" si="240"/>
        <v/>
      </c>
      <c r="P493" s="699" t="str">
        <f t="shared" si="241"/>
        <v/>
      </c>
      <c r="Q493" s="698" t="str">
        <f t="shared" si="266"/>
        <v/>
      </c>
      <c r="R493" s="698" t="str">
        <f t="shared" si="263"/>
        <v/>
      </c>
      <c r="S493" s="699" t="str">
        <f t="shared" si="242"/>
        <v/>
      </c>
      <c r="T493" s="699" t="str">
        <f t="shared" si="243"/>
        <v/>
      </c>
      <c r="U493" s="698" t="str">
        <f t="shared" si="233"/>
        <v/>
      </c>
      <c r="V493" s="698" t="str">
        <f t="shared" si="264"/>
        <v/>
      </c>
      <c r="W493" s="699" t="str">
        <f t="shared" si="244"/>
        <v/>
      </c>
      <c r="X493" s="699" t="str">
        <f t="shared" si="245"/>
        <v/>
      </c>
      <c r="Y493" s="698" t="str">
        <f t="shared" si="234"/>
        <v/>
      </c>
      <c r="Z493" s="698" t="str">
        <f t="shared" si="265"/>
        <v/>
      </c>
      <c r="AB493" s="696" t="str">
        <f t="shared" si="236"/>
        <v/>
      </c>
      <c r="AC493" s="340"/>
      <c r="AD493" s="340"/>
      <c r="AE493" s="340"/>
      <c r="AF493" s="699" t="str">
        <f t="shared" si="246"/>
        <v/>
      </c>
      <c r="AG493" s="699" t="str">
        <f t="shared" si="235"/>
        <v/>
      </c>
      <c r="AH493" s="699" t="str">
        <f t="shared" si="247"/>
        <v/>
      </c>
      <c r="AI493" s="698" t="str">
        <f t="shared" si="237"/>
        <v/>
      </c>
      <c r="AJ493" s="698" t="str">
        <f t="shared" si="248"/>
        <v/>
      </c>
      <c r="AK493" s="699" t="str">
        <f t="shared" si="249"/>
        <v/>
      </c>
      <c r="AL493" s="699" t="str">
        <f t="shared" si="250"/>
        <v/>
      </c>
      <c r="AM493" s="699" t="str">
        <f t="shared" si="251"/>
        <v/>
      </c>
      <c r="AN493" s="698" t="str">
        <f t="shared" si="238"/>
        <v/>
      </c>
      <c r="AO493" s="698" t="str">
        <f t="shared" si="252"/>
        <v/>
      </c>
      <c r="AP493" s="699" t="str">
        <f t="shared" si="253"/>
        <v/>
      </c>
      <c r="AQ493" s="699" t="str">
        <f t="shared" si="254"/>
        <v/>
      </c>
      <c r="AR493" s="699" t="str">
        <f t="shared" si="255"/>
        <v/>
      </c>
      <c r="AS493" s="698" t="str">
        <f t="shared" si="239"/>
        <v/>
      </c>
      <c r="AT493" s="698" t="str">
        <f t="shared" si="229"/>
        <v/>
      </c>
      <c r="AU493" s="971"/>
      <c r="AV493" s="696"/>
      <c r="AW493" s="699" t="str">
        <f t="shared" si="230"/>
        <v/>
      </c>
      <c r="AX493" s="699" t="str">
        <f t="shared" si="231"/>
        <v/>
      </c>
      <c r="AY493" s="698" t="str">
        <f t="shared" si="232"/>
        <v/>
      </c>
      <c r="AZ493" s="698" t="str">
        <f t="shared" si="257"/>
        <v/>
      </c>
      <c r="BA493" s="971"/>
      <c r="BB493" s="699" t="str">
        <f t="shared" si="258"/>
        <v/>
      </c>
      <c r="BC493" s="699" t="str">
        <f t="shared" si="259"/>
        <v/>
      </c>
      <c r="BD493" s="699" t="str">
        <f t="shared" si="260"/>
        <v/>
      </c>
      <c r="BE493" s="698" t="str">
        <f t="shared" si="261"/>
        <v/>
      </c>
      <c r="BF493" s="698" t="str">
        <f t="shared" si="262"/>
        <v/>
      </c>
      <c r="BG493" s="971"/>
      <c r="BH493" s="971"/>
      <c r="BI493" s="971"/>
      <c r="BJ493" s="971"/>
      <c r="BK493" s="971"/>
      <c r="BL493" s="971"/>
      <c r="BM493" s="971"/>
      <c r="BN493" s="698"/>
      <c r="BO493" s="971"/>
      <c r="BP493" s="971"/>
      <c r="BQ493" s="971"/>
      <c r="BR493" s="971"/>
      <c r="BS493" s="971"/>
      <c r="BT493" s="971"/>
      <c r="BU493" s="971"/>
      <c r="BV493" s="971"/>
      <c r="BW493" s="971"/>
      <c r="BX493" s="971"/>
      <c r="BY493" s="971"/>
      <c r="BZ493" s="971"/>
    </row>
    <row r="494" spans="6:78" s="68" customFormat="1" x14ac:dyDescent="0.2">
      <c r="F494" s="340"/>
      <c r="G494" s="260"/>
      <c r="H494" s="261"/>
      <c r="I494" s="261"/>
      <c r="J494" s="260"/>
      <c r="K494" s="696">
        <f t="shared" si="256"/>
        <v>421</v>
      </c>
      <c r="L494" s="340"/>
      <c r="M494" s="340"/>
      <c r="N494" s="340"/>
      <c r="O494" s="699" t="str">
        <f t="shared" si="240"/>
        <v/>
      </c>
      <c r="P494" s="699" t="str">
        <f t="shared" si="241"/>
        <v/>
      </c>
      <c r="Q494" s="698" t="str">
        <f t="shared" si="266"/>
        <v/>
      </c>
      <c r="R494" s="698" t="str">
        <f t="shared" si="263"/>
        <v/>
      </c>
      <c r="S494" s="699" t="str">
        <f t="shared" si="242"/>
        <v/>
      </c>
      <c r="T494" s="699" t="str">
        <f t="shared" si="243"/>
        <v/>
      </c>
      <c r="U494" s="698" t="str">
        <f t="shared" si="233"/>
        <v/>
      </c>
      <c r="V494" s="698" t="str">
        <f t="shared" si="264"/>
        <v/>
      </c>
      <c r="W494" s="699" t="str">
        <f t="shared" si="244"/>
        <v/>
      </c>
      <c r="X494" s="699" t="str">
        <f t="shared" si="245"/>
        <v/>
      </c>
      <c r="Y494" s="698" t="str">
        <f t="shared" si="234"/>
        <v/>
      </c>
      <c r="Z494" s="698" t="str">
        <f t="shared" si="265"/>
        <v/>
      </c>
      <c r="AB494" s="696" t="str">
        <f t="shared" si="236"/>
        <v/>
      </c>
      <c r="AC494" s="340"/>
      <c r="AD494" s="340"/>
      <c r="AE494" s="340"/>
      <c r="AF494" s="699" t="str">
        <f t="shared" si="246"/>
        <v/>
      </c>
      <c r="AG494" s="699" t="str">
        <f t="shared" si="235"/>
        <v/>
      </c>
      <c r="AH494" s="699" t="str">
        <f t="shared" si="247"/>
        <v/>
      </c>
      <c r="AI494" s="698" t="str">
        <f t="shared" si="237"/>
        <v/>
      </c>
      <c r="AJ494" s="698" t="str">
        <f t="shared" si="248"/>
        <v/>
      </c>
      <c r="AK494" s="699" t="str">
        <f t="shared" si="249"/>
        <v/>
      </c>
      <c r="AL494" s="699" t="str">
        <f t="shared" si="250"/>
        <v/>
      </c>
      <c r="AM494" s="699" t="str">
        <f t="shared" si="251"/>
        <v/>
      </c>
      <c r="AN494" s="698" t="str">
        <f t="shared" si="238"/>
        <v/>
      </c>
      <c r="AO494" s="698" t="str">
        <f t="shared" si="252"/>
        <v/>
      </c>
      <c r="AP494" s="699" t="str">
        <f t="shared" si="253"/>
        <v/>
      </c>
      <c r="AQ494" s="699" t="str">
        <f t="shared" si="254"/>
        <v/>
      </c>
      <c r="AR494" s="699" t="str">
        <f t="shared" si="255"/>
        <v/>
      </c>
      <c r="AS494" s="698" t="str">
        <f t="shared" si="239"/>
        <v/>
      </c>
      <c r="AT494" s="698" t="str">
        <f t="shared" si="229"/>
        <v/>
      </c>
      <c r="AU494" s="971"/>
      <c r="AV494" s="696"/>
      <c r="AW494" s="699" t="str">
        <f t="shared" si="230"/>
        <v/>
      </c>
      <c r="AX494" s="699" t="str">
        <f t="shared" si="231"/>
        <v/>
      </c>
      <c r="AY494" s="698" t="str">
        <f t="shared" si="232"/>
        <v/>
      </c>
      <c r="AZ494" s="698" t="str">
        <f t="shared" si="257"/>
        <v/>
      </c>
      <c r="BA494" s="971"/>
      <c r="BB494" s="699" t="str">
        <f t="shared" si="258"/>
        <v/>
      </c>
      <c r="BC494" s="699" t="str">
        <f t="shared" si="259"/>
        <v/>
      </c>
      <c r="BD494" s="699" t="str">
        <f t="shared" si="260"/>
        <v/>
      </c>
      <c r="BE494" s="698" t="str">
        <f t="shared" si="261"/>
        <v/>
      </c>
      <c r="BF494" s="698" t="str">
        <f t="shared" si="262"/>
        <v/>
      </c>
      <c r="BG494" s="971"/>
      <c r="BH494" s="971"/>
      <c r="BI494" s="971"/>
      <c r="BJ494" s="971"/>
      <c r="BK494" s="971"/>
      <c r="BL494" s="971"/>
      <c r="BM494" s="971"/>
      <c r="BN494" s="698"/>
      <c r="BO494" s="971"/>
      <c r="BP494" s="971"/>
      <c r="BQ494" s="971"/>
      <c r="BR494" s="971"/>
      <c r="BS494" s="971"/>
      <c r="BT494" s="971"/>
      <c r="BU494" s="971"/>
      <c r="BV494" s="971"/>
      <c r="BW494" s="971"/>
      <c r="BX494" s="971"/>
      <c r="BY494" s="971"/>
      <c r="BZ494" s="971"/>
    </row>
    <row r="495" spans="6:78" s="68" customFormat="1" x14ac:dyDescent="0.2">
      <c r="F495" s="340"/>
      <c r="G495" s="260"/>
      <c r="H495" s="261"/>
      <c r="I495" s="261"/>
      <c r="J495" s="260"/>
      <c r="K495" s="696">
        <f t="shared" si="256"/>
        <v>422</v>
      </c>
      <c r="L495" s="340"/>
      <c r="M495" s="340"/>
      <c r="N495" s="340"/>
      <c r="O495" s="699" t="str">
        <f t="shared" si="240"/>
        <v/>
      </c>
      <c r="P495" s="699" t="str">
        <f t="shared" si="241"/>
        <v/>
      </c>
      <c r="Q495" s="698" t="str">
        <f t="shared" si="266"/>
        <v/>
      </c>
      <c r="R495" s="698" t="str">
        <f t="shared" si="263"/>
        <v/>
      </c>
      <c r="S495" s="699" t="str">
        <f t="shared" si="242"/>
        <v/>
      </c>
      <c r="T495" s="699" t="str">
        <f t="shared" si="243"/>
        <v/>
      </c>
      <c r="U495" s="698" t="str">
        <f t="shared" si="233"/>
        <v/>
      </c>
      <c r="V495" s="698" t="str">
        <f t="shared" si="264"/>
        <v/>
      </c>
      <c r="W495" s="699" t="str">
        <f t="shared" si="244"/>
        <v/>
      </c>
      <c r="X495" s="699" t="str">
        <f t="shared" si="245"/>
        <v/>
      </c>
      <c r="Y495" s="698" t="str">
        <f t="shared" si="234"/>
        <v/>
      </c>
      <c r="Z495" s="698" t="str">
        <f t="shared" si="265"/>
        <v/>
      </c>
      <c r="AB495" s="696" t="str">
        <f t="shared" si="236"/>
        <v/>
      </c>
      <c r="AC495" s="340"/>
      <c r="AD495" s="340"/>
      <c r="AE495" s="340"/>
      <c r="AF495" s="699" t="str">
        <f t="shared" si="246"/>
        <v/>
      </c>
      <c r="AG495" s="699" t="str">
        <f t="shared" si="235"/>
        <v/>
      </c>
      <c r="AH495" s="699" t="str">
        <f t="shared" si="247"/>
        <v/>
      </c>
      <c r="AI495" s="698" t="str">
        <f t="shared" si="237"/>
        <v/>
      </c>
      <c r="AJ495" s="698" t="str">
        <f t="shared" si="248"/>
        <v/>
      </c>
      <c r="AK495" s="699" t="str">
        <f t="shared" si="249"/>
        <v/>
      </c>
      <c r="AL495" s="699" t="str">
        <f t="shared" si="250"/>
        <v/>
      </c>
      <c r="AM495" s="699" t="str">
        <f t="shared" si="251"/>
        <v/>
      </c>
      <c r="AN495" s="698" t="str">
        <f t="shared" si="238"/>
        <v/>
      </c>
      <c r="AO495" s="698" t="str">
        <f t="shared" si="252"/>
        <v/>
      </c>
      <c r="AP495" s="699" t="str">
        <f t="shared" si="253"/>
        <v/>
      </c>
      <c r="AQ495" s="699" t="str">
        <f t="shared" si="254"/>
        <v/>
      </c>
      <c r="AR495" s="699" t="str">
        <f t="shared" si="255"/>
        <v/>
      </c>
      <c r="AS495" s="698" t="str">
        <f t="shared" si="239"/>
        <v/>
      </c>
      <c r="AT495" s="698" t="str">
        <f t="shared" si="229"/>
        <v/>
      </c>
      <c r="AU495" s="971"/>
      <c r="AV495" s="696"/>
      <c r="AW495" s="699" t="str">
        <f t="shared" si="230"/>
        <v/>
      </c>
      <c r="AX495" s="699" t="str">
        <f t="shared" si="231"/>
        <v/>
      </c>
      <c r="AY495" s="698" t="str">
        <f t="shared" si="232"/>
        <v/>
      </c>
      <c r="AZ495" s="698" t="str">
        <f t="shared" si="257"/>
        <v/>
      </c>
      <c r="BA495" s="971"/>
      <c r="BB495" s="699" t="str">
        <f t="shared" si="258"/>
        <v/>
      </c>
      <c r="BC495" s="699" t="str">
        <f t="shared" si="259"/>
        <v/>
      </c>
      <c r="BD495" s="699" t="str">
        <f t="shared" si="260"/>
        <v/>
      </c>
      <c r="BE495" s="698" t="str">
        <f t="shared" si="261"/>
        <v/>
      </c>
      <c r="BF495" s="698" t="str">
        <f t="shared" si="262"/>
        <v/>
      </c>
      <c r="BG495" s="971"/>
      <c r="BH495" s="971"/>
      <c r="BI495" s="971"/>
      <c r="BJ495" s="971"/>
      <c r="BK495" s="971"/>
      <c r="BL495" s="971"/>
      <c r="BM495" s="971"/>
      <c r="BN495" s="698"/>
      <c r="BO495" s="971"/>
      <c r="BP495" s="971"/>
      <c r="BQ495" s="971"/>
      <c r="BR495" s="971"/>
      <c r="BS495" s="971"/>
      <c r="BT495" s="971"/>
      <c r="BU495" s="971"/>
      <c r="BV495" s="971"/>
      <c r="BW495" s="971"/>
      <c r="BX495" s="971"/>
      <c r="BY495" s="971"/>
      <c r="BZ495" s="971"/>
    </row>
    <row r="496" spans="6:78" s="68" customFormat="1" x14ac:dyDescent="0.2">
      <c r="F496" s="340"/>
      <c r="G496" s="260"/>
      <c r="H496" s="261"/>
      <c r="I496" s="261"/>
      <c r="J496" s="260"/>
      <c r="K496" s="696">
        <f t="shared" si="256"/>
        <v>423</v>
      </c>
      <c r="L496" s="340"/>
      <c r="M496" s="340"/>
      <c r="N496" s="340"/>
      <c r="O496" s="699" t="str">
        <f t="shared" si="240"/>
        <v/>
      </c>
      <c r="P496" s="699" t="str">
        <f t="shared" si="241"/>
        <v/>
      </c>
      <c r="Q496" s="698" t="str">
        <f t="shared" si="266"/>
        <v/>
      </c>
      <c r="R496" s="698" t="str">
        <f t="shared" si="263"/>
        <v/>
      </c>
      <c r="S496" s="699" t="str">
        <f t="shared" si="242"/>
        <v/>
      </c>
      <c r="T496" s="699" t="str">
        <f t="shared" si="243"/>
        <v/>
      </c>
      <c r="U496" s="698" t="str">
        <f t="shared" si="233"/>
        <v/>
      </c>
      <c r="V496" s="698" t="str">
        <f t="shared" si="264"/>
        <v/>
      </c>
      <c r="W496" s="699" t="str">
        <f t="shared" si="244"/>
        <v/>
      </c>
      <c r="X496" s="699" t="str">
        <f t="shared" si="245"/>
        <v/>
      </c>
      <c r="Y496" s="698" t="str">
        <f t="shared" si="234"/>
        <v/>
      </c>
      <c r="Z496" s="698" t="str">
        <f t="shared" si="265"/>
        <v/>
      </c>
      <c r="AB496" s="696" t="str">
        <f t="shared" si="236"/>
        <v/>
      </c>
      <c r="AC496" s="340"/>
      <c r="AD496" s="340"/>
      <c r="AE496" s="340"/>
      <c r="AF496" s="699" t="str">
        <f t="shared" si="246"/>
        <v/>
      </c>
      <c r="AG496" s="699" t="str">
        <f t="shared" si="235"/>
        <v/>
      </c>
      <c r="AH496" s="699" t="str">
        <f t="shared" si="247"/>
        <v/>
      </c>
      <c r="AI496" s="698" t="str">
        <f t="shared" si="237"/>
        <v/>
      </c>
      <c r="AJ496" s="698" t="str">
        <f t="shared" si="248"/>
        <v/>
      </c>
      <c r="AK496" s="699" t="str">
        <f t="shared" si="249"/>
        <v/>
      </c>
      <c r="AL496" s="699" t="str">
        <f t="shared" si="250"/>
        <v/>
      </c>
      <c r="AM496" s="699" t="str">
        <f t="shared" si="251"/>
        <v/>
      </c>
      <c r="AN496" s="698" t="str">
        <f t="shared" si="238"/>
        <v/>
      </c>
      <c r="AO496" s="698" t="str">
        <f t="shared" si="252"/>
        <v/>
      </c>
      <c r="AP496" s="699" t="str">
        <f t="shared" si="253"/>
        <v/>
      </c>
      <c r="AQ496" s="699" t="str">
        <f t="shared" si="254"/>
        <v/>
      </c>
      <c r="AR496" s="699" t="str">
        <f t="shared" si="255"/>
        <v/>
      </c>
      <c r="AS496" s="698" t="str">
        <f t="shared" si="239"/>
        <v/>
      </c>
      <c r="AT496" s="698" t="str">
        <f t="shared" si="229"/>
        <v/>
      </c>
      <c r="AU496" s="971"/>
      <c r="AV496" s="696"/>
      <c r="AW496" s="699" t="str">
        <f t="shared" si="230"/>
        <v/>
      </c>
      <c r="AX496" s="699" t="str">
        <f t="shared" si="231"/>
        <v/>
      </c>
      <c r="AY496" s="698" t="str">
        <f t="shared" si="232"/>
        <v/>
      </c>
      <c r="AZ496" s="698" t="str">
        <f t="shared" si="257"/>
        <v/>
      </c>
      <c r="BA496" s="971"/>
      <c r="BB496" s="699" t="str">
        <f t="shared" si="258"/>
        <v/>
      </c>
      <c r="BC496" s="699" t="str">
        <f t="shared" si="259"/>
        <v/>
      </c>
      <c r="BD496" s="699" t="str">
        <f t="shared" si="260"/>
        <v/>
      </c>
      <c r="BE496" s="698" t="str">
        <f t="shared" si="261"/>
        <v/>
      </c>
      <c r="BF496" s="698" t="str">
        <f t="shared" si="262"/>
        <v/>
      </c>
      <c r="BG496" s="971"/>
      <c r="BH496" s="971"/>
      <c r="BI496" s="971"/>
      <c r="BJ496" s="971"/>
      <c r="BK496" s="971"/>
      <c r="BL496" s="971"/>
      <c r="BM496" s="971"/>
      <c r="BN496" s="698"/>
      <c r="BO496" s="971"/>
      <c r="BP496" s="971"/>
      <c r="BQ496" s="971"/>
      <c r="BR496" s="971"/>
      <c r="BS496" s="971"/>
      <c r="BT496" s="971"/>
      <c r="BU496" s="971"/>
      <c r="BV496" s="971"/>
      <c r="BW496" s="971"/>
      <c r="BX496" s="971"/>
      <c r="BY496" s="971"/>
      <c r="BZ496" s="971"/>
    </row>
    <row r="497" spans="6:78" s="68" customFormat="1" x14ac:dyDescent="0.2">
      <c r="F497" s="340"/>
      <c r="G497" s="260"/>
      <c r="H497" s="261"/>
      <c r="I497" s="261"/>
      <c r="J497" s="260"/>
      <c r="K497" s="696">
        <f t="shared" si="256"/>
        <v>424</v>
      </c>
      <c r="L497" s="340"/>
      <c r="M497" s="340"/>
      <c r="N497" s="340"/>
      <c r="O497" s="699" t="str">
        <f t="shared" si="240"/>
        <v/>
      </c>
      <c r="P497" s="699" t="str">
        <f t="shared" si="241"/>
        <v/>
      </c>
      <c r="Q497" s="698" t="str">
        <f t="shared" si="266"/>
        <v/>
      </c>
      <c r="R497" s="698" t="str">
        <f t="shared" si="263"/>
        <v/>
      </c>
      <c r="S497" s="699" t="str">
        <f t="shared" si="242"/>
        <v/>
      </c>
      <c r="T497" s="699" t="str">
        <f t="shared" si="243"/>
        <v/>
      </c>
      <c r="U497" s="698" t="str">
        <f t="shared" si="233"/>
        <v/>
      </c>
      <c r="V497" s="698" t="str">
        <f t="shared" si="264"/>
        <v/>
      </c>
      <c r="W497" s="699" t="str">
        <f t="shared" si="244"/>
        <v/>
      </c>
      <c r="X497" s="699" t="str">
        <f t="shared" si="245"/>
        <v/>
      </c>
      <c r="Y497" s="698" t="str">
        <f t="shared" si="234"/>
        <v/>
      </c>
      <c r="Z497" s="698" t="str">
        <f t="shared" si="265"/>
        <v/>
      </c>
      <c r="AB497" s="696" t="str">
        <f t="shared" si="236"/>
        <v/>
      </c>
      <c r="AC497" s="340"/>
      <c r="AD497" s="340"/>
      <c r="AE497" s="340"/>
      <c r="AF497" s="699" t="str">
        <f t="shared" si="246"/>
        <v/>
      </c>
      <c r="AG497" s="699" t="str">
        <f t="shared" si="235"/>
        <v/>
      </c>
      <c r="AH497" s="699" t="str">
        <f t="shared" si="247"/>
        <v/>
      </c>
      <c r="AI497" s="698" t="str">
        <f t="shared" si="237"/>
        <v/>
      </c>
      <c r="AJ497" s="698" t="str">
        <f t="shared" si="248"/>
        <v/>
      </c>
      <c r="AK497" s="699" t="str">
        <f t="shared" si="249"/>
        <v/>
      </c>
      <c r="AL497" s="699" t="str">
        <f t="shared" si="250"/>
        <v/>
      </c>
      <c r="AM497" s="699" t="str">
        <f t="shared" si="251"/>
        <v/>
      </c>
      <c r="AN497" s="698" t="str">
        <f t="shared" si="238"/>
        <v/>
      </c>
      <c r="AO497" s="698" t="str">
        <f t="shared" si="252"/>
        <v/>
      </c>
      <c r="AP497" s="699" t="str">
        <f t="shared" si="253"/>
        <v/>
      </c>
      <c r="AQ497" s="699" t="str">
        <f t="shared" si="254"/>
        <v/>
      </c>
      <c r="AR497" s="699" t="str">
        <f t="shared" si="255"/>
        <v/>
      </c>
      <c r="AS497" s="698" t="str">
        <f t="shared" si="239"/>
        <v/>
      </c>
      <c r="AT497" s="698" t="str">
        <f t="shared" si="229"/>
        <v/>
      </c>
      <c r="AU497" s="971"/>
      <c r="AV497" s="696"/>
      <c r="AW497" s="699" t="str">
        <f t="shared" si="230"/>
        <v/>
      </c>
      <c r="AX497" s="699" t="str">
        <f t="shared" si="231"/>
        <v/>
      </c>
      <c r="AY497" s="698" t="str">
        <f t="shared" si="232"/>
        <v/>
      </c>
      <c r="AZ497" s="698" t="str">
        <f t="shared" si="257"/>
        <v/>
      </c>
      <c r="BA497" s="971"/>
      <c r="BB497" s="699" t="str">
        <f t="shared" si="258"/>
        <v/>
      </c>
      <c r="BC497" s="699" t="str">
        <f t="shared" si="259"/>
        <v/>
      </c>
      <c r="BD497" s="699" t="str">
        <f t="shared" si="260"/>
        <v/>
      </c>
      <c r="BE497" s="698" t="str">
        <f t="shared" si="261"/>
        <v/>
      </c>
      <c r="BF497" s="698" t="str">
        <f t="shared" si="262"/>
        <v/>
      </c>
      <c r="BG497" s="971"/>
      <c r="BH497" s="971"/>
      <c r="BI497" s="971"/>
      <c r="BJ497" s="971"/>
      <c r="BK497" s="971"/>
      <c r="BL497" s="971"/>
      <c r="BM497" s="971"/>
      <c r="BN497" s="698"/>
      <c r="BO497" s="971"/>
      <c r="BP497" s="971"/>
      <c r="BQ497" s="971"/>
      <c r="BR497" s="971"/>
      <c r="BS497" s="971"/>
      <c r="BT497" s="971"/>
      <c r="BU497" s="971"/>
      <c r="BV497" s="971"/>
      <c r="BW497" s="971"/>
      <c r="BX497" s="971"/>
      <c r="BY497" s="971"/>
      <c r="BZ497" s="971"/>
    </row>
    <row r="498" spans="6:78" s="68" customFormat="1" x14ac:dyDescent="0.2">
      <c r="F498" s="340"/>
      <c r="G498" s="260"/>
      <c r="H498" s="261"/>
      <c r="I498" s="261"/>
      <c r="J498" s="260"/>
      <c r="K498" s="696">
        <f t="shared" si="256"/>
        <v>425</v>
      </c>
      <c r="L498" s="340"/>
      <c r="M498" s="340"/>
      <c r="N498" s="340"/>
      <c r="O498" s="699" t="str">
        <f t="shared" si="240"/>
        <v/>
      </c>
      <c r="P498" s="699" t="str">
        <f t="shared" si="241"/>
        <v/>
      </c>
      <c r="Q498" s="698" t="str">
        <f t="shared" si="266"/>
        <v/>
      </c>
      <c r="R498" s="698" t="str">
        <f t="shared" si="263"/>
        <v/>
      </c>
      <c r="S498" s="699" t="str">
        <f t="shared" si="242"/>
        <v/>
      </c>
      <c r="T498" s="699" t="str">
        <f t="shared" si="243"/>
        <v/>
      </c>
      <c r="U498" s="698" t="str">
        <f t="shared" si="233"/>
        <v/>
      </c>
      <c r="V498" s="698" t="str">
        <f t="shared" si="264"/>
        <v/>
      </c>
      <c r="W498" s="699" t="str">
        <f t="shared" si="244"/>
        <v/>
      </c>
      <c r="X498" s="699" t="str">
        <f t="shared" si="245"/>
        <v/>
      </c>
      <c r="Y498" s="698" t="str">
        <f t="shared" si="234"/>
        <v/>
      </c>
      <c r="Z498" s="698" t="str">
        <f t="shared" si="265"/>
        <v/>
      </c>
      <c r="AB498" s="696" t="str">
        <f t="shared" si="236"/>
        <v/>
      </c>
      <c r="AC498" s="340"/>
      <c r="AD498" s="340"/>
      <c r="AE498" s="340"/>
      <c r="AF498" s="699" t="str">
        <f t="shared" si="246"/>
        <v/>
      </c>
      <c r="AG498" s="699" t="str">
        <f t="shared" si="235"/>
        <v/>
      </c>
      <c r="AH498" s="699" t="str">
        <f t="shared" si="247"/>
        <v/>
      </c>
      <c r="AI498" s="698" t="str">
        <f t="shared" si="237"/>
        <v/>
      </c>
      <c r="AJ498" s="698" t="str">
        <f t="shared" si="248"/>
        <v/>
      </c>
      <c r="AK498" s="699" t="str">
        <f t="shared" si="249"/>
        <v/>
      </c>
      <c r="AL498" s="699" t="str">
        <f t="shared" si="250"/>
        <v/>
      </c>
      <c r="AM498" s="699" t="str">
        <f t="shared" si="251"/>
        <v/>
      </c>
      <c r="AN498" s="698" t="str">
        <f t="shared" si="238"/>
        <v/>
      </c>
      <c r="AO498" s="698" t="str">
        <f t="shared" si="252"/>
        <v/>
      </c>
      <c r="AP498" s="699" t="str">
        <f t="shared" si="253"/>
        <v/>
      </c>
      <c r="AQ498" s="699" t="str">
        <f t="shared" si="254"/>
        <v/>
      </c>
      <c r="AR498" s="699" t="str">
        <f t="shared" si="255"/>
        <v/>
      </c>
      <c r="AS498" s="698" t="str">
        <f t="shared" si="239"/>
        <v/>
      </c>
      <c r="AT498" s="698" t="str">
        <f t="shared" si="229"/>
        <v/>
      </c>
      <c r="AU498" s="971"/>
      <c r="AV498" s="696"/>
      <c r="AW498" s="699" t="str">
        <f t="shared" si="230"/>
        <v/>
      </c>
      <c r="AX498" s="699" t="str">
        <f t="shared" si="231"/>
        <v/>
      </c>
      <c r="AY498" s="698" t="str">
        <f t="shared" si="232"/>
        <v/>
      </c>
      <c r="AZ498" s="698" t="str">
        <f t="shared" si="257"/>
        <v/>
      </c>
      <c r="BA498" s="971"/>
      <c r="BB498" s="699" t="str">
        <f t="shared" si="258"/>
        <v/>
      </c>
      <c r="BC498" s="699" t="str">
        <f t="shared" si="259"/>
        <v/>
      </c>
      <c r="BD498" s="699" t="str">
        <f t="shared" si="260"/>
        <v/>
      </c>
      <c r="BE498" s="698" t="str">
        <f t="shared" si="261"/>
        <v/>
      </c>
      <c r="BF498" s="698" t="str">
        <f t="shared" si="262"/>
        <v/>
      </c>
      <c r="BG498" s="971"/>
      <c r="BH498" s="971"/>
      <c r="BI498" s="971"/>
      <c r="BJ498" s="971"/>
      <c r="BK498" s="971"/>
      <c r="BL498" s="971"/>
      <c r="BM498" s="971"/>
      <c r="BN498" s="698"/>
      <c r="BO498" s="971"/>
      <c r="BP498" s="971"/>
      <c r="BQ498" s="971"/>
      <c r="BR498" s="971"/>
      <c r="BS498" s="971"/>
      <c r="BT498" s="971"/>
      <c r="BU498" s="971"/>
      <c r="BV498" s="971"/>
      <c r="BW498" s="971"/>
      <c r="BX498" s="971"/>
      <c r="BY498" s="971"/>
      <c r="BZ498" s="971"/>
    </row>
    <row r="499" spans="6:78" s="68" customFormat="1" x14ac:dyDescent="0.2">
      <c r="F499" s="340"/>
      <c r="G499" s="260"/>
      <c r="H499" s="261"/>
      <c r="I499" s="261"/>
      <c r="J499" s="260"/>
      <c r="K499" s="696">
        <f t="shared" si="256"/>
        <v>426</v>
      </c>
      <c r="L499" s="340"/>
      <c r="M499" s="340"/>
      <c r="N499" s="340"/>
      <c r="O499" s="699" t="str">
        <f t="shared" si="240"/>
        <v/>
      </c>
      <c r="P499" s="699" t="str">
        <f t="shared" si="241"/>
        <v/>
      </c>
      <c r="Q499" s="698" t="str">
        <f t="shared" si="266"/>
        <v/>
      </c>
      <c r="R499" s="698" t="str">
        <f t="shared" si="263"/>
        <v/>
      </c>
      <c r="S499" s="699" t="str">
        <f t="shared" si="242"/>
        <v/>
      </c>
      <c r="T499" s="699" t="str">
        <f t="shared" si="243"/>
        <v/>
      </c>
      <c r="U499" s="698" t="str">
        <f t="shared" si="233"/>
        <v/>
      </c>
      <c r="V499" s="698" t="str">
        <f t="shared" si="264"/>
        <v/>
      </c>
      <c r="W499" s="699" t="str">
        <f t="shared" si="244"/>
        <v/>
      </c>
      <c r="X499" s="699" t="str">
        <f t="shared" si="245"/>
        <v/>
      </c>
      <c r="Y499" s="698" t="str">
        <f t="shared" si="234"/>
        <v/>
      </c>
      <c r="Z499" s="698" t="str">
        <f t="shared" si="265"/>
        <v/>
      </c>
      <c r="AB499" s="696" t="str">
        <f t="shared" si="236"/>
        <v/>
      </c>
      <c r="AC499" s="340"/>
      <c r="AD499" s="340"/>
      <c r="AE499" s="340"/>
      <c r="AF499" s="699" t="str">
        <f t="shared" si="246"/>
        <v/>
      </c>
      <c r="AG499" s="699" t="str">
        <f t="shared" si="235"/>
        <v/>
      </c>
      <c r="AH499" s="699" t="str">
        <f t="shared" si="247"/>
        <v/>
      </c>
      <c r="AI499" s="698" t="str">
        <f t="shared" si="237"/>
        <v/>
      </c>
      <c r="AJ499" s="698" t="str">
        <f t="shared" si="248"/>
        <v/>
      </c>
      <c r="AK499" s="699" t="str">
        <f t="shared" si="249"/>
        <v/>
      </c>
      <c r="AL499" s="699" t="str">
        <f t="shared" si="250"/>
        <v/>
      </c>
      <c r="AM499" s="699" t="str">
        <f t="shared" si="251"/>
        <v/>
      </c>
      <c r="AN499" s="698" t="str">
        <f t="shared" si="238"/>
        <v/>
      </c>
      <c r="AO499" s="698" t="str">
        <f t="shared" si="252"/>
        <v/>
      </c>
      <c r="AP499" s="699" t="str">
        <f t="shared" si="253"/>
        <v/>
      </c>
      <c r="AQ499" s="699" t="str">
        <f t="shared" si="254"/>
        <v/>
      </c>
      <c r="AR499" s="699" t="str">
        <f t="shared" si="255"/>
        <v/>
      </c>
      <c r="AS499" s="698" t="str">
        <f t="shared" si="239"/>
        <v/>
      </c>
      <c r="AT499" s="698" t="str">
        <f t="shared" si="229"/>
        <v/>
      </c>
      <c r="AU499" s="971"/>
      <c r="AV499" s="696"/>
      <c r="AW499" s="699" t="str">
        <f t="shared" si="230"/>
        <v/>
      </c>
      <c r="AX499" s="699" t="str">
        <f t="shared" si="231"/>
        <v/>
      </c>
      <c r="AY499" s="698" t="str">
        <f t="shared" si="232"/>
        <v/>
      </c>
      <c r="AZ499" s="698" t="str">
        <f t="shared" si="257"/>
        <v/>
      </c>
      <c r="BA499" s="971"/>
      <c r="BB499" s="699" t="str">
        <f t="shared" si="258"/>
        <v/>
      </c>
      <c r="BC499" s="699" t="str">
        <f t="shared" si="259"/>
        <v/>
      </c>
      <c r="BD499" s="699" t="str">
        <f t="shared" si="260"/>
        <v/>
      </c>
      <c r="BE499" s="698" t="str">
        <f t="shared" si="261"/>
        <v/>
      </c>
      <c r="BF499" s="698" t="str">
        <f t="shared" si="262"/>
        <v/>
      </c>
      <c r="BG499" s="971"/>
      <c r="BH499" s="971"/>
      <c r="BI499" s="971"/>
      <c r="BJ499" s="971"/>
      <c r="BK499" s="971"/>
      <c r="BL499" s="971"/>
      <c r="BM499" s="971"/>
      <c r="BN499" s="698"/>
      <c r="BO499" s="971"/>
      <c r="BP499" s="971"/>
      <c r="BQ499" s="971"/>
      <c r="BR499" s="971"/>
      <c r="BS499" s="971"/>
      <c r="BT499" s="971"/>
      <c r="BU499" s="971"/>
      <c r="BV499" s="971"/>
      <c r="BW499" s="971"/>
      <c r="BX499" s="971"/>
      <c r="BY499" s="971"/>
      <c r="BZ499" s="971"/>
    </row>
    <row r="500" spans="6:78" s="68" customFormat="1" x14ac:dyDescent="0.2">
      <c r="F500" s="340"/>
      <c r="G500" s="260"/>
      <c r="H500" s="261"/>
      <c r="I500" s="261"/>
      <c r="J500" s="260"/>
      <c r="K500" s="696">
        <f t="shared" si="256"/>
        <v>427</v>
      </c>
      <c r="L500" s="340"/>
      <c r="M500" s="340"/>
      <c r="N500" s="340"/>
      <c r="O500" s="699" t="str">
        <f t="shared" si="240"/>
        <v/>
      </c>
      <c r="P500" s="699" t="str">
        <f t="shared" si="241"/>
        <v/>
      </c>
      <c r="Q500" s="698" t="str">
        <f t="shared" si="266"/>
        <v/>
      </c>
      <c r="R500" s="698" t="str">
        <f t="shared" si="263"/>
        <v/>
      </c>
      <c r="S500" s="699" t="str">
        <f t="shared" si="242"/>
        <v/>
      </c>
      <c r="T500" s="699" t="str">
        <f t="shared" si="243"/>
        <v/>
      </c>
      <c r="U500" s="698" t="str">
        <f t="shared" si="233"/>
        <v/>
      </c>
      <c r="V500" s="698" t="str">
        <f t="shared" si="264"/>
        <v/>
      </c>
      <c r="W500" s="699" t="str">
        <f t="shared" si="244"/>
        <v/>
      </c>
      <c r="X500" s="699" t="str">
        <f t="shared" si="245"/>
        <v/>
      </c>
      <c r="Y500" s="698" t="str">
        <f t="shared" si="234"/>
        <v/>
      </c>
      <c r="Z500" s="698" t="str">
        <f t="shared" si="265"/>
        <v/>
      </c>
      <c r="AB500" s="696" t="str">
        <f t="shared" si="236"/>
        <v/>
      </c>
      <c r="AC500" s="340"/>
      <c r="AD500" s="340"/>
      <c r="AE500" s="340"/>
      <c r="AF500" s="699" t="str">
        <f t="shared" si="246"/>
        <v/>
      </c>
      <c r="AG500" s="699" t="str">
        <f t="shared" si="235"/>
        <v/>
      </c>
      <c r="AH500" s="699" t="str">
        <f t="shared" si="247"/>
        <v/>
      </c>
      <c r="AI500" s="698" t="str">
        <f t="shared" si="237"/>
        <v/>
      </c>
      <c r="AJ500" s="698" t="str">
        <f t="shared" si="248"/>
        <v/>
      </c>
      <c r="AK500" s="699" t="str">
        <f t="shared" si="249"/>
        <v/>
      </c>
      <c r="AL500" s="699" t="str">
        <f t="shared" si="250"/>
        <v/>
      </c>
      <c r="AM500" s="699" t="str">
        <f t="shared" si="251"/>
        <v/>
      </c>
      <c r="AN500" s="698" t="str">
        <f t="shared" si="238"/>
        <v/>
      </c>
      <c r="AO500" s="698" t="str">
        <f t="shared" si="252"/>
        <v/>
      </c>
      <c r="AP500" s="699" t="str">
        <f t="shared" si="253"/>
        <v/>
      </c>
      <c r="AQ500" s="699" t="str">
        <f t="shared" si="254"/>
        <v/>
      </c>
      <c r="AR500" s="699" t="str">
        <f t="shared" si="255"/>
        <v/>
      </c>
      <c r="AS500" s="698" t="str">
        <f t="shared" si="239"/>
        <v/>
      </c>
      <c r="AT500" s="698" t="str">
        <f t="shared" si="229"/>
        <v/>
      </c>
      <c r="AU500" s="971"/>
      <c r="AV500" s="696"/>
      <c r="AW500" s="699" t="str">
        <f t="shared" si="230"/>
        <v/>
      </c>
      <c r="AX500" s="699" t="str">
        <f t="shared" si="231"/>
        <v/>
      </c>
      <c r="AY500" s="698" t="str">
        <f t="shared" si="232"/>
        <v/>
      </c>
      <c r="AZ500" s="698" t="str">
        <f t="shared" si="257"/>
        <v/>
      </c>
      <c r="BA500" s="971"/>
      <c r="BB500" s="699" t="str">
        <f t="shared" si="258"/>
        <v/>
      </c>
      <c r="BC500" s="699" t="str">
        <f t="shared" si="259"/>
        <v/>
      </c>
      <c r="BD500" s="699" t="str">
        <f t="shared" si="260"/>
        <v/>
      </c>
      <c r="BE500" s="698" t="str">
        <f t="shared" si="261"/>
        <v/>
      </c>
      <c r="BF500" s="698" t="str">
        <f t="shared" si="262"/>
        <v/>
      </c>
      <c r="BG500" s="971"/>
      <c r="BH500" s="971"/>
      <c r="BI500" s="971"/>
      <c r="BJ500" s="971"/>
      <c r="BK500" s="971"/>
      <c r="BL500" s="971"/>
      <c r="BM500" s="971"/>
      <c r="BN500" s="698"/>
      <c r="BO500" s="971"/>
      <c r="BP500" s="971"/>
      <c r="BQ500" s="971"/>
      <c r="BR500" s="971"/>
      <c r="BS500" s="971"/>
      <c r="BT500" s="971"/>
      <c r="BU500" s="971"/>
      <c r="BV500" s="971"/>
      <c r="BW500" s="971"/>
      <c r="BX500" s="971"/>
      <c r="BY500" s="971"/>
      <c r="BZ500" s="971"/>
    </row>
    <row r="501" spans="6:78" s="68" customFormat="1" x14ac:dyDescent="0.2">
      <c r="F501" s="340"/>
      <c r="G501" s="260"/>
      <c r="H501" s="261"/>
      <c r="I501" s="261"/>
      <c r="J501" s="260"/>
      <c r="K501" s="696">
        <f t="shared" si="256"/>
        <v>428</v>
      </c>
      <c r="L501" s="340"/>
      <c r="M501" s="340"/>
      <c r="N501" s="340"/>
      <c r="O501" s="699" t="str">
        <f t="shared" si="240"/>
        <v/>
      </c>
      <c r="P501" s="699" t="str">
        <f t="shared" si="241"/>
        <v/>
      </c>
      <c r="Q501" s="698" t="str">
        <f t="shared" si="266"/>
        <v/>
      </c>
      <c r="R501" s="698" t="str">
        <f t="shared" si="263"/>
        <v/>
      </c>
      <c r="S501" s="699" t="str">
        <f t="shared" si="242"/>
        <v/>
      </c>
      <c r="T501" s="699" t="str">
        <f t="shared" si="243"/>
        <v/>
      </c>
      <c r="U501" s="698" t="str">
        <f t="shared" si="233"/>
        <v/>
      </c>
      <c r="V501" s="698" t="str">
        <f t="shared" si="264"/>
        <v/>
      </c>
      <c r="W501" s="699" t="str">
        <f t="shared" si="244"/>
        <v/>
      </c>
      <c r="X501" s="699" t="str">
        <f t="shared" si="245"/>
        <v/>
      </c>
      <c r="Y501" s="698" t="str">
        <f t="shared" si="234"/>
        <v/>
      </c>
      <c r="Z501" s="698" t="str">
        <f t="shared" si="265"/>
        <v/>
      </c>
      <c r="AB501" s="696" t="str">
        <f t="shared" si="236"/>
        <v/>
      </c>
      <c r="AC501" s="340"/>
      <c r="AD501" s="340"/>
      <c r="AE501" s="340"/>
      <c r="AF501" s="699" t="str">
        <f t="shared" si="246"/>
        <v/>
      </c>
      <c r="AG501" s="699" t="str">
        <f t="shared" si="235"/>
        <v/>
      </c>
      <c r="AH501" s="699" t="str">
        <f t="shared" si="247"/>
        <v/>
      </c>
      <c r="AI501" s="698" t="str">
        <f t="shared" si="237"/>
        <v/>
      </c>
      <c r="AJ501" s="698" t="str">
        <f t="shared" si="248"/>
        <v/>
      </c>
      <c r="AK501" s="699" t="str">
        <f t="shared" si="249"/>
        <v/>
      </c>
      <c r="AL501" s="699" t="str">
        <f t="shared" si="250"/>
        <v/>
      </c>
      <c r="AM501" s="699" t="str">
        <f t="shared" si="251"/>
        <v/>
      </c>
      <c r="AN501" s="698" t="str">
        <f t="shared" si="238"/>
        <v/>
      </c>
      <c r="AO501" s="698" t="str">
        <f t="shared" si="252"/>
        <v/>
      </c>
      <c r="AP501" s="699" t="str">
        <f t="shared" si="253"/>
        <v/>
      </c>
      <c r="AQ501" s="699" t="str">
        <f t="shared" si="254"/>
        <v/>
      </c>
      <c r="AR501" s="699" t="str">
        <f t="shared" si="255"/>
        <v/>
      </c>
      <c r="AS501" s="698" t="str">
        <f t="shared" si="239"/>
        <v/>
      </c>
      <c r="AT501" s="698" t="str">
        <f t="shared" si="229"/>
        <v/>
      </c>
      <c r="AU501" s="971"/>
      <c r="AV501" s="696"/>
      <c r="AW501" s="699" t="str">
        <f t="shared" si="230"/>
        <v/>
      </c>
      <c r="AX501" s="699" t="str">
        <f t="shared" si="231"/>
        <v/>
      </c>
      <c r="AY501" s="698" t="str">
        <f t="shared" si="232"/>
        <v/>
      </c>
      <c r="AZ501" s="698" t="str">
        <f t="shared" si="257"/>
        <v/>
      </c>
      <c r="BA501" s="971"/>
      <c r="BB501" s="699" t="str">
        <f t="shared" si="258"/>
        <v/>
      </c>
      <c r="BC501" s="699" t="str">
        <f t="shared" si="259"/>
        <v/>
      </c>
      <c r="BD501" s="699" t="str">
        <f t="shared" si="260"/>
        <v/>
      </c>
      <c r="BE501" s="698" t="str">
        <f t="shared" si="261"/>
        <v/>
      </c>
      <c r="BF501" s="698" t="str">
        <f t="shared" si="262"/>
        <v/>
      </c>
      <c r="BG501" s="971"/>
      <c r="BH501" s="971"/>
      <c r="BI501" s="971"/>
      <c r="BJ501" s="971"/>
      <c r="BK501" s="971"/>
      <c r="BL501" s="971"/>
      <c r="BM501" s="971"/>
      <c r="BN501" s="698"/>
      <c r="BO501" s="971"/>
      <c r="BP501" s="971"/>
      <c r="BQ501" s="971"/>
      <c r="BR501" s="971"/>
      <c r="BS501" s="971"/>
      <c r="BT501" s="971"/>
      <c r="BU501" s="971"/>
      <c r="BV501" s="971"/>
      <c r="BW501" s="971"/>
      <c r="BX501" s="971"/>
      <c r="BY501" s="971"/>
      <c r="BZ501" s="971"/>
    </row>
    <row r="502" spans="6:78" s="68" customFormat="1" x14ac:dyDescent="0.2">
      <c r="F502" s="340"/>
      <c r="G502" s="260"/>
      <c r="H502" s="261"/>
      <c r="I502" s="261"/>
      <c r="J502" s="260"/>
      <c r="K502" s="696">
        <f t="shared" si="256"/>
        <v>429</v>
      </c>
      <c r="L502" s="340"/>
      <c r="M502" s="340"/>
      <c r="N502" s="340"/>
      <c r="O502" s="699" t="str">
        <f t="shared" si="240"/>
        <v/>
      </c>
      <c r="P502" s="699" t="str">
        <f t="shared" si="241"/>
        <v/>
      </c>
      <c r="Q502" s="698" t="str">
        <f t="shared" si="266"/>
        <v/>
      </c>
      <c r="R502" s="698" t="str">
        <f t="shared" si="263"/>
        <v/>
      </c>
      <c r="S502" s="699" t="str">
        <f t="shared" si="242"/>
        <v/>
      </c>
      <c r="T502" s="699" t="str">
        <f t="shared" si="243"/>
        <v/>
      </c>
      <c r="U502" s="698" t="str">
        <f t="shared" si="233"/>
        <v/>
      </c>
      <c r="V502" s="698" t="str">
        <f t="shared" si="264"/>
        <v/>
      </c>
      <c r="W502" s="699" t="str">
        <f t="shared" si="244"/>
        <v/>
      </c>
      <c r="X502" s="699" t="str">
        <f t="shared" si="245"/>
        <v/>
      </c>
      <c r="Y502" s="698" t="str">
        <f t="shared" si="234"/>
        <v/>
      </c>
      <c r="Z502" s="698" t="str">
        <f t="shared" si="265"/>
        <v/>
      </c>
      <c r="AB502" s="696" t="str">
        <f t="shared" si="236"/>
        <v/>
      </c>
      <c r="AC502" s="340"/>
      <c r="AD502" s="340"/>
      <c r="AE502" s="340"/>
      <c r="AF502" s="699" t="str">
        <f t="shared" si="246"/>
        <v/>
      </c>
      <c r="AG502" s="699" t="str">
        <f t="shared" si="235"/>
        <v/>
      </c>
      <c r="AH502" s="699" t="str">
        <f t="shared" si="247"/>
        <v/>
      </c>
      <c r="AI502" s="698" t="str">
        <f t="shared" si="237"/>
        <v/>
      </c>
      <c r="AJ502" s="698" t="str">
        <f t="shared" si="248"/>
        <v/>
      </c>
      <c r="AK502" s="699" t="str">
        <f t="shared" si="249"/>
        <v/>
      </c>
      <c r="AL502" s="699" t="str">
        <f t="shared" si="250"/>
        <v/>
      </c>
      <c r="AM502" s="699" t="str">
        <f t="shared" si="251"/>
        <v/>
      </c>
      <c r="AN502" s="698" t="str">
        <f t="shared" si="238"/>
        <v/>
      </c>
      <c r="AO502" s="698" t="str">
        <f t="shared" si="252"/>
        <v/>
      </c>
      <c r="AP502" s="699" t="str">
        <f t="shared" si="253"/>
        <v/>
      </c>
      <c r="AQ502" s="699" t="str">
        <f t="shared" si="254"/>
        <v/>
      </c>
      <c r="AR502" s="699" t="str">
        <f t="shared" si="255"/>
        <v/>
      </c>
      <c r="AS502" s="698" t="str">
        <f t="shared" si="239"/>
        <v/>
      </c>
      <c r="AT502" s="698" t="str">
        <f t="shared" si="229"/>
        <v/>
      </c>
      <c r="AU502" s="971"/>
      <c r="AV502" s="696"/>
      <c r="AW502" s="699" t="str">
        <f t="shared" si="230"/>
        <v/>
      </c>
      <c r="AX502" s="699" t="str">
        <f t="shared" si="231"/>
        <v/>
      </c>
      <c r="AY502" s="698" t="str">
        <f t="shared" si="232"/>
        <v/>
      </c>
      <c r="AZ502" s="698" t="str">
        <f t="shared" si="257"/>
        <v/>
      </c>
      <c r="BA502" s="971"/>
      <c r="BB502" s="699" t="str">
        <f t="shared" si="258"/>
        <v/>
      </c>
      <c r="BC502" s="699" t="str">
        <f t="shared" si="259"/>
        <v/>
      </c>
      <c r="BD502" s="699" t="str">
        <f t="shared" si="260"/>
        <v/>
      </c>
      <c r="BE502" s="698" t="str">
        <f t="shared" si="261"/>
        <v/>
      </c>
      <c r="BF502" s="698" t="str">
        <f t="shared" si="262"/>
        <v/>
      </c>
      <c r="BG502" s="971"/>
      <c r="BH502" s="971"/>
      <c r="BI502" s="971"/>
      <c r="BJ502" s="971"/>
      <c r="BK502" s="971"/>
      <c r="BL502" s="971"/>
      <c r="BM502" s="971"/>
      <c r="BN502" s="698"/>
      <c r="BO502" s="971"/>
      <c r="BP502" s="971"/>
      <c r="BQ502" s="971"/>
      <c r="BR502" s="971"/>
      <c r="BS502" s="971"/>
      <c r="BT502" s="971"/>
      <c r="BU502" s="971"/>
      <c r="BV502" s="971"/>
      <c r="BW502" s="971"/>
      <c r="BX502" s="971"/>
      <c r="BY502" s="971"/>
      <c r="BZ502" s="971"/>
    </row>
    <row r="503" spans="6:78" s="68" customFormat="1" x14ac:dyDescent="0.2">
      <c r="F503" s="340"/>
      <c r="G503" s="260"/>
      <c r="H503" s="261"/>
      <c r="I503" s="261"/>
      <c r="J503" s="260"/>
      <c r="K503" s="696">
        <f t="shared" si="256"/>
        <v>430</v>
      </c>
      <c r="L503" s="340"/>
      <c r="M503" s="340"/>
      <c r="N503" s="340"/>
      <c r="O503" s="699" t="str">
        <f t="shared" si="240"/>
        <v/>
      </c>
      <c r="P503" s="699" t="str">
        <f t="shared" si="241"/>
        <v/>
      </c>
      <c r="Q503" s="698" t="str">
        <f t="shared" si="266"/>
        <v/>
      </c>
      <c r="R503" s="698" t="str">
        <f t="shared" si="263"/>
        <v/>
      </c>
      <c r="S503" s="699" t="str">
        <f t="shared" si="242"/>
        <v/>
      </c>
      <c r="T503" s="699" t="str">
        <f t="shared" si="243"/>
        <v/>
      </c>
      <c r="U503" s="698" t="str">
        <f t="shared" si="233"/>
        <v/>
      </c>
      <c r="V503" s="698" t="str">
        <f t="shared" si="264"/>
        <v/>
      </c>
      <c r="W503" s="699" t="str">
        <f t="shared" si="244"/>
        <v/>
      </c>
      <c r="X503" s="699" t="str">
        <f t="shared" si="245"/>
        <v/>
      </c>
      <c r="Y503" s="698" t="str">
        <f t="shared" si="234"/>
        <v/>
      </c>
      <c r="Z503" s="698" t="str">
        <f t="shared" si="265"/>
        <v/>
      </c>
      <c r="AB503" s="696" t="str">
        <f t="shared" si="236"/>
        <v/>
      </c>
      <c r="AC503" s="340"/>
      <c r="AD503" s="340"/>
      <c r="AE503" s="340"/>
      <c r="AF503" s="699" t="str">
        <f t="shared" si="246"/>
        <v/>
      </c>
      <c r="AG503" s="699" t="str">
        <f t="shared" si="235"/>
        <v/>
      </c>
      <c r="AH503" s="699" t="str">
        <f t="shared" si="247"/>
        <v/>
      </c>
      <c r="AI503" s="698" t="str">
        <f t="shared" si="237"/>
        <v/>
      </c>
      <c r="AJ503" s="698" t="str">
        <f t="shared" si="248"/>
        <v/>
      </c>
      <c r="AK503" s="699" t="str">
        <f t="shared" si="249"/>
        <v/>
      </c>
      <c r="AL503" s="699" t="str">
        <f t="shared" si="250"/>
        <v/>
      </c>
      <c r="AM503" s="699" t="str">
        <f t="shared" si="251"/>
        <v/>
      </c>
      <c r="AN503" s="698" t="str">
        <f t="shared" si="238"/>
        <v/>
      </c>
      <c r="AO503" s="698" t="str">
        <f t="shared" si="252"/>
        <v/>
      </c>
      <c r="AP503" s="699" t="str">
        <f t="shared" si="253"/>
        <v/>
      </c>
      <c r="AQ503" s="699" t="str">
        <f t="shared" si="254"/>
        <v/>
      </c>
      <c r="AR503" s="699" t="str">
        <f t="shared" si="255"/>
        <v/>
      </c>
      <c r="AS503" s="698" t="str">
        <f t="shared" si="239"/>
        <v/>
      </c>
      <c r="AT503" s="698" t="str">
        <f t="shared" si="229"/>
        <v/>
      </c>
      <c r="AU503" s="971"/>
      <c r="AV503" s="696"/>
      <c r="AW503" s="699" t="str">
        <f t="shared" si="230"/>
        <v/>
      </c>
      <c r="AX503" s="699" t="str">
        <f t="shared" si="231"/>
        <v/>
      </c>
      <c r="AY503" s="698" t="str">
        <f t="shared" si="232"/>
        <v/>
      </c>
      <c r="AZ503" s="698" t="str">
        <f t="shared" si="257"/>
        <v/>
      </c>
      <c r="BA503" s="971"/>
      <c r="BB503" s="699" t="str">
        <f t="shared" si="258"/>
        <v/>
      </c>
      <c r="BC503" s="699" t="str">
        <f t="shared" si="259"/>
        <v/>
      </c>
      <c r="BD503" s="699" t="str">
        <f t="shared" si="260"/>
        <v/>
      </c>
      <c r="BE503" s="698" t="str">
        <f t="shared" si="261"/>
        <v/>
      </c>
      <c r="BF503" s="698" t="str">
        <f t="shared" si="262"/>
        <v/>
      </c>
      <c r="BG503" s="971"/>
      <c r="BH503" s="971"/>
      <c r="BI503" s="971"/>
      <c r="BJ503" s="971"/>
      <c r="BK503" s="971"/>
      <c r="BL503" s="971"/>
      <c r="BM503" s="971"/>
      <c r="BN503" s="698"/>
      <c r="BO503" s="971"/>
      <c r="BP503" s="971"/>
      <c r="BQ503" s="971"/>
      <c r="BR503" s="971"/>
      <c r="BS503" s="971"/>
      <c r="BT503" s="971"/>
      <c r="BU503" s="971"/>
      <c r="BV503" s="971"/>
      <c r="BW503" s="971"/>
      <c r="BX503" s="971"/>
      <c r="BY503" s="971"/>
      <c r="BZ503" s="971"/>
    </row>
    <row r="504" spans="6:78" s="68" customFormat="1" x14ac:dyDescent="0.2">
      <c r="F504" s="340"/>
      <c r="G504" s="260"/>
      <c r="H504" s="261"/>
      <c r="I504" s="261"/>
      <c r="J504" s="260"/>
      <c r="K504" s="696">
        <f t="shared" si="256"/>
        <v>431</v>
      </c>
      <c r="L504" s="340"/>
      <c r="M504" s="340"/>
      <c r="N504" s="340"/>
      <c r="O504" s="699" t="str">
        <f t="shared" si="240"/>
        <v/>
      </c>
      <c r="P504" s="699" t="str">
        <f t="shared" si="241"/>
        <v/>
      </c>
      <c r="Q504" s="698" t="str">
        <f t="shared" si="266"/>
        <v/>
      </c>
      <c r="R504" s="698" t="str">
        <f t="shared" si="263"/>
        <v/>
      </c>
      <c r="S504" s="699" t="str">
        <f t="shared" si="242"/>
        <v/>
      </c>
      <c r="T504" s="699" t="str">
        <f t="shared" si="243"/>
        <v/>
      </c>
      <c r="U504" s="698" t="str">
        <f t="shared" si="233"/>
        <v/>
      </c>
      <c r="V504" s="698" t="str">
        <f t="shared" si="264"/>
        <v/>
      </c>
      <c r="W504" s="699" t="str">
        <f t="shared" si="244"/>
        <v/>
      </c>
      <c r="X504" s="699" t="str">
        <f t="shared" si="245"/>
        <v/>
      </c>
      <c r="Y504" s="698" t="str">
        <f t="shared" si="234"/>
        <v/>
      </c>
      <c r="Z504" s="698" t="str">
        <f t="shared" si="265"/>
        <v/>
      </c>
      <c r="AB504" s="696" t="str">
        <f t="shared" si="236"/>
        <v/>
      </c>
      <c r="AC504" s="340"/>
      <c r="AD504" s="340"/>
      <c r="AE504" s="340"/>
      <c r="AF504" s="699" t="str">
        <f t="shared" si="246"/>
        <v/>
      </c>
      <c r="AG504" s="699" t="str">
        <f t="shared" si="235"/>
        <v/>
      </c>
      <c r="AH504" s="699" t="str">
        <f t="shared" si="247"/>
        <v/>
      </c>
      <c r="AI504" s="698" t="str">
        <f t="shared" si="237"/>
        <v/>
      </c>
      <c r="AJ504" s="698" t="str">
        <f t="shared" si="248"/>
        <v/>
      </c>
      <c r="AK504" s="699" t="str">
        <f t="shared" si="249"/>
        <v/>
      </c>
      <c r="AL504" s="699" t="str">
        <f t="shared" si="250"/>
        <v/>
      </c>
      <c r="AM504" s="699" t="str">
        <f t="shared" si="251"/>
        <v/>
      </c>
      <c r="AN504" s="698" t="str">
        <f t="shared" si="238"/>
        <v/>
      </c>
      <c r="AO504" s="698" t="str">
        <f t="shared" si="252"/>
        <v/>
      </c>
      <c r="AP504" s="699" t="str">
        <f t="shared" si="253"/>
        <v/>
      </c>
      <c r="AQ504" s="699" t="str">
        <f t="shared" si="254"/>
        <v/>
      </c>
      <c r="AR504" s="699" t="str">
        <f t="shared" si="255"/>
        <v/>
      </c>
      <c r="AS504" s="698" t="str">
        <f t="shared" si="239"/>
        <v/>
      </c>
      <c r="AT504" s="698" t="str">
        <f t="shared" si="229"/>
        <v/>
      </c>
      <c r="AU504" s="971"/>
      <c r="AV504" s="696"/>
      <c r="AW504" s="699" t="str">
        <f t="shared" si="230"/>
        <v/>
      </c>
      <c r="AX504" s="699" t="str">
        <f t="shared" si="231"/>
        <v/>
      </c>
      <c r="AY504" s="698" t="str">
        <f t="shared" si="232"/>
        <v/>
      </c>
      <c r="AZ504" s="698" t="str">
        <f t="shared" si="257"/>
        <v/>
      </c>
      <c r="BA504" s="971"/>
      <c r="BB504" s="699" t="str">
        <f t="shared" si="258"/>
        <v/>
      </c>
      <c r="BC504" s="699" t="str">
        <f t="shared" si="259"/>
        <v/>
      </c>
      <c r="BD504" s="699" t="str">
        <f t="shared" si="260"/>
        <v/>
      </c>
      <c r="BE504" s="698" t="str">
        <f t="shared" si="261"/>
        <v/>
      </c>
      <c r="BF504" s="698" t="str">
        <f t="shared" si="262"/>
        <v/>
      </c>
      <c r="BG504" s="971"/>
      <c r="BH504" s="971"/>
      <c r="BI504" s="971"/>
      <c r="BJ504" s="971"/>
      <c r="BK504" s="971"/>
      <c r="BL504" s="971"/>
      <c r="BM504" s="971"/>
      <c r="BN504" s="698"/>
      <c r="BO504" s="971"/>
      <c r="BP504" s="971"/>
      <c r="BQ504" s="971"/>
      <c r="BR504" s="971"/>
      <c r="BS504" s="971"/>
      <c r="BT504" s="971"/>
      <c r="BU504" s="971"/>
      <c r="BV504" s="971"/>
      <c r="BW504" s="971"/>
      <c r="BX504" s="971"/>
      <c r="BY504" s="971"/>
      <c r="BZ504" s="971"/>
    </row>
    <row r="505" spans="6:78" s="68" customFormat="1" x14ac:dyDescent="0.2">
      <c r="F505" s="340"/>
      <c r="G505" s="260"/>
      <c r="H505" s="261"/>
      <c r="I505" s="261"/>
      <c r="J505" s="260"/>
      <c r="K505" s="696">
        <f t="shared" si="256"/>
        <v>432</v>
      </c>
      <c r="L505" s="340"/>
      <c r="M505" s="340"/>
      <c r="N505" s="340"/>
      <c r="O505" s="699" t="str">
        <f t="shared" si="240"/>
        <v/>
      </c>
      <c r="P505" s="699" t="str">
        <f t="shared" si="241"/>
        <v/>
      </c>
      <c r="Q505" s="698" t="str">
        <f t="shared" si="266"/>
        <v/>
      </c>
      <c r="R505" s="698" t="str">
        <f t="shared" si="263"/>
        <v/>
      </c>
      <c r="S505" s="699" t="str">
        <f t="shared" si="242"/>
        <v/>
      </c>
      <c r="T505" s="699" t="str">
        <f t="shared" si="243"/>
        <v/>
      </c>
      <c r="U505" s="698" t="str">
        <f t="shared" si="233"/>
        <v/>
      </c>
      <c r="V505" s="698" t="str">
        <f t="shared" si="264"/>
        <v/>
      </c>
      <c r="W505" s="699" t="str">
        <f t="shared" si="244"/>
        <v/>
      </c>
      <c r="X505" s="699" t="str">
        <f t="shared" si="245"/>
        <v/>
      </c>
      <c r="Y505" s="698" t="str">
        <f t="shared" si="234"/>
        <v/>
      </c>
      <c r="Z505" s="698" t="str">
        <f t="shared" si="265"/>
        <v/>
      </c>
      <c r="AB505" s="696" t="str">
        <f t="shared" si="236"/>
        <v/>
      </c>
      <c r="AC505" s="340"/>
      <c r="AD505" s="340"/>
      <c r="AE505" s="340"/>
      <c r="AF505" s="699" t="str">
        <f t="shared" si="246"/>
        <v/>
      </c>
      <c r="AG505" s="699" t="str">
        <f t="shared" si="235"/>
        <v/>
      </c>
      <c r="AH505" s="699" t="str">
        <f t="shared" si="247"/>
        <v/>
      </c>
      <c r="AI505" s="698" t="str">
        <f t="shared" si="237"/>
        <v/>
      </c>
      <c r="AJ505" s="698" t="str">
        <f t="shared" si="248"/>
        <v/>
      </c>
      <c r="AK505" s="699" t="str">
        <f t="shared" si="249"/>
        <v/>
      </c>
      <c r="AL505" s="699" t="str">
        <f t="shared" si="250"/>
        <v/>
      </c>
      <c r="AM505" s="699" t="str">
        <f t="shared" si="251"/>
        <v/>
      </c>
      <c r="AN505" s="698" t="str">
        <f t="shared" si="238"/>
        <v/>
      </c>
      <c r="AO505" s="698" t="str">
        <f t="shared" si="252"/>
        <v/>
      </c>
      <c r="AP505" s="699" t="str">
        <f t="shared" si="253"/>
        <v/>
      </c>
      <c r="AQ505" s="699" t="str">
        <f t="shared" si="254"/>
        <v/>
      </c>
      <c r="AR505" s="699" t="str">
        <f t="shared" si="255"/>
        <v/>
      </c>
      <c r="AS505" s="698" t="str">
        <f t="shared" si="239"/>
        <v/>
      </c>
      <c r="AT505" s="698" t="str">
        <f t="shared" si="229"/>
        <v/>
      </c>
      <c r="AU505" s="971"/>
      <c r="AV505" s="696"/>
      <c r="AW505" s="699" t="str">
        <f t="shared" si="230"/>
        <v/>
      </c>
      <c r="AX505" s="699" t="str">
        <f t="shared" si="231"/>
        <v/>
      </c>
      <c r="AY505" s="698" t="str">
        <f t="shared" si="232"/>
        <v/>
      </c>
      <c r="AZ505" s="698" t="str">
        <f t="shared" si="257"/>
        <v/>
      </c>
      <c r="BA505" s="971"/>
      <c r="BB505" s="699" t="str">
        <f t="shared" si="258"/>
        <v/>
      </c>
      <c r="BC505" s="699" t="str">
        <f t="shared" si="259"/>
        <v/>
      </c>
      <c r="BD505" s="699" t="str">
        <f t="shared" si="260"/>
        <v/>
      </c>
      <c r="BE505" s="698" t="str">
        <f t="shared" si="261"/>
        <v/>
      </c>
      <c r="BF505" s="698" t="str">
        <f t="shared" si="262"/>
        <v/>
      </c>
      <c r="BG505" s="971"/>
      <c r="BH505" s="971"/>
      <c r="BI505" s="971"/>
      <c r="BJ505" s="971"/>
      <c r="BK505" s="971"/>
      <c r="BL505" s="971"/>
      <c r="BM505" s="971"/>
      <c r="BN505" s="698"/>
      <c r="BO505" s="971"/>
      <c r="BP505" s="971"/>
      <c r="BQ505" s="971"/>
      <c r="BR505" s="971"/>
      <c r="BS505" s="971"/>
      <c r="BT505" s="971"/>
      <c r="BU505" s="971"/>
      <c r="BV505" s="971"/>
      <c r="BW505" s="971"/>
      <c r="BX505" s="971"/>
      <c r="BY505" s="971"/>
      <c r="BZ505" s="971"/>
    </row>
    <row r="506" spans="6:78" s="68" customFormat="1" x14ac:dyDescent="0.2">
      <c r="F506" s="340"/>
      <c r="G506" s="260"/>
      <c r="H506" s="261"/>
      <c r="I506" s="261"/>
      <c r="J506" s="260"/>
      <c r="K506" s="696">
        <f t="shared" si="256"/>
        <v>433</v>
      </c>
      <c r="L506" s="340"/>
      <c r="M506" s="340"/>
      <c r="N506" s="340"/>
      <c r="O506" s="699" t="str">
        <f t="shared" si="240"/>
        <v/>
      </c>
      <c r="P506" s="699" t="str">
        <f t="shared" si="241"/>
        <v/>
      </c>
      <c r="Q506" s="698" t="str">
        <f t="shared" si="266"/>
        <v/>
      </c>
      <c r="R506" s="698" t="str">
        <f t="shared" si="263"/>
        <v/>
      </c>
      <c r="S506" s="699" t="str">
        <f t="shared" si="242"/>
        <v/>
      </c>
      <c r="T506" s="699" t="str">
        <f t="shared" si="243"/>
        <v/>
      </c>
      <c r="U506" s="698" t="str">
        <f t="shared" si="233"/>
        <v/>
      </c>
      <c r="V506" s="698" t="str">
        <f t="shared" si="264"/>
        <v/>
      </c>
      <c r="W506" s="699" t="str">
        <f t="shared" si="244"/>
        <v/>
      </c>
      <c r="X506" s="699" t="str">
        <f t="shared" si="245"/>
        <v/>
      </c>
      <c r="Y506" s="698" t="str">
        <f t="shared" si="234"/>
        <v/>
      </c>
      <c r="Z506" s="698" t="str">
        <f t="shared" si="265"/>
        <v/>
      </c>
      <c r="AB506" s="696" t="str">
        <f t="shared" si="236"/>
        <v/>
      </c>
      <c r="AC506" s="340"/>
      <c r="AD506" s="340"/>
      <c r="AE506" s="340"/>
      <c r="AF506" s="699" t="str">
        <f t="shared" si="246"/>
        <v/>
      </c>
      <c r="AG506" s="699" t="str">
        <f t="shared" si="235"/>
        <v/>
      </c>
      <c r="AH506" s="699" t="str">
        <f t="shared" si="247"/>
        <v/>
      </c>
      <c r="AI506" s="698" t="str">
        <f t="shared" si="237"/>
        <v/>
      </c>
      <c r="AJ506" s="698" t="str">
        <f t="shared" si="248"/>
        <v/>
      </c>
      <c r="AK506" s="699" t="str">
        <f t="shared" si="249"/>
        <v/>
      </c>
      <c r="AL506" s="699" t="str">
        <f t="shared" si="250"/>
        <v/>
      </c>
      <c r="AM506" s="699" t="str">
        <f t="shared" si="251"/>
        <v/>
      </c>
      <c r="AN506" s="698" t="str">
        <f t="shared" si="238"/>
        <v/>
      </c>
      <c r="AO506" s="698" t="str">
        <f t="shared" si="252"/>
        <v/>
      </c>
      <c r="AP506" s="699" t="str">
        <f t="shared" si="253"/>
        <v/>
      </c>
      <c r="AQ506" s="699" t="str">
        <f t="shared" si="254"/>
        <v/>
      </c>
      <c r="AR506" s="699" t="str">
        <f t="shared" si="255"/>
        <v/>
      </c>
      <c r="AS506" s="698" t="str">
        <f t="shared" si="239"/>
        <v/>
      </c>
      <c r="AT506" s="698" t="str">
        <f t="shared" ref="AT506:AT569" si="267">IFERROR((AP506+AQ506+AR506)*(1+$B$60)+$G$40+IF(MOD($K506-1,120)=0,$G$42,)+IF($B$36="havi",$B$34,)+IF($B$36="negyedéves",IF(MOD($K506-1,3)=0,$B$34,),)+IF($B$36="féléves",IF(MOD($K506-1,6)=0,$B$34,),)+IF($B$36="éves",IF(MOD($K506-1,12)=0,$B$34,),)+IF($B$68="havi",$B$66,)+IF($B$68="negyedéves",IF(MOD($K506-1,3)=0,$B$66,),)+IF($B$68="féléves",IF(MOD($K506-1,6)=0,$B$66,),)+IF($B$68="éves",IF(MOD($K506-1,12)=0,$B$66,),)-IF($K506=$C$78,$G$62*$C$81+$G$46/2,)-IF($K506=$C$79,$G$62*(1-$C$81)+$G$46/2,),"")</f>
        <v/>
      </c>
      <c r="AU506" s="971"/>
      <c r="AV506" s="696"/>
      <c r="AW506" s="699" t="str">
        <f t="shared" ref="AW506:AW569" si="268">IFERROR(IF(Q505&gt;1,PPMT($AW$71*365/360/12,$K506,$B$13,-$AY$73),""),"")</f>
        <v/>
      </c>
      <c r="AX506" s="699" t="str">
        <f t="shared" ref="AX506:AX569" si="269">IFERROR(IF(Q505&gt;1,IPMT($AW$71*365/360/12,$K506,$B$13,-$AY$73),""),"")</f>
        <v/>
      </c>
      <c r="AY506" s="698" t="str">
        <f t="shared" ref="AY506:AY569" si="270">IFERROR(AY505-AW506,"")</f>
        <v/>
      </c>
      <c r="AZ506" s="698" t="str">
        <f t="shared" si="257"/>
        <v/>
      </c>
      <c r="BA506" s="971"/>
      <c r="BB506" s="699" t="str">
        <f t="shared" si="258"/>
        <v/>
      </c>
      <c r="BC506" s="699" t="str">
        <f t="shared" si="259"/>
        <v/>
      </c>
      <c r="BD506" s="699" t="str">
        <f t="shared" si="260"/>
        <v/>
      </c>
      <c r="BE506" s="698" t="str">
        <f t="shared" si="261"/>
        <v/>
      </c>
      <c r="BF506" s="698" t="str">
        <f t="shared" si="262"/>
        <v/>
      </c>
      <c r="BG506" s="971"/>
      <c r="BH506" s="971"/>
      <c r="BI506" s="971"/>
      <c r="BJ506" s="971"/>
      <c r="BK506" s="971"/>
      <c r="BL506" s="971"/>
      <c r="BM506" s="971"/>
      <c r="BN506" s="698"/>
      <c r="BO506" s="971"/>
      <c r="BP506" s="971"/>
      <c r="BQ506" s="971"/>
      <c r="BR506" s="971"/>
      <c r="BS506" s="971"/>
      <c r="BT506" s="971"/>
      <c r="BU506" s="971"/>
      <c r="BV506" s="971"/>
      <c r="BW506" s="971"/>
      <c r="BX506" s="971"/>
      <c r="BY506" s="971"/>
      <c r="BZ506" s="971"/>
    </row>
    <row r="507" spans="6:78" s="68" customFormat="1" x14ac:dyDescent="0.2">
      <c r="F507" s="340"/>
      <c r="G507" s="260"/>
      <c r="H507" s="261"/>
      <c r="I507" s="261"/>
      <c r="J507" s="260"/>
      <c r="K507" s="696">
        <f t="shared" si="256"/>
        <v>434</v>
      </c>
      <c r="L507" s="340"/>
      <c r="M507" s="340"/>
      <c r="N507" s="340"/>
      <c r="O507" s="699" t="str">
        <f t="shared" si="240"/>
        <v/>
      </c>
      <c r="P507" s="699" t="str">
        <f t="shared" si="241"/>
        <v/>
      </c>
      <c r="Q507" s="698" t="str">
        <f t="shared" si="266"/>
        <v/>
      </c>
      <c r="R507" s="698" t="str">
        <f t="shared" si="263"/>
        <v/>
      </c>
      <c r="S507" s="699" t="str">
        <f t="shared" si="242"/>
        <v/>
      </c>
      <c r="T507" s="699" t="str">
        <f t="shared" si="243"/>
        <v/>
      </c>
      <c r="U507" s="698" t="str">
        <f t="shared" si="233"/>
        <v/>
      </c>
      <c r="V507" s="698" t="str">
        <f t="shared" si="264"/>
        <v/>
      </c>
      <c r="W507" s="699" t="str">
        <f t="shared" si="244"/>
        <v/>
      </c>
      <c r="X507" s="699" t="str">
        <f t="shared" si="245"/>
        <v/>
      </c>
      <c r="Y507" s="698" t="str">
        <f t="shared" si="234"/>
        <v/>
      </c>
      <c r="Z507" s="698" t="str">
        <f t="shared" si="265"/>
        <v/>
      </c>
      <c r="AB507" s="696" t="str">
        <f t="shared" si="236"/>
        <v/>
      </c>
      <c r="AC507" s="340"/>
      <c r="AD507" s="340"/>
      <c r="AE507" s="340"/>
      <c r="AF507" s="699" t="str">
        <f t="shared" si="246"/>
        <v/>
      </c>
      <c r="AG507" s="699" t="str">
        <f t="shared" si="235"/>
        <v/>
      </c>
      <c r="AH507" s="699" t="str">
        <f t="shared" si="247"/>
        <v/>
      </c>
      <c r="AI507" s="698" t="str">
        <f t="shared" si="237"/>
        <v/>
      </c>
      <c r="AJ507" s="698" t="str">
        <f t="shared" si="248"/>
        <v/>
      </c>
      <c r="AK507" s="699" t="str">
        <f t="shared" si="249"/>
        <v/>
      </c>
      <c r="AL507" s="699" t="str">
        <f t="shared" si="250"/>
        <v/>
      </c>
      <c r="AM507" s="699" t="str">
        <f t="shared" si="251"/>
        <v/>
      </c>
      <c r="AN507" s="698" t="str">
        <f t="shared" si="238"/>
        <v/>
      </c>
      <c r="AO507" s="698" t="str">
        <f t="shared" si="252"/>
        <v/>
      </c>
      <c r="AP507" s="699" t="str">
        <f t="shared" si="253"/>
        <v/>
      </c>
      <c r="AQ507" s="699" t="str">
        <f t="shared" si="254"/>
        <v/>
      </c>
      <c r="AR507" s="699" t="str">
        <f t="shared" si="255"/>
        <v/>
      </c>
      <c r="AS507" s="698" t="str">
        <f t="shared" si="239"/>
        <v/>
      </c>
      <c r="AT507" s="698" t="str">
        <f t="shared" si="267"/>
        <v/>
      </c>
      <c r="AU507" s="971"/>
      <c r="AV507" s="696"/>
      <c r="AW507" s="699" t="str">
        <f t="shared" si="268"/>
        <v/>
      </c>
      <c r="AX507" s="699" t="str">
        <f t="shared" si="269"/>
        <v/>
      </c>
      <c r="AY507" s="698" t="str">
        <f t="shared" si="270"/>
        <v/>
      </c>
      <c r="AZ507" s="698" t="str">
        <f t="shared" si="257"/>
        <v/>
      </c>
      <c r="BA507" s="971"/>
      <c r="BB507" s="699" t="str">
        <f t="shared" si="258"/>
        <v/>
      </c>
      <c r="BC507" s="699" t="str">
        <f t="shared" si="259"/>
        <v/>
      </c>
      <c r="BD507" s="699" t="str">
        <f t="shared" si="260"/>
        <v/>
      </c>
      <c r="BE507" s="698" t="str">
        <f t="shared" si="261"/>
        <v/>
      </c>
      <c r="BF507" s="698" t="str">
        <f t="shared" si="262"/>
        <v/>
      </c>
      <c r="BG507" s="971"/>
      <c r="BH507" s="971"/>
      <c r="BI507" s="971"/>
      <c r="BJ507" s="971"/>
      <c r="BK507" s="971"/>
      <c r="BL507" s="971"/>
      <c r="BM507" s="971"/>
      <c r="BN507" s="698"/>
      <c r="BO507" s="971"/>
      <c r="BP507" s="971"/>
      <c r="BQ507" s="971"/>
      <c r="BR507" s="971"/>
      <c r="BS507" s="971"/>
      <c r="BT507" s="971"/>
      <c r="BU507" s="971"/>
      <c r="BV507" s="971"/>
      <c r="BW507" s="971"/>
      <c r="BX507" s="971"/>
      <c r="BY507" s="971"/>
      <c r="BZ507" s="971"/>
    </row>
    <row r="508" spans="6:78" s="68" customFormat="1" x14ac:dyDescent="0.2">
      <c r="F508" s="340"/>
      <c r="G508" s="260"/>
      <c r="H508" s="261"/>
      <c r="I508" s="261"/>
      <c r="J508" s="260"/>
      <c r="K508" s="696">
        <f t="shared" si="256"/>
        <v>435</v>
      </c>
      <c r="L508" s="340"/>
      <c r="M508" s="340"/>
      <c r="N508" s="340"/>
      <c r="O508" s="699" t="str">
        <f t="shared" si="240"/>
        <v/>
      </c>
      <c r="P508" s="699" t="str">
        <f t="shared" si="241"/>
        <v/>
      </c>
      <c r="Q508" s="698" t="str">
        <f t="shared" si="266"/>
        <v/>
      </c>
      <c r="R508" s="698" t="str">
        <f t="shared" si="263"/>
        <v/>
      </c>
      <c r="S508" s="699" t="str">
        <f t="shared" si="242"/>
        <v/>
      </c>
      <c r="T508" s="699" t="str">
        <f t="shared" si="243"/>
        <v/>
      </c>
      <c r="U508" s="698" t="str">
        <f t="shared" si="233"/>
        <v/>
      </c>
      <c r="V508" s="698" t="str">
        <f t="shared" si="264"/>
        <v/>
      </c>
      <c r="W508" s="699" t="str">
        <f t="shared" si="244"/>
        <v/>
      </c>
      <c r="X508" s="699" t="str">
        <f t="shared" si="245"/>
        <v/>
      </c>
      <c r="Y508" s="698" t="str">
        <f t="shared" si="234"/>
        <v/>
      </c>
      <c r="Z508" s="698" t="str">
        <f t="shared" si="265"/>
        <v/>
      </c>
      <c r="AB508" s="696" t="str">
        <f t="shared" si="236"/>
        <v/>
      </c>
      <c r="AC508" s="340"/>
      <c r="AD508" s="340"/>
      <c r="AE508" s="340"/>
      <c r="AF508" s="699" t="str">
        <f t="shared" si="246"/>
        <v/>
      </c>
      <c r="AG508" s="699" t="str">
        <f t="shared" si="235"/>
        <v/>
      </c>
      <c r="AH508" s="699" t="str">
        <f t="shared" si="247"/>
        <v/>
      </c>
      <c r="AI508" s="698" t="str">
        <f t="shared" si="237"/>
        <v/>
      </c>
      <c r="AJ508" s="698" t="str">
        <f t="shared" si="248"/>
        <v/>
      </c>
      <c r="AK508" s="699" t="str">
        <f t="shared" si="249"/>
        <v/>
      </c>
      <c r="AL508" s="699" t="str">
        <f t="shared" si="250"/>
        <v/>
      </c>
      <c r="AM508" s="699" t="str">
        <f t="shared" si="251"/>
        <v/>
      </c>
      <c r="AN508" s="698" t="str">
        <f t="shared" si="238"/>
        <v/>
      </c>
      <c r="AO508" s="698" t="str">
        <f t="shared" si="252"/>
        <v/>
      </c>
      <c r="AP508" s="699" t="str">
        <f t="shared" si="253"/>
        <v/>
      </c>
      <c r="AQ508" s="699" t="str">
        <f t="shared" si="254"/>
        <v/>
      </c>
      <c r="AR508" s="699" t="str">
        <f t="shared" si="255"/>
        <v/>
      </c>
      <c r="AS508" s="698" t="str">
        <f t="shared" si="239"/>
        <v/>
      </c>
      <c r="AT508" s="698" t="str">
        <f t="shared" si="267"/>
        <v/>
      </c>
      <c r="AU508" s="971"/>
      <c r="AV508" s="696"/>
      <c r="AW508" s="699" t="str">
        <f t="shared" si="268"/>
        <v/>
      </c>
      <c r="AX508" s="699" t="str">
        <f t="shared" si="269"/>
        <v/>
      </c>
      <c r="AY508" s="698" t="str">
        <f t="shared" si="270"/>
        <v/>
      </c>
      <c r="AZ508" s="698" t="str">
        <f t="shared" si="257"/>
        <v/>
      </c>
      <c r="BA508" s="971"/>
      <c r="BB508" s="699" t="str">
        <f t="shared" si="258"/>
        <v/>
      </c>
      <c r="BC508" s="699" t="str">
        <f t="shared" si="259"/>
        <v/>
      </c>
      <c r="BD508" s="699" t="str">
        <f t="shared" si="260"/>
        <v/>
      </c>
      <c r="BE508" s="698" t="str">
        <f t="shared" si="261"/>
        <v/>
      </c>
      <c r="BF508" s="698" t="str">
        <f t="shared" si="262"/>
        <v/>
      </c>
      <c r="BG508" s="971"/>
      <c r="BH508" s="971"/>
      <c r="BI508" s="971"/>
      <c r="BJ508" s="971"/>
      <c r="BK508" s="971"/>
      <c r="BL508" s="971"/>
      <c r="BM508" s="971"/>
      <c r="BN508" s="698"/>
      <c r="BO508" s="971"/>
      <c r="BP508" s="971"/>
      <c r="BQ508" s="971"/>
      <c r="BR508" s="971"/>
      <c r="BS508" s="971"/>
      <c r="BT508" s="971"/>
      <c r="BU508" s="971"/>
      <c r="BV508" s="971"/>
      <c r="BW508" s="971"/>
      <c r="BX508" s="971"/>
      <c r="BY508" s="971"/>
      <c r="BZ508" s="971"/>
    </row>
    <row r="509" spans="6:78" s="68" customFormat="1" x14ac:dyDescent="0.2">
      <c r="F509" s="340"/>
      <c r="G509" s="260"/>
      <c r="H509" s="261"/>
      <c r="I509" s="261"/>
      <c r="J509" s="260"/>
      <c r="K509" s="696">
        <f t="shared" si="256"/>
        <v>436</v>
      </c>
      <c r="L509" s="340"/>
      <c r="M509" s="340"/>
      <c r="N509" s="340"/>
      <c r="O509" s="699" t="str">
        <f t="shared" si="240"/>
        <v/>
      </c>
      <c r="P509" s="699" t="str">
        <f t="shared" si="241"/>
        <v/>
      </c>
      <c r="Q509" s="698" t="str">
        <f t="shared" si="266"/>
        <v/>
      </c>
      <c r="R509" s="698" t="str">
        <f t="shared" si="263"/>
        <v/>
      </c>
      <c r="S509" s="699" t="str">
        <f t="shared" si="242"/>
        <v/>
      </c>
      <c r="T509" s="699" t="str">
        <f t="shared" si="243"/>
        <v/>
      </c>
      <c r="U509" s="698" t="str">
        <f t="shared" si="233"/>
        <v/>
      </c>
      <c r="V509" s="698" t="str">
        <f t="shared" si="264"/>
        <v/>
      </c>
      <c r="W509" s="699" t="str">
        <f t="shared" si="244"/>
        <v/>
      </c>
      <c r="X509" s="699" t="str">
        <f t="shared" si="245"/>
        <v/>
      </c>
      <c r="Y509" s="698" t="str">
        <f t="shared" si="234"/>
        <v/>
      </c>
      <c r="Z509" s="698" t="str">
        <f t="shared" si="265"/>
        <v/>
      </c>
      <c r="AB509" s="696" t="str">
        <f t="shared" si="236"/>
        <v/>
      </c>
      <c r="AC509" s="340"/>
      <c r="AD509" s="340"/>
      <c r="AE509" s="340"/>
      <c r="AF509" s="699" t="str">
        <f t="shared" si="246"/>
        <v/>
      </c>
      <c r="AG509" s="699" t="str">
        <f t="shared" si="235"/>
        <v/>
      </c>
      <c r="AH509" s="699" t="str">
        <f t="shared" si="247"/>
        <v/>
      </c>
      <c r="AI509" s="698" t="str">
        <f t="shared" si="237"/>
        <v/>
      </c>
      <c r="AJ509" s="698" t="str">
        <f t="shared" si="248"/>
        <v/>
      </c>
      <c r="AK509" s="699" t="str">
        <f t="shared" si="249"/>
        <v/>
      </c>
      <c r="AL509" s="699" t="str">
        <f t="shared" si="250"/>
        <v/>
      </c>
      <c r="AM509" s="699" t="str">
        <f t="shared" si="251"/>
        <v/>
      </c>
      <c r="AN509" s="698" t="str">
        <f t="shared" si="238"/>
        <v/>
      </c>
      <c r="AO509" s="698" t="str">
        <f t="shared" si="252"/>
        <v/>
      </c>
      <c r="AP509" s="699" t="str">
        <f t="shared" si="253"/>
        <v/>
      </c>
      <c r="AQ509" s="699" t="str">
        <f t="shared" si="254"/>
        <v/>
      </c>
      <c r="AR509" s="699" t="str">
        <f t="shared" si="255"/>
        <v/>
      </c>
      <c r="AS509" s="698" t="str">
        <f t="shared" si="239"/>
        <v/>
      </c>
      <c r="AT509" s="698" t="str">
        <f t="shared" si="267"/>
        <v/>
      </c>
      <c r="AU509" s="971"/>
      <c r="AV509" s="696"/>
      <c r="AW509" s="699" t="str">
        <f t="shared" si="268"/>
        <v/>
      </c>
      <c r="AX509" s="699" t="str">
        <f t="shared" si="269"/>
        <v/>
      </c>
      <c r="AY509" s="698" t="str">
        <f t="shared" si="270"/>
        <v/>
      </c>
      <c r="AZ509" s="698" t="str">
        <f t="shared" si="257"/>
        <v/>
      </c>
      <c r="BA509" s="971"/>
      <c r="BB509" s="699" t="str">
        <f t="shared" si="258"/>
        <v/>
      </c>
      <c r="BC509" s="699" t="str">
        <f t="shared" si="259"/>
        <v/>
      </c>
      <c r="BD509" s="699" t="str">
        <f t="shared" si="260"/>
        <v/>
      </c>
      <c r="BE509" s="698" t="str">
        <f t="shared" si="261"/>
        <v/>
      </c>
      <c r="BF509" s="698" t="str">
        <f t="shared" si="262"/>
        <v/>
      </c>
      <c r="BG509" s="971"/>
      <c r="BH509" s="971"/>
      <c r="BI509" s="971"/>
      <c r="BJ509" s="971"/>
      <c r="BK509" s="971"/>
      <c r="BL509" s="971"/>
      <c r="BM509" s="971"/>
      <c r="BN509" s="698"/>
      <c r="BO509" s="971"/>
      <c r="BP509" s="971"/>
      <c r="BQ509" s="971"/>
      <c r="BR509" s="971"/>
      <c r="BS509" s="971"/>
      <c r="BT509" s="971"/>
      <c r="BU509" s="971"/>
      <c r="BV509" s="971"/>
      <c r="BW509" s="971"/>
      <c r="BX509" s="971"/>
      <c r="BY509" s="971"/>
      <c r="BZ509" s="971"/>
    </row>
    <row r="510" spans="6:78" s="68" customFormat="1" x14ac:dyDescent="0.2">
      <c r="F510" s="340"/>
      <c r="G510" s="260"/>
      <c r="H510" s="261"/>
      <c r="I510" s="261"/>
      <c r="J510" s="260"/>
      <c r="K510" s="696">
        <f t="shared" si="256"/>
        <v>437</v>
      </c>
      <c r="L510" s="340"/>
      <c r="M510" s="340"/>
      <c r="N510" s="340"/>
      <c r="O510" s="699" t="str">
        <f t="shared" si="240"/>
        <v/>
      </c>
      <c r="P510" s="699" t="str">
        <f t="shared" si="241"/>
        <v/>
      </c>
      <c r="Q510" s="698" t="str">
        <f t="shared" si="266"/>
        <v/>
      </c>
      <c r="R510" s="698" t="str">
        <f t="shared" si="263"/>
        <v/>
      </c>
      <c r="S510" s="699" t="str">
        <f t="shared" si="242"/>
        <v/>
      </c>
      <c r="T510" s="699" t="str">
        <f t="shared" si="243"/>
        <v/>
      </c>
      <c r="U510" s="698" t="str">
        <f t="shared" si="233"/>
        <v/>
      </c>
      <c r="V510" s="698" t="str">
        <f t="shared" si="264"/>
        <v/>
      </c>
      <c r="W510" s="699" t="str">
        <f t="shared" si="244"/>
        <v/>
      </c>
      <c r="X510" s="699" t="str">
        <f t="shared" si="245"/>
        <v/>
      </c>
      <c r="Y510" s="698" t="str">
        <f t="shared" si="234"/>
        <v/>
      </c>
      <c r="Z510" s="698" t="str">
        <f t="shared" si="265"/>
        <v/>
      </c>
      <c r="AB510" s="696" t="str">
        <f t="shared" si="236"/>
        <v/>
      </c>
      <c r="AC510" s="340"/>
      <c r="AD510" s="340"/>
      <c r="AE510" s="340"/>
      <c r="AF510" s="699" t="str">
        <f t="shared" si="246"/>
        <v/>
      </c>
      <c r="AG510" s="699" t="str">
        <f t="shared" si="235"/>
        <v/>
      </c>
      <c r="AH510" s="699" t="str">
        <f t="shared" si="247"/>
        <v/>
      </c>
      <c r="AI510" s="698" t="str">
        <f t="shared" si="237"/>
        <v/>
      </c>
      <c r="AJ510" s="698" t="str">
        <f t="shared" si="248"/>
        <v/>
      </c>
      <c r="AK510" s="699" t="str">
        <f t="shared" si="249"/>
        <v/>
      </c>
      <c r="AL510" s="699" t="str">
        <f t="shared" si="250"/>
        <v/>
      </c>
      <c r="AM510" s="699" t="str">
        <f t="shared" si="251"/>
        <v/>
      </c>
      <c r="AN510" s="698" t="str">
        <f t="shared" si="238"/>
        <v/>
      </c>
      <c r="AO510" s="698" t="str">
        <f t="shared" si="252"/>
        <v/>
      </c>
      <c r="AP510" s="699" t="str">
        <f t="shared" si="253"/>
        <v/>
      </c>
      <c r="AQ510" s="699" t="str">
        <f t="shared" si="254"/>
        <v/>
      </c>
      <c r="AR510" s="699" t="str">
        <f t="shared" si="255"/>
        <v/>
      </c>
      <c r="AS510" s="698" t="str">
        <f t="shared" si="239"/>
        <v/>
      </c>
      <c r="AT510" s="698" t="str">
        <f t="shared" si="267"/>
        <v/>
      </c>
      <c r="AU510" s="971"/>
      <c r="AV510" s="696"/>
      <c r="AW510" s="699" t="str">
        <f t="shared" si="268"/>
        <v/>
      </c>
      <c r="AX510" s="699" t="str">
        <f t="shared" si="269"/>
        <v/>
      </c>
      <c r="AY510" s="698" t="str">
        <f t="shared" si="270"/>
        <v/>
      </c>
      <c r="AZ510" s="698" t="str">
        <f t="shared" si="257"/>
        <v/>
      </c>
      <c r="BA510" s="971"/>
      <c r="BB510" s="699" t="str">
        <f t="shared" si="258"/>
        <v/>
      </c>
      <c r="BC510" s="699" t="str">
        <f t="shared" si="259"/>
        <v/>
      </c>
      <c r="BD510" s="699" t="str">
        <f t="shared" si="260"/>
        <v/>
      </c>
      <c r="BE510" s="698" t="str">
        <f t="shared" si="261"/>
        <v/>
      </c>
      <c r="BF510" s="698" t="str">
        <f t="shared" si="262"/>
        <v/>
      </c>
      <c r="BG510" s="971"/>
      <c r="BH510" s="971"/>
      <c r="BI510" s="971"/>
      <c r="BJ510" s="971"/>
      <c r="BK510" s="971"/>
      <c r="BL510" s="971"/>
      <c r="BM510" s="971"/>
      <c r="BN510" s="698"/>
      <c r="BO510" s="971"/>
      <c r="BP510" s="971"/>
      <c r="BQ510" s="971"/>
      <c r="BR510" s="971"/>
      <c r="BS510" s="971"/>
      <c r="BT510" s="971"/>
      <c r="BU510" s="971"/>
      <c r="BV510" s="971"/>
      <c r="BW510" s="971"/>
      <c r="BX510" s="971"/>
      <c r="BY510" s="971"/>
      <c r="BZ510" s="971"/>
    </row>
    <row r="511" spans="6:78" s="68" customFormat="1" x14ac:dyDescent="0.2">
      <c r="F511" s="340"/>
      <c r="G511" s="260"/>
      <c r="H511" s="261"/>
      <c r="I511" s="261"/>
      <c r="J511" s="260"/>
      <c r="K511" s="696">
        <f t="shared" si="256"/>
        <v>438</v>
      </c>
      <c r="L511" s="340"/>
      <c r="M511" s="340"/>
      <c r="N511" s="340"/>
      <c r="O511" s="699" t="str">
        <f t="shared" si="240"/>
        <v/>
      </c>
      <c r="P511" s="699" t="str">
        <f t="shared" si="241"/>
        <v/>
      </c>
      <c r="Q511" s="698" t="str">
        <f t="shared" si="266"/>
        <v/>
      </c>
      <c r="R511" s="698" t="str">
        <f t="shared" si="263"/>
        <v/>
      </c>
      <c r="S511" s="699" t="str">
        <f t="shared" si="242"/>
        <v/>
      </c>
      <c r="T511" s="699" t="str">
        <f t="shared" si="243"/>
        <v/>
      </c>
      <c r="U511" s="698" t="str">
        <f t="shared" si="233"/>
        <v/>
      </c>
      <c r="V511" s="698" t="str">
        <f t="shared" si="264"/>
        <v/>
      </c>
      <c r="W511" s="699" t="str">
        <f t="shared" si="244"/>
        <v/>
      </c>
      <c r="X511" s="699" t="str">
        <f t="shared" si="245"/>
        <v/>
      </c>
      <c r="Y511" s="698" t="str">
        <f t="shared" si="234"/>
        <v/>
      </c>
      <c r="Z511" s="698" t="str">
        <f t="shared" si="265"/>
        <v/>
      </c>
      <c r="AB511" s="696" t="str">
        <f t="shared" si="236"/>
        <v/>
      </c>
      <c r="AC511" s="340"/>
      <c r="AD511" s="340"/>
      <c r="AE511" s="340"/>
      <c r="AF511" s="699" t="str">
        <f t="shared" si="246"/>
        <v/>
      </c>
      <c r="AG511" s="699" t="str">
        <f t="shared" si="235"/>
        <v/>
      </c>
      <c r="AH511" s="699" t="str">
        <f t="shared" si="247"/>
        <v/>
      </c>
      <c r="AI511" s="698" t="str">
        <f t="shared" si="237"/>
        <v/>
      </c>
      <c r="AJ511" s="698" t="str">
        <f t="shared" si="248"/>
        <v/>
      </c>
      <c r="AK511" s="699" t="str">
        <f t="shared" si="249"/>
        <v/>
      </c>
      <c r="AL511" s="699" t="str">
        <f t="shared" si="250"/>
        <v/>
      </c>
      <c r="AM511" s="699" t="str">
        <f t="shared" si="251"/>
        <v/>
      </c>
      <c r="AN511" s="698" t="str">
        <f t="shared" si="238"/>
        <v/>
      </c>
      <c r="AO511" s="698" t="str">
        <f t="shared" si="252"/>
        <v/>
      </c>
      <c r="AP511" s="699" t="str">
        <f t="shared" si="253"/>
        <v/>
      </c>
      <c r="AQ511" s="699" t="str">
        <f t="shared" si="254"/>
        <v/>
      </c>
      <c r="AR511" s="699" t="str">
        <f t="shared" si="255"/>
        <v/>
      </c>
      <c r="AS511" s="698" t="str">
        <f t="shared" si="239"/>
        <v/>
      </c>
      <c r="AT511" s="698" t="str">
        <f t="shared" si="267"/>
        <v/>
      </c>
      <c r="AU511" s="971"/>
      <c r="AV511" s="696"/>
      <c r="AW511" s="699" t="str">
        <f t="shared" si="268"/>
        <v/>
      </c>
      <c r="AX511" s="699" t="str">
        <f t="shared" si="269"/>
        <v/>
      </c>
      <c r="AY511" s="698" t="str">
        <f t="shared" si="270"/>
        <v/>
      </c>
      <c r="AZ511" s="698" t="str">
        <f t="shared" si="257"/>
        <v/>
      </c>
      <c r="BA511" s="971"/>
      <c r="BB511" s="699" t="str">
        <f t="shared" si="258"/>
        <v/>
      </c>
      <c r="BC511" s="699" t="str">
        <f t="shared" si="259"/>
        <v/>
      </c>
      <c r="BD511" s="699" t="str">
        <f t="shared" si="260"/>
        <v/>
      </c>
      <c r="BE511" s="698" t="str">
        <f t="shared" si="261"/>
        <v/>
      </c>
      <c r="BF511" s="698" t="str">
        <f t="shared" si="262"/>
        <v/>
      </c>
      <c r="BG511" s="971"/>
      <c r="BH511" s="971"/>
      <c r="BI511" s="971"/>
      <c r="BJ511" s="971"/>
      <c r="BK511" s="971"/>
      <c r="BL511" s="971"/>
      <c r="BM511" s="971"/>
      <c r="BN511" s="698"/>
      <c r="BO511" s="971"/>
      <c r="BP511" s="971"/>
      <c r="BQ511" s="971"/>
      <c r="BR511" s="971"/>
      <c r="BS511" s="971"/>
      <c r="BT511" s="971"/>
      <c r="BU511" s="971"/>
      <c r="BV511" s="971"/>
      <c r="BW511" s="971"/>
      <c r="BX511" s="971"/>
      <c r="BY511" s="971"/>
      <c r="BZ511" s="971"/>
    </row>
    <row r="512" spans="6:78" s="68" customFormat="1" x14ac:dyDescent="0.2">
      <c r="F512" s="340"/>
      <c r="G512" s="260"/>
      <c r="H512" s="261"/>
      <c r="I512" s="261"/>
      <c r="J512" s="260"/>
      <c r="K512" s="696">
        <f t="shared" si="256"/>
        <v>439</v>
      </c>
      <c r="L512" s="340"/>
      <c r="M512" s="340"/>
      <c r="N512" s="340"/>
      <c r="O512" s="699" t="str">
        <f t="shared" si="240"/>
        <v/>
      </c>
      <c r="P512" s="699" t="str">
        <f t="shared" si="241"/>
        <v/>
      </c>
      <c r="Q512" s="698" t="str">
        <f t="shared" si="266"/>
        <v/>
      </c>
      <c r="R512" s="698" t="str">
        <f t="shared" si="263"/>
        <v/>
      </c>
      <c r="S512" s="699" t="str">
        <f t="shared" si="242"/>
        <v/>
      </c>
      <c r="T512" s="699" t="str">
        <f t="shared" si="243"/>
        <v/>
      </c>
      <c r="U512" s="698" t="str">
        <f t="shared" si="233"/>
        <v/>
      </c>
      <c r="V512" s="698" t="str">
        <f t="shared" si="264"/>
        <v/>
      </c>
      <c r="W512" s="699" t="str">
        <f t="shared" si="244"/>
        <v/>
      </c>
      <c r="X512" s="699" t="str">
        <f t="shared" si="245"/>
        <v/>
      </c>
      <c r="Y512" s="698" t="str">
        <f t="shared" si="234"/>
        <v/>
      </c>
      <c r="Z512" s="698" t="str">
        <f t="shared" si="265"/>
        <v/>
      </c>
      <c r="AB512" s="696" t="str">
        <f t="shared" si="236"/>
        <v/>
      </c>
      <c r="AC512" s="340"/>
      <c r="AD512" s="340"/>
      <c r="AE512" s="340"/>
      <c r="AF512" s="699" t="str">
        <f t="shared" si="246"/>
        <v/>
      </c>
      <c r="AG512" s="699" t="str">
        <f t="shared" si="235"/>
        <v/>
      </c>
      <c r="AH512" s="699" t="str">
        <f t="shared" si="247"/>
        <v/>
      </c>
      <c r="AI512" s="698" t="str">
        <f t="shared" si="237"/>
        <v/>
      </c>
      <c r="AJ512" s="698" t="str">
        <f t="shared" si="248"/>
        <v/>
      </c>
      <c r="AK512" s="699" t="str">
        <f t="shared" si="249"/>
        <v/>
      </c>
      <c r="AL512" s="699" t="str">
        <f t="shared" si="250"/>
        <v/>
      </c>
      <c r="AM512" s="699" t="str">
        <f t="shared" si="251"/>
        <v/>
      </c>
      <c r="AN512" s="698" t="str">
        <f t="shared" si="238"/>
        <v/>
      </c>
      <c r="AO512" s="698" t="str">
        <f t="shared" si="252"/>
        <v/>
      </c>
      <c r="AP512" s="699" t="str">
        <f t="shared" si="253"/>
        <v/>
      </c>
      <c r="AQ512" s="699" t="str">
        <f t="shared" si="254"/>
        <v/>
      </c>
      <c r="AR512" s="699" t="str">
        <f t="shared" si="255"/>
        <v/>
      </c>
      <c r="AS512" s="698" t="str">
        <f t="shared" si="239"/>
        <v/>
      </c>
      <c r="AT512" s="698" t="str">
        <f t="shared" si="267"/>
        <v/>
      </c>
      <c r="AU512" s="971"/>
      <c r="AV512" s="696"/>
      <c r="AW512" s="699" t="str">
        <f t="shared" si="268"/>
        <v/>
      </c>
      <c r="AX512" s="699" t="str">
        <f t="shared" si="269"/>
        <v/>
      </c>
      <c r="AY512" s="698" t="str">
        <f t="shared" si="270"/>
        <v/>
      </c>
      <c r="AZ512" s="698" t="str">
        <f t="shared" si="257"/>
        <v/>
      </c>
      <c r="BA512" s="971"/>
      <c r="BB512" s="699" t="str">
        <f t="shared" si="258"/>
        <v/>
      </c>
      <c r="BC512" s="699" t="str">
        <f t="shared" si="259"/>
        <v/>
      </c>
      <c r="BD512" s="699" t="str">
        <f t="shared" si="260"/>
        <v/>
      </c>
      <c r="BE512" s="698" t="str">
        <f t="shared" si="261"/>
        <v/>
      </c>
      <c r="BF512" s="698" t="str">
        <f t="shared" si="262"/>
        <v/>
      </c>
      <c r="BG512" s="971"/>
      <c r="BH512" s="971"/>
      <c r="BI512" s="971"/>
      <c r="BJ512" s="971"/>
      <c r="BK512" s="971"/>
      <c r="BL512" s="971"/>
      <c r="BM512" s="971"/>
      <c r="BN512" s="698"/>
      <c r="BO512" s="971"/>
      <c r="BP512" s="971"/>
      <c r="BQ512" s="971"/>
      <c r="BR512" s="971"/>
      <c r="BS512" s="971"/>
      <c r="BT512" s="971"/>
      <c r="BU512" s="971"/>
      <c r="BV512" s="971"/>
      <c r="BW512" s="971"/>
      <c r="BX512" s="971"/>
      <c r="BY512" s="971"/>
      <c r="BZ512" s="971"/>
    </row>
    <row r="513" spans="6:78" s="68" customFormat="1" x14ac:dyDescent="0.2">
      <c r="F513" s="340"/>
      <c r="G513" s="260"/>
      <c r="H513" s="261"/>
      <c r="I513" s="261"/>
      <c r="J513" s="260"/>
      <c r="K513" s="696">
        <f t="shared" si="256"/>
        <v>440</v>
      </c>
      <c r="L513" s="340"/>
      <c r="M513" s="340"/>
      <c r="N513" s="340"/>
      <c r="O513" s="699" t="str">
        <f t="shared" si="240"/>
        <v/>
      </c>
      <c r="P513" s="699" t="str">
        <f t="shared" si="241"/>
        <v/>
      </c>
      <c r="Q513" s="698" t="str">
        <f t="shared" si="266"/>
        <v/>
      </c>
      <c r="R513" s="698" t="str">
        <f t="shared" si="263"/>
        <v/>
      </c>
      <c r="S513" s="699" t="str">
        <f t="shared" si="242"/>
        <v/>
      </c>
      <c r="T513" s="699" t="str">
        <f t="shared" si="243"/>
        <v/>
      </c>
      <c r="U513" s="698" t="str">
        <f t="shared" si="233"/>
        <v/>
      </c>
      <c r="V513" s="698" t="str">
        <f t="shared" si="264"/>
        <v/>
      </c>
      <c r="W513" s="699" t="str">
        <f t="shared" si="244"/>
        <v/>
      </c>
      <c r="X513" s="699" t="str">
        <f t="shared" si="245"/>
        <v/>
      </c>
      <c r="Y513" s="698" t="str">
        <f t="shared" si="234"/>
        <v/>
      </c>
      <c r="Z513" s="698" t="str">
        <f t="shared" si="265"/>
        <v/>
      </c>
      <c r="AB513" s="696" t="str">
        <f t="shared" si="236"/>
        <v/>
      </c>
      <c r="AC513" s="340"/>
      <c r="AD513" s="340"/>
      <c r="AE513" s="340"/>
      <c r="AF513" s="699" t="str">
        <f t="shared" si="246"/>
        <v/>
      </c>
      <c r="AG513" s="699" t="str">
        <f t="shared" si="235"/>
        <v/>
      </c>
      <c r="AH513" s="699" t="str">
        <f t="shared" si="247"/>
        <v/>
      </c>
      <c r="AI513" s="698" t="str">
        <f t="shared" si="237"/>
        <v/>
      </c>
      <c r="AJ513" s="698" t="str">
        <f t="shared" si="248"/>
        <v/>
      </c>
      <c r="AK513" s="699" t="str">
        <f t="shared" si="249"/>
        <v/>
      </c>
      <c r="AL513" s="699" t="str">
        <f t="shared" si="250"/>
        <v/>
      </c>
      <c r="AM513" s="699" t="str">
        <f t="shared" si="251"/>
        <v/>
      </c>
      <c r="AN513" s="698" t="str">
        <f t="shared" si="238"/>
        <v/>
      </c>
      <c r="AO513" s="698" t="str">
        <f t="shared" si="252"/>
        <v/>
      </c>
      <c r="AP513" s="699" t="str">
        <f t="shared" si="253"/>
        <v/>
      </c>
      <c r="AQ513" s="699" t="str">
        <f t="shared" si="254"/>
        <v/>
      </c>
      <c r="AR513" s="699" t="str">
        <f t="shared" si="255"/>
        <v/>
      </c>
      <c r="AS513" s="698" t="str">
        <f t="shared" si="239"/>
        <v/>
      </c>
      <c r="AT513" s="698" t="str">
        <f t="shared" si="267"/>
        <v/>
      </c>
      <c r="AU513" s="971"/>
      <c r="AV513" s="696"/>
      <c r="AW513" s="699" t="str">
        <f t="shared" si="268"/>
        <v/>
      </c>
      <c r="AX513" s="699" t="str">
        <f t="shared" si="269"/>
        <v/>
      </c>
      <c r="AY513" s="698" t="str">
        <f t="shared" si="270"/>
        <v/>
      </c>
      <c r="AZ513" s="698" t="str">
        <f t="shared" si="257"/>
        <v/>
      </c>
      <c r="BA513" s="971"/>
      <c r="BB513" s="699" t="str">
        <f t="shared" si="258"/>
        <v/>
      </c>
      <c r="BC513" s="699" t="str">
        <f t="shared" si="259"/>
        <v/>
      </c>
      <c r="BD513" s="699" t="str">
        <f t="shared" si="260"/>
        <v/>
      </c>
      <c r="BE513" s="698" t="str">
        <f t="shared" si="261"/>
        <v/>
      </c>
      <c r="BF513" s="698" t="str">
        <f t="shared" si="262"/>
        <v/>
      </c>
      <c r="BG513" s="971"/>
      <c r="BH513" s="971"/>
      <c r="BI513" s="971"/>
      <c r="BJ513" s="971"/>
      <c r="BK513" s="971"/>
      <c r="BL513" s="971"/>
      <c r="BM513" s="971"/>
      <c r="BN513" s="698"/>
      <c r="BO513" s="971"/>
      <c r="BP513" s="971"/>
      <c r="BQ513" s="971"/>
      <c r="BR513" s="971"/>
      <c r="BS513" s="971"/>
      <c r="BT513" s="971"/>
      <c r="BU513" s="971"/>
      <c r="BV513" s="971"/>
      <c r="BW513" s="971"/>
      <c r="BX513" s="971"/>
      <c r="BY513" s="971"/>
      <c r="BZ513" s="971"/>
    </row>
    <row r="514" spans="6:78" s="68" customFormat="1" x14ac:dyDescent="0.2">
      <c r="F514" s="340"/>
      <c r="G514" s="260"/>
      <c r="H514" s="261"/>
      <c r="I514" s="261"/>
      <c r="J514" s="260"/>
      <c r="K514" s="696">
        <f t="shared" si="256"/>
        <v>441</v>
      </c>
      <c r="L514" s="340"/>
      <c r="M514" s="340"/>
      <c r="N514" s="340"/>
      <c r="O514" s="699" t="str">
        <f t="shared" si="240"/>
        <v/>
      </c>
      <c r="P514" s="699" t="str">
        <f t="shared" si="241"/>
        <v/>
      </c>
      <c r="Q514" s="698" t="str">
        <f t="shared" si="266"/>
        <v/>
      </c>
      <c r="R514" s="698" t="str">
        <f t="shared" si="263"/>
        <v/>
      </c>
      <c r="S514" s="699" t="str">
        <f t="shared" si="242"/>
        <v/>
      </c>
      <c r="T514" s="699" t="str">
        <f t="shared" si="243"/>
        <v/>
      </c>
      <c r="U514" s="698" t="str">
        <f t="shared" si="233"/>
        <v/>
      </c>
      <c r="V514" s="698" t="str">
        <f t="shared" si="264"/>
        <v/>
      </c>
      <c r="W514" s="699" t="str">
        <f t="shared" si="244"/>
        <v/>
      </c>
      <c r="X514" s="699" t="str">
        <f t="shared" si="245"/>
        <v/>
      </c>
      <c r="Y514" s="698" t="str">
        <f t="shared" si="234"/>
        <v/>
      </c>
      <c r="Z514" s="698" t="str">
        <f t="shared" si="265"/>
        <v/>
      </c>
      <c r="AB514" s="696" t="str">
        <f t="shared" si="236"/>
        <v/>
      </c>
      <c r="AC514" s="340"/>
      <c r="AD514" s="340"/>
      <c r="AE514" s="340"/>
      <c r="AF514" s="699" t="str">
        <f t="shared" si="246"/>
        <v/>
      </c>
      <c r="AG514" s="699" t="str">
        <f t="shared" si="235"/>
        <v/>
      </c>
      <c r="AH514" s="699" t="str">
        <f t="shared" si="247"/>
        <v/>
      </c>
      <c r="AI514" s="698" t="str">
        <f t="shared" si="237"/>
        <v/>
      </c>
      <c r="AJ514" s="698" t="str">
        <f t="shared" si="248"/>
        <v/>
      </c>
      <c r="AK514" s="699" t="str">
        <f t="shared" si="249"/>
        <v/>
      </c>
      <c r="AL514" s="699" t="str">
        <f t="shared" si="250"/>
        <v/>
      </c>
      <c r="AM514" s="699" t="str">
        <f t="shared" si="251"/>
        <v/>
      </c>
      <c r="AN514" s="698" t="str">
        <f t="shared" si="238"/>
        <v/>
      </c>
      <c r="AO514" s="698" t="str">
        <f t="shared" si="252"/>
        <v/>
      </c>
      <c r="AP514" s="699" t="str">
        <f t="shared" si="253"/>
        <v/>
      </c>
      <c r="AQ514" s="699" t="str">
        <f t="shared" si="254"/>
        <v/>
      </c>
      <c r="AR514" s="699" t="str">
        <f t="shared" si="255"/>
        <v/>
      </c>
      <c r="AS514" s="698" t="str">
        <f t="shared" si="239"/>
        <v/>
      </c>
      <c r="AT514" s="698" t="str">
        <f t="shared" si="267"/>
        <v/>
      </c>
      <c r="AU514" s="971"/>
      <c r="AV514" s="696"/>
      <c r="AW514" s="699" t="str">
        <f t="shared" si="268"/>
        <v/>
      </c>
      <c r="AX514" s="699" t="str">
        <f t="shared" si="269"/>
        <v/>
      </c>
      <c r="AY514" s="698" t="str">
        <f t="shared" si="270"/>
        <v/>
      </c>
      <c r="AZ514" s="698" t="str">
        <f t="shared" si="257"/>
        <v/>
      </c>
      <c r="BA514" s="971"/>
      <c r="BB514" s="699" t="str">
        <f t="shared" si="258"/>
        <v/>
      </c>
      <c r="BC514" s="699" t="str">
        <f t="shared" si="259"/>
        <v/>
      </c>
      <c r="BD514" s="699" t="str">
        <f t="shared" si="260"/>
        <v/>
      </c>
      <c r="BE514" s="698" t="str">
        <f t="shared" si="261"/>
        <v/>
      </c>
      <c r="BF514" s="698" t="str">
        <f t="shared" si="262"/>
        <v/>
      </c>
      <c r="BG514" s="971"/>
      <c r="BH514" s="971"/>
      <c r="BI514" s="971"/>
      <c r="BJ514" s="971"/>
      <c r="BK514" s="971"/>
      <c r="BL514" s="971"/>
      <c r="BM514" s="971"/>
      <c r="BN514" s="698"/>
      <c r="BO514" s="971"/>
      <c r="BP514" s="971"/>
      <c r="BQ514" s="971"/>
      <c r="BR514" s="971"/>
      <c r="BS514" s="971"/>
      <c r="BT514" s="971"/>
      <c r="BU514" s="971"/>
      <c r="BV514" s="971"/>
      <c r="BW514" s="971"/>
      <c r="BX514" s="971"/>
      <c r="BY514" s="971"/>
      <c r="BZ514" s="971"/>
    </row>
    <row r="515" spans="6:78" s="68" customFormat="1" x14ac:dyDescent="0.2">
      <c r="F515" s="340"/>
      <c r="G515" s="260"/>
      <c r="H515" s="261"/>
      <c r="I515" s="261"/>
      <c r="J515" s="260"/>
      <c r="K515" s="696">
        <f t="shared" si="256"/>
        <v>442</v>
      </c>
      <c r="L515" s="340"/>
      <c r="M515" s="340"/>
      <c r="N515" s="340"/>
      <c r="O515" s="699" t="str">
        <f t="shared" si="240"/>
        <v/>
      </c>
      <c r="P515" s="699" t="str">
        <f t="shared" si="241"/>
        <v/>
      </c>
      <c r="Q515" s="698" t="str">
        <f t="shared" si="266"/>
        <v/>
      </c>
      <c r="R515" s="698" t="str">
        <f t="shared" si="263"/>
        <v/>
      </c>
      <c r="S515" s="699" t="str">
        <f t="shared" si="242"/>
        <v/>
      </c>
      <c r="T515" s="699" t="str">
        <f t="shared" si="243"/>
        <v/>
      </c>
      <c r="U515" s="698" t="str">
        <f t="shared" ref="U515:U578" si="271">IFERROR(U514-S515,"")</f>
        <v/>
      </c>
      <c r="V515" s="698" t="str">
        <f t="shared" si="264"/>
        <v/>
      </c>
      <c r="W515" s="699" t="str">
        <f t="shared" si="244"/>
        <v/>
      </c>
      <c r="X515" s="699" t="str">
        <f t="shared" si="245"/>
        <v/>
      </c>
      <c r="Y515" s="698" t="str">
        <f t="shared" ref="Y515:Y578" si="272">IFERROR(Y514-W515,"")</f>
        <v/>
      </c>
      <c r="Z515" s="698" t="str">
        <f t="shared" si="265"/>
        <v/>
      </c>
      <c r="AB515" s="696" t="str">
        <f t="shared" si="236"/>
        <v/>
      </c>
      <c r="AC515" s="340"/>
      <c r="AD515" s="340"/>
      <c r="AE515" s="340"/>
      <c r="AF515" s="699" t="str">
        <f t="shared" si="246"/>
        <v/>
      </c>
      <c r="AG515" s="699" t="str">
        <f t="shared" si="235"/>
        <v/>
      </c>
      <c r="AH515" s="699" t="str">
        <f t="shared" si="247"/>
        <v/>
      </c>
      <c r="AI515" s="698" t="str">
        <f t="shared" si="237"/>
        <v/>
      </c>
      <c r="AJ515" s="698" t="str">
        <f t="shared" si="248"/>
        <v/>
      </c>
      <c r="AK515" s="699" t="str">
        <f t="shared" si="249"/>
        <v/>
      </c>
      <c r="AL515" s="699" t="str">
        <f t="shared" si="250"/>
        <v/>
      </c>
      <c r="AM515" s="699" t="str">
        <f t="shared" si="251"/>
        <v/>
      </c>
      <c r="AN515" s="698" t="str">
        <f t="shared" si="238"/>
        <v/>
      </c>
      <c r="AO515" s="698" t="str">
        <f t="shared" si="252"/>
        <v/>
      </c>
      <c r="AP515" s="699" t="str">
        <f t="shared" si="253"/>
        <v/>
      </c>
      <c r="AQ515" s="699" t="str">
        <f t="shared" si="254"/>
        <v/>
      </c>
      <c r="AR515" s="699" t="str">
        <f t="shared" si="255"/>
        <v/>
      </c>
      <c r="AS515" s="698" t="str">
        <f t="shared" si="239"/>
        <v/>
      </c>
      <c r="AT515" s="698" t="str">
        <f t="shared" si="267"/>
        <v/>
      </c>
      <c r="AU515" s="971"/>
      <c r="AV515" s="696"/>
      <c r="AW515" s="699" t="str">
        <f t="shared" si="268"/>
        <v/>
      </c>
      <c r="AX515" s="699" t="str">
        <f t="shared" si="269"/>
        <v/>
      </c>
      <c r="AY515" s="698" t="str">
        <f t="shared" si="270"/>
        <v/>
      </c>
      <c r="AZ515" s="698" t="str">
        <f t="shared" si="257"/>
        <v/>
      </c>
      <c r="BA515" s="971"/>
      <c r="BB515" s="699" t="str">
        <f t="shared" si="258"/>
        <v/>
      </c>
      <c r="BC515" s="699" t="str">
        <f t="shared" si="259"/>
        <v/>
      </c>
      <c r="BD515" s="699" t="str">
        <f t="shared" si="260"/>
        <v/>
      </c>
      <c r="BE515" s="698" t="str">
        <f t="shared" si="261"/>
        <v/>
      </c>
      <c r="BF515" s="698" t="str">
        <f t="shared" si="262"/>
        <v/>
      </c>
      <c r="BG515" s="971"/>
      <c r="BH515" s="971"/>
      <c r="BI515" s="971"/>
      <c r="BJ515" s="971"/>
      <c r="BK515" s="971"/>
      <c r="BL515" s="971"/>
      <c r="BM515" s="971"/>
      <c r="BN515" s="698"/>
      <c r="BO515" s="971"/>
      <c r="BP515" s="971"/>
      <c r="BQ515" s="971"/>
      <c r="BR515" s="971"/>
      <c r="BS515" s="971"/>
      <c r="BT515" s="971"/>
      <c r="BU515" s="971"/>
      <c r="BV515" s="971"/>
      <c r="BW515" s="971"/>
      <c r="BX515" s="971"/>
      <c r="BY515" s="971"/>
      <c r="BZ515" s="971"/>
    </row>
    <row r="516" spans="6:78" s="68" customFormat="1" x14ac:dyDescent="0.2">
      <c r="F516" s="340"/>
      <c r="G516" s="260"/>
      <c r="H516" s="261"/>
      <c r="I516" s="261"/>
      <c r="J516" s="260"/>
      <c r="K516" s="696">
        <f t="shared" si="256"/>
        <v>443</v>
      </c>
      <c r="L516" s="340"/>
      <c r="M516" s="340"/>
      <c r="N516" s="340"/>
      <c r="O516" s="699" t="str">
        <f t="shared" si="240"/>
        <v/>
      </c>
      <c r="P516" s="699" t="str">
        <f t="shared" si="241"/>
        <v/>
      </c>
      <c r="Q516" s="698" t="str">
        <f t="shared" si="266"/>
        <v/>
      </c>
      <c r="R516" s="698" t="str">
        <f t="shared" si="263"/>
        <v/>
      </c>
      <c r="S516" s="699" t="str">
        <f t="shared" si="242"/>
        <v/>
      </c>
      <c r="T516" s="699" t="str">
        <f t="shared" si="243"/>
        <v/>
      </c>
      <c r="U516" s="698" t="str">
        <f t="shared" si="271"/>
        <v/>
      </c>
      <c r="V516" s="698" t="str">
        <f t="shared" si="264"/>
        <v/>
      </c>
      <c r="W516" s="699" t="str">
        <f t="shared" si="244"/>
        <v/>
      </c>
      <c r="X516" s="699" t="str">
        <f t="shared" si="245"/>
        <v/>
      </c>
      <c r="Y516" s="698" t="str">
        <f t="shared" si="272"/>
        <v/>
      </c>
      <c r="Z516" s="698" t="str">
        <f t="shared" si="265"/>
        <v/>
      </c>
      <c r="AB516" s="696" t="str">
        <f t="shared" si="236"/>
        <v/>
      </c>
      <c r="AC516" s="340"/>
      <c r="AD516" s="340"/>
      <c r="AE516" s="340"/>
      <c r="AF516" s="699" t="str">
        <f t="shared" si="246"/>
        <v/>
      </c>
      <c r="AG516" s="699" t="str">
        <f t="shared" si="235"/>
        <v/>
      </c>
      <c r="AH516" s="699" t="str">
        <f t="shared" si="247"/>
        <v/>
      </c>
      <c r="AI516" s="698" t="str">
        <f t="shared" si="237"/>
        <v/>
      </c>
      <c r="AJ516" s="698" t="str">
        <f t="shared" si="248"/>
        <v/>
      </c>
      <c r="AK516" s="699" t="str">
        <f t="shared" si="249"/>
        <v/>
      </c>
      <c r="AL516" s="699" t="str">
        <f t="shared" si="250"/>
        <v/>
      </c>
      <c r="AM516" s="699" t="str">
        <f t="shared" si="251"/>
        <v/>
      </c>
      <c r="AN516" s="698" t="str">
        <f t="shared" si="238"/>
        <v/>
      </c>
      <c r="AO516" s="698" t="str">
        <f t="shared" si="252"/>
        <v/>
      </c>
      <c r="AP516" s="699" t="str">
        <f t="shared" si="253"/>
        <v/>
      </c>
      <c r="AQ516" s="699" t="str">
        <f t="shared" si="254"/>
        <v/>
      </c>
      <c r="AR516" s="699" t="str">
        <f t="shared" si="255"/>
        <v/>
      </c>
      <c r="AS516" s="698" t="str">
        <f t="shared" si="239"/>
        <v/>
      </c>
      <c r="AT516" s="698" t="str">
        <f t="shared" si="267"/>
        <v/>
      </c>
      <c r="AU516" s="971"/>
      <c r="AV516" s="696"/>
      <c r="AW516" s="699" t="str">
        <f t="shared" si="268"/>
        <v/>
      </c>
      <c r="AX516" s="699" t="str">
        <f t="shared" si="269"/>
        <v/>
      </c>
      <c r="AY516" s="698" t="str">
        <f t="shared" si="270"/>
        <v/>
      </c>
      <c r="AZ516" s="698" t="str">
        <f t="shared" si="257"/>
        <v/>
      </c>
      <c r="BA516" s="971"/>
      <c r="BB516" s="699" t="str">
        <f t="shared" si="258"/>
        <v/>
      </c>
      <c r="BC516" s="699" t="str">
        <f t="shared" si="259"/>
        <v/>
      </c>
      <c r="BD516" s="699" t="str">
        <f t="shared" si="260"/>
        <v/>
      </c>
      <c r="BE516" s="698" t="str">
        <f t="shared" si="261"/>
        <v/>
      </c>
      <c r="BF516" s="698" t="str">
        <f t="shared" si="262"/>
        <v/>
      </c>
      <c r="BG516" s="971"/>
      <c r="BH516" s="971"/>
      <c r="BI516" s="971"/>
      <c r="BJ516" s="971"/>
      <c r="BK516" s="971"/>
      <c r="BL516" s="971"/>
      <c r="BM516" s="971"/>
      <c r="BN516" s="698"/>
      <c r="BO516" s="971"/>
      <c r="BP516" s="971"/>
      <c r="BQ516" s="971"/>
      <c r="BR516" s="971"/>
      <c r="BS516" s="971"/>
      <c r="BT516" s="971"/>
      <c r="BU516" s="971"/>
      <c r="BV516" s="971"/>
      <c r="BW516" s="971"/>
      <c r="BX516" s="971"/>
      <c r="BY516" s="971"/>
      <c r="BZ516" s="971"/>
    </row>
    <row r="517" spans="6:78" s="68" customFormat="1" x14ac:dyDescent="0.2">
      <c r="F517" s="340"/>
      <c r="G517" s="260"/>
      <c r="H517" s="261"/>
      <c r="I517" s="261"/>
      <c r="J517" s="260"/>
      <c r="K517" s="696">
        <f t="shared" si="256"/>
        <v>444</v>
      </c>
      <c r="L517" s="340"/>
      <c r="M517" s="340"/>
      <c r="N517" s="340"/>
      <c r="O517" s="699" t="str">
        <f t="shared" si="240"/>
        <v/>
      </c>
      <c r="P517" s="699" t="str">
        <f t="shared" si="241"/>
        <v/>
      </c>
      <c r="Q517" s="698" t="str">
        <f t="shared" si="266"/>
        <v/>
      </c>
      <c r="R517" s="698" t="str">
        <f t="shared" si="263"/>
        <v/>
      </c>
      <c r="S517" s="699" t="str">
        <f t="shared" si="242"/>
        <v/>
      </c>
      <c r="T517" s="699" t="str">
        <f t="shared" si="243"/>
        <v/>
      </c>
      <c r="U517" s="698" t="str">
        <f t="shared" si="271"/>
        <v/>
      </c>
      <c r="V517" s="698" t="str">
        <f t="shared" si="264"/>
        <v/>
      </c>
      <c r="W517" s="699" t="str">
        <f t="shared" si="244"/>
        <v/>
      </c>
      <c r="X517" s="699" t="str">
        <f t="shared" si="245"/>
        <v/>
      </c>
      <c r="Y517" s="698" t="str">
        <f t="shared" si="272"/>
        <v/>
      </c>
      <c r="Z517" s="698" t="str">
        <f t="shared" si="265"/>
        <v/>
      </c>
      <c r="AB517" s="696" t="str">
        <f t="shared" si="236"/>
        <v/>
      </c>
      <c r="AC517" s="340"/>
      <c r="AD517" s="340"/>
      <c r="AE517" s="340"/>
      <c r="AF517" s="699" t="str">
        <f t="shared" si="246"/>
        <v/>
      </c>
      <c r="AG517" s="699" t="str">
        <f t="shared" si="235"/>
        <v/>
      </c>
      <c r="AH517" s="699" t="str">
        <f t="shared" si="247"/>
        <v/>
      </c>
      <c r="AI517" s="698" t="str">
        <f t="shared" si="237"/>
        <v/>
      </c>
      <c r="AJ517" s="698" t="str">
        <f t="shared" si="248"/>
        <v/>
      </c>
      <c r="AK517" s="699" t="str">
        <f t="shared" si="249"/>
        <v/>
      </c>
      <c r="AL517" s="699" t="str">
        <f t="shared" si="250"/>
        <v/>
      </c>
      <c r="AM517" s="699" t="str">
        <f t="shared" si="251"/>
        <v/>
      </c>
      <c r="AN517" s="698" t="str">
        <f t="shared" si="238"/>
        <v/>
      </c>
      <c r="AO517" s="698" t="str">
        <f t="shared" si="252"/>
        <v/>
      </c>
      <c r="AP517" s="699" t="str">
        <f t="shared" si="253"/>
        <v/>
      </c>
      <c r="AQ517" s="699" t="str">
        <f t="shared" si="254"/>
        <v/>
      </c>
      <c r="AR517" s="699" t="str">
        <f t="shared" si="255"/>
        <v/>
      </c>
      <c r="AS517" s="698" t="str">
        <f t="shared" si="239"/>
        <v/>
      </c>
      <c r="AT517" s="698" t="str">
        <f t="shared" si="267"/>
        <v/>
      </c>
      <c r="AU517" s="971"/>
      <c r="AV517" s="696"/>
      <c r="AW517" s="699" t="str">
        <f t="shared" si="268"/>
        <v/>
      </c>
      <c r="AX517" s="699" t="str">
        <f t="shared" si="269"/>
        <v/>
      </c>
      <c r="AY517" s="698" t="str">
        <f t="shared" si="270"/>
        <v/>
      </c>
      <c r="AZ517" s="698" t="str">
        <f t="shared" si="257"/>
        <v/>
      </c>
      <c r="BA517" s="971"/>
      <c r="BB517" s="699" t="str">
        <f t="shared" si="258"/>
        <v/>
      </c>
      <c r="BC517" s="699" t="str">
        <f t="shared" si="259"/>
        <v/>
      </c>
      <c r="BD517" s="699" t="str">
        <f t="shared" si="260"/>
        <v/>
      </c>
      <c r="BE517" s="698" t="str">
        <f t="shared" si="261"/>
        <v/>
      </c>
      <c r="BF517" s="698" t="str">
        <f t="shared" si="262"/>
        <v/>
      </c>
      <c r="BG517" s="971"/>
      <c r="BH517" s="971"/>
      <c r="BI517" s="971"/>
      <c r="BJ517" s="971"/>
      <c r="BK517" s="971"/>
      <c r="BL517" s="971"/>
      <c r="BM517" s="971"/>
      <c r="BN517" s="698"/>
      <c r="BO517" s="971"/>
      <c r="BP517" s="971"/>
      <c r="BQ517" s="971"/>
      <c r="BR517" s="971"/>
      <c r="BS517" s="971"/>
      <c r="BT517" s="971"/>
      <c r="BU517" s="971"/>
      <c r="BV517" s="971"/>
      <c r="BW517" s="971"/>
      <c r="BX517" s="971"/>
      <c r="BY517" s="971"/>
      <c r="BZ517" s="971"/>
    </row>
    <row r="518" spans="6:78" s="68" customFormat="1" x14ac:dyDescent="0.2">
      <c r="F518" s="340"/>
      <c r="G518" s="260"/>
      <c r="H518" s="261"/>
      <c r="I518" s="261"/>
      <c r="J518" s="260"/>
      <c r="K518" s="696">
        <f t="shared" si="256"/>
        <v>445</v>
      </c>
      <c r="L518" s="340"/>
      <c r="M518" s="340"/>
      <c r="N518" s="340"/>
      <c r="O518" s="699" t="str">
        <f t="shared" si="240"/>
        <v/>
      </c>
      <c r="P518" s="699" t="str">
        <f t="shared" si="241"/>
        <v/>
      </c>
      <c r="Q518" s="698" t="str">
        <f t="shared" si="266"/>
        <v/>
      </c>
      <c r="R518" s="698" t="str">
        <f t="shared" si="263"/>
        <v/>
      </c>
      <c r="S518" s="699" t="str">
        <f t="shared" si="242"/>
        <v/>
      </c>
      <c r="T518" s="699" t="str">
        <f t="shared" si="243"/>
        <v/>
      </c>
      <c r="U518" s="698" t="str">
        <f t="shared" si="271"/>
        <v/>
      </c>
      <c r="V518" s="698" t="str">
        <f t="shared" si="264"/>
        <v/>
      </c>
      <c r="W518" s="699" t="str">
        <f t="shared" si="244"/>
        <v/>
      </c>
      <c r="X518" s="699" t="str">
        <f t="shared" si="245"/>
        <v/>
      </c>
      <c r="Y518" s="698" t="str">
        <f t="shared" si="272"/>
        <v/>
      </c>
      <c r="Z518" s="698" t="str">
        <f t="shared" si="265"/>
        <v/>
      </c>
      <c r="AB518" s="696" t="str">
        <f t="shared" si="236"/>
        <v/>
      </c>
      <c r="AC518" s="340"/>
      <c r="AD518" s="340"/>
      <c r="AE518" s="340"/>
      <c r="AF518" s="699" t="str">
        <f t="shared" si="246"/>
        <v/>
      </c>
      <c r="AG518" s="699" t="str">
        <f t="shared" ref="AG518:AG581" si="273">IFERROR(AI517*$AC$73/12*365/360,"")</f>
        <v/>
      </c>
      <c r="AH518" s="699" t="str">
        <f t="shared" si="247"/>
        <v/>
      </c>
      <c r="AI518" s="698" t="str">
        <f t="shared" si="237"/>
        <v/>
      </c>
      <c r="AJ518" s="698" t="str">
        <f t="shared" si="248"/>
        <v/>
      </c>
      <c r="AK518" s="699" t="str">
        <f t="shared" si="249"/>
        <v/>
      </c>
      <c r="AL518" s="699" t="str">
        <f t="shared" si="250"/>
        <v/>
      </c>
      <c r="AM518" s="699" t="str">
        <f t="shared" si="251"/>
        <v/>
      </c>
      <c r="AN518" s="698" t="str">
        <f t="shared" si="238"/>
        <v/>
      </c>
      <c r="AO518" s="698" t="str">
        <f t="shared" si="252"/>
        <v/>
      </c>
      <c r="AP518" s="699" t="str">
        <f t="shared" si="253"/>
        <v/>
      </c>
      <c r="AQ518" s="699" t="str">
        <f t="shared" si="254"/>
        <v/>
      </c>
      <c r="AR518" s="699" t="str">
        <f t="shared" si="255"/>
        <v/>
      </c>
      <c r="AS518" s="698" t="str">
        <f t="shared" si="239"/>
        <v/>
      </c>
      <c r="AT518" s="698" t="str">
        <f t="shared" si="267"/>
        <v/>
      </c>
      <c r="AU518" s="971"/>
      <c r="AV518" s="696"/>
      <c r="AW518" s="699" t="str">
        <f t="shared" si="268"/>
        <v/>
      </c>
      <c r="AX518" s="699" t="str">
        <f t="shared" si="269"/>
        <v/>
      </c>
      <c r="AY518" s="698" t="str">
        <f t="shared" si="270"/>
        <v/>
      </c>
      <c r="AZ518" s="698" t="str">
        <f t="shared" si="257"/>
        <v/>
      </c>
      <c r="BA518" s="971"/>
      <c r="BB518" s="699" t="str">
        <f t="shared" si="258"/>
        <v/>
      </c>
      <c r="BC518" s="699" t="str">
        <f t="shared" si="259"/>
        <v/>
      </c>
      <c r="BD518" s="699" t="str">
        <f t="shared" si="260"/>
        <v/>
      </c>
      <c r="BE518" s="698" t="str">
        <f t="shared" si="261"/>
        <v/>
      </c>
      <c r="BF518" s="698" t="str">
        <f t="shared" si="262"/>
        <v/>
      </c>
      <c r="BG518" s="971"/>
      <c r="BH518" s="971"/>
      <c r="BI518" s="971"/>
      <c r="BJ518" s="971"/>
      <c r="BK518" s="971"/>
      <c r="BL518" s="971"/>
      <c r="BM518" s="971"/>
      <c r="BN518" s="698"/>
      <c r="BO518" s="971"/>
      <c r="BP518" s="971"/>
      <c r="BQ518" s="971"/>
      <c r="BR518" s="971"/>
      <c r="BS518" s="971"/>
      <c r="BT518" s="971"/>
      <c r="BU518" s="971"/>
      <c r="BV518" s="971"/>
      <c r="BW518" s="971"/>
      <c r="BX518" s="971"/>
      <c r="BY518" s="971"/>
      <c r="BZ518" s="971"/>
    </row>
    <row r="519" spans="6:78" s="68" customFormat="1" x14ac:dyDescent="0.2">
      <c r="F519" s="340"/>
      <c r="G519" s="260"/>
      <c r="H519" s="261"/>
      <c r="I519" s="261"/>
      <c r="J519" s="260"/>
      <c r="K519" s="696">
        <f t="shared" si="256"/>
        <v>446</v>
      </c>
      <c r="L519" s="340"/>
      <c r="M519" s="340"/>
      <c r="N519" s="340"/>
      <c r="O519" s="699" t="str">
        <f t="shared" si="240"/>
        <v/>
      </c>
      <c r="P519" s="699" t="str">
        <f t="shared" si="241"/>
        <v/>
      </c>
      <c r="Q519" s="698" t="str">
        <f t="shared" si="266"/>
        <v/>
      </c>
      <c r="R519" s="698" t="str">
        <f t="shared" si="263"/>
        <v/>
      </c>
      <c r="S519" s="699" t="str">
        <f t="shared" si="242"/>
        <v/>
      </c>
      <c r="T519" s="699" t="str">
        <f t="shared" si="243"/>
        <v/>
      </c>
      <c r="U519" s="698" t="str">
        <f t="shared" si="271"/>
        <v/>
      </c>
      <c r="V519" s="698" t="str">
        <f t="shared" si="264"/>
        <v/>
      </c>
      <c r="W519" s="699" t="str">
        <f t="shared" si="244"/>
        <v/>
      </c>
      <c r="X519" s="699" t="str">
        <f t="shared" si="245"/>
        <v/>
      </c>
      <c r="Y519" s="698" t="str">
        <f t="shared" si="272"/>
        <v/>
      </c>
      <c r="Z519" s="698" t="str">
        <f t="shared" si="265"/>
        <v/>
      </c>
      <c r="AB519" s="696" t="str">
        <f t="shared" si="236"/>
        <v/>
      </c>
      <c r="AC519" s="340"/>
      <c r="AD519" s="340"/>
      <c r="AE519" s="340"/>
      <c r="AF519" s="699" t="str">
        <f t="shared" si="246"/>
        <v/>
      </c>
      <c r="AG519" s="699" t="str">
        <f t="shared" si="273"/>
        <v/>
      </c>
      <c r="AH519" s="699" t="str">
        <f t="shared" si="247"/>
        <v/>
      </c>
      <c r="AI519" s="698" t="str">
        <f t="shared" si="237"/>
        <v/>
      </c>
      <c r="AJ519" s="698" t="str">
        <f t="shared" si="248"/>
        <v/>
      </c>
      <c r="AK519" s="699" t="str">
        <f t="shared" si="249"/>
        <v/>
      </c>
      <c r="AL519" s="699" t="str">
        <f t="shared" si="250"/>
        <v/>
      </c>
      <c r="AM519" s="699" t="str">
        <f t="shared" si="251"/>
        <v/>
      </c>
      <c r="AN519" s="698" t="str">
        <f t="shared" si="238"/>
        <v/>
      </c>
      <c r="AO519" s="698" t="str">
        <f t="shared" si="252"/>
        <v/>
      </c>
      <c r="AP519" s="699" t="str">
        <f t="shared" si="253"/>
        <v/>
      </c>
      <c r="AQ519" s="699" t="str">
        <f t="shared" si="254"/>
        <v/>
      </c>
      <c r="AR519" s="699" t="str">
        <f t="shared" si="255"/>
        <v/>
      </c>
      <c r="AS519" s="698" t="str">
        <f t="shared" si="239"/>
        <v/>
      </c>
      <c r="AT519" s="698" t="str">
        <f t="shared" si="267"/>
        <v/>
      </c>
      <c r="AU519" s="971"/>
      <c r="AV519" s="696"/>
      <c r="AW519" s="699" t="str">
        <f t="shared" si="268"/>
        <v/>
      </c>
      <c r="AX519" s="699" t="str">
        <f t="shared" si="269"/>
        <v/>
      </c>
      <c r="AY519" s="698" t="str">
        <f t="shared" si="270"/>
        <v/>
      </c>
      <c r="AZ519" s="698" t="str">
        <f t="shared" si="257"/>
        <v/>
      </c>
      <c r="BA519" s="971"/>
      <c r="BB519" s="699" t="str">
        <f t="shared" si="258"/>
        <v/>
      </c>
      <c r="BC519" s="699" t="str">
        <f t="shared" si="259"/>
        <v/>
      </c>
      <c r="BD519" s="699" t="str">
        <f t="shared" si="260"/>
        <v/>
      </c>
      <c r="BE519" s="698" t="str">
        <f t="shared" si="261"/>
        <v/>
      </c>
      <c r="BF519" s="698" t="str">
        <f t="shared" si="262"/>
        <v/>
      </c>
      <c r="BG519" s="971"/>
      <c r="BH519" s="971"/>
      <c r="BI519" s="971"/>
      <c r="BJ519" s="971"/>
      <c r="BK519" s="971"/>
      <c r="BL519" s="971"/>
      <c r="BM519" s="971"/>
      <c r="BN519" s="698"/>
      <c r="BO519" s="971"/>
      <c r="BP519" s="971"/>
      <c r="BQ519" s="971"/>
      <c r="BR519" s="971"/>
      <c r="BS519" s="971"/>
      <c r="BT519" s="971"/>
      <c r="BU519" s="971"/>
      <c r="BV519" s="971"/>
      <c r="BW519" s="971"/>
      <c r="BX519" s="971"/>
      <c r="BY519" s="971"/>
      <c r="BZ519" s="971"/>
    </row>
    <row r="520" spans="6:78" s="68" customFormat="1" x14ac:dyDescent="0.2">
      <c r="F520" s="340"/>
      <c r="G520" s="260"/>
      <c r="H520" s="261"/>
      <c r="I520" s="261"/>
      <c r="J520" s="260"/>
      <c r="K520" s="696">
        <f t="shared" si="256"/>
        <v>447</v>
      </c>
      <c r="L520" s="340"/>
      <c r="M520" s="340"/>
      <c r="N520" s="340"/>
      <c r="O520" s="699" t="str">
        <f t="shared" si="240"/>
        <v/>
      </c>
      <c r="P520" s="699" t="str">
        <f t="shared" si="241"/>
        <v/>
      </c>
      <c r="Q520" s="698" t="str">
        <f t="shared" si="266"/>
        <v/>
      </c>
      <c r="R520" s="698" t="str">
        <f t="shared" si="263"/>
        <v/>
      </c>
      <c r="S520" s="699" t="str">
        <f t="shared" si="242"/>
        <v/>
      </c>
      <c r="T520" s="699" t="str">
        <f t="shared" si="243"/>
        <v/>
      </c>
      <c r="U520" s="698" t="str">
        <f t="shared" si="271"/>
        <v/>
      </c>
      <c r="V520" s="698" t="str">
        <f t="shared" si="264"/>
        <v/>
      </c>
      <c r="W520" s="699" t="str">
        <f t="shared" si="244"/>
        <v/>
      </c>
      <c r="X520" s="699" t="str">
        <f t="shared" si="245"/>
        <v/>
      </c>
      <c r="Y520" s="698" t="str">
        <f t="shared" si="272"/>
        <v/>
      </c>
      <c r="Z520" s="698" t="str">
        <f t="shared" si="265"/>
        <v/>
      </c>
      <c r="AB520" s="696" t="str">
        <f t="shared" si="236"/>
        <v/>
      </c>
      <c r="AC520" s="340"/>
      <c r="AD520" s="340"/>
      <c r="AE520" s="340"/>
      <c r="AF520" s="699" t="str">
        <f t="shared" si="246"/>
        <v/>
      </c>
      <c r="AG520" s="699" t="str">
        <f t="shared" si="273"/>
        <v/>
      </c>
      <c r="AH520" s="699" t="str">
        <f t="shared" si="247"/>
        <v/>
      </c>
      <c r="AI520" s="698" t="str">
        <f t="shared" si="237"/>
        <v/>
      </c>
      <c r="AJ520" s="698" t="str">
        <f t="shared" si="248"/>
        <v/>
      </c>
      <c r="AK520" s="699" t="str">
        <f t="shared" si="249"/>
        <v/>
      </c>
      <c r="AL520" s="699" t="str">
        <f t="shared" si="250"/>
        <v/>
      </c>
      <c r="AM520" s="699" t="str">
        <f t="shared" si="251"/>
        <v/>
      </c>
      <c r="AN520" s="698" t="str">
        <f t="shared" si="238"/>
        <v/>
      </c>
      <c r="AO520" s="698" t="str">
        <f t="shared" si="252"/>
        <v/>
      </c>
      <c r="AP520" s="699" t="str">
        <f t="shared" si="253"/>
        <v/>
      </c>
      <c r="AQ520" s="699" t="str">
        <f t="shared" si="254"/>
        <v/>
      </c>
      <c r="AR520" s="699" t="str">
        <f t="shared" si="255"/>
        <v/>
      </c>
      <c r="AS520" s="698" t="str">
        <f t="shared" si="239"/>
        <v/>
      </c>
      <c r="AT520" s="698" t="str">
        <f t="shared" si="267"/>
        <v/>
      </c>
      <c r="AU520" s="971"/>
      <c r="AV520" s="696"/>
      <c r="AW520" s="699" t="str">
        <f t="shared" si="268"/>
        <v/>
      </c>
      <c r="AX520" s="699" t="str">
        <f t="shared" si="269"/>
        <v/>
      </c>
      <c r="AY520" s="698" t="str">
        <f t="shared" si="270"/>
        <v/>
      </c>
      <c r="AZ520" s="698" t="str">
        <f t="shared" si="257"/>
        <v/>
      </c>
      <c r="BA520" s="971"/>
      <c r="BB520" s="699" t="str">
        <f t="shared" si="258"/>
        <v/>
      </c>
      <c r="BC520" s="699" t="str">
        <f t="shared" si="259"/>
        <v/>
      </c>
      <c r="BD520" s="699" t="str">
        <f t="shared" si="260"/>
        <v/>
      </c>
      <c r="BE520" s="698" t="str">
        <f t="shared" si="261"/>
        <v/>
      </c>
      <c r="BF520" s="698" t="str">
        <f t="shared" si="262"/>
        <v/>
      </c>
      <c r="BG520" s="971"/>
      <c r="BH520" s="971"/>
      <c r="BI520" s="971"/>
      <c r="BJ520" s="971"/>
      <c r="BK520" s="971"/>
      <c r="BL520" s="971"/>
      <c r="BM520" s="971"/>
      <c r="BN520" s="698"/>
      <c r="BO520" s="971"/>
      <c r="BP520" s="971"/>
      <c r="BQ520" s="971"/>
      <c r="BR520" s="971"/>
      <c r="BS520" s="971"/>
      <c r="BT520" s="971"/>
      <c r="BU520" s="971"/>
      <c r="BV520" s="971"/>
      <c r="BW520" s="971"/>
      <c r="BX520" s="971"/>
      <c r="BY520" s="971"/>
      <c r="BZ520" s="971"/>
    </row>
    <row r="521" spans="6:78" s="68" customFormat="1" x14ac:dyDescent="0.2">
      <c r="F521" s="340"/>
      <c r="G521" s="260"/>
      <c r="H521" s="261"/>
      <c r="I521" s="261"/>
      <c r="J521" s="260"/>
      <c r="K521" s="696">
        <f t="shared" si="256"/>
        <v>448</v>
      </c>
      <c r="L521" s="340"/>
      <c r="M521" s="340"/>
      <c r="N521" s="340"/>
      <c r="O521" s="699" t="str">
        <f t="shared" si="240"/>
        <v/>
      </c>
      <c r="P521" s="699" t="str">
        <f t="shared" si="241"/>
        <v/>
      </c>
      <c r="Q521" s="698" t="str">
        <f t="shared" si="266"/>
        <v/>
      </c>
      <c r="R521" s="698" t="str">
        <f t="shared" si="263"/>
        <v/>
      </c>
      <c r="S521" s="699" t="str">
        <f t="shared" si="242"/>
        <v/>
      </c>
      <c r="T521" s="699" t="str">
        <f t="shared" si="243"/>
        <v/>
      </c>
      <c r="U521" s="698" t="str">
        <f t="shared" si="271"/>
        <v/>
      </c>
      <c r="V521" s="698" t="str">
        <f t="shared" si="264"/>
        <v/>
      </c>
      <c r="W521" s="699" t="str">
        <f t="shared" si="244"/>
        <v/>
      </c>
      <c r="X521" s="699" t="str">
        <f t="shared" si="245"/>
        <v/>
      </c>
      <c r="Y521" s="698" t="str">
        <f t="shared" si="272"/>
        <v/>
      </c>
      <c r="Z521" s="698" t="str">
        <f t="shared" si="265"/>
        <v/>
      </c>
      <c r="AB521" s="696" t="str">
        <f t="shared" ref="AB521:AB584" si="274">IF($K521&lt;=$B$13+$C$78,$K521,"")</f>
        <v/>
      </c>
      <c r="AC521" s="340"/>
      <c r="AD521" s="340"/>
      <c r="AE521" s="340"/>
      <c r="AF521" s="699" t="str">
        <f t="shared" si="246"/>
        <v/>
      </c>
      <c r="AG521" s="699" t="str">
        <f t="shared" si="273"/>
        <v/>
      </c>
      <c r="AH521" s="699" t="str">
        <f t="shared" si="247"/>
        <v/>
      </c>
      <c r="AI521" s="698" t="str">
        <f t="shared" ref="AI521:AI584" si="275">IFERROR(IF(ISNUMBER(AI520),AI520,)+IF($K521=$C$78,$G$62*$C$81,)+IF($K521=$C$79,$G$62*(1-$C$81),)-AF521,"")</f>
        <v/>
      </c>
      <c r="AJ521" s="698" t="str">
        <f t="shared" si="248"/>
        <v/>
      </c>
      <c r="AK521" s="699" t="str">
        <f t="shared" si="249"/>
        <v/>
      </c>
      <c r="AL521" s="699" t="str">
        <f t="shared" si="250"/>
        <v/>
      </c>
      <c r="AM521" s="699" t="str">
        <f t="shared" si="251"/>
        <v/>
      </c>
      <c r="AN521" s="698" t="str">
        <f t="shared" ref="AN521:AN584" si="276">IFERROR(IF(ISNUMBER(AN520),AN520,)+IF($K521=$C$78,$G$62*$C$81,)+IF($K521=$C$79,$G$62*(1-$C$81),)-AK521,"")</f>
        <v/>
      </c>
      <c r="AO521" s="698" t="str">
        <f t="shared" si="252"/>
        <v/>
      </c>
      <c r="AP521" s="699" t="str">
        <f t="shared" si="253"/>
        <v/>
      </c>
      <c r="AQ521" s="699" t="str">
        <f t="shared" si="254"/>
        <v/>
      </c>
      <c r="AR521" s="699" t="str">
        <f t="shared" si="255"/>
        <v/>
      </c>
      <c r="AS521" s="698" t="str">
        <f t="shared" ref="AS521:AS584" si="277">IFERROR(IF(ISNUMBER(AS520),AS520,)+IF($K521=$C$78,$G$62*$C$81,)+IF($K521=$C$79,$G$62*(1-$C$81),)-AP521,"")</f>
        <v/>
      </c>
      <c r="AT521" s="698" t="str">
        <f t="shared" si="267"/>
        <v/>
      </c>
      <c r="AU521" s="971"/>
      <c r="AV521" s="696"/>
      <c r="AW521" s="699" t="str">
        <f t="shared" si="268"/>
        <v/>
      </c>
      <c r="AX521" s="699" t="str">
        <f t="shared" si="269"/>
        <v/>
      </c>
      <c r="AY521" s="698" t="str">
        <f t="shared" si="270"/>
        <v/>
      </c>
      <c r="AZ521" s="698" t="str">
        <f t="shared" si="257"/>
        <v/>
      </c>
      <c r="BA521" s="971"/>
      <c r="BB521" s="699" t="str">
        <f t="shared" si="258"/>
        <v/>
      </c>
      <c r="BC521" s="699" t="str">
        <f t="shared" si="259"/>
        <v/>
      </c>
      <c r="BD521" s="699" t="str">
        <f t="shared" si="260"/>
        <v/>
      </c>
      <c r="BE521" s="698" t="str">
        <f t="shared" si="261"/>
        <v/>
      </c>
      <c r="BF521" s="698" t="str">
        <f t="shared" si="262"/>
        <v/>
      </c>
      <c r="BG521" s="971"/>
      <c r="BH521" s="971"/>
      <c r="BI521" s="971"/>
      <c r="BJ521" s="971"/>
      <c r="BK521" s="971"/>
      <c r="BL521" s="971"/>
      <c r="BM521" s="971"/>
      <c r="BN521" s="698"/>
      <c r="BO521" s="971"/>
      <c r="BP521" s="971"/>
      <c r="BQ521" s="971"/>
      <c r="BR521" s="971"/>
      <c r="BS521" s="971"/>
      <c r="BT521" s="971"/>
      <c r="BU521" s="971"/>
      <c r="BV521" s="971"/>
      <c r="BW521" s="971"/>
      <c r="BX521" s="971"/>
      <c r="BY521" s="971"/>
      <c r="BZ521" s="971"/>
    </row>
    <row r="522" spans="6:78" s="68" customFormat="1" x14ac:dyDescent="0.2">
      <c r="F522" s="340"/>
      <c r="G522" s="260"/>
      <c r="H522" s="261"/>
      <c r="I522" s="261"/>
      <c r="J522" s="260"/>
      <c r="K522" s="696">
        <f t="shared" si="256"/>
        <v>449</v>
      </c>
      <c r="L522" s="340"/>
      <c r="M522" s="340"/>
      <c r="N522" s="340"/>
      <c r="O522" s="699" t="str">
        <f t="shared" ref="O522:O585" si="278">IFERROR(IF(Q521&gt;1,PPMT($L$73*365/360/12,$K522,$B$13,-$Q$73),""),"")</f>
        <v/>
      </c>
      <c r="P522" s="699" t="str">
        <f t="shared" ref="P522:P585" si="279">IFERROR(IF(Q521&gt;1,IPMT($L$73*365/360/12,$K522,$B$13,-$Q$73),""),"")</f>
        <v/>
      </c>
      <c r="Q522" s="698" t="str">
        <f t="shared" si="266"/>
        <v/>
      </c>
      <c r="R522" s="698" t="str">
        <f t="shared" si="263"/>
        <v/>
      </c>
      <c r="S522" s="699" t="str">
        <f t="shared" ref="S522:S585" si="280">IFERROR(IF(U521&gt;1,PPMT($M$73*365/360/12,$K522,$B$13,-$Q$73),""),"")</f>
        <v/>
      </c>
      <c r="T522" s="699" t="str">
        <f t="shared" ref="T522:T585" si="281">IFERROR(IF(U521&gt;1,IPMT($M$73*365/360/12,$K522,$B$13,-$Q$73),""),"")</f>
        <v/>
      </c>
      <c r="U522" s="698" t="str">
        <f t="shared" si="271"/>
        <v/>
      </c>
      <c r="V522" s="698" t="str">
        <f t="shared" si="264"/>
        <v/>
      </c>
      <c r="W522" s="699" t="str">
        <f t="shared" ref="W522:W585" si="282">IFERROR(IF(Y521&gt;1,PPMT($N$73*365/360/12,$K522,$B$13,-$Q$73),""),"")</f>
        <v/>
      </c>
      <c r="X522" s="699" t="str">
        <f t="shared" ref="X522:X585" si="283">IFERROR(IF(Y521&gt;1,IPMT($N$73*365/360/12,$K522,$B$13,-$Q$73),""),"")</f>
        <v/>
      </c>
      <c r="Y522" s="698" t="str">
        <f t="shared" si="272"/>
        <v/>
      </c>
      <c r="Z522" s="698" t="str">
        <f t="shared" si="265"/>
        <v/>
      </c>
      <c r="AB522" s="696" t="str">
        <f t="shared" si="274"/>
        <v/>
      </c>
      <c r="AC522" s="340"/>
      <c r="AD522" s="340"/>
      <c r="AE522" s="340"/>
      <c r="AF522" s="699" t="str">
        <f t="shared" ref="AF522:AF585" si="284">IFERROR(IF($AB522&lt;=24,,IF(AI521&gt;1,PPMT($AC$73*365/360/12,$K522-$C$79-24,$B$13-24,-$Q$73),"")),"")</f>
        <v/>
      </c>
      <c r="AG522" s="699" t="str">
        <f t="shared" si="273"/>
        <v/>
      </c>
      <c r="AH522" s="699" t="str">
        <f t="shared" ref="AH522:AH585" si="285">IF(ISNUMBER($AB522),IF($AB522&lt;=$C$78,$B$9*$F$13,IF($AB522&lt;=$C$79,$B$9*(1-$C$81)*$F$13,))*365/360/12,"")</f>
        <v/>
      </c>
      <c r="AI522" s="698" t="str">
        <f t="shared" si="275"/>
        <v/>
      </c>
      <c r="AJ522" s="698" t="str">
        <f t="shared" ref="AJ522:AJ585" si="286">IFERROR((AF522+AG522+AH522)*(1+$B$60)+$G$40+IF(MOD($K522-1,3)=0,$G$42,)+IF($B$36="havi",$B$34,)+IF($B$36="negyedéves",IF(MOD($K522-1,3)=0,$B$34,),)+IF($B$36="féléves",IF(MOD($K522-1,6)=0,$B$34,),)+IF($B$36="éves",IF(MOD($K522-1,12)=0,$B$34,),)+IF($B$68="havi",$B$66,)+IF($B$68="negyedéves",IF(MOD($K522-1,3)=0,$B$66,),)+IF($B$68="féléves",IF(MOD($K522-1,6)=0,$B$66,),)+IF($B$68="éves",IF(MOD($K522-1,12)=0,$B$66,),)+IF($K522=$C$78,$G$62*$C$81+$G$46/2,)+IF($K522=$C$79,$G$62*(1-$C$81)+$G$46/2,),"")</f>
        <v/>
      </c>
      <c r="AK522" s="699" t="str">
        <f t="shared" ref="AK522:AK585" si="287">IFERROR(IF($AB522&lt;=24,,IF(AN521&gt;1,PPMT($AD$73*365/360/12,$K522-$C$79-24,$B$13-24,-$Q$73),"")),"")</f>
        <v/>
      </c>
      <c r="AL522" s="699" t="str">
        <f t="shared" ref="AL522:AL585" si="288">IFERROR(AN521*$AD$73/12*365/360,"")</f>
        <v/>
      </c>
      <c r="AM522" s="699" t="str">
        <f t="shared" ref="AM522:AM585" si="289">IF(ISNUMBER($AB522),IF($AB522&lt;=$C$78,$B$9*$G$13,IF($AB522&lt;=$C$79,$B$9*(1-$C$81)*$G$13,))*365/360/12,"")</f>
        <v/>
      </c>
      <c r="AN522" s="698" t="str">
        <f t="shared" si="276"/>
        <v/>
      </c>
      <c r="AO522" s="698" t="str">
        <f t="shared" ref="AO522:AO585" si="290">IFERROR((AK522+AL522+AM522)*(1+$B$60)+$G$40+IF(MOD($K522-1,60)=0,$G$42,)+IF($B$36="havi",$B$34,)+IF($B$36="negyedéves",IF(MOD($K522-1,3)=0,$B$34,),)+IF($B$36="féléves",IF(MOD($K522-1,6)=0,$B$34,),)+IF($B$36="éves",IF(MOD($K522-1,12)=0,$B$34,),)+IF($B$68="havi",$B$66,)+IF($B$68="negyedéves",IF(MOD($K522-1,3)=0,$B$66,),)+IF($B$68="féléves",IF(MOD($K522-1,6)=0,$B$66,),)+IF($B$68="éves",IF(MOD($K522-1,12)=0,$B$66,),)-IF($K522=$C$78,$G$62*$C$81+$G$46/2,)-IF($K522=$C$79,$G$62*(1-$C$81)+$G$46/2,),"")</f>
        <v/>
      </c>
      <c r="AP522" s="699" t="str">
        <f t="shared" ref="AP522:AP585" si="291">IFERROR(IF($AB522&lt;=24,,IF(AS521&gt;1,PPMT($AE$73*365/360/12,$K522-$C$79-24,$B$13-24,-$Q$73),"")),"")</f>
        <v/>
      </c>
      <c r="AQ522" s="699" t="str">
        <f t="shared" ref="AQ522:AQ585" si="292">IFERROR(AS521*$AE$73/12*365/360,"")</f>
        <v/>
      </c>
      <c r="AR522" s="699" t="str">
        <f t="shared" ref="AR522:AR585" si="293">IF(ISNUMBER($AB522),IF($AB522&lt;=$C$78,$B$9*$H$13,IF($AB522&lt;=$C$79,$B$9*(1-$C$81)*$H$13,))*365/360/12,"")</f>
        <v/>
      </c>
      <c r="AS522" s="698" t="str">
        <f t="shared" si="277"/>
        <v/>
      </c>
      <c r="AT522" s="698" t="str">
        <f t="shared" si="267"/>
        <v/>
      </c>
      <c r="AU522" s="971"/>
      <c r="AV522" s="696"/>
      <c r="AW522" s="699" t="str">
        <f t="shared" si="268"/>
        <v/>
      </c>
      <c r="AX522" s="699" t="str">
        <f t="shared" si="269"/>
        <v/>
      </c>
      <c r="AY522" s="698" t="str">
        <f t="shared" si="270"/>
        <v/>
      </c>
      <c r="AZ522" s="698" t="str">
        <f t="shared" si="257"/>
        <v/>
      </c>
      <c r="BA522" s="971"/>
      <c r="BB522" s="699" t="str">
        <f t="shared" si="258"/>
        <v/>
      </c>
      <c r="BC522" s="699" t="str">
        <f t="shared" si="259"/>
        <v/>
      </c>
      <c r="BD522" s="699" t="str">
        <f t="shared" si="260"/>
        <v/>
      </c>
      <c r="BE522" s="698" t="str">
        <f t="shared" si="261"/>
        <v/>
      </c>
      <c r="BF522" s="698" t="str">
        <f t="shared" si="262"/>
        <v/>
      </c>
      <c r="BG522" s="971"/>
      <c r="BH522" s="971"/>
      <c r="BI522" s="971"/>
      <c r="BJ522" s="971"/>
      <c r="BK522" s="971"/>
      <c r="BL522" s="971"/>
      <c r="BM522" s="971"/>
      <c r="BN522" s="698"/>
      <c r="BO522" s="971"/>
      <c r="BP522" s="971"/>
      <c r="BQ522" s="971"/>
      <c r="BR522" s="971"/>
      <c r="BS522" s="971"/>
      <c r="BT522" s="971"/>
      <c r="BU522" s="971"/>
      <c r="BV522" s="971"/>
      <c r="BW522" s="971"/>
      <c r="BX522" s="971"/>
      <c r="BY522" s="971"/>
      <c r="BZ522" s="971"/>
    </row>
    <row r="523" spans="6:78" s="68" customFormat="1" x14ac:dyDescent="0.2">
      <c r="F523" s="340"/>
      <c r="G523" s="260"/>
      <c r="H523" s="261"/>
      <c r="I523" s="261"/>
      <c r="J523" s="260"/>
      <c r="K523" s="696">
        <f t="shared" ref="K523:K586" si="294">K522+1</f>
        <v>450</v>
      </c>
      <c r="L523" s="340"/>
      <c r="M523" s="340"/>
      <c r="N523" s="340"/>
      <c r="O523" s="699" t="str">
        <f t="shared" si="278"/>
        <v/>
      </c>
      <c r="P523" s="699" t="str">
        <f t="shared" si="279"/>
        <v/>
      </c>
      <c r="Q523" s="698" t="str">
        <f t="shared" si="266"/>
        <v/>
      </c>
      <c r="R523" s="698" t="str">
        <f t="shared" si="263"/>
        <v/>
      </c>
      <c r="S523" s="699" t="str">
        <f t="shared" si="280"/>
        <v/>
      </c>
      <c r="T523" s="699" t="str">
        <f t="shared" si="281"/>
        <v/>
      </c>
      <c r="U523" s="698" t="str">
        <f t="shared" si="271"/>
        <v/>
      </c>
      <c r="V523" s="698" t="str">
        <f t="shared" si="264"/>
        <v/>
      </c>
      <c r="W523" s="699" t="str">
        <f t="shared" si="282"/>
        <v/>
      </c>
      <c r="X523" s="699" t="str">
        <f t="shared" si="283"/>
        <v/>
      </c>
      <c r="Y523" s="698" t="str">
        <f t="shared" si="272"/>
        <v/>
      </c>
      <c r="Z523" s="698" t="str">
        <f t="shared" si="265"/>
        <v/>
      </c>
      <c r="AB523" s="696" t="str">
        <f t="shared" si="274"/>
        <v/>
      </c>
      <c r="AC523" s="340"/>
      <c r="AD523" s="340"/>
      <c r="AE523" s="340"/>
      <c r="AF523" s="699" t="str">
        <f t="shared" si="284"/>
        <v/>
      </c>
      <c r="AG523" s="699" t="str">
        <f t="shared" si="273"/>
        <v/>
      </c>
      <c r="AH523" s="699" t="str">
        <f t="shared" si="285"/>
        <v/>
      </c>
      <c r="AI523" s="698" t="str">
        <f t="shared" si="275"/>
        <v/>
      </c>
      <c r="AJ523" s="698" t="str">
        <f t="shared" si="286"/>
        <v/>
      </c>
      <c r="AK523" s="699" t="str">
        <f t="shared" si="287"/>
        <v/>
      </c>
      <c r="AL523" s="699" t="str">
        <f t="shared" si="288"/>
        <v/>
      </c>
      <c r="AM523" s="699" t="str">
        <f t="shared" si="289"/>
        <v/>
      </c>
      <c r="AN523" s="698" t="str">
        <f t="shared" si="276"/>
        <v/>
      </c>
      <c r="AO523" s="698" t="str">
        <f t="shared" si="290"/>
        <v/>
      </c>
      <c r="AP523" s="699" t="str">
        <f t="shared" si="291"/>
        <v/>
      </c>
      <c r="AQ523" s="699" t="str">
        <f t="shared" si="292"/>
        <v/>
      </c>
      <c r="AR523" s="699" t="str">
        <f t="shared" si="293"/>
        <v/>
      </c>
      <c r="AS523" s="698" t="str">
        <f t="shared" si="277"/>
        <v/>
      </c>
      <c r="AT523" s="698" t="str">
        <f t="shared" si="267"/>
        <v/>
      </c>
      <c r="AU523" s="971"/>
      <c r="AV523" s="696"/>
      <c r="AW523" s="699" t="str">
        <f t="shared" si="268"/>
        <v/>
      </c>
      <c r="AX523" s="699" t="str">
        <f t="shared" si="269"/>
        <v/>
      </c>
      <c r="AY523" s="698" t="str">
        <f t="shared" si="270"/>
        <v/>
      </c>
      <c r="AZ523" s="698" t="str">
        <f t="shared" ref="AZ523:AZ586" si="295">IFERROR((AW523+AX523)*(1+$B$60)+$G$40+IF(MOD($K523-1,3)=0,$G$42,)+IF($B$36="havi",$B$34,)+IF($B$36="negyedéves",IF(MOD($K523-1,3)=0,$B$34,),)+IF($B$36="féléves",IF(MOD($K523-1,6)=0,$B$34,),)+IF($B$36="éves",IF(MOD($K523-1,12)=0,$B$34,),)+IF($B$68="havi",$B$66,)+IF($B$68="negyedéves",IF(MOD($K523-1,3)=0,$B$66,),)+IF($B$68="féléves",IF(MOD($K523-1,6)=0,$B$66,),)+IF($B$68="éves",IF(MOD($K523-1,12)=0,$B$66,),),"")</f>
        <v/>
      </c>
      <c r="BA523" s="971"/>
      <c r="BB523" s="699" t="str">
        <f t="shared" ref="BB523:BB586" si="296">IFERROR(IF($AB523&lt;=24,,IF(BE522&gt;1,PPMT($BB$71*365/360/12,$K523-$C$79-24,$B$13-24,-$BE$73),"")),"")</f>
        <v/>
      </c>
      <c r="BC523" s="699" t="str">
        <f t="shared" ref="BC523:BC586" si="297">IFERROR(BE522*$BB$71/12*365/360,"")</f>
        <v/>
      </c>
      <c r="BD523" s="699" t="str">
        <f t="shared" ref="BD523:BD586" si="298">IF(ISNUMBER($AB523),IF($AB523&lt;=$C$78,$B$9*$F$13,IF($AB523&lt;=$C$79,$B$9*(1-$C$81)*$F$13,))*365/360/12,"")</f>
        <v/>
      </c>
      <c r="BE523" s="698" t="str">
        <f t="shared" ref="BE523:BE586" si="299">IFERROR(IF(ISNUMBER(BE522),BE522,)+IF($K523=$C$78,$G$62*$C$81,)+IF($K523=$C$79,$G$62*(1-$C$81),)-BB523,"")</f>
        <v/>
      </c>
      <c r="BF523" s="698" t="str">
        <f t="shared" ref="BF523:BF586" si="300">IFERROR((BB523+BC523+BD523)*(1+$B$60)+$G$40+IF(MOD($K523-1,3)=0,$G$42,)+IF($B$36="havi",$B$34,)+IF($B$36="negyedéves",IF(MOD($K523-1,3)=0,$B$34,),)+IF($B$36="féléves",IF(MOD($K523-1,6)=0,$B$34,),)+IF($B$36="éves",IF(MOD($K523-1,12)=0,$B$34,),)+IF($B$68="havi",$B$66,)+IF($B$68="negyedéves",IF(MOD($K523-1,3)=0,$B$66,),)+IF($B$68="féléves",IF(MOD($K523-1,6)=0,$B$66,),)+IF($B$68="éves",IF(MOD($K523-1,12)=0,$B$66,),)+IF($K523=$C$78,$G$62*$C$81+$G$46/2,)+IF($K523=$C$79,$G$62*(1-$C$81)+$G$46/2,),"")</f>
        <v/>
      </c>
      <c r="BG523" s="971"/>
      <c r="BH523" s="971"/>
      <c r="BI523" s="971"/>
      <c r="BJ523" s="971"/>
      <c r="BK523" s="971"/>
      <c r="BL523" s="971"/>
      <c r="BM523" s="971"/>
      <c r="BN523" s="698"/>
      <c r="BO523" s="971"/>
      <c r="BP523" s="971"/>
      <c r="BQ523" s="971"/>
      <c r="BR523" s="971"/>
      <c r="BS523" s="971"/>
      <c r="BT523" s="971"/>
      <c r="BU523" s="971"/>
      <c r="BV523" s="971"/>
      <c r="BW523" s="971"/>
      <c r="BX523" s="971"/>
      <c r="BY523" s="971"/>
      <c r="BZ523" s="971"/>
    </row>
    <row r="524" spans="6:78" s="68" customFormat="1" x14ac:dyDescent="0.2">
      <c r="F524" s="340"/>
      <c r="G524" s="260"/>
      <c r="H524" s="261"/>
      <c r="I524" s="261"/>
      <c r="J524" s="260"/>
      <c r="K524" s="696">
        <f t="shared" si="294"/>
        <v>451</v>
      </c>
      <c r="L524" s="340"/>
      <c r="M524" s="340"/>
      <c r="N524" s="340"/>
      <c r="O524" s="699" t="str">
        <f t="shared" si="278"/>
        <v/>
      </c>
      <c r="P524" s="699" t="str">
        <f t="shared" si="279"/>
        <v/>
      </c>
      <c r="Q524" s="698" t="str">
        <f t="shared" si="266"/>
        <v/>
      </c>
      <c r="R524" s="698" t="str">
        <f t="shared" ref="R524:R587" si="301">IFERROR((O524+P524)*(1+$B$60)+$G$40+IF(MOD($K524-1,3)=0,$G$42,)+IF($B$36="havi",$B$34,)+IF($B$36="negyedéves",IF(MOD($K524-1,3)=0,$B$34,),)+IF($B$36="féléves",IF(MOD($K524-1,6)=0,$B$34,),)+IF($B$36="éves",IF(MOD($K524-1,12)=0,$B$34,),)+IF($B$68="havi",$B$66,)+IF($B$68="negyedéves",IF(MOD($K524-1,3)=0,$B$66,),)+IF($B$68="féléves",IF(MOD($K524-1,6)=0,$B$66,),)+IF($B$68="éves",IF(MOD($K524-1,12)=0,$B$66,),),"")</f>
        <v/>
      </c>
      <c r="S524" s="699" t="str">
        <f t="shared" si="280"/>
        <v/>
      </c>
      <c r="T524" s="699" t="str">
        <f t="shared" si="281"/>
        <v/>
      </c>
      <c r="U524" s="698" t="str">
        <f t="shared" si="271"/>
        <v/>
      </c>
      <c r="V524" s="698" t="str">
        <f t="shared" ref="V524:V587" si="302">IFERROR((S524+T524)*(1+$B$60)+$G$40+IF(MOD($K524-1,60)=0,$G$42,)+IF($B$36="havi",$B$34,)+IF($B$36="negyedéves",IF(MOD($K524-1,3)=0,$B$34,),)+IF($B$36="féléves",IF(MOD($K524-1,6)=0,$B$34,),)+IF($B$36="éves",IF(MOD($K524-1,12)=0,$B$34,),)+IF($B$68="havi",$B$66,)+IF($B$68="negyedéves",IF(MOD($K524-1,3)=0,$B$66,),)+IF($B$68="féléves",IF(MOD($K524-1,6)=0,$B$66,),)+IF($B$68="éves",IF(MOD($K524-1,12)=0,$B$66,),),"")</f>
        <v/>
      </c>
      <c r="W524" s="699" t="str">
        <f t="shared" si="282"/>
        <v/>
      </c>
      <c r="X524" s="699" t="str">
        <f t="shared" si="283"/>
        <v/>
      </c>
      <c r="Y524" s="698" t="str">
        <f t="shared" si="272"/>
        <v/>
      </c>
      <c r="Z524" s="698" t="str">
        <f t="shared" ref="Z524:Z587" si="303">IFERROR((W524+X524)*(1+$B$60)+$G$40+IF(MOD($K524-1,120)=0,$G$42,)+IF($B$36="havi",$B$34,)+IF($B$36="negyedéves",IF(MOD($K524-1,3)=0,$B$34,),)+IF($B$36="féléves",IF(MOD($K524-1,6)=0,$B$34,),)+IF($B$36="éves",IF(MOD($K524-1,12)=0,$B$34,),)+IF($B$68="havi",$B$66,)+IF($B$68="negyedéves",IF(MOD($K524-1,3)=0,$B$66,),)+IF($B$68="féléves",IF(MOD($K524-1,6)=0,$B$66,),)+IF($B$68="éves",IF(MOD($K524-1,12)=0,$B$66,),),"")</f>
        <v/>
      </c>
      <c r="AB524" s="696" t="str">
        <f t="shared" si="274"/>
        <v/>
      </c>
      <c r="AC524" s="340"/>
      <c r="AD524" s="340"/>
      <c r="AE524" s="340"/>
      <c r="AF524" s="699" t="str">
        <f t="shared" si="284"/>
        <v/>
      </c>
      <c r="AG524" s="699" t="str">
        <f t="shared" si="273"/>
        <v/>
      </c>
      <c r="AH524" s="699" t="str">
        <f t="shared" si="285"/>
        <v/>
      </c>
      <c r="AI524" s="698" t="str">
        <f t="shared" si="275"/>
        <v/>
      </c>
      <c r="AJ524" s="698" t="str">
        <f t="shared" si="286"/>
        <v/>
      </c>
      <c r="AK524" s="699" t="str">
        <f t="shared" si="287"/>
        <v/>
      </c>
      <c r="AL524" s="699" t="str">
        <f t="shared" si="288"/>
        <v/>
      </c>
      <c r="AM524" s="699" t="str">
        <f t="shared" si="289"/>
        <v/>
      </c>
      <c r="AN524" s="698" t="str">
        <f t="shared" si="276"/>
        <v/>
      </c>
      <c r="AO524" s="698" t="str">
        <f t="shared" si="290"/>
        <v/>
      </c>
      <c r="AP524" s="699" t="str">
        <f t="shared" si="291"/>
        <v/>
      </c>
      <c r="AQ524" s="699" t="str">
        <f t="shared" si="292"/>
        <v/>
      </c>
      <c r="AR524" s="699" t="str">
        <f t="shared" si="293"/>
        <v/>
      </c>
      <c r="AS524" s="698" t="str">
        <f t="shared" si="277"/>
        <v/>
      </c>
      <c r="AT524" s="698" t="str">
        <f t="shared" si="267"/>
        <v/>
      </c>
      <c r="AU524" s="971"/>
      <c r="AV524" s="696"/>
      <c r="AW524" s="699" t="str">
        <f t="shared" si="268"/>
        <v/>
      </c>
      <c r="AX524" s="699" t="str">
        <f t="shared" si="269"/>
        <v/>
      </c>
      <c r="AY524" s="698" t="str">
        <f t="shared" si="270"/>
        <v/>
      </c>
      <c r="AZ524" s="698" t="str">
        <f t="shared" si="295"/>
        <v/>
      </c>
      <c r="BA524" s="971"/>
      <c r="BB524" s="699" t="str">
        <f t="shared" si="296"/>
        <v/>
      </c>
      <c r="BC524" s="699" t="str">
        <f t="shared" si="297"/>
        <v/>
      </c>
      <c r="BD524" s="699" t="str">
        <f t="shared" si="298"/>
        <v/>
      </c>
      <c r="BE524" s="698" t="str">
        <f t="shared" si="299"/>
        <v/>
      </c>
      <c r="BF524" s="698" t="str">
        <f t="shared" si="300"/>
        <v/>
      </c>
      <c r="BG524" s="971"/>
      <c r="BH524" s="971"/>
      <c r="BI524" s="971"/>
      <c r="BJ524" s="971"/>
      <c r="BK524" s="971"/>
      <c r="BL524" s="971"/>
      <c r="BM524" s="971"/>
      <c r="BN524" s="698"/>
      <c r="BO524" s="971"/>
      <c r="BP524" s="971"/>
      <c r="BQ524" s="971"/>
      <c r="BR524" s="971"/>
      <c r="BS524" s="971"/>
      <c r="BT524" s="971"/>
      <c r="BU524" s="971"/>
      <c r="BV524" s="971"/>
      <c r="BW524" s="971"/>
      <c r="BX524" s="971"/>
      <c r="BY524" s="971"/>
      <c r="BZ524" s="971"/>
    </row>
    <row r="525" spans="6:78" s="68" customFormat="1" x14ac:dyDescent="0.2">
      <c r="F525" s="340"/>
      <c r="G525" s="260"/>
      <c r="H525" s="261"/>
      <c r="I525" s="261"/>
      <c r="J525" s="260"/>
      <c r="K525" s="696">
        <f t="shared" si="294"/>
        <v>452</v>
      </c>
      <c r="L525" s="340"/>
      <c r="M525" s="340"/>
      <c r="N525" s="340"/>
      <c r="O525" s="699" t="str">
        <f t="shared" si="278"/>
        <v/>
      </c>
      <c r="P525" s="699" t="str">
        <f t="shared" si="279"/>
        <v/>
      </c>
      <c r="Q525" s="698" t="str">
        <f t="shared" si="266"/>
        <v/>
      </c>
      <c r="R525" s="698" t="str">
        <f t="shared" si="301"/>
        <v/>
      </c>
      <c r="S525" s="699" t="str">
        <f t="shared" si="280"/>
        <v/>
      </c>
      <c r="T525" s="699" t="str">
        <f t="shared" si="281"/>
        <v/>
      </c>
      <c r="U525" s="698" t="str">
        <f t="shared" si="271"/>
        <v/>
      </c>
      <c r="V525" s="698" t="str">
        <f t="shared" si="302"/>
        <v/>
      </c>
      <c r="W525" s="699" t="str">
        <f t="shared" si="282"/>
        <v/>
      </c>
      <c r="X525" s="699" t="str">
        <f t="shared" si="283"/>
        <v/>
      </c>
      <c r="Y525" s="698" t="str">
        <f t="shared" si="272"/>
        <v/>
      </c>
      <c r="Z525" s="698" t="str">
        <f t="shared" si="303"/>
        <v/>
      </c>
      <c r="AB525" s="696" t="str">
        <f t="shared" si="274"/>
        <v/>
      </c>
      <c r="AC525" s="340"/>
      <c r="AD525" s="340"/>
      <c r="AE525" s="340"/>
      <c r="AF525" s="699" t="str">
        <f t="shared" si="284"/>
        <v/>
      </c>
      <c r="AG525" s="699" t="str">
        <f t="shared" si="273"/>
        <v/>
      </c>
      <c r="AH525" s="699" t="str">
        <f t="shared" si="285"/>
        <v/>
      </c>
      <c r="AI525" s="698" t="str">
        <f t="shared" si="275"/>
        <v/>
      </c>
      <c r="AJ525" s="698" t="str">
        <f t="shared" si="286"/>
        <v/>
      </c>
      <c r="AK525" s="699" t="str">
        <f t="shared" si="287"/>
        <v/>
      </c>
      <c r="AL525" s="699" t="str">
        <f t="shared" si="288"/>
        <v/>
      </c>
      <c r="AM525" s="699" t="str">
        <f t="shared" si="289"/>
        <v/>
      </c>
      <c r="AN525" s="698" t="str">
        <f t="shared" si="276"/>
        <v/>
      </c>
      <c r="AO525" s="698" t="str">
        <f t="shared" si="290"/>
        <v/>
      </c>
      <c r="AP525" s="699" t="str">
        <f t="shared" si="291"/>
        <v/>
      </c>
      <c r="AQ525" s="699" t="str">
        <f t="shared" si="292"/>
        <v/>
      </c>
      <c r="AR525" s="699" t="str">
        <f t="shared" si="293"/>
        <v/>
      </c>
      <c r="AS525" s="698" t="str">
        <f t="shared" si="277"/>
        <v/>
      </c>
      <c r="AT525" s="698" t="str">
        <f t="shared" si="267"/>
        <v/>
      </c>
      <c r="AU525" s="971"/>
      <c r="AV525" s="696"/>
      <c r="AW525" s="699" t="str">
        <f t="shared" si="268"/>
        <v/>
      </c>
      <c r="AX525" s="699" t="str">
        <f t="shared" si="269"/>
        <v/>
      </c>
      <c r="AY525" s="698" t="str">
        <f t="shared" si="270"/>
        <v/>
      </c>
      <c r="AZ525" s="698" t="str">
        <f t="shared" si="295"/>
        <v/>
      </c>
      <c r="BA525" s="971"/>
      <c r="BB525" s="699" t="str">
        <f t="shared" si="296"/>
        <v/>
      </c>
      <c r="BC525" s="699" t="str">
        <f t="shared" si="297"/>
        <v/>
      </c>
      <c r="BD525" s="699" t="str">
        <f t="shared" si="298"/>
        <v/>
      </c>
      <c r="BE525" s="698" t="str">
        <f t="shared" si="299"/>
        <v/>
      </c>
      <c r="BF525" s="698" t="str">
        <f t="shared" si="300"/>
        <v/>
      </c>
      <c r="BG525" s="971"/>
      <c r="BH525" s="971"/>
      <c r="BI525" s="971"/>
      <c r="BJ525" s="971"/>
      <c r="BK525" s="971"/>
      <c r="BL525" s="971"/>
      <c r="BM525" s="971"/>
      <c r="BN525" s="698"/>
      <c r="BO525" s="971"/>
      <c r="BP525" s="971"/>
      <c r="BQ525" s="971"/>
      <c r="BR525" s="971"/>
      <c r="BS525" s="971"/>
      <c r="BT525" s="971"/>
      <c r="BU525" s="971"/>
      <c r="BV525" s="971"/>
      <c r="BW525" s="971"/>
      <c r="BX525" s="971"/>
      <c r="BY525" s="971"/>
      <c r="BZ525" s="971"/>
    </row>
    <row r="526" spans="6:78" s="68" customFormat="1" x14ac:dyDescent="0.2">
      <c r="F526" s="340"/>
      <c r="G526" s="260"/>
      <c r="H526" s="261"/>
      <c r="I526" s="261"/>
      <c r="J526" s="260"/>
      <c r="K526" s="696">
        <f t="shared" si="294"/>
        <v>453</v>
      </c>
      <c r="L526" s="340"/>
      <c r="M526" s="340"/>
      <c r="N526" s="340"/>
      <c r="O526" s="699" t="str">
        <f t="shared" si="278"/>
        <v/>
      </c>
      <c r="P526" s="699" t="str">
        <f t="shared" si="279"/>
        <v/>
      </c>
      <c r="Q526" s="698" t="str">
        <f t="shared" si="266"/>
        <v/>
      </c>
      <c r="R526" s="698" t="str">
        <f t="shared" si="301"/>
        <v/>
      </c>
      <c r="S526" s="699" t="str">
        <f t="shared" si="280"/>
        <v/>
      </c>
      <c r="T526" s="699" t="str">
        <f t="shared" si="281"/>
        <v/>
      </c>
      <c r="U526" s="698" t="str">
        <f t="shared" si="271"/>
        <v/>
      </c>
      <c r="V526" s="698" t="str">
        <f t="shared" si="302"/>
        <v/>
      </c>
      <c r="W526" s="699" t="str">
        <f t="shared" si="282"/>
        <v/>
      </c>
      <c r="X526" s="699" t="str">
        <f t="shared" si="283"/>
        <v/>
      </c>
      <c r="Y526" s="698" t="str">
        <f t="shared" si="272"/>
        <v/>
      </c>
      <c r="Z526" s="698" t="str">
        <f t="shared" si="303"/>
        <v/>
      </c>
      <c r="AB526" s="696" t="str">
        <f t="shared" si="274"/>
        <v/>
      </c>
      <c r="AC526" s="340"/>
      <c r="AD526" s="340"/>
      <c r="AE526" s="340"/>
      <c r="AF526" s="699" t="str">
        <f t="shared" si="284"/>
        <v/>
      </c>
      <c r="AG526" s="699" t="str">
        <f t="shared" si="273"/>
        <v/>
      </c>
      <c r="AH526" s="699" t="str">
        <f t="shared" si="285"/>
        <v/>
      </c>
      <c r="AI526" s="698" t="str">
        <f t="shared" si="275"/>
        <v/>
      </c>
      <c r="AJ526" s="698" t="str">
        <f t="shared" si="286"/>
        <v/>
      </c>
      <c r="AK526" s="699" t="str">
        <f t="shared" si="287"/>
        <v/>
      </c>
      <c r="AL526" s="699" t="str">
        <f t="shared" si="288"/>
        <v/>
      </c>
      <c r="AM526" s="699" t="str">
        <f t="shared" si="289"/>
        <v/>
      </c>
      <c r="AN526" s="698" t="str">
        <f t="shared" si="276"/>
        <v/>
      </c>
      <c r="AO526" s="698" t="str">
        <f t="shared" si="290"/>
        <v/>
      </c>
      <c r="AP526" s="699" t="str">
        <f t="shared" si="291"/>
        <v/>
      </c>
      <c r="AQ526" s="699" t="str">
        <f t="shared" si="292"/>
        <v/>
      </c>
      <c r="AR526" s="699" t="str">
        <f t="shared" si="293"/>
        <v/>
      </c>
      <c r="AS526" s="698" t="str">
        <f t="shared" si="277"/>
        <v/>
      </c>
      <c r="AT526" s="698" t="str">
        <f t="shared" si="267"/>
        <v/>
      </c>
      <c r="AU526" s="971"/>
      <c r="AV526" s="696"/>
      <c r="AW526" s="699" t="str">
        <f t="shared" si="268"/>
        <v/>
      </c>
      <c r="AX526" s="699" t="str">
        <f t="shared" si="269"/>
        <v/>
      </c>
      <c r="AY526" s="698" t="str">
        <f t="shared" si="270"/>
        <v/>
      </c>
      <c r="AZ526" s="698" t="str">
        <f t="shared" si="295"/>
        <v/>
      </c>
      <c r="BA526" s="971"/>
      <c r="BB526" s="699" t="str">
        <f t="shared" si="296"/>
        <v/>
      </c>
      <c r="BC526" s="699" t="str">
        <f t="shared" si="297"/>
        <v/>
      </c>
      <c r="BD526" s="699" t="str">
        <f t="shared" si="298"/>
        <v/>
      </c>
      <c r="BE526" s="698" t="str">
        <f t="shared" si="299"/>
        <v/>
      </c>
      <c r="BF526" s="698" t="str">
        <f t="shared" si="300"/>
        <v/>
      </c>
      <c r="BG526" s="971"/>
      <c r="BH526" s="971"/>
      <c r="BI526" s="971"/>
      <c r="BJ526" s="971"/>
      <c r="BK526" s="971"/>
      <c r="BL526" s="971"/>
      <c r="BM526" s="971"/>
      <c r="BN526" s="698"/>
      <c r="BO526" s="971"/>
      <c r="BP526" s="971"/>
      <c r="BQ526" s="971"/>
      <c r="BR526" s="971"/>
      <c r="BS526" s="971"/>
      <c r="BT526" s="971"/>
      <c r="BU526" s="971"/>
      <c r="BV526" s="971"/>
      <c r="BW526" s="971"/>
      <c r="BX526" s="971"/>
      <c r="BY526" s="971"/>
      <c r="BZ526" s="971"/>
    </row>
    <row r="527" spans="6:78" s="68" customFormat="1" x14ac:dyDescent="0.2">
      <c r="F527" s="340"/>
      <c r="G527" s="260"/>
      <c r="H527" s="261"/>
      <c r="I527" s="261"/>
      <c r="J527" s="260"/>
      <c r="K527" s="696">
        <f t="shared" si="294"/>
        <v>454</v>
      </c>
      <c r="L527" s="340"/>
      <c r="M527" s="340"/>
      <c r="N527" s="340"/>
      <c r="O527" s="699" t="str">
        <f t="shared" si="278"/>
        <v/>
      </c>
      <c r="P527" s="699" t="str">
        <f t="shared" si="279"/>
        <v/>
      </c>
      <c r="Q527" s="698" t="str">
        <f t="shared" si="266"/>
        <v/>
      </c>
      <c r="R527" s="698" t="str">
        <f t="shared" si="301"/>
        <v/>
      </c>
      <c r="S527" s="699" t="str">
        <f t="shared" si="280"/>
        <v/>
      </c>
      <c r="T527" s="699" t="str">
        <f t="shared" si="281"/>
        <v/>
      </c>
      <c r="U527" s="698" t="str">
        <f t="shared" si="271"/>
        <v/>
      </c>
      <c r="V527" s="698" t="str">
        <f t="shared" si="302"/>
        <v/>
      </c>
      <c r="W527" s="699" t="str">
        <f t="shared" si="282"/>
        <v/>
      </c>
      <c r="X527" s="699" t="str">
        <f t="shared" si="283"/>
        <v/>
      </c>
      <c r="Y527" s="698" t="str">
        <f t="shared" si="272"/>
        <v/>
      </c>
      <c r="Z527" s="698" t="str">
        <f t="shared" si="303"/>
        <v/>
      </c>
      <c r="AB527" s="696" t="str">
        <f t="shared" si="274"/>
        <v/>
      </c>
      <c r="AC527" s="340"/>
      <c r="AD527" s="340"/>
      <c r="AE527" s="340"/>
      <c r="AF527" s="699" t="str">
        <f t="shared" si="284"/>
        <v/>
      </c>
      <c r="AG527" s="699" t="str">
        <f t="shared" si="273"/>
        <v/>
      </c>
      <c r="AH527" s="699" t="str">
        <f t="shared" si="285"/>
        <v/>
      </c>
      <c r="AI527" s="698" t="str">
        <f t="shared" si="275"/>
        <v/>
      </c>
      <c r="AJ527" s="698" t="str">
        <f t="shared" si="286"/>
        <v/>
      </c>
      <c r="AK527" s="699" t="str">
        <f t="shared" si="287"/>
        <v/>
      </c>
      <c r="AL527" s="699" t="str">
        <f t="shared" si="288"/>
        <v/>
      </c>
      <c r="AM527" s="699" t="str">
        <f t="shared" si="289"/>
        <v/>
      </c>
      <c r="AN527" s="698" t="str">
        <f t="shared" si="276"/>
        <v/>
      </c>
      <c r="AO527" s="698" t="str">
        <f t="shared" si="290"/>
        <v/>
      </c>
      <c r="AP527" s="699" t="str">
        <f t="shared" si="291"/>
        <v/>
      </c>
      <c r="AQ527" s="699" t="str">
        <f t="shared" si="292"/>
        <v/>
      </c>
      <c r="AR527" s="699" t="str">
        <f t="shared" si="293"/>
        <v/>
      </c>
      <c r="AS527" s="698" t="str">
        <f t="shared" si="277"/>
        <v/>
      </c>
      <c r="AT527" s="698" t="str">
        <f t="shared" si="267"/>
        <v/>
      </c>
      <c r="AU527" s="971"/>
      <c r="AV527" s="696"/>
      <c r="AW527" s="699" t="str">
        <f t="shared" si="268"/>
        <v/>
      </c>
      <c r="AX527" s="699" t="str">
        <f t="shared" si="269"/>
        <v/>
      </c>
      <c r="AY527" s="698" t="str">
        <f t="shared" si="270"/>
        <v/>
      </c>
      <c r="AZ527" s="698" t="str">
        <f t="shared" si="295"/>
        <v/>
      </c>
      <c r="BA527" s="971"/>
      <c r="BB527" s="699" t="str">
        <f t="shared" si="296"/>
        <v/>
      </c>
      <c r="BC527" s="699" t="str">
        <f t="shared" si="297"/>
        <v/>
      </c>
      <c r="BD527" s="699" t="str">
        <f t="shared" si="298"/>
        <v/>
      </c>
      <c r="BE527" s="698" t="str">
        <f t="shared" si="299"/>
        <v/>
      </c>
      <c r="BF527" s="698" t="str">
        <f t="shared" si="300"/>
        <v/>
      </c>
      <c r="BG527" s="971"/>
      <c r="BH527" s="971"/>
      <c r="BI527" s="971"/>
      <c r="BJ527" s="971"/>
      <c r="BK527" s="971"/>
      <c r="BL527" s="971"/>
      <c r="BM527" s="971"/>
      <c r="BN527" s="698"/>
      <c r="BO527" s="971"/>
      <c r="BP527" s="971"/>
      <c r="BQ527" s="971"/>
      <c r="BR527" s="971"/>
      <c r="BS527" s="971"/>
      <c r="BT527" s="971"/>
      <c r="BU527" s="971"/>
      <c r="BV527" s="971"/>
      <c r="BW527" s="971"/>
      <c r="BX527" s="971"/>
      <c r="BY527" s="971"/>
      <c r="BZ527" s="971"/>
    </row>
    <row r="528" spans="6:78" s="68" customFormat="1" x14ac:dyDescent="0.2">
      <c r="F528" s="340"/>
      <c r="G528" s="260"/>
      <c r="H528" s="261"/>
      <c r="I528" s="261"/>
      <c r="J528" s="260"/>
      <c r="K528" s="696">
        <f t="shared" si="294"/>
        <v>455</v>
      </c>
      <c r="L528" s="340"/>
      <c r="M528" s="340"/>
      <c r="N528" s="340"/>
      <c r="O528" s="699" t="str">
        <f t="shared" si="278"/>
        <v/>
      </c>
      <c r="P528" s="699" t="str">
        <f t="shared" si="279"/>
        <v/>
      </c>
      <c r="Q528" s="698" t="str">
        <f t="shared" si="266"/>
        <v/>
      </c>
      <c r="R528" s="698" t="str">
        <f t="shared" si="301"/>
        <v/>
      </c>
      <c r="S528" s="699" t="str">
        <f t="shared" si="280"/>
        <v/>
      </c>
      <c r="T528" s="699" t="str">
        <f t="shared" si="281"/>
        <v/>
      </c>
      <c r="U528" s="698" t="str">
        <f t="shared" si="271"/>
        <v/>
      </c>
      <c r="V528" s="698" t="str">
        <f t="shared" si="302"/>
        <v/>
      </c>
      <c r="W528" s="699" t="str">
        <f t="shared" si="282"/>
        <v/>
      </c>
      <c r="X528" s="699" t="str">
        <f t="shared" si="283"/>
        <v/>
      </c>
      <c r="Y528" s="698" t="str">
        <f t="shared" si="272"/>
        <v/>
      </c>
      <c r="Z528" s="698" t="str">
        <f t="shared" si="303"/>
        <v/>
      </c>
      <c r="AB528" s="696" t="str">
        <f t="shared" si="274"/>
        <v/>
      </c>
      <c r="AC528" s="340"/>
      <c r="AD528" s="340"/>
      <c r="AE528" s="340"/>
      <c r="AF528" s="699" t="str">
        <f t="shared" si="284"/>
        <v/>
      </c>
      <c r="AG528" s="699" t="str">
        <f t="shared" si="273"/>
        <v/>
      </c>
      <c r="AH528" s="699" t="str">
        <f t="shared" si="285"/>
        <v/>
      </c>
      <c r="AI528" s="698" t="str">
        <f t="shared" si="275"/>
        <v/>
      </c>
      <c r="AJ528" s="698" t="str">
        <f t="shared" si="286"/>
        <v/>
      </c>
      <c r="AK528" s="699" t="str">
        <f t="shared" si="287"/>
        <v/>
      </c>
      <c r="AL528" s="699" t="str">
        <f t="shared" si="288"/>
        <v/>
      </c>
      <c r="AM528" s="699" t="str">
        <f t="shared" si="289"/>
        <v/>
      </c>
      <c r="AN528" s="698" t="str">
        <f t="shared" si="276"/>
        <v/>
      </c>
      <c r="AO528" s="698" t="str">
        <f t="shared" si="290"/>
        <v/>
      </c>
      <c r="AP528" s="699" t="str">
        <f t="shared" si="291"/>
        <v/>
      </c>
      <c r="AQ528" s="699" t="str">
        <f t="shared" si="292"/>
        <v/>
      </c>
      <c r="AR528" s="699" t="str">
        <f t="shared" si="293"/>
        <v/>
      </c>
      <c r="AS528" s="698" t="str">
        <f t="shared" si="277"/>
        <v/>
      </c>
      <c r="AT528" s="698" t="str">
        <f t="shared" si="267"/>
        <v/>
      </c>
      <c r="AU528" s="971"/>
      <c r="AV528" s="696"/>
      <c r="AW528" s="699" t="str">
        <f t="shared" si="268"/>
        <v/>
      </c>
      <c r="AX528" s="699" t="str">
        <f t="shared" si="269"/>
        <v/>
      </c>
      <c r="AY528" s="698" t="str">
        <f t="shared" si="270"/>
        <v/>
      </c>
      <c r="AZ528" s="698" t="str">
        <f t="shared" si="295"/>
        <v/>
      </c>
      <c r="BA528" s="971"/>
      <c r="BB528" s="699" t="str">
        <f t="shared" si="296"/>
        <v/>
      </c>
      <c r="BC528" s="699" t="str">
        <f t="shared" si="297"/>
        <v/>
      </c>
      <c r="BD528" s="699" t="str">
        <f t="shared" si="298"/>
        <v/>
      </c>
      <c r="BE528" s="698" t="str">
        <f t="shared" si="299"/>
        <v/>
      </c>
      <c r="BF528" s="698" t="str">
        <f t="shared" si="300"/>
        <v/>
      </c>
      <c r="BG528" s="971"/>
      <c r="BH528" s="971"/>
      <c r="BI528" s="971"/>
      <c r="BJ528" s="971"/>
      <c r="BK528" s="971"/>
      <c r="BL528" s="971"/>
      <c r="BM528" s="971"/>
      <c r="BN528" s="698"/>
      <c r="BO528" s="971"/>
      <c r="BP528" s="971"/>
      <c r="BQ528" s="971"/>
      <c r="BR528" s="971"/>
      <c r="BS528" s="971"/>
      <c r="BT528" s="971"/>
      <c r="BU528" s="971"/>
      <c r="BV528" s="971"/>
      <c r="BW528" s="971"/>
      <c r="BX528" s="971"/>
      <c r="BY528" s="971"/>
      <c r="BZ528" s="971"/>
    </row>
    <row r="529" spans="6:78" s="68" customFormat="1" x14ac:dyDescent="0.2">
      <c r="F529" s="340"/>
      <c r="G529" s="260"/>
      <c r="H529" s="261"/>
      <c r="I529" s="261"/>
      <c r="J529" s="260"/>
      <c r="K529" s="696">
        <f t="shared" si="294"/>
        <v>456</v>
      </c>
      <c r="L529" s="340"/>
      <c r="M529" s="340"/>
      <c r="N529" s="340"/>
      <c r="O529" s="699" t="str">
        <f t="shared" si="278"/>
        <v/>
      </c>
      <c r="P529" s="699" t="str">
        <f t="shared" si="279"/>
        <v/>
      </c>
      <c r="Q529" s="698" t="str">
        <f t="shared" si="266"/>
        <v/>
      </c>
      <c r="R529" s="698" t="str">
        <f t="shared" si="301"/>
        <v/>
      </c>
      <c r="S529" s="699" t="str">
        <f t="shared" si="280"/>
        <v/>
      </c>
      <c r="T529" s="699" t="str">
        <f t="shared" si="281"/>
        <v/>
      </c>
      <c r="U529" s="698" t="str">
        <f t="shared" si="271"/>
        <v/>
      </c>
      <c r="V529" s="698" t="str">
        <f t="shared" si="302"/>
        <v/>
      </c>
      <c r="W529" s="699" t="str">
        <f t="shared" si="282"/>
        <v/>
      </c>
      <c r="X529" s="699" t="str">
        <f t="shared" si="283"/>
        <v/>
      </c>
      <c r="Y529" s="698" t="str">
        <f t="shared" si="272"/>
        <v/>
      </c>
      <c r="Z529" s="698" t="str">
        <f t="shared" si="303"/>
        <v/>
      </c>
      <c r="AB529" s="696" t="str">
        <f t="shared" si="274"/>
        <v/>
      </c>
      <c r="AC529" s="340"/>
      <c r="AD529" s="340"/>
      <c r="AE529" s="340"/>
      <c r="AF529" s="699" t="str">
        <f t="shared" si="284"/>
        <v/>
      </c>
      <c r="AG529" s="699" t="str">
        <f t="shared" si="273"/>
        <v/>
      </c>
      <c r="AH529" s="699" t="str">
        <f t="shared" si="285"/>
        <v/>
      </c>
      <c r="AI529" s="698" t="str">
        <f t="shared" si="275"/>
        <v/>
      </c>
      <c r="AJ529" s="698" t="str">
        <f t="shared" si="286"/>
        <v/>
      </c>
      <c r="AK529" s="699" t="str">
        <f t="shared" si="287"/>
        <v/>
      </c>
      <c r="AL529" s="699" t="str">
        <f t="shared" si="288"/>
        <v/>
      </c>
      <c r="AM529" s="699" t="str">
        <f t="shared" si="289"/>
        <v/>
      </c>
      <c r="AN529" s="698" t="str">
        <f t="shared" si="276"/>
        <v/>
      </c>
      <c r="AO529" s="698" t="str">
        <f t="shared" si="290"/>
        <v/>
      </c>
      <c r="AP529" s="699" t="str">
        <f t="shared" si="291"/>
        <v/>
      </c>
      <c r="AQ529" s="699" t="str">
        <f t="shared" si="292"/>
        <v/>
      </c>
      <c r="AR529" s="699" t="str">
        <f t="shared" si="293"/>
        <v/>
      </c>
      <c r="AS529" s="698" t="str">
        <f t="shared" si="277"/>
        <v/>
      </c>
      <c r="AT529" s="698" t="str">
        <f t="shared" si="267"/>
        <v/>
      </c>
      <c r="AU529" s="971"/>
      <c r="AV529" s="696"/>
      <c r="AW529" s="699" t="str">
        <f t="shared" si="268"/>
        <v/>
      </c>
      <c r="AX529" s="699" t="str">
        <f t="shared" si="269"/>
        <v/>
      </c>
      <c r="AY529" s="698" t="str">
        <f t="shared" si="270"/>
        <v/>
      </c>
      <c r="AZ529" s="698" t="str">
        <f t="shared" si="295"/>
        <v/>
      </c>
      <c r="BA529" s="971"/>
      <c r="BB529" s="699" t="str">
        <f t="shared" si="296"/>
        <v/>
      </c>
      <c r="BC529" s="699" t="str">
        <f t="shared" si="297"/>
        <v/>
      </c>
      <c r="BD529" s="699" t="str">
        <f t="shared" si="298"/>
        <v/>
      </c>
      <c r="BE529" s="698" t="str">
        <f t="shared" si="299"/>
        <v/>
      </c>
      <c r="BF529" s="698" t="str">
        <f t="shared" si="300"/>
        <v/>
      </c>
      <c r="BG529" s="971"/>
      <c r="BH529" s="971"/>
      <c r="BI529" s="971"/>
      <c r="BJ529" s="971"/>
      <c r="BK529" s="971"/>
      <c r="BL529" s="971"/>
      <c r="BM529" s="971"/>
      <c r="BN529" s="698"/>
      <c r="BO529" s="971"/>
      <c r="BP529" s="971"/>
      <c r="BQ529" s="971"/>
      <c r="BR529" s="971"/>
      <c r="BS529" s="971"/>
      <c r="BT529" s="971"/>
      <c r="BU529" s="971"/>
      <c r="BV529" s="971"/>
      <c r="BW529" s="971"/>
      <c r="BX529" s="971"/>
      <c r="BY529" s="971"/>
      <c r="BZ529" s="971"/>
    </row>
    <row r="530" spans="6:78" s="68" customFormat="1" x14ac:dyDescent="0.2">
      <c r="F530" s="340"/>
      <c r="G530" s="260"/>
      <c r="H530" s="261"/>
      <c r="I530" s="261"/>
      <c r="J530" s="260"/>
      <c r="K530" s="696">
        <f t="shared" si="294"/>
        <v>457</v>
      </c>
      <c r="L530" s="340"/>
      <c r="M530" s="340"/>
      <c r="N530" s="340"/>
      <c r="O530" s="699" t="str">
        <f t="shared" si="278"/>
        <v/>
      </c>
      <c r="P530" s="699" t="str">
        <f t="shared" si="279"/>
        <v/>
      </c>
      <c r="Q530" s="698" t="str">
        <f t="shared" si="266"/>
        <v/>
      </c>
      <c r="R530" s="698" t="str">
        <f t="shared" si="301"/>
        <v/>
      </c>
      <c r="S530" s="699" t="str">
        <f t="shared" si="280"/>
        <v/>
      </c>
      <c r="T530" s="699" t="str">
        <f t="shared" si="281"/>
        <v/>
      </c>
      <c r="U530" s="698" t="str">
        <f t="shared" si="271"/>
        <v/>
      </c>
      <c r="V530" s="698" t="str">
        <f t="shared" si="302"/>
        <v/>
      </c>
      <c r="W530" s="699" t="str">
        <f t="shared" si="282"/>
        <v/>
      </c>
      <c r="X530" s="699" t="str">
        <f t="shared" si="283"/>
        <v/>
      </c>
      <c r="Y530" s="698" t="str">
        <f t="shared" si="272"/>
        <v/>
      </c>
      <c r="Z530" s="698" t="str">
        <f t="shared" si="303"/>
        <v/>
      </c>
      <c r="AB530" s="696" t="str">
        <f t="shared" si="274"/>
        <v/>
      </c>
      <c r="AC530" s="340"/>
      <c r="AD530" s="340"/>
      <c r="AE530" s="340"/>
      <c r="AF530" s="699" t="str">
        <f t="shared" si="284"/>
        <v/>
      </c>
      <c r="AG530" s="699" t="str">
        <f t="shared" si="273"/>
        <v/>
      </c>
      <c r="AH530" s="699" t="str">
        <f t="shared" si="285"/>
        <v/>
      </c>
      <c r="AI530" s="698" t="str">
        <f t="shared" si="275"/>
        <v/>
      </c>
      <c r="AJ530" s="698" t="str">
        <f t="shared" si="286"/>
        <v/>
      </c>
      <c r="AK530" s="699" t="str">
        <f t="shared" si="287"/>
        <v/>
      </c>
      <c r="AL530" s="699" t="str">
        <f t="shared" si="288"/>
        <v/>
      </c>
      <c r="AM530" s="699" t="str">
        <f t="shared" si="289"/>
        <v/>
      </c>
      <c r="AN530" s="698" t="str">
        <f t="shared" si="276"/>
        <v/>
      </c>
      <c r="AO530" s="698" t="str">
        <f t="shared" si="290"/>
        <v/>
      </c>
      <c r="AP530" s="699" t="str">
        <f t="shared" si="291"/>
        <v/>
      </c>
      <c r="AQ530" s="699" t="str">
        <f t="shared" si="292"/>
        <v/>
      </c>
      <c r="AR530" s="699" t="str">
        <f t="shared" si="293"/>
        <v/>
      </c>
      <c r="AS530" s="698" t="str">
        <f t="shared" si="277"/>
        <v/>
      </c>
      <c r="AT530" s="698" t="str">
        <f t="shared" si="267"/>
        <v/>
      </c>
      <c r="AU530" s="971"/>
      <c r="AV530" s="696"/>
      <c r="AW530" s="699" t="str">
        <f t="shared" si="268"/>
        <v/>
      </c>
      <c r="AX530" s="699" t="str">
        <f t="shared" si="269"/>
        <v/>
      </c>
      <c r="AY530" s="698" t="str">
        <f t="shared" si="270"/>
        <v/>
      </c>
      <c r="AZ530" s="698" t="str">
        <f t="shared" si="295"/>
        <v/>
      </c>
      <c r="BA530" s="971"/>
      <c r="BB530" s="699" t="str">
        <f t="shared" si="296"/>
        <v/>
      </c>
      <c r="BC530" s="699" t="str">
        <f t="shared" si="297"/>
        <v/>
      </c>
      <c r="BD530" s="699" t="str">
        <f t="shared" si="298"/>
        <v/>
      </c>
      <c r="BE530" s="698" t="str">
        <f t="shared" si="299"/>
        <v/>
      </c>
      <c r="BF530" s="698" t="str">
        <f t="shared" si="300"/>
        <v/>
      </c>
      <c r="BG530" s="971"/>
      <c r="BH530" s="971"/>
      <c r="BI530" s="971"/>
      <c r="BJ530" s="971"/>
      <c r="BK530" s="971"/>
      <c r="BL530" s="971"/>
      <c r="BM530" s="971"/>
      <c r="BN530" s="698"/>
      <c r="BO530" s="971"/>
      <c r="BP530" s="971"/>
      <c r="BQ530" s="971"/>
      <c r="BR530" s="971"/>
      <c r="BS530" s="971"/>
      <c r="BT530" s="971"/>
      <c r="BU530" s="971"/>
      <c r="BV530" s="971"/>
      <c r="BW530" s="971"/>
      <c r="BX530" s="971"/>
      <c r="BY530" s="971"/>
      <c r="BZ530" s="971"/>
    </row>
    <row r="531" spans="6:78" s="68" customFormat="1" x14ac:dyDescent="0.2">
      <c r="F531" s="340"/>
      <c r="G531" s="260"/>
      <c r="H531" s="261"/>
      <c r="I531" s="261"/>
      <c r="J531" s="260"/>
      <c r="K531" s="696">
        <f t="shared" si="294"/>
        <v>458</v>
      </c>
      <c r="L531" s="340"/>
      <c r="M531" s="340"/>
      <c r="N531" s="340"/>
      <c r="O531" s="699" t="str">
        <f t="shared" si="278"/>
        <v/>
      </c>
      <c r="P531" s="699" t="str">
        <f t="shared" si="279"/>
        <v/>
      </c>
      <c r="Q531" s="698" t="str">
        <f t="shared" si="266"/>
        <v/>
      </c>
      <c r="R531" s="698" t="str">
        <f t="shared" si="301"/>
        <v/>
      </c>
      <c r="S531" s="699" t="str">
        <f t="shared" si="280"/>
        <v/>
      </c>
      <c r="T531" s="699" t="str">
        <f t="shared" si="281"/>
        <v/>
      </c>
      <c r="U531" s="698" t="str">
        <f t="shared" si="271"/>
        <v/>
      </c>
      <c r="V531" s="698" t="str">
        <f t="shared" si="302"/>
        <v/>
      </c>
      <c r="W531" s="699" t="str">
        <f t="shared" si="282"/>
        <v/>
      </c>
      <c r="X531" s="699" t="str">
        <f t="shared" si="283"/>
        <v/>
      </c>
      <c r="Y531" s="698" t="str">
        <f t="shared" si="272"/>
        <v/>
      </c>
      <c r="Z531" s="698" t="str">
        <f t="shared" si="303"/>
        <v/>
      </c>
      <c r="AB531" s="696" t="str">
        <f t="shared" si="274"/>
        <v/>
      </c>
      <c r="AC531" s="340"/>
      <c r="AD531" s="340"/>
      <c r="AE531" s="340"/>
      <c r="AF531" s="699" t="str">
        <f t="shared" si="284"/>
        <v/>
      </c>
      <c r="AG531" s="699" t="str">
        <f t="shared" si="273"/>
        <v/>
      </c>
      <c r="AH531" s="699" t="str">
        <f t="shared" si="285"/>
        <v/>
      </c>
      <c r="AI531" s="698" t="str">
        <f t="shared" si="275"/>
        <v/>
      </c>
      <c r="AJ531" s="698" t="str">
        <f t="shared" si="286"/>
        <v/>
      </c>
      <c r="AK531" s="699" t="str">
        <f t="shared" si="287"/>
        <v/>
      </c>
      <c r="AL531" s="699" t="str">
        <f t="shared" si="288"/>
        <v/>
      </c>
      <c r="AM531" s="699" t="str">
        <f t="shared" si="289"/>
        <v/>
      </c>
      <c r="AN531" s="698" t="str">
        <f t="shared" si="276"/>
        <v/>
      </c>
      <c r="AO531" s="698" t="str">
        <f t="shared" si="290"/>
        <v/>
      </c>
      <c r="AP531" s="699" t="str">
        <f t="shared" si="291"/>
        <v/>
      </c>
      <c r="AQ531" s="699" t="str">
        <f t="shared" si="292"/>
        <v/>
      </c>
      <c r="AR531" s="699" t="str">
        <f t="shared" si="293"/>
        <v/>
      </c>
      <c r="AS531" s="698" t="str">
        <f t="shared" si="277"/>
        <v/>
      </c>
      <c r="AT531" s="698" t="str">
        <f t="shared" si="267"/>
        <v/>
      </c>
      <c r="AU531" s="971"/>
      <c r="AV531" s="696"/>
      <c r="AW531" s="699" t="str">
        <f t="shared" si="268"/>
        <v/>
      </c>
      <c r="AX531" s="699" t="str">
        <f t="shared" si="269"/>
        <v/>
      </c>
      <c r="AY531" s="698" t="str">
        <f t="shared" si="270"/>
        <v/>
      </c>
      <c r="AZ531" s="698" t="str">
        <f t="shared" si="295"/>
        <v/>
      </c>
      <c r="BA531" s="971"/>
      <c r="BB531" s="699" t="str">
        <f t="shared" si="296"/>
        <v/>
      </c>
      <c r="BC531" s="699" t="str">
        <f t="shared" si="297"/>
        <v/>
      </c>
      <c r="BD531" s="699" t="str">
        <f t="shared" si="298"/>
        <v/>
      </c>
      <c r="BE531" s="698" t="str">
        <f t="shared" si="299"/>
        <v/>
      </c>
      <c r="BF531" s="698" t="str">
        <f t="shared" si="300"/>
        <v/>
      </c>
      <c r="BG531" s="971"/>
      <c r="BH531" s="971"/>
      <c r="BI531" s="971"/>
      <c r="BJ531" s="971"/>
      <c r="BK531" s="971"/>
      <c r="BL531" s="971"/>
      <c r="BM531" s="971"/>
      <c r="BN531" s="698"/>
      <c r="BO531" s="971"/>
      <c r="BP531" s="971"/>
      <c r="BQ531" s="971"/>
      <c r="BR531" s="971"/>
      <c r="BS531" s="971"/>
      <c r="BT531" s="971"/>
      <c r="BU531" s="971"/>
      <c r="BV531" s="971"/>
      <c r="BW531" s="971"/>
      <c r="BX531" s="971"/>
      <c r="BY531" s="971"/>
      <c r="BZ531" s="971"/>
    </row>
    <row r="532" spans="6:78" s="68" customFormat="1" x14ac:dyDescent="0.2">
      <c r="F532" s="340"/>
      <c r="G532" s="260"/>
      <c r="H532" s="261"/>
      <c r="I532" s="261"/>
      <c r="J532" s="260"/>
      <c r="K532" s="696">
        <f t="shared" si="294"/>
        <v>459</v>
      </c>
      <c r="L532" s="340"/>
      <c r="M532" s="340"/>
      <c r="N532" s="340"/>
      <c r="O532" s="699" t="str">
        <f t="shared" si="278"/>
        <v/>
      </c>
      <c r="P532" s="699" t="str">
        <f t="shared" si="279"/>
        <v/>
      </c>
      <c r="Q532" s="698" t="str">
        <f t="shared" si="266"/>
        <v/>
      </c>
      <c r="R532" s="698" t="str">
        <f t="shared" si="301"/>
        <v/>
      </c>
      <c r="S532" s="699" t="str">
        <f t="shared" si="280"/>
        <v/>
      </c>
      <c r="T532" s="699" t="str">
        <f t="shared" si="281"/>
        <v/>
      </c>
      <c r="U532" s="698" t="str">
        <f t="shared" si="271"/>
        <v/>
      </c>
      <c r="V532" s="698" t="str">
        <f t="shared" si="302"/>
        <v/>
      </c>
      <c r="W532" s="699" t="str">
        <f t="shared" si="282"/>
        <v/>
      </c>
      <c r="X532" s="699" t="str">
        <f t="shared" si="283"/>
        <v/>
      </c>
      <c r="Y532" s="698" t="str">
        <f t="shared" si="272"/>
        <v/>
      </c>
      <c r="Z532" s="698" t="str">
        <f t="shared" si="303"/>
        <v/>
      </c>
      <c r="AB532" s="696" t="str">
        <f t="shared" si="274"/>
        <v/>
      </c>
      <c r="AC532" s="340"/>
      <c r="AD532" s="340"/>
      <c r="AE532" s="340"/>
      <c r="AF532" s="699" t="str">
        <f t="shared" si="284"/>
        <v/>
      </c>
      <c r="AG532" s="699" t="str">
        <f t="shared" si="273"/>
        <v/>
      </c>
      <c r="AH532" s="699" t="str">
        <f t="shared" si="285"/>
        <v/>
      </c>
      <c r="AI532" s="698" t="str">
        <f t="shared" si="275"/>
        <v/>
      </c>
      <c r="AJ532" s="698" t="str">
        <f t="shared" si="286"/>
        <v/>
      </c>
      <c r="AK532" s="699" t="str">
        <f t="shared" si="287"/>
        <v/>
      </c>
      <c r="AL532" s="699" t="str">
        <f t="shared" si="288"/>
        <v/>
      </c>
      <c r="AM532" s="699" t="str">
        <f t="shared" si="289"/>
        <v/>
      </c>
      <c r="AN532" s="698" t="str">
        <f t="shared" si="276"/>
        <v/>
      </c>
      <c r="AO532" s="698" t="str">
        <f t="shared" si="290"/>
        <v/>
      </c>
      <c r="AP532" s="699" t="str">
        <f t="shared" si="291"/>
        <v/>
      </c>
      <c r="AQ532" s="699" t="str">
        <f t="shared" si="292"/>
        <v/>
      </c>
      <c r="AR532" s="699" t="str">
        <f t="shared" si="293"/>
        <v/>
      </c>
      <c r="AS532" s="698" t="str">
        <f t="shared" si="277"/>
        <v/>
      </c>
      <c r="AT532" s="698" t="str">
        <f t="shared" si="267"/>
        <v/>
      </c>
      <c r="AU532" s="971"/>
      <c r="AV532" s="696"/>
      <c r="AW532" s="699" t="str">
        <f t="shared" si="268"/>
        <v/>
      </c>
      <c r="AX532" s="699" t="str">
        <f t="shared" si="269"/>
        <v/>
      </c>
      <c r="AY532" s="698" t="str">
        <f t="shared" si="270"/>
        <v/>
      </c>
      <c r="AZ532" s="698" t="str">
        <f t="shared" si="295"/>
        <v/>
      </c>
      <c r="BA532" s="971"/>
      <c r="BB532" s="699" t="str">
        <f t="shared" si="296"/>
        <v/>
      </c>
      <c r="BC532" s="699" t="str">
        <f t="shared" si="297"/>
        <v/>
      </c>
      <c r="BD532" s="699" t="str">
        <f t="shared" si="298"/>
        <v/>
      </c>
      <c r="BE532" s="698" t="str">
        <f t="shared" si="299"/>
        <v/>
      </c>
      <c r="BF532" s="698" t="str">
        <f t="shared" si="300"/>
        <v/>
      </c>
      <c r="BG532" s="971"/>
      <c r="BH532" s="971"/>
      <c r="BI532" s="971"/>
      <c r="BJ532" s="971"/>
      <c r="BK532" s="971"/>
      <c r="BL532" s="971"/>
      <c r="BM532" s="971"/>
      <c r="BN532" s="698"/>
      <c r="BO532" s="971"/>
      <c r="BP532" s="971"/>
      <c r="BQ532" s="971"/>
      <c r="BR532" s="971"/>
      <c r="BS532" s="971"/>
      <c r="BT532" s="971"/>
      <c r="BU532" s="971"/>
      <c r="BV532" s="971"/>
      <c r="BW532" s="971"/>
      <c r="BX532" s="971"/>
      <c r="BY532" s="971"/>
      <c r="BZ532" s="971"/>
    </row>
    <row r="533" spans="6:78" s="68" customFormat="1" x14ac:dyDescent="0.2">
      <c r="F533" s="340"/>
      <c r="G533" s="260"/>
      <c r="H533" s="261"/>
      <c r="I533" s="261"/>
      <c r="J533" s="260"/>
      <c r="K533" s="696">
        <f t="shared" si="294"/>
        <v>460</v>
      </c>
      <c r="L533" s="340"/>
      <c r="M533" s="340"/>
      <c r="N533" s="340"/>
      <c r="O533" s="699" t="str">
        <f t="shared" si="278"/>
        <v/>
      </c>
      <c r="P533" s="699" t="str">
        <f t="shared" si="279"/>
        <v/>
      </c>
      <c r="Q533" s="698" t="str">
        <f t="shared" si="266"/>
        <v/>
      </c>
      <c r="R533" s="698" t="str">
        <f t="shared" si="301"/>
        <v/>
      </c>
      <c r="S533" s="699" t="str">
        <f t="shared" si="280"/>
        <v/>
      </c>
      <c r="T533" s="699" t="str">
        <f t="shared" si="281"/>
        <v/>
      </c>
      <c r="U533" s="698" t="str">
        <f t="shared" si="271"/>
        <v/>
      </c>
      <c r="V533" s="698" t="str">
        <f t="shared" si="302"/>
        <v/>
      </c>
      <c r="W533" s="699" t="str">
        <f t="shared" si="282"/>
        <v/>
      </c>
      <c r="X533" s="699" t="str">
        <f t="shared" si="283"/>
        <v/>
      </c>
      <c r="Y533" s="698" t="str">
        <f t="shared" si="272"/>
        <v/>
      </c>
      <c r="Z533" s="698" t="str">
        <f t="shared" si="303"/>
        <v/>
      </c>
      <c r="AB533" s="696" t="str">
        <f t="shared" si="274"/>
        <v/>
      </c>
      <c r="AC533" s="340"/>
      <c r="AD533" s="340"/>
      <c r="AE533" s="340"/>
      <c r="AF533" s="699" t="str">
        <f t="shared" si="284"/>
        <v/>
      </c>
      <c r="AG533" s="699" t="str">
        <f t="shared" si="273"/>
        <v/>
      </c>
      <c r="AH533" s="699" t="str">
        <f t="shared" si="285"/>
        <v/>
      </c>
      <c r="AI533" s="698" t="str">
        <f t="shared" si="275"/>
        <v/>
      </c>
      <c r="AJ533" s="698" t="str">
        <f t="shared" si="286"/>
        <v/>
      </c>
      <c r="AK533" s="699" t="str">
        <f t="shared" si="287"/>
        <v/>
      </c>
      <c r="AL533" s="699" t="str">
        <f t="shared" si="288"/>
        <v/>
      </c>
      <c r="AM533" s="699" t="str">
        <f t="shared" si="289"/>
        <v/>
      </c>
      <c r="AN533" s="698" t="str">
        <f t="shared" si="276"/>
        <v/>
      </c>
      <c r="AO533" s="698" t="str">
        <f t="shared" si="290"/>
        <v/>
      </c>
      <c r="AP533" s="699" t="str">
        <f t="shared" si="291"/>
        <v/>
      </c>
      <c r="AQ533" s="699" t="str">
        <f t="shared" si="292"/>
        <v/>
      </c>
      <c r="AR533" s="699" t="str">
        <f t="shared" si="293"/>
        <v/>
      </c>
      <c r="AS533" s="698" t="str">
        <f t="shared" si="277"/>
        <v/>
      </c>
      <c r="AT533" s="698" t="str">
        <f t="shared" si="267"/>
        <v/>
      </c>
      <c r="AU533" s="971"/>
      <c r="AV533" s="696"/>
      <c r="AW533" s="699" t="str">
        <f t="shared" si="268"/>
        <v/>
      </c>
      <c r="AX533" s="699" t="str">
        <f t="shared" si="269"/>
        <v/>
      </c>
      <c r="AY533" s="698" t="str">
        <f t="shared" si="270"/>
        <v/>
      </c>
      <c r="AZ533" s="698" t="str">
        <f t="shared" si="295"/>
        <v/>
      </c>
      <c r="BA533" s="971"/>
      <c r="BB533" s="699" t="str">
        <f t="shared" si="296"/>
        <v/>
      </c>
      <c r="BC533" s="699" t="str">
        <f t="shared" si="297"/>
        <v/>
      </c>
      <c r="BD533" s="699" t="str">
        <f t="shared" si="298"/>
        <v/>
      </c>
      <c r="BE533" s="698" t="str">
        <f t="shared" si="299"/>
        <v/>
      </c>
      <c r="BF533" s="698" t="str">
        <f t="shared" si="300"/>
        <v/>
      </c>
      <c r="BG533" s="971"/>
      <c r="BH533" s="971"/>
      <c r="BI533" s="971"/>
      <c r="BJ533" s="971"/>
      <c r="BK533" s="971"/>
      <c r="BL533" s="971"/>
      <c r="BM533" s="971"/>
      <c r="BN533" s="698"/>
      <c r="BO533" s="971"/>
      <c r="BP533" s="971"/>
      <c r="BQ533" s="971"/>
      <c r="BR533" s="971"/>
      <c r="BS533" s="971"/>
      <c r="BT533" s="971"/>
      <c r="BU533" s="971"/>
      <c r="BV533" s="971"/>
      <c r="BW533" s="971"/>
      <c r="BX533" s="971"/>
      <c r="BY533" s="971"/>
      <c r="BZ533" s="971"/>
    </row>
    <row r="534" spans="6:78" s="68" customFormat="1" x14ac:dyDescent="0.2">
      <c r="F534" s="340"/>
      <c r="G534" s="260"/>
      <c r="H534" s="261"/>
      <c r="I534" s="261"/>
      <c r="J534" s="260"/>
      <c r="K534" s="696">
        <f t="shared" si="294"/>
        <v>461</v>
      </c>
      <c r="L534" s="340"/>
      <c r="M534" s="340"/>
      <c r="N534" s="340"/>
      <c r="O534" s="699" t="str">
        <f t="shared" si="278"/>
        <v/>
      </c>
      <c r="P534" s="699" t="str">
        <f t="shared" si="279"/>
        <v/>
      </c>
      <c r="Q534" s="698" t="str">
        <f t="shared" si="266"/>
        <v/>
      </c>
      <c r="R534" s="698" t="str">
        <f t="shared" si="301"/>
        <v/>
      </c>
      <c r="S534" s="699" t="str">
        <f t="shared" si="280"/>
        <v/>
      </c>
      <c r="T534" s="699" t="str">
        <f t="shared" si="281"/>
        <v/>
      </c>
      <c r="U534" s="698" t="str">
        <f t="shared" si="271"/>
        <v/>
      </c>
      <c r="V534" s="698" t="str">
        <f t="shared" si="302"/>
        <v/>
      </c>
      <c r="W534" s="699" t="str">
        <f t="shared" si="282"/>
        <v/>
      </c>
      <c r="X534" s="699" t="str">
        <f t="shared" si="283"/>
        <v/>
      </c>
      <c r="Y534" s="698" t="str">
        <f t="shared" si="272"/>
        <v/>
      </c>
      <c r="Z534" s="698" t="str">
        <f t="shared" si="303"/>
        <v/>
      </c>
      <c r="AB534" s="696" t="str">
        <f t="shared" si="274"/>
        <v/>
      </c>
      <c r="AC534" s="340"/>
      <c r="AD534" s="340"/>
      <c r="AE534" s="340"/>
      <c r="AF534" s="699" t="str">
        <f t="shared" si="284"/>
        <v/>
      </c>
      <c r="AG534" s="699" t="str">
        <f t="shared" si="273"/>
        <v/>
      </c>
      <c r="AH534" s="699" t="str">
        <f t="shared" si="285"/>
        <v/>
      </c>
      <c r="AI534" s="698" t="str">
        <f t="shared" si="275"/>
        <v/>
      </c>
      <c r="AJ534" s="698" t="str">
        <f t="shared" si="286"/>
        <v/>
      </c>
      <c r="AK534" s="699" t="str">
        <f t="shared" si="287"/>
        <v/>
      </c>
      <c r="AL534" s="699" t="str">
        <f t="shared" si="288"/>
        <v/>
      </c>
      <c r="AM534" s="699" t="str">
        <f t="shared" si="289"/>
        <v/>
      </c>
      <c r="AN534" s="698" t="str">
        <f t="shared" si="276"/>
        <v/>
      </c>
      <c r="AO534" s="698" t="str">
        <f t="shared" si="290"/>
        <v/>
      </c>
      <c r="AP534" s="699" t="str">
        <f t="shared" si="291"/>
        <v/>
      </c>
      <c r="AQ534" s="699" t="str">
        <f t="shared" si="292"/>
        <v/>
      </c>
      <c r="AR534" s="699" t="str">
        <f t="shared" si="293"/>
        <v/>
      </c>
      <c r="AS534" s="698" t="str">
        <f t="shared" si="277"/>
        <v/>
      </c>
      <c r="AT534" s="698" t="str">
        <f t="shared" si="267"/>
        <v/>
      </c>
      <c r="AU534" s="971"/>
      <c r="AV534" s="696"/>
      <c r="AW534" s="699" t="str">
        <f t="shared" si="268"/>
        <v/>
      </c>
      <c r="AX534" s="699" t="str">
        <f t="shared" si="269"/>
        <v/>
      </c>
      <c r="AY534" s="698" t="str">
        <f t="shared" si="270"/>
        <v/>
      </c>
      <c r="AZ534" s="698" t="str">
        <f t="shared" si="295"/>
        <v/>
      </c>
      <c r="BA534" s="971"/>
      <c r="BB534" s="699" t="str">
        <f t="shared" si="296"/>
        <v/>
      </c>
      <c r="BC534" s="699" t="str">
        <f t="shared" si="297"/>
        <v/>
      </c>
      <c r="BD534" s="699" t="str">
        <f t="shared" si="298"/>
        <v/>
      </c>
      <c r="BE534" s="698" t="str">
        <f t="shared" si="299"/>
        <v/>
      </c>
      <c r="BF534" s="698" t="str">
        <f t="shared" si="300"/>
        <v/>
      </c>
      <c r="BG534" s="971"/>
      <c r="BH534" s="971"/>
      <c r="BI534" s="971"/>
      <c r="BJ534" s="971"/>
      <c r="BK534" s="971"/>
      <c r="BL534" s="971"/>
      <c r="BM534" s="971"/>
      <c r="BN534" s="698"/>
      <c r="BO534" s="971"/>
      <c r="BP534" s="971"/>
      <c r="BQ534" s="971"/>
      <c r="BR534" s="971"/>
      <c r="BS534" s="971"/>
      <c r="BT534" s="971"/>
      <c r="BU534" s="971"/>
      <c r="BV534" s="971"/>
      <c r="BW534" s="971"/>
      <c r="BX534" s="971"/>
      <c r="BY534" s="971"/>
      <c r="BZ534" s="971"/>
    </row>
    <row r="535" spans="6:78" s="68" customFormat="1" x14ac:dyDescent="0.2">
      <c r="F535" s="340"/>
      <c r="G535" s="260"/>
      <c r="H535" s="261"/>
      <c r="I535" s="261"/>
      <c r="J535" s="260"/>
      <c r="K535" s="696">
        <f t="shared" si="294"/>
        <v>462</v>
      </c>
      <c r="L535" s="340"/>
      <c r="M535" s="340"/>
      <c r="N535" s="340"/>
      <c r="O535" s="699" t="str">
        <f t="shared" si="278"/>
        <v/>
      </c>
      <c r="P535" s="699" t="str">
        <f t="shared" si="279"/>
        <v/>
      </c>
      <c r="Q535" s="698" t="str">
        <f t="shared" si="266"/>
        <v/>
      </c>
      <c r="R535" s="698" t="str">
        <f t="shared" si="301"/>
        <v/>
      </c>
      <c r="S535" s="699" t="str">
        <f t="shared" si="280"/>
        <v/>
      </c>
      <c r="T535" s="699" t="str">
        <f t="shared" si="281"/>
        <v/>
      </c>
      <c r="U535" s="698" t="str">
        <f t="shared" si="271"/>
        <v/>
      </c>
      <c r="V535" s="698" t="str">
        <f t="shared" si="302"/>
        <v/>
      </c>
      <c r="W535" s="699" t="str">
        <f t="shared" si="282"/>
        <v/>
      </c>
      <c r="X535" s="699" t="str">
        <f t="shared" si="283"/>
        <v/>
      </c>
      <c r="Y535" s="698" t="str">
        <f t="shared" si="272"/>
        <v/>
      </c>
      <c r="Z535" s="698" t="str">
        <f t="shared" si="303"/>
        <v/>
      </c>
      <c r="AB535" s="696" t="str">
        <f t="shared" si="274"/>
        <v/>
      </c>
      <c r="AC535" s="340"/>
      <c r="AD535" s="340"/>
      <c r="AE535" s="340"/>
      <c r="AF535" s="699" t="str">
        <f t="shared" si="284"/>
        <v/>
      </c>
      <c r="AG535" s="699" t="str">
        <f t="shared" si="273"/>
        <v/>
      </c>
      <c r="AH535" s="699" t="str">
        <f t="shared" si="285"/>
        <v/>
      </c>
      <c r="AI535" s="698" t="str">
        <f t="shared" si="275"/>
        <v/>
      </c>
      <c r="AJ535" s="698" t="str">
        <f t="shared" si="286"/>
        <v/>
      </c>
      <c r="AK535" s="699" t="str">
        <f t="shared" si="287"/>
        <v/>
      </c>
      <c r="AL535" s="699" t="str">
        <f t="shared" si="288"/>
        <v/>
      </c>
      <c r="AM535" s="699" t="str">
        <f t="shared" si="289"/>
        <v/>
      </c>
      <c r="AN535" s="698" t="str">
        <f t="shared" si="276"/>
        <v/>
      </c>
      <c r="AO535" s="698" t="str">
        <f t="shared" si="290"/>
        <v/>
      </c>
      <c r="AP535" s="699" t="str">
        <f t="shared" si="291"/>
        <v/>
      </c>
      <c r="AQ535" s="699" t="str">
        <f t="shared" si="292"/>
        <v/>
      </c>
      <c r="AR535" s="699" t="str">
        <f t="shared" si="293"/>
        <v/>
      </c>
      <c r="AS535" s="698" t="str">
        <f t="shared" si="277"/>
        <v/>
      </c>
      <c r="AT535" s="698" t="str">
        <f t="shared" si="267"/>
        <v/>
      </c>
      <c r="AU535" s="971"/>
      <c r="AV535" s="696"/>
      <c r="AW535" s="699" t="str">
        <f t="shared" si="268"/>
        <v/>
      </c>
      <c r="AX535" s="699" t="str">
        <f t="shared" si="269"/>
        <v/>
      </c>
      <c r="AY535" s="698" t="str">
        <f t="shared" si="270"/>
        <v/>
      </c>
      <c r="AZ535" s="698" t="str">
        <f t="shared" si="295"/>
        <v/>
      </c>
      <c r="BA535" s="971"/>
      <c r="BB535" s="699" t="str">
        <f t="shared" si="296"/>
        <v/>
      </c>
      <c r="BC535" s="699" t="str">
        <f t="shared" si="297"/>
        <v/>
      </c>
      <c r="BD535" s="699" t="str">
        <f t="shared" si="298"/>
        <v/>
      </c>
      <c r="BE535" s="698" t="str">
        <f t="shared" si="299"/>
        <v/>
      </c>
      <c r="BF535" s="698" t="str">
        <f t="shared" si="300"/>
        <v/>
      </c>
      <c r="BG535" s="971"/>
      <c r="BH535" s="971"/>
      <c r="BI535" s="971"/>
      <c r="BJ535" s="971"/>
      <c r="BK535" s="971"/>
      <c r="BL535" s="971"/>
      <c r="BM535" s="971"/>
      <c r="BN535" s="698"/>
      <c r="BO535" s="971"/>
      <c r="BP535" s="971"/>
      <c r="BQ535" s="971"/>
      <c r="BR535" s="971"/>
      <c r="BS535" s="971"/>
      <c r="BT535" s="971"/>
      <c r="BU535" s="971"/>
      <c r="BV535" s="971"/>
      <c r="BW535" s="971"/>
      <c r="BX535" s="971"/>
      <c r="BY535" s="971"/>
      <c r="BZ535" s="971"/>
    </row>
    <row r="536" spans="6:78" s="68" customFormat="1" x14ac:dyDescent="0.2">
      <c r="F536" s="340"/>
      <c r="G536" s="260"/>
      <c r="H536" s="261"/>
      <c r="I536" s="261"/>
      <c r="J536" s="260"/>
      <c r="K536" s="696">
        <f t="shared" si="294"/>
        <v>463</v>
      </c>
      <c r="L536" s="340"/>
      <c r="M536" s="340"/>
      <c r="N536" s="340"/>
      <c r="O536" s="699" t="str">
        <f t="shared" si="278"/>
        <v/>
      </c>
      <c r="P536" s="699" t="str">
        <f t="shared" si="279"/>
        <v/>
      </c>
      <c r="Q536" s="698" t="str">
        <f t="shared" si="266"/>
        <v/>
      </c>
      <c r="R536" s="698" t="str">
        <f t="shared" si="301"/>
        <v/>
      </c>
      <c r="S536" s="699" t="str">
        <f t="shared" si="280"/>
        <v/>
      </c>
      <c r="T536" s="699" t="str">
        <f t="shared" si="281"/>
        <v/>
      </c>
      <c r="U536" s="698" t="str">
        <f t="shared" si="271"/>
        <v/>
      </c>
      <c r="V536" s="698" t="str">
        <f t="shared" si="302"/>
        <v/>
      </c>
      <c r="W536" s="699" t="str">
        <f t="shared" si="282"/>
        <v/>
      </c>
      <c r="X536" s="699" t="str">
        <f t="shared" si="283"/>
        <v/>
      </c>
      <c r="Y536" s="698" t="str">
        <f t="shared" si="272"/>
        <v/>
      </c>
      <c r="Z536" s="698" t="str">
        <f t="shared" si="303"/>
        <v/>
      </c>
      <c r="AB536" s="696" t="str">
        <f t="shared" si="274"/>
        <v/>
      </c>
      <c r="AC536" s="340"/>
      <c r="AD536" s="340"/>
      <c r="AE536" s="340"/>
      <c r="AF536" s="699" t="str">
        <f t="shared" si="284"/>
        <v/>
      </c>
      <c r="AG536" s="699" t="str">
        <f t="shared" si="273"/>
        <v/>
      </c>
      <c r="AH536" s="699" t="str">
        <f t="shared" si="285"/>
        <v/>
      </c>
      <c r="AI536" s="698" t="str">
        <f t="shared" si="275"/>
        <v/>
      </c>
      <c r="AJ536" s="698" t="str">
        <f t="shared" si="286"/>
        <v/>
      </c>
      <c r="AK536" s="699" t="str">
        <f t="shared" si="287"/>
        <v/>
      </c>
      <c r="AL536" s="699" t="str">
        <f t="shared" si="288"/>
        <v/>
      </c>
      <c r="AM536" s="699" t="str">
        <f t="shared" si="289"/>
        <v/>
      </c>
      <c r="AN536" s="698" t="str">
        <f t="shared" si="276"/>
        <v/>
      </c>
      <c r="AO536" s="698" t="str">
        <f t="shared" si="290"/>
        <v/>
      </c>
      <c r="AP536" s="699" t="str">
        <f t="shared" si="291"/>
        <v/>
      </c>
      <c r="AQ536" s="699" t="str">
        <f t="shared" si="292"/>
        <v/>
      </c>
      <c r="AR536" s="699" t="str">
        <f t="shared" si="293"/>
        <v/>
      </c>
      <c r="AS536" s="698" t="str">
        <f t="shared" si="277"/>
        <v/>
      </c>
      <c r="AT536" s="698" t="str">
        <f t="shared" si="267"/>
        <v/>
      </c>
      <c r="AU536" s="971"/>
      <c r="AV536" s="696"/>
      <c r="AW536" s="699" t="str">
        <f t="shared" si="268"/>
        <v/>
      </c>
      <c r="AX536" s="699" t="str">
        <f t="shared" si="269"/>
        <v/>
      </c>
      <c r="AY536" s="698" t="str">
        <f t="shared" si="270"/>
        <v/>
      </c>
      <c r="AZ536" s="698" t="str">
        <f t="shared" si="295"/>
        <v/>
      </c>
      <c r="BA536" s="971"/>
      <c r="BB536" s="699" t="str">
        <f t="shared" si="296"/>
        <v/>
      </c>
      <c r="BC536" s="699" t="str">
        <f t="shared" si="297"/>
        <v/>
      </c>
      <c r="BD536" s="699" t="str">
        <f t="shared" si="298"/>
        <v/>
      </c>
      <c r="BE536" s="698" t="str">
        <f t="shared" si="299"/>
        <v/>
      </c>
      <c r="BF536" s="698" t="str">
        <f t="shared" si="300"/>
        <v/>
      </c>
      <c r="BG536" s="971"/>
      <c r="BH536" s="971"/>
      <c r="BI536" s="971"/>
      <c r="BJ536" s="971"/>
      <c r="BK536" s="971"/>
      <c r="BL536" s="971"/>
      <c r="BM536" s="971"/>
      <c r="BN536" s="698"/>
      <c r="BO536" s="971"/>
      <c r="BP536" s="971"/>
      <c r="BQ536" s="971"/>
      <c r="BR536" s="971"/>
      <c r="BS536" s="971"/>
      <c r="BT536" s="971"/>
      <c r="BU536" s="971"/>
      <c r="BV536" s="971"/>
      <c r="BW536" s="971"/>
      <c r="BX536" s="971"/>
      <c r="BY536" s="971"/>
      <c r="BZ536" s="971"/>
    </row>
    <row r="537" spans="6:78" s="68" customFormat="1" x14ac:dyDescent="0.2">
      <c r="F537" s="340"/>
      <c r="G537" s="260"/>
      <c r="H537" s="261"/>
      <c r="I537" s="261"/>
      <c r="J537" s="260"/>
      <c r="K537" s="696">
        <f t="shared" si="294"/>
        <v>464</v>
      </c>
      <c r="L537" s="340"/>
      <c r="M537" s="340"/>
      <c r="N537" s="340"/>
      <c r="O537" s="699" t="str">
        <f t="shared" si="278"/>
        <v/>
      </c>
      <c r="P537" s="699" t="str">
        <f t="shared" si="279"/>
        <v/>
      </c>
      <c r="Q537" s="698" t="str">
        <f t="shared" si="266"/>
        <v/>
      </c>
      <c r="R537" s="698" t="str">
        <f t="shared" si="301"/>
        <v/>
      </c>
      <c r="S537" s="699" t="str">
        <f t="shared" si="280"/>
        <v/>
      </c>
      <c r="T537" s="699" t="str">
        <f t="shared" si="281"/>
        <v/>
      </c>
      <c r="U537" s="698" t="str">
        <f t="shared" si="271"/>
        <v/>
      </c>
      <c r="V537" s="698" t="str">
        <f t="shared" si="302"/>
        <v/>
      </c>
      <c r="W537" s="699" t="str">
        <f t="shared" si="282"/>
        <v/>
      </c>
      <c r="X537" s="699" t="str">
        <f t="shared" si="283"/>
        <v/>
      </c>
      <c r="Y537" s="698" t="str">
        <f t="shared" si="272"/>
        <v/>
      </c>
      <c r="Z537" s="698" t="str">
        <f t="shared" si="303"/>
        <v/>
      </c>
      <c r="AB537" s="696" t="str">
        <f t="shared" si="274"/>
        <v/>
      </c>
      <c r="AC537" s="340"/>
      <c r="AD537" s="340"/>
      <c r="AE537" s="340"/>
      <c r="AF537" s="699" t="str">
        <f t="shared" si="284"/>
        <v/>
      </c>
      <c r="AG537" s="699" t="str">
        <f t="shared" si="273"/>
        <v/>
      </c>
      <c r="AH537" s="699" t="str">
        <f t="shared" si="285"/>
        <v/>
      </c>
      <c r="AI537" s="698" t="str">
        <f t="shared" si="275"/>
        <v/>
      </c>
      <c r="AJ537" s="698" t="str">
        <f t="shared" si="286"/>
        <v/>
      </c>
      <c r="AK537" s="699" t="str">
        <f t="shared" si="287"/>
        <v/>
      </c>
      <c r="AL537" s="699" t="str">
        <f t="shared" si="288"/>
        <v/>
      </c>
      <c r="AM537" s="699" t="str">
        <f t="shared" si="289"/>
        <v/>
      </c>
      <c r="AN537" s="698" t="str">
        <f t="shared" si="276"/>
        <v/>
      </c>
      <c r="AO537" s="698" t="str">
        <f t="shared" si="290"/>
        <v/>
      </c>
      <c r="AP537" s="699" t="str">
        <f t="shared" si="291"/>
        <v/>
      </c>
      <c r="AQ537" s="699" t="str">
        <f t="shared" si="292"/>
        <v/>
      </c>
      <c r="AR537" s="699" t="str">
        <f t="shared" si="293"/>
        <v/>
      </c>
      <c r="AS537" s="698" t="str">
        <f t="shared" si="277"/>
        <v/>
      </c>
      <c r="AT537" s="698" t="str">
        <f t="shared" si="267"/>
        <v/>
      </c>
      <c r="AU537" s="971"/>
      <c r="AV537" s="696"/>
      <c r="AW537" s="699" t="str">
        <f t="shared" si="268"/>
        <v/>
      </c>
      <c r="AX537" s="699" t="str">
        <f t="shared" si="269"/>
        <v/>
      </c>
      <c r="AY537" s="698" t="str">
        <f t="shared" si="270"/>
        <v/>
      </c>
      <c r="AZ537" s="698" t="str">
        <f t="shared" si="295"/>
        <v/>
      </c>
      <c r="BA537" s="971"/>
      <c r="BB537" s="699" t="str">
        <f t="shared" si="296"/>
        <v/>
      </c>
      <c r="BC537" s="699" t="str">
        <f t="shared" si="297"/>
        <v/>
      </c>
      <c r="BD537" s="699" t="str">
        <f t="shared" si="298"/>
        <v/>
      </c>
      <c r="BE537" s="698" t="str">
        <f t="shared" si="299"/>
        <v/>
      </c>
      <c r="BF537" s="698" t="str">
        <f t="shared" si="300"/>
        <v/>
      </c>
      <c r="BG537" s="971"/>
      <c r="BH537" s="971"/>
      <c r="BI537" s="971"/>
      <c r="BJ537" s="971"/>
      <c r="BK537" s="971"/>
      <c r="BL537" s="971"/>
      <c r="BM537" s="971"/>
      <c r="BN537" s="698"/>
      <c r="BO537" s="971"/>
      <c r="BP537" s="971"/>
      <c r="BQ537" s="971"/>
      <c r="BR537" s="971"/>
      <c r="BS537" s="971"/>
      <c r="BT537" s="971"/>
      <c r="BU537" s="971"/>
      <c r="BV537" s="971"/>
      <c r="BW537" s="971"/>
      <c r="BX537" s="971"/>
      <c r="BY537" s="971"/>
      <c r="BZ537" s="971"/>
    </row>
    <row r="538" spans="6:78" s="68" customFormat="1" x14ac:dyDescent="0.2">
      <c r="F538" s="340"/>
      <c r="G538" s="260"/>
      <c r="H538" s="261"/>
      <c r="I538" s="261"/>
      <c r="J538" s="260"/>
      <c r="K538" s="696">
        <f t="shared" si="294"/>
        <v>465</v>
      </c>
      <c r="L538" s="340"/>
      <c r="M538" s="340"/>
      <c r="N538" s="340"/>
      <c r="O538" s="699" t="str">
        <f t="shared" si="278"/>
        <v/>
      </c>
      <c r="P538" s="699" t="str">
        <f t="shared" si="279"/>
        <v/>
      </c>
      <c r="Q538" s="698" t="str">
        <f t="shared" si="266"/>
        <v/>
      </c>
      <c r="R538" s="698" t="str">
        <f t="shared" si="301"/>
        <v/>
      </c>
      <c r="S538" s="699" t="str">
        <f t="shared" si="280"/>
        <v/>
      </c>
      <c r="T538" s="699" t="str">
        <f t="shared" si="281"/>
        <v/>
      </c>
      <c r="U538" s="698" t="str">
        <f t="shared" si="271"/>
        <v/>
      </c>
      <c r="V538" s="698" t="str">
        <f t="shared" si="302"/>
        <v/>
      </c>
      <c r="W538" s="699" t="str">
        <f t="shared" si="282"/>
        <v/>
      </c>
      <c r="X538" s="699" t="str">
        <f t="shared" si="283"/>
        <v/>
      </c>
      <c r="Y538" s="698" t="str">
        <f t="shared" si="272"/>
        <v/>
      </c>
      <c r="Z538" s="698" t="str">
        <f t="shared" si="303"/>
        <v/>
      </c>
      <c r="AB538" s="696" t="str">
        <f t="shared" si="274"/>
        <v/>
      </c>
      <c r="AC538" s="340"/>
      <c r="AD538" s="340"/>
      <c r="AE538" s="340"/>
      <c r="AF538" s="699" t="str">
        <f t="shared" si="284"/>
        <v/>
      </c>
      <c r="AG538" s="699" t="str">
        <f t="shared" si="273"/>
        <v/>
      </c>
      <c r="AH538" s="699" t="str">
        <f t="shared" si="285"/>
        <v/>
      </c>
      <c r="AI538" s="698" t="str">
        <f t="shared" si="275"/>
        <v/>
      </c>
      <c r="AJ538" s="698" t="str">
        <f t="shared" si="286"/>
        <v/>
      </c>
      <c r="AK538" s="699" t="str">
        <f t="shared" si="287"/>
        <v/>
      </c>
      <c r="AL538" s="699" t="str">
        <f t="shared" si="288"/>
        <v/>
      </c>
      <c r="AM538" s="699" t="str">
        <f t="shared" si="289"/>
        <v/>
      </c>
      <c r="AN538" s="698" t="str">
        <f t="shared" si="276"/>
        <v/>
      </c>
      <c r="AO538" s="698" t="str">
        <f t="shared" si="290"/>
        <v/>
      </c>
      <c r="AP538" s="699" t="str">
        <f t="shared" si="291"/>
        <v/>
      </c>
      <c r="AQ538" s="699" t="str">
        <f t="shared" si="292"/>
        <v/>
      </c>
      <c r="AR538" s="699" t="str">
        <f t="shared" si="293"/>
        <v/>
      </c>
      <c r="AS538" s="698" t="str">
        <f t="shared" si="277"/>
        <v/>
      </c>
      <c r="AT538" s="698" t="str">
        <f t="shared" si="267"/>
        <v/>
      </c>
      <c r="AU538" s="971"/>
      <c r="AV538" s="696"/>
      <c r="AW538" s="699" t="str">
        <f t="shared" si="268"/>
        <v/>
      </c>
      <c r="AX538" s="699" t="str">
        <f t="shared" si="269"/>
        <v/>
      </c>
      <c r="AY538" s="698" t="str">
        <f t="shared" si="270"/>
        <v/>
      </c>
      <c r="AZ538" s="698" t="str">
        <f t="shared" si="295"/>
        <v/>
      </c>
      <c r="BA538" s="971"/>
      <c r="BB538" s="699" t="str">
        <f t="shared" si="296"/>
        <v/>
      </c>
      <c r="BC538" s="699" t="str">
        <f t="shared" si="297"/>
        <v/>
      </c>
      <c r="BD538" s="699" t="str">
        <f t="shared" si="298"/>
        <v/>
      </c>
      <c r="BE538" s="698" t="str">
        <f t="shared" si="299"/>
        <v/>
      </c>
      <c r="BF538" s="698" t="str">
        <f t="shared" si="300"/>
        <v/>
      </c>
      <c r="BG538" s="971"/>
      <c r="BH538" s="971"/>
      <c r="BI538" s="971"/>
      <c r="BJ538" s="971"/>
      <c r="BK538" s="971"/>
      <c r="BL538" s="971"/>
      <c r="BM538" s="971"/>
      <c r="BN538" s="698"/>
      <c r="BO538" s="971"/>
      <c r="BP538" s="971"/>
      <c r="BQ538" s="971"/>
      <c r="BR538" s="971"/>
      <c r="BS538" s="971"/>
      <c r="BT538" s="971"/>
      <c r="BU538" s="971"/>
      <c r="BV538" s="971"/>
      <c r="BW538" s="971"/>
      <c r="BX538" s="971"/>
      <c r="BY538" s="971"/>
      <c r="BZ538" s="971"/>
    </row>
    <row r="539" spans="6:78" s="68" customFormat="1" x14ac:dyDescent="0.2">
      <c r="F539" s="340"/>
      <c r="G539" s="260"/>
      <c r="H539" s="261"/>
      <c r="I539" s="261"/>
      <c r="J539" s="260"/>
      <c r="K539" s="696">
        <f t="shared" si="294"/>
        <v>466</v>
      </c>
      <c r="L539" s="340"/>
      <c r="M539" s="340"/>
      <c r="N539" s="340"/>
      <c r="O539" s="699" t="str">
        <f t="shared" si="278"/>
        <v/>
      </c>
      <c r="P539" s="699" t="str">
        <f t="shared" si="279"/>
        <v/>
      </c>
      <c r="Q539" s="698" t="str">
        <f t="shared" si="266"/>
        <v/>
      </c>
      <c r="R539" s="698" t="str">
        <f t="shared" si="301"/>
        <v/>
      </c>
      <c r="S539" s="699" t="str">
        <f t="shared" si="280"/>
        <v/>
      </c>
      <c r="T539" s="699" t="str">
        <f t="shared" si="281"/>
        <v/>
      </c>
      <c r="U539" s="698" t="str">
        <f t="shared" si="271"/>
        <v/>
      </c>
      <c r="V539" s="698" t="str">
        <f t="shared" si="302"/>
        <v/>
      </c>
      <c r="W539" s="699" t="str">
        <f t="shared" si="282"/>
        <v/>
      </c>
      <c r="X539" s="699" t="str">
        <f t="shared" si="283"/>
        <v/>
      </c>
      <c r="Y539" s="698" t="str">
        <f t="shared" si="272"/>
        <v/>
      </c>
      <c r="Z539" s="698" t="str">
        <f t="shared" si="303"/>
        <v/>
      </c>
      <c r="AB539" s="696" t="str">
        <f t="shared" si="274"/>
        <v/>
      </c>
      <c r="AC539" s="340"/>
      <c r="AD539" s="340"/>
      <c r="AE539" s="340"/>
      <c r="AF539" s="699" t="str">
        <f t="shared" si="284"/>
        <v/>
      </c>
      <c r="AG539" s="699" t="str">
        <f t="shared" si="273"/>
        <v/>
      </c>
      <c r="AH539" s="699" t="str">
        <f t="shared" si="285"/>
        <v/>
      </c>
      <c r="AI539" s="698" t="str">
        <f t="shared" si="275"/>
        <v/>
      </c>
      <c r="AJ539" s="698" t="str">
        <f t="shared" si="286"/>
        <v/>
      </c>
      <c r="AK539" s="699" t="str">
        <f t="shared" si="287"/>
        <v/>
      </c>
      <c r="AL539" s="699" t="str">
        <f t="shared" si="288"/>
        <v/>
      </c>
      <c r="AM539" s="699" t="str">
        <f t="shared" si="289"/>
        <v/>
      </c>
      <c r="AN539" s="698" t="str">
        <f t="shared" si="276"/>
        <v/>
      </c>
      <c r="AO539" s="698" t="str">
        <f t="shared" si="290"/>
        <v/>
      </c>
      <c r="AP539" s="699" t="str">
        <f t="shared" si="291"/>
        <v/>
      </c>
      <c r="AQ539" s="699" t="str">
        <f t="shared" si="292"/>
        <v/>
      </c>
      <c r="AR539" s="699" t="str">
        <f t="shared" si="293"/>
        <v/>
      </c>
      <c r="AS539" s="698" t="str">
        <f t="shared" si="277"/>
        <v/>
      </c>
      <c r="AT539" s="698" t="str">
        <f t="shared" si="267"/>
        <v/>
      </c>
      <c r="AU539" s="971"/>
      <c r="AV539" s="696"/>
      <c r="AW539" s="699" t="str">
        <f t="shared" si="268"/>
        <v/>
      </c>
      <c r="AX539" s="699" t="str">
        <f t="shared" si="269"/>
        <v/>
      </c>
      <c r="AY539" s="698" t="str">
        <f t="shared" si="270"/>
        <v/>
      </c>
      <c r="AZ539" s="698" t="str">
        <f t="shared" si="295"/>
        <v/>
      </c>
      <c r="BA539" s="971"/>
      <c r="BB539" s="699" t="str">
        <f t="shared" si="296"/>
        <v/>
      </c>
      <c r="BC539" s="699" t="str">
        <f t="shared" si="297"/>
        <v/>
      </c>
      <c r="BD539" s="699" t="str">
        <f t="shared" si="298"/>
        <v/>
      </c>
      <c r="BE539" s="698" t="str">
        <f t="shared" si="299"/>
        <v/>
      </c>
      <c r="BF539" s="698" t="str">
        <f t="shared" si="300"/>
        <v/>
      </c>
      <c r="BG539" s="971"/>
      <c r="BH539" s="971"/>
      <c r="BI539" s="971"/>
      <c r="BJ539" s="971"/>
      <c r="BK539" s="971"/>
      <c r="BL539" s="971"/>
      <c r="BM539" s="971"/>
      <c r="BN539" s="698"/>
      <c r="BO539" s="971"/>
      <c r="BP539" s="971"/>
      <c r="BQ539" s="971"/>
      <c r="BR539" s="971"/>
      <c r="BS539" s="971"/>
      <c r="BT539" s="971"/>
      <c r="BU539" s="971"/>
      <c r="BV539" s="971"/>
      <c r="BW539" s="971"/>
      <c r="BX539" s="971"/>
      <c r="BY539" s="971"/>
      <c r="BZ539" s="971"/>
    </row>
    <row r="540" spans="6:78" s="68" customFormat="1" x14ac:dyDescent="0.2">
      <c r="F540" s="340"/>
      <c r="G540" s="260"/>
      <c r="H540" s="261"/>
      <c r="I540" s="261"/>
      <c r="J540" s="260"/>
      <c r="K540" s="696">
        <f t="shared" si="294"/>
        <v>467</v>
      </c>
      <c r="L540" s="340"/>
      <c r="M540" s="340"/>
      <c r="N540" s="340"/>
      <c r="O540" s="699" t="str">
        <f t="shared" si="278"/>
        <v/>
      </c>
      <c r="P540" s="699" t="str">
        <f t="shared" si="279"/>
        <v/>
      </c>
      <c r="Q540" s="698" t="str">
        <f t="shared" si="266"/>
        <v/>
      </c>
      <c r="R540" s="698" t="str">
        <f t="shared" si="301"/>
        <v/>
      </c>
      <c r="S540" s="699" t="str">
        <f t="shared" si="280"/>
        <v/>
      </c>
      <c r="T540" s="699" t="str">
        <f t="shared" si="281"/>
        <v/>
      </c>
      <c r="U540" s="698" t="str">
        <f t="shared" si="271"/>
        <v/>
      </c>
      <c r="V540" s="698" t="str">
        <f t="shared" si="302"/>
        <v/>
      </c>
      <c r="W540" s="699" t="str">
        <f t="shared" si="282"/>
        <v/>
      </c>
      <c r="X540" s="699" t="str">
        <f t="shared" si="283"/>
        <v/>
      </c>
      <c r="Y540" s="698" t="str">
        <f t="shared" si="272"/>
        <v/>
      </c>
      <c r="Z540" s="698" t="str">
        <f t="shared" si="303"/>
        <v/>
      </c>
      <c r="AB540" s="696" t="str">
        <f t="shared" si="274"/>
        <v/>
      </c>
      <c r="AC540" s="340"/>
      <c r="AD540" s="340"/>
      <c r="AE540" s="340"/>
      <c r="AF540" s="699" t="str">
        <f t="shared" si="284"/>
        <v/>
      </c>
      <c r="AG540" s="699" t="str">
        <f t="shared" si="273"/>
        <v/>
      </c>
      <c r="AH540" s="699" t="str">
        <f t="shared" si="285"/>
        <v/>
      </c>
      <c r="AI540" s="698" t="str">
        <f t="shared" si="275"/>
        <v/>
      </c>
      <c r="AJ540" s="698" t="str">
        <f t="shared" si="286"/>
        <v/>
      </c>
      <c r="AK540" s="699" t="str">
        <f t="shared" si="287"/>
        <v/>
      </c>
      <c r="AL540" s="699" t="str">
        <f t="shared" si="288"/>
        <v/>
      </c>
      <c r="AM540" s="699" t="str">
        <f t="shared" si="289"/>
        <v/>
      </c>
      <c r="AN540" s="698" t="str">
        <f t="shared" si="276"/>
        <v/>
      </c>
      <c r="AO540" s="698" t="str">
        <f t="shared" si="290"/>
        <v/>
      </c>
      <c r="AP540" s="699" t="str">
        <f t="shared" si="291"/>
        <v/>
      </c>
      <c r="AQ540" s="699" t="str">
        <f t="shared" si="292"/>
        <v/>
      </c>
      <c r="AR540" s="699" t="str">
        <f t="shared" si="293"/>
        <v/>
      </c>
      <c r="AS540" s="698" t="str">
        <f t="shared" si="277"/>
        <v/>
      </c>
      <c r="AT540" s="698" t="str">
        <f t="shared" si="267"/>
        <v/>
      </c>
      <c r="AU540" s="971"/>
      <c r="AV540" s="696"/>
      <c r="AW540" s="699" t="str">
        <f t="shared" si="268"/>
        <v/>
      </c>
      <c r="AX540" s="699" t="str">
        <f t="shared" si="269"/>
        <v/>
      </c>
      <c r="AY540" s="698" t="str">
        <f t="shared" si="270"/>
        <v/>
      </c>
      <c r="AZ540" s="698" t="str">
        <f t="shared" si="295"/>
        <v/>
      </c>
      <c r="BA540" s="971"/>
      <c r="BB540" s="699" t="str">
        <f t="shared" si="296"/>
        <v/>
      </c>
      <c r="BC540" s="699" t="str">
        <f t="shared" si="297"/>
        <v/>
      </c>
      <c r="BD540" s="699" t="str">
        <f t="shared" si="298"/>
        <v/>
      </c>
      <c r="BE540" s="698" t="str">
        <f t="shared" si="299"/>
        <v/>
      </c>
      <c r="BF540" s="698" t="str">
        <f t="shared" si="300"/>
        <v/>
      </c>
      <c r="BG540" s="971"/>
      <c r="BH540" s="971"/>
      <c r="BI540" s="971"/>
      <c r="BJ540" s="971"/>
      <c r="BK540" s="971"/>
      <c r="BL540" s="971"/>
      <c r="BM540" s="971"/>
      <c r="BN540" s="698"/>
      <c r="BO540" s="971"/>
      <c r="BP540" s="971"/>
      <c r="BQ540" s="971"/>
      <c r="BR540" s="971"/>
      <c r="BS540" s="971"/>
      <c r="BT540" s="971"/>
      <c r="BU540" s="971"/>
      <c r="BV540" s="971"/>
      <c r="BW540" s="971"/>
      <c r="BX540" s="971"/>
      <c r="BY540" s="971"/>
      <c r="BZ540" s="971"/>
    </row>
    <row r="541" spans="6:78" s="68" customFormat="1" x14ac:dyDescent="0.2">
      <c r="F541" s="340"/>
      <c r="G541" s="260"/>
      <c r="H541" s="261"/>
      <c r="I541" s="261"/>
      <c r="J541" s="260"/>
      <c r="K541" s="696">
        <f t="shared" si="294"/>
        <v>468</v>
      </c>
      <c r="L541" s="340"/>
      <c r="M541" s="340"/>
      <c r="N541" s="340"/>
      <c r="O541" s="699" t="str">
        <f t="shared" si="278"/>
        <v/>
      </c>
      <c r="P541" s="699" t="str">
        <f t="shared" si="279"/>
        <v/>
      </c>
      <c r="Q541" s="698" t="str">
        <f t="shared" si="266"/>
        <v/>
      </c>
      <c r="R541" s="698" t="str">
        <f t="shared" si="301"/>
        <v/>
      </c>
      <c r="S541" s="699" t="str">
        <f t="shared" si="280"/>
        <v/>
      </c>
      <c r="T541" s="699" t="str">
        <f t="shared" si="281"/>
        <v/>
      </c>
      <c r="U541" s="698" t="str">
        <f t="shared" si="271"/>
        <v/>
      </c>
      <c r="V541" s="698" t="str">
        <f t="shared" si="302"/>
        <v/>
      </c>
      <c r="W541" s="699" t="str">
        <f t="shared" si="282"/>
        <v/>
      </c>
      <c r="X541" s="699" t="str">
        <f t="shared" si="283"/>
        <v/>
      </c>
      <c r="Y541" s="698" t="str">
        <f t="shared" si="272"/>
        <v/>
      </c>
      <c r="Z541" s="698" t="str">
        <f t="shared" si="303"/>
        <v/>
      </c>
      <c r="AB541" s="696" t="str">
        <f t="shared" si="274"/>
        <v/>
      </c>
      <c r="AC541" s="340"/>
      <c r="AD541" s="340"/>
      <c r="AE541" s="340"/>
      <c r="AF541" s="699" t="str">
        <f t="shared" si="284"/>
        <v/>
      </c>
      <c r="AG541" s="699" t="str">
        <f t="shared" si="273"/>
        <v/>
      </c>
      <c r="AH541" s="699" t="str">
        <f t="shared" si="285"/>
        <v/>
      </c>
      <c r="AI541" s="698" t="str">
        <f t="shared" si="275"/>
        <v/>
      </c>
      <c r="AJ541" s="698" t="str">
        <f t="shared" si="286"/>
        <v/>
      </c>
      <c r="AK541" s="699" t="str">
        <f t="shared" si="287"/>
        <v/>
      </c>
      <c r="AL541" s="699" t="str">
        <f t="shared" si="288"/>
        <v/>
      </c>
      <c r="AM541" s="699" t="str">
        <f t="shared" si="289"/>
        <v/>
      </c>
      <c r="AN541" s="698" t="str">
        <f t="shared" si="276"/>
        <v/>
      </c>
      <c r="AO541" s="698" t="str">
        <f t="shared" si="290"/>
        <v/>
      </c>
      <c r="AP541" s="699" t="str">
        <f t="shared" si="291"/>
        <v/>
      </c>
      <c r="AQ541" s="699" t="str">
        <f t="shared" si="292"/>
        <v/>
      </c>
      <c r="AR541" s="699" t="str">
        <f t="shared" si="293"/>
        <v/>
      </c>
      <c r="AS541" s="698" t="str">
        <f t="shared" si="277"/>
        <v/>
      </c>
      <c r="AT541" s="698" t="str">
        <f t="shared" si="267"/>
        <v/>
      </c>
      <c r="AU541" s="971"/>
      <c r="AV541" s="696"/>
      <c r="AW541" s="699" t="str">
        <f t="shared" si="268"/>
        <v/>
      </c>
      <c r="AX541" s="699" t="str">
        <f t="shared" si="269"/>
        <v/>
      </c>
      <c r="AY541" s="698" t="str">
        <f t="shared" si="270"/>
        <v/>
      </c>
      <c r="AZ541" s="698" t="str">
        <f t="shared" si="295"/>
        <v/>
      </c>
      <c r="BA541" s="971"/>
      <c r="BB541" s="699" t="str">
        <f t="shared" si="296"/>
        <v/>
      </c>
      <c r="BC541" s="699" t="str">
        <f t="shared" si="297"/>
        <v/>
      </c>
      <c r="BD541" s="699" t="str">
        <f t="shared" si="298"/>
        <v/>
      </c>
      <c r="BE541" s="698" t="str">
        <f t="shared" si="299"/>
        <v/>
      </c>
      <c r="BF541" s="698" t="str">
        <f t="shared" si="300"/>
        <v/>
      </c>
      <c r="BG541" s="971"/>
      <c r="BH541" s="971"/>
      <c r="BI541" s="971"/>
      <c r="BJ541" s="971"/>
      <c r="BK541" s="971"/>
      <c r="BL541" s="971"/>
      <c r="BM541" s="971"/>
      <c r="BN541" s="698"/>
      <c r="BO541" s="971"/>
      <c r="BP541" s="971"/>
      <c r="BQ541" s="971"/>
      <c r="BR541" s="971"/>
      <c r="BS541" s="971"/>
      <c r="BT541" s="971"/>
      <c r="BU541" s="971"/>
      <c r="BV541" s="971"/>
      <c r="BW541" s="971"/>
      <c r="BX541" s="971"/>
      <c r="BY541" s="971"/>
      <c r="BZ541" s="971"/>
    </row>
    <row r="542" spans="6:78" s="68" customFormat="1" x14ac:dyDescent="0.2">
      <c r="F542" s="340"/>
      <c r="G542" s="260"/>
      <c r="H542" s="261"/>
      <c r="I542" s="261"/>
      <c r="J542" s="260"/>
      <c r="K542" s="696">
        <f t="shared" si="294"/>
        <v>469</v>
      </c>
      <c r="L542" s="340"/>
      <c r="M542" s="340"/>
      <c r="N542" s="340"/>
      <c r="O542" s="699" t="str">
        <f t="shared" si="278"/>
        <v/>
      </c>
      <c r="P542" s="699" t="str">
        <f t="shared" si="279"/>
        <v/>
      </c>
      <c r="Q542" s="698" t="str">
        <f t="shared" si="266"/>
        <v/>
      </c>
      <c r="R542" s="698" t="str">
        <f t="shared" si="301"/>
        <v/>
      </c>
      <c r="S542" s="699" t="str">
        <f t="shared" si="280"/>
        <v/>
      </c>
      <c r="T542" s="699" t="str">
        <f t="shared" si="281"/>
        <v/>
      </c>
      <c r="U542" s="698" t="str">
        <f t="shared" si="271"/>
        <v/>
      </c>
      <c r="V542" s="698" t="str">
        <f t="shared" si="302"/>
        <v/>
      </c>
      <c r="W542" s="699" t="str">
        <f t="shared" si="282"/>
        <v/>
      </c>
      <c r="X542" s="699" t="str">
        <f t="shared" si="283"/>
        <v/>
      </c>
      <c r="Y542" s="698" t="str">
        <f t="shared" si="272"/>
        <v/>
      </c>
      <c r="Z542" s="698" t="str">
        <f t="shared" si="303"/>
        <v/>
      </c>
      <c r="AB542" s="696" t="str">
        <f t="shared" si="274"/>
        <v/>
      </c>
      <c r="AC542" s="340"/>
      <c r="AD542" s="340"/>
      <c r="AE542" s="340"/>
      <c r="AF542" s="699" t="str">
        <f t="shared" si="284"/>
        <v/>
      </c>
      <c r="AG542" s="699" t="str">
        <f t="shared" si="273"/>
        <v/>
      </c>
      <c r="AH542" s="699" t="str">
        <f t="shared" si="285"/>
        <v/>
      </c>
      <c r="AI542" s="698" t="str">
        <f t="shared" si="275"/>
        <v/>
      </c>
      <c r="AJ542" s="698" t="str">
        <f t="shared" si="286"/>
        <v/>
      </c>
      <c r="AK542" s="699" t="str">
        <f t="shared" si="287"/>
        <v/>
      </c>
      <c r="AL542" s="699" t="str">
        <f t="shared" si="288"/>
        <v/>
      </c>
      <c r="AM542" s="699" t="str">
        <f t="shared" si="289"/>
        <v/>
      </c>
      <c r="AN542" s="698" t="str">
        <f t="shared" si="276"/>
        <v/>
      </c>
      <c r="AO542" s="698" t="str">
        <f t="shared" si="290"/>
        <v/>
      </c>
      <c r="AP542" s="699" t="str">
        <f t="shared" si="291"/>
        <v/>
      </c>
      <c r="AQ542" s="699" t="str">
        <f t="shared" si="292"/>
        <v/>
      </c>
      <c r="AR542" s="699" t="str">
        <f t="shared" si="293"/>
        <v/>
      </c>
      <c r="AS542" s="698" t="str">
        <f t="shared" si="277"/>
        <v/>
      </c>
      <c r="AT542" s="698" t="str">
        <f t="shared" si="267"/>
        <v/>
      </c>
      <c r="AU542" s="971"/>
      <c r="AV542" s="696"/>
      <c r="AW542" s="699" t="str">
        <f t="shared" si="268"/>
        <v/>
      </c>
      <c r="AX542" s="699" t="str">
        <f t="shared" si="269"/>
        <v/>
      </c>
      <c r="AY542" s="698" t="str">
        <f t="shared" si="270"/>
        <v/>
      </c>
      <c r="AZ542" s="698" t="str">
        <f t="shared" si="295"/>
        <v/>
      </c>
      <c r="BA542" s="971"/>
      <c r="BB542" s="699" t="str">
        <f t="shared" si="296"/>
        <v/>
      </c>
      <c r="BC542" s="699" t="str">
        <f t="shared" si="297"/>
        <v/>
      </c>
      <c r="BD542" s="699" t="str">
        <f t="shared" si="298"/>
        <v/>
      </c>
      <c r="BE542" s="698" t="str">
        <f t="shared" si="299"/>
        <v/>
      </c>
      <c r="BF542" s="698" t="str">
        <f t="shared" si="300"/>
        <v/>
      </c>
      <c r="BG542" s="971"/>
      <c r="BH542" s="971"/>
      <c r="BI542" s="971"/>
      <c r="BJ542" s="971"/>
      <c r="BK542" s="971"/>
      <c r="BL542" s="971"/>
      <c r="BM542" s="971"/>
      <c r="BN542" s="698"/>
      <c r="BO542" s="971"/>
      <c r="BP542" s="971"/>
      <c r="BQ542" s="971"/>
      <c r="BR542" s="971"/>
      <c r="BS542" s="971"/>
      <c r="BT542" s="971"/>
      <c r="BU542" s="971"/>
      <c r="BV542" s="971"/>
      <c r="BW542" s="971"/>
      <c r="BX542" s="971"/>
      <c r="BY542" s="971"/>
      <c r="BZ542" s="971"/>
    </row>
    <row r="543" spans="6:78" s="68" customFormat="1" x14ac:dyDescent="0.2">
      <c r="F543" s="340"/>
      <c r="G543" s="260"/>
      <c r="H543" s="261"/>
      <c r="I543" s="261"/>
      <c r="J543" s="260"/>
      <c r="K543" s="696">
        <f t="shared" si="294"/>
        <v>470</v>
      </c>
      <c r="L543" s="340"/>
      <c r="M543" s="340"/>
      <c r="N543" s="340"/>
      <c r="O543" s="699" t="str">
        <f t="shared" si="278"/>
        <v/>
      </c>
      <c r="P543" s="699" t="str">
        <f t="shared" si="279"/>
        <v/>
      </c>
      <c r="Q543" s="698" t="str">
        <f t="shared" si="266"/>
        <v/>
      </c>
      <c r="R543" s="698" t="str">
        <f t="shared" si="301"/>
        <v/>
      </c>
      <c r="S543" s="699" t="str">
        <f t="shared" si="280"/>
        <v/>
      </c>
      <c r="T543" s="699" t="str">
        <f t="shared" si="281"/>
        <v/>
      </c>
      <c r="U543" s="698" t="str">
        <f t="shared" si="271"/>
        <v/>
      </c>
      <c r="V543" s="698" t="str">
        <f t="shared" si="302"/>
        <v/>
      </c>
      <c r="W543" s="699" t="str">
        <f t="shared" si="282"/>
        <v/>
      </c>
      <c r="X543" s="699" t="str">
        <f t="shared" si="283"/>
        <v/>
      </c>
      <c r="Y543" s="698" t="str">
        <f t="shared" si="272"/>
        <v/>
      </c>
      <c r="Z543" s="698" t="str">
        <f t="shared" si="303"/>
        <v/>
      </c>
      <c r="AB543" s="696" t="str">
        <f t="shared" si="274"/>
        <v/>
      </c>
      <c r="AC543" s="340"/>
      <c r="AD543" s="340"/>
      <c r="AE543" s="340"/>
      <c r="AF543" s="699" t="str">
        <f t="shared" si="284"/>
        <v/>
      </c>
      <c r="AG543" s="699" t="str">
        <f t="shared" si="273"/>
        <v/>
      </c>
      <c r="AH543" s="699" t="str">
        <f t="shared" si="285"/>
        <v/>
      </c>
      <c r="AI543" s="698" t="str">
        <f t="shared" si="275"/>
        <v/>
      </c>
      <c r="AJ543" s="698" t="str">
        <f t="shared" si="286"/>
        <v/>
      </c>
      <c r="AK543" s="699" t="str">
        <f t="shared" si="287"/>
        <v/>
      </c>
      <c r="AL543" s="699" t="str">
        <f t="shared" si="288"/>
        <v/>
      </c>
      <c r="AM543" s="699" t="str">
        <f t="shared" si="289"/>
        <v/>
      </c>
      <c r="AN543" s="698" t="str">
        <f t="shared" si="276"/>
        <v/>
      </c>
      <c r="AO543" s="698" t="str">
        <f t="shared" si="290"/>
        <v/>
      </c>
      <c r="AP543" s="699" t="str">
        <f t="shared" si="291"/>
        <v/>
      </c>
      <c r="AQ543" s="699" t="str">
        <f t="shared" si="292"/>
        <v/>
      </c>
      <c r="AR543" s="699" t="str">
        <f t="shared" si="293"/>
        <v/>
      </c>
      <c r="AS543" s="698" t="str">
        <f t="shared" si="277"/>
        <v/>
      </c>
      <c r="AT543" s="698" t="str">
        <f t="shared" si="267"/>
        <v/>
      </c>
      <c r="AU543" s="971"/>
      <c r="AV543" s="696"/>
      <c r="AW543" s="699" t="str">
        <f t="shared" si="268"/>
        <v/>
      </c>
      <c r="AX543" s="699" t="str">
        <f t="shared" si="269"/>
        <v/>
      </c>
      <c r="AY543" s="698" t="str">
        <f t="shared" si="270"/>
        <v/>
      </c>
      <c r="AZ543" s="698" t="str">
        <f t="shared" si="295"/>
        <v/>
      </c>
      <c r="BA543" s="971"/>
      <c r="BB543" s="699" t="str">
        <f t="shared" si="296"/>
        <v/>
      </c>
      <c r="BC543" s="699" t="str">
        <f t="shared" si="297"/>
        <v/>
      </c>
      <c r="BD543" s="699" t="str">
        <f t="shared" si="298"/>
        <v/>
      </c>
      <c r="BE543" s="698" t="str">
        <f t="shared" si="299"/>
        <v/>
      </c>
      <c r="BF543" s="698" t="str">
        <f t="shared" si="300"/>
        <v/>
      </c>
      <c r="BG543" s="971"/>
      <c r="BH543" s="971"/>
      <c r="BI543" s="971"/>
      <c r="BJ543" s="971"/>
      <c r="BK543" s="971"/>
      <c r="BL543" s="971"/>
      <c r="BM543" s="971"/>
      <c r="BN543" s="698"/>
      <c r="BO543" s="971"/>
      <c r="BP543" s="971"/>
      <c r="BQ543" s="971"/>
      <c r="BR543" s="971"/>
      <c r="BS543" s="971"/>
      <c r="BT543" s="971"/>
      <c r="BU543" s="971"/>
      <c r="BV543" s="971"/>
      <c r="BW543" s="971"/>
      <c r="BX543" s="971"/>
      <c r="BY543" s="971"/>
      <c r="BZ543" s="971"/>
    </row>
    <row r="544" spans="6:78" s="68" customFormat="1" x14ac:dyDescent="0.2">
      <c r="F544" s="340"/>
      <c r="G544" s="260"/>
      <c r="H544" s="261"/>
      <c r="I544" s="261"/>
      <c r="J544" s="260"/>
      <c r="K544" s="696">
        <f t="shared" si="294"/>
        <v>471</v>
      </c>
      <c r="L544" s="340"/>
      <c r="M544" s="340"/>
      <c r="N544" s="340"/>
      <c r="O544" s="699" t="str">
        <f t="shared" si="278"/>
        <v/>
      </c>
      <c r="P544" s="699" t="str">
        <f t="shared" si="279"/>
        <v/>
      </c>
      <c r="Q544" s="698" t="str">
        <f t="shared" si="266"/>
        <v/>
      </c>
      <c r="R544" s="698" t="str">
        <f t="shared" si="301"/>
        <v/>
      </c>
      <c r="S544" s="699" t="str">
        <f t="shared" si="280"/>
        <v/>
      </c>
      <c r="T544" s="699" t="str">
        <f t="shared" si="281"/>
        <v/>
      </c>
      <c r="U544" s="698" t="str">
        <f t="shared" si="271"/>
        <v/>
      </c>
      <c r="V544" s="698" t="str">
        <f t="shared" si="302"/>
        <v/>
      </c>
      <c r="W544" s="699" t="str">
        <f t="shared" si="282"/>
        <v/>
      </c>
      <c r="X544" s="699" t="str">
        <f t="shared" si="283"/>
        <v/>
      </c>
      <c r="Y544" s="698" t="str">
        <f t="shared" si="272"/>
        <v/>
      </c>
      <c r="Z544" s="698" t="str">
        <f t="shared" si="303"/>
        <v/>
      </c>
      <c r="AB544" s="696" t="str">
        <f t="shared" si="274"/>
        <v/>
      </c>
      <c r="AC544" s="340"/>
      <c r="AD544" s="340"/>
      <c r="AE544" s="340"/>
      <c r="AF544" s="699" t="str">
        <f t="shared" si="284"/>
        <v/>
      </c>
      <c r="AG544" s="699" t="str">
        <f t="shared" si="273"/>
        <v/>
      </c>
      <c r="AH544" s="699" t="str">
        <f t="shared" si="285"/>
        <v/>
      </c>
      <c r="AI544" s="698" t="str">
        <f t="shared" si="275"/>
        <v/>
      </c>
      <c r="AJ544" s="698" t="str">
        <f t="shared" si="286"/>
        <v/>
      </c>
      <c r="AK544" s="699" t="str">
        <f t="shared" si="287"/>
        <v/>
      </c>
      <c r="AL544" s="699" t="str">
        <f t="shared" si="288"/>
        <v/>
      </c>
      <c r="AM544" s="699" t="str">
        <f t="shared" si="289"/>
        <v/>
      </c>
      <c r="AN544" s="698" t="str">
        <f t="shared" si="276"/>
        <v/>
      </c>
      <c r="AO544" s="698" t="str">
        <f t="shared" si="290"/>
        <v/>
      </c>
      <c r="AP544" s="699" t="str">
        <f t="shared" si="291"/>
        <v/>
      </c>
      <c r="AQ544" s="699" t="str">
        <f t="shared" si="292"/>
        <v/>
      </c>
      <c r="AR544" s="699" t="str">
        <f t="shared" si="293"/>
        <v/>
      </c>
      <c r="AS544" s="698" t="str">
        <f t="shared" si="277"/>
        <v/>
      </c>
      <c r="AT544" s="698" t="str">
        <f t="shared" si="267"/>
        <v/>
      </c>
      <c r="AU544" s="971"/>
      <c r="AV544" s="696"/>
      <c r="AW544" s="699" t="str">
        <f t="shared" si="268"/>
        <v/>
      </c>
      <c r="AX544" s="699" t="str">
        <f t="shared" si="269"/>
        <v/>
      </c>
      <c r="AY544" s="698" t="str">
        <f t="shared" si="270"/>
        <v/>
      </c>
      <c r="AZ544" s="698" t="str">
        <f t="shared" si="295"/>
        <v/>
      </c>
      <c r="BA544" s="971"/>
      <c r="BB544" s="699" t="str">
        <f t="shared" si="296"/>
        <v/>
      </c>
      <c r="BC544" s="699" t="str">
        <f t="shared" si="297"/>
        <v/>
      </c>
      <c r="BD544" s="699" t="str">
        <f t="shared" si="298"/>
        <v/>
      </c>
      <c r="BE544" s="698" t="str">
        <f t="shared" si="299"/>
        <v/>
      </c>
      <c r="BF544" s="698" t="str">
        <f t="shared" si="300"/>
        <v/>
      </c>
      <c r="BG544" s="971"/>
      <c r="BH544" s="971"/>
      <c r="BI544" s="971"/>
      <c r="BJ544" s="971"/>
      <c r="BK544" s="971"/>
      <c r="BL544" s="971"/>
      <c r="BM544" s="971"/>
      <c r="BN544" s="698"/>
      <c r="BO544" s="971"/>
      <c r="BP544" s="971"/>
      <c r="BQ544" s="971"/>
      <c r="BR544" s="971"/>
      <c r="BS544" s="971"/>
      <c r="BT544" s="971"/>
      <c r="BU544" s="971"/>
      <c r="BV544" s="971"/>
      <c r="BW544" s="971"/>
      <c r="BX544" s="971"/>
      <c r="BY544" s="971"/>
      <c r="BZ544" s="971"/>
    </row>
    <row r="545" spans="6:78" s="68" customFormat="1" x14ac:dyDescent="0.2">
      <c r="F545" s="340"/>
      <c r="G545" s="260"/>
      <c r="H545" s="261"/>
      <c r="I545" s="261"/>
      <c r="J545" s="260"/>
      <c r="K545" s="696">
        <f t="shared" si="294"/>
        <v>472</v>
      </c>
      <c r="L545" s="340"/>
      <c r="M545" s="340"/>
      <c r="N545" s="340"/>
      <c r="O545" s="699" t="str">
        <f t="shared" si="278"/>
        <v/>
      </c>
      <c r="P545" s="699" t="str">
        <f t="shared" si="279"/>
        <v/>
      </c>
      <c r="Q545" s="698" t="str">
        <f t="shared" si="266"/>
        <v/>
      </c>
      <c r="R545" s="698" t="str">
        <f t="shared" si="301"/>
        <v/>
      </c>
      <c r="S545" s="699" t="str">
        <f t="shared" si="280"/>
        <v/>
      </c>
      <c r="T545" s="699" t="str">
        <f t="shared" si="281"/>
        <v/>
      </c>
      <c r="U545" s="698" t="str">
        <f t="shared" si="271"/>
        <v/>
      </c>
      <c r="V545" s="698" t="str">
        <f t="shared" si="302"/>
        <v/>
      </c>
      <c r="W545" s="699" t="str">
        <f t="shared" si="282"/>
        <v/>
      </c>
      <c r="X545" s="699" t="str">
        <f t="shared" si="283"/>
        <v/>
      </c>
      <c r="Y545" s="698" t="str">
        <f t="shared" si="272"/>
        <v/>
      </c>
      <c r="Z545" s="698" t="str">
        <f t="shared" si="303"/>
        <v/>
      </c>
      <c r="AB545" s="696" t="str">
        <f t="shared" si="274"/>
        <v/>
      </c>
      <c r="AC545" s="340"/>
      <c r="AD545" s="340"/>
      <c r="AE545" s="340"/>
      <c r="AF545" s="699" t="str">
        <f t="shared" si="284"/>
        <v/>
      </c>
      <c r="AG545" s="699" t="str">
        <f t="shared" si="273"/>
        <v/>
      </c>
      <c r="AH545" s="699" t="str">
        <f t="shared" si="285"/>
        <v/>
      </c>
      <c r="AI545" s="698" t="str">
        <f t="shared" si="275"/>
        <v/>
      </c>
      <c r="AJ545" s="698" t="str">
        <f t="shared" si="286"/>
        <v/>
      </c>
      <c r="AK545" s="699" t="str">
        <f t="shared" si="287"/>
        <v/>
      </c>
      <c r="AL545" s="699" t="str">
        <f t="shared" si="288"/>
        <v/>
      </c>
      <c r="AM545" s="699" t="str">
        <f t="shared" si="289"/>
        <v/>
      </c>
      <c r="AN545" s="698" t="str">
        <f t="shared" si="276"/>
        <v/>
      </c>
      <c r="AO545" s="698" t="str">
        <f t="shared" si="290"/>
        <v/>
      </c>
      <c r="AP545" s="699" t="str">
        <f t="shared" si="291"/>
        <v/>
      </c>
      <c r="AQ545" s="699" t="str">
        <f t="shared" si="292"/>
        <v/>
      </c>
      <c r="AR545" s="699" t="str">
        <f t="shared" si="293"/>
        <v/>
      </c>
      <c r="AS545" s="698" t="str">
        <f t="shared" si="277"/>
        <v/>
      </c>
      <c r="AT545" s="698" t="str">
        <f t="shared" si="267"/>
        <v/>
      </c>
      <c r="AU545" s="971"/>
      <c r="AV545" s="696"/>
      <c r="AW545" s="699" t="str">
        <f t="shared" si="268"/>
        <v/>
      </c>
      <c r="AX545" s="699" t="str">
        <f t="shared" si="269"/>
        <v/>
      </c>
      <c r="AY545" s="698" t="str">
        <f t="shared" si="270"/>
        <v/>
      </c>
      <c r="AZ545" s="698" t="str">
        <f t="shared" si="295"/>
        <v/>
      </c>
      <c r="BA545" s="971"/>
      <c r="BB545" s="699" t="str">
        <f t="shared" si="296"/>
        <v/>
      </c>
      <c r="BC545" s="699" t="str">
        <f t="shared" si="297"/>
        <v/>
      </c>
      <c r="BD545" s="699" t="str">
        <f t="shared" si="298"/>
        <v/>
      </c>
      <c r="BE545" s="698" t="str">
        <f t="shared" si="299"/>
        <v/>
      </c>
      <c r="BF545" s="698" t="str">
        <f t="shared" si="300"/>
        <v/>
      </c>
      <c r="BG545" s="971"/>
      <c r="BH545" s="971"/>
      <c r="BI545" s="971"/>
      <c r="BJ545" s="971"/>
      <c r="BK545" s="971"/>
      <c r="BL545" s="971"/>
      <c r="BM545" s="971"/>
      <c r="BN545" s="698"/>
      <c r="BO545" s="971"/>
      <c r="BP545" s="971"/>
      <c r="BQ545" s="971"/>
      <c r="BR545" s="971"/>
      <c r="BS545" s="971"/>
      <c r="BT545" s="971"/>
      <c r="BU545" s="971"/>
      <c r="BV545" s="971"/>
      <c r="BW545" s="971"/>
      <c r="BX545" s="971"/>
      <c r="BY545" s="971"/>
      <c r="BZ545" s="971"/>
    </row>
    <row r="546" spans="6:78" s="68" customFormat="1" x14ac:dyDescent="0.2">
      <c r="F546" s="340"/>
      <c r="G546" s="260"/>
      <c r="H546" s="261"/>
      <c r="I546" s="261"/>
      <c r="J546" s="260"/>
      <c r="K546" s="696">
        <f t="shared" si="294"/>
        <v>473</v>
      </c>
      <c r="L546" s="340"/>
      <c r="M546" s="340"/>
      <c r="N546" s="340"/>
      <c r="O546" s="699" t="str">
        <f t="shared" si="278"/>
        <v/>
      </c>
      <c r="P546" s="699" t="str">
        <f t="shared" si="279"/>
        <v/>
      </c>
      <c r="Q546" s="698" t="str">
        <f t="shared" si="266"/>
        <v/>
      </c>
      <c r="R546" s="698" t="str">
        <f t="shared" si="301"/>
        <v/>
      </c>
      <c r="S546" s="699" t="str">
        <f t="shared" si="280"/>
        <v/>
      </c>
      <c r="T546" s="699" t="str">
        <f t="shared" si="281"/>
        <v/>
      </c>
      <c r="U546" s="698" t="str">
        <f t="shared" si="271"/>
        <v/>
      </c>
      <c r="V546" s="698" t="str">
        <f t="shared" si="302"/>
        <v/>
      </c>
      <c r="W546" s="699" t="str">
        <f t="shared" si="282"/>
        <v/>
      </c>
      <c r="X546" s="699" t="str">
        <f t="shared" si="283"/>
        <v/>
      </c>
      <c r="Y546" s="698" t="str">
        <f t="shared" si="272"/>
        <v/>
      </c>
      <c r="Z546" s="698" t="str">
        <f t="shared" si="303"/>
        <v/>
      </c>
      <c r="AB546" s="696" t="str">
        <f t="shared" si="274"/>
        <v/>
      </c>
      <c r="AC546" s="340"/>
      <c r="AD546" s="340"/>
      <c r="AE546" s="340"/>
      <c r="AF546" s="699" t="str">
        <f t="shared" si="284"/>
        <v/>
      </c>
      <c r="AG546" s="699" t="str">
        <f t="shared" si="273"/>
        <v/>
      </c>
      <c r="AH546" s="699" t="str">
        <f t="shared" si="285"/>
        <v/>
      </c>
      <c r="AI546" s="698" t="str">
        <f t="shared" si="275"/>
        <v/>
      </c>
      <c r="AJ546" s="698" t="str">
        <f t="shared" si="286"/>
        <v/>
      </c>
      <c r="AK546" s="699" t="str">
        <f t="shared" si="287"/>
        <v/>
      </c>
      <c r="AL546" s="699" t="str">
        <f t="shared" si="288"/>
        <v/>
      </c>
      <c r="AM546" s="699" t="str">
        <f t="shared" si="289"/>
        <v/>
      </c>
      <c r="AN546" s="698" t="str">
        <f t="shared" si="276"/>
        <v/>
      </c>
      <c r="AO546" s="698" t="str">
        <f t="shared" si="290"/>
        <v/>
      </c>
      <c r="AP546" s="699" t="str">
        <f t="shared" si="291"/>
        <v/>
      </c>
      <c r="AQ546" s="699" t="str">
        <f t="shared" si="292"/>
        <v/>
      </c>
      <c r="AR546" s="699" t="str">
        <f t="shared" si="293"/>
        <v/>
      </c>
      <c r="AS546" s="698" t="str">
        <f t="shared" si="277"/>
        <v/>
      </c>
      <c r="AT546" s="698" t="str">
        <f t="shared" si="267"/>
        <v/>
      </c>
      <c r="AU546" s="971"/>
      <c r="AV546" s="696"/>
      <c r="AW546" s="699" t="str">
        <f t="shared" si="268"/>
        <v/>
      </c>
      <c r="AX546" s="699" t="str">
        <f t="shared" si="269"/>
        <v/>
      </c>
      <c r="AY546" s="698" t="str">
        <f t="shared" si="270"/>
        <v/>
      </c>
      <c r="AZ546" s="698" t="str">
        <f t="shared" si="295"/>
        <v/>
      </c>
      <c r="BA546" s="971"/>
      <c r="BB546" s="699" t="str">
        <f t="shared" si="296"/>
        <v/>
      </c>
      <c r="BC546" s="699" t="str">
        <f t="shared" si="297"/>
        <v/>
      </c>
      <c r="BD546" s="699" t="str">
        <f t="shared" si="298"/>
        <v/>
      </c>
      <c r="BE546" s="698" t="str">
        <f t="shared" si="299"/>
        <v/>
      </c>
      <c r="BF546" s="698" t="str">
        <f t="shared" si="300"/>
        <v/>
      </c>
      <c r="BG546" s="971"/>
      <c r="BH546" s="971"/>
      <c r="BI546" s="971"/>
      <c r="BJ546" s="971"/>
      <c r="BK546" s="971"/>
      <c r="BL546" s="971"/>
      <c r="BM546" s="971"/>
      <c r="BN546" s="698"/>
      <c r="BO546" s="971"/>
      <c r="BP546" s="971"/>
      <c r="BQ546" s="971"/>
      <c r="BR546" s="971"/>
      <c r="BS546" s="971"/>
      <c r="BT546" s="971"/>
      <c r="BU546" s="971"/>
      <c r="BV546" s="971"/>
      <c r="BW546" s="971"/>
      <c r="BX546" s="971"/>
      <c r="BY546" s="971"/>
      <c r="BZ546" s="971"/>
    </row>
    <row r="547" spans="6:78" s="68" customFormat="1" x14ac:dyDescent="0.2">
      <c r="F547" s="340"/>
      <c r="G547" s="260"/>
      <c r="H547" s="261"/>
      <c r="I547" s="261"/>
      <c r="J547" s="260"/>
      <c r="K547" s="696">
        <f t="shared" si="294"/>
        <v>474</v>
      </c>
      <c r="L547" s="340"/>
      <c r="M547" s="340"/>
      <c r="N547" s="340"/>
      <c r="O547" s="699" t="str">
        <f t="shared" si="278"/>
        <v/>
      </c>
      <c r="P547" s="699" t="str">
        <f t="shared" si="279"/>
        <v/>
      </c>
      <c r="Q547" s="698" t="str">
        <f t="shared" si="266"/>
        <v/>
      </c>
      <c r="R547" s="698" t="str">
        <f t="shared" si="301"/>
        <v/>
      </c>
      <c r="S547" s="699" t="str">
        <f t="shared" si="280"/>
        <v/>
      </c>
      <c r="T547" s="699" t="str">
        <f t="shared" si="281"/>
        <v/>
      </c>
      <c r="U547" s="698" t="str">
        <f t="shared" si="271"/>
        <v/>
      </c>
      <c r="V547" s="698" t="str">
        <f t="shared" si="302"/>
        <v/>
      </c>
      <c r="W547" s="699" t="str">
        <f t="shared" si="282"/>
        <v/>
      </c>
      <c r="X547" s="699" t="str">
        <f t="shared" si="283"/>
        <v/>
      </c>
      <c r="Y547" s="698" t="str">
        <f t="shared" si="272"/>
        <v/>
      </c>
      <c r="Z547" s="698" t="str">
        <f t="shared" si="303"/>
        <v/>
      </c>
      <c r="AB547" s="696" t="str">
        <f t="shared" si="274"/>
        <v/>
      </c>
      <c r="AC547" s="340"/>
      <c r="AD547" s="340"/>
      <c r="AE547" s="340"/>
      <c r="AF547" s="699" t="str">
        <f t="shared" si="284"/>
        <v/>
      </c>
      <c r="AG547" s="699" t="str">
        <f t="shared" si="273"/>
        <v/>
      </c>
      <c r="AH547" s="699" t="str">
        <f t="shared" si="285"/>
        <v/>
      </c>
      <c r="AI547" s="698" t="str">
        <f t="shared" si="275"/>
        <v/>
      </c>
      <c r="AJ547" s="698" t="str">
        <f t="shared" si="286"/>
        <v/>
      </c>
      <c r="AK547" s="699" t="str">
        <f t="shared" si="287"/>
        <v/>
      </c>
      <c r="AL547" s="699" t="str">
        <f t="shared" si="288"/>
        <v/>
      </c>
      <c r="AM547" s="699" t="str">
        <f t="shared" si="289"/>
        <v/>
      </c>
      <c r="AN547" s="698" t="str">
        <f t="shared" si="276"/>
        <v/>
      </c>
      <c r="AO547" s="698" t="str">
        <f t="shared" si="290"/>
        <v/>
      </c>
      <c r="AP547" s="699" t="str">
        <f t="shared" si="291"/>
        <v/>
      </c>
      <c r="AQ547" s="699" t="str">
        <f t="shared" si="292"/>
        <v/>
      </c>
      <c r="AR547" s="699" t="str">
        <f t="shared" si="293"/>
        <v/>
      </c>
      <c r="AS547" s="698" t="str">
        <f t="shared" si="277"/>
        <v/>
      </c>
      <c r="AT547" s="698" t="str">
        <f t="shared" si="267"/>
        <v/>
      </c>
      <c r="AU547" s="971"/>
      <c r="AV547" s="696"/>
      <c r="AW547" s="699" t="str">
        <f t="shared" si="268"/>
        <v/>
      </c>
      <c r="AX547" s="699" t="str">
        <f t="shared" si="269"/>
        <v/>
      </c>
      <c r="AY547" s="698" t="str">
        <f t="shared" si="270"/>
        <v/>
      </c>
      <c r="AZ547" s="698" t="str">
        <f t="shared" si="295"/>
        <v/>
      </c>
      <c r="BA547" s="971"/>
      <c r="BB547" s="699" t="str">
        <f t="shared" si="296"/>
        <v/>
      </c>
      <c r="BC547" s="699" t="str">
        <f t="shared" si="297"/>
        <v/>
      </c>
      <c r="BD547" s="699" t="str">
        <f t="shared" si="298"/>
        <v/>
      </c>
      <c r="BE547" s="698" t="str">
        <f t="shared" si="299"/>
        <v/>
      </c>
      <c r="BF547" s="698" t="str">
        <f t="shared" si="300"/>
        <v/>
      </c>
      <c r="BG547" s="971"/>
      <c r="BH547" s="971"/>
      <c r="BI547" s="971"/>
      <c r="BJ547" s="971"/>
      <c r="BK547" s="971"/>
      <c r="BL547" s="971"/>
      <c r="BM547" s="971"/>
      <c r="BN547" s="698"/>
      <c r="BO547" s="971"/>
      <c r="BP547" s="971"/>
      <c r="BQ547" s="971"/>
      <c r="BR547" s="971"/>
      <c r="BS547" s="971"/>
      <c r="BT547" s="971"/>
      <c r="BU547" s="971"/>
      <c r="BV547" s="971"/>
      <c r="BW547" s="971"/>
      <c r="BX547" s="971"/>
      <c r="BY547" s="971"/>
      <c r="BZ547" s="971"/>
    </row>
    <row r="548" spans="6:78" s="68" customFormat="1" x14ac:dyDescent="0.2">
      <c r="F548" s="340"/>
      <c r="G548" s="260"/>
      <c r="H548" s="261"/>
      <c r="I548" s="261"/>
      <c r="J548" s="260"/>
      <c r="K548" s="696">
        <f t="shared" si="294"/>
        <v>475</v>
      </c>
      <c r="L548" s="340"/>
      <c r="M548" s="340"/>
      <c r="N548" s="340"/>
      <c r="O548" s="699" t="str">
        <f t="shared" si="278"/>
        <v/>
      </c>
      <c r="P548" s="699" t="str">
        <f t="shared" si="279"/>
        <v/>
      </c>
      <c r="Q548" s="698" t="str">
        <f t="shared" si="266"/>
        <v/>
      </c>
      <c r="R548" s="698" t="str">
        <f t="shared" si="301"/>
        <v/>
      </c>
      <c r="S548" s="699" t="str">
        <f t="shared" si="280"/>
        <v/>
      </c>
      <c r="T548" s="699" t="str">
        <f t="shared" si="281"/>
        <v/>
      </c>
      <c r="U548" s="698" t="str">
        <f t="shared" si="271"/>
        <v/>
      </c>
      <c r="V548" s="698" t="str">
        <f t="shared" si="302"/>
        <v/>
      </c>
      <c r="W548" s="699" t="str">
        <f t="shared" si="282"/>
        <v/>
      </c>
      <c r="X548" s="699" t="str">
        <f t="shared" si="283"/>
        <v/>
      </c>
      <c r="Y548" s="698" t="str">
        <f t="shared" si="272"/>
        <v/>
      </c>
      <c r="Z548" s="698" t="str">
        <f t="shared" si="303"/>
        <v/>
      </c>
      <c r="AB548" s="696" t="str">
        <f t="shared" si="274"/>
        <v/>
      </c>
      <c r="AC548" s="340"/>
      <c r="AD548" s="340"/>
      <c r="AE548" s="340"/>
      <c r="AF548" s="699" t="str">
        <f t="shared" si="284"/>
        <v/>
      </c>
      <c r="AG548" s="699" t="str">
        <f t="shared" si="273"/>
        <v/>
      </c>
      <c r="AH548" s="699" t="str">
        <f t="shared" si="285"/>
        <v/>
      </c>
      <c r="AI548" s="698" t="str">
        <f t="shared" si="275"/>
        <v/>
      </c>
      <c r="AJ548" s="698" t="str">
        <f t="shared" si="286"/>
        <v/>
      </c>
      <c r="AK548" s="699" t="str">
        <f t="shared" si="287"/>
        <v/>
      </c>
      <c r="AL548" s="699" t="str">
        <f t="shared" si="288"/>
        <v/>
      </c>
      <c r="AM548" s="699" t="str">
        <f t="shared" si="289"/>
        <v/>
      </c>
      <c r="AN548" s="698" t="str">
        <f t="shared" si="276"/>
        <v/>
      </c>
      <c r="AO548" s="698" t="str">
        <f t="shared" si="290"/>
        <v/>
      </c>
      <c r="AP548" s="699" t="str">
        <f t="shared" si="291"/>
        <v/>
      </c>
      <c r="AQ548" s="699" t="str">
        <f t="shared" si="292"/>
        <v/>
      </c>
      <c r="AR548" s="699" t="str">
        <f t="shared" si="293"/>
        <v/>
      </c>
      <c r="AS548" s="698" t="str">
        <f t="shared" si="277"/>
        <v/>
      </c>
      <c r="AT548" s="698" t="str">
        <f t="shared" si="267"/>
        <v/>
      </c>
      <c r="AU548" s="971"/>
      <c r="AV548" s="696"/>
      <c r="AW548" s="699" t="str">
        <f t="shared" si="268"/>
        <v/>
      </c>
      <c r="AX548" s="699" t="str">
        <f t="shared" si="269"/>
        <v/>
      </c>
      <c r="AY548" s="698" t="str">
        <f t="shared" si="270"/>
        <v/>
      </c>
      <c r="AZ548" s="698" t="str">
        <f t="shared" si="295"/>
        <v/>
      </c>
      <c r="BA548" s="971"/>
      <c r="BB548" s="699" t="str">
        <f t="shared" si="296"/>
        <v/>
      </c>
      <c r="BC548" s="699" t="str">
        <f t="shared" si="297"/>
        <v/>
      </c>
      <c r="BD548" s="699" t="str">
        <f t="shared" si="298"/>
        <v/>
      </c>
      <c r="BE548" s="698" t="str">
        <f t="shared" si="299"/>
        <v/>
      </c>
      <c r="BF548" s="698" t="str">
        <f t="shared" si="300"/>
        <v/>
      </c>
      <c r="BG548" s="971"/>
      <c r="BH548" s="971"/>
      <c r="BI548" s="971"/>
      <c r="BJ548" s="971"/>
      <c r="BK548" s="971"/>
      <c r="BL548" s="971"/>
      <c r="BM548" s="971"/>
      <c r="BN548" s="698"/>
      <c r="BO548" s="971"/>
      <c r="BP548" s="971"/>
      <c r="BQ548" s="971"/>
      <c r="BR548" s="971"/>
      <c r="BS548" s="971"/>
      <c r="BT548" s="971"/>
      <c r="BU548" s="971"/>
      <c r="BV548" s="971"/>
      <c r="BW548" s="971"/>
      <c r="BX548" s="971"/>
      <c r="BY548" s="971"/>
      <c r="BZ548" s="971"/>
    </row>
    <row r="549" spans="6:78" s="68" customFormat="1" x14ac:dyDescent="0.2">
      <c r="F549" s="340"/>
      <c r="G549" s="260"/>
      <c r="H549" s="261"/>
      <c r="I549" s="261"/>
      <c r="J549" s="260"/>
      <c r="K549" s="696">
        <f t="shared" si="294"/>
        <v>476</v>
      </c>
      <c r="L549" s="340"/>
      <c r="M549" s="340"/>
      <c r="N549" s="340"/>
      <c r="O549" s="699" t="str">
        <f t="shared" si="278"/>
        <v/>
      </c>
      <c r="P549" s="699" t="str">
        <f t="shared" si="279"/>
        <v/>
      </c>
      <c r="Q549" s="698" t="str">
        <f t="shared" si="266"/>
        <v/>
      </c>
      <c r="R549" s="698" t="str">
        <f t="shared" si="301"/>
        <v/>
      </c>
      <c r="S549" s="699" t="str">
        <f t="shared" si="280"/>
        <v/>
      </c>
      <c r="T549" s="699" t="str">
        <f t="shared" si="281"/>
        <v/>
      </c>
      <c r="U549" s="698" t="str">
        <f t="shared" si="271"/>
        <v/>
      </c>
      <c r="V549" s="698" t="str">
        <f t="shared" si="302"/>
        <v/>
      </c>
      <c r="W549" s="699" t="str">
        <f t="shared" si="282"/>
        <v/>
      </c>
      <c r="X549" s="699" t="str">
        <f t="shared" si="283"/>
        <v/>
      </c>
      <c r="Y549" s="698" t="str">
        <f t="shared" si="272"/>
        <v/>
      </c>
      <c r="Z549" s="698" t="str">
        <f t="shared" si="303"/>
        <v/>
      </c>
      <c r="AB549" s="696" t="str">
        <f t="shared" si="274"/>
        <v/>
      </c>
      <c r="AC549" s="340"/>
      <c r="AD549" s="340"/>
      <c r="AE549" s="340"/>
      <c r="AF549" s="699" t="str">
        <f t="shared" si="284"/>
        <v/>
      </c>
      <c r="AG549" s="699" t="str">
        <f t="shared" si="273"/>
        <v/>
      </c>
      <c r="AH549" s="699" t="str">
        <f t="shared" si="285"/>
        <v/>
      </c>
      <c r="AI549" s="698" t="str">
        <f t="shared" si="275"/>
        <v/>
      </c>
      <c r="AJ549" s="698" t="str">
        <f t="shared" si="286"/>
        <v/>
      </c>
      <c r="AK549" s="699" t="str">
        <f t="shared" si="287"/>
        <v/>
      </c>
      <c r="AL549" s="699" t="str">
        <f t="shared" si="288"/>
        <v/>
      </c>
      <c r="AM549" s="699" t="str">
        <f t="shared" si="289"/>
        <v/>
      </c>
      <c r="AN549" s="698" t="str">
        <f t="shared" si="276"/>
        <v/>
      </c>
      <c r="AO549" s="698" t="str">
        <f t="shared" si="290"/>
        <v/>
      </c>
      <c r="AP549" s="699" t="str">
        <f t="shared" si="291"/>
        <v/>
      </c>
      <c r="AQ549" s="699" t="str">
        <f t="shared" si="292"/>
        <v/>
      </c>
      <c r="AR549" s="699" t="str">
        <f t="shared" si="293"/>
        <v/>
      </c>
      <c r="AS549" s="698" t="str">
        <f t="shared" si="277"/>
        <v/>
      </c>
      <c r="AT549" s="698" t="str">
        <f t="shared" si="267"/>
        <v/>
      </c>
      <c r="AU549" s="971"/>
      <c r="AV549" s="696"/>
      <c r="AW549" s="699" t="str">
        <f t="shared" si="268"/>
        <v/>
      </c>
      <c r="AX549" s="699" t="str">
        <f t="shared" si="269"/>
        <v/>
      </c>
      <c r="AY549" s="698" t="str">
        <f t="shared" si="270"/>
        <v/>
      </c>
      <c r="AZ549" s="698" t="str">
        <f t="shared" si="295"/>
        <v/>
      </c>
      <c r="BA549" s="971"/>
      <c r="BB549" s="699" t="str">
        <f t="shared" si="296"/>
        <v/>
      </c>
      <c r="BC549" s="699" t="str">
        <f t="shared" si="297"/>
        <v/>
      </c>
      <c r="BD549" s="699" t="str">
        <f t="shared" si="298"/>
        <v/>
      </c>
      <c r="BE549" s="698" t="str">
        <f t="shared" si="299"/>
        <v/>
      </c>
      <c r="BF549" s="698" t="str">
        <f t="shared" si="300"/>
        <v/>
      </c>
      <c r="BG549" s="971"/>
      <c r="BH549" s="971"/>
      <c r="BI549" s="971"/>
      <c r="BJ549" s="971"/>
      <c r="BK549" s="971"/>
      <c r="BL549" s="971"/>
      <c r="BM549" s="971"/>
      <c r="BN549" s="698"/>
      <c r="BO549" s="971"/>
      <c r="BP549" s="971"/>
      <c r="BQ549" s="971"/>
      <c r="BR549" s="971"/>
      <c r="BS549" s="971"/>
      <c r="BT549" s="971"/>
      <c r="BU549" s="971"/>
      <c r="BV549" s="971"/>
      <c r="BW549" s="971"/>
      <c r="BX549" s="971"/>
      <c r="BY549" s="971"/>
      <c r="BZ549" s="971"/>
    </row>
    <row r="550" spans="6:78" s="68" customFormat="1" x14ac:dyDescent="0.2">
      <c r="F550" s="340"/>
      <c r="G550" s="260"/>
      <c r="H550" s="261"/>
      <c r="I550" s="261"/>
      <c r="J550" s="260"/>
      <c r="K550" s="696">
        <f t="shared" si="294"/>
        <v>477</v>
      </c>
      <c r="L550" s="340"/>
      <c r="M550" s="340"/>
      <c r="N550" s="340"/>
      <c r="O550" s="699" t="str">
        <f t="shared" si="278"/>
        <v/>
      </c>
      <c r="P550" s="699" t="str">
        <f t="shared" si="279"/>
        <v/>
      </c>
      <c r="Q550" s="698" t="str">
        <f t="shared" si="266"/>
        <v/>
      </c>
      <c r="R550" s="698" t="str">
        <f t="shared" si="301"/>
        <v/>
      </c>
      <c r="S550" s="699" t="str">
        <f t="shared" si="280"/>
        <v/>
      </c>
      <c r="T550" s="699" t="str">
        <f t="shared" si="281"/>
        <v/>
      </c>
      <c r="U550" s="698" t="str">
        <f t="shared" si="271"/>
        <v/>
      </c>
      <c r="V550" s="698" t="str">
        <f t="shared" si="302"/>
        <v/>
      </c>
      <c r="W550" s="699" t="str">
        <f t="shared" si="282"/>
        <v/>
      </c>
      <c r="X550" s="699" t="str">
        <f t="shared" si="283"/>
        <v/>
      </c>
      <c r="Y550" s="698" t="str">
        <f t="shared" si="272"/>
        <v/>
      </c>
      <c r="Z550" s="698" t="str">
        <f t="shared" si="303"/>
        <v/>
      </c>
      <c r="AB550" s="696" t="str">
        <f t="shared" si="274"/>
        <v/>
      </c>
      <c r="AC550" s="340"/>
      <c r="AD550" s="340"/>
      <c r="AE550" s="340"/>
      <c r="AF550" s="699" t="str">
        <f t="shared" si="284"/>
        <v/>
      </c>
      <c r="AG550" s="699" t="str">
        <f t="shared" si="273"/>
        <v/>
      </c>
      <c r="AH550" s="699" t="str">
        <f t="shared" si="285"/>
        <v/>
      </c>
      <c r="AI550" s="698" t="str">
        <f t="shared" si="275"/>
        <v/>
      </c>
      <c r="AJ550" s="698" t="str">
        <f t="shared" si="286"/>
        <v/>
      </c>
      <c r="AK550" s="699" t="str">
        <f t="shared" si="287"/>
        <v/>
      </c>
      <c r="AL550" s="699" t="str">
        <f t="shared" si="288"/>
        <v/>
      </c>
      <c r="AM550" s="699" t="str">
        <f t="shared" si="289"/>
        <v/>
      </c>
      <c r="AN550" s="698" t="str">
        <f t="shared" si="276"/>
        <v/>
      </c>
      <c r="AO550" s="698" t="str">
        <f t="shared" si="290"/>
        <v/>
      </c>
      <c r="AP550" s="699" t="str">
        <f t="shared" si="291"/>
        <v/>
      </c>
      <c r="AQ550" s="699" t="str">
        <f t="shared" si="292"/>
        <v/>
      </c>
      <c r="AR550" s="699" t="str">
        <f t="shared" si="293"/>
        <v/>
      </c>
      <c r="AS550" s="698" t="str">
        <f t="shared" si="277"/>
        <v/>
      </c>
      <c r="AT550" s="698" t="str">
        <f t="shared" si="267"/>
        <v/>
      </c>
      <c r="AU550" s="971"/>
      <c r="AV550" s="696"/>
      <c r="AW550" s="699" t="str">
        <f t="shared" si="268"/>
        <v/>
      </c>
      <c r="AX550" s="699" t="str">
        <f t="shared" si="269"/>
        <v/>
      </c>
      <c r="AY550" s="698" t="str">
        <f t="shared" si="270"/>
        <v/>
      </c>
      <c r="AZ550" s="698" t="str">
        <f t="shared" si="295"/>
        <v/>
      </c>
      <c r="BA550" s="971"/>
      <c r="BB550" s="699" t="str">
        <f t="shared" si="296"/>
        <v/>
      </c>
      <c r="BC550" s="699" t="str">
        <f t="shared" si="297"/>
        <v/>
      </c>
      <c r="BD550" s="699" t="str">
        <f t="shared" si="298"/>
        <v/>
      </c>
      <c r="BE550" s="698" t="str">
        <f t="shared" si="299"/>
        <v/>
      </c>
      <c r="BF550" s="698" t="str">
        <f t="shared" si="300"/>
        <v/>
      </c>
      <c r="BG550" s="971"/>
      <c r="BH550" s="971"/>
      <c r="BI550" s="971"/>
      <c r="BJ550" s="971"/>
      <c r="BK550" s="971"/>
      <c r="BL550" s="971"/>
      <c r="BM550" s="971"/>
      <c r="BN550" s="698"/>
      <c r="BO550" s="971"/>
      <c r="BP550" s="971"/>
      <c r="BQ550" s="971"/>
      <c r="BR550" s="971"/>
      <c r="BS550" s="971"/>
      <c r="BT550" s="971"/>
      <c r="BU550" s="971"/>
      <c r="BV550" s="971"/>
      <c r="BW550" s="971"/>
      <c r="BX550" s="971"/>
      <c r="BY550" s="971"/>
      <c r="BZ550" s="971"/>
    </row>
    <row r="551" spans="6:78" s="68" customFormat="1" x14ac:dyDescent="0.2">
      <c r="F551" s="340"/>
      <c r="G551" s="260"/>
      <c r="H551" s="261"/>
      <c r="I551" s="261"/>
      <c r="J551" s="260"/>
      <c r="K551" s="696">
        <f t="shared" si="294"/>
        <v>478</v>
      </c>
      <c r="L551" s="340"/>
      <c r="M551" s="340"/>
      <c r="N551" s="340"/>
      <c r="O551" s="699" t="str">
        <f t="shared" si="278"/>
        <v/>
      </c>
      <c r="P551" s="699" t="str">
        <f t="shared" si="279"/>
        <v/>
      </c>
      <c r="Q551" s="698" t="str">
        <f t="shared" si="266"/>
        <v/>
      </c>
      <c r="R551" s="698" t="str">
        <f t="shared" si="301"/>
        <v/>
      </c>
      <c r="S551" s="699" t="str">
        <f t="shared" si="280"/>
        <v/>
      </c>
      <c r="T551" s="699" t="str">
        <f t="shared" si="281"/>
        <v/>
      </c>
      <c r="U551" s="698" t="str">
        <f t="shared" si="271"/>
        <v/>
      </c>
      <c r="V551" s="698" t="str">
        <f t="shared" si="302"/>
        <v/>
      </c>
      <c r="W551" s="699" t="str">
        <f t="shared" si="282"/>
        <v/>
      </c>
      <c r="X551" s="699" t="str">
        <f t="shared" si="283"/>
        <v/>
      </c>
      <c r="Y551" s="698" t="str">
        <f t="shared" si="272"/>
        <v/>
      </c>
      <c r="Z551" s="698" t="str">
        <f t="shared" si="303"/>
        <v/>
      </c>
      <c r="AB551" s="696" t="str">
        <f t="shared" si="274"/>
        <v/>
      </c>
      <c r="AC551" s="340"/>
      <c r="AD551" s="340"/>
      <c r="AE551" s="340"/>
      <c r="AF551" s="699" t="str">
        <f t="shared" si="284"/>
        <v/>
      </c>
      <c r="AG551" s="699" t="str">
        <f t="shared" si="273"/>
        <v/>
      </c>
      <c r="AH551" s="699" t="str">
        <f t="shared" si="285"/>
        <v/>
      </c>
      <c r="AI551" s="698" t="str">
        <f t="shared" si="275"/>
        <v/>
      </c>
      <c r="AJ551" s="698" t="str">
        <f t="shared" si="286"/>
        <v/>
      </c>
      <c r="AK551" s="699" t="str">
        <f t="shared" si="287"/>
        <v/>
      </c>
      <c r="AL551" s="699" t="str">
        <f t="shared" si="288"/>
        <v/>
      </c>
      <c r="AM551" s="699" t="str">
        <f t="shared" si="289"/>
        <v/>
      </c>
      <c r="AN551" s="698" t="str">
        <f t="shared" si="276"/>
        <v/>
      </c>
      <c r="AO551" s="698" t="str">
        <f t="shared" si="290"/>
        <v/>
      </c>
      <c r="AP551" s="699" t="str">
        <f t="shared" si="291"/>
        <v/>
      </c>
      <c r="AQ551" s="699" t="str">
        <f t="shared" si="292"/>
        <v/>
      </c>
      <c r="AR551" s="699" t="str">
        <f t="shared" si="293"/>
        <v/>
      </c>
      <c r="AS551" s="698" t="str">
        <f t="shared" si="277"/>
        <v/>
      </c>
      <c r="AT551" s="698" t="str">
        <f t="shared" si="267"/>
        <v/>
      </c>
      <c r="AU551" s="971"/>
      <c r="AV551" s="696"/>
      <c r="AW551" s="699" t="str">
        <f t="shared" si="268"/>
        <v/>
      </c>
      <c r="AX551" s="699" t="str">
        <f t="shared" si="269"/>
        <v/>
      </c>
      <c r="AY551" s="698" t="str">
        <f t="shared" si="270"/>
        <v/>
      </c>
      <c r="AZ551" s="698" t="str">
        <f t="shared" si="295"/>
        <v/>
      </c>
      <c r="BA551" s="971"/>
      <c r="BB551" s="699" t="str">
        <f t="shared" si="296"/>
        <v/>
      </c>
      <c r="BC551" s="699" t="str">
        <f t="shared" si="297"/>
        <v/>
      </c>
      <c r="BD551" s="699" t="str">
        <f t="shared" si="298"/>
        <v/>
      </c>
      <c r="BE551" s="698" t="str">
        <f t="shared" si="299"/>
        <v/>
      </c>
      <c r="BF551" s="698" t="str">
        <f t="shared" si="300"/>
        <v/>
      </c>
      <c r="BG551" s="971"/>
      <c r="BH551" s="971"/>
      <c r="BI551" s="971"/>
      <c r="BJ551" s="971"/>
      <c r="BK551" s="971"/>
      <c r="BL551" s="971"/>
      <c r="BM551" s="971"/>
      <c r="BN551" s="698"/>
      <c r="BO551" s="971"/>
      <c r="BP551" s="971"/>
      <c r="BQ551" s="971"/>
      <c r="BR551" s="971"/>
      <c r="BS551" s="971"/>
      <c r="BT551" s="971"/>
      <c r="BU551" s="971"/>
      <c r="BV551" s="971"/>
      <c r="BW551" s="971"/>
      <c r="BX551" s="971"/>
      <c r="BY551" s="971"/>
      <c r="BZ551" s="971"/>
    </row>
    <row r="552" spans="6:78" s="68" customFormat="1" x14ac:dyDescent="0.2">
      <c r="F552" s="340"/>
      <c r="G552" s="260"/>
      <c r="H552" s="261"/>
      <c r="I552" s="261"/>
      <c r="J552" s="260"/>
      <c r="K552" s="696">
        <f t="shared" si="294"/>
        <v>479</v>
      </c>
      <c r="L552" s="340"/>
      <c r="M552" s="340"/>
      <c r="N552" s="340"/>
      <c r="O552" s="699" t="str">
        <f t="shared" si="278"/>
        <v/>
      </c>
      <c r="P552" s="699" t="str">
        <f t="shared" si="279"/>
        <v/>
      </c>
      <c r="Q552" s="698" t="str">
        <f t="shared" si="266"/>
        <v/>
      </c>
      <c r="R552" s="698" t="str">
        <f t="shared" si="301"/>
        <v/>
      </c>
      <c r="S552" s="699" t="str">
        <f t="shared" si="280"/>
        <v/>
      </c>
      <c r="T552" s="699" t="str">
        <f t="shared" si="281"/>
        <v/>
      </c>
      <c r="U552" s="698" t="str">
        <f t="shared" si="271"/>
        <v/>
      </c>
      <c r="V552" s="698" t="str">
        <f t="shared" si="302"/>
        <v/>
      </c>
      <c r="W552" s="699" t="str">
        <f t="shared" si="282"/>
        <v/>
      </c>
      <c r="X552" s="699" t="str">
        <f t="shared" si="283"/>
        <v/>
      </c>
      <c r="Y552" s="698" t="str">
        <f t="shared" si="272"/>
        <v/>
      </c>
      <c r="Z552" s="698" t="str">
        <f t="shared" si="303"/>
        <v/>
      </c>
      <c r="AB552" s="696" t="str">
        <f t="shared" si="274"/>
        <v/>
      </c>
      <c r="AC552" s="340"/>
      <c r="AD552" s="340"/>
      <c r="AE552" s="340"/>
      <c r="AF552" s="699" t="str">
        <f t="shared" si="284"/>
        <v/>
      </c>
      <c r="AG552" s="699" t="str">
        <f t="shared" si="273"/>
        <v/>
      </c>
      <c r="AH552" s="699" t="str">
        <f t="shared" si="285"/>
        <v/>
      </c>
      <c r="AI552" s="698" t="str">
        <f t="shared" si="275"/>
        <v/>
      </c>
      <c r="AJ552" s="698" t="str">
        <f t="shared" si="286"/>
        <v/>
      </c>
      <c r="AK552" s="699" t="str">
        <f t="shared" si="287"/>
        <v/>
      </c>
      <c r="AL552" s="699" t="str">
        <f t="shared" si="288"/>
        <v/>
      </c>
      <c r="AM552" s="699" t="str">
        <f t="shared" si="289"/>
        <v/>
      </c>
      <c r="AN552" s="698" t="str">
        <f t="shared" si="276"/>
        <v/>
      </c>
      <c r="AO552" s="698" t="str">
        <f t="shared" si="290"/>
        <v/>
      </c>
      <c r="AP552" s="699" t="str">
        <f t="shared" si="291"/>
        <v/>
      </c>
      <c r="AQ552" s="699" t="str">
        <f t="shared" si="292"/>
        <v/>
      </c>
      <c r="AR552" s="699" t="str">
        <f t="shared" si="293"/>
        <v/>
      </c>
      <c r="AS552" s="698" t="str">
        <f t="shared" si="277"/>
        <v/>
      </c>
      <c r="AT552" s="698" t="str">
        <f t="shared" si="267"/>
        <v/>
      </c>
      <c r="AU552" s="971"/>
      <c r="AV552" s="696"/>
      <c r="AW552" s="699" t="str">
        <f t="shared" si="268"/>
        <v/>
      </c>
      <c r="AX552" s="699" t="str">
        <f t="shared" si="269"/>
        <v/>
      </c>
      <c r="AY552" s="698" t="str">
        <f t="shared" si="270"/>
        <v/>
      </c>
      <c r="AZ552" s="698" t="str">
        <f t="shared" si="295"/>
        <v/>
      </c>
      <c r="BA552" s="971"/>
      <c r="BB552" s="699" t="str">
        <f t="shared" si="296"/>
        <v/>
      </c>
      <c r="BC552" s="699" t="str">
        <f t="shared" si="297"/>
        <v/>
      </c>
      <c r="BD552" s="699" t="str">
        <f t="shared" si="298"/>
        <v/>
      </c>
      <c r="BE552" s="698" t="str">
        <f t="shared" si="299"/>
        <v/>
      </c>
      <c r="BF552" s="698" t="str">
        <f t="shared" si="300"/>
        <v/>
      </c>
      <c r="BG552" s="971"/>
      <c r="BH552" s="971"/>
      <c r="BI552" s="971"/>
      <c r="BJ552" s="971"/>
      <c r="BK552" s="971"/>
      <c r="BL552" s="971"/>
      <c r="BM552" s="971"/>
      <c r="BN552" s="698"/>
      <c r="BO552" s="971"/>
      <c r="BP552" s="971"/>
      <c r="BQ552" s="971"/>
      <c r="BR552" s="971"/>
      <c r="BS552" s="971"/>
      <c r="BT552" s="971"/>
      <c r="BU552" s="971"/>
      <c r="BV552" s="971"/>
      <c r="BW552" s="971"/>
      <c r="BX552" s="971"/>
      <c r="BY552" s="971"/>
      <c r="BZ552" s="971"/>
    </row>
    <row r="553" spans="6:78" s="68" customFormat="1" x14ac:dyDescent="0.2">
      <c r="F553" s="340"/>
      <c r="G553" s="260"/>
      <c r="H553" s="261"/>
      <c r="I553" s="261"/>
      <c r="J553" s="260"/>
      <c r="K553" s="696">
        <f t="shared" si="294"/>
        <v>480</v>
      </c>
      <c r="L553" s="340"/>
      <c r="M553" s="340"/>
      <c r="N553" s="340"/>
      <c r="O553" s="699" t="str">
        <f t="shared" si="278"/>
        <v/>
      </c>
      <c r="P553" s="699" t="str">
        <f t="shared" si="279"/>
        <v/>
      </c>
      <c r="Q553" s="698" t="str">
        <f t="shared" si="266"/>
        <v/>
      </c>
      <c r="R553" s="698" t="str">
        <f t="shared" si="301"/>
        <v/>
      </c>
      <c r="S553" s="699" t="str">
        <f t="shared" si="280"/>
        <v/>
      </c>
      <c r="T553" s="699" t="str">
        <f t="shared" si="281"/>
        <v/>
      </c>
      <c r="U553" s="698" t="str">
        <f t="shared" si="271"/>
        <v/>
      </c>
      <c r="V553" s="698" t="str">
        <f t="shared" si="302"/>
        <v/>
      </c>
      <c r="W553" s="699" t="str">
        <f t="shared" si="282"/>
        <v/>
      </c>
      <c r="X553" s="699" t="str">
        <f t="shared" si="283"/>
        <v/>
      </c>
      <c r="Y553" s="698" t="str">
        <f t="shared" si="272"/>
        <v/>
      </c>
      <c r="Z553" s="698" t="str">
        <f t="shared" si="303"/>
        <v/>
      </c>
      <c r="AB553" s="696" t="str">
        <f t="shared" si="274"/>
        <v/>
      </c>
      <c r="AC553" s="340"/>
      <c r="AD553" s="340"/>
      <c r="AE553" s="340"/>
      <c r="AF553" s="699" t="str">
        <f t="shared" si="284"/>
        <v/>
      </c>
      <c r="AG553" s="699" t="str">
        <f t="shared" si="273"/>
        <v/>
      </c>
      <c r="AH553" s="699" t="str">
        <f t="shared" si="285"/>
        <v/>
      </c>
      <c r="AI553" s="698" t="str">
        <f t="shared" si="275"/>
        <v/>
      </c>
      <c r="AJ553" s="698" t="str">
        <f t="shared" si="286"/>
        <v/>
      </c>
      <c r="AK553" s="699" t="str">
        <f t="shared" si="287"/>
        <v/>
      </c>
      <c r="AL553" s="699" t="str">
        <f t="shared" si="288"/>
        <v/>
      </c>
      <c r="AM553" s="699" t="str">
        <f t="shared" si="289"/>
        <v/>
      </c>
      <c r="AN553" s="698" t="str">
        <f t="shared" si="276"/>
        <v/>
      </c>
      <c r="AO553" s="698" t="str">
        <f t="shared" si="290"/>
        <v/>
      </c>
      <c r="AP553" s="699" t="str">
        <f t="shared" si="291"/>
        <v/>
      </c>
      <c r="AQ553" s="699" t="str">
        <f t="shared" si="292"/>
        <v/>
      </c>
      <c r="AR553" s="699" t="str">
        <f t="shared" si="293"/>
        <v/>
      </c>
      <c r="AS553" s="698" t="str">
        <f t="shared" si="277"/>
        <v/>
      </c>
      <c r="AT553" s="698" t="str">
        <f t="shared" si="267"/>
        <v/>
      </c>
      <c r="AU553" s="971"/>
      <c r="AV553" s="696"/>
      <c r="AW553" s="699" t="str">
        <f t="shared" si="268"/>
        <v/>
      </c>
      <c r="AX553" s="699" t="str">
        <f t="shared" si="269"/>
        <v/>
      </c>
      <c r="AY553" s="698" t="str">
        <f t="shared" si="270"/>
        <v/>
      </c>
      <c r="AZ553" s="698" t="str">
        <f t="shared" si="295"/>
        <v/>
      </c>
      <c r="BA553" s="971"/>
      <c r="BB553" s="699" t="str">
        <f t="shared" si="296"/>
        <v/>
      </c>
      <c r="BC553" s="699" t="str">
        <f t="shared" si="297"/>
        <v/>
      </c>
      <c r="BD553" s="699" t="str">
        <f t="shared" si="298"/>
        <v/>
      </c>
      <c r="BE553" s="698" t="str">
        <f t="shared" si="299"/>
        <v/>
      </c>
      <c r="BF553" s="698" t="str">
        <f t="shared" si="300"/>
        <v/>
      </c>
      <c r="BG553" s="971"/>
      <c r="BH553" s="971"/>
      <c r="BI553" s="971"/>
      <c r="BJ553" s="971"/>
      <c r="BK553" s="971"/>
      <c r="BL553" s="971"/>
      <c r="BM553" s="971"/>
      <c r="BN553" s="698"/>
      <c r="BO553" s="971"/>
      <c r="BP553" s="971"/>
      <c r="BQ553" s="971"/>
      <c r="BR553" s="971"/>
      <c r="BS553" s="971"/>
      <c r="BT553" s="971"/>
      <c r="BU553" s="971"/>
      <c r="BV553" s="971"/>
      <c r="BW553" s="971"/>
      <c r="BX553" s="971"/>
      <c r="BY553" s="971"/>
      <c r="BZ553" s="971"/>
    </row>
    <row r="554" spans="6:78" s="68" customFormat="1" x14ac:dyDescent="0.2">
      <c r="F554" s="340"/>
      <c r="G554" s="260"/>
      <c r="H554" s="261"/>
      <c r="I554" s="261"/>
      <c r="J554" s="260"/>
      <c r="K554" s="696">
        <f t="shared" si="294"/>
        <v>481</v>
      </c>
      <c r="L554" s="340"/>
      <c r="M554" s="340"/>
      <c r="N554" s="340"/>
      <c r="O554" s="699" t="str">
        <f t="shared" si="278"/>
        <v/>
      </c>
      <c r="P554" s="699" t="str">
        <f t="shared" si="279"/>
        <v/>
      </c>
      <c r="Q554" s="698" t="str">
        <f t="shared" si="266"/>
        <v/>
      </c>
      <c r="R554" s="698" t="str">
        <f t="shared" si="301"/>
        <v/>
      </c>
      <c r="S554" s="699" t="str">
        <f t="shared" si="280"/>
        <v/>
      </c>
      <c r="T554" s="699" t="str">
        <f t="shared" si="281"/>
        <v/>
      </c>
      <c r="U554" s="698" t="str">
        <f t="shared" si="271"/>
        <v/>
      </c>
      <c r="V554" s="698" t="str">
        <f t="shared" si="302"/>
        <v/>
      </c>
      <c r="W554" s="699" t="str">
        <f t="shared" si="282"/>
        <v/>
      </c>
      <c r="X554" s="699" t="str">
        <f t="shared" si="283"/>
        <v/>
      </c>
      <c r="Y554" s="698" t="str">
        <f t="shared" si="272"/>
        <v/>
      </c>
      <c r="Z554" s="698" t="str">
        <f t="shared" si="303"/>
        <v/>
      </c>
      <c r="AB554" s="696" t="str">
        <f t="shared" si="274"/>
        <v/>
      </c>
      <c r="AC554" s="340"/>
      <c r="AD554" s="340"/>
      <c r="AE554" s="340"/>
      <c r="AF554" s="699" t="str">
        <f t="shared" si="284"/>
        <v/>
      </c>
      <c r="AG554" s="699" t="str">
        <f t="shared" si="273"/>
        <v/>
      </c>
      <c r="AH554" s="699" t="str">
        <f t="shared" si="285"/>
        <v/>
      </c>
      <c r="AI554" s="698" t="str">
        <f t="shared" si="275"/>
        <v/>
      </c>
      <c r="AJ554" s="698" t="str">
        <f t="shared" si="286"/>
        <v/>
      </c>
      <c r="AK554" s="699" t="str">
        <f t="shared" si="287"/>
        <v/>
      </c>
      <c r="AL554" s="699" t="str">
        <f t="shared" si="288"/>
        <v/>
      </c>
      <c r="AM554" s="699" t="str">
        <f t="shared" si="289"/>
        <v/>
      </c>
      <c r="AN554" s="698" t="str">
        <f t="shared" si="276"/>
        <v/>
      </c>
      <c r="AO554" s="698" t="str">
        <f t="shared" si="290"/>
        <v/>
      </c>
      <c r="AP554" s="699" t="str">
        <f t="shared" si="291"/>
        <v/>
      </c>
      <c r="AQ554" s="699" t="str">
        <f t="shared" si="292"/>
        <v/>
      </c>
      <c r="AR554" s="699" t="str">
        <f t="shared" si="293"/>
        <v/>
      </c>
      <c r="AS554" s="698" t="str">
        <f t="shared" si="277"/>
        <v/>
      </c>
      <c r="AT554" s="698" t="str">
        <f t="shared" si="267"/>
        <v/>
      </c>
      <c r="AU554" s="971"/>
      <c r="AV554" s="696"/>
      <c r="AW554" s="699" t="str">
        <f t="shared" si="268"/>
        <v/>
      </c>
      <c r="AX554" s="699" t="str">
        <f t="shared" si="269"/>
        <v/>
      </c>
      <c r="AY554" s="698" t="str">
        <f t="shared" si="270"/>
        <v/>
      </c>
      <c r="AZ554" s="698" t="str">
        <f t="shared" si="295"/>
        <v/>
      </c>
      <c r="BA554" s="971"/>
      <c r="BB554" s="699" t="str">
        <f t="shared" si="296"/>
        <v/>
      </c>
      <c r="BC554" s="699" t="str">
        <f t="shared" si="297"/>
        <v/>
      </c>
      <c r="BD554" s="699" t="str">
        <f t="shared" si="298"/>
        <v/>
      </c>
      <c r="BE554" s="698" t="str">
        <f t="shared" si="299"/>
        <v/>
      </c>
      <c r="BF554" s="698" t="str">
        <f t="shared" si="300"/>
        <v/>
      </c>
      <c r="BG554" s="971"/>
      <c r="BH554" s="971"/>
      <c r="BI554" s="971"/>
      <c r="BJ554" s="971"/>
      <c r="BK554" s="971"/>
      <c r="BL554" s="971"/>
      <c r="BM554" s="971"/>
      <c r="BN554" s="698"/>
      <c r="BO554" s="971"/>
      <c r="BP554" s="971"/>
      <c r="BQ554" s="971"/>
      <c r="BR554" s="971"/>
      <c r="BS554" s="971"/>
      <c r="BT554" s="971"/>
      <c r="BU554" s="971"/>
      <c r="BV554" s="971"/>
      <c r="BW554" s="971"/>
      <c r="BX554" s="971"/>
      <c r="BY554" s="971"/>
      <c r="BZ554" s="971"/>
    </row>
    <row r="555" spans="6:78" s="68" customFormat="1" x14ac:dyDescent="0.2">
      <c r="F555" s="340"/>
      <c r="G555" s="260"/>
      <c r="H555" s="261"/>
      <c r="I555" s="261"/>
      <c r="J555" s="260"/>
      <c r="K555" s="696">
        <f t="shared" si="294"/>
        <v>482</v>
      </c>
      <c r="L555" s="340"/>
      <c r="M555" s="340"/>
      <c r="N555" s="340"/>
      <c r="O555" s="699" t="str">
        <f t="shared" si="278"/>
        <v/>
      </c>
      <c r="P555" s="699" t="str">
        <f t="shared" si="279"/>
        <v/>
      </c>
      <c r="Q555" s="698" t="str">
        <f t="shared" ref="Q555:Q618" si="304">IFERROR(Q554-O555,"")</f>
        <v/>
      </c>
      <c r="R555" s="698" t="str">
        <f t="shared" si="301"/>
        <v/>
      </c>
      <c r="S555" s="699" t="str">
        <f t="shared" si="280"/>
        <v/>
      </c>
      <c r="T555" s="699" t="str">
        <f t="shared" si="281"/>
        <v/>
      </c>
      <c r="U555" s="698" t="str">
        <f t="shared" si="271"/>
        <v/>
      </c>
      <c r="V555" s="698" t="str">
        <f t="shared" si="302"/>
        <v/>
      </c>
      <c r="W555" s="699" t="str">
        <f t="shared" si="282"/>
        <v/>
      </c>
      <c r="X555" s="699" t="str">
        <f t="shared" si="283"/>
        <v/>
      </c>
      <c r="Y555" s="698" t="str">
        <f t="shared" si="272"/>
        <v/>
      </c>
      <c r="Z555" s="698" t="str">
        <f t="shared" si="303"/>
        <v/>
      </c>
      <c r="AB555" s="696" t="str">
        <f t="shared" si="274"/>
        <v/>
      </c>
      <c r="AC555" s="340"/>
      <c r="AD555" s="340"/>
      <c r="AE555" s="340"/>
      <c r="AF555" s="699" t="str">
        <f t="shared" si="284"/>
        <v/>
      </c>
      <c r="AG555" s="699" t="str">
        <f t="shared" si="273"/>
        <v/>
      </c>
      <c r="AH555" s="699" t="str">
        <f t="shared" si="285"/>
        <v/>
      </c>
      <c r="AI555" s="698" t="str">
        <f t="shared" si="275"/>
        <v/>
      </c>
      <c r="AJ555" s="698" t="str">
        <f t="shared" si="286"/>
        <v/>
      </c>
      <c r="AK555" s="699" t="str">
        <f t="shared" si="287"/>
        <v/>
      </c>
      <c r="AL555" s="699" t="str">
        <f t="shared" si="288"/>
        <v/>
      </c>
      <c r="AM555" s="699" t="str">
        <f t="shared" si="289"/>
        <v/>
      </c>
      <c r="AN555" s="698" t="str">
        <f t="shared" si="276"/>
        <v/>
      </c>
      <c r="AO555" s="698" t="str">
        <f t="shared" si="290"/>
        <v/>
      </c>
      <c r="AP555" s="699" t="str">
        <f t="shared" si="291"/>
        <v/>
      </c>
      <c r="AQ555" s="699" t="str">
        <f t="shared" si="292"/>
        <v/>
      </c>
      <c r="AR555" s="699" t="str">
        <f t="shared" si="293"/>
        <v/>
      </c>
      <c r="AS555" s="698" t="str">
        <f t="shared" si="277"/>
        <v/>
      </c>
      <c r="AT555" s="698" t="str">
        <f t="shared" si="267"/>
        <v/>
      </c>
      <c r="AU555" s="971"/>
      <c r="AV555" s="696"/>
      <c r="AW555" s="699" t="str">
        <f t="shared" si="268"/>
        <v/>
      </c>
      <c r="AX555" s="699" t="str">
        <f t="shared" si="269"/>
        <v/>
      </c>
      <c r="AY555" s="698" t="str">
        <f t="shared" si="270"/>
        <v/>
      </c>
      <c r="AZ555" s="698" t="str">
        <f t="shared" si="295"/>
        <v/>
      </c>
      <c r="BA555" s="971"/>
      <c r="BB555" s="699" t="str">
        <f t="shared" si="296"/>
        <v/>
      </c>
      <c r="BC555" s="699" t="str">
        <f t="shared" si="297"/>
        <v/>
      </c>
      <c r="BD555" s="699" t="str">
        <f t="shared" si="298"/>
        <v/>
      </c>
      <c r="BE555" s="698" t="str">
        <f t="shared" si="299"/>
        <v/>
      </c>
      <c r="BF555" s="698" t="str">
        <f t="shared" si="300"/>
        <v/>
      </c>
      <c r="BG555" s="971"/>
      <c r="BH555" s="971"/>
      <c r="BI555" s="971"/>
      <c r="BJ555" s="971"/>
      <c r="BK555" s="971"/>
      <c r="BL555" s="971"/>
      <c r="BM555" s="971"/>
      <c r="BN555" s="698"/>
      <c r="BO555" s="971"/>
      <c r="BP555" s="971"/>
      <c r="BQ555" s="971"/>
      <c r="BR555" s="971"/>
      <c r="BS555" s="971"/>
      <c r="BT555" s="971"/>
      <c r="BU555" s="971"/>
      <c r="BV555" s="971"/>
      <c r="BW555" s="971"/>
      <c r="BX555" s="971"/>
      <c r="BY555" s="971"/>
      <c r="BZ555" s="971"/>
    </row>
    <row r="556" spans="6:78" s="68" customFormat="1" x14ac:dyDescent="0.2">
      <c r="F556" s="340"/>
      <c r="G556" s="260"/>
      <c r="H556" s="261"/>
      <c r="I556" s="261"/>
      <c r="J556" s="260"/>
      <c r="K556" s="696">
        <f t="shared" si="294"/>
        <v>483</v>
      </c>
      <c r="L556" s="340"/>
      <c r="M556" s="340"/>
      <c r="N556" s="340"/>
      <c r="O556" s="699" t="str">
        <f t="shared" si="278"/>
        <v/>
      </c>
      <c r="P556" s="699" t="str">
        <f t="shared" si="279"/>
        <v/>
      </c>
      <c r="Q556" s="698" t="str">
        <f t="shared" si="304"/>
        <v/>
      </c>
      <c r="R556" s="698" t="str">
        <f t="shared" si="301"/>
        <v/>
      </c>
      <c r="S556" s="699" t="str">
        <f t="shared" si="280"/>
        <v/>
      </c>
      <c r="T556" s="699" t="str">
        <f t="shared" si="281"/>
        <v/>
      </c>
      <c r="U556" s="698" t="str">
        <f t="shared" si="271"/>
        <v/>
      </c>
      <c r="V556" s="698" t="str">
        <f t="shared" si="302"/>
        <v/>
      </c>
      <c r="W556" s="699" t="str">
        <f t="shared" si="282"/>
        <v/>
      </c>
      <c r="X556" s="699" t="str">
        <f t="shared" si="283"/>
        <v/>
      </c>
      <c r="Y556" s="698" t="str">
        <f t="shared" si="272"/>
        <v/>
      </c>
      <c r="Z556" s="698" t="str">
        <f t="shared" si="303"/>
        <v/>
      </c>
      <c r="AB556" s="696" t="str">
        <f t="shared" si="274"/>
        <v/>
      </c>
      <c r="AC556" s="340"/>
      <c r="AD556" s="340"/>
      <c r="AE556" s="340"/>
      <c r="AF556" s="699" t="str">
        <f t="shared" si="284"/>
        <v/>
      </c>
      <c r="AG556" s="699" t="str">
        <f t="shared" si="273"/>
        <v/>
      </c>
      <c r="AH556" s="699" t="str">
        <f t="shared" si="285"/>
        <v/>
      </c>
      <c r="AI556" s="698" t="str">
        <f t="shared" si="275"/>
        <v/>
      </c>
      <c r="AJ556" s="698" t="str">
        <f t="shared" si="286"/>
        <v/>
      </c>
      <c r="AK556" s="699" t="str">
        <f t="shared" si="287"/>
        <v/>
      </c>
      <c r="AL556" s="699" t="str">
        <f t="shared" si="288"/>
        <v/>
      </c>
      <c r="AM556" s="699" t="str">
        <f t="shared" si="289"/>
        <v/>
      </c>
      <c r="AN556" s="698" t="str">
        <f t="shared" si="276"/>
        <v/>
      </c>
      <c r="AO556" s="698" t="str">
        <f t="shared" si="290"/>
        <v/>
      </c>
      <c r="AP556" s="699" t="str">
        <f t="shared" si="291"/>
        <v/>
      </c>
      <c r="AQ556" s="699" t="str">
        <f t="shared" si="292"/>
        <v/>
      </c>
      <c r="AR556" s="699" t="str">
        <f t="shared" si="293"/>
        <v/>
      </c>
      <c r="AS556" s="698" t="str">
        <f t="shared" si="277"/>
        <v/>
      </c>
      <c r="AT556" s="698" t="str">
        <f t="shared" si="267"/>
        <v/>
      </c>
      <c r="AU556" s="971"/>
      <c r="AV556" s="696"/>
      <c r="AW556" s="699" t="str">
        <f t="shared" si="268"/>
        <v/>
      </c>
      <c r="AX556" s="699" t="str">
        <f t="shared" si="269"/>
        <v/>
      </c>
      <c r="AY556" s="698" t="str">
        <f t="shared" si="270"/>
        <v/>
      </c>
      <c r="AZ556" s="698" t="str">
        <f t="shared" si="295"/>
        <v/>
      </c>
      <c r="BA556" s="971"/>
      <c r="BB556" s="699" t="str">
        <f t="shared" si="296"/>
        <v/>
      </c>
      <c r="BC556" s="699" t="str">
        <f t="shared" si="297"/>
        <v/>
      </c>
      <c r="BD556" s="699" t="str">
        <f t="shared" si="298"/>
        <v/>
      </c>
      <c r="BE556" s="698" t="str">
        <f t="shared" si="299"/>
        <v/>
      </c>
      <c r="BF556" s="698" t="str">
        <f t="shared" si="300"/>
        <v/>
      </c>
      <c r="BG556" s="971"/>
      <c r="BH556" s="971"/>
      <c r="BI556" s="971"/>
      <c r="BJ556" s="971"/>
      <c r="BK556" s="971"/>
      <c r="BL556" s="971"/>
      <c r="BM556" s="971"/>
      <c r="BN556" s="698"/>
      <c r="BO556" s="971"/>
      <c r="BP556" s="971"/>
      <c r="BQ556" s="971"/>
      <c r="BR556" s="971"/>
      <c r="BS556" s="971"/>
      <c r="BT556" s="971"/>
      <c r="BU556" s="971"/>
      <c r="BV556" s="971"/>
      <c r="BW556" s="971"/>
      <c r="BX556" s="971"/>
      <c r="BY556" s="971"/>
      <c r="BZ556" s="971"/>
    </row>
    <row r="557" spans="6:78" s="68" customFormat="1" x14ac:dyDescent="0.2">
      <c r="F557" s="340"/>
      <c r="G557" s="260"/>
      <c r="H557" s="261"/>
      <c r="I557" s="261"/>
      <c r="J557" s="260"/>
      <c r="K557" s="696">
        <f t="shared" si="294"/>
        <v>484</v>
      </c>
      <c r="L557" s="340"/>
      <c r="M557" s="340"/>
      <c r="N557" s="340"/>
      <c r="O557" s="699" t="str">
        <f t="shared" si="278"/>
        <v/>
      </c>
      <c r="P557" s="699" t="str">
        <f t="shared" si="279"/>
        <v/>
      </c>
      <c r="Q557" s="698" t="str">
        <f t="shared" si="304"/>
        <v/>
      </c>
      <c r="R557" s="698" t="str">
        <f t="shared" si="301"/>
        <v/>
      </c>
      <c r="S557" s="699" t="str">
        <f t="shared" si="280"/>
        <v/>
      </c>
      <c r="T557" s="699" t="str">
        <f t="shared" si="281"/>
        <v/>
      </c>
      <c r="U557" s="698" t="str">
        <f t="shared" si="271"/>
        <v/>
      </c>
      <c r="V557" s="698" t="str">
        <f t="shared" si="302"/>
        <v/>
      </c>
      <c r="W557" s="699" t="str">
        <f t="shared" si="282"/>
        <v/>
      </c>
      <c r="X557" s="699" t="str">
        <f t="shared" si="283"/>
        <v/>
      </c>
      <c r="Y557" s="698" t="str">
        <f t="shared" si="272"/>
        <v/>
      </c>
      <c r="Z557" s="698" t="str">
        <f t="shared" si="303"/>
        <v/>
      </c>
      <c r="AB557" s="696" t="str">
        <f t="shared" si="274"/>
        <v/>
      </c>
      <c r="AC557" s="340"/>
      <c r="AD557" s="340"/>
      <c r="AE557" s="340"/>
      <c r="AF557" s="699" t="str">
        <f t="shared" si="284"/>
        <v/>
      </c>
      <c r="AG557" s="699" t="str">
        <f t="shared" si="273"/>
        <v/>
      </c>
      <c r="AH557" s="699" t="str">
        <f t="shared" si="285"/>
        <v/>
      </c>
      <c r="AI557" s="698" t="str">
        <f t="shared" si="275"/>
        <v/>
      </c>
      <c r="AJ557" s="698" t="str">
        <f t="shared" si="286"/>
        <v/>
      </c>
      <c r="AK557" s="699" t="str">
        <f t="shared" si="287"/>
        <v/>
      </c>
      <c r="AL557" s="699" t="str">
        <f t="shared" si="288"/>
        <v/>
      </c>
      <c r="AM557" s="699" t="str">
        <f t="shared" si="289"/>
        <v/>
      </c>
      <c r="AN557" s="698" t="str">
        <f t="shared" si="276"/>
        <v/>
      </c>
      <c r="AO557" s="698" t="str">
        <f t="shared" si="290"/>
        <v/>
      </c>
      <c r="AP557" s="699" t="str">
        <f t="shared" si="291"/>
        <v/>
      </c>
      <c r="AQ557" s="699" t="str">
        <f t="shared" si="292"/>
        <v/>
      </c>
      <c r="AR557" s="699" t="str">
        <f t="shared" si="293"/>
        <v/>
      </c>
      <c r="AS557" s="698" t="str">
        <f t="shared" si="277"/>
        <v/>
      </c>
      <c r="AT557" s="698" t="str">
        <f t="shared" si="267"/>
        <v/>
      </c>
      <c r="AU557" s="971"/>
      <c r="AV557" s="696"/>
      <c r="AW557" s="699" t="str">
        <f t="shared" si="268"/>
        <v/>
      </c>
      <c r="AX557" s="699" t="str">
        <f t="shared" si="269"/>
        <v/>
      </c>
      <c r="AY557" s="698" t="str">
        <f t="shared" si="270"/>
        <v/>
      </c>
      <c r="AZ557" s="698" t="str">
        <f t="shared" si="295"/>
        <v/>
      </c>
      <c r="BA557" s="971"/>
      <c r="BB557" s="699" t="str">
        <f t="shared" si="296"/>
        <v/>
      </c>
      <c r="BC557" s="699" t="str">
        <f t="shared" si="297"/>
        <v/>
      </c>
      <c r="BD557" s="699" t="str">
        <f t="shared" si="298"/>
        <v/>
      </c>
      <c r="BE557" s="698" t="str">
        <f t="shared" si="299"/>
        <v/>
      </c>
      <c r="BF557" s="698" t="str">
        <f t="shared" si="300"/>
        <v/>
      </c>
      <c r="BG557" s="971"/>
      <c r="BH557" s="971"/>
      <c r="BI557" s="971"/>
      <c r="BJ557" s="971"/>
      <c r="BK557" s="971"/>
      <c r="BL557" s="971"/>
      <c r="BM557" s="971"/>
      <c r="BN557" s="698"/>
      <c r="BO557" s="971"/>
      <c r="BP557" s="971"/>
      <c r="BQ557" s="971"/>
      <c r="BR557" s="971"/>
      <c r="BS557" s="971"/>
      <c r="BT557" s="971"/>
      <c r="BU557" s="971"/>
      <c r="BV557" s="971"/>
      <c r="BW557" s="971"/>
      <c r="BX557" s="971"/>
      <c r="BY557" s="971"/>
      <c r="BZ557" s="971"/>
    </row>
    <row r="558" spans="6:78" s="68" customFormat="1" x14ac:dyDescent="0.2">
      <c r="F558" s="340"/>
      <c r="G558" s="260"/>
      <c r="H558" s="261"/>
      <c r="I558" s="261"/>
      <c r="J558" s="260"/>
      <c r="K558" s="696">
        <f t="shared" si="294"/>
        <v>485</v>
      </c>
      <c r="L558" s="340"/>
      <c r="M558" s="340"/>
      <c r="N558" s="340"/>
      <c r="O558" s="699" t="str">
        <f t="shared" si="278"/>
        <v/>
      </c>
      <c r="P558" s="699" t="str">
        <f t="shared" si="279"/>
        <v/>
      </c>
      <c r="Q558" s="698" t="str">
        <f t="shared" si="304"/>
        <v/>
      </c>
      <c r="R558" s="698" t="str">
        <f t="shared" si="301"/>
        <v/>
      </c>
      <c r="S558" s="699" t="str">
        <f t="shared" si="280"/>
        <v/>
      </c>
      <c r="T558" s="699" t="str">
        <f t="shared" si="281"/>
        <v/>
      </c>
      <c r="U558" s="698" t="str">
        <f t="shared" si="271"/>
        <v/>
      </c>
      <c r="V558" s="698" t="str">
        <f t="shared" si="302"/>
        <v/>
      </c>
      <c r="W558" s="699" t="str">
        <f t="shared" si="282"/>
        <v/>
      </c>
      <c r="X558" s="699" t="str">
        <f t="shared" si="283"/>
        <v/>
      </c>
      <c r="Y558" s="698" t="str">
        <f t="shared" si="272"/>
        <v/>
      </c>
      <c r="Z558" s="698" t="str">
        <f t="shared" si="303"/>
        <v/>
      </c>
      <c r="AB558" s="696" t="str">
        <f t="shared" si="274"/>
        <v/>
      </c>
      <c r="AC558" s="340"/>
      <c r="AD558" s="340"/>
      <c r="AE558" s="340"/>
      <c r="AF558" s="699" t="str">
        <f t="shared" si="284"/>
        <v/>
      </c>
      <c r="AG558" s="699" t="str">
        <f t="shared" si="273"/>
        <v/>
      </c>
      <c r="AH558" s="699" t="str">
        <f t="shared" si="285"/>
        <v/>
      </c>
      <c r="AI558" s="698" t="str">
        <f t="shared" si="275"/>
        <v/>
      </c>
      <c r="AJ558" s="698" t="str">
        <f t="shared" si="286"/>
        <v/>
      </c>
      <c r="AK558" s="699" t="str">
        <f t="shared" si="287"/>
        <v/>
      </c>
      <c r="AL558" s="699" t="str">
        <f t="shared" si="288"/>
        <v/>
      </c>
      <c r="AM558" s="699" t="str">
        <f t="shared" si="289"/>
        <v/>
      </c>
      <c r="AN558" s="698" t="str">
        <f t="shared" si="276"/>
        <v/>
      </c>
      <c r="AO558" s="698" t="str">
        <f t="shared" si="290"/>
        <v/>
      </c>
      <c r="AP558" s="699" t="str">
        <f t="shared" si="291"/>
        <v/>
      </c>
      <c r="AQ558" s="699" t="str">
        <f t="shared" si="292"/>
        <v/>
      </c>
      <c r="AR558" s="699" t="str">
        <f t="shared" si="293"/>
        <v/>
      </c>
      <c r="AS558" s="698" t="str">
        <f t="shared" si="277"/>
        <v/>
      </c>
      <c r="AT558" s="698" t="str">
        <f t="shared" si="267"/>
        <v/>
      </c>
      <c r="AU558" s="971"/>
      <c r="AV558" s="696"/>
      <c r="AW558" s="699" t="str">
        <f t="shared" si="268"/>
        <v/>
      </c>
      <c r="AX558" s="699" t="str">
        <f t="shared" si="269"/>
        <v/>
      </c>
      <c r="AY558" s="698" t="str">
        <f t="shared" si="270"/>
        <v/>
      </c>
      <c r="AZ558" s="698" t="str">
        <f t="shared" si="295"/>
        <v/>
      </c>
      <c r="BA558" s="971"/>
      <c r="BB558" s="699" t="str">
        <f t="shared" si="296"/>
        <v/>
      </c>
      <c r="BC558" s="699" t="str">
        <f t="shared" si="297"/>
        <v/>
      </c>
      <c r="BD558" s="699" t="str">
        <f t="shared" si="298"/>
        <v/>
      </c>
      <c r="BE558" s="698" t="str">
        <f t="shared" si="299"/>
        <v/>
      </c>
      <c r="BF558" s="698" t="str">
        <f t="shared" si="300"/>
        <v/>
      </c>
      <c r="BG558" s="971"/>
      <c r="BH558" s="971"/>
      <c r="BI558" s="971"/>
      <c r="BJ558" s="971"/>
      <c r="BK558" s="971"/>
      <c r="BL558" s="971"/>
      <c r="BM558" s="971"/>
      <c r="BN558" s="698"/>
      <c r="BO558" s="971"/>
      <c r="BP558" s="971"/>
      <c r="BQ558" s="971"/>
      <c r="BR558" s="971"/>
      <c r="BS558" s="971"/>
      <c r="BT558" s="971"/>
      <c r="BU558" s="971"/>
      <c r="BV558" s="971"/>
      <c r="BW558" s="971"/>
      <c r="BX558" s="971"/>
      <c r="BY558" s="971"/>
      <c r="BZ558" s="971"/>
    </row>
    <row r="559" spans="6:78" s="68" customFormat="1" x14ac:dyDescent="0.2">
      <c r="F559" s="340"/>
      <c r="G559" s="260"/>
      <c r="H559" s="261"/>
      <c r="I559" s="261"/>
      <c r="J559" s="260"/>
      <c r="K559" s="696">
        <f t="shared" si="294"/>
        <v>486</v>
      </c>
      <c r="L559" s="340"/>
      <c r="M559" s="340"/>
      <c r="N559" s="340"/>
      <c r="O559" s="699" t="str">
        <f t="shared" si="278"/>
        <v/>
      </c>
      <c r="P559" s="699" t="str">
        <f t="shared" si="279"/>
        <v/>
      </c>
      <c r="Q559" s="698" t="str">
        <f t="shared" si="304"/>
        <v/>
      </c>
      <c r="R559" s="698" t="str">
        <f t="shared" si="301"/>
        <v/>
      </c>
      <c r="S559" s="699" t="str">
        <f t="shared" si="280"/>
        <v/>
      </c>
      <c r="T559" s="699" t="str">
        <f t="shared" si="281"/>
        <v/>
      </c>
      <c r="U559" s="698" t="str">
        <f t="shared" si="271"/>
        <v/>
      </c>
      <c r="V559" s="698" t="str">
        <f t="shared" si="302"/>
        <v/>
      </c>
      <c r="W559" s="699" t="str">
        <f t="shared" si="282"/>
        <v/>
      </c>
      <c r="X559" s="699" t="str">
        <f t="shared" si="283"/>
        <v/>
      </c>
      <c r="Y559" s="698" t="str">
        <f t="shared" si="272"/>
        <v/>
      </c>
      <c r="Z559" s="698" t="str">
        <f t="shared" si="303"/>
        <v/>
      </c>
      <c r="AB559" s="696" t="str">
        <f t="shared" si="274"/>
        <v/>
      </c>
      <c r="AC559" s="340"/>
      <c r="AD559" s="340"/>
      <c r="AE559" s="340"/>
      <c r="AF559" s="699" t="str">
        <f t="shared" si="284"/>
        <v/>
      </c>
      <c r="AG559" s="699" t="str">
        <f t="shared" si="273"/>
        <v/>
      </c>
      <c r="AH559" s="699" t="str">
        <f t="shared" si="285"/>
        <v/>
      </c>
      <c r="AI559" s="698" t="str">
        <f t="shared" si="275"/>
        <v/>
      </c>
      <c r="AJ559" s="698" t="str">
        <f t="shared" si="286"/>
        <v/>
      </c>
      <c r="AK559" s="699" t="str">
        <f t="shared" si="287"/>
        <v/>
      </c>
      <c r="AL559" s="699" t="str">
        <f t="shared" si="288"/>
        <v/>
      </c>
      <c r="AM559" s="699" t="str">
        <f t="shared" si="289"/>
        <v/>
      </c>
      <c r="AN559" s="698" t="str">
        <f t="shared" si="276"/>
        <v/>
      </c>
      <c r="AO559" s="698" t="str">
        <f t="shared" si="290"/>
        <v/>
      </c>
      <c r="AP559" s="699" t="str">
        <f t="shared" si="291"/>
        <v/>
      </c>
      <c r="AQ559" s="699" t="str">
        <f t="shared" si="292"/>
        <v/>
      </c>
      <c r="AR559" s="699" t="str">
        <f t="shared" si="293"/>
        <v/>
      </c>
      <c r="AS559" s="698" t="str">
        <f t="shared" si="277"/>
        <v/>
      </c>
      <c r="AT559" s="698" t="str">
        <f t="shared" si="267"/>
        <v/>
      </c>
      <c r="AU559" s="971"/>
      <c r="AV559" s="696"/>
      <c r="AW559" s="699" t="str">
        <f t="shared" si="268"/>
        <v/>
      </c>
      <c r="AX559" s="699" t="str">
        <f t="shared" si="269"/>
        <v/>
      </c>
      <c r="AY559" s="698" t="str">
        <f t="shared" si="270"/>
        <v/>
      </c>
      <c r="AZ559" s="698" t="str">
        <f t="shared" si="295"/>
        <v/>
      </c>
      <c r="BA559" s="971"/>
      <c r="BB559" s="699" t="str">
        <f t="shared" si="296"/>
        <v/>
      </c>
      <c r="BC559" s="699" t="str">
        <f t="shared" si="297"/>
        <v/>
      </c>
      <c r="BD559" s="699" t="str">
        <f t="shared" si="298"/>
        <v/>
      </c>
      <c r="BE559" s="698" t="str">
        <f t="shared" si="299"/>
        <v/>
      </c>
      <c r="BF559" s="698" t="str">
        <f t="shared" si="300"/>
        <v/>
      </c>
      <c r="BG559" s="971"/>
      <c r="BH559" s="971"/>
      <c r="BI559" s="971"/>
      <c r="BJ559" s="971"/>
      <c r="BK559" s="971"/>
      <c r="BL559" s="971"/>
      <c r="BM559" s="971"/>
      <c r="BN559" s="698"/>
      <c r="BO559" s="971"/>
      <c r="BP559" s="971"/>
      <c r="BQ559" s="971"/>
      <c r="BR559" s="971"/>
      <c r="BS559" s="971"/>
      <c r="BT559" s="971"/>
      <c r="BU559" s="971"/>
      <c r="BV559" s="971"/>
      <c r="BW559" s="971"/>
      <c r="BX559" s="971"/>
      <c r="BY559" s="971"/>
      <c r="BZ559" s="971"/>
    </row>
    <row r="560" spans="6:78" s="68" customFormat="1" x14ac:dyDescent="0.2">
      <c r="F560" s="340"/>
      <c r="G560" s="260"/>
      <c r="H560" s="261"/>
      <c r="I560" s="261"/>
      <c r="J560" s="260"/>
      <c r="K560" s="696">
        <f t="shared" si="294"/>
        <v>487</v>
      </c>
      <c r="L560" s="340"/>
      <c r="M560" s="340"/>
      <c r="N560" s="340"/>
      <c r="O560" s="699" t="str">
        <f t="shared" si="278"/>
        <v/>
      </c>
      <c r="P560" s="699" t="str">
        <f t="shared" si="279"/>
        <v/>
      </c>
      <c r="Q560" s="698" t="str">
        <f t="shared" si="304"/>
        <v/>
      </c>
      <c r="R560" s="698" t="str">
        <f t="shared" si="301"/>
        <v/>
      </c>
      <c r="S560" s="699" t="str">
        <f t="shared" si="280"/>
        <v/>
      </c>
      <c r="T560" s="699" t="str">
        <f t="shared" si="281"/>
        <v/>
      </c>
      <c r="U560" s="698" t="str">
        <f t="shared" si="271"/>
        <v/>
      </c>
      <c r="V560" s="698" t="str">
        <f t="shared" si="302"/>
        <v/>
      </c>
      <c r="W560" s="699" t="str">
        <f t="shared" si="282"/>
        <v/>
      </c>
      <c r="X560" s="699" t="str">
        <f t="shared" si="283"/>
        <v/>
      </c>
      <c r="Y560" s="698" t="str">
        <f t="shared" si="272"/>
        <v/>
      </c>
      <c r="Z560" s="698" t="str">
        <f t="shared" si="303"/>
        <v/>
      </c>
      <c r="AB560" s="696" t="str">
        <f t="shared" si="274"/>
        <v/>
      </c>
      <c r="AC560" s="340"/>
      <c r="AD560" s="340"/>
      <c r="AE560" s="340"/>
      <c r="AF560" s="699" t="str">
        <f t="shared" si="284"/>
        <v/>
      </c>
      <c r="AG560" s="699" t="str">
        <f t="shared" si="273"/>
        <v/>
      </c>
      <c r="AH560" s="699" t="str">
        <f t="shared" si="285"/>
        <v/>
      </c>
      <c r="AI560" s="698" t="str">
        <f t="shared" si="275"/>
        <v/>
      </c>
      <c r="AJ560" s="698" t="str">
        <f t="shared" si="286"/>
        <v/>
      </c>
      <c r="AK560" s="699" t="str">
        <f t="shared" si="287"/>
        <v/>
      </c>
      <c r="AL560" s="699" t="str">
        <f t="shared" si="288"/>
        <v/>
      </c>
      <c r="AM560" s="699" t="str">
        <f t="shared" si="289"/>
        <v/>
      </c>
      <c r="AN560" s="698" t="str">
        <f t="shared" si="276"/>
        <v/>
      </c>
      <c r="AO560" s="698" t="str">
        <f t="shared" si="290"/>
        <v/>
      </c>
      <c r="AP560" s="699" t="str">
        <f t="shared" si="291"/>
        <v/>
      </c>
      <c r="AQ560" s="699" t="str">
        <f t="shared" si="292"/>
        <v/>
      </c>
      <c r="AR560" s="699" t="str">
        <f t="shared" si="293"/>
        <v/>
      </c>
      <c r="AS560" s="698" t="str">
        <f t="shared" si="277"/>
        <v/>
      </c>
      <c r="AT560" s="698" t="str">
        <f t="shared" si="267"/>
        <v/>
      </c>
      <c r="AU560" s="971"/>
      <c r="AV560" s="696"/>
      <c r="AW560" s="699" t="str">
        <f t="shared" si="268"/>
        <v/>
      </c>
      <c r="AX560" s="699" t="str">
        <f t="shared" si="269"/>
        <v/>
      </c>
      <c r="AY560" s="698" t="str">
        <f t="shared" si="270"/>
        <v/>
      </c>
      <c r="AZ560" s="698" t="str">
        <f t="shared" si="295"/>
        <v/>
      </c>
      <c r="BA560" s="971"/>
      <c r="BB560" s="699" t="str">
        <f t="shared" si="296"/>
        <v/>
      </c>
      <c r="BC560" s="699" t="str">
        <f t="shared" si="297"/>
        <v/>
      </c>
      <c r="BD560" s="699" t="str">
        <f t="shared" si="298"/>
        <v/>
      </c>
      <c r="BE560" s="698" t="str">
        <f t="shared" si="299"/>
        <v/>
      </c>
      <c r="BF560" s="698" t="str">
        <f t="shared" si="300"/>
        <v/>
      </c>
      <c r="BG560" s="971"/>
      <c r="BH560" s="971"/>
      <c r="BI560" s="971"/>
      <c r="BJ560" s="971"/>
      <c r="BK560" s="971"/>
      <c r="BL560" s="971"/>
      <c r="BM560" s="971"/>
      <c r="BN560" s="698"/>
      <c r="BO560" s="971"/>
      <c r="BP560" s="971"/>
      <c r="BQ560" s="971"/>
      <c r="BR560" s="971"/>
      <c r="BS560" s="971"/>
      <c r="BT560" s="971"/>
      <c r="BU560" s="971"/>
      <c r="BV560" s="971"/>
      <c r="BW560" s="971"/>
      <c r="BX560" s="971"/>
      <c r="BY560" s="971"/>
      <c r="BZ560" s="971"/>
    </row>
    <row r="561" spans="6:78" s="68" customFormat="1" x14ac:dyDescent="0.2">
      <c r="F561" s="340"/>
      <c r="G561" s="260"/>
      <c r="H561" s="261"/>
      <c r="I561" s="261"/>
      <c r="J561" s="260"/>
      <c r="K561" s="696">
        <f t="shared" si="294"/>
        <v>488</v>
      </c>
      <c r="L561" s="340"/>
      <c r="M561" s="340"/>
      <c r="N561" s="340"/>
      <c r="O561" s="699" t="str">
        <f t="shared" si="278"/>
        <v/>
      </c>
      <c r="P561" s="699" t="str">
        <f t="shared" si="279"/>
        <v/>
      </c>
      <c r="Q561" s="698" t="str">
        <f t="shared" si="304"/>
        <v/>
      </c>
      <c r="R561" s="698" t="str">
        <f t="shared" si="301"/>
        <v/>
      </c>
      <c r="S561" s="699" t="str">
        <f t="shared" si="280"/>
        <v/>
      </c>
      <c r="T561" s="699" t="str">
        <f t="shared" si="281"/>
        <v/>
      </c>
      <c r="U561" s="698" t="str">
        <f t="shared" si="271"/>
        <v/>
      </c>
      <c r="V561" s="698" t="str">
        <f t="shared" si="302"/>
        <v/>
      </c>
      <c r="W561" s="699" t="str">
        <f t="shared" si="282"/>
        <v/>
      </c>
      <c r="X561" s="699" t="str">
        <f t="shared" si="283"/>
        <v/>
      </c>
      <c r="Y561" s="698" t="str">
        <f t="shared" si="272"/>
        <v/>
      </c>
      <c r="Z561" s="698" t="str">
        <f t="shared" si="303"/>
        <v/>
      </c>
      <c r="AB561" s="696" t="str">
        <f t="shared" si="274"/>
        <v/>
      </c>
      <c r="AC561" s="340"/>
      <c r="AD561" s="340"/>
      <c r="AE561" s="340"/>
      <c r="AF561" s="699" t="str">
        <f t="shared" si="284"/>
        <v/>
      </c>
      <c r="AG561" s="699" t="str">
        <f t="shared" si="273"/>
        <v/>
      </c>
      <c r="AH561" s="699" t="str">
        <f t="shared" si="285"/>
        <v/>
      </c>
      <c r="AI561" s="698" t="str">
        <f t="shared" si="275"/>
        <v/>
      </c>
      <c r="AJ561" s="698" t="str">
        <f t="shared" si="286"/>
        <v/>
      </c>
      <c r="AK561" s="699" t="str">
        <f t="shared" si="287"/>
        <v/>
      </c>
      <c r="AL561" s="699" t="str">
        <f t="shared" si="288"/>
        <v/>
      </c>
      <c r="AM561" s="699" t="str">
        <f t="shared" si="289"/>
        <v/>
      </c>
      <c r="AN561" s="698" t="str">
        <f t="shared" si="276"/>
        <v/>
      </c>
      <c r="AO561" s="698" t="str">
        <f t="shared" si="290"/>
        <v/>
      </c>
      <c r="AP561" s="699" t="str">
        <f t="shared" si="291"/>
        <v/>
      </c>
      <c r="AQ561" s="699" t="str">
        <f t="shared" si="292"/>
        <v/>
      </c>
      <c r="AR561" s="699" t="str">
        <f t="shared" si="293"/>
        <v/>
      </c>
      <c r="AS561" s="698" t="str">
        <f t="shared" si="277"/>
        <v/>
      </c>
      <c r="AT561" s="698" t="str">
        <f t="shared" si="267"/>
        <v/>
      </c>
      <c r="AU561" s="971"/>
      <c r="AV561" s="696"/>
      <c r="AW561" s="699" t="str">
        <f t="shared" si="268"/>
        <v/>
      </c>
      <c r="AX561" s="699" t="str">
        <f t="shared" si="269"/>
        <v/>
      </c>
      <c r="AY561" s="698" t="str">
        <f t="shared" si="270"/>
        <v/>
      </c>
      <c r="AZ561" s="698" t="str">
        <f t="shared" si="295"/>
        <v/>
      </c>
      <c r="BA561" s="971"/>
      <c r="BB561" s="699" t="str">
        <f t="shared" si="296"/>
        <v/>
      </c>
      <c r="BC561" s="699" t="str">
        <f t="shared" si="297"/>
        <v/>
      </c>
      <c r="BD561" s="699" t="str">
        <f t="shared" si="298"/>
        <v/>
      </c>
      <c r="BE561" s="698" t="str">
        <f t="shared" si="299"/>
        <v/>
      </c>
      <c r="BF561" s="698" t="str">
        <f t="shared" si="300"/>
        <v/>
      </c>
      <c r="BG561" s="971"/>
      <c r="BH561" s="971"/>
      <c r="BI561" s="971"/>
      <c r="BJ561" s="971"/>
      <c r="BK561" s="971"/>
      <c r="BL561" s="971"/>
      <c r="BM561" s="971"/>
      <c r="BN561" s="698"/>
      <c r="BO561" s="971"/>
      <c r="BP561" s="971"/>
      <c r="BQ561" s="971"/>
      <c r="BR561" s="971"/>
      <c r="BS561" s="971"/>
      <c r="BT561" s="971"/>
      <c r="BU561" s="971"/>
      <c r="BV561" s="971"/>
      <c r="BW561" s="971"/>
      <c r="BX561" s="971"/>
      <c r="BY561" s="971"/>
      <c r="BZ561" s="971"/>
    </row>
    <row r="562" spans="6:78" s="68" customFormat="1" x14ac:dyDescent="0.2">
      <c r="F562" s="340"/>
      <c r="G562" s="260"/>
      <c r="H562" s="261"/>
      <c r="I562" s="261"/>
      <c r="J562" s="260"/>
      <c r="K562" s="696">
        <f t="shared" si="294"/>
        <v>489</v>
      </c>
      <c r="L562" s="340"/>
      <c r="M562" s="340"/>
      <c r="N562" s="340"/>
      <c r="O562" s="699" t="str">
        <f t="shared" si="278"/>
        <v/>
      </c>
      <c r="P562" s="699" t="str">
        <f t="shared" si="279"/>
        <v/>
      </c>
      <c r="Q562" s="698" t="str">
        <f t="shared" si="304"/>
        <v/>
      </c>
      <c r="R562" s="698" t="str">
        <f t="shared" si="301"/>
        <v/>
      </c>
      <c r="S562" s="699" t="str">
        <f t="shared" si="280"/>
        <v/>
      </c>
      <c r="T562" s="699" t="str">
        <f t="shared" si="281"/>
        <v/>
      </c>
      <c r="U562" s="698" t="str">
        <f t="shared" si="271"/>
        <v/>
      </c>
      <c r="V562" s="698" t="str">
        <f t="shared" si="302"/>
        <v/>
      </c>
      <c r="W562" s="699" t="str">
        <f t="shared" si="282"/>
        <v/>
      </c>
      <c r="X562" s="699" t="str">
        <f t="shared" si="283"/>
        <v/>
      </c>
      <c r="Y562" s="698" t="str">
        <f t="shared" si="272"/>
        <v/>
      </c>
      <c r="Z562" s="698" t="str">
        <f t="shared" si="303"/>
        <v/>
      </c>
      <c r="AB562" s="696" t="str">
        <f t="shared" si="274"/>
        <v/>
      </c>
      <c r="AC562" s="340"/>
      <c r="AD562" s="340"/>
      <c r="AE562" s="340"/>
      <c r="AF562" s="699" t="str">
        <f t="shared" si="284"/>
        <v/>
      </c>
      <c r="AG562" s="699" t="str">
        <f t="shared" si="273"/>
        <v/>
      </c>
      <c r="AH562" s="699" t="str">
        <f t="shared" si="285"/>
        <v/>
      </c>
      <c r="AI562" s="698" t="str">
        <f t="shared" si="275"/>
        <v/>
      </c>
      <c r="AJ562" s="698" t="str">
        <f t="shared" si="286"/>
        <v/>
      </c>
      <c r="AK562" s="699" t="str">
        <f t="shared" si="287"/>
        <v/>
      </c>
      <c r="AL562" s="699" t="str">
        <f t="shared" si="288"/>
        <v/>
      </c>
      <c r="AM562" s="699" t="str">
        <f t="shared" si="289"/>
        <v/>
      </c>
      <c r="AN562" s="698" t="str">
        <f t="shared" si="276"/>
        <v/>
      </c>
      <c r="AO562" s="698" t="str">
        <f t="shared" si="290"/>
        <v/>
      </c>
      <c r="AP562" s="699" t="str">
        <f t="shared" si="291"/>
        <v/>
      </c>
      <c r="AQ562" s="699" t="str">
        <f t="shared" si="292"/>
        <v/>
      </c>
      <c r="AR562" s="699" t="str">
        <f t="shared" si="293"/>
        <v/>
      </c>
      <c r="AS562" s="698" t="str">
        <f t="shared" si="277"/>
        <v/>
      </c>
      <c r="AT562" s="698" t="str">
        <f t="shared" si="267"/>
        <v/>
      </c>
      <c r="AU562" s="971"/>
      <c r="AV562" s="696"/>
      <c r="AW562" s="699" t="str">
        <f t="shared" si="268"/>
        <v/>
      </c>
      <c r="AX562" s="699" t="str">
        <f t="shared" si="269"/>
        <v/>
      </c>
      <c r="AY562" s="698" t="str">
        <f t="shared" si="270"/>
        <v/>
      </c>
      <c r="AZ562" s="698" t="str">
        <f t="shared" si="295"/>
        <v/>
      </c>
      <c r="BA562" s="971"/>
      <c r="BB562" s="699" t="str">
        <f t="shared" si="296"/>
        <v/>
      </c>
      <c r="BC562" s="699" t="str">
        <f t="shared" si="297"/>
        <v/>
      </c>
      <c r="BD562" s="699" t="str">
        <f t="shared" si="298"/>
        <v/>
      </c>
      <c r="BE562" s="698" t="str">
        <f t="shared" si="299"/>
        <v/>
      </c>
      <c r="BF562" s="698" t="str">
        <f t="shared" si="300"/>
        <v/>
      </c>
      <c r="BG562" s="971"/>
      <c r="BH562" s="971"/>
      <c r="BI562" s="971"/>
      <c r="BJ562" s="971"/>
      <c r="BK562" s="971"/>
      <c r="BL562" s="971"/>
      <c r="BM562" s="971"/>
      <c r="BN562" s="698"/>
      <c r="BO562" s="971"/>
      <c r="BP562" s="971"/>
      <c r="BQ562" s="971"/>
      <c r="BR562" s="971"/>
      <c r="BS562" s="971"/>
      <c r="BT562" s="971"/>
      <c r="BU562" s="971"/>
      <c r="BV562" s="971"/>
      <c r="BW562" s="971"/>
      <c r="BX562" s="971"/>
      <c r="BY562" s="971"/>
      <c r="BZ562" s="971"/>
    </row>
    <row r="563" spans="6:78" s="68" customFormat="1" x14ac:dyDescent="0.2">
      <c r="F563" s="340"/>
      <c r="G563" s="260"/>
      <c r="H563" s="261"/>
      <c r="I563" s="261"/>
      <c r="J563" s="260"/>
      <c r="K563" s="696">
        <f t="shared" si="294"/>
        <v>490</v>
      </c>
      <c r="L563" s="340"/>
      <c r="M563" s="340"/>
      <c r="N563" s="340"/>
      <c r="O563" s="699" t="str">
        <f t="shared" si="278"/>
        <v/>
      </c>
      <c r="P563" s="699" t="str">
        <f t="shared" si="279"/>
        <v/>
      </c>
      <c r="Q563" s="698" t="str">
        <f t="shared" si="304"/>
        <v/>
      </c>
      <c r="R563" s="698" t="str">
        <f t="shared" si="301"/>
        <v/>
      </c>
      <c r="S563" s="699" t="str">
        <f t="shared" si="280"/>
        <v/>
      </c>
      <c r="T563" s="699" t="str">
        <f t="shared" si="281"/>
        <v/>
      </c>
      <c r="U563" s="698" t="str">
        <f t="shared" si="271"/>
        <v/>
      </c>
      <c r="V563" s="698" t="str">
        <f t="shared" si="302"/>
        <v/>
      </c>
      <c r="W563" s="699" t="str">
        <f t="shared" si="282"/>
        <v/>
      </c>
      <c r="X563" s="699" t="str">
        <f t="shared" si="283"/>
        <v/>
      </c>
      <c r="Y563" s="698" t="str">
        <f t="shared" si="272"/>
        <v/>
      </c>
      <c r="Z563" s="698" t="str">
        <f t="shared" si="303"/>
        <v/>
      </c>
      <c r="AB563" s="696" t="str">
        <f t="shared" si="274"/>
        <v/>
      </c>
      <c r="AC563" s="340"/>
      <c r="AD563" s="340"/>
      <c r="AE563" s="340"/>
      <c r="AF563" s="699" t="str">
        <f t="shared" si="284"/>
        <v/>
      </c>
      <c r="AG563" s="699" t="str">
        <f t="shared" si="273"/>
        <v/>
      </c>
      <c r="AH563" s="699" t="str">
        <f t="shared" si="285"/>
        <v/>
      </c>
      <c r="AI563" s="698" t="str">
        <f t="shared" si="275"/>
        <v/>
      </c>
      <c r="AJ563" s="698" t="str">
        <f t="shared" si="286"/>
        <v/>
      </c>
      <c r="AK563" s="699" t="str">
        <f t="shared" si="287"/>
        <v/>
      </c>
      <c r="AL563" s="699" t="str">
        <f t="shared" si="288"/>
        <v/>
      </c>
      <c r="AM563" s="699" t="str">
        <f t="shared" si="289"/>
        <v/>
      </c>
      <c r="AN563" s="698" t="str">
        <f t="shared" si="276"/>
        <v/>
      </c>
      <c r="AO563" s="698" t="str">
        <f t="shared" si="290"/>
        <v/>
      </c>
      <c r="AP563" s="699" t="str">
        <f t="shared" si="291"/>
        <v/>
      </c>
      <c r="AQ563" s="699" t="str">
        <f t="shared" si="292"/>
        <v/>
      </c>
      <c r="AR563" s="699" t="str">
        <f t="shared" si="293"/>
        <v/>
      </c>
      <c r="AS563" s="698" t="str">
        <f t="shared" si="277"/>
        <v/>
      </c>
      <c r="AT563" s="698" t="str">
        <f t="shared" si="267"/>
        <v/>
      </c>
      <c r="AU563" s="971"/>
      <c r="AV563" s="696"/>
      <c r="AW563" s="699" t="str">
        <f t="shared" si="268"/>
        <v/>
      </c>
      <c r="AX563" s="699" t="str">
        <f t="shared" si="269"/>
        <v/>
      </c>
      <c r="AY563" s="698" t="str">
        <f t="shared" si="270"/>
        <v/>
      </c>
      <c r="AZ563" s="698" t="str">
        <f t="shared" si="295"/>
        <v/>
      </c>
      <c r="BA563" s="971"/>
      <c r="BB563" s="699" t="str">
        <f t="shared" si="296"/>
        <v/>
      </c>
      <c r="BC563" s="699" t="str">
        <f t="shared" si="297"/>
        <v/>
      </c>
      <c r="BD563" s="699" t="str">
        <f t="shared" si="298"/>
        <v/>
      </c>
      <c r="BE563" s="698" t="str">
        <f t="shared" si="299"/>
        <v/>
      </c>
      <c r="BF563" s="698" t="str">
        <f t="shared" si="300"/>
        <v/>
      </c>
      <c r="BG563" s="971"/>
      <c r="BH563" s="971"/>
      <c r="BI563" s="971"/>
      <c r="BJ563" s="971"/>
      <c r="BK563" s="971"/>
      <c r="BL563" s="971"/>
      <c r="BM563" s="971"/>
      <c r="BN563" s="698"/>
      <c r="BO563" s="971"/>
      <c r="BP563" s="971"/>
      <c r="BQ563" s="971"/>
      <c r="BR563" s="971"/>
      <c r="BS563" s="971"/>
      <c r="BT563" s="971"/>
      <c r="BU563" s="971"/>
      <c r="BV563" s="971"/>
      <c r="BW563" s="971"/>
      <c r="BX563" s="971"/>
      <c r="BY563" s="971"/>
      <c r="BZ563" s="971"/>
    </row>
    <row r="564" spans="6:78" s="68" customFormat="1" x14ac:dyDescent="0.2">
      <c r="F564" s="340"/>
      <c r="G564" s="260"/>
      <c r="H564" s="261"/>
      <c r="I564" s="261"/>
      <c r="J564" s="260"/>
      <c r="K564" s="696">
        <f t="shared" si="294"/>
        <v>491</v>
      </c>
      <c r="L564" s="340"/>
      <c r="M564" s="340"/>
      <c r="N564" s="340"/>
      <c r="O564" s="699" t="str">
        <f t="shared" si="278"/>
        <v/>
      </c>
      <c r="P564" s="699" t="str">
        <f t="shared" si="279"/>
        <v/>
      </c>
      <c r="Q564" s="698" t="str">
        <f t="shared" si="304"/>
        <v/>
      </c>
      <c r="R564" s="698" t="str">
        <f t="shared" si="301"/>
        <v/>
      </c>
      <c r="S564" s="699" t="str">
        <f t="shared" si="280"/>
        <v/>
      </c>
      <c r="T564" s="699" t="str">
        <f t="shared" si="281"/>
        <v/>
      </c>
      <c r="U564" s="698" t="str">
        <f t="shared" si="271"/>
        <v/>
      </c>
      <c r="V564" s="698" t="str">
        <f t="shared" si="302"/>
        <v/>
      </c>
      <c r="W564" s="699" t="str">
        <f t="shared" si="282"/>
        <v/>
      </c>
      <c r="X564" s="699" t="str">
        <f t="shared" si="283"/>
        <v/>
      </c>
      <c r="Y564" s="698" t="str">
        <f t="shared" si="272"/>
        <v/>
      </c>
      <c r="Z564" s="698" t="str">
        <f t="shared" si="303"/>
        <v/>
      </c>
      <c r="AB564" s="696" t="str">
        <f t="shared" si="274"/>
        <v/>
      </c>
      <c r="AC564" s="340"/>
      <c r="AD564" s="340"/>
      <c r="AE564" s="340"/>
      <c r="AF564" s="699" t="str">
        <f t="shared" si="284"/>
        <v/>
      </c>
      <c r="AG564" s="699" t="str">
        <f t="shared" si="273"/>
        <v/>
      </c>
      <c r="AH564" s="699" t="str">
        <f t="shared" si="285"/>
        <v/>
      </c>
      <c r="AI564" s="698" t="str">
        <f t="shared" si="275"/>
        <v/>
      </c>
      <c r="AJ564" s="698" t="str">
        <f t="shared" si="286"/>
        <v/>
      </c>
      <c r="AK564" s="699" t="str">
        <f t="shared" si="287"/>
        <v/>
      </c>
      <c r="AL564" s="699" t="str">
        <f t="shared" si="288"/>
        <v/>
      </c>
      <c r="AM564" s="699" t="str">
        <f t="shared" si="289"/>
        <v/>
      </c>
      <c r="AN564" s="698" t="str">
        <f t="shared" si="276"/>
        <v/>
      </c>
      <c r="AO564" s="698" t="str">
        <f t="shared" si="290"/>
        <v/>
      </c>
      <c r="AP564" s="699" t="str">
        <f t="shared" si="291"/>
        <v/>
      </c>
      <c r="AQ564" s="699" t="str">
        <f t="shared" si="292"/>
        <v/>
      </c>
      <c r="AR564" s="699" t="str">
        <f t="shared" si="293"/>
        <v/>
      </c>
      <c r="AS564" s="698" t="str">
        <f t="shared" si="277"/>
        <v/>
      </c>
      <c r="AT564" s="698" t="str">
        <f t="shared" si="267"/>
        <v/>
      </c>
      <c r="AU564" s="971"/>
      <c r="AV564" s="696"/>
      <c r="AW564" s="699" t="str">
        <f t="shared" si="268"/>
        <v/>
      </c>
      <c r="AX564" s="699" t="str">
        <f t="shared" si="269"/>
        <v/>
      </c>
      <c r="AY564" s="698" t="str">
        <f t="shared" si="270"/>
        <v/>
      </c>
      <c r="AZ564" s="698" t="str">
        <f t="shared" si="295"/>
        <v/>
      </c>
      <c r="BA564" s="971"/>
      <c r="BB564" s="699" t="str">
        <f t="shared" si="296"/>
        <v/>
      </c>
      <c r="BC564" s="699" t="str">
        <f t="shared" si="297"/>
        <v/>
      </c>
      <c r="BD564" s="699" t="str">
        <f t="shared" si="298"/>
        <v/>
      </c>
      <c r="BE564" s="698" t="str">
        <f t="shared" si="299"/>
        <v/>
      </c>
      <c r="BF564" s="698" t="str">
        <f t="shared" si="300"/>
        <v/>
      </c>
      <c r="BG564" s="971"/>
      <c r="BH564" s="971"/>
      <c r="BI564" s="971"/>
      <c r="BJ564" s="971"/>
      <c r="BK564" s="971"/>
      <c r="BL564" s="971"/>
      <c r="BM564" s="971"/>
      <c r="BN564" s="698"/>
      <c r="BO564" s="971"/>
      <c r="BP564" s="971"/>
      <c r="BQ564" s="971"/>
      <c r="BR564" s="971"/>
      <c r="BS564" s="971"/>
      <c r="BT564" s="971"/>
      <c r="BU564" s="971"/>
      <c r="BV564" s="971"/>
      <c r="BW564" s="971"/>
      <c r="BX564" s="971"/>
      <c r="BY564" s="971"/>
      <c r="BZ564" s="971"/>
    </row>
    <row r="565" spans="6:78" s="68" customFormat="1" x14ac:dyDescent="0.2">
      <c r="F565" s="340"/>
      <c r="G565" s="260"/>
      <c r="H565" s="261"/>
      <c r="I565" s="261"/>
      <c r="J565" s="260"/>
      <c r="K565" s="696">
        <f t="shared" si="294"/>
        <v>492</v>
      </c>
      <c r="L565" s="340"/>
      <c r="M565" s="340"/>
      <c r="N565" s="340"/>
      <c r="O565" s="699" t="str">
        <f t="shared" si="278"/>
        <v/>
      </c>
      <c r="P565" s="699" t="str">
        <f t="shared" si="279"/>
        <v/>
      </c>
      <c r="Q565" s="698" t="str">
        <f t="shared" si="304"/>
        <v/>
      </c>
      <c r="R565" s="698" t="str">
        <f t="shared" si="301"/>
        <v/>
      </c>
      <c r="S565" s="699" t="str">
        <f t="shared" si="280"/>
        <v/>
      </c>
      <c r="T565" s="699" t="str">
        <f t="shared" si="281"/>
        <v/>
      </c>
      <c r="U565" s="698" t="str">
        <f t="shared" si="271"/>
        <v/>
      </c>
      <c r="V565" s="698" t="str">
        <f t="shared" si="302"/>
        <v/>
      </c>
      <c r="W565" s="699" t="str">
        <f t="shared" si="282"/>
        <v/>
      </c>
      <c r="X565" s="699" t="str">
        <f t="shared" si="283"/>
        <v/>
      </c>
      <c r="Y565" s="698" t="str">
        <f t="shared" si="272"/>
        <v/>
      </c>
      <c r="Z565" s="698" t="str">
        <f t="shared" si="303"/>
        <v/>
      </c>
      <c r="AB565" s="696" t="str">
        <f t="shared" si="274"/>
        <v/>
      </c>
      <c r="AC565" s="340"/>
      <c r="AD565" s="340"/>
      <c r="AE565" s="340"/>
      <c r="AF565" s="699" t="str">
        <f t="shared" si="284"/>
        <v/>
      </c>
      <c r="AG565" s="699" t="str">
        <f t="shared" si="273"/>
        <v/>
      </c>
      <c r="AH565" s="699" t="str">
        <f t="shared" si="285"/>
        <v/>
      </c>
      <c r="AI565" s="698" t="str">
        <f t="shared" si="275"/>
        <v/>
      </c>
      <c r="AJ565" s="698" t="str">
        <f t="shared" si="286"/>
        <v/>
      </c>
      <c r="AK565" s="699" t="str">
        <f t="shared" si="287"/>
        <v/>
      </c>
      <c r="AL565" s="699" t="str">
        <f t="shared" si="288"/>
        <v/>
      </c>
      <c r="AM565" s="699" t="str">
        <f t="shared" si="289"/>
        <v/>
      </c>
      <c r="AN565" s="698" t="str">
        <f t="shared" si="276"/>
        <v/>
      </c>
      <c r="AO565" s="698" t="str">
        <f t="shared" si="290"/>
        <v/>
      </c>
      <c r="AP565" s="699" t="str">
        <f t="shared" si="291"/>
        <v/>
      </c>
      <c r="AQ565" s="699" t="str">
        <f t="shared" si="292"/>
        <v/>
      </c>
      <c r="AR565" s="699" t="str">
        <f t="shared" si="293"/>
        <v/>
      </c>
      <c r="AS565" s="698" t="str">
        <f t="shared" si="277"/>
        <v/>
      </c>
      <c r="AT565" s="698" t="str">
        <f t="shared" si="267"/>
        <v/>
      </c>
      <c r="AU565" s="971"/>
      <c r="AV565" s="696"/>
      <c r="AW565" s="699" t="str">
        <f t="shared" si="268"/>
        <v/>
      </c>
      <c r="AX565" s="699" t="str">
        <f t="shared" si="269"/>
        <v/>
      </c>
      <c r="AY565" s="698" t="str">
        <f t="shared" si="270"/>
        <v/>
      </c>
      <c r="AZ565" s="698" t="str">
        <f t="shared" si="295"/>
        <v/>
      </c>
      <c r="BA565" s="971"/>
      <c r="BB565" s="699" t="str">
        <f t="shared" si="296"/>
        <v/>
      </c>
      <c r="BC565" s="699" t="str">
        <f t="shared" si="297"/>
        <v/>
      </c>
      <c r="BD565" s="699" t="str">
        <f t="shared" si="298"/>
        <v/>
      </c>
      <c r="BE565" s="698" t="str">
        <f t="shared" si="299"/>
        <v/>
      </c>
      <c r="BF565" s="698" t="str">
        <f t="shared" si="300"/>
        <v/>
      </c>
      <c r="BG565" s="971"/>
      <c r="BH565" s="971"/>
      <c r="BI565" s="971"/>
      <c r="BJ565" s="971"/>
      <c r="BK565" s="971"/>
      <c r="BL565" s="971"/>
      <c r="BM565" s="971"/>
      <c r="BN565" s="698"/>
      <c r="BO565" s="971"/>
      <c r="BP565" s="971"/>
      <c r="BQ565" s="971"/>
      <c r="BR565" s="971"/>
      <c r="BS565" s="971"/>
      <c r="BT565" s="971"/>
      <c r="BU565" s="971"/>
      <c r="BV565" s="971"/>
      <c r="BW565" s="971"/>
      <c r="BX565" s="971"/>
      <c r="BY565" s="971"/>
      <c r="BZ565" s="971"/>
    </row>
    <row r="566" spans="6:78" s="68" customFormat="1" x14ac:dyDescent="0.2">
      <c r="F566" s="340"/>
      <c r="G566" s="260"/>
      <c r="H566" s="261"/>
      <c r="I566" s="261"/>
      <c r="J566" s="260"/>
      <c r="K566" s="696">
        <f t="shared" si="294"/>
        <v>493</v>
      </c>
      <c r="L566" s="340"/>
      <c r="M566" s="340"/>
      <c r="N566" s="340"/>
      <c r="O566" s="699" t="str">
        <f t="shared" si="278"/>
        <v/>
      </c>
      <c r="P566" s="699" t="str">
        <f t="shared" si="279"/>
        <v/>
      </c>
      <c r="Q566" s="698" t="str">
        <f t="shared" si="304"/>
        <v/>
      </c>
      <c r="R566" s="698" t="str">
        <f t="shared" si="301"/>
        <v/>
      </c>
      <c r="S566" s="699" t="str">
        <f t="shared" si="280"/>
        <v/>
      </c>
      <c r="T566" s="699" t="str">
        <f t="shared" si="281"/>
        <v/>
      </c>
      <c r="U566" s="698" t="str">
        <f t="shared" si="271"/>
        <v/>
      </c>
      <c r="V566" s="698" t="str">
        <f t="shared" si="302"/>
        <v/>
      </c>
      <c r="W566" s="699" t="str">
        <f t="shared" si="282"/>
        <v/>
      </c>
      <c r="X566" s="699" t="str">
        <f t="shared" si="283"/>
        <v/>
      </c>
      <c r="Y566" s="698" t="str">
        <f t="shared" si="272"/>
        <v/>
      </c>
      <c r="Z566" s="698" t="str">
        <f t="shared" si="303"/>
        <v/>
      </c>
      <c r="AB566" s="696" t="str">
        <f t="shared" si="274"/>
        <v/>
      </c>
      <c r="AC566" s="340"/>
      <c r="AD566" s="340"/>
      <c r="AE566" s="340"/>
      <c r="AF566" s="699" t="str">
        <f t="shared" si="284"/>
        <v/>
      </c>
      <c r="AG566" s="699" t="str">
        <f t="shared" si="273"/>
        <v/>
      </c>
      <c r="AH566" s="699" t="str">
        <f t="shared" si="285"/>
        <v/>
      </c>
      <c r="AI566" s="698" t="str">
        <f t="shared" si="275"/>
        <v/>
      </c>
      <c r="AJ566" s="698" t="str">
        <f t="shared" si="286"/>
        <v/>
      </c>
      <c r="AK566" s="699" t="str">
        <f t="shared" si="287"/>
        <v/>
      </c>
      <c r="AL566" s="699" t="str">
        <f t="shared" si="288"/>
        <v/>
      </c>
      <c r="AM566" s="699" t="str">
        <f t="shared" si="289"/>
        <v/>
      </c>
      <c r="AN566" s="698" t="str">
        <f t="shared" si="276"/>
        <v/>
      </c>
      <c r="AO566" s="698" t="str">
        <f t="shared" si="290"/>
        <v/>
      </c>
      <c r="AP566" s="699" t="str">
        <f t="shared" si="291"/>
        <v/>
      </c>
      <c r="AQ566" s="699" t="str">
        <f t="shared" si="292"/>
        <v/>
      </c>
      <c r="AR566" s="699" t="str">
        <f t="shared" si="293"/>
        <v/>
      </c>
      <c r="AS566" s="698" t="str">
        <f t="shared" si="277"/>
        <v/>
      </c>
      <c r="AT566" s="698" t="str">
        <f t="shared" si="267"/>
        <v/>
      </c>
      <c r="AU566" s="971"/>
      <c r="AV566" s="696"/>
      <c r="AW566" s="699" t="str">
        <f t="shared" si="268"/>
        <v/>
      </c>
      <c r="AX566" s="699" t="str">
        <f t="shared" si="269"/>
        <v/>
      </c>
      <c r="AY566" s="698" t="str">
        <f t="shared" si="270"/>
        <v/>
      </c>
      <c r="AZ566" s="698" t="str">
        <f t="shared" si="295"/>
        <v/>
      </c>
      <c r="BA566" s="971"/>
      <c r="BB566" s="699" t="str">
        <f t="shared" si="296"/>
        <v/>
      </c>
      <c r="BC566" s="699" t="str">
        <f t="shared" si="297"/>
        <v/>
      </c>
      <c r="BD566" s="699" t="str">
        <f t="shared" si="298"/>
        <v/>
      </c>
      <c r="BE566" s="698" t="str">
        <f t="shared" si="299"/>
        <v/>
      </c>
      <c r="BF566" s="698" t="str">
        <f t="shared" si="300"/>
        <v/>
      </c>
      <c r="BG566" s="971"/>
      <c r="BH566" s="971"/>
      <c r="BI566" s="971"/>
      <c r="BJ566" s="971"/>
      <c r="BK566" s="971"/>
      <c r="BL566" s="971"/>
      <c r="BM566" s="971"/>
      <c r="BN566" s="698"/>
      <c r="BO566" s="971"/>
      <c r="BP566" s="971"/>
      <c r="BQ566" s="971"/>
      <c r="BR566" s="971"/>
      <c r="BS566" s="971"/>
      <c r="BT566" s="971"/>
      <c r="BU566" s="971"/>
      <c r="BV566" s="971"/>
      <c r="BW566" s="971"/>
      <c r="BX566" s="971"/>
      <c r="BY566" s="971"/>
      <c r="BZ566" s="971"/>
    </row>
    <row r="567" spans="6:78" s="68" customFormat="1" x14ac:dyDescent="0.2">
      <c r="F567" s="340"/>
      <c r="G567" s="260"/>
      <c r="H567" s="261"/>
      <c r="I567" s="261"/>
      <c r="J567" s="260"/>
      <c r="K567" s="696">
        <f t="shared" si="294"/>
        <v>494</v>
      </c>
      <c r="L567" s="340"/>
      <c r="M567" s="340"/>
      <c r="N567" s="340"/>
      <c r="O567" s="699" t="str">
        <f t="shared" si="278"/>
        <v/>
      </c>
      <c r="P567" s="699" t="str">
        <f t="shared" si="279"/>
        <v/>
      </c>
      <c r="Q567" s="698" t="str">
        <f t="shared" si="304"/>
        <v/>
      </c>
      <c r="R567" s="698" t="str">
        <f t="shared" si="301"/>
        <v/>
      </c>
      <c r="S567" s="699" t="str">
        <f t="shared" si="280"/>
        <v/>
      </c>
      <c r="T567" s="699" t="str">
        <f t="shared" si="281"/>
        <v/>
      </c>
      <c r="U567" s="698" t="str">
        <f t="shared" si="271"/>
        <v/>
      </c>
      <c r="V567" s="698" t="str">
        <f t="shared" si="302"/>
        <v/>
      </c>
      <c r="W567" s="699" t="str">
        <f t="shared" si="282"/>
        <v/>
      </c>
      <c r="X567" s="699" t="str">
        <f t="shared" si="283"/>
        <v/>
      </c>
      <c r="Y567" s="698" t="str">
        <f t="shared" si="272"/>
        <v/>
      </c>
      <c r="Z567" s="698" t="str">
        <f t="shared" si="303"/>
        <v/>
      </c>
      <c r="AB567" s="696" t="str">
        <f t="shared" si="274"/>
        <v/>
      </c>
      <c r="AC567" s="340"/>
      <c r="AD567" s="340"/>
      <c r="AE567" s="340"/>
      <c r="AF567" s="699" t="str">
        <f t="shared" si="284"/>
        <v/>
      </c>
      <c r="AG567" s="699" t="str">
        <f t="shared" si="273"/>
        <v/>
      </c>
      <c r="AH567" s="699" t="str">
        <f t="shared" si="285"/>
        <v/>
      </c>
      <c r="AI567" s="698" t="str">
        <f t="shared" si="275"/>
        <v/>
      </c>
      <c r="AJ567" s="698" t="str">
        <f t="shared" si="286"/>
        <v/>
      </c>
      <c r="AK567" s="699" t="str">
        <f t="shared" si="287"/>
        <v/>
      </c>
      <c r="AL567" s="699" t="str">
        <f t="shared" si="288"/>
        <v/>
      </c>
      <c r="AM567" s="699" t="str">
        <f t="shared" si="289"/>
        <v/>
      </c>
      <c r="AN567" s="698" t="str">
        <f t="shared" si="276"/>
        <v/>
      </c>
      <c r="AO567" s="698" t="str">
        <f t="shared" si="290"/>
        <v/>
      </c>
      <c r="AP567" s="699" t="str">
        <f t="shared" si="291"/>
        <v/>
      </c>
      <c r="AQ567" s="699" t="str">
        <f t="shared" si="292"/>
        <v/>
      </c>
      <c r="AR567" s="699" t="str">
        <f t="shared" si="293"/>
        <v/>
      </c>
      <c r="AS567" s="698" t="str">
        <f t="shared" si="277"/>
        <v/>
      </c>
      <c r="AT567" s="698" t="str">
        <f t="shared" si="267"/>
        <v/>
      </c>
      <c r="AU567" s="971"/>
      <c r="AV567" s="696"/>
      <c r="AW567" s="699" t="str">
        <f t="shared" si="268"/>
        <v/>
      </c>
      <c r="AX567" s="699" t="str">
        <f t="shared" si="269"/>
        <v/>
      </c>
      <c r="AY567" s="698" t="str">
        <f t="shared" si="270"/>
        <v/>
      </c>
      <c r="AZ567" s="698" t="str">
        <f t="shared" si="295"/>
        <v/>
      </c>
      <c r="BA567" s="971"/>
      <c r="BB567" s="699" t="str">
        <f t="shared" si="296"/>
        <v/>
      </c>
      <c r="BC567" s="699" t="str">
        <f t="shared" si="297"/>
        <v/>
      </c>
      <c r="BD567" s="699" t="str">
        <f t="shared" si="298"/>
        <v/>
      </c>
      <c r="BE567" s="698" t="str">
        <f t="shared" si="299"/>
        <v/>
      </c>
      <c r="BF567" s="698" t="str">
        <f t="shared" si="300"/>
        <v/>
      </c>
      <c r="BG567" s="971"/>
      <c r="BH567" s="971"/>
      <c r="BI567" s="971"/>
      <c r="BJ567" s="971"/>
      <c r="BK567" s="971"/>
      <c r="BL567" s="971"/>
      <c r="BM567" s="971"/>
      <c r="BN567" s="698"/>
      <c r="BO567" s="971"/>
      <c r="BP567" s="971"/>
      <c r="BQ567" s="971"/>
      <c r="BR567" s="971"/>
      <c r="BS567" s="971"/>
      <c r="BT567" s="971"/>
      <c r="BU567" s="971"/>
      <c r="BV567" s="971"/>
      <c r="BW567" s="971"/>
      <c r="BX567" s="971"/>
      <c r="BY567" s="971"/>
      <c r="BZ567" s="971"/>
    </row>
    <row r="568" spans="6:78" s="68" customFormat="1" x14ac:dyDescent="0.2">
      <c r="F568" s="340"/>
      <c r="G568" s="260"/>
      <c r="H568" s="261"/>
      <c r="I568" s="261"/>
      <c r="J568" s="260"/>
      <c r="K568" s="696">
        <f t="shared" si="294"/>
        <v>495</v>
      </c>
      <c r="L568" s="340"/>
      <c r="M568" s="340"/>
      <c r="N568" s="340"/>
      <c r="O568" s="699" t="str">
        <f t="shared" si="278"/>
        <v/>
      </c>
      <c r="P568" s="699" t="str">
        <f t="shared" si="279"/>
        <v/>
      </c>
      <c r="Q568" s="698" t="str">
        <f t="shared" si="304"/>
        <v/>
      </c>
      <c r="R568" s="698" t="str">
        <f t="shared" si="301"/>
        <v/>
      </c>
      <c r="S568" s="699" t="str">
        <f t="shared" si="280"/>
        <v/>
      </c>
      <c r="T568" s="699" t="str">
        <f t="shared" si="281"/>
        <v/>
      </c>
      <c r="U568" s="698" t="str">
        <f t="shared" si="271"/>
        <v/>
      </c>
      <c r="V568" s="698" t="str">
        <f t="shared" si="302"/>
        <v/>
      </c>
      <c r="W568" s="699" t="str">
        <f t="shared" si="282"/>
        <v/>
      </c>
      <c r="X568" s="699" t="str">
        <f t="shared" si="283"/>
        <v/>
      </c>
      <c r="Y568" s="698" t="str">
        <f t="shared" si="272"/>
        <v/>
      </c>
      <c r="Z568" s="698" t="str">
        <f t="shared" si="303"/>
        <v/>
      </c>
      <c r="AB568" s="696" t="str">
        <f t="shared" si="274"/>
        <v/>
      </c>
      <c r="AC568" s="340"/>
      <c r="AD568" s="340"/>
      <c r="AE568" s="340"/>
      <c r="AF568" s="699" t="str">
        <f t="shared" si="284"/>
        <v/>
      </c>
      <c r="AG568" s="699" t="str">
        <f t="shared" si="273"/>
        <v/>
      </c>
      <c r="AH568" s="699" t="str">
        <f t="shared" si="285"/>
        <v/>
      </c>
      <c r="AI568" s="698" t="str">
        <f t="shared" si="275"/>
        <v/>
      </c>
      <c r="AJ568" s="698" t="str">
        <f t="shared" si="286"/>
        <v/>
      </c>
      <c r="AK568" s="699" t="str">
        <f t="shared" si="287"/>
        <v/>
      </c>
      <c r="AL568" s="699" t="str">
        <f t="shared" si="288"/>
        <v/>
      </c>
      <c r="AM568" s="699" t="str">
        <f t="shared" si="289"/>
        <v/>
      </c>
      <c r="AN568" s="698" t="str">
        <f t="shared" si="276"/>
        <v/>
      </c>
      <c r="AO568" s="698" t="str">
        <f t="shared" si="290"/>
        <v/>
      </c>
      <c r="AP568" s="699" t="str">
        <f t="shared" si="291"/>
        <v/>
      </c>
      <c r="AQ568" s="699" t="str">
        <f t="shared" si="292"/>
        <v/>
      </c>
      <c r="AR568" s="699" t="str">
        <f t="shared" si="293"/>
        <v/>
      </c>
      <c r="AS568" s="698" t="str">
        <f t="shared" si="277"/>
        <v/>
      </c>
      <c r="AT568" s="698" t="str">
        <f t="shared" si="267"/>
        <v/>
      </c>
      <c r="AU568" s="971"/>
      <c r="AV568" s="696"/>
      <c r="AW568" s="699" t="str">
        <f t="shared" si="268"/>
        <v/>
      </c>
      <c r="AX568" s="699" t="str">
        <f t="shared" si="269"/>
        <v/>
      </c>
      <c r="AY568" s="698" t="str">
        <f t="shared" si="270"/>
        <v/>
      </c>
      <c r="AZ568" s="698" t="str">
        <f t="shared" si="295"/>
        <v/>
      </c>
      <c r="BA568" s="971"/>
      <c r="BB568" s="699" t="str">
        <f t="shared" si="296"/>
        <v/>
      </c>
      <c r="BC568" s="699" t="str">
        <f t="shared" si="297"/>
        <v/>
      </c>
      <c r="BD568" s="699" t="str">
        <f t="shared" si="298"/>
        <v/>
      </c>
      <c r="BE568" s="698" t="str">
        <f t="shared" si="299"/>
        <v/>
      </c>
      <c r="BF568" s="698" t="str">
        <f t="shared" si="300"/>
        <v/>
      </c>
      <c r="BG568" s="971"/>
      <c r="BH568" s="971"/>
      <c r="BI568" s="971"/>
      <c r="BJ568" s="971"/>
      <c r="BK568" s="971"/>
      <c r="BL568" s="971"/>
      <c r="BM568" s="971"/>
      <c r="BN568" s="698"/>
      <c r="BO568" s="971"/>
      <c r="BP568" s="971"/>
      <c r="BQ568" s="971"/>
      <c r="BR568" s="971"/>
      <c r="BS568" s="971"/>
      <c r="BT568" s="971"/>
      <c r="BU568" s="971"/>
      <c r="BV568" s="971"/>
      <c r="BW568" s="971"/>
      <c r="BX568" s="971"/>
      <c r="BY568" s="971"/>
      <c r="BZ568" s="971"/>
    </row>
    <row r="569" spans="6:78" s="68" customFormat="1" x14ac:dyDescent="0.2">
      <c r="F569" s="340"/>
      <c r="G569" s="260"/>
      <c r="H569" s="261"/>
      <c r="I569" s="261"/>
      <c r="J569" s="260"/>
      <c r="K569" s="696">
        <f t="shared" si="294"/>
        <v>496</v>
      </c>
      <c r="L569" s="340"/>
      <c r="M569" s="340"/>
      <c r="N569" s="340"/>
      <c r="O569" s="699" t="str">
        <f t="shared" si="278"/>
        <v/>
      </c>
      <c r="P569" s="699" t="str">
        <f t="shared" si="279"/>
        <v/>
      </c>
      <c r="Q569" s="698" t="str">
        <f t="shared" si="304"/>
        <v/>
      </c>
      <c r="R569" s="698" t="str">
        <f t="shared" si="301"/>
        <v/>
      </c>
      <c r="S569" s="699" t="str">
        <f t="shared" si="280"/>
        <v/>
      </c>
      <c r="T569" s="699" t="str">
        <f t="shared" si="281"/>
        <v/>
      </c>
      <c r="U569" s="698" t="str">
        <f t="shared" si="271"/>
        <v/>
      </c>
      <c r="V569" s="698" t="str">
        <f t="shared" si="302"/>
        <v/>
      </c>
      <c r="W569" s="699" t="str">
        <f t="shared" si="282"/>
        <v/>
      </c>
      <c r="X569" s="699" t="str">
        <f t="shared" si="283"/>
        <v/>
      </c>
      <c r="Y569" s="698" t="str">
        <f t="shared" si="272"/>
        <v/>
      </c>
      <c r="Z569" s="698" t="str">
        <f t="shared" si="303"/>
        <v/>
      </c>
      <c r="AB569" s="696" t="str">
        <f t="shared" si="274"/>
        <v/>
      </c>
      <c r="AC569" s="340"/>
      <c r="AD569" s="340"/>
      <c r="AE569" s="340"/>
      <c r="AF569" s="699" t="str">
        <f t="shared" si="284"/>
        <v/>
      </c>
      <c r="AG569" s="699" t="str">
        <f t="shared" si="273"/>
        <v/>
      </c>
      <c r="AH569" s="699" t="str">
        <f t="shared" si="285"/>
        <v/>
      </c>
      <c r="AI569" s="698" t="str">
        <f t="shared" si="275"/>
        <v/>
      </c>
      <c r="AJ569" s="698" t="str">
        <f t="shared" si="286"/>
        <v/>
      </c>
      <c r="AK569" s="699" t="str">
        <f t="shared" si="287"/>
        <v/>
      </c>
      <c r="AL569" s="699" t="str">
        <f t="shared" si="288"/>
        <v/>
      </c>
      <c r="AM569" s="699" t="str">
        <f t="shared" si="289"/>
        <v/>
      </c>
      <c r="AN569" s="698" t="str">
        <f t="shared" si="276"/>
        <v/>
      </c>
      <c r="AO569" s="698" t="str">
        <f t="shared" si="290"/>
        <v/>
      </c>
      <c r="AP569" s="699" t="str">
        <f t="shared" si="291"/>
        <v/>
      </c>
      <c r="AQ569" s="699" t="str">
        <f t="shared" si="292"/>
        <v/>
      </c>
      <c r="AR569" s="699" t="str">
        <f t="shared" si="293"/>
        <v/>
      </c>
      <c r="AS569" s="698" t="str">
        <f t="shared" si="277"/>
        <v/>
      </c>
      <c r="AT569" s="698" t="str">
        <f t="shared" si="267"/>
        <v/>
      </c>
      <c r="AU569" s="971"/>
      <c r="AV569" s="696"/>
      <c r="AW569" s="699" t="str">
        <f t="shared" si="268"/>
        <v/>
      </c>
      <c r="AX569" s="699" t="str">
        <f t="shared" si="269"/>
        <v/>
      </c>
      <c r="AY569" s="698" t="str">
        <f t="shared" si="270"/>
        <v/>
      </c>
      <c r="AZ569" s="698" t="str">
        <f t="shared" si="295"/>
        <v/>
      </c>
      <c r="BA569" s="971"/>
      <c r="BB569" s="699" t="str">
        <f t="shared" si="296"/>
        <v/>
      </c>
      <c r="BC569" s="699" t="str">
        <f t="shared" si="297"/>
        <v/>
      </c>
      <c r="BD569" s="699" t="str">
        <f t="shared" si="298"/>
        <v/>
      </c>
      <c r="BE569" s="698" t="str">
        <f t="shared" si="299"/>
        <v/>
      </c>
      <c r="BF569" s="698" t="str">
        <f t="shared" si="300"/>
        <v/>
      </c>
      <c r="BG569" s="971"/>
      <c r="BH569" s="971"/>
      <c r="BI569" s="971"/>
      <c r="BJ569" s="971"/>
      <c r="BK569" s="971"/>
      <c r="BL569" s="971"/>
      <c r="BM569" s="971"/>
      <c r="BN569" s="698"/>
      <c r="BO569" s="971"/>
      <c r="BP569" s="971"/>
      <c r="BQ569" s="971"/>
      <c r="BR569" s="971"/>
      <c r="BS569" s="971"/>
      <c r="BT569" s="971"/>
      <c r="BU569" s="971"/>
      <c r="BV569" s="971"/>
      <c r="BW569" s="971"/>
      <c r="BX569" s="971"/>
      <c r="BY569" s="971"/>
      <c r="BZ569" s="971"/>
    </row>
    <row r="570" spans="6:78" s="68" customFormat="1" x14ac:dyDescent="0.2">
      <c r="F570" s="340"/>
      <c r="G570" s="260"/>
      <c r="H570" s="261"/>
      <c r="I570" s="261"/>
      <c r="J570" s="260"/>
      <c r="K570" s="696">
        <f t="shared" si="294"/>
        <v>497</v>
      </c>
      <c r="L570" s="340"/>
      <c r="M570" s="340"/>
      <c r="N570" s="340"/>
      <c r="O570" s="699" t="str">
        <f t="shared" si="278"/>
        <v/>
      </c>
      <c r="P570" s="699" t="str">
        <f t="shared" si="279"/>
        <v/>
      </c>
      <c r="Q570" s="698" t="str">
        <f t="shared" si="304"/>
        <v/>
      </c>
      <c r="R570" s="698" t="str">
        <f t="shared" si="301"/>
        <v/>
      </c>
      <c r="S570" s="699" t="str">
        <f t="shared" si="280"/>
        <v/>
      </c>
      <c r="T570" s="699" t="str">
        <f t="shared" si="281"/>
        <v/>
      </c>
      <c r="U570" s="698" t="str">
        <f t="shared" si="271"/>
        <v/>
      </c>
      <c r="V570" s="698" t="str">
        <f t="shared" si="302"/>
        <v/>
      </c>
      <c r="W570" s="699" t="str">
        <f t="shared" si="282"/>
        <v/>
      </c>
      <c r="X570" s="699" t="str">
        <f t="shared" si="283"/>
        <v/>
      </c>
      <c r="Y570" s="698" t="str">
        <f t="shared" si="272"/>
        <v/>
      </c>
      <c r="Z570" s="698" t="str">
        <f t="shared" si="303"/>
        <v/>
      </c>
      <c r="AB570" s="696" t="str">
        <f t="shared" si="274"/>
        <v/>
      </c>
      <c r="AC570" s="340"/>
      <c r="AD570" s="340"/>
      <c r="AE570" s="340"/>
      <c r="AF570" s="699" t="str">
        <f t="shared" si="284"/>
        <v/>
      </c>
      <c r="AG570" s="699" t="str">
        <f t="shared" si="273"/>
        <v/>
      </c>
      <c r="AH570" s="699" t="str">
        <f t="shared" si="285"/>
        <v/>
      </c>
      <c r="AI570" s="698" t="str">
        <f t="shared" si="275"/>
        <v/>
      </c>
      <c r="AJ570" s="698" t="str">
        <f t="shared" si="286"/>
        <v/>
      </c>
      <c r="AK570" s="699" t="str">
        <f t="shared" si="287"/>
        <v/>
      </c>
      <c r="AL570" s="699" t="str">
        <f t="shared" si="288"/>
        <v/>
      </c>
      <c r="AM570" s="699" t="str">
        <f t="shared" si="289"/>
        <v/>
      </c>
      <c r="AN570" s="698" t="str">
        <f t="shared" si="276"/>
        <v/>
      </c>
      <c r="AO570" s="698" t="str">
        <f t="shared" si="290"/>
        <v/>
      </c>
      <c r="AP570" s="699" t="str">
        <f t="shared" si="291"/>
        <v/>
      </c>
      <c r="AQ570" s="699" t="str">
        <f t="shared" si="292"/>
        <v/>
      </c>
      <c r="AR570" s="699" t="str">
        <f t="shared" si="293"/>
        <v/>
      </c>
      <c r="AS570" s="698" t="str">
        <f t="shared" si="277"/>
        <v/>
      </c>
      <c r="AT570" s="698" t="str">
        <f t="shared" ref="AT570:AT633" si="305">IFERROR((AP570+AQ570+AR570)*(1+$B$60)+$G$40+IF(MOD($K570-1,120)=0,$G$42,)+IF($B$36="havi",$B$34,)+IF($B$36="negyedéves",IF(MOD($K570-1,3)=0,$B$34,),)+IF($B$36="féléves",IF(MOD($K570-1,6)=0,$B$34,),)+IF($B$36="éves",IF(MOD($K570-1,12)=0,$B$34,),)+IF($B$68="havi",$B$66,)+IF($B$68="negyedéves",IF(MOD($K570-1,3)=0,$B$66,),)+IF($B$68="féléves",IF(MOD($K570-1,6)=0,$B$66,),)+IF($B$68="éves",IF(MOD($K570-1,12)=0,$B$66,),)-IF($K570=$C$78,$G$62*$C$81+$G$46/2,)-IF($K570=$C$79,$G$62*(1-$C$81)+$G$46/2,),"")</f>
        <v/>
      </c>
      <c r="AU570" s="971"/>
      <c r="AV570" s="696"/>
      <c r="AW570" s="699" t="str">
        <f t="shared" ref="AW570:AW633" si="306">IFERROR(IF(Q569&gt;1,PPMT($AW$71*365/360/12,$K570,$B$13,-$AY$73),""),"")</f>
        <v/>
      </c>
      <c r="AX570" s="699" t="str">
        <f t="shared" ref="AX570:AX633" si="307">IFERROR(IF(Q569&gt;1,IPMT($AW$71*365/360/12,$K570,$B$13,-$AY$73),""),"")</f>
        <v/>
      </c>
      <c r="AY570" s="698" t="str">
        <f t="shared" ref="AY570:AY633" si="308">IFERROR(AY569-AW570,"")</f>
        <v/>
      </c>
      <c r="AZ570" s="698" t="str">
        <f t="shared" si="295"/>
        <v/>
      </c>
      <c r="BA570" s="971"/>
      <c r="BB570" s="699" t="str">
        <f t="shared" si="296"/>
        <v/>
      </c>
      <c r="BC570" s="699" t="str">
        <f t="shared" si="297"/>
        <v/>
      </c>
      <c r="BD570" s="699" t="str">
        <f t="shared" si="298"/>
        <v/>
      </c>
      <c r="BE570" s="698" t="str">
        <f t="shared" si="299"/>
        <v/>
      </c>
      <c r="BF570" s="698" t="str">
        <f t="shared" si="300"/>
        <v/>
      </c>
      <c r="BG570" s="971"/>
      <c r="BH570" s="971"/>
      <c r="BI570" s="971"/>
      <c r="BJ570" s="971"/>
      <c r="BK570" s="971"/>
      <c r="BL570" s="971"/>
      <c r="BM570" s="971"/>
      <c r="BN570" s="698"/>
      <c r="BO570" s="971"/>
      <c r="BP570" s="971"/>
      <c r="BQ570" s="971"/>
      <c r="BR570" s="971"/>
      <c r="BS570" s="971"/>
      <c r="BT570" s="971"/>
      <c r="BU570" s="971"/>
      <c r="BV570" s="971"/>
      <c r="BW570" s="971"/>
      <c r="BX570" s="971"/>
      <c r="BY570" s="971"/>
      <c r="BZ570" s="971"/>
    </row>
    <row r="571" spans="6:78" s="68" customFormat="1" x14ac:dyDescent="0.2">
      <c r="F571" s="340"/>
      <c r="G571" s="260"/>
      <c r="H571" s="261"/>
      <c r="I571" s="261"/>
      <c r="J571" s="260"/>
      <c r="K571" s="696">
        <f t="shared" si="294"/>
        <v>498</v>
      </c>
      <c r="L571" s="340"/>
      <c r="M571" s="340"/>
      <c r="N571" s="340"/>
      <c r="O571" s="699" t="str">
        <f t="shared" si="278"/>
        <v/>
      </c>
      <c r="P571" s="699" t="str">
        <f t="shared" si="279"/>
        <v/>
      </c>
      <c r="Q571" s="698" t="str">
        <f t="shared" si="304"/>
        <v/>
      </c>
      <c r="R571" s="698" t="str">
        <f t="shared" si="301"/>
        <v/>
      </c>
      <c r="S571" s="699" t="str">
        <f t="shared" si="280"/>
        <v/>
      </c>
      <c r="T571" s="699" t="str">
        <f t="shared" si="281"/>
        <v/>
      </c>
      <c r="U571" s="698" t="str">
        <f t="shared" si="271"/>
        <v/>
      </c>
      <c r="V571" s="698" t="str">
        <f t="shared" si="302"/>
        <v/>
      </c>
      <c r="W571" s="699" t="str">
        <f t="shared" si="282"/>
        <v/>
      </c>
      <c r="X571" s="699" t="str">
        <f t="shared" si="283"/>
        <v/>
      </c>
      <c r="Y571" s="698" t="str">
        <f t="shared" si="272"/>
        <v/>
      </c>
      <c r="Z571" s="698" t="str">
        <f t="shared" si="303"/>
        <v/>
      </c>
      <c r="AB571" s="696" t="str">
        <f t="shared" si="274"/>
        <v/>
      </c>
      <c r="AC571" s="340"/>
      <c r="AD571" s="340"/>
      <c r="AE571" s="340"/>
      <c r="AF571" s="699" t="str">
        <f t="shared" si="284"/>
        <v/>
      </c>
      <c r="AG571" s="699" t="str">
        <f t="shared" si="273"/>
        <v/>
      </c>
      <c r="AH571" s="699" t="str">
        <f t="shared" si="285"/>
        <v/>
      </c>
      <c r="AI571" s="698" t="str">
        <f t="shared" si="275"/>
        <v/>
      </c>
      <c r="AJ571" s="698" t="str">
        <f t="shared" si="286"/>
        <v/>
      </c>
      <c r="AK571" s="699" t="str">
        <f t="shared" si="287"/>
        <v/>
      </c>
      <c r="AL571" s="699" t="str">
        <f t="shared" si="288"/>
        <v/>
      </c>
      <c r="AM571" s="699" t="str">
        <f t="shared" si="289"/>
        <v/>
      </c>
      <c r="AN571" s="698" t="str">
        <f t="shared" si="276"/>
        <v/>
      </c>
      <c r="AO571" s="698" t="str">
        <f t="shared" si="290"/>
        <v/>
      </c>
      <c r="AP571" s="699" t="str">
        <f t="shared" si="291"/>
        <v/>
      </c>
      <c r="AQ571" s="699" t="str">
        <f t="shared" si="292"/>
        <v/>
      </c>
      <c r="AR571" s="699" t="str">
        <f t="shared" si="293"/>
        <v/>
      </c>
      <c r="AS571" s="698" t="str">
        <f t="shared" si="277"/>
        <v/>
      </c>
      <c r="AT571" s="698" t="str">
        <f t="shared" si="305"/>
        <v/>
      </c>
      <c r="AU571" s="971"/>
      <c r="AV571" s="696"/>
      <c r="AW571" s="699" t="str">
        <f t="shared" si="306"/>
        <v/>
      </c>
      <c r="AX571" s="699" t="str">
        <f t="shared" si="307"/>
        <v/>
      </c>
      <c r="AY571" s="698" t="str">
        <f t="shared" si="308"/>
        <v/>
      </c>
      <c r="AZ571" s="698" t="str">
        <f t="shared" si="295"/>
        <v/>
      </c>
      <c r="BA571" s="971"/>
      <c r="BB571" s="699" t="str">
        <f t="shared" si="296"/>
        <v/>
      </c>
      <c r="BC571" s="699" t="str">
        <f t="shared" si="297"/>
        <v/>
      </c>
      <c r="BD571" s="699" t="str">
        <f t="shared" si="298"/>
        <v/>
      </c>
      <c r="BE571" s="698" t="str">
        <f t="shared" si="299"/>
        <v/>
      </c>
      <c r="BF571" s="698" t="str">
        <f t="shared" si="300"/>
        <v/>
      </c>
      <c r="BG571" s="971"/>
      <c r="BH571" s="971"/>
      <c r="BI571" s="971"/>
      <c r="BJ571" s="971"/>
      <c r="BK571" s="971"/>
      <c r="BL571" s="971"/>
      <c r="BM571" s="971"/>
      <c r="BN571" s="698"/>
      <c r="BO571" s="971"/>
      <c r="BP571" s="971"/>
      <c r="BQ571" s="971"/>
      <c r="BR571" s="971"/>
      <c r="BS571" s="971"/>
      <c r="BT571" s="971"/>
      <c r="BU571" s="971"/>
      <c r="BV571" s="971"/>
      <c r="BW571" s="971"/>
      <c r="BX571" s="971"/>
      <c r="BY571" s="971"/>
      <c r="BZ571" s="971"/>
    </row>
    <row r="572" spans="6:78" s="68" customFormat="1" x14ac:dyDescent="0.2">
      <c r="F572" s="340"/>
      <c r="G572" s="260"/>
      <c r="H572" s="261"/>
      <c r="I572" s="261"/>
      <c r="J572" s="260"/>
      <c r="K572" s="696">
        <f t="shared" si="294"/>
        <v>499</v>
      </c>
      <c r="L572" s="340"/>
      <c r="M572" s="340"/>
      <c r="N572" s="340"/>
      <c r="O572" s="699" t="str">
        <f t="shared" si="278"/>
        <v/>
      </c>
      <c r="P572" s="699" t="str">
        <f t="shared" si="279"/>
        <v/>
      </c>
      <c r="Q572" s="698" t="str">
        <f t="shared" si="304"/>
        <v/>
      </c>
      <c r="R572" s="698" t="str">
        <f t="shared" si="301"/>
        <v/>
      </c>
      <c r="S572" s="699" t="str">
        <f t="shared" si="280"/>
        <v/>
      </c>
      <c r="T572" s="699" t="str">
        <f t="shared" si="281"/>
        <v/>
      </c>
      <c r="U572" s="698" t="str">
        <f t="shared" si="271"/>
        <v/>
      </c>
      <c r="V572" s="698" t="str">
        <f t="shared" si="302"/>
        <v/>
      </c>
      <c r="W572" s="699" t="str">
        <f t="shared" si="282"/>
        <v/>
      </c>
      <c r="X572" s="699" t="str">
        <f t="shared" si="283"/>
        <v/>
      </c>
      <c r="Y572" s="698" t="str">
        <f t="shared" si="272"/>
        <v/>
      </c>
      <c r="Z572" s="698" t="str">
        <f t="shared" si="303"/>
        <v/>
      </c>
      <c r="AB572" s="696" t="str">
        <f t="shared" si="274"/>
        <v/>
      </c>
      <c r="AC572" s="340"/>
      <c r="AD572" s="340"/>
      <c r="AE572" s="340"/>
      <c r="AF572" s="699" t="str">
        <f t="shared" si="284"/>
        <v/>
      </c>
      <c r="AG572" s="699" t="str">
        <f t="shared" si="273"/>
        <v/>
      </c>
      <c r="AH572" s="699" t="str">
        <f t="shared" si="285"/>
        <v/>
      </c>
      <c r="AI572" s="698" t="str">
        <f t="shared" si="275"/>
        <v/>
      </c>
      <c r="AJ572" s="698" t="str">
        <f t="shared" si="286"/>
        <v/>
      </c>
      <c r="AK572" s="699" t="str">
        <f t="shared" si="287"/>
        <v/>
      </c>
      <c r="AL572" s="699" t="str">
        <f t="shared" si="288"/>
        <v/>
      </c>
      <c r="AM572" s="699" t="str">
        <f t="shared" si="289"/>
        <v/>
      </c>
      <c r="AN572" s="698" t="str">
        <f t="shared" si="276"/>
        <v/>
      </c>
      <c r="AO572" s="698" t="str">
        <f t="shared" si="290"/>
        <v/>
      </c>
      <c r="AP572" s="699" t="str">
        <f t="shared" si="291"/>
        <v/>
      </c>
      <c r="AQ572" s="699" t="str">
        <f t="shared" si="292"/>
        <v/>
      </c>
      <c r="AR572" s="699" t="str">
        <f t="shared" si="293"/>
        <v/>
      </c>
      <c r="AS572" s="698" t="str">
        <f t="shared" si="277"/>
        <v/>
      </c>
      <c r="AT572" s="698" t="str">
        <f t="shared" si="305"/>
        <v/>
      </c>
      <c r="AU572" s="971"/>
      <c r="AV572" s="696"/>
      <c r="AW572" s="699" t="str">
        <f t="shared" si="306"/>
        <v/>
      </c>
      <c r="AX572" s="699" t="str">
        <f t="shared" si="307"/>
        <v/>
      </c>
      <c r="AY572" s="698" t="str">
        <f t="shared" si="308"/>
        <v/>
      </c>
      <c r="AZ572" s="698" t="str">
        <f t="shared" si="295"/>
        <v/>
      </c>
      <c r="BA572" s="971"/>
      <c r="BB572" s="699" t="str">
        <f t="shared" si="296"/>
        <v/>
      </c>
      <c r="BC572" s="699" t="str">
        <f t="shared" si="297"/>
        <v/>
      </c>
      <c r="BD572" s="699" t="str">
        <f t="shared" si="298"/>
        <v/>
      </c>
      <c r="BE572" s="698" t="str">
        <f t="shared" si="299"/>
        <v/>
      </c>
      <c r="BF572" s="698" t="str">
        <f t="shared" si="300"/>
        <v/>
      </c>
      <c r="BG572" s="971"/>
      <c r="BH572" s="971"/>
      <c r="BI572" s="971"/>
      <c r="BJ572" s="971"/>
      <c r="BK572" s="971"/>
      <c r="BL572" s="971"/>
      <c r="BM572" s="971"/>
      <c r="BN572" s="698"/>
      <c r="BO572" s="971"/>
      <c r="BP572" s="971"/>
      <c r="BQ572" s="971"/>
      <c r="BR572" s="971"/>
      <c r="BS572" s="971"/>
      <c r="BT572" s="971"/>
      <c r="BU572" s="971"/>
      <c r="BV572" s="971"/>
      <c r="BW572" s="971"/>
      <c r="BX572" s="971"/>
      <c r="BY572" s="971"/>
      <c r="BZ572" s="971"/>
    </row>
    <row r="573" spans="6:78" s="68" customFormat="1" x14ac:dyDescent="0.2">
      <c r="F573" s="340"/>
      <c r="G573" s="260"/>
      <c r="H573" s="261"/>
      <c r="I573" s="261"/>
      <c r="J573" s="260"/>
      <c r="K573" s="696">
        <f t="shared" si="294"/>
        <v>500</v>
      </c>
      <c r="L573" s="340"/>
      <c r="M573" s="340"/>
      <c r="N573" s="340"/>
      <c r="O573" s="699" t="str">
        <f t="shared" si="278"/>
        <v/>
      </c>
      <c r="P573" s="699" t="str">
        <f t="shared" si="279"/>
        <v/>
      </c>
      <c r="Q573" s="698" t="str">
        <f t="shared" si="304"/>
        <v/>
      </c>
      <c r="R573" s="698" t="str">
        <f t="shared" si="301"/>
        <v/>
      </c>
      <c r="S573" s="699" t="str">
        <f t="shared" si="280"/>
        <v/>
      </c>
      <c r="T573" s="699" t="str">
        <f t="shared" si="281"/>
        <v/>
      </c>
      <c r="U573" s="698" t="str">
        <f t="shared" si="271"/>
        <v/>
      </c>
      <c r="V573" s="698" t="str">
        <f t="shared" si="302"/>
        <v/>
      </c>
      <c r="W573" s="699" t="str">
        <f t="shared" si="282"/>
        <v/>
      </c>
      <c r="X573" s="699" t="str">
        <f t="shared" si="283"/>
        <v/>
      </c>
      <c r="Y573" s="698" t="str">
        <f t="shared" si="272"/>
        <v/>
      </c>
      <c r="Z573" s="698" t="str">
        <f t="shared" si="303"/>
        <v/>
      </c>
      <c r="AB573" s="696" t="str">
        <f t="shared" si="274"/>
        <v/>
      </c>
      <c r="AC573" s="340"/>
      <c r="AD573" s="340"/>
      <c r="AE573" s="340"/>
      <c r="AF573" s="699" t="str">
        <f t="shared" si="284"/>
        <v/>
      </c>
      <c r="AG573" s="699" t="str">
        <f t="shared" si="273"/>
        <v/>
      </c>
      <c r="AH573" s="699" t="str">
        <f t="shared" si="285"/>
        <v/>
      </c>
      <c r="AI573" s="698" t="str">
        <f t="shared" si="275"/>
        <v/>
      </c>
      <c r="AJ573" s="698" t="str">
        <f t="shared" si="286"/>
        <v/>
      </c>
      <c r="AK573" s="699" t="str">
        <f t="shared" si="287"/>
        <v/>
      </c>
      <c r="AL573" s="699" t="str">
        <f t="shared" si="288"/>
        <v/>
      </c>
      <c r="AM573" s="699" t="str">
        <f t="shared" si="289"/>
        <v/>
      </c>
      <c r="AN573" s="698" t="str">
        <f t="shared" si="276"/>
        <v/>
      </c>
      <c r="AO573" s="698" t="str">
        <f t="shared" si="290"/>
        <v/>
      </c>
      <c r="AP573" s="699" t="str">
        <f t="shared" si="291"/>
        <v/>
      </c>
      <c r="AQ573" s="699" t="str">
        <f t="shared" si="292"/>
        <v/>
      </c>
      <c r="AR573" s="699" t="str">
        <f t="shared" si="293"/>
        <v/>
      </c>
      <c r="AS573" s="698" t="str">
        <f t="shared" si="277"/>
        <v/>
      </c>
      <c r="AT573" s="698" t="str">
        <f t="shared" si="305"/>
        <v/>
      </c>
      <c r="AU573" s="971"/>
      <c r="AV573" s="696"/>
      <c r="AW573" s="699" t="str">
        <f t="shared" si="306"/>
        <v/>
      </c>
      <c r="AX573" s="699" t="str">
        <f t="shared" si="307"/>
        <v/>
      </c>
      <c r="AY573" s="698" t="str">
        <f t="shared" si="308"/>
        <v/>
      </c>
      <c r="AZ573" s="698" t="str">
        <f t="shared" si="295"/>
        <v/>
      </c>
      <c r="BA573" s="971"/>
      <c r="BB573" s="699" t="str">
        <f t="shared" si="296"/>
        <v/>
      </c>
      <c r="BC573" s="699" t="str">
        <f t="shared" si="297"/>
        <v/>
      </c>
      <c r="BD573" s="699" t="str">
        <f t="shared" si="298"/>
        <v/>
      </c>
      <c r="BE573" s="698" t="str">
        <f t="shared" si="299"/>
        <v/>
      </c>
      <c r="BF573" s="698" t="str">
        <f t="shared" si="300"/>
        <v/>
      </c>
      <c r="BG573" s="971"/>
      <c r="BH573" s="971"/>
      <c r="BI573" s="971"/>
      <c r="BJ573" s="971"/>
      <c r="BK573" s="971"/>
      <c r="BL573" s="971"/>
      <c r="BM573" s="971"/>
      <c r="BN573" s="698"/>
      <c r="BO573" s="971"/>
      <c r="BP573" s="971"/>
      <c r="BQ573" s="971"/>
      <c r="BR573" s="971"/>
      <c r="BS573" s="971"/>
      <c r="BT573" s="971"/>
      <c r="BU573" s="971"/>
      <c r="BV573" s="971"/>
      <c r="BW573" s="971"/>
      <c r="BX573" s="971"/>
      <c r="BY573" s="971"/>
      <c r="BZ573" s="971"/>
    </row>
    <row r="574" spans="6:78" s="68" customFormat="1" x14ac:dyDescent="0.2">
      <c r="F574" s="340"/>
      <c r="G574" s="260"/>
      <c r="H574" s="261"/>
      <c r="I574" s="261"/>
      <c r="J574" s="260"/>
      <c r="K574" s="696">
        <f t="shared" si="294"/>
        <v>501</v>
      </c>
      <c r="L574" s="340"/>
      <c r="M574" s="340"/>
      <c r="N574" s="340"/>
      <c r="O574" s="699" t="str">
        <f t="shared" si="278"/>
        <v/>
      </c>
      <c r="P574" s="699" t="str">
        <f t="shared" si="279"/>
        <v/>
      </c>
      <c r="Q574" s="698" t="str">
        <f t="shared" si="304"/>
        <v/>
      </c>
      <c r="R574" s="698" t="str">
        <f t="shared" si="301"/>
        <v/>
      </c>
      <c r="S574" s="699" t="str">
        <f t="shared" si="280"/>
        <v/>
      </c>
      <c r="T574" s="699" t="str">
        <f t="shared" si="281"/>
        <v/>
      </c>
      <c r="U574" s="698" t="str">
        <f t="shared" si="271"/>
        <v/>
      </c>
      <c r="V574" s="698" t="str">
        <f t="shared" si="302"/>
        <v/>
      </c>
      <c r="W574" s="699" t="str">
        <f t="shared" si="282"/>
        <v/>
      </c>
      <c r="X574" s="699" t="str">
        <f t="shared" si="283"/>
        <v/>
      </c>
      <c r="Y574" s="698" t="str">
        <f t="shared" si="272"/>
        <v/>
      </c>
      <c r="Z574" s="698" t="str">
        <f t="shared" si="303"/>
        <v/>
      </c>
      <c r="AB574" s="696" t="str">
        <f t="shared" si="274"/>
        <v/>
      </c>
      <c r="AC574" s="340"/>
      <c r="AD574" s="340"/>
      <c r="AE574" s="340"/>
      <c r="AF574" s="699" t="str">
        <f t="shared" si="284"/>
        <v/>
      </c>
      <c r="AG574" s="699" t="str">
        <f t="shared" si="273"/>
        <v/>
      </c>
      <c r="AH574" s="699" t="str">
        <f t="shared" si="285"/>
        <v/>
      </c>
      <c r="AI574" s="698" t="str">
        <f t="shared" si="275"/>
        <v/>
      </c>
      <c r="AJ574" s="698" t="str">
        <f t="shared" si="286"/>
        <v/>
      </c>
      <c r="AK574" s="699" t="str">
        <f t="shared" si="287"/>
        <v/>
      </c>
      <c r="AL574" s="699" t="str">
        <f t="shared" si="288"/>
        <v/>
      </c>
      <c r="AM574" s="699" t="str">
        <f t="shared" si="289"/>
        <v/>
      </c>
      <c r="AN574" s="698" t="str">
        <f t="shared" si="276"/>
        <v/>
      </c>
      <c r="AO574" s="698" t="str">
        <f t="shared" si="290"/>
        <v/>
      </c>
      <c r="AP574" s="699" t="str">
        <f t="shared" si="291"/>
        <v/>
      </c>
      <c r="AQ574" s="699" t="str">
        <f t="shared" si="292"/>
        <v/>
      </c>
      <c r="AR574" s="699" t="str">
        <f t="shared" si="293"/>
        <v/>
      </c>
      <c r="AS574" s="698" t="str">
        <f t="shared" si="277"/>
        <v/>
      </c>
      <c r="AT574" s="698" t="str">
        <f t="shared" si="305"/>
        <v/>
      </c>
      <c r="AU574" s="971"/>
      <c r="AV574" s="696"/>
      <c r="AW574" s="699" t="str">
        <f t="shared" si="306"/>
        <v/>
      </c>
      <c r="AX574" s="699" t="str">
        <f t="shared" si="307"/>
        <v/>
      </c>
      <c r="AY574" s="698" t="str">
        <f t="shared" si="308"/>
        <v/>
      </c>
      <c r="AZ574" s="698" t="str">
        <f t="shared" si="295"/>
        <v/>
      </c>
      <c r="BA574" s="971"/>
      <c r="BB574" s="699" t="str">
        <f t="shared" si="296"/>
        <v/>
      </c>
      <c r="BC574" s="699" t="str">
        <f t="shared" si="297"/>
        <v/>
      </c>
      <c r="BD574" s="699" t="str">
        <f t="shared" si="298"/>
        <v/>
      </c>
      <c r="BE574" s="698" t="str">
        <f t="shared" si="299"/>
        <v/>
      </c>
      <c r="BF574" s="698" t="str">
        <f t="shared" si="300"/>
        <v/>
      </c>
      <c r="BG574" s="971"/>
      <c r="BH574" s="971"/>
      <c r="BI574" s="971"/>
      <c r="BJ574" s="971"/>
      <c r="BK574" s="971"/>
      <c r="BL574" s="971"/>
      <c r="BM574" s="971"/>
      <c r="BN574" s="698"/>
      <c r="BO574" s="971"/>
      <c r="BP574" s="971"/>
      <c r="BQ574" s="971"/>
      <c r="BR574" s="971"/>
      <c r="BS574" s="971"/>
      <c r="BT574" s="971"/>
      <c r="BU574" s="971"/>
      <c r="BV574" s="971"/>
      <c r="BW574" s="971"/>
      <c r="BX574" s="971"/>
      <c r="BY574" s="971"/>
      <c r="BZ574" s="971"/>
    </row>
    <row r="575" spans="6:78" s="68" customFormat="1" x14ac:dyDescent="0.2">
      <c r="F575" s="340"/>
      <c r="G575" s="260"/>
      <c r="H575" s="261"/>
      <c r="I575" s="261"/>
      <c r="J575" s="260"/>
      <c r="K575" s="696">
        <f t="shared" si="294"/>
        <v>502</v>
      </c>
      <c r="L575" s="340"/>
      <c r="M575" s="340"/>
      <c r="N575" s="340"/>
      <c r="O575" s="699" t="str">
        <f t="shared" si="278"/>
        <v/>
      </c>
      <c r="P575" s="699" t="str">
        <f t="shared" si="279"/>
        <v/>
      </c>
      <c r="Q575" s="698" t="str">
        <f t="shared" si="304"/>
        <v/>
      </c>
      <c r="R575" s="698" t="str">
        <f t="shared" si="301"/>
        <v/>
      </c>
      <c r="S575" s="699" t="str">
        <f t="shared" si="280"/>
        <v/>
      </c>
      <c r="T575" s="699" t="str">
        <f t="shared" si="281"/>
        <v/>
      </c>
      <c r="U575" s="698" t="str">
        <f t="shared" si="271"/>
        <v/>
      </c>
      <c r="V575" s="698" t="str">
        <f t="shared" si="302"/>
        <v/>
      </c>
      <c r="W575" s="699" t="str">
        <f t="shared" si="282"/>
        <v/>
      </c>
      <c r="X575" s="699" t="str">
        <f t="shared" si="283"/>
        <v/>
      </c>
      <c r="Y575" s="698" t="str">
        <f t="shared" si="272"/>
        <v/>
      </c>
      <c r="Z575" s="698" t="str">
        <f t="shared" si="303"/>
        <v/>
      </c>
      <c r="AB575" s="696" t="str">
        <f t="shared" si="274"/>
        <v/>
      </c>
      <c r="AC575" s="340"/>
      <c r="AD575" s="340"/>
      <c r="AE575" s="340"/>
      <c r="AF575" s="699" t="str">
        <f t="shared" si="284"/>
        <v/>
      </c>
      <c r="AG575" s="699" t="str">
        <f t="shared" si="273"/>
        <v/>
      </c>
      <c r="AH575" s="699" t="str">
        <f t="shared" si="285"/>
        <v/>
      </c>
      <c r="AI575" s="698" t="str">
        <f t="shared" si="275"/>
        <v/>
      </c>
      <c r="AJ575" s="698" t="str">
        <f t="shared" si="286"/>
        <v/>
      </c>
      <c r="AK575" s="699" t="str">
        <f t="shared" si="287"/>
        <v/>
      </c>
      <c r="AL575" s="699" t="str">
        <f t="shared" si="288"/>
        <v/>
      </c>
      <c r="AM575" s="699" t="str">
        <f t="shared" si="289"/>
        <v/>
      </c>
      <c r="AN575" s="698" t="str">
        <f t="shared" si="276"/>
        <v/>
      </c>
      <c r="AO575" s="698" t="str">
        <f t="shared" si="290"/>
        <v/>
      </c>
      <c r="AP575" s="699" t="str">
        <f t="shared" si="291"/>
        <v/>
      </c>
      <c r="AQ575" s="699" t="str">
        <f t="shared" si="292"/>
        <v/>
      </c>
      <c r="AR575" s="699" t="str">
        <f t="shared" si="293"/>
        <v/>
      </c>
      <c r="AS575" s="698" t="str">
        <f t="shared" si="277"/>
        <v/>
      </c>
      <c r="AT575" s="698" t="str">
        <f t="shared" si="305"/>
        <v/>
      </c>
      <c r="AU575" s="971"/>
      <c r="AV575" s="696"/>
      <c r="AW575" s="699" t="str">
        <f t="shared" si="306"/>
        <v/>
      </c>
      <c r="AX575" s="699" t="str">
        <f t="shared" si="307"/>
        <v/>
      </c>
      <c r="AY575" s="698" t="str">
        <f t="shared" si="308"/>
        <v/>
      </c>
      <c r="AZ575" s="698" t="str">
        <f t="shared" si="295"/>
        <v/>
      </c>
      <c r="BA575" s="971"/>
      <c r="BB575" s="699" t="str">
        <f t="shared" si="296"/>
        <v/>
      </c>
      <c r="BC575" s="699" t="str">
        <f t="shared" si="297"/>
        <v/>
      </c>
      <c r="BD575" s="699" t="str">
        <f t="shared" si="298"/>
        <v/>
      </c>
      <c r="BE575" s="698" t="str">
        <f t="shared" si="299"/>
        <v/>
      </c>
      <c r="BF575" s="698" t="str">
        <f t="shared" si="300"/>
        <v/>
      </c>
      <c r="BG575" s="971"/>
      <c r="BH575" s="971"/>
      <c r="BI575" s="971"/>
      <c r="BJ575" s="971"/>
      <c r="BK575" s="971"/>
      <c r="BL575" s="971"/>
      <c r="BM575" s="971"/>
      <c r="BN575" s="698"/>
      <c r="BO575" s="971"/>
      <c r="BP575" s="971"/>
      <c r="BQ575" s="971"/>
      <c r="BR575" s="971"/>
      <c r="BS575" s="971"/>
      <c r="BT575" s="971"/>
      <c r="BU575" s="971"/>
      <c r="BV575" s="971"/>
      <c r="BW575" s="971"/>
      <c r="BX575" s="971"/>
      <c r="BY575" s="971"/>
      <c r="BZ575" s="971"/>
    </row>
    <row r="576" spans="6:78" s="68" customFormat="1" x14ac:dyDescent="0.2">
      <c r="F576" s="340"/>
      <c r="G576" s="260"/>
      <c r="H576" s="261"/>
      <c r="I576" s="261"/>
      <c r="J576" s="260"/>
      <c r="K576" s="696">
        <f t="shared" si="294"/>
        <v>503</v>
      </c>
      <c r="L576" s="340"/>
      <c r="M576" s="340"/>
      <c r="N576" s="340"/>
      <c r="O576" s="699" t="str">
        <f t="shared" si="278"/>
        <v/>
      </c>
      <c r="P576" s="699" t="str">
        <f t="shared" si="279"/>
        <v/>
      </c>
      <c r="Q576" s="698" t="str">
        <f t="shared" si="304"/>
        <v/>
      </c>
      <c r="R576" s="698" t="str">
        <f t="shared" si="301"/>
        <v/>
      </c>
      <c r="S576" s="699" t="str">
        <f t="shared" si="280"/>
        <v/>
      </c>
      <c r="T576" s="699" t="str">
        <f t="shared" si="281"/>
        <v/>
      </c>
      <c r="U576" s="698" t="str">
        <f t="shared" si="271"/>
        <v/>
      </c>
      <c r="V576" s="698" t="str">
        <f t="shared" si="302"/>
        <v/>
      </c>
      <c r="W576" s="699" t="str">
        <f t="shared" si="282"/>
        <v/>
      </c>
      <c r="X576" s="699" t="str">
        <f t="shared" si="283"/>
        <v/>
      </c>
      <c r="Y576" s="698" t="str">
        <f t="shared" si="272"/>
        <v/>
      </c>
      <c r="Z576" s="698" t="str">
        <f t="shared" si="303"/>
        <v/>
      </c>
      <c r="AB576" s="696" t="str">
        <f t="shared" si="274"/>
        <v/>
      </c>
      <c r="AC576" s="340"/>
      <c r="AD576" s="340"/>
      <c r="AE576" s="340"/>
      <c r="AF576" s="699" t="str">
        <f t="shared" si="284"/>
        <v/>
      </c>
      <c r="AG576" s="699" t="str">
        <f t="shared" si="273"/>
        <v/>
      </c>
      <c r="AH576" s="699" t="str">
        <f t="shared" si="285"/>
        <v/>
      </c>
      <c r="AI576" s="698" t="str">
        <f t="shared" si="275"/>
        <v/>
      </c>
      <c r="AJ576" s="698" t="str">
        <f t="shared" si="286"/>
        <v/>
      </c>
      <c r="AK576" s="699" t="str">
        <f t="shared" si="287"/>
        <v/>
      </c>
      <c r="AL576" s="699" t="str">
        <f t="shared" si="288"/>
        <v/>
      </c>
      <c r="AM576" s="699" t="str">
        <f t="shared" si="289"/>
        <v/>
      </c>
      <c r="AN576" s="698" t="str">
        <f t="shared" si="276"/>
        <v/>
      </c>
      <c r="AO576" s="698" t="str">
        <f t="shared" si="290"/>
        <v/>
      </c>
      <c r="AP576" s="699" t="str">
        <f t="shared" si="291"/>
        <v/>
      </c>
      <c r="AQ576" s="699" t="str">
        <f t="shared" si="292"/>
        <v/>
      </c>
      <c r="AR576" s="699" t="str">
        <f t="shared" si="293"/>
        <v/>
      </c>
      <c r="AS576" s="698" t="str">
        <f t="shared" si="277"/>
        <v/>
      </c>
      <c r="AT576" s="698" t="str">
        <f t="shared" si="305"/>
        <v/>
      </c>
      <c r="AU576" s="971"/>
      <c r="AV576" s="696"/>
      <c r="AW576" s="699" t="str">
        <f t="shared" si="306"/>
        <v/>
      </c>
      <c r="AX576" s="699" t="str">
        <f t="shared" si="307"/>
        <v/>
      </c>
      <c r="AY576" s="698" t="str">
        <f t="shared" si="308"/>
        <v/>
      </c>
      <c r="AZ576" s="698" t="str">
        <f t="shared" si="295"/>
        <v/>
      </c>
      <c r="BA576" s="971"/>
      <c r="BB576" s="699" t="str">
        <f t="shared" si="296"/>
        <v/>
      </c>
      <c r="BC576" s="699" t="str">
        <f t="shared" si="297"/>
        <v/>
      </c>
      <c r="BD576" s="699" t="str">
        <f t="shared" si="298"/>
        <v/>
      </c>
      <c r="BE576" s="698" t="str">
        <f t="shared" si="299"/>
        <v/>
      </c>
      <c r="BF576" s="698" t="str">
        <f t="shared" si="300"/>
        <v/>
      </c>
      <c r="BG576" s="971"/>
      <c r="BH576" s="971"/>
      <c r="BI576" s="971"/>
      <c r="BJ576" s="971"/>
      <c r="BK576" s="971"/>
      <c r="BL576" s="971"/>
      <c r="BM576" s="971"/>
      <c r="BN576" s="698"/>
      <c r="BO576" s="971"/>
      <c r="BP576" s="971"/>
      <c r="BQ576" s="971"/>
      <c r="BR576" s="971"/>
      <c r="BS576" s="971"/>
      <c r="BT576" s="971"/>
      <c r="BU576" s="971"/>
      <c r="BV576" s="971"/>
      <c r="BW576" s="971"/>
      <c r="BX576" s="971"/>
      <c r="BY576" s="971"/>
      <c r="BZ576" s="971"/>
    </row>
    <row r="577" spans="6:78" s="68" customFormat="1" x14ac:dyDescent="0.2">
      <c r="F577" s="340"/>
      <c r="G577" s="260"/>
      <c r="H577" s="261"/>
      <c r="I577" s="261"/>
      <c r="J577" s="260"/>
      <c r="K577" s="696">
        <f t="shared" si="294"/>
        <v>504</v>
      </c>
      <c r="L577" s="340"/>
      <c r="M577" s="340"/>
      <c r="N577" s="340"/>
      <c r="O577" s="699" t="str">
        <f t="shared" si="278"/>
        <v/>
      </c>
      <c r="P577" s="699" t="str">
        <f t="shared" si="279"/>
        <v/>
      </c>
      <c r="Q577" s="698" t="str">
        <f t="shared" si="304"/>
        <v/>
      </c>
      <c r="R577" s="698" t="str">
        <f t="shared" si="301"/>
        <v/>
      </c>
      <c r="S577" s="699" t="str">
        <f t="shared" si="280"/>
        <v/>
      </c>
      <c r="T577" s="699" t="str">
        <f t="shared" si="281"/>
        <v/>
      </c>
      <c r="U577" s="698" t="str">
        <f t="shared" si="271"/>
        <v/>
      </c>
      <c r="V577" s="698" t="str">
        <f t="shared" si="302"/>
        <v/>
      </c>
      <c r="W577" s="699" t="str">
        <f t="shared" si="282"/>
        <v/>
      </c>
      <c r="X577" s="699" t="str">
        <f t="shared" si="283"/>
        <v/>
      </c>
      <c r="Y577" s="698" t="str">
        <f t="shared" si="272"/>
        <v/>
      </c>
      <c r="Z577" s="698" t="str">
        <f t="shared" si="303"/>
        <v/>
      </c>
      <c r="AB577" s="696" t="str">
        <f t="shared" si="274"/>
        <v/>
      </c>
      <c r="AC577" s="340"/>
      <c r="AD577" s="340"/>
      <c r="AE577" s="340"/>
      <c r="AF577" s="699" t="str">
        <f t="shared" si="284"/>
        <v/>
      </c>
      <c r="AG577" s="699" t="str">
        <f t="shared" si="273"/>
        <v/>
      </c>
      <c r="AH577" s="699" t="str">
        <f t="shared" si="285"/>
        <v/>
      </c>
      <c r="AI577" s="698" t="str">
        <f t="shared" si="275"/>
        <v/>
      </c>
      <c r="AJ577" s="698" t="str">
        <f t="shared" si="286"/>
        <v/>
      </c>
      <c r="AK577" s="699" t="str">
        <f t="shared" si="287"/>
        <v/>
      </c>
      <c r="AL577" s="699" t="str">
        <f t="shared" si="288"/>
        <v/>
      </c>
      <c r="AM577" s="699" t="str">
        <f t="shared" si="289"/>
        <v/>
      </c>
      <c r="AN577" s="698" t="str">
        <f t="shared" si="276"/>
        <v/>
      </c>
      <c r="AO577" s="698" t="str">
        <f t="shared" si="290"/>
        <v/>
      </c>
      <c r="AP577" s="699" t="str">
        <f t="shared" si="291"/>
        <v/>
      </c>
      <c r="AQ577" s="699" t="str">
        <f t="shared" si="292"/>
        <v/>
      </c>
      <c r="AR577" s="699" t="str">
        <f t="shared" si="293"/>
        <v/>
      </c>
      <c r="AS577" s="698" t="str">
        <f t="shared" si="277"/>
        <v/>
      </c>
      <c r="AT577" s="698" t="str">
        <f t="shared" si="305"/>
        <v/>
      </c>
      <c r="AU577" s="971"/>
      <c r="AV577" s="696"/>
      <c r="AW577" s="699" t="str">
        <f t="shared" si="306"/>
        <v/>
      </c>
      <c r="AX577" s="699" t="str">
        <f t="shared" si="307"/>
        <v/>
      </c>
      <c r="AY577" s="698" t="str">
        <f t="shared" si="308"/>
        <v/>
      </c>
      <c r="AZ577" s="698" t="str">
        <f t="shared" si="295"/>
        <v/>
      </c>
      <c r="BA577" s="971"/>
      <c r="BB577" s="699" t="str">
        <f t="shared" si="296"/>
        <v/>
      </c>
      <c r="BC577" s="699" t="str">
        <f t="shared" si="297"/>
        <v/>
      </c>
      <c r="BD577" s="699" t="str">
        <f t="shared" si="298"/>
        <v/>
      </c>
      <c r="BE577" s="698" t="str">
        <f t="shared" si="299"/>
        <v/>
      </c>
      <c r="BF577" s="698" t="str">
        <f t="shared" si="300"/>
        <v/>
      </c>
      <c r="BG577" s="971"/>
      <c r="BH577" s="971"/>
      <c r="BI577" s="971"/>
      <c r="BJ577" s="971"/>
      <c r="BK577" s="971"/>
      <c r="BL577" s="971"/>
      <c r="BM577" s="971"/>
      <c r="BN577" s="698"/>
      <c r="BO577" s="971"/>
      <c r="BP577" s="971"/>
      <c r="BQ577" s="971"/>
      <c r="BR577" s="971"/>
      <c r="BS577" s="971"/>
      <c r="BT577" s="971"/>
      <c r="BU577" s="971"/>
      <c r="BV577" s="971"/>
      <c r="BW577" s="971"/>
      <c r="BX577" s="971"/>
      <c r="BY577" s="971"/>
      <c r="BZ577" s="971"/>
    </row>
    <row r="578" spans="6:78" s="68" customFormat="1" x14ac:dyDescent="0.2">
      <c r="F578" s="340"/>
      <c r="G578" s="260"/>
      <c r="H578" s="261"/>
      <c r="I578" s="261"/>
      <c r="J578" s="260"/>
      <c r="K578" s="696">
        <f t="shared" si="294"/>
        <v>505</v>
      </c>
      <c r="L578" s="340"/>
      <c r="M578" s="340"/>
      <c r="N578" s="340"/>
      <c r="O578" s="699" t="str">
        <f t="shared" si="278"/>
        <v/>
      </c>
      <c r="P578" s="699" t="str">
        <f t="shared" si="279"/>
        <v/>
      </c>
      <c r="Q578" s="698" t="str">
        <f t="shared" si="304"/>
        <v/>
      </c>
      <c r="R578" s="698" t="str">
        <f t="shared" si="301"/>
        <v/>
      </c>
      <c r="S578" s="699" t="str">
        <f t="shared" si="280"/>
        <v/>
      </c>
      <c r="T578" s="699" t="str">
        <f t="shared" si="281"/>
        <v/>
      </c>
      <c r="U578" s="698" t="str">
        <f t="shared" si="271"/>
        <v/>
      </c>
      <c r="V578" s="698" t="str">
        <f t="shared" si="302"/>
        <v/>
      </c>
      <c r="W578" s="699" t="str">
        <f t="shared" si="282"/>
        <v/>
      </c>
      <c r="X578" s="699" t="str">
        <f t="shared" si="283"/>
        <v/>
      </c>
      <c r="Y578" s="698" t="str">
        <f t="shared" si="272"/>
        <v/>
      </c>
      <c r="Z578" s="698" t="str">
        <f t="shared" si="303"/>
        <v/>
      </c>
      <c r="AB578" s="696" t="str">
        <f t="shared" si="274"/>
        <v/>
      </c>
      <c r="AC578" s="340"/>
      <c r="AD578" s="340"/>
      <c r="AE578" s="340"/>
      <c r="AF578" s="699" t="str">
        <f t="shared" si="284"/>
        <v/>
      </c>
      <c r="AG578" s="699" t="str">
        <f t="shared" si="273"/>
        <v/>
      </c>
      <c r="AH578" s="699" t="str">
        <f t="shared" si="285"/>
        <v/>
      </c>
      <c r="AI578" s="698" t="str">
        <f t="shared" si="275"/>
        <v/>
      </c>
      <c r="AJ578" s="698" t="str">
        <f t="shared" si="286"/>
        <v/>
      </c>
      <c r="AK578" s="699" t="str">
        <f t="shared" si="287"/>
        <v/>
      </c>
      <c r="AL578" s="699" t="str">
        <f t="shared" si="288"/>
        <v/>
      </c>
      <c r="AM578" s="699" t="str">
        <f t="shared" si="289"/>
        <v/>
      </c>
      <c r="AN578" s="698" t="str">
        <f t="shared" si="276"/>
        <v/>
      </c>
      <c r="AO578" s="698" t="str">
        <f t="shared" si="290"/>
        <v/>
      </c>
      <c r="AP578" s="699" t="str">
        <f t="shared" si="291"/>
        <v/>
      </c>
      <c r="AQ578" s="699" t="str">
        <f t="shared" si="292"/>
        <v/>
      </c>
      <c r="AR578" s="699" t="str">
        <f t="shared" si="293"/>
        <v/>
      </c>
      <c r="AS578" s="698" t="str">
        <f t="shared" si="277"/>
        <v/>
      </c>
      <c r="AT578" s="698" t="str">
        <f t="shared" si="305"/>
        <v/>
      </c>
      <c r="AU578" s="971"/>
      <c r="AV578" s="696"/>
      <c r="AW578" s="699" t="str">
        <f t="shared" si="306"/>
        <v/>
      </c>
      <c r="AX578" s="699" t="str">
        <f t="shared" si="307"/>
        <v/>
      </c>
      <c r="AY578" s="698" t="str">
        <f t="shared" si="308"/>
        <v/>
      </c>
      <c r="AZ578" s="698" t="str">
        <f t="shared" si="295"/>
        <v/>
      </c>
      <c r="BA578" s="971"/>
      <c r="BB578" s="699" t="str">
        <f t="shared" si="296"/>
        <v/>
      </c>
      <c r="BC578" s="699" t="str">
        <f t="shared" si="297"/>
        <v/>
      </c>
      <c r="BD578" s="699" t="str">
        <f t="shared" si="298"/>
        <v/>
      </c>
      <c r="BE578" s="698" t="str">
        <f t="shared" si="299"/>
        <v/>
      </c>
      <c r="BF578" s="698" t="str">
        <f t="shared" si="300"/>
        <v/>
      </c>
      <c r="BG578" s="971"/>
      <c r="BH578" s="971"/>
      <c r="BI578" s="971"/>
      <c r="BJ578" s="971"/>
      <c r="BK578" s="971"/>
      <c r="BL578" s="971"/>
      <c r="BM578" s="971"/>
      <c r="BN578" s="698"/>
      <c r="BO578" s="971"/>
      <c r="BP578" s="971"/>
      <c r="BQ578" s="971"/>
      <c r="BR578" s="971"/>
      <c r="BS578" s="971"/>
      <c r="BT578" s="971"/>
      <c r="BU578" s="971"/>
      <c r="BV578" s="971"/>
      <c r="BW578" s="971"/>
      <c r="BX578" s="971"/>
      <c r="BY578" s="971"/>
      <c r="BZ578" s="971"/>
    </row>
    <row r="579" spans="6:78" s="68" customFormat="1" x14ac:dyDescent="0.2">
      <c r="F579" s="340"/>
      <c r="G579" s="260"/>
      <c r="H579" s="261"/>
      <c r="I579" s="261"/>
      <c r="J579" s="260"/>
      <c r="K579" s="696">
        <f t="shared" si="294"/>
        <v>506</v>
      </c>
      <c r="L579" s="340"/>
      <c r="M579" s="340"/>
      <c r="N579" s="340"/>
      <c r="O579" s="699" t="str">
        <f t="shared" si="278"/>
        <v/>
      </c>
      <c r="P579" s="699" t="str">
        <f t="shared" si="279"/>
        <v/>
      </c>
      <c r="Q579" s="698" t="str">
        <f t="shared" si="304"/>
        <v/>
      </c>
      <c r="R579" s="698" t="str">
        <f t="shared" si="301"/>
        <v/>
      </c>
      <c r="S579" s="699" t="str">
        <f t="shared" si="280"/>
        <v/>
      </c>
      <c r="T579" s="699" t="str">
        <f t="shared" si="281"/>
        <v/>
      </c>
      <c r="U579" s="698" t="str">
        <f t="shared" ref="U579:U642" si="309">IFERROR(U578-S579,"")</f>
        <v/>
      </c>
      <c r="V579" s="698" t="str">
        <f t="shared" si="302"/>
        <v/>
      </c>
      <c r="W579" s="699" t="str">
        <f t="shared" si="282"/>
        <v/>
      </c>
      <c r="X579" s="699" t="str">
        <f t="shared" si="283"/>
        <v/>
      </c>
      <c r="Y579" s="698" t="str">
        <f t="shared" ref="Y579:Y642" si="310">IFERROR(Y578-W579,"")</f>
        <v/>
      </c>
      <c r="Z579" s="698" t="str">
        <f t="shared" si="303"/>
        <v/>
      </c>
      <c r="AB579" s="696" t="str">
        <f t="shared" si="274"/>
        <v/>
      </c>
      <c r="AC579" s="340"/>
      <c r="AD579" s="340"/>
      <c r="AE579" s="340"/>
      <c r="AF579" s="699" t="str">
        <f t="shared" si="284"/>
        <v/>
      </c>
      <c r="AG579" s="699" t="str">
        <f t="shared" si="273"/>
        <v/>
      </c>
      <c r="AH579" s="699" t="str">
        <f t="shared" si="285"/>
        <v/>
      </c>
      <c r="AI579" s="698" t="str">
        <f t="shared" si="275"/>
        <v/>
      </c>
      <c r="AJ579" s="698" t="str">
        <f t="shared" si="286"/>
        <v/>
      </c>
      <c r="AK579" s="699" t="str">
        <f t="shared" si="287"/>
        <v/>
      </c>
      <c r="AL579" s="699" t="str">
        <f t="shared" si="288"/>
        <v/>
      </c>
      <c r="AM579" s="699" t="str">
        <f t="shared" si="289"/>
        <v/>
      </c>
      <c r="AN579" s="698" t="str">
        <f t="shared" si="276"/>
        <v/>
      </c>
      <c r="AO579" s="698" t="str">
        <f t="shared" si="290"/>
        <v/>
      </c>
      <c r="AP579" s="699" t="str">
        <f t="shared" si="291"/>
        <v/>
      </c>
      <c r="AQ579" s="699" t="str">
        <f t="shared" si="292"/>
        <v/>
      </c>
      <c r="AR579" s="699" t="str">
        <f t="shared" si="293"/>
        <v/>
      </c>
      <c r="AS579" s="698" t="str">
        <f t="shared" si="277"/>
        <v/>
      </c>
      <c r="AT579" s="698" t="str">
        <f t="shared" si="305"/>
        <v/>
      </c>
      <c r="AU579" s="971"/>
      <c r="AV579" s="696"/>
      <c r="AW579" s="699" t="str">
        <f t="shared" si="306"/>
        <v/>
      </c>
      <c r="AX579" s="699" t="str">
        <f t="shared" si="307"/>
        <v/>
      </c>
      <c r="AY579" s="698" t="str">
        <f t="shared" si="308"/>
        <v/>
      </c>
      <c r="AZ579" s="698" t="str">
        <f t="shared" si="295"/>
        <v/>
      </c>
      <c r="BA579" s="971"/>
      <c r="BB579" s="699" t="str">
        <f t="shared" si="296"/>
        <v/>
      </c>
      <c r="BC579" s="699" t="str">
        <f t="shared" si="297"/>
        <v/>
      </c>
      <c r="BD579" s="699" t="str">
        <f t="shared" si="298"/>
        <v/>
      </c>
      <c r="BE579" s="698" t="str">
        <f t="shared" si="299"/>
        <v/>
      </c>
      <c r="BF579" s="698" t="str">
        <f t="shared" si="300"/>
        <v/>
      </c>
      <c r="BG579" s="971"/>
      <c r="BH579" s="971"/>
      <c r="BI579" s="971"/>
      <c r="BJ579" s="971"/>
      <c r="BK579" s="971"/>
      <c r="BL579" s="971"/>
      <c r="BM579" s="971"/>
      <c r="BN579" s="698"/>
      <c r="BO579" s="971"/>
      <c r="BP579" s="971"/>
      <c r="BQ579" s="971"/>
      <c r="BR579" s="971"/>
      <c r="BS579" s="971"/>
      <c r="BT579" s="971"/>
      <c r="BU579" s="971"/>
      <c r="BV579" s="971"/>
      <c r="BW579" s="971"/>
      <c r="BX579" s="971"/>
      <c r="BY579" s="971"/>
      <c r="BZ579" s="971"/>
    </row>
    <row r="580" spans="6:78" s="68" customFormat="1" x14ac:dyDescent="0.2">
      <c r="F580" s="340"/>
      <c r="G580" s="260"/>
      <c r="H580" s="261"/>
      <c r="I580" s="261"/>
      <c r="J580" s="260"/>
      <c r="K580" s="696">
        <f t="shared" si="294"/>
        <v>507</v>
      </c>
      <c r="L580" s="340"/>
      <c r="M580" s="340"/>
      <c r="N580" s="340"/>
      <c r="O580" s="699" t="str">
        <f t="shared" si="278"/>
        <v/>
      </c>
      <c r="P580" s="699" t="str">
        <f t="shared" si="279"/>
        <v/>
      </c>
      <c r="Q580" s="698" t="str">
        <f t="shared" si="304"/>
        <v/>
      </c>
      <c r="R580" s="698" t="str">
        <f t="shared" si="301"/>
        <v/>
      </c>
      <c r="S580" s="699" t="str">
        <f t="shared" si="280"/>
        <v/>
      </c>
      <c r="T580" s="699" t="str">
        <f t="shared" si="281"/>
        <v/>
      </c>
      <c r="U580" s="698" t="str">
        <f t="shared" si="309"/>
        <v/>
      </c>
      <c r="V580" s="698" t="str">
        <f t="shared" si="302"/>
        <v/>
      </c>
      <c r="W580" s="699" t="str">
        <f t="shared" si="282"/>
        <v/>
      </c>
      <c r="X580" s="699" t="str">
        <f t="shared" si="283"/>
        <v/>
      </c>
      <c r="Y580" s="698" t="str">
        <f t="shared" si="310"/>
        <v/>
      </c>
      <c r="Z580" s="698" t="str">
        <f t="shared" si="303"/>
        <v/>
      </c>
      <c r="AB580" s="696" t="str">
        <f t="shared" si="274"/>
        <v/>
      </c>
      <c r="AC580" s="340"/>
      <c r="AD580" s="340"/>
      <c r="AE580" s="340"/>
      <c r="AF580" s="699" t="str">
        <f t="shared" si="284"/>
        <v/>
      </c>
      <c r="AG580" s="699" t="str">
        <f t="shared" si="273"/>
        <v/>
      </c>
      <c r="AH580" s="699" t="str">
        <f t="shared" si="285"/>
        <v/>
      </c>
      <c r="AI580" s="698" t="str">
        <f t="shared" si="275"/>
        <v/>
      </c>
      <c r="AJ580" s="698" t="str">
        <f t="shared" si="286"/>
        <v/>
      </c>
      <c r="AK580" s="699" t="str">
        <f t="shared" si="287"/>
        <v/>
      </c>
      <c r="AL580" s="699" t="str">
        <f t="shared" si="288"/>
        <v/>
      </c>
      <c r="AM580" s="699" t="str">
        <f t="shared" si="289"/>
        <v/>
      </c>
      <c r="AN580" s="698" t="str">
        <f t="shared" si="276"/>
        <v/>
      </c>
      <c r="AO580" s="698" t="str">
        <f t="shared" si="290"/>
        <v/>
      </c>
      <c r="AP580" s="699" t="str">
        <f t="shared" si="291"/>
        <v/>
      </c>
      <c r="AQ580" s="699" t="str">
        <f t="shared" si="292"/>
        <v/>
      </c>
      <c r="AR580" s="699" t="str">
        <f t="shared" si="293"/>
        <v/>
      </c>
      <c r="AS580" s="698" t="str">
        <f t="shared" si="277"/>
        <v/>
      </c>
      <c r="AT580" s="698" t="str">
        <f t="shared" si="305"/>
        <v/>
      </c>
      <c r="AU580" s="971"/>
      <c r="AV580" s="696"/>
      <c r="AW580" s="699" t="str">
        <f t="shared" si="306"/>
        <v/>
      </c>
      <c r="AX580" s="699" t="str">
        <f t="shared" si="307"/>
        <v/>
      </c>
      <c r="AY580" s="698" t="str">
        <f t="shared" si="308"/>
        <v/>
      </c>
      <c r="AZ580" s="698" t="str">
        <f t="shared" si="295"/>
        <v/>
      </c>
      <c r="BA580" s="971"/>
      <c r="BB580" s="699" t="str">
        <f t="shared" si="296"/>
        <v/>
      </c>
      <c r="BC580" s="699" t="str">
        <f t="shared" si="297"/>
        <v/>
      </c>
      <c r="BD580" s="699" t="str">
        <f t="shared" si="298"/>
        <v/>
      </c>
      <c r="BE580" s="698" t="str">
        <f t="shared" si="299"/>
        <v/>
      </c>
      <c r="BF580" s="698" t="str">
        <f t="shared" si="300"/>
        <v/>
      </c>
      <c r="BG580" s="971"/>
      <c r="BH580" s="971"/>
      <c r="BI580" s="971"/>
      <c r="BJ580" s="971"/>
      <c r="BK580" s="971"/>
      <c r="BL580" s="971"/>
      <c r="BM580" s="971"/>
      <c r="BN580" s="698"/>
      <c r="BO580" s="971"/>
      <c r="BP580" s="971"/>
      <c r="BQ580" s="971"/>
      <c r="BR580" s="971"/>
      <c r="BS580" s="971"/>
      <c r="BT580" s="971"/>
      <c r="BU580" s="971"/>
      <c r="BV580" s="971"/>
      <c r="BW580" s="971"/>
      <c r="BX580" s="971"/>
      <c r="BY580" s="971"/>
      <c r="BZ580" s="971"/>
    </row>
    <row r="581" spans="6:78" s="68" customFormat="1" x14ac:dyDescent="0.2">
      <c r="F581" s="340"/>
      <c r="G581" s="260"/>
      <c r="H581" s="261"/>
      <c r="I581" s="261"/>
      <c r="J581" s="260"/>
      <c r="K581" s="696">
        <f t="shared" si="294"/>
        <v>508</v>
      </c>
      <c r="L581" s="340"/>
      <c r="M581" s="340"/>
      <c r="N581" s="340"/>
      <c r="O581" s="699" t="str">
        <f t="shared" si="278"/>
        <v/>
      </c>
      <c r="P581" s="699" t="str">
        <f t="shared" si="279"/>
        <v/>
      </c>
      <c r="Q581" s="698" t="str">
        <f t="shared" si="304"/>
        <v/>
      </c>
      <c r="R581" s="698" t="str">
        <f t="shared" si="301"/>
        <v/>
      </c>
      <c r="S581" s="699" t="str">
        <f t="shared" si="280"/>
        <v/>
      </c>
      <c r="T581" s="699" t="str">
        <f t="shared" si="281"/>
        <v/>
      </c>
      <c r="U581" s="698" t="str">
        <f t="shared" si="309"/>
        <v/>
      </c>
      <c r="V581" s="698" t="str">
        <f t="shared" si="302"/>
        <v/>
      </c>
      <c r="W581" s="699" t="str">
        <f t="shared" si="282"/>
        <v/>
      </c>
      <c r="X581" s="699" t="str">
        <f t="shared" si="283"/>
        <v/>
      </c>
      <c r="Y581" s="698" t="str">
        <f t="shared" si="310"/>
        <v/>
      </c>
      <c r="Z581" s="698" t="str">
        <f t="shared" si="303"/>
        <v/>
      </c>
      <c r="AB581" s="696" t="str">
        <f t="shared" si="274"/>
        <v/>
      </c>
      <c r="AC581" s="340"/>
      <c r="AD581" s="340"/>
      <c r="AE581" s="340"/>
      <c r="AF581" s="699" t="str">
        <f t="shared" si="284"/>
        <v/>
      </c>
      <c r="AG581" s="699" t="str">
        <f t="shared" si="273"/>
        <v/>
      </c>
      <c r="AH581" s="699" t="str">
        <f t="shared" si="285"/>
        <v/>
      </c>
      <c r="AI581" s="698" t="str">
        <f t="shared" si="275"/>
        <v/>
      </c>
      <c r="AJ581" s="698" t="str">
        <f t="shared" si="286"/>
        <v/>
      </c>
      <c r="AK581" s="699" t="str">
        <f t="shared" si="287"/>
        <v/>
      </c>
      <c r="AL581" s="699" t="str">
        <f t="shared" si="288"/>
        <v/>
      </c>
      <c r="AM581" s="699" t="str">
        <f t="shared" si="289"/>
        <v/>
      </c>
      <c r="AN581" s="698" t="str">
        <f t="shared" si="276"/>
        <v/>
      </c>
      <c r="AO581" s="698" t="str">
        <f t="shared" si="290"/>
        <v/>
      </c>
      <c r="AP581" s="699" t="str">
        <f t="shared" si="291"/>
        <v/>
      </c>
      <c r="AQ581" s="699" t="str">
        <f t="shared" si="292"/>
        <v/>
      </c>
      <c r="AR581" s="699" t="str">
        <f t="shared" si="293"/>
        <v/>
      </c>
      <c r="AS581" s="698" t="str">
        <f t="shared" si="277"/>
        <v/>
      </c>
      <c r="AT581" s="698" t="str">
        <f t="shared" si="305"/>
        <v/>
      </c>
      <c r="AU581" s="971"/>
      <c r="AV581" s="696"/>
      <c r="AW581" s="699" t="str">
        <f t="shared" si="306"/>
        <v/>
      </c>
      <c r="AX581" s="699" t="str">
        <f t="shared" si="307"/>
        <v/>
      </c>
      <c r="AY581" s="698" t="str">
        <f t="shared" si="308"/>
        <v/>
      </c>
      <c r="AZ581" s="698" t="str">
        <f t="shared" si="295"/>
        <v/>
      </c>
      <c r="BA581" s="971"/>
      <c r="BB581" s="699" t="str">
        <f t="shared" si="296"/>
        <v/>
      </c>
      <c r="BC581" s="699" t="str">
        <f t="shared" si="297"/>
        <v/>
      </c>
      <c r="BD581" s="699" t="str">
        <f t="shared" si="298"/>
        <v/>
      </c>
      <c r="BE581" s="698" t="str">
        <f t="shared" si="299"/>
        <v/>
      </c>
      <c r="BF581" s="698" t="str">
        <f t="shared" si="300"/>
        <v/>
      </c>
      <c r="BG581" s="971"/>
      <c r="BH581" s="971"/>
      <c r="BI581" s="971"/>
      <c r="BJ581" s="971"/>
      <c r="BK581" s="971"/>
      <c r="BL581" s="971"/>
      <c r="BM581" s="971"/>
      <c r="BN581" s="698"/>
      <c r="BO581" s="971"/>
      <c r="BP581" s="971"/>
      <c r="BQ581" s="971"/>
      <c r="BR581" s="971"/>
      <c r="BS581" s="971"/>
      <c r="BT581" s="971"/>
      <c r="BU581" s="971"/>
      <c r="BV581" s="971"/>
      <c r="BW581" s="971"/>
      <c r="BX581" s="971"/>
      <c r="BY581" s="971"/>
      <c r="BZ581" s="971"/>
    </row>
    <row r="582" spans="6:78" s="68" customFormat="1" x14ac:dyDescent="0.2">
      <c r="F582" s="340"/>
      <c r="G582" s="260"/>
      <c r="H582" s="261"/>
      <c r="I582" s="261"/>
      <c r="J582" s="260"/>
      <c r="K582" s="696">
        <f t="shared" si="294"/>
        <v>509</v>
      </c>
      <c r="L582" s="340"/>
      <c r="M582" s="340"/>
      <c r="N582" s="340"/>
      <c r="O582" s="699" t="str">
        <f t="shared" si="278"/>
        <v/>
      </c>
      <c r="P582" s="699" t="str">
        <f t="shared" si="279"/>
        <v/>
      </c>
      <c r="Q582" s="698" t="str">
        <f t="shared" si="304"/>
        <v/>
      </c>
      <c r="R582" s="698" t="str">
        <f t="shared" si="301"/>
        <v/>
      </c>
      <c r="S582" s="699" t="str">
        <f t="shared" si="280"/>
        <v/>
      </c>
      <c r="T582" s="699" t="str">
        <f t="shared" si="281"/>
        <v/>
      </c>
      <c r="U582" s="698" t="str">
        <f t="shared" si="309"/>
        <v/>
      </c>
      <c r="V582" s="698" t="str">
        <f t="shared" si="302"/>
        <v/>
      </c>
      <c r="W582" s="699" t="str">
        <f t="shared" si="282"/>
        <v/>
      </c>
      <c r="X582" s="699" t="str">
        <f t="shared" si="283"/>
        <v/>
      </c>
      <c r="Y582" s="698" t="str">
        <f t="shared" si="310"/>
        <v/>
      </c>
      <c r="Z582" s="698" t="str">
        <f t="shared" si="303"/>
        <v/>
      </c>
      <c r="AB582" s="696" t="str">
        <f t="shared" si="274"/>
        <v/>
      </c>
      <c r="AC582" s="340"/>
      <c r="AD582" s="340"/>
      <c r="AE582" s="340"/>
      <c r="AF582" s="699" t="str">
        <f t="shared" si="284"/>
        <v/>
      </c>
      <c r="AG582" s="699" t="str">
        <f t="shared" ref="AG582:AG645" si="311">IFERROR(AI581*$AC$73/12*365/360,"")</f>
        <v/>
      </c>
      <c r="AH582" s="699" t="str">
        <f t="shared" si="285"/>
        <v/>
      </c>
      <c r="AI582" s="698" t="str">
        <f t="shared" si="275"/>
        <v/>
      </c>
      <c r="AJ582" s="698" t="str">
        <f t="shared" si="286"/>
        <v/>
      </c>
      <c r="AK582" s="699" t="str">
        <f t="shared" si="287"/>
        <v/>
      </c>
      <c r="AL582" s="699" t="str">
        <f t="shared" si="288"/>
        <v/>
      </c>
      <c r="AM582" s="699" t="str">
        <f t="shared" si="289"/>
        <v/>
      </c>
      <c r="AN582" s="698" t="str">
        <f t="shared" si="276"/>
        <v/>
      </c>
      <c r="AO582" s="698" t="str">
        <f t="shared" si="290"/>
        <v/>
      </c>
      <c r="AP582" s="699" t="str">
        <f t="shared" si="291"/>
        <v/>
      </c>
      <c r="AQ582" s="699" t="str">
        <f t="shared" si="292"/>
        <v/>
      </c>
      <c r="AR582" s="699" t="str">
        <f t="shared" si="293"/>
        <v/>
      </c>
      <c r="AS582" s="698" t="str">
        <f t="shared" si="277"/>
        <v/>
      </c>
      <c r="AT582" s="698" t="str">
        <f t="shared" si="305"/>
        <v/>
      </c>
      <c r="AU582" s="971"/>
      <c r="AV582" s="696"/>
      <c r="AW582" s="699" t="str">
        <f t="shared" si="306"/>
        <v/>
      </c>
      <c r="AX582" s="699" t="str">
        <f t="shared" si="307"/>
        <v/>
      </c>
      <c r="AY582" s="698" t="str">
        <f t="shared" si="308"/>
        <v/>
      </c>
      <c r="AZ582" s="698" t="str">
        <f t="shared" si="295"/>
        <v/>
      </c>
      <c r="BA582" s="971"/>
      <c r="BB582" s="699" t="str">
        <f t="shared" si="296"/>
        <v/>
      </c>
      <c r="BC582" s="699" t="str">
        <f t="shared" si="297"/>
        <v/>
      </c>
      <c r="BD582" s="699" t="str">
        <f t="shared" si="298"/>
        <v/>
      </c>
      <c r="BE582" s="698" t="str">
        <f t="shared" si="299"/>
        <v/>
      </c>
      <c r="BF582" s="698" t="str">
        <f t="shared" si="300"/>
        <v/>
      </c>
      <c r="BG582" s="971"/>
      <c r="BH582" s="971"/>
      <c r="BI582" s="971"/>
      <c r="BJ582" s="971"/>
      <c r="BK582" s="971"/>
      <c r="BL582" s="971"/>
      <c r="BM582" s="971"/>
      <c r="BN582" s="698"/>
      <c r="BO582" s="971"/>
      <c r="BP582" s="971"/>
      <c r="BQ582" s="971"/>
      <c r="BR582" s="971"/>
      <c r="BS582" s="971"/>
      <c r="BT582" s="971"/>
      <c r="BU582" s="971"/>
      <c r="BV582" s="971"/>
      <c r="BW582" s="971"/>
      <c r="BX582" s="971"/>
      <c r="BY582" s="971"/>
      <c r="BZ582" s="971"/>
    </row>
    <row r="583" spans="6:78" s="68" customFormat="1" x14ac:dyDescent="0.2">
      <c r="F583" s="340"/>
      <c r="G583" s="260"/>
      <c r="H583" s="261"/>
      <c r="I583" s="261"/>
      <c r="J583" s="260"/>
      <c r="K583" s="696">
        <f t="shared" si="294"/>
        <v>510</v>
      </c>
      <c r="L583" s="340"/>
      <c r="M583" s="340"/>
      <c r="N583" s="340"/>
      <c r="O583" s="699" t="str">
        <f t="shared" si="278"/>
        <v/>
      </c>
      <c r="P583" s="699" t="str">
        <f t="shared" si="279"/>
        <v/>
      </c>
      <c r="Q583" s="698" t="str">
        <f t="shared" si="304"/>
        <v/>
      </c>
      <c r="R583" s="698" t="str">
        <f t="shared" si="301"/>
        <v/>
      </c>
      <c r="S583" s="699" t="str">
        <f t="shared" si="280"/>
        <v/>
      </c>
      <c r="T583" s="699" t="str">
        <f t="shared" si="281"/>
        <v/>
      </c>
      <c r="U583" s="698" t="str">
        <f t="shared" si="309"/>
        <v/>
      </c>
      <c r="V583" s="698" t="str">
        <f t="shared" si="302"/>
        <v/>
      </c>
      <c r="W583" s="699" t="str">
        <f t="shared" si="282"/>
        <v/>
      </c>
      <c r="X583" s="699" t="str">
        <f t="shared" si="283"/>
        <v/>
      </c>
      <c r="Y583" s="698" t="str">
        <f t="shared" si="310"/>
        <v/>
      </c>
      <c r="Z583" s="698" t="str">
        <f t="shared" si="303"/>
        <v/>
      </c>
      <c r="AB583" s="696" t="str">
        <f t="shared" si="274"/>
        <v/>
      </c>
      <c r="AC583" s="340"/>
      <c r="AD583" s="340"/>
      <c r="AE583" s="340"/>
      <c r="AF583" s="699" t="str">
        <f t="shared" si="284"/>
        <v/>
      </c>
      <c r="AG583" s="699" t="str">
        <f t="shared" si="311"/>
        <v/>
      </c>
      <c r="AH583" s="699" t="str">
        <f t="shared" si="285"/>
        <v/>
      </c>
      <c r="AI583" s="698" t="str">
        <f t="shared" si="275"/>
        <v/>
      </c>
      <c r="AJ583" s="698" t="str">
        <f t="shared" si="286"/>
        <v/>
      </c>
      <c r="AK583" s="699" t="str">
        <f t="shared" si="287"/>
        <v/>
      </c>
      <c r="AL583" s="699" t="str">
        <f t="shared" si="288"/>
        <v/>
      </c>
      <c r="AM583" s="699" t="str">
        <f t="shared" si="289"/>
        <v/>
      </c>
      <c r="AN583" s="698" t="str">
        <f t="shared" si="276"/>
        <v/>
      </c>
      <c r="AO583" s="698" t="str">
        <f t="shared" si="290"/>
        <v/>
      </c>
      <c r="AP583" s="699" t="str">
        <f t="shared" si="291"/>
        <v/>
      </c>
      <c r="AQ583" s="699" t="str">
        <f t="shared" si="292"/>
        <v/>
      </c>
      <c r="AR583" s="699" t="str">
        <f t="shared" si="293"/>
        <v/>
      </c>
      <c r="AS583" s="698" t="str">
        <f t="shared" si="277"/>
        <v/>
      </c>
      <c r="AT583" s="698" t="str">
        <f t="shared" si="305"/>
        <v/>
      </c>
      <c r="AU583" s="971"/>
      <c r="AV583" s="696"/>
      <c r="AW583" s="699" t="str">
        <f t="shared" si="306"/>
        <v/>
      </c>
      <c r="AX583" s="699" t="str">
        <f t="shared" si="307"/>
        <v/>
      </c>
      <c r="AY583" s="698" t="str">
        <f t="shared" si="308"/>
        <v/>
      </c>
      <c r="AZ583" s="698" t="str">
        <f t="shared" si="295"/>
        <v/>
      </c>
      <c r="BA583" s="971"/>
      <c r="BB583" s="699" t="str">
        <f t="shared" si="296"/>
        <v/>
      </c>
      <c r="BC583" s="699" t="str">
        <f t="shared" si="297"/>
        <v/>
      </c>
      <c r="BD583" s="699" t="str">
        <f t="shared" si="298"/>
        <v/>
      </c>
      <c r="BE583" s="698" t="str">
        <f t="shared" si="299"/>
        <v/>
      </c>
      <c r="BF583" s="698" t="str">
        <f t="shared" si="300"/>
        <v/>
      </c>
      <c r="BG583" s="971"/>
      <c r="BH583" s="971"/>
      <c r="BI583" s="971"/>
      <c r="BJ583" s="971"/>
      <c r="BK583" s="971"/>
      <c r="BL583" s="971"/>
      <c r="BM583" s="971"/>
      <c r="BN583" s="698"/>
      <c r="BO583" s="971"/>
      <c r="BP583" s="971"/>
      <c r="BQ583" s="971"/>
      <c r="BR583" s="971"/>
      <c r="BS583" s="971"/>
      <c r="BT583" s="971"/>
      <c r="BU583" s="971"/>
      <c r="BV583" s="971"/>
      <c r="BW583" s="971"/>
      <c r="BX583" s="971"/>
      <c r="BY583" s="971"/>
      <c r="BZ583" s="971"/>
    </row>
    <row r="584" spans="6:78" s="68" customFormat="1" x14ac:dyDescent="0.2">
      <c r="F584" s="340"/>
      <c r="G584" s="260"/>
      <c r="H584" s="261"/>
      <c r="I584" s="261"/>
      <c r="J584" s="260"/>
      <c r="K584" s="696">
        <f t="shared" si="294"/>
        <v>511</v>
      </c>
      <c r="L584" s="340"/>
      <c r="M584" s="340"/>
      <c r="N584" s="340"/>
      <c r="O584" s="699" t="str">
        <f t="shared" si="278"/>
        <v/>
      </c>
      <c r="P584" s="699" t="str">
        <f t="shared" si="279"/>
        <v/>
      </c>
      <c r="Q584" s="698" t="str">
        <f t="shared" si="304"/>
        <v/>
      </c>
      <c r="R584" s="698" t="str">
        <f t="shared" si="301"/>
        <v/>
      </c>
      <c r="S584" s="699" t="str">
        <f t="shared" si="280"/>
        <v/>
      </c>
      <c r="T584" s="699" t="str">
        <f t="shared" si="281"/>
        <v/>
      </c>
      <c r="U584" s="698" t="str">
        <f t="shared" si="309"/>
        <v/>
      </c>
      <c r="V584" s="698" t="str">
        <f t="shared" si="302"/>
        <v/>
      </c>
      <c r="W584" s="699" t="str">
        <f t="shared" si="282"/>
        <v/>
      </c>
      <c r="X584" s="699" t="str">
        <f t="shared" si="283"/>
        <v/>
      </c>
      <c r="Y584" s="698" t="str">
        <f t="shared" si="310"/>
        <v/>
      </c>
      <c r="Z584" s="698" t="str">
        <f t="shared" si="303"/>
        <v/>
      </c>
      <c r="AB584" s="696" t="str">
        <f t="shared" si="274"/>
        <v/>
      </c>
      <c r="AC584" s="340"/>
      <c r="AD584" s="340"/>
      <c r="AE584" s="340"/>
      <c r="AF584" s="699" t="str">
        <f t="shared" si="284"/>
        <v/>
      </c>
      <c r="AG584" s="699" t="str">
        <f t="shared" si="311"/>
        <v/>
      </c>
      <c r="AH584" s="699" t="str">
        <f t="shared" si="285"/>
        <v/>
      </c>
      <c r="AI584" s="698" t="str">
        <f t="shared" si="275"/>
        <v/>
      </c>
      <c r="AJ584" s="698" t="str">
        <f t="shared" si="286"/>
        <v/>
      </c>
      <c r="AK584" s="699" t="str">
        <f t="shared" si="287"/>
        <v/>
      </c>
      <c r="AL584" s="699" t="str">
        <f t="shared" si="288"/>
        <v/>
      </c>
      <c r="AM584" s="699" t="str">
        <f t="shared" si="289"/>
        <v/>
      </c>
      <c r="AN584" s="698" t="str">
        <f t="shared" si="276"/>
        <v/>
      </c>
      <c r="AO584" s="698" t="str">
        <f t="shared" si="290"/>
        <v/>
      </c>
      <c r="AP584" s="699" t="str">
        <f t="shared" si="291"/>
        <v/>
      </c>
      <c r="AQ584" s="699" t="str">
        <f t="shared" si="292"/>
        <v/>
      </c>
      <c r="AR584" s="699" t="str">
        <f t="shared" si="293"/>
        <v/>
      </c>
      <c r="AS584" s="698" t="str">
        <f t="shared" si="277"/>
        <v/>
      </c>
      <c r="AT584" s="698" t="str">
        <f t="shared" si="305"/>
        <v/>
      </c>
      <c r="AU584" s="971"/>
      <c r="AV584" s="696"/>
      <c r="AW584" s="699" t="str">
        <f t="shared" si="306"/>
        <v/>
      </c>
      <c r="AX584" s="699" t="str">
        <f t="shared" si="307"/>
        <v/>
      </c>
      <c r="AY584" s="698" t="str">
        <f t="shared" si="308"/>
        <v/>
      </c>
      <c r="AZ584" s="698" t="str">
        <f t="shared" si="295"/>
        <v/>
      </c>
      <c r="BA584" s="971"/>
      <c r="BB584" s="699" t="str">
        <f t="shared" si="296"/>
        <v/>
      </c>
      <c r="BC584" s="699" t="str">
        <f t="shared" si="297"/>
        <v/>
      </c>
      <c r="BD584" s="699" t="str">
        <f t="shared" si="298"/>
        <v/>
      </c>
      <c r="BE584" s="698" t="str">
        <f t="shared" si="299"/>
        <v/>
      </c>
      <c r="BF584" s="698" t="str">
        <f t="shared" si="300"/>
        <v/>
      </c>
      <c r="BG584" s="971"/>
      <c r="BH584" s="971"/>
      <c r="BI584" s="971"/>
      <c r="BJ584" s="971"/>
      <c r="BK584" s="971"/>
      <c r="BL584" s="971"/>
      <c r="BM584" s="971"/>
      <c r="BN584" s="698"/>
      <c r="BO584" s="971"/>
      <c r="BP584" s="971"/>
      <c r="BQ584" s="971"/>
      <c r="BR584" s="971"/>
      <c r="BS584" s="971"/>
      <c r="BT584" s="971"/>
      <c r="BU584" s="971"/>
      <c r="BV584" s="971"/>
      <c r="BW584" s="971"/>
      <c r="BX584" s="971"/>
      <c r="BY584" s="971"/>
      <c r="BZ584" s="971"/>
    </row>
    <row r="585" spans="6:78" s="68" customFormat="1" x14ac:dyDescent="0.2">
      <c r="F585" s="340"/>
      <c r="G585" s="260"/>
      <c r="H585" s="261"/>
      <c r="I585" s="261"/>
      <c r="J585" s="260"/>
      <c r="K585" s="696">
        <f t="shared" si="294"/>
        <v>512</v>
      </c>
      <c r="L585" s="340"/>
      <c r="M585" s="340"/>
      <c r="N585" s="340"/>
      <c r="O585" s="699" t="str">
        <f t="shared" si="278"/>
        <v/>
      </c>
      <c r="P585" s="699" t="str">
        <f t="shared" si="279"/>
        <v/>
      </c>
      <c r="Q585" s="698" t="str">
        <f t="shared" si="304"/>
        <v/>
      </c>
      <c r="R585" s="698" t="str">
        <f t="shared" si="301"/>
        <v/>
      </c>
      <c r="S585" s="699" t="str">
        <f t="shared" si="280"/>
        <v/>
      </c>
      <c r="T585" s="699" t="str">
        <f t="shared" si="281"/>
        <v/>
      </c>
      <c r="U585" s="698" t="str">
        <f t="shared" si="309"/>
        <v/>
      </c>
      <c r="V585" s="698" t="str">
        <f t="shared" si="302"/>
        <v/>
      </c>
      <c r="W585" s="699" t="str">
        <f t="shared" si="282"/>
        <v/>
      </c>
      <c r="X585" s="699" t="str">
        <f t="shared" si="283"/>
        <v/>
      </c>
      <c r="Y585" s="698" t="str">
        <f t="shared" si="310"/>
        <v/>
      </c>
      <c r="Z585" s="698" t="str">
        <f t="shared" si="303"/>
        <v/>
      </c>
      <c r="AB585" s="696" t="str">
        <f t="shared" ref="AB585:AB648" si="312">IF($K585&lt;=$B$13+$C$78,$K585,"")</f>
        <v/>
      </c>
      <c r="AC585" s="340"/>
      <c r="AD585" s="340"/>
      <c r="AE585" s="340"/>
      <c r="AF585" s="699" t="str">
        <f t="shared" si="284"/>
        <v/>
      </c>
      <c r="AG585" s="699" t="str">
        <f t="shared" si="311"/>
        <v/>
      </c>
      <c r="AH585" s="699" t="str">
        <f t="shared" si="285"/>
        <v/>
      </c>
      <c r="AI585" s="698" t="str">
        <f t="shared" ref="AI585:AI648" si="313">IFERROR(IF(ISNUMBER(AI584),AI584,)+IF($K585=$C$78,$G$62*$C$81,)+IF($K585=$C$79,$G$62*(1-$C$81),)-AF585,"")</f>
        <v/>
      </c>
      <c r="AJ585" s="698" t="str">
        <f t="shared" si="286"/>
        <v/>
      </c>
      <c r="AK585" s="699" t="str">
        <f t="shared" si="287"/>
        <v/>
      </c>
      <c r="AL585" s="699" t="str">
        <f t="shared" si="288"/>
        <v/>
      </c>
      <c r="AM585" s="699" t="str">
        <f t="shared" si="289"/>
        <v/>
      </c>
      <c r="AN585" s="698" t="str">
        <f t="shared" ref="AN585:AN648" si="314">IFERROR(IF(ISNUMBER(AN584),AN584,)+IF($K585=$C$78,$G$62*$C$81,)+IF($K585=$C$79,$G$62*(1-$C$81),)-AK585,"")</f>
        <v/>
      </c>
      <c r="AO585" s="698" t="str">
        <f t="shared" si="290"/>
        <v/>
      </c>
      <c r="AP585" s="699" t="str">
        <f t="shared" si="291"/>
        <v/>
      </c>
      <c r="AQ585" s="699" t="str">
        <f t="shared" si="292"/>
        <v/>
      </c>
      <c r="AR585" s="699" t="str">
        <f t="shared" si="293"/>
        <v/>
      </c>
      <c r="AS585" s="698" t="str">
        <f t="shared" ref="AS585:AS648" si="315">IFERROR(IF(ISNUMBER(AS584),AS584,)+IF($K585=$C$78,$G$62*$C$81,)+IF($K585=$C$79,$G$62*(1-$C$81),)-AP585,"")</f>
        <v/>
      </c>
      <c r="AT585" s="698" t="str">
        <f t="shared" si="305"/>
        <v/>
      </c>
      <c r="AU585" s="971"/>
      <c r="AV585" s="696"/>
      <c r="AW585" s="699" t="str">
        <f t="shared" si="306"/>
        <v/>
      </c>
      <c r="AX585" s="699" t="str">
        <f t="shared" si="307"/>
        <v/>
      </c>
      <c r="AY585" s="698" t="str">
        <f t="shared" si="308"/>
        <v/>
      </c>
      <c r="AZ585" s="698" t="str">
        <f t="shared" si="295"/>
        <v/>
      </c>
      <c r="BA585" s="971"/>
      <c r="BB585" s="699" t="str">
        <f t="shared" si="296"/>
        <v/>
      </c>
      <c r="BC585" s="699" t="str">
        <f t="shared" si="297"/>
        <v/>
      </c>
      <c r="BD585" s="699" t="str">
        <f t="shared" si="298"/>
        <v/>
      </c>
      <c r="BE585" s="698" t="str">
        <f t="shared" si="299"/>
        <v/>
      </c>
      <c r="BF585" s="698" t="str">
        <f t="shared" si="300"/>
        <v/>
      </c>
      <c r="BG585" s="971"/>
      <c r="BH585" s="971"/>
      <c r="BI585" s="971"/>
      <c r="BJ585" s="971"/>
      <c r="BK585" s="971"/>
      <c r="BL585" s="971"/>
      <c r="BM585" s="971"/>
      <c r="BN585" s="698"/>
      <c r="BO585" s="971"/>
      <c r="BP585" s="971"/>
      <c r="BQ585" s="971"/>
      <c r="BR585" s="971"/>
      <c r="BS585" s="971"/>
      <c r="BT585" s="971"/>
      <c r="BU585" s="971"/>
      <c r="BV585" s="971"/>
      <c r="BW585" s="971"/>
      <c r="BX585" s="971"/>
      <c r="BY585" s="971"/>
      <c r="BZ585" s="971"/>
    </row>
    <row r="586" spans="6:78" s="68" customFormat="1" x14ac:dyDescent="0.2">
      <c r="F586" s="340"/>
      <c r="G586" s="260"/>
      <c r="H586" s="261"/>
      <c r="I586" s="261"/>
      <c r="J586" s="260"/>
      <c r="K586" s="696">
        <f t="shared" si="294"/>
        <v>513</v>
      </c>
      <c r="L586" s="340"/>
      <c r="M586" s="340"/>
      <c r="N586" s="340"/>
      <c r="O586" s="699" t="str">
        <f t="shared" ref="O586:O649" si="316">IFERROR(IF(Q585&gt;1,PPMT($L$73*365/360/12,$K586,$B$13,-$Q$73),""),"")</f>
        <v/>
      </c>
      <c r="P586" s="699" t="str">
        <f t="shared" ref="P586:P649" si="317">IFERROR(IF(Q585&gt;1,IPMT($L$73*365/360/12,$K586,$B$13,-$Q$73),""),"")</f>
        <v/>
      </c>
      <c r="Q586" s="698" t="str">
        <f t="shared" si="304"/>
        <v/>
      </c>
      <c r="R586" s="698" t="str">
        <f t="shared" si="301"/>
        <v/>
      </c>
      <c r="S586" s="699" t="str">
        <f t="shared" ref="S586:S649" si="318">IFERROR(IF(U585&gt;1,PPMT($M$73*365/360/12,$K586,$B$13,-$Q$73),""),"")</f>
        <v/>
      </c>
      <c r="T586" s="699" t="str">
        <f t="shared" ref="T586:T649" si="319">IFERROR(IF(U585&gt;1,IPMT($M$73*365/360/12,$K586,$B$13,-$Q$73),""),"")</f>
        <v/>
      </c>
      <c r="U586" s="698" t="str">
        <f t="shared" si="309"/>
        <v/>
      </c>
      <c r="V586" s="698" t="str">
        <f t="shared" si="302"/>
        <v/>
      </c>
      <c r="W586" s="699" t="str">
        <f t="shared" ref="W586:W649" si="320">IFERROR(IF(Y585&gt;1,PPMT($N$73*365/360/12,$K586,$B$13,-$Q$73),""),"")</f>
        <v/>
      </c>
      <c r="X586" s="699" t="str">
        <f t="shared" ref="X586:X649" si="321">IFERROR(IF(Y585&gt;1,IPMT($N$73*365/360/12,$K586,$B$13,-$Q$73),""),"")</f>
        <v/>
      </c>
      <c r="Y586" s="698" t="str">
        <f t="shared" si="310"/>
        <v/>
      </c>
      <c r="Z586" s="698" t="str">
        <f t="shared" si="303"/>
        <v/>
      </c>
      <c r="AB586" s="696" t="str">
        <f t="shared" si="312"/>
        <v/>
      </c>
      <c r="AC586" s="340"/>
      <c r="AD586" s="340"/>
      <c r="AE586" s="340"/>
      <c r="AF586" s="699" t="str">
        <f t="shared" ref="AF586:AF649" si="322">IFERROR(IF($AB586&lt;=24,,IF(AI585&gt;1,PPMT($AC$73*365/360/12,$K586-$C$79-24,$B$13-24,-$Q$73),"")),"")</f>
        <v/>
      </c>
      <c r="AG586" s="699" t="str">
        <f t="shared" si="311"/>
        <v/>
      </c>
      <c r="AH586" s="699" t="str">
        <f t="shared" ref="AH586:AH649" si="323">IF(ISNUMBER($AB586),IF($AB586&lt;=$C$78,$B$9*$F$13,IF($AB586&lt;=$C$79,$B$9*(1-$C$81)*$F$13,))*365/360/12,"")</f>
        <v/>
      </c>
      <c r="AI586" s="698" t="str">
        <f t="shared" si="313"/>
        <v/>
      </c>
      <c r="AJ586" s="698" t="str">
        <f t="shared" ref="AJ586:AJ649" si="324">IFERROR((AF586+AG586+AH586)*(1+$B$60)+$G$40+IF(MOD($K586-1,3)=0,$G$42,)+IF($B$36="havi",$B$34,)+IF($B$36="negyedéves",IF(MOD($K586-1,3)=0,$B$34,),)+IF($B$36="féléves",IF(MOD($K586-1,6)=0,$B$34,),)+IF($B$36="éves",IF(MOD($K586-1,12)=0,$B$34,),)+IF($B$68="havi",$B$66,)+IF($B$68="negyedéves",IF(MOD($K586-1,3)=0,$B$66,),)+IF($B$68="féléves",IF(MOD($K586-1,6)=0,$B$66,),)+IF($B$68="éves",IF(MOD($K586-1,12)=0,$B$66,),)+IF($K586=$C$78,$G$62*$C$81+$G$46/2,)+IF($K586=$C$79,$G$62*(1-$C$81)+$G$46/2,),"")</f>
        <v/>
      </c>
      <c r="AK586" s="699" t="str">
        <f t="shared" ref="AK586:AK649" si="325">IFERROR(IF($AB586&lt;=24,,IF(AN585&gt;1,PPMT($AD$73*365/360/12,$K586-$C$79-24,$B$13-24,-$Q$73),"")),"")</f>
        <v/>
      </c>
      <c r="AL586" s="699" t="str">
        <f t="shared" ref="AL586:AL649" si="326">IFERROR(AN585*$AD$73/12*365/360,"")</f>
        <v/>
      </c>
      <c r="AM586" s="699" t="str">
        <f t="shared" ref="AM586:AM649" si="327">IF(ISNUMBER($AB586),IF($AB586&lt;=$C$78,$B$9*$G$13,IF($AB586&lt;=$C$79,$B$9*(1-$C$81)*$G$13,))*365/360/12,"")</f>
        <v/>
      </c>
      <c r="AN586" s="698" t="str">
        <f t="shared" si="314"/>
        <v/>
      </c>
      <c r="AO586" s="698" t="str">
        <f t="shared" ref="AO586:AO649" si="328">IFERROR((AK586+AL586+AM586)*(1+$B$60)+$G$40+IF(MOD($K586-1,60)=0,$G$42,)+IF($B$36="havi",$B$34,)+IF($B$36="negyedéves",IF(MOD($K586-1,3)=0,$B$34,),)+IF($B$36="féléves",IF(MOD($K586-1,6)=0,$B$34,),)+IF($B$36="éves",IF(MOD($K586-1,12)=0,$B$34,),)+IF($B$68="havi",$B$66,)+IF($B$68="negyedéves",IF(MOD($K586-1,3)=0,$B$66,),)+IF($B$68="féléves",IF(MOD($K586-1,6)=0,$B$66,),)+IF($B$68="éves",IF(MOD($K586-1,12)=0,$B$66,),)-IF($K586=$C$78,$G$62*$C$81+$G$46/2,)-IF($K586=$C$79,$G$62*(1-$C$81)+$G$46/2,),"")</f>
        <v/>
      </c>
      <c r="AP586" s="699" t="str">
        <f t="shared" ref="AP586:AP649" si="329">IFERROR(IF($AB586&lt;=24,,IF(AS585&gt;1,PPMT($AE$73*365/360/12,$K586-$C$79-24,$B$13-24,-$Q$73),"")),"")</f>
        <v/>
      </c>
      <c r="AQ586" s="699" t="str">
        <f t="shared" ref="AQ586:AQ649" si="330">IFERROR(AS585*$AE$73/12*365/360,"")</f>
        <v/>
      </c>
      <c r="AR586" s="699" t="str">
        <f t="shared" ref="AR586:AR649" si="331">IF(ISNUMBER($AB586),IF($AB586&lt;=$C$78,$B$9*$H$13,IF($AB586&lt;=$C$79,$B$9*(1-$C$81)*$H$13,))*365/360/12,"")</f>
        <v/>
      </c>
      <c r="AS586" s="698" t="str">
        <f t="shared" si="315"/>
        <v/>
      </c>
      <c r="AT586" s="698" t="str">
        <f t="shared" si="305"/>
        <v/>
      </c>
      <c r="AU586" s="971"/>
      <c r="AV586" s="696"/>
      <c r="AW586" s="699" t="str">
        <f t="shared" si="306"/>
        <v/>
      </c>
      <c r="AX586" s="699" t="str">
        <f t="shared" si="307"/>
        <v/>
      </c>
      <c r="AY586" s="698" t="str">
        <f t="shared" si="308"/>
        <v/>
      </c>
      <c r="AZ586" s="698" t="str">
        <f t="shared" si="295"/>
        <v/>
      </c>
      <c r="BA586" s="971"/>
      <c r="BB586" s="699" t="str">
        <f t="shared" si="296"/>
        <v/>
      </c>
      <c r="BC586" s="699" t="str">
        <f t="shared" si="297"/>
        <v/>
      </c>
      <c r="BD586" s="699" t="str">
        <f t="shared" si="298"/>
        <v/>
      </c>
      <c r="BE586" s="698" t="str">
        <f t="shared" si="299"/>
        <v/>
      </c>
      <c r="BF586" s="698" t="str">
        <f t="shared" si="300"/>
        <v/>
      </c>
      <c r="BG586" s="971"/>
      <c r="BH586" s="971"/>
      <c r="BI586" s="971"/>
      <c r="BJ586" s="971"/>
      <c r="BK586" s="971"/>
      <c r="BL586" s="971"/>
      <c r="BM586" s="971"/>
      <c r="BN586" s="698"/>
      <c r="BO586" s="971"/>
      <c r="BP586" s="971"/>
      <c r="BQ586" s="971"/>
      <c r="BR586" s="971"/>
      <c r="BS586" s="971"/>
      <c r="BT586" s="971"/>
      <c r="BU586" s="971"/>
      <c r="BV586" s="971"/>
      <c r="BW586" s="971"/>
      <c r="BX586" s="971"/>
      <c r="BY586" s="971"/>
      <c r="BZ586" s="971"/>
    </row>
    <row r="587" spans="6:78" s="68" customFormat="1" x14ac:dyDescent="0.2">
      <c r="F587" s="340"/>
      <c r="G587" s="260"/>
      <c r="H587" s="261"/>
      <c r="I587" s="261"/>
      <c r="J587" s="260"/>
      <c r="K587" s="696">
        <f t="shared" ref="K587:K650" si="332">K586+1</f>
        <v>514</v>
      </c>
      <c r="L587" s="340"/>
      <c r="M587" s="340"/>
      <c r="N587" s="340"/>
      <c r="O587" s="699" t="str">
        <f t="shared" si="316"/>
        <v/>
      </c>
      <c r="P587" s="699" t="str">
        <f t="shared" si="317"/>
        <v/>
      </c>
      <c r="Q587" s="698" t="str">
        <f t="shared" si="304"/>
        <v/>
      </c>
      <c r="R587" s="698" t="str">
        <f t="shared" si="301"/>
        <v/>
      </c>
      <c r="S587" s="699" t="str">
        <f t="shared" si="318"/>
        <v/>
      </c>
      <c r="T587" s="699" t="str">
        <f t="shared" si="319"/>
        <v/>
      </c>
      <c r="U587" s="698" t="str">
        <f t="shared" si="309"/>
        <v/>
      </c>
      <c r="V587" s="698" t="str">
        <f t="shared" si="302"/>
        <v/>
      </c>
      <c r="W587" s="699" t="str">
        <f t="shared" si="320"/>
        <v/>
      </c>
      <c r="X587" s="699" t="str">
        <f t="shared" si="321"/>
        <v/>
      </c>
      <c r="Y587" s="698" t="str">
        <f t="shared" si="310"/>
        <v/>
      </c>
      <c r="Z587" s="698" t="str">
        <f t="shared" si="303"/>
        <v/>
      </c>
      <c r="AB587" s="696" t="str">
        <f t="shared" si="312"/>
        <v/>
      </c>
      <c r="AC587" s="340"/>
      <c r="AD587" s="340"/>
      <c r="AE587" s="340"/>
      <c r="AF587" s="699" t="str">
        <f t="shared" si="322"/>
        <v/>
      </c>
      <c r="AG587" s="699" t="str">
        <f t="shared" si="311"/>
        <v/>
      </c>
      <c r="AH587" s="699" t="str">
        <f t="shared" si="323"/>
        <v/>
      </c>
      <c r="AI587" s="698" t="str">
        <f t="shared" si="313"/>
        <v/>
      </c>
      <c r="AJ587" s="698" t="str">
        <f t="shared" si="324"/>
        <v/>
      </c>
      <c r="AK587" s="699" t="str">
        <f t="shared" si="325"/>
        <v/>
      </c>
      <c r="AL587" s="699" t="str">
        <f t="shared" si="326"/>
        <v/>
      </c>
      <c r="AM587" s="699" t="str">
        <f t="shared" si="327"/>
        <v/>
      </c>
      <c r="AN587" s="698" t="str">
        <f t="shared" si="314"/>
        <v/>
      </c>
      <c r="AO587" s="698" t="str">
        <f t="shared" si="328"/>
        <v/>
      </c>
      <c r="AP587" s="699" t="str">
        <f t="shared" si="329"/>
        <v/>
      </c>
      <c r="AQ587" s="699" t="str">
        <f t="shared" si="330"/>
        <v/>
      </c>
      <c r="AR587" s="699" t="str">
        <f t="shared" si="331"/>
        <v/>
      </c>
      <c r="AS587" s="698" t="str">
        <f t="shared" si="315"/>
        <v/>
      </c>
      <c r="AT587" s="698" t="str">
        <f t="shared" si="305"/>
        <v/>
      </c>
      <c r="AU587" s="971"/>
      <c r="AV587" s="696"/>
      <c r="AW587" s="699" t="str">
        <f t="shared" si="306"/>
        <v/>
      </c>
      <c r="AX587" s="699" t="str">
        <f t="shared" si="307"/>
        <v/>
      </c>
      <c r="AY587" s="698" t="str">
        <f t="shared" si="308"/>
        <v/>
      </c>
      <c r="AZ587" s="698" t="str">
        <f t="shared" ref="AZ587:AZ650" si="333">IFERROR((AW587+AX587)*(1+$B$60)+$G$40+IF(MOD($K587-1,3)=0,$G$42,)+IF($B$36="havi",$B$34,)+IF($B$36="negyedéves",IF(MOD($K587-1,3)=0,$B$34,),)+IF($B$36="féléves",IF(MOD($K587-1,6)=0,$B$34,),)+IF($B$36="éves",IF(MOD($K587-1,12)=0,$B$34,),)+IF($B$68="havi",$B$66,)+IF($B$68="negyedéves",IF(MOD($K587-1,3)=0,$B$66,),)+IF($B$68="féléves",IF(MOD($K587-1,6)=0,$B$66,),)+IF($B$68="éves",IF(MOD($K587-1,12)=0,$B$66,),),"")</f>
        <v/>
      </c>
      <c r="BA587" s="971"/>
      <c r="BB587" s="699" t="str">
        <f t="shared" ref="BB587:BB650" si="334">IFERROR(IF($AB587&lt;=24,,IF(BE586&gt;1,PPMT($BB$71*365/360/12,$K587-$C$79-24,$B$13-24,-$BE$73),"")),"")</f>
        <v/>
      </c>
      <c r="BC587" s="699" t="str">
        <f t="shared" ref="BC587:BC650" si="335">IFERROR(BE586*$BB$71/12*365/360,"")</f>
        <v/>
      </c>
      <c r="BD587" s="699" t="str">
        <f t="shared" ref="BD587:BD650" si="336">IF(ISNUMBER($AB587),IF($AB587&lt;=$C$78,$B$9*$F$13,IF($AB587&lt;=$C$79,$B$9*(1-$C$81)*$F$13,))*365/360/12,"")</f>
        <v/>
      </c>
      <c r="BE587" s="698" t="str">
        <f t="shared" ref="BE587:BE650" si="337">IFERROR(IF(ISNUMBER(BE586),BE586,)+IF($K587=$C$78,$G$62*$C$81,)+IF($K587=$C$79,$G$62*(1-$C$81),)-BB587,"")</f>
        <v/>
      </c>
      <c r="BF587" s="698" t="str">
        <f t="shared" ref="BF587:BF650" si="338">IFERROR((BB587+BC587+BD587)*(1+$B$60)+$G$40+IF(MOD($K587-1,3)=0,$G$42,)+IF($B$36="havi",$B$34,)+IF($B$36="negyedéves",IF(MOD($K587-1,3)=0,$B$34,),)+IF($B$36="féléves",IF(MOD($K587-1,6)=0,$B$34,),)+IF($B$36="éves",IF(MOD($K587-1,12)=0,$B$34,),)+IF($B$68="havi",$B$66,)+IF($B$68="negyedéves",IF(MOD($K587-1,3)=0,$B$66,),)+IF($B$68="féléves",IF(MOD($K587-1,6)=0,$B$66,),)+IF($B$68="éves",IF(MOD($K587-1,12)=0,$B$66,),)+IF($K587=$C$78,$G$62*$C$81+$G$46/2,)+IF($K587=$C$79,$G$62*(1-$C$81)+$G$46/2,),"")</f>
        <v/>
      </c>
      <c r="BG587" s="971"/>
      <c r="BH587" s="971"/>
      <c r="BI587" s="971"/>
      <c r="BJ587" s="971"/>
      <c r="BK587" s="971"/>
      <c r="BL587" s="971"/>
      <c r="BM587" s="971"/>
      <c r="BN587" s="698"/>
      <c r="BO587" s="971"/>
      <c r="BP587" s="971"/>
      <c r="BQ587" s="971"/>
      <c r="BR587" s="971"/>
      <c r="BS587" s="971"/>
      <c r="BT587" s="971"/>
      <c r="BU587" s="971"/>
      <c r="BV587" s="971"/>
      <c r="BW587" s="971"/>
      <c r="BX587" s="971"/>
      <c r="BY587" s="971"/>
      <c r="BZ587" s="971"/>
    </row>
    <row r="588" spans="6:78" s="68" customFormat="1" x14ac:dyDescent="0.2">
      <c r="F588" s="340"/>
      <c r="G588" s="260"/>
      <c r="H588" s="261"/>
      <c r="I588" s="261"/>
      <c r="J588" s="260"/>
      <c r="K588" s="696">
        <f t="shared" si="332"/>
        <v>515</v>
      </c>
      <c r="L588" s="340"/>
      <c r="M588" s="340"/>
      <c r="N588" s="340"/>
      <c r="O588" s="699" t="str">
        <f t="shared" si="316"/>
        <v/>
      </c>
      <c r="P588" s="699" t="str">
        <f t="shared" si="317"/>
        <v/>
      </c>
      <c r="Q588" s="698" t="str">
        <f t="shared" si="304"/>
        <v/>
      </c>
      <c r="R588" s="698" t="str">
        <f t="shared" ref="R588:R651" si="339">IFERROR((O588+P588)*(1+$B$60)+$G$40+IF(MOD($K588-1,3)=0,$G$42,)+IF($B$36="havi",$B$34,)+IF($B$36="negyedéves",IF(MOD($K588-1,3)=0,$B$34,),)+IF($B$36="féléves",IF(MOD($K588-1,6)=0,$B$34,),)+IF($B$36="éves",IF(MOD($K588-1,12)=0,$B$34,),)+IF($B$68="havi",$B$66,)+IF($B$68="negyedéves",IF(MOD($K588-1,3)=0,$B$66,),)+IF($B$68="féléves",IF(MOD($K588-1,6)=0,$B$66,),)+IF($B$68="éves",IF(MOD($K588-1,12)=0,$B$66,),),"")</f>
        <v/>
      </c>
      <c r="S588" s="699" t="str">
        <f t="shared" si="318"/>
        <v/>
      </c>
      <c r="T588" s="699" t="str">
        <f t="shared" si="319"/>
        <v/>
      </c>
      <c r="U588" s="698" t="str">
        <f t="shared" si="309"/>
        <v/>
      </c>
      <c r="V588" s="698" t="str">
        <f t="shared" ref="V588:V651" si="340">IFERROR((S588+T588)*(1+$B$60)+$G$40+IF(MOD($K588-1,60)=0,$G$42,)+IF($B$36="havi",$B$34,)+IF($B$36="negyedéves",IF(MOD($K588-1,3)=0,$B$34,),)+IF($B$36="féléves",IF(MOD($K588-1,6)=0,$B$34,),)+IF($B$36="éves",IF(MOD($K588-1,12)=0,$B$34,),)+IF($B$68="havi",$B$66,)+IF($B$68="negyedéves",IF(MOD($K588-1,3)=0,$B$66,),)+IF($B$68="féléves",IF(MOD($K588-1,6)=0,$B$66,),)+IF($B$68="éves",IF(MOD($K588-1,12)=0,$B$66,),),"")</f>
        <v/>
      </c>
      <c r="W588" s="699" t="str">
        <f t="shared" si="320"/>
        <v/>
      </c>
      <c r="X588" s="699" t="str">
        <f t="shared" si="321"/>
        <v/>
      </c>
      <c r="Y588" s="698" t="str">
        <f t="shared" si="310"/>
        <v/>
      </c>
      <c r="Z588" s="698" t="str">
        <f t="shared" ref="Z588:Z651" si="341">IFERROR((W588+X588)*(1+$B$60)+$G$40+IF(MOD($K588-1,120)=0,$G$42,)+IF($B$36="havi",$B$34,)+IF($B$36="negyedéves",IF(MOD($K588-1,3)=0,$B$34,),)+IF($B$36="féléves",IF(MOD($K588-1,6)=0,$B$34,),)+IF($B$36="éves",IF(MOD($K588-1,12)=0,$B$34,),)+IF($B$68="havi",$B$66,)+IF($B$68="negyedéves",IF(MOD($K588-1,3)=0,$B$66,),)+IF($B$68="féléves",IF(MOD($K588-1,6)=0,$B$66,),)+IF($B$68="éves",IF(MOD($K588-1,12)=0,$B$66,),),"")</f>
        <v/>
      </c>
      <c r="AB588" s="696" t="str">
        <f t="shared" si="312"/>
        <v/>
      </c>
      <c r="AC588" s="340"/>
      <c r="AD588" s="340"/>
      <c r="AE588" s="340"/>
      <c r="AF588" s="699" t="str">
        <f t="shared" si="322"/>
        <v/>
      </c>
      <c r="AG588" s="699" t="str">
        <f t="shared" si="311"/>
        <v/>
      </c>
      <c r="AH588" s="699" t="str">
        <f t="shared" si="323"/>
        <v/>
      </c>
      <c r="AI588" s="698" t="str">
        <f t="shared" si="313"/>
        <v/>
      </c>
      <c r="AJ588" s="698" t="str">
        <f t="shared" si="324"/>
        <v/>
      </c>
      <c r="AK588" s="699" t="str">
        <f t="shared" si="325"/>
        <v/>
      </c>
      <c r="AL588" s="699" t="str">
        <f t="shared" si="326"/>
        <v/>
      </c>
      <c r="AM588" s="699" t="str">
        <f t="shared" si="327"/>
        <v/>
      </c>
      <c r="AN588" s="698" t="str">
        <f t="shared" si="314"/>
        <v/>
      </c>
      <c r="AO588" s="698" t="str">
        <f t="shared" si="328"/>
        <v/>
      </c>
      <c r="AP588" s="699" t="str">
        <f t="shared" si="329"/>
        <v/>
      </c>
      <c r="AQ588" s="699" t="str">
        <f t="shared" si="330"/>
        <v/>
      </c>
      <c r="AR588" s="699" t="str">
        <f t="shared" si="331"/>
        <v/>
      </c>
      <c r="AS588" s="698" t="str">
        <f t="shared" si="315"/>
        <v/>
      </c>
      <c r="AT588" s="698" t="str">
        <f t="shared" si="305"/>
        <v/>
      </c>
      <c r="AU588" s="971"/>
      <c r="AV588" s="696"/>
      <c r="AW588" s="699" t="str">
        <f t="shared" si="306"/>
        <v/>
      </c>
      <c r="AX588" s="699" t="str">
        <f t="shared" si="307"/>
        <v/>
      </c>
      <c r="AY588" s="698" t="str">
        <f t="shared" si="308"/>
        <v/>
      </c>
      <c r="AZ588" s="698" t="str">
        <f t="shared" si="333"/>
        <v/>
      </c>
      <c r="BA588" s="971"/>
      <c r="BB588" s="699" t="str">
        <f t="shared" si="334"/>
        <v/>
      </c>
      <c r="BC588" s="699" t="str">
        <f t="shared" si="335"/>
        <v/>
      </c>
      <c r="BD588" s="699" t="str">
        <f t="shared" si="336"/>
        <v/>
      </c>
      <c r="BE588" s="698" t="str">
        <f t="shared" si="337"/>
        <v/>
      </c>
      <c r="BF588" s="698" t="str">
        <f t="shared" si="338"/>
        <v/>
      </c>
      <c r="BG588" s="971"/>
      <c r="BH588" s="971"/>
      <c r="BI588" s="971"/>
      <c r="BJ588" s="971"/>
      <c r="BK588" s="971"/>
      <c r="BL588" s="971"/>
      <c r="BM588" s="971"/>
      <c r="BN588" s="698"/>
      <c r="BO588" s="971"/>
      <c r="BP588" s="971"/>
      <c r="BQ588" s="971"/>
      <c r="BR588" s="971"/>
      <c r="BS588" s="971"/>
      <c r="BT588" s="971"/>
      <c r="BU588" s="971"/>
      <c r="BV588" s="971"/>
      <c r="BW588" s="971"/>
      <c r="BX588" s="971"/>
      <c r="BY588" s="971"/>
      <c r="BZ588" s="971"/>
    </row>
    <row r="589" spans="6:78" s="68" customFormat="1" x14ac:dyDescent="0.2">
      <c r="F589" s="340"/>
      <c r="G589" s="260"/>
      <c r="H589" s="261"/>
      <c r="I589" s="261"/>
      <c r="J589" s="260"/>
      <c r="K589" s="696">
        <f t="shared" si="332"/>
        <v>516</v>
      </c>
      <c r="L589" s="340"/>
      <c r="M589" s="340"/>
      <c r="N589" s="340"/>
      <c r="O589" s="699" t="str">
        <f t="shared" si="316"/>
        <v/>
      </c>
      <c r="P589" s="699" t="str">
        <f t="shared" si="317"/>
        <v/>
      </c>
      <c r="Q589" s="698" t="str">
        <f t="shared" si="304"/>
        <v/>
      </c>
      <c r="R589" s="698" t="str">
        <f t="shared" si="339"/>
        <v/>
      </c>
      <c r="S589" s="699" t="str">
        <f t="shared" si="318"/>
        <v/>
      </c>
      <c r="T589" s="699" t="str">
        <f t="shared" si="319"/>
        <v/>
      </c>
      <c r="U589" s="698" t="str">
        <f t="shared" si="309"/>
        <v/>
      </c>
      <c r="V589" s="698" t="str">
        <f t="shared" si="340"/>
        <v/>
      </c>
      <c r="W589" s="699" t="str">
        <f t="shared" si="320"/>
        <v/>
      </c>
      <c r="X589" s="699" t="str">
        <f t="shared" si="321"/>
        <v/>
      </c>
      <c r="Y589" s="698" t="str">
        <f t="shared" si="310"/>
        <v/>
      </c>
      <c r="Z589" s="698" t="str">
        <f t="shared" si="341"/>
        <v/>
      </c>
      <c r="AB589" s="696" t="str">
        <f t="shared" si="312"/>
        <v/>
      </c>
      <c r="AC589" s="340"/>
      <c r="AD589" s="340"/>
      <c r="AE589" s="340"/>
      <c r="AF589" s="699" t="str">
        <f t="shared" si="322"/>
        <v/>
      </c>
      <c r="AG589" s="699" t="str">
        <f t="shared" si="311"/>
        <v/>
      </c>
      <c r="AH589" s="699" t="str">
        <f t="shared" si="323"/>
        <v/>
      </c>
      <c r="AI589" s="698" t="str">
        <f t="shared" si="313"/>
        <v/>
      </c>
      <c r="AJ589" s="698" t="str">
        <f t="shared" si="324"/>
        <v/>
      </c>
      <c r="AK589" s="699" t="str">
        <f t="shared" si="325"/>
        <v/>
      </c>
      <c r="AL589" s="699" t="str">
        <f t="shared" si="326"/>
        <v/>
      </c>
      <c r="AM589" s="699" t="str">
        <f t="shared" si="327"/>
        <v/>
      </c>
      <c r="AN589" s="698" t="str">
        <f t="shared" si="314"/>
        <v/>
      </c>
      <c r="AO589" s="698" t="str">
        <f t="shared" si="328"/>
        <v/>
      </c>
      <c r="AP589" s="699" t="str">
        <f t="shared" si="329"/>
        <v/>
      </c>
      <c r="AQ589" s="699" t="str">
        <f t="shared" si="330"/>
        <v/>
      </c>
      <c r="AR589" s="699" t="str">
        <f t="shared" si="331"/>
        <v/>
      </c>
      <c r="AS589" s="698" t="str">
        <f t="shared" si="315"/>
        <v/>
      </c>
      <c r="AT589" s="698" t="str">
        <f t="shared" si="305"/>
        <v/>
      </c>
      <c r="AU589" s="971"/>
      <c r="AV589" s="696"/>
      <c r="AW589" s="699" t="str">
        <f t="shared" si="306"/>
        <v/>
      </c>
      <c r="AX589" s="699" t="str">
        <f t="shared" si="307"/>
        <v/>
      </c>
      <c r="AY589" s="698" t="str">
        <f t="shared" si="308"/>
        <v/>
      </c>
      <c r="AZ589" s="698" t="str">
        <f t="shared" si="333"/>
        <v/>
      </c>
      <c r="BA589" s="971"/>
      <c r="BB589" s="699" t="str">
        <f t="shared" si="334"/>
        <v/>
      </c>
      <c r="BC589" s="699" t="str">
        <f t="shared" si="335"/>
        <v/>
      </c>
      <c r="BD589" s="699" t="str">
        <f t="shared" si="336"/>
        <v/>
      </c>
      <c r="BE589" s="698" t="str">
        <f t="shared" si="337"/>
        <v/>
      </c>
      <c r="BF589" s="698" t="str">
        <f t="shared" si="338"/>
        <v/>
      </c>
      <c r="BG589" s="971"/>
      <c r="BH589" s="971"/>
      <c r="BI589" s="971"/>
      <c r="BJ589" s="971"/>
      <c r="BK589" s="971"/>
      <c r="BL589" s="971"/>
      <c r="BM589" s="971"/>
      <c r="BN589" s="698"/>
      <c r="BO589" s="971"/>
      <c r="BP589" s="971"/>
      <c r="BQ589" s="971"/>
      <c r="BR589" s="971"/>
      <c r="BS589" s="971"/>
      <c r="BT589" s="971"/>
      <c r="BU589" s="971"/>
      <c r="BV589" s="971"/>
      <c r="BW589" s="971"/>
      <c r="BX589" s="971"/>
      <c r="BY589" s="971"/>
      <c r="BZ589" s="971"/>
    </row>
    <row r="590" spans="6:78" s="68" customFormat="1" x14ac:dyDescent="0.2">
      <c r="F590" s="340"/>
      <c r="G590" s="260"/>
      <c r="H590" s="261"/>
      <c r="I590" s="261"/>
      <c r="J590" s="260"/>
      <c r="K590" s="696">
        <f t="shared" si="332"/>
        <v>517</v>
      </c>
      <c r="L590" s="340"/>
      <c r="M590" s="340"/>
      <c r="N590" s="340"/>
      <c r="O590" s="699" t="str">
        <f t="shared" si="316"/>
        <v/>
      </c>
      <c r="P590" s="699" t="str">
        <f t="shared" si="317"/>
        <v/>
      </c>
      <c r="Q590" s="698" t="str">
        <f t="shared" si="304"/>
        <v/>
      </c>
      <c r="R590" s="698" t="str">
        <f t="shared" si="339"/>
        <v/>
      </c>
      <c r="S590" s="699" t="str">
        <f t="shared" si="318"/>
        <v/>
      </c>
      <c r="T590" s="699" t="str">
        <f t="shared" si="319"/>
        <v/>
      </c>
      <c r="U590" s="698" t="str">
        <f t="shared" si="309"/>
        <v/>
      </c>
      <c r="V590" s="698" t="str">
        <f t="shared" si="340"/>
        <v/>
      </c>
      <c r="W590" s="699" t="str">
        <f t="shared" si="320"/>
        <v/>
      </c>
      <c r="X590" s="699" t="str">
        <f t="shared" si="321"/>
        <v/>
      </c>
      <c r="Y590" s="698" t="str">
        <f t="shared" si="310"/>
        <v/>
      </c>
      <c r="Z590" s="698" t="str">
        <f t="shared" si="341"/>
        <v/>
      </c>
      <c r="AB590" s="696" t="str">
        <f t="shared" si="312"/>
        <v/>
      </c>
      <c r="AC590" s="340"/>
      <c r="AD590" s="340"/>
      <c r="AE590" s="340"/>
      <c r="AF590" s="699" t="str">
        <f t="shared" si="322"/>
        <v/>
      </c>
      <c r="AG590" s="699" t="str">
        <f t="shared" si="311"/>
        <v/>
      </c>
      <c r="AH590" s="699" t="str">
        <f t="shared" si="323"/>
        <v/>
      </c>
      <c r="AI590" s="698" t="str">
        <f t="shared" si="313"/>
        <v/>
      </c>
      <c r="AJ590" s="698" t="str">
        <f t="shared" si="324"/>
        <v/>
      </c>
      <c r="AK590" s="699" t="str">
        <f t="shared" si="325"/>
        <v/>
      </c>
      <c r="AL590" s="699" t="str">
        <f t="shared" si="326"/>
        <v/>
      </c>
      <c r="AM590" s="699" t="str">
        <f t="shared" si="327"/>
        <v/>
      </c>
      <c r="AN590" s="698" t="str">
        <f t="shared" si="314"/>
        <v/>
      </c>
      <c r="AO590" s="698" t="str">
        <f t="shared" si="328"/>
        <v/>
      </c>
      <c r="AP590" s="699" t="str">
        <f t="shared" si="329"/>
        <v/>
      </c>
      <c r="AQ590" s="699" t="str">
        <f t="shared" si="330"/>
        <v/>
      </c>
      <c r="AR590" s="699" t="str">
        <f t="shared" si="331"/>
        <v/>
      </c>
      <c r="AS590" s="698" t="str">
        <f t="shared" si="315"/>
        <v/>
      </c>
      <c r="AT590" s="698" t="str">
        <f t="shared" si="305"/>
        <v/>
      </c>
      <c r="AU590" s="971"/>
      <c r="AV590" s="696"/>
      <c r="AW590" s="699" t="str">
        <f t="shared" si="306"/>
        <v/>
      </c>
      <c r="AX590" s="699" t="str">
        <f t="shared" si="307"/>
        <v/>
      </c>
      <c r="AY590" s="698" t="str">
        <f t="shared" si="308"/>
        <v/>
      </c>
      <c r="AZ590" s="698" t="str">
        <f t="shared" si="333"/>
        <v/>
      </c>
      <c r="BA590" s="971"/>
      <c r="BB590" s="699" t="str">
        <f t="shared" si="334"/>
        <v/>
      </c>
      <c r="BC590" s="699" t="str">
        <f t="shared" si="335"/>
        <v/>
      </c>
      <c r="BD590" s="699" t="str">
        <f t="shared" si="336"/>
        <v/>
      </c>
      <c r="BE590" s="698" t="str">
        <f t="shared" si="337"/>
        <v/>
      </c>
      <c r="BF590" s="698" t="str">
        <f t="shared" si="338"/>
        <v/>
      </c>
      <c r="BG590" s="971"/>
      <c r="BH590" s="971"/>
      <c r="BI590" s="971"/>
      <c r="BJ590" s="971"/>
      <c r="BK590" s="971"/>
      <c r="BL590" s="971"/>
      <c r="BM590" s="971"/>
      <c r="BN590" s="698"/>
      <c r="BO590" s="971"/>
      <c r="BP590" s="971"/>
      <c r="BQ590" s="971"/>
      <c r="BR590" s="971"/>
      <c r="BS590" s="971"/>
      <c r="BT590" s="971"/>
      <c r="BU590" s="971"/>
      <c r="BV590" s="971"/>
      <c r="BW590" s="971"/>
      <c r="BX590" s="971"/>
      <c r="BY590" s="971"/>
      <c r="BZ590" s="971"/>
    </row>
    <row r="591" spans="6:78" s="68" customFormat="1" x14ac:dyDescent="0.2">
      <c r="F591" s="340"/>
      <c r="G591" s="260"/>
      <c r="H591" s="261"/>
      <c r="I591" s="261"/>
      <c r="J591" s="260"/>
      <c r="K591" s="696">
        <f t="shared" si="332"/>
        <v>518</v>
      </c>
      <c r="L591" s="340"/>
      <c r="M591" s="340"/>
      <c r="N591" s="340"/>
      <c r="O591" s="699" t="str">
        <f t="shared" si="316"/>
        <v/>
      </c>
      <c r="P591" s="699" t="str">
        <f t="shared" si="317"/>
        <v/>
      </c>
      <c r="Q591" s="698" t="str">
        <f t="shared" si="304"/>
        <v/>
      </c>
      <c r="R591" s="698" t="str">
        <f t="shared" si="339"/>
        <v/>
      </c>
      <c r="S591" s="699" t="str">
        <f t="shared" si="318"/>
        <v/>
      </c>
      <c r="T591" s="699" t="str">
        <f t="shared" si="319"/>
        <v/>
      </c>
      <c r="U591" s="698" t="str">
        <f t="shared" si="309"/>
        <v/>
      </c>
      <c r="V591" s="698" t="str">
        <f t="shared" si="340"/>
        <v/>
      </c>
      <c r="W591" s="699" t="str">
        <f t="shared" si="320"/>
        <v/>
      </c>
      <c r="X591" s="699" t="str">
        <f t="shared" si="321"/>
        <v/>
      </c>
      <c r="Y591" s="698" t="str">
        <f t="shared" si="310"/>
        <v/>
      </c>
      <c r="Z591" s="698" t="str">
        <f t="shared" si="341"/>
        <v/>
      </c>
      <c r="AB591" s="696" t="str">
        <f t="shared" si="312"/>
        <v/>
      </c>
      <c r="AC591" s="340"/>
      <c r="AD591" s="340"/>
      <c r="AE591" s="340"/>
      <c r="AF591" s="699" t="str">
        <f t="shared" si="322"/>
        <v/>
      </c>
      <c r="AG591" s="699" t="str">
        <f t="shared" si="311"/>
        <v/>
      </c>
      <c r="AH591" s="699" t="str">
        <f t="shared" si="323"/>
        <v/>
      </c>
      <c r="AI591" s="698" t="str">
        <f t="shared" si="313"/>
        <v/>
      </c>
      <c r="AJ591" s="698" t="str">
        <f t="shared" si="324"/>
        <v/>
      </c>
      <c r="AK591" s="699" t="str">
        <f t="shared" si="325"/>
        <v/>
      </c>
      <c r="AL591" s="699" t="str">
        <f t="shared" si="326"/>
        <v/>
      </c>
      <c r="AM591" s="699" t="str">
        <f t="shared" si="327"/>
        <v/>
      </c>
      <c r="AN591" s="698" t="str">
        <f t="shared" si="314"/>
        <v/>
      </c>
      <c r="AO591" s="698" t="str">
        <f t="shared" si="328"/>
        <v/>
      </c>
      <c r="AP591" s="699" t="str">
        <f t="shared" si="329"/>
        <v/>
      </c>
      <c r="AQ591" s="699" t="str">
        <f t="shared" si="330"/>
        <v/>
      </c>
      <c r="AR591" s="699" t="str">
        <f t="shared" si="331"/>
        <v/>
      </c>
      <c r="AS591" s="698" t="str">
        <f t="shared" si="315"/>
        <v/>
      </c>
      <c r="AT591" s="698" t="str">
        <f t="shared" si="305"/>
        <v/>
      </c>
      <c r="AU591" s="971"/>
      <c r="AV591" s="696"/>
      <c r="AW591" s="699" t="str">
        <f t="shared" si="306"/>
        <v/>
      </c>
      <c r="AX591" s="699" t="str">
        <f t="shared" si="307"/>
        <v/>
      </c>
      <c r="AY591" s="698" t="str">
        <f t="shared" si="308"/>
        <v/>
      </c>
      <c r="AZ591" s="698" t="str">
        <f t="shared" si="333"/>
        <v/>
      </c>
      <c r="BA591" s="971"/>
      <c r="BB591" s="699" t="str">
        <f t="shared" si="334"/>
        <v/>
      </c>
      <c r="BC591" s="699" t="str">
        <f t="shared" si="335"/>
        <v/>
      </c>
      <c r="BD591" s="699" t="str">
        <f t="shared" si="336"/>
        <v/>
      </c>
      <c r="BE591" s="698" t="str">
        <f t="shared" si="337"/>
        <v/>
      </c>
      <c r="BF591" s="698" t="str">
        <f t="shared" si="338"/>
        <v/>
      </c>
      <c r="BG591" s="971"/>
      <c r="BH591" s="971"/>
      <c r="BI591" s="971"/>
      <c r="BJ591" s="971"/>
      <c r="BK591" s="971"/>
      <c r="BL591" s="971"/>
      <c r="BM591" s="971"/>
      <c r="BN591" s="698"/>
      <c r="BO591" s="971"/>
      <c r="BP591" s="971"/>
      <c r="BQ591" s="971"/>
      <c r="BR591" s="971"/>
      <c r="BS591" s="971"/>
      <c r="BT591" s="971"/>
      <c r="BU591" s="971"/>
      <c r="BV591" s="971"/>
      <c r="BW591" s="971"/>
      <c r="BX591" s="971"/>
      <c r="BY591" s="971"/>
      <c r="BZ591" s="971"/>
    </row>
    <row r="592" spans="6:78" s="68" customFormat="1" x14ac:dyDescent="0.2">
      <c r="F592" s="340"/>
      <c r="G592" s="260"/>
      <c r="H592" s="261"/>
      <c r="I592" s="261"/>
      <c r="J592" s="260"/>
      <c r="K592" s="696">
        <f t="shared" si="332"/>
        <v>519</v>
      </c>
      <c r="L592" s="340"/>
      <c r="M592" s="340"/>
      <c r="N592" s="340"/>
      <c r="O592" s="699" t="str">
        <f t="shared" si="316"/>
        <v/>
      </c>
      <c r="P592" s="699" t="str">
        <f t="shared" si="317"/>
        <v/>
      </c>
      <c r="Q592" s="698" t="str">
        <f t="shared" si="304"/>
        <v/>
      </c>
      <c r="R592" s="698" t="str">
        <f t="shared" si="339"/>
        <v/>
      </c>
      <c r="S592" s="699" t="str">
        <f t="shared" si="318"/>
        <v/>
      </c>
      <c r="T592" s="699" t="str">
        <f t="shared" si="319"/>
        <v/>
      </c>
      <c r="U592" s="698" t="str">
        <f t="shared" si="309"/>
        <v/>
      </c>
      <c r="V592" s="698" t="str">
        <f t="shared" si="340"/>
        <v/>
      </c>
      <c r="W592" s="699" t="str">
        <f t="shared" si="320"/>
        <v/>
      </c>
      <c r="X592" s="699" t="str">
        <f t="shared" si="321"/>
        <v/>
      </c>
      <c r="Y592" s="698" t="str">
        <f t="shared" si="310"/>
        <v/>
      </c>
      <c r="Z592" s="698" t="str">
        <f t="shared" si="341"/>
        <v/>
      </c>
      <c r="AB592" s="696" t="str">
        <f t="shared" si="312"/>
        <v/>
      </c>
      <c r="AC592" s="340"/>
      <c r="AD592" s="340"/>
      <c r="AE592" s="340"/>
      <c r="AF592" s="699" t="str">
        <f t="shared" si="322"/>
        <v/>
      </c>
      <c r="AG592" s="699" t="str">
        <f t="shared" si="311"/>
        <v/>
      </c>
      <c r="AH592" s="699" t="str">
        <f t="shared" si="323"/>
        <v/>
      </c>
      <c r="AI592" s="698" t="str">
        <f t="shared" si="313"/>
        <v/>
      </c>
      <c r="AJ592" s="698" t="str">
        <f t="shared" si="324"/>
        <v/>
      </c>
      <c r="AK592" s="699" t="str">
        <f t="shared" si="325"/>
        <v/>
      </c>
      <c r="AL592" s="699" t="str">
        <f t="shared" si="326"/>
        <v/>
      </c>
      <c r="AM592" s="699" t="str">
        <f t="shared" si="327"/>
        <v/>
      </c>
      <c r="AN592" s="698" t="str">
        <f t="shared" si="314"/>
        <v/>
      </c>
      <c r="AO592" s="698" t="str">
        <f t="shared" si="328"/>
        <v/>
      </c>
      <c r="AP592" s="699" t="str">
        <f t="shared" si="329"/>
        <v/>
      </c>
      <c r="AQ592" s="699" t="str">
        <f t="shared" si="330"/>
        <v/>
      </c>
      <c r="AR592" s="699" t="str">
        <f t="shared" si="331"/>
        <v/>
      </c>
      <c r="AS592" s="698" t="str">
        <f t="shared" si="315"/>
        <v/>
      </c>
      <c r="AT592" s="698" t="str">
        <f t="shared" si="305"/>
        <v/>
      </c>
      <c r="AU592" s="971"/>
      <c r="AV592" s="696"/>
      <c r="AW592" s="699" t="str">
        <f t="shared" si="306"/>
        <v/>
      </c>
      <c r="AX592" s="699" t="str">
        <f t="shared" si="307"/>
        <v/>
      </c>
      <c r="AY592" s="698" t="str">
        <f t="shared" si="308"/>
        <v/>
      </c>
      <c r="AZ592" s="698" t="str">
        <f t="shared" si="333"/>
        <v/>
      </c>
      <c r="BA592" s="971"/>
      <c r="BB592" s="699" t="str">
        <f t="shared" si="334"/>
        <v/>
      </c>
      <c r="BC592" s="699" t="str">
        <f t="shared" si="335"/>
        <v/>
      </c>
      <c r="BD592" s="699" t="str">
        <f t="shared" si="336"/>
        <v/>
      </c>
      <c r="BE592" s="698" t="str">
        <f t="shared" si="337"/>
        <v/>
      </c>
      <c r="BF592" s="698" t="str">
        <f t="shared" si="338"/>
        <v/>
      </c>
      <c r="BG592" s="971"/>
      <c r="BH592" s="971"/>
      <c r="BI592" s="971"/>
      <c r="BJ592" s="971"/>
      <c r="BK592" s="971"/>
      <c r="BL592" s="971"/>
      <c r="BM592" s="971"/>
      <c r="BN592" s="698"/>
      <c r="BO592" s="971"/>
      <c r="BP592" s="971"/>
      <c r="BQ592" s="971"/>
      <c r="BR592" s="971"/>
      <c r="BS592" s="971"/>
      <c r="BT592" s="971"/>
      <c r="BU592" s="971"/>
      <c r="BV592" s="971"/>
      <c r="BW592" s="971"/>
      <c r="BX592" s="971"/>
      <c r="BY592" s="971"/>
      <c r="BZ592" s="971"/>
    </row>
    <row r="593" spans="6:78" s="68" customFormat="1" x14ac:dyDescent="0.2">
      <c r="F593" s="340"/>
      <c r="G593" s="260"/>
      <c r="H593" s="261"/>
      <c r="I593" s="261"/>
      <c r="J593" s="260"/>
      <c r="K593" s="696">
        <f t="shared" si="332"/>
        <v>520</v>
      </c>
      <c r="L593" s="340"/>
      <c r="M593" s="340"/>
      <c r="N593" s="340"/>
      <c r="O593" s="699" t="str">
        <f t="shared" si="316"/>
        <v/>
      </c>
      <c r="P593" s="699" t="str">
        <f t="shared" si="317"/>
        <v/>
      </c>
      <c r="Q593" s="698" t="str">
        <f t="shared" si="304"/>
        <v/>
      </c>
      <c r="R593" s="698" t="str">
        <f t="shared" si="339"/>
        <v/>
      </c>
      <c r="S593" s="699" t="str">
        <f t="shared" si="318"/>
        <v/>
      </c>
      <c r="T593" s="699" t="str">
        <f t="shared" si="319"/>
        <v/>
      </c>
      <c r="U593" s="698" t="str">
        <f t="shared" si="309"/>
        <v/>
      </c>
      <c r="V593" s="698" t="str">
        <f t="shared" si="340"/>
        <v/>
      </c>
      <c r="W593" s="699" t="str">
        <f t="shared" si="320"/>
        <v/>
      </c>
      <c r="X593" s="699" t="str">
        <f t="shared" si="321"/>
        <v/>
      </c>
      <c r="Y593" s="698" t="str">
        <f t="shared" si="310"/>
        <v/>
      </c>
      <c r="Z593" s="698" t="str">
        <f t="shared" si="341"/>
        <v/>
      </c>
      <c r="AB593" s="696" t="str">
        <f t="shared" si="312"/>
        <v/>
      </c>
      <c r="AC593" s="340"/>
      <c r="AD593" s="340"/>
      <c r="AE593" s="340"/>
      <c r="AF593" s="699" t="str">
        <f t="shared" si="322"/>
        <v/>
      </c>
      <c r="AG593" s="699" t="str">
        <f t="shared" si="311"/>
        <v/>
      </c>
      <c r="AH593" s="699" t="str">
        <f t="shared" si="323"/>
        <v/>
      </c>
      <c r="AI593" s="698" t="str">
        <f t="shared" si="313"/>
        <v/>
      </c>
      <c r="AJ593" s="698" t="str">
        <f t="shared" si="324"/>
        <v/>
      </c>
      <c r="AK593" s="699" t="str">
        <f t="shared" si="325"/>
        <v/>
      </c>
      <c r="AL593" s="699" t="str">
        <f t="shared" si="326"/>
        <v/>
      </c>
      <c r="AM593" s="699" t="str">
        <f t="shared" si="327"/>
        <v/>
      </c>
      <c r="AN593" s="698" t="str">
        <f t="shared" si="314"/>
        <v/>
      </c>
      <c r="AO593" s="698" t="str">
        <f t="shared" si="328"/>
        <v/>
      </c>
      <c r="AP593" s="699" t="str">
        <f t="shared" si="329"/>
        <v/>
      </c>
      <c r="AQ593" s="699" t="str">
        <f t="shared" si="330"/>
        <v/>
      </c>
      <c r="AR593" s="699" t="str">
        <f t="shared" si="331"/>
        <v/>
      </c>
      <c r="AS593" s="698" t="str">
        <f t="shared" si="315"/>
        <v/>
      </c>
      <c r="AT593" s="698" t="str">
        <f t="shared" si="305"/>
        <v/>
      </c>
      <c r="AU593" s="971"/>
      <c r="AV593" s="696"/>
      <c r="AW593" s="699" t="str">
        <f t="shared" si="306"/>
        <v/>
      </c>
      <c r="AX593" s="699" t="str">
        <f t="shared" si="307"/>
        <v/>
      </c>
      <c r="AY593" s="698" t="str">
        <f t="shared" si="308"/>
        <v/>
      </c>
      <c r="AZ593" s="698" t="str">
        <f t="shared" si="333"/>
        <v/>
      </c>
      <c r="BA593" s="971"/>
      <c r="BB593" s="699" t="str">
        <f t="shared" si="334"/>
        <v/>
      </c>
      <c r="BC593" s="699" t="str">
        <f t="shared" si="335"/>
        <v/>
      </c>
      <c r="BD593" s="699" t="str">
        <f t="shared" si="336"/>
        <v/>
      </c>
      <c r="BE593" s="698" t="str">
        <f t="shared" si="337"/>
        <v/>
      </c>
      <c r="BF593" s="698" t="str">
        <f t="shared" si="338"/>
        <v/>
      </c>
      <c r="BG593" s="971"/>
      <c r="BH593" s="971"/>
      <c r="BI593" s="971"/>
      <c r="BJ593" s="971"/>
      <c r="BK593" s="971"/>
      <c r="BL593" s="971"/>
      <c r="BM593" s="971"/>
      <c r="BN593" s="698"/>
      <c r="BO593" s="971"/>
      <c r="BP593" s="971"/>
      <c r="BQ593" s="971"/>
      <c r="BR593" s="971"/>
      <c r="BS593" s="971"/>
      <c r="BT593" s="971"/>
      <c r="BU593" s="971"/>
      <c r="BV593" s="971"/>
      <c r="BW593" s="971"/>
      <c r="BX593" s="971"/>
      <c r="BY593" s="971"/>
      <c r="BZ593" s="971"/>
    </row>
    <row r="594" spans="6:78" s="68" customFormat="1" x14ac:dyDescent="0.2">
      <c r="F594" s="340"/>
      <c r="G594" s="260"/>
      <c r="H594" s="261"/>
      <c r="I594" s="261"/>
      <c r="J594" s="260"/>
      <c r="K594" s="696">
        <f t="shared" si="332"/>
        <v>521</v>
      </c>
      <c r="L594" s="340"/>
      <c r="M594" s="340"/>
      <c r="N594" s="340"/>
      <c r="O594" s="699" t="str">
        <f t="shared" si="316"/>
        <v/>
      </c>
      <c r="P594" s="699" t="str">
        <f t="shared" si="317"/>
        <v/>
      </c>
      <c r="Q594" s="698" t="str">
        <f t="shared" si="304"/>
        <v/>
      </c>
      <c r="R594" s="698" t="str">
        <f t="shared" si="339"/>
        <v/>
      </c>
      <c r="S594" s="699" t="str">
        <f t="shared" si="318"/>
        <v/>
      </c>
      <c r="T594" s="699" t="str">
        <f t="shared" si="319"/>
        <v/>
      </c>
      <c r="U594" s="698" t="str">
        <f t="shared" si="309"/>
        <v/>
      </c>
      <c r="V594" s="698" t="str">
        <f t="shared" si="340"/>
        <v/>
      </c>
      <c r="W594" s="699" t="str">
        <f t="shared" si="320"/>
        <v/>
      </c>
      <c r="X594" s="699" t="str">
        <f t="shared" si="321"/>
        <v/>
      </c>
      <c r="Y594" s="698" t="str">
        <f t="shared" si="310"/>
        <v/>
      </c>
      <c r="Z594" s="698" t="str">
        <f t="shared" si="341"/>
        <v/>
      </c>
      <c r="AB594" s="696" t="str">
        <f t="shared" si="312"/>
        <v/>
      </c>
      <c r="AC594" s="340"/>
      <c r="AD594" s="340"/>
      <c r="AE594" s="340"/>
      <c r="AF594" s="699" t="str">
        <f t="shared" si="322"/>
        <v/>
      </c>
      <c r="AG594" s="699" t="str">
        <f t="shared" si="311"/>
        <v/>
      </c>
      <c r="AH594" s="699" t="str">
        <f t="shared" si="323"/>
        <v/>
      </c>
      <c r="AI594" s="698" t="str">
        <f t="shared" si="313"/>
        <v/>
      </c>
      <c r="AJ594" s="698" t="str">
        <f t="shared" si="324"/>
        <v/>
      </c>
      <c r="AK594" s="699" t="str">
        <f t="shared" si="325"/>
        <v/>
      </c>
      <c r="AL594" s="699" t="str">
        <f t="shared" si="326"/>
        <v/>
      </c>
      <c r="AM594" s="699" t="str">
        <f t="shared" si="327"/>
        <v/>
      </c>
      <c r="AN594" s="698" t="str">
        <f t="shared" si="314"/>
        <v/>
      </c>
      <c r="AO594" s="698" t="str">
        <f t="shared" si="328"/>
        <v/>
      </c>
      <c r="AP594" s="699" t="str">
        <f t="shared" si="329"/>
        <v/>
      </c>
      <c r="AQ594" s="699" t="str">
        <f t="shared" si="330"/>
        <v/>
      </c>
      <c r="AR594" s="699" t="str">
        <f t="shared" si="331"/>
        <v/>
      </c>
      <c r="AS594" s="698" t="str">
        <f t="shared" si="315"/>
        <v/>
      </c>
      <c r="AT594" s="698" t="str">
        <f t="shared" si="305"/>
        <v/>
      </c>
      <c r="AU594" s="971"/>
      <c r="AV594" s="696"/>
      <c r="AW594" s="699" t="str">
        <f t="shared" si="306"/>
        <v/>
      </c>
      <c r="AX594" s="699" t="str">
        <f t="shared" si="307"/>
        <v/>
      </c>
      <c r="AY594" s="698" t="str">
        <f t="shared" si="308"/>
        <v/>
      </c>
      <c r="AZ594" s="698" t="str">
        <f t="shared" si="333"/>
        <v/>
      </c>
      <c r="BA594" s="971"/>
      <c r="BB594" s="699" t="str">
        <f t="shared" si="334"/>
        <v/>
      </c>
      <c r="BC594" s="699" t="str">
        <f t="shared" si="335"/>
        <v/>
      </c>
      <c r="BD594" s="699" t="str">
        <f t="shared" si="336"/>
        <v/>
      </c>
      <c r="BE594" s="698" t="str">
        <f t="shared" si="337"/>
        <v/>
      </c>
      <c r="BF594" s="698" t="str">
        <f t="shared" si="338"/>
        <v/>
      </c>
      <c r="BG594" s="971"/>
      <c r="BH594" s="971"/>
      <c r="BI594" s="971"/>
      <c r="BJ594" s="971"/>
      <c r="BK594" s="971"/>
      <c r="BL594" s="971"/>
      <c r="BM594" s="971"/>
      <c r="BN594" s="698"/>
      <c r="BO594" s="971"/>
      <c r="BP594" s="971"/>
      <c r="BQ594" s="971"/>
      <c r="BR594" s="971"/>
      <c r="BS594" s="971"/>
      <c r="BT594" s="971"/>
      <c r="BU594" s="971"/>
      <c r="BV594" s="971"/>
      <c r="BW594" s="971"/>
      <c r="BX594" s="971"/>
      <c r="BY594" s="971"/>
      <c r="BZ594" s="971"/>
    </row>
    <row r="595" spans="6:78" s="68" customFormat="1" x14ac:dyDescent="0.2">
      <c r="F595" s="340"/>
      <c r="G595" s="260"/>
      <c r="H595" s="261"/>
      <c r="I595" s="261"/>
      <c r="J595" s="260"/>
      <c r="K595" s="696">
        <f t="shared" si="332"/>
        <v>522</v>
      </c>
      <c r="L595" s="340"/>
      <c r="M595" s="340"/>
      <c r="N595" s="340"/>
      <c r="O595" s="699" t="str">
        <f t="shared" si="316"/>
        <v/>
      </c>
      <c r="P595" s="699" t="str">
        <f t="shared" si="317"/>
        <v/>
      </c>
      <c r="Q595" s="698" t="str">
        <f t="shared" si="304"/>
        <v/>
      </c>
      <c r="R595" s="698" t="str">
        <f t="shared" si="339"/>
        <v/>
      </c>
      <c r="S595" s="699" t="str">
        <f t="shared" si="318"/>
        <v/>
      </c>
      <c r="T595" s="699" t="str">
        <f t="shared" si="319"/>
        <v/>
      </c>
      <c r="U595" s="698" t="str">
        <f t="shared" si="309"/>
        <v/>
      </c>
      <c r="V595" s="698" t="str">
        <f t="shared" si="340"/>
        <v/>
      </c>
      <c r="W595" s="699" t="str">
        <f t="shared" si="320"/>
        <v/>
      </c>
      <c r="X595" s="699" t="str">
        <f t="shared" si="321"/>
        <v/>
      </c>
      <c r="Y595" s="698" t="str">
        <f t="shared" si="310"/>
        <v/>
      </c>
      <c r="Z595" s="698" t="str">
        <f t="shared" si="341"/>
        <v/>
      </c>
      <c r="AB595" s="696" t="str">
        <f t="shared" si="312"/>
        <v/>
      </c>
      <c r="AC595" s="340"/>
      <c r="AD595" s="340"/>
      <c r="AE595" s="340"/>
      <c r="AF595" s="699" t="str">
        <f t="shared" si="322"/>
        <v/>
      </c>
      <c r="AG595" s="699" t="str">
        <f t="shared" si="311"/>
        <v/>
      </c>
      <c r="AH595" s="699" t="str">
        <f t="shared" si="323"/>
        <v/>
      </c>
      <c r="AI595" s="698" t="str">
        <f t="shared" si="313"/>
        <v/>
      </c>
      <c r="AJ595" s="698" t="str">
        <f t="shared" si="324"/>
        <v/>
      </c>
      <c r="AK595" s="699" t="str">
        <f t="shared" si="325"/>
        <v/>
      </c>
      <c r="AL595" s="699" t="str">
        <f t="shared" si="326"/>
        <v/>
      </c>
      <c r="AM595" s="699" t="str">
        <f t="shared" si="327"/>
        <v/>
      </c>
      <c r="AN595" s="698" t="str">
        <f t="shared" si="314"/>
        <v/>
      </c>
      <c r="AO595" s="698" t="str">
        <f t="shared" si="328"/>
        <v/>
      </c>
      <c r="AP595" s="699" t="str">
        <f t="shared" si="329"/>
        <v/>
      </c>
      <c r="AQ595" s="699" t="str">
        <f t="shared" si="330"/>
        <v/>
      </c>
      <c r="AR595" s="699" t="str">
        <f t="shared" si="331"/>
        <v/>
      </c>
      <c r="AS595" s="698" t="str">
        <f t="shared" si="315"/>
        <v/>
      </c>
      <c r="AT595" s="698" t="str">
        <f t="shared" si="305"/>
        <v/>
      </c>
      <c r="AU595" s="971"/>
      <c r="AV595" s="696"/>
      <c r="AW595" s="699" t="str">
        <f t="shared" si="306"/>
        <v/>
      </c>
      <c r="AX595" s="699" t="str">
        <f t="shared" si="307"/>
        <v/>
      </c>
      <c r="AY595" s="698" t="str">
        <f t="shared" si="308"/>
        <v/>
      </c>
      <c r="AZ595" s="698" t="str">
        <f t="shared" si="333"/>
        <v/>
      </c>
      <c r="BA595" s="971"/>
      <c r="BB595" s="699" t="str">
        <f t="shared" si="334"/>
        <v/>
      </c>
      <c r="BC595" s="699" t="str">
        <f t="shared" si="335"/>
        <v/>
      </c>
      <c r="BD595" s="699" t="str">
        <f t="shared" si="336"/>
        <v/>
      </c>
      <c r="BE595" s="698" t="str">
        <f t="shared" si="337"/>
        <v/>
      </c>
      <c r="BF595" s="698" t="str">
        <f t="shared" si="338"/>
        <v/>
      </c>
      <c r="BG595" s="971"/>
      <c r="BH595" s="971"/>
      <c r="BI595" s="971"/>
      <c r="BJ595" s="971"/>
      <c r="BK595" s="971"/>
      <c r="BL595" s="971"/>
      <c r="BM595" s="971"/>
      <c r="BN595" s="698"/>
      <c r="BO595" s="971"/>
      <c r="BP595" s="971"/>
      <c r="BQ595" s="971"/>
      <c r="BR595" s="971"/>
      <c r="BS595" s="971"/>
      <c r="BT595" s="971"/>
      <c r="BU595" s="971"/>
      <c r="BV595" s="971"/>
      <c r="BW595" s="971"/>
      <c r="BX595" s="971"/>
      <c r="BY595" s="971"/>
      <c r="BZ595" s="971"/>
    </row>
    <row r="596" spans="6:78" s="68" customFormat="1" x14ac:dyDescent="0.2">
      <c r="F596" s="340"/>
      <c r="G596" s="260"/>
      <c r="H596" s="261"/>
      <c r="I596" s="261"/>
      <c r="J596" s="260"/>
      <c r="K596" s="696">
        <f t="shared" si="332"/>
        <v>523</v>
      </c>
      <c r="L596" s="340"/>
      <c r="M596" s="340"/>
      <c r="N596" s="340"/>
      <c r="O596" s="699" t="str">
        <f t="shared" si="316"/>
        <v/>
      </c>
      <c r="P596" s="699" t="str">
        <f t="shared" si="317"/>
        <v/>
      </c>
      <c r="Q596" s="698" t="str">
        <f t="shared" si="304"/>
        <v/>
      </c>
      <c r="R596" s="698" t="str">
        <f t="shared" si="339"/>
        <v/>
      </c>
      <c r="S596" s="699" t="str">
        <f t="shared" si="318"/>
        <v/>
      </c>
      <c r="T596" s="699" t="str">
        <f t="shared" si="319"/>
        <v/>
      </c>
      <c r="U596" s="698" t="str">
        <f t="shared" si="309"/>
        <v/>
      </c>
      <c r="V596" s="698" t="str">
        <f t="shared" si="340"/>
        <v/>
      </c>
      <c r="W596" s="699" t="str">
        <f t="shared" si="320"/>
        <v/>
      </c>
      <c r="X596" s="699" t="str">
        <f t="shared" si="321"/>
        <v/>
      </c>
      <c r="Y596" s="698" t="str">
        <f t="shared" si="310"/>
        <v/>
      </c>
      <c r="Z596" s="698" t="str">
        <f t="shared" si="341"/>
        <v/>
      </c>
      <c r="AB596" s="696" t="str">
        <f t="shared" si="312"/>
        <v/>
      </c>
      <c r="AC596" s="340"/>
      <c r="AD596" s="340"/>
      <c r="AE596" s="340"/>
      <c r="AF596" s="699" t="str">
        <f t="shared" si="322"/>
        <v/>
      </c>
      <c r="AG596" s="699" t="str">
        <f t="shared" si="311"/>
        <v/>
      </c>
      <c r="AH596" s="699" t="str">
        <f t="shared" si="323"/>
        <v/>
      </c>
      <c r="AI596" s="698" t="str">
        <f t="shared" si="313"/>
        <v/>
      </c>
      <c r="AJ596" s="698" t="str">
        <f t="shared" si="324"/>
        <v/>
      </c>
      <c r="AK596" s="699" t="str">
        <f t="shared" si="325"/>
        <v/>
      </c>
      <c r="AL596" s="699" t="str">
        <f t="shared" si="326"/>
        <v/>
      </c>
      <c r="AM596" s="699" t="str">
        <f t="shared" si="327"/>
        <v/>
      </c>
      <c r="AN596" s="698" t="str">
        <f t="shared" si="314"/>
        <v/>
      </c>
      <c r="AO596" s="698" t="str">
        <f t="shared" si="328"/>
        <v/>
      </c>
      <c r="AP596" s="699" t="str">
        <f t="shared" si="329"/>
        <v/>
      </c>
      <c r="AQ596" s="699" t="str">
        <f t="shared" si="330"/>
        <v/>
      </c>
      <c r="AR596" s="699" t="str">
        <f t="shared" si="331"/>
        <v/>
      </c>
      <c r="AS596" s="698" t="str">
        <f t="shared" si="315"/>
        <v/>
      </c>
      <c r="AT596" s="698" t="str">
        <f t="shared" si="305"/>
        <v/>
      </c>
      <c r="AU596" s="971"/>
      <c r="AV596" s="696"/>
      <c r="AW596" s="699" t="str">
        <f t="shared" si="306"/>
        <v/>
      </c>
      <c r="AX596" s="699" t="str">
        <f t="shared" si="307"/>
        <v/>
      </c>
      <c r="AY596" s="698" t="str">
        <f t="shared" si="308"/>
        <v/>
      </c>
      <c r="AZ596" s="698" t="str">
        <f t="shared" si="333"/>
        <v/>
      </c>
      <c r="BA596" s="971"/>
      <c r="BB596" s="699" t="str">
        <f t="shared" si="334"/>
        <v/>
      </c>
      <c r="BC596" s="699" t="str">
        <f t="shared" si="335"/>
        <v/>
      </c>
      <c r="BD596" s="699" t="str">
        <f t="shared" si="336"/>
        <v/>
      </c>
      <c r="BE596" s="698" t="str">
        <f t="shared" si="337"/>
        <v/>
      </c>
      <c r="BF596" s="698" t="str">
        <f t="shared" si="338"/>
        <v/>
      </c>
      <c r="BG596" s="971"/>
      <c r="BH596" s="971"/>
      <c r="BI596" s="971"/>
      <c r="BJ596" s="971"/>
      <c r="BK596" s="971"/>
      <c r="BL596" s="971"/>
      <c r="BM596" s="971"/>
      <c r="BN596" s="698"/>
      <c r="BO596" s="971"/>
      <c r="BP596" s="971"/>
      <c r="BQ596" s="971"/>
      <c r="BR596" s="971"/>
      <c r="BS596" s="971"/>
      <c r="BT596" s="971"/>
      <c r="BU596" s="971"/>
      <c r="BV596" s="971"/>
      <c r="BW596" s="971"/>
      <c r="BX596" s="971"/>
      <c r="BY596" s="971"/>
      <c r="BZ596" s="971"/>
    </row>
    <row r="597" spans="6:78" s="68" customFormat="1" x14ac:dyDescent="0.2">
      <c r="F597" s="340"/>
      <c r="G597" s="260"/>
      <c r="H597" s="261"/>
      <c r="I597" s="261"/>
      <c r="J597" s="260"/>
      <c r="K597" s="696">
        <f t="shared" si="332"/>
        <v>524</v>
      </c>
      <c r="L597" s="340"/>
      <c r="M597" s="340"/>
      <c r="N597" s="340"/>
      <c r="O597" s="699" t="str">
        <f t="shared" si="316"/>
        <v/>
      </c>
      <c r="P597" s="699" t="str">
        <f t="shared" si="317"/>
        <v/>
      </c>
      <c r="Q597" s="698" t="str">
        <f t="shared" si="304"/>
        <v/>
      </c>
      <c r="R597" s="698" t="str">
        <f t="shared" si="339"/>
        <v/>
      </c>
      <c r="S597" s="699" t="str">
        <f t="shared" si="318"/>
        <v/>
      </c>
      <c r="T597" s="699" t="str">
        <f t="shared" si="319"/>
        <v/>
      </c>
      <c r="U597" s="698" t="str">
        <f t="shared" si="309"/>
        <v/>
      </c>
      <c r="V597" s="698" t="str">
        <f t="shared" si="340"/>
        <v/>
      </c>
      <c r="W597" s="699" t="str">
        <f t="shared" si="320"/>
        <v/>
      </c>
      <c r="X597" s="699" t="str">
        <f t="shared" si="321"/>
        <v/>
      </c>
      <c r="Y597" s="698" t="str">
        <f t="shared" si="310"/>
        <v/>
      </c>
      <c r="Z597" s="698" t="str">
        <f t="shared" si="341"/>
        <v/>
      </c>
      <c r="AB597" s="696" t="str">
        <f t="shared" si="312"/>
        <v/>
      </c>
      <c r="AC597" s="340"/>
      <c r="AD597" s="340"/>
      <c r="AE597" s="340"/>
      <c r="AF597" s="699" t="str">
        <f t="shared" si="322"/>
        <v/>
      </c>
      <c r="AG597" s="699" t="str">
        <f t="shared" si="311"/>
        <v/>
      </c>
      <c r="AH597" s="699" t="str">
        <f t="shared" si="323"/>
        <v/>
      </c>
      <c r="AI597" s="698" t="str">
        <f t="shared" si="313"/>
        <v/>
      </c>
      <c r="AJ597" s="698" t="str">
        <f t="shared" si="324"/>
        <v/>
      </c>
      <c r="AK597" s="699" t="str">
        <f t="shared" si="325"/>
        <v/>
      </c>
      <c r="AL597" s="699" t="str">
        <f t="shared" si="326"/>
        <v/>
      </c>
      <c r="AM597" s="699" t="str">
        <f t="shared" si="327"/>
        <v/>
      </c>
      <c r="AN597" s="698" t="str">
        <f t="shared" si="314"/>
        <v/>
      </c>
      <c r="AO597" s="698" t="str">
        <f t="shared" si="328"/>
        <v/>
      </c>
      <c r="AP597" s="699" t="str">
        <f t="shared" si="329"/>
        <v/>
      </c>
      <c r="AQ597" s="699" t="str">
        <f t="shared" si="330"/>
        <v/>
      </c>
      <c r="AR597" s="699" t="str">
        <f t="shared" si="331"/>
        <v/>
      </c>
      <c r="AS597" s="698" t="str">
        <f t="shared" si="315"/>
        <v/>
      </c>
      <c r="AT597" s="698" t="str">
        <f t="shared" si="305"/>
        <v/>
      </c>
      <c r="AU597" s="971"/>
      <c r="AV597" s="696"/>
      <c r="AW597" s="699" t="str">
        <f t="shared" si="306"/>
        <v/>
      </c>
      <c r="AX597" s="699" t="str">
        <f t="shared" si="307"/>
        <v/>
      </c>
      <c r="AY597" s="698" t="str">
        <f t="shared" si="308"/>
        <v/>
      </c>
      <c r="AZ597" s="698" t="str">
        <f t="shared" si="333"/>
        <v/>
      </c>
      <c r="BA597" s="971"/>
      <c r="BB597" s="699" t="str">
        <f t="shared" si="334"/>
        <v/>
      </c>
      <c r="BC597" s="699" t="str">
        <f t="shared" si="335"/>
        <v/>
      </c>
      <c r="BD597" s="699" t="str">
        <f t="shared" si="336"/>
        <v/>
      </c>
      <c r="BE597" s="698" t="str">
        <f t="shared" si="337"/>
        <v/>
      </c>
      <c r="BF597" s="698" t="str">
        <f t="shared" si="338"/>
        <v/>
      </c>
      <c r="BG597" s="971"/>
      <c r="BH597" s="971"/>
      <c r="BI597" s="971"/>
      <c r="BJ597" s="971"/>
      <c r="BK597" s="971"/>
      <c r="BL597" s="971"/>
      <c r="BM597" s="971"/>
      <c r="BN597" s="698"/>
      <c r="BO597" s="971"/>
      <c r="BP597" s="971"/>
      <c r="BQ597" s="971"/>
      <c r="BR597" s="971"/>
      <c r="BS597" s="971"/>
      <c r="BT597" s="971"/>
      <c r="BU597" s="971"/>
      <c r="BV597" s="971"/>
      <c r="BW597" s="971"/>
      <c r="BX597" s="971"/>
      <c r="BY597" s="971"/>
      <c r="BZ597" s="971"/>
    </row>
    <row r="598" spans="6:78" s="68" customFormat="1" x14ac:dyDescent="0.2">
      <c r="F598" s="340"/>
      <c r="G598" s="260"/>
      <c r="H598" s="261"/>
      <c r="I598" s="261"/>
      <c r="J598" s="260"/>
      <c r="K598" s="696">
        <f t="shared" si="332"/>
        <v>525</v>
      </c>
      <c r="L598" s="340"/>
      <c r="M598" s="340"/>
      <c r="N598" s="340"/>
      <c r="O598" s="699" t="str">
        <f t="shared" si="316"/>
        <v/>
      </c>
      <c r="P598" s="699" t="str">
        <f t="shared" si="317"/>
        <v/>
      </c>
      <c r="Q598" s="698" t="str">
        <f t="shared" si="304"/>
        <v/>
      </c>
      <c r="R598" s="698" t="str">
        <f t="shared" si="339"/>
        <v/>
      </c>
      <c r="S598" s="699" t="str">
        <f t="shared" si="318"/>
        <v/>
      </c>
      <c r="T598" s="699" t="str">
        <f t="shared" si="319"/>
        <v/>
      </c>
      <c r="U598" s="698" t="str">
        <f t="shared" si="309"/>
        <v/>
      </c>
      <c r="V598" s="698" t="str">
        <f t="shared" si="340"/>
        <v/>
      </c>
      <c r="W598" s="699" t="str">
        <f t="shared" si="320"/>
        <v/>
      </c>
      <c r="X598" s="699" t="str">
        <f t="shared" si="321"/>
        <v/>
      </c>
      <c r="Y598" s="698" t="str">
        <f t="shared" si="310"/>
        <v/>
      </c>
      <c r="Z598" s="698" t="str">
        <f t="shared" si="341"/>
        <v/>
      </c>
      <c r="AB598" s="696" t="str">
        <f t="shared" si="312"/>
        <v/>
      </c>
      <c r="AC598" s="340"/>
      <c r="AD598" s="340"/>
      <c r="AE598" s="340"/>
      <c r="AF598" s="699" t="str">
        <f t="shared" si="322"/>
        <v/>
      </c>
      <c r="AG598" s="699" t="str">
        <f t="shared" si="311"/>
        <v/>
      </c>
      <c r="AH598" s="699" t="str">
        <f t="shared" si="323"/>
        <v/>
      </c>
      <c r="AI598" s="698" t="str">
        <f t="shared" si="313"/>
        <v/>
      </c>
      <c r="AJ598" s="698" t="str">
        <f t="shared" si="324"/>
        <v/>
      </c>
      <c r="AK598" s="699" t="str">
        <f t="shared" si="325"/>
        <v/>
      </c>
      <c r="AL598" s="699" t="str">
        <f t="shared" si="326"/>
        <v/>
      </c>
      <c r="AM598" s="699" t="str">
        <f t="shared" si="327"/>
        <v/>
      </c>
      <c r="AN598" s="698" t="str">
        <f t="shared" si="314"/>
        <v/>
      </c>
      <c r="AO598" s="698" t="str">
        <f t="shared" si="328"/>
        <v/>
      </c>
      <c r="AP598" s="699" t="str">
        <f t="shared" si="329"/>
        <v/>
      </c>
      <c r="AQ598" s="699" t="str">
        <f t="shared" si="330"/>
        <v/>
      </c>
      <c r="AR598" s="699" t="str">
        <f t="shared" si="331"/>
        <v/>
      </c>
      <c r="AS598" s="698" t="str">
        <f t="shared" si="315"/>
        <v/>
      </c>
      <c r="AT598" s="698" t="str">
        <f t="shared" si="305"/>
        <v/>
      </c>
      <c r="AU598" s="971"/>
      <c r="AV598" s="696"/>
      <c r="AW598" s="699" t="str">
        <f t="shared" si="306"/>
        <v/>
      </c>
      <c r="AX598" s="699" t="str">
        <f t="shared" si="307"/>
        <v/>
      </c>
      <c r="AY598" s="698" t="str">
        <f t="shared" si="308"/>
        <v/>
      </c>
      <c r="AZ598" s="698" t="str">
        <f t="shared" si="333"/>
        <v/>
      </c>
      <c r="BA598" s="971"/>
      <c r="BB598" s="699" t="str">
        <f t="shared" si="334"/>
        <v/>
      </c>
      <c r="BC598" s="699" t="str">
        <f t="shared" si="335"/>
        <v/>
      </c>
      <c r="BD598" s="699" t="str">
        <f t="shared" si="336"/>
        <v/>
      </c>
      <c r="BE598" s="698" t="str">
        <f t="shared" si="337"/>
        <v/>
      </c>
      <c r="BF598" s="698" t="str">
        <f t="shared" si="338"/>
        <v/>
      </c>
      <c r="BG598" s="971"/>
      <c r="BH598" s="971"/>
      <c r="BI598" s="971"/>
      <c r="BJ598" s="971"/>
      <c r="BK598" s="971"/>
      <c r="BL598" s="971"/>
      <c r="BM598" s="971"/>
      <c r="BN598" s="698"/>
      <c r="BO598" s="971"/>
      <c r="BP598" s="971"/>
      <c r="BQ598" s="971"/>
      <c r="BR598" s="971"/>
      <c r="BS598" s="971"/>
      <c r="BT598" s="971"/>
      <c r="BU598" s="971"/>
      <c r="BV598" s="971"/>
      <c r="BW598" s="971"/>
      <c r="BX598" s="971"/>
      <c r="BY598" s="971"/>
      <c r="BZ598" s="971"/>
    </row>
    <row r="599" spans="6:78" s="68" customFormat="1" x14ac:dyDescent="0.2">
      <c r="F599" s="340"/>
      <c r="G599" s="260"/>
      <c r="H599" s="261"/>
      <c r="I599" s="261"/>
      <c r="J599" s="260"/>
      <c r="K599" s="696">
        <f t="shared" si="332"/>
        <v>526</v>
      </c>
      <c r="L599" s="340"/>
      <c r="M599" s="340"/>
      <c r="N599" s="340"/>
      <c r="O599" s="699" t="str">
        <f t="shared" si="316"/>
        <v/>
      </c>
      <c r="P599" s="699" t="str">
        <f t="shared" si="317"/>
        <v/>
      </c>
      <c r="Q599" s="698" t="str">
        <f t="shared" si="304"/>
        <v/>
      </c>
      <c r="R599" s="698" t="str">
        <f t="shared" si="339"/>
        <v/>
      </c>
      <c r="S599" s="699" t="str">
        <f t="shared" si="318"/>
        <v/>
      </c>
      <c r="T599" s="699" t="str">
        <f t="shared" si="319"/>
        <v/>
      </c>
      <c r="U599" s="698" t="str">
        <f t="shared" si="309"/>
        <v/>
      </c>
      <c r="V599" s="698" t="str">
        <f t="shared" si="340"/>
        <v/>
      </c>
      <c r="W599" s="699" t="str">
        <f t="shared" si="320"/>
        <v/>
      </c>
      <c r="X599" s="699" t="str">
        <f t="shared" si="321"/>
        <v/>
      </c>
      <c r="Y599" s="698" t="str">
        <f t="shared" si="310"/>
        <v/>
      </c>
      <c r="Z599" s="698" t="str">
        <f t="shared" si="341"/>
        <v/>
      </c>
      <c r="AB599" s="696" t="str">
        <f t="shared" si="312"/>
        <v/>
      </c>
      <c r="AC599" s="340"/>
      <c r="AD599" s="340"/>
      <c r="AE599" s="340"/>
      <c r="AF599" s="699" t="str">
        <f t="shared" si="322"/>
        <v/>
      </c>
      <c r="AG599" s="699" t="str">
        <f t="shared" si="311"/>
        <v/>
      </c>
      <c r="AH599" s="699" t="str">
        <f t="shared" si="323"/>
        <v/>
      </c>
      <c r="AI599" s="698" t="str">
        <f t="shared" si="313"/>
        <v/>
      </c>
      <c r="AJ599" s="698" t="str">
        <f t="shared" si="324"/>
        <v/>
      </c>
      <c r="AK599" s="699" t="str">
        <f t="shared" si="325"/>
        <v/>
      </c>
      <c r="AL599" s="699" t="str">
        <f t="shared" si="326"/>
        <v/>
      </c>
      <c r="AM599" s="699" t="str">
        <f t="shared" si="327"/>
        <v/>
      </c>
      <c r="AN599" s="698" t="str">
        <f t="shared" si="314"/>
        <v/>
      </c>
      <c r="AO599" s="698" t="str">
        <f t="shared" si="328"/>
        <v/>
      </c>
      <c r="AP599" s="699" t="str">
        <f t="shared" si="329"/>
        <v/>
      </c>
      <c r="AQ599" s="699" t="str">
        <f t="shared" si="330"/>
        <v/>
      </c>
      <c r="AR599" s="699" t="str">
        <f t="shared" si="331"/>
        <v/>
      </c>
      <c r="AS599" s="698" t="str">
        <f t="shared" si="315"/>
        <v/>
      </c>
      <c r="AT599" s="698" t="str">
        <f t="shared" si="305"/>
        <v/>
      </c>
      <c r="AU599" s="971"/>
      <c r="AV599" s="696"/>
      <c r="AW599" s="699" t="str">
        <f t="shared" si="306"/>
        <v/>
      </c>
      <c r="AX599" s="699" t="str">
        <f t="shared" si="307"/>
        <v/>
      </c>
      <c r="AY599" s="698" t="str">
        <f t="shared" si="308"/>
        <v/>
      </c>
      <c r="AZ599" s="698" t="str">
        <f t="shared" si="333"/>
        <v/>
      </c>
      <c r="BA599" s="971"/>
      <c r="BB599" s="699" t="str">
        <f t="shared" si="334"/>
        <v/>
      </c>
      <c r="BC599" s="699" t="str">
        <f t="shared" si="335"/>
        <v/>
      </c>
      <c r="BD599" s="699" t="str">
        <f t="shared" si="336"/>
        <v/>
      </c>
      <c r="BE599" s="698" t="str">
        <f t="shared" si="337"/>
        <v/>
      </c>
      <c r="BF599" s="698" t="str">
        <f t="shared" si="338"/>
        <v/>
      </c>
      <c r="BG599" s="971"/>
      <c r="BH599" s="971"/>
      <c r="BI599" s="971"/>
      <c r="BJ599" s="971"/>
      <c r="BK599" s="971"/>
      <c r="BL599" s="971"/>
      <c r="BM599" s="971"/>
      <c r="BN599" s="698"/>
      <c r="BO599" s="971"/>
      <c r="BP599" s="971"/>
      <c r="BQ599" s="971"/>
      <c r="BR599" s="971"/>
      <c r="BS599" s="971"/>
      <c r="BT599" s="971"/>
      <c r="BU599" s="971"/>
      <c r="BV599" s="971"/>
      <c r="BW599" s="971"/>
      <c r="BX599" s="971"/>
      <c r="BY599" s="971"/>
      <c r="BZ599" s="971"/>
    </row>
    <row r="600" spans="6:78" s="68" customFormat="1" x14ac:dyDescent="0.2">
      <c r="F600" s="340"/>
      <c r="G600" s="260"/>
      <c r="H600" s="261"/>
      <c r="I600" s="261"/>
      <c r="J600" s="260"/>
      <c r="K600" s="696">
        <f t="shared" si="332"/>
        <v>527</v>
      </c>
      <c r="L600" s="340"/>
      <c r="M600" s="340"/>
      <c r="N600" s="340"/>
      <c r="O600" s="699" t="str">
        <f t="shared" si="316"/>
        <v/>
      </c>
      <c r="P600" s="699" t="str">
        <f t="shared" si="317"/>
        <v/>
      </c>
      <c r="Q600" s="698" t="str">
        <f t="shared" si="304"/>
        <v/>
      </c>
      <c r="R600" s="698" t="str">
        <f t="shared" si="339"/>
        <v/>
      </c>
      <c r="S600" s="699" t="str">
        <f t="shared" si="318"/>
        <v/>
      </c>
      <c r="T600" s="699" t="str">
        <f t="shared" si="319"/>
        <v/>
      </c>
      <c r="U600" s="698" t="str">
        <f t="shared" si="309"/>
        <v/>
      </c>
      <c r="V600" s="698" t="str">
        <f t="shared" si="340"/>
        <v/>
      </c>
      <c r="W600" s="699" t="str">
        <f t="shared" si="320"/>
        <v/>
      </c>
      <c r="X600" s="699" t="str">
        <f t="shared" si="321"/>
        <v/>
      </c>
      <c r="Y600" s="698" t="str">
        <f t="shared" si="310"/>
        <v/>
      </c>
      <c r="Z600" s="698" t="str">
        <f t="shared" si="341"/>
        <v/>
      </c>
      <c r="AB600" s="696" t="str">
        <f t="shared" si="312"/>
        <v/>
      </c>
      <c r="AC600" s="340"/>
      <c r="AD600" s="340"/>
      <c r="AE600" s="340"/>
      <c r="AF600" s="699" t="str">
        <f t="shared" si="322"/>
        <v/>
      </c>
      <c r="AG600" s="699" t="str">
        <f t="shared" si="311"/>
        <v/>
      </c>
      <c r="AH600" s="699" t="str">
        <f t="shared" si="323"/>
        <v/>
      </c>
      <c r="AI600" s="698" t="str">
        <f t="shared" si="313"/>
        <v/>
      </c>
      <c r="AJ600" s="698" t="str">
        <f t="shared" si="324"/>
        <v/>
      </c>
      <c r="AK600" s="699" t="str">
        <f t="shared" si="325"/>
        <v/>
      </c>
      <c r="AL600" s="699" t="str">
        <f t="shared" si="326"/>
        <v/>
      </c>
      <c r="AM600" s="699" t="str">
        <f t="shared" si="327"/>
        <v/>
      </c>
      <c r="AN600" s="698" t="str">
        <f t="shared" si="314"/>
        <v/>
      </c>
      <c r="AO600" s="698" t="str">
        <f t="shared" si="328"/>
        <v/>
      </c>
      <c r="AP600" s="699" t="str">
        <f t="shared" si="329"/>
        <v/>
      </c>
      <c r="AQ600" s="699" t="str">
        <f t="shared" si="330"/>
        <v/>
      </c>
      <c r="AR600" s="699" t="str">
        <f t="shared" si="331"/>
        <v/>
      </c>
      <c r="AS600" s="698" t="str">
        <f t="shared" si="315"/>
        <v/>
      </c>
      <c r="AT600" s="698" t="str">
        <f t="shared" si="305"/>
        <v/>
      </c>
      <c r="AU600" s="971"/>
      <c r="AV600" s="696"/>
      <c r="AW600" s="699" t="str">
        <f t="shared" si="306"/>
        <v/>
      </c>
      <c r="AX600" s="699" t="str">
        <f t="shared" si="307"/>
        <v/>
      </c>
      <c r="AY600" s="698" t="str">
        <f t="shared" si="308"/>
        <v/>
      </c>
      <c r="AZ600" s="698" t="str">
        <f t="shared" si="333"/>
        <v/>
      </c>
      <c r="BA600" s="971"/>
      <c r="BB600" s="699" t="str">
        <f t="shared" si="334"/>
        <v/>
      </c>
      <c r="BC600" s="699" t="str">
        <f t="shared" si="335"/>
        <v/>
      </c>
      <c r="BD600" s="699" t="str">
        <f t="shared" si="336"/>
        <v/>
      </c>
      <c r="BE600" s="698" t="str">
        <f t="shared" si="337"/>
        <v/>
      </c>
      <c r="BF600" s="698" t="str">
        <f t="shared" si="338"/>
        <v/>
      </c>
      <c r="BG600" s="971"/>
      <c r="BH600" s="971"/>
      <c r="BI600" s="971"/>
      <c r="BJ600" s="971"/>
      <c r="BK600" s="971"/>
      <c r="BL600" s="971"/>
      <c r="BM600" s="971"/>
      <c r="BN600" s="698"/>
      <c r="BO600" s="971"/>
      <c r="BP600" s="971"/>
      <c r="BQ600" s="971"/>
      <c r="BR600" s="971"/>
      <c r="BS600" s="971"/>
      <c r="BT600" s="971"/>
      <c r="BU600" s="971"/>
      <c r="BV600" s="971"/>
      <c r="BW600" s="971"/>
      <c r="BX600" s="971"/>
      <c r="BY600" s="971"/>
      <c r="BZ600" s="971"/>
    </row>
    <row r="601" spans="6:78" s="68" customFormat="1" x14ac:dyDescent="0.2">
      <c r="F601" s="340"/>
      <c r="G601" s="260"/>
      <c r="H601" s="261"/>
      <c r="I601" s="261"/>
      <c r="J601" s="260"/>
      <c r="K601" s="696">
        <f t="shared" si="332"/>
        <v>528</v>
      </c>
      <c r="L601" s="340"/>
      <c r="M601" s="340"/>
      <c r="N601" s="340"/>
      <c r="O601" s="699" t="str">
        <f t="shared" si="316"/>
        <v/>
      </c>
      <c r="P601" s="699" t="str">
        <f t="shared" si="317"/>
        <v/>
      </c>
      <c r="Q601" s="698" t="str">
        <f t="shared" si="304"/>
        <v/>
      </c>
      <c r="R601" s="698" t="str">
        <f t="shared" si="339"/>
        <v/>
      </c>
      <c r="S601" s="699" t="str">
        <f t="shared" si="318"/>
        <v/>
      </c>
      <c r="T601" s="699" t="str">
        <f t="shared" si="319"/>
        <v/>
      </c>
      <c r="U601" s="698" t="str">
        <f t="shared" si="309"/>
        <v/>
      </c>
      <c r="V601" s="698" t="str">
        <f t="shared" si="340"/>
        <v/>
      </c>
      <c r="W601" s="699" t="str">
        <f t="shared" si="320"/>
        <v/>
      </c>
      <c r="X601" s="699" t="str">
        <f t="shared" si="321"/>
        <v/>
      </c>
      <c r="Y601" s="698" t="str">
        <f t="shared" si="310"/>
        <v/>
      </c>
      <c r="Z601" s="698" t="str">
        <f t="shared" si="341"/>
        <v/>
      </c>
      <c r="AB601" s="696" t="str">
        <f t="shared" si="312"/>
        <v/>
      </c>
      <c r="AC601" s="340"/>
      <c r="AD601" s="340"/>
      <c r="AE601" s="340"/>
      <c r="AF601" s="699" t="str">
        <f t="shared" si="322"/>
        <v/>
      </c>
      <c r="AG601" s="699" t="str">
        <f t="shared" si="311"/>
        <v/>
      </c>
      <c r="AH601" s="699" t="str">
        <f t="shared" si="323"/>
        <v/>
      </c>
      <c r="AI601" s="698" t="str">
        <f t="shared" si="313"/>
        <v/>
      </c>
      <c r="AJ601" s="698" t="str">
        <f t="shared" si="324"/>
        <v/>
      </c>
      <c r="AK601" s="699" t="str">
        <f t="shared" si="325"/>
        <v/>
      </c>
      <c r="AL601" s="699" t="str">
        <f t="shared" si="326"/>
        <v/>
      </c>
      <c r="AM601" s="699" t="str">
        <f t="shared" si="327"/>
        <v/>
      </c>
      <c r="AN601" s="698" t="str">
        <f t="shared" si="314"/>
        <v/>
      </c>
      <c r="AO601" s="698" t="str">
        <f t="shared" si="328"/>
        <v/>
      </c>
      <c r="AP601" s="699" t="str">
        <f t="shared" si="329"/>
        <v/>
      </c>
      <c r="AQ601" s="699" t="str">
        <f t="shared" si="330"/>
        <v/>
      </c>
      <c r="AR601" s="699" t="str">
        <f t="shared" si="331"/>
        <v/>
      </c>
      <c r="AS601" s="698" t="str">
        <f t="shared" si="315"/>
        <v/>
      </c>
      <c r="AT601" s="698" t="str">
        <f t="shared" si="305"/>
        <v/>
      </c>
      <c r="AU601" s="971"/>
      <c r="AV601" s="696"/>
      <c r="AW601" s="699" t="str">
        <f t="shared" si="306"/>
        <v/>
      </c>
      <c r="AX601" s="699" t="str">
        <f t="shared" si="307"/>
        <v/>
      </c>
      <c r="AY601" s="698" t="str">
        <f t="shared" si="308"/>
        <v/>
      </c>
      <c r="AZ601" s="698" t="str">
        <f t="shared" si="333"/>
        <v/>
      </c>
      <c r="BA601" s="971"/>
      <c r="BB601" s="699" t="str">
        <f t="shared" si="334"/>
        <v/>
      </c>
      <c r="BC601" s="699" t="str">
        <f t="shared" si="335"/>
        <v/>
      </c>
      <c r="BD601" s="699" t="str">
        <f t="shared" si="336"/>
        <v/>
      </c>
      <c r="BE601" s="698" t="str">
        <f t="shared" si="337"/>
        <v/>
      </c>
      <c r="BF601" s="698" t="str">
        <f t="shared" si="338"/>
        <v/>
      </c>
      <c r="BG601" s="971"/>
      <c r="BH601" s="971"/>
      <c r="BI601" s="971"/>
      <c r="BJ601" s="971"/>
      <c r="BK601" s="971"/>
      <c r="BL601" s="971"/>
      <c r="BM601" s="971"/>
      <c r="BN601" s="698"/>
      <c r="BO601" s="971"/>
      <c r="BP601" s="971"/>
      <c r="BQ601" s="971"/>
      <c r="BR601" s="971"/>
      <c r="BS601" s="971"/>
      <c r="BT601" s="971"/>
      <c r="BU601" s="971"/>
      <c r="BV601" s="971"/>
      <c r="BW601" s="971"/>
      <c r="BX601" s="971"/>
      <c r="BY601" s="971"/>
      <c r="BZ601" s="971"/>
    </row>
    <row r="602" spans="6:78" s="68" customFormat="1" x14ac:dyDescent="0.2">
      <c r="F602" s="340"/>
      <c r="G602" s="260"/>
      <c r="H602" s="261"/>
      <c r="I602" s="261"/>
      <c r="J602" s="260"/>
      <c r="K602" s="696">
        <f t="shared" si="332"/>
        <v>529</v>
      </c>
      <c r="L602" s="340"/>
      <c r="M602" s="340"/>
      <c r="N602" s="340"/>
      <c r="O602" s="699" t="str">
        <f t="shared" si="316"/>
        <v/>
      </c>
      <c r="P602" s="699" t="str">
        <f t="shared" si="317"/>
        <v/>
      </c>
      <c r="Q602" s="698" t="str">
        <f t="shared" si="304"/>
        <v/>
      </c>
      <c r="R602" s="698" t="str">
        <f t="shared" si="339"/>
        <v/>
      </c>
      <c r="S602" s="699" t="str">
        <f t="shared" si="318"/>
        <v/>
      </c>
      <c r="T602" s="699" t="str">
        <f t="shared" si="319"/>
        <v/>
      </c>
      <c r="U602" s="698" t="str">
        <f t="shared" si="309"/>
        <v/>
      </c>
      <c r="V602" s="698" t="str">
        <f t="shared" si="340"/>
        <v/>
      </c>
      <c r="W602" s="699" t="str">
        <f t="shared" si="320"/>
        <v/>
      </c>
      <c r="X602" s="699" t="str">
        <f t="shared" si="321"/>
        <v/>
      </c>
      <c r="Y602" s="698" t="str">
        <f t="shared" si="310"/>
        <v/>
      </c>
      <c r="Z602" s="698" t="str">
        <f t="shared" si="341"/>
        <v/>
      </c>
      <c r="AB602" s="696" t="str">
        <f t="shared" si="312"/>
        <v/>
      </c>
      <c r="AC602" s="340"/>
      <c r="AD602" s="340"/>
      <c r="AE602" s="340"/>
      <c r="AF602" s="699" t="str">
        <f t="shared" si="322"/>
        <v/>
      </c>
      <c r="AG602" s="699" t="str">
        <f t="shared" si="311"/>
        <v/>
      </c>
      <c r="AH602" s="699" t="str">
        <f t="shared" si="323"/>
        <v/>
      </c>
      <c r="AI602" s="698" t="str">
        <f t="shared" si="313"/>
        <v/>
      </c>
      <c r="AJ602" s="698" t="str">
        <f t="shared" si="324"/>
        <v/>
      </c>
      <c r="AK602" s="699" t="str">
        <f t="shared" si="325"/>
        <v/>
      </c>
      <c r="AL602" s="699" t="str">
        <f t="shared" si="326"/>
        <v/>
      </c>
      <c r="AM602" s="699" t="str">
        <f t="shared" si="327"/>
        <v/>
      </c>
      <c r="AN602" s="698" t="str">
        <f t="shared" si="314"/>
        <v/>
      </c>
      <c r="AO602" s="698" t="str">
        <f t="shared" si="328"/>
        <v/>
      </c>
      <c r="AP602" s="699" t="str">
        <f t="shared" si="329"/>
        <v/>
      </c>
      <c r="AQ602" s="699" t="str">
        <f t="shared" si="330"/>
        <v/>
      </c>
      <c r="AR602" s="699" t="str">
        <f t="shared" si="331"/>
        <v/>
      </c>
      <c r="AS602" s="698" t="str">
        <f t="shared" si="315"/>
        <v/>
      </c>
      <c r="AT602" s="698" t="str">
        <f t="shared" si="305"/>
        <v/>
      </c>
      <c r="AU602" s="971"/>
      <c r="AV602" s="696"/>
      <c r="AW602" s="699" t="str">
        <f t="shared" si="306"/>
        <v/>
      </c>
      <c r="AX602" s="699" t="str">
        <f t="shared" si="307"/>
        <v/>
      </c>
      <c r="AY602" s="698" t="str">
        <f t="shared" si="308"/>
        <v/>
      </c>
      <c r="AZ602" s="698" t="str">
        <f t="shared" si="333"/>
        <v/>
      </c>
      <c r="BA602" s="971"/>
      <c r="BB602" s="699" t="str">
        <f t="shared" si="334"/>
        <v/>
      </c>
      <c r="BC602" s="699" t="str">
        <f t="shared" si="335"/>
        <v/>
      </c>
      <c r="BD602" s="699" t="str">
        <f t="shared" si="336"/>
        <v/>
      </c>
      <c r="BE602" s="698" t="str">
        <f t="shared" si="337"/>
        <v/>
      </c>
      <c r="BF602" s="698" t="str">
        <f t="shared" si="338"/>
        <v/>
      </c>
      <c r="BG602" s="971"/>
      <c r="BH602" s="971"/>
      <c r="BI602" s="971"/>
      <c r="BJ602" s="971"/>
      <c r="BK602" s="971"/>
      <c r="BL602" s="971"/>
      <c r="BM602" s="971"/>
      <c r="BN602" s="698"/>
      <c r="BO602" s="971"/>
      <c r="BP602" s="971"/>
      <c r="BQ602" s="971"/>
      <c r="BR602" s="971"/>
      <c r="BS602" s="971"/>
      <c r="BT602" s="971"/>
      <c r="BU602" s="971"/>
      <c r="BV602" s="971"/>
      <c r="BW602" s="971"/>
      <c r="BX602" s="971"/>
      <c r="BY602" s="971"/>
      <c r="BZ602" s="971"/>
    </row>
    <row r="603" spans="6:78" s="68" customFormat="1" x14ac:dyDescent="0.2">
      <c r="F603" s="340"/>
      <c r="G603" s="260"/>
      <c r="H603" s="261"/>
      <c r="I603" s="261"/>
      <c r="J603" s="260"/>
      <c r="K603" s="696">
        <f t="shared" si="332"/>
        <v>530</v>
      </c>
      <c r="L603" s="340"/>
      <c r="M603" s="340"/>
      <c r="N603" s="340"/>
      <c r="O603" s="699" t="str">
        <f t="shared" si="316"/>
        <v/>
      </c>
      <c r="P603" s="699" t="str">
        <f t="shared" si="317"/>
        <v/>
      </c>
      <c r="Q603" s="698" t="str">
        <f t="shared" si="304"/>
        <v/>
      </c>
      <c r="R603" s="698" t="str">
        <f t="shared" si="339"/>
        <v/>
      </c>
      <c r="S603" s="699" t="str">
        <f t="shared" si="318"/>
        <v/>
      </c>
      <c r="T603" s="699" t="str">
        <f t="shared" si="319"/>
        <v/>
      </c>
      <c r="U603" s="698" t="str">
        <f t="shared" si="309"/>
        <v/>
      </c>
      <c r="V603" s="698" t="str">
        <f t="shared" si="340"/>
        <v/>
      </c>
      <c r="W603" s="699" t="str">
        <f t="shared" si="320"/>
        <v/>
      </c>
      <c r="X603" s="699" t="str">
        <f t="shared" si="321"/>
        <v/>
      </c>
      <c r="Y603" s="698" t="str">
        <f t="shared" si="310"/>
        <v/>
      </c>
      <c r="Z603" s="698" t="str">
        <f t="shared" si="341"/>
        <v/>
      </c>
      <c r="AB603" s="696" t="str">
        <f t="shared" si="312"/>
        <v/>
      </c>
      <c r="AC603" s="340"/>
      <c r="AD603" s="340"/>
      <c r="AE603" s="340"/>
      <c r="AF603" s="699" t="str">
        <f t="shared" si="322"/>
        <v/>
      </c>
      <c r="AG603" s="699" t="str">
        <f t="shared" si="311"/>
        <v/>
      </c>
      <c r="AH603" s="699" t="str">
        <f t="shared" si="323"/>
        <v/>
      </c>
      <c r="AI603" s="698" t="str">
        <f t="shared" si="313"/>
        <v/>
      </c>
      <c r="AJ603" s="698" t="str">
        <f t="shared" si="324"/>
        <v/>
      </c>
      <c r="AK603" s="699" t="str">
        <f t="shared" si="325"/>
        <v/>
      </c>
      <c r="AL603" s="699" t="str">
        <f t="shared" si="326"/>
        <v/>
      </c>
      <c r="AM603" s="699" t="str">
        <f t="shared" si="327"/>
        <v/>
      </c>
      <c r="AN603" s="698" t="str">
        <f t="shared" si="314"/>
        <v/>
      </c>
      <c r="AO603" s="698" t="str">
        <f t="shared" si="328"/>
        <v/>
      </c>
      <c r="AP603" s="699" t="str">
        <f t="shared" si="329"/>
        <v/>
      </c>
      <c r="AQ603" s="699" t="str">
        <f t="shared" si="330"/>
        <v/>
      </c>
      <c r="AR603" s="699" t="str">
        <f t="shared" si="331"/>
        <v/>
      </c>
      <c r="AS603" s="698" t="str">
        <f t="shared" si="315"/>
        <v/>
      </c>
      <c r="AT603" s="698" t="str">
        <f t="shared" si="305"/>
        <v/>
      </c>
      <c r="AU603" s="971"/>
      <c r="AV603" s="696"/>
      <c r="AW603" s="699" t="str">
        <f t="shared" si="306"/>
        <v/>
      </c>
      <c r="AX603" s="699" t="str">
        <f t="shared" si="307"/>
        <v/>
      </c>
      <c r="AY603" s="698" t="str">
        <f t="shared" si="308"/>
        <v/>
      </c>
      <c r="AZ603" s="698" t="str">
        <f t="shared" si="333"/>
        <v/>
      </c>
      <c r="BA603" s="971"/>
      <c r="BB603" s="699" t="str">
        <f t="shared" si="334"/>
        <v/>
      </c>
      <c r="BC603" s="699" t="str">
        <f t="shared" si="335"/>
        <v/>
      </c>
      <c r="BD603" s="699" t="str">
        <f t="shared" si="336"/>
        <v/>
      </c>
      <c r="BE603" s="698" t="str">
        <f t="shared" si="337"/>
        <v/>
      </c>
      <c r="BF603" s="698" t="str">
        <f t="shared" si="338"/>
        <v/>
      </c>
      <c r="BG603" s="971"/>
      <c r="BH603" s="971"/>
      <c r="BI603" s="971"/>
      <c r="BJ603" s="971"/>
      <c r="BK603" s="971"/>
      <c r="BL603" s="971"/>
      <c r="BM603" s="971"/>
      <c r="BN603" s="698"/>
      <c r="BO603" s="971"/>
      <c r="BP603" s="971"/>
      <c r="BQ603" s="971"/>
      <c r="BR603" s="971"/>
      <c r="BS603" s="971"/>
      <c r="BT603" s="971"/>
      <c r="BU603" s="971"/>
      <c r="BV603" s="971"/>
      <c r="BW603" s="971"/>
      <c r="BX603" s="971"/>
      <c r="BY603" s="971"/>
      <c r="BZ603" s="971"/>
    </row>
    <row r="604" spans="6:78" s="68" customFormat="1" x14ac:dyDescent="0.2">
      <c r="F604" s="340"/>
      <c r="G604" s="260"/>
      <c r="H604" s="261"/>
      <c r="I604" s="261"/>
      <c r="J604" s="260"/>
      <c r="K604" s="696">
        <f t="shared" si="332"/>
        <v>531</v>
      </c>
      <c r="L604" s="340"/>
      <c r="M604" s="340"/>
      <c r="N604" s="340"/>
      <c r="O604" s="699" t="str">
        <f t="shared" si="316"/>
        <v/>
      </c>
      <c r="P604" s="699" t="str">
        <f t="shared" si="317"/>
        <v/>
      </c>
      <c r="Q604" s="698" t="str">
        <f t="shared" si="304"/>
        <v/>
      </c>
      <c r="R604" s="698" t="str">
        <f t="shared" si="339"/>
        <v/>
      </c>
      <c r="S604" s="699" t="str">
        <f t="shared" si="318"/>
        <v/>
      </c>
      <c r="T604" s="699" t="str">
        <f t="shared" si="319"/>
        <v/>
      </c>
      <c r="U604" s="698" t="str">
        <f t="shared" si="309"/>
        <v/>
      </c>
      <c r="V604" s="698" t="str">
        <f t="shared" si="340"/>
        <v/>
      </c>
      <c r="W604" s="699" t="str">
        <f t="shared" si="320"/>
        <v/>
      </c>
      <c r="X604" s="699" t="str">
        <f t="shared" si="321"/>
        <v/>
      </c>
      <c r="Y604" s="698" t="str">
        <f t="shared" si="310"/>
        <v/>
      </c>
      <c r="Z604" s="698" t="str">
        <f t="shared" si="341"/>
        <v/>
      </c>
      <c r="AB604" s="696" t="str">
        <f t="shared" si="312"/>
        <v/>
      </c>
      <c r="AC604" s="340"/>
      <c r="AD604" s="340"/>
      <c r="AE604" s="340"/>
      <c r="AF604" s="699" t="str">
        <f t="shared" si="322"/>
        <v/>
      </c>
      <c r="AG604" s="699" t="str">
        <f t="shared" si="311"/>
        <v/>
      </c>
      <c r="AH604" s="699" t="str">
        <f t="shared" si="323"/>
        <v/>
      </c>
      <c r="AI604" s="698" t="str">
        <f t="shared" si="313"/>
        <v/>
      </c>
      <c r="AJ604" s="698" t="str">
        <f t="shared" si="324"/>
        <v/>
      </c>
      <c r="AK604" s="699" t="str">
        <f t="shared" si="325"/>
        <v/>
      </c>
      <c r="AL604" s="699" t="str">
        <f t="shared" si="326"/>
        <v/>
      </c>
      <c r="AM604" s="699" t="str">
        <f t="shared" si="327"/>
        <v/>
      </c>
      <c r="AN604" s="698" t="str">
        <f t="shared" si="314"/>
        <v/>
      </c>
      <c r="AO604" s="698" t="str">
        <f t="shared" si="328"/>
        <v/>
      </c>
      <c r="AP604" s="699" t="str">
        <f t="shared" si="329"/>
        <v/>
      </c>
      <c r="AQ604" s="699" t="str">
        <f t="shared" si="330"/>
        <v/>
      </c>
      <c r="AR604" s="699" t="str">
        <f t="shared" si="331"/>
        <v/>
      </c>
      <c r="AS604" s="698" t="str">
        <f t="shared" si="315"/>
        <v/>
      </c>
      <c r="AT604" s="698" t="str">
        <f t="shared" si="305"/>
        <v/>
      </c>
      <c r="AU604" s="971"/>
      <c r="AV604" s="696"/>
      <c r="AW604" s="699" t="str">
        <f t="shared" si="306"/>
        <v/>
      </c>
      <c r="AX604" s="699" t="str">
        <f t="shared" si="307"/>
        <v/>
      </c>
      <c r="AY604" s="698" t="str">
        <f t="shared" si="308"/>
        <v/>
      </c>
      <c r="AZ604" s="698" t="str">
        <f t="shared" si="333"/>
        <v/>
      </c>
      <c r="BA604" s="971"/>
      <c r="BB604" s="699" t="str">
        <f t="shared" si="334"/>
        <v/>
      </c>
      <c r="BC604" s="699" t="str">
        <f t="shared" si="335"/>
        <v/>
      </c>
      <c r="BD604" s="699" t="str">
        <f t="shared" si="336"/>
        <v/>
      </c>
      <c r="BE604" s="698" t="str">
        <f t="shared" si="337"/>
        <v/>
      </c>
      <c r="BF604" s="698" t="str">
        <f t="shared" si="338"/>
        <v/>
      </c>
      <c r="BG604" s="971"/>
      <c r="BH604" s="971"/>
      <c r="BI604" s="971"/>
      <c r="BJ604" s="971"/>
      <c r="BK604" s="971"/>
      <c r="BL604" s="971"/>
      <c r="BM604" s="971"/>
      <c r="BN604" s="698"/>
      <c r="BO604" s="971"/>
      <c r="BP604" s="971"/>
      <c r="BQ604" s="971"/>
      <c r="BR604" s="971"/>
      <c r="BS604" s="971"/>
      <c r="BT604" s="971"/>
      <c r="BU604" s="971"/>
      <c r="BV604" s="971"/>
      <c r="BW604" s="971"/>
      <c r="BX604" s="971"/>
      <c r="BY604" s="971"/>
      <c r="BZ604" s="971"/>
    </row>
    <row r="605" spans="6:78" s="68" customFormat="1" x14ac:dyDescent="0.2">
      <c r="F605" s="340"/>
      <c r="G605" s="260"/>
      <c r="H605" s="261"/>
      <c r="I605" s="261"/>
      <c r="J605" s="260"/>
      <c r="K605" s="696">
        <f t="shared" si="332"/>
        <v>532</v>
      </c>
      <c r="L605" s="340"/>
      <c r="M605" s="340"/>
      <c r="N605" s="340"/>
      <c r="O605" s="699" t="str">
        <f t="shared" si="316"/>
        <v/>
      </c>
      <c r="P605" s="699" t="str">
        <f t="shared" si="317"/>
        <v/>
      </c>
      <c r="Q605" s="698" t="str">
        <f t="shared" si="304"/>
        <v/>
      </c>
      <c r="R605" s="698" t="str">
        <f t="shared" si="339"/>
        <v/>
      </c>
      <c r="S605" s="699" t="str">
        <f t="shared" si="318"/>
        <v/>
      </c>
      <c r="T605" s="699" t="str">
        <f t="shared" si="319"/>
        <v/>
      </c>
      <c r="U605" s="698" t="str">
        <f t="shared" si="309"/>
        <v/>
      </c>
      <c r="V605" s="698" t="str">
        <f t="shared" si="340"/>
        <v/>
      </c>
      <c r="W605" s="699" t="str">
        <f t="shared" si="320"/>
        <v/>
      </c>
      <c r="X605" s="699" t="str">
        <f t="shared" si="321"/>
        <v/>
      </c>
      <c r="Y605" s="698" t="str">
        <f t="shared" si="310"/>
        <v/>
      </c>
      <c r="Z605" s="698" t="str">
        <f t="shared" si="341"/>
        <v/>
      </c>
      <c r="AB605" s="696" t="str">
        <f t="shared" si="312"/>
        <v/>
      </c>
      <c r="AC605" s="340"/>
      <c r="AD605" s="340"/>
      <c r="AE605" s="340"/>
      <c r="AF605" s="699" t="str">
        <f t="shared" si="322"/>
        <v/>
      </c>
      <c r="AG605" s="699" t="str">
        <f t="shared" si="311"/>
        <v/>
      </c>
      <c r="AH605" s="699" t="str">
        <f t="shared" si="323"/>
        <v/>
      </c>
      <c r="AI605" s="698" t="str">
        <f t="shared" si="313"/>
        <v/>
      </c>
      <c r="AJ605" s="698" t="str">
        <f t="shared" si="324"/>
        <v/>
      </c>
      <c r="AK605" s="699" t="str">
        <f t="shared" si="325"/>
        <v/>
      </c>
      <c r="AL605" s="699" t="str">
        <f t="shared" si="326"/>
        <v/>
      </c>
      <c r="AM605" s="699" t="str">
        <f t="shared" si="327"/>
        <v/>
      </c>
      <c r="AN605" s="698" t="str">
        <f t="shared" si="314"/>
        <v/>
      </c>
      <c r="AO605" s="698" t="str">
        <f t="shared" si="328"/>
        <v/>
      </c>
      <c r="AP605" s="699" t="str">
        <f t="shared" si="329"/>
        <v/>
      </c>
      <c r="AQ605" s="699" t="str">
        <f t="shared" si="330"/>
        <v/>
      </c>
      <c r="AR605" s="699" t="str">
        <f t="shared" si="331"/>
        <v/>
      </c>
      <c r="AS605" s="698" t="str">
        <f t="shared" si="315"/>
        <v/>
      </c>
      <c r="AT605" s="698" t="str">
        <f t="shared" si="305"/>
        <v/>
      </c>
      <c r="AU605" s="971"/>
      <c r="AV605" s="696"/>
      <c r="AW605" s="699" t="str">
        <f t="shared" si="306"/>
        <v/>
      </c>
      <c r="AX605" s="699" t="str">
        <f t="shared" si="307"/>
        <v/>
      </c>
      <c r="AY605" s="698" t="str">
        <f t="shared" si="308"/>
        <v/>
      </c>
      <c r="AZ605" s="698" t="str">
        <f t="shared" si="333"/>
        <v/>
      </c>
      <c r="BA605" s="971"/>
      <c r="BB605" s="699" t="str">
        <f t="shared" si="334"/>
        <v/>
      </c>
      <c r="BC605" s="699" t="str">
        <f t="shared" si="335"/>
        <v/>
      </c>
      <c r="BD605" s="699" t="str">
        <f t="shared" si="336"/>
        <v/>
      </c>
      <c r="BE605" s="698" t="str">
        <f t="shared" si="337"/>
        <v/>
      </c>
      <c r="BF605" s="698" t="str">
        <f t="shared" si="338"/>
        <v/>
      </c>
      <c r="BG605" s="971"/>
      <c r="BH605" s="971"/>
      <c r="BI605" s="971"/>
      <c r="BJ605" s="971"/>
      <c r="BK605" s="971"/>
      <c r="BL605" s="971"/>
      <c r="BM605" s="971"/>
      <c r="BN605" s="698"/>
      <c r="BO605" s="971"/>
      <c r="BP605" s="971"/>
      <c r="BQ605" s="971"/>
      <c r="BR605" s="971"/>
      <c r="BS605" s="971"/>
      <c r="BT605" s="971"/>
      <c r="BU605" s="971"/>
      <c r="BV605" s="971"/>
      <c r="BW605" s="971"/>
      <c r="BX605" s="971"/>
      <c r="BY605" s="971"/>
      <c r="BZ605" s="971"/>
    </row>
    <row r="606" spans="6:78" s="68" customFormat="1" x14ac:dyDescent="0.2">
      <c r="F606" s="340"/>
      <c r="G606" s="260"/>
      <c r="H606" s="261"/>
      <c r="I606" s="261"/>
      <c r="J606" s="260"/>
      <c r="K606" s="696">
        <f t="shared" si="332"/>
        <v>533</v>
      </c>
      <c r="L606" s="340"/>
      <c r="M606" s="340"/>
      <c r="N606" s="340"/>
      <c r="O606" s="699" t="str">
        <f t="shared" si="316"/>
        <v/>
      </c>
      <c r="P606" s="699" t="str">
        <f t="shared" si="317"/>
        <v/>
      </c>
      <c r="Q606" s="698" t="str">
        <f t="shared" si="304"/>
        <v/>
      </c>
      <c r="R606" s="698" t="str">
        <f t="shared" si="339"/>
        <v/>
      </c>
      <c r="S606" s="699" t="str">
        <f t="shared" si="318"/>
        <v/>
      </c>
      <c r="T606" s="699" t="str">
        <f t="shared" si="319"/>
        <v/>
      </c>
      <c r="U606" s="698" t="str">
        <f t="shared" si="309"/>
        <v/>
      </c>
      <c r="V606" s="698" t="str">
        <f t="shared" si="340"/>
        <v/>
      </c>
      <c r="W606" s="699" t="str">
        <f t="shared" si="320"/>
        <v/>
      </c>
      <c r="X606" s="699" t="str">
        <f t="shared" si="321"/>
        <v/>
      </c>
      <c r="Y606" s="698" t="str">
        <f t="shared" si="310"/>
        <v/>
      </c>
      <c r="Z606" s="698" t="str">
        <f t="shared" si="341"/>
        <v/>
      </c>
      <c r="AB606" s="696" t="str">
        <f t="shared" si="312"/>
        <v/>
      </c>
      <c r="AC606" s="340"/>
      <c r="AD606" s="340"/>
      <c r="AE606" s="340"/>
      <c r="AF606" s="699" t="str">
        <f t="shared" si="322"/>
        <v/>
      </c>
      <c r="AG606" s="699" t="str">
        <f t="shared" si="311"/>
        <v/>
      </c>
      <c r="AH606" s="699" t="str">
        <f t="shared" si="323"/>
        <v/>
      </c>
      <c r="AI606" s="698" t="str">
        <f t="shared" si="313"/>
        <v/>
      </c>
      <c r="AJ606" s="698" t="str">
        <f t="shared" si="324"/>
        <v/>
      </c>
      <c r="AK606" s="699" t="str">
        <f t="shared" si="325"/>
        <v/>
      </c>
      <c r="AL606" s="699" t="str">
        <f t="shared" si="326"/>
        <v/>
      </c>
      <c r="AM606" s="699" t="str">
        <f t="shared" si="327"/>
        <v/>
      </c>
      <c r="AN606" s="698" t="str">
        <f t="shared" si="314"/>
        <v/>
      </c>
      <c r="AO606" s="698" t="str">
        <f t="shared" si="328"/>
        <v/>
      </c>
      <c r="AP606" s="699" t="str">
        <f t="shared" si="329"/>
        <v/>
      </c>
      <c r="AQ606" s="699" t="str">
        <f t="shared" si="330"/>
        <v/>
      </c>
      <c r="AR606" s="699" t="str">
        <f t="shared" si="331"/>
        <v/>
      </c>
      <c r="AS606" s="698" t="str">
        <f t="shared" si="315"/>
        <v/>
      </c>
      <c r="AT606" s="698" t="str">
        <f t="shared" si="305"/>
        <v/>
      </c>
      <c r="AU606" s="971"/>
      <c r="AV606" s="696"/>
      <c r="AW606" s="699" t="str">
        <f t="shared" si="306"/>
        <v/>
      </c>
      <c r="AX606" s="699" t="str">
        <f t="shared" si="307"/>
        <v/>
      </c>
      <c r="AY606" s="698" t="str">
        <f t="shared" si="308"/>
        <v/>
      </c>
      <c r="AZ606" s="698" t="str">
        <f t="shared" si="333"/>
        <v/>
      </c>
      <c r="BA606" s="971"/>
      <c r="BB606" s="699" t="str">
        <f t="shared" si="334"/>
        <v/>
      </c>
      <c r="BC606" s="699" t="str">
        <f t="shared" si="335"/>
        <v/>
      </c>
      <c r="BD606" s="699" t="str">
        <f t="shared" si="336"/>
        <v/>
      </c>
      <c r="BE606" s="698" t="str">
        <f t="shared" si="337"/>
        <v/>
      </c>
      <c r="BF606" s="698" t="str">
        <f t="shared" si="338"/>
        <v/>
      </c>
      <c r="BG606" s="971"/>
      <c r="BH606" s="971"/>
      <c r="BI606" s="971"/>
      <c r="BJ606" s="971"/>
      <c r="BK606" s="971"/>
      <c r="BL606" s="971"/>
      <c r="BM606" s="971"/>
      <c r="BN606" s="698"/>
      <c r="BO606" s="971"/>
      <c r="BP606" s="971"/>
      <c r="BQ606" s="971"/>
      <c r="BR606" s="971"/>
      <c r="BS606" s="971"/>
      <c r="BT606" s="971"/>
      <c r="BU606" s="971"/>
      <c r="BV606" s="971"/>
      <c r="BW606" s="971"/>
      <c r="BX606" s="971"/>
      <c r="BY606" s="971"/>
      <c r="BZ606" s="971"/>
    </row>
    <row r="607" spans="6:78" s="68" customFormat="1" x14ac:dyDescent="0.2">
      <c r="F607" s="340"/>
      <c r="G607" s="260"/>
      <c r="H607" s="261"/>
      <c r="I607" s="261"/>
      <c r="J607" s="260"/>
      <c r="K607" s="696">
        <f t="shared" si="332"/>
        <v>534</v>
      </c>
      <c r="L607" s="340"/>
      <c r="M607" s="340"/>
      <c r="N607" s="340"/>
      <c r="O607" s="699" t="str">
        <f t="shared" si="316"/>
        <v/>
      </c>
      <c r="P607" s="699" t="str">
        <f t="shared" si="317"/>
        <v/>
      </c>
      <c r="Q607" s="698" t="str">
        <f t="shared" si="304"/>
        <v/>
      </c>
      <c r="R607" s="698" t="str">
        <f t="shared" si="339"/>
        <v/>
      </c>
      <c r="S607" s="699" t="str">
        <f t="shared" si="318"/>
        <v/>
      </c>
      <c r="T607" s="699" t="str">
        <f t="shared" si="319"/>
        <v/>
      </c>
      <c r="U607" s="698" t="str">
        <f t="shared" si="309"/>
        <v/>
      </c>
      <c r="V607" s="698" t="str">
        <f t="shared" si="340"/>
        <v/>
      </c>
      <c r="W607" s="699" t="str">
        <f t="shared" si="320"/>
        <v/>
      </c>
      <c r="X607" s="699" t="str">
        <f t="shared" si="321"/>
        <v/>
      </c>
      <c r="Y607" s="698" t="str">
        <f t="shared" si="310"/>
        <v/>
      </c>
      <c r="Z607" s="698" t="str">
        <f t="shared" si="341"/>
        <v/>
      </c>
      <c r="AB607" s="696" t="str">
        <f t="shared" si="312"/>
        <v/>
      </c>
      <c r="AC607" s="340"/>
      <c r="AD607" s="340"/>
      <c r="AE607" s="340"/>
      <c r="AF607" s="699" t="str">
        <f t="shared" si="322"/>
        <v/>
      </c>
      <c r="AG607" s="699" t="str">
        <f t="shared" si="311"/>
        <v/>
      </c>
      <c r="AH607" s="699" t="str">
        <f t="shared" si="323"/>
        <v/>
      </c>
      <c r="AI607" s="698" t="str">
        <f t="shared" si="313"/>
        <v/>
      </c>
      <c r="AJ607" s="698" t="str">
        <f t="shared" si="324"/>
        <v/>
      </c>
      <c r="AK607" s="699" t="str">
        <f t="shared" si="325"/>
        <v/>
      </c>
      <c r="AL607" s="699" t="str">
        <f t="shared" si="326"/>
        <v/>
      </c>
      <c r="AM607" s="699" t="str">
        <f t="shared" si="327"/>
        <v/>
      </c>
      <c r="AN607" s="698" t="str">
        <f t="shared" si="314"/>
        <v/>
      </c>
      <c r="AO607" s="698" t="str">
        <f t="shared" si="328"/>
        <v/>
      </c>
      <c r="AP607" s="699" t="str">
        <f t="shared" si="329"/>
        <v/>
      </c>
      <c r="AQ607" s="699" t="str">
        <f t="shared" si="330"/>
        <v/>
      </c>
      <c r="AR607" s="699" t="str">
        <f t="shared" si="331"/>
        <v/>
      </c>
      <c r="AS607" s="698" t="str">
        <f t="shared" si="315"/>
        <v/>
      </c>
      <c r="AT607" s="698" t="str">
        <f t="shared" si="305"/>
        <v/>
      </c>
      <c r="AU607" s="971"/>
      <c r="AV607" s="696"/>
      <c r="AW607" s="699" t="str">
        <f t="shared" si="306"/>
        <v/>
      </c>
      <c r="AX607" s="699" t="str">
        <f t="shared" si="307"/>
        <v/>
      </c>
      <c r="AY607" s="698" t="str">
        <f t="shared" si="308"/>
        <v/>
      </c>
      <c r="AZ607" s="698" t="str">
        <f t="shared" si="333"/>
        <v/>
      </c>
      <c r="BA607" s="971"/>
      <c r="BB607" s="699" t="str">
        <f t="shared" si="334"/>
        <v/>
      </c>
      <c r="BC607" s="699" t="str">
        <f t="shared" si="335"/>
        <v/>
      </c>
      <c r="BD607" s="699" t="str">
        <f t="shared" si="336"/>
        <v/>
      </c>
      <c r="BE607" s="698" t="str">
        <f t="shared" si="337"/>
        <v/>
      </c>
      <c r="BF607" s="698" t="str">
        <f t="shared" si="338"/>
        <v/>
      </c>
      <c r="BG607" s="971"/>
      <c r="BH607" s="971"/>
      <c r="BI607" s="971"/>
      <c r="BJ607" s="971"/>
      <c r="BK607" s="971"/>
      <c r="BL607" s="971"/>
      <c r="BM607" s="971"/>
      <c r="BN607" s="698"/>
      <c r="BO607" s="971"/>
      <c r="BP607" s="971"/>
      <c r="BQ607" s="971"/>
      <c r="BR607" s="971"/>
      <c r="BS607" s="971"/>
      <c r="BT607" s="971"/>
      <c r="BU607" s="971"/>
      <c r="BV607" s="971"/>
      <c r="BW607" s="971"/>
      <c r="BX607" s="971"/>
      <c r="BY607" s="971"/>
      <c r="BZ607" s="971"/>
    </row>
    <row r="608" spans="6:78" s="68" customFormat="1" x14ac:dyDescent="0.2">
      <c r="F608" s="340"/>
      <c r="G608" s="260"/>
      <c r="H608" s="261"/>
      <c r="I608" s="261"/>
      <c r="J608" s="260"/>
      <c r="K608" s="696">
        <f t="shared" si="332"/>
        <v>535</v>
      </c>
      <c r="L608" s="340"/>
      <c r="M608" s="340"/>
      <c r="N608" s="340"/>
      <c r="O608" s="699" t="str">
        <f t="shared" si="316"/>
        <v/>
      </c>
      <c r="P608" s="699" t="str">
        <f t="shared" si="317"/>
        <v/>
      </c>
      <c r="Q608" s="698" t="str">
        <f t="shared" si="304"/>
        <v/>
      </c>
      <c r="R608" s="698" t="str">
        <f t="shared" si="339"/>
        <v/>
      </c>
      <c r="S608" s="699" t="str">
        <f t="shared" si="318"/>
        <v/>
      </c>
      <c r="T608" s="699" t="str">
        <f t="shared" si="319"/>
        <v/>
      </c>
      <c r="U608" s="698" t="str">
        <f t="shared" si="309"/>
        <v/>
      </c>
      <c r="V608" s="698" t="str">
        <f t="shared" si="340"/>
        <v/>
      </c>
      <c r="W608" s="699" t="str">
        <f t="shared" si="320"/>
        <v/>
      </c>
      <c r="X608" s="699" t="str">
        <f t="shared" si="321"/>
        <v/>
      </c>
      <c r="Y608" s="698" t="str">
        <f t="shared" si="310"/>
        <v/>
      </c>
      <c r="Z608" s="698" t="str">
        <f t="shared" si="341"/>
        <v/>
      </c>
      <c r="AB608" s="696" t="str">
        <f t="shared" si="312"/>
        <v/>
      </c>
      <c r="AC608" s="340"/>
      <c r="AD608" s="340"/>
      <c r="AE608" s="340"/>
      <c r="AF608" s="699" t="str">
        <f t="shared" si="322"/>
        <v/>
      </c>
      <c r="AG608" s="699" t="str">
        <f t="shared" si="311"/>
        <v/>
      </c>
      <c r="AH608" s="699" t="str">
        <f t="shared" si="323"/>
        <v/>
      </c>
      <c r="AI608" s="698" t="str">
        <f t="shared" si="313"/>
        <v/>
      </c>
      <c r="AJ608" s="698" t="str">
        <f t="shared" si="324"/>
        <v/>
      </c>
      <c r="AK608" s="699" t="str">
        <f t="shared" si="325"/>
        <v/>
      </c>
      <c r="AL608" s="699" t="str">
        <f t="shared" si="326"/>
        <v/>
      </c>
      <c r="AM608" s="699" t="str">
        <f t="shared" si="327"/>
        <v/>
      </c>
      <c r="AN608" s="698" t="str">
        <f t="shared" si="314"/>
        <v/>
      </c>
      <c r="AO608" s="698" t="str">
        <f t="shared" si="328"/>
        <v/>
      </c>
      <c r="AP608" s="699" t="str">
        <f t="shared" si="329"/>
        <v/>
      </c>
      <c r="AQ608" s="699" t="str">
        <f t="shared" si="330"/>
        <v/>
      </c>
      <c r="AR608" s="699" t="str">
        <f t="shared" si="331"/>
        <v/>
      </c>
      <c r="AS608" s="698" t="str">
        <f t="shared" si="315"/>
        <v/>
      </c>
      <c r="AT608" s="698" t="str">
        <f t="shared" si="305"/>
        <v/>
      </c>
      <c r="AU608" s="971"/>
      <c r="AV608" s="696"/>
      <c r="AW608" s="699" t="str">
        <f t="shared" si="306"/>
        <v/>
      </c>
      <c r="AX608" s="699" t="str">
        <f t="shared" si="307"/>
        <v/>
      </c>
      <c r="AY608" s="698" t="str">
        <f t="shared" si="308"/>
        <v/>
      </c>
      <c r="AZ608" s="698" t="str">
        <f t="shared" si="333"/>
        <v/>
      </c>
      <c r="BA608" s="971"/>
      <c r="BB608" s="699" t="str">
        <f t="shared" si="334"/>
        <v/>
      </c>
      <c r="BC608" s="699" t="str">
        <f t="shared" si="335"/>
        <v/>
      </c>
      <c r="BD608" s="699" t="str">
        <f t="shared" si="336"/>
        <v/>
      </c>
      <c r="BE608" s="698" t="str">
        <f t="shared" si="337"/>
        <v/>
      </c>
      <c r="BF608" s="698" t="str">
        <f t="shared" si="338"/>
        <v/>
      </c>
      <c r="BG608" s="971"/>
      <c r="BH608" s="971"/>
      <c r="BI608" s="971"/>
      <c r="BJ608" s="971"/>
      <c r="BK608" s="971"/>
      <c r="BL608" s="971"/>
      <c r="BM608" s="971"/>
      <c r="BN608" s="698"/>
      <c r="BO608" s="971"/>
      <c r="BP608" s="971"/>
      <c r="BQ608" s="971"/>
      <c r="BR608" s="971"/>
      <c r="BS608" s="971"/>
      <c r="BT608" s="971"/>
      <c r="BU608" s="971"/>
      <c r="BV608" s="971"/>
      <c r="BW608" s="971"/>
      <c r="BX608" s="971"/>
      <c r="BY608" s="971"/>
      <c r="BZ608" s="971"/>
    </row>
    <row r="609" spans="6:78" s="68" customFormat="1" x14ac:dyDescent="0.2">
      <c r="F609" s="340"/>
      <c r="G609" s="260"/>
      <c r="H609" s="261"/>
      <c r="I609" s="261"/>
      <c r="J609" s="260"/>
      <c r="K609" s="696">
        <f t="shared" si="332"/>
        <v>536</v>
      </c>
      <c r="L609" s="340"/>
      <c r="M609" s="340"/>
      <c r="N609" s="340"/>
      <c r="O609" s="699" t="str">
        <f t="shared" si="316"/>
        <v/>
      </c>
      <c r="P609" s="699" t="str">
        <f t="shared" si="317"/>
        <v/>
      </c>
      <c r="Q609" s="698" t="str">
        <f t="shared" si="304"/>
        <v/>
      </c>
      <c r="R609" s="698" t="str">
        <f t="shared" si="339"/>
        <v/>
      </c>
      <c r="S609" s="699" t="str">
        <f t="shared" si="318"/>
        <v/>
      </c>
      <c r="T609" s="699" t="str">
        <f t="shared" si="319"/>
        <v/>
      </c>
      <c r="U609" s="698" t="str">
        <f t="shared" si="309"/>
        <v/>
      </c>
      <c r="V609" s="698" t="str">
        <f t="shared" si="340"/>
        <v/>
      </c>
      <c r="W609" s="699" t="str">
        <f t="shared" si="320"/>
        <v/>
      </c>
      <c r="X609" s="699" t="str">
        <f t="shared" si="321"/>
        <v/>
      </c>
      <c r="Y609" s="698" t="str">
        <f t="shared" si="310"/>
        <v/>
      </c>
      <c r="Z609" s="698" t="str">
        <f t="shared" si="341"/>
        <v/>
      </c>
      <c r="AB609" s="696" t="str">
        <f t="shared" si="312"/>
        <v/>
      </c>
      <c r="AC609" s="340"/>
      <c r="AD609" s="340"/>
      <c r="AE609" s="340"/>
      <c r="AF609" s="699" t="str">
        <f t="shared" si="322"/>
        <v/>
      </c>
      <c r="AG609" s="699" t="str">
        <f t="shared" si="311"/>
        <v/>
      </c>
      <c r="AH609" s="699" t="str">
        <f t="shared" si="323"/>
        <v/>
      </c>
      <c r="AI609" s="698" t="str">
        <f t="shared" si="313"/>
        <v/>
      </c>
      <c r="AJ609" s="698" t="str">
        <f t="shared" si="324"/>
        <v/>
      </c>
      <c r="AK609" s="699" t="str">
        <f t="shared" si="325"/>
        <v/>
      </c>
      <c r="AL609" s="699" t="str">
        <f t="shared" si="326"/>
        <v/>
      </c>
      <c r="AM609" s="699" t="str">
        <f t="shared" si="327"/>
        <v/>
      </c>
      <c r="AN609" s="698" t="str">
        <f t="shared" si="314"/>
        <v/>
      </c>
      <c r="AO609" s="698" t="str">
        <f t="shared" si="328"/>
        <v/>
      </c>
      <c r="AP609" s="699" t="str">
        <f t="shared" si="329"/>
        <v/>
      </c>
      <c r="AQ609" s="699" t="str">
        <f t="shared" si="330"/>
        <v/>
      </c>
      <c r="AR609" s="699" t="str">
        <f t="shared" si="331"/>
        <v/>
      </c>
      <c r="AS609" s="698" t="str">
        <f t="shared" si="315"/>
        <v/>
      </c>
      <c r="AT609" s="698" t="str">
        <f t="shared" si="305"/>
        <v/>
      </c>
      <c r="AU609" s="971"/>
      <c r="AV609" s="696"/>
      <c r="AW609" s="699" t="str">
        <f t="shared" si="306"/>
        <v/>
      </c>
      <c r="AX609" s="699" t="str">
        <f t="shared" si="307"/>
        <v/>
      </c>
      <c r="AY609" s="698" t="str">
        <f t="shared" si="308"/>
        <v/>
      </c>
      <c r="AZ609" s="698" t="str">
        <f t="shared" si="333"/>
        <v/>
      </c>
      <c r="BA609" s="971"/>
      <c r="BB609" s="699" t="str">
        <f t="shared" si="334"/>
        <v/>
      </c>
      <c r="BC609" s="699" t="str">
        <f t="shared" si="335"/>
        <v/>
      </c>
      <c r="BD609" s="699" t="str">
        <f t="shared" si="336"/>
        <v/>
      </c>
      <c r="BE609" s="698" t="str">
        <f t="shared" si="337"/>
        <v/>
      </c>
      <c r="BF609" s="698" t="str">
        <f t="shared" si="338"/>
        <v/>
      </c>
      <c r="BG609" s="971"/>
      <c r="BH609" s="971"/>
      <c r="BI609" s="971"/>
      <c r="BJ609" s="971"/>
      <c r="BK609" s="971"/>
      <c r="BL609" s="971"/>
      <c r="BM609" s="971"/>
      <c r="BN609" s="698"/>
      <c r="BO609" s="971"/>
      <c r="BP609" s="971"/>
      <c r="BQ609" s="971"/>
      <c r="BR609" s="971"/>
      <c r="BS609" s="971"/>
      <c r="BT609" s="971"/>
      <c r="BU609" s="971"/>
      <c r="BV609" s="971"/>
      <c r="BW609" s="971"/>
      <c r="BX609" s="971"/>
      <c r="BY609" s="971"/>
      <c r="BZ609" s="971"/>
    </row>
    <row r="610" spans="6:78" s="68" customFormat="1" x14ac:dyDescent="0.2">
      <c r="F610" s="340"/>
      <c r="G610" s="260"/>
      <c r="H610" s="261"/>
      <c r="I610" s="261"/>
      <c r="J610" s="260"/>
      <c r="K610" s="696">
        <f t="shared" si="332"/>
        <v>537</v>
      </c>
      <c r="L610" s="340"/>
      <c r="M610" s="340"/>
      <c r="N610" s="340"/>
      <c r="O610" s="699" t="str">
        <f t="shared" si="316"/>
        <v/>
      </c>
      <c r="P610" s="699" t="str">
        <f t="shared" si="317"/>
        <v/>
      </c>
      <c r="Q610" s="698" t="str">
        <f t="shared" si="304"/>
        <v/>
      </c>
      <c r="R610" s="698" t="str">
        <f t="shared" si="339"/>
        <v/>
      </c>
      <c r="S610" s="699" t="str">
        <f t="shared" si="318"/>
        <v/>
      </c>
      <c r="T610" s="699" t="str">
        <f t="shared" si="319"/>
        <v/>
      </c>
      <c r="U610" s="698" t="str">
        <f t="shared" si="309"/>
        <v/>
      </c>
      <c r="V610" s="698" t="str">
        <f t="shared" si="340"/>
        <v/>
      </c>
      <c r="W610" s="699" t="str">
        <f t="shared" si="320"/>
        <v/>
      </c>
      <c r="X610" s="699" t="str">
        <f t="shared" si="321"/>
        <v/>
      </c>
      <c r="Y610" s="698" t="str">
        <f t="shared" si="310"/>
        <v/>
      </c>
      <c r="Z610" s="698" t="str">
        <f t="shared" si="341"/>
        <v/>
      </c>
      <c r="AB610" s="696" t="str">
        <f t="shared" si="312"/>
        <v/>
      </c>
      <c r="AC610" s="340"/>
      <c r="AD610" s="340"/>
      <c r="AE610" s="340"/>
      <c r="AF610" s="699" t="str">
        <f t="shared" si="322"/>
        <v/>
      </c>
      <c r="AG610" s="699" t="str">
        <f t="shared" si="311"/>
        <v/>
      </c>
      <c r="AH610" s="699" t="str">
        <f t="shared" si="323"/>
        <v/>
      </c>
      <c r="AI610" s="698" t="str">
        <f t="shared" si="313"/>
        <v/>
      </c>
      <c r="AJ610" s="698" t="str">
        <f t="shared" si="324"/>
        <v/>
      </c>
      <c r="AK610" s="699" t="str">
        <f t="shared" si="325"/>
        <v/>
      </c>
      <c r="AL610" s="699" t="str">
        <f t="shared" si="326"/>
        <v/>
      </c>
      <c r="AM610" s="699" t="str">
        <f t="shared" si="327"/>
        <v/>
      </c>
      <c r="AN610" s="698" t="str">
        <f t="shared" si="314"/>
        <v/>
      </c>
      <c r="AO610" s="698" t="str">
        <f t="shared" si="328"/>
        <v/>
      </c>
      <c r="AP610" s="699" t="str">
        <f t="shared" si="329"/>
        <v/>
      </c>
      <c r="AQ610" s="699" t="str">
        <f t="shared" si="330"/>
        <v/>
      </c>
      <c r="AR610" s="699" t="str">
        <f t="shared" si="331"/>
        <v/>
      </c>
      <c r="AS610" s="698" t="str">
        <f t="shared" si="315"/>
        <v/>
      </c>
      <c r="AT610" s="698" t="str">
        <f t="shared" si="305"/>
        <v/>
      </c>
      <c r="AU610" s="971"/>
      <c r="AV610" s="696"/>
      <c r="AW610" s="699" t="str">
        <f t="shared" si="306"/>
        <v/>
      </c>
      <c r="AX610" s="699" t="str">
        <f t="shared" si="307"/>
        <v/>
      </c>
      <c r="AY610" s="698" t="str">
        <f t="shared" si="308"/>
        <v/>
      </c>
      <c r="AZ610" s="698" t="str">
        <f t="shared" si="333"/>
        <v/>
      </c>
      <c r="BA610" s="971"/>
      <c r="BB610" s="699" t="str">
        <f t="shared" si="334"/>
        <v/>
      </c>
      <c r="BC610" s="699" t="str">
        <f t="shared" si="335"/>
        <v/>
      </c>
      <c r="BD610" s="699" t="str">
        <f t="shared" si="336"/>
        <v/>
      </c>
      <c r="BE610" s="698" t="str">
        <f t="shared" si="337"/>
        <v/>
      </c>
      <c r="BF610" s="698" t="str">
        <f t="shared" si="338"/>
        <v/>
      </c>
      <c r="BG610" s="971"/>
      <c r="BH610" s="971"/>
      <c r="BI610" s="971"/>
      <c r="BJ610" s="971"/>
      <c r="BK610" s="971"/>
      <c r="BL610" s="971"/>
      <c r="BM610" s="971"/>
      <c r="BN610" s="698"/>
      <c r="BO610" s="971"/>
      <c r="BP610" s="971"/>
      <c r="BQ610" s="971"/>
      <c r="BR610" s="971"/>
      <c r="BS610" s="971"/>
      <c r="BT610" s="971"/>
      <c r="BU610" s="971"/>
      <c r="BV610" s="971"/>
      <c r="BW610" s="971"/>
      <c r="BX610" s="971"/>
      <c r="BY610" s="971"/>
      <c r="BZ610" s="971"/>
    </row>
    <row r="611" spans="6:78" s="68" customFormat="1" x14ac:dyDescent="0.2">
      <c r="F611" s="340"/>
      <c r="G611" s="260"/>
      <c r="H611" s="261"/>
      <c r="I611" s="261"/>
      <c r="J611" s="260"/>
      <c r="K611" s="696">
        <f t="shared" si="332"/>
        <v>538</v>
      </c>
      <c r="L611" s="340"/>
      <c r="M611" s="340"/>
      <c r="N611" s="340"/>
      <c r="O611" s="699" t="str">
        <f t="shared" si="316"/>
        <v/>
      </c>
      <c r="P611" s="699" t="str">
        <f t="shared" si="317"/>
        <v/>
      </c>
      <c r="Q611" s="698" t="str">
        <f t="shared" si="304"/>
        <v/>
      </c>
      <c r="R611" s="698" t="str">
        <f t="shared" si="339"/>
        <v/>
      </c>
      <c r="S611" s="699" t="str">
        <f t="shared" si="318"/>
        <v/>
      </c>
      <c r="T611" s="699" t="str">
        <f t="shared" si="319"/>
        <v/>
      </c>
      <c r="U611" s="698" t="str">
        <f t="shared" si="309"/>
        <v/>
      </c>
      <c r="V611" s="698" t="str">
        <f t="shared" si="340"/>
        <v/>
      </c>
      <c r="W611" s="699" t="str">
        <f t="shared" si="320"/>
        <v/>
      </c>
      <c r="X611" s="699" t="str">
        <f t="shared" si="321"/>
        <v/>
      </c>
      <c r="Y611" s="698" t="str">
        <f t="shared" si="310"/>
        <v/>
      </c>
      <c r="Z611" s="698" t="str">
        <f t="shared" si="341"/>
        <v/>
      </c>
      <c r="AB611" s="696" t="str">
        <f t="shared" si="312"/>
        <v/>
      </c>
      <c r="AC611" s="340"/>
      <c r="AD611" s="340"/>
      <c r="AE611" s="340"/>
      <c r="AF611" s="699" t="str">
        <f t="shared" si="322"/>
        <v/>
      </c>
      <c r="AG611" s="699" t="str">
        <f t="shared" si="311"/>
        <v/>
      </c>
      <c r="AH611" s="699" t="str">
        <f t="shared" si="323"/>
        <v/>
      </c>
      <c r="AI611" s="698" t="str">
        <f t="shared" si="313"/>
        <v/>
      </c>
      <c r="AJ611" s="698" t="str">
        <f t="shared" si="324"/>
        <v/>
      </c>
      <c r="AK611" s="699" t="str">
        <f t="shared" si="325"/>
        <v/>
      </c>
      <c r="AL611" s="699" t="str">
        <f t="shared" si="326"/>
        <v/>
      </c>
      <c r="AM611" s="699" t="str">
        <f t="shared" si="327"/>
        <v/>
      </c>
      <c r="AN611" s="698" t="str">
        <f t="shared" si="314"/>
        <v/>
      </c>
      <c r="AO611" s="698" t="str">
        <f t="shared" si="328"/>
        <v/>
      </c>
      <c r="AP611" s="699" t="str">
        <f t="shared" si="329"/>
        <v/>
      </c>
      <c r="AQ611" s="699" t="str">
        <f t="shared" si="330"/>
        <v/>
      </c>
      <c r="AR611" s="699" t="str">
        <f t="shared" si="331"/>
        <v/>
      </c>
      <c r="AS611" s="698" t="str">
        <f t="shared" si="315"/>
        <v/>
      </c>
      <c r="AT611" s="698" t="str">
        <f t="shared" si="305"/>
        <v/>
      </c>
      <c r="AU611" s="971"/>
      <c r="AV611" s="696"/>
      <c r="AW611" s="699" t="str">
        <f t="shared" si="306"/>
        <v/>
      </c>
      <c r="AX611" s="699" t="str">
        <f t="shared" si="307"/>
        <v/>
      </c>
      <c r="AY611" s="698" t="str">
        <f t="shared" si="308"/>
        <v/>
      </c>
      <c r="AZ611" s="698" t="str">
        <f t="shared" si="333"/>
        <v/>
      </c>
      <c r="BA611" s="971"/>
      <c r="BB611" s="699" t="str">
        <f t="shared" si="334"/>
        <v/>
      </c>
      <c r="BC611" s="699" t="str">
        <f t="shared" si="335"/>
        <v/>
      </c>
      <c r="BD611" s="699" t="str">
        <f t="shared" si="336"/>
        <v/>
      </c>
      <c r="BE611" s="698" t="str">
        <f t="shared" si="337"/>
        <v/>
      </c>
      <c r="BF611" s="698" t="str">
        <f t="shared" si="338"/>
        <v/>
      </c>
      <c r="BG611" s="971"/>
      <c r="BH611" s="971"/>
      <c r="BI611" s="971"/>
      <c r="BJ611" s="971"/>
      <c r="BK611" s="971"/>
      <c r="BL611" s="971"/>
      <c r="BM611" s="971"/>
      <c r="BN611" s="698"/>
      <c r="BO611" s="971"/>
      <c r="BP611" s="971"/>
      <c r="BQ611" s="971"/>
      <c r="BR611" s="971"/>
      <c r="BS611" s="971"/>
      <c r="BT611" s="971"/>
      <c r="BU611" s="971"/>
      <c r="BV611" s="971"/>
      <c r="BW611" s="971"/>
      <c r="BX611" s="971"/>
      <c r="BY611" s="971"/>
      <c r="BZ611" s="971"/>
    </row>
    <row r="612" spans="6:78" s="68" customFormat="1" x14ac:dyDescent="0.2">
      <c r="F612" s="340"/>
      <c r="G612" s="260"/>
      <c r="H612" s="261"/>
      <c r="I612" s="261"/>
      <c r="J612" s="260"/>
      <c r="K612" s="696">
        <f t="shared" si="332"/>
        <v>539</v>
      </c>
      <c r="L612" s="340"/>
      <c r="M612" s="340"/>
      <c r="N612" s="340"/>
      <c r="O612" s="699" t="str">
        <f t="shared" si="316"/>
        <v/>
      </c>
      <c r="P612" s="699" t="str">
        <f t="shared" si="317"/>
        <v/>
      </c>
      <c r="Q612" s="698" t="str">
        <f t="shared" si="304"/>
        <v/>
      </c>
      <c r="R612" s="698" t="str">
        <f t="shared" si="339"/>
        <v/>
      </c>
      <c r="S612" s="699" t="str">
        <f t="shared" si="318"/>
        <v/>
      </c>
      <c r="T612" s="699" t="str">
        <f t="shared" si="319"/>
        <v/>
      </c>
      <c r="U612" s="698" t="str">
        <f t="shared" si="309"/>
        <v/>
      </c>
      <c r="V612" s="698" t="str">
        <f t="shared" si="340"/>
        <v/>
      </c>
      <c r="W612" s="699" t="str">
        <f t="shared" si="320"/>
        <v/>
      </c>
      <c r="X612" s="699" t="str">
        <f t="shared" si="321"/>
        <v/>
      </c>
      <c r="Y612" s="698" t="str">
        <f t="shared" si="310"/>
        <v/>
      </c>
      <c r="Z612" s="698" t="str">
        <f t="shared" si="341"/>
        <v/>
      </c>
      <c r="AB612" s="696" t="str">
        <f t="shared" si="312"/>
        <v/>
      </c>
      <c r="AC612" s="340"/>
      <c r="AD612" s="340"/>
      <c r="AE612" s="340"/>
      <c r="AF612" s="699" t="str">
        <f t="shared" si="322"/>
        <v/>
      </c>
      <c r="AG612" s="699" t="str">
        <f t="shared" si="311"/>
        <v/>
      </c>
      <c r="AH612" s="699" t="str">
        <f t="shared" si="323"/>
        <v/>
      </c>
      <c r="AI612" s="698" t="str">
        <f t="shared" si="313"/>
        <v/>
      </c>
      <c r="AJ612" s="698" t="str">
        <f t="shared" si="324"/>
        <v/>
      </c>
      <c r="AK612" s="699" t="str">
        <f t="shared" si="325"/>
        <v/>
      </c>
      <c r="AL612" s="699" t="str">
        <f t="shared" si="326"/>
        <v/>
      </c>
      <c r="AM612" s="699" t="str">
        <f t="shared" si="327"/>
        <v/>
      </c>
      <c r="AN612" s="698" t="str">
        <f t="shared" si="314"/>
        <v/>
      </c>
      <c r="AO612" s="698" t="str">
        <f t="shared" si="328"/>
        <v/>
      </c>
      <c r="AP612" s="699" t="str">
        <f t="shared" si="329"/>
        <v/>
      </c>
      <c r="AQ612" s="699" t="str">
        <f t="shared" si="330"/>
        <v/>
      </c>
      <c r="AR612" s="699" t="str">
        <f t="shared" si="331"/>
        <v/>
      </c>
      <c r="AS612" s="698" t="str">
        <f t="shared" si="315"/>
        <v/>
      </c>
      <c r="AT612" s="698" t="str">
        <f t="shared" si="305"/>
        <v/>
      </c>
      <c r="AU612" s="971"/>
      <c r="AV612" s="696"/>
      <c r="AW612" s="699" t="str">
        <f t="shared" si="306"/>
        <v/>
      </c>
      <c r="AX612" s="699" t="str">
        <f t="shared" si="307"/>
        <v/>
      </c>
      <c r="AY612" s="698" t="str">
        <f t="shared" si="308"/>
        <v/>
      </c>
      <c r="AZ612" s="698" t="str">
        <f t="shared" si="333"/>
        <v/>
      </c>
      <c r="BA612" s="971"/>
      <c r="BB612" s="699" t="str">
        <f t="shared" si="334"/>
        <v/>
      </c>
      <c r="BC612" s="699" t="str">
        <f t="shared" si="335"/>
        <v/>
      </c>
      <c r="BD612" s="699" t="str">
        <f t="shared" si="336"/>
        <v/>
      </c>
      <c r="BE612" s="698" t="str">
        <f t="shared" si="337"/>
        <v/>
      </c>
      <c r="BF612" s="698" t="str">
        <f t="shared" si="338"/>
        <v/>
      </c>
      <c r="BG612" s="971"/>
      <c r="BH612" s="971"/>
      <c r="BI612" s="971"/>
      <c r="BJ612" s="971"/>
      <c r="BK612" s="971"/>
      <c r="BL612" s="971"/>
      <c r="BM612" s="971"/>
      <c r="BN612" s="698"/>
      <c r="BO612" s="971"/>
      <c r="BP612" s="971"/>
      <c r="BQ612" s="971"/>
      <c r="BR612" s="971"/>
      <c r="BS612" s="971"/>
      <c r="BT612" s="971"/>
      <c r="BU612" s="971"/>
      <c r="BV612" s="971"/>
      <c r="BW612" s="971"/>
      <c r="BX612" s="971"/>
      <c r="BY612" s="971"/>
      <c r="BZ612" s="971"/>
    </row>
    <row r="613" spans="6:78" s="68" customFormat="1" x14ac:dyDescent="0.2">
      <c r="F613" s="340"/>
      <c r="G613" s="260"/>
      <c r="H613" s="261"/>
      <c r="I613" s="261"/>
      <c r="J613" s="260"/>
      <c r="K613" s="696">
        <f t="shared" si="332"/>
        <v>540</v>
      </c>
      <c r="L613" s="340"/>
      <c r="M613" s="340"/>
      <c r="N613" s="340"/>
      <c r="O613" s="699" t="str">
        <f t="shared" si="316"/>
        <v/>
      </c>
      <c r="P613" s="699" t="str">
        <f t="shared" si="317"/>
        <v/>
      </c>
      <c r="Q613" s="698" t="str">
        <f t="shared" si="304"/>
        <v/>
      </c>
      <c r="R613" s="698" t="str">
        <f t="shared" si="339"/>
        <v/>
      </c>
      <c r="S613" s="699" t="str">
        <f t="shared" si="318"/>
        <v/>
      </c>
      <c r="T613" s="699" t="str">
        <f t="shared" si="319"/>
        <v/>
      </c>
      <c r="U613" s="698" t="str">
        <f t="shared" si="309"/>
        <v/>
      </c>
      <c r="V613" s="698" t="str">
        <f t="shared" si="340"/>
        <v/>
      </c>
      <c r="W613" s="699" t="str">
        <f t="shared" si="320"/>
        <v/>
      </c>
      <c r="X613" s="699" t="str">
        <f t="shared" si="321"/>
        <v/>
      </c>
      <c r="Y613" s="698" t="str">
        <f t="shared" si="310"/>
        <v/>
      </c>
      <c r="Z613" s="698" t="str">
        <f t="shared" si="341"/>
        <v/>
      </c>
      <c r="AB613" s="696" t="str">
        <f t="shared" si="312"/>
        <v/>
      </c>
      <c r="AC613" s="340"/>
      <c r="AD613" s="340"/>
      <c r="AE613" s="340"/>
      <c r="AF613" s="699" t="str">
        <f t="shared" si="322"/>
        <v/>
      </c>
      <c r="AG613" s="699" t="str">
        <f t="shared" si="311"/>
        <v/>
      </c>
      <c r="AH613" s="699" t="str">
        <f t="shared" si="323"/>
        <v/>
      </c>
      <c r="AI613" s="698" t="str">
        <f t="shared" si="313"/>
        <v/>
      </c>
      <c r="AJ613" s="698" t="str">
        <f t="shared" si="324"/>
        <v/>
      </c>
      <c r="AK613" s="699" t="str">
        <f t="shared" si="325"/>
        <v/>
      </c>
      <c r="AL613" s="699" t="str">
        <f t="shared" si="326"/>
        <v/>
      </c>
      <c r="AM613" s="699" t="str">
        <f t="shared" si="327"/>
        <v/>
      </c>
      <c r="AN613" s="698" t="str">
        <f t="shared" si="314"/>
        <v/>
      </c>
      <c r="AO613" s="698" t="str">
        <f t="shared" si="328"/>
        <v/>
      </c>
      <c r="AP613" s="699" t="str">
        <f t="shared" si="329"/>
        <v/>
      </c>
      <c r="AQ613" s="699" t="str">
        <f t="shared" si="330"/>
        <v/>
      </c>
      <c r="AR613" s="699" t="str">
        <f t="shared" si="331"/>
        <v/>
      </c>
      <c r="AS613" s="698" t="str">
        <f t="shared" si="315"/>
        <v/>
      </c>
      <c r="AT613" s="698" t="str">
        <f t="shared" si="305"/>
        <v/>
      </c>
      <c r="AU613" s="971"/>
      <c r="AV613" s="696"/>
      <c r="AW613" s="699" t="str">
        <f t="shared" si="306"/>
        <v/>
      </c>
      <c r="AX613" s="699" t="str">
        <f t="shared" si="307"/>
        <v/>
      </c>
      <c r="AY613" s="698" t="str">
        <f t="shared" si="308"/>
        <v/>
      </c>
      <c r="AZ613" s="698" t="str">
        <f t="shared" si="333"/>
        <v/>
      </c>
      <c r="BA613" s="971"/>
      <c r="BB613" s="699" t="str">
        <f t="shared" si="334"/>
        <v/>
      </c>
      <c r="BC613" s="699" t="str">
        <f t="shared" si="335"/>
        <v/>
      </c>
      <c r="BD613" s="699" t="str">
        <f t="shared" si="336"/>
        <v/>
      </c>
      <c r="BE613" s="698" t="str">
        <f t="shared" si="337"/>
        <v/>
      </c>
      <c r="BF613" s="698" t="str">
        <f t="shared" si="338"/>
        <v/>
      </c>
      <c r="BG613" s="971"/>
      <c r="BH613" s="971"/>
      <c r="BI613" s="971"/>
      <c r="BJ613" s="971"/>
      <c r="BK613" s="971"/>
      <c r="BL613" s="971"/>
      <c r="BM613" s="971"/>
      <c r="BN613" s="698"/>
      <c r="BO613" s="971"/>
      <c r="BP613" s="971"/>
      <c r="BQ613" s="971"/>
      <c r="BR613" s="971"/>
      <c r="BS613" s="971"/>
      <c r="BT613" s="971"/>
      <c r="BU613" s="971"/>
      <c r="BV613" s="971"/>
      <c r="BW613" s="971"/>
      <c r="BX613" s="971"/>
      <c r="BY613" s="971"/>
      <c r="BZ613" s="971"/>
    </row>
    <row r="614" spans="6:78" s="68" customFormat="1" x14ac:dyDescent="0.2">
      <c r="F614" s="340"/>
      <c r="G614" s="260"/>
      <c r="H614" s="261"/>
      <c r="I614" s="261"/>
      <c r="J614" s="260"/>
      <c r="K614" s="696">
        <f t="shared" si="332"/>
        <v>541</v>
      </c>
      <c r="L614" s="340"/>
      <c r="M614" s="340"/>
      <c r="N614" s="340"/>
      <c r="O614" s="699" t="str">
        <f t="shared" si="316"/>
        <v/>
      </c>
      <c r="P614" s="699" t="str">
        <f t="shared" si="317"/>
        <v/>
      </c>
      <c r="Q614" s="698" t="str">
        <f t="shared" si="304"/>
        <v/>
      </c>
      <c r="R614" s="698" t="str">
        <f t="shared" si="339"/>
        <v/>
      </c>
      <c r="S614" s="699" t="str">
        <f t="shared" si="318"/>
        <v/>
      </c>
      <c r="T614" s="699" t="str">
        <f t="shared" si="319"/>
        <v/>
      </c>
      <c r="U614" s="698" t="str">
        <f t="shared" si="309"/>
        <v/>
      </c>
      <c r="V614" s="698" t="str">
        <f t="shared" si="340"/>
        <v/>
      </c>
      <c r="W614" s="699" t="str">
        <f t="shared" si="320"/>
        <v/>
      </c>
      <c r="X614" s="699" t="str">
        <f t="shared" si="321"/>
        <v/>
      </c>
      <c r="Y614" s="698" t="str">
        <f t="shared" si="310"/>
        <v/>
      </c>
      <c r="Z614" s="698" t="str">
        <f t="shared" si="341"/>
        <v/>
      </c>
      <c r="AB614" s="696" t="str">
        <f t="shared" si="312"/>
        <v/>
      </c>
      <c r="AC614" s="340"/>
      <c r="AD614" s="340"/>
      <c r="AE614" s="340"/>
      <c r="AF614" s="699" t="str">
        <f t="shared" si="322"/>
        <v/>
      </c>
      <c r="AG614" s="699" t="str">
        <f t="shared" si="311"/>
        <v/>
      </c>
      <c r="AH614" s="699" t="str">
        <f t="shared" si="323"/>
        <v/>
      </c>
      <c r="AI614" s="698" t="str">
        <f t="shared" si="313"/>
        <v/>
      </c>
      <c r="AJ614" s="698" t="str">
        <f t="shared" si="324"/>
        <v/>
      </c>
      <c r="AK614" s="699" t="str">
        <f t="shared" si="325"/>
        <v/>
      </c>
      <c r="AL614" s="699" t="str">
        <f t="shared" si="326"/>
        <v/>
      </c>
      <c r="AM614" s="699" t="str">
        <f t="shared" si="327"/>
        <v/>
      </c>
      <c r="AN614" s="698" t="str">
        <f t="shared" si="314"/>
        <v/>
      </c>
      <c r="AO614" s="698" t="str">
        <f t="shared" si="328"/>
        <v/>
      </c>
      <c r="AP614" s="699" t="str">
        <f t="shared" si="329"/>
        <v/>
      </c>
      <c r="AQ614" s="699" t="str">
        <f t="shared" si="330"/>
        <v/>
      </c>
      <c r="AR614" s="699" t="str">
        <f t="shared" si="331"/>
        <v/>
      </c>
      <c r="AS614" s="698" t="str">
        <f t="shared" si="315"/>
        <v/>
      </c>
      <c r="AT614" s="698" t="str">
        <f t="shared" si="305"/>
        <v/>
      </c>
      <c r="AU614" s="971"/>
      <c r="AV614" s="696"/>
      <c r="AW614" s="699" t="str">
        <f t="shared" si="306"/>
        <v/>
      </c>
      <c r="AX614" s="699" t="str">
        <f t="shared" si="307"/>
        <v/>
      </c>
      <c r="AY614" s="698" t="str">
        <f t="shared" si="308"/>
        <v/>
      </c>
      <c r="AZ614" s="698" t="str">
        <f t="shared" si="333"/>
        <v/>
      </c>
      <c r="BA614" s="971"/>
      <c r="BB614" s="699" t="str">
        <f t="shared" si="334"/>
        <v/>
      </c>
      <c r="BC614" s="699" t="str">
        <f t="shared" si="335"/>
        <v/>
      </c>
      <c r="BD614" s="699" t="str">
        <f t="shared" si="336"/>
        <v/>
      </c>
      <c r="BE614" s="698" t="str">
        <f t="shared" si="337"/>
        <v/>
      </c>
      <c r="BF614" s="698" t="str">
        <f t="shared" si="338"/>
        <v/>
      </c>
      <c r="BG614" s="971"/>
      <c r="BH614" s="971"/>
      <c r="BI614" s="971"/>
      <c r="BJ614" s="971"/>
      <c r="BK614" s="971"/>
      <c r="BL614" s="971"/>
      <c r="BM614" s="971"/>
      <c r="BN614" s="698"/>
      <c r="BO614" s="971"/>
      <c r="BP614" s="971"/>
      <c r="BQ614" s="971"/>
      <c r="BR614" s="971"/>
      <c r="BS614" s="971"/>
      <c r="BT614" s="971"/>
      <c r="BU614" s="971"/>
      <c r="BV614" s="971"/>
      <c r="BW614" s="971"/>
      <c r="BX614" s="971"/>
      <c r="BY614" s="971"/>
      <c r="BZ614" s="971"/>
    </row>
    <row r="615" spans="6:78" s="68" customFormat="1" x14ac:dyDescent="0.2">
      <c r="F615" s="340"/>
      <c r="G615" s="260"/>
      <c r="H615" s="261"/>
      <c r="I615" s="261"/>
      <c r="J615" s="260"/>
      <c r="K615" s="696">
        <f t="shared" si="332"/>
        <v>542</v>
      </c>
      <c r="L615" s="340"/>
      <c r="M615" s="340"/>
      <c r="N615" s="340"/>
      <c r="O615" s="699" t="str">
        <f t="shared" si="316"/>
        <v/>
      </c>
      <c r="P615" s="699" t="str">
        <f t="shared" si="317"/>
        <v/>
      </c>
      <c r="Q615" s="698" t="str">
        <f t="shared" si="304"/>
        <v/>
      </c>
      <c r="R615" s="698" t="str">
        <f t="shared" si="339"/>
        <v/>
      </c>
      <c r="S615" s="699" t="str">
        <f t="shared" si="318"/>
        <v/>
      </c>
      <c r="T615" s="699" t="str">
        <f t="shared" si="319"/>
        <v/>
      </c>
      <c r="U615" s="698" t="str">
        <f t="shared" si="309"/>
        <v/>
      </c>
      <c r="V615" s="698" t="str">
        <f t="shared" si="340"/>
        <v/>
      </c>
      <c r="W615" s="699" t="str">
        <f t="shared" si="320"/>
        <v/>
      </c>
      <c r="X615" s="699" t="str">
        <f t="shared" si="321"/>
        <v/>
      </c>
      <c r="Y615" s="698" t="str">
        <f t="shared" si="310"/>
        <v/>
      </c>
      <c r="Z615" s="698" t="str">
        <f t="shared" si="341"/>
        <v/>
      </c>
      <c r="AB615" s="696" t="str">
        <f t="shared" si="312"/>
        <v/>
      </c>
      <c r="AC615" s="340"/>
      <c r="AD615" s="340"/>
      <c r="AE615" s="340"/>
      <c r="AF615" s="699" t="str">
        <f t="shared" si="322"/>
        <v/>
      </c>
      <c r="AG615" s="699" t="str">
        <f t="shared" si="311"/>
        <v/>
      </c>
      <c r="AH615" s="699" t="str">
        <f t="shared" si="323"/>
        <v/>
      </c>
      <c r="AI615" s="698" t="str">
        <f t="shared" si="313"/>
        <v/>
      </c>
      <c r="AJ615" s="698" t="str">
        <f t="shared" si="324"/>
        <v/>
      </c>
      <c r="AK615" s="699" t="str">
        <f t="shared" si="325"/>
        <v/>
      </c>
      <c r="AL615" s="699" t="str">
        <f t="shared" si="326"/>
        <v/>
      </c>
      <c r="AM615" s="699" t="str">
        <f t="shared" si="327"/>
        <v/>
      </c>
      <c r="AN615" s="698" t="str">
        <f t="shared" si="314"/>
        <v/>
      </c>
      <c r="AO615" s="698" t="str">
        <f t="shared" si="328"/>
        <v/>
      </c>
      <c r="AP615" s="699" t="str">
        <f t="shared" si="329"/>
        <v/>
      </c>
      <c r="AQ615" s="699" t="str">
        <f t="shared" si="330"/>
        <v/>
      </c>
      <c r="AR615" s="699" t="str">
        <f t="shared" si="331"/>
        <v/>
      </c>
      <c r="AS615" s="698" t="str">
        <f t="shared" si="315"/>
        <v/>
      </c>
      <c r="AT615" s="698" t="str">
        <f t="shared" si="305"/>
        <v/>
      </c>
      <c r="AU615" s="971"/>
      <c r="AV615" s="696"/>
      <c r="AW615" s="699" t="str">
        <f t="shared" si="306"/>
        <v/>
      </c>
      <c r="AX615" s="699" t="str">
        <f t="shared" si="307"/>
        <v/>
      </c>
      <c r="AY615" s="698" t="str">
        <f t="shared" si="308"/>
        <v/>
      </c>
      <c r="AZ615" s="698" t="str">
        <f t="shared" si="333"/>
        <v/>
      </c>
      <c r="BA615" s="971"/>
      <c r="BB615" s="699" t="str">
        <f t="shared" si="334"/>
        <v/>
      </c>
      <c r="BC615" s="699" t="str">
        <f t="shared" si="335"/>
        <v/>
      </c>
      <c r="BD615" s="699" t="str">
        <f t="shared" si="336"/>
        <v/>
      </c>
      <c r="BE615" s="698" t="str">
        <f t="shared" si="337"/>
        <v/>
      </c>
      <c r="BF615" s="698" t="str">
        <f t="shared" si="338"/>
        <v/>
      </c>
      <c r="BG615" s="971"/>
      <c r="BH615" s="971"/>
      <c r="BI615" s="971"/>
      <c r="BJ615" s="971"/>
      <c r="BK615" s="971"/>
      <c r="BL615" s="971"/>
      <c r="BM615" s="971"/>
      <c r="BN615" s="698"/>
      <c r="BO615" s="971"/>
      <c r="BP615" s="971"/>
      <c r="BQ615" s="971"/>
      <c r="BR615" s="971"/>
      <c r="BS615" s="971"/>
      <c r="BT615" s="971"/>
      <c r="BU615" s="971"/>
      <c r="BV615" s="971"/>
      <c r="BW615" s="971"/>
      <c r="BX615" s="971"/>
      <c r="BY615" s="971"/>
      <c r="BZ615" s="971"/>
    </row>
    <row r="616" spans="6:78" s="68" customFormat="1" x14ac:dyDescent="0.2">
      <c r="F616" s="340"/>
      <c r="G616" s="260"/>
      <c r="H616" s="261"/>
      <c r="I616" s="261"/>
      <c r="J616" s="260"/>
      <c r="K616" s="696">
        <f t="shared" si="332"/>
        <v>543</v>
      </c>
      <c r="L616" s="340"/>
      <c r="M616" s="340"/>
      <c r="N616" s="340"/>
      <c r="O616" s="699" t="str">
        <f t="shared" si="316"/>
        <v/>
      </c>
      <c r="P616" s="699" t="str">
        <f t="shared" si="317"/>
        <v/>
      </c>
      <c r="Q616" s="698" t="str">
        <f t="shared" si="304"/>
        <v/>
      </c>
      <c r="R616" s="698" t="str">
        <f t="shared" si="339"/>
        <v/>
      </c>
      <c r="S616" s="699" t="str">
        <f t="shared" si="318"/>
        <v/>
      </c>
      <c r="T616" s="699" t="str">
        <f t="shared" si="319"/>
        <v/>
      </c>
      <c r="U616" s="698" t="str">
        <f t="shared" si="309"/>
        <v/>
      </c>
      <c r="V616" s="698" t="str">
        <f t="shared" si="340"/>
        <v/>
      </c>
      <c r="W616" s="699" t="str">
        <f t="shared" si="320"/>
        <v/>
      </c>
      <c r="X616" s="699" t="str">
        <f t="shared" si="321"/>
        <v/>
      </c>
      <c r="Y616" s="698" t="str">
        <f t="shared" si="310"/>
        <v/>
      </c>
      <c r="Z616" s="698" t="str">
        <f t="shared" si="341"/>
        <v/>
      </c>
      <c r="AB616" s="696" t="str">
        <f t="shared" si="312"/>
        <v/>
      </c>
      <c r="AC616" s="340"/>
      <c r="AD616" s="340"/>
      <c r="AE616" s="340"/>
      <c r="AF616" s="699" t="str">
        <f t="shared" si="322"/>
        <v/>
      </c>
      <c r="AG616" s="699" t="str">
        <f t="shared" si="311"/>
        <v/>
      </c>
      <c r="AH616" s="699" t="str">
        <f t="shared" si="323"/>
        <v/>
      </c>
      <c r="AI616" s="698" t="str">
        <f t="shared" si="313"/>
        <v/>
      </c>
      <c r="AJ616" s="698" t="str">
        <f t="shared" si="324"/>
        <v/>
      </c>
      <c r="AK616" s="699" t="str">
        <f t="shared" si="325"/>
        <v/>
      </c>
      <c r="AL616" s="699" t="str">
        <f t="shared" si="326"/>
        <v/>
      </c>
      <c r="AM616" s="699" t="str">
        <f t="shared" si="327"/>
        <v/>
      </c>
      <c r="AN616" s="698" t="str">
        <f t="shared" si="314"/>
        <v/>
      </c>
      <c r="AO616" s="698" t="str">
        <f t="shared" si="328"/>
        <v/>
      </c>
      <c r="AP616" s="699" t="str">
        <f t="shared" si="329"/>
        <v/>
      </c>
      <c r="AQ616" s="699" t="str">
        <f t="shared" si="330"/>
        <v/>
      </c>
      <c r="AR616" s="699" t="str">
        <f t="shared" si="331"/>
        <v/>
      </c>
      <c r="AS616" s="698" t="str">
        <f t="shared" si="315"/>
        <v/>
      </c>
      <c r="AT616" s="698" t="str">
        <f t="shared" si="305"/>
        <v/>
      </c>
      <c r="AU616" s="971"/>
      <c r="AV616" s="696"/>
      <c r="AW616" s="699" t="str">
        <f t="shared" si="306"/>
        <v/>
      </c>
      <c r="AX616" s="699" t="str">
        <f t="shared" si="307"/>
        <v/>
      </c>
      <c r="AY616" s="698" t="str">
        <f t="shared" si="308"/>
        <v/>
      </c>
      <c r="AZ616" s="698" t="str">
        <f t="shared" si="333"/>
        <v/>
      </c>
      <c r="BA616" s="971"/>
      <c r="BB616" s="699" t="str">
        <f t="shared" si="334"/>
        <v/>
      </c>
      <c r="BC616" s="699" t="str">
        <f t="shared" si="335"/>
        <v/>
      </c>
      <c r="BD616" s="699" t="str">
        <f t="shared" si="336"/>
        <v/>
      </c>
      <c r="BE616" s="698" t="str">
        <f t="shared" si="337"/>
        <v/>
      </c>
      <c r="BF616" s="698" t="str">
        <f t="shared" si="338"/>
        <v/>
      </c>
      <c r="BG616" s="971"/>
      <c r="BH616" s="971"/>
      <c r="BI616" s="971"/>
      <c r="BJ616" s="971"/>
      <c r="BK616" s="971"/>
      <c r="BL616" s="971"/>
      <c r="BM616" s="971"/>
      <c r="BN616" s="698"/>
      <c r="BO616" s="971"/>
      <c r="BP616" s="971"/>
      <c r="BQ616" s="971"/>
      <c r="BR616" s="971"/>
      <c r="BS616" s="971"/>
      <c r="BT616" s="971"/>
      <c r="BU616" s="971"/>
      <c r="BV616" s="971"/>
      <c r="BW616" s="971"/>
      <c r="BX616" s="971"/>
      <c r="BY616" s="971"/>
      <c r="BZ616" s="971"/>
    </row>
    <row r="617" spans="6:78" s="68" customFormat="1" x14ac:dyDescent="0.2">
      <c r="F617" s="340"/>
      <c r="G617" s="260"/>
      <c r="H617" s="261"/>
      <c r="I617" s="261"/>
      <c r="J617" s="260"/>
      <c r="K617" s="696">
        <f t="shared" si="332"/>
        <v>544</v>
      </c>
      <c r="L617" s="340"/>
      <c r="M617" s="340"/>
      <c r="N617" s="340"/>
      <c r="O617" s="699" t="str">
        <f t="shared" si="316"/>
        <v/>
      </c>
      <c r="P617" s="699" t="str">
        <f t="shared" si="317"/>
        <v/>
      </c>
      <c r="Q617" s="698" t="str">
        <f t="shared" si="304"/>
        <v/>
      </c>
      <c r="R617" s="698" t="str">
        <f t="shared" si="339"/>
        <v/>
      </c>
      <c r="S617" s="699" t="str">
        <f t="shared" si="318"/>
        <v/>
      </c>
      <c r="T617" s="699" t="str">
        <f t="shared" si="319"/>
        <v/>
      </c>
      <c r="U617" s="698" t="str">
        <f t="shared" si="309"/>
        <v/>
      </c>
      <c r="V617" s="698" t="str">
        <f t="shared" si="340"/>
        <v/>
      </c>
      <c r="W617" s="699" t="str">
        <f t="shared" si="320"/>
        <v/>
      </c>
      <c r="X617" s="699" t="str">
        <f t="shared" si="321"/>
        <v/>
      </c>
      <c r="Y617" s="698" t="str">
        <f t="shared" si="310"/>
        <v/>
      </c>
      <c r="Z617" s="698" t="str">
        <f t="shared" si="341"/>
        <v/>
      </c>
      <c r="AB617" s="696" t="str">
        <f t="shared" si="312"/>
        <v/>
      </c>
      <c r="AC617" s="340"/>
      <c r="AD617" s="340"/>
      <c r="AE617" s="340"/>
      <c r="AF617" s="699" t="str">
        <f t="shared" si="322"/>
        <v/>
      </c>
      <c r="AG617" s="699" t="str">
        <f t="shared" si="311"/>
        <v/>
      </c>
      <c r="AH617" s="699" t="str">
        <f t="shared" si="323"/>
        <v/>
      </c>
      <c r="AI617" s="698" t="str">
        <f t="shared" si="313"/>
        <v/>
      </c>
      <c r="AJ617" s="698" t="str">
        <f t="shared" si="324"/>
        <v/>
      </c>
      <c r="AK617" s="699" t="str">
        <f t="shared" si="325"/>
        <v/>
      </c>
      <c r="AL617" s="699" t="str">
        <f t="shared" si="326"/>
        <v/>
      </c>
      <c r="AM617" s="699" t="str">
        <f t="shared" si="327"/>
        <v/>
      </c>
      <c r="AN617" s="698" t="str">
        <f t="shared" si="314"/>
        <v/>
      </c>
      <c r="AO617" s="698" t="str">
        <f t="shared" si="328"/>
        <v/>
      </c>
      <c r="AP617" s="699" t="str">
        <f t="shared" si="329"/>
        <v/>
      </c>
      <c r="AQ617" s="699" t="str">
        <f t="shared" si="330"/>
        <v/>
      </c>
      <c r="AR617" s="699" t="str">
        <f t="shared" si="331"/>
        <v/>
      </c>
      <c r="AS617" s="698" t="str">
        <f t="shared" si="315"/>
        <v/>
      </c>
      <c r="AT617" s="698" t="str">
        <f t="shared" si="305"/>
        <v/>
      </c>
      <c r="AU617" s="971"/>
      <c r="AV617" s="696"/>
      <c r="AW617" s="699" t="str">
        <f t="shared" si="306"/>
        <v/>
      </c>
      <c r="AX617" s="699" t="str">
        <f t="shared" si="307"/>
        <v/>
      </c>
      <c r="AY617" s="698" t="str">
        <f t="shared" si="308"/>
        <v/>
      </c>
      <c r="AZ617" s="698" t="str">
        <f t="shared" si="333"/>
        <v/>
      </c>
      <c r="BA617" s="971"/>
      <c r="BB617" s="699" t="str">
        <f t="shared" si="334"/>
        <v/>
      </c>
      <c r="BC617" s="699" t="str">
        <f t="shared" si="335"/>
        <v/>
      </c>
      <c r="BD617" s="699" t="str">
        <f t="shared" si="336"/>
        <v/>
      </c>
      <c r="BE617" s="698" t="str">
        <f t="shared" si="337"/>
        <v/>
      </c>
      <c r="BF617" s="698" t="str">
        <f t="shared" si="338"/>
        <v/>
      </c>
      <c r="BG617" s="971"/>
      <c r="BH617" s="971"/>
      <c r="BI617" s="971"/>
      <c r="BJ617" s="971"/>
      <c r="BK617" s="971"/>
      <c r="BL617" s="971"/>
      <c r="BM617" s="971"/>
      <c r="BN617" s="698"/>
      <c r="BO617" s="971"/>
      <c r="BP617" s="971"/>
      <c r="BQ617" s="971"/>
      <c r="BR617" s="971"/>
      <c r="BS617" s="971"/>
      <c r="BT617" s="971"/>
      <c r="BU617" s="971"/>
      <c r="BV617" s="971"/>
      <c r="BW617" s="971"/>
      <c r="BX617" s="971"/>
      <c r="BY617" s="971"/>
      <c r="BZ617" s="971"/>
    </row>
    <row r="618" spans="6:78" s="68" customFormat="1" x14ac:dyDescent="0.2">
      <c r="F618" s="340"/>
      <c r="G618" s="260"/>
      <c r="H618" s="261"/>
      <c r="I618" s="261"/>
      <c r="J618" s="260"/>
      <c r="K618" s="696">
        <f t="shared" si="332"/>
        <v>545</v>
      </c>
      <c r="L618" s="340"/>
      <c r="M618" s="340"/>
      <c r="N618" s="340"/>
      <c r="O618" s="699" t="str">
        <f t="shared" si="316"/>
        <v/>
      </c>
      <c r="P618" s="699" t="str">
        <f t="shared" si="317"/>
        <v/>
      </c>
      <c r="Q618" s="698" t="str">
        <f t="shared" si="304"/>
        <v/>
      </c>
      <c r="R618" s="698" t="str">
        <f t="shared" si="339"/>
        <v/>
      </c>
      <c r="S618" s="699" t="str">
        <f t="shared" si="318"/>
        <v/>
      </c>
      <c r="T618" s="699" t="str">
        <f t="shared" si="319"/>
        <v/>
      </c>
      <c r="U618" s="698" t="str">
        <f t="shared" si="309"/>
        <v/>
      </c>
      <c r="V618" s="698" t="str">
        <f t="shared" si="340"/>
        <v/>
      </c>
      <c r="W618" s="699" t="str">
        <f t="shared" si="320"/>
        <v/>
      </c>
      <c r="X618" s="699" t="str">
        <f t="shared" si="321"/>
        <v/>
      </c>
      <c r="Y618" s="698" t="str">
        <f t="shared" si="310"/>
        <v/>
      </c>
      <c r="Z618" s="698" t="str">
        <f t="shared" si="341"/>
        <v/>
      </c>
      <c r="AB618" s="696" t="str">
        <f t="shared" si="312"/>
        <v/>
      </c>
      <c r="AC618" s="340"/>
      <c r="AD618" s="340"/>
      <c r="AE618" s="340"/>
      <c r="AF618" s="699" t="str">
        <f t="shared" si="322"/>
        <v/>
      </c>
      <c r="AG618" s="699" t="str">
        <f t="shared" si="311"/>
        <v/>
      </c>
      <c r="AH618" s="699" t="str">
        <f t="shared" si="323"/>
        <v/>
      </c>
      <c r="AI618" s="698" t="str">
        <f t="shared" si="313"/>
        <v/>
      </c>
      <c r="AJ618" s="698" t="str">
        <f t="shared" si="324"/>
        <v/>
      </c>
      <c r="AK618" s="699" t="str">
        <f t="shared" si="325"/>
        <v/>
      </c>
      <c r="AL618" s="699" t="str">
        <f t="shared" si="326"/>
        <v/>
      </c>
      <c r="AM618" s="699" t="str">
        <f t="shared" si="327"/>
        <v/>
      </c>
      <c r="AN618" s="698" t="str">
        <f t="shared" si="314"/>
        <v/>
      </c>
      <c r="AO618" s="698" t="str">
        <f t="shared" si="328"/>
        <v/>
      </c>
      <c r="AP618" s="699" t="str">
        <f t="shared" si="329"/>
        <v/>
      </c>
      <c r="AQ618" s="699" t="str">
        <f t="shared" si="330"/>
        <v/>
      </c>
      <c r="AR618" s="699" t="str">
        <f t="shared" si="331"/>
        <v/>
      </c>
      <c r="AS618" s="698" t="str">
        <f t="shared" si="315"/>
        <v/>
      </c>
      <c r="AT618" s="698" t="str">
        <f t="shared" si="305"/>
        <v/>
      </c>
      <c r="AU618" s="971"/>
      <c r="AV618" s="696"/>
      <c r="AW618" s="699" t="str">
        <f t="shared" si="306"/>
        <v/>
      </c>
      <c r="AX618" s="699" t="str">
        <f t="shared" si="307"/>
        <v/>
      </c>
      <c r="AY618" s="698" t="str">
        <f t="shared" si="308"/>
        <v/>
      </c>
      <c r="AZ618" s="698" t="str">
        <f t="shared" si="333"/>
        <v/>
      </c>
      <c r="BA618" s="971"/>
      <c r="BB618" s="699" t="str">
        <f t="shared" si="334"/>
        <v/>
      </c>
      <c r="BC618" s="699" t="str">
        <f t="shared" si="335"/>
        <v/>
      </c>
      <c r="BD618" s="699" t="str">
        <f t="shared" si="336"/>
        <v/>
      </c>
      <c r="BE618" s="698" t="str">
        <f t="shared" si="337"/>
        <v/>
      </c>
      <c r="BF618" s="698" t="str">
        <f t="shared" si="338"/>
        <v/>
      </c>
      <c r="BG618" s="971"/>
      <c r="BH618" s="971"/>
      <c r="BI618" s="971"/>
      <c r="BJ618" s="971"/>
      <c r="BK618" s="971"/>
      <c r="BL618" s="971"/>
      <c r="BM618" s="971"/>
      <c r="BN618" s="698"/>
      <c r="BO618" s="971"/>
      <c r="BP618" s="971"/>
      <c r="BQ618" s="971"/>
      <c r="BR618" s="971"/>
      <c r="BS618" s="971"/>
      <c r="BT618" s="971"/>
      <c r="BU618" s="971"/>
      <c r="BV618" s="971"/>
      <c r="BW618" s="971"/>
      <c r="BX618" s="971"/>
      <c r="BY618" s="971"/>
      <c r="BZ618" s="971"/>
    </row>
    <row r="619" spans="6:78" s="68" customFormat="1" x14ac:dyDescent="0.2">
      <c r="F619" s="340"/>
      <c r="G619" s="260"/>
      <c r="H619" s="261"/>
      <c r="I619" s="261"/>
      <c r="J619" s="260"/>
      <c r="K619" s="696">
        <f t="shared" si="332"/>
        <v>546</v>
      </c>
      <c r="L619" s="340"/>
      <c r="M619" s="340"/>
      <c r="N619" s="340"/>
      <c r="O619" s="699" t="str">
        <f t="shared" si="316"/>
        <v/>
      </c>
      <c r="P619" s="699" t="str">
        <f t="shared" si="317"/>
        <v/>
      </c>
      <c r="Q619" s="698" t="str">
        <f t="shared" ref="Q619:Q673" si="342">IFERROR(Q618-O619,"")</f>
        <v/>
      </c>
      <c r="R619" s="698" t="str">
        <f t="shared" si="339"/>
        <v/>
      </c>
      <c r="S619" s="699" t="str">
        <f t="shared" si="318"/>
        <v/>
      </c>
      <c r="T619" s="699" t="str">
        <f t="shared" si="319"/>
        <v/>
      </c>
      <c r="U619" s="698" t="str">
        <f t="shared" si="309"/>
        <v/>
      </c>
      <c r="V619" s="698" t="str">
        <f t="shared" si="340"/>
        <v/>
      </c>
      <c r="W619" s="699" t="str">
        <f t="shared" si="320"/>
        <v/>
      </c>
      <c r="X619" s="699" t="str">
        <f t="shared" si="321"/>
        <v/>
      </c>
      <c r="Y619" s="698" t="str">
        <f t="shared" si="310"/>
        <v/>
      </c>
      <c r="Z619" s="698" t="str">
        <f t="shared" si="341"/>
        <v/>
      </c>
      <c r="AB619" s="696" t="str">
        <f t="shared" si="312"/>
        <v/>
      </c>
      <c r="AC619" s="340"/>
      <c r="AD619" s="340"/>
      <c r="AE619" s="340"/>
      <c r="AF619" s="699" t="str">
        <f t="shared" si="322"/>
        <v/>
      </c>
      <c r="AG619" s="699" t="str">
        <f t="shared" si="311"/>
        <v/>
      </c>
      <c r="AH619" s="699" t="str">
        <f t="shared" si="323"/>
        <v/>
      </c>
      <c r="AI619" s="698" t="str">
        <f t="shared" si="313"/>
        <v/>
      </c>
      <c r="AJ619" s="698" t="str">
        <f t="shared" si="324"/>
        <v/>
      </c>
      <c r="AK619" s="699" t="str">
        <f t="shared" si="325"/>
        <v/>
      </c>
      <c r="AL619" s="699" t="str">
        <f t="shared" si="326"/>
        <v/>
      </c>
      <c r="AM619" s="699" t="str">
        <f t="shared" si="327"/>
        <v/>
      </c>
      <c r="AN619" s="698" t="str">
        <f t="shared" si="314"/>
        <v/>
      </c>
      <c r="AO619" s="698" t="str">
        <f t="shared" si="328"/>
        <v/>
      </c>
      <c r="AP619" s="699" t="str">
        <f t="shared" si="329"/>
        <v/>
      </c>
      <c r="AQ619" s="699" t="str">
        <f t="shared" si="330"/>
        <v/>
      </c>
      <c r="AR619" s="699" t="str">
        <f t="shared" si="331"/>
        <v/>
      </c>
      <c r="AS619" s="698" t="str">
        <f t="shared" si="315"/>
        <v/>
      </c>
      <c r="AT619" s="698" t="str">
        <f t="shared" si="305"/>
        <v/>
      </c>
      <c r="AU619" s="971"/>
      <c r="AV619" s="696"/>
      <c r="AW619" s="699" t="str">
        <f t="shared" si="306"/>
        <v/>
      </c>
      <c r="AX619" s="699" t="str">
        <f t="shared" si="307"/>
        <v/>
      </c>
      <c r="AY619" s="698" t="str">
        <f t="shared" si="308"/>
        <v/>
      </c>
      <c r="AZ619" s="698" t="str">
        <f t="shared" si="333"/>
        <v/>
      </c>
      <c r="BA619" s="971"/>
      <c r="BB619" s="699" t="str">
        <f t="shared" si="334"/>
        <v/>
      </c>
      <c r="BC619" s="699" t="str">
        <f t="shared" si="335"/>
        <v/>
      </c>
      <c r="BD619" s="699" t="str">
        <f t="shared" si="336"/>
        <v/>
      </c>
      <c r="BE619" s="698" t="str">
        <f t="shared" si="337"/>
        <v/>
      </c>
      <c r="BF619" s="698" t="str">
        <f t="shared" si="338"/>
        <v/>
      </c>
      <c r="BG619" s="971"/>
      <c r="BH619" s="971"/>
      <c r="BI619" s="971"/>
      <c r="BJ619" s="971"/>
      <c r="BK619" s="971"/>
      <c r="BL619" s="971"/>
      <c r="BM619" s="971"/>
      <c r="BN619" s="698"/>
      <c r="BO619" s="971"/>
      <c r="BP619" s="971"/>
      <c r="BQ619" s="971"/>
      <c r="BR619" s="971"/>
      <c r="BS619" s="971"/>
      <c r="BT619" s="971"/>
      <c r="BU619" s="971"/>
      <c r="BV619" s="971"/>
      <c r="BW619" s="971"/>
      <c r="BX619" s="971"/>
      <c r="BY619" s="971"/>
      <c r="BZ619" s="971"/>
    </row>
    <row r="620" spans="6:78" s="68" customFormat="1" x14ac:dyDescent="0.2">
      <c r="F620" s="340"/>
      <c r="G620" s="260"/>
      <c r="H620" s="261"/>
      <c r="I620" s="261"/>
      <c r="J620" s="260"/>
      <c r="K620" s="696">
        <f t="shared" si="332"/>
        <v>547</v>
      </c>
      <c r="L620" s="340"/>
      <c r="M620" s="340"/>
      <c r="N620" s="340"/>
      <c r="O620" s="699" t="str">
        <f t="shared" si="316"/>
        <v/>
      </c>
      <c r="P620" s="699" t="str">
        <f t="shared" si="317"/>
        <v/>
      </c>
      <c r="Q620" s="698" t="str">
        <f t="shared" si="342"/>
        <v/>
      </c>
      <c r="R620" s="698" t="str">
        <f t="shared" si="339"/>
        <v/>
      </c>
      <c r="S620" s="699" t="str">
        <f t="shared" si="318"/>
        <v/>
      </c>
      <c r="T620" s="699" t="str">
        <f t="shared" si="319"/>
        <v/>
      </c>
      <c r="U620" s="698" t="str">
        <f t="shared" si="309"/>
        <v/>
      </c>
      <c r="V620" s="698" t="str">
        <f t="shared" si="340"/>
        <v/>
      </c>
      <c r="W620" s="699" t="str">
        <f t="shared" si="320"/>
        <v/>
      </c>
      <c r="X620" s="699" t="str">
        <f t="shared" si="321"/>
        <v/>
      </c>
      <c r="Y620" s="698" t="str">
        <f t="shared" si="310"/>
        <v/>
      </c>
      <c r="Z620" s="698" t="str">
        <f t="shared" si="341"/>
        <v/>
      </c>
      <c r="AB620" s="696" t="str">
        <f t="shared" si="312"/>
        <v/>
      </c>
      <c r="AC620" s="340"/>
      <c r="AD620" s="340"/>
      <c r="AE620" s="340"/>
      <c r="AF620" s="699" t="str">
        <f t="shared" si="322"/>
        <v/>
      </c>
      <c r="AG620" s="699" t="str">
        <f t="shared" si="311"/>
        <v/>
      </c>
      <c r="AH620" s="699" t="str">
        <f t="shared" si="323"/>
        <v/>
      </c>
      <c r="AI620" s="698" t="str">
        <f t="shared" si="313"/>
        <v/>
      </c>
      <c r="AJ620" s="698" t="str">
        <f t="shared" si="324"/>
        <v/>
      </c>
      <c r="AK620" s="699" t="str">
        <f t="shared" si="325"/>
        <v/>
      </c>
      <c r="AL620" s="699" t="str">
        <f t="shared" si="326"/>
        <v/>
      </c>
      <c r="AM620" s="699" t="str">
        <f t="shared" si="327"/>
        <v/>
      </c>
      <c r="AN620" s="698" t="str">
        <f t="shared" si="314"/>
        <v/>
      </c>
      <c r="AO620" s="698" t="str">
        <f t="shared" si="328"/>
        <v/>
      </c>
      <c r="AP620" s="699" t="str">
        <f t="shared" si="329"/>
        <v/>
      </c>
      <c r="AQ620" s="699" t="str">
        <f t="shared" si="330"/>
        <v/>
      </c>
      <c r="AR620" s="699" t="str">
        <f t="shared" si="331"/>
        <v/>
      </c>
      <c r="AS620" s="698" t="str">
        <f t="shared" si="315"/>
        <v/>
      </c>
      <c r="AT620" s="698" t="str">
        <f t="shared" si="305"/>
        <v/>
      </c>
      <c r="AU620" s="971"/>
      <c r="AV620" s="696"/>
      <c r="AW620" s="699" t="str">
        <f t="shared" si="306"/>
        <v/>
      </c>
      <c r="AX620" s="699" t="str">
        <f t="shared" si="307"/>
        <v/>
      </c>
      <c r="AY620" s="698" t="str">
        <f t="shared" si="308"/>
        <v/>
      </c>
      <c r="AZ620" s="698" t="str">
        <f t="shared" si="333"/>
        <v/>
      </c>
      <c r="BA620" s="971"/>
      <c r="BB620" s="699" t="str">
        <f t="shared" si="334"/>
        <v/>
      </c>
      <c r="BC620" s="699" t="str">
        <f t="shared" si="335"/>
        <v/>
      </c>
      <c r="BD620" s="699" t="str">
        <f t="shared" si="336"/>
        <v/>
      </c>
      <c r="BE620" s="698" t="str">
        <f t="shared" si="337"/>
        <v/>
      </c>
      <c r="BF620" s="698" t="str">
        <f t="shared" si="338"/>
        <v/>
      </c>
      <c r="BG620" s="971"/>
      <c r="BH620" s="971"/>
      <c r="BI620" s="971"/>
      <c r="BJ620" s="971"/>
      <c r="BK620" s="971"/>
      <c r="BL620" s="971"/>
      <c r="BM620" s="971"/>
      <c r="BN620" s="698"/>
      <c r="BO620" s="971"/>
      <c r="BP620" s="971"/>
      <c r="BQ620" s="971"/>
      <c r="BR620" s="971"/>
      <c r="BS620" s="971"/>
      <c r="BT620" s="971"/>
      <c r="BU620" s="971"/>
      <c r="BV620" s="971"/>
      <c r="BW620" s="971"/>
      <c r="BX620" s="971"/>
      <c r="BY620" s="971"/>
      <c r="BZ620" s="971"/>
    </row>
    <row r="621" spans="6:78" s="68" customFormat="1" x14ac:dyDescent="0.2">
      <c r="F621" s="340"/>
      <c r="G621" s="260"/>
      <c r="H621" s="261"/>
      <c r="I621" s="261"/>
      <c r="J621" s="260"/>
      <c r="K621" s="696">
        <f t="shared" si="332"/>
        <v>548</v>
      </c>
      <c r="L621" s="340"/>
      <c r="M621" s="340"/>
      <c r="N621" s="340"/>
      <c r="O621" s="699" t="str">
        <f t="shared" si="316"/>
        <v/>
      </c>
      <c r="P621" s="699" t="str">
        <f t="shared" si="317"/>
        <v/>
      </c>
      <c r="Q621" s="698" t="str">
        <f t="shared" si="342"/>
        <v/>
      </c>
      <c r="R621" s="698" t="str">
        <f t="shared" si="339"/>
        <v/>
      </c>
      <c r="S621" s="699" t="str">
        <f t="shared" si="318"/>
        <v/>
      </c>
      <c r="T621" s="699" t="str">
        <f t="shared" si="319"/>
        <v/>
      </c>
      <c r="U621" s="698" t="str">
        <f t="shared" si="309"/>
        <v/>
      </c>
      <c r="V621" s="698" t="str">
        <f t="shared" si="340"/>
        <v/>
      </c>
      <c r="W621" s="699" t="str">
        <f t="shared" si="320"/>
        <v/>
      </c>
      <c r="X621" s="699" t="str">
        <f t="shared" si="321"/>
        <v/>
      </c>
      <c r="Y621" s="698" t="str">
        <f t="shared" si="310"/>
        <v/>
      </c>
      <c r="Z621" s="698" t="str">
        <f t="shared" si="341"/>
        <v/>
      </c>
      <c r="AB621" s="696" t="str">
        <f t="shared" si="312"/>
        <v/>
      </c>
      <c r="AC621" s="340"/>
      <c r="AD621" s="340"/>
      <c r="AE621" s="340"/>
      <c r="AF621" s="699" t="str">
        <f t="shared" si="322"/>
        <v/>
      </c>
      <c r="AG621" s="699" t="str">
        <f t="shared" si="311"/>
        <v/>
      </c>
      <c r="AH621" s="699" t="str">
        <f t="shared" si="323"/>
        <v/>
      </c>
      <c r="AI621" s="698" t="str">
        <f t="shared" si="313"/>
        <v/>
      </c>
      <c r="AJ621" s="698" t="str">
        <f t="shared" si="324"/>
        <v/>
      </c>
      <c r="AK621" s="699" t="str">
        <f t="shared" si="325"/>
        <v/>
      </c>
      <c r="AL621" s="699" t="str">
        <f t="shared" si="326"/>
        <v/>
      </c>
      <c r="AM621" s="699" t="str">
        <f t="shared" si="327"/>
        <v/>
      </c>
      <c r="AN621" s="698" t="str">
        <f t="shared" si="314"/>
        <v/>
      </c>
      <c r="AO621" s="698" t="str">
        <f t="shared" si="328"/>
        <v/>
      </c>
      <c r="AP621" s="699" t="str">
        <f t="shared" si="329"/>
        <v/>
      </c>
      <c r="AQ621" s="699" t="str">
        <f t="shared" si="330"/>
        <v/>
      </c>
      <c r="AR621" s="699" t="str">
        <f t="shared" si="331"/>
        <v/>
      </c>
      <c r="AS621" s="698" t="str">
        <f t="shared" si="315"/>
        <v/>
      </c>
      <c r="AT621" s="698" t="str">
        <f t="shared" si="305"/>
        <v/>
      </c>
      <c r="AU621" s="971"/>
      <c r="AV621" s="696"/>
      <c r="AW621" s="699" t="str">
        <f t="shared" si="306"/>
        <v/>
      </c>
      <c r="AX621" s="699" t="str">
        <f t="shared" si="307"/>
        <v/>
      </c>
      <c r="AY621" s="698" t="str">
        <f t="shared" si="308"/>
        <v/>
      </c>
      <c r="AZ621" s="698" t="str">
        <f t="shared" si="333"/>
        <v/>
      </c>
      <c r="BA621" s="971"/>
      <c r="BB621" s="699" t="str">
        <f t="shared" si="334"/>
        <v/>
      </c>
      <c r="BC621" s="699" t="str">
        <f t="shared" si="335"/>
        <v/>
      </c>
      <c r="BD621" s="699" t="str">
        <f t="shared" si="336"/>
        <v/>
      </c>
      <c r="BE621" s="698" t="str">
        <f t="shared" si="337"/>
        <v/>
      </c>
      <c r="BF621" s="698" t="str">
        <f t="shared" si="338"/>
        <v/>
      </c>
      <c r="BG621" s="971"/>
      <c r="BH621" s="971"/>
      <c r="BI621" s="971"/>
      <c r="BJ621" s="971"/>
      <c r="BK621" s="971"/>
      <c r="BL621" s="971"/>
      <c r="BM621" s="971"/>
      <c r="BN621" s="698"/>
      <c r="BO621" s="971"/>
      <c r="BP621" s="971"/>
      <c r="BQ621" s="971"/>
      <c r="BR621" s="971"/>
      <c r="BS621" s="971"/>
      <c r="BT621" s="971"/>
      <c r="BU621" s="971"/>
      <c r="BV621" s="971"/>
      <c r="BW621" s="971"/>
      <c r="BX621" s="971"/>
      <c r="BY621" s="971"/>
      <c r="BZ621" s="971"/>
    </row>
    <row r="622" spans="6:78" s="68" customFormat="1" x14ac:dyDescent="0.2">
      <c r="F622" s="340"/>
      <c r="G622" s="260"/>
      <c r="H622" s="261"/>
      <c r="I622" s="261"/>
      <c r="J622" s="260"/>
      <c r="K622" s="696">
        <f t="shared" si="332"/>
        <v>549</v>
      </c>
      <c r="L622" s="340"/>
      <c r="M622" s="340"/>
      <c r="N622" s="340"/>
      <c r="O622" s="699" t="str">
        <f t="shared" si="316"/>
        <v/>
      </c>
      <c r="P622" s="699" t="str">
        <f t="shared" si="317"/>
        <v/>
      </c>
      <c r="Q622" s="698" t="str">
        <f t="shared" si="342"/>
        <v/>
      </c>
      <c r="R622" s="698" t="str">
        <f t="shared" si="339"/>
        <v/>
      </c>
      <c r="S622" s="699" t="str">
        <f t="shared" si="318"/>
        <v/>
      </c>
      <c r="T622" s="699" t="str">
        <f t="shared" si="319"/>
        <v/>
      </c>
      <c r="U622" s="698" t="str">
        <f t="shared" si="309"/>
        <v/>
      </c>
      <c r="V622" s="698" t="str">
        <f t="shared" si="340"/>
        <v/>
      </c>
      <c r="W622" s="699" t="str">
        <f t="shared" si="320"/>
        <v/>
      </c>
      <c r="X622" s="699" t="str">
        <f t="shared" si="321"/>
        <v/>
      </c>
      <c r="Y622" s="698" t="str">
        <f t="shared" si="310"/>
        <v/>
      </c>
      <c r="Z622" s="698" t="str">
        <f t="shared" si="341"/>
        <v/>
      </c>
      <c r="AB622" s="696" t="str">
        <f t="shared" si="312"/>
        <v/>
      </c>
      <c r="AC622" s="340"/>
      <c r="AD622" s="340"/>
      <c r="AE622" s="340"/>
      <c r="AF622" s="699" t="str">
        <f t="shared" si="322"/>
        <v/>
      </c>
      <c r="AG622" s="699" t="str">
        <f t="shared" si="311"/>
        <v/>
      </c>
      <c r="AH622" s="699" t="str">
        <f t="shared" si="323"/>
        <v/>
      </c>
      <c r="AI622" s="698" t="str">
        <f t="shared" si="313"/>
        <v/>
      </c>
      <c r="AJ622" s="698" t="str">
        <f t="shared" si="324"/>
        <v/>
      </c>
      <c r="AK622" s="699" t="str">
        <f t="shared" si="325"/>
        <v/>
      </c>
      <c r="AL622" s="699" t="str">
        <f t="shared" si="326"/>
        <v/>
      </c>
      <c r="AM622" s="699" t="str">
        <f t="shared" si="327"/>
        <v/>
      </c>
      <c r="AN622" s="698" t="str">
        <f t="shared" si="314"/>
        <v/>
      </c>
      <c r="AO622" s="698" t="str">
        <f t="shared" si="328"/>
        <v/>
      </c>
      <c r="AP622" s="699" t="str">
        <f t="shared" si="329"/>
        <v/>
      </c>
      <c r="AQ622" s="699" t="str">
        <f t="shared" si="330"/>
        <v/>
      </c>
      <c r="AR622" s="699" t="str">
        <f t="shared" si="331"/>
        <v/>
      </c>
      <c r="AS622" s="698" t="str">
        <f t="shared" si="315"/>
        <v/>
      </c>
      <c r="AT622" s="698" t="str">
        <f t="shared" si="305"/>
        <v/>
      </c>
      <c r="AU622" s="971"/>
      <c r="AV622" s="696"/>
      <c r="AW622" s="699" t="str">
        <f t="shared" si="306"/>
        <v/>
      </c>
      <c r="AX622" s="699" t="str">
        <f t="shared" si="307"/>
        <v/>
      </c>
      <c r="AY622" s="698" t="str">
        <f t="shared" si="308"/>
        <v/>
      </c>
      <c r="AZ622" s="698" t="str">
        <f t="shared" si="333"/>
        <v/>
      </c>
      <c r="BA622" s="971"/>
      <c r="BB622" s="699" t="str">
        <f t="shared" si="334"/>
        <v/>
      </c>
      <c r="BC622" s="699" t="str">
        <f t="shared" si="335"/>
        <v/>
      </c>
      <c r="BD622" s="699" t="str">
        <f t="shared" si="336"/>
        <v/>
      </c>
      <c r="BE622" s="698" t="str">
        <f t="shared" si="337"/>
        <v/>
      </c>
      <c r="BF622" s="698" t="str">
        <f t="shared" si="338"/>
        <v/>
      </c>
      <c r="BG622" s="971"/>
      <c r="BH622" s="971"/>
      <c r="BI622" s="971"/>
      <c r="BJ622" s="971"/>
      <c r="BK622" s="971"/>
      <c r="BL622" s="971"/>
      <c r="BM622" s="971"/>
      <c r="BN622" s="698"/>
      <c r="BO622" s="971"/>
      <c r="BP622" s="971"/>
      <c r="BQ622" s="971"/>
      <c r="BR622" s="971"/>
      <c r="BS622" s="971"/>
      <c r="BT622" s="971"/>
      <c r="BU622" s="971"/>
      <c r="BV622" s="971"/>
      <c r="BW622" s="971"/>
      <c r="BX622" s="971"/>
      <c r="BY622" s="971"/>
      <c r="BZ622" s="971"/>
    </row>
    <row r="623" spans="6:78" s="68" customFormat="1" x14ac:dyDescent="0.2">
      <c r="F623" s="340"/>
      <c r="G623" s="260"/>
      <c r="H623" s="261"/>
      <c r="I623" s="261"/>
      <c r="J623" s="260"/>
      <c r="K623" s="696">
        <f t="shared" si="332"/>
        <v>550</v>
      </c>
      <c r="L623" s="340"/>
      <c r="M623" s="340"/>
      <c r="N623" s="340"/>
      <c r="O623" s="699" t="str">
        <f t="shared" si="316"/>
        <v/>
      </c>
      <c r="P623" s="699" t="str">
        <f t="shared" si="317"/>
        <v/>
      </c>
      <c r="Q623" s="698" t="str">
        <f t="shared" si="342"/>
        <v/>
      </c>
      <c r="R623" s="698" t="str">
        <f t="shared" si="339"/>
        <v/>
      </c>
      <c r="S623" s="699" t="str">
        <f t="shared" si="318"/>
        <v/>
      </c>
      <c r="T623" s="699" t="str">
        <f t="shared" si="319"/>
        <v/>
      </c>
      <c r="U623" s="698" t="str">
        <f t="shared" si="309"/>
        <v/>
      </c>
      <c r="V623" s="698" t="str">
        <f t="shared" si="340"/>
        <v/>
      </c>
      <c r="W623" s="699" t="str">
        <f t="shared" si="320"/>
        <v/>
      </c>
      <c r="X623" s="699" t="str">
        <f t="shared" si="321"/>
        <v/>
      </c>
      <c r="Y623" s="698" t="str">
        <f t="shared" si="310"/>
        <v/>
      </c>
      <c r="Z623" s="698" t="str">
        <f t="shared" si="341"/>
        <v/>
      </c>
      <c r="AB623" s="696" t="str">
        <f t="shared" si="312"/>
        <v/>
      </c>
      <c r="AC623" s="340"/>
      <c r="AD623" s="340"/>
      <c r="AE623" s="340"/>
      <c r="AF623" s="699" t="str">
        <f t="shared" si="322"/>
        <v/>
      </c>
      <c r="AG623" s="699" t="str">
        <f t="shared" si="311"/>
        <v/>
      </c>
      <c r="AH623" s="699" t="str">
        <f t="shared" si="323"/>
        <v/>
      </c>
      <c r="AI623" s="698" t="str">
        <f t="shared" si="313"/>
        <v/>
      </c>
      <c r="AJ623" s="698" t="str">
        <f t="shared" si="324"/>
        <v/>
      </c>
      <c r="AK623" s="699" t="str">
        <f t="shared" si="325"/>
        <v/>
      </c>
      <c r="AL623" s="699" t="str">
        <f t="shared" si="326"/>
        <v/>
      </c>
      <c r="AM623" s="699" t="str">
        <f t="shared" si="327"/>
        <v/>
      </c>
      <c r="AN623" s="698" t="str">
        <f t="shared" si="314"/>
        <v/>
      </c>
      <c r="AO623" s="698" t="str">
        <f t="shared" si="328"/>
        <v/>
      </c>
      <c r="AP623" s="699" t="str">
        <f t="shared" si="329"/>
        <v/>
      </c>
      <c r="AQ623" s="699" t="str">
        <f t="shared" si="330"/>
        <v/>
      </c>
      <c r="AR623" s="699" t="str">
        <f t="shared" si="331"/>
        <v/>
      </c>
      <c r="AS623" s="698" t="str">
        <f t="shared" si="315"/>
        <v/>
      </c>
      <c r="AT623" s="698" t="str">
        <f t="shared" si="305"/>
        <v/>
      </c>
      <c r="AU623" s="971"/>
      <c r="AV623" s="696"/>
      <c r="AW623" s="699" t="str">
        <f t="shared" si="306"/>
        <v/>
      </c>
      <c r="AX623" s="699" t="str">
        <f t="shared" si="307"/>
        <v/>
      </c>
      <c r="AY623" s="698" t="str">
        <f t="shared" si="308"/>
        <v/>
      </c>
      <c r="AZ623" s="698" t="str">
        <f t="shared" si="333"/>
        <v/>
      </c>
      <c r="BA623" s="971"/>
      <c r="BB623" s="699" t="str">
        <f t="shared" si="334"/>
        <v/>
      </c>
      <c r="BC623" s="699" t="str">
        <f t="shared" si="335"/>
        <v/>
      </c>
      <c r="BD623" s="699" t="str">
        <f t="shared" si="336"/>
        <v/>
      </c>
      <c r="BE623" s="698" t="str">
        <f t="shared" si="337"/>
        <v/>
      </c>
      <c r="BF623" s="698" t="str">
        <f t="shared" si="338"/>
        <v/>
      </c>
      <c r="BG623" s="971"/>
      <c r="BH623" s="971"/>
      <c r="BI623" s="971"/>
      <c r="BJ623" s="971"/>
      <c r="BK623" s="971"/>
      <c r="BL623" s="971"/>
      <c r="BM623" s="971"/>
      <c r="BN623" s="698"/>
      <c r="BO623" s="971"/>
      <c r="BP623" s="971"/>
      <c r="BQ623" s="971"/>
      <c r="BR623" s="971"/>
      <c r="BS623" s="971"/>
      <c r="BT623" s="971"/>
      <c r="BU623" s="971"/>
      <c r="BV623" s="971"/>
      <c r="BW623" s="971"/>
      <c r="BX623" s="971"/>
      <c r="BY623" s="971"/>
      <c r="BZ623" s="971"/>
    </row>
    <row r="624" spans="6:78" s="68" customFormat="1" x14ac:dyDescent="0.2">
      <c r="F624" s="340"/>
      <c r="G624" s="260"/>
      <c r="H624" s="261"/>
      <c r="I624" s="261"/>
      <c r="J624" s="260"/>
      <c r="K624" s="696">
        <f t="shared" si="332"/>
        <v>551</v>
      </c>
      <c r="L624" s="340"/>
      <c r="M624" s="340"/>
      <c r="N624" s="340"/>
      <c r="O624" s="699" t="str">
        <f t="shared" si="316"/>
        <v/>
      </c>
      <c r="P624" s="699" t="str">
        <f t="shared" si="317"/>
        <v/>
      </c>
      <c r="Q624" s="698" t="str">
        <f t="shared" si="342"/>
        <v/>
      </c>
      <c r="R624" s="698" t="str">
        <f t="shared" si="339"/>
        <v/>
      </c>
      <c r="S624" s="699" t="str">
        <f t="shared" si="318"/>
        <v/>
      </c>
      <c r="T624" s="699" t="str">
        <f t="shared" si="319"/>
        <v/>
      </c>
      <c r="U624" s="698" t="str">
        <f t="shared" si="309"/>
        <v/>
      </c>
      <c r="V624" s="698" t="str">
        <f t="shared" si="340"/>
        <v/>
      </c>
      <c r="W624" s="699" t="str">
        <f t="shared" si="320"/>
        <v/>
      </c>
      <c r="X624" s="699" t="str">
        <f t="shared" si="321"/>
        <v/>
      </c>
      <c r="Y624" s="698" t="str">
        <f t="shared" si="310"/>
        <v/>
      </c>
      <c r="Z624" s="698" t="str">
        <f t="shared" si="341"/>
        <v/>
      </c>
      <c r="AB624" s="696" t="str">
        <f t="shared" si="312"/>
        <v/>
      </c>
      <c r="AC624" s="340"/>
      <c r="AD624" s="340"/>
      <c r="AE624" s="340"/>
      <c r="AF624" s="699" t="str">
        <f t="shared" si="322"/>
        <v/>
      </c>
      <c r="AG624" s="699" t="str">
        <f t="shared" si="311"/>
        <v/>
      </c>
      <c r="AH624" s="699" t="str">
        <f t="shared" si="323"/>
        <v/>
      </c>
      <c r="AI624" s="698" t="str">
        <f t="shared" si="313"/>
        <v/>
      </c>
      <c r="AJ624" s="698" t="str">
        <f t="shared" si="324"/>
        <v/>
      </c>
      <c r="AK624" s="699" t="str">
        <f t="shared" si="325"/>
        <v/>
      </c>
      <c r="AL624" s="699" t="str">
        <f t="shared" si="326"/>
        <v/>
      </c>
      <c r="AM624" s="699" t="str">
        <f t="shared" si="327"/>
        <v/>
      </c>
      <c r="AN624" s="698" t="str">
        <f t="shared" si="314"/>
        <v/>
      </c>
      <c r="AO624" s="698" t="str">
        <f t="shared" si="328"/>
        <v/>
      </c>
      <c r="AP624" s="699" t="str">
        <f t="shared" si="329"/>
        <v/>
      </c>
      <c r="AQ624" s="699" t="str">
        <f t="shared" si="330"/>
        <v/>
      </c>
      <c r="AR624" s="699" t="str">
        <f t="shared" si="331"/>
        <v/>
      </c>
      <c r="AS624" s="698" t="str">
        <f t="shared" si="315"/>
        <v/>
      </c>
      <c r="AT624" s="698" t="str">
        <f t="shared" si="305"/>
        <v/>
      </c>
      <c r="AU624" s="971"/>
      <c r="AV624" s="696"/>
      <c r="AW624" s="699" t="str">
        <f t="shared" si="306"/>
        <v/>
      </c>
      <c r="AX624" s="699" t="str">
        <f t="shared" si="307"/>
        <v/>
      </c>
      <c r="AY624" s="698" t="str">
        <f t="shared" si="308"/>
        <v/>
      </c>
      <c r="AZ624" s="698" t="str">
        <f t="shared" si="333"/>
        <v/>
      </c>
      <c r="BA624" s="971"/>
      <c r="BB624" s="699" t="str">
        <f t="shared" si="334"/>
        <v/>
      </c>
      <c r="BC624" s="699" t="str">
        <f t="shared" si="335"/>
        <v/>
      </c>
      <c r="BD624" s="699" t="str">
        <f t="shared" si="336"/>
        <v/>
      </c>
      <c r="BE624" s="698" t="str">
        <f t="shared" si="337"/>
        <v/>
      </c>
      <c r="BF624" s="698" t="str">
        <f t="shared" si="338"/>
        <v/>
      </c>
      <c r="BG624" s="971"/>
      <c r="BH624" s="971"/>
      <c r="BI624" s="971"/>
      <c r="BJ624" s="971"/>
      <c r="BK624" s="971"/>
      <c r="BL624" s="971"/>
      <c r="BM624" s="971"/>
      <c r="BN624" s="698"/>
      <c r="BO624" s="971"/>
      <c r="BP624" s="971"/>
      <c r="BQ624" s="971"/>
      <c r="BR624" s="971"/>
      <c r="BS624" s="971"/>
      <c r="BT624" s="971"/>
      <c r="BU624" s="971"/>
      <c r="BV624" s="971"/>
      <c r="BW624" s="971"/>
      <c r="BX624" s="971"/>
      <c r="BY624" s="971"/>
      <c r="BZ624" s="971"/>
    </row>
    <row r="625" spans="6:78" s="68" customFormat="1" x14ac:dyDescent="0.2">
      <c r="F625" s="340"/>
      <c r="G625" s="260"/>
      <c r="H625" s="261"/>
      <c r="I625" s="261"/>
      <c r="J625" s="260"/>
      <c r="K625" s="696">
        <f t="shared" si="332"/>
        <v>552</v>
      </c>
      <c r="L625" s="340"/>
      <c r="M625" s="340"/>
      <c r="N625" s="340"/>
      <c r="O625" s="699" t="str">
        <f t="shared" si="316"/>
        <v/>
      </c>
      <c r="P625" s="699" t="str">
        <f t="shared" si="317"/>
        <v/>
      </c>
      <c r="Q625" s="698" t="str">
        <f t="shared" si="342"/>
        <v/>
      </c>
      <c r="R625" s="698" t="str">
        <f t="shared" si="339"/>
        <v/>
      </c>
      <c r="S625" s="699" t="str">
        <f t="shared" si="318"/>
        <v/>
      </c>
      <c r="T625" s="699" t="str">
        <f t="shared" si="319"/>
        <v/>
      </c>
      <c r="U625" s="698" t="str">
        <f t="shared" si="309"/>
        <v/>
      </c>
      <c r="V625" s="698" t="str">
        <f t="shared" si="340"/>
        <v/>
      </c>
      <c r="W625" s="699" t="str">
        <f t="shared" si="320"/>
        <v/>
      </c>
      <c r="X625" s="699" t="str">
        <f t="shared" si="321"/>
        <v/>
      </c>
      <c r="Y625" s="698" t="str">
        <f t="shared" si="310"/>
        <v/>
      </c>
      <c r="Z625" s="698" t="str">
        <f t="shared" si="341"/>
        <v/>
      </c>
      <c r="AB625" s="696" t="str">
        <f t="shared" si="312"/>
        <v/>
      </c>
      <c r="AC625" s="340"/>
      <c r="AD625" s="340"/>
      <c r="AE625" s="340"/>
      <c r="AF625" s="699" t="str">
        <f t="shared" si="322"/>
        <v/>
      </c>
      <c r="AG625" s="699" t="str">
        <f t="shared" si="311"/>
        <v/>
      </c>
      <c r="AH625" s="699" t="str">
        <f t="shared" si="323"/>
        <v/>
      </c>
      <c r="AI625" s="698" t="str">
        <f t="shared" si="313"/>
        <v/>
      </c>
      <c r="AJ625" s="698" t="str">
        <f t="shared" si="324"/>
        <v/>
      </c>
      <c r="AK625" s="699" t="str">
        <f t="shared" si="325"/>
        <v/>
      </c>
      <c r="AL625" s="699" t="str">
        <f t="shared" si="326"/>
        <v/>
      </c>
      <c r="AM625" s="699" t="str">
        <f t="shared" si="327"/>
        <v/>
      </c>
      <c r="AN625" s="698" t="str">
        <f t="shared" si="314"/>
        <v/>
      </c>
      <c r="AO625" s="698" t="str">
        <f t="shared" si="328"/>
        <v/>
      </c>
      <c r="AP625" s="699" t="str">
        <f t="shared" si="329"/>
        <v/>
      </c>
      <c r="AQ625" s="699" t="str">
        <f t="shared" si="330"/>
        <v/>
      </c>
      <c r="AR625" s="699" t="str">
        <f t="shared" si="331"/>
        <v/>
      </c>
      <c r="AS625" s="698" t="str">
        <f t="shared" si="315"/>
        <v/>
      </c>
      <c r="AT625" s="698" t="str">
        <f t="shared" si="305"/>
        <v/>
      </c>
      <c r="AU625" s="971"/>
      <c r="AV625" s="696"/>
      <c r="AW625" s="699" t="str">
        <f t="shared" si="306"/>
        <v/>
      </c>
      <c r="AX625" s="699" t="str">
        <f t="shared" si="307"/>
        <v/>
      </c>
      <c r="AY625" s="698" t="str">
        <f t="shared" si="308"/>
        <v/>
      </c>
      <c r="AZ625" s="698" t="str">
        <f t="shared" si="333"/>
        <v/>
      </c>
      <c r="BA625" s="971"/>
      <c r="BB625" s="699" t="str">
        <f t="shared" si="334"/>
        <v/>
      </c>
      <c r="BC625" s="699" t="str">
        <f t="shared" si="335"/>
        <v/>
      </c>
      <c r="BD625" s="699" t="str">
        <f t="shared" si="336"/>
        <v/>
      </c>
      <c r="BE625" s="698" t="str">
        <f t="shared" si="337"/>
        <v/>
      </c>
      <c r="BF625" s="698" t="str">
        <f t="shared" si="338"/>
        <v/>
      </c>
      <c r="BG625" s="971"/>
      <c r="BH625" s="971"/>
      <c r="BI625" s="971"/>
      <c r="BJ625" s="971"/>
      <c r="BK625" s="971"/>
      <c r="BL625" s="971"/>
      <c r="BM625" s="971"/>
      <c r="BN625" s="698"/>
      <c r="BO625" s="971"/>
      <c r="BP625" s="971"/>
      <c r="BQ625" s="971"/>
      <c r="BR625" s="971"/>
      <c r="BS625" s="971"/>
      <c r="BT625" s="971"/>
      <c r="BU625" s="971"/>
      <c r="BV625" s="971"/>
      <c r="BW625" s="971"/>
      <c r="BX625" s="971"/>
      <c r="BY625" s="971"/>
      <c r="BZ625" s="971"/>
    </row>
    <row r="626" spans="6:78" s="68" customFormat="1" x14ac:dyDescent="0.2">
      <c r="F626" s="340"/>
      <c r="G626" s="260"/>
      <c r="H626" s="261"/>
      <c r="I626" s="261"/>
      <c r="J626" s="260"/>
      <c r="K626" s="696">
        <f t="shared" si="332"/>
        <v>553</v>
      </c>
      <c r="L626" s="340"/>
      <c r="M626" s="340"/>
      <c r="N626" s="340"/>
      <c r="O626" s="699" t="str">
        <f t="shared" si="316"/>
        <v/>
      </c>
      <c r="P626" s="699" t="str">
        <f t="shared" si="317"/>
        <v/>
      </c>
      <c r="Q626" s="698" t="str">
        <f t="shared" si="342"/>
        <v/>
      </c>
      <c r="R626" s="698" t="str">
        <f t="shared" si="339"/>
        <v/>
      </c>
      <c r="S626" s="699" t="str">
        <f t="shared" si="318"/>
        <v/>
      </c>
      <c r="T626" s="699" t="str">
        <f t="shared" si="319"/>
        <v/>
      </c>
      <c r="U626" s="698" t="str">
        <f t="shared" si="309"/>
        <v/>
      </c>
      <c r="V626" s="698" t="str">
        <f t="shared" si="340"/>
        <v/>
      </c>
      <c r="W626" s="699" t="str">
        <f t="shared" si="320"/>
        <v/>
      </c>
      <c r="X626" s="699" t="str">
        <f t="shared" si="321"/>
        <v/>
      </c>
      <c r="Y626" s="698" t="str">
        <f t="shared" si="310"/>
        <v/>
      </c>
      <c r="Z626" s="698" t="str">
        <f t="shared" si="341"/>
        <v/>
      </c>
      <c r="AB626" s="696" t="str">
        <f t="shared" si="312"/>
        <v/>
      </c>
      <c r="AC626" s="340"/>
      <c r="AD626" s="340"/>
      <c r="AE626" s="340"/>
      <c r="AF626" s="699" t="str">
        <f t="shared" si="322"/>
        <v/>
      </c>
      <c r="AG626" s="699" t="str">
        <f t="shared" si="311"/>
        <v/>
      </c>
      <c r="AH626" s="699" t="str">
        <f t="shared" si="323"/>
        <v/>
      </c>
      <c r="AI626" s="698" t="str">
        <f t="shared" si="313"/>
        <v/>
      </c>
      <c r="AJ626" s="698" t="str">
        <f t="shared" si="324"/>
        <v/>
      </c>
      <c r="AK626" s="699" t="str">
        <f t="shared" si="325"/>
        <v/>
      </c>
      <c r="AL626" s="699" t="str">
        <f t="shared" si="326"/>
        <v/>
      </c>
      <c r="AM626" s="699" t="str">
        <f t="shared" si="327"/>
        <v/>
      </c>
      <c r="AN626" s="698" t="str">
        <f t="shared" si="314"/>
        <v/>
      </c>
      <c r="AO626" s="698" t="str">
        <f t="shared" si="328"/>
        <v/>
      </c>
      <c r="AP626" s="699" t="str">
        <f t="shared" si="329"/>
        <v/>
      </c>
      <c r="AQ626" s="699" t="str">
        <f t="shared" si="330"/>
        <v/>
      </c>
      <c r="AR626" s="699" t="str">
        <f t="shared" si="331"/>
        <v/>
      </c>
      <c r="AS626" s="698" t="str">
        <f t="shared" si="315"/>
        <v/>
      </c>
      <c r="AT626" s="698" t="str">
        <f t="shared" si="305"/>
        <v/>
      </c>
      <c r="AU626" s="971"/>
      <c r="AV626" s="696"/>
      <c r="AW626" s="699" t="str">
        <f t="shared" si="306"/>
        <v/>
      </c>
      <c r="AX626" s="699" t="str">
        <f t="shared" si="307"/>
        <v/>
      </c>
      <c r="AY626" s="698" t="str">
        <f t="shared" si="308"/>
        <v/>
      </c>
      <c r="AZ626" s="698" t="str">
        <f t="shared" si="333"/>
        <v/>
      </c>
      <c r="BA626" s="971"/>
      <c r="BB626" s="699" t="str">
        <f t="shared" si="334"/>
        <v/>
      </c>
      <c r="BC626" s="699" t="str">
        <f t="shared" si="335"/>
        <v/>
      </c>
      <c r="BD626" s="699" t="str">
        <f t="shared" si="336"/>
        <v/>
      </c>
      <c r="BE626" s="698" t="str">
        <f t="shared" si="337"/>
        <v/>
      </c>
      <c r="BF626" s="698" t="str">
        <f t="shared" si="338"/>
        <v/>
      </c>
      <c r="BG626" s="971"/>
      <c r="BH626" s="971"/>
      <c r="BI626" s="971"/>
      <c r="BJ626" s="971"/>
      <c r="BK626" s="971"/>
      <c r="BL626" s="971"/>
      <c r="BM626" s="971"/>
      <c r="BN626" s="698"/>
      <c r="BO626" s="971"/>
      <c r="BP626" s="971"/>
      <c r="BQ626" s="971"/>
      <c r="BR626" s="971"/>
      <c r="BS626" s="971"/>
      <c r="BT626" s="971"/>
      <c r="BU626" s="971"/>
      <c r="BV626" s="971"/>
      <c r="BW626" s="971"/>
      <c r="BX626" s="971"/>
      <c r="BY626" s="971"/>
      <c r="BZ626" s="971"/>
    </row>
    <row r="627" spans="6:78" s="68" customFormat="1" x14ac:dyDescent="0.2">
      <c r="F627" s="340"/>
      <c r="G627" s="260"/>
      <c r="H627" s="261"/>
      <c r="I627" s="261"/>
      <c r="J627" s="260"/>
      <c r="K627" s="696">
        <f t="shared" si="332"/>
        <v>554</v>
      </c>
      <c r="L627" s="340"/>
      <c r="M627" s="340"/>
      <c r="N627" s="340"/>
      <c r="O627" s="699" t="str">
        <f t="shared" si="316"/>
        <v/>
      </c>
      <c r="P627" s="699" t="str">
        <f t="shared" si="317"/>
        <v/>
      </c>
      <c r="Q627" s="698" t="str">
        <f t="shared" si="342"/>
        <v/>
      </c>
      <c r="R627" s="698" t="str">
        <f t="shared" si="339"/>
        <v/>
      </c>
      <c r="S627" s="699" t="str">
        <f t="shared" si="318"/>
        <v/>
      </c>
      <c r="T627" s="699" t="str">
        <f t="shared" si="319"/>
        <v/>
      </c>
      <c r="U627" s="698" t="str">
        <f t="shared" si="309"/>
        <v/>
      </c>
      <c r="V627" s="698" t="str">
        <f t="shared" si="340"/>
        <v/>
      </c>
      <c r="W627" s="699" t="str">
        <f t="shared" si="320"/>
        <v/>
      </c>
      <c r="X627" s="699" t="str">
        <f t="shared" si="321"/>
        <v/>
      </c>
      <c r="Y627" s="698" t="str">
        <f t="shared" si="310"/>
        <v/>
      </c>
      <c r="Z627" s="698" t="str">
        <f t="shared" si="341"/>
        <v/>
      </c>
      <c r="AB627" s="696" t="str">
        <f t="shared" si="312"/>
        <v/>
      </c>
      <c r="AC627" s="340"/>
      <c r="AD627" s="340"/>
      <c r="AE627" s="340"/>
      <c r="AF627" s="699" t="str">
        <f t="shared" si="322"/>
        <v/>
      </c>
      <c r="AG627" s="699" t="str">
        <f t="shared" si="311"/>
        <v/>
      </c>
      <c r="AH627" s="699" t="str">
        <f t="shared" si="323"/>
        <v/>
      </c>
      <c r="AI627" s="698" t="str">
        <f t="shared" si="313"/>
        <v/>
      </c>
      <c r="AJ627" s="698" t="str">
        <f t="shared" si="324"/>
        <v/>
      </c>
      <c r="AK627" s="699" t="str">
        <f t="shared" si="325"/>
        <v/>
      </c>
      <c r="AL627" s="699" t="str">
        <f t="shared" si="326"/>
        <v/>
      </c>
      <c r="AM627" s="699" t="str">
        <f t="shared" si="327"/>
        <v/>
      </c>
      <c r="AN627" s="698" t="str">
        <f t="shared" si="314"/>
        <v/>
      </c>
      <c r="AO627" s="698" t="str">
        <f t="shared" si="328"/>
        <v/>
      </c>
      <c r="AP627" s="699" t="str">
        <f t="shared" si="329"/>
        <v/>
      </c>
      <c r="AQ627" s="699" t="str">
        <f t="shared" si="330"/>
        <v/>
      </c>
      <c r="AR627" s="699" t="str">
        <f t="shared" si="331"/>
        <v/>
      </c>
      <c r="AS627" s="698" t="str">
        <f t="shared" si="315"/>
        <v/>
      </c>
      <c r="AT627" s="698" t="str">
        <f t="shared" si="305"/>
        <v/>
      </c>
      <c r="AU627" s="971"/>
      <c r="AV627" s="696"/>
      <c r="AW627" s="699" t="str">
        <f t="shared" si="306"/>
        <v/>
      </c>
      <c r="AX627" s="699" t="str">
        <f t="shared" si="307"/>
        <v/>
      </c>
      <c r="AY627" s="698" t="str">
        <f t="shared" si="308"/>
        <v/>
      </c>
      <c r="AZ627" s="698" t="str">
        <f t="shared" si="333"/>
        <v/>
      </c>
      <c r="BA627" s="971"/>
      <c r="BB627" s="699" t="str">
        <f t="shared" si="334"/>
        <v/>
      </c>
      <c r="BC627" s="699" t="str">
        <f t="shared" si="335"/>
        <v/>
      </c>
      <c r="BD627" s="699" t="str">
        <f t="shared" si="336"/>
        <v/>
      </c>
      <c r="BE627" s="698" t="str">
        <f t="shared" si="337"/>
        <v/>
      </c>
      <c r="BF627" s="698" t="str">
        <f t="shared" si="338"/>
        <v/>
      </c>
      <c r="BG627" s="971"/>
      <c r="BH627" s="971"/>
      <c r="BI627" s="971"/>
      <c r="BJ627" s="971"/>
      <c r="BK627" s="971"/>
      <c r="BL627" s="971"/>
      <c r="BM627" s="971"/>
      <c r="BN627" s="698"/>
      <c r="BO627" s="971"/>
      <c r="BP627" s="971"/>
      <c r="BQ627" s="971"/>
      <c r="BR627" s="971"/>
      <c r="BS627" s="971"/>
      <c r="BT627" s="971"/>
      <c r="BU627" s="971"/>
      <c r="BV627" s="971"/>
      <c r="BW627" s="971"/>
      <c r="BX627" s="971"/>
      <c r="BY627" s="971"/>
      <c r="BZ627" s="971"/>
    </row>
    <row r="628" spans="6:78" s="68" customFormat="1" x14ac:dyDescent="0.2">
      <c r="F628" s="340"/>
      <c r="G628" s="260"/>
      <c r="H628" s="261"/>
      <c r="I628" s="261"/>
      <c r="J628" s="260"/>
      <c r="K628" s="696">
        <f t="shared" si="332"/>
        <v>555</v>
      </c>
      <c r="L628" s="340"/>
      <c r="M628" s="340"/>
      <c r="N628" s="340"/>
      <c r="O628" s="699" t="str">
        <f t="shared" si="316"/>
        <v/>
      </c>
      <c r="P628" s="699" t="str">
        <f t="shared" si="317"/>
        <v/>
      </c>
      <c r="Q628" s="698" t="str">
        <f t="shared" si="342"/>
        <v/>
      </c>
      <c r="R628" s="698" t="str">
        <f t="shared" si="339"/>
        <v/>
      </c>
      <c r="S628" s="699" t="str">
        <f t="shared" si="318"/>
        <v/>
      </c>
      <c r="T628" s="699" t="str">
        <f t="shared" si="319"/>
        <v/>
      </c>
      <c r="U628" s="698" t="str">
        <f t="shared" si="309"/>
        <v/>
      </c>
      <c r="V628" s="698" t="str">
        <f t="shared" si="340"/>
        <v/>
      </c>
      <c r="W628" s="699" t="str">
        <f t="shared" si="320"/>
        <v/>
      </c>
      <c r="X628" s="699" t="str">
        <f t="shared" si="321"/>
        <v/>
      </c>
      <c r="Y628" s="698" t="str">
        <f t="shared" si="310"/>
        <v/>
      </c>
      <c r="Z628" s="698" t="str">
        <f t="shared" si="341"/>
        <v/>
      </c>
      <c r="AB628" s="696" t="str">
        <f t="shared" si="312"/>
        <v/>
      </c>
      <c r="AC628" s="340"/>
      <c r="AD628" s="340"/>
      <c r="AE628" s="340"/>
      <c r="AF628" s="699" t="str">
        <f t="shared" si="322"/>
        <v/>
      </c>
      <c r="AG628" s="699" t="str">
        <f t="shared" si="311"/>
        <v/>
      </c>
      <c r="AH628" s="699" t="str">
        <f t="shared" si="323"/>
        <v/>
      </c>
      <c r="AI628" s="698" t="str">
        <f t="shared" si="313"/>
        <v/>
      </c>
      <c r="AJ628" s="698" t="str">
        <f t="shared" si="324"/>
        <v/>
      </c>
      <c r="AK628" s="699" t="str">
        <f t="shared" si="325"/>
        <v/>
      </c>
      <c r="AL628" s="699" t="str">
        <f t="shared" si="326"/>
        <v/>
      </c>
      <c r="AM628" s="699" t="str">
        <f t="shared" si="327"/>
        <v/>
      </c>
      <c r="AN628" s="698" t="str">
        <f t="shared" si="314"/>
        <v/>
      </c>
      <c r="AO628" s="698" t="str">
        <f t="shared" si="328"/>
        <v/>
      </c>
      <c r="AP628" s="699" t="str">
        <f t="shared" si="329"/>
        <v/>
      </c>
      <c r="AQ628" s="699" t="str">
        <f t="shared" si="330"/>
        <v/>
      </c>
      <c r="AR628" s="699" t="str">
        <f t="shared" si="331"/>
        <v/>
      </c>
      <c r="AS628" s="698" t="str">
        <f t="shared" si="315"/>
        <v/>
      </c>
      <c r="AT628" s="698" t="str">
        <f t="shared" si="305"/>
        <v/>
      </c>
      <c r="AU628" s="971"/>
      <c r="AV628" s="696"/>
      <c r="AW628" s="699" t="str">
        <f t="shared" si="306"/>
        <v/>
      </c>
      <c r="AX628" s="699" t="str">
        <f t="shared" si="307"/>
        <v/>
      </c>
      <c r="AY628" s="698" t="str">
        <f t="shared" si="308"/>
        <v/>
      </c>
      <c r="AZ628" s="698" t="str">
        <f t="shared" si="333"/>
        <v/>
      </c>
      <c r="BA628" s="971"/>
      <c r="BB628" s="699" t="str">
        <f t="shared" si="334"/>
        <v/>
      </c>
      <c r="BC628" s="699" t="str">
        <f t="shared" si="335"/>
        <v/>
      </c>
      <c r="BD628" s="699" t="str">
        <f t="shared" si="336"/>
        <v/>
      </c>
      <c r="BE628" s="698" t="str">
        <f t="shared" si="337"/>
        <v/>
      </c>
      <c r="BF628" s="698" t="str">
        <f t="shared" si="338"/>
        <v/>
      </c>
      <c r="BG628" s="971"/>
      <c r="BH628" s="971"/>
      <c r="BI628" s="971"/>
      <c r="BJ628" s="971"/>
      <c r="BK628" s="971"/>
      <c r="BL628" s="971"/>
      <c r="BM628" s="971"/>
      <c r="BN628" s="698"/>
      <c r="BO628" s="971"/>
      <c r="BP628" s="971"/>
      <c r="BQ628" s="971"/>
      <c r="BR628" s="971"/>
      <c r="BS628" s="971"/>
      <c r="BT628" s="971"/>
      <c r="BU628" s="971"/>
      <c r="BV628" s="971"/>
      <c r="BW628" s="971"/>
      <c r="BX628" s="971"/>
      <c r="BY628" s="971"/>
      <c r="BZ628" s="971"/>
    </row>
    <row r="629" spans="6:78" s="68" customFormat="1" x14ac:dyDescent="0.2">
      <c r="F629" s="340"/>
      <c r="G629" s="260"/>
      <c r="H629" s="261"/>
      <c r="I629" s="261"/>
      <c r="J629" s="260"/>
      <c r="K629" s="696">
        <f t="shared" si="332"/>
        <v>556</v>
      </c>
      <c r="L629" s="340"/>
      <c r="M629" s="340"/>
      <c r="N629" s="340"/>
      <c r="O629" s="699" t="str">
        <f t="shared" si="316"/>
        <v/>
      </c>
      <c r="P629" s="699" t="str">
        <f t="shared" si="317"/>
        <v/>
      </c>
      <c r="Q629" s="698" t="str">
        <f t="shared" si="342"/>
        <v/>
      </c>
      <c r="R629" s="698" t="str">
        <f t="shared" si="339"/>
        <v/>
      </c>
      <c r="S629" s="699" t="str">
        <f t="shared" si="318"/>
        <v/>
      </c>
      <c r="T629" s="699" t="str">
        <f t="shared" si="319"/>
        <v/>
      </c>
      <c r="U629" s="698" t="str">
        <f t="shared" si="309"/>
        <v/>
      </c>
      <c r="V629" s="698" t="str">
        <f t="shared" si="340"/>
        <v/>
      </c>
      <c r="W629" s="699" t="str">
        <f t="shared" si="320"/>
        <v/>
      </c>
      <c r="X629" s="699" t="str">
        <f t="shared" si="321"/>
        <v/>
      </c>
      <c r="Y629" s="698" t="str">
        <f t="shared" si="310"/>
        <v/>
      </c>
      <c r="Z629" s="698" t="str">
        <f t="shared" si="341"/>
        <v/>
      </c>
      <c r="AB629" s="696" t="str">
        <f t="shared" si="312"/>
        <v/>
      </c>
      <c r="AC629" s="340"/>
      <c r="AD629" s="340"/>
      <c r="AE629" s="340"/>
      <c r="AF629" s="699" t="str">
        <f t="shared" si="322"/>
        <v/>
      </c>
      <c r="AG629" s="699" t="str">
        <f t="shared" si="311"/>
        <v/>
      </c>
      <c r="AH629" s="699" t="str">
        <f t="shared" si="323"/>
        <v/>
      </c>
      <c r="AI629" s="698" t="str">
        <f t="shared" si="313"/>
        <v/>
      </c>
      <c r="AJ629" s="698" t="str">
        <f t="shared" si="324"/>
        <v/>
      </c>
      <c r="AK629" s="699" t="str">
        <f t="shared" si="325"/>
        <v/>
      </c>
      <c r="AL629" s="699" t="str">
        <f t="shared" si="326"/>
        <v/>
      </c>
      <c r="AM629" s="699" t="str">
        <f t="shared" si="327"/>
        <v/>
      </c>
      <c r="AN629" s="698" t="str">
        <f t="shared" si="314"/>
        <v/>
      </c>
      <c r="AO629" s="698" t="str">
        <f t="shared" si="328"/>
        <v/>
      </c>
      <c r="AP629" s="699" t="str">
        <f t="shared" si="329"/>
        <v/>
      </c>
      <c r="AQ629" s="699" t="str">
        <f t="shared" si="330"/>
        <v/>
      </c>
      <c r="AR629" s="699" t="str">
        <f t="shared" si="331"/>
        <v/>
      </c>
      <c r="AS629" s="698" t="str">
        <f t="shared" si="315"/>
        <v/>
      </c>
      <c r="AT629" s="698" t="str">
        <f t="shared" si="305"/>
        <v/>
      </c>
      <c r="AU629" s="971"/>
      <c r="AV629" s="696"/>
      <c r="AW629" s="699" t="str">
        <f t="shared" si="306"/>
        <v/>
      </c>
      <c r="AX629" s="699" t="str">
        <f t="shared" si="307"/>
        <v/>
      </c>
      <c r="AY629" s="698" t="str">
        <f t="shared" si="308"/>
        <v/>
      </c>
      <c r="AZ629" s="698" t="str">
        <f t="shared" si="333"/>
        <v/>
      </c>
      <c r="BA629" s="971"/>
      <c r="BB629" s="699" t="str">
        <f t="shared" si="334"/>
        <v/>
      </c>
      <c r="BC629" s="699" t="str">
        <f t="shared" si="335"/>
        <v/>
      </c>
      <c r="BD629" s="699" t="str">
        <f t="shared" si="336"/>
        <v/>
      </c>
      <c r="BE629" s="698" t="str">
        <f t="shared" si="337"/>
        <v/>
      </c>
      <c r="BF629" s="698" t="str">
        <f t="shared" si="338"/>
        <v/>
      </c>
      <c r="BG629" s="971"/>
      <c r="BH629" s="971"/>
      <c r="BI629" s="971"/>
      <c r="BJ629" s="971"/>
      <c r="BK629" s="971"/>
      <c r="BL629" s="971"/>
      <c r="BM629" s="971"/>
      <c r="BN629" s="698"/>
      <c r="BO629" s="971"/>
      <c r="BP629" s="971"/>
      <c r="BQ629" s="971"/>
      <c r="BR629" s="971"/>
      <c r="BS629" s="971"/>
      <c r="BT629" s="971"/>
      <c r="BU629" s="971"/>
      <c r="BV629" s="971"/>
      <c r="BW629" s="971"/>
      <c r="BX629" s="971"/>
      <c r="BY629" s="971"/>
      <c r="BZ629" s="971"/>
    </row>
    <row r="630" spans="6:78" s="68" customFormat="1" x14ac:dyDescent="0.2">
      <c r="F630" s="340"/>
      <c r="G630" s="260"/>
      <c r="H630" s="261"/>
      <c r="I630" s="261"/>
      <c r="J630" s="260"/>
      <c r="K630" s="696">
        <f t="shared" si="332"/>
        <v>557</v>
      </c>
      <c r="L630" s="340"/>
      <c r="M630" s="340"/>
      <c r="N630" s="340"/>
      <c r="O630" s="699" t="str">
        <f t="shared" si="316"/>
        <v/>
      </c>
      <c r="P630" s="699" t="str">
        <f t="shared" si="317"/>
        <v/>
      </c>
      <c r="Q630" s="698" t="str">
        <f t="shared" si="342"/>
        <v/>
      </c>
      <c r="R630" s="698" t="str">
        <f t="shared" si="339"/>
        <v/>
      </c>
      <c r="S630" s="699" t="str">
        <f t="shared" si="318"/>
        <v/>
      </c>
      <c r="T630" s="699" t="str">
        <f t="shared" si="319"/>
        <v/>
      </c>
      <c r="U630" s="698" t="str">
        <f t="shared" si="309"/>
        <v/>
      </c>
      <c r="V630" s="698" t="str">
        <f t="shared" si="340"/>
        <v/>
      </c>
      <c r="W630" s="699" t="str">
        <f t="shared" si="320"/>
        <v/>
      </c>
      <c r="X630" s="699" t="str">
        <f t="shared" si="321"/>
        <v/>
      </c>
      <c r="Y630" s="698" t="str">
        <f t="shared" si="310"/>
        <v/>
      </c>
      <c r="Z630" s="698" t="str">
        <f t="shared" si="341"/>
        <v/>
      </c>
      <c r="AB630" s="696" t="str">
        <f t="shared" si="312"/>
        <v/>
      </c>
      <c r="AC630" s="340"/>
      <c r="AD630" s="340"/>
      <c r="AE630" s="340"/>
      <c r="AF630" s="699" t="str">
        <f t="shared" si="322"/>
        <v/>
      </c>
      <c r="AG630" s="699" t="str">
        <f t="shared" si="311"/>
        <v/>
      </c>
      <c r="AH630" s="699" t="str">
        <f t="shared" si="323"/>
        <v/>
      </c>
      <c r="AI630" s="698" t="str">
        <f t="shared" si="313"/>
        <v/>
      </c>
      <c r="AJ630" s="698" t="str">
        <f t="shared" si="324"/>
        <v/>
      </c>
      <c r="AK630" s="699" t="str">
        <f t="shared" si="325"/>
        <v/>
      </c>
      <c r="AL630" s="699" t="str">
        <f t="shared" si="326"/>
        <v/>
      </c>
      <c r="AM630" s="699" t="str">
        <f t="shared" si="327"/>
        <v/>
      </c>
      <c r="AN630" s="698" t="str">
        <f t="shared" si="314"/>
        <v/>
      </c>
      <c r="AO630" s="698" t="str">
        <f t="shared" si="328"/>
        <v/>
      </c>
      <c r="AP630" s="699" t="str">
        <f t="shared" si="329"/>
        <v/>
      </c>
      <c r="AQ630" s="699" t="str">
        <f t="shared" si="330"/>
        <v/>
      </c>
      <c r="AR630" s="699" t="str">
        <f t="shared" si="331"/>
        <v/>
      </c>
      <c r="AS630" s="698" t="str">
        <f t="shared" si="315"/>
        <v/>
      </c>
      <c r="AT630" s="698" t="str">
        <f t="shared" si="305"/>
        <v/>
      </c>
      <c r="AU630" s="971"/>
      <c r="AV630" s="696"/>
      <c r="AW630" s="699" t="str">
        <f t="shared" si="306"/>
        <v/>
      </c>
      <c r="AX630" s="699" t="str">
        <f t="shared" si="307"/>
        <v/>
      </c>
      <c r="AY630" s="698" t="str">
        <f t="shared" si="308"/>
        <v/>
      </c>
      <c r="AZ630" s="698" t="str">
        <f t="shared" si="333"/>
        <v/>
      </c>
      <c r="BA630" s="971"/>
      <c r="BB630" s="699" t="str">
        <f t="shared" si="334"/>
        <v/>
      </c>
      <c r="BC630" s="699" t="str">
        <f t="shared" si="335"/>
        <v/>
      </c>
      <c r="BD630" s="699" t="str">
        <f t="shared" si="336"/>
        <v/>
      </c>
      <c r="BE630" s="698" t="str">
        <f t="shared" si="337"/>
        <v/>
      </c>
      <c r="BF630" s="698" t="str">
        <f t="shared" si="338"/>
        <v/>
      </c>
      <c r="BG630" s="971"/>
      <c r="BH630" s="971"/>
      <c r="BI630" s="971"/>
      <c r="BJ630" s="971"/>
      <c r="BK630" s="971"/>
      <c r="BL630" s="971"/>
      <c r="BM630" s="971"/>
      <c r="BN630" s="698"/>
      <c r="BO630" s="971"/>
      <c r="BP630" s="971"/>
      <c r="BQ630" s="971"/>
      <c r="BR630" s="971"/>
      <c r="BS630" s="971"/>
      <c r="BT630" s="971"/>
      <c r="BU630" s="971"/>
      <c r="BV630" s="971"/>
      <c r="BW630" s="971"/>
      <c r="BX630" s="971"/>
      <c r="BY630" s="971"/>
      <c r="BZ630" s="971"/>
    </row>
    <row r="631" spans="6:78" s="68" customFormat="1" x14ac:dyDescent="0.2">
      <c r="F631" s="340"/>
      <c r="G631" s="260"/>
      <c r="H631" s="261"/>
      <c r="I631" s="261"/>
      <c r="J631" s="260"/>
      <c r="K631" s="696">
        <f t="shared" si="332"/>
        <v>558</v>
      </c>
      <c r="L631" s="340"/>
      <c r="M631" s="340"/>
      <c r="N631" s="340"/>
      <c r="O631" s="699" t="str">
        <f t="shared" si="316"/>
        <v/>
      </c>
      <c r="P631" s="699" t="str">
        <f t="shared" si="317"/>
        <v/>
      </c>
      <c r="Q631" s="698" t="str">
        <f t="shared" si="342"/>
        <v/>
      </c>
      <c r="R631" s="698" t="str">
        <f t="shared" si="339"/>
        <v/>
      </c>
      <c r="S631" s="699" t="str">
        <f t="shared" si="318"/>
        <v/>
      </c>
      <c r="T631" s="699" t="str">
        <f t="shared" si="319"/>
        <v/>
      </c>
      <c r="U631" s="698" t="str">
        <f t="shared" si="309"/>
        <v/>
      </c>
      <c r="V631" s="698" t="str">
        <f t="shared" si="340"/>
        <v/>
      </c>
      <c r="W631" s="699" t="str">
        <f t="shared" si="320"/>
        <v/>
      </c>
      <c r="X631" s="699" t="str">
        <f t="shared" si="321"/>
        <v/>
      </c>
      <c r="Y631" s="698" t="str">
        <f t="shared" si="310"/>
        <v/>
      </c>
      <c r="Z631" s="698" t="str">
        <f t="shared" si="341"/>
        <v/>
      </c>
      <c r="AB631" s="696" t="str">
        <f t="shared" si="312"/>
        <v/>
      </c>
      <c r="AC631" s="340"/>
      <c r="AD631" s="340"/>
      <c r="AE631" s="340"/>
      <c r="AF631" s="699" t="str">
        <f t="shared" si="322"/>
        <v/>
      </c>
      <c r="AG631" s="699" t="str">
        <f t="shared" si="311"/>
        <v/>
      </c>
      <c r="AH631" s="699" t="str">
        <f t="shared" si="323"/>
        <v/>
      </c>
      <c r="AI631" s="698" t="str">
        <f t="shared" si="313"/>
        <v/>
      </c>
      <c r="AJ631" s="698" t="str">
        <f t="shared" si="324"/>
        <v/>
      </c>
      <c r="AK631" s="699" t="str">
        <f t="shared" si="325"/>
        <v/>
      </c>
      <c r="AL631" s="699" t="str">
        <f t="shared" si="326"/>
        <v/>
      </c>
      <c r="AM631" s="699" t="str">
        <f t="shared" si="327"/>
        <v/>
      </c>
      <c r="AN631" s="698" t="str">
        <f t="shared" si="314"/>
        <v/>
      </c>
      <c r="AO631" s="698" t="str">
        <f t="shared" si="328"/>
        <v/>
      </c>
      <c r="AP631" s="699" t="str">
        <f t="shared" si="329"/>
        <v/>
      </c>
      <c r="AQ631" s="699" t="str">
        <f t="shared" si="330"/>
        <v/>
      </c>
      <c r="AR631" s="699" t="str">
        <f t="shared" si="331"/>
        <v/>
      </c>
      <c r="AS631" s="698" t="str">
        <f t="shared" si="315"/>
        <v/>
      </c>
      <c r="AT631" s="698" t="str">
        <f t="shared" si="305"/>
        <v/>
      </c>
      <c r="AU631" s="971"/>
      <c r="AV631" s="696"/>
      <c r="AW631" s="699" t="str">
        <f t="shared" si="306"/>
        <v/>
      </c>
      <c r="AX631" s="699" t="str">
        <f t="shared" si="307"/>
        <v/>
      </c>
      <c r="AY631" s="698" t="str">
        <f t="shared" si="308"/>
        <v/>
      </c>
      <c r="AZ631" s="698" t="str">
        <f t="shared" si="333"/>
        <v/>
      </c>
      <c r="BA631" s="971"/>
      <c r="BB631" s="699" t="str">
        <f t="shared" si="334"/>
        <v/>
      </c>
      <c r="BC631" s="699" t="str">
        <f t="shared" si="335"/>
        <v/>
      </c>
      <c r="BD631" s="699" t="str">
        <f t="shared" si="336"/>
        <v/>
      </c>
      <c r="BE631" s="698" t="str">
        <f t="shared" si="337"/>
        <v/>
      </c>
      <c r="BF631" s="698" t="str">
        <f t="shared" si="338"/>
        <v/>
      </c>
      <c r="BG631" s="971"/>
      <c r="BH631" s="971"/>
      <c r="BI631" s="971"/>
      <c r="BJ631" s="971"/>
      <c r="BK631" s="971"/>
      <c r="BL631" s="971"/>
      <c r="BM631" s="971"/>
      <c r="BN631" s="698"/>
      <c r="BO631" s="971"/>
      <c r="BP631" s="971"/>
      <c r="BQ631" s="971"/>
      <c r="BR631" s="971"/>
      <c r="BS631" s="971"/>
      <c r="BT631" s="971"/>
      <c r="BU631" s="971"/>
      <c r="BV631" s="971"/>
      <c r="BW631" s="971"/>
      <c r="BX631" s="971"/>
      <c r="BY631" s="971"/>
      <c r="BZ631" s="971"/>
    </row>
    <row r="632" spans="6:78" s="68" customFormat="1" x14ac:dyDescent="0.2">
      <c r="F632" s="340"/>
      <c r="G632" s="260"/>
      <c r="H632" s="261"/>
      <c r="I632" s="261"/>
      <c r="J632" s="260"/>
      <c r="K632" s="696">
        <f t="shared" si="332"/>
        <v>559</v>
      </c>
      <c r="L632" s="340"/>
      <c r="M632" s="340"/>
      <c r="N632" s="340"/>
      <c r="O632" s="699" t="str">
        <f t="shared" si="316"/>
        <v/>
      </c>
      <c r="P632" s="699" t="str">
        <f t="shared" si="317"/>
        <v/>
      </c>
      <c r="Q632" s="698" t="str">
        <f t="shared" si="342"/>
        <v/>
      </c>
      <c r="R632" s="698" t="str">
        <f t="shared" si="339"/>
        <v/>
      </c>
      <c r="S632" s="699" t="str">
        <f t="shared" si="318"/>
        <v/>
      </c>
      <c r="T632" s="699" t="str">
        <f t="shared" si="319"/>
        <v/>
      </c>
      <c r="U632" s="698" t="str">
        <f t="shared" si="309"/>
        <v/>
      </c>
      <c r="V632" s="698" t="str">
        <f t="shared" si="340"/>
        <v/>
      </c>
      <c r="W632" s="699" t="str">
        <f t="shared" si="320"/>
        <v/>
      </c>
      <c r="X632" s="699" t="str">
        <f t="shared" si="321"/>
        <v/>
      </c>
      <c r="Y632" s="698" t="str">
        <f t="shared" si="310"/>
        <v/>
      </c>
      <c r="Z632" s="698" t="str">
        <f t="shared" si="341"/>
        <v/>
      </c>
      <c r="AB632" s="696" t="str">
        <f t="shared" si="312"/>
        <v/>
      </c>
      <c r="AC632" s="340"/>
      <c r="AD632" s="340"/>
      <c r="AE632" s="340"/>
      <c r="AF632" s="699" t="str">
        <f t="shared" si="322"/>
        <v/>
      </c>
      <c r="AG632" s="699" t="str">
        <f t="shared" si="311"/>
        <v/>
      </c>
      <c r="AH632" s="699" t="str">
        <f t="shared" si="323"/>
        <v/>
      </c>
      <c r="AI632" s="698" t="str">
        <f t="shared" si="313"/>
        <v/>
      </c>
      <c r="AJ632" s="698" t="str">
        <f t="shared" si="324"/>
        <v/>
      </c>
      <c r="AK632" s="699" t="str">
        <f t="shared" si="325"/>
        <v/>
      </c>
      <c r="AL632" s="699" t="str">
        <f t="shared" si="326"/>
        <v/>
      </c>
      <c r="AM632" s="699" t="str">
        <f t="shared" si="327"/>
        <v/>
      </c>
      <c r="AN632" s="698" t="str">
        <f t="shared" si="314"/>
        <v/>
      </c>
      <c r="AO632" s="698" t="str">
        <f t="shared" si="328"/>
        <v/>
      </c>
      <c r="AP632" s="699" t="str">
        <f t="shared" si="329"/>
        <v/>
      </c>
      <c r="AQ632" s="699" t="str">
        <f t="shared" si="330"/>
        <v/>
      </c>
      <c r="AR632" s="699" t="str">
        <f t="shared" si="331"/>
        <v/>
      </c>
      <c r="AS632" s="698" t="str">
        <f t="shared" si="315"/>
        <v/>
      </c>
      <c r="AT632" s="698" t="str">
        <f t="shared" si="305"/>
        <v/>
      </c>
      <c r="AU632" s="971"/>
      <c r="AV632" s="696"/>
      <c r="AW632" s="699" t="str">
        <f t="shared" si="306"/>
        <v/>
      </c>
      <c r="AX632" s="699" t="str">
        <f t="shared" si="307"/>
        <v/>
      </c>
      <c r="AY632" s="698" t="str">
        <f t="shared" si="308"/>
        <v/>
      </c>
      <c r="AZ632" s="698" t="str">
        <f t="shared" si="333"/>
        <v/>
      </c>
      <c r="BA632" s="971"/>
      <c r="BB632" s="699" t="str">
        <f t="shared" si="334"/>
        <v/>
      </c>
      <c r="BC632" s="699" t="str">
        <f t="shared" si="335"/>
        <v/>
      </c>
      <c r="BD632" s="699" t="str">
        <f t="shared" si="336"/>
        <v/>
      </c>
      <c r="BE632" s="698" t="str">
        <f t="shared" si="337"/>
        <v/>
      </c>
      <c r="BF632" s="698" t="str">
        <f t="shared" si="338"/>
        <v/>
      </c>
      <c r="BG632" s="971"/>
      <c r="BH632" s="971"/>
      <c r="BI632" s="971"/>
      <c r="BJ632" s="971"/>
      <c r="BK632" s="971"/>
      <c r="BL632" s="971"/>
      <c r="BM632" s="971"/>
      <c r="BN632" s="698"/>
      <c r="BO632" s="971"/>
      <c r="BP632" s="971"/>
      <c r="BQ632" s="971"/>
      <c r="BR632" s="971"/>
      <c r="BS632" s="971"/>
      <c r="BT632" s="971"/>
      <c r="BU632" s="971"/>
      <c r="BV632" s="971"/>
      <c r="BW632" s="971"/>
      <c r="BX632" s="971"/>
      <c r="BY632" s="971"/>
      <c r="BZ632" s="971"/>
    </row>
    <row r="633" spans="6:78" s="68" customFormat="1" x14ac:dyDescent="0.2">
      <c r="F633" s="340"/>
      <c r="G633" s="260"/>
      <c r="H633" s="261"/>
      <c r="I633" s="261"/>
      <c r="J633" s="260"/>
      <c r="K633" s="696">
        <f t="shared" si="332"/>
        <v>560</v>
      </c>
      <c r="L633" s="340"/>
      <c r="M633" s="340"/>
      <c r="N633" s="340"/>
      <c r="O633" s="699" t="str">
        <f t="shared" si="316"/>
        <v/>
      </c>
      <c r="P633" s="699" t="str">
        <f t="shared" si="317"/>
        <v/>
      </c>
      <c r="Q633" s="698" t="str">
        <f t="shared" si="342"/>
        <v/>
      </c>
      <c r="R633" s="698" t="str">
        <f t="shared" si="339"/>
        <v/>
      </c>
      <c r="S633" s="699" t="str">
        <f t="shared" si="318"/>
        <v/>
      </c>
      <c r="T633" s="699" t="str">
        <f t="shared" si="319"/>
        <v/>
      </c>
      <c r="U633" s="698" t="str">
        <f t="shared" si="309"/>
        <v/>
      </c>
      <c r="V633" s="698" t="str">
        <f t="shared" si="340"/>
        <v/>
      </c>
      <c r="W633" s="699" t="str">
        <f t="shared" si="320"/>
        <v/>
      </c>
      <c r="X633" s="699" t="str">
        <f t="shared" si="321"/>
        <v/>
      </c>
      <c r="Y633" s="698" t="str">
        <f t="shared" si="310"/>
        <v/>
      </c>
      <c r="Z633" s="698" t="str">
        <f t="shared" si="341"/>
        <v/>
      </c>
      <c r="AB633" s="696" t="str">
        <f t="shared" si="312"/>
        <v/>
      </c>
      <c r="AC633" s="340"/>
      <c r="AD633" s="340"/>
      <c r="AE633" s="340"/>
      <c r="AF633" s="699" t="str">
        <f t="shared" si="322"/>
        <v/>
      </c>
      <c r="AG633" s="699" t="str">
        <f t="shared" si="311"/>
        <v/>
      </c>
      <c r="AH633" s="699" t="str">
        <f t="shared" si="323"/>
        <v/>
      </c>
      <c r="AI633" s="698" t="str">
        <f t="shared" si="313"/>
        <v/>
      </c>
      <c r="AJ633" s="698" t="str">
        <f t="shared" si="324"/>
        <v/>
      </c>
      <c r="AK633" s="699" t="str">
        <f t="shared" si="325"/>
        <v/>
      </c>
      <c r="AL633" s="699" t="str">
        <f t="shared" si="326"/>
        <v/>
      </c>
      <c r="AM633" s="699" t="str">
        <f t="shared" si="327"/>
        <v/>
      </c>
      <c r="AN633" s="698" t="str">
        <f t="shared" si="314"/>
        <v/>
      </c>
      <c r="AO633" s="698" t="str">
        <f t="shared" si="328"/>
        <v/>
      </c>
      <c r="AP633" s="699" t="str">
        <f t="shared" si="329"/>
        <v/>
      </c>
      <c r="AQ633" s="699" t="str">
        <f t="shared" si="330"/>
        <v/>
      </c>
      <c r="AR633" s="699" t="str">
        <f t="shared" si="331"/>
        <v/>
      </c>
      <c r="AS633" s="698" t="str">
        <f t="shared" si="315"/>
        <v/>
      </c>
      <c r="AT633" s="698" t="str">
        <f t="shared" si="305"/>
        <v/>
      </c>
      <c r="AU633" s="971"/>
      <c r="AV633" s="696"/>
      <c r="AW633" s="699" t="str">
        <f t="shared" si="306"/>
        <v/>
      </c>
      <c r="AX633" s="699" t="str">
        <f t="shared" si="307"/>
        <v/>
      </c>
      <c r="AY633" s="698" t="str">
        <f t="shared" si="308"/>
        <v/>
      </c>
      <c r="AZ633" s="698" t="str">
        <f t="shared" si="333"/>
        <v/>
      </c>
      <c r="BA633" s="971"/>
      <c r="BB633" s="699" t="str">
        <f t="shared" si="334"/>
        <v/>
      </c>
      <c r="BC633" s="699" t="str">
        <f t="shared" si="335"/>
        <v/>
      </c>
      <c r="BD633" s="699" t="str">
        <f t="shared" si="336"/>
        <v/>
      </c>
      <c r="BE633" s="698" t="str">
        <f t="shared" si="337"/>
        <v/>
      </c>
      <c r="BF633" s="698" t="str">
        <f t="shared" si="338"/>
        <v/>
      </c>
      <c r="BG633" s="971"/>
      <c r="BH633" s="971"/>
      <c r="BI633" s="971"/>
      <c r="BJ633" s="971"/>
      <c r="BK633" s="971"/>
      <c r="BL633" s="971"/>
      <c r="BM633" s="971"/>
      <c r="BN633" s="698"/>
      <c r="BO633" s="971"/>
      <c r="BP633" s="971"/>
      <c r="BQ633" s="971"/>
      <c r="BR633" s="971"/>
      <c r="BS633" s="971"/>
      <c r="BT633" s="971"/>
      <c r="BU633" s="971"/>
      <c r="BV633" s="971"/>
      <c r="BW633" s="971"/>
      <c r="BX633" s="971"/>
      <c r="BY633" s="971"/>
      <c r="BZ633" s="971"/>
    </row>
    <row r="634" spans="6:78" s="68" customFormat="1" x14ac:dyDescent="0.2">
      <c r="F634" s="340"/>
      <c r="G634" s="260"/>
      <c r="H634" s="261"/>
      <c r="I634" s="261"/>
      <c r="J634" s="260"/>
      <c r="K634" s="696">
        <f t="shared" si="332"/>
        <v>561</v>
      </c>
      <c r="L634" s="340"/>
      <c r="M634" s="340"/>
      <c r="N634" s="340"/>
      <c r="O634" s="699" t="str">
        <f t="shared" si="316"/>
        <v/>
      </c>
      <c r="P634" s="699" t="str">
        <f t="shared" si="317"/>
        <v/>
      </c>
      <c r="Q634" s="698" t="str">
        <f t="shared" si="342"/>
        <v/>
      </c>
      <c r="R634" s="698" t="str">
        <f t="shared" si="339"/>
        <v/>
      </c>
      <c r="S634" s="699" t="str">
        <f t="shared" si="318"/>
        <v/>
      </c>
      <c r="T634" s="699" t="str">
        <f t="shared" si="319"/>
        <v/>
      </c>
      <c r="U634" s="698" t="str">
        <f t="shared" si="309"/>
        <v/>
      </c>
      <c r="V634" s="698" t="str">
        <f t="shared" si="340"/>
        <v/>
      </c>
      <c r="W634" s="699" t="str">
        <f t="shared" si="320"/>
        <v/>
      </c>
      <c r="X634" s="699" t="str">
        <f t="shared" si="321"/>
        <v/>
      </c>
      <c r="Y634" s="698" t="str">
        <f t="shared" si="310"/>
        <v/>
      </c>
      <c r="Z634" s="698" t="str">
        <f t="shared" si="341"/>
        <v/>
      </c>
      <c r="AB634" s="696" t="str">
        <f t="shared" si="312"/>
        <v/>
      </c>
      <c r="AC634" s="340"/>
      <c r="AD634" s="340"/>
      <c r="AE634" s="340"/>
      <c r="AF634" s="699" t="str">
        <f t="shared" si="322"/>
        <v/>
      </c>
      <c r="AG634" s="699" t="str">
        <f t="shared" si="311"/>
        <v/>
      </c>
      <c r="AH634" s="699" t="str">
        <f t="shared" si="323"/>
        <v/>
      </c>
      <c r="AI634" s="698" t="str">
        <f t="shared" si="313"/>
        <v/>
      </c>
      <c r="AJ634" s="698" t="str">
        <f t="shared" si="324"/>
        <v/>
      </c>
      <c r="AK634" s="699" t="str">
        <f t="shared" si="325"/>
        <v/>
      </c>
      <c r="AL634" s="699" t="str">
        <f t="shared" si="326"/>
        <v/>
      </c>
      <c r="AM634" s="699" t="str">
        <f t="shared" si="327"/>
        <v/>
      </c>
      <c r="AN634" s="698" t="str">
        <f t="shared" si="314"/>
        <v/>
      </c>
      <c r="AO634" s="698" t="str">
        <f t="shared" si="328"/>
        <v/>
      </c>
      <c r="AP634" s="699" t="str">
        <f t="shared" si="329"/>
        <v/>
      </c>
      <c r="AQ634" s="699" t="str">
        <f t="shared" si="330"/>
        <v/>
      </c>
      <c r="AR634" s="699" t="str">
        <f t="shared" si="331"/>
        <v/>
      </c>
      <c r="AS634" s="698" t="str">
        <f t="shared" si="315"/>
        <v/>
      </c>
      <c r="AT634" s="698" t="str">
        <f t="shared" ref="AT634:AT673" si="343">IFERROR((AP634+AQ634+AR634)*(1+$B$60)+$G$40+IF(MOD($K634-1,120)=0,$G$42,)+IF($B$36="havi",$B$34,)+IF($B$36="negyedéves",IF(MOD($K634-1,3)=0,$B$34,),)+IF($B$36="féléves",IF(MOD($K634-1,6)=0,$B$34,),)+IF($B$36="éves",IF(MOD($K634-1,12)=0,$B$34,),)+IF($B$68="havi",$B$66,)+IF($B$68="negyedéves",IF(MOD($K634-1,3)=0,$B$66,),)+IF($B$68="féléves",IF(MOD($K634-1,6)=0,$B$66,),)+IF($B$68="éves",IF(MOD($K634-1,12)=0,$B$66,),)-IF($K634=$C$78,$G$62*$C$81+$G$46/2,)-IF($K634=$C$79,$G$62*(1-$C$81)+$G$46/2,),"")</f>
        <v/>
      </c>
      <c r="AU634" s="971"/>
      <c r="AV634" s="696"/>
      <c r="AW634" s="699" t="str">
        <f t="shared" ref="AW634:AW673" si="344">IFERROR(IF(Q633&gt;1,PPMT($AW$71*365/360/12,$K634,$B$13,-$AY$73),""),"")</f>
        <v/>
      </c>
      <c r="AX634" s="699" t="str">
        <f t="shared" ref="AX634:AX673" si="345">IFERROR(IF(Q633&gt;1,IPMT($AW$71*365/360/12,$K634,$B$13,-$AY$73),""),"")</f>
        <v/>
      </c>
      <c r="AY634" s="698" t="str">
        <f t="shared" ref="AY634:AY673" si="346">IFERROR(AY633-AW634,"")</f>
        <v/>
      </c>
      <c r="AZ634" s="698" t="str">
        <f t="shared" si="333"/>
        <v/>
      </c>
      <c r="BA634" s="971"/>
      <c r="BB634" s="699" t="str">
        <f t="shared" si="334"/>
        <v/>
      </c>
      <c r="BC634" s="699" t="str">
        <f t="shared" si="335"/>
        <v/>
      </c>
      <c r="BD634" s="699" t="str">
        <f t="shared" si="336"/>
        <v/>
      </c>
      <c r="BE634" s="698" t="str">
        <f t="shared" si="337"/>
        <v/>
      </c>
      <c r="BF634" s="698" t="str">
        <f t="shared" si="338"/>
        <v/>
      </c>
      <c r="BG634" s="971"/>
      <c r="BH634" s="971"/>
      <c r="BI634" s="971"/>
      <c r="BJ634" s="971"/>
      <c r="BK634" s="971"/>
      <c r="BL634" s="971"/>
      <c r="BM634" s="971"/>
      <c r="BN634" s="698"/>
      <c r="BO634" s="971"/>
      <c r="BP634" s="971"/>
      <c r="BQ634" s="971"/>
      <c r="BR634" s="971"/>
      <c r="BS634" s="971"/>
      <c r="BT634" s="971"/>
      <c r="BU634" s="971"/>
      <c r="BV634" s="971"/>
      <c r="BW634" s="971"/>
      <c r="BX634" s="971"/>
      <c r="BY634" s="971"/>
      <c r="BZ634" s="971"/>
    </row>
    <row r="635" spans="6:78" s="68" customFormat="1" x14ac:dyDescent="0.2">
      <c r="F635" s="340"/>
      <c r="G635" s="260"/>
      <c r="H635" s="261"/>
      <c r="I635" s="261"/>
      <c r="J635" s="260"/>
      <c r="K635" s="696">
        <f t="shared" si="332"/>
        <v>562</v>
      </c>
      <c r="L635" s="340"/>
      <c r="M635" s="340"/>
      <c r="N635" s="340"/>
      <c r="O635" s="699" t="str">
        <f t="shared" si="316"/>
        <v/>
      </c>
      <c r="P635" s="699" t="str">
        <f t="shared" si="317"/>
        <v/>
      </c>
      <c r="Q635" s="698" t="str">
        <f t="shared" si="342"/>
        <v/>
      </c>
      <c r="R635" s="698" t="str">
        <f t="shared" si="339"/>
        <v/>
      </c>
      <c r="S635" s="699" t="str">
        <f t="shared" si="318"/>
        <v/>
      </c>
      <c r="T635" s="699" t="str">
        <f t="shared" si="319"/>
        <v/>
      </c>
      <c r="U635" s="698" t="str">
        <f t="shared" si="309"/>
        <v/>
      </c>
      <c r="V635" s="698" t="str">
        <f t="shared" si="340"/>
        <v/>
      </c>
      <c r="W635" s="699" t="str">
        <f t="shared" si="320"/>
        <v/>
      </c>
      <c r="X635" s="699" t="str">
        <f t="shared" si="321"/>
        <v/>
      </c>
      <c r="Y635" s="698" t="str">
        <f t="shared" si="310"/>
        <v/>
      </c>
      <c r="Z635" s="698" t="str">
        <f t="shared" si="341"/>
        <v/>
      </c>
      <c r="AB635" s="696" t="str">
        <f t="shared" si="312"/>
        <v/>
      </c>
      <c r="AC635" s="340"/>
      <c r="AD635" s="340"/>
      <c r="AE635" s="340"/>
      <c r="AF635" s="699" t="str">
        <f t="shared" si="322"/>
        <v/>
      </c>
      <c r="AG635" s="699" t="str">
        <f t="shared" si="311"/>
        <v/>
      </c>
      <c r="AH635" s="699" t="str">
        <f t="shared" si="323"/>
        <v/>
      </c>
      <c r="AI635" s="698" t="str">
        <f t="shared" si="313"/>
        <v/>
      </c>
      <c r="AJ635" s="698" t="str">
        <f t="shared" si="324"/>
        <v/>
      </c>
      <c r="AK635" s="699" t="str">
        <f t="shared" si="325"/>
        <v/>
      </c>
      <c r="AL635" s="699" t="str">
        <f t="shared" si="326"/>
        <v/>
      </c>
      <c r="AM635" s="699" t="str">
        <f t="shared" si="327"/>
        <v/>
      </c>
      <c r="AN635" s="698" t="str">
        <f t="shared" si="314"/>
        <v/>
      </c>
      <c r="AO635" s="698" t="str">
        <f t="shared" si="328"/>
        <v/>
      </c>
      <c r="AP635" s="699" t="str">
        <f t="shared" si="329"/>
        <v/>
      </c>
      <c r="AQ635" s="699" t="str">
        <f t="shared" si="330"/>
        <v/>
      </c>
      <c r="AR635" s="699" t="str">
        <f t="shared" si="331"/>
        <v/>
      </c>
      <c r="AS635" s="698" t="str">
        <f t="shared" si="315"/>
        <v/>
      </c>
      <c r="AT635" s="698" t="str">
        <f t="shared" si="343"/>
        <v/>
      </c>
      <c r="AU635" s="971"/>
      <c r="AV635" s="696"/>
      <c r="AW635" s="699" t="str">
        <f t="shared" si="344"/>
        <v/>
      </c>
      <c r="AX635" s="699" t="str">
        <f t="shared" si="345"/>
        <v/>
      </c>
      <c r="AY635" s="698" t="str">
        <f t="shared" si="346"/>
        <v/>
      </c>
      <c r="AZ635" s="698" t="str">
        <f t="shared" si="333"/>
        <v/>
      </c>
      <c r="BA635" s="971"/>
      <c r="BB635" s="699" t="str">
        <f t="shared" si="334"/>
        <v/>
      </c>
      <c r="BC635" s="699" t="str">
        <f t="shared" si="335"/>
        <v/>
      </c>
      <c r="BD635" s="699" t="str">
        <f t="shared" si="336"/>
        <v/>
      </c>
      <c r="BE635" s="698" t="str">
        <f t="shared" si="337"/>
        <v/>
      </c>
      <c r="BF635" s="698" t="str">
        <f t="shared" si="338"/>
        <v/>
      </c>
      <c r="BG635" s="971"/>
      <c r="BH635" s="971"/>
      <c r="BI635" s="971"/>
      <c r="BJ635" s="971"/>
      <c r="BK635" s="971"/>
      <c r="BL635" s="971"/>
      <c r="BM635" s="971"/>
      <c r="BN635" s="698"/>
      <c r="BO635" s="971"/>
      <c r="BP635" s="971"/>
      <c r="BQ635" s="971"/>
      <c r="BR635" s="971"/>
      <c r="BS635" s="971"/>
      <c r="BT635" s="971"/>
      <c r="BU635" s="971"/>
      <c r="BV635" s="971"/>
      <c r="BW635" s="971"/>
      <c r="BX635" s="971"/>
      <c r="BY635" s="971"/>
      <c r="BZ635" s="971"/>
    </row>
    <row r="636" spans="6:78" s="68" customFormat="1" x14ac:dyDescent="0.2">
      <c r="F636" s="340"/>
      <c r="G636" s="260"/>
      <c r="H636" s="261"/>
      <c r="I636" s="261"/>
      <c r="J636" s="260"/>
      <c r="K636" s="696">
        <f t="shared" si="332"/>
        <v>563</v>
      </c>
      <c r="L636" s="340"/>
      <c r="M636" s="340"/>
      <c r="N636" s="340"/>
      <c r="O636" s="699" t="str">
        <f t="shared" si="316"/>
        <v/>
      </c>
      <c r="P636" s="699" t="str">
        <f t="shared" si="317"/>
        <v/>
      </c>
      <c r="Q636" s="698" t="str">
        <f t="shared" si="342"/>
        <v/>
      </c>
      <c r="R636" s="698" t="str">
        <f t="shared" si="339"/>
        <v/>
      </c>
      <c r="S636" s="699" t="str">
        <f t="shared" si="318"/>
        <v/>
      </c>
      <c r="T636" s="699" t="str">
        <f t="shared" si="319"/>
        <v/>
      </c>
      <c r="U636" s="698" t="str">
        <f t="shared" si="309"/>
        <v/>
      </c>
      <c r="V636" s="698" t="str">
        <f t="shared" si="340"/>
        <v/>
      </c>
      <c r="W636" s="699" t="str">
        <f t="shared" si="320"/>
        <v/>
      </c>
      <c r="X636" s="699" t="str">
        <f t="shared" si="321"/>
        <v/>
      </c>
      <c r="Y636" s="698" t="str">
        <f t="shared" si="310"/>
        <v/>
      </c>
      <c r="Z636" s="698" t="str">
        <f t="shared" si="341"/>
        <v/>
      </c>
      <c r="AB636" s="696" t="str">
        <f t="shared" si="312"/>
        <v/>
      </c>
      <c r="AC636" s="340"/>
      <c r="AD636" s="340"/>
      <c r="AE636" s="340"/>
      <c r="AF636" s="699" t="str">
        <f t="shared" si="322"/>
        <v/>
      </c>
      <c r="AG636" s="699" t="str">
        <f t="shared" si="311"/>
        <v/>
      </c>
      <c r="AH636" s="699" t="str">
        <f t="shared" si="323"/>
        <v/>
      </c>
      <c r="AI636" s="698" t="str">
        <f t="shared" si="313"/>
        <v/>
      </c>
      <c r="AJ636" s="698" t="str">
        <f t="shared" si="324"/>
        <v/>
      </c>
      <c r="AK636" s="699" t="str">
        <f t="shared" si="325"/>
        <v/>
      </c>
      <c r="AL636" s="699" t="str">
        <f t="shared" si="326"/>
        <v/>
      </c>
      <c r="AM636" s="699" t="str">
        <f t="shared" si="327"/>
        <v/>
      </c>
      <c r="AN636" s="698" t="str">
        <f t="shared" si="314"/>
        <v/>
      </c>
      <c r="AO636" s="698" t="str">
        <f t="shared" si="328"/>
        <v/>
      </c>
      <c r="AP636" s="699" t="str">
        <f t="shared" si="329"/>
        <v/>
      </c>
      <c r="AQ636" s="699" t="str">
        <f t="shared" si="330"/>
        <v/>
      </c>
      <c r="AR636" s="699" t="str">
        <f t="shared" si="331"/>
        <v/>
      </c>
      <c r="AS636" s="698" t="str">
        <f t="shared" si="315"/>
        <v/>
      </c>
      <c r="AT636" s="698" t="str">
        <f t="shared" si="343"/>
        <v/>
      </c>
      <c r="AU636" s="971"/>
      <c r="AV636" s="696"/>
      <c r="AW636" s="699" t="str">
        <f t="shared" si="344"/>
        <v/>
      </c>
      <c r="AX636" s="699" t="str">
        <f t="shared" si="345"/>
        <v/>
      </c>
      <c r="AY636" s="698" t="str">
        <f t="shared" si="346"/>
        <v/>
      </c>
      <c r="AZ636" s="698" t="str">
        <f t="shared" si="333"/>
        <v/>
      </c>
      <c r="BA636" s="971"/>
      <c r="BB636" s="699" t="str">
        <f t="shared" si="334"/>
        <v/>
      </c>
      <c r="BC636" s="699" t="str">
        <f t="shared" si="335"/>
        <v/>
      </c>
      <c r="BD636" s="699" t="str">
        <f t="shared" si="336"/>
        <v/>
      </c>
      <c r="BE636" s="698" t="str">
        <f t="shared" si="337"/>
        <v/>
      </c>
      <c r="BF636" s="698" t="str">
        <f t="shared" si="338"/>
        <v/>
      </c>
      <c r="BG636" s="971"/>
      <c r="BH636" s="971"/>
      <c r="BI636" s="971"/>
      <c r="BJ636" s="971"/>
      <c r="BK636" s="971"/>
      <c r="BL636" s="971"/>
      <c r="BM636" s="971"/>
      <c r="BN636" s="698"/>
      <c r="BO636" s="971"/>
      <c r="BP636" s="971"/>
      <c r="BQ636" s="971"/>
      <c r="BR636" s="971"/>
      <c r="BS636" s="971"/>
      <c r="BT636" s="971"/>
      <c r="BU636" s="971"/>
      <c r="BV636" s="971"/>
      <c r="BW636" s="971"/>
      <c r="BX636" s="971"/>
      <c r="BY636" s="971"/>
      <c r="BZ636" s="971"/>
    </row>
    <row r="637" spans="6:78" s="68" customFormat="1" x14ac:dyDescent="0.2">
      <c r="F637" s="340"/>
      <c r="G637" s="260"/>
      <c r="H637" s="261"/>
      <c r="I637" s="261"/>
      <c r="J637" s="260"/>
      <c r="K637" s="696">
        <f t="shared" si="332"/>
        <v>564</v>
      </c>
      <c r="L637" s="340"/>
      <c r="M637" s="340"/>
      <c r="N637" s="340"/>
      <c r="O637" s="699" t="str">
        <f t="shared" si="316"/>
        <v/>
      </c>
      <c r="P637" s="699" t="str">
        <f t="shared" si="317"/>
        <v/>
      </c>
      <c r="Q637" s="698" t="str">
        <f t="shared" si="342"/>
        <v/>
      </c>
      <c r="R637" s="698" t="str">
        <f t="shared" si="339"/>
        <v/>
      </c>
      <c r="S637" s="699" t="str">
        <f t="shared" si="318"/>
        <v/>
      </c>
      <c r="T637" s="699" t="str">
        <f t="shared" si="319"/>
        <v/>
      </c>
      <c r="U637" s="698" t="str">
        <f t="shared" si="309"/>
        <v/>
      </c>
      <c r="V637" s="698" t="str">
        <f t="shared" si="340"/>
        <v/>
      </c>
      <c r="W637" s="699" t="str">
        <f t="shared" si="320"/>
        <v/>
      </c>
      <c r="X637" s="699" t="str">
        <f t="shared" si="321"/>
        <v/>
      </c>
      <c r="Y637" s="698" t="str">
        <f t="shared" si="310"/>
        <v/>
      </c>
      <c r="Z637" s="698" t="str">
        <f t="shared" si="341"/>
        <v/>
      </c>
      <c r="AB637" s="696" t="str">
        <f t="shared" si="312"/>
        <v/>
      </c>
      <c r="AC637" s="340"/>
      <c r="AD637" s="340"/>
      <c r="AE637" s="340"/>
      <c r="AF637" s="699" t="str">
        <f t="shared" si="322"/>
        <v/>
      </c>
      <c r="AG637" s="699" t="str">
        <f t="shared" si="311"/>
        <v/>
      </c>
      <c r="AH637" s="699" t="str">
        <f t="shared" si="323"/>
        <v/>
      </c>
      <c r="AI637" s="698" t="str">
        <f t="shared" si="313"/>
        <v/>
      </c>
      <c r="AJ637" s="698" t="str">
        <f t="shared" si="324"/>
        <v/>
      </c>
      <c r="AK637" s="699" t="str">
        <f t="shared" si="325"/>
        <v/>
      </c>
      <c r="AL637" s="699" t="str">
        <f t="shared" si="326"/>
        <v/>
      </c>
      <c r="AM637" s="699" t="str">
        <f t="shared" si="327"/>
        <v/>
      </c>
      <c r="AN637" s="698" t="str">
        <f t="shared" si="314"/>
        <v/>
      </c>
      <c r="AO637" s="698" t="str">
        <f t="shared" si="328"/>
        <v/>
      </c>
      <c r="AP637" s="699" t="str">
        <f t="shared" si="329"/>
        <v/>
      </c>
      <c r="AQ637" s="699" t="str">
        <f t="shared" si="330"/>
        <v/>
      </c>
      <c r="AR637" s="699" t="str">
        <f t="shared" si="331"/>
        <v/>
      </c>
      <c r="AS637" s="698" t="str">
        <f t="shared" si="315"/>
        <v/>
      </c>
      <c r="AT637" s="698" t="str">
        <f t="shared" si="343"/>
        <v/>
      </c>
      <c r="AU637" s="971"/>
      <c r="AV637" s="696"/>
      <c r="AW637" s="699" t="str">
        <f t="shared" si="344"/>
        <v/>
      </c>
      <c r="AX637" s="699" t="str">
        <f t="shared" si="345"/>
        <v/>
      </c>
      <c r="AY637" s="698" t="str">
        <f t="shared" si="346"/>
        <v/>
      </c>
      <c r="AZ637" s="698" t="str">
        <f t="shared" si="333"/>
        <v/>
      </c>
      <c r="BA637" s="971"/>
      <c r="BB637" s="699" t="str">
        <f t="shared" si="334"/>
        <v/>
      </c>
      <c r="BC637" s="699" t="str">
        <f t="shared" si="335"/>
        <v/>
      </c>
      <c r="BD637" s="699" t="str">
        <f t="shared" si="336"/>
        <v/>
      </c>
      <c r="BE637" s="698" t="str">
        <f t="shared" si="337"/>
        <v/>
      </c>
      <c r="BF637" s="698" t="str">
        <f t="shared" si="338"/>
        <v/>
      </c>
      <c r="BG637" s="971"/>
      <c r="BH637" s="971"/>
      <c r="BI637" s="971"/>
      <c r="BJ637" s="971"/>
      <c r="BK637" s="971"/>
      <c r="BL637" s="971"/>
      <c r="BM637" s="971"/>
      <c r="BN637" s="698"/>
      <c r="BO637" s="971"/>
      <c r="BP637" s="971"/>
      <c r="BQ637" s="971"/>
      <c r="BR637" s="971"/>
      <c r="BS637" s="971"/>
      <c r="BT637" s="971"/>
      <c r="BU637" s="971"/>
      <c r="BV637" s="971"/>
      <c r="BW637" s="971"/>
      <c r="BX637" s="971"/>
      <c r="BY637" s="971"/>
      <c r="BZ637" s="971"/>
    </row>
    <row r="638" spans="6:78" s="68" customFormat="1" x14ac:dyDescent="0.2">
      <c r="F638" s="340"/>
      <c r="G638" s="260"/>
      <c r="H638" s="261"/>
      <c r="I638" s="261"/>
      <c r="J638" s="260"/>
      <c r="K638" s="696">
        <f t="shared" si="332"/>
        <v>565</v>
      </c>
      <c r="L638" s="340"/>
      <c r="M638" s="340"/>
      <c r="N638" s="340"/>
      <c r="O638" s="699" t="str">
        <f t="shared" si="316"/>
        <v/>
      </c>
      <c r="P638" s="699" t="str">
        <f t="shared" si="317"/>
        <v/>
      </c>
      <c r="Q638" s="698" t="str">
        <f t="shared" si="342"/>
        <v/>
      </c>
      <c r="R638" s="698" t="str">
        <f t="shared" si="339"/>
        <v/>
      </c>
      <c r="S638" s="699" t="str">
        <f t="shared" si="318"/>
        <v/>
      </c>
      <c r="T638" s="699" t="str">
        <f t="shared" si="319"/>
        <v/>
      </c>
      <c r="U638" s="698" t="str">
        <f t="shared" si="309"/>
        <v/>
      </c>
      <c r="V638" s="698" t="str">
        <f t="shared" si="340"/>
        <v/>
      </c>
      <c r="W638" s="699" t="str">
        <f t="shared" si="320"/>
        <v/>
      </c>
      <c r="X638" s="699" t="str">
        <f t="shared" si="321"/>
        <v/>
      </c>
      <c r="Y638" s="698" t="str">
        <f t="shared" si="310"/>
        <v/>
      </c>
      <c r="Z638" s="698" t="str">
        <f t="shared" si="341"/>
        <v/>
      </c>
      <c r="AB638" s="696" t="str">
        <f t="shared" si="312"/>
        <v/>
      </c>
      <c r="AC638" s="340"/>
      <c r="AD638" s="340"/>
      <c r="AE638" s="340"/>
      <c r="AF638" s="699" t="str">
        <f t="shared" si="322"/>
        <v/>
      </c>
      <c r="AG638" s="699" t="str">
        <f t="shared" si="311"/>
        <v/>
      </c>
      <c r="AH638" s="699" t="str">
        <f t="shared" si="323"/>
        <v/>
      </c>
      <c r="AI638" s="698" t="str">
        <f t="shared" si="313"/>
        <v/>
      </c>
      <c r="AJ638" s="698" t="str">
        <f t="shared" si="324"/>
        <v/>
      </c>
      <c r="AK638" s="699" t="str">
        <f t="shared" si="325"/>
        <v/>
      </c>
      <c r="AL638" s="699" t="str">
        <f t="shared" si="326"/>
        <v/>
      </c>
      <c r="AM638" s="699" t="str">
        <f t="shared" si="327"/>
        <v/>
      </c>
      <c r="AN638" s="698" t="str">
        <f t="shared" si="314"/>
        <v/>
      </c>
      <c r="AO638" s="698" t="str">
        <f t="shared" si="328"/>
        <v/>
      </c>
      <c r="AP638" s="699" t="str">
        <f t="shared" si="329"/>
        <v/>
      </c>
      <c r="AQ638" s="699" t="str">
        <f t="shared" si="330"/>
        <v/>
      </c>
      <c r="AR638" s="699" t="str">
        <f t="shared" si="331"/>
        <v/>
      </c>
      <c r="AS638" s="698" t="str">
        <f t="shared" si="315"/>
        <v/>
      </c>
      <c r="AT638" s="698" t="str">
        <f t="shared" si="343"/>
        <v/>
      </c>
      <c r="AU638" s="971"/>
      <c r="AV638" s="696"/>
      <c r="AW638" s="699" t="str">
        <f t="shared" si="344"/>
        <v/>
      </c>
      <c r="AX638" s="699" t="str">
        <f t="shared" si="345"/>
        <v/>
      </c>
      <c r="AY638" s="698" t="str">
        <f t="shared" si="346"/>
        <v/>
      </c>
      <c r="AZ638" s="698" t="str">
        <f t="shared" si="333"/>
        <v/>
      </c>
      <c r="BA638" s="971"/>
      <c r="BB638" s="699" t="str">
        <f t="shared" si="334"/>
        <v/>
      </c>
      <c r="BC638" s="699" t="str">
        <f t="shared" si="335"/>
        <v/>
      </c>
      <c r="BD638" s="699" t="str">
        <f t="shared" si="336"/>
        <v/>
      </c>
      <c r="BE638" s="698" t="str">
        <f t="shared" si="337"/>
        <v/>
      </c>
      <c r="BF638" s="698" t="str">
        <f t="shared" si="338"/>
        <v/>
      </c>
      <c r="BG638" s="971"/>
      <c r="BH638" s="971"/>
      <c r="BI638" s="971"/>
      <c r="BJ638" s="971"/>
      <c r="BK638" s="971"/>
      <c r="BL638" s="971"/>
      <c r="BM638" s="971"/>
      <c r="BN638" s="698"/>
      <c r="BO638" s="971"/>
      <c r="BP638" s="971"/>
      <c r="BQ638" s="971"/>
      <c r="BR638" s="971"/>
      <c r="BS638" s="971"/>
      <c r="BT638" s="971"/>
      <c r="BU638" s="971"/>
      <c r="BV638" s="971"/>
      <c r="BW638" s="971"/>
      <c r="BX638" s="971"/>
      <c r="BY638" s="971"/>
      <c r="BZ638" s="971"/>
    </row>
    <row r="639" spans="6:78" s="68" customFormat="1" x14ac:dyDescent="0.2">
      <c r="F639" s="340"/>
      <c r="G639" s="260"/>
      <c r="H639" s="261"/>
      <c r="I639" s="261"/>
      <c r="J639" s="260"/>
      <c r="K639" s="696">
        <f t="shared" si="332"/>
        <v>566</v>
      </c>
      <c r="L639" s="340"/>
      <c r="M639" s="340"/>
      <c r="N639" s="340"/>
      <c r="O639" s="699" t="str">
        <f t="shared" si="316"/>
        <v/>
      </c>
      <c r="P639" s="699" t="str">
        <f t="shared" si="317"/>
        <v/>
      </c>
      <c r="Q639" s="698" t="str">
        <f t="shared" si="342"/>
        <v/>
      </c>
      <c r="R639" s="698" t="str">
        <f t="shared" si="339"/>
        <v/>
      </c>
      <c r="S639" s="699" t="str">
        <f t="shared" si="318"/>
        <v/>
      </c>
      <c r="T639" s="699" t="str">
        <f t="shared" si="319"/>
        <v/>
      </c>
      <c r="U639" s="698" t="str">
        <f t="shared" si="309"/>
        <v/>
      </c>
      <c r="V639" s="698" t="str">
        <f t="shared" si="340"/>
        <v/>
      </c>
      <c r="W639" s="699" t="str">
        <f t="shared" si="320"/>
        <v/>
      </c>
      <c r="X639" s="699" t="str">
        <f t="shared" si="321"/>
        <v/>
      </c>
      <c r="Y639" s="698" t="str">
        <f t="shared" si="310"/>
        <v/>
      </c>
      <c r="Z639" s="698" t="str">
        <f t="shared" si="341"/>
        <v/>
      </c>
      <c r="AB639" s="696" t="str">
        <f t="shared" si="312"/>
        <v/>
      </c>
      <c r="AC639" s="340"/>
      <c r="AD639" s="340"/>
      <c r="AE639" s="340"/>
      <c r="AF639" s="699" t="str">
        <f t="shared" si="322"/>
        <v/>
      </c>
      <c r="AG639" s="699" t="str">
        <f t="shared" si="311"/>
        <v/>
      </c>
      <c r="AH639" s="699" t="str">
        <f t="shared" si="323"/>
        <v/>
      </c>
      <c r="AI639" s="698" t="str">
        <f t="shared" si="313"/>
        <v/>
      </c>
      <c r="AJ639" s="698" t="str">
        <f t="shared" si="324"/>
        <v/>
      </c>
      <c r="AK639" s="699" t="str">
        <f t="shared" si="325"/>
        <v/>
      </c>
      <c r="AL639" s="699" t="str">
        <f t="shared" si="326"/>
        <v/>
      </c>
      <c r="AM639" s="699" t="str">
        <f t="shared" si="327"/>
        <v/>
      </c>
      <c r="AN639" s="698" t="str">
        <f t="shared" si="314"/>
        <v/>
      </c>
      <c r="AO639" s="698" t="str">
        <f t="shared" si="328"/>
        <v/>
      </c>
      <c r="AP639" s="699" t="str">
        <f t="shared" si="329"/>
        <v/>
      </c>
      <c r="AQ639" s="699" t="str">
        <f t="shared" si="330"/>
        <v/>
      </c>
      <c r="AR639" s="699" t="str">
        <f t="shared" si="331"/>
        <v/>
      </c>
      <c r="AS639" s="698" t="str">
        <f t="shared" si="315"/>
        <v/>
      </c>
      <c r="AT639" s="698" t="str">
        <f t="shared" si="343"/>
        <v/>
      </c>
      <c r="AU639" s="971"/>
      <c r="AV639" s="696"/>
      <c r="AW639" s="699" t="str">
        <f t="shared" si="344"/>
        <v/>
      </c>
      <c r="AX639" s="699" t="str">
        <f t="shared" si="345"/>
        <v/>
      </c>
      <c r="AY639" s="698" t="str">
        <f t="shared" si="346"/>
        <v/>
      </c>
      <c r="AZ639" s="698" t="str">
        <f t="shared" si="333"/>
        <v/>
      </c>
      <c r="BA639" s="971"/>
      <c r="BB639" s="699" t="str">
        <f t="shared" si="334"/>
        <v/>
      </c>
      <c r="BC639" s="699" t="str">
        <f t="shared" si="335"/>
        <v/>
      </c>
      <c r="BD639" s="699" t="str">
        <f t="shared" si="336"/>
        <v/>
      </c>
      <c r="BE639" s="698" t="str">
        <f t="shared" si="337"/>
        <v/>
      </c>
      <c r="BF639" s="698" t="str">
        <f t="shared" si="338"/>
        <v/>
      </c>
      <c r="BG639" s="971"/>
      <c r="BH639" s="971"/>
      <c r="BI639" s="971"/>
      <c r="BJ639" s="971"/>
      <c r="BK639" s="971"/>
      <c r="BL639" s="971"/>
      <c r="BM639" s="971"/>
      <c r="BN639" s="698"/>
      <c r="BO639" s="971"/>
      <c r="BP639" s="971"/>
      <c r="BQ639" s="971"/>
      <c r="BR639" s="971"/>
      <c r="BS639" s="971"/>
      <c r="BT639" s="971"/>
      <c r="BU639" s="971"/>
      <c r="BV639" s="971"/>
      <c r="BW639" s="971"/>
      <c r="BX639" s="971"/>
      <c r="BY639" s="971"/>
      <c r="BZ639" s="971"/>
    </row>
    <row r="640" spans="6:78" s="68" customFormat="1" x14ac:dyDescent="0.2">
      <c r="F640" s="340"/>
      <c r="G640" s="260"/>
      <c r="H640" s="261"/>
      <c r="I640" s="261"/>
      <c r="J640" s="260"/>
      <c r="K640" s="696">
        <f t="shared" si="332"/>
        <v>567</v>
      </c>
      <c r="L640" s="340"/>
      <c r="M640" s="340"/>
      <c r="N640" s="340"/>
      <c r="O640" s="699" t="str">
        <f t="shared" si="316"/>
        <v/>
      </c>
      <c r="P640" s="699" t="str">
        <f t="shared" si="317"/>
        <v/>
      </c>
      <c r="Q640" s="698" t="str">
        <f t="shared" si="342"/>
        <v/>
      </c>
      <c r="R640" s="698" t="str">
        <f t="shared" si="339"/>
        <v/>
      </c>
      <c r="S640" s="699" t="str">
        <f t="shared" si="318"/>
        <v/>
      </c>
      <c r="T640" s="699" t="str">
        <f t="shared" si="319"/>
        <v/>
      </c>
      <c r="U640" s="698" t="str">
        <f t="shared" si="309"/>
        <v/>
      </c>
      <c r="V640" s="698" t="str">
        <f t="shared" si="340"/>
        <v/>
      </c>
      <c r="W640" s="699" t="str">
        <f t="shared" si="320"/>
        <v/>
      </c>
      <c r="X640" s="699" t="str">
        <f t="shared" si="321"/>
        <v/>
      </c>
      <c r="Y640" s="698" t="str">
        <f t="shared" si="310"/>
        <v/>
      </c>
      <c r="Z640" s="698" t="str">
        <f t="shared" si="341"/>
        <v/>
      </c>
      <c r="AB640" s="696" t="str">
        <f t="shared" si="312"/>
        <v/>
      </c>
      <c r="AC640" s="340"/>
      <c r="AD640" s="340"/>
      <c r="AE640" s="340"/>
      <c r="AF640" s="699" t="str">
        <f t="shared" si="322"/>
        <v/>
      </c>
      <c r="AG640" s="699" t="str">
        <f t="shared" si="311"/>
        <v/>
      </c>
      <c r="AH640" s="699" t="str">
        <f t="shared" si="323"/>
        <v/>
      </c>
      <c r="AI640" s="698" t="str">
        <f t="shared" si="313"/>
        <v/>
      </c>
      <c r="AJ640" s="698" t="str">
        <f t="shared" si="324"/>
        <v/>
      </c>
      <c r="AK640" s="699" t="str">
        <f t="shared" si="325"/>
        <v/>
      </c>
      <c r="AL640" s="699" t="str">
        <f t="shared" si="326"/>
        <v/>
      </c>
      <c r="AM640" s="699" t="str">
        <f t="shared" si="327"/>
        <v/>
      </c>
      <c r="AN640" s="698" t="str">
        <f t="shared" si="314"/>
        <v/>
      </c>
      <c r="AO640" s="698" t="str">
        <f t="shared" si="328"/>
        <v/>
      </c>
      <c r="AP640" s="699" t="str">
        <f t="shared" si="329"/>
        <v/>
      </c>
      <c r="AQ640" s="699" t="str">
        <f t="shared" si="330"/>
        <v/>
      </c>
      <c r="AR640" s="699" t="str">
        <f t="shared" si="331"/>
        <v/>
      </c>
      <c r="AS640" s="698" t="str">
        <f t="shared" si="315"/>
        <v/>
      </c>
      <c r="AT640" s="698" t="str">
        <f t="shared" si="343"/>
        <v/>
      </c>
      <c r="AU640" s="971"/>
      <c r="AV640" s="696"/>
      <c r="AW640" s="699" t="str">
        <f t="shared" si="344"/>
        <v/>
      </c>
      <c r="AX640" s="699" t="str">
        <f t="shared" si="345"/>
        <v/>
      </c>
      <c r="AY640" s="698" t="str">
        <f t="shared" si="346"/>
        <v/>
      </c>
      <c r="AZ640" s="698" t="str">
        <f t="shared" si="333"/>
        <v/>
      </c>
      <c r="BA640" s="971"/>
      <c r="BB640" s="699" t="str">
        <f t="shared" si="334"/>
        <v/>
      </c>
      <c r="BC640" s="699" t="str">
        <f t="shared" si="335"/>
        <v/>
      </c>
      <c r="BD640" s="699" t="str">
        <f t="shared" si="336"/>
        <v/>
      </c>
      <c r="BE640" s="698" t="str">
        <f t="shared" si="337"/>
        <v/>
      </c>
      <c r="BF640" s="698" t="str">
        <f t="shared" si="338"/>
        <v/>
      </c>
      <c r="BG640" s="971"/>
      <c r="BH640" s="971"/>
      <c r="BI640" s="971"/>
      <c r="BJ640" s="971"/>
      <c r="BK640" s="971"/>
      <c r="BL640" s="971"/>
      <c r="BM640" s="971"/>
      <c r="BN640" s="698"/>
      <c r="BO640" s="971"/>
      <c r="BP640" s="971"/>
      <c r="BQ640" s="971"/>
      <c r="BR640" s="971"/>
      <c r="BS640" s="971"/>
      <c r="BT640" s="971"/>
      <c r="BU640" s="971"/>
      <c r="BV640" s="971"/>
      <c r="BW640" s="971"/>
      <c r="BX640" s="971"/>
      <c r="BY640" s="971"/>
      <c r="BZ640" s="971"/>
    </row>
    <row r="641" spans="6:78" s="68" customFormat="1" x14ac:dyDescent="0.2">
      <c r="F641" s="340"/>
      <c r="G641" s="260"/>
      <c r="H641" s="261"/>
      <c r="I641" s="261"/>
      <c r="J641" s="260"/>
      <c r="K641" s="696">
        <f t="shared" si="332"/>
        <v>568</v>
      </c>
      <c r="L641" s="340"/>
      <c r="M641" s="340"/>
      <c r="N641" s="340"/>
      <c r="O641" s="699" t="str">
        <f t="shared" si="316"/>
        <v/>
      </c>
      <c r="P641" s="699" t="str">
        <f t="shared" si="317"/>
        <v/>
      </c>
      <c r="Q641" s="698" t="str">
        <f t="shared" si="342"/>
        <v/>
      </c>
      <c r="R641" s="698" t="str">
        <f t="shared" si="339"/>
        <v/>
      </c>
      <c r="S641" s="699" t="str">
        <f t="shared" si="318"/>
        <v/>
      </c>
      <c r="T641" s="699" t="str">
        <f t="shared" si="319"/>
        <v/>
      </c>
      <c r="U641" s="698" t="str">
        <f t="shared" si="309"/>
        <v/>
      </c>
      <c r="V641" s="698" t="str">
        <f t="shared" si="340"/>
        <v/>
      </c>
      <c r="W641" s="699" t="str">
        <f t="shared" si="320"/>
        <v/>
      </c>
      <c r="X641" s="699" t="str">
        <f t="shared" si="321"/>
        <v/>
      </c>
      <c r="Y641" s="698" t="str">
        <f t="shared" si="310"/>
        <v/>
      </c>
      <c r="Z641" s="698" t="str">
        <f t="shared" si="341"/>
        <v/>
      </c>
      <c r="AB641" s="696" t="str">
        <f t="shared" si="312"/>
        <v/>
      </c>
      <c r="AC641" s="340"/>
      <c r="AD641" s="340"/>
      <c r="AE641" s="340"/>
      <c r="AF641" s="699" t="str">
        <f t="shared" si="322"/>
        <v/>
      </c>
      <c r="AG641" s="699" t="str">
        <f t="shared" si="311"/>
        <v/>
      </c>
      <c r="AH641" s="699" t="str">
        <f t="shared" si="323"/>
        <v/>
      </c>
      <c r="AI641" s="698" t="str">
        <f t="shared" si="313"/>
        <v/>
      </c>
      <c r="AJ641" s="698" t="str">
        <f t="shared" si="324"/>
        <v/>
      </c>
      <c r="AK641" s="699" t="str">
        <f t="shared" si="325"/>
        <v/>
      </c>
      <c r="AL641" s="699" t="str">
        <f t="shared" si="326"/>
        <v/>
      </c>
      <c r="AM641" s="699" t="str">
        <f t="shared" si="327"/>
        <v/>
      </c>
      <c r="AN641" s="698" t="str">
        <f t="shared" si="314"/>
        <v/>
      </c>
      <c r="AO641" s="698" t="str">
        <f t="shared" si="328"/>
        <v/>
      </c>
      <c r="AP641" s="699" t="str">
        <f t="shared" si="329"/>
        <v/>
      </c>
      <c r="AQ641" s="699" t="str">
        <f t="shared" si="330"/>
        <v/>
      </c>
      <c r="AR641" s="699" t="str">
        <f t="shared" si="331"/>
        <v/>
      </c>
      <c r="AS641" s="698" t="str">
        <f t="shared" si="315"/>
        <v/>
      </c>
      <c r="AT641" s="698" t="str">
        <f t="shared" si="343"/>
        <v/>
      </c>
      <c r="AU641" s="971"/>
      <c r="AV641" s="696"/>
      <c r="AW641" s="699" t="str">
        <f t="shared" si="344"/>
        <v/>
      </c>
      <c r="AX641" s="699" t="str">
        <f t="shared" si="345"/>
        <v/>
      </c>
      <c r="AY641" s="698" t="str">
        <f t="shared" si="346"/>
        <v/>
      </c>
      <c r="AZ641" s="698" t="str">
        <f t="shared" si="333"/>
        <v/>
      </c>
      <c r="BA641" s="971"/>
      <c r="BB641" s="699" t="str">
        <f t="shared" si="334"/>
        <v/>
      </c>
      <c r="BC641" s="699" t="str">
        <f t="shared" si="335"/>
        <v/>
      </c>
      <c r="BD641" s="699" t="str">
        <f t="shared" si="336"/>
        <v/>
      </c>
      <c r="BE641" s="698" t="str">
        <f t="shared" si="337"/>
        <v/>
      </c>
      <c r="BF641" s="698" t="str">
        <f t="shared" si="338"/>
        <v/>
      </c>
      <c r="BG641" s="971"/>
      <c r="BH641" s="971"/>
      <c r="BI641" s="971"/>
      <c r="BJ641" s="971"/>
      <c r="BK641" s="971"/>
      <c r="BL641" s="971"/>
      <c r="BM641" s="971"/>
      <c r="BN641" s="698"/>
      <c r="BO641" s="971"/>
      <c r="BP641" s="971"/>
      <c r="BQ641" s="971"/>
      <c r="BR641" s="971"/>
      <c r="BS641" s="971"/>
      <c r="BT641" s="971"/>
      <c r="BU641" s="971"/>
      <c r="BV641" s="971"/>
      <c r="BW641" s="971"/>
      <c r="BX641" s="971"/>
      <c r="BY641" s="971"/>
      <c r="BZ641" s="971"/>
    </row>
    <row r="642" spans="6:78" s="68" customFormat="1" x14ac:dyDescent="0.2">
      <c r="F642" s="340"/>
      <c r="G642" s="260"/>
      <c r="H642" s="261"/>
      <c r="I642" s="261"/>
      <c r="J642" s="260"/>
      <c r="K642" s="696">
        <f t="shared" si="332"/>
        <v>569</v>
      </c>
      <c r="L642" s="340"/>
      <c r="M642" s="340"/>
      <c r="N642" s="340"/>
      <c r="O642" s="699" t="str">
        <f t="shared" si="316"/>
        <v/>
      </c>
      <c r="P642" s="699" t="str">
        <f t="shared" si="317"/>
        <v/>
      </c>
      <c r="Q642" s="698" t="str">
        <f t="shared" si="342"/>
        <v/>
      </c>
      <c r="R642" s="698" t="str">
        <f t="shared" si="339"/>
        <v/>
      </c>
      <c r="S642" s="699" t="str">
        <f t="shared" si="318"/>
        <v/>
      </c>
      <c r="T642" s="699" t="str">
        <f t="shared" si="319"/>
        <v/>
      </c>
      <c r="U642" s="698" t="str">
        <f t="shared" si="309"/>
        <v/>
      </c>
      <c r="V642" s="698" t="str">
        <f t="shared" si="340"/>
        <v/>
      </c>
      <c r="W642" s="699" t="str">
        <f t="shared" si="320"/>
        <v/>
      </c>
      <c r="X642" s="699" t="str">
        <f t="shared" si="321"/>
        <v/>
      </c>
      <c r="Y642" s="698" t="str">
        <f t="shared" si="310"/>
        <v/>
      </c>
      <c r="Z642" s="698" t="str">
        <f t="shared" si="341"/>
        <v/>
      </c>
      <c r="AB642" s="696" t="str">
        <f t="shared" si="312"/>
        <v/>
      </c>
      <c r="AC642" s="340"/>
      <c r="AD642" s="340"/>
      <c r="AE642" s="340"/>
      <c r="AF642" s="699" t="str">
        <f t="shared" si="322"/>
        <v/>
      </c>
      <c r="AG642" s="699" t="str">
        <f t="shared" si="311"/>
        <v/>
      </c>
      <c r="AH642" s="699" t="str">
        <f t="shared" si="323"/>
        <v/>
      </c>
      <c r="AI642" s="698" t="str">
        <f t="shared" si="313"/>
        <v/>
      </c>
      <c r="AJ642" s="698" t="str">
        <f t="shared" si="324"/>
        <v/>
      </c>
      <c r="AK642" s="699" t="str">
        <f t="shared" si="325"/>
        <v/>
      </c>
      <c r="AL642" s="699" t="str">
        <f t="shared" si="326"/>
        <v/>
      </c>
      <c r="AM642" s="699" t="str">
        <f t="shared" si="327"/>
        <v/>
      </c>
      <c r="AN642" s="698" t="str">
        <f t="shared" si="314"/>
        <v/>
      </c>
      <c r="AO642" s="698" t="str">
        <f t="shared" si="328"/>
        <v/>
      </c>
      <c r="AP642" s="699" t="str">
        <f t="shared" si="329"/>
        <v/>
      </c>
      <c r="AQ642" s="699" t="str">
        <f t="shared" si="330"/>
        <v/>
      </c>
      <c r="AR642" s="699" t="str">
        <f t="shared" si="331"/>
        <v/>
      </c>
      <c r="AS642" s="698" t="str">
        <f t="shared" si="315"/>
        <v/>
      </c>
      <c r="AT642" s="698" t="str">
        <f t="shared" si="343"/>
        <v/>
      </c>
      <c r="AU642" s="971"/>
      <c r="AV642" s="696"/>
      <c r="AW642" s="699" t="str">
        <f t="shared" si="344"/>
        <v/>
      </c>
      <c r="AX642" s="699" t="str">
        <f t="shared" si="345"/>
        <v/>
      </c>
      <c r="AY642" s="698" t="str">
        <f t="shared" si="346"/>
        <v/>
      </c>
      <c r="AZ642" s="698" t="str">
        <f t="shared" si="333"/>
        <v/>
      </c>
      <c r="BA642" s="971"/>
      <c r="BB642" s="699" t="str">
        <f t="shared" si="334"/>
        <v/>
      </c>
      <c r="BC642" s="699" t="str">
        <f t="shared" si="335"/>
        <v/>
      </c>
      <c r="BD642" s="699" t="str">
        <f t="shared" si="336"/>
        <v/>
      </c>
      <c r="BE642" s="698" t="str">
        <f t="shared" si="337"/>
        <v/>
      </c>
      <c r="BF642" s="698" t="str">
        <f t="shared" si="338"/>
        <v/>
      </c>
      <c r="BG642" s="971"/>
      <c r="BH642" s="971"/>
      <c r="BI642" s="971"/>
      <c r="BJ642" s="971"/>
      <c r="BK642" s="971"/>
      <c r="BL642" s="971"/>
      <c r="BM642" s="971"/>
      <c r="BN642" s="698"/>
      <c r="BO642" s="971"/>
      <c r="BP642" s="971"/>
      <c r="BQ642" s="971"/>
      <c r="BR642" s="971"/>
      <c r="BS642" s="971"/>
      <c r="BT642" s="971"/>
      <c r="BU642" s="971"/>
      <c r="BV642" s="971"/>
      <c r="BW642" s="971"/>
      <c r="BX642" s="971"/>
      <c r="BY642" s="971"/>
      <c r="BZ642" s="971"/>
    </row>
    <row r="643" spans="6:78" s="68" customFormat="1" x14ac:dyDescent="0.2">
      <c r="F643" s="340"/>
      <c r="G643" s="260"/>
      <c r="H643" s="261"/>
      <c r="I643" s="261"/>
      <c r="J643" s="260"/>
      <c r="K643" s="696">
        <f t="shared" si="332"/>
        <v>570</v>
      </c>
      <c r="L643" s="340"/>
      <c r="M643" s="340"/>
      <c r="N643" s="340"/>
      <c r="O643" s="699" t="str">
        <f t="shared" si="316"/>
        <v/>
      </c>
      <c r="P643" s="699" t="str">
        <f t="shared" si="317"/>
        <v/>
      </c>
      <c r="Q643" s="698" t="str">
        <f t="shared" si="342"/>
        <v/>
      </c>
      <c r="R643" s="698" t="str">
        <f t="shared" si="339"/>
        <v/>
      </c>
      <c r="S643" s="699" t="str">
        <f t="shared" si="318"/>
        <v/>
      </c>
      <c r="T643" s="699" t="str">
        <f t="shared" si="319"/>
        <v/>
      </c>
      <c r="U643" s="698" t="str">
        <f t="shared" ref="U643:U673" si="347">IFERROR(U642-S643,"")</f>
        <v/>
      </c>
      <c r="V643" s="698" t="str">
        <f t="shared" si="340"/>
        <v/>
      </c>
      <c r="W643" s="699" t="str">
        <f t="shared" si="320"/>
        <v/>
      </c>
      <c r="X643" s="699" t="str">
        <f t="shared" si="321"/>
        <v/>
      </c>
      <c r="Y643" s="698" t="str">
        <f t="shared" ref="Y643:Y673" si="348">IFERROR(Y642-W643,"")</f>
        <v/>
      </c>
      <c r="Z643" s="698" t="str">
        <f t="shared" si="341"/>
        <v/>
      </c>
      <c r="AB643" s="696" t="str">
        <f t="shared" si="312"/>
        <v/>
      </c>
      <c r="AC643" s="340"/>
      <c r="AD643" s="340"/>
      <c r="AE643" s="340"/>
      <c r="AF643" s="699" t="str">
        <f t="shared" si="322"/>
        <v/>
      </c>
      <c r="AG643" s="699" t="str">
        <f t="shared" si="311"/>
        <v/>
      </c>
      <c r="AH643" s="699" t="str">
        <f t="shared" si="323"/>
        <v/>
      </c>
      <c r="AI643" s="698" t="str">
        <f t="shared" si="313"/>
        <v/>
      </c>
      <c r="AJ643" s="698" t="str">
        <f t="shared" si="324"/>
        <v/>
      </c>
      <c r="AK643" s="699" t="str">
        <f t="shared" si="325"/>
        <v/>
      </c>
      <c r="AL643" s="699" t="str">
        <f t="shared" si="326"/>
        <v/>
      </c>
      <c r="AM643" s="699" t="str">
        <f t="shared" si="327"/>
        <v/>
      </c>
      <c r="AN643" s="698" t="str">
        <f t="shared" si="314"/>
        <v/>
      </c>
      <c r="AO643" s="698" t="str">
        <f t="shared" si="328"/>
        <v/>
      </c>
      <c r="AP643" s="699" t="str">
        <f t="shared" si="329"/>
        <v/>
      </c>
      <c r="AQ643" s="699" t="str">
        <f t="shared" si="330"/>
        <v/>
      </c>
      <c r="AR643" s="699" t="str">
        <f t="shared" si="331"/>
        <v/>
      </c>
      <c r="AS643" s="698" t="str">
        <f t="shared" si="315"/>
        <v/>
      </c>
      <c r="AT643" s="698" t="str">
        <f t="shared" si="343"/>
        <v/>
      </c>
      <c r="AU643" s="971"/>
      <c r="AV643" s="696"/>
      <c r="AW643" s="699" t="str">
        <f t="shared" si="344"/>
        <v/>
      </c>
      <c r="AX643" s="699" t="str">
        <f t="shared" si="345"/>
        <v/>
      </c>
      <c r="AY643" s="698" t="str">
        <f t="shared" si="346"/>
        <v/>
      </c>
      <c r="AZ643" s="698" t="str">
        <f t="shared" si="333"/>
        <v/>
      </c>
      <c r="BA643" s="971"/>
      <c r="BB643" s="699" t="str">
        <f t="shared" si="334"/>
        <v/>
      </c>
      <c r="BC643" s="699" t="str">
        <f t="shared" si="335"/>
        <v/>
      </c>
      <c r="BD643" s="699" t="str">
        <f t="shared" si="336"/>
        <v/>
      </c>
      <c r="BE643" s="698" t="str">
        <f t="shared" si="337"/>
        <v/>
      </c>
      <c r="BF643" s="698" t="str">
        <f t="shared" si="338"/>
        <v/>
      </c>
      <c r="BG643" s="971"/>
      <c r="BH643" s="971"/>
      <c r="BI643" s="971"/>
      <c r="BJ643" s="971"/>
      <c r="BK643" s="971"/>
      <c r="BL643" s="971"/>
      <c r="BM643" s="971"/>
      <c r="BN643" s="698"/>
      <c r="BO643" s="971"/>
      <c r="BP643" s="971"/>
      <c r="BQ643" s="971"/>
      <c r="BR643" s="971"/>
      <c r="BS643" s="971"/>
      <c r="BT643" s="971"/>
      <c r="BU643" s="971"/>
      <c r="BV643" s="971"/>
      <c r="BW643" s="971"/>
      <c r="BX643" s="971"/>
      <c r="BY643" s="971"/>
      <c r="BZ643" s="971"/>
    </row>
    <row r="644" spans="6:78" s="68" customFormat="1" x14ac:dyDescent="0.2">
      <c r="F644" s="340"/>
      <c r="G644" s="260"/>
      <c r="H644" s="261"/>
      <c r="I644" s="261"/>
      <c r="J644" s="260"/>
      <c r="K644" s="696">
        <f t="shared" si="332"/>
        <v>571</v>
      </c>
      <c r="L644" s="340"/>
      <c r="M644" s="340"/>
      <c r="N644" s="340"/>
      <c r="O644" s="699" t="str">
        <f t="shared" si="316"/>
        <v/>
      </c>
      <c r="P644" s="699" t="str">
        <f t="shared" si="317"/>
        <v/>
      </c>
      <c r="Q644" s="698" t="str">
        <f t="shared" si="342"/>
        <v/>
      </c>
      <c r="R644" s="698" t="str">
        <f t="shared" si="339"/>
        <v/>
      </c>
      <c r="S644" s="699" t="str">
        <f t="shared" si="318"/>
        <v/>
      </c>
      <c r="T644" s="699" t="str">
        <f t="shared" si="319"/>
        <v/>
      </c>
      <c r="U644" s="698" t="str">
        <f t="shared" si="347"/>
        <v/>
      </c>
      <c r="V644" s="698" t="str">
        <f t="shared" si="340"/>
        <v/>
      </c>
      <c r="W644" s="699" t="str">
        <f t="shared" si="320"/>
        <v/>
      </c>
      <c r="X644" s="699" t="str">
        <f t="shared" si="321"/>
        <v/>
      </c>
      <c r="Y644" s="698" t="str">
        <f t="shared" si="348"/>
        <v/>
      </c>
      <c r="Z644" s="698" t="str">
        <f t="shared" si="341"/>
        <v/>
      </c>
      <c r="AB644" s="696" t="str">
        <f t="shared" si="312"/>
        <v/>
      </c>
      <c r="AC644" s="340"/>
      <c r="AD644" s="340"/>
      <c r="AE644" s="340"/>
      <c r="AF644" s="699" t="str">
        <f t="shared" si="322"/>
        <v/>
      </c>
      <c r="AG644" s="699" t="str">
        <f t="shared" si="311"/>
        <v/>
      </c>
      <c r="AH644" s="699" t="str">
        <f t="shared" si="323"/>
        <v/>
      </c>
      <c r="AI644" s="698" t="str">
        <f t="shared" si="313"/>
        <v/>
      </c>
      <c r="AJ644" s="698" t="str">
        <f t="shared" si="324"/>
        <v/>
      </c>
      <c r="AK644" s="699" t="str">
        <f t="shared" si="325"/>
        <v/>
      </c>
      <c r="AL644" s="699" t="str">
        <f t="shared" si="326"/>
        <v/>
      </c>
      <c r="AM644" s="699" t="str">
        <f t="shared" si="327"/>
        <v/>
      </c>
      <c r="AN644" s="698" t="str">
        <f t="shared" si="314"/>
        <v/>
      </c>
      <c r="AO644" s="698" t="str">
        <f t="shared" si="328"/>
        <v/>
      </c>
      <c r="AP644" s="699" t="str">
        <f t="shared" si="329"/>
        <v/>
      </c>
      <c r="AQ644" s="699" t="str">
        <f t="shared" si="330"/>
        <v/>
      </c>
      <c r="AR644" s="699" t="str">
        <f t="shared" si="331"/>
        <v/>
      </c>
      <c r="AS644" s="698" t="str">
        <f t="shared" si="315"/>
        <v/>
      </c>
      <c r="AT644" s="698" t="str">
        <f t="shared" si="343"/>
        <v/>
      </c>
      <c r="AU644" s="971"/>
      <c r="AV644" s="696"/>
      <c r="AW644" s="699" t="str">
        <f t="shared" si="344"/>
        <v/>
      </c>
      <c r="AX644" s="699" t="str">
        <f t="shared" si="345"/>
        <v/>
      </c>
      <c r="AY644" s="698" t="str">
        <f t="shared" si="346"/>
        <v/>
      </c>
      <c r="AZ644" s="698" t="str">
        <f t="shared" si="333"/>
        <v/>
      </c>
      <c r="BA644" s="971"/>
      <c r="BB644" s="699" t="str">
        <f t="shared" si="334"/>
        <v/>
      </c>
      <c r="BC644" s="699" t="str">
        <f t="shared" si="335"/>
        <v/>
      </c>
      <c r="BD644" s="699" t="str">
        <f t="shared" si="336"/>
        <v/>
      </c>
      <c r="BE644" s="698" t="str">
        <f t="shared" si="337"/>
        <v/>
      </c>
      <c r="BF644" s="698" t="str">
        <f t="shared" si="338"/>
        <v/>
      </c>
      <c r="BG644" s="971"/>
      <c r="BH644" s="971"/>
      <c r="BI644" s="971"/>
      <c r="BJ644" s="971"/>
      <c r="BK644" s="971"/>
      <c r="BL644" s="971"/>
      <c r="BM644" s="971"/>
      <c r="BN644" s="698"/>
      <c r="BO644" s="971"/>
      <c r="BP644" s="971"/>
      <c r="BQ644" s="971"/>
      <c r="BR644" s="971"/>
      <c r="BS644" s="971"/>
      <c r="BT644" s="971"/>
      <c r="BU644" s="971"/>
      <c r="BV644" s="971"/>
      <c r="BW644" s="971"/>
      <c r="BX644" s="971"/>
      <c r="BY644" s="971"/>
      <c r="BZ644" s="971"/>
    </row>
    <row r="645" spans="6:78" s="68" customFormat="1" x14ac:dyDescent="0.2">
      <c r="F645" s="340"/>
      <c r="G645" s="260"/>
      <c r="H645" s="261"/>
      <c r="I645" s="261"/>
      <c r="J645" s="260"/>
      <c r="K645" s="696">
        <f t="shared" si="332"/>
        <v>572</v>
      </c>
      <c r="L645" s="340"/>
      <c r="M645" s="340"/>
      <c r="N645" s="340"/>
      <c r="O645" s="699" t="str">
        <f t="shared" si="316"/>
        <v/>
      </c>
      <c r="P645" s="699" t="str">
        <f t="shared" si="317"/>
        <v/>
      </c>
      <c r="Q645" s="698" t="str">
        <f t="shared" si="342"/>
        <v/>
      </c>
      <c r="R645" s="698" t="str">
        <f t="shared" si="339"/>
        <v/>
      </c>
      <c r="S645" s="699" t="str">
        <f t="shared" si="318"/>
        <v/>
      </c>
      <c r="T645" s="699" t="str">
        <f t="shared" si="319"/>
        <v/>
      </c>
      <c r="U645" s="698" t="str">
        <f t="shared" si="347"/>
        <v/>
      </c>
      <c r="V645" s="698" t="str">
        <f t="shared" si="340"/>
        <v/>
      </c>
      <c r="W645" s="699" t="str">
        <f t="shared" si="320"/>
        <v/>
      </c>
      <c r="X645" s="699" t="str">
        <f t="shared" si="321"/>
        <v/>
      </c>
      <c r="Y645" s="698" t="str">
        <f t="shared" si="348"/>
        <v/>
      </c>
      <c r="Z645" s="698" t="str">
        <f t="shared" si="341"/>
        <v/>
      </c>
      <c r="AB645" s="696" t="str">
        <f t="shared" si="312"/>
        <v/>
      </c>
      <c r="AC645" s="340"/>
      <c r="AD645" s="340"/>
      <c r="AE645" s="340"/>
      <c r="AF645" s="699" t="str">
        <f t="shared" si="322"/>
        <v/>
      </c>
      <c r="AG645" s="699" t="str">
        <f t="shared" si="311"/>
        <v/>
      </c>
      <c r="AH645" s="699" t="str">
        <f t="shared" si="323"/>
        <v/>
      </c>
      <c r="AI645" s="698" t="str">
        <f t="shared" si="313"/>
        <v/>
      </c>
      <c r="AJ645" s="698" t="str">
        <f t="shared" si="324"/>
        <v/>
      </c>
      <c r="AK645" s="699" t="str">
        <f t="shared" si="325"/>
        <v/>
      </c>
      <c r="AL645" s="699" t="str">
        <f t="shared" si="326"/>
        <v/>
      </c>
      <c r="AM645" s="699" t="str">
        <f t="shared" si="327"/>
        <v/>
      </c>
      <c r="AN645" s="698" t="str">
        <f t="shared" si="314"/>
        <v/>
      </c>
      <c r="AO645" s="698" t="str">
        <f t="shared" si="328"/>
        <v/>
      </c>
      <c r="AP645" s="699" t="str">
        <f t="shared" si="329"/>
        <v/>
      </c>
      <c r="AQ645" s="699" t="str">
        <f t="shared" si="330"/>
        <v/>
      </c>
      <c r="AR645" s="699" t="str">
        <f t="shared" si="331"/>
        <v/>
      </c>
      <c r="AS645" s="698" t="str">
        <f t="shared" si="315"/>
        <v/>
      </c>
      <c r="AT645" s="698" t="str">
        <f t="shared" si="343"/>
        <v/>
      </c>
      <c r="AU645" s="971"/>
      <c r="AV645" s="696"/>
      <c r="AW645" s="699" t="str">
        <f t="shared" si="344"/>
        <v/>
      </c>
      <c r="AX645" s="699" t="str">
        <f t="shared" si="345"/>
        <v/>
      </c>
      <c r="AY645" s="698" t="str">
        <f t="shared" si="346"/>
        <v/>
      </c>
      <c r="AZ645" s="698" t="str">
        <f t="shared" si="333"/>
        <v/>
      </c>
      <c r="BA645" s="971"/>
      <c r="BB645" s="699" t="str">
        <f t="shared" si="334"/>
        <v/>
      </c>
      <c r="BC645" s="699" t="str">
        <f t="shared" si="335"/>
        <v/>
      </c>
      <c r="BD645" s="699" t="str">
        <f t="shared" si="336"/>
        <v/>
      </c>
      <c r="BE645" s="698" t="str">
        <f t="shared" si="337"/>
        <v/>
      </c>
      <c r="BF645" s="698" t="str">
        <f t="shared" si="338"/>
        <v/>
      </c>
      <c r="BG645" s="971"/>
      <c r="BH645" s="971"/>
      <c r="BI645" s="971"/>
      <c r="BJ645" s="971"/>
      <c r="BK645" s="971"/>
      <c r="BL645" s="971"/>
      <c r="BM645" s="971"/>
      <c r="BN645" s="698"/>
      <c r="BO645" s="971"/>
      <c r="BP645" s="971"/>
      <c r="BQ645" s="971"/>
      <c r="BR645" s="971"/>
      <c r="BS645" s="971"/>
      <c r="BT645" s="971"/>
      <c r="BU645" s="971"/>
      <c r="BV645" s="971"/>
      <c r="BW645" s="971"/>
      <c r="BX645" s="971"/>
      <c r="BY645" s="971"/>
      <c r="BZ645" s="971"/>
    </row>
    <row r="646" spans="6:78" s="68" customFormat="1" x14ac:dyDescent="0.2">
      <c r="F646" s="340"/>
      <c r="G646" s="260"/>
      <c r="H646" s="261"/>
      <c r="I646" s="261"/>
      <c r="J646" s="260"/>
      <c r="K646" s="696">
        <f t="shared" si="332"/>
        <v>573</v>
      </c>
      <c r="L646" s="340"/>
      <c r="M646" s="340"/>
      <c r="N646" s="340"/>
      <c r="O646" s="699" t="str">
        <f t="shared" si="316"/>
        <v/>
      </c>
      <c r="P646" s="699" t="str">
        <f t="shared" si="317"/>
        <v/>
      </c>
      <c r="Q646" s="698" t="str">
        <f t="shared" si="342"/>
        <v/>
      </c>
      <c r="R646" s="698" t="str">
        <f t="shared" si="339"/>
        <v/>
      </c>
      <c r="S646" s="699" t="str">
        <f t="shared" si="318"/>
        <v/>
      </c>
      <c r="T646" s="699" t="str">
        <f t="shared" si="319"/>
        <v/>
      </c>
      <c r="U646" s="698" t="str">
        <f t="shared" si="347"/>
        <v/>
      </c>
      <c r="V646" s="698" t="str">
        <f t="shared" si="340"/>
        <v/>
      </c>
      <c r="W646" s="699" t="str">
        <f t="shared" si="320"/>
        <v/>
      </c>
      <c r="X646" s="699" t="str">
        <f t="shared" si="321"/>
        <v/>
      </c>
      <c r="Y646" s="698" t="str">
        <f t="shared" si="348"/>
        <v/>
      </c>
      <c r="Z646" s="698" t="str">
        <f t="shared" si="341"/>
        <v/>
      </c>
      <c r="AB646" s="696" t="str">
        <f t="shared" si="312"/>
        <v/>
      </c>
      <c r="AC646" s="340"/>
      <c r="AD646" s="340"/>
      <c r="AE646" s="340"/>
      <c r="AF646" s="699" t="str">
        <f t="shared" si="322"/>
        <v/>
      </c>
      <c r="AG646" s="699" t="str">
        <f t="shared" ref="AG646:AG673" si="349">IFERROR(AI645*$AC$73/12*365/360,"")</f>
        <v/>
      </c>
      <c r="AH646" s="699" t="str">
        <f t="shared" si="323"/>
        <v/>
      </c>
      <c r="AI646" s="698" t="str">
        <f t="shared" si="313"/>
        <v/>
      </c>
      <c r="AJ646" s="698" t="str">
        <f t="shared" si="324"/>
        <v/>
      </c>
      <c r="AK646" s="699" t="str">
        <f t="shared" si="325"/>
        <v/>
      </c>
      <c r="AL646" s="699" t="str">
        <f t="shared" si="326"/>
        <v/>
      </c>
      <c r="AM646" s="699" t="str">
        <f t="shared" si="327"/>
        <v/>
      </c>
      <c r="AN646" s="698" t="str">
        <f t="shared" si="314"/>
        <v/>
      </c>
      <c r="AO646" s="698" t="str">
        <f t="shared" si="328"/>
        <v/>
      </c>
      <c r="AP646" s="699" t="str">
        <f t="shared" si="329"/>
        <v/>
      </c>
      <c r="AQ646" s="699" t="str">
        <f t="shared" si="330"/>
        <v/>
      </c>
      <c r="AR646" s="699" t="str">
        <f t="shared" si="331"/>
        <v/>
      </c>
      <c r="AS646" s="698" t="str">
        <f t="shared" si="315"/>
        <v/>
      </c>
      <c r="AT646" s="698" t="str">
        <f t="shared" si="343"/>
        <v/>
      </c>
      <c r="AU646" s="971"/>
      <c r="AV646" s="696"/>
      <c r="AW646" s="699" t="str">
        <f t="shared" si="344"/>
        <v/>
      </c>
      <c r="AX646" s="699" t="str">
        <f t="shared" si="345"/>
        <v/>
      </c>
      <c r="AY646" s="698" t="str">
        <f t="shared" si="346"/>
        <v/>
      </c>
      <c r="AZ646" s="698" t="str">
        <f t="shared" si="333"/>
        <v/>
      </c>
      <c r="BA646" s="971"/>
      <c r="BB646" s="699" t="str">
        <f t="shared" si="334"/>
        <v/>
      </c>
      <c r="BC646" s="699" t="str">
        <f t="shared" si="335"/>
        <v/>
      </c>
      <c r="BD646" s="699" t="str">
        <f t="shared" si="336"/>
        <v/>
      </c>
      <c r="BE646" s="698" t="str">
        <f t="shared" si="337"/>
        <v/>
      </c>
      <c r="BF646" s="698" t="str">
        <f t="shared" si="338"/>
        <v/>
      </c>
      <c r="BG646" s="971"/>
      <c r="BH646" s="971"/>
      <c r="BI646" s="971"/>
      <c r="BJ646" s="971"/>
      <c r="BK646" s="971"/>
      <c r="BL646" s="971"/>
      <c r="BM646" s="971"/>
      <c r="BN646" s="698"/>
      <c r="BO646" s="971"/>
      <c r="BP646" s="971"/>
      <c r="BQ646" s="971"/>
      <c r="BR646" s="971"/>
      <c r="BS646" s="971"/>
      <c r="BT646" s="971"/>
      <c r="BU646" s="971"/>
      <c r="BV646" s="971"/>
      <c r="BW646" s="971"/>
      <c r="BX646" s="971"/>
      <c r="BY646" s="971"/>
      <c r="BZ646" s="971"/>
    </row>
    <row r="647" spans="6:78" s="68" customFormat="1" x14ac:dyDescent="0.2">
      <c r="F647" s="340"/>
      <c r="G647" s="260"/>
      <c r="H647" s="261"/>
      <c r="I647" s="261"/>
      <c r="J647" s="260"/>
      <c r="K647" s="696">
        <f t="shared" si="332"/>
        <v>574</v>
      </c>
      <c r="L647" s="340"/>
      <c r="M647" s="340"/>
      <c r="N647" s="340"/>
      <c r="O647" s="699" t="str">
        <f t="shared" si="316"/>
        <v/>
      </c>
      <c r="P647" s="699" t="str">
        <f t="shared" si="317"/>
        <v/>
      </c>
      <c r="Q647" s="698" t="str">
        <f t="shared" si="342"/>
        <v/>
      </c>
      <c r="R647" s="698" t="str">
        <f t="shared" si="339"/>
        <v/>
      </c>
      <c r="S647" s="699" t="str">
        <f t="shared" si="318"/>
        <v/>
      </c>
      <c r="T647" s="699" t="str">
        <f t="shared" si="319"/>
        <v/>
      </c>
      <c r="U647" s="698" t="str">
        <f t="shared" si="347"/>
        <v/>
      </c>
      <c r="V647" s="698" t="str">
        <f t="shared" si="340"/>
        <v/>
      </c>
      <c r="W647" s="699" t="str">
        <f t="shared" si="320"/>
        <v/>
      </c>
      <c r="X647" s="699" t="str">
        <f t="shared" si="321"/>
        <v/>
      </c>
      <c r="Y647" s="698" t="str">
        <f t="shared" si="348"/>
        <v/>
      </c>
      <c r="Z647" s="698" t="str">
        <f t="shared" si="341"/>
        <v/>
      </c>
      <c r="AB647" s="696" t="str">
        <f t="shared" si="312"/>
        <v/>
      </c>
      <c r="AC647" s="340"/>
      <c r="AD647" s="340"/>
      <c r="AE647" s="340"/>
      <c r="AF647" s="699" t="str">
        <f t="shared" si="322"/>
        <v/>
      </c>
      <c r="AG647" s="699" t="str">
        <f t="shared" si="349"/>
        <v/>
      </c>
      <c r="AH647" s="699" t="str">
        <f t="shared" si="323"/>
        <v/>
      </c>
      <c r="AI647" s="698" t="str">
        <f t="shared" si="313"/>
        <v/>
      </c>
      <c r="AJ647" s="698" t="str">
        <f t="shared" si="324"/>
        <v/>
      </c>
      <c r="AK647" s="699" t="str">
        <f t="shared" si="325"/>
        <v/>
      </c>
      <c r="AL647" s="699" t="str">
        <f t="shared" si="326"/>
        <v/>
      </c>
      <c r="AM647" s="699" t="str">
        <f t="shared" si="327"/>
        <v/>
      </c>
      <c r="AN647" s="698" t="str">
        <f t="shared" si="314"/>
        <v/>
      </c>
      <c r="AO647" s="698" t="str">
        <f t="shared" si="328"/>
        <v/>
      </c>
      <c r="AP647" s="699" t="str">
        <f t="shared" si="329"/>
        <v/>
      </c>
      <c r="AQ647" s="699" t="str">
        <f t="shared" si="330"/>
        <v/>
      </c>
      <c r="AR647" s="699" t="str">
        <f t="shared" si="331"/>
        <v/>
      </c>
      <c r="AS647" s="698" t="str">
        <f t="shared" si="315"/>
        <v/>
      </c>
      <c r="AT647" s="698" t="str">
        <f t="shared" si="343"/>
        <v/>
      </c>
      <c r="AU647" s="971"/>
      <c r="AV647" s="696"/>
      <c r="AW647" s="699" t="str">
        <f t="shared" si="344"/>
        <v/>
      </c>
      <c r="AX647" s="699" t="str">
        <f t="shared" si="345"/>
        <v/>
      </c>
      <c r="AY647" s="698" t="str">
        <f t="shared" si="346"/>
        <v/>
      </c>
      <c r="AZ647" s="698" t="str">
        <f t="shared" si="333"/>
        <v/>
      </c>
      <c r="BA647" s="971"/>
      <c r="BB647" s="699" t="str">
        <f t="shared" si="334"/>
        <v/>
      </c>
      <c r="BC647" s="699" t="str">
        <f t="shared" si="335"/>
        <v/>
      </c>
      <c r="BD647" s="699" t="str">
        <f t="shared" si="336"/>
        <v/>
      </c>
      <c r="BE647" s="698" t="str">
        <f t="shared" si="337"/>
        <v/>
      </c>
      <c r="BF647" s="698" t="str">
        <f t="shared" si="338"/>
        <v/>
      </c>
      <c r="BG647" s="971"/>
      <c r="BH647" s="971"/>
      <c r="BI647" s="971"/>
      <c r="BJ647" s="971"/>
      <c r="BK647" s="971"/>
      <c r="BL647" s="971"/>
      <c r="BM647" s="971"/>
      <c r="BN647" s="698"/>
      <c r="BO647" s="971"/>
      <c r="BP647" s="971"/>
      <c r="BQ647" s="971"/>
      <c r="BR647" s="971"/>
      <c r="BS647" s="971"/>
      <c r="BT647" s="971"/>
      <c r="BU647" s="971"/>
      <c r="BV647" s="971"/>
      <c r="BW647" s="971"/>
      <c r="BX647" s="971"/>
      <c r="BY647" s="971"/>
      <c r="BZ647" s="971"/>
    </row>
    <row r="648" spans="6:78" s="68" customFormat="1" x14ac:dyDescent="0.2">
      <c r="F648" s="340"/>
      <c r="G648" s="260"/>
      <c r="H648" s="261"/>
      <c r="I648" s="261"/>
      <c r="J648" s="260"/>
      <c r="K648" s="696">
        <f t="shared" si="332"/>
        <v>575</v>
      </c>
      <c r="L648" s="340"/>
      <c r="M648" s="340"/>
      <c r="N648" s="340"/>
      <c r="O648" s="699" t="str">
        <f t="shared" si="316"/>
        <v/>
      </c>
      <c r="P648" s="699" t="str">
        <f t="shared" si="317"/>
        <v/>
      </c>
      <c r="Q648" s="698" t="str">
        <f t="shared" si="342"/>
        <v/>
      </c>
      <c r="R648" s="698" t="str">
        <f t="shared" si="339"/>
        <v/>
      </c>
      <c r="S648" s="699" t="str">
        <f t="shared" si="318"/>
        <v/>
      </c>
      <c r="T648" s="699" t="str">
        <f t="shared" si="319"/>
        <v/>
      </c>
      <c r="U648" s="698" t="str">
        <f t="shared" si="347"/>
        <v/>
      </c>
      <c r="V648" s="698" t="str">
        <f t="shared" si="340"/>
        <v/>
      </c>
      <c r="W648" s="699" t="str">
        <f t="shared" si="320"/>
        <v/>
      </c>
      <c r="X648" s="699" t="str">
        <f t="shared" si="321"/>
        <v/>
      </c>
      <c r="Y648" s="698" t="str">
        <f t="shared" si="348"/>
        <v/>
      </c>
      <c r="Z648" s="698" t="str">
        <f t="shared" si="341"/>
        <v/>
      </c>
      <c r="AB648" s="696" t="str">
        <f t="shared" si="312"/>
        <v/>
      </c>
      <c r="AC648" s="340"/>
      <c r="AD648" s="340"/>
      <c r="AE648" s="340"/>
      <c r="AF648" s="699" t="str">
        <f t="shared" si="322"/>
        <v/>
      </c>
      <c r="AG648" s="699" t="str">
        <f t="shared" si="349"/>
        <v/>
      </c>
      <c r="AH648" s="699" t="str">
        <f t="shared" si="323"/>
        <v/>
      </c>
      <c r="AI648" s="698" t="str">
        <f t="shared" si="313"/>
        <v/>
      </c>
      <c r="AJ648" s="698" t="str">
        <f t="shared" si="324"/>
        <v/>
      </c>
      <c r="AK648" s="699" t="str">
        <f t="shared" si="325"/>
        <v/>
      </c>
      <c r="AL648" s="699" t="str">
        <f t="shared" si="326"/>
        <v/>
      </c>
      <c r="AM648" s="699" t="str">
        <f t="shared" si="327"/>
        <v/>
      </c>
      <c r="AN648" s="698" t="str">
        <f t="shared" si="314"/>
        <v/>
      </c>
      <c r="AO648" s="698" t="str">
        <f t="shared" si="328"/>
        <v/>
      </c>
      <c r="AP648" s="699" t="str">
        <f t="shared" si="329"/>
        <v/>
      </c>
      <c r="AQ648" s="699" t="str">
        <f t="shared" si="330"/>
        <v/>
      </c>
      <c r="AR648" s="699" t="str">
        <f t="shared" si="331"/>
        <v/>
      </c>
      <c r="AS648" s="698" t="str">
        <f t="shared" si="315"/>
        <v/>
      </c>
      <c r="AT648" s="698" t="str">
        <f t="shared" si="343"/>
        <v/>
      </c>
      <c r="AU648" s="971"/>
      <c r="AV648" s="696"/>
      <c r="AW648" s="699" t="str">
        <f t="shared" si="344"/>
        <v/>
      </c>
      <c r="AX648" s="699" t="str">
        <f t="shared" si="345"/>
        <v/>
      </c>
      <c r="AY648" s="698" t="str">
        <f t="shared" si="346"/>
        <v/>
      </c>
      <c r="AZ648" s="698" t="str">
        <f t="shared" si="333"/>
        <v/>
      </c>
      <c r="BA648" s="971"/>
      <c r="BB648" s="699" t="str">
        <f t="shared" si="334"/>
        <v/>
      </c>
      <c r="BC648" s="699" t="str">
        <f t="shared" si="335"/>
        <v/>
      </c>
      <c r="BD648" s="699" t="str">
        <f t="shared" si="336"/>
        <v/>
      </c>
      <c r="BE648" s="698" t="str">
        <f t="shared" si="337"/>
        <v/>
      </c>
      <c r="BF648" s="698" t="str">
        <f t="shared" si="338"/>
        <v/>
      </c>
      <c r="BG648" s="971"/>
      <c r="BH648" s="971"/>
      <c r="BI648" s="971"/>
      <c r="BJ648" s="971"/>
      <c r="BK648" s="971"/>
      <c r="BL648" s="971"/>
      <c r="BM648" s="971"/>
      <c r="BN648" s="698"/>
      <c r="BO648" s="971"/>
      <c r="BP648" s="971"/>
      <c r="BQ648" s="971"/>
      <c r="BR648" s="971"/>
      <c r="BS648" s="971"/>
      <c r="BT648" s="971"/>
      <c r="BU648" s="971"/>
      <c r="BV648" s="971"/>
      <c r="BW648" s="971"/>
      <c r="BX648" s="971"/>
      <c r="BY648" s="971"/>
      <c r="BZ648" s="971"/>
    </row>
    <row r="649" spans="6:78" s="68" customFormat="1" x14ac:dyDescent="0.2">
      <c r="F649" s="340"/>
      <c r="G649" s="260"/>
      <c r="H649" s="261"/>
      <c r="I649" s="261"/>
      <c r="J649" s="260"/>
      <c r="K649" s="696">
        <f t="shared" si="332"/>
        <v>576</v>
      </c>
      <c r="L649" s="340"/>
      <c r="M649" s="340"/>
      <c r="N649" s="340"/>
      <c r="O649" s="699" t="str">
        <f t="shared" si="316"/>
        <v/>
      </c>
      <c r="P649" s="699" t="str">
        <f t="shared" si="317"/>
        <v/>
      </c>
      <c r="Q649" s="698" t="str">
        <f t="shared" si="342"/>
        <v/>
      </c>
      <c r="R649" s="698" t="str">
        <f t="shared" si="339"/>
        <v/>
      </c>
      <c r="S649" s="699" t="str">
        <f t="shared" si="318"/>
        <v/>
      </c>
      <c r="T649" s="699" t="str">
        <f t="shared" si="319"/>
        <v/>
      </c>
      <c r="U649" s="698" t="str">
        <f t="shared" si="347"/>
        <v/>
      </c>
      <c r="V649" s="698" t="str">
        <f t="shared" si="340"/>
        <v/>
      </c>
      <c r="W649" s="699" t="str">
        <f t="shared" si="320"/>
        <v/>
      </c>
      <c r="X649" s="699" t="str">
        <f t="shared" si="321"/>
        <v/>
      </c>
      <c r="Y649" s="698" t="str">
        <f t="shared" si="348"/>
        <v/>
      </c>
      <c r="Z649" s="698" t="str">
        <f t="shared" si="341"/>
        <v/>
      </c>
      <c r="AB649" s="696" t="str">
        <f t="shared" ref="AB649:AB673" si="350">IF($K649&lt;=$B$13+$C$78,$K649,"")</f>
        <v/>
      </c>
      <c r="AC649" s="340"/>
      <c r="AD649" s="340"/>
      <c r="AE649" s="340"/>
      <c r="AF649" s="699" t="str">
        <f t="shared" si="322"/>
        <v/>
      </c>
      <c r="AG649" s="699" t="str">
        <f t="shared" si="349"/>
        <v/>
      </c>
      <c r="AH649" s="699" t="str">
        <f t="shared" si="323"/>
        <v/>
      </c>
      <c r="AI649" s="698" t="str">
        <f t="shared" ref="AI649:AI674" si="351">IFERROR(IF(ISNUMBER(AI648),AI648,)+IF($K649=$C$78,$G$62*$C$81,)+IF($K649=$C$79,$G$62*(1-$C$81),)-AF649,"")</f>
        <v/>
      </c>
      <c r="AJ649" s="698" t="str">
        <f t="shared" si="324"/>
        <v/>
      </c>
      <c r="AK649" s="699" t="str">
        <f t="shared" si="325"/>
        <v/>
      </c>
      <c r="AL649" s="699" t="str">
        <f t="shared" si="326"/>
        <v/>
      </c>
      <c r="AM649" s="699" t="str">
        <f t="shared" si="327"/>
        <v/>
      </c>
      <c r="AN649" s="698" t="str">
        <f t="shared" ref="AN649:AN673" si="352">IFERROR(IF(ISNUMBER(AN648),AN648,)+IF($K649=$C$78,$G$62*$C$81,)+IF($K649=$C$79,$G$62*(1-$C$81),)-AK649,"")</f>
        <v/>
      </c>
      <c r="AO649" s="698" t="str">
        <f t="shared" si="328"/>
        <v/>
      </c>
      <c r="AP649" s="699" t="str">
        <f t="shared" si="329"/>
        <v/>
      </c>
      <c r="AQ649" s="699" t="str">
        <f t="shared" si="330"/>
        <v/>
      </c>
      <c r="AR649" s="699" t="str">
        <f t="shared" si="331"/>
        <v/>
      </c>
      <c r="AS649" s="698" t="str">
        <f t="shared" ref="AS649:AS673" si="353">IFERROR(IF(ISNUMBER(AS648),AS648,)+IF($K649=$C$78,$G$62*$C$81,)+IF($K649=$C$79,$G$62*(1-$C$81),)-AP649,"")</f>
        <v/>
      </c>
      <c r="AT649" s="698" t="str">
        <f t="shared" si="343"/>
        <v/>
      </c>
      <c r="AU649" s="971"/>
      <c r="AV649" s="696"/>
      <c r="AW649" s="699" t="str">
        <f t="shared" si="344"/>
        <v/>
      </c>
      <c r="AX649" s="699" t="str">
        <f t="shared" si="345"/>
        <v/>
      </c>
      <c r="AY649" s="698" t="str">
        <f t="shared" si="346"/>
        <v/>
      </c>
      <c r="AZ649" s="698" t="str">
        <f t="shared" si="333"/>
        <v/>
      </c>
      <c r="BA649" s="971"/>
      <c r="BB649" s="699" t="str">
        <f t="shared" si="334"/>
        <v/>
      </c>
      <c r="BC649" s="699" t="str">
        <f t="shared" si="335"/>
        <v/>
      </c>
      <c r="BD649" s="699" t="str">
        <f t="shared" si="336"/>
        <v/>
      </c>
      <c r="BE649" s="698" t="str">
        <f t="shared" si="337"/>
        <v/>
      </c>
      <c r="BF649" s="698" t="str">
        <f t="shared" si="338"/>
        <v/>
      </c>
      <c r="BG649" s="971"/>
      <c r="BH649" s="971"/>
      <c r="BI649" s="971"/>
      <c r="BJ649" s="971"/>
      <c r="BK649" s="971"/>
      <c r="BL649" s="971"/>
      <c r="BM649" s="971"/>
      <c r="BN649" s="698"/>
      <c r="BO649" s="971"/>
      <c r="BP649" s="971"/>
      <c r="BQ649" s="971"/>
      <c r="BR649" s="971"/>
      <c r="BS649" s="971"/>
      <c r="BT649" s="971"/>
      <c r="BU649" s="971"/>
      <c r="BV649" s="971"/>
      <c r="BW649" s="971"/>
      <c r="BX649" s="971"/>
      <c r="BY649" s="971"/>
      <c r="BZ649" s="971"/>
    </row>
    <row r="650" spans="6:78" s="68" customFormat="1" x14ac:dyDescent="0.2">
      <c r="F650" s="340"/>
      <c r="G650" s="260"/>
      <c r="H650" s="261"/>
      <c r="I650" s="261"/>
      <c r="J650" s="260"/>
      <c r="K650" s="696">
        <f t="shared" si="332"/>
        <v>577</v>
      </c>
      <c r="L650" s="340"/>
      <c r="M650" s="340"/>
      <c r="N650" s="340"/>
      <c r="O650" s="699" t="str">
        <f t="shared" ref="O650:O673" si="354">IFERROR(IF(Q649&gt;1,PPMT($L$73*365/360/12,$K650,$B$13,-$Q$73),""),"")</f>
        <v/>
      </c>
      <c r="P650" s="699" t="str">
        <f t="shared" ref="P650:P673" si="355">IFERROR(IF(Q649&gt;1,IPMT($L$73*365/360/12,$K650,$B$13,-$Q$73),""),"")</f>
        <v/>
      </c>
      <c r="Q650" s="698" t="str">
        <f t="shared" si="342"/>
        <v/>
      </c>
      <c r="R650" s="698" t="str">
        <f t="shared" si="339"/>
        <v/>
      </c>
      <c r="S650" s="699" t="str">
        <f t="shared" ref="S650:S673" si="356">IFERROR(IF(U649&gt;1,PPMT($M$73*365/360/12,$K650,$B$13,-$Q$73),""),"")</f>
        <v/>
      </c>
      <c r="T650" s="699" t="str">
        <f t="shared" ref="T650:T673" si="357">IFERROR(IF(U649&gt;1,IPMT($M$73*365/360/12,$K650,$B$13,-$Q$73),""),"")</f>
        <v/>
      </c>
      <c r="U650" s="698" t="str">
        <f t="shared" si="347"/>
        <v/>
      </c>
      <c r="V650" s="698" t="str">
        <f t="shared" si="340"/>
        <v/>
      </c>
      <c r="W650" s="699" t="str">
        <f t="shared" ref="W650:W673" si="358">IFERROR(IF(Y649&gt;1,PPMT($N$73*365/360/12,$K650,$B$13,-$Q$73),""),"")</f>
        <v/>
      </c>
      <c r="X650" s="699" t="str">
        <f t="shared" ref="X650:X673" si="359">IFERROR(IF(Y649&gt;1,IPMT($N$73*365/360/12,$K650,$B$13,-$Q$73),""),"")</f>
        <v/>
      </c>
      <c r="Y650" s="698" t="str">
        <f t="shared" si="348"/>
        <v/>
      </c>
      <c r="Z650" s="698" t="str">
        <f t="shared" si="341"/>
        <v/>
      </c>
      <c r="AB650" s="696" t="str">
        <f t="shared" si="350"/>
        <v/>
      </c>
      <c r="AC650" s="340"/>
      <c r="AD650" s="340"/>
      <c r="AE650" s="340"/>
      <c r="AF650" s="699" t="str">
        <f t="shared" ref="AF650:AF673" si="360">IFERROR(IF($AB650&lt;=24,,IF(AI649&gt;1,PPMT($AC$73*365/360/12,$K650-$C$79-24,$B$13-24,-$Q$73),"")),"")</f>
        <v/>
      </c>
      <c r="AG650" s="699" t="str">
        <f t="shared" si="349"/>
        <v/>
      </c>
      <c r="AH650" s="699" t="str">
        <f t="shared" ref="AH650:AH673" si="361">IF(ISNUMBER($AB650),IF($AB650&lt;=$C$78,$B$9*$F$13,IF($AB650&lt;=$C$79,$B$9*(1-$C$81)*$F$13,))*365/360/12,"")</f>
        <v/>
      </c>
      <c r="AI650" s="698" t="str">
        <f t="shared" si="351"/>
        <v/>
      </c>
      <c r="AJ650" s="698" t="str">
        <f t="shared" ref="AJ650:AJ673" si="362">IFERROR((AF650+AG650+AH650)*(1+$B$60)+$G$40+IF(MOD($K650-1,3)=0,$G$42,)+IF($B$36="havi",$B$34,)+IF($B$36="negyedéves",IF(MOD($K650-1,3)=0,$B$34,),)+IF($B$36="féléves",IF(MOD($K650-1,6)=0,$B$34,),)+IF($B$36="éves",IF(MOD($K650-1,12)=0,$B$34,),)+IF($B$68="havi",$B$66,)+IF($B$68="negyedéves",IF(MOD($K650-1,3)=0,$B$66,),)+IF($B$68="féléves",IF(MOD($K650-1,6)=0,$B$66,),)+IF($B$68="éves",IF(MOD($K650-1,12)=0,$B$66,),)+IF($K650=$C$78,$G$62*$C$81+$G$46/2,)+IF($K650=$C$79,$G$62*(1-$C$81)+$G$46/2,),"")</f>
        <v/>
      </c>
      <c r="AK650" s="699" t="str">
        <f t="shared" ref="AK650:AK673" si="363">IFERROR(IF($AB650&lt;=24,,IF(AN649&gt;1,PPMT($AD$73*365/360/12,$K650-$C$79-24,$B$13-24,-$Q$73),"")),"")</f>
        <v/>
      </c>
      <c r="AL650" s="699" t="str">
        <f t="shared" ref="AL650:AL673" si="364">IFERROR(AN649*$AD$73/12*365/360,"")</f>
        <v/>
      </c>
      <c r="AM650" s="699" t="str">
        <f t="shared" ref="AM650:AM673" si="365">IF(ISNUMBER($AB650),IF($AB650&lt;=$C$78,$B$9*$G$13,IF($AB650&lt;=$C$79,$B$9*(1-$C$81)*$G$13,))*365/360/12,"")</f>
        <v/>
      </c>
      <c r="AN650" s="698" t="str">
        <f t="shared" si="352"/>
        <v/>
      </c>
      <c r="AO650" s="698" t="str">
        <f t="shared" ref="AO650:AO673" si="366">IFERROR((AK650+AL650+AM650)*(1+$B$60)+$G$40+IF(MOD($K650-1,60)=0,$G$42,)+IF($B$36="havi",$B$34,)+IF($B$36="negyedéves",IF(MOD($K650-1,3)=0,$B$34,),)+IF($B$36="féléves",IF(MOD($K650-1,6)=0,$B$34,),)+IF($B$36="éves",IF(MOD($K650-1,12)=0,$B$34,),)+IF($B$68="havi",$B$66,)+IF($B$68="negyedéves",IF(MOD($K650-1,3)=0,$B$66,),)+IF($B$68="féléves",IF(MOD($K650-1,6)=0,$B$66,),)+IF($B$68="éves",IF(MOD($K650-1,12)=0,$B$66,),)-IF($K650=$C$78,$G$62*$C$81+$G$46/2,)-IF($K650=$C$79,$G$62*(1-$C$81)+$G$46/2,),"")</f>
        <v/>
      </c>
      <c r="AP650" s="699" t="str">
        <f t="shared" ref="AP650:AP673" si="367">IFERROR(IF($AB650&lt;=24,,IF(AS649&gt;1,PPMT($AE$73*365/360/12,$K650-$C$79-24,$B$13-24,-$Q$73),"")),"")</f>
        <v/>
      </c>
      <c r="AQ650" s="699" t="str">
        <f t="shared" ref="AQ650:AQ673" si="368">IFERROR(AS649*$AE$73/12*365/360,"")</f>
        <v/>
      </c>
      <c r="AR650" s="699" t="str">
        <f t="shared" ref="AR650:AR673" si="369">IF(ISNUMBER($AB650),IF($AB650&lt;=$C$78,$B$9*$H$13,IF($AB650&lt;=$C$79,$B$9*(1-$C$81)*$H$13,))*365/360/12,"")</f>
        <v/>
      </c>
      <c r="AS650" s="698" t="str">
        <f t="shared" si="353"/>
        <v/>
      </c>
      <c r="AT650" s="698" t="str">
        <f t="shared" si="343"/>
        <v/>
      </c>
      <c r="AU650" s="971"/>
      <c r="AV650" s="696"/>
      <c r="AW650" s="699" t="str">
        <f t="shared" si="344"/>
        <v/>
      </c>
      <c r="AX650" s="699" t="str">
        <f t="shared" si="345"/>
        <v/>
      </c>
      <c r="AY650" s="698" t="str">
        <f t="shared" si="346"/>
        <v/>
      </c>
      <c r="AZ650" s="698" t="str">
        <f t="shared" si="333"/>
        <v/>
      </c>
      <c r="BA650" s="971"/>
      <c r="BB650" s="699" t="str">
        <f t="shared" si="334"/>
        <v/>
      </c>
      <c r="BC650" s="699" t="str">
        <f t="shared" si="335"/>
        <v/>
      </c>
      <c r="BD650" s="699" t="str">
        <f t="shared" si="336"/>
        <v/>
      </c>
      <c r="BE650" s="698" t="str">
        <f t="shared" si="337"/>
        <v/>
      </c>
      <c r="BF650" s="698" t="str">
        <f t="shared" si="338"/>
        <v/>
      </c>
      <c r="BG650" s="971"/>
      <c r="BH650" s="971"/>
      <c r="BI650" s="971"/>
      <c r="BJ650" s="971"/>
      <c r="BK650" s="971"/>
      <c r="BL650" s="971"/>
      <c r="BM650" s="971"/>
      <c r="BN650" s="698"/>
      <c r="BO650" s="971"/>
      <c r="BP650" s="971"/>
      <c r="BQ650" s="971"/>
      <c r="BR650" s="971"/>
      <c r="BS650" s="971"/>
      <c r="BT650" s="971"/>
      <c r="BU650" s="971"/>
      <c r="BV650" s="971"/>
      <c r="BW650" s="971"/>
      <c r="BX650" s="971"/>
      <c r="BY650" s="971"/>
      <c r="BZ650" s="971"/>
    </row>
    <row r="651" spans="6:78" s="68" customFormat="1" x14ac:dyDescent="0.2">
      <c r="F651" s="340"/>
      <c r="G651" s="260"/>
      <c r="H651" s="261"/>
      <c r="I651" s="261"/>
      <c r="J651" s="260"/>
      <c r="K651" s="696">
        <f t="shared" ref="K651:K673" si="370">K650+1</f>
        <v>578</v>
      </c>
      <c r="L651" s="340"/>
      <c r="M651" s="340"/>
      <c r="N651" s="340"/>
      <c r="O651" s="699" t="str">
        <f t="shared" si="354"/>
        <v/>
      </c>
      <c r="P651" s="699" t="str">
        <f t="shared" si="355"/>
        <v/>
      </c>
      <c r="Q651" s="698" t="str">
        <f t="shared" si="342"/>
        <v/>
      </c>
      <c r="R651" s="698" t="str">
        <f t="shared" si="339"/>
        <v/>
      </c>
      <c r="S651" s="699" t="str">
        <f t="shared" si="356"/>
        <v/>
      </c>
      <c r="T651" s="699" t="str">
        <f t="shared" si="357"/>
        <v/>
      </c>
      <c r="U651" s="698" t="str">
        <f t="shared" si="347"/>
        <v/>
      </c>
      <c r="V651" s="698" t="str">
        <f t="shared" si="340"/>
        <v/>
      </c>
      <c r="W651" s="699" t="str">
        <f t="shared" si="358"/>
        <v/>
      </c>
      <c r="X651" s="699" t="str">
        <f t="shared" si="359"/>
        <v/>
      </c>
      <c r="Y651" s="698" t="str">
        <f t="shared" si="348"/>
        <v/>
      </c>
      <c r="Z651" s="698" t="str">
        <f t="shared" si="341"/>
        <v/>
      </c>
      <c r="AB651" s="696" t="str">
        <f t="shared" si="350"/>
        <v/>
      </c>
      <c r="AC651" s="340"/>
      <c r="AD651" s="340"/>
      <c r="AE651" s="340"/>
      <c r="AF651" s="699" t="str">
        <f t="shared" si="360"/>
        <v/>
      </c>
      <c r="AG651" s="699" t="str">
        <f t="shared" si="349"/>
        <v/>
      </c>
      <c r="AH651" s="699" t="str">
        <f t="shared" si="361"/>
        <v/>
      </c>
      <c r="AI651" s="698" t="str">
        <f t="shared" si="351"/>
        <v/>
      </c>
      <c r="AJ651" s="698" t="str">
        <f t="shared" si="362"/>
        <v/>
      </c>
      <c r="AK651" s="699" t="str">
        <f t="shared" si="363"/>
        <v/>
      </c>
      <c r="AL651" s="699" t="str">
        <f t="shared" si="364"/>
        <v/>
      </c>
      <c r="AM651" s="699" t="str">
        <f t="shared" si="365"/>
        <v/>
      </c>
      <c r="AN651" s="698" t="str">
        <f t="shared" si="352"/>
        <v/>
      </c>
      <c r="AO651" s="698" t="str">
        <f t="shared" si="366"/>
        <v/>
      </c>
      <c r="AP651" s="699" t="str">
        <f t="shared" si="367"/>
        <v/>
      </c>
      <c r="AQ651" s="699" t="str">
        <f t="shared" si="368"/>
        <v/>
      </c>
      <c r="AR651" s="699" t="str">
        <f t="shared" si="369"/>
        <v/>
      </c>
      <c r="AS651" s="698" t="str">
        <f t="shared" si="353"/>
        <v/>
      </c>
      <c r="AT651" s="698" t="str">
        <f t="shared" si="343"/>
        <v/>
      </c>
      <c r="AU651" s="971"/>
      <c r="AV651" s="696"/>
      <c r="AW651" s="699" t="str">
        <f t="shared" si="344"/>
        <v/>
      </c>
      <c r="AX651" s="699" t="str">
        <f t="shared" si="345"/>
        <v/>
      </c>
      <c r="AY651" s="698" t="str">
        <f t="shared" si="346"/>
        <v/>
      </c>
      <c r="AZ651" s="698" t="str">
        <f t="shared" ref="AZ651:AZ673" si="371">IFERROR((AW651+AX651)*(1+$B$60)+$G$40+IF(MOD($K651-1,3)=0,$G$42,)+IF($B$36="havi",$B$34,)+IF($B$36="negyedéves",IF(MOD($K651-1,3)=0,$B$34,),)+IF($B$36="féléves",IF(MOD($K651-1,6)=0,$B$34,),)+IF($B$36="éves",IF(MOD($K651-1,12)=0,$B$34,),)+IF($B$68="havi",$B$66,)+IF($B$68="negyedéves",IF(MOD($K651-1,3)=0,$B$66,),)+IF($B$68="féléves",IF(MOD($K651-1,6)=0,$B$66,),)+IF($B$68="éves",IF(MOD($K651-1,12)=0,$B$66,),),"")</f>
        <v/>
      </c>
      <c r="BA651" s="971"/>
      <c r="BB651" s="699" t="str">
        <f t="shared" ref="BB651:BB673" si="372">IFERROR(IF($AB651&lt;=24,,IF(BE650&gt;1,PPMT($BB$71*365/360/12,$K651-$C$79-24,$B$13-24,-$BE$73),"")),"")</f>
        <v/>
      </c>
      <c r="BC651" s="699" t="str">
        <f t="shared" ref="BC651:BC673" si="373">IFERROR(BE650*$BB$71/12*365/360,"")</f>
        <v/>
      </c>
      <c r="BD651" s="699" t="str">
        <f t="shared" ref="BD651:BD673" si="374">IF(ISNUMBER($AB651),IF($AB651&lt;=$C$78,$B$9*$F$13,IF($AB651&lt;=$C$79,$B$9*(1-$C$81)*$F$13,))*365/360/12,"")</f>
        <v/>
      </c>
      <c r="BE651" s="698" t="str">
        <f t="shared" ref="BE651:BE673" si="375">IFERROR(IF(ISNUMBER(BE650),BE650,)+IF($K651=$C$78,$G$62*$C$81,)+IF($K651=$C$79,$G$62*(1-$C$81),)-BB651,"")</f>
        <v/>
      </c>
      <c r="BF651" s="698" t="str">
        <f t="shared" ref="BF651:BF673" si="376">IFERROR((BB651+BC651+BD651)*(1+$B$60)+$G$40+IF(MOD($K651-1,3)=0,$G$42,)+IF($B$36="havi",$B$34,)+IF($B$36="negyedéves",IF(MOD($K651-1,3)=0,$B$34,),)+IF($B$36="féléves",IF(MOD($K651-1,6)=0,$B$34,),)+IF($B$36="éves",IF(MOD($K651-1,12)=0,$B$34,),)+IF($B$68="havi",$B$66,)+IF($B$68="negyedéves",IF(MOD($K651-1,3)=0,$B$66,),)+IF($B$68="féléves",IF(MOD($K651-1,6)=0,$B$66,),)+IF($B$68="éves",IF(MOD($K651-1,12)=0,$B$66,),)+IF($K651=$C$78,$G$62*$C$81+$G$46/2,)+IF($K651=$C$79,$G$62*(1-$C$81)+$G$46/2,),"")</f>
        <v/>
      </c>
      <c r="BG651" s="971"/>
      <c r="BH651" s="971"/>
      <c r="BI651" s="971"/>
      <c r="BJ651" s="971"/>
      <c r="BK651" s="971"/>
      <c r="BL651" s="971"/>
      <c r="BM651" s="971"/>
      <c r="BN651" s="698"/>
      <c r="BO651" s="971"/>
      <c r="BP651" s="971"/>
      <c r="BQ651" s="971"/>
      <c r="BR651" s="971"/>
      <c r="BS651" s="971"/>
      <c r="BT651" s="971"/>
      <c r="BU651" s="971"/>
      <c r="BV651" s="971"/>
      <c r="BW651" s="971"/>
      <c r="BX651" s="971"/>
      <c r="BY651" s="971"/>
      <c r="BZ651" s="971"/>
    </row>
    <row r="652" spans="6:78" s="68" customFormat="1" x14ac:dyDescent="0.2">
      <c r="F652" s="340"/>
      <c r="G652" s="260"/>
      <c r="H652" s="261"/>
      <c r="I652" s="261"/>
      <c r="J652" s="260"/>
      <c r="K652" s="696">
        <f t="shared" si="370"/>
        <v>579</v>
      </c>
      <c r="L652" s="340"/>
      <c r="M652" s="340"/>
      <c r="N652" s="340"/>
      <c r="O652" s="699" t="str">
        <f t="shared" si="354"/>
        <v/>
      </c>
      <c r="P652" s="699" t="str">
        <f t="shared" si="355"/>
        <v/>
      </c>
      <c r="Q652" s="698" t="str">
        <f t="shared" si="342"/>
        <v/>
      </c>
      <c r="R652" s="698" t="str">
        <f t="shared" ref="R652:R673" si="377">IFERROR((O652+P652)*(1+$B$60)+$G$40+IF(MOD($K652-1,3)=0,$G$42,)+IF($B$36="havi",$B$34,)+IF($B$36="negyedéves",IF(MOD($K652-1,3)=0,$B$34,),)+IF($B$36="féléves",IF(MOD($K652-1,6)=0,$B$34,),)+IF($B$36="éves",IF(MOD($K652-1,12)=0,$B$34,),)+IF($B$68="havi",$B$66,)+IF($B$68="negyedéves",IF(MOD($K652-1,3)=0,$B$66,),)+IF($B$68="féléves",IF(MOD($K652-1,6)=0,$B$66,),)+IF($B$68="éves",IF(MOD($K652-1,12)=0,$B$66,),),"")</f>
        <v/>
      </c>
      <c r="S652" s="699" t="str">
        <f t="shared" si="356"/>
        <v/>
      </c>
      <c r="T652" s="699" t="str">
        <f t="shared" si="357"/>
        <v/>
      </c>
      <c r="U652" s="698" t="str">
        <f t="shared" si="347"/>
        <v/>
      </c>
      <c r="V652" s="698" t="str">
        <f t="shared" ref="V652:V673" si="378">IFERROR((S652+T652)*(1+$B$60)+$G$40+IF(MOD($K652-1,60)=0,$G$42,)+IF($B$36="havi",$B$34,)+IF($B$36="negyedéves",IF(MOD($K652-1,3)=0,$B$34,),)+IF($B$36="féléves",IF(MOD($K652-1,6)=0,$B$34,),)+IF($B$36="éves",IF(MOD($K652-1,12)=0,$B$34,),)+IF($B$68="havi",$B$66,)+IF($B$68="negyedéves",IF(MOD($K652-1,3)=0,$B$66,),)+IF($B$68="féléves",IF(MOD($K652-1,6)=0,$B$66,),)+IF($B$68="éves",IF(MOD($K652-1,12)=0,$B$66,),),"")</f>
        <v/>
      </c>
      <c r="W652" s="699" t="str">
        <f t="shared" si="358"/>
        <v/>
      </c>
      <c r="X652" s="699" t="str">
        <f t="shared" si="359"/>
        <v/>
      </c>
      <c r="Y652" s="698" t="str">
        <f t="shared" si="348"/>
        <v/>
      </c>
      <c r="Z652" s="698" t="str">
        <f t="shared" ref="Z652:Z673" si="379">IFERROR((W652+X652)*(1+$B$60)+$G$40+IF(MOD($K652-1,120)=0,$G$42,)+IF($B$36="havi",$B$34,)+IF($B$36="negyedéves",IF(MOD($K652-1,3)=0,$B$34,),)+IF($B$36="féléves",IF(MOD($K652-1,6)=0,$B$34,),)+IF($B$36="éves",IF(MOD($K652-1,12)=0,$B$34,),)+IF($B$68="havi",$B$66,)+IF($B$68="negyedéves",IF(MOD($K652-1,3)=0,$B$66,),)+IF($B$68="féléves",IF(MOD($K652-1,6)=0,$B$66,),)+IF($B$68="éves",IF(MOD($K652-1,12)=0,$B$66,),),"")</f>
        <v/>
      </c>
      <c r="AB652" s="696" t="str">
        <f t="shared" si="350"/>
        <v/>
      </c>
      <c r="AC652" s="340"/>
      <c r="AD652" s="340"/>
      <c r="AE652" s="340"/>
      <c r="AF652" s="699" t="str">
        <f t="shared" si="360"/>
        <v/>
      </c>
      <c r="AG652" s="699" t="str">
        <f t="shared" si="349"/>
        <v/>
      </c>
      <c r="AH652" s="699" t="str">
        <f t="shared" si="361"/>
        <v/>
      </c>
      <c r="AI652" s="698" t="str">
        <f t="shared" si="351"/>
        <v/>
      </c>
      <c r="AJ652" s="698" t="str">
        <f t="shared" si="362"/>
        <v/>
      </c>
      <c r="AK652" s="699" t="str">
        <f t="shared" si="363"/>
        <v/>
      </c>
      <c r="AL652" s="699" t="str">
        <f t="shared" si="364"/>
        <v/>
      </c>
      <c r="AM652" s="699" t="str">
        <f t="shared" si="365"/>
        <v/>
      </c>
      <c r="AN652" s="698" t="str">
        <f t="shared" si="352"/>
        <v/>
      </c>
      <c r="AO652" s="698" t="str">
        <f t="shared" si="366"/>
        <v/>
      </c>
      <c r="AP652" s="699" t="str">
        <f t="shared" si="367"/>
        <v/>
      </c>
      <c r="AQ652" s="699" t="str">
        <f t="shared" si="368"/>
        <v/>
      </c>
      <c r="AR652" s="699" t="str">
        <f t="shared" si="369"/>
        <v/>
      </c>
      <c r="AS652" s="698" t="str">
        <f t="shared" si="353"/>
        <v/>
      </c>
      <c r="AT652" s="698" t="str">
        <f t="shared" si="343"/>
        <v/>
      </c>
      <c r="AU652" s="971"/>
      <c r="AV652" s="696"/>
      <c r="AW652" s="699" t="str">
        <f t="shared" si="344"/>
        <v/>
      </c>
      <c r="AX652" s="699" t="str">
        <f t="shared" si="345"/>
        <v/>
      </c>
      <c r="AY652" s="698" t="str">
        <f t="shared" si="346"/>
        <v/>
      </c>
      <c r="AZ652" s="698" t="str">
        <f t="shared" si="371"/>
        <v/>
      </c>
      <c r="BA652" s="971"/>
      <c r="BB652" s="699" t="str">
        <f t="shared" si="372"/>
        <v/>
      </c>
      <c r="BC652" s="699" t="str">
        <f t="shared" si="373"/>
        <v/>
      </c>
      <c r="BD652" s="699" t="str">
        <f t="shared" si="374"/>
        <v/>
      </c>
      <c r="BE652" s="698" t="str">
        <f t="shared" si="375"/>
        <v/>
      </c>
      <c r="BF652" s="698" t="str">
        <f t="shared" si="376"/>
        <v/>
      </c>
      <c r="BG652" s="971"/>
      <c r="BH652" s="971"/>
      <c r="BI652" s="971"/>
      <c r="BJ652" s="971"/>
      <c r="BK652" s="971"/>
      <c r="BL652" s="971"/>
      <c r="BM652" s="971"/>
      <c r="BN652" s="698"/>
      <c r="BO652" s="971"/>
      <c r="BP652" s="971"/>
      <c r="BQ652" s="971"/>
      <c r="BR652" s="971"/>
      <c r="BS652" s="971"/>
      <c r="BT652" s="971"/>
      <c r="BU652" s="971"/>
      <c r="BV652" s="971"/>
      <c r="BW652" s="971"/>
      <c r="BX652" s="971"/>
      <c r="BY652" s="971"/>
      <c r="BZ652" s="971"/>
    </row>
    <row r="653" spans="6:78" s="68" customFormat="1" x14ac:dyDescent="0.2">
      <c r="F653" s="340"/>
      <c r="G653" s="260"/>
      <c r="H653" s="261"/>
      <c r="I653" s="261"/>
      <c r="J653" s="260"/>
      <c r="K653" s="696">
        <f t="shared" si="370"/>
        <v>580</v>
      </c>
      <c r="L653" s="340"/>
      <c r="M653" s="340"/>
      <c r="N653" s="340"/>
      <c r="O653" s="699" t="str">
        <f t="shared" si="354"/>
        <v/>
      </c>
      <c r="P653" s="699" t="str">
        <f t="shared" si="355"/>
        <v/>
      </c>
      <c r="Q653" s="698" t="str">
        <f t="shared" si="342"/>
        <v/>
      </c>
      <c r="R653" s="698" t="str">
        <f t="shared" si="377"/>
        <v/>
      </c>
      <c r="S653" s="699" t="str">
        <f t="shared" si="356"/>
        <v/>
      </c>
      <c r="T653" s="699" t="str">
        <f t="shared" si="357"/>
        <v/>
      </c>
      <c r="U653" s="698" t="str">
        <f t="shared" si="347"/>
        <v/>
      </c>
      <c r="V653" s="698" t="str">
        <f t="shared" si="378"/>
        <v/>
      </c>
      <c r="W653" s="699" t="str">
        <f t="shared" si="358"/>
        <v/>
      </c>
      <c r="X653" s="699" t="str">
        <f t="shared" si="359"/>
        <v/>
      </c>
      <c r="Y653" s="698" t="str">
        <f t="shared" si="348"/>
        <v/>
      </c>
      <c r="Z653" s="698" t="str">
        <f t="shared" si="379"/>
        <v/>
      </c>
      <c r="AB653" s="696" t="str">
        <f t="shared" si="350"/>
        <v/>
      </c>
      <c r="AC653" s="340"/>
      <c r="AD653" s="340"/>
      <c r="AE653" s="340"/>
      <c r="AF653" s="699" t="str">
        <f t="shared" si="360"/>
        <v/>
      </c>
      <c r="AG653" s="699" t="str">
        <f t="shared" si="349"/>
        <v/>
      </c>
      <c r="AH653" s="699" t="str">
        <f t="shared" si="361"/>
        <v/>
      </c>
      <c r="AI653" s="698" t="str">
        <f t="shared" si="351"/>
        <v/>
      </c>
      <c r="AJ653" s="698" t="str">
        <f t="shared" si="362"/>
        <v/>
      </c>
      <c r="AK653" s="699" t="str">
        <f t="shared" si="363"/>
        <v/>
      </c>
      <c r="AL653" s="699" t="str">
        <f t="shared" si="364"/>
        <v/>
      </c>
      <c r="AM653" s="699" t="str">
        <f t="shared" si="365"/>
        <v/>
      </c>
      <c r="AN653" s="698" t="str">
        <f t="shared" si="352"/>
        <v/>
      </c>
      <c r="AO653" s="698" t="str">
        <f t="shared" si="366"/>
        <v/>
      </c>
      <c r="AP653" s="699" t="str">
        <f t="shared" si="367"/>
        <v/>
      </c>
      <c r="AQ653" s="699" t="str">
        <f t="shared" si="368"/>
        <v/>
      </c>
      <c r="AR653" s="699" t="str">
        <f t="shared" si="369"/>
        <v/>
      </c>
      <c r="AS653" s="698" t="str">
        <f t="shared" si="353"/>
        <v/>
      </c>
      <c r="AT653" s="698" t="str">
        <f t="shared" si="343"/>
        <v/>
      </c>
      <c r="AU653" s="971"/>
      <c r="AV653" s="696"/>
      <c r="AW653" s="699" t="str">
        <f t="shared" si="344"/>
        <v/>
      </c>
      <c r="AX653" s="699" t="str">
        <f t="shared" si="345"/>
        <v/>
      </c>
      <c r="AY653" s="698" t="str">
        <f t="shared" si="346"/>
        <v/>
      </c>
      <c r="AZ653" s="698" t="str">
        <f t="shared" si="371"/>
        <v/>
      </c>
      <c r="BA653" s="971"/>
      <c r="BB653" s="699" t="str">
        <f t="shared" si="372"/>
        <v/>
      </c>
      <c r="BC653" s="699" t="str">
        <f t="shared" si="373"/>
        <v/>
      </c>
      <c r="BD653" s="699" t="str">
        <f t="shared" si="374"/>
        <v/>
      </c>
      <c r="BE653" s="698" t="str">
        <f t="shared" si="375"/>
        <v/>
      </c>
      <c r="BF653" s="698" t="str">
        <f t="shared" si="376"/>
        <v/>
      </c>
      <c r="BG653" s="971"/>
      <c r="BH653" s="971"/>
      <c r="BI653" s="971"/>
      <c r="BJ653" s="971"/>
      <c r="BK653" s="971"/>
      <c r="BL653" s="971"/>
      <c r="BM653" s="971"/>
      <c r="BN653" s="698"/>
      <c r="BO653" s="971"/>
      <c r="BP653" s="971"/>
      <c r="BQ653" s="971"/>
      <c r="BR653" s="971"/>
      <c r="BS653" s="971"/>
      <c r="BT653" s="971"/>
      <c r="BU653" s="971"/>
      <c r="BV653" s="971"/>
      <c r="BW653" s="971"/>
      <c r="BX653" s="971"/>
      <c r="BY653" s="971"/>
      <c r="BZ653" s="971"/>
    </row>
    <row r="654" spans="6:78" s="68" customFormat="1" x14ac:dyDescent="0.2">
      <c r="F654" s="340"/>
      <c r="G654" s="260"/>
      <c r="H654" s="261"/>
      <c r="I654" s="261"/>
      <c r="J654" s="260"/>
      <c r="K654" s="696">
        <f t="shared" si="370"/>
        <v>581</v>
      </c>
      <c r="L654" s="340"/>
      <c r="M654" s="340"/>
      <c r="N654" s="340"/>
      <c r="O654" s="699" t="str">
        <f t="shared" si="354"/>
        <v/>
      </c>
      <c r="P654" s="699" t="str">
        <f t="shared" si="355"/>
        <v/>
      </c>
      <c r="Q654" s="698" t="str">
        <f t="shared" si="342"/>
        <v/>
      </c>
      <c r="R654" s="698" t="str">
        <f t="shared" si="377"/>
        <v/>
      </c>
      <c r="S654" s="699" t="str">
        <f t="shared" si="356"/>
        <v/>
      </c>
      <c r="T654" s="699" t="str">
        <f t="shared" si="357"/>
        <v/>
      </c>
      <c r="U654" s="698" t="str">
        <f t="shared" si="347"/>
        <v/>
      </c>
      <c r="V654" s="698" t="str">
        <f t="shared" si="378"/>
        <v/>
      </c>
      <c r="W654" s="699" t="str">
        <f t="shared" si="358"/>
        <v/>
      </c>
      <c r="X654" s="699" t="str">
        <f t="shared" si="359"/>
        <v/>
      </c>
      <c r="Y654" s="698" t="str">
        <f t="shared" si="348"/>
        <v/>
      </c>
      <c r="Z654" s="698" t="str">
        <f t="shared" si="379"/>
        <v/>
      </c>
      <c r="AB654" s="696" t="str">
        <f t="shared" si="350"/>
        <v/>
      </c>
      <c r="AC654" s="340"/>
      <c r="AD654" s="340"/>
      <c r="AE654" s="340"/>
      <c r="AF654" s="699" t="str">
        <f t="shared" si="360"/>
        <v/>
      </c>
      <c r="AG654" s="699" t="str">
        <f t="shared" si="349"/>
        <v/>
      </c>
      <c r="AH654" s="699" t="str">
        <f t="shared" si="361"/>
        <v/>
      </c>
      <c r="AI654" s="698" t="str">
        <f t="shared" si="351"/>
        <v/>
      </c>
      <c r="AJ654" s="698" t="str">
        <f t="shared" si="362"/>
        <v/>
      </c>
      <c r="AK654" s="699" t="str">
        <f t="shared" si="363"/>
        <v/>
      </c>
      <c r="AL654" s="699" t="str">
        <f t="shared" si="364"/>
        <v/>
      </c>
      <c r="AM654" s="699" t="str">
        <f t="shared" si="365"/>
        <v/>
      </c>
      <c r="AN654" s="698" t="str">
        <f t="shared" si="352"/>
        <v/>
      </c>
      <c r="AO654" s="698" t="str">
        <f t="shared" si="366"/>
        <v/>
      </c>
      <c r="AP654" s="699" t="str">
        <f t="shared" si="367"/>
        <v/>
      </c>
      <c r="AQ654" s="699" t="str">
        <f t="shared" si="368"/>
        <v/>
      </c>
      <c r="AR654" s="699" t="str">
        <f t="shared" si="369"/>
        <v/>
      </c>
      <c r="AS654" s="698" t="str">
        <f t="shared" si="353"/>
        <v/>
      </c>
      <c r="AT654" s="698" t="str">
        <f t="shared" si="343"/>
        <v/>
      </c>
      <c r="AU654" s="971"/>
      <c r="AV654" s="696"/>
      <c r="AW654" s="699" t="str">
        <f t="shared" si="344"/>
        <v/>
      </c>
      <c r="AX654" s="699" t="str">
        <f t="shared" si="345"/>
        <v/>
      </c>
      <c r="AY654" s="698" t="str">
        <f t="shared" si="346"/>
        <v/>
      </c>
      <c r="AZ654" s="698" t="str">
        <f t="shared" si="371"/>
        <v/>
      </c>
      <c r="BA654" s="971"/>
      <c r="BB654" s="699" t="str">
        <f t="shared" si="372"/>
        <v/>
      </c>
      <c r="BC654" s="699" t="str">
        <f t="shared" si="373"/>
        <v/>
      </c>
      <c r="BD654" s="699" t="str">
        <f t="shared" si="374"/>
        <v/>
      </c>
      <c r="BE654" s="698" t="str">
        <f t="shared" si="375"/>
        <v/>
      </c>
      <c r="BF654" s="698" t="str">
        <f t="shared" si="376"/>
        <v/>
      </c>
      <c r="BG654" s="971"/>
      <c r="BH654" s="971"/>
      <c r="BI654" s="971"/>
      <c r="BJ654" s="971"/>
      <c r="BK654" s="971"/>
      <c r="BL654" s="971"/>
      <c r="BM654" s="971"/>
      <c r="BN654" s="698"/>
      <c r="BO654" s="971"/>
      <c r="BP654" s="971"/>
      <c r="BQ654" s="971"/>
      <c r="BR654" s="971"/>
      <c r="BS654" s="971"/>
      <c r="BT654" s="971"/>
      <c r="BU654" s="971"/>
      <c r="BV654" s="971"/>
      <c r="BW654" s="971"/>
      <c r="BX654" s="971"/>
      <c r="BY654" s="971"/>
      <c r="BZ654" s="971"/>
    </row>
    <row r="655" spans="6:78" s="68" customFormat="1" x14ac:dyDescent="0.2">
      <c r="F655" s="340"/>
      <c r="G655" s="260"/>
      <c r="H655" s="261"/>
      <c r="I655" s="261"/>
      <c r="J655" s="260"/>
      <c r="K655" s="696">
        <f t="shared" si="370"/>
        <v>582</v>
      </c>
      <c r="L655" s="340"/>
      <c r="M655" s="340"/>
      <c r="N655" s="340"/>
      <c r="O655" s="699" t="str">
        <f t="shared" si="354"/>
        <v/>
      </c>
      <c r="P655" s="699" t="str">
        <f t="shared" si="355"/>
        <v/>
      </c>
      <c r="Q655" s="698" t="str">
        <f t="shared" si="342"/>
        <v/>
      </c>
      <c r="R655" s="698" t="str">
        <f t="shared" si="377"/>
        <v/>
      </c>
      <c r="S655" s="699" t="str">
        <f t="shared" si="356"/>
        <v/>
      </c>
      <c r="T655" s="699" t="str">
        <f t="shared" si="357"/>
        <v/>
      </c>
      <c r="U655" s="698" t="str">
        <f t="shared" si="347"/>
        <v/>
      </c>
      <c r="V655" s="698" t="str">
        <f t="shared" si="378"/>
        <v/>
      </c>
      <c r="W655" s="699" t="str">
        <f t="shared" si="358"/>
        <v/>
      </c>
      <c r="X655" s="699" t="str">
        <f t="shared" si="359"/>
        <v/>
      </c>
      <c r="Y655" s="698" t="str">
        <f t="shared" si="348"/>
        <v/>
      </c>
      <c r="Z655" s="698" t="str">
        <f t="shared" si="379"/>
        <v/>
      </c>
      <c r="AB655" s="696" t="str">
        <f t="shared" si="350"/>
        <v/>
      </c>
      <c r="AC655" s="340"/>
      <c r="AD655" s="340"/>
      <c r="AE655" s="340"/>
      <c r="AF655" s="699" t="str">
        <f t="shared" si="360"/>
        <v/>
      </c>
      <c r="AG655" s="699" t="str">
        <f t="shared" si="349"/>
        <v/>
      </c>
      <c r="AH655" s="699" t="str">
        <f t="shared" si="361"/>
        <v/>
      </c>
      <c r="AI655" s="698" t="str">
        <f t="shared" si="351"/>
        <v/>
      </c>
      <c r="AJ655" s="698" t="str">
        <f t="shared" si="362"/>
        <v/>
      </c>
      <c r="AK655" s="699" t="str">
        <f t="shared" si="363"/>
        <v/>
      </c>
      <c r="AL655" s="699" t="str">
        <f t="shared" si="364"/>
        <v/>
      </c>
      <c r="AM655" s="699" t="str">
        <f t="shared" si="365"/>
        <v/>
      </c>
      <c r="AN655" s="698" t="str">
        <f t="shared" si="352"/>
        <v/>
      </c>
      <c r="AO655" s="698" t="str">
        <f t="shared" si="366"/>
        <v/>
      </c>
      <c r="AP655" s="699" t="str">
        <f t="shared" si="367"/>
        <v/>
      </c>
      <c r="AQ655" s="699" t="str">
        <f t="shared" si="368"/>
        <v/>
      </c>
      <c r="AR655" s="699" t="str">
        <f t="shared" si="369"/>
        <v/>
      </c>
      <c r="AS655" s="698" t="str">
        <f t="shared" si="353"/>
        <v/>
      </c>
      <c r="AT655" s="698" t="str">
        <f t="shared" si="343"/>
        <v/>
      </c>
      <c r="AU655" s="971"/>
      <c r="AV655" s="696"/>
      <c r="AW655" s="699" t="str">
        <f t="shared" si="344"/>
        <v/>
      </c>
      <c r="AX655" s="699" t="str">
        <f t="shared" si="345"/>
        <v/>
      </c>
      <c r="AY655" s="698" t="str">
        <f t="shared" si="346"/>
        <v/>
      </c>
      <c r="AZ655" s="698" t="str">
        <f t="shared" si="371"/>
        <v/>
      </c>
      <c r="BA655" s="971"/>
      <c r="BB655" s="699" t="str">
        <f t="shared" si="372"/>
        <v/>
      </c>
      <c r="BC655" s="699" t="str">
        <f t="shared" si="373"/>
        <v/>
      </c>
      <c r="BD655" s="699" t="str">
        <f t="shared" si="374"/>
        <v/>
      </c>
      <c r="BE655" s="698" t="str">
        <f t="shared" si="375"/>
        <v/>
      </c>
      <c r="BF655" s="698" t="str">
        <f t="shared" si="376"/>
        <v/>
      </c>
      <c r="BG655" s="971"/>
      <c r="BH655" s="971"/>
      <c r="BI655" s="971"/>
      <c r="BJ655" s="971"/>
      <c r="BK655" s="971"/>
      <c r="BL655" s="971"/>
      <c r="BM655" s="971"/>
      <c r="BN655" s="698"/>
      <c r="BO655" s="971"/>
      <c r="BP655" s="971"/>
      <c r="BQ655" s="971"/>
      <c r="BR655" s="971"/>
      <c r="BS655" s="971"/>
      <c r="BT655" s="971"/>
      <c r="BU655" s="971"/>
      <c r="BV655" s="971"/>
      <c r="BW655" s="971"/>
      <c r="BX655" s="971"/>
      <c r="BY655" s="971"/>
      <c r="BZ655" s="971"/>
    </row>
    <row r="656" spans="6:78" s="68" customFormat="1" x14ac:dyDescent="0.2">
      <c r="F656" s="340"/>
      <c r="G656" s="260"/>
      <c r="H656" s="261"/>
      <c r="I656" s="261"/>
      <c r="J656" s="260"/>
      <c r="K656" s="696">
        <f t="shared" si="370"/>
        <v>583</v>
      </c>
      <c r="L656" s="340"/>
      <c r="M656" s="340"/>
      <c r="N656" s="340"/>
      <c r="O656" s="699" t="str">
        <f t="shared" si="354"/>
        <v/>
      </c>
      <c r="P656" s="699" t="str">
        <f t="shared" si="355"/>
        <v/>
      </c>
      <c r="Q656" s="698" t="str">
        <f t="shared" si="342"/>
        <v/>
      </c>
      <c r="R656" s="698" t="str">
        <f t="shared" si="377"/>
        <v/>
      </c>
      <c r="S656" s="699" t="str">
        <f t="shared" si="356"/>
        <v/>
      </c>
      <c r="T656" s="699" t="str">
        <f t="shared" si="357"/>
        <v/>
      </c>
      <c r="U656" s="698" t="str">
        <f t="shared" si="347"/>
        <v/>
      </c>
      <c r="V656" s="698" t="str">
        <f t="shared" si="378"/>
        <v/>
      </c>
      <c r="W656" s="699" t="str">
        <f t="shared" si="358"/>
        <v/>
      </c>
      <c r="X656" s="699" t="str">
        <f t="shared" si="359"/>
        <v/>
      </c>
      <c r="Y656" s="698" t="str">
        <f t="shared" si="348"/>
        <v/>
      </c>
      <c r="Z656" s="698" t="str">
        <f t="shared" si="379"/>
        <v/>
      </c>
      <c r="AB656" s="696" t="str">
        <f t="shared" si="350"/>
        <v/>
      </c>
      <c r="AC656" s="340"/>
      <c r="AD656" s="340"/>
      <c r="AE656" s="340"/>
      <c r="AF656" s="699" t="str">
        <f t="shared" si="360"/>
        <v/>
      </c>
      <c r="AG656" s="699" t="str">
        <f t="shared" si="349"/>
        <v/>
      </c>
      <c r="AH656" s="699" t="str">
        <f t="shared" si="361"/>
        <v/>
      </c>
      <c r="AI656" s="698" t="str">
        <f t="shared" si="351"/>
        <v/>
      </c>
      <c r="AJ656" s="698" t="str">
        <f t="shared" si="362"/>
        <v/>
      </c>
      <c r="AK656" s="699" t="str">
        <f t="shared" si="363"/>
        <v/>
      </c>
      <c r="AL656" s="699" t="str">
        <f t="shared" si="364"/>
        <v/>
      </c>
      <c r="AM656" s="699" t="str">
        <f t="shared" si="365"/>
        <v/>
      </c>
      <c r="AN656" s="698" t="str">
        <f t="shared" si="352"/>
        <v/>
      </c>
      <c r="AO656" s="698" t="str">
        <f t="shared" si="366"/>
        <v/>
      </c>
      <c r="AP656" s="699" t="str">
        <f t="shared" si="367"/>
        <v/>
      </c>
      <c r="AQ656" s="699" t="str">
        <f t="shared" si="368"/>
        <v/>
      </c>
      <c r="AR656" s="699" t="str">
        <f t="shared" si="369"/>
        <v/>
      </c>
      <c r="AS656" s="698" t="str">
        <f t="shared" si="353"/>
        <v/>
      </c>
      <c r="AT656" s="698" t="str">
        <f t="shared" si="343"/>
        <v/>
      </c>
      <c r="AU656" s="971"/>
      <c r="AV656" s="696"/>
      <c r="AW656" s="699" t="str">
        <f t="shared" si="344"/>
        <v/>
      </c>
      <c r="AX656" s="699" t="str">
        <f t="shared" si="345"/>
        <v/>
      </c>
      <c r="AY656" s="698" t="str">
        <f t="shared" si="346"/>
        <v/>
      </c>
      <c r="AZ656" s="698" t="str">
        <f t="shared" si="371"/>
        <v/>
      </c>
      <c r="BA656" s="971"/>
      <c r="BB656" s="699" t="str">
        <f t="shared" si="372"/>
        <v/>
      </c>
      <c r="BC656" s="699" t="str">
        <f t="shared" si="373"/>
        <v/>
      </c>
      <c r="BD656" s="699" t="str">
        <f t="shared" si="374"/>
        <v/>
      </c>
      <c r="BE656" s="698" t="str">
        <f t="shared" si="375"/>
        <v/>
      </c>
      <c r="BF656" s="698" t="str">
        <f t="shared" si="376"/>
        <v/>
      </c>
      <c r="BG656" s="971"/>
      <c r="BH656" s="971"/>
      <c r="BI656" s="971"/>
      <c r="BJ656" s="971"/>
      <c r="BK656" s="971"/>
      <c r="BL656" s="971"/>
      <c r="BM656" s="971"/>
      <c r="BN656" s="698"/>
      <c r="BO656" s="971"/>
      <c r="BP656" s="971"/>
      <c r="BQ656" s="971"/>
      <c r="BR656" s="971"/>
      <c r="BS656" s="971"/>
      <c r="BT656" s="971"/>
      <c r="BU656" s="971"/>
      <c r="BV656" s="971"/>
      <c r="BW656" s="971"/>
      <c r="BX656" s="971"/>
      <c r="BY656" s="971"/>
      <c r="BZ656" s="971"/>
    </row>
    <row r="657" spans="6:78" s="68" customFormat="1" x14ac:dyDescent="0.2">
      <c r="F657" s="340"/>
      <c r="G657" s="260"/>
      <c r="H657" s="261"/>
      <c r="I657" s="261"/>
      <c r="J657" s="260"/>
      <c r="K657" s="696">
        <f t="shared" si="370"/>
        <v>584</v>
      </c>
      <c r="L657" s="340"/>
      <c r="M657" s="340"/>
      <c r="N657" s="340"/>
      <c r="O657" s="699" t="str">
        <f t="shared" si="354"/>
        <v/>
      </c>
      <c r="P657" s="699" t="str">
        <f t="shared" si="355"/>
        <v/>
      </c>
      <c r="Q657" s="698" t="str">
        <f t="shared" si="342"/>
        <v/>
      </c>
      <c r="R657" s="698" t="str">
        <f t="shared" si="377"/>
        <v/>
      </c>
      <c r="S657" s="699" t="str">
        <f t="shared" si="356"/>
        <v/>
      </c>
      <c r="T657" s="699" t="str">
        <f t="shared" si="357"/>
        <v/>
      </c>
      <c r="U657" s="698" t="str">
        <f t="shared" si="347"/>
        <v/>
      </c>
      <c r="V657" s="698" t="str">
        <f t="shared" si="378"/>
        <v/>
      </c>
      <c r="W657" s="699" t="str">
        <f t="shared" si="358"/>
        <v/>
      </c>
      <c r="X657" s="699" t="str">
        <f t="shared" si="359"/>
        <v/>
      </c>
      <c r="Y657" s="698" t="str">
        <f t="shared" si="348"/>
        <v/>
      </c>
      <c r="Z657" s="698" t="str">
        <f t="shared" si="379"/>
        <v/>
      </c>
      <c r="AB657" s="696" t="str">
        <f t="shared" si="350"/>
        <v/>
      </c>
      <c r="AC657" s="340"/>
      <c r="AD657" s="340"/>
      <c r="AE657" s="340"/>
      <c r="AF657" s="699" t="str">
        <f t="shared" si="360"/>
        <v/>
      </c>
      <c r="AG657" s="699" t="str">
        <f t="shared" si="349"/>
        <v/>
      </c>
      <c r="AH657" s="699" t="str">
        <f t="shared" si="361"/>
        <v/>
      </c>
      <c r="AI657" s="698" t="str">
        <f t="shared" si="351"/>
        <v/>
      </c>
      <c r="AJ657" s="698" t="str">
        <f t="shared" si="362"/>
        <v/>
      </c>
      <c r="AK657" s="699" t="str">
        <f t="shared" si="363"/>
        <v/>
      </c>
      <c r="AL657" s="699" t="str">
        <f t="shared" si="364"/>
        <v/>
      </c>
      <c r="AM657" s="699" t="str">
        <f t="shared" si="365"/>
        <v/>
      </c>
      <c r="AN657" s="698" t="str">
        <f t="shared" si="352"/>
        <v/>
      </c>
      <c r="AO657" s="698" t="str">
        <f t="shared" si="366"/>
        <v/>
      </c>
      <c r="AP657" s="699" t="str">
        <f t="shared" si="367"/>
        <v/>
      </c>
      <c r="AQ657" s="699" t="str">
        <f t="shared" si="368"/>
        <v/>
      </c>
      <c r="AR657" s="699" t="str">
        <f t="shared" si="369"/>
        <v/>
      </c>
      <c r="AS657" s="698" t="str">
        <f t="shared" si="353"/>
        <v/>
      </c>
      <c r="AT657" s="698" t="str">
        <f t="shared" si="343"/>
        <v/>
      </c>
      <c r="AU657" s="971"/>
      <c r="AV657" s="696"/>
      <c r="AW657" s="699" t="str">
        <f t="shared" si="344"/>
        <v/>
      </c>
      <c r="AX657" s="699" t="str">
        <f t="shared" si="345"/>
        <v/>
      </c>
      <c r="AY657" s="698" t="str">
        <f t="shared" si="346"/>
        <v/>
      </c>
      <c r="AZ657" s="698" t="str">
        <f t="shared" si="371"/>
        <v/>
      </c>
      <c r="BA657" s="971"/>
      <c r="BB657" s="699" t="str">
        <f t="shared" si="372"/>
        <v/>
      </c>
      <c r="BC657" s="699" t="str">
        <f t="shared" si="373"/>
        <v/>
      </c>
      <c r="BD657" s="699" t="str">
        <f t="shared" si="374"/>
        <v/>
      </c>
      <c r="BE657" s="698" t="str">
        <f t="shared" si="375"/>
        <v/>
      </c>
      <c r="BF657" s="698" t="str">
        <f t="shared" si="376"/>
        <v/>
      </c>
      <c r="BG657" s="971"/>
      <c r="BH657" s="971"/>
      <c r="BI657" s="971"/>
      <c r="BJ657" s="971"/>
      <c r="BK657" s="971"/>
      <c r="BL657" s="971"/>
      <c r="BM657" s="971"/>
      <c r="BN657" s="698"/>
      <c r="BO657" s="971"/>
      <c r="BP657" s="971"/>
      <c r="BQ657" s="971"/>
      <c r="BR657" s="971"/>
      <c r="BS657" s="971"/>
      <c r="BT657" s="971"/>
      <c r="BU657" s="971"/>
      <c r="BV657" s="971"/>
      <c r="BW657" s="971"/>
      <c r="BX657" s="971"/>
      <c r="BY657" s="971"/>
      <c r="BZ657" s="971"/>
    </row>
    <row r="658" spans="6:78" s="68" customFormat="1" x14ac:dyDescent="0.2">
      <c r="F658" s="340"/>
      <c r="G658" s="260"/>
      <c r="H658" s="261"/>
      <c r="I658" s="261"/>
      <c r="J658" s="260"/>
      <c r="K658" s="696">
        <f t="shared" si="370"/>
        <v>585</v>
      </c>
      <c r="L658" s="340"/>
      <c r="M658" s="340"/>
      <c r="N658" s="340"/>
      <c r="O658" s="699" t="str">
        <f t="shared" si="354"/>
        <v/>
      </c>
      <c r="P658" s="699" t="str">
        <f t="shared" si="355"/>
        <v/>
      </c>
      <c r="Q658" s="698" t="str">
        <f t="shared" si="342"/>
        <v/>
      </c>
      <c r="R658" s="698" t="str">
        <f t="shared" si="377"/>
        <v/>
      </c>
      <c r="S658" s="699" t="str">
        <f t="shared" si="356"/>
        <v/>
      </c>
      <c r="T658" s="699" t="str">
        <f t="shared" si="357"/>
        <v/>
      </c>
      <c r="U658" s="698" t="str">
        <f t="shared" si="347"/>
        <v/>
      </c>
      <c r="V658" s="698" t="str">
        <f t="shared" si="378"/>
        <v/>
      </c>
      <c r="W658" s="699" t="str">
        <f t="shared" si="358"/>
        <v/>
      </c>
      <c r="X658" s="699" t="str">
        <f t="shared" si="359"/>
        <v/>
      </c>
      <c r="Y658" s="698" t="str">
        <f t="shared" si="348"/>
        <v/>
      </c>
      <c r="Z658" s="698" t="str">
        <f t="shared" si="379"/>
        <v/>
      </c>
      <c r="AB658" s="696" t="str">
        <f t="shared" si="350"/>
        <v/>
      </c>
      <c r="AC658" s="340"/>
      <c r="AD658" s="340"/>
      <c r="AE658" s="340"/>
      <c r="AF658" s="699" t="str">
        <f t="shared" si="360"/>
        <v/>
      </c>
      <c r="AG658" s="699" t="str">
        <f t="shared" si="349"/>
        <v/>
      </c>
      <c r="AH658" s="699" t="str">
        <f t="shared" si="361"/>
        <v/>
      </c>
      <c r="AI658" s="698" t="str">
        <f t="shared" si="351"/>
        <v/>
      </c>
      <c r="AJ658" s="698" t="str">
        <f t="shared" si="362"/>
        <v/>
      </c>
      <c r="AK658" s="699" t="str">
        <f t="shared" si="363"/>
        <v/>
      </c>
      <c r="AL658" s="699" t="str">
        <f t="shared" si="364"/>
        <v/>
      </c>
      <c r="AM658" s="699" t="str">
        <f t="shared" si="365"/>
        <v/>
      </c>
      <c r="AN658" s="698" t="str">
        <f t="shared" si="352"/>
        <v/>
      </c>
      <c r="AO658" s="698" t="str">
        <f t="shared" si="366"/>
        <v/>
      </c>
      <c r="AP658" s="699" t="str">
        <f t="shared" si="367"/>
        <v/>
      </c>
      <c r="AQ658" s="699" t="str">
        <f t="shared" si="368"/>
        <v/>
      </c>
      <c r="AR658" s="699" t="str">
        <f t="shared" si="369"/>
        <v/>
      </c>
      <c r="AS658" s="698" t="str">
        <f t="shared" si="353"/>
        <v/>
      </c>
      <c r="AT658" s="698" t="str">
        <f t="shared" si="343"/>
        <v/>
      </c>
      <c r="AU658" s="971"/>
      <c r="AV658" s="696"/>
      <c r="AW658" s="699" t="str">
        <f t="shared" si="344"/>
        <v/>
      </c>
      <c r="AX658" s="699" t="str">
        <f t="shared" si="345"/>
        <v/>
      </c>
      <c r="AY658" s="698" t="str">
        <f t="shared" si="346"/>
        <v/>
      </c>
      <c r="AZ658" s="698" t="str">
        <f t="shared" si="371"/>
        <v/>
      </c>
      <c r="BA658" s="971"/>
      <c r="BB658" s="699" t="str">
        <f t="shared" si="372"/>
        <v/>
      </c>
      <c r="BC658" s="699" t="str">
        <f t="shared" si="373"/>
        <v/>
      </c>
      <c r="BD658" s="699" t="str">
        <f t="shared" si="374"/>
        <v/>
      </c>
      <c r="BE658" s="698" t="str">
        <f t="shared" si="375"/>
        <v/>
      </c>
      <c r="BF658" s="698" t="str">
        <f t="shared" si="376"/>
        <v/>
      </c>
      <c r="BG658" s="971"/>
      <c r="BH658" s="971"/>
      <c r="BI658" s="971"/>
      <c r="BJ658" s="971"/>
      <c r="BK658" s="971"/>
      <c r="BL658" s="971"/>
      <c r="BM658" s="971"/>
      <c r="BN658" s="698"/>
      <c r="BO658" s="971"/>
      <c r="BP658" s="971"/>
      <c r="BQ658" s="971"/>
      <c r="BR658" s="971"/>
      <c r="BS658" s="971"/>
      <c r="BT658" s="971"/>
      <c r="BU658" s="971"/>
      <c r="BV658" s="971"/>
      <c r="BW658" s="971"/>
      <c r="BX658" s="971"/>
      <c r="BY658" s="971"/>
      <c r="BZ658" s="971"/>
    </row>
    <row r="659" spans="6:78" s="68" customFormat="1" x14ac:dyDescent="0.2">
      <c r="F659" s="340"/>
      <c r="G659" s="260"/>
      <c r="H659" s="261"/>
      <c r="I659" s="261"/>
      <c r="J659" s="260"/>
      <c r="K659" s="696">
        <f t="shared" si="370"/>
        <v>586</v>
      </c>
      <c r="L659" s="340"/>
      <c r="M659" s="340"/>
      <c r="N659" s="340"/>
      <c r="O659" s="699" t="str">
        <f t="shared" si="354"/>
        <v/>
      </c>
      <c r="P659" s="699" t="str">
        <f t="shared" si="355"/>
        <v/>
      </c>
      <c r="Q659" s="698" t="str">
        <f t="shared" si="342"/>
        <v/>
      </c>
      <c r="R659" s="698" t="str">
        <f t="shared" si="377"/>
        <v/>
      </c>
      <c r="S659" s="699" t="str">
        <f t="shared" si="356"/>
        <v/>
      </c>
      <c r="T659" s="699" t="str">
        <f t="shared" si="357"/>
        <v/>
      </c>
      <c r="U659" s="698" t="str">
        <f t="shared" si="347"/>
        <v/>
      </c>
      <c r="V659" s="698" t="str">
        <f t="shared" si="378"/>
        <v/>
      </c>
      <c r="W659" s="699" t="str">
        <f t="shared" si="358"/>
        <v/>
      </c>
      <c r="X659" s="699" t="str">
        <f t="shared" si="359"/>
        <v/>
      </c>
      <c r="Y659" s="698" t="str">
        <f t="shared" si="348"/>
        <v/>
      </c>
      <c r="Z659" s="698" t="str">
        <f t="shared" si="379"/>
        <v/>
      </c>
      <c r="AB659" s="696" t="str">
        <f t="shared" si="350"/>
        <v/>
      </c>
      <c r="AC659" s="340"/>
      <c r="AD659" s="340"/>
      <c r="AE659" s="340"/>
      <c r="AF659" s="699" t="str">
        <f t="shared" si="360"/>
        <v/>
      </c>
      <c r="AG659" s="699" t="str">
        <f t="shared" si="349"/>
        <v/>
      </c>
      <c r="AH659" s="699" t="str">
        <f t="shared" si="361"/>
        <v/>
      </c>
      <c r="AI659" s="698" t="str">
        <f t="shared" si="351"/>
        <v/>
      </c>
      <c r="AJ659" s="698" t="str">
        <f t="shared" si="362"/>
        <v/>
      </c>
      <c r="AK659" s="699" t="str">
        <f t="shared" si="363"/>
        <v/>
      </c>
      <c r="AL659" s="699" t="str">
        <f t="shared" si="364"/>
        <v/>
      </c>
      <c r="AM659" s="699" t="str">
        <f t="shared" si="365"/>
        <v/>
      </c>
      <c r="AN659" s="698" t="str">
        <f t="shared" si="352"/>
        <v/>
      </c>
      <c r="AO659" s="698" t="str">
        <f t="shared" si="366"/>
        <v/>
      </c>
      <c r="AP659" s="699" t="str">
        <f t="shared" si="367"/>
        <v/>
      </c>
      <c r="AQ659" s="699" t="str">
        <f t="shared" si="368"/>
        <v/>
      </c>
      <c r="AR659" s="699" t="str">
        <f t="shared" si="369"/>
        <v/>
      </c>
      <c r="AS659" s="698" t="str">
        <f t="shared" si="353"/>
        <v/>
      </c>
      <c r="AT659" s="698" t="str">
        <f t="shared" si="343"/>
        <v/>
      </c>
      <c r="AU659" s="971"/>
      <c r="AV659" s="696"/>
      <c r="AW659" s="699" t="str">
        <f t="shared" si="344"/>
        <v/>
      </c>
      <c r="AX659" s="699" t="str">
        <f t="shared" si="345"/>
        <v/>
      </c>
      <c r="AY659" s="698" t="str">
        <f t="shared" si="346"/>
        <v/>
      </c>
      <c r="AZ659" s="698" t="str">
        <f t="shared" si="371"/>
        <v/>
      </c>
      <c r="BA659" s="971"/>
      <c r="BB659" s="699" t="str">
        <f t="shared" si="372"/>
        <v/>
      </c>
      <c r="BC659" s="699" t="str">
        <f t="shared" si="373"/>
        <v/>
      </c>
      <c r="BD659" s="699" t="str">
        <f t="shared" si="374"/>
        <v/>
      </c>
      <c r="BE659" s="698" t="str">
        <f t="shared" si="375"/>
        <v/>
      </c>
      <c r="BF659" s="698" t="str">
        <f t="shared" si="376"/>
        <v/>
      </c>
      <c r="BG659" s="971"/>
      <c r="BH659" s="971"/>
      <c r="BI659" s="971"/>
      <c r="BJ659" s="971"/>
      <c r="BK659" s="971"/>
      <c r="BL659" s="971"/>
      <c r="BM659" s="971"/>
      <c r="BN659" s="698"/>
      <c r="BO659" s="971"/>
      <c r="BP659" s="971"/>
      <c r="BQ659" s="971"/>
      <c r="BR659" s="971"/>
      <c r="BS659" s="971"/>
      <c r="BT659" s="971"/>
      <c r="BU659" s="971"/>
      <c r="BV659" s="971"/>
      <c r="BW659" s="971"/>
      <c r="BX659" s="971"/>
      <c r="BY659" s="971"/>
      <c r="BZ659" s="971"/>
    </row>
    <row r="660" spans="6:78" s="68" customFormat="1" x14ac:dyDescent="0.2">
      <c r="F660" s="340"/>
      <c r="G660" s="260"/>
      <c r="H660" s="261"/>
      <c r="I660" s="261"/>
      <c r="J660" s="260"/>
      <c r="K660" s="696">
        <f t="shared" si="370"/>
        <v>587</v>
      </c>
      <c r="L660" s="340"/>
      <c r="M660" s="340"/>
      <c r="N660" s="340"/>
      <c r="O660" s="699" t="str">
        <f t="shared" si="354"/>
        <v/>
      </c>
      <c r="P660" s="699" t="str">
        <f t="shared" si="355"/>
        <v/>
      </c>
      <c r="Q660" s="698" t="str">
        <f t="shared" si="342"/>
        <v/>
      </c>
      <c r="R660" s="698" t="str">
        <f t="shared" si="377"/>
        <v/>
      </c>
      <c r="S660" s="699" t="str">
        <f t="shared" si="356"/>
        <v/>
      </c>
      <c r="T660" s="699" t="str">
        <f t="shared" si="357"/>
        <v/>
      </c>
      <c r="U660" s="698" t="str">
        <f t="shared" si="347"/>
        <v/>
      </c>
      <c r="V660" s="698" t="str">
        <f t="shared" si="378"/>
        <v/>
      </c>
      <c r="W660" s="699" t="str">
        <f t="shared" si="358"/>
        <v/>
      </c>
      <c r="X660" s="699" t="str">
        <f t="shared" si="359"/>
        <v/>
      </c>
      <c r="Y660" s="698" t="str">
        <f t="shared" si="348"/>
        <v/>
      </c>
      <c r="Z660" s="698" t="str">
        <f t="shared" si="379"/>
        <v/>
      </c>
      <c r="AB660" s="696" t="str">
        <f t="shared" si="350"/>
        <v/>
      </c>
      <c r="AC660" s="340"/>
      <c r="AD660" s="340"/>
      <c r="AE660" s="340"/>
      <c r="AF660" s="699" t="str">
        <f t="shared" si="360"/>
        <v/>
      </c>
      <c r="AG660" s="699" t="str">
        <f t="shared" si="349"/>
        <v/>
      </c>
      <c r="AH660" s="699" t="str">
        <f t="shared" si="361"/>
        <v/>
      </c>
      <c r="AI660" s="698" t="str">
        <f t="shared" si="351"/>
        <v/>
      </c>
      <c r="AJ660" s="698" t="str">
        <f t="shared" si="362"/>
        <v/>
      </c>
      <c r="AK660" s="699" t="str">
        <f t="shared" si="363"/>
        <v/>
      </c>
      <c r="AL660" s="699" t="str">
        <f t="shared" si="364"/>
        <v/>
      </c>
      <c r="AM660" s="699" t="str">
        <f t="shared" si="365"/>
        <v/>
      </c>
      <c r="AN660" s="698" t="str">
        <f t="shared" si="352"/>
        <v/>
      </c>
      <c r="AO660" s="698" t="str">
        <f t="shared" si="366"/>
        <v/>
      </c>
      <c r="AP660" s="699" t="str">
        <f t="shared" si="367"/>
        <v/>
      </c>
      <c r="AQ660" s="699" t="str">
        <f t="shared" si="368"/>
        <v/>
      </c>
      <c r="AR660" s="699" t="str">
        <f t="shared" si="369"/>
        <v/>
      </c>
      <c r="AS660" s="698" t="str">
        <f t="shared" si="353"/>
        <v/>
      </c>
      <c r="AT660" s="698" t="str">
        <f t="shared" si="343"/>
        <v/>
      </c>
      <c r="AU660" s="971"/>
      <c r="AV660" s="696"/>
      <c r="AW660" s="699" t="str">
        <f t="shared" si="344"/>
        <v/>
      </c>
      <c r="AX660" s="699" t="str">
        <f t="shared" si="345"/>
        <v/>
      </c>
      <c r="AY660" s="698" t="str">
        <f t="shared" si="346"/>
        <v/>
      </c>
      <c r="AZ660" s="698" t="str">
        <f t="shared" si="371"/>
        <v/>
      </c>
      <c r="BA660" s="971"/>
      <c r="BB660" s="699" t="str">
        <f t="shared" si="372"/>
        <v/>
      </c>
      <c r="BC660" s="699" t="str">
        <f t="shared" si="373"/>
        <v/>
      </c>
      <c r="BD660" s="699" t="str">
        <f t="shared" si="374"/>
        <v/>
      </c>
      <c r="BE660" s="698" t="str">
        <f t="shared" si="375"/>
        <v/>
      </c>
      <c r="BF660" s="698" t="str">
        <f t="shared" si="376"/>
        <v/>
      </c>
      <c r="BG660" s="971"/>
      <c r="BH660" s="971"/>
      <c r="BI660" s="971"/>
      <c r="BJ660" s="971"/>
      <c r="BK660" s="971"/>
      <c r="BL660" s="971"/>
      <c r="BM660" s="971"/>
      <c r="BN660" s="698"/>
      <c r="BO660" s="971"/>
      <c r="BP660" s="971"/>
      <c r="BQ660" s="971"/>
      <c r="BR660" s="971"/>
      <c r="BS660" s="971"/>
      <c r="BT660" s="971"/>
      <c r="BU660" s="971"/>
      <c r="BV660" s="971"/>
      <c r="BW660" s="971"/>
      <c r="BX660" s="971"/>
      <c r="BY660" s="971"/>
      <c r="BZ660" s="971"/>
    </row>
    <row r="661" spans="6:78" s="68" customFormat="1" x14ac:dyDescent="0.2">
      <c r="F661" s="340"/>
      <c r="G661" s="260"/>
      <c r="H661" s="261"/>
      <c r="I661" s="261"/>
      <c r="J661" s="260"/>
      <c r="K661" s="696">
        <f t="shared" si="370"/>
        <v>588</v>
      </c>
      <c r="L661" s="340"/>
      <c r="M661" s="340"/>
      <c r="N661" s="340"/>
      <c r="O661" s="699" t="str">
        <f t="shared" si="354"/>
        <v/>
      </c>
      <c r="P661" s="699" t="str">
        <f t="shared" si="355"/>
        <v/>
      </c>
      <c r="Q661" s="698" t="str">
        <f t="shared" si="342"/>
        <v/>
      </c>
      <c r="R661" s="698" t="str">
        <f t="shared" si="377"/>
        <v/>
      </c>
      <c r="S661" s="699" t="str">
        <f t="shared" si="356"/>
        <v/>
      </c>
      <c r="T661" s="699" t="str">
        <f t="shared" si="357"/>
        <v/>
      </c>
      <c r="U661" s="698" t="str">
        <f t="shared" si="347"/>
        <v/>
      </c>
      <c r="V661" s="698" t="str">
        <f t="shared" si="378"/>
        <v/>
      </c>
      <c r="W661" s="699" t="str">
        <f t="shared" si="358"/>
        <v/>
      </c>
      <c r="X661" s="699" t="str">
        <f t="shared" si="359"/>
        <v/>
      </c>
      <c r="Y661" s="698" t="str">
        <f t="shared" si="348"/>
        <v/>
      </c>
      <c r="Z661" s="698" t="str">
        <f t="shared" si="379"/>
        <v/>
      </c>
      <c r="AB661" s="696" t="str">
        <f t="shared" si="350"/>
        <v/>
      </c>
      <c r="AC661" s="340"/>
      <c r="AD661" s="340"/>
      <c r="AE661" s="340"/>
      <c r="AF661" s="699" t="str">
        <f t="shared" si="360"/>
        <v/>
      </c>
      <c r="AG661" s="699" t="str">
        <f t="shared" si="349"/>
        <v/>
      </c>
      <c r="AH661" s="699" t="str">
        <f t="shared" si="361"/>
        <v/>
      </c>
      <c r="AI661" s="698" t="str">
        <f t="shared" si="351"/>
        <v/>
      </c>
      <c r="AJ661" s="698" t="str">
        <f t="shared" si="362"/>
        <v/>
      </c>
      <c r="AK661" s="699" t="str">
        <f t="shared" si="363"/>
        <v/>
      </c>
      <c r="AL661" s="699" t="str">
        <f t="shared" si="364"/>
        <v/>
      </c>
      <c r="AM661" s="699" t="str">
        <f t="shared" si="365"/>
        <v/>
      </c>
      <c r="AN661" s="698" t="str">
        <f t="shared" si="352"/>
        <v/>
      </c>
      <c r="AO661" s="698" t="str">
        <f t="shared" si="366"/>
        <v/>
      </c>
      <c r="AP661" s="699" t="str">
        <f t="shared" si="367"/>
        <v/>
      </c>
      <c r="AQ661" s="699" t="str">
        <f t="shared" si="368"/>
        <v/>
      </c>
      <c r="AR661" s="699" t="str">
        <f t="shared" si="369"/>
        <v/>
      </c>
      <c r="AS661" s="698" t="str">
        <f t="shared" si="353"/>
        <v/>
      </c>
      <c r="AT661" s="698" t="str">
        <f t="shared" si="343"/>
        <v/>
      </c>
      <c r="AU661" s="971"/>
      <c r="AV661" s="696"/>
      <c r="AW661" s="699" t="str">
        <f t="shared" si="344"/>
        <v/>
      </c>
      <c r="AX661" s="699" t="str">
        <f t="shared" si="345"/>
        <v/>
      </c>
      <c r="AY661" s="698" t="str">
        <f t="shared" si="346"/>
        <v/>
      </c>
      <c r="AZ661" s="698" t="str">
        <f t="shared" si="371"/>
        <v/>
      </c>
      <c r="BA661" s="971"/>
      <c r="BB661" s="699" t="str">
        <f t="shared" si="372"/>
        <v/>
      </c>
      <c r="BC661" s="699" t="str">
        <f t="shared" si="373"/>
        <v/>
      </c>
      <c r="BD661" s="699" t="str">
        <f t="shared" si="374"/>
        <v/>
      </c>
      <c r="BE661" s="698" t="str">
        <f t="shared" si="375"/>
        <v/>
      </c>
      <c r="BF661" s="698" t="str">
        <f t="shared" si="376"/>
        <v/>
      </c>
      <c r="BG661" s="971"/>
      <c r="BH661" s="971"/>
      <c r="BI661" s="971"/>
      <c r="BJ661" s="971"/>
      <c r="BK661" s="971"/>
      <c r="BL661" s="971"/>
      <c r="BM661" s="971"/>
      <c r="BN661" s="698"/>
      <c r="BO661" s="971"/>
      <c r="BP661" s="971"/>
      <c r="BQ661" s="971"/>
      <c r="BR661" s="971"/>
      <c r="BS661" s="971"/>
      <c r="BT661" s="971"/>
      <c r="BU661" s="971"/>
      <c r="BV661" s="971"/>
      <c r="BW661" s="971"/>
      <c r="BX661" s="971"/>
      <c r="BY661" s="971"/>
      <c r="BZ661" s="971"/>
    </row>
    <row r="662" spans="6:78" s="68" customFormat="1" x14ac:dyDescent="0.2">
      <c r="F662" s="340"/>
      <c r="G662" s="260"/>
      <c r="H662" s="261"/>
      <c r="I662" s="261"/>
      <c r="J662" s="260"/>
      <c r="K662" s="696">
        <f t="shared" si="370"/>
        <v>589</v>
      </c>
      <c r="L662" s="340"/>
      <c r="M662" s="340"/>
      <c r="N662" s="340"/>
      <c r="O662" s="699" t="str">
        <f t="shared" si="354"/>
        <v/>
      </c>
      <c r="P662" s="699" t="str">
        <f t="shared" si="355"/>
        <v/>
      </c>
      <c r="Q662" s="698" t="str">
        <f t="shared" si="342"/>
        <v/>
      </c>
      <c r="R662" s="698" t="str">
        <f t="shared" si="377"/>
        <v/>
      </c>
      <c r="S662" s="699" t="str">
        <f t="shared" si="356"/>
        <v/>
      </c>
      <c r="T662" s="699" t="str">
        <f t="shared" si="357"/>
        <v/>
      </c>
      <c r="U662" s="698" t="str">
        <f t="shared" si="347"/>
        <v/>
      </c>
      <c r="V662" s="698" t="str">
        <f t="shared" si="378"/>
        <v/>
      </c>
      <c r="W662" s="699" t="str">
        <f t="shared" si="358"/>
        <v/>
      </c>
      <c r="X662" s="699" t="str">
        <f t="shared" si="359"/>
        <v/>
      </c>
      <c r="Y662" s="698" t="str">
        <f t="shared" si="348"/>
        <v/>
      </c>
      <c r="Z662" s="698" t="str">
        <f t="shared" si="379"/>
        <v/>
      </c>
      <c r="AB662" s="696" t="str">
        <f t="shared" si="350"/>
        <v/>
      </c>
      <c r="AC662" s="340"/>
      <c r="AD662" s="340"/>
      <c r="AE662" s="340"/>
      <c r="AF662" s="699" t="str">
        <f t="shared" si="360"/>
        <v/>
      </c>
      <c r="AG662" s="699" t="str">
        <f t="shared" si="349"/>
        <v/>
      </c>
      <c r="AH662" s="699" t="str">
        <f t="shared" si="361"/>
        <v/>
      </c>
      <c r="AI662" s="698" t="str">
        <f t="shared" si="351"/>
        <v/>
      </c>
      <c r="AJ662" s="698" t="str">
        <f t="shared" si="362"/>
        <v/>
      </c>
      <c r="AK662" s="699" t="str">
        <f t="shared" si="363"/>
        <v/>
      </c>
      <c r="AL662" s="699" t="str">
        <f t="shared" si="364"/>
        <v/>
      </c>
      <c r="AM662" s="699" t="str">
        <f t="shared" si="365"/>
        <v/>
      </c>
      <c r="AN662" s="698" t="str">
        <f t="shared" si="352"/>
        <v/>
      </c>
      <c r="AO662" s="698" t="str">
        <f t="shared" si="366"/>
        <v/>
      </c>
      <c r="AP662" s="699" t="str">
        <f t="shared" si="367"/>
        <v/>
      </c>
      <c r="AQ662" s="699" t="str">
        <f t="shared" si="368"/>
        <v/>
      </c>
      <c r="AR662" s="699" t="str">
        <f t="shared" si="369"/>
        <v/>
      </c>
      <c r="AS662" s="698" t="str">
        <f t="shared" si="353"/>
        <v/>
      </c>
      <c r="AT662" s="698" t="str">
        <f t="shared" si="343"/>
        <v/>
      </c>
      <c r="AU662" s="971"/>
      <c r="AV662" s="696"/>
      <c r="AW662" s="699" t="str">
        <f t="shared" si="344"/>
        <v/>
      </c>
      <c r="AX662" s="699" t="str">
        <f t="shared" si="345"/>
        <v/>
      </c>
      <c r="AY662" s="698" t="str">
        <f t="shared" si="346"/>
        <v/>
      </c>
      <c r="AZ662" s="698" t="str">
        <f t="shared" si="371"/>
        <v/>
      </c>
      <c r="BA662" s="971"/>
      <c r="BB662" s="699" t="str">
        <f t="shared" si="372"/>
        <v/>
      </c>
      <c r="BC662" s="699" t="str">
        <f t="shared" si="373"/>
        <v/>
      </c>
      <c r="BD662" s="699" t="str">
        <f t="shared" si="374"/>
        <v/>
      </c>
      <c r="BE662" s="698" t="str">
        <f t="shared" si="375"/>
        <v/>
      </c>
      <c r="BF662" s="698" t="str">
        <f t="shared" si="376"/>
        <v/>
      </c>
      <c r="BG662" s="971"/>
      <c r="BH662" s="971"/>
      <c r="BI662" s="971"/>
      <c r="BJ662" s="971"/>
      <c r="BK662" s="971"/>
      <c r="BL662" s="971"/>
      <c r="BM662" s="971"/>
      <c r="BN662" s="698"/>
      <c r="BO662" s="971"/>
      <c r="BP662" s="971"/>
      <c r="BQ662" s="971"/>
      <c r="BR662" s="971"/>
      <c r="BS662" s="971"/>
      <c r="BT662" s="971"/>
      <c r="BU662" s="971"/>
      <c r="BV662" s="971"/>
      <c r="BW662" s="971"/>
      <c r="BX662" s="971"/>
      <c r="BY662" s="971"/>
      <c r="BZ662" s="971"/>
    </row>
    <row r="663" spans="6:78" s="68" customFormat="1" x14ac:dyDescent="0.2">
      <c r="F663" s="340"/>
      <c r="G663" s="260"/>
      <c r="H663" s="261"/>
      <c r="I663" s="261"/>
      <c r="J663" s="260"/>
      <c r="K663" s="696">
        <f t="shared" si="370"/>
        <v>590</v>
      </c>
      <c r="L663" s="340"/>
      <c r="M663" s="340"/>
      <c r="N663" s="340"/>
      <c r="O663" s="699" t="str">
        <f t="shared" si="354"/>
        <v/>
      </c>
      <c r="P663" s="699" t="str">
        <f t="shared" si="355"/>
        <v/>
      </c>
      <c r="Q663" s="698" t="str">
        <f t="shared" si="342"/>
        <v/>
      </c>
      <c r="R663" s="698" t="str">
        <f t="shared" si="377"/>
        <v/>
      </c>
      <c r="S663" s="699" t="str">
        <f t="shared" si="356"/>
        <v/>
      </c>
      <c r="T663" s="699" t="str">
        <f t="shared" si="357"/>
        <v/>
      </c>
      <c r="U663" s="698" t="str">
        <f t="shared" si="347"/>
        <v/>
      </c>
      <c r="V663" s="698" t="str">
        <f t="shared" si="378"/>
        <v/>
      </c>
      <c r="W663" s="699" t="str">
        <f t="shared" si="358"/>
        <v/>
      </c>
      <c r="X663" s="699" t="str">
        <f t="shared" si="359"/>
        <v/>
      </c>
      <c r="Y663" s="698" t="str">
        <f t="shared" si="348"/>
        <v/>
      </c>
      <c r="Z663" s="698" t="str">
        <f t="shared" si="379"/>
        <v/>
      </c>
      <c r="AB663" s="696" t="str">
        <f t="shared" si="350"/>
        <v/>
      </c>
      <c r="AC663" s="340"/>
      <c r="AD663" s="340"/>
      <c r="AE663" s="340"/>
      <c r="AF663" s="699" t="str">
        <f t="shared" si="360"/>
        <v/>
      </c>
      <c r="AG663" s="699" t="str">
        <f t="shared" si="349"/>
        <v/>
      </c>
      <c r="AH663" s="699" t="str">
        <f t="shared" si="361"/>
        <v/>
      </c>
      <c r="AI663" s="698" t="str">
        <f t="shared" si="351"/>
        <v/>
      </c>
      <c r="AJ663" s="698" t="str">
        <f t="shared" si="362"/>
        <v/>
      </c>
      <c r="AK663" s="699" t="str">
        <f t="shared" si="363"/>
        <v/>
      </c>
      <c r="AL663" s="699" t="str">
        <f t="shared" si="364"/>
        <v/>
      </c>
      <c r="AM663" s="699" t="str">
        <f t="shared" si="365"/>
        <v/>
      </c>
      <c r="AN663" s="698" t="str">
        <f t="shared" si="352"/>
        <v/>
      </c>
      <c r="AO663" s="698" t="str">
        <f t="shared" si="366"/>
        <v/>
      </c>
      <c r="AP663" s="699" t="str">
        <f t="shared" si="367"/>
        <v/>
      </c>
      <c r="AQ663" s="699" t="str">
        <f t="shared" si="368"/>
        <v/>
      </c>
      <c r="AR663" s="699" t="str">
        <f t="shared" si="369"/>
        <v/>
      </c>
      <c r="AS663" s="698" t="str">
        <f t="shared" si="353"/>
        <v/>
      </c>
      <c r="AT663" s="698" t="str">
        <f t="shared" si="343"/>
        <v/>
      </c>
      <c r="AU663" s="971"/>
      <c r="AV663" s="696"/>
      <c r="AW663" s="699" t="str">
        <f t="shared" si="344"/>
        <v/>
      </c>
      <c r="AX663" s="699" t="str">
        <f t="shared" si="345"/>
        <v/>
      </c>
      <c r="AY663" s="698" t="str">
        <f t="shared" si="346"/>
        <v/>
      </c>
      <c r="AZ663" s="698" t="str">
        <f t="shared" si="371"/>
        <v/>
      </c>
      <c r="BA663" s="971"/>
      <c r="BB663" s="699" t="str">
        <f t="shared" si="372"/>
        <v/>
      </c>
      <c r="BC663" s="699" t="str">
        <f t="shared" si="373"/>
        <v/>
      </c>
      <c r="BD663" s="699" t="str">
        <f t="shared" si="374"/>
        <v/>
      </c>
      <c r="BE663" s="698" t="str">
        <f t="shared" si="375"/>
        <v/>
      </c>
      <c r="BF663" s="698" t="str">
        <f t="shared" si="376"/>
        <v/>
      </c>
      <c r="BG663" s="971"/>
      <c r="BH663" s="971"/>
      <c r="BI663" s="971"/>
      <c r="BJ663" s="971"/>
      <c r="BK663" s="971"/>
      <c r="BL663" s="971"/>
      <c r="BM663" s="971"/>
      <c r="BN663" s="698"/>
      <c r="BO663" s="971"/>
      <c r="BP663" s="971"/>
      <c r="BQ663" s="971"/>
      <c r="BR663" s="971"/>
      <c r="BS663" s="971"/>
      <c r="BT663" s="971"/>
      <c r="BU663" s="971"/>
      <c r="BV663" s="971"/>
      <c r="BW663" s="971"/>
      <c r="BX663" s="971"/>
      <c r="BY663" s="971"/>
      <c r="BZ663" s="971"/>
    </row>
    <row r="664" spans="6:78" s="68" customFormat="1" x14ac:dyDescent="0.2">
      <c r="F664" s="340"/>
      <c r="G664" s="260"/>
      <c r="H664" s="261"/>
      <c r="I664" s="261"/>
      <c r="J664" s="260"/>
      <c r="K664" s="696">
        <f t="shared" si="370"/>
        <v>591</v>
      </c>
      <c r="L664" s="340"/>
      <c r="M664" s="340"/>
      <c r="N664" s="340"/>
      <c r="O664" s="699" t="str">
        <f t="shared" si="354"/>
        <v/>
      </c>
      <c r="P664" s="699" t="str">
        <f t="shared" si="355"/>
        <v/>
      </c>
      <c r="Q664" s="698" t="str">
        <f t="shared" si="342"/>
        <v/>
      </c>
      <c r="R664" s="698" t="str">
        <f t="shared" si="377"/>
        <v/>
      </c>
      <c r="S664" s="699" t="str">
        <f t="shared" si="356"/>
        <v/>
      </c>
      <c r="T664" s="699" t="str">
        <f t="shared" si="357"/>
        <v/>
      </c>
      <c r="U664" s="698" t="str">
        <f t="shared" si="347"/>
        <v/>
      </c>
      <c r="V664" s="698" t="str">
        <f t="shared" si="378"/>
        <v/>
      </c>
      <c r="W664" s="699" t="str">
        <f t="shared" si="358"/>
        <v/>
      </c>
      <c r="X664" s="699" t="str">
        <f t="shared" si="359"/>
        <v/>
      </c>
      <c r="Y664" s="698" t="str">
        <f t="shared" si="348"/>
        <v/>
      </c>
      <c r="Z664" s="698" t="str">
        <f t="shared" si="379"/>
        <v/>
      </c>
      <c r="AB664" s="696" t="str">
        <f t="shared" si="350"/>
        <v/>
      </c>
      <c r="AC664" s="340"/>
      <c r="AD664" s="340"/>
      <c r="AE664" s="340"/>
      <c r="AF664" s="699" t="str">
        <f t="shared" si="360"/>
        <v/>
      </c>
      <c r="AG664" s="699" t="str">
        <f t="shared" si="349"/>
        <v/>
      </c>
      <c r="AH664" s="699" t="str">
        <f t="shared" si="361"/>
        <v/>
      </c>
      <c r="AI664" s="698" t="str">
        <f t="shared" si="351"/>
        <v/>
      </c>
      <c r="AJ664" s="698" t="str">
        <f t="shared" si="362"/>
        <v/>
      </c>
      <c r="AK664" s="699" t="str">
        <f t="shared" si="363"/>
        <v/>
      </c>
      <c r="AL664" s="699" t="str">
        <f t="shared" si="364"/>
        <v/>
      </c>
      <c r="AM664" s="699" t="str">
        <f t="shared" si="365"/>
        <v/>
      </c>
      <c r="AN664" s="698" t="str">
        <f t="shared" si="352"/>
        <v/>
      </c>
      <c r="AO664" s="698" t="str">
        <f t="shared" si="366"/>
        <v/>
      </c>
      <c r="AP664" s="699" t="str">
        <f t="shared" si="367"/>
        <v/>
      </c>
      <c r="AQ664" s="699" t="str">
        <f t="shared" si="368"/>
        <v/>
      </c>
      <c r="AR664" s="699" t="str">
        <f t="shared" si="369"/>
        <v/>
      </c>
      <c r="AS664" s="698" t="str">
        <f t="shared" si="353"/>
        <v/>
      </c>
      <c r="AT664" s="698" t="str">
        <f t="shared" si="343"/>
        <v/>
      </c>
      <c r="AU664" s="971"/>
      <c r="AV664" s="696"/>
      <c r="AW664" s="699" t="str">
        <f t="shared" si="344"/>
        <v/>
      </c>
      <c r="AX664" s="699" t="str">
        <f t="shared" si="345"/>
        <v/>
      </c>
      <c r="AY664" s="698" t="str">
        <f t="shared" si="346"/>
        <v/>
      </c>
      <c r="AZ664" s="698" t="str">
        <f t="shared" si="371"/>
        <v/>
      </c>
      <c r="BA664" s="971"/>
      <c r="BB664" s="699" t="str">
        <f t="shared" si="372"/>
        <v/>
      </c>
      <c r="BC664" s="699" t="str">
        <f t="shared" si="373"/>
        <v/>
      </c>
      <c r="BD664" s="699" t="str">
        <f t="shared" si="374"/>
        <v/>
      </c>
      <c r="BE664" s="698" t="str">
        <f t="shared" si="375"/>
        <v/>
      </c>
      <c r="BF664" s="698" t="str">
        <f t="shared" si="376"/>
        <v/>
      </c>
      <c r="BG664" s="971"/>
      <c r="BH664" s="971"/>
      <c r="BI664" s="971"/>
      <c r="BJ664" s="971"/>
      <c r="BK664" s="971"/>
      <c r="BL664" s="971"/>
      <c r="BM664" s="971"/>
      <c r="BN664" s="698"/>
      <c r="BO664" s="971"/>
      <c r="BP664" s="971"/>
      <c r="BQ664" s="971"/>
      <c r="BR664" s="971"/>
      <c r="BS664" s="971"/>
      <c r="BT664" s="971"/>
      <c r="BU664" s="971"/>
      <c r="BV664" s="971"/>
      <c r="BW664" s="971"/>
      <c r="BX664" s="971"/>
      <c r="BY664" s="971"/>
      <c r="BZ664" s="971"/>
    </row>
    <row r="665" spans="6:78" s="68" customFormat="1" x14ac:dyDescent="0.2">
      <c r="F665" s="340"/>
      <c r="G665" s="260"/>
      <c r="H665" s="261"/>
      <c r="I665" s="261"/>
      <c r="J665" s="260"/>
      <c r="K665" s="696">
        <f t="shared" si="370"/>
        <v>592</v>
      </c>
      <c r="L665" s="340"/>
      <c r="M665" s="340"/>
      <c r="N665" s="340"/>
      <c r="O665" s="699" t="str">
        <f t="shared" si="354"/>
        <v/>
      </c>
      <c r="P665" s="699" t="str">
        <f t="shared" si="355"/>
        <v/>
      </c>
      <c r="Q665" s="698" t="str">
        <f t="shared" si="342"/>
        <v/>
      </c>
      <c r="R665" s="698" t="str">
        <f t="shared" si="377"/>
        <v/>
      </c>
      <c r="S665" s="699" t="str">
        <f t="shared" si="356"/>
        <v/>
      </c>
      <c r="T665" s="699" t="str">
        <f t="shared" si="357"/>
        <v/>
      </c>
      <c r="U665" s="698" t="str">
        <f t="shared" si="347"/>
        <v/>
      </c>
      <c r="V665" s="698" t="str">
        <f t="shared" si="378"/>
        <v/>
      </c>
      <c r="W665" s="699" t="str">
        <f t="shared" si="358"/>
        <v/>
      </c>
      <c r="X665" s="699" t="str">
        <f t="shared" si="359"/>
        <v/>
      </c>
      <c r="Y665" s="698" t="str">
        <f t="shared" si="348"/>
        <v/>
      </c>
      <c r="Z665" s="698" t="str">
        <f t="shared" si="379"/>
        <v/>
      </c>
      <c r="AB665" s="892" t="str">
        <f t="shared" si="350"/>
        <v/>
      </c>
      <c r="AC665" s="894"/>
      <c r="AD665" s="894"/>
      <c r="AE665" s="894"/>
      <c r="AF665" s="699" t="str">
        <f t="shared" si="360"/>
        <v/>
      </c>
      <c r="AG665" s="895" t="str">
        <f t="shared" si="349"/>
        <v/>
      </c>
      <c r="AH665" s="895" t="str">
        <f t="shared" si="361"/>
        <v/>
      </c>
      <c r="AI665" s="893" t="str">
        <f t="shared" si="351"/>
        <v/>
      </c>
      <c r="AJ665" s="893" t="str">
        <f t="shared" si="362"/>
        <v/>
      </c>
      <c r="AK665" s="699" t="str">
        <f t="shared" si="363"/>
        <v/>
      </c>
      <c r="AL665" s="895" t="str">
        <f t="shared" si="364"/>
        <v/>
      </c>
      <c r="AM665" s="895" t="str">
        <f t="shared" si="365"/>
        <v/>
      </c>
      <c r="AN665" s="893" t="str">
        <f t="shared" si="352"/>
        <v/>
      </c>
      <c r="AO665" s="893" t="str">
        <f t="shared" si="366"/>
        <v/>
      </c>
      <c r="AP665" s="699" t="str">
        <f t="shared" si="367"/>
        <v/>
      </c>
      <c r="AQ665" s="895" t="str">
        <f t="shared" si="368"/>
        <v/>
      </c>
      <c r="AR665" s="895" t="str">
        <f t="shared" si="369"/>
        <v/>
      </c>
      <c r="AS665" s="893" t="str">
        <f t="shared" si="353"/>
        <v/>
      </c>
      <c r="AT665" s="698" t="str">
        <f t="shared" si="343"/>
        <v/>
      </c>
      <c r="AU665" s="971"/>
      <c r="AV665" s="696"/>
      <c r="AW665" s="699" t="str">
        <f t="shared" si="344"/>
        <v/>
      </c>
      <c r="AX665" s="699" t="str">
        <f t="shared" si="345"/>
        <v/>
      </c>
      <c r="AY665" s="698" t="str">
        <f t="shared" si="346"/>
        <v/>
      </c>
      <c r="AZ665" s="698" t="str">
        <f t="shared" si="371"/>
        <v/>
      </c>
      <c r="BA665" s="971"/>
      <c r="BB665" s="699" t="str">
        <f t="shared" si="372"/>
        <v/>
      </c>
      <c r="BC665" s="699" t="str">
        <f t="shared" si="373"/>
        <v/>
      </c>
      <c r="BD665" s="699" t="str">
        <f t="shared" si="374"/>
        <v/>
      </c>
      <c r="BE665" s="698" t="str">
        <f t="shared" si="375"/>
        <v/>
      </c>
      <c r="BF665" s="698" t="str">
        <f t="shared" si="376"/>
        <v/>
      </c>
      <c r="BG665" s="971"/>
      <c r="BH665" s="971"/>
      <c r="BI665" s="971"/>
      <c r="BJ665" s="971"/>
      <c r="BK665" s="971"/>
      <c r="BL665" s="971"/>
      <c r="BM665" s="971"/>
      <c r="BN665" s="698"/>
      <c r="BO665" s="971"/>
      <c r="BP665" s="971"/>
      <c r="BQ665" s="971"/>
      <c r="BR665" s="971"/>
      <c r="BS665" s="971"/>
      <c r="BT665" s="971"/>
      <c r="BU665" s="971"/>
      <c r="BV665" s="971"/>
      <c r="BW665" s="971"/>
      <c r="BX665" s="971"/>
      <c r="BY665" s="971"/>
      <c r="BZ665" s="971"/>
    </row>
    <row r="666" spans="6:78" s="68" customFormat="1" x14ac:dyDescent="0.2">
      <c r="F666" s="340"/>
      <c r="G666" s="260"/>
      <c r="H666" s="261"/>
      <c r="I666" s="261"/>
      <c r="J666" s="260"/>
      <c r="K666" s="696">
        <f t="shared" si="370"/>
        <v>593</v>
      </c>
      <c r="L666" s="340"/>
      <c r="M666" s="340"/>
      <c r="N666" s="340"/>
      <c r="O666" s="699" t="str">
        <f t="shared" si="354"/>
        <v/>
      </c>
      <c r="P666" s="699" t="str">
        <f t="shared" si="355"/>
        <v/>
      </c>
      <c r="Q666" s="698" t="str">
        <f t="shared" si="342"/>
        <v/>
      </c>
      <c r="R666" s="698" t="str">
        <f t="shared" si="377"/>
        <v/>
      </c>
      <c r="S666" s="699" t="str">
        <f t="shared" si="356"/>
        <v/>
      </c>
      <c r="T666" s="699" t="str">
        <f t="shared" si="357"/>
        <v/>
      </c>
      <c r="U666" s="698" t="str">
        <f t="shared" si="347"/>
        <v/>
      </c>
      <c r="V666" s="698" t="str">
        <f t="shared" si="378"/>
        <v/>
      </c>
      <c r="W666" s="699" t="str">
        <f t="shared" si="358"/>
        <v/>
      </c>
      <c r="X666" s="699" t="str">
        <f t="shared" si="359"/>
        <v/>
      </c>
      <c r="Y666" s="698" t="str">
        <f t="shared" si="348"/>
        <v/>
      </c>
      <c r="Z666" s="698" t="str">
        <f t="shared" si="379"/>
        <v/>
      </c>
      <c r="AB666" s="892" t="str">
        <f t="shared" si="350"/>
        <v/>
      </c>
      <c r="AC666" s="894"/>
      <c r="AD666" s="894"/>
      <c r="AE666" s="894"/>
      <c r="AF666" s="699" t="str">
        <f t="shared" si="360"/>
        <v/>
      </c>
      <c r="AG666" s="895" t="str">
        <f t="shared" si="349"/>
        <v/>
      </c>
      <c r="AH666" s="895" t="str">
        <f t="shared" si="361"/>
        <v/>
      </c>
      <c r="AI666" s="893" t="str">
        <f t="shared" si="351"/>
        <v/>
      </c>
      <c r="AJ666" s="893" t="str">
        <f t="shared" si="362"/>
        <v/>
      </c>
      <c r="AK666" s="699" t="str">
        <f t="shared" si="363"/>
        <v/>
      </c>
      <c r="AL666" s="895" t="str">
        <f t="shared" si="364"/>
        <v/>
      </c>
      <c r="AM666" s="895" t="str">
        <f t="shared" si="365"/>
        <v/>
      </c>
      <c r="AN666" s="893" t="str">
        <f t="shared" si="352"/>
        <v/>
      </c>
      <c r="AO666" s="893" t="str">
        <f t="shared" si="366"/>
        <v/>
      </c>
      <c r="AP666" s="699" t="str">
        <f t="shared" si="367"/>
        <v/>
      </c>
      <c r="AQ666" s="895" t="str">
        <f t="shared" si="368"/>
        <v/>
      </c>
      <c r="AR666" s="895" t="str">
        <f t="shared" si="369"/>
        <v/>
      </c>
      <c r="AS666" s="893" t="str">
        <f t="shared" si="353"/>
        <v/>
      </c>
      <c r="AT666" s="698" t="str">
        <f t="shared" si="343"/>
        <v/>
      </c>
      <c r="AU666" s="971"/>
      <c r="AV666" s="696"/>
      <c r="AW666" s="699" t="str">
        <f t="shared" si="344"/>
        <v/>
      </c>
      <c r="AX666" s="699" t="str">
        <f t="shared" si="345"/>
        <v/>
      </c>
      <c r="AY666" s="698" t="str">
        <f t="shared" si="346"/>
        <v/>
      </c>
      <c r="AZ666" s="698" t="str">
        <f t="shared" si="371"/>
        <v/>
      </c>
      <c r="BA666" s="971"/>
      <c r="BB666" s="699" t="str">
        <f t="shared" si="372"/>
        <v/>
      </c>
      <c r="BC666" s="699" t="str">
        <f t="shared" si="373"/>
        <v/>
      </c>
      <c r="BD666" s="699" t="str">
        <f t="shared" si="374"/>
        <v/>
      </c>
      <c r="BE666" s="698" t="str">
        <f t="shared" si="375"/>
        <v/>
      </c>
      <c r="BF666" s="698" t="str">
        <f t="shared" si="376"/>
        <v/>
      </c>
      <c r="BG666" s="971"/>
      <c r="BH666" s="971"/>
      <c r="BI666" s="971"/>
      <c r="BJ666" s="971"/>
      <c r="BK666" s="971"/>
      <c r="BL666" s="971"/>
      <c r="BM666" s="971"/>
      <c r="BN666" s="698"/>
      <c r="BO666" s="971"/>
      <c r="BP666" s="971"/>
      <c r="BQ666" s="971"/>
      <c r="BR666" s="971"/>
      <c r="BS666" s="971"/>
      <c r="BT666" s="971"/>
      <c r="BU666" s="971"/>
      <c r="BV666" s="971"/>
      <c r="BW666" s="971"/>
      <c r="BX666" s="971"/>
      <c r="BY666" s="971"/>
      <c r="BZ666" s="971"/>
    </row>
    <row r="667" spans="6:78" s="68" customFormat="1" x14ac:dyDescent="0.2">
      <c r="F667" s="340"/>
      <c r="G667" s="260"/>
      <c r="H667" s="261"/>
      <c r="I667" s="261"/>
      <c r="J667" s="260"/>
      <c r="K667" s="696">
        <f t="shared" si="370"/>
        <v>594</v>
      </c>
      <c r="L667" s="340"/>
      <c r="M667" s="340"/>
      <c r="N667" s="340"/>
      <c r="O667" s="699" t="str">
        <f t="shared" si="354"/>
        <v/>
      </c>
      <c r="P667" s="699" t="str">
        <f t="shared" si="355"/>
        <v/>
      </c>
      <c r="Q667" s="698" t="str">
        <f t="shared" si="342"/>
        <v/>
      </c>
      <c r="R667" s="698" t="str">
        <f t="shared" si="377"/>
        <v/>
      </c>
      <c r="S667" s="699" t="str">
        <f t="shared" si="356"/>
        <v/>
      </c>
      <c r="T667" s="699" t="str">
        <f t="shared" si="357"/>
        <v/>
      </c>
      <c r="U667" s="698" t="str">
        <f t="shared" si="347"/>
        <v/>
      </c>
      <c r="V667" s="698" t="str">
        <f t="shared" si="378"/>
        <v/>
      </c>
      <c r="W667" s="699" t="str">
        <f t="shared" si="358"/>
        <v/>
      </c>
      <c r="X667" s="699" t="str">
        <f t="shared" si="359"/>
        <v/>
      </c>
      <c r="Y667" s="698" t="str">
        <f t="shared" si="348"/>
        <v/>
      </c>
      <c r="Z667" s="698" t="str">
        <f t="shared" si="379"/>
        <v/>
      </c>
      <c r="AB667" s="892" t="str">
        <f t="shared" si="350"/>
        <v/>
      </c>
      <c r="AC667" s="894"/>
      <c r="AD667" s="894"/>
      <c r="AE667" s="894"/>
      <c r="AF667" s="699" t="str">
        <f t="shared" si="360"/>
        <v/>
      </c>
      <c r="AG667" s="895" t="str">
        <f t="shared" si="349"/>
        <v/>
      </c>
      <c r="AH667" s="895" t="str">
        <f t="shared" si="361"/>
        <v/>
      </c>
      <c r="AI667" s="893" t="str">
        <f t="shared" si="351"/>
        <v/>
      </c>
      <c r="AJ667" s="893" t="str">
        <f t="shared" si="362"/>
        <v/>
      </c>
      <c r="AK667" s="699" t="str">
        <f t="shared" si="363"/>
        <v/>
      </c>
      <c r="AL667" s="895" t="str">
        <f t="shared" si="364"/>
        <v/>
      </c>
      <c r="AM667" s="895" t="str">
        <f t="shared" si="365"/>
        <v/>
      </c>
      <c r="AN667" s="893" t="str">
        <f t="shared" si="352"/>
        <v/>
      </c>
      <c r="AO667" s="893" t="str">
        <f t="shared" si="366"/>
        <v/>
      </c>
      <c r="AP667" s="699" t="str">
        <f t="shared" si="367"/>
        <v/>
      </c>
      <c r="AQ667" s="895" t="str">
        <f t="shared" si="368"/>
        <v/>
      </c>
      <c r="AR667" s="895" t="str">
        <f t="shared" si="369"/>
        <v/>
      </c>
      <c r="AS667" s="893" t="str">
        <f t="shared" si="353"/>
        <v/>
      </c>
      <c r="AT667" s="698" t="str">
        <f t="shared" si="343"/>
        <v/>
      </c>
      <c r="AU667" s="971"/>
      <c r="AV667" s="696"/>
      <c r="AW667" s="699" t="str">
        <f t="shared" si="344"/>
        <v/>
      </c>
      <c r="AX667" s="699" t="str">
        <f t="shared" si="345"/>
        <v/>
      </c>
      <c r="AY667" s="698" t="str">
        <f t="shared" si="346"/>
        <v/>
      </c>
      <c r="AZ667" s="698" t="str">
        <f t="shared" si="371"/>
        <v/>
      </c>
      <c r="BA667" s="971"/>
      <c r="BB667" s="699" t="str">
        <f t="shared" si="372"/>
        <v/>
      </c>
      <c r="BC667" s="699" t="str">
        <f t="shared" si="373"/>
        <v/>
      </c>
      <c r="BD667" s="699" t="str">
        <f t="shared" si="374"/>
        <v/>
      </c>
      <c r="BE667" s="698" t="str">
        <f t="shared" si="375"/>
        <v/>
      </c>
      <c r="BF667" s="698" t="str">
        <f t="shared" si="376"/>
        <v/>
      </c>
      <c r="BG667" s="971"/>
      <c r="BH667" s="971"/>
      <c r="BI667" s="971"/>
      <c r="BJ667" s="971"/>
      <c r="BK667" s="971"/>
      <c r="BL667" s="971"/>
      <c r="BM667" s="971"/>
      <c r="BN667" s="698"/>
      <c r="BO667" s="971"/>
      <c r="BP667" s="971"/>
      <c r="BQ667" s="971"/>
      <c r="BR667" s="971"/>
      <c r="BS667" s="971"/>
      <c r="BT667" s="971"/>
      <c r="BU667" s="971"/>
      <c r="BV667" s="971"/>
      <c r="BW667" s="971"/>
      <c r="BX667" s="971"/>
      <c r="BY667" s="971"/>
      <c r="BZ667" s="971"/>
    </row>
    <row r="668" spans="6:78" s="68" customFormat="1" x14ac:dyDescent="0.2">
      <c r="F668" s="340"/>
      <c r="G668" s="260"/>
      <c r="H668" s="261"/>
      <c r="I668" s="261"/>
      <c r="J668" s="260"/>
      <c r="K668" s="696">
        <f t="shared" si="370"/>
        <v>595</v>
      </c>
      <c r="L668" s="340"/>
      <c r="M668" s="340"/>
      <c r="N668" s="340"/>
      <c r="O668" s="699" t="str">
        <f t="shared" si="354"/>
        <v/>
      </c>
      <c r="P668" s="699" t="str">
        <f t="shared" si="355"/>
        <v/>
      </c>
      <c r="Q668" s="698" t="str">
        <f t="shared" si="342"/>
        <v/>
      </c>
      <c r="R668" s="698" t="str">
        <f t="shared" si="377"/>
        <v/>
      </c>
      <c r="S668" s="699" t="str">
        <f t="shared" si="356"/>
        <v/>
      </c>
      <c r="T668" s="699" t="str">
        <f t="shared" si="357"/>
        <v/>
      </c>
      <c r="U668" s="698" t="str">
        <f t="shared" si="347"/>
        <v/>
      </c>
      <c r="V668" s="698" t="str">
        <f t="shared" si="378"/>
        <v/>
      </c>
      <c r="W668" s="699" t="str">
        <f t="shared" si="358"/>
        <v/>
      </c>
      <c r="X668" s="699" t="str">
        <f t="shared" si="359"/>
        <v/>
      </c>
      <c r="Y668" s="698" t="str">
        <f t="shared" si="348"/>
        <v/>
      </c>
      <c r="Z668" s="698" t="str">
        <f t="shared" si="379"/>
        <v/>
      </c>
      <c r="AB668" s="892" t="str">
        <f t="shared" si="350"/>
        <v/>
      </c>
      <c r="AC668" s="894"/>
      <c r="AD668" s="894"/>
      <c r="AE668" s="894"/>
      <c r="AF668" s="699" t="str">
        <f t="shared" si="360"/>
        <v/>
      </c>
      <c r="AG668" s="895" t="str">
        <f t="shared" si="349"/>
        <v/>
      </c>
      <c r="AH668" s="895" t="str">
        <f t="shared" si="361"/>
        <v/>
      </c>
      <c r="AI668" s="893" t="str">
        <f t="shared" si="351"/>
        <v/>
      </c>
      <c r="AJ668" s="893" t="str">
        <f t="shared" si="362"/>
        <v/>
      </c>
      <c r="AK668" s="699" t="str">
        <f t="shared" si="363"/>
        <v/>
      </c>
      <c r="AL668" s="895" t="str">
        <f t="shared" si="364"/>
        <v/>
      </c>
      <c r="AM668" s="895" t="str">
        <f t="shared" si="365"/>
        <v/>
      </c>
      <c r="AN668" s="893" t="str">
        <f t="shared" si="352"/>
        <v/>
      </c>
      <c r="AO668" s="893" t="str">
        <f t="shared" si="366"/>
        <v/>
      </c>
      <c r="AP668" s="699" t="str">
        <f t="shared" si="367"/>
        <v/>
      </c>
      <c r="AQ668" s="895" t="str">
        <f t="shared" si="368"/>
        <v/>
      </c>
      <c r="AR668" s="895" t="str">
        <f t="shared" si="369"/>
        <v/>
      </c>
      <c r="AS668" s="893" t="str">
        <f t="shared" si="353"/>
        <v/>
      </c>
      <c r="AT668" s="698" t="str">
        <f t="shared" si="343"/>
        <v/>
      </c>
      <c r="AU668" s="971"/>
      <c r="AV668" s="696"/>
      <c r="AW668" s="699" t="str">
        <f t="shared" si="344"/>
        <v/>
      </c>
      <c r="AX668" s="699" t="str">
        <f t="shared" si="345"/>
        <v/>
      </c>
      <c r="AY668" s="698" t="str">
        <f t="shared" si="346"/>
        <v/>
      </c>
      <c r="AZ668" s="698" t="str">
        <f t="shared" si="371"/>
        <v/>
      </c>
      <c r="BA668" s="971"/>
      <c r="BB668" s="699" t="str">
        <f t="shared" si="372"/>
        <v/>
      </c>
      <c r="BC668" s="699" t="str">
        <f t="shared" si="373"/>
        <v/>
      </c>
      <c r="BD668" s="699" t="str">
        <f t="shared" si="374"/>
        <v/>
      </c>
      <c r="BE668" s="698" t="str">
        <f t="shared" si="375"/>
        <v/>
      </c>
      <c r="BF668" s="698" t="str">
        <f t="shared" si="376"/>
        <v/>
      </c>
      <c r="BG668" s="971"/>
      <c r="BH668" s="971"/>
      <c r="BI668" s="971"/>
      <c r="BJ668" s="971"/>
      <c r="BK668" s="971"/>
      <c r="BL668" s="971"/>
      <c r="BM668" s="971"/>
      <c r="BN668" s="698"/>
      <c r="BO668" s="971"/>
      <c r="BP668" s="971"/>
      <c r="BQ668" s="971"/>
      <c r="BR668" s="971"/>
      <c r="BS668" s="971"/>
      <c r="BT668" s="971"/>
      <c r="BU668" s="971"/>
      <c r="BV668" s="971"/>
      <c r="BW668" s="971"/>
      <c r="BX668" s="971"/>
      <c r="BY668" s="971"/>
      <c r="BZ668" s="971"/>
    </row>
    <row r="669" spans="6:78" s="68" customFormat="1" x14ac:dyDescent="0.2">
      <c r="F669" s="340"/>
      <c r="G669" s="260"/>
      <c r="H669" s="261"/>
      <c r="I669" s="261"/>
      <c r="J669" s="260"/>
      <c r="K669" s="696">
        <f t="shared" si="370"/>
        <v>596</v>
      </c>
      <c r="L669" s="340"/>
      <c r="M669" s="340"/>
      <c r="N669" s="340"/>
      <c r="O669" s="699" t="str">
        <f t="shared" si="354"/>
        <v/>
      </c>
      <c r="P669" s="699" t="str">
        <f t="shared" si="355"/>
        <v/>
      </c>
      <c r="Q669" s="698" t="str">
        <f t="shared" si="342"/>
        <v/>
      </c>
      <c r="R669" s="698" t="str">
        <f t="shared" si="377"/>
        <v/>
      </c>
      <c r="S669" s="699" t="str">
        <f t="shared" si="356"/>
        <v/>
      </c>
      <c r="T669" s="699" t="str">
        <f t="shared" si="357"/>
        <v/>
      </c>
      <c r="U669" s="698" t="str">
        <f t="shared" si="347"/>
        <v/>
      </c>
      <c r="V669" s="698" t="str">
        <f t="shared" si="378"/>
        <v/>
      </c>
      <c r="W669" s="699" t="str">
        <f t="shared" si="358"/>
        <v/>
      </c>
      <c r="X669" s="699" t="str">
        <f t="shared" si="359"/>
        <v/>
      </c>
      <c r="Y669" s="698" t="str">
        <f t="shared" si="348"/>
        <v/>
      </c>
      <c r="Z669" s="698" t="str">
        <f t="shared" si="379"/>
        <v/>
      </c>
      <c r="AB669" s="892" t="str">
        <f t="shared" si="350"/>
        <v/>
      </c>
      <c r="AC669" s="894"/>
      <c r="AD669" s="894"/>
      <c r="AE669" s="894"/>
      <c r="AF669" s="699" t="str">
        <f t="shared" si="360"/>
        <v/>
      </c>
      <c r="AG669" s="895" t="str">
        <f t="shared" si="349"/>
        <v/>
      </c>
      <c r="AH669" s="895" t="str">
        <f t="shared" si="361"/>
        <v/>
      </c>
      <c r="AI669" s="893" t="str">
        <f t="shared" si="351"/>
        <v/>
      </c>
      <c r="AJ669" s="893" t="str">
        <f t="shared" si="362"/>
        <v/>
      </c>
      <c r="AK669" s="699" t="str">
        <f t="shared" si="363"/>
        <v/>
      </c>
      <c r="AL669" s="895" t="str">
        <f t="shared" si="364"/>
        <v/>
      </c>
      <c r="AM669" s="895" t="str">
        <f t="shared" si="365"/>
        <v/>
      </c>
      <c r="AN669" s="893" t="str">
        <f t="shared" si="352"/>
        <v/>
      </c>
      <c r="AO669" s="893" t="str">
        <f t="shared" si="366"/>
        <v/>
      </c>
      <c r="AP669" s="699" t="str">
        <f t="shared" si="367"/>
        <v/>
      </c>
      <c r="AQ669" s="895" t="str">
        <f t="shared" si="368"/>
        <v/>
      </c>
      <c r="AR669" s="895" t="str">
        <f t="shared" si="369"/>
        <v/>
      </c>
      <c r="AS669" s="893" t="str">
        <f t="shared" si="353"/>
        <v/>
      </c>
      <c r="AT669" s="698" t="str">
        <f t="shared" si="343"/>
        <v/>
      </c>
      <c r="AU669" s="971"/>
      <c r="AV669" s="696"/>
      <c r="AW669" s="699" t="str">
        <f t="shared" si="344"/>
        <v/>
      </c>
      <c r="AX669" s="699" t="str">
        <f t="shared" si="345"/>
        <v/>
      </c>
      <c r="AY669" s="698" t="str">
        <f t="shared" si="346"/>
        <v/>
      </c>
      <c r="AZ669" s="698" t="str">
        <f t="shared" si="371"/>
        <v/>
      </c>
      <c r="BA669" s="971"/>
      <c r="BB669" s="699" t="str">
        <f t="shared" si="372"/>
        <v/>
      </c>
      <c r="BC669" s="699" t="str">
        <f t="shared" si="373"/>
        <v/>
      </c>
      <c r="BD669" s="699" t="str">
        <f t="shared" si="374"/>
        <v/>
      </c>
      <c r="BE669" s="698" t="str">
        <f t="shared" si="375"/>
        <v/>
      </c>
      <c r="BF669" s="698" t="str">
        <f t="shared" si="376"/>
        <v/>
      </c>
      <c r="BG669" s="971"/>
      <c r="BH669" s="971"/>
      <c r="BI669" s="971"/>
      <c r="BJ669" s="971"/>
      <c r="BK669" s="971"/>
      <c r="BL669" s="971"/>
      <c r="BM669" s="971"/>
      <c r="BN669" s="698"/>
      <c r="BO669" s="971"/>
      <c r="BP669" s="971"/>
      <c r="BQ669" s="971"/>
      <c r="BR669" s="971"/>
      <c r="BS669" s="971"/>
      <c r="BT669" s="971"/>
      <c r="BU669" s="971"/>
      <c r="BV669" s="971"/>
      <c r="BW669" s="971"/>
      <c r="BX669" s="971"/>
      <c r="BY669" s="971"/>
      <c r="BZ669" s="971"/>
    </row>
    <row r="670" spans="6:78" s="68" customFormat="1" x14ac:dyDescent="0.2">
      <c r="F670" s="340"/>
      <c r="G670" s="260"/>
      <c r="H670" s="261"/>
      <c r="I670" s="261"/>
      <c r="J670" s="260"/>
      <c r="K670" s="696">
        <f t="shared" si="370"/>
        <v>597</v>
      </c>
      <c r="L670" s="340"/>
      <c r="M670" s="340"/>
      <c r="N670" s="340"/>
      <c r="O670" s="699" t="str">
        <f t="shared" si="354"/>
        <v/>
      </c>
      <c r="P670" s="699" t="str">
        <f t="shared" si="355"/>
        <v/>
      </c>
      <c r="Q670" s="698" t="str">
        <f t="shared" si="342"/>
        <v/>
      </c>
      <c r="R670" s="698" t="str">
        <f t="shared" si="377"/>
        <v/>
      </c>
      <c r="S670" s="699" t="str">
        <f t="shared" si="356"/>
        <v/>
      </c>
      <c r="T670" s="699" t="str">
        <f t="shared" si="357"/>
        <v/>
      </c>
      <c r="U670" s="698" t="str">
        <f t="shared" si="347"/>
        <v/>
      </c>
      <c r="V670" s="698" t="str">
        <f t="shared" si="378"/>
        <v/>
      </c>
      <c r="W670" s="699" t="str">
        <f t="shared" si="358"/>
        <v/>
      </c>
      <c r="X670" s="699" t="str">
        <f t="shared" si="359"/>
        <v/>
      </c>
      <c r="Y670" s="698" t="str">
        <f t="shared" si="348"/>
        <v/>
      </c>
      <c r="Z670" s="698" t="str">
        <f t="shared" si="379"/>
        <v/>
      </c>
      <c r="AB670" s="892" t="str">
        <f t="shared" si="350"/>
        <v/>
      </c>
      <c r="AC670" s="894"/>
      <c r="AD670" s="894"/>
      <c r="AE670" s="894"/>
      <c r="AF670" s="699" t="str">
        <f t="shared" si="360"/>
        <v/>
      </c>
      <c r="AG670" s="895" t="str">
        <f t="shared" si="349"/>
        <v/>
      </c>
      <c r="AH670" s="895" t="str">
        <f t="shared" si="361"/>
        <v/>
      </c>
      <c r="AI670" s="893" t="str">
        <f t="shared" si="351"/>
        <v/>
      </c>
      <c r="AJ670" s="893" t="str">
        <f t="shared" si="362"/>
        <v/>
      </c>
      <c r="AK670" s="699" t="str">
        <f t="shared" si="363"/>
        <v/>
      </c>
      <c r="AL670" s="895" t="str">
        <f t="shared" si="364"/>
        <v/>
      </c>
      <c r="AM670" s="895" t="str">
        <f t="shared" si="365"/>
        <v/>
      </c>
      <c r="AN670" s="893" t="str">
        <f t="shared" si="352"/>
        <v/>
      </c>
      <c r="AO670" s="893" t="str">
        <f t="shared" si="366"/>
        <v/>
      </c>
      <c r="AP670" s="699" t="str">
        <f t="shared" si="367"/>
        <v/>
      </c>
      <c r="AQ670" s="895" t="str">
        <f t="shared" si="368"/>
        <v/>
      </c>
      <c r="AR670" s="895" t="str">
        <f t="shared" si="369"/>
        <v/>
      </c>
      <c r="AS670" s="893" t="str">
        <f t="shared" si="353"/>
        <v/>
      </c>
      <c r="AT670" s="698" t="str">
        <f t="shared" si="343"/>
        <v/>
      </c>
      <c r="AU670" s="971"/>
      <c r="AV670" s="696"/>
      <c r="AW670" s="699" t="str">
        <f t="shared" si="344"/>
        <v/>
      </c>
      <c r="AX670" s="699" t="str">
        <f t="shared" si="345"/>
        <v/>
      </c>
      <c r="AY670" s="698" t="str">
        <f t="shared" si="346"/>
        <v/>
      </c>
      <c r="AZ670" s="698" t="str">
        <f t="shared" si="371"/>
        <v/>
      </c>
      <c r="BA670" s="971"/>
      <c r="BB670" s="699" t="str">
        <f t="shared" si="372"/>
        <v/>
      </c>
      <c r="BC670" s="699" t="str">
        <f t="shared" si="373"/>
        <v/>
      </c>
      <c r="BD670" s="699" t="str">
        <f t="shared" si="374"/>
        <v/>
      </c>
      <c r="BE670" s="698" t="str">
        <f t="shared" si="375"/>
        <v/>
      </c>
      <c r="BF670" s="698" t="str">
        <f t="shared" si="376"/>
        <v/>
      </c>
      <c r="BG670" s="971"/>
      <c r="BH670" s="971"/>
      <c r="BI670" s="971"/>
      <c r="BJ670" s="971"/>
      <c r="BK670" s="971"/>
      <c r="BL670" s="971"/>
      <c r="BM670" s="971"/>
      <c r="BN670" s="698"/>
      <c r="BO670" s="971"/>
      <c r="BP670" s="971"/>
      <c r="BQ670" s="971"/>
      <c r="BR670" s="971"/>
      <c r="BS670" s="971"/>
      <c r="BT670" s="971"/>
      <c r="BU670" s="971"/>
      <c r="BV670" s="971"/>
      <c r="BW670" s="971"/>
      <c r="BX670" s="971"/>
      <c r="BY670" s="971"/>
      <c r="BZ670" s="971"/>
    </row>
    <row r="671" spans="6:78" s="68" customFormat="1" x14ac:dyDescent="0.2">
      <c r="F671" s="340"/>
      <c r="G671" s="260"/>
      <c r="H671" s="261"/>
      <c r="I671" s="261"/>
      <c r="J671" s="260"/>
      <c r="K671" s="696">
        <f t="shared" si="370"/>
        <v>598</v>
      </c>
      <c r="L671" s="340"/>
      <c r="M671" s="340"/>
      <c r="N671" s="340"/>
      <c r="O671" s="699" t="str">
        <f t="shared" si="354"/>
        <v/>
      </c>
      <c r="P671" s="699" t="str">
        <f t="shared" si="355"/>
        <v/>
      </c>
      <c r="Q671" s="698" t="str">
        <f t="shared" si="342"/>
        <v/>
      </c>
      <c r="R671" s="698" t="str">
        <f t="shared" si="377"/>
        <v/>
      </c>
      <c r="S671" s="699" t="str">
        <f t="shared" si="356"/>
        <v/>
      </c>
      <c r="T671" s="699" t="str">
        <f t="shared" si="357"/>
        <v/>
      </c>
      <c r="U671" s="698" t="str">
        <f t="shared" si="347"/>
        <v/>
      </c>
      <c r="V671" s="698" t="str">
        <f t="shared" si="378"/>
        <v/>
      </c>
      <c r="W671" s="699" t="str">
        <f t="shared" si="358"/>
        <v/>
      </c>
      <c r="X671" s="699" t="str">
        <f t="shared" si="359"/>
        <v/>
      </c>
      <c r="Y671" s="698" t="str">
        <f t="shared" si="348"/>
        <v/>
      </c>
      <c r="Z671" s="698" t="str">
        <f t="shared" si="379"/>
        <v/>
      </c>
      <c r="AB671" s="892" t="str">
        <f t="shared" si="350"/>
        <v/>
      </c>
      <c r="AC671" s="894"/>
      <c r="AD671" s="894"/>
      <c r="AE671" s="894"/>
      <c r="AF671" s="699" t="str">
        <f t="shared" si="360"/>
        <v/>
      </c>
      <c r="AG671" s="895" t="str">
        <f t="shared" si="349"/>
        <v/>
      </c>
      <c r="AH671" s="895" t="str">
        <f t="shared" si="361"/>
        <v/>
      </c>
      <c r="AI671" s="893" t="str">
        <f t="shared" si="351"/>
        <v/>
      </c>
      <c r="AJ671" s="893" t="str">
        <f t="shared" si="362"/>
        <v/>
      </c>
      <c r="AK671" s="699" t="str">
        <f t="shared" si="363"/>
        <v/>
      </c>
      <c r="AL671" s="895" t="str">
        <f t="shared" si="364"/>
        <v/>
      </c>
      <c r="AM671" s="895" t="str">
        <f t="shared" si="365"/>
        <v/>
      </c>
      <c r="AN671" s="893" t="str">
        <f t="shared" si="352"/>
        <v/>
      </c>
      <c r="AO671" s="893" t="str">
        <f t="shared" si="366"/>
        <v/>
      </c>
      <c r="AP671" s="699" t="str">
        <f t="shared" si="367"/>
        <v/>
      </c>
      <c r="AQ671" s="895" t="str">
        <f t="shared" si="368"/>
        <v/>
      </c>
      <c r="AR671" s="895" t="str">
        <f t="shared" si="369"/>
        <v/>
      </c>
      <c r="AS671" s="893" t="str">
        <f t="shared" si="353"/>
        <v/>
      </c>
      <c r="AT671" s="698" t="str">
        <f t="shared" si="343"/>
        <v/>
      </c>
      <c r="AU671" s="971"/>
      <c r="AV671" s="696"/>
      <c r="AW671" s="699" t="str">
        <f t="shared" si="344"/>
        <v/>
      </c>
      <c r="AX671" s="699" t="str">
        <f t="shared" si="345"/>
        <v/>
      </c>
      <c r="AY671" s="698" t="str">
        <f t="shared" si="346"/>
        <v/>
      </c>
      <c r="AZ671" s="698" t="str">
        <f t="shared" si="371"/>
        <v/>
      </c>
      <c r="BA671" s="971"/>
      <c r="BB671" s="699" t="str">
        <f t="shared" si="372"/>
        <v/>
      </c>
      <c r="BC671" s="699" t="str">
        <f t="shared" si="373"/>
        <v/>
      </c>
      <c r="BD671" s="699" t="str">
        <f t="shared" si="374"/>
        <v/>
      </c>
      <c r="BE671" s="698" t="str">
        <f t="shared" si="375"/>
        <v/>
      </c>
      <c r="BF671" s="698" t="str">
        <f t="shared" si="376"/>
        <v/>
      </c>
      <c r="BG671" s="971"/>
      <c r="BH671" s="971"/>
      <c r="BI671" s="971"/>
      <c r="BJ671" s="971"/>
      <c r="BK671" s="971"/>
      <c r="BL671" s="971"/>
      <c r="BM671" s="971"/>
      <c r="BN671" s="698"/>
      <c r="BO671" s="971"/>
      <c r="BP671" s="971"/>
      <c r="BQ671" s="971"/>
      <c r="BR671" s="971"/>
      <c r="BS671" s="971"/>
      <c r="BT671" s="971"/>
      <c r="BU671" s="971"/>
      <c r="BV671" s="971"/>
      <c r="BW671" s="971"/>
      <c r="BX671" s="971"/>
      <c r="BY671" s="971"/>
      <c r="BZ671" s="971"/>
    </row>
    <row r="672" spans="6:78" s="68" customFormat="1" x14ac:dyDescent="0.2">
      <c r="F672" s="340"/>
      <c r="G672" s="260"/>
      <c r="H672" s="261"/>
      <c r="I672" s="261"/>
      <c r="J672" s="260"/>
      <c r="K672" s="696">
        <f t="shared" si="370"/>
        <v>599</v>
      </c>
      <c r="L672" s="340"/>
      <c r="M672" s="340"/>
      <c r="N672" s="340"/>
      <c r="O672" s="699" t="str">
        <f t="shared" si="354"/>
        <v/>
      </c>
      <c r="P672" s="699" t="str">
        <f t="shared" si="355"/>
        <v/>
      </c>
      <c r="Q672" s="698" t="str">
        <f t="shared" si="342"/>
        <v/>
      </c>
      <c r="R672" s="698" t="str">
        <f t="shared" si="377"/>
        <v/>
      </c>
      <c r="S672" s="699" t="str">
        <f t="shared" si="356"/>
        <v/>
      </c>
      <c r="T672" s="699" t="str">
        <f t="shared" si="357"/>
        <v/>
      </c>
      <c r="U672" s="698" t="str">
        <f t="shared" si="347"/>
        <v/>
      </c>
      <c r="V672" s="698" t="str">
        <f t="shared" si="378"/>
        <v/>
      </c>
      <c r="W672" s="699" t="str">
        <f t="shared" si="358"/>
        <v/>
      </c>
      <c r="X672" s="699" t="str">
        <f t="shared" si="359"/>
        <v/>
      </c>
      <c r="Y672" s="698" t="str">
        <f t="shared" si="348"/>
        <v/>
      </c>
      <c r="Z672" s="698" t="str">
        <f t="shared" si="379"/>
        <v/>
      </c>
      <c r="AB672" s="892" t="str">
        <f t="shared" si="350"/>
        <v/>
      </c>
      <c r="AC672" s="894"/>
      <c r="AD672" s="894"/>
      <c r="AE672" s="894"/>
      <c r="AF672" s="699" t="str">
        <f t="shared" si="360"/>
        <v/>
      </c>
      <c r="AG672" s="895" t="str">
        <f t="shared" si="349"/>
        <v/>
      </c>
      <c r="AH672" s="895" t="str">
        <f t="shared" si="361"/>
        <v/>
      </c>
      <c r="AI672" s="893" t="str">
        <f t="shared" si="351"/>
        <v/>
      </c>
      <c r="AJ672" s="893" t="str">
        <f t="shared" si="362"/>
        <v/>
      </c>
      <c r="AK672" s="699" t="str">
        <f t="shared" si="363"/>
        <v/>
      </c>
      <c r="AL672" s="895" t="str">
        <f t="shared" si="364"/>
        <v/>
      </c>
      <c r="AM672" s="895" t="str">
        <f t="shared" si="365"/>
        <v/>
      </c>
      <c r="AN672" s="893" t="str">
        <f t="shared" si="352"/>
        <v/>
      </c>
      <c r="AO672" s="893" t="str">
        <f t="shared" si="366"/>
        <v/>
      </c>
      <c r="AP672" s="699" t="str">
        <f t="shared" si="367"/>
        <v/>
      </c>
      <c r="AQ672" s="895" t="str">
        <f t="shared" si="368"/>
        <v/>
      </c>
      <c r="AR672" s="895" t="str">
        <f t="shared" si="369"/>
        <v/>
      </c>
      <c r="AS672" s="893" t="str">
        <f t="shared" si="353"/>
        <v/>
      </c>
      <c r="AT672" s="698" t="str">
        <f t="shared" si="343"/>
        <v/>
      </c>
      <c r="AU672" s="971"/>
      <c r="AV672" s="696"/>
      <c r="AW672" s="699" t="str">
        <f t="shared" si="344"/>
        <v/>
      </c>
      <c r="AX672" s="699" t="str">
        <f t="shared" si="345"/>
        <v/>
      </c>
      <c r="AY672" s="698" t="str">
        <f t="shared" si="346"/>
        <v/>
      </c>
      <c r="AZ672" s="698" t="str">
        <f t="shared" si="371"/>
        <v/>
      </c>
      <c r="BA672" s="971"/>
      <c r="BB672" s="699" t="str">
        <f t="shared" si="372"/>
        <v/>
      </c>
      <c r="BC672" s="699" t="str">
        <f t="shared" si="373"/>
        <v/>
      </c>
      <c r="BD672" s="699" t="str">
        <f t="shared" si="374"/>
        <v/>
      </c>
      <c r="BE672" s="698" t="str">
        <f t="shared" si="375"/>
        <v/>
      </c>
      <c r="BF672" s="698" t="str">
        <f t="shared" si="376"/>
        <v/>
      </c>
      <c r="BG672" s="971"/>
      <c r="BH672" s="971"/>
      <c r="BI672" s="971"/>
      <c r="BJ672" s="971"/>
      <c r="BK672" s="971"/>
      <c r="BL672" s="971"/>
      <c r="BM672" s="971"/>
      <c r="BN672" s="698"/>
      <c r="BO672" s="971"/>
      <c r="BP672" s="971"/>
      <c r="BQ672" s="971"/>
      <c r="BR672" s="971"/>
      <c r="BS672" s="971"/>
      <c r="BT672" s="971"/>
      <c r="BU672" s="971"/>
      <c r="BV672" s="971"/>
      <c r="BW672" s="971"/>
      <c r="BX672" s="971"/>
      <c r="BY672" s="971"/>
      <c r="BZ672" s="971"/>
    </row>
    <row r="673" spans="3:78" s="68" customFormat="1" x14ac:dyDescent="0.2">
      <c r="F673" s="340"/>
      <c r="G673" s="260"/>
      <c r="H673" s="261"/>
      <c r="I673" s="261"/>
      <c r="J673" s="260"/>
      <c r="K673" s="696">
        <f t="shared" si="370"/>
        <v>600</v>
      </c>
      <c r="L673" s="340"/>
      <c r="M673" s="340"/>
      <c r="N673" s="340"/>
      <c r="O673" s="699" t="str">
        <f t="shared" si="354"/>
        <v/>
      </c>
      <c r="P673" s="699" t="str">
        <f t="shared" si="355"/>
        <v/>
      </c>
      <c r="Q673" s="698" t="str">
        <f t="shared" si="342"/>
        <v/>
      </c>
      <c r="R673" s="698" t="str">
        <f t="shared" si="377"/>
        <v/>
      </c>
      <c r="S673" s="699" t="str">
        <f t="shared" si="356"/>
        <v/>
      </c>
      <c r="T673" s="699" t="str">
        <f t="shared" si="357"/>
        <v/>
      </c>
      <c r="U673" s="698" t="str">
        <f t="shared" si="347"/>
        <v/>
      </c>
      <c r="V673" s="698" t="str">
        <f t="shared" si="378"/>
        <v/>
      </c>
      <c r="W673" s="699" t="str">
        <f t="shared" si="358"/>
        <v/>
      </c>
      <c r="X673" s="699" t="str">
        <f t="shared" si="359"/>
        <v/>
      </c>
      <c r="Y673" s="698" t="str">
        <f t="shared" si="348"/>
        <v/>
      </c>
      <c r="Z673" s="698" t="str">
        <f t="shared" si="379"/>
        <v/>
      </c>
      <c r="AB673" s="892" t="str">
        <f t="shared" si="350"/>
        <v/>
      </c>
      <c r="AC673" s="894"/>
      <c r="AD673" s="894"/>
      <c r="AE673" s="894"/>
      <c r="AF673" s="699" t="str">
        <f t="shared" si="360"/>
        <v/>
      </c>
      <c r="AG673" s="895" t="str">
        <f t="shared" si="349"/>
        <v/>
      </c>
      <c r="AH673" s="895" t="str">
        <f t="shared" si="361"/>
        <v/>
      </c>
      <c r="AI673" s="893" t="str">
        <f t="shared" si="351"/>
        <v/>
      </c>
      <c r="AJ673" s="893" t="str">
        <f t="shared" si="362"/>
        <v/>
      </c>
      <c r="AK673" s="699" t="str">
        <f t="shared" si="363"/>
        <v/>
      </c>
      <c r="AL673" s="895" t="str">
        <f t="shared" si="364"/>
        <v/>
      </c>
      <c r="AM673" s="895" t="str">
        <f t="shared" si="365"/>
        <v/>
      </c>
      <c r="AN673" s="893" t="str">
        <f t="shared" si="352"/>
        <v/>
      </c>
      <c r="AO673" s="893" t="str">
        <f t="shared" si="366"/>
        <v/>
      </c>
      <c r="AP673" s="699" t="str">
        <f t="shared" si="367"/>
        <v/>
      </c>
      <c r="AQ673" s="895" t="str">
        <f t="shared" si="368"/>
        <v/>
      </c>
      <c r="AR673" s="895" t="str">
        <f t="shared" si="369"/>
        <v/>
      </c>
      <c r="AS673" s="893" t="str">
        <f t="shared" si="353"/>
        <v/>
      </c>
      <c r="AT673" s="698" t="str">
        <f t="shared" si="343"/>
        <v/>
      </c>
      <c r="AU673" s="971"/>
      <c r="AV673" s="696"/>
      <c r="AW673" s="699" t="str">
        <f t="shared" si="344"/>
        <v/>
      </c>
      <c r="AX673" s="699" t="str">
        <f t="shared" si="345"/>
        <v/>
      </c>
      <c r="AY673" s="698" t="str">
        <f t="shared" si="346"/>
        <v/>
      </c>
      <c r="AZ673" s="698" t="str">
        <f t="shared" si="371"/>
        <v/>
      </c>
      <c r="BA673" s="971"/>
      <c r="BB673" s="699" t="str">
        <f t="shared" si="372"/>
        <v/>
      </c>
      <c r="BC673" s="699" t="str">
        <f t="shared" si="373"/>
        <v/>
      </c>
      <c r="BD673" s="699" t="str">
        <f t="shared" si="374"/>
        <v/>
      </c>
      <c r="BE673" s="698" t="str">
        <f t="shared" si="375"/>
        <v/>
      </c>
      <c r="BF673" s="698" t="str">
        <f t="shared" si="376"/>
        <v/>
      </c>
      <c r="BG673" s="971"/>
      <c r="BH673" s="971"/>
      <c r="BI673" s="971"/>
      <c r="BJ673" s="971"/>
      <c r="BK673" s="971"/>
      <c r="BL673" s="971"/>
      <c r="BM673" s="971"/>
      <c r="BN673" s="698"/>
      <c r="BO673" s="971"/>
      <c r="BP673" s="971"/>
      <c r="BQ673" s="971"/>
      <c r="BR673" s="971"/>
      <c r="BS673" s="971"/>
      <c r="BT673" s="971"/>
      <c r="BU673" s="971"/>
      <c r="BV673" s="971"/>
      <c r="BW673" s="971"/>
      <c r="BX673" s="971"/>
      <c r="BY673" s="971"/>
      <c r="BZ673" s="971"/>
    </row>
    <row r="674" spans="3:78" s="68" customFormat="1" ht="15" x14ac:dyDescent="0.25">
      <c r="F674" s="340"/>
      <c r="G674" s="260"/>
      <c r="H674" s="261"/>
      <c r="I674" s="261"/>
      <c r="J674" s="260"/>
      <c r="K674" s="261"/>
      <c r="L674" s="360"/>
      <c r="M674" s="361"/>
      <c r="N674" s="361"/>
      <c r="AI674" s="698">
        <f t="shared" si="351"/>
        <v>5000000</v>
      </c>
    </row>
    <row r="675" spans="3:78" s="68" customFormat="1" ht="15" x14ac:dyDescent="0.25">
      <c r="F675" s="340"/>
      <c r="G675" s="260"/>
      <c r="H675" s="261"/>
      <c r="I675" s="261"/>
      <c r="J675" s="260"/>
      <c r="K675" s="261"/>
      <c r="L675" s="360"/>
      <c r="M675" s="361"/>
      <c r="N675" s="361"/>
    </row>
    <row r="676" spans="3:78" s="68" customFormat="1" ht="15" x14ac:dyDescent="0.25">
      <c r="F676" s="340"/>
      <c r="G676" s="260"/>
      <c r="H676" s="261"/>
      <c r="I676" s="261"/>
      <c r="J676" s="260"/>
      <c r="K676" s="261"/>
      <c r="L676" s="360"/>
      <c r="M676" s="361"/>
      <c r="N676" s="361"/>
    </row>
    <row r="677" spans="3:78" s="68" customFormat="1" ht="15" x14ac:dyDescent="0.25">
      <c r="F677" s="340"/>
      <c r="G677" s="260"/>
      <c r="H677" s="261"/>
      <c r="I677" s="261"/>
      <c r="J677" s="260"/>
      <c r="K677" s="261"/>
      <c r="L677" s="360"/>
      <c r="M677" s="361"/>
      <c r="N677" s="361"/>
    </row>
    <row r="678" spans="3:78" s="68" customFormat="1" ht="15" x14ac:dyDescent="0.25">
      <c r="F678" s="340"/>
      <c r="G678" s="260"/>
      <c r="H678" s="261"/>
      <c r="I678" s="261"/>
      <c r="J678" s="260"/>
      <c r="K678" s="261"/>
      <c r="L678" s="360"/>
      <c r="M678" s="361"/>
      <c r="N678" s="361"/>
    </row>
    <row r="679" spans="3:78" s="68" customFormat="1" ht="15" x14ac:dyDescent="0.25">
      <c r="E679" s="340"/>
      <c r="F679" s="340"/>
      <c r="G679" s="260"/>
      <c r="H679" s="261"/>
      <c r="I679" s="261"/>
      <c r="J679" s="260"/>
      <c r="K679" s="261"/>
      <c r="L679" s="360"/>
      <c r="M679" s="361"/>
      <c r="N679" s="361"/>
    </row>
    <row r="680" spans="3:78" s="68" customFormat="1" ht="15" x14ac:dyDescent="0.25">
      <c r="E680" s="340"/>
      <c r="F680" s="340"/>
      <c r="G680" s="260"/>
      <c r="H680" s="261"/>
      <c r="I680" s="261"/>
      <c r="J680" s="260"/>
      <c r="K680" s="261"/>
      <c r="L680" s="360"/>
      <c r="M680" s="361"/>
      <c r="N680" s="361"/>
    </row>
    <row r="681" spans="3:78" s="68" customFormat="1" ht="15" x14ac:dyDescent="0.25">
      <c r="E681" s="340"/>
      <c r="F681" s="340"/>
      <c r="G681" s="260"/>
      <c r="H681" s="261"/>
      <c r="I681" s="261"/>
      <c r="J681" s="260"/>
      <c r="K681" s="261"/>
      <c r="L681" s="360"/>
      <c r="M681" s="361"/>
      <c r="N681" s="361"/>
    </row>
    <row r="682" spans="3:78" s="68" customFormat="1" ht="15" x14ac:dyDescent="0.25">
      <c r="E682" s="340"/>
      <c r="F682" s="340"/>
      <c r="G682" s="260"/>
      <c r="H682" s="261"/>
      <c r="I682" s="261"/>
      <c r="J682" s="260"/>
      <c r="K682" s="261"/>
      <c r="L682" s="360"/>
      <c r="M682" s="361"/>
      <c r="N682" s="361"/>
    </row>
    <row r="683" spans="3:78" s="68" customFormat="1" ht="15" x14ac:dyDescent="0.25">
      <c r="C683" s="340"/>
      <c r="D683" s="340"/>
      <c r="E683" s="340"/>
      <c r="F683" s="340"/>
      <c r="G683" s="260"/>
      <c r="H683" s="261"/>
      <c r="I683" s="261"/>
      <c r="J683" s="260"/>
      <c r="K683" s="261"/>
      <c r="L683" s="360"/>
      <c r="M683" s="361"/>
      <c r="N683" s="361"/>
    </row>
    <row r="684" spans="3:78" s="68" customFormat="1" ht="15" x14ac:dyDescent="0.25">
      <c r="C684" s="340"/>
      <c r="D684" s="340"/>
      <c r="E684" s="340"/>
      <c r="F684" s="340"/>
      <c r="G684" s="260"/>
      <c r="H684" s="261"/>
      <c r="I684" s="261"/>
      <c r="J684" s="260"/>
      <c r="K684" s="261"/>
      <c r="L684" s="360"/>
      <c r="M684" s="361"/>
      <c r="N684" s="361"/>
    </row>
    <row r="685" spans="3:78" s="68" customFormat="1" ht="15" x14ac:dyDescent="0.25">
      <c r="C685" s="340"/>
      <c r="D685" s="340"/>
      <c r="E685" s="340"/>
      <c r="F685" s="340"/>
      <c r="G685" s="260"/>
      <c r="H685" s="261"/>
      <c r="I685" s="261"/>
      <c r="J685" s="260"/>
      <c r="K685" s="261"/>
      <c r="L685" s="360"/>
      <c r="M685" s="361"/>
      <c r="N685" s="361"/>
    </row>
    <row r="686" spans="3:78" s="68" customFormat="1" ht="15" x14ac:dyDescent="0.25">
      <c r="C686" s="340"/>
      <c r="D686" s="340"/>
      <c r="E686" s="340"/>
      <c r="F686" s="340"/>
      <c r="G686" s="260"/>
      <c r="H686" s="261"/>
      <c r="I686" s="261"/>
      <c r="J686" s="260"/>
      <c r="K686" s="261"/>
      <c r="L686" s="360"/>
      <c r="M686" s="361"/>
      <c r="N686" s="361"/>
    </row>
    <row r="687" spans="3:78" s="68" customFormat="1" ht="15" x14ac:dyDescent="0.25">
      <c r="C687" s="340"/>
      <c r="D687" s="340"/>
      <c r="E687" s="340"/>
      <c r="F687" s="340"/>
      <c r="G687" s="260"/>
      <c r="H687" s="261"/>
      <c r="I687" s="261"/>
      <c r="J687" s="260"/>
      <c r="K687" s="261"/>
      <c r="L687" s="360"/>
      <c r="M687" s="361"/>
      <c r="N687" s="361"/>
    </row>
    <row r="688" spans="3:78" s="68" customFormat="1" ht="15" x14ac:dyDescent="0.25">
      <c r="C688" s="340"/>
      <c r="D688" s="340"/>
      <c r="E688" s="340"/>
      <c r="F688" s="340"/>
      <c r="G688" s="260"/>
      <c r="H688" s="261"/>
      <c r="I688" s="261"/>
      <c r="J688" s="260"/>
      <c r="K688" s="261"/>
      <c r="L688" s="360"/>
      <c r="M688" s="361"/>
      <c r="N688" s="361"/>
    </row>
    <row r="689" spans="3:14" s="68" customFormat="1" ht="15" x14ac:dyDescent="0.25">
      <c r="C689" s="340"/>
      <c r="D689" s="340"/>
      <c r="E689" s="340"/>
      <c r="F689" s="340"/>
      <c r="G689" s="260"/>
      <c r="H689" s="261"/>
      <c r="I689" s="261"/>
      <c r="J689" s="260"/>
      <c r="K689" s="261"/>
      <c r="L689" s="360"/>
      <c r="M689" s="361"/>
      <c r="N689" s="361"/>
    </row>
    <row r="690" spans="3:14" s="68" customFormat="1" ht="15" x14ac:dyDescent="0.25">
      <c r="C690" s="340"/>
      <c r="D690" s="340"/>
      <c r="E690" s="340"/>
      <c r="F690" s="340"/>
      <c r="G690" s="260"/>
      <c r="H690" s="261"/>
      <c r="I690" s="261"/>
      <c r="J690" s="260"/>
      <c r="K690" s="261"/>
      <c r="L690" s="360"/>
      <c r="M690" s="361"/>
      <c r="N690" s="361"/>
    </row>
    <row r="691" spans="3:14" s="68" customFormat="1" ht="15" x14ac:dyDescent="0.25">
      <c r="C691" s="340"/>
      <c r="D691" s="340"/>
      <c r="E691" s="340"/>
      <c r="F691" s="340"/>
      <c r="G691" s="260"/>
      <c r="H691" s="261"/>
      <c r="I691" s="261"/>
      <c r="J691" s="260"/>
      <c r="K691" s="261"/>
      <c r="L691" s="360"/>
      <c r="M691" s="361"/>
      <c r="N691" s="361"/>
    </row>
    <row r="692" spans="3:14" s="68" customFormat="1" ht="15" x14ac:dyDescent="0.25">
      <c r="C692" s="340"/>
      <c r="D692" s="340"/>
      <c r="E692" s="340"/>
      <c r="F692" s="340"/>
      <c r="G692" s="260"/>
      <c r="H692" s="261"/>
      <c r="I692" s="261"/>
      <c r="J692" s="260"/>
      <c r="K692" s="261"/>
      <c r="L692" s="360"/>
      <c r="M692" s="361"/>
      <c r="N692" s="361"/>
    </row>
    <row r="693" spans="3:14" s="68" customFormat="1" ht="15" x14ac:dyDescent="0.25">
      <c r="C693" s="340"/>
      <c r="D693" s="340"/>
      <c r="E693" s="340"/>
      <c r="F693" s="340"/>
      <c r="G693" s="260"/>
      <c r="H693" s="261"/>
      <c r="I693" s="261"/>
      <c r="J693" s="260"/>
      <c r="K693" s="261"/>
      <c r="L693" s="360"/>
      <c r="M693" s="361"/>
      <c r="N693" s="361"/>
    </row>
    <row r="694" spans="3:14" s="68" customFormat="1" ht="15" x14ac:dyDescent="0.25">
      <c r="C694" s="340"/>
      <c r="D694" s="340"/>
      <c r="E694" s="340"/>
      <c r="F694" s="340"/>
      <c r="G694" s="260"/>
      <c r="H694" s="261"/>
      <c r="I694" s="261"/>
      <c r="J694" s="260"/>
      <c r="K694" s="261"/>
      <c r="L694" s="360"/>
      <c r="M694" s="361"/>
      <c r="N694" s="361"/>
    </row>
    <row r="695" spans="3:14" s="68" customFormat="1" ht="15" x14ac:dyDescent="0.25">
      <c r="C695" s="340"/>
      <c r="D695" s="340"/>
      <c r="E695" s="340"/>
      <c r="F695" s="340"/>
      <c r="G695" s="260"/>
      <c r="H695" s="261"/>
      <c r="I695" s="261"/>
      <c r="J695" s="260"/>
      <c r="K695" s="261"/>
      <c r="L695" s="360"/>
      <c r="M695" s="361"/>
      <c r="N695" s="361"/>
    </row>
    <row r="696" spans="3:14" s="68" customFormat="1" ht="15" x14ac:dyDescent="0.25">
      <c r="C696" s="340"/>
      <c r="D696" s="340"/>
      <c r="E696" s="340"/>
      <c r="F696" s="340"/>
      <c r="G696" s="260"/>
      <c r="H696" s="261"/>
      <c r="I696" s="261"/>
      <c r="J696" s="260"/>
      <c r="K696" s="261"/>
      <c r="L696" s="360"/>
      <c r="M696" s="361"/>
      <c r="N696" s="361"/>
    </row>
    <row r="697" spans="3:14" s="68" customFormat="1" ht="15" x14ac:dyDescent="0.25">
      <c r="C697" s="340"/>
      <c r="D697" s="340"/>
      <c r="E697" s="340"/>
      <c r="F697" s="340"/>
      <c r="G697" s="260"/>
      <c r="H697" s="261"/>
      <c r="I697" s="261"/>
      <c r="J697" s="260"/>
      <c r="K697" s="261"/>
      <c r="L697" s="360"/>
      <c r="M697" s="361"/>
      <c r="N697" s="361"/>
    </row>
    <row r="698" spans="3:14" s="68" customFormat="1" ht="15" x14ac:dyDescent="0.25">
      <c r="C698" s="340"/>
      <c r="D698" s="340"/>
      <c r="E698" s="340"/>
      <c r="F698" s="340"/>
      <c r="G698" s="260"/>
      <c r="H698" s="261"/>
      <c r="I698" s="261"/>
      <c r="J698" s="260"/>
      <c r="K698" s="261"/>
      <c r="L698" s="360"/>
      <c r="M698" s="361"/>
      <c r="N698" s="361"/>
    </row>
    <row r="699" spans="3:14" s="68" customFormat="1" ht="15" x14ac:dyDescent="0.25">
      <c r="C699" s="340"/>
      <c r="D699" s="340"/>
      <c r="E699" s="340"/>
      <c r="F699" s="340"/>
      <c r="G699" s="260"/>
      <c r="H699" s="261"/>
      <c r="I699" s="261"/>
      <c r="J699" s="260"/>
      <c r="K699" s="261"/>
      <c r="L699" s="360"/>
      <c r="M699" s="361"/>
      <c r="N699" s="361"/>
    </row>
    <row r="700" spans="3:14" s="68" customFormat="1" ht="15" x14ac:dyDescent="0.25">
      <c r="C700" s="340"/>
      <c r="D700" s="340"/>
      <c r="E700" s="340"/>
      <c r="F700" s="340"/>
      <c r="G700" s="260"/>
      <c r="H700" s="261"/>
      <c r="I700" s="261"/>
      <c r="J700" s="260"/>
      <c r="K700" s="261"/>
      <c r="L700" s="360"/>
      <c r="M700" s="361"/>
      <c r="N700" s="361"/>
    </row>
    <row r="701" spans="3:14" s="68" customFormat="1" ht="15" x14ac:dyDescent="0.25">
      <c r="C701" s="340"/>
      <c r="D701" s="340"/>
      <c r="E701" s="340"/>
      <c r="F701" s="340"/>
      <c r="G701" s="260"/>
      <c r="H701" s="261"/>
      <c r="I701" s="261"/>
      <c r="J701" s="260"/>
      <c r="K701" s="261"/>
      <c r="L701" s="360"/>
      <c r="M701" s="361"/>
      <c r="N701" s="361"/>
    </row>
    <row r="702" spans="3:14" s="68" customFormat="1" ht="15" x14ac:dyDescent="0.25">
      <c r="C702" s="340"/>
      <c r="D702" s="340"/>
      <c r="E702" s="340"/>
      <c r="F702" s="340"/>
      <c r="G702" s="260"/>
      <c r="H702" s="261"/>
      <c r="I702" s="261"/>
      <c r="J702" s="260"/>
      <c r="K702" s="261"/>
      <c r="L702" s="360"/>
      <c r="M702" s="361"/>
      <c r="N702" s="361"/>
    </row>
    <row r="703" spans="3:14" s="68" customFormat="1" ht="15" x14ac:dyDescent="0.25">
      <c r="C703" s="340"/>
      <c r="D703" s="340"/>
      <c r="E703" s="340"/>
      <c r="F703" s="340"/>
      <c r="G703" s="260"/>
      <c r="H703" s="261"/>
      <c r="I703" s="261"/>
      <c r="J703" s="260"/>
      <c r="K703" s="261"/>
      <c r="L703" s="360"/>
      <c r="M703" s="361"/>
      <c r="N703" s="361"/>
    </row>
    <row r="704" spans="3:14" s="68" customFormat="1" ht="15" x14ac:dyDescent="0.25">
      <c r="C704" s="340"/>
      <c r="D704" s="340"/>
      <c r="E704" s="340"/>
      <c r="F704" s="340"/>
      <c r="G704" s="260"/>
      <c r="H704" s="261"/>
      <c r="I704" s="261"/>
      <c r="J704" s="260"/>
      <c r="K704" s="261"/>
      <c r="L704" s="360"/>
      <c r="M704" s="361"/>
      <c r="N704" s="361"/>
    </row>
    <row r="705" spans="1:14" s="68" customFormat="1" ht="15" x14ac:dyDescent="0.25">
      <c r="C705" s="340"/>
      <c r="D705" s="340"/>
      <c r="E705" s="340"/>
      <c r="F705" s="340"/>
      <c r="G705" s="260"/>
      <c r="H705" s="261"/>
      <c r="I705" s="261"/>
      <c r="J705" s="260"/>
      <c r="K705" s="261"/>
      <c r="L705" s="360"/>
      <c r="M705" s="361"/>
      <c r="N705" s="361"/>
    </row>
    <row r="706" spans="1:14" s="68" customFormat="1" ht="15" x14ac:dyDescent="0.25">
      <c r="C706" s="340"/>
      <c r="D706" s="340"/>
      <c r="H706" s="261"/>
      <c r="I706" s="261"/>
      <c r="J706" s="260"/>
      <c r="K706" s="261"/>
      <c r="L706" s="360"/>
      <c r="M706" s="361"/>
      <c r="N706" s="361"/>
    </row>
    <row r="707" spans="1:14" s="68" customFormat="1" ht="15" x14ac:dyDescent="0.25">
      <c r="C707" s="340"/>
      <c r="D707" s="340"/>
      <c r="H707" s="261"/>
      <c r="I707" s="261"/>
      <c r="J707" s="260"/>
      <c r="K707" s="261"/>
      <c r="L707" s="360"/>
      <c r="M707" s="361"/>
      <c r="N707" s="361"/>
    </row>
    <row r="708" spans="1:14" s="68" customFormat="1" ht="15" x14ac:dyDescent="0.25">
      <c r="C708" s="340"/>
      <c r="D708" s="340"/>
      <c r="I708" s="261"/>
      <c r="J708" s="260"/>
      <c r="K708" s="261"/>
      <c r="L708" s="360"/>
      <c r="M708" s="361"/>
      <c r="N708" s="361"/>
    </row>
    <row r="709" spans="1:14" s="68" customFormat="1" ht="15" x14ac:dyDescent="0.25">
      <c r="C709" s="340"/>
      <c r="D709" s="340"/>
      <c r="I709" s="261"/>
      <c r="J709" s="260"/>
      <c r="K709" s="261"/>
      <c r="L709" s="360"/>
      <c r="M709" s="361"/>
      <c r="N709" s="361"/>
    </row>
    <row r="710" spans="1:14" s="68" customFormat="1" ht="15" x14ac:dyDescent="0.25">
      <c r="C710" s="340"/>
      <c r="D710" s="340"/>
      <c r="I710" s="261"/>
      <c r="J710" s="260"/>
      <c r="K710" s="261"/>
      <c r="L710" s="360"/>
      <c r="M710" s="361"/>
      <c r="N710" s="361"/>
    </row>
    <row r="711" spans="1:14" s="68" customFormat="1" ht="15" x14ac:dyDescent="0.25">
      <c r="C711" s="340"/>
      <c r="D711" s="340"/>
      <c r="I711" s="261"/>
      <c r="J711" s="260"/>
      <c r="K711" s="261"/>
      <c r="L711" s="360"/>
      <c r="M711" s="361"/>
      <c r="N711" s="361"/>
    </row>
    <row r="712" spans="1:14" s="68" customFormat="1" ht="15" x14ac:dyDescent="0.25">
      <c r="C712" s="340"/>
      <c r="D712" s="340"/>
      <c r="E712" s="72"/>
      <c r="F712" s="72"/>
      <c r="I712" s="261"/>
      <c r="J712" s="260"/>
      <c r="K712" s="261"/>
      <c r="L712" s="360"/>
      <c r="M712" s="361"/>
      <c r="N712" s="361"/>
    </row>
    <row r="713" spans="1:14" s="68" customFormat="1" ht="15" x14ac:dyDescent="0.25">
      <c r="C713" s="340"/>
      <c r="D713" s="340"/>
      <c r="E713" s="72"/>
      <c r="F713" s="72"/>
      <c r="I713" s="261"/>
      <c r="J713" s="260"/>
      <c r="K713" s="261"/>
      <c r="L713" s="360"/>
      <c r="M713" s="361"/>
      <c r="N713" s="361"/>
    </row>
    <row r="714" spans="1:14" s="68" customFormat="1" x14ac:dyDescent="0.2">
      <c r="C714" s="340"/>
      <c r="E714" s="72"/>
      <c r="F714" s="72"/>
      <c r="N714" s="361"/>
    </row>
    <row r="715" spans="1:14" s="68" customFormat="1" x14ac:dyDescent="0.2">
      <c r="C715" s="340"/>
      <c r="E715" s="72"/>
      <c r="F715" s="72"/>
      <c r="N715" s="361"/>
    </row>
    <row r="716" spans="1:14" s="68" customFormat="1" x14ac:dyDescent="0.2">
      <c r="C716" s="340"/>
      <c r="E716" s="72"/>
      <c r="F716" s="72"/>
      <c r="N716" s="361"/>
    </row>
    <row r="717" spans="1:14" s="68" customFormat="1" x14ac:dyDescent="0.2">
      <c r="C717" s="340"/>
      <c r="E717" s="72"/>
      <c r="F717" s="72"/>
      <c r="N717" s="361"/>
    </row>
    <row r="718" spans="1:14" s="68" customFormat="1" x14ac:dyDescent="0.2">
      <c r="C718" s="340"/>
      <c r="E718" s="72"/>
      <c r="F718" s="72"/>
      <c r="N718" s="361"/>
    </row>
    <row r="719" spans="1:14" s="68" customFormat="1" x14ac:dyDescent="0.2">
      <c r="C719" s="340"/>
      <c r="E719" s="72"/>
      <c r="F719" s="72"/>
      <c r="N719" s="361"/>
    </row>
    <row r="720" spans="1:14" x14ac:dyDescent="0.2">
      <c r="A720" s="68"/>
      <c r="B720" s="68"/>
      <c r="C720" s="68"/>
      <c r="N720" s="361"/>
    </row>
    <row r="721" spans="1:14" x14ac:dyDescent="0.2">
      <c r="A721" s="68"/>
      <c r="B721" s="68"/>
      <c r="C721" s="68"/>
      <c r="N721" s="361"/>
    </row>
    <row r="722" spans="1:14" x14ac:dyDescent="0.2">
      <c r="A722" s="68"/>
      <c r="B722" s="68"/>
      <c r="C722" s="68"/>
      <c r="N722" s="361"/>
    </row>
    <row r="723" spans="1:14" x14ac:dyDescent="0.2">
      <c r="A723" s="68"/>
      <c r="B723" s="68"/>
      <c r="C723" s="68"/>
      <c r="N723" s="361"/>
    </row>
    <row r="724" spans="1:14" x14ac:dyDescent="0.2">
      <c r="A724" s="68"/>
      <c r="B724" s="68"/>
      <c r="C724" s="68"/>
      <c r="N724" s="361"/>
    </row>
    <row r="725" spans="1:14" x14ac:dyDescent="0.2">
      <c r="A725" s="68"/>
      <c r="B725" s="68"/>
      <c r="C725" s="68"/>
    </row>
  </sheetData>
  <sheetProtection algorithmName="SHA-512" hashValue="PmVeJ7FNrzH7dNdcWjz8ewZqZOLZij8EVIZXUBF8o91z16uP6fabr7tXtOwI9MTFo4n5J80wwPjryEu/tSvbaw==" saltValue="B0DZGEUtbpnjJAWOi15qFg==" spinCount="100000" sheet="1" selectLockedCells="1"/>
  <dataConsolidate/>
  <mergeCells count="53">
    <mergeCell ref="B12:C12"/>
    <mergeCell ref="B10:C10"/>
    <mergeCell ref="B13:C13"/>
    <mergeCell ref="B15:C15"/>
    <mergeCell ref="B18:C18"/>
    <mergeCell ref="B16:C16"/>
    <mergeCell ref="B14:C14"/>
    <mergeCell ref="B62:C62"/>
    <mergeCell ref="B23:C23"/>
    <mergeCell ref="B56:C56"/>
    <mergeCell ref="B58:C58"/>
    <mergeCell ref="B60:C60"/>
    <mergeCell ref="B54:C54"/>
    <mergeCell ref="B48:C48"/>
    <mergeCell ref="B40:C40"/>
    <mergeCell ref="B42:C42"/>
    <mergeCell ref="B44:C44"/>
    <mergeCell ref="B46:C46"/>
    <mergeCell ref="B24:C24"/>
    <mergeCell ref="B34:C34"/>
    <mergeCell ref="B36:C36"/>
    <mergeCell ref="A1:C1"/>
    <mergeCell ref="B30:C30"/>
    <mergeCell ref="B32:C32"/>
    <mergeCell ref="B26:C26"/>
    <mergeCell ref="B3:C3"/>
    <mergeCell ref="B11:C11"/>
    <mergeCell ref="B5:C5"/>
    <mergeCell ref="B17:C17"/>
    <mergeCell ref="B2:C2"/>
    <mergeCell ref="B7:C7"/>
    <mergeCell ref="B9:C9"/>
    <mergeCell ref="A19:A20"/>
    <mergeCell ref="B4:C4"/>
    <mergeCell ref="B19:C20"/>
    <mergeCell ref="B22:C22"/>
    <mergeCell ref="B8:C8"/>
    <mergeCell ref="B66:C66"/>
    <mergeCell ref="B68:C68"/>
    <mergeCell ref="B21:C21"/>
    <mergeCell ref="E22:E25"/>
    <mergeCell ref="AP71:AS71"/>
    <mergeCell ref="E65:H69"/>
    <mergeCell ref="AF71:AI71"/>
    <mergeCell ref="AK71:AN71"/>
    <mergeCell ref="O71:Q71"/>
    <mergeCell ref="S71:U71"/>
    <mergeCell ref="W71:Y71"/>
    <mergeCell ref="E50:H56"/>
    <mergeCell ref="F22:F24"/>
    <mergeCell ref="G22:G24"/>
    <mergeCell ref="H22:H24"/>
    <mergeCell ref="B64:C64"/>
  </mergeCells>
  <dataValidations count="12">
    <dataValidation type="list" allowBlank="1" showInputMessage="1" showErrorMessage="1" sqref="B24:C24 B26:C26">
      <formula1>$I$17:$I$18</formula1>
    </dataValidation>
    <dataValidation type="whole" allowBlank="1" showInputMessage="1" showErrorMessage="1" sqref="B9">
      <formula1>1000000</formula1>
      <formula2>9.99999999999999E+27</formula2>
    </dataValidation>
    <dataValidation type="whole" allowBlank="1" showInputMessage="1" showErrorMessage="1" sqref="B13:C13">
      <formula1>60</formula1>
      <formula2>420</formula2>
    </dataValidation>
    <dataValidation type="custom" allowBlank="1" showInputMessage="1" showErrorMessage="1" sqref="B12">
      <formula1>"&lt;=420"</formula1>
    </dataValidation>
    <dataValidation type="list" allowBlank="1" showInputMessage="1" showErrorMessage="1" sqref="H38 H36 H32 H34 H40 H42 H44 H48 H46">
      <formula1>meghit</formula1>
    </dataValidation>
    <dataValidation type="custom" allowBlank="1" showInputMessage="1" showErrorMessage="1" sqref="B31:C31 B23">
      <formula1>"&lt;=36"</formula1>
    </dataValidation>
    <dataValidation type="whole" allowBlank="1" showInputMessage="1" showErrorMessage="1" sqref="B30">
      <formula1>1</formula1>
      <formula2>4</formula2>
    </dataValidation>
    <dataValidation type="list" allowBlank="1" showInputMessage="1" showErrorMessage="1" sqref="B17:C17 B22:C22">
      <formula1>igennem</formula1>
    </dataValidation>
    <dataValidation type="list" allowBlank="1" showInputMessage="1" showErrorMessage="1" sqref="B54:C54">
      <formula1>számlacsomagok</formula1>
    </dataValidation>
    <dataValidation type="list" allowBlank="1" showInputMessage="1" showErrorMessage="1" sqref="B5:C5">
      <formula1>jtmhitelcél</formula1>
    </dataValidation>
    <dataValidation type="list" allowBlank="1" showInputMessage="1" showErrorMessage="1" sqref="B68:C68">
      <formula1>életbiztosítás_fizetésének_gyakorisága</formula1>
    </dataValidation>
    <dataValidation type="list" allowBlank="1" showInputMessage="1" showErrorMessage="1" sqref="B7:C7">
      <formula1>hitelcél</formula1>
    </dataValidation>
  </dataValidations>
  <pageMargins left="0.70866141732283472" right="0.70866141732283472" top="0.74803149606299213" bottom="0.74803149606299213" header="0.31496062992125984" footer="0.31496062992125984"/>
  <pageSetup paperSize="9" scale="69" orientation="landscape" r:id="rId1"/>
  <headerFooter>
    <oddHeader>&amp;L&amp;G</oddHeader>
  </headerFooter>
  <rowBreaks count="1" manualBreakCount="1">
    <brk id="66" max="7" man="1"/>
  </rowBreaks>
  <legacyDrawing r:id="rId2"/>
  <legacyDrawingHF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paraméterek!$B$307:$B$310</xm:f>
          </x14:formula1>
          <xm:sqref>B36:C36</xm:sqref>
        </x14:dataValidation>
        <x14:dataValidation type="list" allowBlank="1" showInputMessage="1" showErrorMessage="1">
          <x14:formula1>
            <xm:f>paraméterek!$B$319:$B$320</xm:f>
          </x14:formula1>
          <xm:sqref>B56:C56</xm:sqref>
        </x14:dataValidation>
        <x14:dataValidation type="list" allowBlank="1" showInputMessage="1" showErrorMessage="1">
          <x14:formula1>
            <xm:f>paraméterek!$A$172:$A$173</xm:f>
          </x14:formula1>
          <xm:sqref>B3</xm:sqref>
        </x14:dataValidation>
        <x14:dataValidation type="list" allowBlank="1" showInputMessage="1" showErrorMessage="1">
          <x14:formula1>
            <xm:f>paraméterek!$C$176:$C$177</xm:f>
          </x14:formula1>
          <xm:sqref>B15</xm:sqref>
        </x14:dataValidation>
        <x14:dataValidation type="list" allowBlank="1" showInputMessage="1" showErrorMessage="1">
          <x14:formula1>
            <xm:f>paraméterek!$A$323:$A$325</xm:f>
          </x14:formula1>
          <xm:sqref>H1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874"/>
  <sheetViews>
    <sheetView showGridLines="0" showRowColHeaders="0" showWhiteSpace="0" view="pageBreakPreview" zoomScale="115" zoomScaleNormal="90" zoomScaleSheetLayoutView="115" workbookViewId="0">
      <selection activeCell="BW20" sqref="BW20"/>
    </sheetView>
  </sheetViews>
  <sheetFormatPr defaultColWidth="9.140625" defaultRowHeight="10.5" outlineLevelRow="4" outlineLevelCol="2" x14ac:dyDescent="0.15"/>
  <cols>
    <col min="1" max="1" width="7.42578125" style="79" customWidth="1"/>
    <col min="2" max="2" width="3.5703125" style="73" hidden="1" customWidth="1" outlineLevel="1"/>
    <col min="3" max="3" width="24.28515625" style="73" hidden="1" customWidth="1" outlineLevel="2"/>
    <col min="4" max="4" width="30.7109375" style="73" customWidth="1" collapsed="1"/>
    <col min="5" max="5" width="27.28515625" style="76" customWidth="1"/>
    <col min="6" max="6" width="24.42578125" style="75" hidden="1" customWidth="1"/>
    <col min="7" max="7" width="25.5703125" style="73" hidden="1" customWidth="1"/>
    <col min="8" max="8" width="29.140625" style="73" customWidth="1"/>
    <col min="9" max="9" width="3" style="75" hidden="1" customWidth="1"/>
    <col min="10" max="10" width="3.5703125" style="73" hidden="1" customWidth="1"/>
    <col min="11" max="11" width="26" style="73" customWidth="1"/>
    <col min="12" max="12" width="3.28515625" style="75" hidden="1" customWidth="1"/>
    <col min="13" max="13" width="4.5703125" style="73" hidden="1" customWidth="1"/>
    <col min="14" max="14" width="24.7109375" style="73" customWidth="1"/>
    <col min="15" max="15" width="14.5703125" style="75" hidden="1" customWidth="1"/>
    <col min="16" max="16" width="9.140625" style="73" hidden="1" customWidth="1"/>
    <col min="17" max="17" width="11.7109375" style="73" hidden="1" customWidth="1"/>
    <col min="18" max="19" width="9.7109375" style="73" hidden="1" customWidth="1"/>
    <col min="20" max="20" width="0" style="73" hidden="1" customWidth="1"/>
    <col min="21" max="22" width="11.7109375" style="73" hidden="1" customWidth="1"/>
    <col min="23" max="24" width="12.5703125" style="73" hidden="1" customWidth="1"/>
    <col min="25" max="26" width="11.7109375" style="73" hidden="1" customWidth="1"/>
    <col min="27" max="28" width="12.5703125" style="73" hidden="1" customWidth="1"/>
    <col min="29" max="30" width="11.7109375" style="73" hidden="1" customWidth="1"/>
    <col min="31" max="32" width="12.5703125" style="73" hidden="1" customWidth="1"/>
    <col min="33" max="33" width="18.42578125" style="73" hidden="1" customWidth="1"/>
    <col min="34" max="37" width="9" style="73" hidden="1" customWidth="1"/>
    <col min="38" max="38" width="9.7109375" style="73" hidden="1" customWidth="1"/>
    <col min="39" max="40" width="9" style="73" hidden="1" customWidth="1"/>
    <col min="41" max="41" width="12.28515625" style="73" hidden="1" customWidth="1"/>
    <col min="42" max="42" width="12.5703125" style="73" hidden="1" customWidth="1"/>
    <col min="43" max="45" width="9" style="73" hidden="1" customWidth="1"/>
    <col min="46" max="47" width="12.5703125" style="73" hidden="1" customWidth="1"/>
    <col min="48" max="50" width="9" style="73" hidden="1" customWidth="1"/>
    <col min="51" max="52" width="12.5703125" style="73" hidden="1" customWidth="1"/>
    <col min="53" max="56" width="0" style="73" hidden="1" customWidth="1"/>
    <col min="57" max="58" width="13.140625" style="73" hidden="1" customWidth="1"/>
    <col min="59" max="62" width="0" style="73" hidden="1" customWidth="1"/>
    <col min="63" max="64" width="12.7109375" style="73" hidden="1" customWidth="1"/>
    <col min="65" max="71" width="0" style="73" hidden="1" customWidth="1"/>
    <col min="72" max="16384" width="9.140625" style="73"/>
  </cols>
  <sheetData>
    <row r="1" spans="1:16" ht="14.25" x14ac:dyDescent="0.2">
      <c r="D1" s="1289" t="s">
        <v>100</v>
      </c>
      <c r="E1" s="1290"/>
      <c r="F1" s="74"/>
      <c r="G1" s="1291">
        <v>43308</v>
      </c>
      <c r="H1" s="1292"/>
    </row>
    <row r="2" spans="1:16" ht="12.75" x14ac:dyDescent="0.2">
      <c r="D2" s="1242" t="s">
        <v>101</v>
      </c>
      <c r="E2" s="1242"/>
      <c r="F2" s="1242"/>
      <c r="G2" s="1242"/>
      <c r="H2" s="1242"/>
      <c r="I2" s="1242"/>
      <c r="J2" s="1242"/>
      <c r="K2" s="1242"/>
      <c r="L2" s="1242"/>
      <c r="M2" s="1242"/>
      <c r="N2" s="1242"/>
    </row>
    <row r="3" spans="1:16" ht="11.25" thickBot="1" x14ac:dyDescent="0.2">
      <c r="A3" s="1238" t="s">
        <v>731</v>
      </c>
    </row>
    <row r="4" spans="1:16" ht="11.25" customHeight="1" x14ac:dyDescent="0.15">
      <c r="A4" s="1238"/>
      <c r="B4" s="1276" t="s">
        <v>102</v>
      </c>
      <c r="C4" s="1280" t="s">
        <v>103</v>
      </c>
      <c r="D4" s="77" t="s">
        <v>838</v>
      </c>
      <c r="E4" s="498" t="s">
        <v>75</v>
      </c>
      <c r="H4" s="77" t="s">
        <v>1116</v>
      </c>
      <c r="K4" s="733">
        <v>5000000</v>
      </c>
    </row>
    <row r="5" spans="1:16" x14ac:dyDescent="0.15">
      <c r="A5" s="1238"/>
      <c r="B5" s="1277"/>
      <c r="C5" s="1280"/>
      <c r="D5" s="376" t="s">
        <v>1191</v>
      </c>
      <c r="E5" s="498" t="s">
        <v>789</v>
      </c>
      <c r="H5" s="77" t="s">
        <v>1117</v>
      </c>
      <c r="K5" s="498">
        <v>240</v>
      </c>
    </row>
    <row r="6" spans="1:16" x14ac:dyDescent="0.15">
      <c r="A6" s="1238"/>
      <c r="B6" s="1277"/>
      <c r="C6" s="1280"/>
      <c r="D6" s="77" t="s">
        <v>1111</v>
      </c>
      <c r="E6" s="498" t="s">
        <v>1065</v>
      </c>
      <c r="H6" s="77" t="s">
        <v>1190</v>
      </c>
      <c r="K6" s="732" t="s">
        <v>1063</v>
      </c>
    </row>
    <row r="7" spans="1:16" x14ac:dyDescent="0.15">
      <c r="A7" s="1238"/>
      <c r="B7" s="1277"/>
      <c r="C7" s="1280"/>
      <c r="D7" s="312" t="s">
        <v>1112</v>
      </c>
      <c r="E7" s="311"/>
      <c r="H7" s="498" t="s">
        <v>78</v>
      </c>
      <c r="K7" s="1052" t="s">
        <v>1118</v>
      </c>
      <c r="L7" s="263"/>
      <c r="M7" s="263"/>
      <c r="N7" s="1053" t="s">
        <v>79</v>
      </c>
    </row>
    <row r="8" spans="1:16" ht="10.5" customHeight="1" x14ac:dyDescent="0.15">
      <c r="A8" s="1238"/>
      <c r="B8" s="1277"/>
      <c r="C8" s="1280"/>
      <c r="D8" s="312" t="s">
        <v>1183</v>
      </c>
      <c r="E8" s="312"/>
      <c r="H8" s="734" t="str">
        <f>+IF((N89+N158)&gt;=300000,"igen","nem")</f>
        <v>igen</v>
      </c>
      <c r="K8" s="313"/>
    </row>
    <row r="9" spans="1:16" ht="10.5" hidden="1" customHeight="1" x14ac:dyDescent="0.15">
      <c r="A9" s="1238"/>
      <c r="B9" s="1278"/>
      <c r="C9" s="1280"/>
      <c r="D9" s="1004" t="s">
        <v>1129</v>
      </c>
      <c r="E9" s="1005" t="s">
        <v>537</v>
      </c>
      <c r="H9" s="734"/>
      <c r="K9" s="313"/>
    </row>
    <row r="10" spans="1:16" x14ac:dyDescent="0.15">
      <c r="A10" s="1238"/>
      <c r="B10" s="1277"/>
      <c r="C10" s="1280"/>
      <c r="D10" s="77" t="s">
        <v>1113</v>
      </c>
      <c r="E10" s="498">
        <v>1</v>
      </c>
      <c r="H10" s="78" t="s">
        <v>108</v>
      </c>
      <c r="J10" s="79"/>
      <c r="K10" s="264"/>
      <c r="L10" s="80"/>
      <c r="M10" s="81">
        <v>0</v>
      </c>
    </row>
    <row r="11" spans="1:16" ht="10.5" customHeight="1" x14ac:dyDescent="0.15">
      <c r="A11" s="1238"/>
      <c r="B11" s="1277"/>
      <c r="D11" s="77" t="s">
        <v>1114</v>
      </c>
      <c r="E11" s="498">
        <v>0</v>
      </c>
      <c r="F11" s="347"/>
      <c r="G11" s="79"/>
      <c r="H11" s="78" t="s">
        <v>109</v>
      </c>
      <c r="I11" s="80"/>
      <c r="J11" s="78"/>
      <c r="K11" s="82">
        <f>K4*M10</f>
        <v>0</v>
      </c>
      <c r="L11" s="347"/>
      <c r="M11" s="79"/>
      <c r="N11" s="79"/>
    </row>
    <row r="12" spans="1:16" ht="10.5" customHeight="1" x14ac:dyDescent="0.15">
      <c r="A12" s="1238"/>
      <c r="B12" s="1277"/>
      <c r="D12" s="77" t="s">
        <v>1115</v>
      </c>
      <c r="E12" s="498" t="s">
        <v>78</v>
      </c>
      <c r="F12" s="347"/>
      <c r="G12" s="79"/>
      <c r="H12" s="263" t="s">
        <v>80</v>
      </c>
      <c r="I12" s="263"/>
      <c r="J12" s="263"/>
      <c r="K12" s="82">
        <f>K5*M11</f>
        <v>0</v>
      </c>
      <c r="L12" s="347"/>
      <c r="M12" s="79"/>
      <c r="N12" s="79"/>
      <c r="P12" s="78" t="s">
        <v>78</v>
      </c>
    </row>
    <row r="13" spans="1:16" ht="10.5" customHeight="1" x14ac:dyDescent="0.15">
      <c r="A13" s="1238"/>
      <c r="B13" s="1277"/>
      <c r="D13" s="77" t="s">
        <v>1292</v>
      </c>
      <c r="E13" s="734" t="str">
        <f>+IF(N17&gt;=5000000,"igen","nem")</f>
        <v>igen</v>
      </c>
      <c r="F13" s="347"/>
      <c r="G13" s="79"/>
      <c r="H13" s="79"/>
      <c r="I13" s="347"/>
      <c r="J13" s="79"/>
      <c r="K13" s="348"/>
      <c r="L13" s="347"/>
      <c r="M13" s="79"/>
      <c r="N13" s="79"/>
      <c r="P13" s="78" t="s">
        <v>79</v>
      </c>
    </row>
    <row r="14" spans="1:16" ht="10.5" customHeight="1" x14ac:dyDescent="0.15">
      <c r="A14" s="1238"/>
      <c r="B14" s="1277"/>
      <c r="D14" s="77" t="s">
        <v>1139</v>
      </c>
      <c r="E14" s="735">
        <f>IF(OR(AND(E6=paraméterek!A178,K6=paraméterek!C177),E6=paraméterek!A179,B7=paraméterek!A180),IF(E11=0,2*Hirdetmény!O28,E11*Hirdetmény!O28),0)</f>
        <v>0</v>
      </c>
      <c r="F14" s="347"/>
      <c r="G14" s="79"/>
      <c r="H14" s="79"/>
      <c r="I14" s="347"/>
      <c r="J14" s="79"/>
      <c r="K14" s="348"/>
      <c r="L14" s="347"/>
      <c r="M14" s="79"/>
      <c r="N14" s="79"/>
    </row>
    <row r="15" spans="1:16" x14ac:dyDescent="0.15">
      <c r="A15" s="1238"/>
      <c r="B15" s="1277"/>
      <c r="C15" s="1280" t="s">
        <v>110</v>
      </c>
      <c r="D15" s="77" t="s">
        <v>91</v>
      </c>
      <c r="E15" s="735">
        <f>E10*fedezetertekelesidij-IF(E12="igen",fedezetertekelesidij,0)</f>
        <v>0</v>
      </c>
      <c r="F15" s="73"/>
      <c r="H15" s="77" t="s">
        <v>92</v>
      </c>
      <c r="K15" s="84" t="s">
        <v>1119</v>
      </c>
      <c r="L15" s="85"/>
      <c r="M15" s="77"/>
      <c r="N15" s="735">
        <f>SUM(E14:E19)</f>
        <v>18850</v>
      </c>
    </row>
    <row r="16" spans="1:16" ht="11.25" customHeight="1" x14ac:dyDescent="0.2">
      <c r="A16" s="1238"/>
      <c r="B16" s="1277"/>
      <c r="C16" s="1280"/>
      <c r="D16" s="77" t="s">
        <v>93</v>
      </c>
      <c r="E16" s="735">
        <f>IF(E12="igen",0,IF(H16="Ügyfél fizeti",+MIN(K4*folyjut,Hirdetmény!Q8),+MIN(K4*folyjut/0.99,Hirdetmény!Q8)))</f>
        <v>0</v>
      </c>
      <c r="F16" s="73"/>
      <c r="H16" s="324" t="s">
        <v>92</v>
      </c>
      <c r="I16" s="86"/>
      <c r="J16" s="87"/>
      <c r="K16" s="322"/>
      <c r="L16" s="85"/>
      <c r="M16" s="77"/>
      <c r="N16" s="77"/>
    </row>
    <row r="17" spans="1:14" ht="12" customHeight="1" x14ac:dyDescent="0.2">
      <c r="A17" s="1238"/>
      <c r="B17" s="1277"/>
      <c r="C17" s="1280"/>
      <c r="D17" s="77" t="s">
        <v>94</v>
      </c>
      <c r="E17" s="735">
        <f>+E10*fedezetbejegyzesidij</f>
        <v>12600</v>
      </c>
      <c r="F17" s="73"/>
      <c r="H17" s="77" t="s">
        <v>92</v>
      </c>
      <c r="I17" s="88"/>
      <c r="J17" s="87"/>
      <c r="K17" s="1281" t="s">
        <v>112</v>
      </c>
      <c r="L17" s="85"/>
      <c r="M17" s="77"/>
      <c r="N17" s="1293">
        <f>K4+SUMIF(H15:H19,"Bank meghitelezi",E15:E19)</f>
        <v>5000000</v>
      </c>
    </row>
    <row r="18" spans="1:14" x14ac:dyDescent="0.15">
      <c r="A18" s="1238"/>
      <c r="B18" s="1277"/>
      <c r="C18" s="1280"/>
      <c r="D18" s="77" t="s">
        <v>95</v>
      </c>
      <c r="E18" s="735">
        <f>E10*Hirdetmény!O7</f>
        <v>6250</v>
      </c>
      <c r="F18" s="73"/>
      <c r="H18" s="77" t="s">
        <v>92</v>
      </c>
      <c r="K18" s="1282"/>
      <c r="L18" s="85"/>
      <c r="M18" s="77"/>
      <c r="N18" s="1293"/>
    </row>
    <row r="19" spans="1:14" x14ac:dyDescent="0.15">
      <c r="A19" s="1238"/>
      <c r="B19" s="1277"/>
      <c r="C19" s="1280"/>
      <c r="D19" s="77" t="s">
        <v>96</v>
      </c>
      <c r="E19" s="735">
        <f>MAX(paraméterek!G262+(E10-1)*2000-IF(E12="igen",40000,0),0)</f>
        <v>0</v>
      </c>
      <c r="F19" s="78"/>
      <c r="G19" s="78"/>
      <c r="H19" s="77" t="s">
        <v>92</v>
      </c>
      <c r="K19" s="742" t="s">
        <v>113</v>
      </c>
      <c r="L19" s="85"/>
      <c r="M19" s="77"/>
      <c r="N19" s="735">
        <f>N17-K4</f>
        <v>0</v>
      </c>
    </row>
    <row r="20" spans="1:14" x14ac:dyDescent="0.15">
      <c r="A20" s="1238"/>
      <c r="B20" s="1277"/>
      <c r="C20" s="1280"/>
      <c r="F20" s="73"/>
      <c r="K20" s="84"/>
      <c r="L20" s="85"/>
      <c r="M20" s="77"/>
      <c r="N20" s="77"/>
    </row>
    <row r="21" spans="1:14" ht="32.25" customHeight="1" x14ac:dyDescent="0.15">
      <c r="A21" s="1238"/>
      <c r="B21" s="1277"/>
      <c r="C21" s="354"/>
      <c r="D21" s="1283" t="str">
        <f>+IF(E12="igen","A fenti összegek az Akció keretében visszatérített egyszeri díjak (36.300 Ft Fedezet értékelési díj egy ingatlan vonatkozásában, továbbá a Közjegyzői díj, max. 40.000 Ft értékben) figyelembevételével kerültek meghatározásra!","")</f>
        <v>A fenti összegek az Akció keretében visszatérített egyszeri díjak (36.300 Ft Fedezet értékelési díj egy ingatlan vonatkozásában, továbbá a Közjegyzői díj, max. 40.000 Ft értékben) figyelembevételével kerültek meghatározásra!</v>
      </c>
      <c r="E21" s="1283"/>
      <c r="F21" s="73"/>
      <c r="H21" s="77"/>
      <c r="K21" s="84"/>
      <c r="L21" s="85"/>
      <c r="M21" s="77"/>
      <c r="N21" s="77"/>
    </row>
    <row r="22" spans="1:14" x14ac:dyDescent="0.15">
      <c r="A22" s="1238"/>
      <c r="B22" s="1277"/>
      <c r="C22" s="354"/>
      <c r="D22" s="77"/>
      <c r="E22" s="77"/>
      <c r="F22" s="73"/>
      <c r="H22" s="77"/>
      <c r="K22" s="84"/>
      <c r="L22" s="85"/>
      <c r="M22" s="77"/>
      <c r="N22" s="77"/>
    </row>
    <row r="23" spans="1:14" x14ac:dyDescent="0.15">
      <c r="A23" s="1238"/>
      <c r="B23" s="1277"/>
      <c r="C23" s="89"/>
      <c r="D23" s="77" t="s">
        <v>1109</v>
      </c>
      <c r="E23" s="323" t="s">
        <v>745</v>
      </c>
      <c r="F23" s="73"/>
      <c r="H23" s="77" t="s">
        <v>1120</v>
      </c>
      <c r="K23" s="733">
        <v>5505</v>
      </c>
    </row>
    <row r="24" spans="1:14" ht="2.25" customHeight="1" x14ac:dyDescent="0.15">
      <c r="A24" s="1238"/>
      <c r="B24" s="1277"/>
      <c r="C24" s="89"/>
      <c r="D24" s="77"/>
      <c r="E24" s="369"/>
      <c r="F24" s="73"/>
      <c r="H24" s="77"/>
      <c r="K24" s="499"/>
    </row>
    <row r="25" spans="1:14" ht="9.75" customHeight="1" thickBot="1" x14ac:dyDescent="0.2">
      <c r="A25" s="1238"/>
      <c r="B25" s="1279"/>
      <c r="C25" s="89"/>
      <c r="D25" s="77" t="s">
        <v>114</v>
      </c>
      <c r="E25" s="83">
        <f>+VLOOKUP(E23,paraméterek!$A$264:$C$287,2,FALSE)</f>
        <v>0</v>
      </c>
      <c r="F25" s="83"/>
      <c r="H25" s="77" t="s">
        <v>1121</v>
      </c>
      <c r="K25" s="502" t="s">
        <v>888</v>
      </c>
    </row>
    <row r="26" spans="1:14" ht="3" customHeight="1" x14ac:dyDescent="0.15">
      <c r="A26" s="355"/>
      <c r="B26" s="367"/>
      <c r="C26" s="89"/>
      <c r="D26" s="77"/>
      <c r="E26" s="83"/>
      <c r="F26" s="83"/>
      <c r="H26" s="90"/>
    </row>
    <row r="27" spans="1:14" ht="9" customHeight="1" x14ac:dyDescent="0.15">
      <c r="A27" s="355"/>
      <c r="B27" s="367"/>
      <c r="C27" s="89"/>
      <c r="D27" s="77" t="s">
        <v>1110</v>
      </c>
      <c r="E27" s="368">
        <f>+VLOOKUP(E23,paraméterek!$A$264:$C$287,3,FALSE)</f>
        <v>0</v>
      </c>
      <c r="F27" s="368"/>
      <c r="H27" s="77" t="s">
        <v>1122</v>
      </c>
      <c r="K27" s="502" t="s">
        <v>996</v>
      </c>
      <c r="N27" s="829">
        <f>+IF(K27="Postán",250,0)</f>
        <v>250</v>
      </c>
    </row>
    <row r="28" spans="1:14" ht="6.75" customHeight="1" x14ac:dyDescent="0.15"/>
    <row r="29" spans="1:14" ht="11.25" customHeight="1" outlineLevel="1" thickBot="1" x14ac:dyDescent="0.25">
      <c r="A29" s="1240" t="s">
        <v>711</v>
      </c>
      <c r="B29" s="91" t="s">
        <v>115</v>
      </c>
      <c r="D29" s="92" t="s">
        <v>116</v>
      </c>
      <c r="E29" s="1294"/>
      <c r="F29" s="1295"/>
      <c r="G29" s="1295"/>
      <c r="H29" s="1295"/>
      <c r="I29" s="1295"/>
      <c r="J29" s="1295"/>
      <c r="K29" s="1295"/>
      <c r="L29" s="1295"/>
      <c r="M29" s="1295"/>
      <c r="N29" s="1296"/>
    </row>
    <row r="30" spans="1:14" ht="11.25" customHeight="1" thickBot="1" x14ac:dyDescent="0.25">
      <c r="A30" s="1240"/>
      <c r="B30" s="1268" t="s">
        <v>117</v>
      </c>
      <c r="D30" s="1242" t="s">
        <v>712</v>
      </c>
      <c r="E30" s="1242"/>
      <c r="F30" s="1242"/>
      <c r="G30" s="1242"/>
      <c r="H30" s="1242"/>
      <c r="I30" s="1242"/>
      <c r="J30" s="1242"/>
      <c r="K30" s="1242"/>
      <c r="L30" s="1242"/>
      <c r="M30" s="1242"/>
      <c r="N30" s="1242"/>
    </row>
    <row r="31" spans="1:14" ht="11.25" customHeight="1" x14ac:dyDescent="0.15">
      <c r="A31" s="1240"/>
      <c r="B31" s="1269"/>
      <c r="D31" s="84"/>
      <c r="E31" s="93" t="s">
        <v>119</v>
      </c>
      <c r="F31" s="85"/>
      <c r="G31" s="94"/>
      <c r="H31" s="93" t="s">
        <v>120</v>
      </c>
      <c r="I31" s="85"/>
      <c r="J31" s="77"/>
      <c r="K31" s="93" t="s">
        <v>121</v>
      </c>
      <c r="L31" s="85"/>
      <c r="M31" s="77"/>
      <c r="N31" s="93" t="s">
        <v>122</v>
      </c>
    </row>
    <row r="32" spans="1:14" ht="11.25" customHeight="1" x14ac:dyDescent="0.15">
      <c r="A32" s="1240"/>
      <c r="B32" s="1269"/>
      <c r="D32" s="77" t="s">
        <v>123</v>
      </c>
      <c r="E32" s="325" t="s">
        <v>1004</v>
      </c>
      <c r="F32" s="85"/>
      <c r="G32" s="77"/>
      <c r="H32" s="325"/>
      <c r="I32" s="85"/>
      <c r="J32" s="77"/>
      <c r="K32" s="325"/>
      <c r="L32" s="85"/>
      <c r="M32" s="77"/>
      <c r="N32" s="325"/>
    </row>
    <row r="33" spans="1:15" ht="11.25" customHeight="1" outlineLevel="1" x14ac:dyDescent="0.15">
      <c r="A33" s="1240"/>
      <c r="B33" s="1269"/>
      <c r="D33" s="77" t="s">
        <v>125</v>
      </c>
      <c r="E33" s="326"/>
      <c r="F33" s="85"/>
      <c r="G33" s="77"/>
      <c r="H33" s="328" t="s">
        <v>126</v>
      </c>
      <c r="I33" s="85"/>
      <c r="J33" s="77"/>
      <c r="K33" s="328"/>
      <c r="L33" s="85"/>
      <c r="M33" s="77"/>
      <c r="N33" s="328"/>
    </row>
    <row r="34" spans="1:15" ht="11.25" customHeight="1" thickBot="1" x14ac:dyDescent="0.2">
      <c r="A34" s="1240"/>
      <c r="B34" s="1269"/>
      <c r="D34" s="77" t="s">
        <v>127</v>
      </c>
      <c r="E34" s="327">
        <v>28591</v>
      </c>
      <c r="F34" s="85"/>
      <c r="G34" s="77"/>
      <c r="H34" s="327"/>
      <c r="I34" s="85"/>
      <c r="J34" s="77"/>
      <c r="K34" s="327"/>
      <c r="L34" s="85"/>
      <c r="M34" s="77"/>
      <c r="N34" s="327"/>
    </row>
    <row r="35" spans="1:15" ht="11.25" customHeight="1" outlineLevel="1" x14ac:dyDescent="0.15">
      <c r="A35" s="1240"/>
      <c r="B35" s="1269"/>
      <c r="C35" s="1272" t="s">
        <v>128</v>
      </c>
      <c r="D35" s="77" t="s">
        <v>129</v>
      </c>
      <c r="E35" s="743">
        <f>+($G$1-E34)/365</f>
        <v>40.320547945205476</v>
      </c>
      <c r="F35" s="744">
        <f>IF(LEN(E34)&gt;0,+VLOOKUP(E35,paraméterek!$A$58:$E$81,5,TRUE),0)</f>
        <v>0.98799999999999999</v>
      </c>
      <c r="G35" s="745"/>
      <c r="H35" s="743">
        <f>+($G$1-H34)/365</f>
        <v>118.65205479452055</v>
      </c>
      <c r="I35" s="744">
        <f>IF(LEN(H34)&gt;0,+VLOOKUP(H35,paraméterek!$A$58:$E$81,5,TRUE),0)</f>
        <v>0</v>
      </c>
      <c r="J35" s="745"/>
      <c r="K35" s="743">
        <f>+($G$1-K34)/365</f>
        <v>118.65205479452055</v>
      </c>
      <c r="L35" s="744">
        <f>IF(LEN(K34)&gt;0,+VLOOKUP(K35,paraméterek!$A$58:$E$81,5,TRUE),0)</f>
        <v>0</v>
      </c>
      <c r="M35" s="745"/>
      <c r="N35" s="743">
        <f>+($G$1-N34)/365</f>
        <v>118.65205479452055</v>
      </c>
      <c r="O35" s="85">
        <f>IF(LEN(N34)&gt;0,+VLOOKUP(N35,paraméterek!$A$58:$E$81,5,TRUE),0)</f>
        <v>0</v>
      </c>
    </row>
    <row r="36" spans="1:15" ht="11.25" customHeight="1" x14ac:dyDescent="0.15">
      <c r="A36" s="1240"/>
      <c r="B36" s="1269"/>
      <c r="C36" s="1273"/>
      <c r="D36" s="77" t="s">
        <v>130</v>
      </c>
      <c r="E36" s="325" t="s">
        <v>131</v>
      </c>
      <c r="F36" s="85">
        <f>IF(LEN(E36)&gt;0,+VLOOKUP(E36,paraméterek!$A$11:$B$18,2,FALSE),0)</f>
        <v>1.04</v>
      </c>
      <c r="G36" s="77"/>
      <c r="H36" s="325"/>
      <c r="I36" s="85">
        <f>IF(LEN(H36)&gt;0,+VLOOKUP(H36,paraméterek!$A$11:$B$18,2,FALSE),0)</f>
        <v>0</v>
      </c>
      <c r="J36" s="77"/>
      <c r="K36" s="325"/>
      <c r="L36" s="85">
        <f>IF(LEN(K36)&gt;0,+VLOOKUP(K36,paraméterek!$A$11:$B$18,2,FALSE),0)</f>
        <v>0</v>
      </c>
      <c r="M36" s="77"/>
      <c r="N36" s="325"/>
      <c r="O36" s="85">
        <f>IF(LEN(N36)&gt;0,+VLOOKUP(N36,paraméterek!$A$11:$B$18,2,FALSE),0)</f>
        <v>0</v>
      </c>
    </row>
    <row r="37" spans="1:15" ht="11.25" customHeight="1" x14ac:dyDescent="0.15">
      <c r="A37" s="1240"/>
      <c r="B37" s="1269"/>
      <c r="C37" s="1273"/>
      <c r="D37" s="77" t="s">
        <v>132</v>
      </c>
      <c r="E37" s="325" t="s">
        <v>190</v>
      </c>
      <c r="F37" s="85">
        <f>IF(LEN(E37)&gt;0,+VLOOKUP(E37,paraméterek!$A$22:$B$32,2,FALSE),0)</f>
        <v>1.03</v>
      </c>
      <c r="G37" s="77"/>
      <c r="H37" s="325"/>
      <c r="I37" s="85">
        <f>IF(LEN(H37)&gt;0,+VLOOKUP(H37,paraméterek!$A$22:$B$32,2,FALSE),0)</f>
        <v>0</v>
      </c>
      <c r="J37" s="77"/>
      <c r="K37" s="325"/>
      <c r="L37" s="85">
        <f>IF(LEN(K37)&gt;0,+VLOOKUP(K37,paraméterek!$A$22:$B$32,2,FALSE),0)</f>
        <v>0</v>
      </c>
      <c r="M37" s="77"/>
      <c r="N37" s="325"/>
      <c r="O37" s="85">
        <f>IF(LEN(N37)&gt;0,+VLOOKUP(N37,paraméterek!$A$22:$B$32,2,FALSE),0)</f>
        <v>0</v>
      </c>
    </row>
    <row r="38" spans="1:15" ht="11.25" customHeight="1" x14ac:dyDescent="0.15">
      <c r="A38" s="1240"/>
      <c r="B38" s="1269"/>
      <c r="C38" s="1273"/>
      <c r="D38" s="77" t="s">
        <v>134</v>
      </c>
      <c r="E38" s="325" t="s">
        <v>191</v>
      </c>
      <c r="F38" s="85">
        <f>IF(LEN(E38)&gt;0,+VLOOKUP(E38,paraméterek!$A$36:$B$38,2,FALSE),0)</f>
        <v>1.04</v>
      </c>
      <c r="G38" s="77"/>
      <c r="H38" s="325"/>
      <c r="I38" s="85">
        <f>IF(LEN(H38)&gt;0,+VLOOKUP(H38,paraméterek!$A$36:$B$38,2,FALSE),0)</f>
        <v>0</v>
      </c>
      <c r="J38" s="77"/>
      <c r="K38" s="325"/>
      <c r="L38" s="85">
        <f>IF(LEN(K38)&gt;0,+VLOOKUP(K38,paraméterek!$A$36:$B$38,2,FALSE),0)</f>
        <v>0</v>
      </c>
      <c r="M38" s="77"/>
      <c r="N38" s="325"/>
      <c r="O38" s="85">
        <f>IF(LEN(N38)&gt;0,+VLOOKUP(N38,paraméterek!$A$36:$B$38,2,FALSE),0)</f>
        <v>0</v>
      </c>
    </row>
    <row r="39" spans="1:15" ht="11.25" customHeight="1" x14ac:dyDescent="0.15">
      <c r="A39" s="1240"/>
      <c r="B39" s="1269"/>
      <c r="C39" s="1273"/>
      <c r="D39" s="77" t="s">
        <v>136</v>
      </c>
      <c r="E39" s="325" t="s">
        <v>192</v>
      </c>
      <c r="F39" s="85">
        <f>IF(LEN(E39)&gt;0,+VLOOKUP(E39,paraméterek!$A$42:$B$44,2,FALSE),0)</f>
        <v>1.04</v>
      </c>
      <c r="G39" s="77"/>
      <c r="H39" s="325"/>
      <c r="I39" s="85">
        <f>IF(LEN(H39)&gt;0,+VLOOKUP(H39,paraméterek!$A$42:$B$44,2,FALSE),0)</f>
        <v>0</v>
      </c>
      <c r="J39" s="77"/>
      <c r="K39" s="325"/>
      <c r="L39" s="85">
        <f>IF(LEN(K39)&gt;0,+VLOOKUP(K39,paraméterek!$A$42:$B$44,2,FALSE),0)</f>
        <v>0</v>
      </c>
      <c r="M39" s="77"/>
      <c r="N39" s="325"/>
      <c r="O39" s="85">
        <f>IF(LEN(N39)&gt;0,+VLOOKUP(N39,paraméterek!$A$42:$B$44,2,FALSE),0)</f>
        <v>0</v>
      </c>
    </row>
    <row r="40" spans="1:15" ht="12" customHeight="1" x14ac:dyDescent="0.15">
      <c r="A40" s="1240"/>
      <c r="B40" s="1269"/>
      <c r="C40" s="1273"/>
      <c r="D40" s="77" t="s">
        <v>138</v>
      </c>
      <c r="E40" s="325">
        <v>0</v>
      </c>
      <c r="F40" s="85">
        <f>IF(LEN(E40)&gt;0,+VLOOKUP(E40,paraméterek!$A$47:$B$50,2,FALSE),0)</f>
        <v>0.98</v>
      </c>
      <c r="G40" s="77"/>
      <c r="H40" s="325"/>
      <c r="I40" s="85">
        <f>IF(LEN(H40)&gt;0,+VLOOKUP(H40,paraméterek!$A$47:$B$50,2,FALSE),0)</f>
        <v>0</v>
      </c>
      <c r="J40" s="77"/>
      <c r="K40" s="325"/>
      <c r="L40" s="85">
        <f>IF(LEN(K40)&gt;0,+VLOOKUP(K40,paraméterek!$A$47:$B$50,2,FALSE),0)</f>
        <v>0</v>
      </c>
      <c r="M40" s="77"/>
      <c r="N40" s="325"/>
      <c r="O40" s="85">
        <f>IF(LEN(N40)&gt;0,+VLOOKUP(N40,paraméterek!$A$47:$B$50,2,FALSE),0)</f>
        <v>0</v>
      </c>
    </row>
    <row r="41" spans="1:15" ht="12" customHeight="1" x14ac:dyDescent="0.15">
      <c r="A41" s="1240"/>
      <c r="B41" s="1269"/>
      <c r="C41" s="1273"/>
      <c r="D41" s="77" t="s">
        <v>139</v>
      </c>
      <c r="E41" s="325" t="s">
        <v>193</v>
      </c>
      <c r="F41" s="85">
        <f>IF(LEN(E41)&gt;0,+VLOOKUP(E41,paraméterek!$A$53:$B$54,2,FALSE),0)</f>
        <v>1.03</v>
      </c>
      <c r="G41" s="77"/>
      <c r="H41" s="325"/>
      <c r="I41" s="85">
        <f>IF(LEN(H41)&gt;0,+VLOOKUP(H41,paraméterek!$A$53:$B$54,2,FALSE),0)</f>
        <v>0</v>
      </c>
      <c r="J41" s="77"/>
      <c r="K41" s="325"/>
      <c r="L41" s="85">
        <f>IF(LEN(K41)&gt;0,+VLOOKUP(K41,paraméterek!$A$53:$B$54,2,FALSE),0)</f>
        <v>0</v>
      </c>
      <c r="M41" s="77"/>
      <c r="N41" s="325"/>
      <c r="O41" s="85">
        <f>IF(LEN(N41)&gt;0,+VLOOKUP(N41,paraméterek!$A$53:$B$54,2,FALSE),0)</f>
        <v>0</v>
      </c>
    </row>
    <row r="42" spans="1:15" ht="3.75" customHeight="1" x14ac:dyDescent="0.15">
      <c r="A42" s="1240"/>
      <c r="B42" s="1269"/>
      <c r="C42" s="1273"/>
      <c r="D42" s="77"/>
      <c r="E42" s="95"/>
      <c r="F42" s="96"/>
      <c r="G42" s="96"/>
      <c r="H42" s="95"/>
      <c r="I42" s="96"/>
      <c r="J42" s="96"/>
      <c r="K42" s="95"/>
      <c r="L42" s="96"/>
      <c r="M42" s="96"/>
      <c r="N42" s="95"/>
    </row>
    <row r="43" spans="1:15" ht="15" customHeight="1" x14ac:dyDescent="0.2">
      <c r="A43" s="1240"/>
      <c r="B43" s="1269"/>
      <c r="C43" s="1273"/>
      <c r="D43" s="97" t="s">
        <v>141</v>
      </c>
      <c r="E43" s="98" t="str">
        <f>+VLOOKUP(PRODUCT(F35:F41),paraméterek!$A$2:$D$6,4,TRUE)</f>
        <v>B</v>
      </c>
      <c r="F43" s="99">
        <f>+PRODUCT(F35:F41)</f>
        <v>1.155466843009024</v>
      </c>
      <c r="G43" s="99"/>
      <c r="H43" s="98" t="str">
        <f>+VLOOKUP(PRODUCT(I35:I41),paraméterek!$A$2:$D$6,4,TRUE)</f>
        <v>E</v>
      </c>
      <c r="I43" s="99">
        <f>+PRODUCT(I35:I41)</f>
        <v>0</v>
      </c>
      <c r="J43" s="99"/>
      <c r="K43" s="98" t="str">
        <f>+VLOOKUP(PRODUCT(L35:L41),paraméterek!$A$2:$D$6,4,TRUE)</f>
        <v>E</v>
      </c>
      <c r="L43" s="99">
        <f>+PRODUCT(L35:L41)</f>
        <v>0</v>
      </c>
      <c r="M43" s="99"/>
      <c r="N43" s="98" t="str">
        <f>+VLOOKUP(PRODUCT(O35:O41),paraméterek!$A$2:$D$6,4,TRUE)</f>
        <v>E</v>
      </c>
      <c r="O43" s="75">
        <f>+PRODUCT(O35:O41)</f>
        <v>0</v>
      </c>
    </row>
    <row r="44" spans="1:15" ht="4.5" customHeight="1" x14ac:dyDescent="0.15">
      <c r="A44" s="1240"/>
      <c r="B44" s="1269"/>
      <c r="C44" s="1273"/>
      <c r="E44" s="100"/>
      <c r="H44" s="100"/>
      <c r="K44" s="100"/>
      <c r="N44" s="100"/>
    </row>
    <row r="45" spans="1:15" ht="11.25" customHeight="1" thickBot="1" x14ac:dyDescent="0.2">
      <c r="A45" s="1240"/>
      <c r="B45" s="1269"/>
      <c r="C45" s="1274"/>
      <c r="D45" s="77" t="s">
        <v>142</v>
      </c>
      <c r="E45" s="325" t="s">
        <v>143</v>
      </c>
      <c r="H45" s="325"/>
      <c r="K45" s="325"/>
      <c r="N45" s="325"/>
    </row>
    <row r="46" spans="1:15" ht="11.25" customHeight="1" x14ac:dyDescent="0.15">
      <c r="A46" s="1240"/>
      <c r="B46" s="1269"/>
      <c r="C46" s="1273"/>
      <c r="D46" s="77" t="s">
        <v>148</v>
      </c>
      <c r="E46" s="746">
        <v>3500000</v>
      </c>
      <c r="F46" s="746"/>
      <c r="G46" s="746"/>
      <c r="H46" s="746"/>
      <c r="I46" s="746"/>
      <c r="J46" s="746"/>
      <c r="K46" s="746"/>
      <c r="L46" s="746"/>
      <c r="M46" s="746"/>
      <c r="N46" s="746"/>
    </row>
    <row r="47" spans="1:15" ht="11.25" customHeight="1" outlineLevel="1" x14ac:dyDescent="0.15">
      <c r="A47" s="1240"/>
      <c r="B47" s="1269"/>
      <c r="C47" s="1273"/>
      <c r="D47" s="117" t="s">
        <v>149</v>
      </c>
      <c r="E47" s="325" t="s">
        <v>150</v>
      </c>
      <c r="H47" s="325"/>
      <c r="I47" s="1042"/>
      <c r="J47" s="1043"/>
      <c r="K47" s="325"/>
      <c r="L47" s="1042"/>
      <c r="M47" s="1043"/>
      <c r="N47" s="325"/>
    </row>
    <row r="48" spans="1:15" ht="11.25" customHeight="1" outlineLevel="1" x14ac:dyDescent="0.15">
      <c r="A48" s="1240"/>
      <c r="B48" s="1270"/>
      <c r="C48" s="1275"/>
      <c r="D48" s="117" t="s">
        <v>146</v>
      </c>
      <c r="E48" s="101" t="s">
        <v>79</v>
      </c>
      <c r="H48" s="1044"/>
      <c r="I48" s="1042"/>
      <c r="J48" s="1043"/>
      <c r="K48" s="1044"/>
      <c r="L48" s="1042"/>
      <c r="M48" s="1043"/>
      <c r="N48" s="1044"/>
    </row>
    <row r="49" spans="1:15" ht="11.25" customHeight="1" outlineLevel="1" x14ac:dyDescent="0.15">
      <c r="A49" s="1240"/>
      <c r="B49" s="1269"/>
      <c r="C49" s="1273"/>
      <c r="D49" s="77" t="s">
        <v>151</v>
      </c>
      <c r="E49" s="1012">
        <v>0</v>
      </c>
      <c r="F49" s="748"/>
      <c r="G49" s="748"/>
      <c r="H49" s="755"/>
      <c r="I49" s="1045"/>
      <c r="J49" s="1045"/>
      <c r="K49" s="755"/>
      <c r="L49" s="1045"/>
      <c r="M49" s="1045"/>
      <c r="N49" s="755"/>
    </row>
    <row r="50" spans="1:15" ht="11.25" customHeight="1" outlineLevel="1" x14ac:dyDescent="0.15">
      <c r="A50" s="1240"/>
      <c r="B50" s="1269"/>
      <c r="C50" s="1273"/>
      <c r="D50" s="749" t="s">
        <v>152</v>
      </c>
      <c r="E50" s="751" t="s">
        <v>501</v>
      </c>
      <c r="F50" s="751"/>
      <c r="G50" s="751"/>
      <c r="H50" s="1046"/>
      <c r="I50" s="1046"/>
      <c r="J50" s="1046"/>
      <c r="K50" s="1046"/>
      <c r="L50" s="1046"/>
      <c r="M50" s="1046"/>
      <c r="N50" s="1046"/>
    </row>
    <row r="51" spans="1:15" ht="11.25" customHeight="1" outlineLevel="1" x14ac:dyDescent="0.15">
      <c r="A51" s="1240"/>
      <c r="B51" s="1269"/>
      <c r="C51" s="1273"/>
      <c r="D51" s="749" t="s">
        <v>149</v>
      </c>
      <c r="E51" s="751" t="s">
        <v>160</v>
      </c>
      <c r="F51" s="751"/>
      <c r="G51" s="751"/>
      <c r="H51" s="1046"/>
      <c r="I51" s="1046"/>
      <c r="J51" s="1046"/>
      <c r="K51" s="1046"/>
      <c r="L51" s="1046"/>
      <c r="M51" s="1046"/>
      <c r="N51" s="1046"/>
    </row>
    <row r="52" spans="1:15" ht="10.5" hidden="1" customHeight="1" outlineLevel="3" x14ac:dyDescent="0.15">
      <c r="A52" s="1240"/>
      <c r="B52" s="1269"/>
      <c r="C52" s="1273"/>
      <c r="D52" s="118" t="s">
        <v>157</v>
      </c>
      <c r="E52" s="1012">
        <v>0</v>
      </c>
      <c r="F52" s="1013"/>
      <c r="G52" s="1013"/>
      <c r="H52" s="1012"/>
      <c r="I52" s="1013"/>
      <c r="J52" s="1013"/>
      <c r="K52" s="1012"/>
      <c r="L52" s="1013"/>
      <c r="M52" s="1013"/>
      <c r="N52" s="1012"/>
    </row>
    <row r="53" spans="1:15" ht="10.5" hidden="1" customHeight="1" outlineLevel="3" x14ac:dyDescent="0.15">
      <c r="A53" s="1240"/>
      <c r="B53" s="1269"/>
      <c r="C53" s="1273"/>
      <c r="D53" s="750" t="s">
        <v>152</v>
      </c>
      <c r="E53" s="1014" t="s">
        <v>158</v>
      </c>
      <c r="F53" s="380"/>
      <c r="G53" s="381"/>
      <c r="H53" s="1014"/>
      <c r="I53" s="380"/>
      <c r="J53" s="381"/>
      <c r="K53" s="1014"/>
      <c r="L53" s="380"/>
      <c r="M53" s="381"/>
      <c r="N53" s="1014"/>
    </row>
    <row r="54" spans="1:15" ht="10.5" hidden="1" customHeight="1" outlineLevel="3" x14ac:dyDescent="0.15">
      <c r="A54" s="1240"/>
      <c r="B54" s="1269"/>
      <c r="C54" s="1273"/>
      <c r="D54" s="750" t="s">
        <v>149</v>
      </c>
      <c r="E54" s="1014" t="s">
        <v>156</v>
      </c>
      <c r="F54" s="380"/>
      <c r="G54" s="381"/>
      <c r="H54" s="1014"/>
      <c r="I54" s="380"/>
      <c r="J54" s="381"/>
      <c r="K54" s="1014"/>
      <c r="L54" s="380"/>
      <c r="M54" s="381"/>
      <c r="N54" s="1014"/>
    </row>
    <row r="55" spans="1:15" ht="10.5" hidden="1" customHeight="1" outlineLevel="3" x14ac:dyDescent="0.15">
      <c r="A55" s="1240"/>
      <c r="B55" s="1269"/>
      <c r="C55" s="1273"/>
      <c r="D55" s="104" t="s">
        <v>159</v>
      </c>
      <c r="E55" s="1012">
        <v>0</v>
      </c>
      <c r="F55" s="1012"/>
      <c r="G55" s="1012"/>
      <c r="H55" s="1012"/>
      <c r="I55" s="1012"/>
      <c r="J55" s="1012"/>
      <c r="K55" s="1012"/>
      <c r="L55" s="1012"/>
      <c r="M55" s="1012"/>
      <c r="N55" s="1012"/>
    </row>
    <row r="56" spans="1:15" ht="10.5" hidden="1" customHeight="1" outlineLevel="3" x14ac:dyDescent="0.15">
      <c r="A56" s="1240"/>
      <c r="B56" s="1269"/>
      <c r="C56" s="1273"/>
      <c r="D56" s="750" t="s">
        <v>152</v>
      </c>
      <c r="E56" s="1014" t="s">
        <v>153</v>
      </c>
      <c r="F56" s="1014"/>
      <c r="G56" s="1014"/>
      <c r="H56" s="1014"/>
      <c r="I56" s="1014"/>
      <c r="J56" s="1014"/>
      <c r="K56" s="1014"/>
      <c r="L56" s="1014"/>
      <c r="M56" s="1014"/>
      <c r="N56" s="1014"/>
    </row>
    <row r="57" spans="1:15" ht="11.25" hidden="1" customHeight="1" outlineLevel="3" thickBot="1" x14ac:dyDescent="0.2">
      <c r="A57" s="1240"/>
      <c r="B57" s="1269"/>
      <c r="C57" s="1274"/>
      <c r="D57" s="750" t="s">
        <v>149</v>
      </c>
      <c r="E57" s="1014" t="s">
        <v>160</v>
      </c>
      <c r="F57" s="1014"/>
      <c r="G57" s="1014"/>
      <c r="H57" s="1014"/>
      <c r="I57" s="1014"/>
      <c r="J57" s="1014"/>
      <c r="K57" s="1014"/>
      <c r="L57" s="1014"/>
      <c r="M57" s="1014"/>
      <c r="N57" s="1014"/>
    </row>
    <row r="58" spans="1:15" s="71" customFormat="1" ht="14.25" customHeight="1" outlineLevel="1" collapsed="1" thickBot="1" x14ac:dyDescent="0.25">
      <c r="A58" s="1240"/>
      <c r="B58" s="1269"/>
      <c r="E58" s="103"/>
      <c r="F58" s="107"/>
      <c r="H58" s="103"/>
      <c r="I58" s="107"/>
      <c r="K58" s="103"/>
      <c r="L58" s="107"/>
      <c r="N58" s="103"/>
      <c r="O58" s="107"/>
    </row>
    <row r="59" spans="1:15" ht="11.25" customHeight="1" x14ac:dyDescent="0.15">
      <c r="A59" s="1240"/>
      <c r="B59" s="1269"/>
      <c r="C59" s="1272" t="s">
        <v>161</v>
      </c>
      <c r="D59" s="77" t="s">
        <v>162</v>
      </c>
      <c r="E59" s="756"/>
      <c r="F59" s="748"/>
      <c r="G59" s="748"/>
      <c r="H59" s="747"/>
      <c r="I59" s="748"/>
      <c r="J59" s="748"/>
      <c r="K59" s="747"/>
      <c r="L59" s="748"/>
      <c r="M59" s="748"/>
      <c r="N59" s="747"/>
    </row>
    <row r="60" spans="1:15" ht="11.25" customHeight="1" outlineLevel="1" x14ac:dyDescent="0.15">
      <c r="A60" s="1240"/>
      <c r="B60" s="1269"/>
      <c r="C60" s="1273"/>
      <c r="D60" s="77" t="s">
        <v>163</v>
      </c>
      <c r="E60" s="325" t="s">
        <v>516</v>
      </c>
      <c r="H60" s="325"/>
      <c r="K60" s="325"/>
      <c r="N60" s="325"/>
    </row>
    <row r="61" spans="1:15" ht="11.25" customHeight="1" outlineLevel="1" x14ac:dyDescent="0.15">
      <c r="A61" s="1240"/>
      <c r="B61" s="1269"/>
      <c r="C61" s="1273"/>
      <c r="D61" s="77" t="s">
        <v>166</v>
      </c>
      <c r="E61" s="325" t="s">
        <v>79</v>
      </c>
      <c r="H61" s="325"/>
      <c r="K61" s="325"/>
      <c r="N61" s="325"/>
    </row>
    <row r="62" spans="1:15" ht="11.25" customHeight="1" outlineLevel="1" x14ac:dyDescent="0.15">
      <c r="A62" s="1240"/>
      <c r="B62" s="1269"/>
      <c r="C62" s="1273"/>
      <c r="D62" s="77" t="s">
        <v>167</v>
      </c>
      <c r="E62" s="325" t="s">
        <v>168</v>
      </c>
      <c r="H62" s="325"/>
      <c r="K62" s="325"/>
      <c r="N62" s="325"/>
    </row>
    <row r="63" spans="1:15" ht="11.25" hidden="1" customHeight="1" outlineLevel="1" x14ac:dyDescent="0.15">
      <c r="A63" s="1240"/>
      <c r="B63" s="1269"/>
      <c r="C63" s="1273"/>
      <c r="E63" s="102"/>
      <c r="H63" s="102"/>
      <c r="K63" s="102"/>
      <c r="N63" s="102"/>
    </row>
    <row r="64" spans="1:15" ht="11.25" customHeight="1" outlineLevel="1" x14ac:dyDescent="0.15">
      <c r="A64" s="1240"/>
      <c r="B64" s="1269"/>
      <c r="C64" s="1273"/>
      <c r="D64" s="77" t="s">
        <v>169</v>
      </c>
      <c r="E64" s="756">
        <v>0</v>
      </c>
      <c r="F64" s="756"/>
      <c r="G64" s="756"/>
      <c r="H64" s="756"/>
      <c r="I64" s="756"/>
      <c r="J64" s="756"/>
      <c r="K64" s="756"/>
      <c r="L64" s="756"/>
      <c r="M64" s="756"/>
      <c r="N64" s="756"/>
    </row>
    <row r="65" spans="1:14" ht="11.25" customHeight="1" outlineLevel="1" x14ac:dyDescent="0.15">
      <c r="A65" s="1240"/>
      <c r="B65" s="1269"/>
      <c r="C65" s="1273"/>
      <c r="D65" s="77" t="s">
        <v>163</v>
      </c>
      <c r="E65" s="325" t="s">
        <v>165</v>
      </c>
      <c r="F65" s="325"/>
      <c r="G65" s="325"/>
      <c r="H65" s="325"/>
      <c r="I65" s="325"/>
      <c r="J65" s="325"/>
      <c r="K65" s="325"/>
      <c r="L65" s="325"/>
      <c r="M65" s="325"/>
      <c r="N65" s="325"/>
    </row>
    <row r="66" spans="1:14" ht="11.25" customHeight="1" outlineLevel="1" x14ac:dyDescent="0.15">
      <c r="A66" s="1240"/>
      <c r="B66" s="1269"/>
      <c r="C66" s="1273"/>
      <c r="D66" s="77" t="s">
        <v>166</v>
      </c>
      <c r="E66" s="325" t="s">
        <v>79</v>
      </c>
      <c r="F66" s="325"/>
      <c r="G66" s="325"/>
      <c r="H66" s="325"/>
      <c r="I66" s="325"/>
      <c r="J66" s="325"/>
      <c r="K66" s="325"/>
      <c r="L66" s="325"/>
      <c r="M66" s="325"/>
      <c r="N66" s="325"/>
    </row>
    <row r="67" spans="1:14" ht="11.25" customHeight="1" outlineLevel="1" x14ac:dyDescent="0.15">
      <c r="A67" s="1240"/>
      <c r="B67" s="1269"/>
      <c r="C67" s="1273"/>
      <c r="D67" s="77" t="s">
        <v>167</v>
      </c>
      <c r="E67" s="325" t="s">
        <v>168</v>
      </c>
      <c r="F67" s="325"/>
      <c r="G67" s="325"/>
      <c r="H67" s="325"/>
      <c r="I67" s="325"/>
      <c r="J67" s="325"/>
      <c r="K67" s="325"/>
      <c r="L67" s="325"/>
      <c r="M67" s="325"/>
      <c r="N67" s="325"/>
    </row>
    <row r="68" spans="1:14" ht="11.25" hidden="1" customHeight="1" outlineLevel="2" x14ac:dyDescent="0.15">
      <c r="A68" s="1240"/>
      <c r="B68" s="1269"/>
      <c r="C68" s="1273"/>
      <c r="D68" s="73" t="s">
        <v>171</v>
      </c>
      <c r="E68" s="753">
        <v>0</v>
      </c>
      <c r="F68" s="753"/>
      <c r="G68" s="753"/>
      <c r="H68" s="753"/>
      <c r="I68" s="753"/>
      <c r="J68" s="753"/>
      <c r="K68" s="753"/>
      <c r="L68" s="753"/>
      <c r="M68" s="753"/>
      <c r="N68" s="753"/>
    </row>
    <row r="69" spans="1:14" ht="11.25" hidden="1" customHeight="1" outlineLevel="2" x14ac:dyDescent="0.15">
      <c r="A69" s="1240"/>
      <c r="B69" s="1269"/>
      <c r="C69" s="1273"/>
      <c r="D69" s="73" t="s">
        <v>163</v>
      </c>
      <c r="E69" s="752" t="s">
        <v>165</v>
      </c>
      <c r="F69" s="752"/>
      <c r="G69" s="752"/>
      <c r="H69" s="752"/>
      <c r="I69" s="752"/>
      <c r="J69" s="752"/>
      <c r="K69" s="752"/>
      <c r="L69" s="752"/>
      <c r="M69" s="752"/>
      <c r="N69" s="752"/>
    </row>
    <row r="70" spans="1:14" ht="11.25" hidden="1" customHeight="1" outlineLevel="2" x14ac:dyDescent="0.15">
      <c r="A70" s="1240"/>
      <c r="B70" s="1269"/>
      <c r="C70" s="1273"/>
      <c r="D70" s="73" t="s">
        <v>166</v>
      </c>
      <c r="E70" s="752" t="s">
        <v>79</v>
      </c>
      <c r="F70" s="752"/>
      <c r="G70" s="752"/>
      <c r="H70" s="752"/>
      <c r="I70" s="752"/>
      <c r="J70" s="752"/>
      <c r="K70" s="752"/>
      <c r="L70" s="752"/>
      <c r="M70" s="752"/>
      <c r="N70" s="752"/>
    </row>
    <row r="71" spans="1:14" ht="11.25" hidden="1" customHeight="1" outlineLevel="2" x14ac:dyDescent="0.15">
      <c r="A71" s="1240"/>
      <c r="B71" s="1269"/>
      <c r="C71" s="1273"/>
      <c r="D71" s="73" t="s">
        <v>167</v>
      </c>
      <c r="E71" s="752" t="s">
        <v>168</v>
      </c>
      <c r="F71" s="752"/>
      <c r="G71" s="752"/>
      <c r="H71" s="752"/>
      <c r="I71" s="752"/>
      <c r="J71" s="752"/>
      <c r="K71" s="752"/>
      <c r="L71" s="752"/>
      <c r="M71" s="752"/>
      <c r="N71" s="752"/>
    </row>
    <row r="72" spans="1:14" ht="11.25" hidden="1" customHeight="1" outlineLevel="2" x14ac:dyDescent="0.15">
      <c r="A72" s="1240"/>
      <c r="B72" s="1269"/>
      <c r="C72" s="1273"/>
      <c r="D72" s="73" t="s">
        <v>172</v>
      </c>
      <c r="E72" s="753">
        <v>0</v>
      </c>
      <c r="F72" s="753"/>
      <c r="G72" s="753"/>
      <c r="H72" s="753"/>
      <c r="I72" s="753"/>
      <c r="J72" s="753"/>
      <c r="K72" s="753"/>
      <c r="L72" s="753"/>
      <c r="M72" s="753"/>
      <c r="N72" s="753"/>
    </row>
    <row r="73" spans="1:14" ht="11.25" hidden="1" customHeight="1" outlineLevel="2" x14ac:dyDescent="0.15">
      <c r="A73" s="1240"/>
      <c r="B73" s="1269"/>
      <c r="C73" s="1273"/>
      <c r="D73" s="73" t="s">
        <v>163</v>
      </c>
      <c r="E73" s="752" t="s">
        <v>164</v>
      </c>
      <c r="F73" s="752"/>
      <c r="G73" s="752"/>
      <c r="H73" s="752"/>
      <c r="I73" s="752"/>
      <c r="J73" s="752"/>
      <c r="K73" s="752"/>
      <c r="L73" s="752"/>
      <c r="M73" s="752"/>
      <c r="N73" s="752"/>
    </row>
    <row r="74" spans="1:14" ht="11.25" hidden="1" customHeight="1" outlineLevel="2" x14ac:dyDescent="0.15">
      <c r="A74" s="1240"/>
      <c r="B74" s="1269"/>
      <c r="C74" s="1273"/>
      <c r="D74" s="73" t="s">
        <v>166</v>
      </c>
      <c r="E74" s="752" t="s">
        <v>79</v>
      </c>
      <c r="F74" s="752"/>
      <c r="G74" s="752"/>
      <c r="H74" s="752"/>
      <c r="I74" s="752"/>
      <c r="J74" s="752"/>
      <c r="K74" s="752"/>
      <c r="L74" s="752"/>
      <c r="M74" s="752"/>
      <c r="N74" s="752"/>
    </row>
    <row r="75" spans="1:14" ht="11.25" hidden="1" customHeight="1" outlineLevel="2" x14ac:dyDescent="0.15">
      <c r="A75" s="1240"/>
      <c r="B75" s="1269"/>
      <c r="C75" s="1273"/>
      <c r="D75" s="73" t="s">
        <v>167</v>
      </c>
      <c r="E75" s="752" t="s">
        <v>168</v>
      </c>
      <c r="F75" s="752"/>
      <c r="G75" s="752"/>
      <c r="H75" s="752"/>
      <c r="I75" s="752"/>
      <c r="J75" s="752"/>
      <c r="K75" s="752"/>
      <c r="L75" s="752"/>
      <c r="M75" s="752"/>
      <c r="N75" s="752"/>
    </row>
    <row r="76" spans="1:14" ht="12" hidden="1" customHeight="1" outlineLevel="2" x14ac:dyDescent="0.15">
      <c r="A76" s="1240"/>
      <c r="B76" s="1269"/>
      <c r="C76" s="108"/>
      <c r="D76" s="73" t="s">
        <v>174</v>
      </c>
      <c r="E76" s="102">
        <f>+VLOOKUP(E43,paraméterek!$G$2:$H$6,2,FALSE)</f>
        <v>1.05</v>
      </c>
      <c r="H76" s="102">
        <f>+VLOOKUP(H43,paraméterek!$G$2:$H$6,2,FALSE)</f>
        <v>0.9</v>
      </c>
      <c r="K76" s="102">
        <f>+VLOOKUP(K43,paraméterek!$G$2:$H$6,2,FALSE)</f>
        <v>0.9</v>
      </c>
      <c r="N76" s="102">
        <f>+VLOOKUP(N43,paraméterek!$G$2:$H$6,2,FALSE)</f>
        <v>0.9</v>
      </c>
    </row>
    <row r="77" spans="1:14" ht="12.75" outlineLevel="1" collapsed="1" x14ac:dyDescent="0.2">
      <c r="A77" s="1240"/>
      <c r="B77" s="1269"/>
      <c r="C77" s="108"/>
      <c r="D77" s="99" t="s">
        <v>175</v>
      </c>
      <c r="E77" s="757">
        <f>+(IF(E48="nem",E46,paraméterek!$A$163*E46)+IF(E54="hivatalos igazolás",E52,E52*paraméterek!$A$161)+IF(E51="hivatalos igazolás",E49,E49*paraméterek!$A$161)+IF(E57="hivatalos igazolás",E55,E55*paraméterek!$A$161))*E76</f>
        <v>3675000</v>
      </c>
      <c r="F77" s="758"/>
      <c r="G77" s="758"/>
      <c r="H77" s="757">
        <f>+(IF(H48="nem",H46,paraméterek!$A$163*H46)+IF(H54="hivatalos igazolás",H52,H52*paraméterek!$A$161)+IF(H51="hivatalos igazolás",H49,H49*paraméterek!$A$161)+IF(H57="hivatalos igazolás",H55,H55*paraméterek!$A$161))*H76</f>
        <v>0</v>
      </c>
      <c r="I77" s="758"/>
      <c r="J77" s="758"/>
      <c r="K77" s="757">
        <f>+(IF(K48="nem",K46,paraméterek!$A$163*K46)+IF(K54="hivatalos igazolás",K52,K52*paraméterek!$A$161)+IF(K51="hivatalos igazolás",K49,K49*paraméterek!$A$161)+IF(K57="hivatalos igazolás",K55,K55*paraméterek!$A$161))*K76</f>
        <v>0</v>
      </c>
      <c r="L77" s="758"/>
      <c r="M77" s="758"/>
      <c r="N77" s="757">
        <f>+(IF(N48="nem",N46,paraméterek!$A$163*N46)+IF(N54="hivatalos igazolás",N52,N52*paraméterek!$A$161)+IF(N51="hivatalos igazolás",N49,N49*paraméterek!$A$161)+IF(N57="hivatalos igazolás",N55,N55*paraméterek!$A$161))*N76</f>
        <v>0</v>
      </c>
    </row>
    <row r="78" spans="1:14" ht="13.5" outlineLevel="1" thickBot="1" x14ac:dyDescent="0.25">
      <c r="A78" s="1240"/>
      <c r="B78" s="1269"/>
      <c r="D78" s="99" t="s">
        <v>176</v>
      </c>
      <c r="E78" s="759">
        <f>+IF(E61="nem",E59,)+IF(E66="nem",E64,)+IF(E70="nem",E68,)+IF(E74="nem",E72,)</f>
        <v>0</v>
      </c>
      <c r="F78" s="758"/>
      <c r="G78" s="758"/>
      <c r="H78" s="759">
        <f>+IF(H61="nem",H59,)+IF(H66="nem",H64,)+IF(H70="nem",H68,)+IF(H74="nem",H72,)</f>
        <v>0</v>
      </c>
      <c r="I78" s="758"/>
      <c r="J78" s="758"/>
      <c r="K78" s="759">
        <f>+IF(K61="nem",K59,)+IF(K66="nem",K64,)+IF(K70="nem",K68,)+IF(K74="nem",K72,)</f>
        <v>0</v>
      </c>
      <c r="L78" s="758"/>
      <c r="M78" s="758"/>
      <c r="N78" s="759">
        <f>+IF(N61="nem",N59,)+IF(N66="nem",N64,)+IF(N70="nem",N68,)+IF(N74="nem",N72,)</f>
        <v>0</v>
      </c>
    </row>
    <row r="79" spans="1:14" ht="12.75" outlineLevel="1" x14ac:dyDescent="0.2">
      <c r="A79" s="1240"/>
      <c r="B79" s="1269"/>
      <c r="D79" s="1242" t="str">
        <f>+"h á z t a r t á s i     a d a t o k" &amp; "   -   "&amp; E29</f>
        <v xml:space="preserve">h á z t a r t á s i     a d a t o k   -   </v>
      </c>
      <c r="E79" s="1242"/>
      <c r="F79" s="1242"/>
      <c r="G79" s="1242"/>
      <c r="H79" s="1242"/>
      <c r="I79" s="1242"/>
      <c r="J79" s="1242"/>
      <c r="K79" s="1242"/>
      <c r="L79" s="1242"/>
      <c r="M79" s="1242"/>
      <c r="N79" s="1242"/>
    </row>
    <row r="80" spans="1:14" x14ac:dyDescent="0.15">
      <c r="A80" s="1240"/>
      <c r="B80" s="1269"/>
      <c r="D80" s="77" t="s">
        <v>177</v>
      </c>
    </row>
    <row r="81" spans="1:15" x14ac:dyDescent="0.15">
      <c r="A81" s="1240"/>
      <c r="B81" s="1269"/>
      <c r="D81" s="77" t="s">
        <v>178</v>
      </c>
      <c r="E81" s="498">
        <v>1</v>
      </c>
      <c r="F81" s="75">
        <f>+VLOOKUP(E81,paraméterek!$K$7:$L$24,2,FALSE)</f>
        <v>1</v>
      </c>
    </row>
    <row r="82" spans="1:15" x14ac:dyDescent="0.15">
      <c r="A82" s="1240"/>
      <c r="B82" s="1269"/>
      <c r="D82" s="77" t="s">
        <v>179</v>
      </c>
      <c r="E82" s="498">
        <v>0</v>
      </c>
      <c r="F82" s="75">
        <f>+VLOOKUP(E82,paraméterek!$N$7:$O$24,2,FALSE)</f>
        <v>0</v>
      </c>
    </row>
    <row r="83" spans="1:15" x14ac:dyDescent="0.15">
      <c r="A83" s="1240"/>
      <c r="B83" s="1269"/>
      <c r="D83" s="77" t="s">
        <v>180</v>
      </c>
      <c r="E83" s="498">
        <v>0</v>
      </c>
      <c r="F83" s="75">
        <f>+VLOOKUP(E83,paraméterek!$Q$7:$R$24,2,FALSE)</f>
        <v>0</v>
      </c>
    </row>
    <row r="84" spans="1:15" ht="3.75" customHeight="1" x14ac:dyDescent="0.15">
      <c r="A84" s="1240"/>
      <c r="B84" s="1269"/>
      <c r="E84" s="109"/>
    </row>
    <row r="85" spans="1:15" ht="23.25" customHeight="1" x14ac:dyDescent="0.15">
      <c r="A85" s="1240"/>
      <c r="B85" s="1269"/>
      <c r="D85" s="1264" t="s">
        <v>181</v>
      </c>
      <c r="E85" s="1264"/>
      <c r="F85" s="1264"/>
      <c r="G85" s="1264"/>
      <c r="H85" s="1264"/>
      <c r="I85" s="77"/>
      <c r="J85" s="77"/>
      <c r="K85" s="498" t="s">
        <v>79</v>
      </c>
      <c r="L85" s="77"/>
      <c r="O85" s="110">
        <f>+VLOOKUP(K85,paraméterek!$E$166:$F$167,2,FALSE)</f>
        <v>1</v>
      </c>
    </row>
    <row r="86" spans="1:15" ht="22.5" customHeight="1" x14ac:dyDescent="0.15">
      <c r="A86" s="1240"/>
      <c r="B86" s="1269"/>
      <c r="D86" s="1264" t="s">
        <v>182</v>
      </c>
      <c r="E86" s="1264"/>
      <c r="F86" s="1264"/>
      <c r="G86" s="1264"/>
      <c r="H86" s="1264"/>
      <c r="I86" s="77"/>
      <c r="J86" s="77"/>
      <c r="K86" s="498" t="s">
        <v>79</v>
      </c>
      <c r="L86" s="77"/>
      <c r="O86" s="110">
        <f>+VLOOKUP(K86,paraméterek!$E$168:$F$169,2,FALSE)</f>
        <v>1</v>
      </c>
    </row>
    <row r="87" spans="1:15" ht="4.5" customHeight="1" x14ac:dyDescent="0.15">
      <c r="A87" s="1240"/>
      <c r="B87" s="1269"/>
    </row>
    <row r="88" spans="1:15" ht="12.75" outlineLevel="1" x14ac:dyDescent="0.2">
      <c r="A88" s="1240"/>
      <c r="B88" s="1269"/>
      <c r="D88" s="1250" t="s">
        <v>183</v>
      </c>
      <c r="E88" s="1250"/>
      <c r="F88" s="99"/>
      <c r="G88" s="99"/>
      <c r="H88" s="760">
        <f>+F81*létmin+F82*létmin+F83*létmin</f>
        <v>90450</v>
      </c>
      <c r="I88" s="99"/>
      <c r="J88" s="99"/>
      <c r="K88" s="99"/>
      <c r="L88" s="99"/>
      <c r="M88" s="99"/>
      <c r="N88" s="99"/>
    </row>
    <row r="89" spans="1:15" ht="12.75" outlineLevel="1" x14ac:dyDescent="0.2">
      <c r="A89" s="1240"/>
      <c r="B89" s="1269"/>
      <c r="D89" s="1250" t="s">
        <v>184</v>
      </c>
      <c r="E89" s="1250"/>
      <c r="F89" s="99"/>
      <c r="G89" s="99"/>
      <c r="H89" s="758">
        <f>(E77+H77+K77+N77)*O85*O86</f>
        <v>3675000</v>
      </c>
      <c r="I89" s="99"/>
      <c r="J89" s="99"/>
      <c r="K89" s="1267" t="s">
        <v>790</v>
      </c>
      <c r="L89" s="1267"/>
      <c r="N89" s="758">
        <f>+E46+E49+H46+H49+K46+K49+N46+N49+E52+H52+K52+N52+E55+H55+K55+N55</f>
        <v>3500000</v>
      </c>
    </row>
    <row r="90" spans="1:15" ht="12.75" outlineLevel="1" x14ac:dyDescent="0.2">
      <c r="A90" s="1240"/>
      <c r="B90" s="1269"/>
      <c r="D90" s="1250" t="s">
        <v>185</v>
      </c>
      <c r="E90" s="1250"/>
      <c r="F90" s="99"/>
      <c r="G90" s="99"/>
      <c r="H90" s="758">
        <f>+E78+H78+K78+N78</f>
        <v>0</v>
      </c>
      <c r="I90" s="99"/>
      <c r="J90" s="99"/>
      <c r="K90" s="1250"/>
      <c r="L90" s="1250"/>
      <c r="M90" s="99"/>
      <c r="N90" s="99"/>
    </row>
    <row r="91" spans="1:15" ht="12.75" outlineLevel="1" x14ac:dyDescent="0.2">
      <c r="A91" s="1240"/>
      <c r="B91" s="1269"/>
      <c r="D91" s="1250" t="s">
        <v>186</v>
      </c>
      <c r="E91" s="1250"/>
      <c r="F91" s="99"/>
      <c r="G91" s="99"/>
      <c r="H91" s="760">
        <f>+(H89-H88-H90)</f>
        <v>3584550</v>
      </c>
      <c r="I91" s="99"/>
      <c r="J91" s="99"/>
      <c r="K91" s="99"/>
      <c r="L91" s="99"/>
      <c r="M91" s="99"/>
      <c r="N91" s="99"/>
    </row>
    <row r="92" spans="1:15" ht="11.25" outlineLevel="1" thickBot="1" x14ac:dyDescent="0.2">
      <c r="B92" s="1271"/>
    </row>
    <row r="93" spans="1:15" ht="12.75" customHeight="1" outlineLevel="1" x14ac:dyDescent="0.2">
      <c r="A93" s="1239" t="s">
        <v>713</v>
      </c>
      <c r="B93" s="1258" t="s">
        <v>187</v>
      </c>
      <c r="D93" s="92" t="s">
        <v>188</v>
      </c>
      <c r="E93" s="1262"/>
      <c r="F93" s="1262"/>
      <c r="G93" s="1262"/>
      <c r="H93" s="1262"/>
      <c r="I93" s="1262"/>
      <c r="J93" s="1262"/>
      <c r="K93" s="1262"/>
      <c r="L93" s="1262"/>
      <c r="M93" s="1262"/>
      <c r="N93" s="1262"/>
    </row>
    <row r="94" spans="1:15" ht="13.5" customHeight="1" outlineLevel="2" thickBot="1" x14ac:dyDescent="0.25">
      <c r="A94" s="1239"/>
      <c r="B94" s="1259"/>
      <c r="D94" s="1242" t="s">
        <v>118</v>
      </c>
      <c r="E94" s="1242"/>
      <c r="F94" s="1242"/>
      <c r="G94" s="1242"/>
      <c r="H94" s="1242"/>
      <c r="I94" s="1242"/>
      <c r="J94" s="1242"/>
      <c r="K94" s="1242"/>
      <c r="L94" s="1242"/>
      <c r="M94" s="1242"/>
      <c r="N94" s="1242"/>
    </row>
    <row r="95" spans="1:15" ht="11.25" outlineLevel="2" thickBot="1" x14ac:dyDescent="0.2">
      <c r="A95" s="1239"/>
      <c r="B95" s="1259"/>
      <c r="D95" s="111"/>
      <c r="E95" s="93" t="s">
        <v>119</v>
      </c>
      <c r="F95" s="85"/>
      <c r="G95" s="94"/>
      <c r="H95" s="93" t="s">
        <v>120</v>
      </c>
      <c r="I95" s="85"/>
      <c r="J95" s="77"/>
      <c r="K95" s="93" t="s">
        <v>121</v>
      </c>
      <c r="L95" s="85"/>
      <c r="M95" s="77"/>
      <c r="N95" s="93" t="s">
        <v>122</v>
      </c>
    </row>
    <row r="96" spans="1:15" outlineLevel="2" x14ac:dyDescent="0.15">
      <c r="A96" s="1239"/>
      <c r="B96" s="1259"/>
      <c r="D96" s="77" t="s">
        <v>123</v>
      </c>
      <c r="E96" s="329"/>
      <c r="H96" s="329"/>
      <c r="I96" s="301"/>
      <c r="J96" s="302"/>
      <c r="K96" s="329"/>
      <c r="L96" s="301"/>
      <c r="M96" s="302"/>
      <c r="N96" s="329"/>
    </row>
    <row r="97" spans="1:15" ht="10.5" hidden="1" customHeight="1" outlineLevel="2" x14ac:dyDescent="0.15">
      <c r="A97" s="1239"/>
      <c r="B97" s="1259"/>
      <c r="D97" s="77" t="s">
        <v>125</v>
      </c>
      <c r="E97" s="314" t="s">
        <v>126</v>
      </c>
      <c r="H97" s="314" t="s">
        <v>126</v>
      </c>
      <c r="I97" s="315"/>
      <c r="J97" s="316"/>
      <c r="K97" s="314" t="s">
        <v>126</v>
      </c>
      <c r="L97" s="315"/>
      <c r="M97" s="316"/>
      <c r="N97" s="314" t="s">
        <v>126</v>
      </c>
    </row>
    <row r="98" spans="1:15" outlineLevel="2" x14ac:dyDescent="0.15">
      <c r="A98" s="1239"/>
      <c r="B98" s="1259"/>
      <c r="D98" s="77" t="s">
        <v>127</v>
      </c>
      <c r="E98" s="327"/>
      <c r="H98" s="327"/>
      <c r="I98" s="317"/>
      <c r="J98" s="318"/>
      <c r="K98" s="327"/>
      <c r="L98" s="319"/>
      <c r="M98" s="318"/>
      <c r="N98" s="327"/>
    </row>
    <row r="99" spans="1:15" ht="11.25" customHeight="1" outlineLevel="2" x14ac:dyDescent="0.15">
      <c r="A99" s="1239"/>
      <c r="B99" s="1259"/>
      <c r="C99" s="1263" t="s">
        <v>128</v>
      </c>
      <c r="D99" s="77" t="s">
        <v>129</v>
      </c>
      <c r="E99" s="761">
        <f>+($G$1-E98)/365</f>
        <v>118.65205479452055</v>
      </c>
      <c r="F99" s="762">
        <f>IF(LEN(E98)&gt;0,+VLOOKUP(E99,paraméterek!$A$58:$E$81,5,TRUE),0)</f>
        <v>0</v>
      </c>
      <c r="G99" s="763"/>
      <c r="H99" s="761">
        <f>+($G$1-H98)/365</f>
        <v>118.65205479452055</v>
      </c>
      <c r="I99" s="762">
        <f>IF(LEN(H98)&gt;0,+VLOOKUP(H99,paraméterek!$A$58:$E$81,5,TRUE),0)</f>
        <v>0</v>
      </c>
      <c r="J99" s="764"/>
      <c r="K99" s="761">
        <f>+($G$1-K98)/365</f>
        <v>118.65205479452055</v>
      </c>
      <c r="L99" s="762">
        <f>IF(LEN(K98)&gt;0,+VLOOKUP(K99,paraméterek!$A$58:$E$81,5,TRUE),0)</f>
        <v>0</v>
      </c>
      <c r="M99" s="764"/>
      <c r="N99" s="761">
        <f>+($G$1-N98)/365</f>
        <v>118.65205479452055</v>
      </c>
      <c r="O99" s="85">
        <f>IF(LEN(N98)&gt;0,+VLOOKUP(N99,paraméterek!$A$58:$E$81,5,TRUE),0)</f>
        <v>0</v>
      </c>
    </row>
    <row r="100" spans="1:15" outlineLevel="2" x14ac:dyDescent="0.15">
      <c r="A100" s="1239"/>
      <c r="B100" s="1259"/>
      <c r="C100" s="1263"/>
      <c r="D100" s="77" t="s">
        <v>130</v>
      </c>
      <c r="E100" s="325"/>
      <c r="F100" s="85">
        <f>IF(LEN(E100)&gt;0,+VLOOKUP(E100,paraméterek!$A$11:$B$18,2,FALSE),0)</f>
        <v>0</v>
      </c>
      <c r="H100" s="325"/>
      <c r="I100" s="85">
        <f>IF(LEN(H100)&gt;0,+VLOOKUP(H100,paraméterek!$A$11:$B$18,2,FALSE),0)</f>
        <v>0</v>
      </c>
      <c r="J100" s="302"/>
      <c r="K100" s="325"/>
      <c r="L100" s="85">
        <f>IF(LEN(K100)&gt;0,+VLOOKUP(K100,paraméterek!$A$11:$B$18,2,FALSE),0)</f>
        <v>0</v>
      </c>
      <c r="M100" s="302"/>
      <c r="N100" s="325"/>
      <c r="O100" s="85">
        <f>IF(LEN(N100)&gt;0,+VLOOKUP(N100,paraméterek!$A$11:$B$18,2,FALSE),0)</f>
        <v>0</v>
      </c>
    </row>
    <row r="101" spans="1:15" outlineLevel="2" x14ac:dyDescent="0.15">
      <c r="A101" s="1239"/>
      <c r="B101" s="1259"/>
      <c r="C101" s="1263"/>
      <c r="D101" s="77" t="s">
        <v>132</v>
      </c>
      <c r="E101" s="325"/>
      <c r="F101" s="85">
        <f>IF(LEN(E101)&gt;0,+VLOOKUP(E101,paraméterek!$A$22:$B$32,2,FALSE),0)</f>
        <v>0</v>
      </c>
      <c r="H101" s="325"/>
      <c r="I101" s="85">
        <f>IF(LEN(H101)&gt;0,+VLOOKUP(H101,paraméterek!$A$22:$B$32,2,FALSE),0)</f>
        <v>0</v>
      </c>
      <c r="J101" s="302"/>
      <c r="K101" s="325"/>
      <c r="L101" s="85">
        <f>IF(LEN(K101)&gt;0,+VLOOKUP(K101,paraméterek!$A$22:$B$32,2,FALSE),0)</f>
        <v>0</v>
      </c>
      <c r="M101" s="302"/>
      <c r="N101" s="325"/>
      <c r="O101" s="85">
        <f>IF(LEN(N101)&gt;0,+VLOOKUP(N101,paraméterek!$A$22:$B$32,2,FALSE),0)</f>
        <v>0</v>
      </c>
    </row>
    <row r="102" spans="1:15" outlineLevel="2" x14ac:dyDescent="0.15">
      <c r="A102" s="1239"/>
      <c r="B102" s="1259"/>
      <c r="C102" s="1263"/>
      <c r="D102" s="77" t="s">
        <v>134</v>
      </c>
      <c r="E102" s="325"/>
      <c r="F102" s="85">
        <f>IF(LEN(E102)&gt;0,+VLOOKUP(E102,paraméterek!$A$36:$B$38,2,FALSE),0)</f>
        <v>0</v>
      </c>
      <c r="H102" s="325"/>
      <c r="I102" s="85">
        <f>IF(LEN(H102)&gt;0,+VLOOKUP(H102,paraméterek!$A$36:$B$38,2,FALSE),0)</f>
        <v>0</v>
      </c>
      <c r="J102" s="302"/>
      <c r="K102" s="325"/>
      <c r="L102" s="85">
        <f>IF(LEN(K102)&gt;0,+VLOOKUP(K102,paraméterek!$A$36:$B$38,2,FALSE),0)</f>
        <v>0</v>
      </c>
      <c r="M102" s="302"/>
      <c r="N102" s="325"/>
      <c r="O102" s="85">
        <f>IF(LEN(N102)&gt;0,+VLOOKUP(N102,paraméterek!$A$36:$B$38,2,FALSE),0)</f>
        <v>0</v>
      </c>
    </row>
    <row r="103" spans="1:15" outlineLevel="2" x14ac:dyDescent="0.15">
      <c r="A103" s="1239"/>
      <c r="B103" s="1259"/>
      <c r="C103" s="1263"/>
      <c r="D103" s="77" t="s">
        <v>136</v>
      </c>
      <c r="E103" s="325"/>
      <c r="F103" s="85">
        <f>IF(LEN(E103)&gt;0,+VLOOKUP(E103,paraméterek!$A$42:$B$44,2,FALSE),0)</f>
        <v>0</v>
      </c>
      <c r="H103" s="325"/>
      <c r="I103" s="85">
        <f>IF(LEN(H103)&gt;0,+VLOOKUP(H103,paraméterek!$A$42:$B$44,2,FALSE),0)</f>
        <v>0</v>
      </c>
      <c r="J103" s="302"/>
      <c r="K103" s="325"/>
      <c r="L103" s="85">
        <f>IF(LEN(K103)&gt;0,+VLOOKUP(K103,paraméterek!$A$42:$B$44,2,FALSE),0)</f>
        <v>0</v>
      </c>
      <c r="M103" s="302"/>
      <c r="N103" s="325"/>
      <c r="O103" s="85">
        <f>IF(LEN(N103)&gt;0,+VLOOKUP(N103,paraméterek!$A$42:$B$44,2,FALSE),0)</f>
        <v>0</v>
      </c>
    </row>
    <row r="104" spans="1:15" outlineLevel="2" x14ac:dyDescent="0.15">
      <c r="A104" s="1239"/>
      <c r="B104" s="1259"/>
      <c r="C104" s="1263"/>
      <c r="D104" s="77" t="s">
        <v>138</v>
      </c>
      <c r="E104" s="325"/>
      <c r="F104" s="85">
        <f>IF(LEN(E104)&gt;0,+VLOOKUP(E104,paraméterek!$A$47:$B$50,2,FALSE),0)</f>
        <v>0</v>
      </c>
      <c r="H104" s="325"/>
      <c r="I104" s="85">
        <f>IF(LEN(H104)&gt;0,+VLOOKUP(H104,paraméterek!$A$47:$B$50,2,FALSE),0)</f>
        <v>0</v>
      </c>
      <c r="J104" s="302"/>
      <c r="K104" s="325"/>
      <c r="L104" s="85">
        <f>IF(LEN(K104)&gt;0,+VLOOKUP(K104,paraméterek!$A$47:$B$50,2,FALSE),0)</f>
        <v>0</v>
      </c>
      <c r="M104" s="302"/>
      <c r="N104" s="325"/>
      <c r="O104" s="85">
        <f>IF(LEN(N104)&gt;0,+VLOOKUP(N104,paraméterek!$A$47:$B$50,2,FALSE),0)</f>
        <v>0</v>
      </c>
    </row>
    <row r="105" spans="1:15" outlineLevel="2" x14ac:dyDescent="0.15">
      <c r="A105" s="1239"/>
      <c r="B105" s="1259"/>
      <c r="C105" s="1263"/>
      <c r="D105" s="77" t="s">
        <v>139</v>
      </c>
      <c r="E105" s="325"/>
      <c r="F105" s="85">
        <f>IF(LEN(E105)&gt;0,+VLOOKUP(E105,paraméterek!$A$53:$B$54,2,FALSE),0)</f>
        <v>0</v>
      </c>
      <c r="H105" s="325"/>
      <c r="I105" s="85">
        <f>IF(LEN(H105)&gt;0,+VLOOKUP(H105,paraméterek!$A$53:$B$54,2,FALSE),0)</f>
        <v>0</v>
      </c>
      <c r="J105" s="302"/>
      <c r="K105" s="325"/>
      <c r="L105" s="85">
        <f>IF(LEN(K105)&gt;0,+VLOOKUP(K105,paraméterek!$A$53:$B$54,2,FALSE),0)</f>
        <v>0</v>
      </c>
      <c r="M105" s="302"/>
      <c r="N105" s="325"/>
      <c r="O105" s="85">
        <f>IF(LEN(N105)&gt;0,+VLOOKUP(N105,paraméterek!$A$53:$B$54,2,FALSE),0)</f>
        <v>0</v>
      </c>
    </row>
    <row r="106" spans="1:15" ht="5.25" customHeight="1" outlineLevel="2" x14ac:dyDescent="0.15">
      <c r="A106" s="1239"/>
      <c r="B106" s="1259"/>
      <c r="C106" s="1263"/>
      <c r="D106" s="77"/>
      <c r="E106" s="320"/>
      <c r="H106" s="320"/>
      <c r="I106" s="321"/>
      <c r="J106" s="321"/>
      <c r="K106" s="320"/>
      <c r="L106" s="321"/>
      <c r="M106" s="321"/>
      <c r="N106" s="320"/>
    </row>
    <row r="107" spans="1:15" ht="12.75" outlineLevel="2" x14ac:dyDescent="0.2">
      <c r="A107" s="1239"/>
      <c r="B107" s="1259"/>
      <c r="C107" s="1263"/>
      <c r="D107" s="97" t="s">
        <v>141</v>
      </c>
      <c r="E107" s="98" t="str">
        <f>+VLOOKUP(PRODUCT(F98:F104),paraméterek!$A$2:$D$6,4,TRUE)</f>
        <v>E</v>
      </c>
      <c r="F107" s="99">
        <f>+PRODUCT(F98:F104)</f>
        <v>0</v>
      </c>
      <c r="G107" s="99"/>
      <c r="H107" s="98" t="str">
        <f>+VLOOKUP(PRODUCT(I98:I104),paraméterek!$A$2:$D$6,4,TRUE)</f>
        <v>E</v>
      </c>
      <c r="I107" s="99">
        <f>+PRODUCT(I98:I104)</f>
        <v>0</v>
      </c>
      <c r="J107" s="99"/>
      <c r="K107" s="98" t="str">
        <f>+VLOOKUP(PRODUCT(L98:L104),paraméterek!$A$2:$D$6,4,TRUE)</f>
        <v>E</v>
      </c>
      <c r="L107" s="99">
        <f>+PRODUCT(L98:L104)</f>
        <v>0</v>
      </c>
      <c r="M107" s="99"/>
      <c r="N107" s="98" t="str">
        <f>+VLOOKUP(PRODUCT(O98:O104),paraméterek!$A$2:$D$6,4,TRUE)</f>
        <v>E</v>
      </c>
      <c r="O107" s="75">
        <f>+PRODUCT(O99:O105)</f>
        <v>0</v>
      </c>
    </row>
    <row r="108" spans="1:15" ht="4.5" customHeight="1" outlineLevel="2" x14ac:dyDescent="0.15">
      <c r="A108" s="1239"/>
      <c r="B108" s="1259"/>
      <c r="C108" s="1263"/>
      <c r="E108" s="100"/>
      <c r="H108" s="100"/>
      <c r="K108" s="100"/>
      <c r="N108" s="100"/>
    </row>
    <row r="109" spans="1:15" outlineLevel="2" x14ac:dyDescent="0.15">
      <c r="A109" s="1239"/>
      <c r="B109" s="1259"/>
      <c r="C109" s="1263"/>
      <c r="D109" s="77" t="s">
        <v>142</v>
      </c>
      <c r="E109" s="325"/>
      <c r="H109" s="325"/>
      <c r="K109" s="325"/>
      <c r="L109" s="301"/>
      <c r="M109" s="302"/>
      <c r="N109" s="325"/>
    </row>
    <row r="110" spans="1:15" outlineLevel="2" x14ac:dyDescent="0.15">
      <c r="A110" s="1239"/>
      <c r="B110" s="1259"/>
      <c r="C110" s="1265"/>
      <c r="D110" s="77" t="s">
        <v>148</v>
      </c>
      <c r="E110" s="746"/>
      <c r="F110" s="746"/>
      <c r="G110" s="746"/>
      <c r="H110" s="746"/>
      <c r="I110" s="746"/>
      <c r="J110" s="746"/>
      <c r="K110" s="746"/>
      <c r="L110" s="746"/>
      <c r="M110" s="746"/>
      <c r="N110" s="746"/>
    </row>
    <row r="111" spans="1:15" outlineLevel="2" x14ac:dyDescent="0.15">
      <c r="A111" s="1239"/>
      <c r="B111" s="1259"/>
      <c r="C111" s="1265"/>
      <c r="D111" s="117" t="s">
        <v>149</v>
      </c>
      <c r="E111" s="325"/>
      <c r="F111" s="325"/>
      <c r="G111" s="325"/>
      <c r="H111" s="325"/>
      <c r="I111" s="325"/>
      <c r="J111" s="325"/>
      <c r="K111" s="325"/>
      <c r="L111" s="325"/>
      <c r="M111" s="325"/>
      <c r="N111" s="325"/>
    </row>
    <row r="112" spans="1:15" outlineLevel="2" x14ac:dyDescent="0.15">
      <c r="A112" s="1239"/>
      <c r="B112" s="1260"/>
      <c r="C112" s="1265"/>
      <c r="D112" s="117" t="s">
        <v>146</v>
      </c>
      <c r="E112" s="101"/>
      <c r="F112" s="101"/>
      <c r="G112" s="101"/>
      <c r="H112" s="101"/>
      <c r="I112" s="101"/>
      <c r="J112" s="101"/>
      <c r="K112" s="101"/>
      <c r="L112" s="101"/>
      <c r="M112" s="101"/>
      <c r="N112" s="101"/>
    </row>
    <row r="113" spans="1:15" outlineLevel="2" x14ac:dyDescent="0.15">
      <c r="A113" s="1239"/>
      <c r="B113" s="1259"/>
      <c r="C113" s="1265"/>
      <c r="D113" s="77" t="s">
        <v>151</v>
      </c>
      <c r="E113" s="754"/>
      <c r="F113" s="754"/>
      <c r="G113" s="754"/>
      <c r="H113" s="754"/>
      <c r="I113" s="754"/>
      <c r="J113" s="754"/>
      <c r="K113" s="754"/>
      <c r="L113" s="754"/>
      <c r="M113" s="754"/>
      <c r="N113" s="754"/>
    </row>
    <row r="114" spans="1:15" outlineLevel="2" x14ac:dyDescent="0.15">
      <c r="A114" s="1239"/>
      <c r="B114" s="1259"/>
      <c r="C114" s="1265"/>
      <c r="D114" s="77" t="s">
        <v>152</v>
      </c>
      <c r="E114" s="751"/>
      <c r="F114" s="751"/>
      <c r="G114" s="751"/>
      <c r="H114" s="751"/>
      <c r="I114" s="751"/>
      <c r="J114" s="751"/>
      <c r="K114" s="751"/>
      <c r="L114" s="751"/>
      <c r="M114" s="751"/>
      <c r="N114" s="751"/>
    </row>
    <row r="115" spans="1:15" outlineLevel="2" x14ac:dyDescent="0.15">
      <c r="A115" s="1239"/>
      <c r="B115" s="1259"/>
      <c r="C115" s="1265"/>
      <c r="D115" s="77" t="s">
        <v>155</v>
      </c>
      <c r="E115" s="751"/>
      <c r="F115" s="751"/>
      <c r="G115" s="751"/>
      <c r="H115" s="751"/>
      <c r="I115" s="751"/>
      <c r="J115" s="751"/>
      <c r="K115" s="751"/>
      <c r="L115" s="751"/>
      <c r="M115" s="751"/>
      <c r="N115" s="751"/>
    </row>
    <row r="116" spans="1:15" ht="13.5" customHeight="1" outlineLevel="2" x14ac:dyDescent="0.2">
      <c r="A116" s="1239"/>
      <c r="B116" s="1259"/>
      <c r="C116" s="1265"/>
      <c r="D116" s="71"/>
      <c r="E116" s="103"/>
      <c r="H116" s="103"/>
      <c r="K116" s="103"/>
      <c r="N116" s="103"/>
    </row>
    <row r="117" spans="1:15" ht="10.5" hidden="1" customHeight="1" outlineLevel="2" x14ac:dyDescent="0.15">
      <c r="A117" s="1239"/>
      <c r="B117" s="1259"/>
      <c r="C117" s="1265"/>
      <c r="D117" s="104" t="s">
        <v>157</v>
      </c>
      <c r="E117" s="105">
        <v>0</v>
      </c>
      <c r="H117" s="105">
        <v>0</v>
      </c>
      <c r="K117" s="105">
        <v>0</v>
      </c>
      <c r="N117" s="105">
        <v>0</v>
      </c>
    </row>
    <row r="118" spans="1:15" ht="10.5" hidden="1" customHeight="1" outlineLevel="2" x14ac:dyDescent="0.15">
      <c r="A118" s="1239"/>
      <c r="B118" s="1259"/>
      <c r="C118" s="1265"/>
      <c r="D118" s="104" t="s">
        <v>152</v>
      </c>
      <c r="E118" s="106" t="s">
        <v>158</v>
      </c>
      <c r="H118" s="106" t="s">
        <v>158</v>
      </c>
      <c r="K118" s="106" t="s">
        <v>158</v>
      </c>
      <c r="N118" s="106" t="s">
        <v>158</v>
      </c>
    </row>
    <row r="119" spans="1:15" ht="10.5" hidden="1" customHeight="1" outlineLevel="2" x14ac:dyDescent="0.15">
      <c r="A119" s="1239"/>
      <c r="B119" s="1259"/>
      <c r="C119" s="1265"/>
      <c r="D119" s="104" t="s">
        <v>155</v>
      </c>
      <c r="E119" s="106" t="s">
        <v>156</v>
      </c>
      <c r="H119" s="106" t="s">
        <v>156</v>
      </c>
      <c r="K119" s="106" t="s">
        <v>156</v>
      </c>
      <c r="N119" s="106" t="s">
        <v>156</v>
      </c>
    </row>
    <row r="120" spans="1:15" ht="12.75" hidden="1" customHeight="1" outlineLevel="2" x14ac:dyDescent="0.2">
      <c r="A120" s="1239"/>
      <c r="B120" s="1259"/>
      <c r="C120" s="1265"/>
      <c r="D120" s="71"/>
      <c r="E120" s="103"/>
      <c r="H120" s="103"/>
      <c r="K120" s="103"/>
      <c r="N120" s="103"/>
    </row>
    <row r="121" spans="1:15" ht="10.5" hidden="1" customHeight="1" outlineLevel="2" x14ac:dyDescent="0.15">
      <c r="A121" s="1239"/>
      <c r="B121" s="1259"/>
      <c r="C121" s="1265"/>
      <c r="D121" s="104" t="s">
        <v>159</v>
      </c>
      <c r="E121" s="105">
        <v>0</v>
      </c>
      <c r="H121" s="105">
        <v>0</v>
      </c>
      <c r="K121" s="105">
        <v>0</v>
      </c>
      <c r="N121" s="105">
        <v>0</v>
      </c>
    </row>
    <row r="122" spans="1:15" ht="10.5" hidden="1" customHeight="1" outlineLevel="2" x14ac:dyDescent="0.15">
      <c r="A122" s="1239"/>
      <c r="B122" s="1259"/>
      <c r="C122" s="1265"/>
      <c r="D122" s="104" t="s">
        <v>152</v>
      </c>
      <c r="E122" s="106" t="s">
        <v>153</v>
      </c>
      <c r="H122" s="106" t="s">
        <v>153</v>
      </c>
      <c r="K122" s="106" t="s">
        <v>153</v>
      </c>
      <c r="N122" s="106" t="s">
        <v>153</v>
      </c>
    </row>
    <row r="123" spans="1:15" ht="10.5" hidden="1" customHeight="1" outlineLevel="2" x14ac:dyDescent="0.15">
      <c r="A123" s="1239"/>
      <c r="B123" s="1259"/>
      <c r="C123" s="1265"/>
      <c r="D123" s="104" t="s">
        <v>155</v>
      </c>
      <c r="E123" s="106" t="s">
        <v>160</v>
      </c>
      <c r="H123" s="106" t="s">
        <v>160</v>
      </c>
      <c r="K123" s="106" t="s">
        <v>160</v>
      </c>
      <c r="N123" s="106" t="s">
        <v>160</v>
      </c>
    </row>
    <row r="124" spans="1:15" s="71" customFormat="1" ht="14.25" hidden="1" customHeight="1" outlineLevel="2" x14ac:dyDescent="0.2">
      <c r="A124" s="1239"/>
      <c r="B124" s="1259"/>
      <c r="E124" s="103"/>
      <c r="F124" s="107"/>
      <c r="H124" s="103"/>
      <c r="I124" s="107"/>
      <c r="K124" s="103"/>
      <c r="L124" s="107"/>
      <c r="N124" s="103"/>
      <c r="O124" s="107"/>
    </row>
    <row r="125" spans="1:15" ht="10.5" customHeight="1" outlineLevel="2" x14ac:dyDescent="0.15">
      <c r="A125" s="1239"/>
      <c r="B125" s="1259"/>
      <c r="C125" s="1266" t="s">
        <v>194</v>
      </c>
      <c r="D125" s="77" t="s">
        <v>195</v>
      </c>
      <c r="E125" s="756"/>
      <c r="F125" s="756"/>
      <c r="G125" s="756"/>
      <c r="H125" s="756"/>
      <c r="I125" s="756"/>
      <c r="J125" s="756"/>
      <c r="K125" s="756"/>
      <c r="L125" s="756"/>
      <c r="M125" s="756"/>
      <c r="N125" s="756"/>
    </row>
    <row r="126" spans="1:15" ht="10.5" customHeight="1" outlineLevel="2" x14ac:dyDescent="0.15">
      <c r="A126" s="1239"/>
      <c r="B126" s="1259"/>
      <c r="C126" s="1266"/>
      <c r="D126" s="77" t="s">
        <v>163</v>
      </c>
      <c r="E126" s="325"/>
      <c r="F126" s="325"/>
      <c r="G126" s="325"/>
      <c r="H126" s="325"/>
      <c r="I126" s="325"/>
      <c r="J126" s="325"/>
      <c r="K126" s="325"/>
      <c r="L126" s="325"/>
      <c r="M126" s="325"/>
      <c r="N126" s="325"/>
    </row>
    <row r="127" spans="1:15" ht="10.5" customHeight="1" outlineLevel="2" x14ac:dyDescent="0.15">
      <c r="A127" s="1239"/>
      <c r="B127" s="1259"/>
      <c r="C127" s="1266"/>
      <c r="D127" s="77" t="s">
        <v>166</v>
      </c>
      <c r="E127" s="325"/>
      <c r="F127" s="325"/>
      <c r="G127" s="325"/>
      <c r="H127" s="325"/>
      <c r="I127" s="325"/>
      <c r="J127" s="325"/>
      <c r="K127" s="325"/>
      <c r="L127" s="325"/>
      <c r="M127" s="325"/>
      <c r="N127" s="325"/>
    </row>
    <row r="128" spans="1:15" ht="10.5" customHeight="1" outlineLevel="2" x14ac:dyDescent="0.15">
      <c r="A128" s="1239"/>
      <c r="B128" s="1259"/>
      <c r="C128" s="1266"/>
      <c r="D128" s="77" t="s">
        <v>167</v>
      </c>
      <c r="E128" s="325"/>
      <c r="F128" s="325"/>
      <c r="G128" s="325"/>
      <c r="H128" s="325"/>
      <c r="I128" s="325"/>
      <c r="J128" s="325"/>
      <c r="K128" s="325"/>
      <c r="L128" s="325"/>
      <c r="M128" s="325"/>
      <c r="N128" s="325"/>
    </row>
    <row r="129" spans="1:14" ht="14.25" hidden="1" customHeight="1" outlineLevel="2" x14ac:dyDescent="0.15">
      <c r="A129" s="1239"/>
      <c r="B129" s="1259"/>
      <c r="C129" s="1266"/>
      <c r="E129" s="102"/>
      <c r="H129" s="102"/>
      <c r="K129" s="102"/>
      <c r="N129" s="102"/>
    </row>
    <row r="130" spans="1:14" outlineLevel="2" x14ac:dyDescent="0.15">
      <c r="A130" s="1239"/>
      <c r="B130" s="1259"/>
      <c r="C130" s="1266"/>
      <c r="D130" s="77" t="s">
        <v>169</v>
      </c>
      <c r="E130" s="756"/>
      <c r="F130" s="756"/>
      <c r="G130" s="756"/>
      <c r="H130" s="756"/>
      <c r="I130" s="756"/>
      <c r="J130" s="756"/>
      <c r="K130" s="756"/>
      <c r="L130" s="756"/>
      <c r="M130" s="756"/>
      <c r="N130" s="756"/>
    </row>
    <row r="131" spans="1:14" outlineLevel="2" x14ac:dyDescent="0.15">
      <c r="A131" s="1239"/>
      <c r="B131" s="1259"/>
      <c r="C131" s="1266"/>
      <c r="D131" s="77" t="s">
        <v>163</v>
      </c>
      <c r="E131" s="325"/>
      <c r="F131" s="325"/>
      <c r="G131" s="325"/>
      <c r="H131" s="325"/>
      <c r="I131" s="325"/>
      <c r="J131" s="325"/>
      <c r="K131" s="325"/>
      <c r="L131" s="325"/>
      <c r="M131" s="325"/>
      <c r="N131" s="325"/>
    </row>
    <row r="132" spans="1:14" outlineLevel="2" x14ac:dyDescent="0.15">
      <c r="A132" s="1239"/>
      <c r="B132" s="1259"/>
      <c r="C132" s="1266"/>
      <c r="D132" s="77" t="s">
        <v>166</v>
      </c>
      <c r="E132" s="325"/>
      <c r="F132" s="325"/>
      <c r="G132" s="325"/>
      <c r="H132" s="325"/>
      <c r="I132" s="325"/>
      <c r="J132" s="325"/>
      <c r="K132" s="325"/>
      <c r="L132" s="325"/>
      <c r="M132" s="325"/>
      <c r="N132" s="325"/>
    </row>
    <row r="133" spans="1:14" ht="11.25" outlineLevel="2" thickBot="1" x14ac:dyDescent="0.2">
      <c r="A133" s="1239"/>
      <c r="B133" s="1259"/>
      <c r="C133" s="1266"/>
      <c r="D133" s="77" t="s">
        <v>167</v>
      </c>
      <c r="E133" s="330"/>
      <c r="F133" s="330"/>
      <c r="G133" s="330"/>
      <c r="H133" s="330"/>
      <c r="I133" s="330"/>
      <c r="J133" s="330"/>
      <c r="K133" s="330"/>
      <c r="L133" s="330"/>
      <c r="M133" s="330"/>
      <c r="N133" s="330"/>
    </row>
    <row r="134" spans="1:14" hidden="1" outlineLevel="2" x14ac:dyDescent="0.15">
      <c r="A134" s="1239"/>
      <c r="B134" s="1259"/>
      <c r="C134" s="1266"/>
      <c r="E134" s="109"/>
      <c r="H134" s="109"/>
      <c r="K134" s="109"/>
      <c r="N134" s="109"/>
    </row>
    <row r="135" spans="1:14" hidden="1" outlineLevel="2" x14ac:dyDescent="0.15">
      <c r="A135" s="1239"/>
      <c r="B135" s="1259"/>
      <c r="C135" s="1266"/>
      <c r="D135" s="73" t="s">
        <v>171</v>
      </c>
      <c r="E135" s="753">
        <v>0</v>
      </c>
      <c r="F135" s="753"/>
      <c r="G135" s="753"/>
      <c r="H135" s="753">
        <v>0</v>
      </c>
      <c r="I135" s="753"/>
      <c r="J135" s="753"/>
      <c r="K135" s="753">
        <v>0</v>
      </c>
      <c r="L135" s="753"/>
      <c r="M135" s="753"/>
      <c r="N135" s="753">
        <v>0</v>
      </c>
    </row>
    <row r="136" spans="1:14" hidden="1" outlineLevel="2" x14ac:dyDescent="0.15">
      <c r="A136" s="1239"/>
      <c r="B136" s="1259"/>
      <c r="C136" s="1266"/>
      <c r="D136" s="73" t="s">
        <v>163</v>
      </c>
      <c r="E136" s="752" t="s">
        <v>165</v>
      </c>
      <c r="F136" s="752"/>
      <c r="G136" s="752"/>
      <c r="H136" s="752" t="s">
        <v>165</v>
      </c>
      <c r="I136" s="752"/>
      <c r="J136" s="752"/>
      <c r="K136" s="752" t="s">
        <v>165</v>
      </c>
      <c r="L136" s="752"/>
      <c r="M136" s="752"/>
      <c r="N136" s="752" t="s">
        <v>165</v>
      </c>
    </row>
    <row r="137" spans="1:14" hidden="1" outlineLevel="2" x14ac:dyDescent="0.15">
      <c r="A137" s="1239"/>
      <c r="B137" s="1259"/>
      <c r="C137" s="1266"/>
      <c r="D137" s="73" t="s">
        <v>166</v>
      </c>
      <c r="E137" s="752" t="s">
        <v>79</v>
      </c>
      <c r="F137" s="752"/>
      <c r="G137" s="752"/>
      <c r="H137" s="752" t="s">
        <v>79</v>
      </c>
      <c r="I137" s="752"/>
      <c r="J137" s="752"/>
      <c r="K137" s="752" t="s">
        <v>79</v>
      </c>
      <c r="L137" s="752"/>
      <c r="M137" s="752"/>
      <c r="N137" s="752" t="s">
        <v>79</v>
      </c>
    </row>
    <row r="138" spans="1:14" hidden="1" outlineLevel="2" x14ac:dyDescent="0.15">
      <c r="A138" s="1239"/>
      <c r="B138" s="1259"/>
      <c r="C138" s="1266"/>
      <c r="D138" s="73" t="s">
        <v>167</v>
      </c>
      <c r="E138" s="752" t="s">
        <v>168</v>
      </c>
      <c r="F138" s="752"/>
      <c r="G138" s="752"/>
      <c r="H138" s="752" t="s">
        <v>168</v>
      </c>
      <c r="I138" s="752"/>
      <c r="J138" s="752"/>
      <c r="K138" s="752" t="s">
        <v>168</v>
      </c>
      <c r="L138" s="752"/>
      <c r="M138" s="752"/>
      <c r="N138" s="752" t="s">
        <v>168</v>
      </c>
    </row>
    <row r="139" spans="1:14" hidden="1" outlineLevel="2" x14ac:dyDescent="0.15">
      <c r="A139" s="1239"/>
      <c r="B139" s="1259"/>
      <c r="C139" s="1266"/>
      <c r="E139" s="109"/>
      <c r="F139" s="109"/>
      <c r="G139" s="109"/>
      <c r="H139" s="109"/>
      <c r="I139" s="109"/>
      <c r="J139" s="109"/>
      <c r="K139" s="109"/>
      <c r="L139" s="109"/>
      <c r="M139" s="109"/>
      <c r="N139" s="109"/>
    </row>
    <row r="140" spans="1:14" hidden="1" outlineLevel="2" x14ac:dyDescent="0.15">
      <c r="A140" s="1239"/>
      <c r="B140" s="1259"/>
      <c r="C140" s="1266"/>
      <c r="D140" s="73" t="s">
        <v>172</v>
      </c>
      <c r="E140" s="753">
        <v>0</v>
      </c>
      <c r="F140" s="753"/>
      <c r="G140" s="753"/>
      <c r="H140" s="753">
        <v>0</v>
      </c>
      <c r="I140" s="753"/>
      <c r="J140" s="753"/>
      <c r="K140" s="753">
        <v>0</v>
      </c>
      <c r="L140" s="753"/>
      <c r="M140" s="753"/>
      <c r="N140" s="753">
        <v>0</v>
      </c>
    </row>
    <row r="141" spans="1:14" hidden="1" outlineLevel="2" x14ac:dyDescent="0.15">
      <c r="A141" s="1239"/>
      <c r="B141" s="1259"/>
      <c r="C141" s="1266"/>
      <c r="D141" s="73" t="s">
        <v>163</v>
      </c>
      <c r="E141" s="752" t="s">
        <v>165</v>
      </c>
      <c r="F141" s="752"/>
      <c r="G141" s="752"/>
      <c r="H141" s="752" t="s">
        <v>165</v>
      </c>
      <c r="I141" s="752"/>
      <c r="J141" s="752"/>
      <c r="K141" s="752" t="s">
        <v>165</v>
      </c>
      <c r="L141" s="752"/>
      <c r="M141" s="752"/>
      <c r="N141" s="752" t="s">
        <v>165</v>
      </c>
    </row>
    <row r="142" spans="1:14" hidden="1" outlineLevel="2" x14ac:dyDescent="0.15">
      <c r="A142" s="1239"/>
      <c r="B142" s="1259"/>
      <c r="C142" s="1266"/>
      <c r="D142" s="73" t="s">
        <v>166</v>
      </c>
      <c r="E142" s="752" t="s">
        <v>79</v>
      </c>
      <c r="F142" s="752"/>
      <c r="G142" s="752"/>
      <c r="H142" s="752" t="s">
        <v>79</v>
      </c>
      <c r="I142" s="752"/>
      <c r="J142" s="752"/>
      <c r="K142" s="752" t="s">
        <v>79</v>
      </c>
      <c r="L142" s="752"/>
      <c r="M142" s="752"/>
      <c r="N142" s="752" t="s">
        <v>79</v>
      </c>
    </row>
    <row r="143" spans="1:14" hidden="1" outlineLevel="2" x14ac:dyDescent="0.15">
      <c r="A143" s="1239"/>
      <c r="B143" s="1259"/>
      <c r="C143" s="1266"/>
      <c r="D143" s="73" t="s">
        <v>167</v>
      </c>
      <c r="E143" s="752" t="s">
        <v>168</v>
      </c>
      <c r="F143" s="752"/>
      <c r="G143" s="752"/>
      <c r="H143" s="752" t="s">
        <v>168</v>
      </c>
      <c r="I143" s="752"/>
      <c r="J143" s="752"/>
      <c r="K143" s="752" t="s">
        <v>168</v>
      </c>
      <c r="L143" s="752"/>
      <c r="M143" s="752"/>
      <c r="N143" s="752" t="s">
        <v>168</v>
      </c>
    </row>
    <row r="144" spans="1:14" hidden="1" outlineLevel="2" x14ac:dyDescent="0.15">
      <c r="A144" s="1239"/>
      <c r="B144" s="1259"/>
      <c r="C144" s="108"/>
      <c r="E144" s="109"/>
      <c r="H144" s="109"/>
      <c r="K144" s="109"/>
      <c r="N144" s="109"/>
    </row>
    <row r="145" spans="1:15" hidden="1" outlineLevel="2" x14ac:dyDescent="0.15">
      <c r="A145" s="1239"/>
      <c r="B145" s="1259"/>
      <c r="C145" s="108"/>
      <c r="D145" s="73" t="s">
        <v>174</v>
      </c>
      <c r="E145" s="109">
        <f>+VLOOKUP(E107,paraméterek!$G$2:$H$6,2,FALSE)</f>
        <v>0.9</v>
      </c>
      <c r="F145" s="109"/>
      <c r="G145" s="109"/>
      <c r="H145" s="109">
        <f>+VLOOKUP(H107,paraméterek!$G$2:$H$6,2,FALSE)</f>
        <v>0.9</v>
      </c>
      <c r="I145" s="109"/>
      <c r="J145" s="109"/>
      <c r="K145" s="109">
        <f>+VLOOKUP(K107,paraméterek!$G$2:$H$6,2,FALSE)</f>
        <v>0.9</v>
      </c>
      <c r="L145" s="109"/>
      <c r="M145" s="109"/>
      <c r="N145" s="109">
        <f>+VLOOKUP(N107,paraméterek!$G$2:$H$6,2,FALSE)</f>
        <v>0.9</v>
      </c>
    </row>
    <row r="146" spans="1:15" hidden="1" outlineLevel="2" x14ac:dyDescent="0.15">
      <c r="A146" s="1239"/>
      <c r="B146" s="1259"/>
      <c r="C146" s="108"/>
      <c r="D146" s="73" t="s">
        <v>175</v>
      </c>
      <c r="E146" s="765">
        <f>+(IF(E112="nem",E110,paraméterek!$A$163*'komplex kalkulátor'!E110)+IF(E119="hivatalos igazolás",E117,E117*paraméterek!$A$161)+IF(E115="hivatalos igazolás",E113,E113*paraméterek!$A$161)+IF(E123="hivatalos igazolás",E121,E121*paraméterek!$A$161))*E145</f>
        <v>0</v>
      </c>
      <c r="F146" s="765"/>
      <c r="G146" s="765"/>
      <c r="H146" s="765">
        <f>+(IF(H112="nem",H110,paraméterek!$A$163*'komplex kalkulátor'!H110)+IF(H119="hivatalos igazolás",H117,H117*paraméterek!$A$161)+IF(H115="hivatalos igazolás",H113,H113*paraméterek!$A$161)+IF(H123="hivatalos igazolás",H121,H121*paraméterek!$A$161))*H145</f>
        <v>0</v>
      </c>
      <c r="I146" s="765"/>
      <c r="J146" s="765"/>
      <c r="K146" s="765">
        <f>+(IF(K112="nem",K110,paraméterek!$A$163*'komplex kalkulátor'!K110)+IF(K119="hivatalos igazolás",K117,K117*paraméterek!$A$161)+IF(K115="hivatalos igazolás",K113,K113*paraméterek!$A$161)+IF(K123="hivatalos igazolás",K121,K121*paraméterek!$A$161))*K145</f>
        <v>0</v>
      </c>
      <c r="L146" s="765"/>
      <c r="M146" s="765"/>
      <c r="N146" s="765">
        <f>+(IF(N112="nem",N110,paraméterek!$A$163*'komplex kalkulátor'!N110)+IF(N119="hivatalos igazolás",N117,N117*paraméterek!$A$161)+IF(N115="hivatalos igazolás",N113,N113*paraméterek!$A$161)+IF(N123="hivatalos igazolás",N121,N121*paraméterek!$A$161))*N145</f>
        <v>0</v>
      </c>
    </row>
    <row r="147" spans="1:15" ht="11.25" hidden="1" outlineLevel="2" thickBot="1" x14ac:dyDescent="0.2">
      <c r="A147" s="1239"/>
      <c r="B147" s="1259"/>
      <c r="D147" s="73" t="s">
        <v>176</v>
      </c>
      <c r="E147" s="766">
        <f>+IF(E127="nem",E125,0)+IF(E132="nem",E130,0)+IF(E137="nem",E135,0)+IF(E142="nem",E140,0)</f>
        <v>0</v>
      </c>
      <c r="F147" s="766"/>
      <c r="G147" s="766"/>
      <c r="H147" s="766">
        <f>+IF(H127="nem",H125,0)+IF(H132="nem",H130,0)+IF(H137="nem",H135,0)+IF(H142="nem",H140,0)</f>
        <v>0</v>
      </c>
      <c r="I147" s="766"/>
      <c r="J147" s="766"/>
      <c r="K147" s="766">
        <v>0</v>
      </c>
      <c r="L147" s="766"/>
      <c r="M147" s="766"/>
      <c r="N147" s="766">
        <v>0</v>
      </c>
    </row>
    <row r="148" spans="1:15" ht="12.75" outlineLevel="2" x14ac:dyDescent="0.2">
      <c r="A148" s="1239"/>
      <c r="B148" s="1259"/>
      <c r="D148" s="1242" t="str">
        <f>+"h á z t a r t á s i     a d a t o k" &amp; "   -   "&amp; E93</f>
        <v xml:space="preserve">h á z t a r t á s i     a d a t o k   -   </v>
      </c>
      <c r="E148" s="1242"/>
      <c r="F148" s="1242"/>
      <c r="G148" s="1242"/>
      <c r="H148" s="1242"/>
      <c r="I148" s="1242"/>
      <c r="J148" s="1242"/>
      <c r="K148" s="1242"/>
      <c r="L148" s="1242"/>
      <c r="M148" s="1242"/>
      <c r="N148" s="1242"/>
    </row>
    <row r="149" spans="1:15" outlineLevel="2" x14ac:dyDescent="0.15">
      <c r="A149" s="1239"/>
      <c r="B149" s="1259"/>
      <c r="D149" s="77" t="s">
        <v>177</v>
      </c>
    </row>
    <row r="150" spans="1:15" outlineLevel="2" x14ac:dyDescent="0.15">
      <c r="A150" s="1239"/>
      <c r="B150" s="1259"/>
      <c r="D150" s="77" t="s">
        <v>178</v>
      </c>
      <c r="E150" s="498">
        <v>0</v>
      </c>
      <c r="F150" s="75">
        <f>+VLOOKUP(E150,paraméterek!$K$7:$L$24,2,FALSE)</f>
        <v>0</v>
      </c>
    </row>
    <row r="151" spans="1:15" outlineLevel="2" x14ac:dyDescent="0.15">
      <c r="A151" s="1239"/>
      <c r="B151" s="1259"/>
      <c r="D151" s="77" t="s">
        <v>179</v>
      </c>
      <c r="E151" s="498">
        <v>0</v>
      </c>
      <c r="F151" s="75">
        <f>+VLOOKUP(E151,paraméterek!$N$7:$O$24,2,FALSE)</f>
        <v>0</v>
      </c>
    </row>
    <row r="152" spans="1:15" outlineLevel="2" x14ac:dyDescent="0.15">
      <c r="A152" s="1239"/>
      <c r="B152" s="1259"/>
      <c r="D152" s="77" t="s">
        <v>180</v>
      </c>
      <c r="E152" s="498">
        <v>0</v>
      </c>
      <c r="F152" s="75">
        <f>+VLOOKUP(E152,paraméterek!$Q$7:$R$24,2,FALSE)</f>
        <v>0</v>
      </c>
    </row>
    <row r="153" spans="1:15" ht="3.75" customHeight="1" outlineLevel="2" x14ac:dyDescent="0.15">
      <c r="A153" s="1239"/>
      <c r="B153" s="1259"/>
      <c r="E153" s="109"/>
    </row>
    <row r="154" spans="1:15" ht="24" customHeight="1" outlineLevel="2" x14ac:dyDescent="0.15">
      <c r="A154" s="1239"/>
      <c r="B154" s="1259"/>
      <c r="D154" s="1264" t="s">
        <v>181</v>
      </c>
      <c r="E154" s="1264"/>
      <c r="F154" s="1264"/>
      <c r="G154" s="1264"/>
      <c r="H154" s="1264"/>
      <c r="I154" s="126"/>
      <c r="J154" s="126"/>
      <c r="K154" s="498" t="s">
        <v>79</v>
      </c>
      <c r="L154" s="126"/>
      <c r="N154" s="76"/>
      <c r="O154" s="110">
        <f>+VLOOKUP(K154,paraméterek!$E$166:$F$167,2,FALSE)</f>
        <v>1</v>
      </c>
    </row>
    <row r="155" spans="1:15" ht="24" customHeight="1" outlineLevel="2" x14ac:dyDescent="0.15">
      <c r="A155" s="1239"/>
      <c r="B155" s="1259"/>
      <c r="D155" s="1264" t="s">
        <v>182</v>
      </c>
      <c r="E155" s="1264"/>
      <c r="F155" s="1264"/>
      <c r="G155" s="1264"/>
      <c r="H155" s="1264"/>
      <c r="I155" s="126"/>
      <c r="J155" s="126"/>
      <c r="K155" s="498" t="s">
        <v>79</v>
      </c>
      <c r="L155" s="126"/>
      <c r="N155" s="76"/>
      <c r="O155" s="110">
        <f>+VLOOKUP(K155,paraméterek!$E$168:$F$169,2,FALSE)</f>
        <v>1</v>
      </c>
    </row>
    <row r="156" spans="1:15" ht="6" customHeight="1" outlineLevel="2" x14ac:dyDescent="0.15">
      <c r="A156" s="1239"/>
      <c r="B156" s="1259"/>
    </row>
    <row r="157" spans="1:15" ht="12.75" outlineLevel="2" x14ac:dyDescent="0.2">
      <c r="A157" s="1239"/>
      <c r="B157" s="1259"/>
      <c r="D157" s="1250" t="s">
        <v>183</v>
      </c>
      <c r="E157" s="1250"/>
      <c r="F157" s="99"/>
      <c r="G157" s="99"/>
      <c r="H157" s="760">
        <f>+F150*létmin+F151*létmin+F152*létmin</f>
        <v>0</v>
      </c>
    </row>
    <row r="158" spans="1:15" ht="12.75" outlineLevel="2" x14ac:dyDescent="0.2">
      <c r="A158" s="1239"/>
      <c r="B158" s="1259"/>
      <c r="D158" s="1250" t="s">
        <v>184</v>
      </c>
      <c r="E158" s="1250"/>
      <c r="F158" s="99"/>
      <c r="G158" s="99"/>
      <c r="H158" s="758">
        <f>(E146+H146+K146+N146)*O154*O155</f>
        <v>0</v>
      </c>
      <c r="K158" s="1267" t="s">
        <v>790</v>
      </c>
      <c r="L158" s="1267"/>
      <c r="N158" s="758">
        <f>+E110+E113+H110+H113+K110+K113+N110+N113</f>
        <v>0</v>
      </c>
    </row>
    <row r="159" spans="1:15" ht="12.75" outlineLevel="2" x14ac:dyDescent="0.2">
      <c r="A159" s="1239"/>
      <c r="B159" s="1259"/>
      <c r="D159" s="1250" t="s">
        <v>185</v>
      </c>
      <c r="E159" s="1250"/>
      <c r="F159" s="99"/>
      <c r="G159" s="99"/>
      <c r="H159" s="758">
        <f>+E147+H147+K147+N147</f>
        <v>0</v>
      </c>
    </row>
    <row r="160" spans="1:15" ht="13.5" outlineLevel="2" thickBot="1" x14ac:dyDescent="0.25">
      <c r="A160" s="1239"/>
      <c r="B160" s="1261"/>
      <c r="D160" s="1250" t="s">
        <v>186</v>
      </c>
      <c r="E160" s="1250"/>
      <c r="F160" s="99"/>
      <c r="G160" s="99"/>
      <c r="H160" s="760">
        <f>+(H158-H157-H159)</f>
        <v>0</v>
      </c>
    </row>
    <row r="161" spans="1:14" outlineLevel="2" x14ac:dyDescent="0.15">
      <c r="A161" s="310"/>
    </row>
    <row r="162" spans="1:14" ht="13.5" thickBot="1" x14ac:dyDescent="0.25">
      <c r="A162" s="310"/>
      <c r="D162" s="1242" t="s">
        <v>1124</v>
      </c>
      <c r="E162" s="1242"/>
      <c r="F162" s="1242"/>
      <c r="G162" s="1242"/>
      <c r="H162" s="1242"/>
      <c r="I162" s="1242"/>
      <c r="J162" s="1242"/>
      <c r="K162" s="1242"/>
      <c r="L162" s="1242"/>
      <c r="M162" s="1242"/>
      <c r="N162" s="1242"/>
    </row>
    <row r="163" spans="1:14" x14ac:dyDescent="0.15">
      <c r="B163" s="1243" t="s">
        <v>198</v>
      </c>
      <c r="E163" s="112" t="s">
        <v>1125</v>
      </c>
      <c r="F163" s="113"/>
      <c r="G163" s="84"/>
      <c r="H163" s="112" t="s">
        <v>1126</v>
      </c>
      <c r="I163" s="113"/>
      <c r="J163" s="84"/>
      <c r="K163" s="112" t="s">
        <v>1127</v>
      </c>
      <c r="L163" s="113"/>
      <c r="M163" s="84"/>
      <c r="N163" s="112" t="s">
        <v>1128</v>
      </c>
    </row>
    <row r="164" spans="1:14" outlineLevel="1" x14ac:dyDescent="0.15">
      <c r="B164" s="1244"/>
      <c r="D164" s="77" t="s">
        <v>199</v>
      </c>
      <c r="E164" s="498" t="s">
        <v>200</v>
      </c>
      <c r="F164" s="767"/>
      <c r="G164" s="111"/>
      <c r="H164" s="498" t="s">
        <v>201</v>
      </c>
      <c r="I164" s="767"/>
      <c r="J164" s="111"/>
      <c r="K164" s="498" t="s">
        <v>201</v>
      </c>
      <c r="L164" s="767"/>
      <c r="M164" s="111"/>
      <c r="N164" s="498" t="s">
        <v>201</v>
      </c>
    </row>
    <row r="165" spans="1:14" outlineLevel="1" x14ac:dyDescent="0.15">
      <c r="B165" s="1244"/>
      <c r="D165" s="77" t="s">
        <v>202</v>
      </c>
      <c r="E165" s="498" t="s">
        <v>203</v>
      </c>
      <c r="F165" s="767"/>
      <c r="G165" s="111"/>
      <c r="H165" s="498" t="s">
        <v>203</v>
      </c>
      <c r="I165" s="767"/>
      <c r="J165" s="111"/>
      <c r="K165" s="498" t="s">
        <v>203</v>
      </c>
      <c r="L165" s="767"/>
      <c r="M165" s="111"/>
      <c r="N165" s="498" t="s">
        <v>203</v>
      </c>
    </row>
    <row r="166" spans="1:14" x14ac:dyDescent="0.15">
      <c r="B166" s="1244"/>
      <c r="D166" s="77" t="s">
        <v>204</v>
      </c>
      <c r="E166" s="498" t="s">
        <v>205</v>
      </c>
      <c r="F166" s="768"/>
      <c r="G166" s="769"/>
      <c r="H166" s="498"/>
      <c r="I166" s="768"/>
      <c r="J166" s="769"/>
      <c r="K166" s="498"/>
      <c r="L166" s="768"/>
      <c r="M166" s="769"/>
      <c r="N166" s="498"/>
    </row>
    <row r="167" spans="1:14" outlineLevel="1" x14ac:dyDescent="0.15">
      <c r="B167" s="1244"/>
      <c r="D167" s="77" t="s">
        <v>206</v>
      </c>
      <c r="E167" s="498"/>
      <c r="F167" s="768"/>
      <c r="G167" s="769"/>
      <c r="H167" s="498"/>
      <c r="I167" s="768"/>
      <c r="J167" s="769"/>
      <c r="K167" s="498"/>
      <c r="L167" s="768"/>
      <c r="M167" s="769"/>
      <c r="N167" s="498"/>
    </row>
    <row r="168" spans="1:14" outlineLevel="2" x14ac:dyDescent="0.15">
      <c r="B168" s="1244"/>
      <c r="C168" s="73" t="s">
        <v>124</v>
      </c>
      <c r="D168" s="77" t="s">
        <v>207</v>
      </c>
      <c r="E168" s="498" t="s">
        <v>208</v>
      </c>
      <c r="F168" s="768"/>
      <c r="G168" s="769"/>
      <c r="H168" s="498"/>
      <c r="I168" s="768"/>
      <c r="J168" s="769"/>
      <c r="K168" s="498"/>
      <c r="L168" s="768"/>
      <c r="M168" s="769"/>
      <c r="N168" s="498"/>
    </row>
    <row r="169" spans="1:14" outlineLevel="2" x14ac:dyDescent="0.15">
      <c r="B169" s="1244"/>
      <c r="C169" s="73" t="s">
        <v>124</v>
      </c>
      <c r="D169" s="77" t="s">
        <v>209</v>
      </c>
      <c r="E169" s="498">
        <v>15</v>
      </c>
      <c r="F169" s="768"/>
      <c r="G169" s="769"/>
      <c r="H169" s="498"/>
      <c r="I169" s="768"/>
      <c r="J169" s="769"/>
      <c r="K169" s="498"/>
      <c r="L169" s="768"/>
      <c r="M169" s="769"/>
      <c r="N169" s="498"/>
    </row>
    <row r="170" spans="1:14" outlineLevel="2" x14ac:dyDescent="0.15">
      <c r="B170" s="1244"/>
      <c r="C170" s="73" t="s">
        <v>124</v>
      </c>
      <c r="D170" s="77" t="s">
        <v>210</v>
      </c>
      <c r="E170" s="498"/>
      <c r="F170" s="768"/>
      <c r="G170" s="769"/>
      <c r="H170" s="498"/>
      <c r="I170" s="768"/>
      <c r="J170" s="769"/>
      <c r="K170" s="498"/>
      <c r="L170" s="768"/>
      <c r="M170" s="769"/>
      <c r="N170" s="498"/>
    </row>
    <row r="171" spans="1:14" outlineLevel="2" x14ac:dyDescent="0.15">
      <c r="B171" s="1244"/>
      <c r="C171" s="73" t="s">
        <v>124</v>
      </c>
      <c r="D171" s="77" t="s">
        <v>211</v>
      </c>
      <c r="E171" s="498" t="s">
        <v>212</v>
      </c>
      <c r="F171" s="768"/>
      <c r="G171" s="769"/>
      <c r="H171" s="498"/>
      <c r="I171" s="768"/>
      <c r="J171" s="769"/>
      <c r="K171" s="498"/>
      <c r="L171" s="768"/>
      <c r="M171" s="769"/>
      <c r="N171" s="498"/>
    </row>
    <row r="172" spans="1:14" outlineLevel="2" x14ac:dyDescent="0.15">
      <c r="B172" s="1244"/>
      <c r="C172" s="73" t="s">
        <v>124</v>
      </c>
      <c r="D172" s="77" t="s">
        <v>213</v>
      </c>
      <c r="E172" s="498" t="s">
        <v>214</v>
      </c>
      <c r="F172" s="768"/>
      <c r="G172" s="769"/>
      <c r="H172" s="498"/>
      <c r="I172" s="768"/>
      <c r="J172" s="769"/>
      <c r="K172" s="498"/>
      <c r="L172" s="768"/>
      <c r="M172" s="769"/>
      <c r="N172" s="498"/>
    </row>
    <row r="173" spans="1:14" outlineLevel="2" x14ac:dyDescent="0.15">
      <c r="B173" s="1244"/>
      <c r="C173" s="73" t="s">
        <v>124</v>
      </c>
      <c r="D173" s="77" t="s">
        <v>215</v>
      </c>
      <c r="E173" s="498" t="s">
        <v>216</v>
      </c>
      <c r="F173" s="768"/>
      <c r="G173" s="769"/>
      <c r="H173" s="498"/>
      <c r="I173" s="768"/>
      <c r="J173" s="769"/>
      <c r="K173" s="498"/>
      <c r="L173" s="768"/>
      <c r="M173" s="769"/>
      <c r="N173" s="498"/>
    </row>
    <row r="174" spans="1:14" ht="9.75" customHeight="1" outlineLevel="1" x14ac:dyDescent="0.15">
      <c r="B174" s="1244"/>
      <c r="D174" s="77" t="s">
        <v>217</v>
      </c>
      <c r="E174" s="498" t="s">
        <v>79</v>
      </c>
      <c r="F174" s="768"/>
      <c r="G174" s="769"/>
      <c r="H174" s="498" t="s">
        <v>79</v>
      </c>
      <c r="I174" s="768"/>
      <c r="J174" s="769"/>
      <c r="K174" s="498" t="s">
        <v>79</v>
      </c>
      <c r="L174" s="768"/>
      <c r="M174" s="769"/>
      <c r="N174" s="498" t="s">
        <v>79</v>
      </c>
    </row>
    <row r="175" spans="1:14" hidden="1" outlineLevel="1" x14ac:dyDescent="0.15">
      <c r="B175" s="1244"/>
      <c r="C175" s="73" t="s">
        <v>124</v>
      </c>
      <c r="D175" s="77" t="s">
        <v>218</v>
      </c>
      <c r="E175" s="770"/>
      <c r="F175" s="768"/>
      <c r="G175" s="769"/>
      <c r="H175" s="769"/>
      <c r="I175" s="768"/>
      <c r="J175" s="769"/>
      <c r="K175" s="769"/>
      <c r="L175" s="768"/>
      <c r="M175" s="769"/>
      <c r="N175" s="769"/>
    </row>
    <row r="176" spans="1:14" hidden="1" outlineLevel="1" x14ac:dyDescent="0.15">
      <c r="B176" s="1244"/>
      <c r="C176" s="73" t="s">
        <v>124</v>
      </c>
      <c r="D176" s="77" t="s">
        <v>219</v>
      </c>
      <c r="E176" s="770"/>
      <c r="F176" s="768"/>
      <c r="G176" s="769"/>
      <c r="H176" s="769"/>
      <c r="I176" s="768"/>
      <c r="J176" s="769"/>
      <c r="K176" s="769"/>
      <c r="L176" s="768"/>
      <c r="M176" s="769"/>
      <c r="N176" s="769"/>
    </row>
    <row r="177" spans="2:14" hidden="1" outlineLevel="1" x14ac:dyDescent="0.15">
      <c r="B177" s="1244"/>
      <c r="C177" s="73" t="s">
        <v>124</v>
      </c>
      <c r="D177" s="77" t="s">
        <v>220</v>
      </c>
      <c r="E177" s="770"/>
      <c r="F177" s="768"/>
      <c r="G177" s="769"/>
      <c r="H177" s="769"/>
      <c r="I177" s="768"/>
      <c r="J177" s="769"/>
      <c r="K177" s="769"/>
      <c r="L177" s="768"/>
      <c r="M177" s="769"/>
      <c r="N177" s="769"/>
    </row>
    <row r="178" spans="2:14" hidden="1" outlineLevel="1" x14ac:dyDescent="0.15">
      <c r="B178" s="1244"/>
      <c r="C178" s="73" t="s">
        <v>124</v>
      </c>
      <c r="D178" s="77" t="s">
        <v>221</v>
      </c>
      <c r="E178" s="770"/>
      <c r="F178" s="768"/>
      <c r="G178" s="769"/>
      <c r="H178" s="769"/>
      <c r="I178" s="768"/>
      <c r="J178" s="769"/>
      <c r="K178" s="769"/>
      <c r="L178" s="768"/>
      <c r="M178" s="769"/>
      <c r="N178" s="769"/>
    </row>
    <row r="179" spans="2:14" hidden="1" outlineLevel="1" x14ac:dyDescent="0.15">
      <c r="B179" s="1244"/>
      <c r="D179" s="77" t="s">
        <v>222</v>
      </c>
      <c r="E179" s="770"/>
      <c r="F179" s="768"/>
      <c r="G179" s="769"/>
      <c r="H179" s="769"/>
      <c r="I179" s="768"/>
      <c r="J179" s="769"/>
      <c r="K179" s="769"/>
      <c r="L179" s="768"/>
      <c r="M179" s="769"/>
      <c r="N179" s="769"/>
    </row>
    <row r="180" spans="2:14" outlineLevel="1" x14ac:dyDescent="0.15">
      <c r="B180" s="1244"/>
      <c r="D180" s="77" t="s">
        <v>223</v>
      </c>
      <c r="E180" s="772">
        <v>149000000</v>
      </c>
      <c r="F180" s="773"/>
      <c r="G180" s="774"/>
      <c r="H180" s="772">
        <v>0</v>
      </c>
      <c r="I180" s="773"/>
      <c r="J180" s="774"/>
      <c r="K180" s="772">
        <v>0</v>
      </c>
      <c r="L180" s="773"/>
      <c r="M180" s="774"/>
      <c r="N180" s="772">
        <v>0</v>
      </c>
    </row>
    <row r="181" spans="2:14" hidden="1" outlineLevel="2" x14ac:dyDescent="0.15">
      <c r="B181" s="1244"/>
      <c r="D181" s="77" t="s">
        <v>224</v>
      </c>
      <c r="E181" s="383"/>
      <c r="F181" s="380"/>
      <c r="G181" s="381"/>
      <c r="H181" s="383"/>
      <c r="I181" s="380"/>
      <c r="J181" s="381"/>
      <c r="K181" s="383"/>
      <c r="L181" s="380"/>
      <c r="M181" s="381"/>
      <c r="N181" s="384"/>
    </row>
    <row r="182" spans="2:14" hidden="1" outlineLevel="2" x14ac:dyDescent="0.15">
      <c r="B182" s="1244"/>
      <c r="D182" s="77" t="s">
        <v>225</v>
      </c>
      <c r="E182" s="383"/>
      <c r="F182" s="380"/>
      <c r="G182" s="381"/>
      <c r="H182" s="383"/>
      <c r="I182" s="380"/>
      <c r="J182" s="381"/>
      <c r="K182" s="383"/>
      <c r="L182" s="380"/>
      <c r="M182" s="381"/>
      <c r="N182" s="384"/>
    </row>
    <row r="183" spans="2:14" hidden="1" outlineLevel="2" x14ac:dyDescent="0.15">
      <c r="B183" s="1244"/>
      <c r="D183" s="77" t="s">
        <v>226</v>
      </c>
      <c r="E183" s="383"/>
      <c r="F183" s="380"/>
      <c r="G183" s="381"/>
      <c r="H183" s="383"/>
      <c r="I183" s="380"/>
      <c r="J183" s="381"/>
      <c r="K183" s="383"/>
      <c r="L183" s="380"/>
      <c r="M183" s="381"/>
      <c r="N183" s="384"/>
    </row>
    <row r="184" spans="2:14" outlineLevel="1" collapsed="1" x14ac:dyDescent="0.15">
      <c r="B184" s="1244"/>
      <c r="D184" s="77" t="s">
        <v>227</v>
      </c>
      <c r="E184" s="772">
        <v>150000000</v>
      </c>
      <c r="F184" s="773"/>
      <c r="G184" s="774"/>
      <c r="H184" s="772"/>
      <c r="I184" s="773"/>
      <c r="J184" s="774"/>
      <c r="K184" s="772"/>
      <c r="L184" s="773"/>
      <c r="M184" s="774"/>
      <c r="N184" s="772"/>
    </row>
    <row r="185" spans="2:14" outlineLevel="1" x14ac:dyDescent="0.15">
      <c r="B185" s="1244"/>
      <c r="D185" s="376" t="s">
        <v>791</v>
      </c>
      <c r="E185" s="772">
        <v>149000000</v>
      </c>
      <c r="F185" s="773"/>
      <c r="G185" s="774"/>
      <c r="H185" s="772"/>
      <c r="I185" s="773"/>
      <c r="J185" s="774"/>
      <c r="K185" s="772"/>
      <c r="L185" s="773"/>
      <c r="M185" s="774"/>
      <c r="N185" s="772"/>
    </row>
    <row r="186" spans="2:14" x14ac:dyDescent="0.15">
      <c r="B186" s="1244"/>
      <c r="D186" s="77" t="s">
        <v>792</v>
      </c>
      <c r="E186" s="772">
        <v>149000000</v>
      </c>
      <c r="F186" s="773"/>
      <c r="G186" s="774"/>
      <c r="H186" s="772"/>
      <c r="I186" s="773"/>
      <c r="J186" s="774"/>
      <c r="K186" s="772"/>
      <c r="L186" s="773"/>
      <c r="M186" s="774"/>
      <c r="N186" s="772"/>
    </row>
    <row r="187" spans="2:14" hidden="1" outlineLevel="2" x14ac:dyDescent="0.15">
      <c r="B187" s="1244"/>
      <c r="D187" s="77" t="s">
        <v>228</v>
      </c>
      <c r="E187" s="382"/>
      <c r="H187" s="381"/>
      <c r="K187" s="381"/>
      <c r="N187" s="381"/>
    </row>
    <row r="188" spans="2:14" hidden="1" outlineLevel="2" x14ac:dyDescent="0.15">
      <c r="B188" s="1244"/>
      <c r="D188" s="77" t="s">
        <v>229</v>
      </c>
      <c r="E188" s="382"/>
      <c r="H188" s="381"/>
      <c r="K188" s="381"/>
      <c r="N188" s="381"/>
    </row>
    <row r="189" spans="2:14" hidden="1" outlineLevel="2" x14ac:dyDescent="0.15">
      <c r="B189" s="1244"/>
      <c r="D189" s="77" t="s">
        <v>230</v>
      </c>
      <c r="E189" s="382"/>
      <c r="H189" s="381"/>
      <c r="K189" s="381"/>
      <c r="N189" s="381"/>
    </row>
    <row r="190" spans="2:14" ht="11.25" customHeight="1" outlineLevel="1" collapsed="1" x14ac:dyDescent="0.15">
      <c r="B190" s="1244"/>
      <c r="D190" s="1247" t="s">
        <v>231</v>
      </c>
      <c r="E190" s="1248" t="s">
        <v>78</v>
      </c>
      <c r="F190" s="767"/>
      <c r="G190" s="111"/>
      <c r="H190" s="1248"/>
      <c r="I190" s="767"/>
      <c r="J190" s="111"/>
      <c r="K190" s="1248"/>
      <c r="L190" s="767"/>
      <c r="M190" s="111"/>
      <c r="N190" s="1248"/>
    </row>
    <row r="191" spans="2:14" outlineLevel="1" x14ac:dyDescent="0.15">
      <c r="B191" s="1244"/>
      <c r="D191" s="1247"/>
      <c r="E191" s="1249"/>
      <c r="F191" s="767"/>
      <c r="G191" s="111"/>
      <c r="H191" s="1249"/>
      <c r="I191" s="767"/>
      <c r="J191" s="111"/>
      <c r="K191" s="1249"/>
      <c r="L191" s="767"/>
      <c r="M191" s="111"/>
      <c r="N191" s="1249"/>
    </row>
    <row r="192" spans="2:14" outlineLevel="1" x14ac:dyDescent="0.15">
      <c r="B192" s="1245"/>
      <c r="D192" s="496" t="s">
        <v>992</v>
      </c>
      <c r="E192" s="771"/>
      <c r="F192" s="771"/>
      <c r="G192" s="771"/>
      <c r="H192" s="771"/>
      <c r="I192" s="771"/>
      <c r="J192" s="771"/>
      <c r="K192" s="771"/>
      <c r="L192" s="771"/>
      <c r="M192" s="771"/>
      <c r="N192" s="771"/>
    </row>
    <row r="193" spans="1:14" outlineLevel="1" x14ac:dyDescent="0.15">
      <c r="B193" s="1245"/>
      <c r="D193" s="496" t="s">
        <v>993</v>
      </c>
      <c r="E193" s="498" t="s">
        <v>888</v>
      </c>
      <c r="F193" s="775"/>
      <c r="G193" s="776"/>
      <c r="H193" s="498"/>
      <c r="I193" s="775"/>
      <c r="J193" s="776"/>
      <c r="K193" s="498"/>
      <c r="L193" s="775"/>
      <c r="M193" s="776"/>
      <c r="N193" s="498"/>
    </row>
    <row r="194" spans="1:14" outlineLevel="1" x14ac:dyDescent="0.15">
      <c r="B194" s="1244"/>
      <c r="D194" s="114"/>
      <c r="E194" s="115"/>
      <c r="H194" s="115"/>
      <c r="K194" s="115"/>
      <c r="N194" s="115"/>
    </row>
    <row r="195" spans="1:14" ht="18" outlineLevel="3" x14ac:dyDescent="0.15">
      <c r="B195" s="1244"/>
      <c r="D195" s="376" t="s">
        <v>793</v>
      </c>
      <c r="E195" s="809">
        <f>+N17+IF(N230=paraméterek!A323,SUM(AM275:AM286),IF(N230=paraméterek!A324,SUM(AR275:AR286),SUM(AW275:AW286)))</f>
        <v>5289914.3812791929</v>
      </c>
      <c r="F195" s="377"/>
      <c r="G195" s="377"/>
      <c r="H195" s="378" t="str">
        <f>IF(AND(E195&gt;SUM(E185:N185),E5="Új hitel felvétele"),"A hitelbiztosítéki érték nem lehet alacsonyabb, mint a kölcsön és egy éves kamatai","")</f>
        <v/>
      </c>
    </row>
    <row r="196" spans="1:14" ht="12" customHeight="1" x14ac:dyDescent="0.15">
      <c r="B196" s="1244"/>
      <c r="D196" s="77"/>
    </row>
    <row r="197" spans="1:14" outlineLevel="1" x14ac:dyDescent="0.15">
      <c r="B197" s="1244"/>
      <c r="D197" s="116" t="s">
        <v>232</v>
      </c>
    </row>
    <row r="198" spans="1:14" outlineLevel="2" x14ac:dyDescent="0.15">
      <c r="B198" s="1244"/>
      <c r="D198" s="77" t="s">
        <v>233</v>
      </c>
      <c r="E198" s="323"/>
      <c r="F198" s="380"/>
      <c r="G198" s="381"/>
      <c r="H198" s="323"/>
      <c r="I198" s="380"/>
      <c r="J198" s="381"/>
      <c r="K198" s="323"/>
      <c r="L198" s="380"/>
      <c r="M198" s="381"/>
      <c r="N198" s="323"/>
    </row>
    <row r="199" spans="1:14" outlineLevel="2" x14ac:dyDescent="0.15">
      <c r="B199" s="1244"/>
      <c r="D199" s="117" t="s">
        <v>236</v>
      </c>
      <c r="E199" s="323"/>
      <c r="F199" s="380"/>
      <c r="G199" s="381"/>
      <c r="H199" s="323"/>
      <c r="I199" s="380"/>
      <c r="J199" s="381"/>
      <c r="K199" s="323"/>
      <c r="L199" s="380"/>
      <c r="M199" s="381"/>
      <c r="N199" s="323"/>
    </row>
    <row r="200" spans="1:14" outlineLevel="2" x14ac:dyDescent="0.15">
      <c r="B200" s="1244"/>
      <c r="D200" s="117" t="s">
        <v>237</v>
      </c>
      <c r="E200" s="331"/>
      <c r="F200" s="384"/>
      <c r="G200" s="384"/>
      <c r="H200" s="331"/>
      <c r="I200" s="384"/>
      <c r="J200" s="384"/>
      <c r="K200" s="331"/>
      <c r="L200" s="384"/>
      <c r="M200" s="384"/>
      <c r="N200" s="331"/>
    </row>
    <row r="201" spans="1:14" outlineLevel="2" x14ac:dyDescent="0.15">
      <c r="B201" s="1244"/>
      <c r="D201" s="117" t="s">
        <v>238</v>
      </c>
      <c r="E201" s="323"/>
      <c r="F201" s="380"/>
      <c r="G201" s="381"/>
      <c r="H201" s="323"/>
      <c r="I201" s="380"/>
      <c r="J201" s="381"/>
      <c r="K201" s="323"/>
      <c r="L201" s="380"/>
      <c r="M201" s="381"/>
      <c r="N201" s="323"/>
    </row>
    <row r="202" spans="1:14" s="118" customFormat="1" ht="6" customHeight="1" outlineLevel="2" x14ac:dyDescent="0.15">
      <c r="A202" s="265"/>
      <c r="B202" s="1244"/>
      <c r="D202" s="119"/>
      <c r="E202" s="120"/>
      <c r="F202" s="121"/>
      <c r="G202" s="121"/>
      <c r="H202" s="120"/>
      <c r="I202" s="121"/>
      <c r="J202" s="121"/>
      <c r="K202" s="120"/>
      <c r="L202" s="121"/>
      <c r="M202" s="121"/>
      <c r="N202" s="120"/>
    </row>
    <row r="203" spans="1:14" outlineLevel="2" x14ac:dyDescent="0.15">
      <c r="B203" s="1244"/>
      <c r="D203" s="77" t="s">
        <v>240</v>
      </c>
      <c r="E203" s="323"/>
      <c r="F203" s="380"/>
      <c r="G203" s="381"/>
      <c r="H203" s="323"/>
      <c r="I203" s="380"/>
      <c r="J203" s="381"/>
      <c r="K203" s="323"/>
      <c r="L203" s="380"/>
      <c r="M203" s="381"/>
      <c r="N203" s="323"/>
    </row>
    <row r="204" spans="1:14" outlineLevel="2" x14ac:dyDescent="0.15">
      <c r="B204" s="1244"/>
      <c r="D204" s="117" t="s">
        <v>236</v>
      </c>
      <c r="E204" s="323"/>
      <c r="F204" s="380"/>
      <c r="G204" s="381"/>
      <c r="H204" s="323"/>
      <c r="I204" s="380"/>
      <c r="J204" s="381"/>
      <c r="K204" s="323"/>
      <c r="L204" s="380"/>
      <c r="M204" s="381"/>
      <c r="N204" s="323"/>
    </row>
    <row r="205" spans="1:14" outlineLevel="2" x14ac:dyDescent="0.15">
      <c r="B205" s="1244"/>
      <c r="D205" s="117" t="s">
        <v>237</v>
      </c>
      <c r="E205" s="331"/>
      <c r="F205" s="384"/>
      <c r="G205" s="384"/>
      <c r="H205" s="331"/>
      <c r="I205" s="384"/>
      <c r="J205" s="384"/>
      <c r="K205" s="331"/>
      <c r="L205" s="384"/>
      <c r="M205" s="384"/>
      <c r="N205" s="331"/>
    </row>
    <row r="206" spans="1:14" outlineLevel="2" x14ac:dyDescent="0.15">
      <c r="B206" s="1244"/>
      <c r="D206" s="117" t="s">
        <v>238</v>
      </c>
      <c r="E206" s="323"/>
      <c r="F206" s="380"/>
      <c r="G206" s="381"/>
      <c r="H206" s="323"/>
      <c r="I206" s="380"/>
      <c r="J206" s="381"/>
      <c r="K206" s="323"/>
      <c r="L206" s="380"/>
      <c r="M206" s="381"/>
      <c r="N206" s="323"/>
    </row>
    <row r="207" spans="1:14" outlineLevel="4" x14ac:dyDescent="0.15">
      <c r="B207" s="1244"/>
      <c r="D207" s="77" t="s">
        <v>241</v>
      </c>
      <c r="H207" s="76" t="s">
        <v>235</v>
      </c>
      <c r="K207" s="76" t="s">
        <v>235</v>
      </c>
      <c r="N207" s="76" t="s">
        <v>235</v>
      </c>
    </row>
    <row r="208" spans="1:14" outlineLevel="4" x14ac:dyDescent="0.15">
      <c r="B208" s="1244"/>
      <c r="D208" s="117" t="s">
        <v>236</v>
      </c>
    </row>
    <row r="209" spans="2:14" outlineLevel="4" x14ac:dyDescent="0.15">
      <c r="B209" s="1244"/>
      <c r="D209" s="117" t="s">
        <v>237</v>
      </c>
      <c r="E209" s="122"/>
    </row>
    <row r="210" spans="2:14" outlineLevel="4" x14ac:dyDescent="0.15">
      <c r="B210" s="1244"/>
      <c r="D210" s="117" t="s">
        <v>238</v>
      </c>
      <c r="H210" s="76" t="s">
        <v>239</v>
      </c>
      <c r="K210" s="76" t="s">
        <v>239</v>
      </c>
      <c r="N210" s="76" t="s">
        <v>239</v>
      </c>
    </row>
    <row r="211" spans="2:14" ht="11.25" customHeight="1" outlineLevel="4" x14ac:dyDescent="0.15">
      <c r="B211" s="1244"/>
      <c r="D211" s="77" t="s">
        <v>242</v>
      </c>
      <c r="H211" s="76" t="s">
        <v>235</v>
      </c>
      <c r="K211" s="76" t="s">
        <v>235</v>
      </c>
      <c r="N211" s="76" t="s">
        <v>235</v>
      </c>
    </row>
    <row r="212" spans="2:14" ht="11.25" customHeight="1" outlineLevel="4" x14ac:dyDescent="0.15">
      <c r="B212" s="1244"/>
      <c r="D212" s="117" t="s">
        <v>236</v>
      </c>
    </row>
    <row r="213" spans="2:14" ht="11.25" customHeight="1" outlineLevel="4" x14ac:dyDescent="0.15">
      <c r="B213" s="1244"/>
      <c r="D213" s="117" t="s">
        <v>237</v>
      </c>
      <c r="E213" s="122"/>
    </row>
    <row r="214" spans="2:14" ht="11.25" customHeight="1" outlineLevel="4" x14ac:dyDescent="0.15">
      <c r="B214" s="1244"/>
      <c r="D214" s="117" t="s">
        <v>238</v>
      </c>
      <c r="H214" s="76" t="s">
        <v>239</v>
      </c>
      <c r="K214" s="76" t="s">
        <v>239</v>
      </c>
      <c r="N214" s="76" t="s">
        <v>239</v>
      </c>
    </row>
    <row r="215" spans="2:14" ht="11.25" customHeight="1" outlineLevel="4" x14ac:dyDescent="0.15">
      <c r="B215" s="1244"/>
      <c r="D215" s="77" t="s">
        <v>243</v>
      </c>
      <c r="H215" s="76" t="s">
        <v>235</v>
      </c>
      <c r="K215" s="76" t="s">
        <v>235</v>
      </c>
      <c r="N215" s="76" t="s">
        <v>235</v>
      </c>
    </row>
    <row r="216" spans="2:14" ht="11.25" customHeight="1" outlineLevel="4" x14ac:dyDescent="0.15">
      <c r="B216" s="1244"/>
      <c r="D216" s="117" t="s">
        <v>236</v>
      </c>
    </row>
    <row r="217" spans="2:14" ht="11.25" customHeight="1" outlineLevel="4" x14ac:dyDescent="0.15">
      <c r="B217" s="1244"/>
      <c r="D217" s="117" t="s">
        <v>237</v>
      </c>
      <c r="E217" s="122"/>
    </row>
    <row r="218" spans="2:14" ht="11.25" customHeight="1" outlineLevel="4" x14ac:dyDescent="0.15">
      <c r="B218" s="1244"/>
      <c r="D218" s="117" t="s">
        <v>238</v>
      </c>
      <c r="H218" s="76" t="s">
        <v>239</v>
      </c>
      <c r="K218" s="76" t="s">
        <v>239</v>
      </c>
      <c r="N218" s="76" t="s">
        <v>239</v>
      </c>
    </row>
    <row r="219" spans="2:14" outlineLevel="1" x14ac:dyDescent="0.15">
      <c r="B219" s="1244"/>
      <c r="D219" s="117"/>
    </row>
    <row r="220" spans="2:14" ht="13.5" outlineLevel="1" thickBot="1" x14ac:dyDescent="0.25">
      <c r="B220" s="1246"/>
      <c r="D220" s="123" t="s">
        <v>244</v>
      </c>
      <c r="E220" s="758">
        <f>+E200+E205+E209+E213+E217</f>
        <v>0</v>
      </c>
      <c r="F220" s="758">
        <f t="shared" ref="F220:N220" si="0">+F200+F205+F209+F213+F217</f>
        <v>0</v>
      </c>
      <c r="G220" s="758"/>
      <c r="H220" s="758">
        <f t="shared" si="0"/>
        <v>0</v>
      </c>
      <c r="I220" s="758">
        <f t="shared" si="0"/>
        <v>0</v>
      </c>
      <c r="J220" s="758">
        <f t="shared" si="0"/>
        <v>0</v>
      </c>
      <c r="K220" s="758">
        <f t="shared" si="0"/>
        <v>0</v>
      </c>
      <c r="L220" s="758">
        <f t="shared" si="0"/>
        <v>0</v>
      </c>
      <c r="M220" s="758">
        <f t="shared" si="0"/>
        <v>0</v>
      </c>
      <c r="N220" s="758">
        <f t="shared" si="0"/>
        <v>0</v>
      </c>
    </row>
    <row r="221" spans="2:14" ht="12.75" x14ac:dyDescent="0.2">
      <c r="D221" s="1242" t="s">
        <v>245</v>
      </c>
      <c r="E221" s="1242"/>
      <c r="F221" s="1242"/>
      <c r="G221" s="1242"/>
      <c r="H221" s="1242"/>
      <c r="I221" s="1242"/>
      <c r="J221" s="1242"/>
      <c r="K221" s="1242"/>
      <c r="L221" s="1242"/>
      <c r="M221" s="1242"/>
      <c r="N221" s="1242"/>
    </row>
    <row r="222" spans="2:14" ht="13.5" hidden="1" thickBot="1" x14ac:dyDescent="0.25">
      <c r="D222" s="124"/>
      <c r="E222" s="124"/>
      <c r="F222" s="124"/>
      <c r="G222" s="124"/>
      <c r="H222" s="124"/>
      <c r="I222" s="124"/>
      <c r="J222" s="124"/>
      <c r="K222" s="124"/>
      <c r="L222" s="124"/>
      <c r="M222" s="124"/>
      <c r="N222" s="124"/>
    </row>
    <row r="223" spans="2:14" ht="14.25" hidden="1" customHeight="1" outlineLevel="1" x14ac:dyDescent="0.15">
      <c r="B223" s="1251" t="s">
        <v>246</v>
      </c>
      <c r="D223" s="777" t="s">
        <v>247</v>
      </c>
      <c r="E223" s="779" t="str">
        <f>+IF(OR(E45="Passzív státusz",H45="Passzív státusz",K45="Passzív státusz",N45="Passzív státusz",E109="Passzív státusz",H109="Passzív státusz",K109="Passzív státusz",N109="Passzív státusz"),"IGEN","NEM")</f>
        <v>NEM</v>
      </c>
      <c r="F223" s="767">
        <f>+VLOOKUP(E223,paraméterek!$A$195:$B$196,2,FALSE)</f>
        <v>1</v>
      </c>
    </row>
    <row r="224" spans="2:14" ht="12.75" hidden="1" outlineLevel="1" x14ac:dyDescent="0.15">
      <c r="B224" s="1252"/>
      <c r="D224" s="1006" t="s">
        <v>248</v>
      </c>
      <c r="E224" s="1007" t="str">
        <f>+IF(E9=paraméterek!$A$189,"IGEN","NEM")</f>
        <v>IGEN</v>
      </c>
      <c r="F224" s="1008">
        <f>+VLOOKUP(E224,paraméterek!$A$198:$B$199,2,FALSE)</f>
        <v>3</v>
      </c>
      <c r="G224" s="79" t="s">
        <v>1131</v>
      </c>
    </row>
    <row r="225" spans="2:19" ht="12.75" hidden="1" outlineLevel="1" x14ac:dyDescent="0.15">
      <c r="B225" s="1252"/>
      <c r="D225" s="778" t="s">
        <v>249</v>
      </c>
      <c r="E225" s="779"/>
      <c r="F225" s="767">
        <v>0.8</v>
      </c>
      <c r="H225" s="79"/>
      <c r="K225" s="78" t="s">
        <v>250</v>
      </c>
      <c r="L225" s="80"/>
      <c r="M225" s="78"/>
      <c r="N225" s="125">
        <f>N17</f>
        <v>5000000</v>
      </c>
    </row>
    <row r="226" spans="2:19" ht="13.5" outlineLevel="1" thickBot="1" x14ac:dyDescent="0.2">
      <c r="B226" s="1252"/>
      <c r="D226" s="812"/>
      <c r="E226" s="813"/>
      <c r="F226" s="814"/>
      <c r="G226" s="377"/>
      <c r="H226" s="378"/>
      <c r="I226" s="377"/>
      <c r="J226" s="377"/>
      <c r="K226" s="815"/>
      <c r="L226" s="815"/>
      <c r="M226" s="815"/>
      <c r="N226" s="816"/>
    </row>
    <row r="227" spans="2:19" ht="12.75" outlineLevel="1" x14ac:dyDescent="0.15">
      <c r="B227" s="1252"/>
      <c r="D227" s="1254" t="s">
        <v>251</v>
      </c>
      <c r="E227" s="1255"/>
      <c r="F227" s="1255"/>
      <c r="G227" s="1255"/>
      <c r="H227" s="1255"/>
      <c r="I227" s="1255"/>
      <c r="J227" s="1255"/>
      <c r="K227" s="1255"/>
      <c r="L227" s="1255"/>
      <c r="M227" s="1255"/>
      <c r="N227" s="1256"/>
    </row>
    <row r="228" spans="2:19" s="810" customFormat="1" ht="12.75" outlineLevel="1" x14ac:dyDescent="0.15">
      <c r="B228" s="1252"/>
      <c r="D228" s="837" t="s">
        <v>1133</v>
      </c>
      <c r="E228" s="817">
        <f>+(H160+H91)*F223*F225</f>
        <v>2867640</v>
      </c>
      <c r="F228" s="811"/>
      <c r="G228" s="811"/>
      <c r="H228" s="811"/>
      <c r="I228" s="811"/>
      <c r="J228" s="811"/>
      <c r="K228" s="811"/>
      <c r="L228" s="811"/>
      <c r="M228" s="811"/>
      <c r="N228" s="838"/>
    </row>
    <row r="229" spans="2:19" s="810" customFormat="1" ht="14.25" outlineLevel="1" x14ac:dyDescent="0.2">
      <c r="B229" s="1252"/>
      <c r="D229" s="839"/>
      <c r="E229" s="811"/>
      <c r="F229" s="811"/>
      <c r="G229" s="811"/>
      <c r="H229" s="811"/>
      <c r="I229" s="811"/>
      <c r="J229" s="811"/>
      <c r="K229" s="947"/>
      <c r="M229" s="811"/>
      <c r="N229" s="838"/>
    </row>
    <row r="230" spans="2:19" s="810" customFormat="1" ht="14.25" outlineLevel="1" x14ac:dyDescent="0.2">
      <c r="B230" s="1252"/>
      <c r="D230" s="837" t="s">
        <v>1132</v>
      </c>
      <c r="E230" s="818">
        <f>+IF(E164&lt;&gt;"csak hitelcél",'komplex kalkulátor'!E186,0)+IF(H164&lt;&gt;"csak hitelcél",'komplex kalkulátor'!H186,0)+IF(K164&lt;&gt;"csak hitelcél",'komplex kalkulátor'!K186,0)+IF(N164&lt;&gt;"csak hitelcél",'komplex kalkulátor'!N186,0)</f>
        <v>149000000</v>
      </c>
      <c r="F230" s="811"/>
      <c r="G230" s="811"/>
      <c r="H230" s="811"/>
      <c r="I230" s="811"/>
      <c r="J230" s="811"/>
      <c r="K230" s="947" t="s">
        <v>1186</v>
      </c>
      <c r="M230" s="811"/>
      <c r="N230" s="948" t="s">
        <v>1160</v>
      </c>
    </row>
    <row r="231" spans="2:19" s="810" customFormat="1" ht="14.25" outlineLevel="1" x14ac:dyDescent="0.2">
      <c r="B231" s="1252"/>
      <c r="D231" s="839"/>
      <c r="E231" s="811"/>
      <c r="F231" s="811"/>
      <c r="G231" s="811"/>
      <c r="H231" s="811"/>
      <c r="I231" s="811"/>
      <c r="J231" s="811"/>
      <c r="K231" s="811"/>
      <c r="L231" s="811"/>
      <c r="M231" s="811"/>
      <c r="N231" s="838"/>
      <c r="Q231" s="700"/>
    </row>
    <row r="232" spans="2:19" s="810" customFormat="1" ht="12.75" outlineLevel="1" x14ac:dyDescent="0.15">
      <c r="B232" s="1252"/>
      <c r="D232" s="837" t="s">
        <v>253</v>
      </c>
      <c r="E232" s="819">
        <f>+($N$17+E220)/E230</f>
        <v>3.3557046979865772E-2</v>
      </c>
      <c r="F232" s="811"/>
      <c r="G232" s="811"/>
      <c r="H232" s="811"/>
      <c r="I232" s="811"/>
      <c r="J232" s="811"/>
      <c r="K232" s="811"/>
      <c r="L232" s="811"/>
      <c r="M232" s="811"/>
      <c r="N232" s="838"/>
      <c r="Q232" s="958"/>
      <c r="R232" s="958"/>
      <c r="S232" s="958"/>
    </row>
    <row r="233" spans="2:19" s="810" customFormat="1" ht="18" customHeight="1" outlineLevel="1" x14ac:dyDescent="0.15">
      <c r="B233" s="1252"/>
      <c r="D233" s="837" t="s">
        <v>1278</v>
      </c>
      <c r="E233" s="1064">
        <f ca="1">+(H90+H159+IF(N230=paraméterek!A323,H257,IF(N230=paraméterek!A324,K257,N257)))/SUM(E46,H46,K46,N46,E49,H49,K49,N49,E52,H52,K52,N52,E55,H55,K55,N55,E110,H110,K110,N110,E113,H113,K113,N113,E117,H117,K117,N117,E121,H121,K121,N121)</f>
        <v>1.0128220836791811E-2</v>
      </c>
      <c r="F233" s="811"/>
      <c r="G233" s="811"/>
      <c r="H233" s="1019" t="str">
        <f ca="1">+" = "&amp;TEXT((H90+H159+IF(N230=paraméterek!A323,H257,IF(N230=paraméterek!A324,K257,N257))),"0 000 Ft")&amp;" / " &amp;TEXT(SUM(E46,H46,K46,N46,E49,H49,K49,N49,E52,H52,K52,N52,E55,H55,K55,N55,E110,H110,K110,N110,E113,H113,K113,N113,E117,H117,K117,N117,E121,H121,K121,N121),"0 000 Ft")</f>
        <v xml:space="preserve"> = 35 449 Ft / 3 500 000 Ft</v>
      </c>
      <c r="I233" s="825"/>
      <c r="J233" s="825"/>
      <c r="K233" s="1063" t="s">
        <v>1299</v>
      </c>
      <c r="L233" s="825"/>
      <c r="M233" s="825"/>
      <c r="N233" s="1066">
        <f>+IF(E5="Hitelkiváltás","Hitelkiváltásnál nem kell!",INDEX(paraméterek!C290:E291,IF(O233&lt;400000,1,2),IF(N230="3 hónap",3,IF(N230="5 év",2,1))))</f>
        <v>0.6</v>
      </c>
      <c r="O233" s="1065">
        <f>+SUM(E46,H46,K46,N46,E49,H49,K49,N49,E52,H52,K52,N52,E55,H55,K55,N55,E110,H110,K110,N110,E113,H113,K113,N113,E117,H117,K117,N117,E121,H121,K121,N121)</f>
        <v>3500000</v>
      </c>
      <c r="Q233" s="699"/>
      <c r="R233" s="699"/>
      <c r="S233" s="699"/>
    </row>
    <row r="234" spans="2:19" s="810" customFormat="1" ht="12.75" outlineLevel="1" x14ac:dyDescent="0.2">
      <c r="B234" s="1252"/>
      <c r="D234" s="840"/>
      <c r="E234" s="841" t="s">
        <v>20</v>
      </c>
      <c r="F234" s="842"/>
      <c r="G234" s="264"/>
      <c r="H234" s="826" t="s">
        <v>1068</v>
      </c>
      <c r="I234" s="827"/>
      <c r="J234" s="827"/>
      <c r="K234" s="826" t="s">
        <v>1069</v>
      </c>
      <c r="L234" s="827"/>
      <c r="M234" s="827"/>
      <c r="N234" s="828" t="s">
        <v>1070</v>
      </c>
    </row>
    <row r="235" spans="2:19" s="810" customFormat="1" ht="12.75" outlineLevel="1" x14ac:dyDescent="0.15">
      <c r="B235" s="1252"/>
      <c r="D235" s="839"/>
      <c r="E235" s="820"/>
      <c r="F235" s="811"/>
      <c r="G235" s="811"/>
      <c r="H235" s="843" t="str">
        <f>IF(AND($E$4=paraméterek!A172,OR(LEFT(tr!L10,2)="M0",tr!$Y$11&lt;tr!O10)),"Nem hitelezhető",tr!L10)</f>
        <v>M1L1</v>
      </c>
      <c r="I235" s="843"/>
      <c r="J235" s="843"/>
      <c r="K235" s="843" t="str">
        <f>IF(AND($E$4=paraméterek!A172,OR(LEFT(tr!L11,2)="M0",tr!$Y$10&lt;tr!O11)),"Nem hitelezhető",tr!L11)</f>
        <v>M1L1</v>
      </c>
      <c r="L235" s="843"/>
      <c r="M235" s="843"/>
      <c r="N235" s="844" t="str">
        <f>IF(AND($E$4=paraméterek!A172,OR(LEFT(tr!L12,2)="M0",tr!$Y$9&lt;tr!O12)),"Nem hitelezhető",tr!L12)</f>
        <v>M1L1</v>
      </c>
    </row>
    <row r="236" spans="2:19" s="810" customFormat="1" ht="12.75" outlineLevel="1" x14ac:dyDescent="0.15">
      <c r="B236" s="1252"/>
      <c r="D236" s="839"/>
      <c r="E236" s="841" t="s">
        <v>254</v>
      </c>
      <c r="F236" s="811"/>
      <c r="G236" s="811"/>
      <c r="H236" s="845" t="str">
        <f>IF(H235="nem hitelezhető","nem hitelezhető",VLOOKUP(LEFT(H235,2),paraméterek!$C$181:$D$185,2,FALSE)&amp;", "&amp;RIGHT(H235,2))</f>
        <v>Prémium1, L1</v>
      </c>
      <c r="I236" s="845"/>
      <c r="J236" s="845"/>
      <c r="K236" s="845" t="str">
        <f>IF(K235="nem hitelezhető","nem hitelezhető",VLOOKUP(LEFT(K235,2),paraméterek!$C$181:$D$185,2,FALSE)&amp;", "&amp;RIGHT(K235,2))</f>
        <v>Prémium1, L1</v>
      </c>
      <c r="L236" s="845"/>
      <c r="M236" s="845"/>
      <c r="N236" s="846" t="str">
        <f>IF(N235="nem hitelezhető","nem hitelezhető",VLOOKUP(LEFT(N235,2),paraméterek!$C$181:$D$185,2,FALSE)&amp;", "&amp;RIGHT(N235,2))</f>
        <v>Prémium1, L1</v>
      </c>
    </row>
    <row r="237" spans="2:19" s="810" customFormat="1" ht="12.75" outlineLevel="1" x14ac:dyDescent="0.15">
      <c r="B237" s="1252"/>
      <c r="D237" s="839"/>
      <c r="E237" s="820"/>
      <c r="F237" s="811"/>
      <c r="G237" s="811"/>
      <c r="H237" s="811"/>
      <c r="I237" s="811"/>
      <c r="J237" s="811"/>
      <c r="K237" s="811"/>
      <c r="L237" s="811"/>
      <c r="M237" s="811"/>
      <c r="N237" s="838"/>
    </row>
    <row r="238" spans="2:19" s="810" customFormat="1" ht="25.5" outlineLevel="1" x14ac:dyDescent="0.15">
      <c r="B238" s="1252"/>
      <c r="D238" s="839"/>
      <c r="E238" s="847" t="s">
        <v>252</v>
      </c>
      <c r="F238" s="811"/>
      <c r="G238" s="811"/>
      <c r="H238" s="848">
        <f>IF(E4=paraméterek!A172,tr!V10,tr!V14)</f>
        <v>492773639.18051785</v>
      </c>
      <c r="I238" s="848"/>
      <c r="J238" s="848"/>
      <c r="K238" s="848">
        <f>IF(E4=paraméterek!A172,tr!V11,tr!V15)</f>
        <v>397918523.64454263</v>
      </c>
      <c r="L238" s="848"/>
      <c r="M238" s="848"/>
      <c r="N238" s="849">
        <f>IF(E4=paraméterek!A172,tr!V12,tr!V16)</f>
        <v>345450813.20913541</v>
      </c>
    </row>
    <row r="239" spans="2:19" s="810" customFormat="1" ht="12.75" outlineLevel="1" x14ac:dyDescent="0.15">
      <c r="B239" s="1252"/>
      <c r="D239" s="839"/>
      <c r="E239" s="820"/>
      <c r="F239" s="811"/>
      <c r="G239" s="811"/>
      <c r="H239" s="811"/>
      <c r="I239" s="811"/>
      <c r="J239" s="811"/>
      <c r="K239" s="811"/>
      <c r="L239" s="811"/>
      <c r="M239" s="811"/>
      <c r="N239" s="838"/>
    </row>
    <row r="240" spans="2:19" s="810" customFormat="1" ht="25.5" outlineLevel="1" x14ac:dyDescent="0.15">
      <c r="B240" s="1252"/>
      <c r="D240" s="839"/>
      <c r="E240" s="847" t="s">
        <v>1135</v>
      </c>
      <c r="F240" s="811"/>
      <c r="G240" s="811"/>
      <c r="H240" s="848">
        <f>IF(E4=paraméterek!A172,tr!U18,tr!U48)*'komplex kalkulátor'!E230-SUM('komplex kalkulátor'!E220,'komplex kalkulátor'!H220,'komplex kalkulátor'!K220,'komplex kalkulátor'!N220)</f>
        <v>119200000</v>
      </c>
      <c r="I240" s="848"/>
      <c r="J240" s="848"/>
      <c r="K240" s="848">
        <f>H240</f>
        <v>119200000</v>
      </c>
      <c r="L240" s="848"/>
      <c r="M240" s="848"/>
      <c r="N240" s="849">
        <f>K240</f>
        <v>119200000</v>
      </c>
    </row>
    <row r="241" spans="2:14" s="810" customFormat="1" ht="12.75" outlineLevel="1" x14ac:dyDescent="0.15">
      <c r="B241" s="1252"/>
      <c r="D241" s="839"/>
      <c r="E241" s="820"/>
      <c r="F241" s="811"/>
      <c r="G241" s="811"/>
      <c r="H241" s="811"/>
      <c r="I241" s="811"/>
      <c r="J241" s="811"/>
      <c r="K241" s="811"/>
      <c r="L241" s="811"/>
      <c r="M241" s="811"/>
      <c r="N241" s="838"/>
    </row>
    <row r="242" spans="2:14" s="810" customFormat="1" ht="25.5" outlineLevel="1" x14ac:dyDescent="0.15">
      <c r="B242" s="1252"/>
      <c r="D242" s="839"/>
      <c r="E242" s="847" t="s">
        <v>1136</v>
      </c>
      <c r="F242" s="811"/>
      <c r="G242" s="811"/>
      <c r="H242" s="848">
        <f>+tr!$Y$11*(1-(1/POWER(1+H248/360*(365/12),$K$5)))/(H248/360*(365/12))</f>
        <v>201433131.53151533</v>
      </c>
      <c r="I242" s="848"/>
      <c r="J242" s="848"/>
      <c r="K242" s="848">
        <f>+tr!$Y$10*(1-(1/POWER(1+K248/360*(365/12),$K$5)))/(K248/360*(365/12))</f>
        <v>230120788.63423938</v>
      </c>
      <c r="L242" s="848"/>
      <c r="M242" s="848"/>
      <c r="N242" s="849">
        <f>+tr!$Y$9*(1-(1/POWER(1+N248/360*(365/12),$K$5)))/(N248/360*(365/12))</f>
        <v>296202072.24374336</v>
      </c>
    </row>
    <row r="243" spans="2:14" s="810" customFormat="1" ht="12.75" outlineLevel="1" x14ac:dyDescent="0.15">
      <c r="B243" s="1252"/>
      <c r="D243" s="839"/>
      <c r="E243" s="820"/>
      <c r="F243" s="811"/>
      <c r="G243" s="811"/>
      <c r="H243" s="811"/>
      <c r="I243" s="811"/>
      <c r="J243" s="811"/>
      <c r="K243" s="811"/>
      <c r="L243" s="811"/>
      <c r="M243" s="811"/>
      <c r="N243" s="838"/>
    </row>
    <row r="244" spans="2:14" s="810" customFormat="1" ht="25.5" outlineLevel="1" x14ac:dyDescent="0.15">
      <c r="B244" s="1252"/>
      <c r="D244" s="839"/>
      <c r="E244" s="847" t="s">
        <v>1137</v>
      </c>
      <c r="F244" s="811"/>
      <c r="G244" s="811"/>
      <c r="H244" s="848" t="str">
        <f>IF(E5=paraméterek!A294,1.05*'komplex kalkulátor'!E230-SUM('komplex kalkulátor'!E220,'komplex kalkulátor'!H220,'komplex kalkulátor'!K220,'komplex kalkulátor'!N220),"-")</f>
        <v>-</v>
      </c>
      <c r="I244" s="848"/>
      <c r="J244" s="848"/>
      <c r="K244" s="848" t="str">
        <f>IF(E5=paraméterek!A294,1.05*'komplex kalkulátor'!E230-SUM('komplex kalkulátor'!E220,'komplex kalkulátor'!H220,'komplex kalkulátor'!K220,'komplex kalkulátor'!N220),"-")</f>
        <v>-</v>
      </c>
      <c r="L244" s="848"/>
      <c r="M244" s="848"/>
      <c r="N244" s="849" t="str">
        <f>IF(E5=paraméterek!A294,1.05*'komplex kalkulátor'!E230-SUM('komplex kalkulátor'!E220,'komplex kalkulátor'!H220,'komplex kalkulátor'!K220,'komplex kalkulátor'!N220),"-")</f>
        <v>-</v>
      </c>
    </row>
    <row r="245" spans="2:14" s="810" customFormat="1" ht="12.75" outlineLevel="1" x14ac:dyDescent="0.15">
      <c r="B245" s="1252"/>
      <c r="D245" s="839"/>
      <c r="E245" s="820"/>
      <c r="F245" s="811"/>
      <c r="G245" s="811"/>
      <c r="H245" s="811"/>
      <c r="I245" s="811"/>
      <c r="J245" s="811"/>
      <c r="K245" s="811"/>
      <c r="L245" s="811"/>
      <c r="M245" s="811"/>
      <c r="N245" s="838"/>
    </row>
    <row r="246" spans="2:14" s="810" customFormat="1" ht="25.5" outlineLevel="1" x14ac:dyDescent="0.15">
      <c r="B246" s="1252"/>
      <c r="D246" s="839"/>
      <c r="E246" s="841" t="s">
        <v>1138</v>
      </c>
      <c r="F246" s="811"/>
      <c r="G246" s="811"/>
      <c r="H246" s="850">
        <f>+IF(E5="Hitelkiváltás",MIN(H238,H244),MIN(H240,H242,H238))</f>
        <v>119200000</v>
      </c>
      <c r="I246" s="850"/>
      <c r="J246" s="850"/>
      <c r="K246" s="850">
        <f>+IF(H5="Hitelkiváltás",MIN(K238,K244),MIN(K240,K242,K238))</f>
        <v>119200000</v>
      </c>
      <c r="L246" s="850"/>
      <c r="M246" s="850"/>
      <c r="N246" s="851">
        <f>+IF(K5="Hitelkiváltás",MIN(N238,N244),MIN(N240,N242,N238))</f>
        <v>119200000</v>
      </c>
    </row>
    <row r="247" spans="2:14" s="810" customFormat="1" ht="12.75" outlineLevel="1" x14ac:dyDescent="0.15">
      <c r="B247" s="1252"/>
      <c r="D247" s="839"/>
      <c r="E247" s="820"/>
      <c r="F247" s="811"/>
      <c r="G247" s="811"/>
      <c r="H247" s="811"/>
      <c r="I247" s="811"/>
      <c r="J247" s="811"/>
      <c r="K247" s="811"/>
      <c r="L247" s="811"/>
      <c r="M247" s="811"/>
      <c r="N247" s="838"/>
    </row>
    <row r="248" spans="2:14" s="810" customFormat="1" ht="14.25" outlineLevel="1" x14ac:dyDescent="0.2">
      <c r="B248" s="1252"/>
      <c r="D248" s="839"/>
      <c r="E248" s="841" t="s">
        <v>1083</v>
      </c>
      <c r="F248" s="811"/>
      <c r="G248" s="811"/>
      <c r="H248" s="821">
        <f>IF(H236="nem hitelezhető","-",IF(E4=paraméterek!A172,tr!N10,tr!N14))</f>
        <v>2.2899999999999997E-2</v>
      </c>
      <c r="I248" s="821"/>
      <c r="J248" s="821"/>
      <c r="K248" s="821">
        <f>IF(K236="nem hitelezhető","-",IF(E4=paraméterek!A172,tr!N11,tr!N15))</f>
        <v>3.9900000000000005E-2</v>
      </c>
      <c r="L248" s="821"/>
      <c r="M248" s="821"/>
      <c r="N248" s="852">
        <f>IF(N236="nem hitelezhető","-",IF(E4=paraméterek!A172,tr!N12,tr!N16))</f>
        <v>5.79E-2</v>
      </c>
    </row>
    <row r="249" spans="2:14" s="810" customFormat="1" ht="6" customHeight="1" outlineLevel="1" x14ac:dyDescent="0.2">
      <c r="B249" s="1252"/>
      <c r="D249" s="839"/>
      <c r="E249" s="702"/>
      <c r="F249" s="811"/>
      <c r="G249" s="811"/>
      <c r="H249" s="811"/>
      <c r="I249" s="811"/>
      <c r="J249" s="811"/>
      <c r="K249" s="811"/>
      <c r="L249" s="811"/>
      <c r="M249" s="811"/>
      <c r="N249" s="838"/>
    </row>
    <row r="250" spans="2:14" s="810" customFormat="1" ht="12" customHeight="1" outlineLevel="1" x14ac:dyDescent="0.15">
      <c r="B250" s="1252"/>
      <c r="D250" s="839"/>
      <c r="E250" s="836" t="s">
        <v>1103</v>
      </c>
      <c r="F250" s="811"/>
      <c r="G250" s="811"/>
      <c r="H250" s="824">
        <f>aktualisbubor</f>
        <v>1.9E-3</v>
      </c>
      <c r="I250" s="811"/>
      <c r="J250" s="811"/>
      <c r="K250" s="822" t="s">
        <v>589</v>
      </c>
      <c r="L250" s="811"/>
      <c r="M250" s="811"/>
      <c r="N250" s="853" t="s">
        <v>589</v>
      </c>
    </row>
    <row r="251" spans="2:14" s="810" customFormat="1" ht="12.75" outlineLevel="1" x14ac:dyDescent="0.15">
      <c r="B251" s="1252"/>
      <c r="D251" s="839"/>
      <c r="E251" s="823" t="s">
        <v>1140</v>
      </c>
      <c r="F251" s="811"/>
      <c r="G251" s="811"/>
      <c r="H251" s="824">
        <f>H248-H250</f>
        <v>2.0999999999999998E-2</v>
      </c>
      <c r="I251" s="811"/>
      <c r="J251" s="811"/>
      <c r="K251" s="822" t="s">
        <v>589</v>
      </c>
      <c r="L251" s="811"/>
      <c r="M251" s="811"/>
      <c r="N251" s="853" t="s">
        <v>589</v>
      </c>
    </row>
    <row r="252" spans="2:14" s="810" customFormat="1" ht="6" customHeight="1" outlineLevel="1" x14ac:dyDescent="0.2">
      <c r="B252" s="1252"/>
      <c r="D252" s="839"/>
      <c r="E252" s="43"/>
      <c r="F252" s="811"/>
      <c r="G252" s="811"/>
      <c r="H252" s="811"/>
      <c r="I252" s="811"/>
      <c r="J252" s="811"/>
      <c r="K252" s="811"/>
      <c r="L252" s="811"/>
      <c r="M252" s="811"/>
      <c r="N252" s="838"/>
    </row>
    <row r="253" spans="2:14" s="810" customFormat="1" ht="14.25" outlineLevel="1" x14ac:dyDescent="0.2">
      <c r="B253" s="1252"/>
      <c r="D253" s="839"/>
      <c r="E253" s="847" t="s">
        <v>1101</v>
      </c>
      <c r="F253" s="811"/>
      <c r="G253" s="811"/>
      <c r="H253" s="830">
        <f>IF(OR(AND(E6=paraméterek!A178,K6=paraméterek!C177),E6=paraméterek!A179,E6=paraméterek!A180),Hirdetmény!O31,)</f>
        <v>0</v>
      </c>
      <c r="I253" s="830"/>
      <c r="J253" s="830"/>
      <c r="K253" s="830">
        <f>IF(OR(AND(E6=paraméterek!A178,K6=paraméterek!C177),E6=paraméterek!A179,E6=paraméterek!A180),Hirdetmény!O32,)</f>
        <v>0</v>
      </c>
      <c r="L253" s="830"/>
      <c r="M253" s="830"/>
      <c r="N253" s="854">
        <f>IF(OR(AND(E6=paraméterek!A178,K6=paraméterek!C177),E6=paraméterek!A179,E6=paraméterek!A180),Hirdetmény!O32,)</f>
        <v>0</v>
      </c>
    </row>
    <row r="254" spans="2:14" s="810" customFormat="1" ht="12.75" outlineLevel="1" x14ac:dyDescent="0.15">
      <c r="B254" s="1252"/>
      <c r="D254" s="839"/>
      <c r="E254" s="847"/>
      <c r="F254" s="811"/>
      <c r="G254" s="811"/>
      <c r="H254" s="811"/>
      <c r="I254" s="811"/>
      <c r="J254" s="811"/>
      <c r="K254" s="811"/>
      <c r="L254" s="811"/>
      <c r="M254" s="811"/>
      <c r="N254" s="838"/>
    </row>
    <row r="255" spans="2:14" s="810" customFormat="1" ht="14.25" outlineLevel="1" x14ac:dyDescent="0.2">
      <c r="B255" s="1252"/>
      <c r="D255" s="839"/>
      <c r="E255" s="847" t="s">
        <v>26</v>
      </c>
      <c r="F255" s="811"/>
      <c r="G255" s="811"/>
      <c r="H255" s="830">
        <f>IF($K$6=paraméterek!$C$176,X272,AP272)</f>
        <v>4.6476727018798014E-2</v>
      </c>
      <c r="I255" s="830"/>
      <c r="J255" s="830"/>
      <c r="K255" s="830">
        <f>IF($K$6=paraméterek!$C$176,AB272,AU272)</f>
        <v>6.2566673703387865E-2</v>
      </c>
      <c r="L255" s="830"/>
      <c r="M255" s="830"/>
      <c r="N255" s="854">
        <f>IF($K$6=paraméterek!$C$176,AF272,AZ272)</f>
        <v>8.0536745435237256E-2</v>
      </c>
    </row>
    <row r="256" spans="2:14" s="810" customFormat="1" ht="12.75" outlineLevel="1" x14ac:dyDescent="0.15">
      <c r="B256" s="1252"/>
      <c r="D256" s="839"/>
      <c r="E256" s="847"/>
      <c r="F256" s="811"/>
      <c r="G256" s="811"/>
      <c r="H256" s="811"/>
      <c r="I256" s="811"/>
      <c r="J256" s="811"/>
      <c r="K256" s="811"/>
      <c r="L256" s="811"/>
      <c r="M256" s="811"/>
      <c r="N256" s="838"/>
    </row>
    <row r="257" spans="1:64" s="810" customFormat="1" ht="14.25" outlineLevel="1" x14ac:dyDescent="0.15">
      <c r="B257" s="1252"/>
      <c r="D257" s="839"/>
      <c r="E257" s="841" t="s">
        <v>1084</v>
      </c>
      <c r="F257" s="811"/>
      <c r="G257" s="811"/>
      <c r="H257" s="922">
        <f ca="1">IF(H236="nem hitelezhető","-",IF($E$5=paraméterek!$C$176,OFFSET($U$272,27,,)+OFFSET($U$272,27,1,),OFFSET($AL$272,27,,)+OFFSET($AL$272,27,1,)))</f>
        <v>26063.239746528954</v>
      </c>
      <c r="I257" s="850"/>
      <c r="J257" s="850"/>
      <c r="K257" s="850">
        <f ca="1">IF(K236="nem hitelezhető","-",IF($E$5=paraméterek!$C$176,OFFSET($Y$272,27,,)+OFFSET($Y$272,27,1,),OFFSET($AQ$272,27,,)+OFFSET($AQ$272,27,1,)))</f>
        <v>30418.807625095065</v>
      </c>
      <c r="L257" s="850"/>
      <c r="M257" s="850"/>
      <c r="N257" s="851">
        <f ca="1">IF(N236="nem hitelezhető","-",IF($E$5=paraméterek!$C$176,OFFSET($AC$272,27,,)+OFFSET($AC$272,27,1,),OFFSET($AV$272,27,,)+OFFSET($AV$272,27,1,)))</f>
        <v>35448.772928771337</v>
      </c>
    </row>
    <row r="258" spans="1:64" s="810" customFormat="1" ht="12.75" outlineLevel="1" x14ac:dyDescent="0.15">
      <c r="B258" s="1253"/>
      <c r="D258" s="917"/>
      <c r="E258" s="841"/>
      <c r="F258" s="811"/>
      <c r="G258" s="811"/>
      <c r="H258" s="850"/>
      <c r="I258" s="850"/>
      <c r="J258" s="850"/>
      <c r="K258" s="850"/>
      <c r="L258" s="850"/>
      <c r="M258" s="850"/>
      <c r="N258" s="851"/>
    </row>
    <row r="259" spans="1:64" s="810" customFormat="1" ht="12.75" outlineLevel="1" x14ac:dyDescent="0.15">
      <c r="B259" s="1253"/>
      <c r="D259" s="917"/>
      <c r="E259" s="920" t="str">
        <f>IF($V$269&gt;0,"türelmi idő:","")</f>
        <v/>
      </c>
      <c r="F259" s="811"/>
      <c r="G259" s="811"/>
      <c r="H259" s="918" t="str">
        <f>IF($V$269&gt;0,$V$269,"")</f>
        <v/>
      </c>
      <c r="I259" s="918" t="str">
        <f>W269</f>
        <v>ide lehozzuk a többrészletű folyósítás aránybeállítóját - ha 100%-ra állítjuk, akkor egyrészletűként viselkedik</v>
      </c>
      <c r="J259" s="918">
        <f>X269</f>
        <v>0</v>
      </c>
      <c r="K259" s="918" t="str">
        <f>H259</f>
        <v/>
      </c>
      <c r="L259" s="918">
        <f>Z269</f>
        <v>1</v>
      </c>
      <c r="M259" s="918">
        <f>AA269</f>
        <v>0</v>
      </c>
      <c r="N259" s="919" t="str">
        <f>K259</f>
        <v/>
      </c>
    </row>
    <row r="260" spans="1:64" s="810" customFormat="1" ht="12.75" outlineLevel="1" x14ac:dyDescent="0.15">
      <c r="B260" s="1252"/>
      <c r="D260" s="839"/>
      <c r="E260" s="920" t="str">
        <f>IF($V$269&gt;0,"törlesztőrészlet a türelmi idő alatt (csak kamat):","")</f>
        <v/>
      </c>
      <c r="F260" s="811"/>
      <c r="G260" s="811"/>
      <c r="H260" s="921" t="str">
        <f ca="1">IF($V$269&gt;0,IF(H236="nem hitelezhető","-",IF($E$5=paraméterek!$C$176,OFFSET($U$272,MAX($S$269,$S$270)+3,,)+OFFSET($U$272,MAX($S$269,$S$270)+3,1,),OFFSET($AL$272,MAX($S$269,$S$270)+3,,)+OFFSET($AL$272,MAX($S$269,$S$270)+3,1,))),"")</f>
        <v/>
      </c>
      <c r="I260" s="921"/>
      <c r="J260" s="921"/>
      <c r="K260" s="921" t="str">
        <f ca="1">IF($V$269&gt;0,IF(K236="nem hitelezhető","-",IF($E$5=paraméterek!$C$176,OFFSET($Y$272,MAX($S$269,$S$270)+3,,)+OFFSET($Y$272,MAX($S$269,$S$270)+3,1,),OFFSET($AQ$272,MAX($S$269,$S$270)+3,,)+OFFSET($AQ$272,MAX($S$269,$S$270)+3,1,))),"")</f>
        <v/>
      </c>
      <c r="L260" s="921"/>
      <c r="M260" s="921"/>
      <c r="N260" s="957" t="str">
        <f ca="1">IF($V$269&gt;0,IF(N236="nem hitelezhető","-",IF($E$5=paraméterek!$C$176,OFFSET($AC$272,MAX($S$269,$S$270)+3,,)+OFFSET($AC$272,MAX($S$269,$S$270)+3,1,),OFFSET($AV$272,MAX($S$269,$S$270)+3,,)+OFFSET($AV$272,MAX($S$269,$S$270)+3,1,))),"")</f>
        <v/>
      </c>
    </row>
    <row r="261" spans="1:64" s="810" customFormat="1" ht="12.75" customHeight="1" outlineLevel="1" x14ac:dyDescent="0.15">
      <c r="B261" s="1252"/>
      <c r="D261" s="839"/>
      <c r="E261" s="1257" t="s">
        <v>1134</v>
      </c>
      <c r="F261" s="811"/>
      <c r="G261" s="811"/>
      <c r="H261" s="848">
        <f>IF(H236="nem hitelezhető","-",IF($K$6=paraméterek!$C$176,SUM(X274:X874),SUM(X274:X874)))</f>
        <v>2615227.5391669543</v>
      </c>
      <c r="I261" s="848"/>
      <c r="J261" s="848"/>
      <c r="K261" s="848">
        <f>IF(K236="nem hitelezhető","-",IF($K$6=paraméterek!$C$176,SUM(AB274:AB874),SUM(AU274:AU874)))</f>
        <v>3641563.8300228068</v>
      </c>
      <c r="L261" s="848"/>
      <c r="M261" s="848"/>
      <c r="N261" s="849">
        <f>IF(N236="nem hitelezhető","-",IF($K$6=paraméterek!$C$176,SUM(AF274:AF874),SUM(AZ274:AZ874)))</f>
        <v>4848255.5029051509</v>
      </c>
    </row>
    <row r="262" spans="1:64" s="810" customFormat="1" ht="12.75" customHeight="1" outlineLevel="1" x14ac:dyDescent="0.15">
      <c r="B262" s="1252"/>
      <c r="D262" s="839"/>
      <c r="E262" s="1257"/>
      <c r="F262" s="811"/>
      <c r="G262" s="811"/>
      <c r="H262" s="848"/>
      <c r="I262" s="848"/>
      <c r="J262" s="848"/>
      <c r="K262" s="848"/>
      <c r="L262" s="848"/>
      <c r="M262" s="848"/>
      <c r="N262" s="849"/>
    </row>
    <row r="263" spans="1:64" s="810" customFormat="1" ht="12.75" customHeight="1" outlineLevel="1" x14ac:dyDescent="0.15">
      <c r="B263" s="1252"/>
      <c r="D263" s="839"/>
      <c r="E263" s="847"/>
      <c r="F263" s="811"/>
      <c r="G263" s="811"/>
      <c r="H263" s="811"/>
      <c r="I263" s="811"/>
      <c r="J263" s="811"/>
      <c r="K263" s="811"/>
      <c r="L263" s="811"/>
      <c r="M263" s="811"/>
      <c r="N263" s="838"/>
    </row>
    <row r="264" spans="1:64" s="810" customFormat="1" ht="13.5" customHeight="1" outlineLevel="1" thickBot="1" x14ac:dyDescent="0.2">
      <c r="B264" s="1252"/>
      <c r="D264" s="855"/>
      <c r="E264" s="856"/>
      <c r="F264" s="857"/>
      <c r="G264" s="857"/>
      <c r="H264" s="857"/>
      <c r="I264" s="857"/>
      <c r="J264" s="857"/>
      <c r="K264" s="857"/>
      <c r="L264" s="857"/>
      <c r="M264" s="857"/>
      <c r="N264" s="858"/>
    </row>
    <row r="265" spans="1:64" s="810" customFormat="1" ht="12.75" outlineLevel="1" x14ac:dyDescent="0.15">
      <c r="B265" s="1252"/>
      <c r="D265" s="811"/>
      <c r="E265" s="811"/>
      <c r="F265" s="811"/>
      <c r="G265" s="811"/>
      <c r="H265" s="811"/>
      <c r="I265" s="811"/>
      <c r="J265" s="811"/>
      <c r="K265" s="811"/>
      <c r="L265" s="811"/>
      <c r="M265" s="811"/>
      <c r="N265" s="811"/>
    </row>
    <row r="266" spans="1:64" s="810" customFormat="1" ht="12.75" hidden="1" outlineLevel="1" x14ac:dyDescent="0.15">
      <c r="B266" s="1252"/>
      <c r="D266" s="811"/>
      <c r="E266" s="811"/>
      <c r="F266" s="811"/>
      <c r="G266" s="811"/>
      <c r="H266" s="811"/>
      <c r="I266" s="811"/>
      <c r="J266" s="811"/>
      <c r="K266" s="811"/>
      <c r="L266" s="811"/>
      <c r="M266" s="811"/>
      <c r="N266" s="811"/>
    </row>
    <row r="267" spans="1:64" ht="11.25" hidden="1" customHeight="1" x14ac:dyDescent="0.2">
      <c r="B267" s="127"/>
      <c r="D267" s="43"/>
      <c r="E267" s="128"/>
      <c r="F267" s="129"/>
      <c r="G267" s="130"/>
      <c r="O267" s="810"/>
    </row>
    <row r="268" spans="1:64" ht="15" hidden="1" thickBot="1" x14ac:dyDescent="0.25">
      <c r="A268" s="335"/>
      <c r="B268" s="333"/>
      <c r="C268" s="334"/>
      <c r="D268" s="334"/>
      <c r="E268" s="336"/>
      <c r="O268" s="810"/>
      <c r="V268" s="73">
        <f>MAX($S$270,IF(OR(AND($E$6=paraméterek!$A$178,$K$6=paraméterek!C177),$E$6=paraméterek!$A$179,$E$6=paraméterek!$A$180),24,))</f>
        <v>0</v>
      </c>
    </row>
    <row r="269" spans="1:64" s="79" customFormat="1" ht="14.25" hidden="1" customHeight="1" x14ac:dyDescent="0.2">
      <c r="A269" s="267"/>
      <c r="B269" s="349"/>
      <c r="C269" s="349"/>
      <c r="D269" s="349"/>
      <c r="E269" s="270"/>
      <c r="F269" s="347"/>
      <c r="I269" s="347"/>
      <c r="L269" s="347"/>
      <c r="O269" s="810"/>
      <c r="Q269" s="718" t="s">
        <v>1098</v>
      </c>
      <c r="R269" s="722" t="s">
        <v>1099</v>
      </c>
      <c r="S269" s="723">
        <v>0</v>
      </c>
      <c r="T269" s="1284" t="s">
        <v>1184</v>
      </c>
      <c r="U269" s="1285"/>
      <c r="V269" s="1286">
        <f>MAX($S$270,IF(OR(AND($E$6=paraméterek!$A$178,$K$6=paraméterek!C177),$E$6=paraméterek!$A$179,$E$6=paraméterek!$A$180),24,))</f>
        <v>0</v>
      </c>
      <c r="W269" s="1284" t="s">
        <v>1185</v>
      </c>
      <c r="X269" s="1288"/>
      <c r="Y269" s="1288"/>
      <c r="Z269" s="1287">
        <v>1</v>
      </c>
    </row>
    <row r="270" spans="1:64" s="79" customFormat="1" ht="15" hidden="1" thickBot="1" x14ac:dyDescent="0.25">
      <c r="A270" s="267"/>
      <c r="B270" s="267"/>
      <c r="C270" s="349"/>
      <c r="D270" s="349"/>
      <c r="E270" s="350"/>
      <c r="F270" s="347"/>
      <c r="I270" s="347"/>
      <c r="L270" s="347"/>
      <c r="O270" s="810"/>
      <c r="Q270" s="718"/>
      <c r="R270" s="722" t="s">
        <v>1100</v>
      </c>
      <c r="S270" s="724">
        <v>0</v>
      </c>
      <c r="T270" s="1284"/>
      <c r="U270" s="1285"/>
      <c r="V270" s="1286"/>
      <c r="W270" s="1284"/>
      <c r="X270" s="1288"/>
      <c r="Y270" s="1288"/>
      <c r="Z270" s="1286"/>
    </row>
    <row r="271" spans="1:64" s="79" customFormat="1" ht="14.25" hidden="1" x14ac:dyDescent="0.2">
      <c r="A271" s="267"/>
      <c r="B271" s="349"/>
      <c r="C271" s="349"/>
      <c r="D271" s="349"/>
      <c r="E271" s="270"/>
      <c r="F271" s="347"/>
      <c r="I271" s="347"/>
      <c r="L271" s="347"/>
      <c r="O271" s="810"/>
      <c r="BB271" s="265"/>
      <c r="BC271" s="265" t="s">
        <v>1265</v>
      </c>
      <c r="BD271" s="971"/>
      <c r="BE271" s="971"/>
      <c r="BF271" s="971"/>
      <c r="BG271" s="971"/>
      <c r="BH271" s="265" t="s">
        <v>1266</v>
      </c>
      <c r="BI271" s="971"/>
      <c r="BJ271" s="971"/>
      <c r="BK271" s="971"/>
      <c r="BL271" s="971"/>
    </row>
    <row r="272" spans="1:64" s="79" customFormat="1" ht="14.25" hidden="1" x14ac:dyDescent="0.2">
      <c r="A272" s="267"/>
      <c r="B272" s="351"/>
      <c r="C272" s="349"/>
      <c r="D272" s="349"/>
      <c r="E272" s="350"/>
      <c r="F272" s="347"/>
      <c r="I272" s="347"/>
      <c r="L272" s="347"/>
      <c r="O272" s="810"/>
      <c r="Q272" s="700" t="s">
        <v>1096</v>
      </c>
      <c r="R272" s="68"/>
      <c r="S272" s="68"/>
      <c r="T272" s="68"/>
      <c r="U272" s="1189" t="s">
        <v>1074</v>
      </c>
      <c r="V272" s="1190"/>
      <c r="W272" s="1191"/>
      <c r="X272" s="701">
        <f>POWER(IRR(X273:X874,)+1,12)-1</f>
        <v>4.6476727018798014E-2</v>
      </c>
      <c r="Y272" s="1189" t="s">
        <v>1069</v>
      </c>
      <c r="Z272" s="1190"/>
      <c r="AA272" s="1191"/>
      <c r="AB272" s="701">
        <f>POWER(IRR(AB273:AB874,)+1,12)-1</f>
        <v>6.2566673703387865E-2</v>
      </c>
      <c r="AC272" s="1189" t="s">
        <v>1070</v>
      </c>
      <c r="AD272" s="1190"/>
      <c r="AE272" s="1191"/>
      <c r="AF272" s="701">
        <f>POWER(IRR(AF273:AF874,)+1,12)-1</f>
        <v>8.0536745435237256E-2</v>
      </c>
      <c r="AG272" s="68"/>
      <c r="AH272" s="700" t="s">
        <v>1097</v>
      </c>
      <c r="AI272" s="68"/>
      <c r="AJ272" s="68"/>
      <c r="AK272" s="68"/>
      <c r="AL272" s="1189" t="s">
        <v>1074</v>
      </c>
      <c r="AM272" s="1190"/>
      <c r="AN272" s="1190"/>
      <c r="AO272" s="1191"/>
      <c r="AP272" s="701">
        <f>POWER(IRR(AP273:AP874,)+1,12)-1</f>
        <v>4.6476727018798014E-2</v>
      </c>
      <c r="AQ272" s="1189" t="s">
        <v>1069</v>
      </c>
      <c r="AR272" s="1190"/>
      <c r="AS272" s="1190"/>
      <c r="AT272" s="1191"/>
      <c r="AU272" s="701">
        <f>POWER(IRR(AU273:AU874,)+1,12)-1</f>
        <v>6.2566673703390752E-2</v>
      </c>
      <c r="AV272" s="1189" t="s">
        <v>1070</v>
      </c>
      <c r="AW272" s="1190"/>
      <c r="AX272" s="1190"/>
      <c r="AY272" s="1191"/>
      <c r="AZ272" s="701">
        <f>POWER(IRR(AZ273:AZ874,)+1,12)-1</f>
        <v>8.0536745435237256E-2</v>
      </c>
      <c r="BB272" s="1002" t="s">
        <v>1264</v>
      </c>
      <c r="BC272" s="1001">
        <f>'Személyes tájék'!C71</f>
        <v>0.127</v>
      </c>
      <c r="BD272" s="971"/>
      <c r="BE272" s="971"/>
      <c r="BF272" s="1003">
        <f>POWER(IRR(BF273:BF874,)+1,12)-1</f>
        <v>0.15494082448060853</v>
      </c>
      <c r="BG272" s="971"/>
      <c r="BH272" s="1001">
        <f>BC272</f>
        <v>0.127</v>
      </c>
      <c r="BI272" s="971"/>
      <c r="BJ272" s="971"/>
      <c r="BK272" s="971"/>
      <c r="BL272" s="1003">
        <f>POWER(IRR(BL273:BL874,)+1,12)-1</f>
        <v>0.15494082448060853</v>
      </c>
    </row>
    <row r="273" spans="1:64" s="79" customFormat="1" ht="14.25" hidden="1" x14ac:dyDescent="0.2">
      <c r="A273" s="267"/>
      <c r="B273" s="349"/>
      <c r="C273" s="349"/>
      <c r="D273" s="349"/>
      <c r="E273" s="352"/>
      <c r="F273" s="347"/>
      <c r="I273" s="347"/>
      <c r="L273" s="347"/>
      <c r="O273" s="810"/>
      <c r="Q273" s="695" t="s">
        <v>588</v>
      </c>
      <c r="R273" s="695" t="s">
        <v>1087</v>
      </c>
      <c r="S273" s="695" t="s">
        <v>1088</v>
      </c>
      <c r="T273" s="695" t="s">
        <v>1089</v>
      </c>
      <c r="U273" s="695" t="s">
        <v>1090</v>
      </c>
      <c r="V273" s="695" t="s">
        <v>1091</v>
      </c>
      <c r="W273" s="695" t="s">
        <v>1092</v>
      </c>
      <c r="X273" s="695" t="s">
        <v>1093</v>
      </c>
      <c r="Y273" s="695" t="s">
        <v>1090</v>
      </c>
      <c r="Z273" s="695" t="s">
        <v>1091</v>
      </c>
      <c r="AA273" s="695" t="s">
        <v>1092</v>
      </c>
      <c r="AB273" s="695" t="s">
        <v>1093</v>
      </c>
      <c r="AC273" s="695" t="s">
        <v>1090</v>
      </c>
      <c r="AD273" s="695" t="s">
        <v>1091</v>
      </c>
      <c r="AE273" s="695" t="s">
        <v>1092</v>
      </c>
      <c r="AF273" s="695" t="s">
        <v>1093</v>
      </c>
      <c r="AG273" s="68"/>
      <c r="AH273" s="695" t="s">
        <v>588</v>
      </c>
      <c r="AI273" s="695" t="s">
        <v>1087</v>
      </c>
      <c r="AJ273" s="695" t="s">
        <v>1088</v>
      </c>
      <c r="AK273" s="695" t="s">
        <v>1089</v>
      </c>
      <c r="AL273" s="695" t="s">
        <v>1090</v>
      </c>
      <c r="AM273" s="695" t="s">
        <v>1091</v>
      </c>
      <c r="AN273" s="695" t="s">
        <v>1104</v>
      </c>
      <c r="AO273" s="695" t="s">
        <v>1092</v>
      </c>
      <c r="AP273" s="695" t="s">
        <v>1093</v>
      </c>
      <c r="AQ273" s="695" t="s">
        <v>1090</v>
      </c>
      <c r="AR273" s="695" t="s">
        <v>1091</v>
      </c>
      <c r="AS273" s="695" t="s">
        <v>1104</v>
      </c>
      <c r="AT273" s="695" t="s">
        <v>1092</v>
      </c>
      <c r="AU273" s="695" t="s">
        <v>1093</v>
      </c>
      <c r="AV273" s="695" t="s">
        <v>1090</v>
      </c>
      <c r="AW273" s="695" t="s">
        <v>1091</v>
      </c>
      <c r="AX273" s="695" t="s">
        <v>1104</v>
      </c>
      <c r="AY273" s="695" t="s">
        <v>1092</v>
      </c>
      <c r="AZ273" s="695" t="s">
        <v>1093</v>
      </c>
      <c r="BB273" s="971"/>
      <c r="BC273" s="695" t="s">
        <v>1090</v>
      </c>
      <c r="BD273" s="695" t="s">
        <v>1091</v>
      </c>
      <c r="BE273" s="695" t="s">
        <v>1092</v>
      </c>
      <c r="BF273" s="695" t="s">
        <v>1093</v>
      </c>
      <c r="BG273" s="695"/>
      <c r="BH273" s="695" t="s">
        <v>1090</v>
      </c>
      <c r="BI273" s="695" t="s">
        <v>1091</v>
      </c>
      <c r="BJ273" s="695" t="s">
        <v>1104</v>
      </c>
      <c r="BK273" s="695" t="s">
        <v>1092</v>
      </c>
      <c r="BL273" s="695" t="s">
        <v>1093</v>
      </c>
    </row>
    <row r="274" spans="1:64" s="79" customFormat="1" ht="14.25" hidden="1" x14ac:dyDescent="0.2">
      <c r="A274" s="267"/>
      <c r="B274" s="267"/>
      <c r="C274" s="349"/>
      <c r="D274" s="349"/>
      <c r="E274" s="350"/>
      <c r="F274" s="347"/>
      <c r="I274" s="347"/>
      <c r="L274" s="347"/>
      <c r="O274" s="810"/>
      <c r="Q274" s="696">
        <v>0</v>
      </c>
      <c r="R274" s="697">
        <f>H248</f>
        <v>2.2899999999999997E-2</v>
      </c>
      <c r="S274" s="697">
        <f>K248</f>
        <v>3.9900000000000005E-2</v>
      </c>
      <c r="T274" s="697">
        <f>N248</f>
        <v>5.79E-2</v>
      </c>
      <c r="U274" s="696"/>
      <c r="V274" s="696"/>
      <c r="W274" s="698">
        <f>N17</f>
        <v>5000000</v>
      </c>
      <c r="X274" s="698">
        <f>-W274+$E$15+$E$16+$E$17+$E$18+E14</f>
        <v>-4981150</v>
      </c>
      <c r="Y274" s="696"/>
      <c r="Z274" s="696"/>
      <c r="AA274" s="698">
        <f>W274</f>
        <v>5000000</v>
      </c>
      <c r="AB274" s="698">
        <f>-AA274+$E$15+$E$16+$E$17+$E$18+E14</f>
        <v>-4981150</v>
      </c>
      <c r="AC274" s="696"/>
      <c r="AD274" s="696"/>
      <c r="AE274" s="698">
        <f>AA274</f>
        <v>5000000</v>
      </c>
      <c r="AF274" s="698">
        <f>-AE274+$E$15+$E$16+$E$17+$E$18+E14</f>
        <v>-4981150</v>
      </c>
      <c r="AG274" s="68"/>
      <c r="AH274" s="696">
        <f t="shared" ref="AH274:AH337" si="1">IF($Q274&lt;=$K$5+$S$269,$Q274,"")</f>
        <v>0</v>
      </c>
      <c r="AI274" s="697">
        <f>R274</f>
        <v>2.2899999999999997E-2</v>
      </c>
      <c r="AJ274" s="697">
        <f>S274</f>
        <v>3.9900000000000005E-2</v>
      </c>
      <c r="AK274" s="697">
        <f>T274</f>
        <v>5.79E-2</v>
      </c>
      <c r="AL274" s="696"/>
      <c r="AM274" s="696"/>
      <c r="AN274" s="696"/>
      <c r="AO274" s="698">
        <f>IFERROR(IF(ISNUMBER(AO273),AO273,)+IF($Q274=$S$269,$K$4*$Z$269,)+IF($Q274=$V$269,$K$4*(1-$Z$269),)-AL274,"")</f>
        <v>5000000</v>
      </c>
      <c r="AP274" s="698">
        <f>-AO274+$E$15+$E$16+$E$17+$E$18+$E14</f>
        <v>-4981150</v>
      </c>
      <c r="AQ274" s="696"/>
      <c r="AR274" s="696"/>
      <c r="AS274" s="696"/>
      <c r="AT274" s="698">
        <f t="shared" ref="AT274:AT337" si="2">IFERROR(IF(ISNUMBER(AT273),AT273,)+IF($Q274=$S$269,$K$4*$Z$269,)+IF($Q274=$V$269,$K$4*(1-$Z$269),)-AQ274,"")</f>
        <v>5000000</v>
      </c>
      <c r="AU274" s="698">
        <f>-AT274+$E$15+$E$16+$E$17+$E$18+$E14</f>
        <v>-4981150</v>
      </c>
      <c r="AV274" s="696"/>
      <c r="AW274" s="696"/>
      <c r="AX274" s="696"/>
      <c r="AY274" s="698">
        <f t="shared" ref="AY274:AY337" si="3">IFERROR(IF(ISNUMBER(AY273),AY273,)+IF($Q274=$S$269,$K$4*$Z$269,)+IF($Q274=$V$269,$K$4*(1-$Z$269),)-AV274,"")</f>
        <v>5000000</v>
      </c>
      <c r="AZ274" s="698">
        <f>-AY274+$E$15+$E$16+$E$17+$E$18+$E14</f>
        <v>-4981150</v>
      </c>
      <c r="BC274" s="696"/>
      <c r="BD274" s="696"/>
      <c r="BE274" s="698">
        <f>N17</f>
        <v>5000000</v>
      </c>
      <c r="BF274" s="698">
        <f>-BE274+$E$15+$E$16+$E$17+$E$18+E14</f>
        <v>-4981150</v>
      </c>
      <c r="BH274" s="696"/>
      <c r="BI274" s="696"/>
      <c r="BJ274" s="696"/>
      <c r="BK274" s="698">
        <f>IFERROR(IF(ISNUMBER(BK273),BK273,)+IF($Q274=$S$269,$K$4*$Z$269,)+IF($Q274=$V$269,$K$4*(1-$Z$269),)-BH274,"")</f>
        <v>5000000</v>
      </c>
      <c r="BL274" s="698">
        <f>-BK274+$E$15+$E$16+$E$17+$E$18+$E14</f>
        <v>-4981150</v>
      </c>
    </row>
    <row r="275" spans="1:64" s="79" customFormat="1" ht="14.25" hidden="1" x14ac:dyDescent="0.2">
      <c r="A275" s="267"/>
      <c r="B275" s="349"/>
      <c r="C275" s="349"/>
      <c r="D275" s="349"/>
      <c r="E275" s="352"/>
      <c r="F275" s="347"/>
      <c r="I275" s="347"/>
      <c r="L275" s="347"/>
      <c r="O275" s="810"/>
      <c r="Q275" s="696">
        <f>Q274+1</f>
        <v>1</v>
      </c>
      <c r="R275" s="340"/>
      <c r="S275" s="340"/>
      <c r="T275" s="340"/>
      <c r="U275" s="699">
        <f>IFERROR(IF(W274&gt;1,PPMT($R$274*365/360/12,$Q275,$K$5,-$W$274),""),"")</f>
        <v>16389.049931714144</v>
      </c>
      <c r="V275" s="699">
        <f>IFERROR(IF(W274&gt;1,IPMT($R$274*365/360/12,$Q275,$K$5,-$W$274),""),"")</f>
        <v>9674.1898148148139</v>
      </c>
      <c r="W275" s="698">
        <f>IFERROR(W274-U275,"")</f>
        <v>4983610.9500682857</v>
      </c>
      <c r="X275" s="698">
        <f>IFERROR((U275+V275)*(1+$B$59)+$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31818.239746528958</v>
      </c>
      <c r="Y275" s="699">
        <f t="shared" ref="Y275:Y338" si="4">IFERROR(IF(W274&gt;1,PPMT($S$274*365/360/12,$Q275,$K$5,-$W$274),""),"")</f>
        <v>13562.904847317281</v>
      </c>
      <c r="Z275" s="699">
        <f t="shared" ref="Z275:Z338" si="5">IFERROR(IF(W274&gt;1,IPMT($S$274*365/360/12,$Q275,$K$5,-$W$274),""),"")</f>
        <v>16855.902777777781</v>
      </c>
      <c r="AA275" s="698">
        <f>IFERROR(AA274-Y275,"")</f>
        <v>4986437.0951526826</v>
      </c>
      <c r="AB275" s="698">
        <f>IFERROR((Y275+Z275)*(1+$B$59)+$E$25+IF(MOD($Q275-1,60)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36173.807625095062</v>
      </c>
      <c r="AC275" s="699">
        <f t="shared" ref="AC275:AC338" si="6">IFERROR(IF(W274&gt;1,PPMT($T$274*365/360/12,$Q275,$K$5,-$W$274),""),"")</f>
        <v>10988.703484326896</v>
      </c>
      <c r="AD275" s="699">
        <f t="shared" ref="AD275:AD338" si="7">IFERROR(IF(W274&gt;1,IPMT($T$274*365/360/12,$Q275,$K$5,-$W$274),""),"")</f>
        <v>24460.069444444445</v>
      </c>
      <c r="AE275" s="698">
        <f>IFERROR(AE274-AC275,"")</f>
        <v>4989011.2965156734</v>
      </c>
      <c r="AF275" s="698">
        <f>IFERROR((AC275+AD275)*(1+$B$59)+$E$25+IF(MOD($Q275-1,120)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41203.772928771345</v>
      </c>
      <c r="AG275" s="68"/>
      <c r="AH275" s="696">
        <f t="shared" si="1"/>
        <v>1</v>
      </c>
      <c r="AI275" s="340"/>
      <c r="AJ275" s="340"/>
      <c r="AK275" s="340"/>
      <c r="AL275" s="699">
        <f>IFERROR(IF($Q275&lt;=$V$269,,IF(AO274&gt;1,PPMT($AI$274*365/360/12,$Q275-$V$269,$K$5-$V$269+$S$269,-$W$274),"")),"")</f>
        <v>16389.049931714144</v>
      </c>
      <c r="AM275" s="699">
        <f t="shared" ref="AM275:AM280" si="8">IFERROR(AO274*$AI$274/12*365/360,"")</f>
        <v>9674.1898148148139</v>
      </c>
      <c r="AN275" s="699">
        <f>IF(ISNUMBER($AH275),IF($AH275&lt;=$S$269,$K$4*H$253,IF($AH275&lt;=$S$270,$K$4*(1-$Z$269)*H$253,))*365/360/12,"")</f>
        <v>0</v>
      </c>
      <c r="AO275" s="698">
        <f>IFERROR(IF(ISNUMBER(AO274),AO274,)+IF($Q275=$S$269,$K$4*$Z$269,)+IF($Q275=$V$269,$K$4*(1-$Z$269),)-AL275,"")</f>
        <v>4983610.9500682857</v>
      </c>
      <c r="AP275" s="698">
        <f>IFERROR((AL275+AM275+AN275)*(1+$E$27)+$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31818.239746528958</v>
      </c>
      <c r="AQ275" s="699">
        <f t="shared" ref="AQ275:AQ338" si="9">IFERROR(IF($Q275&lt;=$V$269,,IF(AT274&gt;1,PPMT($AJ$274*365/360/12,$Q275-$V$269,$K$5-$V$269+$S$269,-$W$274),"")),"")</f>
        <v>13562.904847317281</v>
      </c>
      <c r="AR275" s="699">
        <f>IFERROR(AT274*$AJ$274/12*365/360,"")</f>
        <v>16855.902777777781</v>
      </c>
      <c r="AS275" s="699">
        <f t="shared" ref="AS275:AS338" si="10">IF(ISNUMBER($AH275),IF($AH275&lt;=$S$269,$K$4*K$253,IF($AH275&lt;=$S$270,$K$4*(1-$Z$269)*K$253,))*365/360/12,"")</f>
        <v>0</v>
      </c>
      <c r="AT275" s="698">
        <f t="shared" si="2"/>
        <v>4986437.0951526826</v>
      </c>
      <c r="AU275" s="698">
        <f>IFERROR((AQ275+AR275+AS275)*(1+$E$27)+$E$25+IF(MOD($Q275-1,60)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36173.807625095062</v>
      </c>
      <c r="AV275" s="699">
        <f t="shared" ref="AV275:AV338" si="11">IFERROR(IF($Q275&lt;=$V$269,,IF(AY274&gt;1,PPMT($AK$274*365/360/12,$Q275-$V$269,$K$5-$V$269+$S$269,-$W$274),"")),"")</f>
        <v>10988.703484326896</v>
      </c>
      <c r="AW275" s="699">
        <f>IFERROR(AY274*$AK$274/12*365/360,"")</f>
        <v>24460.069444444445</v>
      </c>
      <c r="AX275" s="699">
        <f t="shared" ref="AX275:AX338" si="12">IF(ISNUMBER($AH275),IF($AH275&lt;=$S$269,$K$4*N$253,IF($AH275&lt;=$S$270,$K$4*(1-$Z$269)*N$253,))*365/360/12,"")</f>
        <v>0</v>
      </c>
      <c r="AY275" s="698">
        <f t="shared" si="3"/>
        <v>4989011.2965156734</v>
      </c>
      <c r="AZ275" s="698">
        <f>IFERROR((AV275+AW275+AX275)*(1+$E$27)+$E$25+IF(MOD($Q275-1,120)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41203.772928771345</v>
      </c>
      <c r="BC275" s="699">
        <f>IFERROR(IF(BE274&gt;1,PPMT($BC$272*365/360/12,$Q275,$K$5,-$W$274),""),"")</f>
        <v>4487.422030474534</v>
      </c>
      <c r="BD275" s="699">
        <f>IFERROR(IF(BE274&gt;1,IPMT($BC$272*365/360/12,$Q275,$K$5,-$BE$274),""),"")</f>
        <v>53651.620370370372</v>
      </c>
      <c r="BE275" s="698">
        <f>IFERROR(BE274-BC275,"")</f>
        <v>4995512.577969525</v>
      </c>
      <c r="BF275" s="698">
        <f>IFERROR((BC275+BD275)*(1+$B$59)+$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63894.042400844904</v>
      </c>
      <c r="BH275" s="699">
        <f>IFERROR(IF($Q275&lt;=$V$269,,IF(BK274&gt;1,PPMT($BH$272*365/360/12,$Q275-$V$269,$K$5-$V$269+$S$269,-$BK$274),"")),"")</f>
        <v>4487.422030474534</v>
      </c>
      <c r="BI275" s="699">
        <f>IFERROR(BK274*$BH$272/12*365/360,"")</f>
        <v>53651.620370370365</v>
      </c>
      <c r="BJ275" s="699">
        <f>IF(ISNUMBER($AH275),IF($AH275&lt;=$S$269,$K$4*H$253,IF($AH275&lt;=$S$270,$K$4*(1-$Z$269)*H$253,))*365/360/12,"")</f>
        <v>0</v>
      </c>
      <c r="BK275" s="698">
        <f>IFERROR(IF(ISNUMBER(BK274),BK274,)+IF($Q275=$S$269,$K$4*$Z$269,)+IF($Q275=$V$269,$K$4*(1-$Z$269),)-BH275,"")</f>
        <v>4995512.577969525</v>
      </c>
      <c r="BL275" s="698">
        <f>IFERROR((BH275+BI275+BJ275)*(1+$E$27)+$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63894.042400844897</v>
      </c>
    </row>
    <row r="276" spans="1:64" s="79" customFormat="1" ht="14.25" hidden="1" x14ac:dyDescent="0.2">
      <c r="E276" s="353"/>
      <c r="F276" s="347"/>
      <c r="I276" s="347"/>
      <c r="L276" s="347"/>
      <c r="O276" s="810"/>
      <c r="Q276" s="696">
        <f t="shared" ref="Q276:Q339" si="13">Q275+1</f>
        <v>2</v>
      </c>
      <c r="R276" s="340"/>
      <c r="S276" s="340"/>
      <c r="T276" s="340"/>
      <c r="U276" s="699">
        <f>IFERROR(IF(W275&gt;1,PPMT($R$274*365/360/12,$Q276,$K$5,-$W$274),""),"")</f>
        <v>16420.76008769892</v>
      </c>
      <c r="V276" s="699">
        <f>IFERROR(IF(W275&gt;1,IPMT($R$274*365/360/12,$Q276,$K$5,-$W$274),""),"")</f>
        <v>9642.479658830036</v>
      </c>
      <c r="W276" s="698">
        <f>IFERROR(W275-U276,"")</f>
        <v>4967190.189980587</v>
      </c>
      <c r="X276" s="698">
        <f>IFERROR((U276+V276)*(1+$B$59)+$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31568.239746528954</v>
      </c>
      <c r="Y276" s="699">
        <f t="shared" si="4"/>
        <v>13608.627848415408</v>
      </c>
      <c r="Z276" s="699">
        <f t="shared" si="5"/>
        <v>16810.179776679655</v>
      </c>
      <c r="AA276" s="698">
        <f t="shared" ref="AA276:AA339" si="14">IFERROR(AA275-Y276,"")</f>
        <v>4972828.467304267</v>
      </c>
      <c r="AB276" s="698">
        <f t="shared" ref="AB276:AB339" si="15">IFERROR((Y276+Z276)*(1+$B$59)+$E$25+IF(MOD($Q276-1,60)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35923.807625095062</v>
      </c>
      <c r="AC276" s="699">
        <f t="shared" si="6"/>
        <v>11042.460374393104</v>
      </c>
      <c r="AD276" s="699">
        <f t="shared" si="7"/>
        <v>24406.312554378244</v>
      </c>
      <c r="AE276" s="698">
        <f t="shared" ref="AE276:AE339" si="16">IFERROR(AE275-AC276,"")</f>
        <v>4977968.8361412799</v>
      </c>
      <c r="AF276" s="698">
        <f t="shared" ref="AF276:AF339" si="17">IFERROR((AC276+AD276)*(1+$B$59)+$E$25+IF(MOD($Q276-1,120)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40953.772928771345</v>
      </c>
      <c r="AG276" s="339"/>
      <c r="AH276" s="696">
        <f t="shared" si="1"/>
        <v>2</v>
      </c>
      <c r="AI276" s="340"/>
      <c r="AJ276" s="340"/>
      <c r="AK276" s="340"/>
      <c r="AL276" s="699">
        <f>IFERROR(IF($Q276&lt;=$V$269,,IF(AO275&gt;1,PPMT($AI$274*365/360/12,$Q276-$V$269,$K$5-$V$269+$S$269,-$W$274),"")),"")</f>
        <v>16420.76008769892</v>
      </c>
      <c r="AM276" s="699">
        <f t="shared" si="8"/>
        <v>9642.479658830036</v>
      </c>
      <c r="AN276" s="699">
        <f>IF(ISNUMBER($AH276),IF($AH276&lt;=$S$269,$K$4*H$253,IF($AH276&lt;=$S$270,$K$4*(1-$Z$269)*H$253,))*365/360/12,"")</f>
        <v>0</v>
      </c>
      <c r="AO276" s="698">
        <f>IFERROR(IF(ISNUMBER(AO275),AO275,)+IF($Q276=$S$269,$K$4*$Z$269,)+IF($Q276=$V$269,$K$4*(1-$Z$269),)-AL276,"")</f>
        <v>4967190.189980587</v>
      </c>
      <c r="AP276" s="698">
        <f>IFERROR((AL276+AM276+AN276)*(1+$E$27)+$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31568.239746528954</v>
      </c>
      <c r="AQ276" s="699">
        <f t="shared" si="9"/>
        <v>13608.627848415408</v>
      </c>
      <c r="AR276" s="699">
        <f t="shared" ref="AR276:AR339" si="18">IFERROR(AT275*$AJ$274/12*365/360,"")</f>
        <v>16810.179776679655</v>
      </c>
      <c r="AS276" s="699">
        <f t="shared" si="10"/>
        <v>0</v>
      </c>
      <c r="AT276" s="698">
        <f t="shared" si="2"/>
        <v>4972828.467304267</v>
      </c>
      <c r="AU276" s="698">
        <f t="shared" ref="AU276:AU339" si="19">IFERROR((AQ276+AR276+AS276)*(1+$E$27)+$E$25+IF(MOD($Q276-1,60)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35923.807625095062</v>
      </c>
      <c r="AV276" s="699">
        <f t="shared" si="11"/>
        <v>11042.460374393104</v>
      </c>
      <c r="AW276" s="699">
        <f t="shared" ref="AW276:AW339" si="20">IFERROR(AY275*$AK$274/12*365/360,"")</f>
        <v>24406.312554378237</v>
      </c>
      <c r="AX276" s="699">
        <f t="shared" si="12"/>
        <v>0</v>
      </c>
      <c r="AY276" s="698">
        <f t="shared" si="3"/>
        <v>4977968.8361412799</v>
      </c>
      <c r="AZ276" s="698">
        <f t="shared" ref="AZ276:AZ339" si="21">IFERROR((AV276+AW276+AX276)*(1+$E$27)+$E$25+IF(MOD($Q276-1,120)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40953.772928771345</v>
      </c>
      <c r="BC276" s="699">
        <f t="shared" ref="BC276:BC339" si="22">IFERROR(IF(BE275&gt;1,PPMT($BC$272*365/360/12,$Q276,$K$5,-$W$274),""),"")</f>
        <v>4535.5735231186645</v>
      </c>
      <c r="BD276" s="699">
        <f t="shared" ref="BD276:BD339" si="23">IFERROR(IF(BE275&gt;1,IPMT($BC$272*365/360/12,$Q276,$K$5,-$BE$274),""),"")</f>
        <v>53603.468877726234</v>
      </c>
      <c r="BE276" s="698">
        <f t="shared" ref="BE276:BE339" si="24">IFERROR(BE275-BC276,"")</f>
        <v>4990977.0044464059</v>
      </c>
      <c r="BF276" s="698">
        <f>IFERROR((BC276+BD276)*(1+$B$59)+$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63644.042400844897</v>
      </c>
      <c r="BH276" s="699">
        <f>IFERROR(IF($Q276&lt;=$V$269,,IF(BK275&gt;1,PPMT($BH$272*365/360/12,$Q276-$V$269,$K$5-$V$269+$S$269,-$BK$274),"")),"")</f>
        <v>4535.5735231186645</v>
      </c>
      <c r="BI276" s="699">
        <f>IFERROR(BK275*$BH$272/12*365/360,"")</f>
        <v>53603.468877726234</v>
      </c>
      <c r="BJ276" s="699">
        <f>IF(ISNUMBER($AH276),IF($AH276&lt;=$S$269,$K$4*H$253,IF($AH276&lt;=$S$270,$K$4*(1-$Z$269)*H$253,))*365/360/12,"")</f>
        <v>0</v>
      </c>
      <c r="BK276" s="698">
        <f>IFERROR(IF(ISNUMBER(BK275),BK275,)+IF($Q276=$S$269,$K$4*$Z$269,)+IF($Q276=$V$269,$K$4*(1-$Z$269),)-BH276,"")</f>
        <v>4990977.0044464059</v>
      </c>
      <c r="BL276" s="698">
        <f>IFERROR((BH276+BI276+BJ276)*(1+$E$27)+$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63644.042400844897</v>
      </c>
    </row>
    <row r="277" spans="1:64" s="79" customFormat="1" ht="14.25" hidden="1" x14ac:dyDescent="0.2">
      <c r="E277" s="353"/>
      <c r="F277" s="347"/>
      <c r="I277" s="347"/>
      <c r="L277" s="347"/>
      <c r="O277" s="810"/>
      <c r="Q277" s="696">
        <f t="shared" si="13"/>
        <v>3</v>
      </c>
      <c r="R277" s="340"/>
      <c r="S277" s="340"/>
      <c r="T277" s="340"/>
      <c r="U277" s="699">
        <f t="shared" ref="U277:U338" si="25">IFERROR(IF(W276&gt;1,PPMT($R$274*365/360/12,$Q277,$K$5,-$W$274),""),"")</f>
        <v>16452.531597697311</v>
      </c>
      <c r="V277" s="699">
        <f t="shared" ref="V277:V338" si="26">IFERROR(IF(W276&gt;1,IPMT($R$274*365/360/12,$Q277,$K$5,-$W$274),""),"")</f>
        <v>9610.7081488316489</v>
      </c>
      <c r="W277" s="698">
        <f t="shared" ref="W277:W339" si="27">IFERROR(W276-U277,"")</f>
        <v>4950737.6583828898</v>
      </c>
      <c r="X277" s="698">
        <f>IFERROR((U277+V277)*(1+$B$59)+$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f>
        <v>31568.239746528961</v>
      </c>
      <c r="Y277" s="699">
        <f t="shared" si="4"/>
        <v>13654.504990005778</v>
      </c>
      <c r="Z277" s="699">
        <f t="shared" si="5"/>
        <v>16764.302635089283</v>
      </c>
      <c r="AA277" s="698">
        <f t="shared" si="14"/>
        <v>4959173.9623142611</v>
      </c>
      <c r="AB277" s="698">
        <f t="shared" si="15"/>
        <v>35923.807625095062</v>
      </c>
      <c r="AC277" s="699">
        <f t="shared" si="6"/>
        <v>11096.480243912139</v>
      </c>
      <c r="AD277" s="699">
        <f t="shared" si="7"/>
        <v>24352.292684859207</v>
      </c>
      <c r="AE277" s="698">
        <f t="shared" si="16"/>
        <v>4966872.3558973679</v>
      </c>
      <c r="AF277" s="698">
        <f t="shared" si="17"/>
        <v>40953.772928771345</v>
      </c>
      <c r="AG277" s="68"/>
      <c r="AH277" s="696">
        <f t="shared" si="1"/>
        <v>3</v>
      </c>
      <c r="AI277" s="340"/>
      <c r="AJ277" s="340"/>
      <c r="AK277" s="340"/>
      <c r="AL277" s="699">
        <f t="shared" ref="AL277:AL338" si="28">IFERROR(IF($Q277&lt;=$V$269,,IF(AO276&gt;1,PPMT($AI$274*365/360/12,$Q277-$V$269,$K$5-$V$269+$S$269,-$W$274),"")),"")</f>
        <v>16452.531597697311</v>
      </c>
      <c r="AM277" s="699">
        <f t="shared" si="8"/>
        <v>9610.7081488316508</v>
      </c>
      <c r="AN277" s="699">
        <f t="shared" ref="AN277:AN338" si="29">IF(ISNUMBER($AH277),IF($AH277&lt;=$S$269,$K$4*H$253,IF($AH277&lt;=$S$270,$K$4*(1-$Z$269)*H$253,))*365/360/12,"")</f>
        <v>0</v>
      </c>
      <c r="AO277" s="698">
        <f t="shared" ref="AO277:AO337" si="30">IFERROR(IF(ISNUMBER(AO276),AO276,)+IF($Q277=$S$269,$K$4*$Z$269,)+IF($Q277=$V$269,$K$4*(1-$Z$269),)-AL277,"")</f>
        <v>4950737.6583828898</v>
      </c>
      <c r="AP277" s="698">
        <f t="shared" ref="AP277:AP339" si="31">IFERROR((AL277+AM277+AN277)*(1+$E$27)+$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IF($Q277=$S$269,$K$4*$Z$269+$E$14/2,)-IF($Q277=$S$270,$K$4*(1-$Z$269)+$E$14/2,),"")</f>
        <v>31568.239746528961</v>
      </c>
      <c r="AQ277" s="699">
        <f t="shared" si="9"/>
        <v>13654.504990005778</v>
      </c>
      <c r="AR277" s="699">
        <f t="shared" si="18"/>
        <v>16764.302635089283</v>
      </c>
      <c r="AS277" s="699">
        <f t="shared" si="10"/>
        <v>0</v>
      </c>
      <c r="AT277" s="698">
        <f t="shared" si="2"/>
        <v>4959173.9623142611</v>
      </c>
      <c r="AU277" s="698">
        <f t="shared" si="19"/>
        <v>35923.807625095062</v>
      </c>
      <c r="AV277" s="699">
        <f t="shared" si="11"/>
        <v>11096.480243912139</v>
      </c>
      <c r="AW277" s="699">
        <f t="shared" si="20"/>
        <v>24352.292684859196</v>
      </c>
      <c r="AX277" s="699">
        <f t="shared" si="12"/>
        <v>0</v>
      </c>
      <c r="AY277" s="698">
        <f t="shared" si="3"/>
        <v>4966872.3558973679</v>
      </c>
      <c r="AZ277" s="698">
        <f t="shared" si="21"/>
        <v>40953.772928771337</v>
      </c>
      <c r="BC277" s="699">
        <f t="shared" si="22"/>
        <v>4584.2416968835187</v>
      </c>
      <c r="BD277" s="699">
        <f t="shared" si="23"/>
        <v>53554.80070396138</v>
      </c>
      <c r="BE277" s="698">
        <f t="shared" si="24"/>
        <v>4986392.762749522</v>
      </c>
      <c r="BF277" s="698">
        <f t="shared" ref="BF277:BF340" si="32">IFERROR((BC277+BD277)*(1+$B$59)+$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f>
        <v>63644.042400844897</v>
      </c>
      <c r="BH277" s="699">
        <f t="shared" ref="BH277:BH340" si="33">IFERROR(IF($Q277&lt;=$V$269,,IF(BK276&gt;1,PPMT($BH$272*365/360/12,$Q277-$V$269,$K$5-$V$269+$S$269,-$BK$274),"")),"")</f>
        <v>4584.2416968835187</v>
      </c>
      <c r="BI277" s="699">
        <f t="shared" ref="BI277:BI340" si="34">IFERROR(BK276*$BH$272/12*365/360,"")</f>
        <v>53554.80070396138</v>
      </c>
      <c r="BJ277" s="699">
        <f t="shared" ref="BJ277:BJ340" si="35">IF(ISNUMBER($AH277),IF($AH277&lt;=$S$269,$K$4*H$253,IF($AH277&lt;=$S$270,$K$4*(1-$Z$269)*H$253,))*365/360/12,"")</f>
        <v>0</v>
      </c>
      <c r="BK277" s="698">
        <f t="shared" ref="BK277:BK340" si="36">IFERROR(IF(ISNUMBER(BK276),BK276,)+IF($Q277=$S$269,$K$4*$Z$269,)+IF($Q277=$V$269,$K$4*(1-$Z$269),)-BH277,"")</f>
        <v>4986392.762749522</v>
      </c>
      <c r="BL277" s="698">
        <f t="shared" ref="BL277:BL340" si="37">IFERROR((BH277+BI277+BJ277)*(1+$E$27)+$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IF($Q277=$S$269,$K$4*$Z$269+$E$14/2,)-IF($Q277=$S$270,$K$4*(1-$Z$269)+$E$14/2,),"")</f>
        <v>63644.042400844897</v>
      </c>
    </row>
    <row r="278" spans="1:64" s="79" customFormat="1" ht="14.25" hidden="1" x14ac:dyDescent="0.2">
      <c r="E278" s="353"/>
      <c r="F278" s="347"/>
      <c r="I278" s="347"/>
      <c r="L278" s="347"/>
      <c r="O278" s="810"/>
      <c r="Q278" s="696">
        <f t="shared" si="13"/>
        <v>4</v>
      </c>
      <c r="R278" s="340"/>
      <c r="S278" s="340"/>
      <c r="T278" s="340"/>
      <c r="U278" s="699">
        <f t="shared" si="25"/>
        <v>16484.36458041938</v>
      </c>
      <c r="V278" s="699">
        <f t="shared" si="26"/>
        <v>9578.8751661095775</v>
      </c>
      <c r="W278" s="698">
        <f t="shared" si="27"/>
        <v>4934253.29380247</v>
      </c>
      <c r="X278" s="698">
        <f>IFERROR((U278+V278)*(1+$B$59)+$E$25+IF(MOD($Q278-1,3)=0,$N$27,)+IF($E$193="havi",$E$192,)+IF($E$193="negyedéves",IF(MOD($Q278-1,3)=0,$E$192,),)+IF($E$193="féléves",IF(MOD($Q278-1,6)=0,$E$192,),)+IF($E$193="éves",IF(MOD($Q278-1,12)=0,$E$192,),)+IF($H$193="havi",$H$192,)+IF($H$193="negyedéves",IF(MOD($Q278-1,3)=0,$H$192,),)+IF($H$193="féléves",IF(MOD($Q278-1,6)=0,$H$192,),)+IF($H$193="éves",IF(MOD($Q278-1,12)=0,$H$192,),)+IF($K$193="havi",$K$192,)+IF($K$193="negyedéves",IF(MOD($Q278-1,3)=0,$K$192,),)+IF($K$193="féléves",IF(MOD($Q278-1,6)=0,$K$192,),)+IF($K$193="éves",IF(MOD($Q278-1,12)=0,$K$192,),)+IF($N$193="havi",$N$192,)+IF($N$193="negyedéves",IF(MOD($Q278-1,3)=0,$N$192,),)+IF($N$193="féléves",IF(MOD($Q278-1,6)=0,$N$192,),)+IF($N$193="éves",IF(MOD($Q278-1,12)=0,$N$192,),)+IF($K$25="havi",$K$23,)+IF($K$25="negyedéves",IF(MOD($Q278-1,3)=0,$K$23,),)+IF($K$25="féléves",IF(MOD($Q278-1,6)=0,$K$23,),)+IF($K$25="éves",IF(MOD($Q278-1,12)=0,$K$23,),),"")</f>
        <v>31818.239746528958</v>
      </c>
      <c r="Y278" s="699">
        <f t="shared" si="4"/>
        <v>13700.536791723822</v>
      </c>
      <c r="Z278" s="699">
        <f t="shared" si="5"/>
        <v>16718.27083337124</v>
      </c>
      <c r="AA278" s="698">
        <f t="shared" si="14"/>
        <v>4945473.425522537</v>
      </c>
      <c r="AB278" s="698">
        <f t="shared" si="15"/>
        <v>35923.807625095062</v>
      </c>
      <c r="AC278" s="699">
        <f t="shared" si="6"/>
        <v>11150.764379383139</v>
      </c>
      <c r="AD278" s="699">
        <f t="shared" si="7"/>
        <v>24298.008549388203</v>
      </c>
      <c r="AE278" s="698">
        <f t="shared" si="16"/>
        <v>4955721.5915179849</v>
      </c>
      <c r="AF278" s="698">
        <f t="shared" si="17"/>
        <v>40953.772928771345</v>
      </c>
      <c r="AG278" s="68"/>
      <c r="AH278" s="696">
        <f t="shared" si="1"/>
        <v>4</v>
      </c>
      <c r="AI278" s="340"/>
      <c r="AJ278" s="340"/>
      <c r="AK278" s="340"/>
      <c r="AL278" s="699">
        <f t="shared" si="28"/>
        <v>16484.36458041938</v>
      </c>
      <c r="AM278" s="699">
        <f t="shared" si="8"/>
        <v>9578.8751661095775</v>
      </c>
      <c r="AN278" s="699">
        <f t="shared" si="29"/>
        <v>0</v>
      </c>
      <c r="AO278" s="698">
        <f t="shared" si="30"/>
        <v>4934253.29380247</v>
      </c>
      <c r="AP278" s="698">
        <f t="shared" si="31"/>
        <v>31818.239746528958</v>
      </c>
      <c r="AQ278" s="699">
        <f t="shared" si="9"/>
        <v>13700.536791723822</v>
      </c>
      <c r="AR278" s="699">
        <f t="shared" si="18"/>
        <v>16718.270833371236</v>
      </c>
      <c r="AS278" s="699">
        <f t="shared" si="10"/>
        <v>0</v>
      </c>
      <c r="AT278" s="698">
        <f t="shared" si="2"/>
        <v>4945473.425522537</v>
      </c>
      <c r="AU278" s="698">
        <f t="shared" si="19"/>
        <v>35923.807625095054</v>
      </c>
      <c r="AV278" s="699">
        <f t="shared" si="11"/>
        <v>11150.764379383139</v>
      </c>
      <c r="AW278" s="699">
        <f t="shared" si="20"/>
        <v>24298.008549388203</v>
      </c>
      <c r="AX278" s="699">
        <f t="shared" si="12"/>
        <v>0</v>
      </c>
      <c r="AY278" s="698">
        <f t="shared" si="3"/>
        <v>4955721.5915179849</v>
      </c>
      <c r="AZ278" s="698">
        <f t="shared" si="21"/>
        <v>40953.772928771345</v>
      </c>
      <c r="BC278" s="699">
        <f t="shared" si="22"/>
        <v>4633.4320959249608</v>
      </c>
      <c r="BD278" s="699">
        <f t="shared" si="23"/>
        <v>53505.610304919937</v>
      </c>
      <c r="BE278" s="698">
        <f t="shared" si="24"/>
        <v>4981759.3306535967</v>
      </c>
      <c r="BF278" s="698">
        <f t="shared" si="32"/>
        <v>63894.042400844897</v>
      </c>
      <c r="BH278" s="699">
        <f t="shared" si="33"/>
        <v>4633.4320959249608</v>
      </c>
      <c r="BI278" s="699">
        <f t="shared" si="34"/>
        <v>53505.610304919923</v>
      </c>
      <c r="BJ278" s="699">
        <f t="shared" si="35"/>
        <v>0</v>
      </c>
      <c r="BK278" s="698">
        <f t="shared" si="36"/>
        <v>4981759.3306535967</v>
      </c>
      <c r="BL278" s="698">
        <f t="shared" si="37"/>
        <v>63894.042400844883</v>
      </c>
    </row>
    <row r="279" spans="1:64" s="79" customFormat="1" hidden="1" x14ac:dyDescent="0.15">
      <c r="E279" s="353"/>
      <c r="F279" s="347"/>
      <c r="I279" s="347"/>
      <c r="L279" s="347"/>
      <c r="O279" s="810"/>
      <c r="Q279" s="696">
        <f t="shared" si="13"/>
        <v>5</v>
      </c>
      <c r="R279" s="719"/>
      <c r="S279" s="719"/>
      <c r="T279" s="719"/>
      <c r="U279" s="699">
        <f t="shared" si="25"/>
        <v>16516.259154804895</v>
      </c>
      <c r="V279" s="699">
        <f t="shared" si="26"/>
        <v>9546.9805917240592</v>
      </c>
      <c r="W279" s="698">
        <f t="shared" si="27"/>
        <v>4917737.034647665</v>
      </c>
      <c r="X279" s="698">
        <f t="shared" ref="X279:X342" si="38">IFERROR((U279+V279)*(1+$B$59)+$E$25+IF(MOD($Q279-1,3)=0,$N$27,)+IF($E$193="havi",$E$192,)+IF($E$193="negyedéves",IF(MOD($Q279-1,3)=0,$E$192,),)+IF($E$193="féléves",IF(MOD($Q279-1,6)=0,$E$192,),)+IF($E$193="éves",IF(MOD($Q279-1,12)=0,$E$192,),)+IF($H$193="havi",$H$192,)+IF($H$193="negyedéves",IF(MOD($Q279-1,3)=0,$H$192,),)+IF($H$193="féléves",IF(MOD($Q279-1,6)=0,$H$192,),)+IF($H$193="éves",IF(MOD($Q279-1,12)=0,$H$192,),)+IF($K$193="havi",$K$192,)+IF($K$193="negyedéves",IF(MOD($Q279-1,3)=0,$K$192,),)+IF($K$193="féléves",IF(MOD($Q279-1,6)=0,$K$192,),)+IF($K$193="éves",IF(MOD($Q279-1,12)=0,$K$192,),)+IF($N$193="havi",$N$192,)+IF($N$193="negyedéves",IF(MOD($Q279-1,3)=0,$N$192,),)+IF($N$193="féléves",IF(MOD($Q279-1,6)=0,$N$192,),)+IF($N$193="éves",IF(MOD($Q279-1,12)=0,$N$192,),)+IF($K$25="havi",$K$23,)+IF($K$25="negyedéves",IF(MOD($Q279-1,3)=0,$K$23,),)+IF($K$25="féléves",IF(MOD($Q279-1,6)=0,$K$23,),)+IF($K$25="éves",IF(MOD($Q279-1,12)=0,$K$23,),),"")</f>
        <v>31568.239746528954</v>
      </c>
      <c r="Y279" s="699">
        <f t="shared" si="4"/>
        <v>13746.723774956756</v>
      </c>
      <c r="Z279" s="699">
        <f t="shared" si="5"/>
        <v>16672.083850138308</v>
      </c>
      <c r="AA279" s="698">
        <f t="shared" si="14"/>
        <v>4931726.7017475804</v>
      </c>
      <c r="AB279" s="698">
        <f t="shared" si="15"/>
        <v>35923.807625095062</v>
      </c>
      <c r="AC279" s="699">
        <f t="shared" si="6"/>
        <v>11205.314073598809</v>
      </c>
      <c r="AD279" s="699">
        <f t="shared" si="7"/>
        <v>24243.458855172539</v>
      </c>
      <c r="AE279" s="698">
        <f t="shared" si="16"/>
        <v>4944516.2774443859</v>
      </c>
      <c r="AF279" s="698">
        <f t="shared" si="17"/>
        <v>40953.772928771345</v>
      </c>
      <c r="AG279" s="265"/>
      <c r="AH279" s="696">
        <f t="shared" si="1"/>
        <v>5</v>
      </c>
      <c r="AI279" s="719"/>
      <c r="AJ279" s="719"/>
      <c r="AK279" s="719"/>
      <c r="AL279" s="699">
        <f t="shared" si="28"/>
        <v>16516.259154804895</v>
      </c>
      <c r="AM279" s="699">
        <f t="shared" si="8"/>
        <v>9546.980591724061</v>
      </c>
      <c r="AN279" s="699">
        <f t="shared" si="29"/>
        <v>0</v>
      </c>
      <c r="AO279" s="698">
        <f t="shared" si="30"/>
        <v>4917737.034647665</v>
      </c>
      <c r="AP279" s="698">
        <f t="shared" si="31"/>
        <v>31568.239746528954</v>
      </c>
      <c r="AQ279" s="699">
        <f t="shared" si="9"/>
        <v>13746.723774956756</v>
      </c>
      <c r="AR279" s="699">
        <f t="shared" si="18"/>
        <v>16672.083850138304</v>
      </c>
      <c r="AS279" s="699">
        <f t="shared" si="10"/>
        <v>0</v>
      </c>
      <c r="AT279" s="698">
        <f t="shared" si="2"/>
        <v>4931726.7017475804</v>
      </c>
      <c r="AU279" s="698">
        <f t="shared" si="19"/>
        <v>35923.807625095062</v>
      </c>
      <c r="AV279" s="699">
        <f t="shared" si="11"/>
        <v>11205.314073598809</v>
      </c>
      <c r="AW279" s="699">
        <f t="shared" si="20"/>
        <v>24243.458855172532</v>
      </c>
      <c r="AX279" s="699">
        <f t="shared" si="12"/>
        <v>0</v>
      </c>
      <c r="AY279" s="698">
        <f t="shared" si="3"/>
        <v>4944516.2774443859</v>
      </c>
      <c r="AZ279" s="698">
        <f t="shared" si="21"/>
        <v>40953.772928771345</v>
      </c>
      <c r="BC279" s="699">
        <f t="shared" si="22"/>
        <v>4683.1503238894529</v>
      </c>
      <c r="BD279" s="699">
        <f t="shared" si="23"/>
        <v>53455.892076955446</v>
      </c>
      <c r="BE279" s="698">
        <f t="shared" si="24"/>
        <v>4977076.1803297075</v>
      </c>
      <c r="BF279" s="698">
        <f t="shared" si="32"/>
        <v>63644.042400844897</v>
      </c>
      <c r="BH279" s="699">
        <f t="shared" si="33"/>
        <v>4683.1503238894529</v>
      </c>
      <c r="BI279" s="699">
        <f t="shared" si="34"/>
        <v>53455.892076955439</v>
      </c>
      <c r="BJ279" s="699">
        <f t="shared" si="35"/>
        <v>0</v>
      </c>
      <c r="BK279" s="698">
        <f t="shared" si="36"/>
        <v>4977076.1803297075</v>
      </c>
      <c r="BL279" s="698">
        <f t="shared" si="37"/>
        <v>63644.04240084489</v>
      </c>
    </row>
    <row r="280" spans="1:64" s="79" customFormat="1" ht="12.75" hidden="1" outlineLevel="1" x14ac:dyDescent="0.2">
      <c r="D280" s="1241" t="s">
        <v>256</v>
      </c>
      <c r="E280" s="1241"/>
      <c r="F280" s="1241"/>
      <c r="G280" s="1241"/>
      <c r="H280" s="1241"/>
      <c r="I280" s="1241"/>
      <c r="J280" s="1241"/>
      <c r="K280" s="1241"/>
      <c r="L280" s="1241"/>
      <c r="M280" s="1241"/>
      <c r="N280" s="1241"/>
      <c r="O280" s="810"/>
      <c r="Q280" s="696">
        <f t="shared" si="13"/>
        <v>6</v>
      </c>
      <c r="R280" s="719"/>
      <c r="S280" s="719"/>
      <c r="T280" s="719"/>
      <c r="U280" s="699">
        <f t="shared" si="25"/>
        <v>16548.215440023745</v>
      </c>
      <c r="V280" s="699">
        <f t="shared" si="26"/>
        <v>9515.0243065052091</v>
      </c>
      <c r="W280" s="698">
        <f t="shared" si="27"/>
        <v>4901188.8192076413</v>
      </c>
      <c r="X280" s="698">
        <f t="shared" si="38"/>
        <v>31568.239746528954</v>
      </c>
      <c r="Y280" s="699">
        <f t="shared" si="4"/>
        <v>13793.066462849481</v>
      </c>
      <c r="Z280" s="699">
        <f t="shared" si="5"/>
        <v>16625.74116224558</v>
      </c>
      <c r="AA280" s="698">
        <f t="shared" si="14"/>
        <v>4917933.6352847312</v>
      </c>
      <c r="AB280" s="698">
        <f t="shared" si="15"/>
        <v>35923.807625095062</v>
      </c>
      <c r="AC280" s="699">
        <f t="shared" si="6"/>
        <v>11260.130625676215</v>
      </c>
      <c r="AD280" s="699">
        <f t="shared" si="7"/>
        <v>24188.642303095126</v>
      </c>
      <c r="AE280" s="698">
        <f t="shared" si="16"/>
        <v>4933256.1468187096</v>
      </c>
      <c r="AF280" s="698">
        <f t="shared" si="17"/>
        <v>40953.772928771345</v>
      </c>
      <c r="AG280" s="265"/>
      <c r="AH280" s="696">
        <f t="shared" si="1"/>
        <v>6</v>
      </c>
      <c r="AI280" s="719"/>
      <c r="AJ280" s="719"/>
      <c r="AK280" s="719"/>
      <c r="AL280" s="699">
        <f t="shared" si="28"/>
        <v>16548.215440023745</v>
      </c>
      <c r="AM280" s="699">
        <f t="shared" si="8"/>
        <v>9515.0243065052091</v>
      </c>
      <c r="AN280" s="699">
        <f t="shared" si="29"/>
        <v>0</v>
      </c>
      <c r="AO280" s="698">
        <f t="shared" si="30"/>
        <v>4901188.8192076413</v>
      </c>
      <c r="AP280" s="698">
        <f t="shared" si="31"/>
        <v>31568.239746528954</v>
      </c>
      <c r="AQ280" s="699">
        <f t="shared" si="9"/>
        <v>13793.066462849481</v>
      </c>
      <c r="AR280" s="699">
        <f t="shared" si="18"/>
        <v>16625.741162245577</v>
      </c>
      <c r="AS280" s="699">
        <f t="shared" si="10"/>
        <v>0</v>
      </c>
      <c r="AT280" s="698">
        <f t="shared" si="2"/>
        <v>4917933.6352847312</v>
      </c>
      <c r="AU280" s="698">
        <f t="shared" si="19"/>
        <v>35923.807625095054</v>
      </c>
      <c r="AV280" s="699">
        <f t="shared" si="11"/>
        <v>11260.130625676215</v>
      </c>
      <c r="AW280" s="699">
        <f t="shared" si="20"/>
        <v>24188.642303095123</v>
      </c>
      <c r="AX280" s="699">
        <f t="shared" si="12"/>
        <v>0</v>
      </c>
      <c r="AY280" s="698">
        <f t="shared" si="3"/>
        <v>4933256.1468187096</v>
      </c>
      <c r="AZ280" s="698">
        <f t="shared" si="21"/>
        <v>40953.772928771337</v>
      </c>
      <c r="BC280" s="699">
        <f t="shared" si="22"/>
        <v>4733.402044552392</v>
      </c>
      <c r="BD280" s="699">
        <f t="shared" si="23"/>
        <v>53405.640356292512</v>
      </c>
      <c r="BE280" s="698">
        <f t="shared" si="24"/>
        <v>4972342.7782851551</v>
      </c>
      <c r="BF280" s="698">
        <f t="shared" si="32"/>
        <v>63644.042400844904</v>
      </c>
      <c r="BH280" s="699">
        <f t="shared" si="33"/>
        <v>4733.402044552392</v>
      </c>
      <c r="BI280" s="699">
        <f t="shared" si="34"/>
        <v>53405.640356292504</v>
      </c>
      <c r="BJ280" s="699">
        <f t="shared" si="35"/>
        <v>0</v>
      </c>
      <c r="BK280" s="698">
        <f t="shared" si="36"/>
        <v>4972342.7782851551</v>
      </c>
      <c r="BL280" s="698">
        <f t="shared" si="37"/>
        <v>63644.042400844897</v>
      </c>
    </row>
    <row r="281" spans="1:64" s="79" customFormat="1" ht="14.25" hidden="1" outlineLevel="1" x14ac:dyDescent="0.2">
      <c r="E281" s="353"/>
      <c r="F281" s="347"/>
      <c r="I281" s="347"/>
      <c r="L281" s="347"/>
      <c r="O281" s="810"/>
      <c r="Q281" s="696">
        <f t="shared" si="13"/>
        <v>7</v>
      </c>
      <c r="R281" s="340"/>
      <c r="S281" s="340"/>
      <c r="T281" s="340"/>
      <c r="U281" s="699">
        <f t="shared" si="25"/>
        <v>16580.233555476392</v>
      </c>
      <c r="V281" s="699">
        <f t="shared" si="26"/>
        <v>9483.0061910525601</v>
      </c>
      <c r="W281" s="698">
        <f t="shared" si="27"/>
        <v>4884608.5856521651</v>
      </c>
      <c r="X281" s="698">
        <f t="shared" si="38"/>
        <v>31818.239746528954</v>
      </c>
      <c r="Y281" s="699">
        <f t="shared" si="4"/>
        <v>13839.565380310527</v>
      </c>
      <c r="Z281" s="699">
        <f t="shared" si="5"/>
        <v>16579.242244784535</v>
      </c>
      <c r="AA281" s="698">
        <f t="shared" si="14"/>
        <v>4904094.0699044205</v>
      </c>
      <c r="AB281" s="698">
        <f t="shared" si="15"/>
        <v>35923.807625095062</v>
      </c>
      <c r="AC281" s="699">
        <f t="shared" si="6"/>
        <v>11315.215341087727</v>
      </c>
      <c r="AD281" s="699">
        <f t="shared" si="7"/>
        <v>24133.557587683619</v>
      </c>
      <c r="AE281" s="698">
        <f t="shared" si="16"/>
        <v>4921940.9314776221</v>
      </c>
      <c r="AF281" s="698">
        <f t="shared" si="17"/>
        <v>40953.772928771345</v>
      </c>
      <c r="AG281" s="68"/>
      <c r="AH281" s="696">
        <f t="shared" si="1"/>
        <v>7</v>
      </c>
      <c r="AI281" s="340"/>
      <c r="AJ281" s="340"/>
      <c r="AK281" s="340"/>
      <c r="AL281" s="699">
        <f t="shared" si="28"/>
        <v>16580.233555476392</v>
      </c>
      <c r="AM281" s="699">
        <f t="shared" ref="AM281:AM344" si="39">IFERROR(AO280*$AI$274/12*365/360,"")</f>
        <v>9483.0061910525619</v>
      </c>
      <c r="AN281" s="699">
        <f t="shared" si="29"/>
        <v>0</v>
      </c>
      <c r="AO281" s="698">
        <f t="shared" si="30"/>
        <v>4884608.5856521651</v>
      </c>
      <c r="AP281" s="698">
        <f t="shared" si="31"/>
        <v>31818.239746528954</v>
      </c>
      <c r="AQ281" s="699">
        <f t="shared" si="9"/>
        <v>13839.565380310527</v>
      </c>
      <c r="AR281" s="699">
        <f t="shared" si="18"/>
        <v>16579.242244784538</v>
      </c>
      <c r="AS281" s="699">
        <f t="shared" si="10"/>
        <v>0</v>
      </c>
      <c r="AT281" s="698">
        <f t="shared" si="2"/>
        <v>4904094.0699044205</v>
      </c>
      <c r="AU281" s="698">
        <f t="shared" si="19"/>
        <v>35923.807625095069</v>
      </c>
      <c r="AV281" s="699">
        <f t="shared" si="11"/>
        <v>11315.215341087727</v>
      </c>
      <c r="AW281" s="699">
        <f t="shared" si="20"/>
        <v>24133.557587683608</v>
      </c>
      <c r="AX281" s="699">
        <f t="shared" si="12"/>
        <v>0</v>
      </c>
      <c r="AY281" s="698">
        <f t="shared" si="3"/>
        <v>4921940.9314776221</v>
      </c>
      <c r="AZ281" s="698">
        <f t="shared" si="21"/>
        <v>40953.772928771337</v>
      </c>
      <c r="BC281" s="699">
        <f t="shared" si="22"/>
        <v>4784.1929824633226</v>
      </c>
      <c r="BD281" s="699">
        <f t="shared" si="23"/>
        <v>53354.849418381578</v>
      </c>
      <c r="BE281" s="698">
        <f t="shared" si="24"/>
        <v>4967558.5853026919</v>
      </c>
      <c r="BF281" s="698">
        <f t="shared" si="32"/>
        <v>63894.042400844904</v>
      </c>
      <c r="BH281" s="699">
        <f t="shared" si="33"/>
        <v>4784.1929824633226</v>
      </c>
      <c r="BI281" s="699">
        <f t="shared" si="34"/>
        <v>53354.849418381571</v>
      </c>
      <c r="BJ281" s="699">
        <f t="shared" si="35"/>
        <v>0</v>
      </c>
      <c r="BK281" s="698">
        <f t="shared" si="36"/>
        <v>4967558.5853026919</v>
      </c>
      <c r="BL281" s="698">
        <f t="shared" si="37"/>
        <v>63894.04240084489</v>
      </c>
    </row>
    <row r="282" spans="1:64" s="79" customFormat="1" ht="14.25" hidden="1" outlineLevel="1" x14ac:dyDescent="0.2">
      <c r="D282" s="79" t="s">
        <v>257</v>
      </c>
      <c r="E282" s="353"/>
      <c r="F282" s="347"/>
      <c r="I282" s="347"/>
      <c r="L282" s="347"/>
      <c r="O282" s="810"/>
      <c r="Q282" s="696">
        <f t="shared" si="13"/>
        <v>8</v>
      </c>
      <c r="R282" s="340"/>
      <c r="S282" s="340"/>
      <c r="T282" s="340"/>
      <c r="U282" s="699">
        <f t="shared" si="25"/>
        <v>16612.313620794328</v>
      </c>
      <c r="V282" s="699">
        <f t="shared" si="26"/>
        <v>9450.9261257346316</v>
      </c>
      <c r="W282" s="698">
        <f t="shared" si="27"/>
        <v>4867996.2720313706</v>
      </c>
      <c r="X282" s="698">
        <f t="shared" si="38"/>
        <v>31568.239746528961</v>
      </c>
      <c r="Y282" s="699">
        <f t="shared" si="4"/>
        <v>13886.221054017969</v>
      </c>
      <c r="Z282" s="699">
        <f t="shared" si="5"/>
        <v>16532.586571077092</v>
      </c>
      <c r="AA282" s="698">
        <f t="shared" si="14"/>
        <v>4890207.848850403</v>
      </c>
      <c r="AB282" s="698">
        <f t="shared" si="15"/>
        <v>35923.807625095062</v>
      </c>
      <c r="AC282" s="699">
        <f t="shared" si="6"/>
        <v>11370.569531692097</v>
      </c>
      <c r="AD282" s="699">
        <f t="shared" si="7"/>
        <v>24078.203397079251</v>
      </c>
      <c r="AE282" s="698">
        <f t="shared" si="16"/>
        <v>4910570.3619459299</v>
      </c>
      <c r="AF282" s="698">
        <f t="shared" si="17"/>
        <v>40953.772928771345</v>
      </c>
      <c r="AG282" s="68"/>
      <c r="AH282" s="696">
        <f t="shared" si="1"/>
        <v>8</v>
      </c>
      <c r="AI282" s="340"/>
      <c r="AJ282" s="340"/>
      <c r="AK282" s="340"/>
      <c r="AL282" s="699">
        <f t="shared" si="28"/>
        <v>16612.313620794328</v>
      </c>
      <c r="AM282" s="699">
        <f t="shared" si="39"/>
        <v>9450.9261257346352</v>
      </c>
      <c r="AN282" s="699">
        <f t="shared" si="29"/>
        <v>0</v>
      </c>
      <c r="AO282" s="698">
        <f t="shared" si="30"/>
        <v>4867996.2720313706</v>
      </c>
      <c r="AP282" s="698">
        <f t="shared" si="31"/>
        <v>31568.239746528961</v>
      </c>
      <c r="AQ282" s="699">
        <f t="shared" si="9"/>
        <v>13886.221054017969</v>
      </c>
      <c r="AR282" s="699">
        <f t="shared" si="18"/>
        <v>16532.586571077092</v>
      </c>
      <c r="AS282" s="699">
        <f t="shared" si="10"/>
        <v>0</v>
      </c>
      <c r="AT282" s="698">
        <f t="shared" si="2"/>
        <v>4890207.848850403</v>
      </c>
      <c r="AU282" s="698">
        <f t="shared" si="19"/>
        <v>35923.807625095062</v>
      </c>
      <c r="AV282" s="699">
        <f t="shared" si="11"/>
        <v>11370.569531692097</v>
      </c>
      <c r="AW282" s="699">
        <f t="shared" si="20"/>
        <v>24078.20339707924</v>
      </c>
      <c r="AX282" s="699">
        <f t="shared" si="12"/>
        <v>0</v>
      </c>
      <c r="AY282" s="698">
        <f t="shared" si="3"/>
        <v>4910570.3619459299</v>
      </c>
      <c r="AZ282" s="698">
        <f t="shared" si="21"/>
        <v>40953.772928771337</v>
      </c>
      <c r="BC282" s="699">
        <f t="shared" si="22"/>
        <v>4835.5289235980672</v>
      </c>
      <c r="BD282" s="699">
        <f t="shared" si="23"/>
        <v>53303.513477246837</v>
      </c>
      <c r="BE282" s="698">
        <f t="shared" si="24"/>
        <v>4962723.0563790938</v>
      </c>
      <c r="BF282" s="698">
        <f t="shared" si="32"/>
        <v>63644.042400844904</v>
      </c>
      <c r="BH282" s="699">
        <f t="shared" si="33"/>
        <v>4835.5289235980672</v>
      </c>
      <c r="BI282" s="699">
        <f t="shared" si="34"/>
        <v>53303.513477246823</v>
      </c>
      <c r="BJ282" s="699">
        <f t="shared" si="35"/>
        <v>0</v>
      </c>
      <c r="BK282" s="698">
        <f t="shared" si="36"/>
        <v>4962723.0563790938</v>
      </c>
      <c r="BL282" s="698">
        <f t="shared" si="37"/>
        <v>63644.04240084489</v>
      </c>
    </row>
    <row r="283" spans="1:64" s="79" customFormat="1" ht="14.25" hidden="1" outlineLevel="1" x14ac:dyDescent="0.2">
      <c r="E283" s="353"/>
      <c r="F283" s="347"/>
      <c r="I283" s="347"/>
      <c r="L283" s="347"/>
      <c r="O283" s="810"/>
      <c r="Q283" s="696">
        <f t="shared" si="13"/>
        <v>9</v>
      </c>
      <c r="R283" s="340"/>
      <c r="S283" s="340"/>
      <c r="T283" s="340"/>
      <c r="U283" s="699">
        <f t="shared" si="25"/>
        <v>16644.455755840481</v>
      </c>
      <c r="V283" s="699">
        <f t="shared" si="26"/>
        <v>9418.7839906884728</v>
      </c>
      <c r="W283" s="698">
        <f t="shared" si="27"/>
        <v>4851351.8162755305</v>
      </c>
      <c r="X283" s="698">
        <f t="shared" si="38"/>
        <v>31568.239746528954</v>
      </c>
      <c r="Y283" s="699">
        <f t="shared" si="4"/>
        <v>13933.03401242542</v>
      </c>
      <c r="Z283" s="699">
        <f t="shared" si="5"/>
        <v>16485.77361266964</v>
      </c>
      <c r="AA283" s="698">
        <f t="shared" si="14"/>
        <v>4876274.8148379773</v>
      </c>
      <c r="AB283" s="698">
        <f t="shared" si="15"/>
        <v>35923.807625095062</v>
      </c>
      <c r="AC283" s="699">
        <f t="shared" si="6"/>
        <v>11426.194515765714</v>
      </c>
      <c r="AD283" s="699">
        <f t="shared" si="7"/>
        <v>24022.578413005635</v>
      </c>
      <c r="AE283" s="698">
        <f t="shared" si="16"/>
        <v>4899144.1674301643</v>
      </c>
      <c r="AF283" s="698">
        <f t="shared" si="17"/>
        <v>40953.772928771345</v>
      </c>
      <c r="AG283" s="68"/>
      <c r="AH283" s="696">
        <f t="shared" si="1"/>
        <v>9</v>
      </c>
      <c r="AI283" s="340"/>
      <c r="AJ283" s="340"/>
      <c r="AK283" s="340"/>
      <c r="AL283" s="699">
        <f t="shared" si="28"/>
        <v>16644.455755840481</v>
      </c>
      <c r="AM283" s="699">
        <f t="shared" si="39"/>
        <v>9418.7839906884728</v>
      </c>
      <c r="AN283" s="699">
        <f t="shared" si="29"/>
        <v>0</v>
      </c>
      <c r="AO283" s="698">
        <f t="shared" si="30"/>
        <v>4851351.8162755305</v>
      </c>
      <c r="AP283" s="698">
        <f t="shared" si="31"/>
        <v>31568.239746528954</v>
      </c>
      <c r="AQ283" s="699">
        <f t="shared" si="9"/>
        <v>13933.03401242542</v>
      </c>
      <c r="AR283" s="699">
        <f t="shared" si="18"/>
        <v>16485.77361266964</v>
      </c>
      <c r="AS283" s="699">
        <f t="shared" si="10"/>
        <v>0</v>
      </c>
      <c r="AT283" s="698">
        <f t="shared" si="2"/>
        <v>4876274.8148379773</v>
      </c>
      <c r="AU283" s="698">
        <f t="shared" si="19"/>
        <v>35923.807625095062</v>
      </c>
      <c r="AV283" s="699">
        <f t="shared" si="11"/>
        <v>11426.194515765714</v>
      </c>
      <c r="AW283" s="699">
        <f t="shared" si="20"/>
        <v>24022.578413005624</v>
      </c>
      <c r="AX283" s="699">
        <f t="shared" si="12"/>
        <v>0</v>
      </c>
      <c r="AY283" s="698">
        <f t="shared" si="3"/>
        <v>4899144.1674301643</v>
      </c>
      <c r="AZ283" s="698">
        <f t="shared" si="21"/>
        <v>40953.772928771337</v>
      </c>
      <c r="BC283" s="699">
        <f t="shared" si="22"/>
        <v>4887.4157160178311</v>
      </c>
      <c r="BD283" s="699">
        <f t="shared" si="23"/>
        <v>53251.626684827068</v>
      </c>
      <c r="BE283" s="698">
        <f t="shared" si="24"/>
        <v>4957835.6406630762</v>
      </c>
      <c r="BF283" s="698">
        <f t="shared" si="32"/>
        <v>63644.042400844897</v>
      </c>
      <c r="BH283" s="699">
        <f t="shared" si="33"/>
        <v>4887.4157160178311</v>
      </c>
      <c r="BI283" s="699">
        <f t="shared" si="34"/>
        <v>53251.626684827068</v>
      </c>
      <c r="BJ283" s="699">
        <f t="shared" si="35"/>
        <v>0</v>
      </c>
      <c r="BK283" s="698">
        <f t="shared" si="36"/>
        <v>4957835.6406630762</v>
      </c>
      <c r="BL283" s="698">
        <f t="shared" si="37"/>
        <v>63644.042400844897</v>
      </c>
    </row>
    <row r="284" spans="1:64" s="79" customFormat="1" ht="14.25" hidden="1" outlineLevel="1" x14ac:dyDescent="0.2">
      <c r="E284" s="353"/>
      <c r="F284" s="347"/>
      <c r="I284" s="347"/>
      <c r="L284" s="347"/>
      <c r="O284" s="810"/>
      <c r="Q284" s="696">
        <f t="shared" si="13"/>
        <v>10</v>
      </c>
      <c r="R284" s="340"/>
      <c r="S284" s="340"/>
      <c r="T284" s="340"/>
      <c r="U284" s="699">
        <f t="shared" si="25"/>
        <v>16676.660080709742</v>
      </c>
      <c r="V284" s="699">
        <f t="shared" si="26"/>
        <v>9386.5796658192176</v>
      </c>
      <c r="W284" s="698">
        <f t="shared" si="27"/>
        <v>4834675.156194821</v>
      </c>
      <c r="X284" s="698">
        <f t="shared" si="38"/>
        <v>31818.239746528961</v>
      </c>
      <c r="Y284" s="699">
        <f t="shared" si="4"/>
        <v>13980.004785768004</v>
      </c>
      <c r="Z284" s="699">
        <f t="shared" si="5"/>
        <v>16438.802839327062</v>
      </c>
      <c r="AA284" s="698">
        <f t="shared" si="14"/>
        <v>4862294.8100522095</v>
      </c>
      <c r="AB284" s="698">
        <f t="shared" si="15"/>
        <v>35923.807625095069</v>
      </c>
      <c r="AC284" s="699">
        <f t="shared" si="6"/>
        <v>11482.091618033983</v>
      </c>
      <c r="AD284" s="699">
        <f t="shared" si="7"/>
        <v>23966.681310737364</v>
      </c>
      <c r="AE284" s="698">
        <f t="shared" si="16"/>
        <v>4887662.0758121302</v>
      </c>
      <c r="AF284" s="698">
        <f t="shared" si="17"/>
        <v>40953.772928771345</v>
      </c>
      <c r="AG284" s="68"/>
      <c r="AH284" s="696">
        <f t="shared" si="1"/>
        <v>10</v>
      </c>
      <c r="AI284" s="340"/>
      <c r="AJ284" s="340"/>
      <c r="AK284" s="340"/>
      <c r="AL284" s="699">
        <f t="shared" si="28"/>
        <v>16676.660080709742</v>
      </c>
      <c r="AM284" s="699">
        <f t="shared" si="39"/>
        <v>9386.5796658192157</v>
      </c>
      <c r="AN284" s="699">
        <f t="shared" si="29"/>
        <v>0</v>
      </c>
      <c r="AO284" s="698">
        <f t="shared" si="30"/>
        <v>4834675.156194821</v>
      </c>
      <c r="AP284" s="698">
        <f t="shared" si="31"/>
        <v>31818.239746528958</v>
      </c>
      <c r="AQ284" s="699">
        <f t="shared" si="9"/>
        <v>13980.004785768004</v>
      </c>
      <c r="AR284" s="699">
        <f t="shared" si="18"/>
        <v>16438.802839327062</v>
      </c>
      <c r="AS284" s="699">
        <f t="shared" si="10"/>
        <v>0</v>
      </c>
      <c r="AT284" s="698">
        <f t="shared" si="2"/>
        <v>4862294.8100522095</v>
      </c>
      <c r="AU284" s="698">
        <f t="shared" si="19"/>
        <v>35923.807625095069</v>
      </c>
      <c r="AV284" s="699">
        <f t="shared" si="11"/>
        <v>11482.091618033983</v>
      </c>
      <c r="AW284" s="699">
        <f t="shared" si="20"/>
        <v>23966.68131073736</v>
      </c>
      <c r="AX284" s="699">
        <f t="shared" si="12"/>
        <v>0</v>
      </c>
      <c r="AY284" s="698">
        <f t="shared" si="3"/>
        <v>4887662.0758121302</v>
      </c>
      <c r="AZ284" s="698">
        <f t="shared" si="21"/>
        <v>40953.772928771345</v>
      </c>
      <c r="BC284" s="699">
        <f t="shared" si="22"/>
        <v>4939.8592705354258</v>
      </c>
      <c r="BD284" s="699">
        <f t="shared" si="23"/>
        <v>53199.183130309466</v>
      </c>
      <c r="BE284" s="698">
        <f t="shared" si="24"/>
        <v>4952895.7813925408</v>
      </c>
      <c r="BF284" s="698">
        <f t="shared" si="32"/>
        <v>63894.04240084489</v>
      </c>
      <c r="BH284" s="699">
        <f t="shared" si="33"/>
        <v>4939.8592705354258</v>
      </c>
      <c r="BI284" s="699">
        <f t="shared" si="34"/>
        <v>53199.183130309473</v>
      </c>
      <c r="BJ284" s="699">
        <f t="shared" si="35"/>
        <v>0</v>
      </c>
      <c r="BK284" s="698">
        <f t="shared" si="36"/>
        <v>4952895.7813925408</v>
      </c>
      <c r="BL284" s="698">
        <f t="shared" si="37"/>
        <v>63894.042400844897</v>
      </c>
    </row>
    <row r="285" spans="1:64" s="79" customFormat="1" ht="14.25" hidden="1" outlineLevel="1" x14ac:dyDescent="0.2">
      <c r="E285" s="353"/>
      <c r="F285" s="347"/>
      <c r="I285" s="347"/>
      <c r="L285" s="347"/>
      <c r="O285" s="810"/>
      <c r="Q285" s="696">
        <f t="shared" si="13"/>
        <v>11</v>
      </c>
      <c r="R285" s="340"/>
      <c r="S285" s="340"/>
      <c r="T285" s="340"/>
      <c r="U285" s="699">
        <f t="shared" si="25"/>
        <v>16708.926715729325</v>
      </c>
      <c r="V285" s="699">
        <f t="shared" si="26"/>
        <v>9354.3130307996307</v>
      </c>
      <c r="W285" s="698">
        <f t="shared" si="27"/>
        <v>4817966.2294790912</v>
      </c>
      <c r="X285" s="698">
        <f t="shared" si="38"/>
        <v>31568.239746528954</v>
      </c>
      <c r="Y285" s="699">
        <f t="shared" si="4"/>
        <v>14027.133906068357</v>
      </c>
      <c r="Z285" s="699">
        <f t="shared" si="5"/>
        <v>16391.673719026705</v>
      </c>
      <c r="AA285" s="698">
        <f t="shared" si="14"/>
        <v>4848267.6761461413</v>
      </c>
      <c r="AB285" s="698">
        <f t="shared" si="15"/>
        <v>35923.807625095062</v>
      </c>
      <c r="AC285" s="699">
        <f t="shared" si="6"/>
        <v>11538.262169702903</v>
      </c>
      <c r="AD285" s="699">
        <f t="shared" si="7"/>
        <v>23910.510759068442</v>
      </c>
      <c r="AE285" s="698">
        <f t="shared" si="16"/>
        <v>4876123.8136424273</v>
      </c>
      <c r="AF285" s="698">
        <f t="shared" si="17"/>
        <v>40953.772928771345</v>
      </c>
      <c r="AG285" s="68"/>
      <c r="AH285" s="696">
        <f t="shared" si="1"/>
        <v>11</v>
      </c>
      <c r="AI285" s="340"/>
      <c r="AJ285" s="340"/>
      <c r="AK285" s="340"/>
      <c r="AL285" s="699">
        <f t="shared" si="28"/>
        <v>16708.926715729325</v>
      </c>
      <c r="AM285" s="699">
        <f t="shared" si="39"/>
        <v>9354.3130307996307</v>
      </c>
      <c r="AN285" s="699">
        <f t="shared" si="29"/>
        <v>0</v>
      </c>
      <c r="AO285" s="698">
        <f t="shared" si="30"/>
        <v>4817966.2294790912</v>
      </c>
      <c r="AP285" s="698">
        <f t="shared" si="31"/>
        <v>31568.239746528954</v>
      </c>
      <c r="AQ285" s="699">
        <f t="shared" si="9"/>
        <v>14027.133906068357</v>
      </c>
      <c r="AR285" s="699">
        <f t="shared" si="18"/>
        <v>16391.673719026705</v>
      </c>
      <c r="AS285" s="699">
        <f t="shared" si="10"/>
        <v>0</v>
      </c>
      <c r="AT285" s="698">
        <f t="shared" si="2"/>
        <v>4848267.6761461413</v>
      </c>
      <c r="AU285" s="698">
        <f t="shared" si="19"/>
        <v>35923.807625095062</v>
      </c>
      <c r="AV285" s="699">
        <f t="shared" si="11"/>
        <v>11538.262169702903</v>
      </c>
      <c r="AW285" s="699">
        <f t="shared" si="20"/>
        <v>23910.510759068442</v>
      </c>
      <c r="AX285" s="699">
        <f t="shared" si="12"/>
        <v>0</v>
      </c>
      <c r="AY285" s="698">
        <f t="shared" si="3"/>
        <v>4876123.8136424273</v>
      </c>
      <c r="AZ285" s="698">
        <f t="shared" si="21"/>
        <v>40953.772928771345</v>
      </c>
      <c r="BC285" s="699">
        <f t="shared" si="22"/>
        <v>4992.8655613885912</v>
      </c>
      <c r="BD285" s="699">
        <f t="shared" si="23"/>
        <v>53146.176839456304</v>
      </c>
      <c r="BE285" s="698">
        <f t="shared" si="24"/>
        <v>4947902.9158311523</v>
      </c>
      <c r="BF285" s="698">
        <f t="shared" si="32"/>
        <v>63644.042400844897</v>
      </c>
      <c r="BH285" s="699">
        <f t="shared" si="33"/>
        <v>4992.8655613885912</v>
      </c>
      <c r="BI285" s="699">
        <f t="shared" si="34"/>
        <v>53146.176839456304</v>
      </c>
      <c r="BJ285" s="699">
        <f t="shared" si="35"/>
        <v>0</v>
      </c>
      <c r="BK285" s="698">
        <f t="shared" si="36"/>
        <v>4947902.9158311523</v>
      </c>
      <c r="BL285" s="698">
        <f t="shared" si="37"/>
        <v>63644.042400844897</v>
      </c>
    </row>
    <row r="286" spans="1:64" s="79" customFormat="1" ht="14.25" hidden="1" outlineLevel="1" x14ac:dyDescent="0.2">
      <c r="E286" s="353"/>
      <c r="F286" s="347"/>
      <c r="I286" s="347"/>
      <c r="L286" s="347"/>
      <c r="O286" s="810"/>
      <c r="Q286" s="696">
        <f t="shared" si="13"/>
        <v>12</v>
      </c>
      <c r="R286" s="340"/>
      <c r="S286" s="340"/>
      <c r="T286" s="340"/>
      <c r="U286" s="699">
        <f t="shared" si="25"/>
        <v>16741.255781459284</v>
      </c>
      <c r="V286" s="699">
        <f t="shared" si="26"/>
        <v>9321.9839650696704</v>
      </c>
      <c r="W286" s="698">
        <f t="shared" si="27"/>
        <v>4801224.9736976316</v>
      </c>
      <c r="X286" s="698">
        <f t="shared" si="38"/>
        <v>31568.239746528954</v>
      </c>
      <c r="Y286" s="699">
        <f t="shared" si="4"/>
        <v>14074.421907142669</v>
      </c>
      <c r="Z286" s="699">
        <f t="shared" si="5"/>
        <v>16344.385717952393</v>
      </c>
      <c r="AA286" s="698">
        <f t="shared" si="14"/>
        <v>4834193.2542389985</v>
      </c>
      <c r="AB286" s="698">
        <f t="shared" si="15"/>
        <v>35923.807625095062</v>
      </c>
      <c r="AC286" s="699">
        <f t="shared" si="6"/>
        <v>11594.70750849073</v>
      </c>
      <c r="AD286" s="699">
        <f t="shared" si="7"/>
        <v>23854.065420280614</v>
      </c>
      <c r="AE286" s="698">
        <f t="shared" si="16"/>
        <v>4864529.1061339369</v>
      </c>
      <c r="AF286" s="698">
        <f t="shared" si="17"/>
        <v>40953.772928771345</v>
      </c>
      <c r="AG286" s="68"/>
      <c r="AH286" s="696">
        <f t="shared" si="1"/>
        <v>12</v>
      </c>
      <c r="AI286" s="340"/>
      <c r="AJ286" s="340"/>
      <c r="AK286" s="340"/>
      <c r="AL286" s="699">
        <f t="shared" si="28"/>
        <v>16741.255781459284</v>
      </c>
      <c r="AM286" s="699">
        <f t="shared" si="39"/>
        <v>9321.9839650696704</v>
      </c>
      <c r="AN286" s="699">
        <f t="shared" si="29"/>
        <v>0</v>
      </c>
      <c r="AO286" s="698">
        <f t="shared" si="30"/>
        <v>4801224.9736976316</v>
      </c>
      <c r="AP286" s="698">
        <f t="shared" si="31"/>
        <v>31568.239746528954</v>
      </c>
      <c r="AQ286" s="699">
        <f t="shared" si="9"/>
        <v>14074.421907142669</v>
      </c>
      <c r="AR286" s="699">
        <f t="shared" si="18"/>
        <v>16344.385717952391</v>
      </c>
      <c r="AS286" s="699">
        <f t="shared" si="10"/>
        <v>0</v>
      </c>
      <c r="AT286" s="698">
        <f t="shared" si="2"/>
        <v>4834193.2542389985</v>
      </c>
      <c r="AU286" s="698">
        <f t="shared" si="19"/>
        <v>35923.807625095062</v>
      </c>
      <c r="AV286" s="699">
        <f t="shared" si="11"/>
        <v>11594.70750849073</v>
      </c>
      <c r="AW286" s="699">
        <f t="shared" si="20"/>
        <v>23854.065420280611</v>
      </c>
      <c r="AX286" s="699">
        <f t="shared" si="12"/>
        <v>0</v>
      </c>
      <c r="AY286" s="698">
        <f t="shared" si="3"/>
        <v>4864529.1061339369</v>
      </c>
      <c r="AZ286" s="698">
        <f t="shared" si="21"/>
        <v>40953.772928771345</v>
      </c>
      <c r="BC286" s="699">
        <f t="shared" si="22"/>
        <v>5046.4406269205738</v>
      </c>
      <c r="BD286" s="699">
        <f t="shared" si="23"/>
        <v>53092.601773924325</v>
      </c>
      <c r="BE286" s="698">
        <f t="shared" si="24"/>
        <v>4942856.4752042321</v>
      </c>
      <c r="BF286" s="698">
        <f t="shared" si="32"/>
        <v>63644.042400844897</v>
      </c>
      <c r="BH286" s="699">
        <f t="shared" si="33"/>
        <v>5046.4406269205738</v>
      </c>
      <c r="BI286" s="699">
        <f t="shared" si="34"/>
        <v>53092.601773924318</v>
      </c>
      <c r="BJ286" s="699">
        <f t="shared" si="35"/>
        <v>0</v>
      </c>
      <c r="BK286" s="698">
        <f t="shared" si="36"/>
        <v>4942856.4752042321</v>
      </c>
      <c r="BL286" s="698">
        <f t="shared" si="37"/>
        <v>63644.04240084489</v>
      </c>
    </row>
    <row r="287" spans="1:64" s="79" customFormat="1" ht="14.25" hidden="1" outlineLevel="1" x14ac:dyDescent="0.2">
      <c r="E287" s="353"/>
      <c r="F287" s="347"/>
      <c r="I287" s="347"/>
      <c r="L287" s="347"/>
      <c r="O287" s="810"/>
      <c r="Q287" s="696">
        <f t="shared" si="13"/>
        <v>13</v>
      </c>
      <c r="R287" s="340"/>
      <c r="S287" s="340"/>
      <c r="T287" s="340"/>
      <c r="U287" s="699">
        <f t="shared" si="25"/>
        <v>16773.647398692923</v>
      </c>
      <c r="V287" s="699">
        <f t="shared" si="26"/>
        <v>9289.592347836031</v>
      </c>
      <c r="W287" s="698">
        <f t="shared" si="27"/>
        <v>4784451.3262989391</v>
      </c>
      <c r="X287" s="698">
        <f t="shared" si="38"/>
        <v>31818.239746528954</v>
      </c>
      <c r="Y287" s="699">
        <f t="shared" si="4"/>
        <v>14121.869324606714</v>
      </c>
      <c r="Z287" s="699">
        <f t="shared" si="5"/>
        <v>16296.938300488346</v>
      </c>
      <c r="AA287" s="698">
        <f t="shared" si="14"/>
        <v>4820071.3849143917</v>
      </c>
      <c r="AB287" s="698">
        <f t="shared" si="15"/>
        <v>35923.807625095062</v>
      </c>
      <c r="AC287" s="699">
        <f t="shared" si="6"/>
        <v>11651.428978659871</v>
      </c>
      <c r="AD287" s="699">
        <f t="shared" si="7"/>
        <v>23797.343950111474</v>
      </c>
      <c r="AE287" s="698">
        <f t="shared" si="16"/>
        <v>4852877.6771552768</v>
      </c>
      <c r="AF287" s="698">
        <f t="shared" si="17"/>
        <v>40953.772928771345</v>
      </c>
      <c r="AG287" s="68"/>
      <c r="AH287" s="696">
        <f t="shared" si="1"/>
        <v>13</v>
      </c>
      <c r="AI287" s="340"/>
      <c r="AJ287" s="340"/>
      <c r="AK287" s="340"/>
      <c r="AL287" s="699">
        <f t="shared" si="28"/>
        <v>16773.647398692923</v>
      </c>
      <c r="AM287" s="699">
        <f t="shared" si="39"/>
        <v>9289.592347836031</v>
      </c>
      <c r="AN287" s="699">
        <f t="shared" si="29"/>
        <v>0</v>
      </c>
      <c r="AO287" s="698">
        <f t="shared" si="30"/>
        <v>4784451.3262989391</v>
      </c>
      <c r="AP287" s="698">
        <f t="shared" si="31"/>
        <v>31818.239746528954</v>
      </c>
      <c r="AQ287" s="699">
        <f t="shared" si="9"/>
        <v>14121.869324606714</v>
      </c>
      <c r="AR287" s="699">
        <f t="shared" si="18"/>
        <v>16296.938300488346</v>
      </c>
      <c r="AS287" s="699">
        <f t="shared" si="10"/>
        <v>0</v>
      </c>
      <c r="AT287" s="698">
        <f t="shared" si="2"/>
        <v>4820071.3849143917</v>
      </c>
      <c r="AU287" s="698">
        <f t="shared" si="19"/>
        <v>35923.807625095062</v>
      </c>
      <c r="AV287" s="699">
        <f t="shared" si="11"/>
        <v>11651.428978659871</v>
      </c>
      <c r="AW287" s="699">
        <f t="shared" si="20"/>
        <v>23797.34395011147</v>
      </c>
      <c r="AX287" s="699">
        <f t="shared" si="12"/>
        <v>0</v>
      </c>
      <c r="AY287" s="698">
        <f t="shared" si="3"/>
        <v>4852877.6771552768</v>
      </c>
      <c r="AZ287" s="698">
        <f t="shared" si="21"/>
        <v>40953.772928771345</v>
      </c>
      <c r="BC287" s="699">
        <f t="shared" si="22"/>
        <v>5100.5905702680056</v>
      </c>
      <c r="BD287" s="699">
        <f t="shared" si="23"/>
        <v>53038.451830576894</v>
      </c>
      <c r="BE287" s="698">
        <f t="shared" si="24"/>
        <v>4937755.8846339639</v>
      </c>
      <c r="BF287" s="698">
        <f t="shared" si="32"/>
        <v>63894.042400844897</v>
      </c>
      <c r="BH287" s="699">
        <f t="shared" si="33"/>
        <v>5100.5905702680056</v>
      </c>
      <c r="BI287" s="699">
        <f t="shared" si="34"/>
        <v>53038.451830576902</v>
      </c>
      <c r="BJ287" s="699">
        <f t="shared" si="35"/>
        <v>0</v>
      </c>
      <c r="BK287" s="698">
        <f t="shared" si="36"/>
        <v>4937755.8846339639</v>
      </c>
      <c r="BL287" s="698">
        <f t="shared" si="37"/>
        <v>63894.042400844904</v>
      </c>
    </row>
    <row r="288" spans="1:64" s="79" customFormat="1" ht="14.25" hidden="1" outlineLevel="1" x14ac:dyDescent="0.2">
      <c r="E288" s="353"/>
      <c r="F288" s="347"/>
      <c r="I288" s="347"/>
      <c r="L288" s="347"/>
      <c r="O288" s="810"/>
      <c r="Q288" s="696">
        <f t="shared" si="13"/>
        <v>14</v>
      </c>
      <c r="R288" s="340"/>
      <c r="S288" s="340"/>
      <c r="T288" s="340"/>
      <c r="U288" s="699">
        <f t="shared" si="25"/>
        <v>16806.101688457271</v>
      </c>
      <c r="V288" s="699">
        <f t="shared" si="26"/>
        <v>9257.138058071685</v>
      </c>
      <c r="W288" s="698">
        <f t="shared" si="27"/>
        <v>4767645.2246104814</v>
      </c>
      <c r="X288" s="698">
        <f t="shared" si="38"/>
        <v>31568.239746528954</v>
      </c>
      <c r="Y288" s="699">
        <f t="shared" si="4"/>
        <v>14169.476695881924</v>
      </c>
      <c r="Z288" s="699">
        <f t="shared" si="5"/>
        <v>16249.330929213134</v>
      </c>
      <c r="AA288" s="698">
        <f t="shared" si="14"/>
        <v>4805901.9082185095</v>
      </c>
      <c r="AB288" s="698">
        <f t="shared" si="15"/>
        <v>35923.807625095054</v>
      </c>
      <c r="AC288" s="699">
        <f t="shared" si="6"/>
        <v>11708.427931048875</v>
      </c>
      <c r="AD288" s="699">
        <f t="shared" si="7"/>
        <v>23740.34499772247</v>
      </c>
      <c r="AE288" s="698">
        <f t="shared" si="16"/>
        <v>4841169.2492242279</v>
      </c>
      <c r="AF288" s="698">
        <f t="shared" si="17"/>
        <v>40953.772928771345</v>
      </c>
      <c r="AG288" s="68"/>
      <c r="AH288" s="696">
        <f t="shared" si="1"/>
        <v>14</v>
      </c>
      <c r="AI288" s="340"/>
      <c r="AJ288" s="340"/>
      <c r="AK288" s="340"/>
      <c r="AL288" s="699">
        <f t="shared" si="28"/>
        <v>16806.101688457271</v>
      </c>
      <c r="AM288" s="699">
        <f t="shared" si="39"/>
        <v>9257.138058071685</v>
      </c>
      <c r="AN288" s="699">
        <f t="shared" si="29"/>
        <v>0</v>
      </c>
      <c r="AO288" s="698">
        <f t="shared" si="30"/>
        <v>4767645.2246104814</v>
      </c>
      <c r="AP288" s="698">
        <f t="shared" si="31"/>
        <v>31568.239746528954</v>
      </c>
      <c r="AQ288" s="699">
        <f t="shared" si="9"/>
        <v>14169.476695881924</v>
      </c>
      <c r="AR288" s="699">
        <f t="shared" si="18"/>
        <v>16249.330929213136</v>
      </c>
      <c r="AS288" s="699">
        <f t="shared" si="10"/>
        <v>0</v>
      </c>
      <c r="AT288" s="698">
        <f t="shared" si="2"/>
        <v>4805901.9082185095</v>
      </c>
      <c r="AU288" s="698">
        <f t="shared" si="19"/>
        <v>35923.807625095062</v>
      </c>
      <c r="AV288" s="699">
        <f t="shared" si="11"/>
        <v>11708.427931048875</v>
      </c>
      <c r="AW288" s="699">
        <f t="shared" si="20"/>
        <v>23740.344997722463</v>
      </c>
      <c r="AX288" s="699">
        <f t="shared" si="12"/>
        <v>0</v>
      </c>
      <c r="AY288" s="698">
        <f t="shared" si="3"/>
        <v>4841169.2492242279</v>
      </c>
      <c r="AZ288" s="698">
        <f t="shared" si="21"/>
        <v>40953.772928771337</v>
      </c>
      <c r="BC288" s="699">
        <f t="shared" si="22"/>
        <v>5155.3215600561462</v>
      </c>
      <c r="BD288" s="699">
        <f t="shared" si="23"/>
        <v>52983.720840788752</v>
      </c>
      <c r="BE288" s="698">
        <f t="shared" si="24"/>
        <v>4932600.563073908</v>
      </c>
      <c r="BF288" s="698">
        <f t="shared" si="32"/>
        <v>63644.042400844897</v>
      </c>
      <c r="BH288" s="699">
        <f t="shared" si="33"/>
        <v>5155.3215600561462</v>
      </c>
      <c r="BI288" s="699">
        <f t="shared" si="34"/>
        <v>52983.720840788745</v>
      </c>
      <c r="BJ288" s="699">
        <f t="shared" si="35"/>
        <v>0</v>
      </c>
      <c r="BK288" s="698">
        <f t="shared" si="36"/>
        <v>4932600.563073908</v>
      </c>
      <c r="BL288" s="698">
        <f t="shared" si="37"/>
        <v>63644.04240084489</v>
      </c>
    </row>
    <row r="289" spans="4:64" s="79" customFormat="1" ht="14.25" hidden="1" outlineLevel="1" x14ac:dyDescent="0.2">
      <c r="E289" s="353"/>
      <c r="F289" s="347"/>
      <c r="I289" s="347"/>
      <c r="L289" s="347"/>
      <c r="O289" s="810"/>
      <c r="Q289" s="696">
        <f t="shared" si="13"/>
        <v>15</v>
      </c>
      <c r="R289" s="340"/>
      <c r="S289" s="340"/>
      <c r="T289" s="340"/>
      <c r="U289" s="699">
        <f t="shared" si="25"/>
        <v>16838.618772013517</v>
      </c>
      <c r="V289" s="699">
        <f t="shared" si="26"/>
        <v>9224.620974515441</v>
      </c>
      <c r="W289" s="698">
        <f t="shared" si="27"/>
        <v>4750806.6058384683</v>
      </c>
      <c r="X289" s="698">
        <f t="shared" si="38"/>
        <v>31568.239746528958</v>
      </c>
      <c r="Y289" s="699">
        <f t="shared" si="4"/>
        <v>14217.24456020148</v>
      </c>
      <c r="Z289" s="699">
        <f t="shared" si="5"/>
        <v>16201.563064893582</v>
      </c>
      <c r="AA289" s="698">
        <f t="shared" si="14"/>
        <v>4791684.6636583079</v>
      </c>
      <c r="AB289" s="698">
        <f t="shared" si="15"/>
        <v>35923.807625095062</v>
      </c>
      <c r="AC289" s="699">
        <f t="shared" si="6"/>
        <v>11765.70572310462</v>
      </c>
      <c r="AD289" s="699">
        <f t="shared" si="7"/>
        <v>23683.067205666724</v>
      </c>
      <c r="AE289" s="698">
        <f t="shared" si="16"/>
        <v>4829403.5435011229</v>
      </c>
      <c r="AF289" s="698">
        <f t="shared" si="17"/>
        <v>40953.772928771345</v>
      </c>
      <c r="AG289" s="68"/>
      <c r="AH289" s="696">
        <f t="shared" si="1"/>
        <v>15</v>
      </c>
      <c r="AI289" s="340"/>
      <c r="AJ289" s="340"/>
      <c r="AK289" s="340"/>
      <c r="AL289" s="699">
        <f t="shared" si="28"/>
        <v>16838.618772013517</v>
      </c>
      <c r="AM289" s="699">
        <f t="shared" si="39"/>
        <v>9224.620974515441</v>
      </c>
      <c r="AN289" s="699">
        <f t="shared" si="29"/>
        <v>0</v>
      </c>
      <c r="AO289" s="698">
        <f t="shared" si="30"/>
        <v>4750806.6058384683</v>
      </c>
      <c r="AP289" s="698">
        <f t="shared" si="31"/>
        <v>31568.239746528958</v>
      </c>
      <c r="AQ289" s="699">
        <f t="shared" si="9"/>
        <v>14217.24456020148</v>
      </c>
      <c r="AR289" s="699">
        <f t="shared" si="18"/>
        <v>16201.56306489358</v>
      </c>
      <c r="AS289" s="699">
        <f t="shared" si="10"/>
        <v>0</v>
      </c>
      <c r="AT289" s="698">
        <f t="shared" si="2"/>
        <v>4791684.6636583079</v>
      </c>
      <c r="AU289" s="698">
        <f t="shared" si="19"/>
        <v>35923.807625095062</v>
      </c>
      <c r="AV289" s="699">
        <f t="shared" si="11"/>
        <v>11765.70572310462</v>
      </c>
      <c r="AW289" s="699">
        <f t="shared" si="20"/>
        <v>23683.067205666721</v>
      </c>
      <c r="AX289" s="699">
        <f t="shared" si="12"/>
        <v>0</v>
      </c>
      <c r="AY289" s="698">
        <f t="shared" si="3"/>
        <v>4829403.5435011229</v>
      </c>
      <c r="AZ289" s="698">
        <f t="shared" si="21"/>
        <v>40953.772928771345</v>
      </c>
      <c r="BC289" s="699">
        <f t="shared" si="22"/>
        <v>5210.6398311016101</v>
      </c>
      <c r="BD289" s="699">
        <f t="shared" si="23"/>
        <v>52928.402569743288</v>
      </c>
      <c r="BE289" s="698">
        <f t="shared" si="24"/>
        <v>4927389.9232428065</v>
      </c>
      <c r="BF289" s="698">
        <f t="shared" si="32"/>
        <v>63644.042400844897</v>
      </c>
      <c r="BH289" s="699">
        <f t="shared" si="33"/>
        <v>5210.6398311016101</v>
      </c>
      <c r="BI289" s="699">
        <f t="shared" si="34"/>
        <v>52928.402569743295</v>
      </c>
      <c r="BJ289" s="699">
        <f t="shared" si="35"/>
        <v>0</v>
      </c>
      <c r="BK289" s="698">
        <f t="shared" si="36"/>
        <v>4927389.9232428065</v>
      </c>
      <c r="BL289" s="698">
        <f t="shared" si="37"/>
        <v>63644.042400844904</v>
      </c>
    </row>
    <row r="290" spans="4:64" s="79" customFormat="1" ht="14.25" hidden="1" outlineLevel="1" x14ac:dyDescent="0.2">
      <c r="E290" s="353"/>
      <c r="F290" s="347"/>
      <c r="I290" s="347"/>
      <c r="L290" s="347"/>
      <c r="O290" s="810"/>
      <c r="Q290" s="696">
        <f t="shared" si="13"/>
        <v>16</v>
      </c>
      <c r="R290" s="340"/>
      <c r="S290" s="340"/>
      <c r="T290" s="340"/>
      <c r="U290" s="699">
        <f t="shared" si="25"/>
        <v>16871.198770857467</v>
      </c>
      <c r="V290" s="699">
        <f t="shared" si="26"/>
        <v>9192.0409756714889</v>
      </c>
      <c r="W290" s="698">
        <f t="shared" si="27"/>
        <v>4733935.4070676109</v>
      </c>
      <c r="X290" s="698">
        <f t="shared" si="38"/>
        <v>31818.239746528954</v>
      </c>
      <c r="Y290" s="699">
        <f t="shared" si="4"/>
        <v>14265.173458616406</v>
      </c>
      <c r="Z290" s="699">
        <f t="shared" si="5"/>
        <v>16153.634166478656</v>
      </c>
      <c r="AA290" s="698">
        <f t="shared" si="14"/>
        <v>4777419.4901996916</v>
      </c>
      <c r="AB290" s="698">
        <f t="shared" si="15"/>
        <v>35923.807625095062</v>
      </c>
      <c r="AC290" s="699">
        <f t="shared" si="6"/>
        <v>11823.26371891463</v>
      </c>
      <c r="AD290" s="699">
        <f t="shared" si="7"/>
        <v>23625.509209856715</v>
      </c>
      <c r="AE290" s="698">
        <f t="shared" si="16"/>
        <v>4817580.2797822086</v>
      </c>
      <c r="AF290" s="698">
        <f t="shared" si="17"/>
        <v>40953.772928771345</v>
      </c>
      <c r="AG290" s="68"/>
      <c r="AH290" s="696">
        <f t="shared" si="1"/>
        <v>16</v>
      </c>
      <c r="AI290" s="340"/>
      <c r="AJ290" s="340"/>
      <c r="AK290" s="340"/>
      <c r="AL290" s="699">
        <f t="shared" si="28"/>
        <v>16871.198770857467</v>
      </c>
      <c r="AM290" s="699">
        <f t="shared" si="39"/>
        <v>9192.0409756714871</v>
      </c>
      <c r="AN290" s="699">
        <f t="shared" si="29"/>
        <v>0</v>
      </c>
      <c r="AO290" s="698">
        <f t="shared" si="30"/>
        <v>4733935.4070676109</v>
      </c>
      <c r="AP290" s="698">
        <f t="shared" si="31"/>
        <v>31818.239746528954</v>
      </c>
      <c r="AQ290" s="699">
        <f t="shared" si="9"/>
        <v>14265.173458616406</v>
      </c>
      <c r="AR290" s="699">
        <f t="shared" si="18"/>
        <v>16153.634166478651</v>
      </c>
      <c r="AS290" s="699">
        <f t="shared" si="10"/>
        <v>0</v>
      </c>
      <c r="AT290" s="698">
        <f t="shared" si="2"/>
        <v>4777419.4901996916</v>
      </c>
      <c r="AU290" s="698">
        <f t="shared" si="19"/>
        <v>35923.807625095054</v>
      </c>
      <c r="AV290" s="699">
        <f t="shared" si="11"/>
        <v>11823.26371891463</v>
      </c>
      <c r="AW290" s="699">
        <f t="shared" si="20"/>
        <v>23625.509209856707</v>
      </c>
      <c r="AX290" s="699">
        <f t="shared" si="12"/>
        <v>0</v>
      </c>
      <c r="AY290" s="698">
        <f t="shared" si="3"/>
        <v>4817580.2797822086</v>
      </c>
      <c r="AZ290" s="698">
        <f t="shared" si="21"/>
        <v>40953.772928771337</v>
      </c>
      <c r="BC290" s="699">
        <f t="shared" si="22"/>
        <v>5266.5516851226103</v>
      </c>
      <c r="BD290" s="699">
        <f t="shared" si="23"/>
        <v>52872.490715722291</v>
      </c>
      <c r="BE290" s="698">
        <f t="shared" si="24"/>
        <v>4922123.3715576837</v>
      </c>
      <c r="BF290" s="698">
        <f t="shared" si="32"/>
        <v>63894.042400844904</v>
      </c>
      <c r="BH290" s="699">
        <f t="shared" si="33"/>
        <v>5266.5516851226103</v>
      </c>
      <c r="BI290" s="699">
        <f t="shared" si="34"/>
        <v>52872.490715722284</v>
      </c>
      <c r="BJ290" s="699">
        <f t="shared" si="35"/>
        <v>0</v>
      </c>
      <c r="BK290" s="698">
        <f t="shared" si="36"/>
        <v>4922123.3715576837</v>
      </c>
      <c r="BL290" s="698">
        <f t="shared" si="37"/>
        <v>63894.042400844897</v>
      </c>
    </row>
    <row r="291" spans="4:64" s="79" customFormat="1" ht="14.25" hidden="1" outlineLevel="1" x14ac:dyDescent="0.2">
      <c r="D291" s="1241" t="s">
        <v>258</v>
      </c>
      <c r="E291" s="1241"/>
      <c r="F291" s="1241"/>
      <c r="G291" s="1241"/>
      <c r="H291" s="1241"/>
      <c r="I291" s="1241"/>
      <c r="J291" s="1241"/>
      <c r="K291" s="1241"/>
      <c r="L291" s="1241"/>
      <c r="M291" s="1241"/>
      <c r="N291" s="1241"/>
      <c r="O291" s="810"/>
      <c r="Q291" s="696">
        <f t="shared" si="13"/>
        <v>17</v>
      </c>
      <c r="R291" s="340"/>
      <c r="S291" s="340"/>
      <c r="T291" s="340"/>
      <c r="U291" s="699">
        <f t="shared" si="25"/>
        <v>16903.841806720018</v>
      </c>
      <c r="V291" s="699">
        <f t="shared" si="26"/>
        <v>9159.3979398089414</v>
      </c>
      <c r="W291" s="698">
        <f t="shared" si="27"/>
        <v>4717031.5652608909</v>
      </c>
      <c r="X291" s="698">
        <f t="shared" si="38"/>
        <v>31568.239746528961</v>
      </c>
      <c r="Y291" s="699">
        <f t="shared" si="4"/>
        <v>14313.263934001721</v>
      </c>
      <c r="Z291" s="699">
        <f t="shared" si="5"/>
        <v>16105.54369109334</v>
      </c>
      <c r="AA291" s="698">
        <f t="shared" si="14"/>
        <v>4763106.2262656903</v>
      </c>
      <c r="AB291" s="698">
        <f t="shared" si="15"/>
        <v>35923.807625095062</v>
      </c>
      <c r="AC291" s="699">
        <f t="shared" si="6"/>
        <v>11881.103289239556</v>
      </c>
      <c r="AD291" s="699">
        <f t="shared" si="7"/>
        <v>23567.669639531789</v>
      </c>
      <c r="AE291" s="698">
        <f t="shared" si="16"/>
        <v>4805699.1764929695</v>
      </c>
      <c r="AF291" s="698">
        <f t="shared" si="17"/>
        <v>40953.772928771345</v>
      </c>
      <c r="AG291" s="68"/>
      <c r="AH291" s="696">
        <f t="shared" si="1"/>
        <v>17</v>
      </c>
      <c r="AI291" s="340"/>
      <c r="AJ291" s="340"/>
      <c r="AK291" s="340"/>
      <c r="AL291" s="699">
        <f t="shared" si="28"/>
        <v>16903.841806720018</v>
      </c>
      <c r="AM291" s="699">
        <f t="shared" si="39"/>
        <v>9159.3979398089414</v>
      </c>
      <c r="AN291" s="699">
        <f t="shared" si="29"/>
        <v>0</v>
      </c>
      <c r="AO291" s="698">
        <f t="shared" si="30"/>
        <v>4717031.5652608909</v>
      </c>
      <c r="AP291" s="698">
        <f t="shared" si="31"/>
        <v>31568.239746528961</v>
      </c>
      <c r="AQ291" s="699">
        <f t="shared" si="9"/>
        <v>14313.263934001721</v>
      </c>
      <c r="AR291" s="699">
        <f t="shared" si="18"/>
        <v>16105.543691093337</v>
      </c>
      <c r="AS291" s="699">
        <f t="shared" si="10"/>
        <v>0</v>
      </c>
      <c r="AT291" s="698">
        <f t="shared" si="2"/>
        <v>4763106.2262656903</v>
      </c>
      <c r="AU291" s="698">
        <f t="shared" si="19"/>
        <v>35923.807625095054</v>
      </c>
      <c r="AV291" s="699">
        <f t="shared" si="11"/>
        <v>11881.103289239556</v>
      </c>
      <c r="AW291" s="699">
        <f t="shared" si="20"/>
        <v>23567.669639531781</v>
      </c>
      <c r="AX291" s="699">
        <f t="shared" si="12"/>
        <v>0</v>
      </c>
      <c r="AY291" s="698">
        <f t="shared" si="3"/>
        <v>4805699.1764929695</v>
      </c>
      <c r="AZ291" s="698">
        <f t="shared" si="21"/>
        <v>40953.772928771337</v>
      </c>
      <c r="BC291" s="699">
        <f t="shared" si="22"/>
        <v>5323.0634914568354</v>
      </c>
      <c r="BD291" s="699">
        <f t="shared" si="23"/>
        <v>52815.978909388061</v>
      </c>
      <c r="BE291" s="698">
        <f t="shared" si="24"/>
        <v>4916800.3080662265</v>
      </c>
      <c r="BF291" s="698">
        <f t="shared" si="32"/>
        <v>63644.042400844897</v>
      </c>
      <c r="BH291" s="699">
        <f t="shared" si="33"/>
        <v>5323.0634914568354</v>
      </c>
      <c r="BI291" s="699">
        <f t="shared" si="34"/>
        <v>52815.978909388061</v>
      </c>
      <c r="BJ291" s="699">
        <f t="shared" si="35"/>
        <v>0</v>
      </c>
      <c r="BK291" s="698">
        <f t="shared" si="36"/>
        <v>4916800.3080662265</v>
      </c>
      <c r="BL291" s="698">
        <f t="shared" si="37"/>
        <v>63644.042400844897</v>
      </c>
    </row>
    <row r="292" spans="4:64" s="79" customFormat="1" ht="14.25" hidden="1" outlineLevel="1" x14ac:dyDescent="0.2">
      <c r="E292" s="353"/>
      <c r="F292" s="347"/>
      <c r="I292" s="347"/>
      <c r="L292" s="347"/>
      <c r="O292" s="810"/>
      <c r="Q292" s="696">
        <f t="shared" si="13"/>
        <v>18</v>
      </c>
      <c r="R292" s="340"/>
      <c r="S292" s="340"/>
      <c r="T292" s="340"/>
      <c r="U292" s="699">
        <f t="shared" si="25"/>
        <v>16936.548001567578</v>
      </c>
      <c r="V292" s="699">
        <f t="shared" si="26"/>
        <v>9126.6917449613757</v>
      </c>
      <c r="W292" s="698">
        <f t="shared" si="27"/>
        <v>4700095.017259323</v>
      </c>
      <c r="X292" s="698">
        <f t="shared" si="38"/>
        <v>31568.239746528954</v>
      </c>
      <c r="Y292" s="699">
        <f t="shared" si="4"/>
        <v>14361.516531062567</v>
      </c>
      <c r="Z292" s="699">
        <f t="shared" si="5"/>
        <v>16057.291094032495</v>
      </c>
      <c r="AA292" s="698">
        <f t="shared" si="14"/>
        <v>4748744.709734628</v>
      </c>
      <c r="AB292" s="698">
        <f t="shared" si="15"/>
        <v>35923.807625095062</v>
      </c>
      <c r="AC292" s="699">
        <f t="shared" si="6"/>
        <v>11939.225811545837</v>
      </c>
      <c r="AD292" s="699">
        <f t="shared" si="7"/>
        <v>23509.547117225509</v>
      </c>
      <c r="AE292" s="698">
        <f t="shared" si="16"/>
        <v>4793759.9506814238</v>
      </c>
      <c r="AF292" s="698">
        <f t="shared" si="17"/>
        <v>40953.772928771345</v>
      </c>
      <c r="AG292" s="68"/>
      <c r="AH292" s="696">
        <f t="shared" si="1"/>
        <v>18</v>
      </c>
      <c r="AI292" s="340"/>
      <c r="AJ292" s="340"/>
      <c r="AK292" s="340"/>
      <c r="AL292" s="699">
        <f t="shared" si="28"/>
        <v>16936.548001567578</v>
      </c>
      <c r="AM292" s="699">
        <f t="shared" si="39"/>
        <v>9126.6917449613775</v>
      </c>
      <c r="AN292" s="699">
        <f t="shared" si="29"/>
        <v>0</v>
      </c>
      <c r="AO292" s="698">
        <f t="shared" si="30"/>
        <v>4700095.017259323</v>
      </c>
      <c r="AP292" s="698">
        <f t="shared" si="31"/>
        <v>31568.239746528954</v>
      </c>
      <c r="AQ292" s="699">
        <f t="shared" si="9"/>
        <v>14361.516531062567</v>
      </c>
      <c r="AR292" s="699">
        <f t="shared" si="18"/>
        <v>16057.291094032498</v>
      </c>
      <c r="AS292" s="699">
        <f t="shared" si="10"/>
        <v>0</v>
      </c>
      <c r="AT292" s="698">
        <f t="shared" si="2"/>
        <v>4748744.709734628</v>
      </c>
      <c r="AU292" s="698">
        <f t="shared" si="19"/>
        <v>35923.807625095069</v>
      </c>
      <c r="AV292" s="699">
        <f t="shared" si="11"/>
        <v>11939.225811545837</v>
      </c>
      <c r="AW292" s="699">
        <f t="shared" si="20"/>
        <v>23509.547117225506</v>
      </c>
      <c r="AX292" s="699">
        <f t="shared" si="12"/>
        <v>0</v>
      </c>
      <c r="AY292" s="698">
        <f t="shared" si="3"/>
        <v>4793759.9506814238</v>
      </c>
      <c r="AZ292" s="698">
        <f t="shared" si="21"/>
        <v>40953.772928771345</v>
      </c>
      <c r="BC292" s="699">
        <f t="shared" si="22"/>
        <v>5380.1816877870406</v>
      </c>
      <c r="BD292" s="699">
        <f t="shared" si="23"/>
        <v>52758.860713057853</v>
      </c>
      <c r="BE292" s="698">
        <f t="shared" si="24"/>
        <v>4911420.1263784394</v>
      </c>
      <c r="BF292" s="698">
        <f t="shared" si="32"/>
        <v>63644.04240084489</v>
      </c>
      <c r="BH292" s="699">
        <f t="shared" si="33"/>
        <v>5380.1816877870406</v>
      </c>
      <c r="BI292" s="699">
        <f t="shared" si="34"/>
        <v>52758.86071305786</v>
      </c>
      <c r="BJ292" s="699">
        <f t="shared" si="35"/>
        <v>0</v>
      </c>
      <c r="BK292" s="698">
        <f t="shared" si="36"/>
        <v>4911420.1263784394</v>
      </c>
      <c r="BL292" s="698">
        <f t="shared" si="37"/>
        <v>63644.042400844904</v>
      </c>
    </row>
    <row r="293" spans="4:64" s="79" customFormat="1" ht="14.25" hidden="1" outlineLevel="1" x14ac:dyDescent="0.2">
      <c r="E293" s="353"/>
      <c r="F293" s="347"/>
      <c r="I293" s="347"/>
      <c r="L293" s="347"/>
      <c r="O293" s="810"/>
      <c r="Q293" s="696">
        <f t="shared" si="13"/>
        <v>19</v>
      </c>
      <c r="R293" s="340"/>
      <c r="S293" s="340"/>
      <c r="T293" s="340"/>
      <c r="U293" s="699">
        <f t="shared" si="25"/>
        <v>16969.317477602559</v>
      </c>
      <c r="V293" s="699">
        <f t="shared" si="26"/>
        <v>9093.9222689264006</v>
      </c>
      <c r="W293" s="698">
        <f t="shared" si="27"/>
        <v>4683125.6997817205</v>
      </c>
      <c r="X293" s="698">
        <f t="shared" si="38"/>
        <v>31818.239746528961</v>
      </c>
      <c r="Y293" s="699">
        <f t="shared" si="4"/>
        <v>14409.931796340374</v>
      </c>
      <c r="Z293" s="699">
        <f t="shared" si="5"/>
        <v>16008.875828754688</v>
      </c>
      <c r="AA293" s="698">
        <f t="shared" si="14"/>
        <v>4734334.7779382877</v>
      </c>
      <c r="AB293" s="698">
        <f t="shared" si="15"/>
        <v>35923.807625095062</v>
      </c>
      <c r="AC293" s="699">
        <f t="shared" si="6"/>
        <v>11997.6326700385</v>
      </c>
      <c r="AD293" s="699">
        <f t="shared" si="7"/>
        <v>23451.140258732841</v>
      </c>
      <c r="AE293" s="698">
        <f t="shared" si="16"/>
        <v>4781762.3180113854</v>
      </c>
      <c r="AF293" s="698">
        <f t="shared" si="17"/>
        <v>40953.772928771345</v>
      </c>
      <c r="AG293" s="68"/>
      <c r="AH293" s="696">
        <f t="shared" si="1"/>
        <v>19</v>
      </c>
      <c r="AI293" s="340"/>
      <c r="AJ293" s="340"/>
      <c r="AK293" s="340"/>
      <c r="AL293" s="699">
        <f t="shared" si="28"/>
        <v>16969.317477602559</v>
      </c>
      <c r="AM293" s="699">
        <f t="shared" si="39"/>
        <v>9093.9222689263988</v>
      </c>
      <c r="AN293" s="699">
        <f t="shared" si="29"/>
        <v>0</v>
      </c>
      <c r="AO293" s="698">
        <f t="shared" si="30"/>
        <v>4683125.6997817205</v>
      </c>
      <c r="AP293" s="698">
        <f t="shared" si="31"/>
        <v>31818.239746528958</v>
      </c>
      <c r="AQ293" s="699">
        <f t="shared" si="9"/>
        <v>14409.931796340374</v>
      </c>
      <c r="AR293" s="699">
        <f t="shared" si="18"/>
        <v>16008.87582875469</v>
      </c>
      <c r="AS293" s="699">
        <f t="shared" si="10"/>
        <v>0</v>
      </c>
      <c r="AT293" s="698">
        <f t="shared" si="2"/>
        <v>4734334.7779382877</v>
      </c>
      <c r="AU293" s="698">
        <f t="shared" si="19"/>
        <v>35923.807625095062</v>
      </c>
      <c r="AV293" s="699">
        <f t="shared" si="11"/>
        <v>11997.6326700385</v>
      </c>
      <c r="AW293" s="699">
        <f t="shared" si="20"/>
        <v>23451.140258732838</v>
      </c>
      <c r="AX293" s="699">
        <f t="shared" si="12"/>
        <v>0</v>
      </c>
      <c r="AY293" s="698">
        <f t="shared" si="3"/>
        <v>4781762.3180113854</v>
      </c>
      <c r="AZ293" s="698">
        <f t="shared" si="21"/>
        <v>40953.772928771337</v>
      </c>
      <c r="BC293" s="699">
        <f t="shared" si="22"/>
        <v>5437.9127808743933</v>
      </c>
      <c r="BD293" s="699">
        <f t="shared" si="23"/>
        <v>52701.12961997051</v>
      </c>
      <c r="BE293" s="698">
        <f t="shared" si="24"/>
        <v>4905982.213597565</v>
      </c>
      <c r="BF293" s="698">
        <f t="shared" si="32"/>
        <v>63894.042400844904</v>
      </c>
      <c r="BH293" s="699">
        <f t="shared" si="33"/>
        <v>5437.9127808743933</v>
      </c>
      <c r="BI293" s="699">
        <f t="shared" si="34"/>
        <v>52701.129619970496</v>
      </c>
      <c r="BJ293" s="699">
        <f t="shared" si="35"/>
        <v>0</v>
      </c>
      <c r="BK293" s="698">
        <f t="shared" si="36"/>
        <v>4905982.213597565</v>
      </c>
      <c r="BL293" s="698">
        <f t="shared" si="37"/>
        <v>63894.04240084489</v>
      </c>
    </row>
    <row r="294" spans="4:64" s="79" customFormat="1" ht="14.25" hidden="1" outlineLevel="1" x14ac:dyDescent="0.2">
      <c r="E294" s="353"/>
      <c r="F294" s="347"/>
      <c r="I294" s="347"/>
      <c r="L294" s="347"/>
      <c r="O294" s="810"/>
      <c r="Q294" s="696">
        <f t="shared" si="13"/>
        <v>20</v>
      </c>
      <c r="R294" s="340"/>
      <c r="S294" s="340"/>
      <c r="T294" s="340"/>
      <c r="U294" s="699">
        <f t="shared" si="25"/>
        <v>17002.150357263796</v>
      </c>
      <c r="V294" s="699">
        <f t="shared" si="26"/>
        <v>9061.089389265162</v>
      </c>
      <c r="W294" s="698">
        <f t="shared" si="27"/>
        <v>4666123.5494244564</v>
      </c>
      <c r="X294" s="698">
        <f t="shared" si="38"/>
        <v>31568.239746528958</v>
      </c>
      <c r="Y294" s="699">
        <f t="shared" si="4"/>
        <v>14458.510278219075</v>
      </c>
      <c r="Z294" s="699">
        <f t="shared" si="5"/>
        <v>15960.297346875985</v>
      </c>
      <c r="AA294" s="698">
        <f t="shared" si="14"/>
        <v>4719876.2676600683</v>
      </c>
      <c r="AB294" s="698">
        <f t="shared" si="15"/>
        <v>35923.807625095062</v>
      </c>
      <c r="AC294" s="699">
        <f t="shared" si="6"/>
        <v>12056.325255694119</v>
      </c>
      <c r="AD294" s="699">
        <f t="shared" si="7"/>
        <v>23392.447673077226</v>
      </c>
      <c r="AE294" s="698">
        <f t="shared" si="16"/>
        <v>4769705.9927556915</v>
      </c>
      <c r="AF294" s="698">
        <f t="shared" si="17"/>
        <v>40953.772928771345</v>
      </c>
      <c r="AG294" s="68"/>
      <c r="AH294" s="696">
        <f t="shared" si="1"/>
        <v>20</v>
      </c>
      <c r="AI294" s="340"/>
      <c r="AJ294" s="340"/>
      <c r="AK294" s="340"/>
      <c r="AL294" s="699">
        <f t="shared" si="28"/>
        <v>17002.150357263796</v>
      </c>
      <c r="AM294" s="699">
        <f t="shared" si="39"/>
        <v>9061.0893892651638</v>
      </c>
      <c r="AN294" s="699">
        <f t="shared" si="29"/>
        <v>0</v>
      </c>
      <c r="AO294" s="698">
        <f t="shared" si="30"/>
        <v>4666123.5494244564</v>
      </c>
      <c r="AP294" s="698">
        <f t="shared" si="31"/>
        <v>31568.239746528961</v>
      </c>
      <c r="AQ294" s="699">
        <f t="shared" si="9"/>
        <v>14458.510278219075</v>
      </c>
      <c r="AR294" s="699">
        <f t="shared" si="18"/>
        <v>15960.297346875985</v>
      </c>
      <c r="AS294" s="699">
        <f t="shared" si="10"/>
        <v>0</v>
      </c>
      <c r="AT294" s="698">
        <f t="shared" si="2"/>
        <v>4719876.2676600683</v>
      </c>
      <c r="AU294" s="698">
        <f t="shared" si="19"/>
        <v>35923.807625095062</v>
      </c>
      <c r="AV294" s="699">
        <f t="shared" si="11"/>
        <v>12056.325255694119</v>
      </c>
      <c r="AW294" s="699">
        <f t="shared" si="20"/>
        <v>23392.447673077226</v>
      </c>
      <c r="AX294" s="699">
        <f t="shared" si="12"/>
        <v>0</v>
      </c>
      <c r="AY294" s="698">
        <f t="shared" si="3"/>
        <v>4769705.9927556915</v>
      </c>
      <c r="AZ294" s="698">
        <f t="shared" si="21"/>
        <v>40953.772928771345</v>
      </c>
      <c r="BC294" s="699">
        <f t="shared" si="22"/>
        <v>5496.2633472997259</v>
      </c>
      <c r="BD294" s="699">
        <f t="shared" si="23"/>
        <v>52642.779053545179</v>
      </c>
      <c r="BE294" s="698">
        <f t="shared" si="24"/>
        <v>4900485.9502502652</v>
      </c>
      <c r="BF294" s="698">
        <f t="shared" si="32"/>
        <v>63644.042400844904</v>
      </c>
      <c r="BH294" s="699">
        <f t="shared" si="33"/>
        <v>5496.2633472997259</v>
      </c>
      <c r="BI294" s="699">
        <f t="shared" si="34"/>
        <v>52642.779053545171</v>
      </c>
      <c r="BJ294" s="699">
        <f t="shared" si="35"/>
        <v>0</v>
      </c>
      <c r="BK294" s="698">
        <f t="shared" si="36"/>
        <v>4900485.9502502652</v>
      </c>
      <c r="BL294" s="698">
        <f t="shared" si="37"/>
        <v>63644.042400844897</v>
      </c>
    </row>
    <row r="295" spans="4:64" s="79" customFormat="1" ht="14.25" hidden="1" outlineLevel="1" x14ac:dyDescent="0.2">
      <c r="E295" s="353"/>
      <c r="F295" s="347"/>
      <c r="I295" s="347"/>
      <c r="L295" s="347"/>
      <c r="O295" s="810"/>
      <c r="Q295" s="696">
        <f t="shared" si="13"/>
        <v>21</v>
      </c>
      <c r="R295" s="340"/>
      <c r="S295" s="340"/>
      <c r="T295" s="340"/>
      <c r="U295" s="699">
        <f t="shared" si="25"/>
        <v>17035.04676322703</v>
      </c>
      <c r="V295" s="699">
        <f t="shared" si="26"/>
        <v>9028.192983301924</v>
      </c>
      <c r="W295" s="698">
        <f t="shared" si="27"/>
        <v>4649088.5026612291</v>
      </c>
      <c r="X295" s="698">
        <f t="shared" si="38"/>
        <v>31568.239746528954</v>
      </c>
      <c r="Y295" s="699">
        <f t="shared" si="4"/>
        <v>14507.252526931308</v>
      </c>
      <c r="Z295" s="699">
        <f t="shared" si="5"/>
        <v>15911.555098163753</v>
      </c>
      <c r="AA295" s="698">
        <f t="shared" si="14"/>
        <v>4705369.0151331369</v>
      </c>
      <c r="AB295" s="698">
        <f t="shared" si="15"/>
        <v>35923.807625095062</v>
      </c>
      <c r="AC295" s="699">
        <f t="shared" si="6"/>
        <v>12115.304966293934</v>
      </c>
      <c r="AD295" s="699">
        <f t="shared" si="7"/>
        <v>23333.467962477414</v>
      </c>
      <c r="AE295" s="698">
        <f t="shared" si="16"/>
        <v>4757590.6877893973</v>
      </c>
      <c r="AF295" s="698">
        <f t="shared" si="17"/>
        <v>40953.772928771345</v>
      </c>
      <c r="AG295" s="68"/>
      <c r="AH295" s="696">
        <f t="shared" si="1"/>
        <v>21</v>
      </c>
      <c r="AI295" s="340"/>
      <c r="AJ295" s="340"/>
      <c r="AK295" s="340"/>
      <c r="AL295" s="699">
        <f t="shared" si="28"/>
        <v>17035.04676322703</v>
      </c>
      <c r="AM295" s="699">
        <f t="shared" si="39"/>
        <v>9028.192983301924</v>
      </c>
      <c r="AN295" s="699">
        <f t="shared" si="29"/>
        <v>0</v>
      </c>
      <c r="AO295" s="698">
        <f t="shared" si="30"/>
        <v>4649088.5026612291</v>
      </c>
      <c r="AP295" s="698">
        <f t="shared" si="31"/>
        <v>31568.239746528954</v>
      </c>
      <c r="AQ295" s="699">
        <f t="shared" si="9"/>
        <v>14507.252526931308</v>
      </c>
      <c r="AR295" s="699">
        <f t="shared" si="18"/>
        <v>15911.555098163753</v>
      </c>
      <c r="AS295" s="699">
        <f t="shared" si="10"/>
        <v>0</v>
      </c>
      <c r="AT295" s="698">
        <f t="shared" si="2"/>
        <v>4705369.0151331369</v>
      </c>
      <c r="AU295" s="698">
        <f t="shared" si="19"/>
        <v>35923.807625095062</v>
      </c>
      <c r="AV295" s="699">
        <f t="shared" si="11"/>
        <v>12115.304966293934</v>
      </c>
      <c r="AW295" s="699">
        <f t="shared" si="20"/>
        <v>23333.467962477407</v>
      </c>
      <c r="AX295" s="699">
        <f t="shared" si="12"/>
        <v>0</v>
      </c>
      <c r="AY295" s="698">
        <f t="shared" si="3"/>
        <v>4757590.6877893973</v>
      </c>
      <c r="AZ295" s="698">
        <f t="shared" si="21"/>
        <v>40953.772928771345</v>
      </c>
      <c r="BC295" s="699">
        <f t="shared" si="22"/>
        <v>5555.2400342127066</v>
      </c>
      <c r="BD295" s="699">
        <f t="shared" si="23"/>
        <v>52583.802366632197</v>
      </c>
      <c r="BE295" s="698">
        <f t="shared" si="24"/>
        <v>4894930.7102160528</v>
      </c>
      <c r="BF295" s="698">
        <f t="shared" si="32"/>
        <v>63644.042400844904</v>
      </c>
      <c r="BH295" s="699">
        <f t="shared" si="33"/>
        <v>5555.2400342127066</v>
      </c>
      <c r="BI295" s="699">
        <f t="shared" si="34"/>
        <v>52583.80236663219</v>
      </c>
      <c r="BJ295" s="699">
        <f t="shared" si="35"/>
        <v>0</v>
      </c>
      <c r="BK295" s="698">
        <f t="shared" si="36"/>
        <v>4894930.7102160528</v>
      </c>
      <c r="BL295" s="698">
        <f t="shared" si="37"/>
        <v>63644.042400844897</v>
      </c>
    </row>
    <row r="296" spans="4:64" s="79" customFormat="1" ht="14.25" hidden="1" outlineLevel="1" x14ac:dyDescent="0.2">
      <c r="E296" s="353"/>
      <c r="F296" s="347"/>
      <c r="I296" s="347"/>
      <c r="L296" s="347"/>
      <c r="O296" s="810"/>
      <c r="Q296" s="696">
        <f t="shared" si="13"/>
        <v>22</v>
      </c>
      <c r="R296" s="340"/>
      <c r="S296" s="340"/>
      <c r="T296" s="340"/>
      <c r="U296" s="699">
        <f t="shared" si="25"/>
        <v>17068.006818405371</v>
      </c>
      <c r="V296" s="699">
        <f t="shared" si="26"/>
        <v>8995.2329281235834</v>
      </c>
      <c r="W296" s="698">
        <f t="shared" si="27"/>
        <v>4632020.4958428238</v>
      </c>
      <c r="X296" s="698">
        <f t="shared" si="38"/>
        <v>31818.239746528954</v>
      </c>
      <c r="Y296" s="699">
        <f t="shared" si="4"/>
        <v>14556.159094564633</v>
      </c>
      <c r="Z296" s="699">
        <f t="shared" si="5"/>
        <v>15862.648530530429</v>
      </c>
      <c r="AA296" s="698">
        <f t="shared" si="14"/>
        <v>4690812.8560385723</v>
      </c>
      <c r="AB296" s="698">
        <f t="shared" si="15"/>
        <v>35923.807625095062</v>
      </c>
      <c r="AC296" s="699">
        <f t="shared" si="6"/>
        <v>12174.573206457169</v>
      </c>
      <c r="AD296" s="699">
        <f t="shared" si="7"/>
        <v>23274.199722314177</v>
      </c>
      <c r="AE296" s="698">
        <f t="shared" si="16"/>
        <v>4745416.11458294</v>
      </c>
      <c r="AF296" s="698">
        <f t="shared" si="17"/>
        <v>40953.772928771345</v>
      </c>
      <c r="AG296" s="68"/>
      <c r="AH296" s="696">
        <f t="shared" si="1"/>
        <v>22</v>
      </c>
      <c r="AI296" s="340"/>
      <c r="AJ296" s="340"/>
      <c r="AK296" s="340"/>
      <c r="AL296" s="699">
        <f t="shared" si="28"/>
        <v>17068.006818405371</v>
      </c>
      <c r="AM296" s="699">
        <f t="shared" si="39"/>
        <v>8995.2329281235834</v>
      </c>
      <c r="AN296" s="699">
        <f t="shared" si="29"/>
        <v>0</v>
      </c>
      <c r="AO296" s="698">
        <f t="shared" si="30"/>
        <v>4632020.4958428238</v>
      </c>
      <c r="AP296" s="698">
        <f t="shared" si="31"/>
        <v>31818.239746528954</v>
      </c>
      <c r="AQ296" s="699">
        <f t="shared" si="9"/>
        <v>14556.159094564633</v>
      </c>
      <c r="AR296" s="699">
        <f t="shared" si="18"/>
        <v>15862.648530530427</v>
      </c>
      <c r="AS296" s="699">
        <f t="shared" si="10"/>
        <v>0</v>
      </c>
      <c r="AT296" s="698">
        <f t="shared" si="2"/>
        <v>4690812.8560385723</v>
      </c>
      <c r="AU296" s="698">
        <f t="shared" si="19"/>
        <v>35923.807625095062</v>
      </c>
      <c r="AV296" s="699">
        <f t="shared" si="11"/>
        <v>12174.573206457169</v>
      </c>
      <c r="AW296" s="699">
        <f t="shared" si="20"/>
        <v>23274.199722314173</v>
      </c>
      <c r="AX296" s="699">
        <f t="shared" si="12"/>
        <v>0</v>
      </c>
      <c r="AY296" s="698">
        <f t="shared" si="3"/>
        <v>4745416.11458294</v>
      </c>
      <c r="AZ296" s="698">
        <f t="shared" si="21"/>
        <v>40953.772928771345</v>
      </c>
      <c r="BC296" s="699">
        <f t="shared" si="22"/>
        <v>5614.8495600890783</v>
      </c>
      <c r="BD296" s="699">
        <f t="shared" si="23"/>
        <v>52524.19284075583</v>
      </c>
      <c r="BE296" s="698">
        <f t="shared" si="24"/>
        <v>4889315.8606559634</v>
      </c>
      <c r="BF296" s="698">
        <f t="shared" si="32"/>
        <v>63894.042400844904</v>
      </c>
      <c r="BH296" s="699">
        <f t="shared" si="33"/>
        <v>5614.8495600890783</v>
      </c>
      <c r="BI296" s="699">
        <f t="shared" si="34"/>
        <v>52524.192840755815</v>
      </c>
      <c r="BJ296" s="699">
        <f t="shared" si="35"/>
        <v>0</v>
      </c>
      <c r="BK296" s="698">
        <f t="shared" si="36"/>
        <v>4889315.8606559634</v>
      </c>
      <c r="BL296" s="698">
        <f t="shared" si="37"/>
        <v>63894.04240084489</v>
      </c>
    </row>
    <row r="297" spans="4:64" s="79" customFormat="1" ht="14.25" hidden="1" outlineLevel="1" x14ac:dyDescent="0.2">
      <c r="E297" s="353"/>
      <c r="F297" s="347"/>
      <c r="I297" s="347"/>
      <c r="L297" s="347"/>
      <c r="O297" s="810"/>
      <c r="Q297" s="696">
        <f t="shared" si="13"/>
        <v>23</v>
      </c>
      <c r="R297" s="340"/>
      <c r="S297" s="340"/>
      <c r="T297" s="340"/>
      <c r="U297" s="699">
        <f t="shared" si="25"/>
        <v>17101.030645949733</v>
      </c>
      <c r="V297" s="699">
        <f t="shared" si="26"/>
        <v>8962.2091005792226</v>
      </c>
      <c r="W297" s="698">
        <f t="shared" si="27"/>
        <v>4614919.465196874</v>
      </c>
      <c r="X297" s="698">
        <f t="shared" si="38"/>
        <v>31568.239746528954</v>
      </c>
      <c r="Y297" s="699">
        <f t="shared" si="4"/>
        <v>14605.230535067803</v>
      </c>
      <c r="Z297" s="699">
        <f t="shared" si="5"/>
        <v>15813.577090027256</v>
      </c>
      <c r="AA297" s="698">
        <f t="shared" si="14"/>
        <v>4676207.6255035046</v>
      </c>
      <c r="AB297" s="698">
        <f t="shared" si="15"/>
        <v>35923.807625095062</v>
      </c>
      <c r="AC297" s="699">
        <f t="shared" si="6"/>
        <v>12234.131387674453</v>
      </c>
      <c r="AD297" s="699">
        <f t="shared" si="7"/>
        <v>23214.641541096891</v>
      </c>
      <c r="AE297" s="698">
        <f t="shared" si="16"/>
        <v>4733181.9831952658</v>
      </c>
      <c r="AF297" s="698">
        <f t="shared" si="17"/>
        <v>40953.772928771345</v>
      </c>
      <c r="AG297" s="68"/>
      <c r="AH297" s="696">
        <f t="shared" si="1"/>
        <v>23</v>
      </c>
      <c r="AI297" s="340"/>
      <c r="AJ297" s="340"/>
      <c r="AK297" s="340"/>
      <c r="AL297" s="699">
        <f t="shared" si="28"/>
        <v>17101.030645949733</v>
      </c>
      <c r="AM297" s="699">
        <f t="shared" si="39"/>
        <v>8962.2091005792226</v>
      </c>
      <c r="AN297" s="699">
        <f t="shared" si="29"/>
        <v>0</v>
      </c>
      <c r="AO297" s="698">
        <f t="shared" si="30"/>
        <v>4614919.465196874</v>
      </c>
      <c r="AP297" s="698">
        <f t="shared" si="31"/>
        <v>31568.239746528954</v>
      </c>
      <c r="AQ297" s="699">
        <f t="shared" si="9"/>
        <v>14605.230535067803</v>
      </c>
      <c r="AR297" s="699">
        <f t="shared" si="18"/>
        <v>15813.577090027258</v>
      </c>
      <c r="AS297" s="699">
        <f t="shared" si="10"/>
        <v>0</v>
      </c>
      <c r="AT297" s="698">
        <f t="shared" si="2"/>
        <v>4676207.6255035046</v>
      </c>
      <c r="AU297" s="698">
        <f t="shared" si="19"/>
        <v>35923.807625095062</v>
      </c>
      <c r="AV297" s="699">
        <f t="shared" si="11"/>
        <v>12234.131387674453</v>
      </c>
      <c r="AW297" s="699">
        <f t="shared" si="20"/>
        <v>23214.641541096888</v>
      </c>
      <c r="AX297" s="699">
        <f t="shared" si="12"/>
        <v>0</v>
      </c>
      <c r="AY297" s="698">
        <f t="shared" si="3"/>
        <v>4733181.9831952658</v>
      </c>
      <c r="AZ297" s="698">
        <f t="shared" si="21"/>
        <v>40953.772928771345</v>
      </c>
      <c r="BC297" s="699">
        <f t="shared" si="22"/>
        <v>5675.0987154960076</v>
      </c>
      <c r="BD297" s="699">
        <f t="shared" si="23"/>
        <v>52463.943685348895</v>
      </c>
      <c r="BE297" s="698">
        <f t="shared" si="24"/>
        <v>4883640.7619404672</v>
      </c>
      <c r="BF297" s="698">
        <f t="shared" si="32"/>
        <v>63644.042400844904</v>
      </c>
      <c r="BH297" s="699">
        <f t="shared" si="33"/>
        <v>5675.0987154960076</v>
      </c>
      <c r="BI297" s="699">
        <f t="shared" si="34"/>
        <v>52463.943685348888</v>
      </c>
      <c r="BJ297" s="699">
        <f t="shared" si="35"/>
        <v>0</v>
      </c>
      <c r="BK297" s="698">
        <f t="shared" si="36"/>
        <v>4883640.7619404672</v>
      </c>
      <c r="BL297" s="698">
        <f t="shared" si="37"/>
        <v>63644.042400844897</v>
      </c>
    </row>
    <row r="298" spans="4:64" s="79" customFormat="1" ht="14.25" hidden="1" outlineLevel="1" x14ac:dyDescent="0.2">
      <c r="E298" s="353"/>
      <c r="F298" s="347"/>
      <c r="I298" s="347"/>
      <c r="L298" s="347"/>
      <c r="O298" s="810"/>
      <c r="Q298" s="696">
        <f t="shared" si="13"/>
        <v>24</v>
      </c>
      <c r="R298" s="340"/>
      <c r="S298" s="340"/>
      <c r="T298" s="340"/>
      <c r="U298" s="699">
        <f t="shared" si="25"/>
        <v>17134.11836924931</v>
      </c>
      <c r="V298" s="699">
        <f t="shared" si="26"/>
        <v>8929.1213772796455</v>
      </c>
      <c r="W298" s="698">
        <f t="shared" si="27"/>
        <v>4597785.3468276244</v>
      </c>
      <c r="X298" s="698">
        <f t="shared" si="38"/>
        <v>31568.239746528954</v>
      </c>
      <c r="Y298" s="699">
        <f t="shared" si="4"/>
        <v>14654.467404257033</v>
      </c>
      <c r="Z298" s="699">
        <f t="shared" si="5"/>
        <v>15764.34022083803</v>
      </c>
      <c r="AA298" s="698">
        <f t="shared" si="14"/>
        <v>4661553.1580992481</v>
      </c>
      <c r="AB298" s="698">
        <f t="shared" si="15"/>
        <v>35923.807625095062</v>
      </c>
      <c r="AC298" s="699">
        <f t="shared" si="6"/>
        <v>12293.980928341447</v>
      </c>
      <c r="AD298" s="699">
        <f t="shared" si="7"/>
        <v>23154.792000429898</v>
      </c>
      <c r="AE298" s="698">
        <f t="shared" si="16"/>
        <v>4720888.0022669239</v>
      </c>
      <c r="AF298" s="698">
        <f t="shared" si="17"/>
        <v>40953.772928771345</v>
      </c>
      <c r="AG298" s="68"/>
      <c r="AH298" s="696">
        <f t="shared" si="1"/>
        <v>24</v>
      </c>
      <c r="AI298" s="340"/>
      <c r="AJ298" s="340"/>
      <c r="AK298" s="340"/>
      <c r="AL298" s="699">
        <f t="shared" si="28"/>
        <v>17134.11836924931</v>
      </c>
      <c r="AM298" s="699">
        <f t="shared" si="39"/>
        <v>8929.1213772796436</v>
      </c>
      <c r="AN298" s="699">
        <f t="shared" si="29"/>
        <v>0</v>
      </c>
      <c r="AO298" s="698">
        <f t="shared" si="30"/>
        <v>4597785.3468276244</v>
      </c>
      <c r="AP298" s="698">
        <f t="shared" si="31"/>
        <v>31568.239746528954</v>
      </c>
      <c r="AQ298" s="699">
        <f t="shared" si="9"/>
        <v>14654.467404257033</v>
      </c>
      <c r="AR298" s="699">
        <f t="shared" si="18"/>
        <v>15764.340220838032</v>
      </c>
      <c r="AS298" s="699">
        <f t="shared" si="10"/>
        <v>0</v>
      </c>
      <c r="AT298" s="698">
        <f t="shared" si="2"/>
        <v>4661553.1580992481</v>
      </c>
      <c r="AU298" s="698">
        <f t="shared" si="19"/>
        <v>35923.807625095069</v>
      </c>
      <c r="AV298" s="699">
        <f t="shared" si="11"/>
        <v>12293.980928341447</v>
      </c>
      <c r="AW298" s="699">
        <f t="shared" si="20"/>
        <v>23154.792000429894</v>
      </c>
      <c r="AX298" s="699">
        <f t="shared" si="12"/>
        <v>0</v>
      </c>
      <c r="AY298" s="698">
        <f t="shared" si="3"/>
        <v>4720888.0022669239</v>
      </c>
      <c r="AZ298" s="698">
        <f t="shared" si="21"/>
        <v>40953.772928771345</v>
      </c>
      <c r="BC298" s="699">
        <f t="shared" si="22"/>
        <v>5735.9943638656405</v>
      </c>
      <c r="BD298" s="699">
        <f t="shared" si="23"/>
        <v>52403.048036979264</v>
      </c>
      <c r="BE298" s="698">
        <f t="shared" si="24"/>
        <v>4877904.7675766014</v>
      </c>
      <c r="BF298" s="698">
        <f t="shared" si="32"/>
        <v>63644.042400844904</v>
      </c>
      <c r="BH298" s="699">
        <f t="shared" si="33"/>
        <v>5735.9943638656405</v>
      </c>
      <c r="BI298" s="699">
        <f t="shared" si="34"/>
        <v>52403.048036979242</v>
      </c>
      <c r="BJ298" s="699">
        <f t="shared" si="35"/>
        <v>0</v>
      </c>
      <c r="BK298" s="698">
        <f t="shared" si="36"/>
        <v>4877904.7675766014</v>
      </c>
      <c r="BL298" s="698">
        <f t="shared" si="37"/>
        <v>63644.042400844883</v>
      </c>
    </row>
    <row r="299" spans="4:64" s="79" customFormat="1" ht="14.25" hidden="1" outlineLevel="1" x14ac:dyDescent="0.2">
      <c r="E299" s="353"/>
      <c r="F299" s="347"/>
      <c r="I299" s="347"/>
      <c r="L299" s="347"/>
      <c r="O299" s="810"/>
      <c r="Q299" s="696">
        <f t="shared" si="13"/>
        <v>25</v>
      </c>
      <c r="R299" s="340"/>
      <c r="S299" s="340"/>
      <c r="T299" s="340"/>
      <c r="U299" s="699">
        <f t="shared" si="25"/>
        <v>17167.270111932034</v>
      </c>
      <c r="V299" s="699">
        <f t="shared" si="26"/>
        <v>8895.9696345969205</v>
      </c>
      <c r="W299" s="698">
        <f t="shared" si="27"/>
        <v>4580618.0767156919</v>
      </c>
      <c r="X299" s="698">
        <f t="shared" si="38"/>
        <v>31818.239746528954</v>
      </c>
      <c r="Y299" s="699">
        <f t="shared" si="4"/>
        <v>14703.870259822284</v>
      </c>
      <c r="Z299" s="699">
        <f t="shared" si="5"/>
        <v>15714.937365272781</v>
      </c>
      <c r="AA299" s="698">
        <f t="shared" si="14"/>
        <v>4646849.2878394257</v>
      </c>
      <c r="AB299" s="698">
        <f t="shared" si="15"/>
        <v>35923.807625095069</v>
      </c>
      <c r="AC299" s="699">
        <f t="shared" si="6"/>
        <v>12354.123253792628</v>
      </c>
      <c r="AD299" s="699">
        <f t="shared" si="7"/>
        <v>23094.649674978715</v>
      </c>
      <c r="AE299" s="698">
        <f t="shared" si="16"/>
        <v>4708533.8790131314</v>
      </c>
      <c r="AF299" s="698">
        <f t="shared" si="17"/>
        <v>40953.772928771345</v>
      </c>
      <c r="AG299" s="68"/>
      <c r="AH299" s="696">
        <f t="shared" si="1"/>
        <v>25</v>
      </c>
      <c r="AI299" s="340"/>
      <c r="AJ299" s="340"/>
      <c r="AK299" s="340"/>
      <c r="AL299" s="699">
        <f t="shared" si="28"/>
        <v>17167.270111932034</v>
      </c>
      <c r="AM299" s="699">
        <f t="shared" si="39"/>
        <v>8895.9696345969187</v>
      </c>
      <c r="AN299" s="699">
        <f t="shared" si="29"/>
        <v>0</v>
      </c>
      <c r="AO299" s="698">
        <f t="shared" si="30"/>
        <v>4580618.0767156919</v>
      </c>
      <c r="AP299" s="698">
        <f t="shared" si="31"/>
        <v>31818.239746528954</v>
      </c>
      <c r="AQ299" s="699">
        <f t="shared" si="9"/>
        <v>14703.870259822284</v>
      </c>
      <c r="AR299" s="699">
        <f t="shared" si="18"/>
        <v>15714.937365272781</v>
      </c>
      <c r="AS299" s="699">
        <f t="shared" si="10"/>
        <v>0</v>
      </c>
      <c r="AT299" s="698">
        <f t="shared" si="2"/>
        <v>4646849.2878394257</v>
      </c>
      <c r="AU299" s="698">
        <f t="shared" si="19"/>
        <v>35923.807625095069</v>
      </c>
      <c r="AV299" s="699">
        <f t="shared" si="11"/>
        <v>12354.123253792628</v>
      </c>
      <c r="AW299" s="699">
        <f t="shared" si="20"/>
        <v>23094.649674978711</v>
      </c>
      <c r="AX299" s="699">
        <f t="shared" si="12"/>
        <v>0</v>
      </c>
      <c r="AY299" s="698">
        <f t="shared" si="3"/>
        <v>4708533.8790131314</v>
      </c>
      <c r="AZ299" s="698">
        <f t="shared" si="21"/>
        <v>40953.772928771337</v>
      </c>
      <c r="BC299" s="699">
        <f t="shared" si="22"/>
        <v>5797.5434422769813</v>
      </c>
      <c r="BD299" s="699">
        <f t="shared" si="23"/>
        <v>52341.498958567921</v>
      </c>
      <c r="BE299" s="698">
        <f t="shared" si="24"/>
        <v>4872107.2241343241</v>
      </c>
      <c r="BF299" s="698">
        <f t="shared" si="32"/>
        <v>63894.042400844904</v>
      </c>
      <c r="BH299" s="699">
        <f t="shared" si="33"/>
        <v>5797.5434422769813</v>
      </c>
      <c r="BI299" s="699">
        <f t="shared" si="34"/>
        <v>52341.498958567914</v>
      </c>
      <c r="BJ299" s="699">
        <f t="shared" si="35"/>
        <v>0</v>
      </c>
      <c r="BK299" s="698">
        <f t="shared" si="36"/>
        <v>4872107.2241343241</v>
      </c>
      <c r="BL299" s="698">
        <f t="shared" si="37"/>
        <v>63894.042400844897</v>
      </c>
    </row>
    <row r="300" spans="4:64" s="79" customFormat="1" ht="14.25" hidden="1" outlineLevel="1" x14ac:dyDescent="0.2">
      <c r="D300" s="1241" t="s">
        <v>259</v>
      </c>
      <c r="E300" s="1241"/>
      <c r="F300" s="1241"/>
      <c r="G300" s="1241"/>
      <c r="H300" s="1241"/>
      <c r="I300" s="1241"/>
      <c r="J300" s="1241"/>
      <c r="K300" s="1241"/>
      <c r="L300" s="1241"/>
      <c r="M300" s="1241"/>
      <c r="N300" s="1241"/>
      <c r="O300" s="810"/>
      <c r="Q300" s="696">
        <f t="shared" si="13"/>
        <v>26</v>
      </c>
      <c r="R300" s="340"/>
      <c r="S300" s="340"/>
      <c r="T300" s="340"/>
      <c r="U300" s="699">
        <f t="shared" si="25"/>
        <v>17200.485997865042</v>
      </c>
      <c r="V300" s="699">
        <f t="shared" si="26"/>
        <v>8862.7537486639158</v>
      </c>
      <c r="W300" s="698">
        <f t="shared" si="27"/>
        <v>4563417.590717827</v>
      </c>
      <c r="X300" s="698">
        <f t="shared" si="38"/>
        <v>31568.239746528958</v>
      </c>
      <c r="Y300" s="699">
        <f t="shared" si="4"/>
        <v>14753.43966133361</v>
      </c>
      <c r="Z300" s="699">
        <f t="shared" si="5"/>
        <v>15665.367963761455</v>
      </c>
      <c r="AA300" s="698">
        <f t="shared" si="14"/>
        <v>4632095.8481780924</v>
      </c>
      <c r="AB300" s="698">
        <f t="shared" si="15"/>
        <v>35923.807625095069</v>
      </c>
      <c r="AC300" s="699">
        <f t="shared" si="6"/>
        <v>12414.559796335227</v>
      </c>
      <c r="AD300" s="699">
        <f t="shared" si="7"/>
        <v>23034.213132436114</v>
      </c>
      <c r="AE300" s="698">
        <f t="shared" si="16"/>
        <v>4696119.3192167962</v>
      </c>
      <c r="AF300" s="698">
        <f t="shared" si="17"/>
        <v>40953.772928771345</v>
      </c>
      <c r="AG300" s="68"/>
      <c r="AH300" s="696">
        <f t="shared" si="1"/>
        <v>26</v>
      </c>
      <c r="AI300" s="340"/>
      <c r="AJ300" s="340"/>
      <c r="AK300" s="340"/>
      <c r="AL300" s="699">
        <f t="shared" si="28"/>
        <v>17200.485997865042</v>
      </c>
      <c r="AM300" s="699">
        <f t="shared" si="39"/>
        <v>8862.7537486639139</v>
      </c>
      <c r="AN300" s="699">
        <f t="shared" si="29"/>
        <v>0</v>
      </c>
      <c r="AO300" s="698">
        <f t="shared" si="30"/>
        <v>4563417.590717827</v>
      </c>
      <c r="AP300" s="698">
        <f t="shared" si="31"/>
        <v>31568.239746528954</v>
      </c>
      <c r="AQ300" s="699">
        <f t="shared" si="9"/>
        <v>14753.43966133361</v>
      </c>
      <c r="AR300" s="699">
        <f t="shared" si="18"/>
        <v>15665.367963761453</v>
      </c>
      <c r="AS300" s="699">
        <f t="shared" si="10"/>
        <v>0</v>
      </c>
      <c r="AT300" s="698">
        <f t="shared" si="2"/>
        <v>4632095.8481780924</v>
      </c>
      <c r="AU300" s="698">
        <f t="shared" si="19"/>
        <v>35923.807625095062</v>
      </c>
      <c r="AV300" s="699">
        <f t="shared" si="11"/>
        <v>12414.559796335227</v>
      </c>
      <c r="AW300" s="699">
        <f t="shared" si="20"/>
        <v>23034.213132436114</v>
      </c>
      <c r="AX300" s="699">
        <f t="shared" si="12"/>
        <v>0</v>
      </c>
      <c r="AY300" s="698">
        <f t="shared" si="3"/>
        <v>4696119.3192167962</v>
      </c>
      <c r="AZ300" s="698">
        <f t="shared" si="21"/>
        <v>40953.772928771345</v>
      </c>
      <c r="BC300" s="699">
        <f t="shared" si="22"/>
        <v>5859.7529622461379</v>
      </c>
      <c r="BD300" s="699">
        <f t="shared" si="23"/>
        <v>52279.28943859876</v>
      </c>
      <c r="BE300" s="698">
        <f t="shared" si="24"/>
        <v>4866247.4711720776</v>
      </c>
      <c r="BF300" s="698">
        <f t="shared" si="32"/>
        <v>63644.042400844897</v>
      </c>
      <c r="BH300" s="699">
        <f t="shared" si="33"/>
        <v>5859.7529622461379</v>
      </c>
      <c r="BI300" s="699">
        <f t="shared" si="34"/>
        <v>52279.289438598746</v>
      </c>
      <c r="BJ300" s="699">
        <f t="shared" si="35"/>
        <v>0</v>
      </c>
      <c r="BK300" s="698">
        <f t="shared" si="36"/>
        <v>4866247.4711720776</v>
      </c>
      <c r="BL300" s="698">
        <f t="shared" si="37"/>
        <v>63644.042400844883</v>
      </c>
    </row>
    <row r="301" spans="4:64" s="79" customFormat="1" ht="14.25" hidden="1" outlineLevel="1" x14ac:dyDescent="0.2">
      <c r="E301" s="353"/>
      <c r="F301" s="347"/>
      <c r="I301" s="347"/>
      <c r="L301" s="347"/>
      <c r="O301" s="810"/>
      <c r="Q301" s="696">
        <f t="shared" si="13"/>
        <v>27</v>
      </c>
      <c r="R301" s="340"/>
      <c r="S301" s="340"/>
      <c r="T301" s="340"/>
      <c r="U301" s="699">
        <f t="shared" si="25"/>
        <v>17233.766151155123</v>
      </c>
      <c r="V301" s="699">
        <f t="shared" si="26"/>
        <v>8829.4735953738345</v>
      </c>
      <c r="W301" s="698">
        <f t="shared" si="27"/>
        <v>4546183.8245666716</v>
      </c>
      <c r="X301" s="698">
        <f t="shared" si="38"/>
        <v>31568.239746528958</v>
      </c>
      <c r="Y301" s="699">
        <f t="shared" si="4"/>
        <v>14803.176170247458</v>
      </c>
      <c r="Z301" s="699">
        <f t="shared" si="5"/>
        <v>15615.6314548476</v>
      </c>
      <c r="AA301" s="698">
        <f t="shared" si="14"/>
        <v>4617292.6720078448</v>
      </c>
      <c r="AB301" s="698">
        <f t="shared" si="15"/>
        <v>35923.807625095054</v>
      </c>
      <c r="AC301" s="699">
        <f t="shared" si="6"/>
        <v>12475.291995283342</v>
      </c>
      <c r="AD301" s="699">
        <f t="shared" si="7"/>
        <v>22973.480933488001</v>
      </c>
      <c r="AE301" s="698">
        <f t="shared" si="16"/>
        <v>4683644.027221513</v>
      </c>
      <c r="AF301" s="698">
        <f t="shared" si="17"/>
        <v>40953.772928771345</v>
      </c>
      <c r="AG301" s="68"/>
      <c r="AH301" s="696">
        <f t="shared" si="1"/>
        <v>27</v>
      </c>
      <c r="AI301" s="340"/>
      <c r="AJ301" s="340"/>
      <c r="AK301" s="340"/>
      <c r="AL301" s="699">
        <f t="shared" si="28"/>
        <v>17233.766151155123</v>
      </c>
      <c r="AM301" s="699">
        <f t="shared" si="39"/>
        <v>8829.4735953738309</v>
      </c>
      <c r="AN301" s="699">
        <f t="shared" si="29"/>
        <v>0</v>
      </c>
      <c r="AO301" s="698">
        <f t="shared" si="30"/>
        <v>4546183.8245666716</v>
      </c>
      <c r="AP301" s="698">
        <f t="shared" si="31"/>
        <v>31568.239746528954</v>
      </c>
      <c r="AQ301" s="699">
        <f t="shared" si="9"/>
        <v>14803.176170247458</v>
      </c>
      <c r="AR301" s="699">
        <f t="shared" si="18"/>
        <v>15615.631454847606</v>
      </c>
      <c r="AS301" s="699">
        <f t="shared" si="10"/>
        <v>0</v>
      </c>
      <c r="AT301" s="698">
        <f t="shared" si="2"/>
        <v>4617292.6720078448</v>
      </c>
      <c r="AU301" s="698">
        <f t="shared" si="19"/>
        <v>35923.807625095062</v>
      </c>
      <c r="AV301" s="699">
        <f t="shared" si="11"/>
        <v>12475.291995283342</v>
      </c>
      <c r="AW301" s="699">
        <f t="shared" si="20"/>
        <v>22973.480933487997</v>
      </c>
      <c r="AX301" s="699">
        <f t="shared" si="12"/>
        <v>0</v>
      </c>
      <c r="AY301" s="698">
        <f t="shared" si="3"/>
        <v>4683644.027221513</v>
      </c>
      <c r="AZ301" s="698">
        <f t="shared" si="21"/>
        <v>40953.772928771337</v>
      </c>
      <c r="BC301" s="699">
        <f t="shared" si="22"/>
        <v>5922.630010525053</v>
      </c>
      <c r="BD301" s="699">
        <f t="shared" si="23"/>
        <v>52216.412390319849</v>
      </c>
      <c r="BE301" s="698">
        <f t="shared" si="24"/>
        <v>4860324.8411615528</v>
      </c>
      <c r="BF301" s="698">
        <f t="shared" si="32"/>
        <v>63644.042400844904</v>
      </c>
      <c r="BH301" s="699">
        <f t="shared" si="33"/>
        <v>5922.630010525053</v>
      </c>
      <c r="BI301" s="699">
        <f t="shared" si="34"/>
        <v>52216.412390319827</v>
      </c>
      <c r="BJ301" s="699">
        <f t="shared" si="35"/>
        <v>0</v>
      </c>
      <c r="BK301" s="698">
        <f t="shared" si="36"/>
        <v>4860324.8411615528</v>
      </c>
      <c r="BL301" s="698">
        <f t="shared" si="37"/>
        <v>63644.042400844883</v>
      </c>
    </row>
    <row r="302" spans="4:64" s="79" customFormat="1" ht="14.25" hidden="1" outlineLevel="1" x14ac:dyDescent="0.2">
      <c r="E302" s="353"/>
      <c r="F302" s="347"/>
      <c r="I302" s="347"/>
      <c r="L302" s="347"/>
      <c r="O302" s="810"/>
      <c r="Q302" s="696">
        <f t="shared" si="13"/>
        <v>28</v>
      </c>
      <c r="R302" s="340"/>
      <c r="S302" s="340"/>
      <c r="T302" s="340"/>
      <c r="U302" s="699">
        <f t="shared" si="25"/>
        <v>17267.110696149204</v>
      </c>
      <c r="V302" s="699">
        <f t="shared" si="26"/>
        <v>8796.1290503797518</v>
      </c>
      <c r="W302" s="698">
        <f t="shared" si="27"/>
        <v>4528916.7138705226</v>
      </c>
      <c r="X302" s="698">
        <f t="shared" si="38"/>
        <v>31818.239746528954</v>
      </c>
      <c r="Y302" s="699">
        <f t="shared" si="4"/>
        <v>14853.080349913062</v>
      </c>
      <c r="Z302" s="699">
        <f t="shared" si="5"/>
        <v>15565.727275182002</v>
      </c>
      <c r="AA302" s="698">
        <f t="shared" si="14"/>
        <v>4602439.5916579319</v>
      </c>
      <c r="AB302" s="698">
        <f t="shared" si="15"/>
        <v>35923.807625095062</v>
      </c>
      <c r="AC302" s="699">
        <f t="shared" si="6"/>
        <v>12536.321296992213</v>
      </c>
      <c r="AD302" s="699">
        <f t="shared" si="7"/>
        <v>22912.451631779131</v>
      </c>
      <c r="AE302" s="698">
        <f t="shared" si="16"/>
        <v>4671107.7059245212</v>
      </c>
      <c r="AF302" s="698">
        <f t="shared" si="17"/>
        <v>40953.772928771345</v>
      </c>
      <c r="AG302" s="68"/>
      <c r="AH302" s="696">
        <f t="shared" si="1"/>
        <v>28</v>
      </c>
      <c r="AI302" s="340"/>
      <c r="AJ302" s="340"/>
      <c r="AK302" s="340"/>
      <c r="AL302" s="699">
        <f t="shared" si="28"/>
        <v>17267.110696149204</v>
      </c>
      <c r="AM302" s="699">
        <f t="shared" si="39"/>
        <v>8796.12905037975</v>
      </c>
      <c r="AN302" s="699">
        <f t="shared" si="29"/>
        <v>0</v>
      </c>
      <c r="AO302" s="698">
        <f t="shared" si="30"/>
        <v>4528916.7138705226</v>
      </c>
      <c r="AP302" s="698">
        <f t="shared" si="31"/>
        <v>31818.239746528954</v>
      </c>
      <c r="AQ302" s="699">
        <f t="shared" si="9"/>
        <v>14853.080349913062</v>
      </c>
      <c r="AR302" s="699">
        <f t="shared" si="18"/>
        <v>15565.727275182004</v>
      </c>
      <c r="AS302" s="699">
        <f t="shared" si="10"/>
        <v>0</v>
      </c>
      <c r="AT302" s="698">
        <f t="shared" si="2"/>
        <v>4602439.5916579319</v>
      </c>
      <c r="AU302" s="698">
        <f t="shared" si="19"/>
        <v>35923.807625095069</v>
      </c>
      <c r="AV302" s="699">
        <f t="shared" si="11"/>
        <v>12536.321296992213</v>
      </c>
      <c r="AW302" s="699">
        <f t="shared" si="20"/>
        <v>22912.451631779135</v>
      </c>
      <c r="AX302" s="699">
        <f t="shared" si="12"/>
        <v>0</v>
      </c>
      <c r="AY302" s="698">
        <f t="shared" si="3"/>
        <v>4671107.7059245212</v>
      </c>
      <c r="AZ302" s="698">
        <f t="shared" si="21"/>
        <v>40953.772928771345</v>
      </c>
      <c r="BC302" s="699">
        <f t="shared" si="22"/>
        <v>5986.1817499088238</v>
      </c>
      <c r="BD302" s="699">
        <f t="shared" si="23"/>
        <v>52152.860650936083</v>
      </c>
      <c r="BE302" s="698">
        <f t="shared" si="24"/>
        <v>4854338.6594116436</v>
      </c>
      <c r="BF302" s="698">
        <f t="shared" si="32"/>
        <v>63894.042400844904</v>
      </c>
      <c r="BH302" s="699">
        <f t="shared" si="33"/>
        <v>5986.1817499088238</v>
      </c>
      <c r="BI302" s="699">
        <f t="shared" si="34"/>
        <v>52152.860650936062</v>
      </c>
      <c r="BJ302" s="699">
        <f t="shared" si="35"/>
        <v>0</v>
      </c>
      <c r="BK302" s="698">
        <f t="shared" si="36"/>
        <v>4854338.6594116436</v>
      </c>
      <c r="BL302" s="698">
        <f t="shared" si="37"/>
        <v>63894.042400844883</v>
      </c>
    </row>
    <row r="303" spans="4:64" s="79" customFormat="1" ht="14.25" hidden="1" outlineLevel="1" x14ac:dyDescent="0.2">
      <c r="D303" s="79" t="s">
        <v>260</v>
      </c>
      <c r="E303" s="353"/>
      <c r="F303" s="347"/>
      <c r="I303" s="347"/>
      <c r="L303" s="347"/>
      <c r="O303" s="810"/>
      <c r="Q303" s="696">
        <f t="shared" si="13"/>
        <v>29</v>
      </c>
      <c r="R303" s="340"/>
      <c r="S303" s="340"/>
      <c r="T303" s="340"/>
      <c r="U303" s="699">
        <f t="shared" si="25"/>
        <v>17300.519757434799</v>
      </c>
      <c r="V303" s="699">
        <f t="shared" si="26"/>
        <v>8762.7199890941611</v>
      </c>
      <c r="W303" s="698">
        <f t="shared" si="27"/>
        <v>4511616.1941130878</v>
      </c>
      <c r="X303" s="698">
        <f t="shared" si="38"/>
        <v>31568.239746528961</v>
      </c>
      <c r="Y303" s="699">
        <f t="shared" si="4"/>
        <v>14903.152765578792</v>
      </c>
      <c r="Z303" s="699">
        <f t="shared" si="5"/>
        <v>15515.654859516273</v>
      </c>
      <c r="AA303" s="698">
        <f t="shared" si="14"/>
        <v>4587536.4388923533</v>
      </c>
      <c r="AB303" s="698">
        <f t="shared" si="15"/>
        <v>35923.807625095069</v>
      </c>
      <c r="AC303" s="699">
        <f t="shared" si="6"/>
        <v>12597.649154892672</v>
      </c>
      <c r="AD303" s="699">
        <f t="shared" si="7"/>
        <v>22851.123773878677</v>
      </c>
      <c r="AE303" s="698">
        <f t="shared" si="16"/>
        <v>4658510.0567696281</v>
      </c>
      <c r="AF303" s="698">
        <f t="shared" si="17"/>
        <v>40953.772928771345</v>
      </c>
      <c r="AG303" s="68"/>
      <c r="AH303" s="696">
        <f t="shared" si="1"/>
        <v>29</v>
      </c>
      <c r="AI303" s="340"/>
      <c r="AJ303" s="340"/>
      <c r="AK303" s="340"/>
      <c r="AL303" s="699">
        <f t="shared" si="28"/>
        <v>17300.519757434799</v>
      </c>
      <c r="AM303" s="699">
        <f t="shared" si="39"/>
        <v>8762.7199890941556</v>
      </c>
      <c r="AN303" s="699">
        <f t="shared" si="29"/>
        <v>0</v>
      </c>
      <c r="AO303" s="698">
        <f t="shared" si="30"/>
        <v>4511616.1941130878</v>
      </c>
      <c r="AP303" s="698">
        <f t="shared" si="31"/>
        <v>31568.239746528954</v>
      </c>
      <c r="AQ303" s="699">
        <f t="shared" si="9"/>
        <v>14903.152765578792</v>
      </c>
      <c r="AR303" s="699">
        <f t="shared" si="18"/>
        <v>15515.654859516271</v>
      </c>
      <c r="AS303" s="699">
        <f t="shared" si="10"/>
        <v>0</v>
      </c>
      <c r="AT303" s="698">
        <f t="shared" si="2"/>
        <v>4587536.4388923533</v>
      </c>
      <c r="AU303" s="698">
        <f t="shared" si="19"/>
        <v>35923.807625095062</v>
      </c>
      <c r="AV303" s="699">
        <f t="shared" si="11"/>
        <v>12597.649154892672</v>
      </c>
      <c r="AW303" s="699">
        <f t="shared" si="20"/>
        <v>22851.123773878673</v>
      </c>
      <c r="AX303" s="699">
        <f t="shared" si="12"/>
        <v>0</v>
      </c>
      <c r="AY303" s="698">
        <f t="shared" si="3"/>
        <v>4658510.0567696281</v>
      </c>
      <c r="AZ303" s="698">
        <f t="shared" si="21"/>
        <v>40953.772928771345</v>
      </c>
      <c r="BC303" s="699">
        <f t="shared" si="22"/>
        <v>6050.4154200516523</v>
      </c>
      <c r="BD303" s="699">
        <f t="shared" si="23"/>
        <v>52088.626980793248</v>
      </c>
      <c r="BE303" s="698">
        <f t="shared" si="24"/>
        <v>4848288.243991592</v>
      </c>
      <c r="BF303" s="698">
        <f t="shared" si="32"/>
        <v>63644.042400844897</v>
      </c>
      <c r="BH303" s="699">
        <f t="shared" si="33"/>
        <v>6050.4154200516523</v>
      </c>
      <c r="BI303" s="699">
        <f t="shared" si="34"/>
        <v>52088.626980793226</v>
      </c>
      <c r="BJ303" s="699">
        <f t="shared" si="35"/>
        <v>0</v>
      </c>
      <c r="BK303" s="698">
        <f t="shared" si="36"/>
        <v>4848288.243991592</v>
      </c>
      <c r="BL303" s="698">
        <f t="shared" si="37"/>
        <v>63644.042400844875</v>
      </c>
    </row>
    <row r="304" spans="4:64" s="79" customFormat="1" ht="14.25" hidden="1" outlineLevel="1" x14ac:dyDescent="0.2">
      <c r="E304" s="353"/>
      <c r="F304" s="347"/>
      <c r="I304" s="347"/>
      <c r="L304" s="347"/>
      <c r="O304" s="810"/>
      <c r="Q304" s="696">
        <f t="shared" si="13"/>
        <v>30</v>
      </c>
      <c r="R304" s="340"/>
      <c r="S304" s="340"/>
      <c r="T304" s="340"/>
      <c r="U304" s="699">
        <f t="shared" si="25"/>
        <v>17333.993459840472</v>
      </c>
      <c r="V304" s="699">
        <f t="shared" si="26"/>
        <v>8729.2462866884835</v>
      </c>
      <c r="W304" s="698">
        <f t="shared" si="27"/>
        <v>4494282.2006532475</v>
      </c>
      <c r="X304" s="698">
        <f t="shared" si="38"/>
        <v>31568.239746528954</v>
      </c>
      <c r="Y304" s="699">
        <f t="shared" si="4"/>
        <v>14953.393984398585</v>
      </c>
      <c r="Z304" s="699">
        <f t="shared" si="5"/>
        <v>15465.413640696477</v>
      </c>
      <c r="AA304" s="698">
        <f t="shared" si="14"/>
        <v>4572583.0449079545</v>
      </c>
      <c r="AB304" s="698">
        <f t="shared" si="15"/>
        <v>35923.807625095062</v>
      </c>
      <c r="AC304" s="699">
        <f t="shared" si="6"/>
        <v>12659.277029525756</v>
      </c>
      <c r="AD304" s="699">
        <f t="shared" si="7"/>
        <v>22789.49589924559</v>
      </c>
      <c r="AE304" s="698">
        <f t="shared" si="16"/>
        <v>4645850.7797401026</v>
      </c>
      <c r="AF304" s="698">
        <f t="shared" si="17"/>
        <v>40953.772928771345</v>
      </c>
      <c r="AG304" s="68"/>
      <c r="AH304" s="696">
        <f t="shared" si="1"/>
        <v>30</v>
      </c>
      <c r="AI304" s="340"/>
      <c r="AJ304" s="340"/>
      <c r="AK304" s="340"/>
      <c r="AL304" s="699">
        <f t="shared" si="28"/>
        <v>17333.993459840472</v>
      </c>
      <c r="AM304" s="699">
        <f t="shared" si="39"/>
        <v>8729.2462866884816</v>
      </c>
      <c r="AN304" s="699">
        <f t="shared" si="29"/>
        <v>0</v>
      </c>
      <c r="AO304" s="698">
        <f t="shared" si="30"/>
        <v>4494282.2006532475</v>
      </c>
      <c r="AP304" s="698">
        <f t="shared" si="31"/>
        <v>31568.239746528954</v>
      </c>
      <c r="AQ304" s="699">
        <f t="shared" si="9"/>
        <v>14953.393984398585</v>
      </c>
      <c r="AR304" s="699">
        <f t="shared" si="18"/>
        <v>15465.413640696481</v>
      </c>
      <c r="AS304" s="699">
        <f t="shared" si="10"/>
        <v>0</v>
      </c>
      <c r="AT304" s="698">
        <f t="shared" si="2"/>
        <v>4572583.0449079545</v>
      </c>
      <c r="AU304" s="698">
        <f t="shared" si="19"/>
        <v>35923.807625095069</v>
      </c>
      <c r="AV304" s="699">
        <f t="shared" si="11"/>
        <v>12659.277029525756</v>
      </c>
      <c r="AW304" s="699">
        <f t="shared" si="20"/>
        <v>22789.495899245587</v>
      </c>
      <c r="AX304" s="699">
        <f t="shared" si="12"/>
        <v>0</v>
      </c>
      <c r="AY304" s="698">
        <f t="shared" si="3"/>
        <v>4645850.7797401026</v>
      </c>
      <c r="AZ304" s="698">
        <f t="shared" si="21"/>
        <v>40953.772928771345</v>
      </c>
      <c r="BC304" s="699">
        <f t="shared" si="22"/>
        <v>6115.3383382915817</v>
      </c>
      <c r="BD304" s="699">
        <f t="shared" si="23"/>
        <v>52023.704062553319</v>
      </c>
      <c r="BE304" s="698">
        <f t="shared" si="24"/>
        <v>4842172.9056533007</v>
      </c>
      <c r="BF304" s="698">
        <f t="shared" si="32"/>
        <v>63644.042400844904</v>
      </c>
      <c r="BH304" s="699">
        <f t="shared" si="33"/>
        <v>6115.3383382915817</v>
      </c>
      <c r="BI304" s="699">
        <f t="shared" si="34"/>
        <v>52023.704062553297</v>
      </c>
      <c r="BJ304" s="699">
        <f t="shared" si="35"/>
        <v>0</v>
      </c>
      <c r="BK304" s="698">
        <f t="shared" si="36"/>
        <v>4842172.9056533007</v>
      </c>
      <c r="BL304" s="698">
        <f t="shared" si="37"/>
        <v>63644.042400844875</v>
      </c>
    </row>
    <row r="305" spans="5:64" s="79" customFormat="1" ht="14.25" hidden="1" outlineLevel="1" x14ac:dyDescent="0.2">
      <c r="E305" s="353"/>
      <c r="F305" s="347"/>
      <c r="I305" s="347"/>
      <c r="L305" s="347"/>
      <c r="O305" s="810"/>
      <c r="Q305" s="696">
        <f t="shared" si="13"/>
        <v>31</v>
      </c>
      <c r="R305" s="340"/>
      <c r="S305" s="340"/>
      <c r="T305" s="340"/>
      <c r="U305" s="699">
        <f t="shared" si="25"/>
        <v>17367.531928436325</v>
      </c>
      <c r="V305" s="699">
        <f t="shared" si="26"/>
        <v>8695.7078180926328</v>
      </c>
      <c r="W305" s="698">
        <f t="shared" si="27"/>
        <v>4476914.6687248116</v>
      </c>
      <c r="X305" s="698">
        <f t="shared" si="38"/>
        <v>31818.239746528958</v>
      </c>
      <c r="Y305" s="699">
        <f t="shared" si="4"/>
        <v>15003.804575438351</v>
      </c>
      <c r="Z305" s="699">
        <f t="shared" si="5"/>
        <v>15415.003049656714</v>
      </c>
      <c r="AA305" s="698">
        <f t="shared" si="14"/>
        <v>4557579.2403325159</v>
      </c>
      <c r="AB305" s="698">
        <f t="shared" si="15"/>
        <v>35923.807625095069</v>
      </c>
      <c r="AC305" s="699">
        <f t="shared" si="6"/>
        <v>12721.20638857749</v>
      </c>
      <c r="AD305" s="699">
        <f t="shared" si="7"/>
        <v>22727.566540193857</v>
      </c>
      <c r="AE305" s="698">
        <f t="shared" si="16"/>
        <v>4633129.5733515248</v>
      </c>
      <c r="AF305" s="698">
        <f t="shared" si="17"/>
        <v>40953.772928771345</v>
      </c>
      <c r="AG305" s="68"/>
      <c r="AH305" s="696">
        <f t="shared" si="1"/>
        <v>31</v>
      </c>
      <c r="AI305" s="340"/>
      <c r="AJ305" s="340"/>
      <c r="AK305" s="340"/>
      <c r="AL305" s="699">
        <f t="shared" si="28"/>
        <v>17367.531928436325</v>
      </c>
      <c r="AM305" s="699">
        <f t="shared" si="39"/>
        <v>8695.707818092631</v>
      </c>
      <c r="AN305" s="699">
        <f t="shared" si="29"/>
        <v>0</v>
      </c>
      <c r="AO305" s="698">
        <f t="shared" si="30"/>
        <v>4476914.6687248116</v>
      </c>
      <c r="AP305" s="698">
        <f t="shared" si="31"/>
        <v>31818.239746528954</v>
      </c>
      <c r="AQ305" s="699">
        <f t="shared" si="9"/>
        <v>15003.804575438351</v>
      </c>
      <c r="AR305" s="699">
        <f t="shared" si="18"/>
        <v>15415.003049656716</v>
      </c>
      <c r="AS305" s="699">
        <f t="shared" si="10"/>
        <v>0</v>
      </c>
      <c r="AT305" s="698">
        <f t="shared" si="2"/>
        <v>4557579.2403325159</v>
      </c>
      <c r="AU305" s="698">
        <f t="shared" si="19"/>
        <v>35923.807625095069</v>
      </c>
      <c r="AV305" s="699">
        <f t="shared" si="11"/>
        <v>12721.20638857749</v>
      </c>
      <c r="AW305" s="699">
        <f t="shared" si="20"/>
        <v>22727.566540193857</v>
      </c>
      <c r="AX305" s="699">
        <f t="shared" si="12"/>
        <v>0</v>
      </c>
      <c r="AY305" s="698">
        <f t="shared" si="3"/>
        <v>4633129.5733515248</v>
      </c>
      <c r="AZ305" s="698">
        <f t="shared" si="21"/>
        <v>40953.772928771345</v>
      </c>
      <c r="BC305" s="699">
        <f t="shared" si="22"/>
        <v>6180.9579004840625</v>
      </c>
      <c r="BD305" s="699">
        <f t="shared" si="23"/>
        <v>51958.084500360834</v>
      </c>
      <c r="BE305" s="698">
        <f t="shared" si="24"/>
        <v>4835991.9477528166</v>
      </c>
      <c r="BF305" s="698">
        <f t="shared" si="32"/>
        <v>63894.042400844897</v>
      </c>
      <c r="BH305" s="699">
        <f t="shared" si="33"/>
        <v>6180.9579004840625</v>
      </c>
      <c r="BI305" s="699">
        <f t="shared" si="34"/>
        <v>51958.084500360819</v>
      </c>
      <c r="BJ305" s="699">
        <f t="shared" si="35"/>
        <v>0</v>
      </c>
      <c r="BK305" s="698">
        <f t="shared" si="36"/>
        <v>4835991.9477528166</v>
      </c>
      <c r="BL305" s="698">
        <f t="shared" si="37"/>
        <v>63894.042400844883</v>
      </c>
    </row>
    <row r="306" spans="5:64" s="79" customFormat="1" ht="14.25" hidden="1" outlineLevel="1" x14ac:dyDescent="0.2">
      <c r="E306" s="353"/>
      <c r="F306" s="347"/>
      <c r="I306" s="347"/>
      <c r="L306" s="347"/>
      <c r="O306" s="810"/>
      <c r="Q306" s="696">
        <f t="shared" si="13"/>
        <v>32</v>
      </c>
      <c r="R306" s="340"/>
      <c r="S306" s="340"/>
      <c r="T306" s="340"/>
      <c r="U306" s="699">
        <f t="shared" si="25"/>
        <v>17401.135288534431</v>
      </c>
      <c r="V306" s="699">
        <f t="shared" si="26"/>
        <v>8662.1044579945228</v>
      </c>
      <c r="W306" s="698">
        <f t="shared" si="27"/>
        <v>4459513.5334362769</v>
      </c>
      <c r="X306" s="698">
        <f t="shared" si="38"/>
        <v>31568.239746528954</v>
      </c>
      <c r="Y306" s="699">
        <f t="shared" si="4"/>
        <v>15054.385109682426</v>
      </c>
      <c r="Z306" s="699">
        <f t="shared" si="5"/>
        <v>15364.422515412638</v>
      </c>
      <c r="AA306" s="698">
        <f t="shared" si="14"/>
        <v>4542524.8552228333</v>
      </c>
      <c r="AB306" s="698">
        <f t="shared" si="15"/>
        <v>35923.807625095062</v>
      </c>
      <c r="AC306" s="699">
        <f t="shared" si="6"/>
        <v>12783.438706913832</v>
      </c>
      <c r="AD306" s="699">
        <f t="shared" si="7"/>
        <v>22665.334221857513</v>
      </c>
      <c r="AE306" s="698">
        <f t="shared" si="16"/>
        <v>4620346.1346446108</v>
      </c>
      <c r="AF306" s="698">
        <f t="shared" si="17"/>
        <v>40953.772928771345</v>
      </c>
      <c r="AG306" s="68"/>
      <c r="AH306" s="696">
        <f t="shared" si="1"/>
        <v>32</v>
      </c>
      <c r="AI306" s="340"/>
      <c r="AJ306" s="340"/>
      <c r="AK306" s="340"/>
      <c r="AL306" s="699">
        <f t="shared" si="28"/>
        <v>17401.135288534431</v>
      </c>
      <c r="AM306" s="699">
        <f t="shared" si="39"/>
        <v>8662.104457994521</v>
      </c>
      <c r="AN306" s="699">
        <f t="shared" si="29"/>
        <v>0</v>
      </c>
      <c r="AO306" s="698">
        <f t="shared" si="30"/>
        <v>4459513.5334362769</v>
      </c>
      <c r="AP306" s="698">
        <f t="shared" si="31"/>
        <v>31568.239746528954</v>
      </c>
      <c r="AQ306" s="699">
        <f t="shared" si="9"/>
        <v>15054.385109682426</v>
      </c>
      <c r="AR306" s="699">
        <f t="shared" si="18"/>
        <v>15364.42251541264</v>
      </c>
      <c r="AS306" s="699">
        <f t="shared" si="10"/>
        <v>0</v>
      </c>
      <c r="AT306" s="698">
        <f t="shared" si="2"/>
        <v>4542524.8552228333</v>
      </c>
      <c r="AU306" s="698">
        <f t="shared" si="19"/>
        <v>35923.807625095069</v>
      </c>
      <c r="AV306" s="699">
        <f t="shared" si="11"/>
        <v>12783.438706913832</v>
      </c>
      <c r="AW306" s="699">
        <f t="shared" si="20"/>
        <v>22665.334221857513</v>
      </c>
      <c r="AX306" s="699">
        <f t="shared" si="12"/>
        <v>0</v>
      </c>
      <c r="AY306" s="698">
        <f t="shared" si="3"/>
        <v>4620346.1346446108</v>
      </c>
      <c r="AZ306" s="698">
        <f t="shared" si="21"/>
        <v>40953.772928771345</v>
      </c>
      <c r="BC306" s="699">
        <f t="shared" si="22"/>
        <v>6247.2815818444633</v>
      </c>
      <c r="BD306" s="699">
        <f t="shared" si="23"/>
        <v>51891.760819000432</v>
      </c>
      <c r="BE306" s="698">
        <f t="shared" si="24"/>
        <v>4829744.6661709724</v>
      </c>
      <c r="BF306" s="698">
        <f t="shared" si="32"/>
        <v>63644.042400844897</v>
      </c>
      <c r="BH306" s="699">
        <f t="shared" si="33"/>
        <v>6247.2815818444633</v>
      </c>
      <c r="BI306" s="699">
        <f t="shared" si="34"/>
        <v>51891.760819000418</v>
      </c>
      <c r="BJ306" s="699">
        <f t="shared" si="35"/>
        <v>0</v>
      </c>
      <c r="BK306" s="698">
        <f t="shared" si="36"/>
        <v>4829744.6661709724</v>
      </c>
      <c r="BL306" s="698">
        <f t="shared" si="37"/>
        <v>63644.042400844883</v>
      </c>
    </row>
    <row r="307" spans="5:64" s="79" customFormat="1" ht="14.25" hidden="1" outlineLevel="1" x14ac:dyDescent="0.2">
      <c r="E307" s="353"/>
      <c r="F307" s="347"/>
      <c r="I307" s="347"/>
      <c r="L307" s="347"/>
      <c r="O307" s="810"/>
      <c r="Q307" s="696">
        <f t="shared" si="13"/>
        <v>33</v>
      </c>
      <c r="R307" s="340"/>
      <c r="S307" s="340"/>
      <c r="T307" s="340"/>
      <c r="U307" s="699">
        <f t="shared" si="25"/>
        <v>17434.803665689349</v>
      </c>
      <c r="V307" s="699">
        <f t="shared" si="26"/>
        <v>8628.4360808396123</v>
      </c>
      <c r="W307" s="698">
        <f t="shared" si="27"/>
        <v>4442078.7297705878</v>
      </c>
      <c r="X307" s="698">
        <f t="shared" si="38"/>
        <v>31568.239746528961</v>
      </c>
      <c r="Y307" s="699">
        <f t="shared" si="4"/>
        <v>15105.136160040032</v>
      </c>
      <c r="Z307" s="699">
        <f t="shared" si="5"/>
        <v>15313.671465055028</v>
      </c>
      <c r="AA307" s="698">
        <f t="shared" si="14"/>
        <v>4527419.7190627931</v>
      </c>
      <c r="AB307" s="698">
        <f t="shared" si="15"/>
        <v>35923.807625095062</v>
      </c>
      <c r="AC307" s="699">
        <f t="shared" si="6"/>
        <v>12845.975466615811</v>
      </c>
      <c r="AD307" s="699">
        <f t="shared" si="7"/>
        <v>22602.79746215553</v>
      </c>
      <c r="AE307" s="698">
        <f t="shared" si="16"/>
        <v>4607500.1591779953</v>
      </c>
      <c r="AF307" s="698">
        <f t="shared" si="17"/>
        <v>40953.772928771345</v>
      </c>
      <c r="AG307" s="68"/>
      <c r="AH307" s="696">
        <f t="shared" si="1"/>
        <v>33</v>
      </c>
      <c r="AI307" s="340"/>
      <c r="AJ307" s="340"/>
      <c r="AK307" s="340"/>
      <c r="AL307" s="699">
        <f t="shared" si="28"/>
        <v>17434.803665689349</v>
      </c>
      <c r="AM307" s="699">
        <f t="shared" si="39"/>
        <v>8628.4360808396104</v>
      </c>
      <c r="AN307" s="699">
        <f t="shared" si="29"/>
        <v>0</v>
      </c>
      <c r="AO307" s="698">
        <f t="shared" si="30"/>
        <v>4442078.7297705878</v>
      </c>
      <c r="AP307" s="698">
        <f t="shared" si="31"/>
        <v>31568.239746528961</v>
      </c>
      <c r="AQ307" s="699">
        <f t="shared" si="9"/>
        <v>15105.136160040032</v>
      </c>
      <c r="AR307" s="699">
        <f t="shared" si="18"/>
        <v>15313.671465055035</v>
      </c>
      <c r="AS307" s="699">
        <f t="shared" si="10"/>
        <v>0</v>
      </c>
      <c r="AT307" s="698">
        <f t="shared" si="2"/>
        <v>4527419.7190627931</v>
      </c>
      <c r="AU307" s="698">
        <f t="shared" si="19"/>
        <v>35923.807625095069</v>
      </c>
      <c r="AV307" s="699">
        <f t="shared" si="11"/>
        <v>12845.975466615811</v>
      </c>
      <c r="AW307" s="699">
        <f t="shared" si="20"/>
        <v>22602.797462155526</v>
      </c>
      <c r="AX307" s="699">
        <f t="shared" si="12"/>
        <v>0</v>
      </c>
      <c r="AY307" s="698">
        <f t="shared" si="3"/>
        <v>4607500.1591779953</v>
      </c>
      <c r="AZ307" s="698">
        <f t="shared" si="21"/>
        <v>40953.772928771337</v>
      </c>
      <c r="BC307" s="699">
        <f t="shared" si="22"/>
        <v>6314.3169377996492</v>
      </c>
      <c r="BD307" s="699">
        <f t="shared" si="23"/>
        <v>51824.725463045252</v>
      </c>
      <c r="BE307" s="698">
        <f t="shared" si="24"/>
        <v>4823430.3492331728</v>
      </c>
      <c r="BF307" s="698">
        <f t="shared" si="32"/>
        <v>63644.042400844904</v>
      </c>
      <c r="BH307" s="699">
        <f t="shared" si="33"/>
        <v>6314.3169377996492</v>
      </c>
      <c r="BI307" s="699">
        <f t="shared" si="34"/>
        <v>51824.72546304523</v>
      </c>
      <c r="BJ307" s="699">
        <f t="shared" si="35"/>
        <v>0</v>
      </c>
      <c r="BK307" s="698">
        <f t="shared" si="36"/>
        <v>4823430.3492331728</v>
      </c>
      <c r="BL307" s="698">
        <f t="shared" si="37"/>
        <v>63644.042400844875</v>
      </c>
    </row>
    <row r="308" spans="5:64" s="79" customFormat="1" ht="14.25" hidden="1" outlineLevel="1" x14ac:dyDescent="0.2">
      <c r="E308" s="353"/>
      <c r="F308" s="347"/>
      <c r="I308" s="347"/>
      <c r="L308" s="347"/>
      <c r="O308" s="810"/>
      <c r="Q308" s="696">
        <f t="shared" si="13"/>
        <v>34</v>
      </c>
      <c r="R308" s="340"/>
      <c r="S308" s="340"/>
      <c r="T308" s="340"/>
      <c r="U308" s="699">
        <f t="shared" si="25"/>
        <v>17468.537185698526</v>
      </c>
      <c r="V308" s="699">
        <f t="shared" si="26"/>
        <v>8594.702560830432</v>
      </c>
      <c r="W308" s="698">
        <f t="shared" si="27"/>
        <v>4424610.192584889</v>
      </c>
      <c r="X308" s="698">
        <f t="shared" si="38"/>
        <v>31818.239746528958</v>
      </c>
      <c r="Y308" s="699">
        <f t="shared" si="4"/>
        <v>15156.058301351779</v>
      </c>
      <c r="Z308" s="699">
        <f t="shared" si="5"/>
        <v>15262.749323743283</v>
      </c>
      <c r="AA308" s="698">
        <f t="shared" si="14"/>
        <v>4512263.6607614411</v>
      </c>
      <c r="AB308" s="698">
        <f t="shared" si="15"/>
        <v>35923.807625095062</v>
      </c>
      <c r="AC308" s="699">
        <f t="shared" si="6"/>
        <v>12908.818157014823</v>
      </c>
      <c r="AD308" s="699">
        <f t="shared" si="7"/>
        <v>22539.954771756522</v>
      </c>
      <c r="AE308" s="698">
        <f t="shared" si="16"/>
        <v>4594591.3410209808</v>
      </c>
      <c r="AF308" s="698">
        <f t="shared" si="17"/>
        <v>40953.772928771345</v>
      </c>
      <c r="AG308" s="68"/>
      <c r="AH308" s="696">
        <f t="shared" si="1"/>
        <v>34</v>
      </c>
      <c r="AI308" s="340"/>
      <c r="AJ308" s="340"/>
      <c r="AK308" s="340"/>
      <c r="AL308" s="699">
        <f t="shared" si="28"/>
        <v>17468.537185698526</v>
      </c>
      <c r="AM308" s="699">
        <f t="shared" si="39"/>
        <v>8594.7025608304284</v>
      </c>
      <c r="AN308" s="699">
        <f t="shared" si="29"/>
        <v>0</v>
      </c>
      <c r="AO308" s="698">
        <f t="shared" si="30"/>
        <v>4424610.192584889</v>
      </c>
      <c r="AP308" s="698">
        <f t="shared" si="31"/>
        <v>31818.239746528954</v>
      </c>
      <c r="AQ308" s="699">
        <f t="shared" si="9"/>
        <v>15156.058301351779</v>
      </c>
      <c r="AR308" s="699">
        <f t="shared" si="18"/>
        <v>15262.749323743286</v>
      </c>
      <c r="AS308" s="699">
        <f t="shared" si="10"/>
        <v>0</v>
      </c>
      <c r="AT308" s="698">
        <f t="shared" si="2"/>
        <v>4512263.6607614411</v>
      </c>
      <c r="AU308" s="698">
        <f t="shared" si="19"/>
        <v>35923.807625095069</v>
      </c>
      <c r="AV308" s="699">
        <f t="shared" si="11"/>
        <v>12908.818157014823</v>
      </c>
      <c r="AW308" s="699">
        <f t="shared" si="20"/>
        <v>22539.954771756522</v>
      </c>
      <c r="AX308" s="699">
        <f t="shared" si="12"/>
        <v>0</v>
      </c>
      <c r="AY308" s="698">
        <f t="shared" si="3"/>
        <v>4594591.3410209808</v>
      </c>
      <c r="AZ308" s="698">
        <f t="shared" si="21"/>
        <v>40953.772928771345</v>
      </c>
      <c r="BC308" s="699">
        <f t="shared" si="22"/>
        <v>6382.071604848652</v>
      </c>
      <c r="BD308" s="699">
        <f t="shared" si="23"/>
        <v>51756.970795996247</v>
      </c>
      <c r="BE308" s="698">
        <f t="shared" si="24"/>
        <v>4817048.277628324</v>
      </c>
      <c r="BF308" s="698">
        <f t="shared" si="32"/>
        <v>63894.042400844897</v>
      </c>
      <c r="BH308" s="699">
        <f t="shared" si="33"/>
        <v>6382.071604848652</v>
      </c>
      <c r="BI308" s="699">
        <f t="shared" si="34"/>
        <v>51756.970795996225</v>
      </c>
      <c r="BJ308" s="699">
        <f t="shared" si="35"/>
        <v>0</v>
      </c>
      <c r="BK308" s="698">
        <f t="shared" si="36"/>
        <v>4817048.277628324</v>
      </c>
      <c r="BL308" s="698">
        <f t="shared" si="37"/>
        <v>63894.042400844875</v>
      </c>
    </row>
    <row r="309" spans="5:64" s="79" customFormat="1" ht="14.25" hidden="1" outlineLevel="1" x14ac:dyDescent="0.2">
      <c r="E309" s="353"/>
      <c r="F309" s="347"/>
      <c r="I309" s="347"/>
      <c r="L309" s="347"/>
      <c r="O309" s="810"/>
      <c r="Q309" s="696">
        <f t="shared" si="13"/>
        <v>35</v>
      </c>
      <c r="R309" s="340"/>
      <c r="S309" s="340"/>
      <c r="T309" s="340"/>
      <c r="U309" s="699">
        <f t="shared" si="25"/>
        <v>17502.335974602844</v>
      </c>
      <c r="V309" s="699">
        <f t="shared" si="26"/>
        <v>8560.9037719261105</v>
      </c>
      <c r="W309" s="698">
        <f t="shared" si="27"/>
        <v>4407107.856610286</v>
      </c>
      <c r="X309" s="698">
        <f t="shared" si="38"/>
        <v>31568.239746528954</v>
      </c>
      <c r="Y309" s="699">
        <f t="shared" si="4"/>
        <v>15207.15211039616</v>
      </c>
      <c r="Z309" s="699">
        <f t="shared" si="5"/>
        <v>15211.655514698903</v>
      </c>
      <c r="AA309" s="698">
        <f t="shared" si="14"/>
        <v>4497056.5086510452</v>
      </c>
      <c r="AB309" s="698">
        <f t="shared" si="15"/>
        <v>35923.807625095062</v>
      </c>
      <c r="AC309" s="699">
        <f t="shared" si="6"/>
        <v>12971.968274728082</v>
      </c>
      <c r="AD309" s="699">
        <f t="shared" si="7"/>
        <v>22476.804654043262</v>
      </c>
      <c r="AE309" s="698">
        <f t="shared" si="16"/>
        <v>4581619.3727462525</v>
      </c>
      <c r="AF309" s="698">
        <f t="shared" si="17"/>
        <v>40953.772928771345</v>
      </c>
      <c r="AG309" s="68"/>
      <c r="AH309" s="696">
        <f t="shared" si="1"/>
        <v>35</v>
      </c>
      <c r="AI309" s="340"/>
      <c r="AJ309" s="340"/>
      <c r="AK309" s="340"/>
      <c r="AL309" s="699">
        <f t="shared" si="28"/>
        <v>17502.335974602844</v>
      </c>
      <c r="AM309" s="699">
        <f t="shared" si="39"/>
        <v>8560.9037719261087</v>
      </c>
      <c r="AN309" s="699">
        <f t="shared" si="29"/>
        <v>0</v>
      </c>
      <c r="AO309" s="698">
        <f t="shared" si="30"/>
        <v>4407107.856610286</v>
      </c>
      <c r="AP309" s="698">
        <f t="shared" si="31"/>
        <v>31568.239746528954</v>
      </c>
      <c r="AQ309" s="699">
        <f t="shared" si="9"/>
        <v>15207.15211039616</v>
      </c>
      <c r="AR309" s="699">
        <f t="shared" si="18"/>
        <v>15211.655514698903</v>
      </c>
      <c r="AS309" s="699">
        <f t="shared" si="10"/>
        <v>0</v>
      </c>
      <c r="AT309" s="698">
        <f t="shared" si="2"/>
        <v>4497056.5086510452</v>
      </c>
      <c r="AU309" s="698">
        <f t="shared" si="19"/>
        <v>35923.807625095062</v>
      </c>
      <c r="AV309" s="699">
        <f t="shared" si="11"/>
        <v>12971.968274728082</v>
      </c>
      <c r="AW309" s="699">
        <f t="shared" si="20"/>
        <v>22476.804654043262</v>
      </c>
      <c r="AX309" s="699">
        <f t="shared" si="12"/>
        <v>0</v>
      </c>
      <c r="AY309" s="698">
        <f t="shared" si="3"/>
        <v>4581619.3727462525</v>
      </c>
      <c r="AZ309" s="698">
        <f t="shared" si="21"/>
        <v>40953.772928771345</v>
      </c>
      <c r="BC309" s="699">
        <f t="shared" si="22"/>
        <v>6450.5533014326256</v>
      </c>
      <c r="BD309" s="699">
        <f t="shared" si="23"/>
        <v>51688.489099412283</v>
      </c>
      <c r="BE309" s="698">
        <f t="shared" si="24"/>
        <v>4810597.7243268918</v>
      </c>
      <c r="BF309" s="698">
        <f t="shared" si="32"/>
        <v>63644.042400844912</v>
      </c>
      <c r="BH309" s="699">
        <f t="shared" si="33"/>
        <v>6450.5533014326256</v>
      </c>
      <c r="BI309" s="699">
        <f t="shared" si="34"/>
        <v>51688.489099412254</v>
      </c>
      <c r="BJ309" s="699">
        <f t="shared" si="35"/>
        <v>0</v>
      </c>
      <c r="BK309" s="698">
        <f t="shared" si="36"/>
        <v>4810597.7243268918</v>
      </c>
      <c r="BL309" s="698">
        <f t="shared" si="37"/>
        <v>63644.042400844883</v>
      </c>
    </row>
    <row r="310" spans="5:64" s="79" customFormat="1" ht="14.25" hidden="1" outlineLevel="1" x14ac:dyDescent="0.2">
      <c r="E310" s="353"/>
      <c r="F310" s="347"/>
      <c r="I310" s="347"/>
      <c r="L310" s="347"/>
      <c r="O310" s="810"/>
      <c r="Q310" s="696">
        <f t="shared" si="13"/>
        <v>36</v>
      </c>
      <c r="R310" s="340"/>
      <c r="S310" s="340"/>
      <c r="T310" s="340"/>
      <c r="U310" s="699">
        <f t="shared" si="25"/>
        <v>17536.200158687039</v>
      </c>
      <c r="V310" s="699">
        <f t="shared" si="26"/>
        <v>8527.0395878419167</v>
      </c>
      <c r="W310" s="698">
        <f t="shared" si="27"/>
        <v>4389571.6564515987</v>
      </c>
      <c r="X310" s="698">
        <f t="shared" si="38"/>
        <v>31568.239746528954</v>
      </c>
      <c r="Y310" s="699">
        <f t="shared" si="4"/>
        <v>15258.418165896104</v>
      </c>
      <c r="Z310" s="699">
        <f t="shared" si="5"/>
        <v>15160.389459198959</v>
      </c>
      <c r="AA310" s="698">
        <f t="shared" si="14"/>
        <v>4481798.0904851491</v>
      </c>
      <c r="AB310" s="698">
        <f t="shared" si="15"/>
        <v>35923.807625095062</v>
      </c>
      <c r="AC310" s="699">
        <f t="shared" si="6"/>
        <v>13035.427323694277</v>
      </c>
      <c r="AD310" s="699">
        <f t="shared" si="7"/>
        <v>22413.345605077069</v>
      </c>
      <c r="AE310" s="698">
        <f t="shared" si="16"/>
        <v>4568583.9454225581</v>
      </c>
      <c r="AF310" s="698">
        <f t="shared" si="17"/>
        <v>40953.772928771345</v>
      </c>
      <c r="AG310" s="68"/>
      <c r="AH310" s="696">
        <f t="shared" si="1"/>
        <v>36</v>
      </c>
      <c r="AI310" s="340"/>
      <c r="AJ310" s="340"/>
      <c r="AK310" s="340"/>
      <c r="AL310" s="699">
        <f t="shared" si="28"/>
        <v>17536.200158687039</v>
      </c>
      <c r="AM310" s="699">
        <f t="shared" si="39"/>
        <v>8527.0395878419149</v>
      </c>
      <c r="AN310" s="699">
        <f t="shared" si="29"/>
        <v>0</v>
      </c>
      <c r="AO310" s="698">
        <f t="shared" si="30"/>
        <v>4389571.6564515987</v>
      </c>
      <c r="AP310" s="698">
        <f t="shared" si="31"/>
        <v>31568.239746528954</v>
      </c>
      <c r="AQ310" s="699">
        <f t="shared" si="9"/>
        <v>15258.418165896104</v>
      </c>
      <c r="AR310" s="699">
        <f t="shared" si="18"/>
        <v>15160.389459198959</v>
      </c>
      <c r="AS310" s="699">
        <f t="shared" si="10"/>
        <v>0</v>
      </c>
      <c r="AT310" s="698">
        <f t="shared" si="2"/>
        <v>4481798.0904851491</v>
      </c>
      <c r="AU310" s="698">
        <f t="shared" si="19"/>
        <v>35923.807625095062</v>
      </c>
      <c r="AV310" s="699">
        <f t="shared" si="11"/>
        <v>13035.427323694277</v>
      </c>
      <c r="AW310" s="699">
        <f t="shared" si="20"/>
        <v>22413.345605077069</v>
      </c>
      <c r="AX310" s="699">
        <f t="shared" si="12"/>
        <v>0</v>
      </c>
      <c r="AY310" s="698">
        <f t="shared" si="3"/>
        <v>4568583.9454225581</v>
      </c>
      <c r="AZ310" s="698">
        <f t="shared" si="21"/>
        <v>40953.772928771345</v>
      </c>
      <c r="BC310" s="699">
        <f t="shared" si="22"/>
        <v>6519.7698288140873</v>
      </c>
      <c r="BD310" s="699">
        <f t="shared" si="23"/>
        <v>51619.272572030815</v>
      </c>
      <c r="BE310" s="698">
        <f t="shared" si="24"/>
        <v>4804077.9544980777</v>
      </c>
      <c r="BF310" s="698">
        <f t="shared" si="32"/>
        <v>63644.042400844904</v>
      </c>
      <c r="BH310" s="699">
        <f t="shared" si="33"/>
        <v>6519.7698288140873</v>
      </c>
      <c r="BI310" s="699">
        <f t="shared" si="34"/>
        <v>51619.272572030801</v>
      </c>
      <c r="BJ310" s="699">
        <f t="shared" si="35"/>
        <v>0</v>
      </c>
      <c r="BK310" s="698">
        <f t="shared" si="36"/>
        <v>4804077.9544980777</v>
      </c>
      <c r="BL310" s="698">
        <f t="shared" si="37"/>
        <v>63644.04240084489</v>
      </c>
    </row>
    <row r="311" spans="5:64" s="79" customFormat="1" ht="14.25" hidden="1" outlineLevel="1" x14ac:dyDescent="0.2">
      <c r="E311" s="353"/>
      <c r="F311" s="347"/>
      <c r="I311" s="347"/>
      <c r="L311" s="347"/>
      <c r="O311" s="810"/>
      <c r="Q311" s="696">
        <f t="shared" si="13"/>
        <v>37</v>
      </c>
      <c r="R311" s="340"/>
      <c r="S311" s="340"/>
      <c r="T311" s="340"/>
      <c r="U311" s="699">
        <f t="shared" si="25"/>
        <v>17570.129864480186</v>
      </c>
      <c r="V311" s="699">
        <f t="shared" si="26"/>
        <v>8493.1098820487714</v>
      </c>
      <c r="W311" s="698">
        <f t="shared" si="27"/>
        <v>4372001.5265871184</v>
      </c>
      <c r="X311" s="698">
        <f t="shared" si="38"/>
        <v>31818.239746528958</v>
      </c>
      <c r="Y311" s="699">
        <f t="shared" si="4"/>
        <v>15309.85704852551</v>
      </c>
      <c r="Z311" s="699">
        <f t="shared" si="5"/>
        <v>15108.950576569556</v>
      </c>
      <c r="AA311" s="698">
        <f t="shared" si="14"/>
        <v>4466488.2334366236</v>
      </c>
      <c r="AB311" s="698">
        <f t="shared" si="15"/>
        <v>35923.807625095069</v>
      </c>
      <c r="AC311" s="699">
        <f t="shared" si="6"/>
        <v>13099.19681520939</v>
      </c>
      <c r="AD311" s="699">
        <f t="shared" si="7"/>
        <v>22349.576113561954</v>
      </c>
      <c r="AE311" s="698">
        <f t="shared" si="16"/>
        <v>4555484.7486073487</v>
      </c>
      <c r="AF311" s="698">
        <f t="shared" si="17"/>
        <v>40953.772928771345</v>
      </c>
      <c r="AG311" s="68"/>
      <c r="AH311" s="696">
        <f t="shared" si="1"/>
        <v>37</v>
      </c>
      <c r="AI311" s="340"/>
      <c r="AJ311" s="340"/>
      <c r="AK311" s="340"/>
      <c r="AL311" s="699">
        <f t="shared" si="28"/>
        <v>17570.129864480186</v>
      </c>
      <c r="AM311" s="699">
        <f t="shared" si="39"/>
        <v>8493.1098820487678</v>
      </c>
      <c r="AN311" s="699">
        <f t="shared" si="29"/>
        <v>0</v>
      </c>
      <c r="AO311" s="698">
        <f t="shared" si="30"/>
        <v>4372001.5265871184</v>
      </c>
      <c r="AP311" s="698">
        <f t="shared" si="31"/>
        <v>31818.239746528954</v>
      </c>
      <c r="AQ311" s="699">
        <f t="shared" si="9"/>
        <v>15309.85704852551</v>
      </c>
      <c r="AR311" s="699">
        <f t="shared" si="18"/>
        <v>15108.950576569554</v>
      </c>
      <c r="AS311" s="699">
        <f t="shared" si="10"/>
        <v>0</v>
      </c>
      <c r="AT311" s="698">
        <f t="shared" si="2"/>
        <v>4466488.2334366236</v>
      </c>
      <c r="AU311" s="698">
        <f t="shared" si="19"/>
        <v>35923.807625095062</v>
      </c>
      <c r="AV311" s="699">
        <f t="shared" si="11"/>
        <v>13099.19681520939</v>
      </c>
      <c r="AW311" s="699">
        <f t="shared" si="20"/>
        <v>22349.57611356195</v>
      </c>
      <c r="AX311" s="699">
        <f t="shared" si="12"/>
        <v>0</v>
      </c>
      <c r="AY311" s="698">
        <f t="shared" si="3"/>
        <v>4555484.7486073487</v>
      </c>
      <c r="AZ311" s="698">
        <f t="shared" si="21"/>
        <v>40953.772928771345</v>
      </c>
      <c r="BC311" s="699">
        <f t="shared" si="22"/>
        <v>6589.7290719656312</v>
      </c>
      <c r="BD311" s="699">
        <f t="shared" si="23"/>
        <v>51549.313328879267</v>
      </c>
      <c r="BE311" s="698">
        <f t="shared" si="24"/>
        <v>4797488.2254261123</v>
      </c>
      <c r="BF311" s="698">
        <f t="shared" si="32"/>
        <v>63894.042400844897</v>
      </c>
      <c r="BH311" s="699">
        <f t="shared" si="33"/>
        <v>6589.7290719656312</v>
      </c>
      <c r="BI311" s="699">
        <f t="shared" si="34"/>
        <v>51549.313328879252</v>
      </c>
      <c r="BJ311" s="699">
        <f t="shared" si="35"/>
        <v>0</v>
      </c>
      <c r="BK311" s="698">
        <f t="shared" si="36"/>
        <v>4797488.2254261123</v>
      </c>
      <c r="BL311" s="698">
        <f t="shared" si="37"/>
        <v>63894.042400844883</v>
      </c>
    </row>
    <row r="312" spans="5:64" s="79" customFormat="1" ht="14.25" hidden="1" x14ac:dyDescent="0.2">
      <c r="E312" s="353"/>
      <c r="F312" s="347"/>
      <c r="I312" s="347"/>
      <c r="L312" s="347"/>
      <c r="O312" s="810"/>
      <c r="Q312" s="696">
        <f t="shared" si="13"/>
        <v>38</v>
      </c>
      <c r="R312" s="340"/>
      <c r="S312" s="340"/>
      <c r="T312" s="340"/>
      <c r="U312" s="699">
        <f t="shared" si="25"/>
        <v>17604.125218756169</v>
      </c>
      <c r="V312" s="699">
        <f t="shared" si="26"/>
        <v>8459.1145277727883</v>
      </c>
      <c r="W312" s="698">
        <f t="shared" si="27"/>
        <v>4354397.4013683619</v>
      </c>
      <c r="X312" s="698">
        <f t="shared" si="38"/>
        <v>31568.239746528958</v>
      </c>
      <c r="Y312" s="699">
        <f t="shared" si="4"/>
        <v>15361.469340915834</v>
      </c>
      <c r="Z312" s="699">
        <f t="shared" si="5"/>
        <v>15057.338284179228</v>
      </c>
      <c r="AA312" s="698">
        <f t="shared" si="14"/>
        <v>4451126.7640957078</v>
      </c>
      <c r="AB312" s="698">
        <f t="shared" si="15"/>
        <v>35923.807625095062</v>
      </c>
      <c r="AC312" s="699">
        <f t="shared" si="6"/>
        <v>13163.278267962685</v>
      </c>
      <c r="AD312" s="699">
        <f t="shared" si="7"/>
        <v>22285.494660808661</v>
      </c>
      <c r="AE312" s="698">
        <f t="shared" si="16"/>
        <v>4542321.4703393858</v>
      </c>
      <c r="AF312" s="698">
        <f t="shared" si="17"/>
        <v>40953.772928771345</v>
      </c>
      <c r="AG312" s="68"/>
      <c r="AH312" s="696">
        <f t="shared" si="1"/>
        <v>38</v>
      </c>
      <c r="AI312" s="340"/>
      <c r="AJ312" s="340"/>
      <c r="AK312" s="340"/>
      <c r="AL312" s="699">
        <f t="shared" si="28"/>
        <v>17604.125218756169</v>
      </c>
      <c r="AM312" s="699">
        <f t="shared" si="39"/>
        <v>8459.1145277727828</v>
      </c>
      <c r="AN312" s="699">
        <f t="shared" si="29"/>
        <v>0</v>
      </c>
      <c r="AO312" s="698">
        <f t="shared" si="30"/>
        <v>4354397.4013683619</v>
      </c>
      <c r="AP312" s="698">
        <f t="shared" si="31"/>
        <v>31568.239746528954</v>
      </c>
      <c r="AQ312" s="699">
        <f t="shared" si="9"/>
        <v>15361.469340915834</v>
      </c>
      <c r="AR312" s="699">
        <f t="shared" si="18"/>
        <v>15057.33828417923</v>
      </c>
      <c r="AS312" s="699">
        <f t="shared" si="10"/>
        <v>0</v>
      </c>
      <c r="AT312" s="698">
        <f t="shared" si="2"/>
        <v>4451126.7640957078</v>
      </c>
      <c r="AU312" s="698">
        <f t="shared" si="19"/>
        <v>35923.807625095062</v>
      </c>
      <c r="AV312" s="699">
        <f t="shared" si="11"/>
        <v>13163.278267962685</v>
      </c>
      <c r="AW312" s="699">
        <f t="shared" si="20"/>
        <v>22285.494660808661</v>
      </c>
      <c r="AX312" s="699">
        <f t="shared" si="12"/>
        <v>0</v>
      </c>
      <c r="AY312" s="698">
        <f t="shared" si="3"/>
        <v>4542321.4703393858</v>
      </c>
      <c r="AZ312" s="698">
        <f t="shared" si="21"/>
        <v>40953.772928771345</v>
      </c>
      <c r="BC312" s="699">
        <f t="shared" si="22"/>
        <v>6660.4390004681709</v>
      </c>
      <c r="BD312" s="699">
        <f t="shared" si="23"/>
        <v>51478.603400376734</v>
      </c>
      <c r="BE312" s="698">
        <f t="shared" si="24"/>
        <v>4790827.7864256445</v>
      </c>
      <c r="BF312" s="698">
        <f t="shared" si="32"/>
        <v>63644.042400844904</v>
      </c>
      <c r="BH312" s="699">
        <f t="shared" si="33"/>
        <v>6660.4390004681709</v>
      </c>
      <c r="BI312" s="699">
        <f t="shared" si="34"/>
        <v>51478.60340037672</v>
      </c>
      <c r="BJ312" s="699">
        <f t="shared" si="35"/>
        <v>0</v>
      </c>
      <c r="BK312" s="698">
        <f t="shared" si="36"/>
        <v>4790827.7864256445</v>
      </c>
      <c r="BL312" s="698">
        <f t="shared" si="37"/>
        <v>63644.04240084489</v>
      </c>
    </row>
    <row r="313" spans="5:64" s="79" customFormat="1" ht="14.25" hidden="1" x14ac:dyDescent="0.2">
      <c r="E313" s="353"/>
      <c r="F313" s="347"/>
      <c r="I313" s="347"/>
      <c r="L313" s="347"/>
      <c r="O313" s="810"/>
      <c r="Q313" s="696">
        <f t="shared" si="13"/>
        <v>39</v>
      </c>
      <c r="R313" s="340"/>
      <c r="S313" s="340"/>
      <c r="T313" s="340"/>
      <c r="U313" s="699">
        <f t="shared" si="25"/>
        <v>17638.186348534175</v>
      </c>
      <c r="V313" s="699">
        <f t="shared" si="26"/>
        <v>8425.0533979947832</v>
      </c>
      <c r="W313" s="698">
        <f t="shared" si="27"/>
        <v>4336759.2150198277</v>
      </c>
      <c r="X313" s="698">
        <f t="shared" si="38"/>
        <v>31568.239746528958</v>
      </c>
      <c r="Y313" s="699">
        <f t="shared" si="4"/>
        <v>15413.255627662693</v>
      </c>
      <c r="Z313" s="699">
        <f t="shared" si="5"/>
        <v>15005.551997432372</v>
      </c>
      <c r="AA313" s="698">
        <f t="shared" si="14"/>
        <v>4435713.5084680449</v>
      </c>
      <c r="AB313" s="698">
        <f t="shared" si="15"/>
        <v>35923.807625095069</v>
      </c>
      <c r="AC313" s="699">
        <f t="shared" si="6"/>
        <v>13227.673208072865</v>
      </c>
      <c r="AD313" s="699">
        <f t="shared" si="7"/>
        <v>22221.099720698476</v>
      </c>
      <c r="AE313" s="698">
        <f t="shared" si="16"/>
        <v>4529093.797131313</v>
      </c>
      <c r="AF313" s="698">
        <f t="shared" si="17"/>
        <v>40953.772928771345</v>
      </c>
      <c r="AG313" s="68"/>
      <c r="AH313" s="696">
        <f t="shared" si="1"/>
        <v>39</v>
      </c>
      <c r="AI313" s="340"/>
      <c r="AJ313" s="340"/>
      <c r="AK313" s="340"/>
      <c r="AL313" s="699">
        <f t="shared" si="28"/>
        <v>17638.186348534175</v>
      </c>
      <c r="AM313" s="699">
        <f t="shared" si="39"/>
        <v>8425.0533979947813</v>
      </c>
      <c r="AN313" s="699">
        <f t="shared" si="29"/>
        <v>0</v>
      </c>
      <c r="AO313" s="698">
        <f t="shared" si="30"/>
        <v>4336759.2150198277</v>
      </c>
      <c r="AP313" s="698">
        <f t="shared" si="31"/>
        <v>31568.239746528954</v>
      </c>
      <c r="AQ313" s="699">
        <f t="shared" si="9"/>
        <v>15413.255627662693</v>
      </c>
      <c r="AR313" s="699">
        <f t="shared" si="18"/>
        <v>15005.551997432371</v>
      </c>
      <c r="AS313" s="699">
        <f t="shared" si="10"/>
        <v>0</v>
      </c>
      <c r="AT313" s="698">
        <f t="shared" si="2"/>
        <v>4435713.5084680449</v>
      </c>
      <c r="AU313" s="698">
        <f t="shared" si="19"/>
        <v>35923.807625095062</v>
      </c>
      <c r="AV313" s="699">
        <f t="shared" si="11"/>
        <v>13227.673208072865</v>
      </c>
      <c r="AW313" s="699">
        <f t="shared" si="20"/>
        <v>22221.099720698472</v>
      </c>
      <c r="AX313" s="699">
        <f t="shared" si="12"/>
        <v>0</v>
      </c>
      <c r="AY313" s="698">
        <f t="shared" si="3"/>
        <v>4529093.797131313</v>
      </c>
      <c r="AZ313" s="698">
        <f t="shared" si="21"/>
        <v>40953.772928771337</v>
      </c>
      <c r="BC313" s="699">
        <f t="shared" si="22"/>
        <v>6731.9076694187943</v>
      </c>
      <c r="BD313" s="699">
        <f t="shared" si="23"/>
        <v>51407.1347314261</v>
      </c>
      <c r="BE313" s="698">
        <f t="shared" si="24"/>
        <v>4784095.878756226</v>
      </c>
      <c r="BF313" s="698">
        <f t="shared" si="32"/>
        <v>63644.042400844897</v>
      </c>
      <c r="BH313" s="699">
        <f t="shared" si="33"/>
        <v>6731.9076694187943</v>
      </c>
      <c r="BI313" s="699">
        <f t="shared" si="34"/>
        <v>51407.1347314261</v>
      </c>
      <c r="BJ313" s="699">
        <f t="shared" si="35"/>
        <v>0</v>
      </c>
      <c r="BK313" s="698">
        <f t="shared" si="36"/>
        <v>4784095.878756226</v>
      </c>
      <c r="BL313" s="698">
        <f t="shared" si="37"/>
        <v>63644.042400844897</v>
      </c>
    </row>
    <row r="314" spans="5:64" s="79" customFormat="1" ht="14.25" hidden="1" x14ac:dyDescent="0.2">
      <c r="E314" s="353"/>
      <c r="F314" s="347"/>
      <c r="I314" s="347"/>
      <c r="L314" s="347"/>
      <c r="O314" s="810"/>
      <c r="Q314" s="696">
        <f t="shared" si="13"/>
        <v>40</v>
      </c>
      <c r="R314" s="340"/>
      <c r="S314" s="340"/>
      <c r="T314" s="340"/>
      <c r="U314" s="699">
        <f t="shared" si="25"/>
        <v>17672.313381079133</v>
      </c>
      <c r="V314" s="699">
        <f t="shared" si="26"/>
        <v>8390.9263654498245</v>
      </c>
      <c r="W314" s="698">
        <f t="shared" si="27"/>
        <v>4319086.9016387481</v>
      </c>
      <c r="X314" s="698">
        <f t="shared" si="38"/>
        <v>31818.239746528958</v>
      </c>
      <c r="Y314" s="699">
        <f t="shared" si="4"/>
        <v>15465.216495332474</v>
      </c>
      <c r="Z314" s="699">
        <f t="shared" si="5"/>
        <v>14953.591129762588</v>
      </c>
      <c r="AA314" s="698">
        <f t="shared" si="14"/>
        <v>4420248.2919727126</v>
      </c>
      <c r="AB314" s="698">
        <f t="shared" si="15"/>
        <v>35923.807625095062</v>
      </c>
      <c r="AC314" s="699">
        <f t="shared" si="6"/>
        <v>13292.383169124441</v>
      </c>
      <c r="AD314" s="699">
        <f t="shared" si="7"/>
        <v>22156.389759646896</v>
      </c>
      <c r="AE314" s="698">
        <f t="shared" si="16"/>
        <v>4515801.4139621882</v>
      </c>
      <c r="AF314" s="698">
        <f t="shared" si="17"/>
        <v>40953.772928771337</v>
      </c>
      <c r="AG314" s="68"/>
      <c r="AH314" s="696">
        <f t="shared" si="1"/>
        <v>40</v>
      </c>
      <c r="AI314" s="340"/>
      <c r="AJ314" s="340"/>
      <c r="AK314" s="340"/>
      <c r="AL314" s="699">
        <f t="shared" si="28"/>
        <v>17672.313381079133</v>
      </c>
      <c r="AM314" s="699">
        <f t="shared" si="39"/>
        <v>8390.9263654498209</v>
      </c>
      <c r="AN314" s="699">
        <f t="shared" si="29"/>
        <v>0</v>
      </c>
      <c r="AO314" s="698">
        <f t="shared" si="30"/>
        <v>4319086.9016387481</v>
      </c>
      <c r="AP314" s="698">
        <f t="shared" si="31"/>
        <v>31818.239746528954</v>
      </c>
      <c r="AQ314" s="699">
        <f t="shared" si="9"/>
        <v>15465.216495332474</v>
      </c>
      <c r="AR314" s="699">
        <f t="shared" si="18"/>
        <v>14953.591129762588</v>
      </c>
      <c r="AS314" s="699">
        <f t="shared" si="10"/>
        <v>0</v>
      </c>
      <c r="AT314" s="698">
        <f t="shared" si="2"/>
        <v>4420248.2919727126</v>
      </c>
      <c r="AU314" s="698">
        <f t="shared" si="19"/>
        <v>35923.807625095062</v>
      </c>
      <c r="AV314" s="699">
        <f t="shared" si="11"/>
        <v>13292.383169124441</v>
      </c>
      <c r="AW314" s="699">
        <f t="shared" si="20"/>
        <v>22156.389759646903</v>
      </c>
      <c r="AX314" s="699">
        <f t="shared" si="12"/>
        <v>0</v>
      </c>
      <c r="AY314" s="698">
        <f t="shared" si="3"/>
        <v>4515801.4139621882</v>
      </c>
      <c r="AZ314" s="698">
        <f t="shared" si="21"/>
        <v>40953.772928771345</v>
      </c>
      <c r="BC314" s="699">
        <f t="shared" si="22"/>
        <v>6804.1432203484046</v>
      </c>
      <c r="BD314" s="699">
        <f t="shared" si="23"/>
        <v>51334.899180496497</v>
      </c>
      <c r="BE314" s="698">
        <f t="shared" si="24"/>
        <v>4777291.7355358778</v>
      </c>
      <c r="BF314" s="698">
        <f t="shared" si="32"/>
        <v>63894.042400844904</v>
      </c>
      <c r="BH314" s="699">
        <f t="shared" si="33"/>
        <v>6804.1432203484046</v>
      </c>
      <c r="BI314" s="699">
        <f t="shared" si="34"/>
        <v>51334.899180496504</v>
      </c>
      <c r="BJ314" s="699">
        <f t="shared" si="35"/>
        <v>0</v>
      </c>
      <c r="BK314" s="698">
        <f t="shared" si="36"/>
        <v>4777291.7355358778</v>
      </c>
      <c r="BL314" s="698">
        <f t="shared" si="37"/>
        <v>63894.042400844912</v>
      </c>
    </row>
    <row r="315" spans="5:64" s="79" customFormat="1" ht="14.25" hidden="1" x14ac:dyDescent="0.2">
      <c r="E315" s="353"/>
      <c r="F315" s="347"/>
      <c r="I315" s="347"/>
      <c r="L315" s="347"/>
      <c r="O315" s="810"/>
      <c r="Q315" s="696">
        <f t="shared" si="13"/>
        <v>41</v>
      </c>
      <c r="R315" s="340"/>
      <c r="S315" s="340"/>
      <c r="T315" s="340"/>
      <c r="U315" s="699">
        <f t="shared" si="25"/>
        <v>17706.506443902224</v>
      </c>
      <c r="V315" s="699">
        <f t="shared" si="26"/>
        <v>8356.7333026267352</v>
      </c>
      <c r="W315" s="698">
        <f t="shared" si="27"/>
        <v>4301380.3951948462</v>
      </c>
      <c r="X315" s="698">
        <f t="shared" si="38"/>
        <v>31568.239746528961</v>
      </c>
      <c r="Y315" s="699">
        <f t="shared" si="4"/>
        <v>15517.352532468994</v>
      </c>
      <c r="Z315" s="699">
        <f t="shared" si="5"/>
        <v>14901.455092626064</v>
      </c>
      <c r="AA315" s="698">
        <f t="shared" si="14"/>
        <v>4404730.9394402439</v>
      </c>
      <c r="AB315" s="698">
        <f t="shared" si="15"/>
        <v>35923.807625095054</v>
      </c>
      <c r="AC315" s="699">
        <f t="shared" si="6"/>
        <v>13357.409692204234</v>
      </c>
      <c r="AD315" s="699">
        <f t="shared" si="7"/>
        <v>22091.363236567115</v>
      </c>
      <c r="AE315" s="698">
        <f t="shared" si="16"/>
        <v>4502444.0042699836</v>
      </c>
      <c r="AF315" s="698">
        <f t="shared" si="17"/>
        <v>40953.772928771345</v>
      </c>
      <c r="AG315" s="68"/>
      <c r="AH315" s="696">
        <f t="shared" si="1"/>
        <v>41</v>
      </c>
      <c r="AI315" s="340"/>
      <c r="AJ315" s="340"/>
      <c r="AK315" s="340"/>
      <c r="AL315" s="699">
        <f t="shared" si="28"/>
        <v>17706.506443902224</v>
      </c>
      <c r="AM315" s="699">
        <f t="shared" si="39"/>
        <v>8356.7333026267297</v>
      </c>
      <c r="AN315" s="699">
        <f t="shared" si="29"/>
        <v>0</v>
      </c>
      <c r="AO315" s="698">
        <f t="shared" si="30"/>
        <v>4301380.3951948462</v>
      </c>
      <c r="AP315" s="698">
        <f t="shared" si="31"/>
        <v>31568.239746528954</v>
      </c>
      <c r="AQ315" s="699">
        <f t="shared" si="9"/>
        <v>15517.352532468994</v>
      </c>
      <c r="AR315" s="699">
        <f t="shared" si="18"/>
        <v>14901.455092626067</v>
      </c>
      <c r="AS315" s="699">
        <f t="shared" si="10"/>
        <v>0</v>
      </c>
      <c r="AT315" s="698">
        <f t="shared" si="2"/>
        <v>4404730.9394402439</v>
      </c>
      <c r="AU315" s="698">
        <f t="shared" si="19"/>
        <v>35923.807625095062</v>
      </c>
      <c r="AV315" s="699">
        <f t="shared" si="11"/>
        <v>13357.409692204234</v>
      </c>
      <c r="AW315" s="699">
        <f t="shared" si="20"/>
        <v>22091.363236567107</v>
      </c>
      <c r="AX315" s="699">
        <f t="shared" si="12"/>
        <v>0</v>
      </c>
      <c r="AY315" s="698">
        <f t="shared" si="3"/>
        <v>4502444.0042699836</v>
      </c>
      <c r="AZ315" s="698">
        <f t="shared" si="21"/>
        <v>40953.772928771345</v>
      </c>
      <c r="BC315" s="699">
        <f t="shared" si="22"/>
        <v>6877.1538821491577</v>
      </c>
      <c r="BD315" s="699">
        <f t="shared" si="23"/>
        <v>51261.888518695734</v>
      </c>
      <c r="BE315" s="698">
        <f t="shared" si="24"/>
        <v>4770414.5816537281</v>
      </c>
      <c r="BF315" s="698">
        <f t="shared" si="32"/>
        <v>63644.04240084489</v>
      </c>
      <c r="BH315" s="699">
        <f t="shared" si="33"/>
        <v>6877.1538821491577</v>
      </c>
      <c r="BI315" s="699">
        <f t="shared" si="34"/>
        <v>51261.888518695741</v>
      </c>
      <c r="BJ315" s="699">
        <f t="shared" si="35"/>
        <v>0</v>
      </c>
      <c r="BK315" s="698">
        <f t="shared" si="36"/>
        <v>4770414.5816537281</v>
      </c>
      <c r="BL315" s="698">
        <f t="shared" si="37"/>
        <v>63644.042400844897</v>
      </c>
    </row>
    <row r="316" spans="5:64" s="79" customFormat="1" ht="14.25" hidden="1" x14ac:dyDescent="0.2">
      <c r="E316" s="353"/>
      <c r="F316" s="347"/>
      <c r="I316" s="347"/>
      <c r="L316" s="347"/>
      <c r="O316" s="810"/>
      <c r="Q316" s="696">
        <f t="shared" si="13"/>
        <v>42</v>
      </c>
      <c r="R316" s="340"/>
      <c r="S316" s="340"/>
      <c r="T316" s="340"/>
      <c r="U316" s="699">
        <f t="shared" si="25"/>
        <v>17740.765664761333</v>
      </c>
      <c r="V316" s="699">
        <f t="shared" si="26"/>
        <v>8322.4740817676247</v>
      </c>
      <c r="W316" s="698">
        <f t="shared" si="27"/>
        <v>4283639.6295300853</v>
      </c>
      <c r="X316" s="698">
        <f t="shared" si="38"/>
        <v>31568.239746528958</v>
      </c>
      <c r="Y316" s="699">
        <f t="shared" si="4"/>
        <v>15569.664329600157</v>
      </c>
      <c r="Z316" s="699">
        <f t="shared" si="5"/>
        <v>14849.143295494905</v>
      </c>
      <c r="AA316" s="698">
        <f t="shared" si="14"/>
        <v>4389161.2751106434</v>
      </c>
      <c r="AB316" s="698">
        <f t="shared" si="15"/>
        <v>35923.807625095062</v>
      </c>
      <c r="AC316" s="699">
        <f t="shared" si="6"/>
        <v>13422.754325938075</v>
      </c>
      <c r="AD316" s="699">
        <f t="shared" si="7"/>
        <v>22026.018602833265</v>
      </c>
      <c r="AE316" s="698">
        <f t="shared" si="16"/>
        <v>4489021.2499440452</v>
      </c>
      <c r="AF316" s="698">
        <f t="shared" si="17"/>
        <v>40953.772928771337</v>
      </c>
      <c r="AG316" s="68"/>
      <c r="AH316" s="696">
        <f t="shared" si="1"/>
        <v>42</v>
      </c>
      <c r="AI316" s="340"/>
      <c r="AJ316" s="340"/>
      <c r="AK316" s="340"/>
      <c r="AL316" s="699">
        <f t="shared" si="28"/>
        <v>17740.765664761333</v>
      </c>
      <c r="AM316" s="699">
        <f t="shared" si="39"/>
        <v>8322.4740817676193</v>
      </c>
      <c r="AN316" s="699">
        <f t="shared" si="29"/>
        <v>0</v>
      </c>
      <c r="AO316" s="698">
        <f t="shared" si="30"/>
        <v>4283639.6295300853</v>
      </c>
      <c r="AP316" s="698">
        <f t="shared" si="31"/>
        <v>31568.239746528954</v>
      </c>
      <c r="AQ316" s="699">
        <f t="shared" si="9"/>
        <v>15569.664329600157</v>
      </c>
      <c r="AR316" s="699">
        <f t="shared" si="18"/>
        <v>14849.143295494907</v>
      </c>
      <c r="AS316" s="699">
        <f t="shared" si="10"/>
        <v>0</v>
      </c>
      <c r="AT316" s="698">
        <f t="shared" si="2"/>
        <v>4389161.2751106434</v>
      </c>
      <c r="AU316" s="698">
        <f t="shared" si="19"/>
        <v>35923.807625095062</v>
      </c>
      <c r="AV316" s="699">
        <f t="shared" si="11"/>
        <v>13422.754325938075</v>
      </c>
      <c r="AW316" s="699">
        <f t="shared" si="20"/>
        <v>22026.018602833265</v>
      </c>
      <c r="AX316" s="699">
        <f t="shared" si="12"/>
        <v>0</v>
      </c>
      <c r="AY316" s="698">
        <f t="shared" si="3"/>
        <v>4489021.2499440452</v>
      </c>
      <c r="AZ316" s="698">
        <f t="shared" si="21"/>
        <v>40953.772928771337</v>
      </c>
      <c r="BC316" s="699">
        <f t="shared" si="22"/>
        <v>6950.9479720118934</v>
      </c>
      <c r="BD316" s="699">
        <f t="shared" si="23"/>
        <v>51188.094428833007</v>
      </c>
      <c r="BE316" s="698">
        <f t="shared" si="24"/>
        <v>4763463.6336817164</v>
      </c>
      <c r="BF316" s="698">
        <f t="shared" si="32"/>
        <v>63644.042400844897</v>
      </c>
      <c r="BH316" s="699">
        <f t="shared" si="33"/>
        <v>6950.9479720118934</v>
      </c>
      <c r="BI316" s="699">
        <f t="shared" si="34"/>
        <v>51188.094428832992</v>
      </c>
      <c r="BJ316" s="699">
        <f t="shared" si="35"/>
        <v>0</v>
      </c>
      <c r="BK316" s="698">
        <f t="shared" si="36"/>
        <v>4763463.6336817164</v>
      </c>
      <c r="BL316" s="698">
        <f t="shared" si="37"/>
        <v>63644.042400844883</v>
      </c>
    </row>
    <row r="317" spans="5:64" s="79" customFormat="1" ht="14.25" hidden="1" x14ac:dyDescent="0.2">
      <c r="E317" s="353"/>
      <c r="F317" s="347"/>
      <c r="I317" s="347"/>
      <c r="L317" s="347"/>
      <c r="O317" s="810"/>
      <c r="Q317" s="696">
        <f t="shared" si="13"/>
        <v>43</v>
      </c>
      <c r="R317" s="340"/>
      <c r="S317" s="340"/>
      <c r="T317" s="340"/>
      <c r="U317" s="699">
        <f t="shared" si="25"/>
        <v>17775.091171661541</v>
      </c>
      <c r="V317" s="699">
        <f t="shared" si="26"/>
        <v>8288.1485748674131</v>
      </c>
      <c r="W317" s="698">
        <f t="shared" si="27"/>
        <v>4265864.5383584239</v>
      </c>
      <c r="X317" s="698">
        <f t="shared" si="38"/>
        <v>31818.239746528954</v>
      </c>
      <c r="Y317" s="699">
        <f t="shared" si="4"/>
        <v>15622.152479244631</v>
      </c>
      <c r="Z317" s="699">
        <f t="shared" si="5"/>
        <v>14796.655145850429</v>
      </c>
      <c r="AA317" s="698">
        <f t="shared" si="14"/>
        <v>4373539.122631399</v>
      </c>
      <c r="AB317" s="698">
        <f t="shared" si="15"/>
        <v>35923.807625095062</v>
      </c>
      <c r="AC317" s="699">
        <f t="shared" si="6"/>
        <v>13488.418626527706</v>
      </c>
      <c r="AD317" s="699">
        <f t="shared" si="7"/>
        <v>21960.354302243635</v>
      </c>
      <c r="AE317" s="698">
        <f t="shared" si="16"/>
        <v>4475532.8313175179</v>
      </c>
      <c r="AF317" s="698">
        <f t="shared" si="17"/>
        <v>40953.772928771345</v>
      </c>
      <c r="AG317" s="68"/>
      <c r="AH317" s="696">
        <f t="shared" si="1"/>
        <v>43</v>
      </c>
      <c r="AI317" s="340"/>
      <c r="AJ317" s="340"/>
      <c r="AK317" s="340"/>
      <c r="AL317" s="699">
        <f t="shared" si="28"/>
        <v>17775.091171661541</v>
      </c>
      <c r="AM317" s="699">
        <f t="shared" si="39"/>
        <v>8288.1485748674095</v>
      </c>
      <c r="AN317" s="699">
        <f t="shared" si="29"/>
        <v>0</v>
      </c>
      <c r="AO317" s="698">
        <f t="shared" si="30"/>
        <v>4265864.5383584239</v>
      </c>
      <c r="AP317" s="698">
        <f t="shared" si="31"/>
        <v>31818.23974652895</v>
      </c>
      <c r="AQ317" s="699">
        <f t="shared" si="9"/>
        <v>15622.152479244631</v>
      </c>
      <c r="AR317" s="699">
        <f t="shared" si="18"/>
        <v>14796.655145850431</v>
      </c>
      <c r="AS317" s="699">
        <f t="shared" si="10"/>
        <v>0</v>
      </c>
      <c r="AT317" s="698">
        <f t="shared" si="2"/>
        <v>4373539.122631399</v>
      </c>
      <c r="AU317" s="698">
        <f t="shared" si="19"/>
        <v>35923.807625095062</v>
      </c>
      <c r="AV317" s="699">
        <f t="shared" si="11"/>
        <v>13488.418626527706</v>
      </c>
      <c r="AW317" s="699">
        <f t="shared" si="20"/>
        <v>21960.354302243628</v>
      </c>
      <c r="AX317" s="699">
        <f t="shared" si="12"/>
        <v>0</v>
      </c>
      <c r="AY317" s="698">
        <f t="shared" si="3"/>
        <v>4475532.8313175179</v>
      </c>
      <c r="AZ317" s="698">
        <f t="shared" si="21"/>
        <v>40953.77292877133</v>
      </c>
      <c r="BC317" s="699">
        <f t="shared" si="22"/>
        <v>7025.5338963736103</v>
      </c>
      <c r="BD317" s="699">
        <f t="shared" si="23"/>
        <v>51113.508504471291</v>
      </c>
      <c r="BE317" s="698">
        <f t="shared" si="24"/>
        <v>4756438.0997853428</v>
      </c>
      <c r="BF317" s="698">
        <f t="shared" si="32"/>
        <v>63894.042400844904</v>
      </c>
      <c r="BH317" s="699">
        <f t="shared" si="33"/>
        <v>7025.5338963736103</v>
      </c>
      <c r="BI317" s="699">
        <f t="shared" si="34"/>
        <v>51113.508504471283</v>
      </c>
      <c r="BJ317" s="699">
        <f t="shared" si="35"/>
        <v>0</v>
      </c>
      <c r="BK317" s="698">
        <f t="shared" si="36"/>
        <v>4756438.0997853428</v>
      </c>
      <c r="BL317" s="698">
        <f t="shared" si="37"/>
        <v>63894.04240084489</v>
      </c>
    </row>
    <row r="318" spans="5:64" s="79" customFormat="1" ht="14.25" hidden="1" x14ac:dyDescent="0.2">
      <c r="E318" s="353"/>
      <c r="F318" s="347"/>
      <c r="I318" s="347"/>
      <c r="L318" s="347"/>
      <c r="O318" s="810"/>
      <c r="Q318" s="696">
        <f t="shared" si="13"/>
        <v>44</v>
      </c>
      <c r="R318" s="340"/>
      <c r="S318" s="340"/>
      <c r="T318" s="340"/>
      <c r="U318" s="699">
        <f t="shared" si="25"/>
        <v>17809.4830928556</v>
      </c>
      <c r="V318" s="699">
        <f t="shared" si="26"/>
        <v>8253.7566536733539</v>
      </c>
      <c r="W318" s="698">
        <f t="shared" si="27"/>
        <v>4248055.0552655682</v>
      </c>
      <c r="X318" s="698">
        <f t="shared" si="38"/>
        <v>31568.239746528954</v>
      </c>
      <c r="Y318" s="699">
        <f t="shared" si="4"/>
        <v>15674.817575918587</v>
      </c>
      <c r="Z318" s="699">
        <f t="shared" si="5"/>
        <v>14743.990049176478</v>
      </c>
      <c r="AA318" s="698">
        <f t="shared" si="14"/>
        <v>4357864.3050554805</v>
      </c>
      <c r="AB318" s="698">
        <f t="shared" si="15"/>
        <v>35923.807625095069</v>
      </c>
      <c r="AC318" s="699">
        <f t="shared" si="6"/>
        <v>13554.404157787831</v>
      </c>
      <c r="AD318" s="699">
        <f t="shared" si="7"/>
        <v>21894.368770983518</v>
      </c>
      <c r="AE318" s="698">
        <f t="shared" si="16"/>
        <v>4461978.4271597303</v>
      </c>
      <c r="AF318" s="698">
        <f t="shared" si="17"/>
        <v>40953.772928771345</v>
      </c>
      <c r="AG318" s="68"/>
      <c r="AH318" s="696">
        <f t="shared" si="1"/>
        <v>44</v>
      </c>
      <c r="AI318" s="340"/>
      <c r="AJ318" s="340"/>
      <c r="AK318" s="340"/>
      <c r="AL318" s="699">
        <f t="shared" si="28"/>
        <v>17809.4830928556</v>
      </c>
      <c r="AM318" s="699">
        <f t="shared" si="39"/>
        <v>8253.756653673352</v>
      </c>
      <c r="AN318" s="699">
        <f t="shared" si="29"/>
        <v>0</v>
      </c>
      <c r="AO318" s="698">
        <f t="shared" si="30"/>
        <v>4248055.0552655682</v>
      </c>
      <c r="AP318" s="698">
        <f t="shared" si="31"/>
        <v>31568.239746528954</v>
      </c>
      <c r="AQ318" s="699">
        <f t="shared" si="9"/>
        <v>15674.817575918587</v>
      </c>
      <c r="AR318" s="699">
        <f t="shared" si="18"/>
        <v>14743.990049176477</v>
      </c>
      <c r="AS318" s="699">
        <f t="shared" si="10"/>
        <v>0</v>
      </c>
      <c r="AT318" s="698">
        <f t="shared" si="2"/>
        <v>4357864.3050554805</v>
      </c>
      <c r="AU318" s="698">
        <f t="shared" si="19"/>
        <v>35923.807625095062</v>
      </c>
      <c r="AV318" s="699">
        <f t="shared" si="11"/>
        <v>13554.404157787831</v>
      </c>
      <c r="AW318" s="699">
        <f t="shared" si="20"/>
        <v>21894.36877098351</v>
      </c>
      <c r="AX318" s="699">
        <f t="shared" si="12"/>
        <v>0</v>
      </c>
      <c r="AY318" s="698">
        <f t="shared" si="3"/>
        <v>4461978.4271597303</v>
      </c>
      <c r="AZ318" s="698">
        <f t="shared" si="21"/>
        <v>40953.772928771345</v>
      </c>
      <c r="BC318" s="699">
        <f t="shared" si="22"/>
        <v>7100.9201518750897</v>
      </c>
      <c r="BD318" s="699">
        <f t="shared" si="23"/>
        <v>51038.122248969819</v>
      </c>
      <c r="BE318" s="698">
        <f t="shared" si="24"/>
        <v>4749337.1796334675</v>
      </c>
      <c r="BF318" s="698">
        <f t="shared" si="32"/>
        <v>63644.042400844912</v>
      </c>
      <c r="BH318" s="699">
        <f t="shared" si="33"/>
        <v>7100.9201518750897</v>
      </c>
      <c r="BI318" s="699">
        <f t="shared" si="34"/>
        <v>51038.122248969805</v>
      </c>
      <c r="BJ318" s="699">
        <f t="shared" si="35"/>
        <v>0</v>
      </c>
      <c r="BK318" s="698">
        <f t="shared" si="36"/>
        <v>4749337.1796334675</v>
      </c>
      <c r="BL318" s="698">
        <f t="shared" si="37"/>
        <v>63644.042400844897</v>
      </c>
    </row>
    <row r="319" spans="5:64" s="79" customFormat="1" ht="14.25" hidden="1" x14ac:dyDescent="0.2">
      <c r="E319" s="353"/>
      <c r="F319" s="347"/>
      <c r="I319" s="347"/>
      <c r="L319" s="347"/>
      <c r="O319" s="810"/>
      <c r="Q319" s="696">
        <f t="shared" si="13"/>
        <v>45</v>
      </c>
      <c r="R319" s="340"/>
      <c r="S319" s="340"/>
      <c r="T319" s="340"/>
      <c r="U319" s="699">
        <f t="shared" si="25"/>
        <v>17843.941556844406</v>
      </c>
      <c r="V319" s="699">
        <f t="shared" si="26"/>
        <v>8219.2981896845504</v>
      </c>
      <c r="W319" s="698">
        <f t="shared" si="27"/>
        <v>4230211.1137087233</v>
      </c>
      <c r="X319" s="698">
        <f t="shared" si="38"/>
        <v>31568.239746528954</v>
      </c>
      <c r="Y319" s="699">
        <f t="shared" si="4"/>
        <v>15727.660216142403</v>
      </c>
      <c r="Z319" s="699">
        <f t="shared" si="5"/>
        <v>14691.147408952662</v>
      </c>
      <c r="AA319" s="698">
        <f t="shared" si="14"/>
        <v>4342136.644839338</v>
      </c>
      <c r="AB319" s="698">
        <f t="shared" si="15"/>
        <v>35923.807625095069</v>
      </c>
      <c r="AC319" s="699">
        <f t="shared" si="6"/>
        <v>13620.712491183338</v>
      </c>
      <c r="AD319" s="699">
        <f t="shared" si="7"/>
        <v>21828.060437588003</v>
      </c>
      <c r="AE319" s="698">
        <f t="shared" si="16"/>
        <v>4448357.7146685468</v>
      </c>
      <c r="AF319" s="698">
        <f t="shared" si="17"/>
        <v>40953.772928771345</v>
      </c>
      <c r="AG319" s="68"/>
      <c r="AH319" s="696">
        <f t="shared" si="1"/>
        <v>45</v>
      </c>
      <c r="AI319" s="340"/>
      <c r="AJ319" s="340"/>
      <c r="AK319" s="340"/>
      <c r="AL319" s="699">
        <f t="shared" si="28"/>
        <v>17843.941556844406</v>
      </c>
      <c r="AM319" s="699">
        <f t="shared" si="39"/>
        <v>8219.2981896845467</v>
      </c>
      <c r="AN319" s="699">
        <f t="shared" si="29"/>
        <v>0</v>
      </c>
      <c r="AO319" s="698">
        <f t="shared" si="30"/>
        <v>4230211.1137087233</v>
      </c>
      <c r="AP319" s="698">
        <f t="shared" si="31"/>
        <v>31568.239746528954</v>
      </c>
      <c r="AQ319" s="699">
        <f t="shared" si="9"/>
        <v>15727.660216142403</v>
      </c>
      <c r="AR319" s="699">
        <f t="shared" si="18"/>
        <v>14691.147408952662</v>
      </c>
      <c r="AS319" s="699">
        <f t="shared" si="10"/>
        <v>0</v>
      </c>
      <c r="AT319" s="698">
        <f t="shared" si="2"/>
        <v>4342136.644839338</v>
      </c>
      <c r="AU319" s="698">
        <f t="shared" si="19"/>
        <v>35923.807625095069</v>
      </c>
      <c r="AV319" s="699">
        <f t="shared" si="11"/>
        <v>13620.712491183338</v>
      </c>
      <c r="AW319" s="699">
        <f t="shared" si="20"/>
        <v>21828.060437587999</v>
      </c>
      <c r="AX319" s="699">
        <f t="shared" si="12"/>
        <v>0</v>
      </c>
      <c r="AY319" s="698">
        <f t="shared" si="3"/>
        <v>4448357.7146685468</v>
      </c>
      <c r="AZ319" s="698">
        <f t="shared" si="21"/>
        <v>40953.772928771337</v>
      </c>
      <c r="BC319" s="699">
        <f t="shared" si="22"/>
        <v>7177.1153263288343</v>
      </c>
      <c r="BD319" s="699">
        <f t="shared" si="23"/>
        <v>50961.927074516061</v>
      </c>
      <c r="BE319" s="698">
        <f t="shared" si="24"/>
        <v>4742160.0643071383</v>
      </c>
      <c r="BF319" s="698">
        <f t="shared" si="32"/>
        <v>63644.042400844897</v>
      </c>
      <c r="BH319" s="699">
        <f t="shared" si="33"/>
        <v>7177.1153263288343</v>
      </c>
      <c r="BI319" s="699">
        <f t="shared" si="34"/>
        <v>50961.927074516068</v>
      </c>
      <c r="BJ319" s="699">
        <f t="shared" si="35"/>
        <v>0</v>
      </c>
      <c r="BK319" s="698">
        <f t="shared" si="36"/>
        <v>4742160.0643071383</v>
      </c>
      <c r="BL319" s="698">
        <f t="shared" si="37"/>
        <v>63644.042400844904</v>
      </c>
    </row>
    <row r="320" spans="5:64" s="79" customFormat="1" ht="14.25" hidden="1" x14ac:dyDescent="0.2">
      <c r="E320" s="353"/>
      <c r="F320" s="347"/>
      <c r="I320" s="347"/>
      <c r="L320" s="347"/>
      <c r="O320" s="810"/>
      <c r="Q320" s="696">
        <f t="shared" si="13"/>
        <v>46</v>
      </c>
      <c r="R320" s="340"/>
      <c r="S320" s="340"/>
      <c r="T320" s="340"/>
      <c r="U320" s="699">
        <f t="shared" si="25"/>
        <v>17878.466692377482</v>
      </c>
      <c r="V320" s="699">
        <f t="shared" si="26"/>
        <v>8184.7730541514766</v>
      </c>
      <c r="W320" s="698">
        <f t="shared" si="27"/>
        <v>4212332.6470163455</v>
      </c>
      <c r="X320" s="698">
        <f t="shared" si="38"/>
        <v>31818.239746528958</v>
      </c>
      <c r="Y320" s="699">
        <f t="shared" si="4"/>
        <v>15780.680998447448</v>
      </c>
      <c r="Z320" s="699">
        <f t="shared" si="5"/>
        <v>14638.126626647618</v>
      </c>
      <c r="AA320" s="698">
        <f t="shared" si="14"/>
        <v>4326355.9638408907</v>
      </c>
      <c r="AB320" s="698">
        <f t="shared" si="15"/>
        <v>35923.807625095069</v>
      </c>
      <c r="AC320" s="699">
        <f t="shared" si="6"/>
        <v>13687.345205866772</v>
      </c>
      <c r="AD320" s="699">
        <f t="shared" si="7"/>
        <v>21761.427722904573</v>
      </c>
      <c r="AE320" s="698">
        <f t="shared" si="16"/>
        <v>4434670.3694626801</v>
      </c>
      <c r="AF320" s="698">
        <f t="shared" si="17"/>
        <v>40953.772928771345</v>
      </c>
      <c r="AG320" s="68"/>
      <c r="AH320" s="696">
        <f t="shared" si="1"/>
        <v>46</v>
      </c>
      <c r="AI320" s="340"/>
      <c r="AJ320" s="340"/>
      <c r="AK320" s="340"/>
      <c r="AL320" s="699">
        <f t="shared" si="28"/>
        <v>17878.466692377482</v>
      </c>
      <c r="AM320" s="699">
        <f t="shared" si="39"/>
        <v>8184.773054151472</v>
      </c>
      <c r="AN320" s="699">
        <f t="shared" si="29"/>
        <v>0</v>
      </c>
      <c r="AO320" s="698">
        <f t="shared" si="30"/>
        <v>4212332.6470163455</v>
      </c>
      <c r="AP320" s="698">
        <f t="shared" si="31"/>
        <v>31818.239746528954</v>
      </c>
      <c r="AQ320" s="699">
        <f t="shared" si="9"/>
        <v>15780.680998447448</v>
      </c>
      <c r="AR320" s="699">
        <f t="shared" si="18"/>
        <v>14638.126626647618</v>
      </c>
      <c r="AS320" s="699">
        <f t="shared" si="10"/>
        <v>0</v>
      </c>
      <c r="AT320" s="698">
        <f t="shared" si="2"/>
        <v>4326355.9638408907</v>
      </c>
      <c r="AU320" s="698">
        <f t="shared" si="19"/>
        <v>35923.807625095069</v>
      </c>
      <c r="AV320" s="699">
        <f t="shared" si="11"/>
        <v>13687.345205866772</v>
      </c>
      <c r="AW320" s="699">
        <f t="shared" si="20"/>
        <v>21761.427722904569</v>
      </c>
      <c r="AX320" s="699">
        <f t="shared" si="12"/>
        <v>0</v>
      </c>
      <c r="AY320" s="698">
        <f t="shared" si="3"/>
        <v>4434670.3694626801</v>
      </c>
      <c r="AZ320" s="698">
        <f t="shared" si="21"/>
        <v>40953.772928771345</v>
      </c>
      <c r="BC320" s="699">
        <f t="shared" si="22"/>
        <v>7254.1280996973474</v>
      </c>
      <c r="BD320" s="699">
        <f t="shared" si="23"/>
        <v>50884.914301147561</v>
      </c>
      <c r="BE320" s="698">
        <f t="shared" si="24"/>
        <v>4734905.9362074407</v>
      </c>
      <c r="BF320" s="698">
        <f t="shared" si="32"/>
        <v>63894.042400844904</v>
      </c>
      <c r="BH320" s="699">
        <f t="shared" si="33"/>
        <v>7254.1280996973474</v>
      </c>
      <c r="BI320" s="699">
        <f t="shared" si="34"/>
        <v>50884.914301147553</v>
      </c>
      <c r="BJ320" s="699">
        <f t="shared" si="35"/>
        <v>0</v>
      </c>
      <c r="BK320" s="698">
        <f t="shared" si="36"/>
        <v>4734905.9362074407</v>
      </c>
      <c r="BL320" s="698">
        <f t="shared" si="37"/>
        <v>63894.042400844904</v>
      </c>
    </row>
    <row r="321" spans="3:64" s="79" customFormat="1" ht="14.25" hidden="1" x14ac:dyDescent="0.2">
      <c r="E321" s="353"/>
      <c r="F321" s="347"/>
      <c r="I321" s="347"/>
      <c r="L321" s="347"/>
      <c r="O321" s="810"/>
      <c r="Q321" s="696">
        <f t="shared" si="13"/>
        <v>47</v>
      </c>
      <c r="R321" s="340"/>
      <c r="S321" s="340"/>
      <c r="T321" s="340"/>
      <c r="U321" s="699">
        <f t="shared" si="25"/>
        <v>17913.058628453462</v>
      </c>
      <c r="V321" s="699">
        <f t="shared" si="26"/>
        <v>8150.1811180754949</v>
      </c>
      <c r="W321" s="698">
        <f t="shared" si="27"/>
        <v>4194419.5883878917</v>
      </c>
      <c r="X321" s="698">
        <f t="shared" si="38"/>
        <v>31568.239746528958</v>
      </c>
      <c r="Y321" s="699">
        <f t="shared" si="4"/>
        <v>15833.880523382837</v>
      </c>
      <c r="Z321" s="699">
        <f t="shared" si="5"/>
        <v>14584.927101712225</v>
      </c>
      <c r="AA321" s="698">
        <f t="shared" si="14"/>
        <v>4310522.083317508</v>
      </c>
      <c r="AB321" s="698">
        <f t="shared" si="15"/>
        <v>35923.807625095062</v>
      </c>
      <c r="AC321" s="699">
        <f t="shared" si="6"/>
        <v>13754.303888715887</v>
      </c>
      <c r="AD321" s="699">
        <f t="shared" si="7"/>
        <v>21694.469040055454</v>
      </c>
      <c r="AE321" s="698">
        <f t="shared" si="16"/>
        <v>4420916.0655739643</v>
      </c>
      <c r="AF321" s="698">
        <f t="shared" si="17"/>
        <v>40953.772928771345</v>
      </c>
      <c r="AG321" s="68"/>
      <c r="AH321" s="696">
        <f t="shared" si="1"/>
        <v>47</v>
      </c>
      <c r="AI321" s="340"/>
      <c r="AJ321" s="340"/>
      <c r="AK321" s="340"/>
      <c r="AL321" s="699">
        <f t="shared" si="28"/>
        <v>17913.058628453462</v>
      </c>
      <c r="AM321" s="699">
        <f t="shared" si="39"/>
        <v>8150.1811180754903</v>
      </c>
      <c r="AN321" s="699">
        <f t="shared" si="29"/>
        <v>0</v>
      </c>
      <c r="AO321" s="698">
        <f t="shared" si="30"/>
        <v>4194419.5883878917</v>
      </c>
      <c r="AP321" s="698">
        <f t="shared" si="31"/>
        <v>31568.239746528954</v>
      </c>
      <c r="AQ321" s="699">
        <f t="shared" si="9"/>
        <v>15833.880523382837</v>
      </c>
      <c r="AR321" s="699">
        <f t="shared" si="18"/>
        <v>14584.927101712226</v>
      </c>
      <c r="AS321" s="699">
        <f t="shared" si="10"/>
        <v>0</v>
      </c>
      <c r="AT321" s="698">
        <f t="shared" si="2"/>
        <v>4310522.083317508</v>
      </c>
      <c r="AU321" s="698">
        <f t="shared" si="19"/>
        <v>35923.807625095062</v>
      </c>
      <c r="AV321" s="699">
        <f t="shared" si="11"/>
        <v>13754.303888715887</v>
      </c>
      <c r="AW321" s="699">
        <f t="shared" si="20"/>
        <v>21694.46904005545</v>
      </c>
      <c r="AX321" s="699">
        <f t="shared" si="12"/>
        <v>0</v>
      </c>
      <c r="AY321" s="698">
        <f t="shared" si="3"/>
        <v>4420916.0655739643</v>
      </c>
      <c r="AZ321" s="698">
        <f t="shared" si="21"/>
        <v>40953.772928771337</v>
      </c>
      <c r="BC321" s="699">
        <f t="shared" si="22"/>
        <v>7331.9672450819453</v>
      </c>
      <c r="BD321" s="699">
        <f t="shared" si="23"/>
        <v>50807.075155762956</v>
      </c>
      <c r="BE321" s="698">
        <f t="shared" si="24"/>
        <v>4727573.9689623583</v>
      </c>
      <c r="BF321" s="698">
        <f t="shared" si="32"/>
        <v>63644.042400844904</v>
      </c>
      <c r="BH321" s="699">
        <f t="shared" si="33"/>
        <v>7331.9672450819453</v>
      </c>
      <c r="BI321" s="699">
        <f t="shared" si="34"/>
        <v>50807.075155762948</v>
      </c>
      <c r="BJ321" s="699">
        <f t="shared" si="35"/>
        <v>0</v>
      </c>
      <c r="BK321" s="698">
        <f t="shared" si="36"/>
        <v>4727573.9689623583</v>
      </c>
      <c r="BL321" s="698">
        <f t="shared" si="37"/>
        <v>63644.04240084489</v>
      </c>
    </row>
    <row r="322" spans="3:64" s="79" customFormat="1" ht="14.25" hidden="1" x14ac:dyDescent="0.2">
      <c r="E322" s="353"/>
      <c r="F322" s="347"/>
      <c r="I322" s="347"/>
      <c r="L322" s="347"/>
      <c r="O322" s="810"/>
      <c r="Q322" s="696">
        <f t="shared" si="13"/>
        <v>48</v>
      </c>
      <c r="R322" s="340"/>
      <c r="S322" s="340"/>
      <c r="T322" s="340"/>
      <c r="U322" s="699">
        <f t="shared" si="25"/>
        <v>17947.717494320572</v>
      </c>
      <c r="V322" s="699">
        <f t="shared" si="26"/>
        <v>8115.5222522083832</v>
      </c>
      <c r="W322" s="698">
        <f t="shared" si="27"/>
        <v>4176471.8708935711</v>
      </c>
      <c r="X322" s="698">
        <f t="shared" si="38"/>
        <v>31568.239746528954</v>
      </c>
      <c r="Y322" s="699">
        <f t="shared" si="4"/>
        <v>15887.259393522256</v>
      </c>
      <c r="Z322" s="699">
        <f t="shared" si="5"/>
        <v>14531.548231572804</v>
      </c>
      <c r="AA322" s="698">
        <f t="shared" si="14"/>
        <v>4294634.8239239855</v>
      </c>
      <c r="AB322" s="698">
        <f t="shared" si="15"/>
        <v>35923.807625095062</v>
      </c>
      <c r="AC322" s="699">
        <f t="shared" si="6"/>
        <v>13821.590134371485</v>
      </c>
      <c r="AD322" s="699">
        <f t="shared" si="7"/>
        <v>21627.182794399858</v>
      </c>
      <c r="AE322" s="698">
        <f t="shared" si="16"/>
        <v>4407094.4754395932</v>
      </c>
      <c r="AF322" s="698">
        <f t="shared" si="17"/>
        <v>40953.772928771345</v>
      </c>
      <c r="AG322" s="68"/>
      <c r="AH322" s="696">
        <f t="shared" si="1"/>
        <v>48</v>
      </c>
      <c r="AI322" s="340"/>
      <c r="AJ322" s="340"/>
      <c r="AK322" s="340"/>
      <c r="AL322" s="699">
        <f t="shared" si="28"/>
        <v>17947.717494320572</v>
      </c>
      <c r="AM322" s="699">
        <f t="shared" si="39"/>
        <v>8115.5222522083759</v>
      </c>
      <c r="AN322" s="699">
        <f t="shared" si="29"/>
        <v>0</v>
      </c>
      <c r="AO322" s="698">
        <f t="shared" si="30"/>
        <v>4176471.8708935711</v>
      </c>
      <c r="AP322" s="698">
        <f t="shared" si="31"/>
        <v>31568.239746528947</v>
      </c>
      <c r="AQ322" s="699">
        <f t="shared" si="9"/>
        <v>15887.259393522256</v>
      </c>
      <c r="AR322" s="699">
        <f t="shared" si="18"/>
        <v>14531.548231572808</v>
      </c>
      <c r="AS322" s="699">
        <f t="shared" si="10"/>
        <v>0</v>
      </c>
      <c r="AT322" s="698">
        <f t="shared" si="2"/>
        <v>4294634.8239239855</v>
      </c>
      <c r="AU322" s="698">
        <f t="shared" si="19"/>
        <v>35923.807625095062</v>
      </c>
      <c r="AV322" s="699">
        <f t="shared" si="11"/>
        <v>13821.590134371485</v>
      </c>
      <c r="AW322" s="699">
        <f t="shared" si="20"/>
        <v>21627.182794399858</v>
      </c>
      <c r="AX322" s="699">
        <f t="shared" si="12"/>
        <v>0</v>
      </c>
      <c r="AY322" s="698">
        <f t="shared" si="3"/>
        <v>4407094.4754395932</v>
      </c>
      <c r="AZ322" s="698">
        <f t="shared" si="21"/>
        <v>40953.772928771345</v>
      </c>
      <c r="BC322" s="699">
        <f t="shared" si="22"/>
        <v>7410.6416297221713</v>
      </c>
      <c r="BD322" s="699">
        <f t="shared" si="23"/>
        <v>50728.400771122724</v>
      </c>
      <c r="BE322" s="698">
        <f t="shared" si="24"/>
        <v>4720163.3273326363</v>
      </c>
      <c r="BF322" s="698">
        <f t="shared" si="32"/>
        <v>63644.042400844897</v>
      </c>
      <c r="BH322" s="699">
        <f t="shared" si="33"/>
        <v>7410.6416297221713</v>
      </c>
      <c r="BI322" s="699">
        <f t="shared" si="34"/>
        <v>50728.400771122717</v>
      </c>
      <c r="BJ322" s="699">
        <f t="shared" si="35"/>
        <v>0</v>
      </c>
      <c r="BK322" s="698">
        <f t="shared" si="36"/>
        <v>4720163.3273326363</v>
      </c>
      <c r="BL322" s="698">
        <f t="shared" si="37"/>
        <v>63644.04240084489</v>
      </c>
    </row>
    <row r="323" spans="3:64" s="339" customFormat="1" ht="14.25" hidden="1" x14ac:dyDescent="0.2">
      <c r="O323" s="810"/>
      <c r="Q323" s="696">
        <f t="shared" si="13"/>
        <v>49</v>
      </c>
      <c r="R323" s="340"/>
      <c r="S323" s="340"/>
      <c r="T323" s="340"/>
      <c r="U323" s="699">
        <f t="shared" si="25"/>
        <v>17982.44341947712</v>
      </c>
      <c r="V323" s="699">
        <f t="shared" si="26"/>
        <v>8080.7963270518349</v>
      </c>
      <c r="W323" s="698">
        <f t="shared" si="27"/>
        <v>4158489.4274740941</v>
      </c>
      <c r="X323" s="698">
        <f t="shared" si="38"/>
        <v>31818.239746528954</v>
      </c>
      <c r="Y323" s="699">
        <f t="shared" si="4"/>
        <v>15940.818213470766</v>
      </c>
      <c r="Z323" s="699">
        <f t="shared" si="5"/>
        <v>14477.989411624296</v>
      </c>
      <c r="AA323" s="698">
        <f t="shared" si="14"/>
        <v>4278694.0057105143</v>
      </c>
      <c r="AB323" s="698">
        <f t="shared" si="15"/>
        <v>35923.807625095062</v>
      </c>
      <c r="AC323" s="699">
        <f t="shared" si="6"/>
        <v>13889.205545275358</v>
      </c>
      <c r="AD323" s="699">
        <f t="shared" si="7"/>
        <v>21559.567383495985</v>
      </c>
      <c r="AE323" s="698">
        <f t="shared" si="16"/>
        <v>4393205.2698943177</v>
      </c>
      <c r="AF323" s="698">
        <f t="shared" si="17"/>
        <v>40953.772928771345</v>
      </c>
      <c r="AG323" s="68"/>
      <c r="AH323" s="696">
        <f t="shared" si="1"/>
        <v>49</v>
      </c>
      <c r="AI323" s="340"/>
      <c r="AJ323" s="340"/>
      <c r="AK323" s="340"/>
      <c r="AL323" s="699">
        <f t="shared" si="28"/>
        <v>17982.44341947712</v>
      </c>
      <c r="AM323" s="699">
        <f t="shared" si="39"/>
        <v>8080.7963270518312</v>
      </c>
      <c r="AN323" s="699">
        <f t="shared" si="29"/>
        <v>0</v>
      </c>
      <c r="AO323" s="698">
        <f t="shared" si="30"/>
        <v>4158489.4274740941</v>
      </c>
      <c r="AP323" s="698">
        <f t="shared" si="31"/>
        <v>31818.23974652895</v>
      </c>
      <c r="AQ323" s="699">
        <f t="shared" si="9"/>
        <v>15940.818213470766</v>
      </c>
      <c r="AR323" s="699">
        <f t="shared" si="18"/>
        <v>14477.989411624298</v>
      </c>
      <c r="AS323" s="699">
        <f t="shared" si="10"/>
        <v>0</v>
      </c>
      <c r="AT323" s="698">
        <f t="shared" si="2"/>
        <v>4278694.0057105143</v>
      </c>
      <c r="AU323" s="698">
        <f t="shared" si="19"/>
        <v>35923.807625095062</v>
      </c>
      <c r="AV323" s="699">
        <f t="shared" si="11"/>
        <v>13889.205545275358</v>
      </c>
      <c r="AW323" s="699">
        <f t="shared" si="20"/>
        <v>21559.567383495982</v>
      </c>
      <c r="AX323" s="699">
        <f t="shared" si="12"/>
        <v>0</v>
      </c>
      <c r="AY323" s="698">
        <f t="shared" si="3"/>
        <v>4393205.2698943177</v>
      </c>
      <c r="AZ323" s="698">
        <f t="shared" si="21"/>
        <v>40953.772928771337</v>
      </c>
      <c r="BA323" s="79"/>
      <c r="BB323" s="79"/>
      <c r="BC323" s="699">
        <f t="shared" si="22"/>
        <v>7490.1602160059128</v>
      </c>
      <c r="BD323" s="699">
        <f t="shared" si="23"/>
        <v>50648.882184838985</v>
      </c>
      <c r="BE323" s="698">
        <f t="shared" si="24"/>
        <v>4712673.1671166308</v>
      </c>
      <c r="BF323" s="698">
        <f t="shared" si="32"/>
        <v>63894.042400844897</v>
      </c>
      <c r="BG323" s="79"/>
      <c r="BH323" s="699">
        <f t="shared" si="33"/>
        <v>7490.1602160059128</v>
      </c>
      <c r="BI323" s="699">
        <f t="shared" si="34"/>
        <v>50648.882184838978</v>
      </c>
      <c r="BJ323" s="699">
        <f t="shared" si="35"/>
        <v>0</v>
      </c>
      <c r="BK323" s="698">
        <f t="shared" si="36"/>
        <v>4712673.1671166308</v>
      </c>
      <c r="BL323" s="698">
        <f t="shared" si="37"/>
        <v>63894.04240084489</v>
      </c>
    </row>
    <row r="324" spans="3:64" s="68" customFormat="1" ht="14.25" hidden="1" x14ac:dyDescent="0.2">
      <c r="C324" s="340"/>
      <c r="D324" s="259"/>
      <c r="E324" s="340"/>
      <c r="F324" s="340"/>
      <c r="H324" s="261"/>
      <c r="I324" s="261"/>
      <c r="M324" s="259"/>
      <c r="O324" s="810"/>
      <c r="Q324" s="696">
        <f t="shared" si="13"/>
        <v>50</v>
      </c>
      <c r="R324" s="340"/>
      <c r="S324" s="340"/>
      <c r="T324" s="340"/>
      <c r="U324" s="699">
        <f t="shared" si="25"/>
        <v>18017.236533671959</v>
      </c>
      <c r="V324" s="699">
        <f t="shared" si="26"/>
        <v>8046.0032128569983</v>
      </c>
      <c r="W324" s="698">
        <f t="shared" si="27"/>
        <v>4140472.190940422</v>
      </c>
      <c r="X324" s="698">
        <f t="shared" si="38"/>
        <v>31568.239746528958</v>
      </c>
      <c r="Y324" s="699">
        <f t="shared" si="4"/>
        <v>15994.557589871663</v>
      </c>
      <c r="Z324" s="699">
        <f t="shared" si="5"/>
        <v>14424.250035223396</v>
      </c>
      <c r="AA324" s="698">
        <f t="shared" si="14"/>
        <v>4262699.4481206425</v>
      </c>
      <c r="AB324" s="698">
        <f t="shared" si="15"/>
        <v>35923.807625095062</v>
      </c>
      <c r="AC324" s="699">
        <f t="shared" si="6"/>
        <v>13957.151731708478</v>
      </c>
      <c r="AD324" s="699">
        <f t="shared" si="7"/>
        <v>21491.621197062868</v>
      </c>
      <c r="AE324" s="698">
        <f t="shared" si="16"/>
        <v>4379248.1181626096</v>
      </c>
      <c r="AF324" s="698">
        <f t="shared" si="17"/>
        <v>40953.772928771345</v>
      </c>
      <c r="AH324" s="696">
        <f t="shared" si="1"/>
        <v>50</v>
      </c>
      <c r="AI324" s="340"/>
      <c r="AJ324" s="340"/>
      <c r="AK324" s="340"/>
      <c r="AL324" s="699">
        <f t="shared" si="28"/>
        <v>18017.236533671959</v>
      </c>
      <c r="AM324" s="699">
        <f t="shared" si="39"/>
        <v>8046.0032128569937</v>
      </c>
      <c r="AN324" s="699">
        <f t="shared" si="29"/>
        <v>0</v>
      </c>
      <c r="AO324" s="698">
        <f t="shared" si="30"/>
        <v>4140472.190940422</v>
      </c>
      <c r="AP324" s="698">
        <f t="shared" si="31"/>
        <v>31568.239746528954</v>
      </c>
      <c r="AQ324" s="699">
        <f t="shared" si="9"/>
        <v>15994.557589871663</v>
      </c>
      <c r="AR324" s="699">
        <f t="shared" si="18"/>
        <v>14424.250035223398</v>
      </c>
      <c r="AS324" s="699">
        <f t="shared" si="10"/>
        <v>0</v>
      </c>
      <c r="AT324" s="698">
        <f t="shared" si="2"/>
        <v>4262699.4481206425</v>
      </c>
      <c r="AU324" s="698">
        <f t="shared" si="19"/>
        <v>35923.807625095062</v>
      </c>
      <c r="AV324" s="699">
        <f t="shared" si="11"/>
        <v>13957.151731708478</v>
      </c>
      <c r="AW324" s="699">
        <f t="shared" si="20"/>
        <v>21491.621197062861</v>
      </c>
      <c r="AX324" s="699">
        <f t="shared" si="12"/>
        <v>0</v>
      </c>
      <c r="AY324" s="698">
        <f t="shared" si="3"/>
        <v>4379248.1181626096</v>
      </c>
      <c r="AZ324" s="698">
        <f t="shared" si="21"/>
        <v>40953.772928771337</v>
      </c>
      <c r="BA324" s="79"/>
      <c r="BB324" s="79"/>
      <c r="BC324" s="699">
        <f t="shared" si="22"/>
        <v>7570.5320624903943</v>
      </c>
      <c r="BD324" s="699">
        <f t="shared" si="23"/>
        <v>50568.510338354507</v>
      </c>
      <c r="BE324" s="698">
        <f t="shared" si="24"/>
        <v>4705102.6350541404</v>
      </c>
      <c r="BF324" s="698">
        <f t="shared" si="32"/>
        <v>63644.042400844904</v>
      </c>
      <c r="BG324" s="79"/>
      <c r="BH324" s="699">
        <f t="shared" si="33"/>
        <v>7570.5320624903943</v>
      </c>
      <c r="BI324" s="699">
        <f t="shared" si="34"/>
        <v>50568.510338354507</v>
      </c>
      <c r="BJ324" s="699">
        <f t="shared" si="35"/>
        <v>0</v>
      </c>
      <c r="BK324" s="698">
        <f t="shared" si="36"/>
        <v>4705102.6350541404</v>
      </c>
      <c r="BL324" s="698">
        <f t="shared" si="37"/>
        <v>63644.042400844904</v>
      </c>
    </row>
    <row r="325" spans="3:64" s="68" customFormat="1" ht="14.25" hidden="1" x14ac:dyDescent="0.2">
      <c r="C325" s="340"/>
      <c r="D325" s="259"/>
      <c r="E325" s="340"/>
      <c r="F325" s="340"/>
      <c r="H325" s="261"/>
      <c r="I325" s="261"/>
      <c r="K325" s="260"/>
      <c r="L325" s="66"/>
      <c r="M325" s="261"/>
      <c r="N325" s="260"/>
      <c r="O325" s="810"/>
      <c r="P325" s="361"/>
      <c r="Q325" s="696">
        <f t="shared" si="13"/>
        <v>51</v>
      </c>
      <c r="R325" s="340"/>
      <c r="S325" s="340"/>
      <c r="T325" s="340"/>
      <c r="U325" s="699">
        <f t="shared" si="25"/>
        <v>18052.096966904988</v>
      </c>
      <c r="V325" s="699">
        <f t="shared" si="26"/>
        <v>8011.1427796239659</v>
      </c>
      <c r="W325" s="698">
        <f t="shared" si="27"/>
        <v>4122420.093973517</v>
      </c>
      <c r="X325" s="698">
        <f t="shared" si="38"/>
        <v>31568.239746528954</v>
      </c>
      <c r="Y325" s="699">
        <f t="shared" si="4"/>
        <v>16048.478131413352</v>
      </c>
      <c r="Z325" s="699">
        <f t="shared" si="5"/>
        <v>14370.329493681709</v>
      </c>
      <c r="AA325" s="698">
        <f t="shared" si="14"/>
        <v>4246650.969989229</v>
      </c>
      <c r="AB325" s="698">
        <f t="shared" si="15"/>
        <v>35923.807625095062</v>
      </c>
      <c r="AC325" s="699">
        <f t="shared" si="6"/>
        <v>14025.430311829326</v>
      </c>
      <c r="AD325" s="699">
        <f t="shared" si="7"/>
        <v>21423.34261694202</v>
      </c>
      <c r="AE325" s="698">
        <f t="shared" si="16"/>
        <v>4365222.6878507799</v>
      </c>
      <c r="AF325" s="698">
        <f t="shared" si="17"/>
        <v>40953.772928771345</v>
      </c>
      <c r="AH325" s="696">
        <f t="shared" si="1"/>
        <v>51</v>
      </c>
      <c r="AI325" s="340"/>
      <c r="AJ325" s="340"/>
      <c r="AK325" s="340"/>
      <c r="AL325" s="699">
        <f t="shared" si="28"/>
        <v>18052.096966904988</v>
      </c>
      <c r="AM325" s="699">
        <f t="shared" si="39"/>
        <v>8011.1427796239614</v>
      </c>
      <c r="AN325" s="699">
        <f t="shared" si="29"/>
        <v>0</v>
      </c>
      <c r="AO325" s="698">
        <f t="shared" si="30"/>
        <v>4122420.093973517</v>
      </c>
      <c r="AP325" s="698">
        <f t="shared" si="31"/>
        <v>31568.23974652895</v>
      </c>
      <c r="AQ325" s="699">
        <f t="shared" si="9"/>
        <v>16048.478131413352</v>
      </c>
      <c r="AR325" s="699">
        <f t="shared" si="18"/>
        <v>14370.329493681709</v>
      </c>
      <c r="AS325" s="699">
        <f t="shared" si="10"/>
        <v>0</v>
      </c>
      <c r="AT325" s="698">
        <f t="shared" si="2"/>
        <v>4246650.969989229</v>
      </c>
      <c r="AU325" s="698">
        <f t="shared" si="19"/>
        <v>35923.807625095062</v>
      </c>
      <c r="AV325" s="699">
        <f t="shared" si="11"/>
        <v>14025.430311829326</v>
      </c>
      <c r="AW325" s="699">
        <f t="shared" si="20"/>
        <v>21423.342616942016</v>
      </c>
      <c r="AX325" s="699">
        <f t="shared" si="12"/>
        <v>0</v>
      </c>
      <c r="AY325" s="698">
        <f t="shared" si="3"/>
        <v>4365222.6878507799</v>
      </c>
      <c r="AZ325" s="698">
        <f t="shared" si="21"/>
        <v>40953.772928771345</v>
      </c>
      <c r="BA325" s="79"/>
      <c r="BB325" s="79"/>
      <c r="BC325" s="699">
        <f t="shared" si="22"/>
        <v>7651.7663249340858</v>
      </c>
      <c r="BD325" s="699">
        <f t="shared" si="23"/>
        <v>50487.276075910813</v>
      </c>
      <c r="BE325" s="698">
        <f t="shared" si="24"/>
        <v>4697450.8687292058</v>
      </c>
      <c r="BF325" s="698">
        <f t="shared" si="32"/>
        <v>63644.042400844897</v>
      </c>
      <c r="BG325" s="79"/>
      <c r="BH325" s="699">
        <f t="shared" si="33"/>
        <v>7651.7663249340858</v>
      </c>
      <c r="BI325" s="699">
        <f t="shared" si="34"/>
        <v>50487.276075910806</v>
      </c>
      <c r="BJ325" s="699">
        <f t="shared" si="35"/>
        <v>0</v>
      </c>
      <c r="BK325" s="698">
        <f t="shared" si="36"/>
        <v>4697450.8687292058</v>
      </c>
      <c r="BL325" s="698">
        <f t="shared" si="37"/>
        <v>63644.04240084489</v>
      </c>
    </row>
    <row r="326" spans="3:64" s="68" customFormat="1" ht="14.25" hidden="1" x14ac:dyDescent="0.2">
      <c r="C326" s="340"/>
      <c r="D326" s="259"/>
      <c r="E326" s="340"/>
      <c r="F326" s="340"/>
      <c r="H326" s="261"/>
      <c r="I326" s="261"/>
      <c r="K326" s="260"/>
      <c r="L326" s="66"/>
      <c r="M326" s="261"/>
      <c r="N326" s="260"/>
      <c r="O326" s="810"/>
      <c r="P326" s="361"/>
      <c r="Q326" s="696">
        <f t="shared" si="13"/>
        <v>52</v>
      </c>
      <c r="R326" s="340"/>
      <c r="S326" s="340"/>
      <c r="T326" s="340"/>
      <c r="U326" s="699">
        <f t="shared" si="25"/>
        <v>18087.024849427646</v>
      </c>
      <c r="V326" s="699">
        <f t="shared" si="26"/>
        <v>7976.2148971013103</v>
      </c>
      <c r="W326" s="698">
        <f t="shared" si="27"/>
        <v>4104333.0691240891</v>
      </c>
      <c r="X326" s="698">
        <f t="shared" si="38"/>
        <v>31818.239746528954</v>
      </c>
      <c r="Y326" s="699">
        <f t="shared" si="4"/>
        <v>16102.580448836236</v>
      </c>
      <c r="Z326" s="699">
        <f t="shared" si="5"/>
        <v>14316.22717625883</v>
      </c>
      <c r="AA326" s="698">
        <f t="shared" si="14"/>
        <v>4230548.3895403929</v>
      </c>
      <c r="AB326" s="698">
        <f t="shared" si="15"/>
        <v>35923.807625095069</v>
      </c>
      <c r="AC326" s="699">
        <f t="shared" si="6"/>
        <v>14094.042911712439</v>
      </c>
      <c r="AD326" s="699">
        <f t="shared" si="7"/>
        <v>21354.730017058908</v>
      </c>
      <c r="AE326" s="698">
        <f t="shared" si="16"/>
        <v>4351128.6449390678</v>
      </c>
      <c r="AF326" s="698">
        <f t="shared" si="17"/>
        <v>40953.772928771345</v>
      </c>
      <c r="AH326" s="696">
        <f t="shared" si="1"/>
        <v>52</v>
      </c>
      <c r="AI326" s="340"/>
      <c r="AJ326" s="340"/>
      <c r="AK326" s="340"/>
      <c r="AL326" s="699">
        <f t="shared" si="28"/>
        <v>18087.024849427646</v>
      </c>
      <c r="AM326" s="699">
        <f t="shared" si="39"/>
        <v>7976.2148971013048</v>
      </c>
      <c r="AN326" s="699">
        <f t="shared" si="29"/>
        <v>0</v>
      </c>
      <c r="AO326" s="698">
        <f t="shared" si="30"/>
        <v>4104333.0691240891</v>
      </c>
      <c r="AP326" s="698">
        <f t="shared" si="31"/>
        <v>31818.23974652895</v>
      </c>
      <c r="AQ326" s="699">
        <f t="shared" si="9"/>
        <v>16102.580448836236</v>
      </c>
      <c r="AR326" s="699">
        <f t="shared" si="18"/>
        <v>14316.227176258832</v>
      </c>
      <c r="AS326" s="699">
        <f t="shared" si="10"/>
        <v>0</v>
      </c>
      <c r="AT326" s="698">
        <f t="shared" si="2"/>
        <v>4230548.3895403929</v>
      </c>
      <c r="AU326" s="698">
        <f t="shared" si="19"/>
        <v>35923.807625095069</v>
      </c>
      <c r="AV326" s="699">
        <f t="shared" si="11"/>
        <v>14094.042911712439</v>
      </c>
      <c r="AW326" s="699">
        <f t="shared" si="20"/>
        <v>21354.730017058904</v>
      </c>
      <c r="AX326" s="699">
        <f t="shared" si="12"/>
        <v>0</v>
      </c>
      <c r="AY326" s="698">
        <f t="shared" si="3"/>
        <v>4351128.6449390678</v>
      </c>
      <c r="AZ326" s="698">
        <f t="shared" si="21"/>
        <v>40953.772928771345</v>
      </c>
      <c r="BA326" s="79"/>
      <c r="BB326" s="79"/>
      <c r="BC326" s="699">
        <f t="shared" si="22"/>
        <v>7733.8722573397145</v>
      </c>
      <c r="BD326" s="699">
        <f t="shared" si="23"/>
        <v>50405.17014350518</v>
      </c>
      <c r="BE326" s="698">
        <f t="shared" si="24"/>
        <v>4689716.996471866</v>
      </c>
      <c r="BF326" s="698">
        <f t="shared" si="32"/>
        <v>63894.042400844897</v>
      </c>
      <c r="BG326" s="79"/>
      <c r="BH326" s="699">
        <f t="shared" si="33"/>
        <v>7733.8722573397145</v>
      </c>
      <c r="BI326" s="699">
        <f t="shared" si="34"/>
        <v>50405.170143505173</v>
      </c>
      <c r="BJ326" s="699">
        <f t="shared" si="35"/>
        <v>0</v>
      </c>
      <c r="BK326" s="698">
        <f t="shared" si="36"/>
        <v>4689716.996471866</v>
      </c>
      <c r="BL326" s="698">
        <f t="shared" si="37"/>
        <v>63894.04240084489</v>
      </c>
    </row>
    <row r="327" spans="3:64" s="68" customFormat="1" ht="14.25" hidden="1" x14ac:dyDescent="0.2">
      <c r="C327" s="340"/>
      <c r="D327" s="259"/>
      <c r="E327" s="340"/>
      <c r="F327" s="340"/>
      <c r="H327" s="261"/>
      <c r="I327" s="261"/>
      <c r="K327" s="260"/>
      <c r="L327" s="66"/>
      <c r="M327" s="261"/>
      <c r="N327" s="260"/>
      <c r="O327" s="810"/>
      <c r="P327" s="361"/>
      <c r="Q327" s="696">
        <f t="shared" si="13"/>
        <v>53</v>
      </c>
      <c r="R327" s="340"/>
      <c r="S327" s="340"/>
      <c r="T327" s="340"/>
      <c r="U327" s="699">
        <f t="shared" si="25"/>
        <v>18122.020311743374</v>
      </c>
      <c r="V327" s="699">
        <f t="shared" si="26"/>
        <v>7941.2194347855821</v>
      </c>
      <c r="W327" s="698">
        <f t="shared" si="27"/>
        <v>4086211.0488123456</v>
      </c>
      <c r="X327" s="698">
        <f t="shared" si="38"/>
        <v>31568.239746528954</v>
      </c>
      <c r="Y327" s="699">
        <f t="shared" si="4"/>
        <v>16156.86515493962</v>
      </c>
      <c r="Z327" s="699">
        <f t="shared" si="5"/>
        <v>14261.942470155445</v>
      </c>
      <c r="AA327" s="698">
        <f t="shared" si="14"/>
        <v>4214391.5243854532</v>
      </c>
      <c r="AB327" s="698">
        <f t="shared" si="15"/>
        <v>35923.807625095069</v>
      </c>
      <c r="AC327" s="699">
        <f t="shared" si="6"/>
        <v>14162.991165387133</v>
      </c>
      <c r="AD327" s="699">
        <f t="shared" si="7"/>
        <v>21285.781763384213</v>
      </c>
      <c r="AE327" s="698">
        <f t="shared" si="16"/>
        <v>4336965.6537736803</v>
      </c>
      <c r="AF327" s="698">
        <f t="shared" si="17"/>
        <v>40953.772928771345</v>
      </c>
      <c r="AH327" s="696">
        <f t="shared" si="1"/>
        <v>53</v>
      </c>
      <c r="AI327" s="340"/>
      <c r="AJ327" s="340"/>
      <c r="AK327" s="340"/>
      <c r="AL327" s="699">
        <f t="shared" si="28"/>
        <v>18122.020311743374</v>
      </c>
      <c r="AM327" s="699">
        <f t="shared" si="39"/>
        <v>7941.2194347855775</v>
      </c>
      <c r="AN327" s="699">
        <f t="shared" si="29"/>
        <v>0</v>
      </c>
      <c r="AO327" s="698">
        <f t="shared" si="30"/>
        <v>4086211.0488123456</v>
      </c>
      <c r="AP327" s="698">
        <f t="shared" si="31"/>
        <v>31568.23974652895</v>
      </c>
      <c r="AQ327" s="699">
        <f t="shared" si="9"/>
        <v>16156.86515493962</v>
      </c>
      <c r="AR327" s="699">
        <f t="shared" si="18"/>
        <v>14261.942470155444</v>
      </c>
      <c r="AS327" s="699">
        <f t="shared" si="10"/>
        <v>0</v>
      </c>
      <c r="AT327" s="698">
        <f t="shared" si="2"/>
        <v>4214391.5243854532</v>
      </c>
      <c r="AU327" s="698">
        <f t="shared" si="19"/>
        <v>35923.807625095062</v>
      </c>
      <c r="AV327" s="699">
        <f t="shared" si="11"/>
        <v>14162.991165387133</v>
      </c>
      <c r="AW327" s="699">
        <f t="shared" si="20"/>
        <v>21285.78176338421</v>
      </c>
      <c r="AX327" s="699">
        <f t="shared" si="12"/>
        <v>0</v>
      </c>
      <c r="AY327" s="698">
        <f t="shared" si="3"/>
        <v>4336965.6537736803</v>
      </c>
      <c r="AZ327" s="698">
        <f t="shared" si="21"/>
        <v>40953.772928771345</v>
      </c>
      <c r="BA327" s="79"/>
      <c r="BB327" s="79"/>
      <c r="BC327" s="699">
        <f t="shared" si="22"/>
        <v>7816.8592130084608</v>
      </c>
      <c r="BD327" s="699">
        <f t="shared" si="23"/>
        <v>50322.183187836432</v>
      </c>
      <c r="BE327" s="698">
        <f t="shared" si="24"/>
        <v>4681900.1372588575</v>
      </c>
      <c r="BF327" s="698">
        <f t="shared" si="32"/>
        <v>63644.04240084489</v>
      </c>
      <c r="BG327" s="79"/>
      <c r="BH327" s="699">
        <f t="shared" si="33"/>
        <v>7816.8592130084608</v>
      </c>
      <c r="BI327" s="699">
        <f t="shared" si="34"/>
        <v>50322.183187836417</v>
      </c>
      <c r="BJ327" s="699">
        <f t="shared" si="35"/>
        <v>0</v>
      </c>
      <c r="BK327" s="698">
        <f t="shared" si="36"/>
        <v>4681900.1372588575</v>
      </c>
      <c r="BL327" s="698">
        <f t="shared" si="37"/>
        <v>63644.042400844875</v>
      </c>
    </row>
    <row r="328" spans="3:64" s="68" customFormat="1" ht="14.25" hidden="1" x14ac:dyDescent="0.2">
      <c r="C328" s="340"/>
      <c r="D328" s="259"/>
      <c r="E328" s="340"/>
      <c r="F328" s="340"/>
      <c r="H328" s="261"/>
      <c r="I328" s="261"/>
      <c r="K328" s="260"/>
      <c r="L328" s="66"/>
      <c r="M328" s="261"/>
      <c r="N328" s="260"/>
      <c r="O328" s="810"/>
      <c r="P328" s="361"/>
      <c r="Q328" s="696">
        <f t="shared" si="13"/>
        <v>54</v>
      </c>
      <c r="R328" s="340"/>
      <c r="S328" s="340"/>
      <c r="T328" s="340"/>
      <c r="U328" s="699">
        <f t="shared" si="25"/>
        <v>18157.08348460812</v>
      </c>
      <c r="V328" s="699">
        <f t="shared" si="26"/>
        <v>7906.1562619208371</v>
      </c>
      <c r="W328" s="698">
        <f t="shared" si="27"/>
        <v>4068053.9653277374</v>
      </c>
      <c r="X328" s="698">
        <f t="shared" si="38"/>
        <v>31568.239746528958</v>
      </c>
      <c r="Y328" s="699">
        <f t="shared" si="4"/>
        <v>16211.332864588683</v>
      </c>
      <c r="Z328" s="699">
        <f t="shared" si="5"/>
        <v>14207.474760506382</v>
      </c>
      <c r="AA328" s="698">
        <f t="shared" si="14"/>
        <v>4198180.1915208641</v>
      </c>
      <c r="AB328" s="698">
        <f t="shared" si="15"/>
        <v>35923.807625095069</v>
      </c>
      <c r="AC328" s="699">
        <f t="shared" si="6"/>
        <v>14232.276714876416</v>
      </c>
      <c r="AD328" s="699">
        <f t="shared" si="7"/>
        <v>21216.496213894927</v>
      </c>
      <c r="AE328" s="698">
        <f t="shared" si="16"/>
        <v>4322733.377058804</v>
      </c>
      <c r="AF328" s="698">
        <f t="shared" si="17"/>
        <v>40953.772928771345</v>
      </c>
      <c r="AH328" s="696">
        <f t="shared" si="1"/>
        <v>54</v>
      </c>
      <c r="AI328" s="340"/>
      <c r="AJ328" s="340"/>
      <c r="AK328" s="340"/>
      <c r="AL328" s="699">
        <f t="shared" si="28"/>
        <v>18157.08348460812</v>
      </c>
      <c r="AM328" s="699">
        <f t="shared" si="39"/>
        <v>7906.1562619208307</v>
      </c>
      <c r="AN328" s="699">
        <f t="shared" si="29"/>
        <v>0</v>
      </c>
      <c r="AO328" s="698">
        <f t="shared" si="30"/>
        <v>4068053.9653277374</v>
      </c>
      <c r="AP328" s="698">
        <f t="shared" si="31"/>
        <v>31568.23974652895</v>
      </c>
      <c r="AQ328" s="699">
        <f t="shared" si="9"/>
        <v>16211.332864588683</v>
      </c>
      <c r="AR328" s="699">
        <f t="shared" si="18"/>
        <v>14207.47476050638</v>
      </c>
      <c r="AS328" s="699">
        <f t="shared" si="10"/>
        <v>0</v>
      </c>
      <c r="AT328" s="698">
        <f t="shared" si="2"/>
        <v>4198180.1915208641</v>
      </c>
      <c r="AU328" s="698">
        <f t="shared" si="19"/>
        <v>35923.807625095062</v>
      </c>
      <c r="AV328" s="699">
        <f t="shared" si="11"/>
        <v>14232.276714876416</v>
      </c>
      <c r="AW328" s="699">
        <f t="shared" si="20"/>
        <v>21216.496213894923</v>
      </c>
      <c r="AX328" s="699">
        <f t="shared" si="12"/>
        <v>0</v>
      </c>
      <c r="AY328" s="698">
        <f t="shared" si="3"/>
        <v>4322733.377058804</v>
      </c>
      <c r="AZ328" s="698">
        <f t="shared" si="21"/>
        <v>40953.772928771337</v>
      </c>
      <c r="BA328" s="79"/>
      <c r="BB328" s="79"/>
      <c r="BC328" s="699">
        <f t="shared" si="22"/>
        <v>7900.7366456054515</v>
      </c>
      <c r="BD328" s="699">
        <f t="shared" si="23"/>
        <v>50238.305755239438</v>
      </c>
      <c r="BE328" s="698">
        <f t="shared" si="24"/>
        <v>4673999.4006132521</v>
      </c>
      <c r="BF328" s="698">
        <f t="shared" si="32"/>
        <v>63644.04240084489</v>
      </c>
      <c r="BG328" s="79"/>
      <c r="BH328" s="699">
        <f t="shared" si="33"/>
        <v>7900.7366456054515</v>
      </c>
      <c r="BI328" s="699">
        <f t="shared" si="34"/>
        <v>50238.305755239424</v>
      </c>
      <c r="BJ328" s="699">
        <f t="shared" si="35"/>
        <v>0</v>
      </c>
      <c r="BK328" s="698">
        <f t="shared" si="36"/>
        <v>4673999.4006132521</v>
      </c>
      <c r="BL328" s="698">
        <f t="shared" si="37"/>
        <v>63644.042400844875</v>
      </c>
    </row>
    <row r="329" spans="3:64" s="68" customFormat="1" ht="14.25" hidden="1" x14ac:dyDescent="0.2">
      <c r="C329" s="340"/>
      <c r="D329" s="259"/>
      <c r="E329" s="340"/>
      <c r="F329" s="340"/>
      <c r="H329" s="261"/>
      <c r="I329" s="261"/>
      <c r="K329" s="260"/>
      <c r="L329" s="66"/>
      <c r="M329" s="261"/>
      <c r="N329" s="260"/>
      <c r="O329" s="810"/>
      <c r="P329" s="361"/>
      <c r="Q329" s="696">
        <f t="shared" si="13"/>
        <v>55</v>
      </c>
      <c r="R329" s="340"/>
      <c r="S329" s="340"/>
      <c r="T329" s="340"/>
      <c r="U329" s="699">
        <f t="shared" si="25"/>
        <v>18192.21449903083</v>
      </c>
      <c r="V329" s="699">
        <f t="shared" si="26"/>
        <v>7871.0252474981289</v>
      </c>
      <c r="W329" s="698">
        <f t="shared" si="27"/>
        <v>4049861.7508287067</v>
      </c>
      <c r="X329" s="698">
        <f t="shared" si="38"/>
        <v>31818.239746528958</v>
      </c>
      <c r="Y329" s="699">
        <f t="shared" si="4"/>
        <v>16265.984194721425</v>
      </c>
      <c r="Z329" s="699">
        <f t="shared" si="5"/>
        <v>14152.823430373641</v>
      </c>
      <c r="AA329" s="698">
        <f t="shared" si="14"/>
        <v>4181914.2073261426</v>
      </c>
      <c r="AB329" s="698">
        <f t="shared" si="15"/>
        <v>35923.807625095069</v>
      </c>
      <c r="AC329" s="699">
        <f t="shared" si="6"/>
        <v>14301.901210236103</v>
      </c>
      <c r="AD329" s="699">
        <f t="shared" si="7"/>
        <v>21146.87171853524</v>
      </c>
      <c r="AE329" s="698">
        <f t="shared" si="16"/>
        <v>4308431.4758485677</v>
      </c>
      <c r="AF329" s="698">
        <f t="shared" si="17"/>
        <v>40953.772928771345</v>
      </c>
      <c r="AH329" s="696">
        <f t="shared" si="1"/>
        <v>55</v>
      </c>
      <c r="AI329" s="340"/>
      <c r="AJ329" s="340"/>
      <c r="AK329" s="340"/>
      <c r="AL329" s="699">
        <f t="shared" si="28"/>
        <v>18192.21449903083</v>
      </c>
      <c r="AM329" s="699">
        <f t="shared" si="39"/>
        <v>7871.0252474981235</v>
      </c>
      <c r="AN329" s="699">
        <f t="shared" si="29"/>
        <v>0</v>
      </c>
      <c r="AO329" s="698">
        <f t="shared" si="30"/>
        <v>4049861.7508287067</v>
      </c>
      <c r="AP329" s="698">
        <f t="shared" si="31"/>
        <v>31818.239746528954</v>
      </c>
      <c r="AQ329" s="699">
        <f t="shared" si="9"/>
        <v>16265.984194721425</v>
      </c>
      <c r="AR329" s="699">
        <f t="shared" si="18"/>
        <v>14152.823430373639</v>
      </c>
      <c r="AS329" s="699">
        <f t="shared" si="10"/>
        <v>0</v>
      </c>
      <c r="AT329" s="698">
        <f t="shared" si="2"/>
        <v>4181914.2073261426</v>
      </c>
      <c r="AU329" s="698">
        <f t="shared" si="19"/>
        <v>35923.807625095062</v>
      </c>
      <c r="AV329" s="699">
        <f t="shared" si="11"/>
        <v>14301.901210236103</v>
      </c>
      <c r="AW329" s="699">
        <f t="shared" si="20"/>
        <v>21146.87171853524</v>
      </c>
      <c r="AX329" s="699">
        <f t="shared" si="12"/>
        <v>0</v>
      </c>
      <c r="AY329" s="698">
        <f t="shared" si="3"/>
        <v>4308431.4758485677</v>
      </c>
      <c r="AZ329" s="698">
        <f t="shared" si="21"/>
        <v>40953.772928771345</v>
      </c>
      <c r="BA329" s="79"/>
      <c r="BB329" s="79"/>
      <c r="BC329" s="699">
        <f t="shared" si="22"/>
        <v>7985.5141102367115</v>
      </c>
      <c r="BD329" s="699">
        <f t="shared" si="23"/>
        <v>50153.528290608185</v>
      </c>
      <c r="BE329" s="698">
        <f t="shared" si="24"/>
        <v>4666013.8865030156</v>
      </c>
      <c r="BF329" s="698">
        <f t="shared" si="32"/>
        <v>63894.042400844897</v>
      </c>
      <c r="BG329" s="79"/>
      <c r="BH329" s="699">
        <f t="shared" si="33"/>
        <v>7985.5141102367115</v>
      </c>
      <c r="BI329" s="699">
        <f t="shared" si="34"/>
        <v>50153.52829060817</v>
      </c>
      <c r="BJ329" s="699">
        <f t="shared" si="35"/>
        <v>0</v>
      </c>
      <c r="BK329" s="698">
        <f t="shared" si="36"/>
        <v>4666013.8865030156</v>
      </c>
      <c r="BL329" s="698">
        <f t="shared" si="37"/>
        <v>63894.042400844883</v>
      </c>
    </row>
    <row r="330" spans="3:64" s="68" customFormat="1" ht="14.25" hidden="1" x14ac:dyDescent="0.2">
      <c r="C330" s="340"/>
      <c r="D330" s="259"/>
      <c r="E330" s="340"/>
      <c r="F330" s="340"/>
      <c r="H330" s="261"/>
      <c r="I330" s="261"/>
      <c r="K330" s="260"/>
      <c r="L330" s="66"/>
      <c r="M330" s="261"/>
      <c r="N330" s="260"/>
      <c r="O330" s="810"/>
      <c r="P330" s="361"/>
      <c r="Q330" s="696">
        <f t="shared" si="13"/>
        <v>56</v>
      </c>
      <c r="R330" s="340"/>
      <c r="S330" s="340"/>
      <c r="T330" s="340"/>
      <c r="U330" s="699">
        <f t="shared" si="25"/>
        <v>18227.413486273919</v>
      </c>
      <c r="V330" s="699">
        <f t="shared" si="26"/>
        <v>7835.8262602550385</v>
      </c>
      <c r="W330" s="698">
        <f t="shared" si="27"/>
        <v>4031634.3373424327</v>
      </c>
      <c r="X330" s="698">
        <f t="shared" si="38"/>
        <v>31568.239746528958</v>
      </c>
      <c r="Y330" s="699">
        <f t="shared" si="4"/>
        <v>16320.81976435564</v>
      </c>
      <c r="Z330" s="699">
        <f t="shared" si="5"/>
        <v>14097.987860739418</v>
      </c>
      <c r="AA330" s="698">
        <f t="shared" si="14"/>
        <v>4165593.3875617869</v>
      </c>
      <c r="AB330" s="698">
        <f t="shared" si="15"/>
        <v>35923.807625095054</v>
      </c>
      <c r="AC330" s="699">
        <f t="shared" si="6"/>
        <v>14371.866309594094</v>
      </c>
      <c r="AD330" s="699">
        <f t="shared" si="7"/>
        <v>21076.906619177254</v>
      </c>
      <c r="AE330" s="698">
        <f t="shared" si="16"/>
        <v>4294059.6095389733</v>
      </c>
      <c r="AF330" s="698">
        <f t="shared" si="17"/>
        <v>40953.772928771345</v>
      </c>
      <c r="AH330" s="696">
        <f t="shared" si="1"/>
        <v>56</v>
      </c>
      <c r="AI330" s="340"/>
      <c r="AJ330" s="340"/>
      <c r="AK330" s="340"/>
      <c r="AL330" s="699">
        <f t="shared" si="28"/>
        <v>18227.413486273919</v>
      </c>
      <c r="AM330" s="699">
        <f t="shared" si="39"/>
        <v>7835.8262602550312</v>
      </c>
      <c r="AN330" s="699">
        <f t="shared" si="29"/>
        <v>0</v>
      </c>
      <c r="AO330" s="698">
        <f t="shared" si="30"/>
        <v>4031634.3373424327</v>
      </c>
      <c r="AP330" s="698">
        <f t="shared" si="31"/>
        <v>31568.23974652895</v>
      </c>
      <c r="AQ330" s="699">
        <f t="shared" si="9"/>
        <v>16320.81976435564</v>
      </c>
      <c r="AR330" s="699">
        <f t="shared" si="18"/>
        <v>14097.98786073942</v>
      </c>
      <c r="AS330" s="699">
        <f t="shared" si="10"/>
        <v>0</v>
      </c>
      <c r="AT330" s="698">
        <f t="shared" si="2"/>
        <v>4165593.3875617869</v>
      </c>
      <c r="AU330" s="698">
        <f t="shared" si="19"/>
        <v>35923.807625095062</v>
      </c>
      <c r="AV330" s="699">
        <f t="shared" si="11"/>
        <v>14371.866309594094</v>
      </c>
      <c r="AW330" s="699">
        <f t="shared" si="20"/>
        <v>21076.906619177247</v>
      </c>
      <c r="AX330" s="699">
        <f t="shared" si="12"/>
        <v>0</v>
      </c>
      <c r="AY330" s="698">
        <f t="shared" si="3"/>
        <v>4294059.6095389733</v>
      </c>
      <c r="AZ330" s="698">
        <f t="shared" si="21"/>
        <v>40953.772928771345</v>
      </c>
      <c r="BA330" s="79"/>
      <c r="BB330" s="79"/>
      <c r="BC330" s="699">
        <f t="shared" si="22"/>
        <v>8071.2012645376426</v>
      </c>
      <c r="BD330" s="699">
        <f t="shared" si="23"/>
        <v>50067.841136307252</v>
      </c>
      <c r="BE330" s="698">
        <f t="shared" si="24"/>
        <v>4657942.6852384778</v>
      </c>
      <c r="BF330" s="698">
        <f t="shared" si="32"/>
        <v>63644.042400844897</v>
      </c>
      <c r="BG330" s="79"/>
      <c r="BH330" s="699">
        <f t="shared" si="33"/>
        <v>8071.2012645376426</v>
      </c>
      <c r="BI330" s="699">
        <f t="shared" si="34"/>
        <v>50067.841136307237</v>
      </c>
      <c r="BJ330" s="699">
        <f t="shared" si="35"/>
        <v>0</v>
      </c>
      <c r="BK330" s="698">
        <f t="shared" si="36"/>
        <v>4657942.6852384778</v>
      </c>
      <c r="BL330" s="698">
        <f t="shared" si="37"/>
        <v>63644.042400844883</v>
      </c>
    </row>
    <row r="331" spans="3:64" s="68" customFormat="1" ht="14.25" hidden="1" x14ac:dyDescent="0.2">
      <c r="C331" s="340"/>
      <c r="D331" s="259"/>
      <c r="E331" s="340"/>
      <c r="F331" s="340"/>
      <c r="H331" s="261"/>
      <c r="I331" s="261"/>
      <c r="K331" s="260"/>
      <c r="L331" s="66"/>
      <c r="M331" s="261"/>
      <c r="N331" s="260"/>
      <c r="O331" s="810"/>
      <c r="P331" s="361"/>
      <c r="Q331" s="696">
        <f t="shared" si="13"/>
        <v>57</v>
      </c>
      <c r="R331" s="340"/>
      <c r="S331" s="340"/>
      <c r="T331" s="340"/>
      <c r="U331" s="699">
        <f t="shared" si="25"/>
        <v>18262.680577853786</v>
      </c>
      <c r="V331" s="699">
        <f t="shared" si="26"/>
        <v>7800.5591686751732</v>
      </c>
      <c r="W331" s="698">
        <f t="shared" si="27"/>
        <v>4013371.656764579</v>
      </c>
      <c r="X331" s="698">
        <f t="shared" si="38"/>
        <v>31568.239746528958</v>
      </c>
      <c r="Y331" s="699">
        <f t="shared" si="4"/>
        <v>16375.840194595967</v>
      </c>
      <c r="Z331" s="699">
        <f t="shared" si="5"/>
        <v>14042.967430499097</v>
      </c>
      <c r="AA331" s="698">
        <f t="shared" si="14"/>
        <v>4149217.5473671909</v>
      </c>
      <c r="AB331" s="698">
        <f t="shared" si="15"/>
        <v>35923.807625095062</v>
      </c>
      <c r="AC331" s="699">
        <f t="shared" si="6"/>
        <v>14442.173679189882</v>
      </c>
      <c r="AD331" s="699">
        <f t="shared" si="7"/>
        <v>21006.599249581457</v>
      </c>
      <c r="AE331" s="698">
        <f t="shared" si="16"/>
        <v>4279617.4358597836</v>
      </c>
      <c r="AF331" s="698">
        <f t="shared" si="17"/>
        <v>40953.772928771337</v>
      </c>
      <c r="AH331" s="696">
        <f t="shared" si="1"/>
        <v>57</v>
      </c>
      <c r="AI331" s="340"/>
      <c r="AJ331" s="340"/>
      <c r="AK331" s="340"/>
      <c r="AL331" s="699">
        <f t="shared" si="28"/>
        <v>18262.680577853786</v>
      </c>
      <c r="AM331" s="699">
        <f t="shared" si="39"/>
        <v>7800.5591686751668</v>
      </c>
      <c r="AN331" s="699">
        <f t="shared" si="29"/>
        <v>0</v>
      </c>
      <c r="AO331" s="698">
        <f t="shared" si="30"/>
        <v>4013371.656764579</v>
      </c>
      <c r="AP331" s="698">
        <f t="shared" si="31"/>
        <v>31568.239746528954</v>
      </c>
      <c r="AQ331" s="699">
        <f t="shared" si="9"/>
        <v>16375.840194595967</v>
      </c>
      <c r="AR331" s="699">
        <f t="shared" si="18"/>
        <v>14042.967430499095</v>
      </c>
      <c r="AS331" s="699">
        <f t="shared" si="10"/>
        <v>0</v>
      </c>
      <c r="AT331" s="698">
        <f t="shared" si="2"/>
        <v>4149217.5473671909</v>
      </c>
      <c r="AU331" s="698">
        <f t="shared" si="19"/>
        <v>35923.807625095062</v>
      </c>
      <c r="AV331" s="699">
        <f t="shared" si="11"/>
        <v>14442.173679189882</v>
      </c>
      <c r="AW331" s="699">
        <f t="shared" si="20"/>
        <v>21006.599249581457</v>
      </c>
      <c r="AX331" s="699">
        <f t="shared" si="12"/>
        <v>0</v>
      </c>
      <c r="AY331" s="698">
        <f t="shared" si="3"/>
        <v>4279617.4358597836</v>
      </c>
      <c r="AZ331" s="698">
        <f t="shared" si="21"/>
        <v>40953.772928771337</v>
      </c>
      <c r="BA331" s="79"/>
      <c r="BB331" s="79"/>
      <c r="BC331" s="699">
        <f t="shared" si="22"/>
        <v>8157.8078697732089</v>
      </c>
      <c r="BD331" s="699">
        <f t="shared" si="23"/>
        <v>49981.234531071685</v>
      </c>
      <c r="BE331" s="698">
        <f t="shared" si="24"/>
        <v>4649784.8773687044</v>
      </c>
      <c r="BF331" s="698">
        <f t="shared" si="32"/>
        <v>63644.04240084489</v>
      </c>
      <c r="BG331" s="79"/>
      <c r="BH331" s="699">
        <f t="shared" si="33"/>
        <v>8157.8078697732089</v>
      </c>
      <c r="BI331" s="699">
        <f t="shared" si="34"/>
        <v>49981.234531071677</v>
      </c>
      <c r="BJ331" s="699">
        <f t="shared" si="35"/>
        <v>0</v>
      </c>
      <c r="BK331" s="698">
        <f t="shared" si="36"/>
        <v>4649784.8773687044</v>
      </c>
      <c r="BL331" s="698">
        <f t="shared" si="37"/>
        <v>63644.04240084489</v>
      </c>
    </row>
    <row r="332" spans="3:64" s="68" customFormat="1" ht="14.25" hidden="1" x14ac:dyDescent="0.2">
      <c r="C332" s="340"/>
      <c r="D332" s="259"/>
      <c r="E332" s="340"/>
      <c r="F332" s="340"/>
      <c r="H332" s="261"/>
      <c r="I332" s="261"/>
      <c r="K332" s="260"/>
      <c r="L332" s="66"/>
      <c r="M332" s="261"/>
      <c r="N332" s="260"/>
      <c r="O332" s="810"/>
      <c r="P332" s="361"/>
      <c r="Q332" s="696">
        <f t="shared" si="13"/>
        <v>58</v>
      </c>
      <c r="R332" s="340"/>
      <c r="S332" s="340"/>
      <c r="T332" s="340"/>
      <c r="U332" s="699">
        <f t="shared" si="25"/>
        <v>18298.015905541281</v>
      </c>
      <c r="V332" s="699">
        <f t="shared" si="26"/>
        <v>7765.2238409876736</v>
      </c>
      <c r="W332" s="698">
        <f t="shared" si="27"/>
        <v>3995073.6408590376</v>
      </c>
      <c r="X332" s="698">
        <f t="shared" si="38"/>
        <v>31818.239746528954</v>
      </c>
      <c r="Y332" s="699">
        <f t="shared" si="4"/>
        <v>16431.046108640869</v>
      </c>
      <c r="Z332" s="699">
        <f t="shared" si="5"/>
        <v>13987.761516454189</v>
      </c>
      <c r="AA332" s="698">
        <f t="shared" si="14"/>
        <v>4132786.5012585502</v>
      </c>
      <c r="AB332" s="698">
        <f t="shared" si="15"/>
        <v>35923.807625095054</v>
      </c>
      <c r="AC332" s="699">
        <f t="shared" si="6"/>
        <v>14512.824993414226</v>
      </c>
      <c r="AD332" s="699">
        <f t="shared" si="7"/>
        <v>20935.947935357122</v>
      </c>
      <c r="AE332" s="698">
        <f t="shared" si="16"/>
        <v>4265104.6108663697</v>
      </c>
      <c r="AF332" s="698">
        <f t="shared" si="17"/>
        <v>40953.772928771345</v>
      </c>
      <c r="AH332" s="696">
        <f t="shared" si="1"/>
        <v>58</v>
      </c>
      <c r="AI332" s="340"/>
      <c r="AJ332" s="340"/>
      <c r="AK332" s="340"/>
      <c r="AL332" s="699">
        <f t="shared" si="28"/>
        <v>18298.015905541281</v>
      </c>
      <c r="AM332" s="699">
        <f t="shared" si="39"/>
        <v>7765.2238409876691</v>
      </c>
      <c r="AN332" s="699">
        <f t="shared" si="29"/>
        <v>0</v>
      </c>
      <c r="AO332" s="698">
        <f t="shared" si="30"/>
        <v>3995073.6408590376</v>
      </c>
      <c r="AP332" s="698">
        <f t="shared" si="31"/>
        <v>31818.23974652895</v>
      </c>
      <c r="AQ332" s="699">
        <f t="shared" si="9"/>
        <v>16431.046108640869</v>
      </c>
      <c r="AR332" s="699">
        <f t="shared" si="18"/>
        <v>13987.761516454189</v>
      </c>
      <c r="AS332" s="699">
        <f t="shared" si="10"/>
        <v>0</v>
      </c>
      <c r="AT332" s="698">
        <f t="shared" si="2"/>
        <v>4132786.5012585502</v>
      </c>
      <c r="AU332" s="698">
        <f t="shared" si="19"/>
        <v>35923.807625095054</v>
      </c>
      <c r="AV332" s="699">
        <f t="shared" si="11"/>
        <v>14512.824993414226</v>
      </c>
      <c r="AW332" s="699">
        <f t="shared" si="20"/>
        <v>20935.947935357115</v>
      </c>
      <c r="AX332" s="699">
        <f t="shared" si="12"/>
        <v>0</v>
      </c>
      <c r="AY332" s="698">
        <f t="shared" si="3"/>
        <v>4265104.6108663697</v>
      </c>
      <c r="AZ332" s="698">
        <f t="shared" si="21"/>
        <v>40953.772928771345</v>
      </c>
      <c r="BA332" s="79"/>
      <c r="BB332" s="79"/>
      <c r="BC332" s="699">
        <f t="shared" si="22"/>
        <v>8245.3437919499083</v>
      </c>
      <c r="BD332" s="699">
        <f t="shared" si="23"/>
        <v>49893.698608894985</v>
      </c>
      <c r="BE332" s="698">
        <f t="shared" si="24"/>
        <v>4641539.5335767549</v>
      </c>
      <c r="BF332" s="698">
        <f t="shared" si="32"/>
        <v>63894.04240084489</v>
      </c>
      <c r="BG332" s="79"/>
      <c r="BH332" s="699">
        <f t="shared" si="33"/>
        <v>8245.3437919499083</v>
      </c>
      <c r="BI332" s="699">
        <f t="shared" si="34"/>
        <v>49893.698608894978</v>
      </c>
      <c r="BJ332" s="699">
        <f t="shared" si="35"/>
        <v>0</v>
      </c>
      <c r="BK332" s="698">
        <f t="shared" si="36"/>
        <v>4641539.5335767549</v>
      </c>
      <c r="BL332" s="698">
        <f t="shared" si="37"/>
        <v>63894.04240084489</v>
      </c>
    </row>
    <row r="333" spans="3:64" s="68" customFormat="1" ht="14.25" hidden="1" x14ac:dyDescent="0.2">
      <c r="C333" s="340"/>
      <c r="D333" s="259"/>
      <c r="E333" s="340"/>
      <c r="F333" s="340"/>
      <c r="H333" s="261"/>
      <c r="I333" s="261"/>
      <c r="K333" s="260"/>
      <c r="L333" s="66"/>
      <c r="M333" s="261"/>
      <c r="N333" s="260"/>
      <c r="O333" s="810"/>
      <c r="P333" s="361"/>
      <c r="Q333" s="696">
        <f t="shared" si="13"/>
        <v>59</v>
      </c>
      <c r="R333" s="340"/>
      <c r="S333" s="340"/>
      <c r="T333" s="340"/>
      <c r="U333" s="699">
        <f t="shared" si="25"/>
        <v>18333.419601362224</v>
      </c>
      <c r="V333" s="699">
        <f t="shared" si="26"/>
        <v>7729.8201451667319</v>
      </c>
      <c r="W333" s="698">
        <f t="shared" si="27"/>
        <v>3976740.2212576754</v>
      </c>
      <c r="X333" s="698">
        <f t="shared" si="38"/>
        <v>31568.239746528954</v>
      </c>
      <c r="Y333" s="699">
        <f t="shared" si="4"/>
        <v>16486.438131789761</v>
      </c>
      <c r="Z333" s="699">
        <f t="shared" si="5"/>
        <v>13932.369493305305</v>
      </c>
      <c r="AA333" s="698">
        <f t="shared" si="14"/>
        <v>4116300.0631267605</v>
      </c>
      <c r="AB333" s="698">
        <f t="shared" si="15"/>
        <v>35923.807625095069</v>
      </c>
      <c r="AC333" s="699">
        <f t="shared" si="6"/>
        <v>14583.821934849022</v>
      </c>
      <c r="AD333" s="699">
        <f t="shared" si="7"/>
        <v>20864.950993922321</v>
      </c>
      <c r="AE333" s="698">
        <f t="shared" si="16"/>
        <v>4250520.7889315207</v>
      </c>
      <c r="AF333" s="698">
        <f t="shared" si="17"/>
        <v>40953.772928771345</v>
      </c>
      <c r="AH333" s="696">
        <f t="shared" si="1"/>
        <v>59</v>
      </c>
      <c r="AI333" s="340"/>
      <c r="AJ333" s="340"/>
      <c r="AK333" s="340"/>
      <c r="AL333" s="699">
        <f t="shared" si="28"/>
        <v>18333.419601362224</v>
      </c>
      <c r="AM333" s="699">
        <f t="shared" si="39"/>
        <v>7729.8201451667273</v>
      </c>
      <c r="AN333" s="699">
        <f t="shared" si="29"/>
        <v>0</v>
      </c>
      <c r="AO333" s="698">
        <f t="shared" si="30"/>
        <v>3976740.2212576754</v>
      </c>
      <c r="AP333" s="698">
        <f t="shared" si="31"/>
        <v>31568.23974652895</v>
      </c>
      <c r="AQ333" s="699">
        <f t="shared" si="9"/>
        <v>16486.438131789761</v>
      </c>
      <c r="AR333" s="699">
        <f t="shared" si="18"/>
        <v>13932.369493305303</v>
      </c>
      <c r="AS333" s="699">
        <f t="shared" si="10"/>
        <v>0</v>
      </c>
      <c r="AT333" s="698">
        <f t="shared" si="2"/>
        <v>4116300.0631267605</v>
      </c>
      <c r="AU333" s="698">
        <f t="shared" si="19"/>
        <v>35923.807625095062</v>
      </c>
      <c r="AV333" s="699">
        <f t="shared" si="11"/>
        <v>14583.821934849022</v>
      </c>
      <c r="AW333" s="699">
        <f t="shared" si="20"/>
        <v>20864.950993922321</v>
      </c>
      <c r="AX333" s="699">
        <f t="shared" si="12"/>
        <v>0</v>
      </c>
      <c r="AY333" s="698">
        <f t="shared" si="3"/>
        <v>4250520.7889315207</v>
      </c>
      <c r="AZ333" s="698">
        <f t="shared" si="21"/>
        <v>40953.772928771345</v>
      </c>
      <c r="BA333" s="79"/>
      <c r="BB333" s="79"/>
      <c r="BC333" s="699">
        <f t="shared" si="22"/>
        <v>8333.8190029396847</v>
      </c>
      <c r="BD333" s="699">
        <f t="shared" si="23"/>
        <v>49805.223397905211</v>
      </c>
      <c r="BE333" s="698">
        <f t="shared" si="24"/>
        <v>4633205.7145738155</v>
      </c>
      <c r="BF333" s="698">
        <f t="shared" si="32"/>
        <v>63644.042400844897</v>
      </c>
      <c r="BG333" s="79"/>
      <c r="BH333" s="699">
        <f t="shared" si="33"/>
        <v>8333.8190029396847</v>
      </c>
      <c r="BI333" s="699">
        <f t="shared" si="34"/>
        <v>49805.223397905203</v>
      </c>
      <c r="BJ333" s="699">
        <f t="shared" si="35"/>
        <v>0</v>
      </c>
      <c r="BK333" s="698">
        <f t="shared" si="36"/>
        <v>4633205.7145738155</v>
      </c>
      <c r="BL333" s="698">
        <f t="shared" si="37"/>
        <v>63644.04240084489</v>
      </c>
    </row>
    <row r="334" spans="3:64" s="68" customFormat="1" ht="14.25" hidden="1" x14ac:dyDescent="0.2">
      <c r="C334" s="340"/>
      <c r="D334" s="259"/>
      <c r="E334" s="340"/>
      <c r="F334" s="340"/>
      <c r="H334" s="261"/>
      <c r="I334" s="261"/>
      <c r="K334" s="260"/>
      <c r="L334" s="66"/>
      <c r="M334" s="261"/>
      <c r="N334" s="260"/>
      <c r="O334" s="810"/>
      <c r="P334" s="361"/>
      <c r="Q334" s="696">
        <f t="shared" si="13"/>
        <v>60</v>
      </c>
      <c r="R334" s="340"/>
      <c r="S334" s="340"/>
      <c r="T334" s="340"/>
      <c r="U334" s="699">
        <f t="shared" si="25"/>
        <v>18368.891797597866</v>
      </c>
      <c r="V334" s="699">
        <f t="shared" si="26"/>
        <v>7694.3479489310876</v>
      </c>
      <c r="W334" s="698">
        <f t="shared" si="27"/>
        <v>3958371.3294600775</v>
      </c>
      <c r="X334" s="698">
        <f t="shared" si="38"/>
        <v>31568.239746528954</v>
      </c>
      <c r="Y334" s="699">
        <f t="shared" si="4"/>
        <v>16542.016891450017</v>
      </c>
      <c r="Z334" s="699">
        <f t="shared" si="5"/>
        <v>13876.790733645043</v>
      </c>
      <c r="AA334" s="698">
        <f t="shared" si="14"/>
        <v>4099758.0462353104</v>
      </c>
      <c r="AB334" s="698">
        <f t="shared" si="15"/>
        <v>35923.807625095062</v>
      </c>
      <c r="AC334" s="699">
        <f t="shared" si="6"/>
        <v>14655.166194307383</v>
      </c>
      <c r="AD334" s="699">
        <f t="shared" si="7"/>
        <v>20793.606734463952</v>
      </c>
      <c r="AE334" s="698">
        <f t="shared" si="16"/>
        <v>4235865.622737213</v>
      </c>
      <c r="AF334" s="698">
        <f t="shared" si="17"/>
        <v>40953.772928771337</v>
      </c>
      <c r="AH334" s="696">
        <f t="shared" si="1"/>
        <v>60</v>
      </c>
      <c r="AI334" s="340"/>
      <c r="AJ334" s="340"/>
      <c r="AK334" s="340"/>
      <c r="AL334" s="699">
        <f t="shared" si="28"/>
        <v>18368.891797597866</v>
      </c>
      <c r="AM334" s="699">
        <f t="shared" si="39"/>
        <v>7694.347948931083</v>
      </c>
      <c r="AN334" s="699">
        <f t="shared" si="29"/>
        <v>0</v>
      </c>
      <c r="AO334" s="698">
        <f t="shared" si="30"/>
        <v>3958371.3294600775</v>
      </c>
      <c r="AP334" s="698">
        <f t="shared" si="31"/>
        <v>31568.239746528947</v>
      </c>
      <c r="AQ334" s="699">
        <f t="shared" si="9"/>
        <v>16542.016891450017</v>
      </c>
      <c r="AR334" s="699">
        <f t="shared" si="18"/>
        <v>13876.790733645041</v>
      </c>
      <c r="AS334" s="699">
        <f t="shared" si="10"/>
        <v>0</v>
      </c>
      <c r="AT334" s="698">
        <f t="shared" si="2"/>
        <v>4099758.0462353104</v>
      </c>
      <c r="AU334" s="698">
        <f t="shared" si="19"/>
        <v>35923.807625095054</v>
      </c>
      <c r="AV334" s="699">
        <f t="shared" si="11"/>
        <v>14655.166194307383</v>
      </c>
      <c r="AW334" s="699">
        <f t="shared" si="20"/>
        <v>20793.606734463956</v>
      </c>
      <c r="AX334" s="699">
        <f t="shared" si="12"/>
        <v>0</v>
      </c>
      <c r="AY334" s="698">
        <f t="shared" si="3"/>
        <v>4235865.622737213</v>
      </c>
      <c r="AZ334" s="698">
        <f t="shared" si="21"/>
        <v>40953.772928771337</v>
      </c>
      <c r="BA334" s="79"/>
      <c r="BB334" s="79"/>
      <c r="BC334" s="699">
        <f t="shared" si="22"/>
        <v>8423.243581615905</v>
      </c>
      <c r="BD334" s="699">
        <f t="shared" si="23"/>
        <v>49715.798819228999</v>
      </c>
      <c r="BE334" s="698">
        <f t="shared" si="24"/>
        <v>4624782.4709921991</v>
      </c>
      <c r="BF334" s="698">
        <f t="shared" si="32"/>
        <v>63644.042400844904</v>
      </c>
      <c r="BG334" s="79"/>
      <c r="BH334" s="699">
        <f t="shared" si="33"/>
        <v>8423.243581615905</v>
      </c>
      <c r="BI334" s="699">
        <f t="shared" si="34"/>
        <v>49715.798819228985</v>
      </c>
      <c r="BJ334" s="699">
        <f t="shared" si="35"/>
        <v>0</v>
      </c>
      <c r="BK334" s="698">
        <f t="shared" si="36"/>
        <v>4624782.4709921991</v>
      </c>
      <c r="BL334" s="698">
        <f t="shared" si="37"/>
        <v>63644.04240084489</v>
      </c>
    </row>
    <row r="335" spans="3:64" s="68" customFormat="1" ht="14.25" hidden="1" x14ac:dyDescent="0.2">
      <c r="C335" s="340"/>
      <c r="D335" s="259"/>
      <c r="E335" s="340"/>
      <c r="F335" s="340"/>
      <c r="H335" s="261"/>
      <c r="I335" s="261"/>
      <c r="K335" s="260"/>
      <c r="L335" s="66"/>
      <c r="M335" s="261"/>
      <c r="N335" s="260"/>
      <c r="O335" s="810"/>
      <c r="P335" s="361"/>
      <c r="Q335" s="696">
        <f t="shared" si="13"/>
        <v>61</v>
      </c>
      <c r="R335" s="340"/>
      <c r="S335" s="340"/>
      <c r="T335" s="340"/>
      <c r="U335" s="699">
        <f t="shared" si="25"/>
        <v>18404.432626785419</v>
      </c>
      <c r="V335" s="699">
        <f t="shared" si="26"/>
        <v>7658.8071197435374</v>
      </c>
      <c r="W335" s="698">
        <f t="shared" si="27"/>
        <v>3939966.8968332922</v>
      </c>
      <c r="X335" s="698">
        <f t="shared" si="38"/>
        <v>31818.239746528958</v>
      </c>
      <c r="Y335" s="699">
        <f t="shared" si="4"/>
        <v>16597.783017144146</v>
      </c>
      <c r="Z335" s="699">
        <f t="shared" si="5"/>
        <v>13821.024607950918</v>
      </c>
      <c r="AA335" s="698">
        <f t="shared" si="14"/>
        <v>4083160.2632181663</v>
      </c>
      <c r="AB335" s="698">
        <f t="shared" si="15"/>
        <v>36173.807625095062</v>
      </c>
      <c r="AC335" s="699">
        <f t="shared" si="6"/>
        <v>14726.859470873911</v>
      </c>
      <c r="AD335" s="699">
        <f t="shared" si="7"/>
        <v>20721.913457897434</v>
      </c>
      <c r="AE335" s="698">
        <f t="shared" si="16"/>
        <v>4221138.763266339</v>
      </c>
      <c r="AF335" s="698">
        <f t="shared" si="17"/>
        <v>40953.772928771345</v>
      </c>
      <c r="AH335" s="696">
        <f t="shared" si="1"/>
        <v>61</v>
      </c>
      <c r="AI335" s="340"/>
      <c r="AJ335" s="340"/>
      <c r="AK335" s="340"/>
      <c r="AL335" s="699">
        <f t="shared" si="28"/>
        <v>18404.432626785419</v>
      </c>
      <c r="AM335" s="699">
        <f t="shared" si="39"/>
        <v>7658.8071197435302</v>
      </c>
      <c r="AN335" s="699">
        <f t="shared" si="29"/>
        <v>0</v>
      </c>
      <c r="AO335" s="698">
        <f t="shared" si="30"/>
        <v>3939966.8968332922</v>
      </c>
      <c r="AP335" s="698">
        <f t="shared" si="31"/>
        <v>31818.23974652895</v>
      </c>
      <c r="AQ335" s="699">
        <f t="shared" si="9"/>
        <v>16597.783017144146</v>
      </c>
      <c r="AR335" s="699">
        <f t="shared" si="18"/>
        <v>13821.024607950914</v>
      </c>
      <c r="AS335" s="699">
        <f t="shared" si="10"/>
        <v>0</v>
      </c>
      <c r="AT335" s="698">
        <f t="shared" si="2"/>
        <v>4083160.2632181663</v>
      </c>
      <c r="AU335" s="698">
        <f t="shared" si="19"/>
        <v>36173.807625095062</v>
      </c>
      <c r="AV335" s="699">
        <f t="shared" si="11"/>
        <v>14726.859470873911</v>
      </c>
      <c r="AW335" s="699">
        <f t="shared" si="20"/>
        <v>20721.91345789743</v>
      </c>
      <c r="AX335" s="699">
        <f t="shared" si="12"/>
        <v>0</v>
      </c>
      <c r="AY335" s="698">
        <f t="shared" si="3"/>
        <v>4221138.763266339</v>
      </c>
      <c r="AZ335" s="698">
        <f t="shared" si="21"/>
        <v>40953.772928771345</v>
      </c>
      <c r="BA335" s="79"/>
      <c r="BB335" s="79"/>
      <c r="BC335" s="699">
        <f t="shared" si="22"/>
        <v>8513.6277150015067</v>
      </c>
      <c r="BD335" s="699">
        <f t="shared" si="23"/>
        <v>49625.414685843389</v>
      </c>
      <c r="BE335" s="698">
        <f t="shared" si="24"/>
        <v>4616268.8432771973</v>
      </c>
      <c r="BF335" s="698">
        <f t="shared" si="32"/>
        <v>63894.042400844897</v>
      </c>
      <c r="BG335" s="79"/>
      <c r="BH335" s="699">
        <f t="shared" si="33"/>
        <v>8513.6277150015067</v>
      </c>
      <c r="BI335" s="699">
        <f t="shared" si="34"/>
        <v>49625.414685843367</v>
      </c>
      <c r="BJ335" s="699">
        <f t="shared" si="35"/>
        <v>0</v>
      </c>
      <c r="BK335" s="698">
        <f t="shared" si="36"/>
        <v>4616268.8432771973</v>
      </c>
      <c r="BL335" s="698">
        <f t="shared" si="37"/>
        <v>63894.042400844875</v>
      </c>
    </row>
    <row r="336" spans="3:64" s="68" customFormat="1" ht="14.25" hidden="1" x14ac:dyDescent="0.2">
      <c r="C336" s="340"/>
      <c r="D336" s="259"/>
      <c r="E336" s="340"/>
      <c r="F336" s="340"/>
      <c r="H336" s="261"/>
      <c r="I336" s="261"/>
      <c r="K336" s="260"/>
      <c r="L336" s="66"/>
      <c r="M336" s="261"/>
      <c r="N336" s="260"/>
      <c r="O336" s="810"/>
      <c r="P336" s="361"/>
      <c r="Q336" s="696">
        <f t="shared" si="13"/>
        <v>62</v>
      </c>
      <c r="R336" s="340"/>
      <c r="S336" s="340"/>
      <c r="T336" s="340"/>
      <c r="U336" s="699">
        <f t="shared" si="25"/>
        <v>18440.042221718519</v>
      </c>
      <c r="V336" s="699">
        <f t="shared" si="26"/>
        <v>7623.1975248104382</v>
      </c>
      <c r="W336" s="698">
        <f t="shared" si="27"/>
        <v>3921526.8546115737</v>
      </c>
      <c r="X336" s="698">
        <f t="shared" si="38"/>
        <v>31568.239746528958</v>
      </c>
      <c r="Y336" s="699">
        <f t="shared" si="4"/>
        <v>16653.737140516871</v>
      </c>
      <c r="Z336" s="699">
        <f t="shared" si="5"/>
        <v>13765.070484578187</v>
      </c>
      <c r="AA336" s="698">
        <f t="shared" si="14"/>
        <v>4066506.5260776496</v>
      </c>
      <c r="AB336" s="698">
        <f t="shared" si="15"/>
        <v>35923.807625095054</v>
      </c>
      <c r="AC336" s="699">
        <f t="shared" si="6"/>
        <v>14798.903471945141</v>
      </c>
      <c r="AD336" s="699">
        <f t="shared" si="7"/>
        <v>20649.8694568262</v>
      </c>
      <c r="AE336" s="698">
        <f t="shared" si="16"/>
        <v>4206339.8597943941</v>
      </c>
      <c r="AF336" s="698">
        <f t="shared" si="17"/>
        <v>40953.772928771345</v>
      </c>
      <c r="AH336" s="696">
        <f t="shared" si="1"/>
        <v>62</v>
      </c>
      <c r="AI336" s="340"/>
      <c r="AJ336" s="340"/>
      <c r="AK336" s="340"/>
      <c r="AL336" s="699">
        <f t="shared" si="28"/>
        <v>18440.042221718519</v>
      </c>
      <c r="AM336" s="699">
        <f t="shared" si="39"/>
        <v>7623.1975248104327</v>
      </c>
      <c r="AN336" s="699">
        <f t="shared" si="29"/>
        <v>0</v>
      </c>
      <c r="AO336" s="698">
        <f t="shared" si="30"/>
        <v>3921526.8546115737</v>
      </c>
      <c r="AP336" s="698">
        <f t="shared" si="31"/>
        <v>31568.23974652895</v>
      </c>
      <c r="AQ336" s="699">
        <f t="shared" si="9"/>
        <v>16653.737140516871</v>
      </c>
      <c r="AR336" s="699">
        <f t="shared" si="18"/>
        <v>13765.070484578187</v>
      </c>
      <c r="AS336" s="699">
        <f t="shared" si="10"/>
        <v>0</v>
      </c>
      <c r="AT336" s="698">
        <f t="shared" si="2"/>
        <v>4066506.5260776496</v>
      </c>
      <c r="AU336" s="698">
        <f t="shared" si="19"/>
        <v>35923.807625095054</v>
      </c>
      <c r="AV336" s="699">
        <f t="shared" si="11"/>
        <v>14798.903471945141</v>
      </c>
      <c r="AW336" s="699">
        <f t="shared" si="20"/>
        <v>20649.869456826196</v>
      </c>
      <c r="AX336" s="699">
        <f t="shared" si="12"/>
        <v>0</v>
      </c>
      <c r="AY336" s="698">
        <f t="shared" si="3"/>
        <v>4206339.8597943941</v>
      </c>
      <c r="AZ336" s="698">
        <f t="shared" si="21"/>
        <v>40953.772928771337</v>
      </c>
      <c r="BA336" s="79"/>
      <c r="BB336" s="79"/>
      <c r="BC336" s="699">
        <f t="shared" si="22"/>
        <v>8604.9816994294924</v>
      </c>
      <c r="BD336" s="699">
        <f t="shared" si="23"/>
        <v>49534.060701415408</v>
      </c>
      <c r="BE336" s="698">
        <f t="shared" si="24"/>
        <v>4607663.8615777679</v>
      </c>
      <c r="BF336" s="698">
        <f t="shared" si="32"/>
        <v>63644.042400844904</v>
      </c>
      <c r="BG336" s="79"/>
      <c r="BH336" s="699">
        <f t="shared" si="33"/>
        <v>8604.9816994294924</v>
      </c>
      <c r="BI336" s="699">
        <f t="shared" si="34"/>
        <v>49534.060701415387</v>
      </c>
      <c r="BJ336" s="699">
        <f t="shared" si="35"/>
        <v>0</v>
      </c>
      <c r="BK336" s="698">
        <f t="shared" si="36"/>
        <v>4607663.8615777679</v>
      </c>
      <c r="BL336" s="698">
        <f t="shared" si="37"/>
        <v>63644.042400844875</v>
      </c>
    </row>
    <row r="337" spans="3:64" s="68" customFormat="1" ht="14.25" hidden="1" x14ac:dyDescent="0.2">
      <c r="C337" s="340"/>
      <c r="D337" s="259"/>
      <c r="E337" s="340"/>
      <c r="F337" s="340"/>
      <c r="H337" s="261"/>
      <c r="I337" s="261"/>
      <c r="K337" s="260"/>
      <c r="L337" s="66"/>
      <c r="M337" s="261"/>
      <c r="N337" s="260"/>
      <c r="O337" s="810"/>
      <c r="P337" s="361"/>
      <c r="Q337" s="696">
        <f t="shared" si="13"/>
        <v>63</v>
      </c>
      <c r="R337" s="340"/>
      <c r="S337" s="340"/>
      <c r="T337" s="340"/>
      <c r="U337" s="699">
        <f t="shared" si="25"/>
        <v>18475.720715447736</v>
      </c>
      <c r="V337" s="699">
        <f t="shared" si="26"/>
        <v>7587.5190310812177</v>
      </c>
      <c r="W337" s="698">
        <f t="shared" si="27"/>
        <v>3903051.1338961259</v>
      </c>
      <c r="X337" s="698">
        <f t="shared" si="38"/>
        <v>31568.239746528954</v>
      </c>
      <c r="Y337" s="699">
        <f t="shared" si="4"/>
        <v>16709.879895342314</v>
      </c>
      <c r="Z337" s="699">
        <f t="shared" si="5"/>
        <v>13708.927729752744</v>
      </c>
      <c r="AA337" s="698">
        <f t="shared" si="14"/>
        <v>4049796.646182307</v>
      </c>
      <c r="AB337" s="698">
        <f t="shared" si="15"/>
        <v>35923.807625095054</v>
      </c>
      <c r="AC337" s="699">
        <f t="shared" si="6"/>
        <v>14871.299913270224</v>
      </c>
      <c r="AD337" s="699">
        <f t="shared" si="7"/>
        <v>20577.47301550112</v>
      </c>
      <c r="AE337" s="698">
        <f t="shared" si="16"/>
        <v>4191468.5598811237</v>
      </c>
      <c r="AF337" s="698">
        <f t="shared" si="17"/>
        <v>40953.772928771345</v>
      </c>
      <c r="AH337" s="696">
        <f t="shared" si="1"/>
        <v>63</v>
      </c>
      <c r="AI337" s="340"/>
      <c r="AJ337" s="340"/>
      <c r="AK337" s="340"/>
      <c r="AL337" s="699">
        <f t="shared" si="28"/>
        <v>18475.720715447736</v>
      </c>
      <c r="AM337" s="699">
        <f t="shared" si="39"/>
        <v>7587.5190310812113</v>
      </c>
      <c r="AN337" s="699">
        <f t="shared" si="29"/>
        <v>0</v>
      </c>
      <c r="AO337" s="698">
        <f t="shared" si="30"/>
        <v>3903051.1338961259</v>
      </c>
      <c r="AP337" s="698">
        <f t="shared" si="31"/>
        <v>31568.239746528947</v>
      </c>
      <c r="AQ337" s="699">
        <f t="shared" si="9"/>
        <v>16709.879895342314</v>
      </c>
      <c r="AR337" s="699">
        <f t="shared" si="18"/>
        <v>13708.927729752746</v>
      </c>
      <c r="AS337" s="699">
        <f t="shared" si="10"/>
        <v>0</v>
      </c>
      <c r="AT337" s="698">
        <f t="shared" si="2"/>
        <v>4049796.646182307</v>
      </c>
      <c r="AU337" s="698">
        <f t="shared" si="19"/>
        <v>35923.807625095062</v>
      </c>
      <c r="AV337" s="699">
        <f t="shared" si="11"/>
        <v>14871.299913270224</v>
      </c>
      <c r="AW337" s="699">
        <f t="shared" si="20"/>
        <v>20577.473015501117</v>
      </c>
      <c r="AX337" s="699">
        <f t="shared" si="12"/>
        <v>0</v>
      </c>
      <c r="AY337" s="698">
        <f t="shared" si="3"/>
        <v>4191468.5598811237</v>
      </c>
      <c r="AZ337" s="698">
        <f t="shared" si="21"/>
        <v>40953.772928771345</v>
      </c>
      <c r="BA337" s="79"/>
      <c r="BB337" s="79"/>
      <c r="BC337" s="699">
        <f t="shared" si="22"/>
        <v>8697.3159417158477</v>
      </c>
      <c r="BD337" s="699">
        <f t="shared" si="23"/>
        <v>49441.726459129059</v>
      </c>
      <c r="BE337" s="698">
        <f t="shared" si="24"/>
        <v>4598966.5456360523</v>
      </c>
      <c r="BF337" s="698">
        <f t="shared" si="32"/>
        <v>63644.042400844904</v>
      </c>
      <c r="BG337" s="79"/>
      <c r="BH337" s="699">
        <f t="shared" si="33"/>
        <v>8697.3159417158477</v>
      </c>
      <c r="BI337" s="699">
        <f t="shared" si="34"/>
        <v>49441.72645912903</v>
      </c>
      <c r="BJ337" s="699">
        <f t="shared" si="35"/>
        <v>0</v>
      </c>
      <c r="BK337" s="698">
        <f t="shared" si="36"/>
        <v>4598966.5456360523</v>
      </c>
      <c r="BL337" s="698">
        <f t="shared" si="37"/>
        <v>63644.042400844875</v>
      </c>
    </row>
    <row r="338" spans="3:64" s="68" customFormat="1" ht="14.25" hidden="1" x14ac:dyDescent="0.2">
      <c r="C338" s="340"/>
      <c r="D338" s="259"/>
      <c r="E338" s="340"/>
      <c r="F338" s="340"/>
      <c r="H338" s="261"/>
      <c r="I338" s="261"/>
      <c r="K338" s="260"/>
      <c r="L338" s="66"/>
      <c r="M338" s="261"/>
      <c r="N338" s="260"/>
      <c r="O338" s="810"/>
      <c r="P338" s="361"/>
      <c r="Q338" s="696">
        <f t="shared" si="13"/>
        <v>64</v>
      </c>
      <c r="R338" s="340"/>
      <c r="S338" s="340"/>
      <c r="T338" s="340"/>
      <c r="U338" s="699">
        <f t="shared" si="25"/>
        <v>18511.468241281091</v>
      </c>
      <c r="V338" s="699">
        <f t="shared" si="26"/>
        <v>7551.7715052478679</v>
      </c>
      <c r="W338" s="698">
        <f t="shared" si="27"/>
        <v>3884539.6656548451</v>
      </c>
      <c r="X338" s="698">
        <f t="shared" si="38"/>
        <v>31818.239746528958</v>
      </c>
      <c r="Y338" s="699">
        <f t="shared" si="4"/>
        <v>16766.211917531164</v>
      </c>
      <c r="Z338" s="699">
        <f t="shared" si="5"/>
        <v>13652.5957075639</v>
      </c>
      <c r="AA338" s="698">
        <f t="shared" si="14"/>
        <v>4033030.4342647758</v>
      </c>
      <c r="AB338" s="698">
        <f t="shared" si="15"/>
        <v>35923.807625095062</v>
      </c>
      <c r="AC338" s="699">
        <f t="shared" si="6"/>
        <v>14944.050518991773</v>
      </c>
      <c r="AD338" s="699">
        <f t="shared" si="7"/>
        <v>20504.72240977957</v>
      </c>
      <c r="AE338" s="698">
        <f t="shared" si="16"/>
        <v>4176524.5093621318</v>
      </c>
      <c r="AF338" s="698">
        <f t="shared" si="17"/>
        <v>40953.772928771345</v>
      </c>
      <c r="AH338" s="696">
        <f t="shared" ref="AH338:AH401" si="40">IF($Q338&lt;=$K$5+$S$269,$Q338,"")</f>
        <v>64</v>
      </c>
      <c r="AI338" s="340"/>
      <c r="AJ338" s="340"/>
      <c r="AK338" s="340"/>
      <c r="AL338" s="699">
        <f t="shared" si="28"/>
        <v>18511.468241281091</v>
      </c>
      <c r="AM338" s="699">
        <f t="shared" si="39"/>
        <v>7551.7715052478625</v>
      </c>
      <c r="AN338" s="699">
        <f t="shared" si="29"/>
        <v>0</v>
      </c>
      <c r="AO338" s="698">
        <f t="shared" ref="AO338:AO401" si="41">IFERROR(IF(ISNUMBER(AO337),AO337,)+IF($Q338=$S$269,$K$4*$Z$269,)+IF($Q338=$V$269,$K$4*(1-$Z$269),)-AL338,"")</f>
        <v>3884539.6656548451</v>
      </c>
      <c r="AP338" s="698">
        <f t="shared" si="31"/>
        <v>31818.239746528954</v>
      </c>
      <c r="AQ338" s="699">
        <f t="shared" si="9"/>
        <v>16766.211917531164</v>
      </c>
      <c r="AR338" s="699">
        <f t="shared" si="18"/>
        <v>13652.595707563898</v>
      </c>
      <c r="AS338" s="699">
        <f t="shared" si="10"/>
        <v>0</v>
      </c>
      <c r="AT338" s="698">
        <f t="shared" ref="AT338:AT401" si="42">IFERROR(IF(ISNUMBER(AT337),AT337,)+IF($Q338=$S$269,$K$4*$Z$269,)+IF($Q338=$V$269,$K$4*(1-$Z$269),)-AQ338,"")</f>
        <v>4033030.4342647758</v>
      </c>
      <c r="AU338" s="698">
        <f t="shared" si="19"/>
        <v>35923.807625095062</v>
      </c>
      <c r="AV338" s="699">
        <f t="shared" si="11"/>
        <v>14944.050518991773</v>
      </c>
      <c r="AW338" s="699">
        <f t="shared" si="20"/>
        <v>20504.72240977957</v>
      </c>
      <c r="AX338" s="699">
        <f t="shared" si="12"/>
        <v>0</v>
      </c>
      <c r="AY338" s="698">
        <f t="shared" ref="AY338:AY401" si="43">IFERROR(IF(ISNUMBER(AY337),AY337,)+IF($Q338=$S$269,$K$4*$Z$269,)+IF($Q338=$V$269,$K$4*(1-$Z$269),)-AV338,"")</f>
        <v>4176524.5093621318</v>
      </c>
      <c r="AZ338" s="698">
        <f t="shared" si="21"/>
        <v>40953.772928771345</v>
      </c>
      <c r="BA338" s="79"/>
      <c r="BB338" s="79"/>
      <c r="BC338" s="699">
        <f t="shared" si="22"/>
        <v>8790.6409603450684</v>
      </c>
      <c r="BD338" s="699">
        <f t="shared" si="23"/>
        <v>49348.401440499838</v>
      </c>
      <c r="BE338" s="698">
        <f t="shared" si="24"/>
        <v>4590175.9046757072</v>
      </c>
      <c r="BF338" s="698">
        <f t="shared" si="32"/>
        <v>63894.042400844904</v>
      </c>
      <c r="BG338" s="79"/>
      <c r="BH338" s="699">
        <f t="shared" si="33"/>
        <v>8790.6409603450684</v>
      </c>
      <c r="BI338" s="699">
        <f t="shared" si="34"/>
        <v>49348.401440499816</v>
      </c>
      <c r="BJ338" s="699">
        <f t="shared" si="35"/>
        <v>0</v>
      </c>
      <c r="BK338" s="698">
        <f t="shared" si="36"/>
        <v>4590175.9046757072</v>
      </c>
      <c r="BL338" s="698">
        <f t="shared" si="37"/>
        <v>63894.042400844883</v>
      </c>
    </row>
    <row r="339" spans="3:64" s="68" customFormat="1" ht="14.25" hidden="1" x14ac:dyDescent="0.2">
      <c r="C339" s="340"/>
      <c r="D339" s="259"/>
      <c r="E339" s="340"/>
      <c r="F339" s="340"/>
      <c r="H339" s="261"/>
      <c r="I339" s="261"/>
      <c r="K339" s="260"/>
      <c r="L339" s="66"/>
      <c r="M339" s="261"/>
      <c r="N339" s="260"/>
      <c r="O339" s="810"/>
      <c r="P339" s="361"/>
      <c r="Q339" s="696">
        <f t="shared" si="13"/>
        <v>65</v>
      </c>
      <c r="R339" s="340"/>
      <c r="S339" s="340"/>
      <c r="T339" s="340"/>
      <c r="U339" s="699">
        <f t="shared" ref="U339:U402" si="44">IFERROR(IF(W338&gt;1,PPMT($R$274*365/360/12,$Q339,$K$5,-$W$274),""),"")</f>
        <v>18547.284932784503</v>
      </c>
      <c r="V339" s="699">
        <f t="shared" ref="V339:V402" si="45">IFERROR(IF(W338&gt;1,IPMT($R$274*365/360/12,$Q339,$K$5,-$W$274),""),"")</f>
        <v>7515.9548137444535</v>
      </c>
      <c r="W339" s="698">
        <f t="shared" si="27"/>
        <v>3865992.3807220608</v>
      </c>
      <c r="X339" s="698">
        <f t="shared" si="38"/>
        <v>31568.239746528958</v>
      </c>
      <c r="Y339" s="699">
        <f t="shared" ref="Y339:Y402" si="46">IFERROR(IF(W338&gt;1,PPMT($S$274*365/360/12,$Q339,$K$5,-$W$274),""),"")</f>
        <v>16822.733845137867</v>
      </c>
      <c r="Z339" s="699">
        <f t="shared" ref="Z339:Z402" si="47">IFERROR(IF(W338&gt;1,IPMT($S$274*365/360/12,$Q339,$K$5,-$W$274),""),"")</f>
        <v>13596.073779957193</v>
      </c>
      <c r="AA339" s="698">
        <f t="shared" si="14"/>
        <v>4016207.7004196378</v>
      </c>
      <c r="AB339" s="698">
        <f t="shared" si="15"/>
        <v>35923.807625095062</v>
      </c>
      <c r="AC339" s="699">
        <f t="shared" ref="AC339:AC402" si="48">IFERROR(IF(W338&gt;1,PPMT($T$274*365/360/12,$Q339,$K$5,-$W$274),""),"")</f>
        <v>15017.157021686939</v>
      </c>
      <c r="AD339" s="699">
        <f t="shared" ref="AD339:AD402" si="49">IFERROR(IF(W338&gt;1,IPMT($T$274*365/360/12,$Q339,$K$5,-$W$274),""),"")</f>
        <v>20431.615907084404</v>
      </c>
      <c r="AE339" s="698">
        <f t="shared" si="16"/>
        <v>4161507.3523404449</v>
      </c>
      <c r="AF339" s="698">
        <f t="shared" si="17"/>
        <v>40953.772928771345</v>
      </c>
      <c r="AH339" s="696">
        <f t="shared" si="40"/>
        <v>65</v>
      </c>
      <c r="AI339" s="340"/>
      <c r="AJ339" s="340"/>
      <c r="AK339" s="340"/>
      <c r="AL339" s="699">
        <f t="shared" ref="AL339:AL402" si="50">IFERROR(IF($Q339&lt;=$V$269,,IF(AO338&gt;1,PPMT($AI$274*365/360/12,$Q339-$V$269,$K$5-$V$269+$S$269,-$W$274),"")),"")</f>
        <v>18547.284932784503</v>
      </c>
      <c r="AM339" s="699">
        <f t="shared" si="39"/>
        <v>7515.954813744449</v>
      </c>
      <c r="AN339" s="699">
        <f t="shared" ref="AN339:AN402" si="51">IF(ISNUMBER($AH339),IF($AH339&lt;=$S$269,$K$4*H$253,IF($AH339&lt;=$S$270,$K$4*(1-$Z$269)*H$253,))*365/360/12,"")</f>
        <v>0</v>
      </c>
      <c r="AO339" s="698">
        <f t="shared" si="41"/>
        <v>3865992.3807220608</v>
      </c>
      <c r="AP339" s="698">
        <f t="shared" si="31"/>
        <v>31568.239746528954</v>
      </c>
      <c r="AQ339" s="699">
        <f t="shared" ref="AQ339:AQ402" si="52">IFERROR(IF($Q339&lt;=$V$269,,IF(AT338&gt;1,PPMT($AJ$274*365/360/12,$Q339-$V$269,$K$5-$V$269+$S$269,-$W$274),"")),"")</f>
        <v>16822.733845137867</v>
      </c>
      <c r="AR339" s="699">
        <f t="shared" si="18"/>
        <v>13596.073779957193</v>
      </c>
      <c r="AS339" s="699">
        <f t="shared" ref="AS339:AS402" si="53">IF(ISNUMBER($AH339),IF($AH339&lt;=$S$269,$K$4*K$253,IF($AH339&lt;=$S$270,$K$4*(1-$Z$269)*K$253,))*365/360/12,"")</f>
        <v>0</v>
      </c>
      <c r="AT339" s="698">
        <f t="shared" si="42"/>
        <v>4016207.7004196378</v>
      </c>
      <c r="AU339" s="698">
        <f t="shared" si="19"/>
        <v>35923.807625095062</v>
      </c>
      <c r="AV339" s="699">
        <f t="shared" ref="AV339:AV402" si="54">IFERROR(IF($Q339&lt;=$V$269,,IF(AY338&gt;1,PPMT($AK$274*365/360/12,$Q339-$V$269,$K$5-$V$269+$S$269,-$W$274),"")),"")</f>
        <v>15017.157021686939</v>
      </c>
      <c r="AW339" s="699">
        <f t="shared" si="20"/>
        <v>20431.615907084401</v>
      </c>
      <c r="AX339" s="699">
        <f t="shared" ref="AX339:AX402" si="55">IF(ISNUMBER($AH339),IF($AH339&lt;=$S$269,$K$4*N$253,IF($AH339&lt;=$S$270,$K$4*(1-$Z$269)*N$253,))*365/360/12,"")</f>
        <v>0</v>
      </c>
      <c r="AY339" s="698">
        <f t="shared" si="43"/>
        <v>4161507.3523404449</v>
      </c>
      <c r="AZ339" s="698">
        <f t="shared" si="21"/>
        <v>40953.772928771337</v>
      </c>
      <c r="BA339" s="79"/>
      <c r="BB339" s="79"/>
      <c r="BC339" s="699">
        <f t="shared" si="22"/>
        <v>8884.9673866684006</v>
      </c>
      <c r="BD339" s="699">
        <f t="shared" si="23"/>
        <v>49254.075014176495</v>
      </c>
      <c r="BE339" s="698">
        <f t="shared" si="24"/>
        <v>4581290.9372890387</v>
      </c>
      <c r="BF339" s="698">
        <f t="shared" si="32"/>
        <v>63644.042400844897</v>
      </c>
      <c r="BG339" s="79"/>
      <c r="BH339" s="699">
        <f t="shared" si="33"/>
        <v>8884.9673866684006</v>
      </c>
      <c r="BI339" s="699">
        <f t="shared" si="34"/>
        <v>49254.075014176487</v>
      </c>
      <c r="BJ339" s="699">
        <f t="shared" si="35"/>
        <v>0</v>
      </c>
      <c r="BK339" s="698">
        <f t="shared" si="36"/>
        <v>4581290.9372890387</v>
      </c>
      <c r="BL339" s="698">
        <f t="shared" si="37"/>
        <v>63644.04240084489</v>
      </c>
    </row>
    <row r="340" spans="3:64" s="68" customFormat="1" ht="14.25" hidden="1" x14ac:dyDescent="0.2">
      <c r="C340" s="340"/>
      <c r="D340" s="259"/>
      <c r="E340" s="340"/>
      <c r="F340" s="340"/>
      <c r="H340" s="261"/>
      <c r="I340" s="261"/>
      <c r="K340" s="260"/>
      <c r="L340" s="66"/>
      <c r="M340" s="261"/>
      <c r="N340" s="260"/>
      <c r="O340" s="810"/>
      <c r="P340" s="361"/>
      <c r="Q340" s="696">
        <f t="shared" ref="Q340:Q403" si="56">Q339+1</f>
        <v>66</v>
      </c>
      <c r="R340" s="340"/>
      <c r="S340" s="340"/>
      <c r="T340" s="340"/>
      <c r="U340" s="699">
        <f t="shared" si="44"/>
        <v>18583.170923782345</v>
      </c>
      <c r="V340" s="699">
        <f t="shared" si="45"/>
        <v>7480.0688227466117</v>
      </c>
      <c r="W340" s="698">
        <f t="shared" ref="W340:W403" si="57">IFERROR(W339-U340,"")</f>
        <v>3847409.2097982783</v>
      </c>
      <c r="X340" s="698">
        <f t="shared" si="38"/>
        <v>31568.239746528958</v>
      </c>
      <c r="Y340" s="699">
        <f t="shared" si="46"/>
        <v>16879.446318367882</v>
      </c>
      <c r="Z340" s="699">
        <f t="shared" si="47"/>
        <v>13539.361306727178</v>
      </c>
      <c r="AA340" s="698">
        <f t="shared" ref="AA340:AA403" si="58">IFERROR(AA339-Y340,"")</f>
        <v>3999328.2541012699</v>
      </c>
      <c r="AB340" s="698">
        <f t="shared" ref="AB340:AB403" si="59">IFERROR((Y340+Z340)*(1+$B$59)+$E$25+IF(MOD($Q340-1,60)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f>
        <v>35923.807625095062</v>
      </c>
      <c r="AC340" s="699">
        <f t="shared" si="48"/>
        <v>15090.621162408657</v>
      </c>
      <c r="AD340" s="699">
        <f t="shared" si="49"/>
        <v>20358.151766362687</v>
      </c>
      <c r="AE340" s="698">
        <f t="shared" ref="AE340:AE403" si="60">IFERROR(AE339-AC340,"")</f>
        <v>4146416.7311780364</v>
      </c>
      <c r="AF340" s="698">
        <f t="shared" ref="AF340:AF403" si="61">IFERROR((AC340+AD340)*(1+$B$59)+$E$25+IF(MOD($Q340-1,120)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f>
        <v>40953.772928771345</v>
      </c>
      <c r="AH340" s="696">
        <f t="shared" si="40"/>
        <v>66</v>
      </c>
      <c r="AI340" s="340"/>
      <c r="AJ340" s="340"/>
      <c r="AK340" s="340"/>
      <c r="AL340" s="699">
        <f t="shared" si="50"/>
        <v>18583.170923782345</v>
      </c>
      <c r="AM340" s="699">
        <f t="shared" si="39"/>
        <v>7480.0688227466071</v>
      </c>
      <c r="AN340" s="699">
        <f t="shared" si="51"/>
        <v>0</v>
      </c>
      <c r="AO340" s="698">
        <f t="shared" si="41"/>
        <v>3847409.2097982783</v>
      </c>
      <c r="AP340" s="698">
        <f t="shared" ref="AP340:AP403" si="62">IFERROR((AL340+AM340+AN340)*(1+$E$27)+$E$25+IF(MOD($Q340-1,3)=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IF($Q340=$S$269,$K$4*$Z$269+$E$14/2,)-IF($Q340=$S$270,$K$4*(1-$Z$269)+$E$14/2,),"")</f>
        <v>31568.239746528954</v>
      </c>
      <c r="AQ340" s="699">
        <f t="shared" si="52"/>
        <v>16879.446318367882</v>
      </c>
      <c r="AR340" s="699">
        <f t="shared" ref="AR340:AR403" si="63">IFERROR(AT339*$AJ$274/12*365/360,"")</f>
        <v>13539.361306727176</v>
      </c>
      <c r="AS340" s="699">
        <f t="shared" si="53"/>
        <v>0</v>
      </c>
      <c r="AT340" s="698">
        <f t="shared" si="42"/>
        <v>3999328.2541012699</v>
      </c>
      <c r="AU340" s="698">
        <f t="shared" ref="AU340:AU403" si="64">IFERROR((AQ340+AR340+AS340)*(1+$E$27)+$E$25+IF(MOD($Q340-1,60)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IF($Q340=$S$269,$K$4*$Z$269+$E$14/2,)-IF($Q340=$S$270,$K$4*(1-$Z$269)+$E$14/2,),"")</f>
        <v>35923.807625095054</v>
      </c>
      <c r="AV340" s="699">
        <f t="shared" si="54"/>
        <v>15090.621162408657</v>
      </c>
      <c r="AW340" s="699">
        <f t="shared" ref="AW340:AW403" si="65">IFERROR(AY339*$AK$274/12*365/360,"")</f>
        <v>20358.151766362684</v>
      </c>
      <c r="AX340" s="699">
        <f t="shared" si="55"/>
        <v>0</v>
      </c>
      <c r="AY340" s="698">
        <f t="shared" si="43"/>
        <v>4146416.7311780364</v>
      </c>
      <c r="AZ340" s="698">
        <f t="shared" ref="AZ340:AZ403" si="66">IFERROR((AV340+AW340+AX340)*(1+$E$27)+$E$25+IF(MOD($Q340-1,120)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IF($Q340=$S$269,$K$4*$Z$269+$E$14/2,)-IF($Q340=$S$270,$K$4*(1-$Z$269)+$E$14/2,),"")</f>
        <v>40953.772928771345</v>
      </c>
      <c r="BA340" s="79"/>
      <c r="BB340" s="79"/>
      <c r="BC340" s="699">
        <f t="shared" ref="BC340:BC403" si="67">IFERROR(IF(BE339&gt;1,PPMT($BC$272*365/360/12,$Q340,$K$5,-$W$274),""),"")</f>
        <v>8980.3059661149327</v>
      </c>
      <c r="BD340" s="699">
        <f t="shared" ref="BD340:BD403" si="68">IFERROR(IF(BE339&gt;1,IPMT($BC$272*365/360/12,$Q340,$K$5,-$BE$274),""),"")</f>
        <v>49158.736434729974</v>
      </c>
      <c r="BE340" s="698">
        <f t="shared" ref="BE340:BE403" si="69">IFERROR(BE339-BC340,"")</f>
        <v>4572310.631322924</v>
      </c>
      <c r="BF340" s="698">
        <f t="shared" si="32"/>
        <v>63644.042400844904</v>
      </c>
      <c r="BG340" s="79"/>
      <c r="BH340" s="699">
        <f t="shared" si="33"/>
        <v>8980.3059661149327</v>
      </c>
      <c r="BI340" s="699">
        <f t="shared" si="34"/>
        <v>49158.736434729959</v>
      </c>
      <c r="BJ340" s="699">
        <f t="shared" si="35"/>
        <v>0</v>
      </c>
      <c r="BK340" s="698">
        <f t="shared" si="36"/>
        <v>4572310.631322924</v>
      </c>
      <c r="BL340" s="698">
        <f t="shared" si="37"/>
        <v>63644.04240084489</v>
      </c>
    </row>
    <row r="341" spans="3:64" s="68" customFormat="1" ht="14.25" hidden="1" x14ac:dyDescent="0.2">
      <c r="C341" s="340"/>
      <c r="D341" s="259"/>
      <c r="E341" s="340"/>
      <c r="F341" s="340"/>
      <c r="H341" s="261"/>
      <c r="I341" s="261"/>
      <c r="K341" s="260"/>
      <c r="L341" s="66"/>
      <c r="M341" s="261"/>
      <c r="N341" s="260"/>
      <c r="O341" s="810"/>
      <c r="P341" s="361"/>
      <c r="Q341" s="696">
        <f t="shared" si="56"/>
        <v>67</v>
      </c>
      <c r="R341" s="340"/>
      <c r="S341" s="340"/>
      <c r="T341" s="340"/>
      <c r="U341" s="699">
        <f t="shared" si="44"/>
        <v>18619.12634835791</v>
      </c>
      <c r="V341" s="699">
        <f t="shared" si="45"/>
        <v>7444.1133981710491</v>
      </c>
      <c r="W341" s="698">
        <f t="shared" si="57"/>
        <v>3828790.0834499202</v>
      </c>
      <c r="X341" s="698">
        <f t="shared" si="38"/>
        <v>31818.239746528958</v>
      </c>
      <c r="Y341" s="699">
        <f t="shared" si="46"/>
        <v>16936.349979584909</v>
      </c>
      <c r="Z341" s="699">
        <f t="shared" si="47"/>
        <v>13482.457645510154</v>
      </c>
      <c r="AA341" s="698">
        <f t="shared" si="58"/>
        <v>3982391.9041216848</v>
      </c>
      <c r="AB341" s="698">
        <f t="shared" si="59"/>
        <v>35923.807625095062</v>
      </c>
      <c r="AC341" s="699">
        <f t="shared" si="48"/>
        <v>15164.444690727119</v>
      </c>
      <c r="AD341" s="699">
        <f t="shared" si="49"/>
        <v>20284.328238044225</v>
      </c>
      <c r="AE341" s="698">
        <f t="shared" si="60"/>
        <v>4131252.2864873093</v>
      </c>
      <c r="AF341" s="698">
        <f t="shared" si="61"/>
        <v>40953.772928771345</v>
      </c>
      <c r="AH341" s="696">
        <f t="shared" si="40"/>
        <v>67</v>
      </c>
      <c r="AI341" s="340"/>
      <c r="AJ341" s="340"/>
      <c r="AK341" s="340"/>
      <c r="AL341" s="699">
        <f t="shared" si="50"/>
        <v>18619.12634835791</v>
      </c>
      <c r="AM341" s="699">
        <f t="shared" si="39"/>
        <v>7444.1133981710427</v>
      </c>
      <c r="AN341" s="699">
        <f t="shared" si="51"/>
        <v>0</v>
      </c>
      <c r="AO341" s="698">
        <f t="shared" si="41"/>
        <v>3828790.0834499202</v>
      </c>
      <c r="AP341" s="698">
        <f t="shared" si="62"/>
        <v>31818.239746528954</v>
      </c>
      <c r="AQ341" s="699">
        <f t="shared" si="52"/>
        <v>16936.349979584909</v>
      </c>
      <c r="AR341" s="699">
        <f t="shared" si="63"/>
        <v>13482.457645510151</v>
      </c>
      <c r="AS341" s="699">
        <f t="shared" si="53"/>
        <v>0</v>
      </c>
      <c r="AT341" s="698">
        <f t="shared" si="42"/>
        <v>3982391.9041216848</v>
      </c>
      <c r="AU341" s="698">
        <f t="shared" si="64"/>
        <v>35923.807625095062</v>
      </c>
      <c r="AV341" s="699">
        <f t="shared" si="54"/>
        <v>15164.444690727119</v>
      </c>
      <c r="AW341" s="699">
        <f t="shared" si="65"/>
        <v>20284.328238044218</v>
      </c>
      <c r="AX341" s="699">
        <f t="shared" si="55"/>
        <v>0</v>
      </c>
      <c r="AY341" s="698">
        <f t="shared" si="43"/>
        <v>4131252.2864873093</v>
      </c>
      <c r="AZ341" s="698">
        <f t="shared" si="66"/>
        <v>40953.772928771337</v>
      </c>
      <c r="BA341" s="79"/>
      <c r="BB341" s="79"/>
      <c r="BC341" s="699">
        <f t="shared" si="67"/>
        <v>9076.6675594156859</v>
      </c>
      <c r="BD341" s="699">
        <f t="shared" si="68"/>
        <v>49062.374841429213</v>
      </c>
      <c r="BE341" s="698">
        <f t="shared" si="69"/>
        <v>4563233.963763508</v>
      </c>
      <c r="BF341" s="698">
        <f t="shared" ref="BF341:BF404" si="70">IFERROR((BC341+BD341)*(1+$B$59)+$E$25+IF(MOD($Q341-1,3)=0,$N$27,)+IF($E$193="havi",$E$192,)+IF($E$193="negyedéves",IF(MOD($Q341-1,3)=0,$E$192,),)+IF($E$193="féléves",IF(MOD($Q341-1,6)=0,$E$192,),)+IF($E$193="éves",IF(MOD($Q341-1,12)=0,$E$192,),)+IF($H$193="havi",$H$192,)+IF($H$193="negyedéves",IF(MOD($Q341-1,3)=0,$H$192,),)+IF($H$193="féléves",IF(MOD($Q341-1,6)=0,$H$192,),)+IF($H$193="éves",IF(MOD($Q341-1,12)=0,$H$192,),)+IF($K$193="havi",$K$192,)+IF($K$193="negyedéves",IF(MOD($Q341-1,3)=0,$K$192,),)+IF($K$193="féléves",IF(MOD($Q341-1,6)=0,$K$192,),)+IF($K$193="éves",IF(MOD($Q341-1,12)=0,$K$192,),)+IF($N$193="havi",$N$192,)+IF($N$193="negyedéves",IF(MOD($Q341-1,3)=0,$N$192,),)+IF($N$193="féléves",IF(MOD($Q341-1,6)=0,$N$192,),)+IF($N$193="éves",IF(MOD($Q341-1,12)=0,$N$192,),)+IF($K$25="havi",$K$23,)+IF($K$25="negyedéves",IF(MOD($Q341-1,3)=0,$K$23,),)+IF($K$25="féléves",IF(MOD($Q341-1,6)=0,$K$23,),)+IF($K$25="éves",IF(MOD($Q341-1,12)=0,$K$23,),),"")</f>
        <v>63894.042400844897</v>
      </c>
      <c r="BG341" s="79"/>
      <c r="BH341" s="699">
        <f t="shared" ref="BH341:BH404" si="71">IFERROR(IF($Q341&lt;=$V$269,,IF(BK340&gt;1,PPMT($BH$272*365/360/12,$Q341-$V$269,$K$5-$V$269+$S$269,-$BK$274),"")),"")</f>
        <v>9076.6675594156859</v>
      </c>
      <c r="BI341" s="699">
        <f t="shared" ref="BI341:BI404" si="72">IFERROR(BK340*$BH$272/12*365/360,"")</f>
        <v>49062.374841429199</v>
      </c>
      <c r="BJ341" s="699">
        <f t="shared" ref="BJ341:BJ404" si="73">IF(ISNUMBER($AH341),IF($AH341&lt;=$S$269,$K$4*H$253,IF($AH341&lt;=$S$270,$K$4*(1-$Z$269)*H$253,))*365/360/12,"")</f>
        <v>0</v>
      </c>
      <c r="BK341" s="698">
        <f t="shared" ref="BK341:BK404" si="74">IFERROR(IF(ISNUMBER(BK340),BK340,)+IF($Q341=$S$269,$K$4*$Z$269,)+IF($Q341=$V$269,$K$4*(1-$Z$269),)-BH341,"")</f>
        <v>4563233.963763508</v>
      </c>
      <c r="BL341" s="698">
        <f t="shared" ref="BL341:BL404" si="75">IFERROR((BH341+BI341+BJ341)*(1+$E$27)+$E$25+IF(MOD($Q341-1,3)=0,$N$27,)+IF($E$193="havi",$E$192,)+IF($E$193="negyedéves",IF(MOD($Q341-1,3)=0,$E$192,),)+IF($E$193="féléves",IF(MOD($Q341-1,6)=0,$E$192,),)+IF($E$193="éves",IF(MOD($Q341-1,12)=0,$E$192,),)+IF($H$193="havi",$H$192,)+IF($H$193="negyedéves",IF(MOD($Q341-1,3)=0,$H$192,),)+IF($H$193="féléves",IF(MOD($Q341-1,6)=0,$H$192,),)+IF($H$193="éves",IF(MOD($Q341-1,12)=0,$H$192,),)+IF($K$193="havi",$K$192,)+IF($K$193="negyedéves",IF(MOD($Q341-1,3)=0,$K$192,),)+IF($K$193="féléves",IF(MOD($Q341-1,6)=0,$K$192,),)+IF($K$193="éves",IF(MOD($Q341-1,12)=0,$K$192,),)+IF($N$193="havi",$N$192,)+IF($N$193="negyedéves",IF(MOD($Q341-1,3)=0,$N$192,),)+IF($N$193="féléves",IF(MOD($Q341-1,6)=0,$N$192,),)+IF($N$193="éves",IF(MOD($Q341-1,12)=0,$N$192,),)+IF($K$25="havi",$K$23,)+IF($K$25="negyedéves",IF(MOD($Q341-1,3)=0,$K$23,),)+IF($K$25="féléves",IF(MOD($Q341-1,6)=0,$K$23,),)+IF($K$25="éves",IF(MOD($Q341-1,12)=0,$K$23,),)-IF($Q341=$S$269,$K$4*$Z$269+$E$14/2,)-IF($Q341=$S$270,$K$4*(1-$Z$269)+$E$14/2,),"")</f>
        <v>63894.042400844883</v>
      </c>
    </row>
    <row r="342" spans="3:64" s="68" customFormat="1" ht="14.25" hidden="1" x14ac:dyDescent="0.2">
      <c r="C342" s="340"/>
      <c r="D342" s="259"/>
      <c r="E342" s="340"/>
      <c r="F342" s="340"/>
      <c r="H342" s="261"/>
      <c r="I342" s="261"/>
      <c r="K342" s="260"/>
      <c r="L342" s="66"/>
      <c r="M342" s="261"/>
      <c r="N342" s="260"/>
      <c r="O342" s="810"/>
      <c r="P342" s="361"/>
      <c r="Q342" s="696">
        <f t="shared" si="56"/>
        <v>68</v>
      </c>
      <c r="R342" s="340"/>
      <c r="S342" s="340"/>
      <c r="T342" s="340"/>
      <c r="U342" s="699">
        <f t="shared" si="44"/>
        <v>18655.151340853918</v>
      </c>
      <c r="V342" s="699">
        <f t="shared" si="45"/>
        <v>7408.088405675041</v>
      </c>
      <c r="W342" s="698">
        <f t="shared" si="57"/>
        <v>3810134.9321090663</v>
      </c>
      <c r="X342" s="698">
        <f t="shared" si="38"/>
        <v>31568.239746528958</v>
      </c>
      <c r="Y342" s="699">
        <f t="shared" si="46"/>
        <v>16993.44547331817</v>
      </c>
      <c r="Z342" s="699">
        <f t="shared" si="47"/>
        <v>13425.362151776893</v>
      </c>
      <c r="AA342" s="698">
        <f t="shared" si="58"/>
        <v>3965398.4586483669</v>
      </c>
      <c r="AB342" s="698">
        <f t="shared" si="59"/>
        <v>35923.807625095062</v>
      </c>
      <c r="AC342" s="699">
        <f t="shared" si="48"/>
        <v>15238.629364771445</v>
      </c>
      <c r="AD342" s="699">
        <f t="shared" si="49"/>
        <v>20210.143563999904</v>
      </c>
      <c r="AE342" s="698">
        <f t="shared" si="60"/>
        <v>4116013.657122538</v>
      </c>
      <c r="AF342" s="698">
        <f t="shared" si="61"/>
        <v>40953.772928771345</v>
      </c>
      <c r="AH342" s="696">
        <f t="shared" si="40"/>
        <v>68</v>
      </c>
      <c r="AI342" s="340"/>
      <c r="AJ342" s="340"/>
      <c r="AK342" s="340"/>
      <c r="AL342" s="699">
        <f t="shared" si="50"/>
        <v>18655.151340853918</v>
      </c>
      <c r="AM342" s="699">
        <f t="shared" si="39"/>
        <v>7408.0884056750347</v>
      </c>
      <c r="AN342" s="699">
        <f t="shared" si="51"/>
        <v>0</v>
      </c>
      <c r="AO342" s="698">
        <f t="shared" si="41"/>
        <v>3810134.9321090663</v>
      </c>
      <c r="AP342" s="698">
        <f t="shared" si="62"/>
        <v>31568.239746528954</v>
      </c>
      <c r="AQ342" s="699">
        <f t="shared" si="52"/>
        <v>16993.44547331817</v>
      </c>
      <c r="AR342" s="699">
        <f t="shared" si="63"/>
        <v>13425.36215177689</v>
      </c>
      <c r="AS342" s="699">
        <f t="shared" si="53"/>
        <v>0</v>
      </c>
      <c r="AT342" s="698">
        <f t="shared" si="42"/>
        <v>3965398.4586483669</v>
      </c>
      <c r="AU342" s="698">
        <f t="shared" si="64"/>
        <v>35923.807625095062</v>
      </c>
      <c r="AV342" s="699">
        <f t="shared" si="54"/>
        <v>15238.629364771445</v>
      </c>
      <c r="AW342" s="699">
        <f t="shared" si="65"/>
        <v>20210.143563999896</v>
      </c>
      <c r="AX342" s="699">
        <f t="shared" si="55"/>
        <v>0</v>
      </c>
      <c r="AY342" s="698">
        <f t="shared" si="43"/>
        <v>4116013.657122538</v>
      </c>
      <c r="AZ342" s="698">
        <f t="shared" si="66"/>
        <v>40953.772928771345</v>
      </c>
      <c r="BA342" s="79"/>
      <c r="BB342" s="79"/>
      <c r="BC342" s="699">
        <f t="shared" si="67"/>
        <v>9174.0631438408527</v>
      </c>
      <c r="BD342" s="699">
        <f t="shared" si="68"/>
        <v>48964.979257004044</v>
      </c>
      <c r="BE342" s="698">
        <f t="shared" si="69"/>
        <v>4554059.900619667</v>
      </c>
      <c r="BF342" s="698">
        <f t="shared" si="70"/>
        <v>63644.042400844897</v>
      </c>
      <c r="BG342" s="79"/>
      <c r="BH342" s="699">
        <f t="shared" si="71"/>
        <v>9174.0631438408527</v>
      </c>
      <c r="BI342" s="699">
        <f t="shared" si="72"/>
        <v>48964.979257004037</v>
      </c>
      <c r="BJ342" s="699">
        <f t="shared" si="73"/>
        <v>0</v>
      </c>
      <c r="BK342" s="698">
        <f t="shared" si="74"/>
        <v>4554059.900619667</v>
      </c>
      <c r="BL342" s="698">
        <f t="shared" si="75"/>
        <v>63644.04240084489</v>
      </c>
    </row>
    <row r="343" spans="3:64" s="68" customFormat="1" ht="14.25" hidden="1" x14ac:dyDescent="0.2">
      <c r="C343" s="340"/>
      <c r="D343" s="259"/>
      <c r="E343" s="340"/>
      <c r="F343" s="340"/>
      <c r="H343" s="261"/>
      <c r="I343" s="261"/>
      <c r="K343" s="260"/>
      <c r="L343" s="66"/>
      <c r="M343" s="261"/>
      <c r="N343" s="260"/>
      <c r="O343" s="810"/>
      <c r="P343" s="361"/>
      <c r="Q343" s="696">
        <f t="shared" si="56"/>
        <v>69</v>
      </c>
      <c r="R343" s="340"/>
      <c r="S343" s="340"/>
      <c r="T343" s="340"/>
      <c r="U343" s="699">
        <f t="shared" si="44"/>
        <v>18691.24603587302</v>
      </c>
      <c r="V343" s="699">
        <f t="shared" si="45"/>
        <v>7371.9937106559364</v>
      </c>
      <c r="W343" s="698">
        <f t="shared" si="57"/>
        <v>3791443.6860731933</v>
      </c>
      <c r="X343" s="698">
        <f t="shared" ref="X343:X406" si="76">IFERROR((U343+V343)*(1+$B$59)+$E$25+IF(MOD($Q343-1,3)=0,$N$27,)+IF($E$193="havi",$E$192,)+IF($E$193="negyedéves",IF(MOD($Q343-1,3)=0,$E$192,),)+IF($E$193="féléves",IF(MOD($Q343-1,6)=0,$E$192,),)+IF($E$193="éves",IF(MOD($Q343-1,12)=0,$E$192,),)+IF($H$193="havi",$H$192,)+IF($H$193="negyedéves",IF(MOD($Q343-1,3)=0,$H$192,),)+IF($H$193="féléves",IF(MOD($Q343-1,6)=0,$H$192,),)+IF($H$193="éves",IF(MOD($Q343-1,12)=0,$H$192,),)+IF($K$193="havi",$K$192,)+IF($K$193="negyedéves",IF(MOD($Q343-1,3)=0,$K$192,),)+IF($K$193="féléves",IF(MOD($Q343-1,6)=0,$K$192,),)+IF($K$193="éves",IF(MOD($Q343-1,12)=0,$K$192,),)+IF($N$193="havi",$N$192,)+IF($N$193="negyedéves",IF(MOD($Q343-1,3)=0,$N$192,),)+IF($N$193="féléves",IF(MOD($Q343-1,6)=0,$N$192,),)+IF($N$193="éves",IF(MOD($Q343-1,12)=0,$N$192,),)+IF($K$25="havi",$K$23,)+IF($K$25="negyedéves",IF(MOD($Q343-1,3)=0,$K$23,),)+IF($K$25="féléves",IF(MOD($Q343-1,6)=0,$K$23,),)+IF($K$25="éves",IF(MOD($Q343-1,12)=0,$K$23,),),"")</f>
        <v>31568.239746528958</v>
      </c>
      <c r="Y343" s="699">
        <f t="shared" si="46"/>
        <v>17050.733446269714</v>
      </c>
      <c r="Z343" s="699">
        <f t="shared" si="47"/>
        <v>13368.074178825351</v>
      </c>
      <c r="AA343" s="698">
        <f t="shared" si="58"/>
        <v>3948347.7252020971</v>
      </c>
      <c r="AB343" s="698">
        <f t="shared" si="59"/>
        <v>35923.807625095069</v>
      </c>
      <c r="AC343" s="699">
        <f t="shared" si="48"/>
        <v>15313.176951271536</v>
      </c>
      <c r="AD343" s="699">
        <f t="shared" si="49"/>
        <v>20135.595977499808</v>
      </c>
      <c r="AE343" s="698">
        <f t="shared" si="60"/>
        <v>4100700.4801712665</v>
      </c>
      <c r="AF343" s="698">
        <f t="shared" si="61"/>
        <v>40953.772928771345</v>
      </c>
      <c r="AH343" s="696">
        <f t="shared" si="40"/>
        <v>69</v>
      </c>
      <c r="AI343" s="340"/>
      <c r="AJ343" s="340"/>
      <c r="AK343" s="340"/>
      <c r="AL343" s="699">
        <f t="shared" si="50"/>
        <v>18691.24603587302</v>
      </c>
      <c r="AM343" s="699">
        <f t="shared" si="39"/>
        <v>7371.993710655931</v>
      </c>
      <c r="AN343" s="699">
        <f t="shared" si="51"/>
        <v>0</v>
      </c>
      <c r="AO343" s="698">
        <f t="shared" si="41"/>
        <v>3791443.6860731933</v>
      </c>
      <c r="AP343" s="698">
        <f t="shared" si="62"/>
        <v>31568.23974652895</v>
      </c>
      <c r="AQ343" s="699">
        <f t="shared" si="52"/>
        <v>17050.733446269714</v>
      </c>
      <c r="AR343" s="699">
        <f t="shared" si="63"/>
        <v>13368.074178825347</v>
      </c>
      <c r="AS343" s="699">
        <f t="shared" si="53"/>
        <v>0</v>
      </c>
      <c r="AT343" s="698">
        <f t="shared" si="42"/>
        <v>3948347.7252020971</v>
      </c>
      <c r="AU343" s="698">
        <f t="shared" si="64"/>
        <v>35923.807625095062</v>
      </c>
      <c r="AV343" s="699">
        <f t="shared" si="54"/>
        <v>15313.176951271536</v>
      </c>
      <c r="AW343" s="699">
        <f t="shared" si="65"/>
        <v>20135.595977499805</v>
      </c>
      <c r="AX343" s="699">
        <f t="shared" si="55"/>
        <v>0</v>
      </c>
      <c r="AY343" s="698">
        <f t="shared" si="43"/>
        <v>4100700.4801712665</v>
      </c>
      <c r="AZ343" s="698">
        <f t="shared" si="66"/>
        <v>40953.772928771345</v>
      </c>
      <c r="BA343" s="79"/>
      <c r="BB343" s="79"/>
      <c r="BC343" s="699">
        <f t="shared" si="67"/>
        <v>9272.5038144502832</v>
      </c>
      <c r="BD343" s="699">
        <f t="shared" si="68"/>
        <v>48866.538586394621</v>
      </c>
      <c r="BE343" s="698">
        <f t="shared" si="69"/>
        <v>4544787.3968052166</v>
      </c>
      <c r="BF343" s="698">
        <f t="shared" si="70"/>
        <v>63644.042400844904</v>
      </c>
      <c r="BG343" s="79"/>
      <c r="BH343" s="699">
        <f t="shared" si="71"/>
        <v>9272.5038144502832</v>
      </c>
      <c r="BI343" s="699">
        <f t="shared" si="72"/>
        <v>48866.538586394592</v>
      </c>
      <c r="BJ343" s="699">
        <f t="shared" si="73"/>
        <v>0</v>
      </c>
      <c r="BK343" s="698">
        <f t="shared" si="74"/>
        <v>4544787.3968052166</v>
      </c>
      <c r="BL343" s="698">
        <f t="shared" si="75"/>
        <v>63644.042400844875</v>
      </c>
    </row>
    <row r="344" spans="3:64" s="68" customFormat="1" ht="14.25" hidden="1" x14ac:dyDescent="0.2">
      <c r="C344" s="340"/>
      <c r="D344" s="259"/>
      <c r="E344" s="340"/>
      <c r="F344" s="340"/>
      <c r="H344" s="261"/>
      <c r="I344" s="261"/>
      <c r="K344" s="260"/>
      <c r="L344" s="66"/>
      <c r="M344" s="261"/>
      <c r="N344" s="260"/>
      <c r="O344" s="810"/>
      <c r="P344" s="361"/>
      <c r="Q344" s="696">
        <f t="shared" si="56"/>
        <v>70</v>
      </c>
      <c r="R344" s="340"/>
      <c r="S344" s="340"/>
      <c r="T344" s="340"/>
      <c r="U344" s="699">
        <f t="shared" si="44"/>
        <v>18727.410568278305</v>
      </c>
      <c r="V344" s="699">
        <f t="shared" si="45"/>
        <v>7335.8291782506494</v>
      </c>
      <c r="W344" s="698">
        <f t="shared" si="57"/>
        <v>3772716.275504915</v>
      </c>
      <c r="X344" s="698">
        <f t="shared" si="76"/>
        <v>31818.239746528954</v>
      </c>
      <c r="Y344" s="699">
        <f t="shared" si="46"/>
        <v>17108.214547321735</v>
      </c>
      <c r="Z344" s="699">
        <f t="shared" si="47"/>
        <v>13310.593077773323</v>
      </c>
      <c r="AA344" s="698">
        <f t="shared" si="58"/>
        <v>3931239.5106547754</v>
      </c>
      <c r="AB344" s="698">
        <f t="shared" si="59"/>
        <v>35923.807625095054</v>
      </c>
      <c r="AC344" s="699">
        <f t="shared" si="48"/>
        <v>15388.08922560017</v>
      </c>
      <c r="AD344" s="699">
        <f t="shared" si="49"/>
        <v>20060.683703171177</v>
      </c>
      <c r="AE344" s="698">
        <f t="shared" si="60"/>
        <v>4085312.3909456665</v>
      </c>
      <c r="AF344" s="698">
        <f t="shared" si="61"/>
        <v>40953.772928771345</v>
      </c>
      <c r="AH344" s="696">
        <f t="shared" si="40"/>
        <v>70</v>
      </c>
      <c r="AI344" s="340"/>
      <c r="AJ344" s="340"/>
      <c r="AK344" s="340"/>
      <c r="AL344" s="699">
        <f t="shared" si="50"/>
        <v>18727.410568278305</v>
      </c>
      <c r="AM344" s="699">
        <f t="shared" si="39"/>
        <v>7335.829178250644</v>
      </c>
      <c r="AN344" s="699">
        <f t="shared" si="51"/>
        <v>0</v>
      </c>
      <c r="AO344" s="698">
        <f t="shared" si="41"/>
        <v>3772716.275504915</v>
      </c>
      <c r="AP344" s="698">
        <f t="shared" si="62"/>
        <v>31818.239746528947</v>
      </c>
      <c r="AQ344" s="699">
        <f t="shared" si="52"/>
        <v>17108.214547321735</v>
      </c>
      <c r="AR344" s="699">
        <f t="shared" si="63"/>
        <v>13310.593077773321</v>
      </c>
      <c r="AS344" s="699">
        <f t="shared" si="53"/>
        <v>0</v>
      </c>
      <c r="AT344" s="698">
        <f t="shared" si="42"/>
        <v>3931239.5106547754</v>
      </c>
      <c r="AU344" s="698">
        <f t="shared" si="64"/>
        <v>35923.807625095054</v>
      </c>
      <c r="AV344" s="699">
        <f t="shared" si="54"/>
        <v>15388.08922560017</v>
      </c>
      <c r="AW344" s="699">
        <f t="shared" si="65"/>
        <v>20060.683703171169</v>
      </c>
      <c r="AX344" s="699">
        <f t="shared" si="55"/>
        <v>0</v>
      </c>
      <c r="AY344" s="698">
        <f t="shared" si="43"/>
        <v>4085312.3909456665</v>
      </c>
      <c r="AZ344" s="698">
        <f t="shared" si="66"/>
        <v>40953.772928771337</v>
      </c>
      <c r="BA344" s="79"/>
      <c r="BB344" s="79"/>
      <c r="BC344" s="699">
        <f t="shared" si="67"/>
        <v>9372.0007853574225</v>
      </c>
      <c r="BD344" s="699">
        <f t="shared" si="68"/>
        <v>48767.041615487477</v>
      </c>
      <c r="BE344" s="698">
        <f t="shared" si="69"/>
        <v>4535415.3960198592</v>
      </c>
      <c r="BF344" s="698">
        <f t="shared" si="70"/>
        <v>63894.042400844897</v>
      </c>
      <c r="BG344" s="79"/>
      <c r="BH344" s="699">
        <f t="shared" si="71"/>
        <v>9372.0007853574225</v>
      </c>
      <c r="BI344" s="699">
        <f t="shared" si="72"/>
        <v>48767.041615487462</v>
      </c>
      <c r="BJ344" s="699">
        <f t="shared" si="73"/>
        <v>0</v>
      </c>
      <c r="BK344" s="698">
        <f t="shared" si="74"/>
        <v>4535415.3960198592</v>
      </c>
      <c r="BL344" s="698">
        <f t="shared" si="75"/>
        <v>63894.042400844883</v>
      </c>
    </row>
    <row r="345" spans="3:64" s="68" customFormat="1" ht="14.25" hidden="1" x14ac:dyDescent="0.2">
      <c r="C345" s="340"/>
      <c r="D345" s="259"/>
      <c r="E345" s="340"/>
      <c r="F345" s="340"/>
      <c r="H345" s="261"/>
      <c r="I345" s="261"/>
      <c r="K345" s="260"/>
      <c r="L345" s="66"/>
      <c r="M345" s="261"/>
      <c r="N345" s="260"/>
      <c r="O345" s="810"/>
      <c r="P345" s="361"/>
      <c r="Q345" s="696">
        <f t="shared" si="56"/>
        <v>71</v>
      </c>
      <c r="R345" s="340"/>
      <c r="S345" s="340"/>
      <c r="T345" s="340"/>
      <c r="U345" s="699">
        <f t="shared" si="44"/>
        <v>18763.645073193806</v>
      </c>
      <c r="V345" s="699">
        <f t="shared" si="45"/>
        <v>7299.5946733351502</v>
      </c>
      <c r="W345" s="698">
        <f t="shared" si="57"/>
        <v>3753952.6304317215</v>
      </c>
      <c r="X345" s="698">
        <f t="shared" si="76"/>
        <v>31568.239746528954</v>
      </c>
      <c r="Y345" s="699">
        <f t="shared" si="46"/>
        <v>17165.889427543942</v>
      </c>
      <c r="Z345" s="699">
        <f t="shared" si="47"/>
        <v>13252.918197551122</v>
      </c>
      <c r="AA345" s="698">
        <f t="shared" si="58"/>
        <v>3914073.6212272313</v>
      </c>
      <c r="AB345" s="698">
        <f t="shared" si="59"/>
        <v>35923.807625095062</v>
      </c>
      <c r="AC345" s="699">
        <f t="shared" si="48"/>
        <v>15463.367971815265</v>
      </c>
      <c r="AD345" s="699">
        <f t="shared" si="49"/>
        <v>19985.404956956078</v>
      </c>
      <c r="AE345" s="698">
        <f t="shared" si="60"/>
        <v>4069849.0229738513</v>
      </c>
      <c r="AF345" s="698">
        <f t="shared" si="61"/>
        <v>40953.772928771345</v>
      </c>
      <c r="AH345" s="696">
        <f t="shared" si="40"/>
        <v>71</v>
      </c>
      <c r="AI345" s="340"/>
      <c r="AJ345" s="340"/>
      <c r="AK345" s="340"/>
      <c r="AL345" s="699">
        <f t="shared" si="50"/>
        <v>18763.645073193806</v>
      </c>
      <c r="AM345" s="699">
        <f t="shared" ref="AM345:AM408" si="77">IFERROR(AO344*$AI$274/12*365/360,"")</f>
        <v>7299.5946733351457</v>
      </c>
      <c r="AN345" s="699">
        <f t="shared" si="51"/>
        <v>0</v>
      </c>
      <c r="AO345" s="698">
        <f t="shared" si="41"/>
        <v>3753952.6304317215</v>
      </c>
      <c r="AP345" s="698">
        <f t="shared" si="62"/>
        <v>31568.23974652895</v>
      </c>
      <c r="AQ345" s="699">
        <f t="shared" si="52"/>
        <v>17165.889427543942</v>
      </c>
      <c r="AR345" s="699">
        <f t="shared" si="63"/>
        <v>13252.918197551118</v>
      </c>
      <c r="AS345" s="699">
        <f t="shared" si="53"/>
        <v>0</v>
      </c>
      <c r="AT345" s="698">
        <f t="shared" si="42"/>
        <v>3914073.6212272313</v>
      </c>
      <c r="AU345" s="698">
        <f t="shared" si="64"/>
        <v>35923.807625095062</v>
      </c>
      <c r="AV345" s="699">
        <f t="shared" si="54"/>
        <v>15463.367971815265</v>
      </c>
      <c r="AW345" s="699">
        <f t="shared" si="65"/>
        <v>19985.404956956078</v>
      </c>
      <c r="AX345" s="699">
        <f t="shared" si="55"/>
        <v>0</v>
      </c>
      <c r="AY345" s="698">
        <f t="shared" si="43"/>
        <v>4069849.0229738513</v>
      </c>
      <c r="AZ345" s="698">
        <f t="shared" si="66"/>
        <v>40953.772928771345</v>
      </c>
      <c r="BA345" s="79"/>
      <c r="BB345" s="79"/>
      <c r="BC345" s="699">
        <f t="shared" si="67"/>
        <v>9472.5653910067831</v>
      </c>
      <c r="BD345" s="699">
        <f t="shared" si="68"/>
        <v>48666.47700983812</v>
      </c>
      <c r="BE345" s="698">
        <f t="shared" si="69"/>
        <v>4525942.8306288524</v>
      </c>
      <c r="BF345" s="698">
        <f t="shared" si="70"/>
        <v>63644.042400844904</v>
      </c>
      <c r="BG345" s="79"/>
      <c r="BH345" s="699">
        <f t="shared" si="71"/>
        <v>9472.5653910067831</v>
      </c>
      <c r="BI345" s="699">
        <f t="shared" si="72"/>
        <v>48666.477009838098</v>
      </c>
      <c r="BJ345" s="699">
        <f t="shared" si="73"/>
        <v>0</v>
      </c>
      <c r="BK345" s="698">
        <f t="shared" si="74"/>
        <v>4525942.8306288524</v>
      </c>
      <c r="BL345" s="698">
        <f t="shared" si="75"/>
        <v>63644.042400844883</v>
      </c>
    </row>
    <row r="346" spans="3:64" s="68" customFormat="1" ht="14.25" hidden="1" x14ac:dyDescent="0.2">
      <c r="C346" s="340"/>
      <c r="D346" s="259"/>
      <c r="E346" s="340"/>
      <c r="F346" s="340"/>
      <c r="H346" s="261"/>
      <c r="I346" s="261"/>
      <c r="K346" s="260"/>
      <c r="L346" s="66"/>
      <c r="M346" s="261"/>
      <c r="N346" s="260"/>
      <c r="O346" s="810"/>
      <c r="P346" s="361"/>
      <c r="Q346" s="696">
        <f t="shared" si="56"/>
        <v>72</v>
      </c>
      <c r="R346" s="340"/>
      <c r="S346" s="340"/>
      <c r="T346" s="340"/>
      <c r="U346" s="699">
        <f t="shared" si="44"/>
        <v>18799.949686004988</v>
      </c>
      <c r="V346" s="699">
        <f t="shared" si="45"/>
        <v>7263.2900605239729</v>
      </c>
      <c r="W346" s="698">
        <f t="shared" si="57"/>
        <v>3735152.6807457167</v>
      </c>
      <c r="X346" s="698">
        <f t="shared" si="76"/>
        <v>31568.239746528961</v>
      </c>
      <c r="Y346" s="699">
        <f t="shared" si="46"/>
        <v>17223.758740200894</v>
      </c>
      <c r="Z346" s="699">
        <f t="shared" si="47"/>
        <v>13195.048884894166</v>
      </c>
      <c r="AA346" s="698">
        <f t="shared" si="58"/>
        <v>3896849.8624870302</v>
      </c>
      <c r="AB346" s="698">
        <f t="shared" si="59"/>
        <v>35923.807625095062</v>
      </c>
      <c r="AC346" s="699">
        <f t="shared" si="48"/>
        <v>15539.014982702387</v>
      </c>
      <c r="AD346" s="699">
        <f t="shared" si="49"/>
        <v>19909.757946068959</v>
      </c>
      <c r="AE346" s="698">
        <f t="shared" si="60"/>
        <v>4054310.0079911491</v>
      </c>
      <c r="AF346" s="698">
        <f t="shared" si="61"/>
        <v>40953.772928771345</v>
      </c>
      <c r="AH346" s="696">
        <f t="shared" si="40"/>
        <v>72</v>
      </c>
      <c r="AI346" s="340"/>
      <c r="AJ346" s="340"/>
      <c r="AK346" s="340"/>
      <c r="AL346" s="699">
        <f t="shared" si="50"/>
        <v>18799.949686004988</v>
      </c>
      <c r="AM346" s="699">
        <f t="shared" si="77"/>
        <v>7263.2900605239674</v>
      </c>
      <c r="AN346" s="699">
        <f t="shared" si="51"/>
        <v>0</v>
      </c>
      <c r="AO346" s="698">
        <f t="shared" si="41"/>
        <v>3735152.6807457167</v>
      </c>
      <c r="AP346" s="698">
        <f t="shared" si="62"/>
        <v>31568.239746528954</v>
      </c>
      <c r="AQ346" s="699">
        <f t="shared" si="52"/>
        <v>17223.758740200894</v>
      </c>
      <c r="AR346" s="699">
        <f t="shared" si="63"/>
        <v>13195.048884894166</v>
      </c>
      <c r="AS346" s="699">
        <f t="shared" si="53"/>
        <v>0</v>
      </c>
      <c r="AT346" s="698">
        <f t="shared" si="42"/>
        <v>3896849.8624870302</v>
      </c>
      <c r="AU346" s="698">
        <f t="shared" si="64"/>
        <v>35923.807625095062</v>
      </c>
      <c r="AV346" s="699">
        <f t="shared" si="54"/>
        <v>15539.014982702387</v>
      </c>
      <c r="AW346" s="699">
        <f t="shared" si="65"/>
        <v>19909.757946068952</v>
      </c>
      <c r="AX346" s="699">
        <f t="shared" si="55"/>
        <v>0</v>
      </c>
      <c r="AY346" s="698">
        <f t="shared" si="43"/>
        <v>4054310.0079911491</v>
      </c>
      <c r="AZ346" s="698">
        <f t="shared" si="66"/>
        <v>40953.772928771337</v>
      </c>
      <c r="BA346" s="79"/>
      <c r="BB346" s="79"/>
      <c r="BC346" s="699">
        <f t="shared" si="67"/>
        <v>9574.2090874651458</v>
      </c>
      <c r="BD346" s="699">
        <f t="shared" si="68"/>
        <v>48564.833313379757</v>
      </c>
      <c r="BE346" s="698">
        <f t="shared" si="69"/>
        <v>4516368.6215413874</v>
      </c>
      <c r="BF346" s="698">
        <f t="shared" si="70"/>
        <v>63644.042400844904</v>
      </c>
      <c r="BG346" s="79"/>
      <c r="BH346" s="699">
        <f t="shared" si="71"/>
        <v>9574.2090874651458</v>
      </c>
      <c r="BI346" s="699">
        <f t="shared" si="72"/>
        <v>48564.833313379728</v>
      </c>
      <c r="BJ346" s="699">
        <f t="shared" si="73"/>
        <v>0</v>
      </c>
      <c r="BK346" s="698">
        <f t="shared" si="74"/>
        <v>4516368.6215413874</v>
      </c>
      <c r="BL346" s="698">
        <f t="shared" si="75"/>
        <v>63644.042400844875</v>
      </c>
    </row>
    <row r="347" spans="3:64" s="68" customFormat="1" ht="14.25" hidden="1" x14ac:dyDescent="0.2">
      <c r="C347" s="340"/>
      <c r="D347" s="259"/>
      <c r="E347" s="340"/>
      <c r="F347" s="340"/>
      <c r="H347" s="261"/>
      <c r="I347" s="261"/>
      <c r="K347" s="260"/>
      <c r="L347" s="66"/>
      <c r="M347" s="261"/>
      <c r="N347" s="260"/>
      <c r="O347" s="810"/>
      <c r="P347" s="361"/>
      <c r="Q347" s="696">
        <f t="shared" si="56"/>
        <v>73</v>
      </c>
      <c r="R347" s="340"/>
      <c r="S347" s="340"/>
      <c r="T347" s="340"/>
      <c r="U347" s="699">
        <f t="shared" si="44"/>
        <v>18836.32454235926</v>
      </c>
      <c r="V347" s="699">
        <f t="shared" si="45"/>
        <v>7226.9152041696962</v>
      </c>
      <c r="W347" s="698">
        <f t="shared" si="57"/>
        <v>3716316.3562033572</v>
      </c>
      <c r="X347" s="698">
        <f t="shared" si="76"/>
        <v>31818.239746528954</v>
      </c>
      <c r="Y347" s="699">
        <f t="shared" si="46"/>
        <v>17281.823140759439</v>
      </c>
      <c r="Z347" s="699">
        <f t="shared" si="47"/>
        <v>13136.984484335622</v>
      </c>
      <c r="AA347" s="698">
        <f t="shared" si="58"/>
        <v>3879568.0393462707</v>
      </c>
      <c r="AB347" s="698">
        <f t="shared" si="59"/>
        <v>35923.807625095062</v>
      </c>
      <c r="AC347" s="699">
        <f t="shared" si="48"/>
        <v>15615.03205981742</v>
      </c>
      <c r="AD347" s="699">
        <f t="shared" si="49"/>
        <v>19833.740868953922</v>
      </c>
      <c r="AE347" s="698">
        <f t="shared" si="60"/>
        <v>4038694.9759313315</v>
      </c>
      <c r="AF347" s="698">
        <f t="shared" si="61"/>
        <v>40953.772928771345</v>
      </c>
      <c r="AH347" s="696">
        <f t="shared" si="40"/>
        <v>73</v>
      </c>
      <c r="AI347" s="340"/>
      <c r="AJ347" s="340"/>
      <c r="AK347" s="340"/>
      <c r="AL347" s="699">
        <f t="shared" si="50"/>
        <v>18836.32454235926</v>
      </c>
      <c r="AM347" s="699">
        <f t="shared" si="77"/>
        <v>7226.9152041696916</v>
      </c>
      <c r="AN347" s="699">
        <f t="shared" si="51"/>
        <v>0</v>
      </c>
      <c r="AO347" s="698">
        <f t="shared" si="41"/>
        <v>3716316.3562033572</v>
      </c>
      <c r="AP347" s="698">
        <f t="shared" si="62"/>
        <v>31818.23974652895</v>
      </c>
      <c r="AQ347" s="699">
        <f t="shared" si="52"/>
        <v>17281.823140759439</v>
      </c>
      <c r="AR347" s="699">
        <f t="shared" si="63"/>
        <v>13136.984484335617</v>
      </c>
      <c r="AS347" s="699">
        <f t="shared" si="53"/>
        <v>0</v>
      </c>
      <c r="AT347" s="698">
        <f t="shared" si="42"/>
        <v>3879568.0393462707</v>
      </c>
      <c r="AU347" s="698">
        <f t="shared" si="64"/>
        <v>35923.807625095054</v>
      </c>
      <c r="AV347" s="699">
        <f t="shared" si="54"/>
        <v>15615.03205981742</v>
      </c>
      <c r="AW347" s="699">
        <f t="shared" si="65"/>
        <v>19833.740868953922</v>
      </c>
      <c r="AX347" s="699">
        <f t="shared" si="55"/>
        <v>0</v>
      </c>
      <c r="AY347" s="698">
        <f t="shared" si="43"/>
        <v>4038694.9759313315</v>
      </c>
      <c r="AZ347" s="698">
        <f t="shared" si="66"/>
        <v>40953.772928771345</v>
      </c>
      <c r="BA347" s="79"/>
      <c r="BB347" s="79"/>
      <c r="BC347" s="699">
        <f t="shared" si="67"/>
        <v>9676.9434537265915</v>
      </c>
      <c r="BD347" s="699">
        <f t="shared" si="68"/>
        <v>48462.098947118313</v>
      </c>
      <c r="BE347" s="698">
        <f t="shared" si="69"/>
        <v>4506691.678087661</v>
      </c>
      <c r="BF347" s="698">
        <f t="shared" si="70"/>
        <v>63894.042400844904</v>
      </c>
      <c r="BG347" s="79"/>
      <c r="BH347" s="699">
        <f t="shared" si="71"/>
        <v>9676.9434537265915</v>
      </c>
      <c r="BI347" s="699">
        <f t="shared" si="72"/>
        <v>48462.098947118298</v>
      </c>
      <c r="BJ347" s="699">
        <f t="shared" si="73"/>
        <v>0</v>
      </c>
      <c r="BK347" s="698">
        <f t="shared" si="74"/>
        <v>4506691.678087661</v>
      </c>
      <c r="BL347" s="698">
        <f t="shared" si="75"/>
        <v>63894.04240084489</v>
      </c>
    </row>
    <row r="348" spans="3:64" s="68" customFormat="1" ht="14.25" hidden="1" x14ac:dyDescent="0.2">
      <c r="C348" s="340"/>
      <c r="D348" s="259"/>
      <c r="E348" s="340"/>
      <c r="F348" s="340"/>
      <c r="H348" s="261"/>
      <c r="I348" s="261"/>
      <c r="K348" s="260"/>
      <c r="L348" s="66"/>
      <c r="M348" s="261"/>
      <c r="N348" s="260"/>
      <c r="O348" s="810"/>
      <c r="P348" s="361"/>
      <c r="Q348" s="696">
        <f t="shared" si="56"/>
        <v>74</v>
      </c>
      <c r="R348" s="340"/>
      <c r="S348" s="340"/>
      <c r="T348" s="340"/>
      <c r="U348" s="699">
        <f t="shared" si="44"/>
        <v>18872.769778166508</v>
      </c>
      <c r="V348" s="699">
        <f t="shared" si="45"/>
        <v>7190.4699683624494</v>
      </c>
      <c r="W348" s="698">
        <f t="shared" si="57"/>
        <v>3697443.5864251908</v>
      </c>
      <c r="X348" s="698">
        <f t="shared" si="76"/>
        <v>31568.239746528958</v>
      </c>
      <c r="Y348" s="699">
        <f t="shared" si="46"/>
        <v>17340.083286896119</v>
      </c>
      <c r="Z348" s="699">
        <f t="shared" si="47"/>
        <v>13078.724338198943</v>
      </c>
      <c r="AA348" s="698">
        <f t="shared" si="58"/>
        <v>3862227.9560593744</v>
      </c>
      <c r="AB348" s="698">
        <f t="shared" si="59"/>
        <v>35923.807625095062</v>
      </c>
      <c r="AC348" s="699">
        <f t="shared" si="48"/>
        <v>15691.421013529492</v>
      </c>
      <c r="AD348" s="699">
        <f t="shared" si="49"/>
        <v>19757.351915241848</v>
      </c>
      <c r="AE348" s="698">
        <f t="shared" si="60"/>
        <v>4023003.5549178021</v>
      </c>
      <c r="AF348" s="698">
        <f t="shared" si="61"/>
        <v>40953.772928771345</v>
      </c>
      <c r="AH348" s="696">
        <f t="shared" si="40"/>
        <v>74</v>
      </c>
      <c r="AI348" s="340"/>
      <c r="AJ348" s="340"/>
      <c r="AK348" s="340"/>
      <c r="AL348" s="699">
        <f t="shared" si="50"/>
        <v>18872.769778166508</v>
      </c>
      <c r="AM348" s="699">
        <f t="shared" si="77"/>
        <v>7190.4699683624422</v>
      </c>
      <c r="AN348" s="699">
        <f t="shared" si="51"/>
        <v>0</v>
      </c>
      <c r="AO348" s="698">
        <f t="shared" si="41"/>
        <v>3697443.5864251908</v>
      </c>
      <c r="AP348" s="698">
        <f t="shared" si="62"/>
        <v>31568.23974652895</v>
      </c>
      <c r="AQ348" s="699">
        <f t="shared" si="52"/>
        <v>17340.083286896119</v>
      </c>
      <c r="AR348" s="699">
        <f t="shared" si="63"/>
        <v>13078.724338198939</v>
      </c>
      <c r="AS348" s="699">
        <f t="shared" si="53"/>
        <v>0</v>
      </c>
      <c r="AT348" s="698">
        <f t="shared" si="42"/>
        <v>3862227.9560593744</v>
      </c>
      <c r="AU348" s="698">
        <f t="shared" si="64"/>
        <v>35923.807625095054</v>
      </c>
      <c r="AV348" s="699">
        <f t="shared" si="54"/>
        <v>15691.421013529492</v>
      </c>
      <c r="AW348" s="699">
        <f t="shared" si="65"/>
        <v>19757.351915241852</v>
      </c>
      <c r="AX348" s="699">
        <f t="shared" si="55"/>
        <v>0</v>
      </c>
      <c r="AY348" s="698">
        <f t="shared" si="43"/>
        <v>4023003.5549178021</v>
      </c>
      <c r="AZ348" s="698">
        <f t="shared" si="66"/>
        <v>40953.772928771345</v>
      </c>
      <c r="BA348" s="79"/>
      <c r="BB348" s="79"/>
      <c r="BC348" s="699">
        <f t="shared" si="67"/>
        <v>9780.7801930315673</v>
      </c>
      <c r="BD348" s="699">
        <f t="shared" si="68"/>
        <v>48358.262207813328</v>
      </c>
      <c r="BE348" s="698">
        <f t="shared" si="69"/>
        <v>4496910.8978946293</v>
      </c>
      <c r="BF348" s="698">
        <f t="shared" si="70"/>
        <v>63644.042400844897</v>
      </c>
      <c r="BG348" s="79"/>
      <c r="BH348" s="699">
        <f t="shared" si="71"/>
        <v>9780.7801930315673</v>
      </c>
      <c r="BI348" s="699">
        <f t="shared" si="72"/>
        <v>48358.262207813321</v>
      </c>
      <c r="BJ348" s="699">
        <f t="shared" si="73"/>
        <v>0</v>
      </c>
      <c r="BK348" s="698">
        <f t="shared" si="74"/>
        <v>4496910.8978946293</v>
      </c>
      <c r="BL348" s="698">
        <f t="shared" si="75"/>
        <v>63644.04240084489</v>
      </c>
    </row>
    <row r="349" spans="3:64" s="68" customFormat="1" ht="14.25" hidden="1" x14ac:dyDescent="0.2">
      <c r="C349" s="340"/>
      <c r="D349" s="259"/>
      <c r="E349" s="340"/>
      <c r="F349" s="340"/>
      <c r="H349" s="261"/>
      <c r="I349" s="261"/>
      <c r="K349" s="260"/>
      <c r="L349" s="66"/>
      <c r="M349" s="261"/>
      <c r="N349" s="260"/>
      <c r="O349" s="810"/>
      <c r="P349" s="361"/>
      <c r="Q349" s="696">
        <f t="shared" si="56"/>
        <v>75</v>
      </c>
      <c r="R349" s="340"/>
      <c r="S349" s="340"/>
      <c r="T349" s="340"/>
      <c r="U349" s="699">
        <f t="shared" si="44"/>
        <v>18909.285529599565</v>
      </c>
      <c r="V349" s="699">
        <f t="shared" si="45"/>
        <v>7153.9542169293918</v>
      </c>
      <c r="W349" s="698">
        <f t="shared" si="57"/>
        <v>3678534.3008955913</v>
      </c>
      <c r="X349" s="698">
        <f t="shared" si="76"/>
        <v>31568.239746528958</v>
      </c>
      <c r="Y349" s="699">
        <f t="shared" si="46"/>
        <v>17398.539838504614</v>
      </c>
      <c r="Z349" s="699">
        <f t="shared" si="47"/>
        <v>13020.267786590446</v>
      </c>
      <c r="AA349" s="698">
        <f t="shared" si="58"/>
        <v>3844829.4162208699</v>
      </c>
      <c r="AB349" s="698">
        <f t="shared" si="59"/>
        <v>35923.807625095062</v>
      </c>
      <c r="AC349" s="699">
        <f t="shared" si="48"/>
        <v>15768.183663064081</v>
      </c>
      <c r="AD349" s="699">
        <f t="shared" si="49"/>
        <v>19680.589265707262</v>
      </c>
      <c r="AE349" s="698">
        <f t="shared" si="60"/>
        <v>4007235.371254738</v>
      </c>
      <c r="AF349" s="698">
        <f t="shared" si="61"/>
        <v>40953.772928771345</v>
      </c>
      <c r="AH349" s="696">
        <f t="shared" si="40"/>
        <v>75</v>
      </c>
      <c r="AI349" s="340"/>
      <c r="AJ349" s="340"/>
      <c r="AK349" s="340"/>
      <c r="AL349" s="699">
        <f t="shared" si="50"/>
        <v>18909.285529599565</v>
      </c>
      <c r="AM349" s="699">
        <f t="shared" si="77"/>
        <v>7153.9542169293863</v>
      </c>
      <c r="AN349" s="699">
        <f t="shared" si="51"/>
        <v>0</v>
      </c>
      <c r="AO349" s="698">
        <f t="shared" si="41"/>
        <v>3678534.3008955913</v>
      </c>
      <c r="AP349" s="698">
        <f t="shared" si="62"/>
        <v>31568.23974652895</v>
      </c>
      <c r="AQ349" s="699">
        <f t="shared" si="52"/>
        <v>17398.539838504614</v>
      </c>
      <c r="AR349" s="699">
        <f t="shared" si="63"/>
        <v>13020.267786590439</v>
      </c>
      <c r="AS349" s="699">
        <f t="shared" si="53"/>
        <v>0</v>
      </c>
      <c r="AT349" s="698">
        <f t="shared" si="42"/>
        <v>3844829.4162208699</v>
      </c>
      <c r="AU349" s="698">
        <f t="shared" si="64"/>
        <v>35923.807625095054</v>
      </c>
      <c r="AV349" s="699">
        <f t="shared" si="54"/>
        <v>15768.183663064081</v>
      </c>
      <c r="AW349" s="699">
        <f t="shared" si="65"/>
        <v>19680.589265707265</v>
      </c>
      <c r="AX349" s="699">
        <f t="shared" si="55"/>
        <v>0</v>
      </c>
      <c r="AY349" s="698">
        <f t="shared" si="43"/>
        <v>4007235.371254738</v>
      </c>
      <c r="AZ349" s="698">
        <f t="shared" si="66"/>
        <v>40953.772928771345</v>
      </c>
      <c r="BA349" s="79"/>
      <c r="BB349" s="79"/>
      <c r="BC349" s="699">
        <f t="shared" si="67"/>
        <v>9885.7311342000794</v>
      </c>
      <c r="BD349" s="699">
        <f t="shared" si="68"/>
        <v>48253.311266644821</v>
      </c>
      <c r="BE349" s="698">
        <f t="shared" si="69"/>
        <v>4487025.1667604288</v>
      </c>
      <c r="BF349" s="698">
        <f t="shared" si="70"/>
        <v>63644.042400844904</v>
      </c>
      <c r="BG349" s="79"/>
      <c r="BH349" s="699">
        <f t="shared" si="71"/>
        <v>9885.7311342000794</v>
      </c>
      <c r="BI349" s="699">
        <f t="shared" si="72"/>
        <v>48253.311266644807</v>
      </c>
      <c r="BJ349" s="699">
        <f t="shared" si="73"/>
        <v>0</v>
      </c>
      <c r="BK349" s="698">
        <f t="shared" si="74"/>
        <v>4487025.1667604288</v>
      </c>
      <c r="BL349" s="698">
        <f t="shared" si="75"/>
        <v>63644.04240084489</v>
      </c>
    </row>
    <row r="350" spans="3:64" s="68" customFormat="1" ht="14.25" hidden="1" x14ac:dyDescent="0.2">
      <c r="C350" s="340"/>
      <c r="D350" s="259"/>
      <c r="E350" s="340"/>
      <c r="F350" s="340"/>
      <c r="H350" s="261"/>
      <c r="I350" s="261"/>
      <c r="K350" s="260"/>
      <c r="L350" s="66"/>
      <c r="M350" s="261"/>
      <c r="N350" s="260"/>
      <c r="O350" s="810"/>
      <c r="P350" s="361"/>
      <c r="Q350" s="696">
        <f t="shared" si="56"/>
        <v>76</v>
      </c>
      <c r="R350" s="340"/>
      <c r="S350" s="340"/>
      <c r="T350" s="340"/>
      <c r="U350" s="699">
        <f t="shared" si="44"/>
        <v>18945.871933094739</v>
      </c>
      <c r="V350" s="699">
        <f t="shared" si="45"/>
        <v>7117.3678134342163</v>
      </c>
      <c r="W350" s="698">
        <f t="shared" si="57"/>
        <v>3659588.4289624966</v>
      </c>
      <c r="X350" s="698">
        <f t="shared" si="76"/>
        <v>31818.239746528954</v>
      </c>
      <c r="Y350" s="699">
        <f t="shared" si="46"/>
        <v>17457.193457703241</v>
      </c>
      <c r="Z350" s="699">
        <f t="shared" si="47"/>
        <v>12961.614167391821</v>
      </c>
      <c r="AA350" s="698">
        <f t="shared" si="58"/>
        <v>3827372.2227631668</v>
      </c>
      <c r="AB350" s="698">
        <f t="shared" si="59"/>
        <v>35923.807625095062</v>
      </c>
      <c r="AC350" s="699">
        <f t="shared" si="48"/>
        <v>15845.321836546342</v>
      </c>
      <c r="AD350" s="699">
        <f t="shared" si="49"/>
        <v>19603.451092225001</v>
      </c>
      <c r="AE350" s="698">
        <f t="shared" si="60"/>
        <v>3991390.0494181914</v>
      </c>
      <c r="AF350" s="698">
        <f t="shared" si="61"/>
        <v>40953.772928771345</v>
      </c>
      <c r="AH350" s="696">
        <f t="shared" si="40"/>
        <v>76</v>
      </c>
      <c r="AI350" s="340"/>
      <c r="AJ350" s="340"/>
      <c r="AK350" s="340"/>
      <c r="AL350" s="699">
        <f t="shared" si="50"/>
        <v>18945.871933094739</v>
      </c>
      <c r="AM350" s="699">
        <f t="shared" si="77"/>
        <v>7117.3678134342108</v>
      </c>
      <c r="AN350" s="699">
        <f t="shared" si="51"/>
        <v>0</v>
      </c>
      <c r="AO350" s="698">
        <f t="shared" si="41"/>
        <v>3659588.4289624966</v>
      </c>
      <c r="AP350" s="698">
        <f t="shared" si="62"/>
        <v>31818.23974652895</v>
      </c>
      <c r="AQ350" s="699">
        <f t="shared" si="52"/>
        <v>17457.193457703241</v>
      </c>
      <c r="AR350" s="699">
        <f t="shared" si="63"/>
        <v>12961.614167391814</v>
      </c>
      <c r="AS350" s="699">
        <f t="shared" si="53"/>
        <v>0</v>
      </c>
      <c r="AT350" s="698">
        <f t="shared" si="42"/>
        <v>3827372.2227631668</v>
      </c>
      <c r="AU350" s="698">
        <f t="shared" si="64"/>
        <v>35923.807625095054</v>
      </c>
      <c r="AV350" s="699">
        <f t="shared" si="54"/>
        <v>15845.321836546342</v>
      </c>
      <c r="AW350" s="699">
        <f t="shared" si="65"/>
        <v>19603.451092225001</v>
      </c>
      <c r="AX350" s="699">
        <f t="shared" si="55"/>
        <v>0</v>
      </c>
      <c r="AY350" s="698">
        <f t="shared" si="43"/>
        <v>3991390.0494181914</v>
      </c>
      <c r="AZ350" s="698">
        <f t="shared" si="66"/>
        <v>40953.772928771345</v>
      </c>
      <c r="BA350" s="79"/>
      <c r="BB350" s="79"/>
      <c r="BC350" s="699">
        <f t="shared" si="67"/>
        <v>9991.8082329792105</v>
      </c>
      <c r="BD350" s="699">
        <f t="shared" si="68"/>
        <v>48147.234167865689</v>
      </c>
      <c r="BE350" s="698">
        <f t="shared" si="69"/>
        <v>4477033.3585274499</v>
      </c>
      <c r="BF350" s="698">
        <f t="shared" si="70"/>
        <v>63894.042400844897</v>
      </c>
      <c r="BG350" s="79"/>
      <c r="BH350" s="699">
        <f t="shared" si="71"/>
        <v>9991.8082329792105</v>
      </c>
      <c r="BI350" s="699">
        <f t="shared" si="72"/>
        <v>48147.234167865674</v>
      </c>
      <c r="BJ350" s="699">
        <f t="shared" si="73"/>
        <v>0</v>
      </c>
      <c r="BK350" s="698">
        <f t="shared" si="74"/>
        <v>4477033.3585274499</v>
      </c>
      <c r="BL350" s="698">
        <f t="shared" si="75"/>
        <v>63894.042400844883</v>
      </c>
    </row>
    <row r="351" spans="3:64" s="68" customFormat="1" ht="14.25" hidden="1" x14ac:dyDescent="0.2">
      <c r="C351" s="340"/>
      <c r="D351" s="259"/>
      <c r="E351" s="340"/>
      <c r="F351" s="340"/>
      <c r="H351" s="261"/>
      <c r="I351" s="261"/>
      <c r="K351" s="260"/>
      <c r="L351" s="66"/>
      <c r="M351" s="261"/>
      <c r="N351" s="260"/>
      <c r="O351" s="810"/>
      <c r="P351" s="361"/>
      <c r="Q351" s="696">
        <f t="shared" si="56"/>
        <v>77</v>
      </c>
      <c r="R351" s="340"/>
      <c r="S351" s="340"/>
      <c r="T351" s="340"/>
      <c r="U351" s="699">
        <f t="shared" si="44"/>
        <v>18982.529125352325</v>
      </c>
      <c r="V351" s="699">
        <f t="shared" si="45"/>
        <v>7080.7106211766313</v>
      </c>
      <c r="W351" s="698">
        <f t="shared" si="57"/>
        <v>3640605.8998371442</v>
      </c>
      <c r="X351" s="698">
        <f t="shared" si="76"/>
        <v>31568.239746528954</v>
      </c>
      <c r="Y351" s="699">
        <f t="shared" si="46"/>
        <v>17516.044808842427</v>
      </c>
      <c r="Z351" s="699">
        <f t="shared" si="47"/>
        <v>12902.762816252642</v>
      </c>
      <c r="AA351" s="698">
        <f t="shared" si="58"/>
        <v>3809856.1779543245</v>
      </c>
      <c r="AB351" s="698">
        <f t="shared" si="59"/>
        <v>35923.807625095069</v>
      </c>
      <c r="AC351" s="699">
        <f t="shared" si="48"/>
        <v>15922.837371044639</v>
      </c>
      <c r="AD351" s="699">
        <f t="shared" si="49"/>
        <v>19525.935557726705</v>
      </c>
      <c r="AE351" s="698">
        <f t="shared" si="60"/>
        <v>3975467.2120471466</v>
      </c>
      <c r="AF351" s="698">
        <f t="shared" si="61"/>
        <v>40953.772928771345</v>
      </c>
      <c r="AH351" s="696">
        <f t="shared" si="40"/>
        <v>77</v>
      </c>
      <c r="AI351" s="340"/>
      <c r="AJ351" s="340"/>
      <c r="AK351" s="340"/>
      <c r="AL351" s="699">
        <f t="shared" si="50"/>
        <v>18982.529125352325</v>
      </c>
      <c r="AM351" s="699">
        <f t="shared" si="77"/>
        <v>7080.7106211766268</v>
      </c>
      <c r="AN351" s="699">
        <f t="shared" si="51"/>
        <v>0</v>
      </c>
      <c r="AO351" s="698">
        <f t="shared" si="41"/>
        <v>3640605.8998371442</v>
      </c>
      <c r="AP351" s="698">
        <f t="shared" si="62"/>
        <v>31568.23974652895</v>
      </c>
      <c r="AQ351" s="699">
        <f t="shared" si="52"/>
        <v>17516.044808842427</v>
      </c>
      <c r="AR351" s="699">
        <f t="shared" si="63"/>
        <v>12902.762816252634</v>
      </c>
      <c r="AS351" s="699">
        <f t="shared" si="53"/>
        <v>0</v>
      </c>
      <c r="AT351" s="698">
        <f t="shared" si="42"/>
        <v>3809856.1779543245</v>
      </c>
      <c r="AU351" s="698">
        <f t="shared" si="64"/>
        <v>35923.807625095062</v>
      </c>
      <c r="AV351" s="699">
        <f t="shared" si="54"/>
        <v>15922.837371044639</v>
      </c>
      <c r="AW351" s="699">
        <f t="shared" si="65"/>
        <v>19525.935557726702</v>
      </c>
      <c r="AX351" s="699">
        <f t="shared" si="55"/>
        <v>0</v>
      </c>
      <c r="AY351" s="698">
        <f t="shared" si="43"/>
        <v>3975467.2120471466</v>
      </c>
      <c r="AZ351" s="698">
        <f t="shared" si="66"/>
        <v>40953.772928771345</v>
      </c>
      <c r="BA351" s="79"/>
      <c r="BB351" s="79"/>
      <c r="BC351" s="699">
        <f t="shared" si="67"/>
        <v>10099.02357340508</v>
      </c>
      <c r="BD351" s="699">
        <f t="shared" si="68"/>
        <v>48040.018827439824</v>
      </c>
      <c r="BE351" s="698">
        <f t="shared" si="69"/>
        <v>4466934.3349540448</v>
      </c>
      <c r="BF351" s="698">
        <f t="shared" si="70"/>
        <v>63644.042400844904</v>
      </c>
      <c r="BG351" s="79"/>
      <c r="BH351" s="699">
        <f t="shared" si="71"/>
        <v>10099.02357340508</v>
      </c>
      <c r="BI351" s="699">
        <f t="shared" si="72"/>
        <v>48040.018827439802</v>
      </c>
      <c r="BJ351" s="699">
        <f t="shared" si="73"/>
        <v>0</v>
      </c>
      <c r="BK351" s="698">
        <f t="shared" si="74"/>
        <v>4466934.3349540448</v>
      </c>
      <c r="BL351" s="698">
        <f t="shared" si="75"/>
        <v>63644.042400844883</v>
      </c>
    </row>
    <row r="352" spans="3:64" s="68" customFormat="1" ht="14.25" hidden="1" x14ac:dyDescent="0.2">
      <c r="C352" s="340"/>
      <c r="D352" s="259"/>
      <c r="E352" s="340"/>
      <c r="F352" s="340"/>
      <c r="H352" s="261"/>
      <c r="I352" s="261"/>
      <c r="K352" s="260"/>
      <c r="L352" s="66"/>
      <c r="M352" s="261"/>
      <c r="N352" s="260"/>
      <c r="O352" s="810"/>
      <c r="P352" s="361"/>
      <c r="Q352" s="696">
        <f t="shared" si="56"/>
        <v>78</v>
      </c>
      <c r="R352" s="340"/>
      <c r="S352" s="340"/>
      <c r="T352" s="340"/>
      <c r="U352" s="699">
        <f t="shared" si="44"/>
        <v>19019.257243337106</v>
      </c>
      <c r="V352" s="699">
        <f t="shared" si="45"/>
        <v>7043.982503191849</v>
      </c>
      <c r="W352" s="698">
        <f t="shared" si="57"/>
        <v>3621586.6425938071</v>
      </c>
      <c r="X352" s="698">
        <f t="shared" si="76"/>
        <v>31568.239746528954</v>
      </c>
      <c r="Y352" s="699">
        <f t="shared" si="46"/>
        <v>17575.094558512232</v>
      </c>
      <c r="Z352" s="699">
        <f t="shared" si="47"/>
        <v>12843.713066582828</v>
      </c>
      <c r="AA352" s="698">
        <f t="shared" si="58"/>
        <v>3792281.0833958122</v>
      </c>
      <c r="AB352" s="698">
        <f t="shared" si="59"/>
        <v>35923.807625095062</v>
      </c>
      <c r="AC352" s="699">
        <f t="shared" si="48"/>
        <v>16000.732112614311</v>
      </c>
      <c r="AD352" s="699">
        <f t="shared" si="49"/>
        <v>19448.040816157034</v>
      </c>
      <c r="AE352" s="698">
        <f t="shared" si="60"/>
        <v>3959466.4799345322</v>
      </c>
      <c r="AF352" s="698">
        <f t="shared" si="61"/>
        <v>40953.772928771345</v>
      </c>
      <c r="AH352" s="696">
        <f t="shared" si="40"/>
        <v>78</v>
      </c>
      <c r="AI352" s="340"/>
      <c r="AJ352" s="340"/>
      <c r="AK352" s="340"/>
      <c r="AL352" s="699">
        <f t="shared" si="50"/>
        <v>19019.257243337106</v>
      </c>
      <c r="AM352" s="699">
        <f t="shared" si="77"/>
        <v>7043.9825031918435</v>
      </c>
      <c r="AN352" s="699">
        <f t="shared" si="51"/>
        <v>0</v>
      </c>
      <c r="AO352" s="698">
        <f t="shared" si="41"/>
        <v>3621586.6425938071</v>
      </c>
      <c r="AP352" s="698">
        <f t="shared" si="62"/>
        <v>31568.23974652895</v>
      </c>
      <c r="AQ352" s="699">
        <f t="shared" si="52"/>
        <v>17575.094558512232</v>
      </c>
      <c r="AR352" s="699">
        <f t="shared" si="63"/>
        <v>12843.713066582826</v>
      </c>
      <c r="AS352" s="699">
        <f t="shared" si="53"/>
        <v>0</v>
      </c>
      <c r="AT352" s="698">
        <f t="shared" si="42"/>
        <v>3792281.0833958122</v>
      </c>
      <c r="AU352" s="698">
        <f t="shared" si="64"/>
        <v>35923.807625095054</v>
      </c>
      <c r="AV352" s="699">
        <f t="shared" si="54"/>
        <v>16000.732112614311</v>
      </c>
      <c r="AW352" s="699">
        <f t="shared" si="65"/>
        <v>19448.04081615703</v>
      </c>
      <c r="AX352" s="699">
        <f t="shared" si="55"/>
        <v>0</v>
      </c>
      <c r="AY352" s="698">
        <f t="shared" si="43"/>
        <v>3959466.4799345322</v>
      </c>
      <c r="AZ352" s="698">
        <f t="shared" si="66"/>
        <v>40953.772928771345</v>
      </c>
      <c r="BA352" s="79"/>
      <c r="BB352" s="79"/>
      <c r="BC352" s="699">
        <f t="shared" si="67"/>
        <v>10207.389369179431</v>
      </c>
      <c r="BD352" s="699">
        <f t="shared" si="68"/>
        <v>47931.653031665475</v>
      </c>
      <c r="BE352" s="698">
        <f t="shared" si="69"/>
        <v>4456726.9455848653</v>
      </c>
      <c r="BF352" s="698">
        <f t="shared" si="70"/>
        <v>63644.042400844904</v>
      </c>
      <c r="BG352" s="79"/>
      <c r="BH352" s="699">
        <f t="shared" si="71"/>
        <v>10207.389369179431</v>
      </c>
      <c r="BI352" s="699">
        <f t="shared" si="72"/>
        <v>47931.653031665461</v>
      </c>
      <c r="BJ352" s="699">
        <f t="shared" si="73"/>
        <v>0</v>
      </c>
      <c r="BK352" s="698">
        <f t="shared" si="74"/>
        <v>4456726.9455848653</v>
      </c>
      <c r="BL352" s="698">
        <f t="shared" si="75"/>
        <v>63644.04240084489</v>
      </c>
    </row>
    <row r="353" spans="3:64" s="68" customFormat="1" ht="14.25" hidden="1" x14ac:dyDescent="0.2">
      <c r="C353" s="340"/>
      <c r="D353" s="259"/>
      <c r="E353" s="340"/>
      <c r="F353" s="340"/>
      <c r="H353" s="261"/>
      <c r="I353" s="261"/>
      <c r="K353" s="260"/>
      <c r="L353" s="66"/>
      <c r="M353" s="261"/>
      <c r="N353" s="260"/>
      <c r="O353" s="810"/>
      <c r="P353" s="361"/>
      <c r="Q353" s="696">
        <f t="shared" si="56"/>
        <v>79</v>
      </c>
      <c r="R353" s="340"/>
      <c r="S353" s="340"/>
      <c r="T353" s="340"/>
      <c r="U353" s="699">
        <f t="shared" si="44"/>
        <v>19056.056424278875</v>
      </c>
      <c r="V353" s="699">
        <f t="shared" si="45"/>
        <v>7007.1833222500827</v>
      </c>
      <c r="W353" s="698">
        <f t="shared" si="57"/>
        <v>3602530.5861695283</v>
      </c>
      <c r="X353" s="698">
        <f t="shared" si="76"/>
        <v>31818.239746528958</v>
      </c>
      <c r="Y353" s="699">
        <f t="shared" si="46"/>
        <v>17634.343375549939</v>
      </c>
      <c r="Z353" s="699">
        <f t="shared" si="47"/>
        <v>12784.464249545123</v>
      </c>
      <c r="AA353" s="698">
        <f t="shared" si="58"/>
        <v>3774646.7400202621</v>
      </c>
      <c r="AB353" s="698">
        <f t="shared" si="59"/>
        <v>35923.807625095062</v>
      </c>
      <c r="AC353" s="699">
        <f t="shared" si="48"/>
        <v>16079.00791634161</v>
      </c>
      <c r="AD353" s="699">
        <f t="shared" si="49"/>
        <v>19369.765012429732</v>
      </c>
      <c r="AE353" s="698">
        <f t="shared" si="60"/>
        <v>3943387.4720181907</v>
      </c>
      <c r="AF353" s="698">
        <f t="shared" si="61"/>
        <v>40953.772928771345</v>
      </c>
      <c r="AH353" s="696">
        <f t="shared" si="40"/>
        <v>79</v>
      </c>
      <c r="AI353" s="340"/>
      <c r="AJ353" s="340"/>
      <c r="AK353" s="340"/>
      <c r="AL353" s="699">
        <f t="shared" si="50"/>
        <v>19056.056424278875</v>
      </c>
      <c r="AM353" s="699">
        <f t="shared" si="77"/>
        <v>7007.1833222500773</v>
      </c>
      <c r="AN353" s="699">
        <f t="shared" si="51"/>
        <v>0</v>
      </c>
      <c r="AO353" s="698">
        <f t="shared" si="41"/>
        <v>3602530.5861695283</v>
      </c>
      <c r="AP353" s="698">
        <f t="shared" si="62"/>
        <v>31818.239746528954</v>
      </c>
      <c r="AQ353" s="699">
        <f t="shared" si="52"/>
        <v>17634.343375549939</v>
      </c>
      <c r="AR353" s="699">
        <f t="shared" si="63"/>
        <v>12784.464249545121</v>
      </c>
      <c r="AS353" s="699">
        <f t="shared" si="53"/>
        <v>0</v>
      </c>
      <c r="AT353" s="698">
        <f t="shared" si="42"/>
        <v>3774646.7400202621</v>
      </c>
      <c r="AU353" s="698">
        <f t="shared" si="64"/>
        <v>35923.807625095062</v>
      </c>
      <c r="AV353" s="699">
        <f t="shared" si="54"/>
        <v>16079.00791634161</v>
      </c>
      <c r="AW353" s="699">
        <f t="shared" si="65"/>
        <v>19369.765012429732</v>
      </c>
      <c r="AX353" s="699">
        <f t="shared" si="55"/>
        <v>0</v>
      </c>
      <c r="AY353" s="698">
        <f t="shared" si="43"/>
        <v>3943387.4720181907</v>
      </c>
      <c r="AZ353" s="698">
        <f t="shared" si="66"/>
        <v>40953.772928771345</v>
      </c>
      <c r="BA353" s="79"/>
      <c r="BB353" s="79"/>
      <c r="BC353" s="699">
        <f t="shared" si="67"/>
        <v>10316.917965060984</v>
      </c>
      <c r="BD353" s="699">
        <f t="shared" si="68"/>
        <v>47822.124435783917</v>
      </c>
      <c r="BE353" s="698">
        <f t="shared" si="69"/>
        <v>4446410.0276198043</v>
      </c>
      <c r="BF353" s="698">
        <f t="shared" si="70"/>
        <v>63894.042400844904</v>
      </c>
      <c r="BG353" s="79"/>
      <c r="BH353" s="699">
        <f t="shared" si="71"/>
        <v>10316.917965060984</v>
      </c>
      <c r="BI353" s="699">
        <f t="shared" si="72"/>
        <v>47822.124435783895</v>
      </c>
      <c r="BJ353" s="699">
        <f t="shared" si="73"/>
        <v>0</v>
      </c>
      <c r="BK353" s="698">
        <f t="shared" si="74"/>
        <v>4446410.0276198043</v>
      </c>
      <c r="BL353" s="698">
        <f t="shared" si="75"/>
        <v>63894.042400844875</v>
      </c>
    </row>
    <row r="354" spans="3:64" s="68" customFormat="1" ht="14.25" hidden="1" x14ac:dyDescent="0.2">
      <c r="C354" s="340"/>
      <c r="D354" s="259"/>
      <c r="E354" s="340"/>
      <c r="F354" s="340"/>
      <c r="H354" s="261"/>
      <c r="I354" s="261"/>
      <c r="K354" s="260"/>
      <c r="L354" s="66"/>
      <c r="M354" s="261"/>
      <c r="N354" s="260"/>
      <c r="O354" s="810"/>
      <c r="P354" s="361"/>
      <c r="Q354" s="696">
        <f t="shared" si="56"/>
        <v>80</v>
      </c>
      <c r="R354" s="340"/>
      <c r="S354" s="340"/>
      <c r="T354" s="340"/>
      <c r="U354" s="699">
        <f t="shared" si="44"/>
        <v>19092.926805672931</v>
      </c>
      <c r="V354" s="699">
        <f t="shared" si="45"/>
        <v>6970.3129408560226</v>
      </c>
      <c r="W354" s="698">
        <f t="shared" si="57"/>
        <v>3583437.6593638556</v>
      </c>
      <c r="X354" s="698">
        <f t="shared" si="76"/>
        <v>31568.239746528954</v>
      </c>
      <c r="Y354" s="699">
        <f t="shared" si="46"/>
        <v>17693.791931047585</v>
      </c>
      <c r="Z354" s="699">
        <f t="shared" si="47"/>
        <v>12725.015694047481</v>
      </c>
      <c r="AA354" s="698">
        <f t="shared" si="58"/>
        <v>3756952.9480892145</v>
      </c>
      <c r="AB354" s="698">
        <f t="shared" si="59"/>
        <v>35923.807625095069</v>
      </c>
      <c r="AC354" s="699">
        <f t="shared" si="48"/>
        <v>16157.666646387906</v>
      </c>
      <c r="AD354" s="699">
        <f t="shared" si="49"/>
        <v>19291.106282383433</v>
      </c>
      <c r="AE354" s="698">
        <f t="shared" si="60"/>
        <v>3927229.8053718028</v>
      </c>
      <c r="AF354" s="698">
        <f t="shared" si="61"/>
        <v>40953.772928771337</v>
      </c>
      <c r="AH354" s="696">
        <f t="shared" si="40"/>
        <v>80</v>
      </c>
      <c r="AI354" s="340"/>
      <c r="AJ354" s="340"/>
      <c r="AK354" s="340"/>
      <c r="AL354" s="699">
        <f t="shared" si="50"/>
        <v>19092.926805672931</v>
      </c>
      <c r="AM354" s="699">
        <f t="shared" si="77"/>
        <v>6970.3129408560189</v>
      </c>
      <c r="AN354" s="699">
        <f t="shared" si="51"/>
        <v>0</v>
      </c>
      <c r="AO354" s="698">
        <f t="shared" si="41"/>
        <v>3583437.6593638556</v>
      </c>
      <c r="AP354" s="698">
        <f t="shared" si="62"/>
        <v>31568.23974652895</v>
      </c>
      <c r="AQ354" s="699">
        <f t="shared" si="52"/>
        <v>17693.791931047585</v>
      </c>
      <c r="AR354" s="699">
        <f t="shared" si="63"/>
        <v>12725.015694047474</v>
      </c>
      <c r="AS354" s="699">
        <f t="shared" si="53"/>
        <v>0</v>
      </c>
      <c r="AT354" s="698">
        <f t="shared" si="42"/>
        <v>3756952.9480892145</v>
      </c>
      <c r="AU354" s="698">
        <f t="shared" si="64"/>
        <v>35923.807625095054</v>
      </c>
      <c r="AV354" s="699">
        <f t="shared" si="54"/>
        <v>16157.666646387906</v>
      </c>
      <c r="AW354" s="699">
        <f t="shared" si="65"/>
        <v>19291.106282383436</v>
      </c>
      <c r="AX354" s="699">
        <f t="shared" si="55"/>
        <v>0</v>
      </c>
      <c r="AY354" s="698">
        <f t="shared" si="43"/>
        <v>3927229.8053718028</v>
      </c>
      <c r="AZ354" s="698">
        <f t="shared" si="66"/>
        <v>40953.772928771345</v>
      </c>
      <c r="BA354" s="79"/>
      <c r="BB354" s="79"/>
      <c r="BC354" s="699">
        <f t="shared" si="67"/>
        <v>10427.621838271723</v>
      </c>
      <c r="BD354" s="699">
        <f t="shared" si="68"/>
        <v>47711.420562573177</v>
      </c>
      <c r="BE354" s="698">
        <f t="shared" si="69"/>
        <v>4435982.4057815326</v>
      </c>
      <c r="BF354" s="698">
        <f t="shared" si="70"/>
        <v>63644.042400844904</v>
      </c>
      <c r="BG354" s="79"/>
      <c r="BH354" s="699">
        <f t="shared" si="71"/>
        <v>10427.621838271723</v>
      </c>
      <c r="BI354" s="699">
        <f t="shared" si="72"/>
        <v>47711.420562573148</v>
      </c>
      <c r="BJ354" s="699">
        <f t="shared" si="73"/>
        <v>0</v>
      </c>
      <c r="BK354" s="698">
        <f t="shared" si="74"/>
        <v>4435982.4057815326</v>
      </c>
      <c r="BL354" s="698">
        <f t="shared" si="75"/>
        <v>63644.042400844875</v>
      </c>
    </row>
    <row r="355" spans="3:64" s="68" customFormat="1" ht="14.25" hidden="1" x14ac:dyDescent="0.2">
      <c r="C355" s="340"/>
      <c r="D355" s="259"/>
      <c r="E355" s="340"/>
      <c r="F355" s="340"/>
      <c r="H355" s="261"/>
      <c r="I355" s="261"/>
      <c r="K355" s="260"/>
      <c r="L355" s="66"/>
      <c r="M355" s="261"/>
      <c r="N355" s="260"/>
      <c r="O355" s="810"/>
      <c r="P355" s="361"/>
      <c r="Q355" s="696">
        <f t="shared" si="56"/>
        <v>81</v>
      </c>
      <c r="R355" s="340"/>
      <c r="S355" s="340"/>
      <c r="T355" s="340"/>
      <c r="U355" s="699">
        <f t="shared" si="44"/>
        <v>19129.868525280621</v>
      </c>
      <c r="V355" s="699">
        <f t="shared" si="45"/>
        <v>6933.3712212483333</v>
      </c>
      <c r="W355" s="698">
        <f t="shared" si="57"/>
        <v>3564307.790838575</v>
      </c>
      <c r="X355" s="698">
        <f t="shared" si="76"/>
        <v>31568.239746528954</v>
      </c>
      <c r="Y355" s="699">
        <f t="shared" si="46"/>
        <v>17753.440898359575</v>
      </c>
      <c r="Z355" s="699">
        <f t="shared" si="47"/>
        <v>12665.366726735483</v>
      </c>
      <c r="AA355" s="698">
        <f t="shared" si="58"/>
        <v>3739199.5071908548</v>
      </c>
      <c r="AB355" s="698">
        <f t="shared" si="59"/>
        <v>35923.807625095054</v>
      </c>
      <c r="AC355" s="699">
        <f t="shared" si="48"/>
        <v>16236.710176034074</v>
      </c>
      <c r="AD355" s="699">
        <f t="shared" si="49"/>
        <v>19212.062752737274</v>
      </c>
      <c r="AE355" s="698">
        <f t="shared" si="60"/>
        <v>3910993.0951957689</v>
      </c>
      <c r="AF355" s="698">
        <f t="shared" si="61"/>
        <v>40953.772928771345</v>
      </c>
      <c r="AH355" s="696">
        <f t="shared" si="40"/>
        <v>81</v>
      </c>
      <c r="AI355" s="340"/>
      <c r="AJ355" s="340"/>
      <c r="AK355" s="340"/>
      <c r="AL355" s="699">
        <f t="shared" si="50"/>
        <v>19129.868525280621</v>
      </c>
      <c r="AM355" s="699">
        <f t="shared" si="77"/>
        <v>6933.3712212483297</v>
      </c>
      <c r="AN355" s="699">
        <f t="shared" si="51"/>
        <v>0</v>
      </c>
      <c r="AO355" s="698">
        <f t="shared" si="41"/>
        <v>3564307.790838575</v>
      </c>
      <c r="AP355" s="698">
        <f t="shared" si="62"/>
        <v>31568.23974652895</v>
      </c>
      <c r="AQ355" s="699">
        <f t="shared" si="52"/>
        <v>17753.440898359575</v>
      </c>
      <c r="AR355" s="699">
        <f t="shared" si="63"/>
        <v>12665.366726735483</v>
      </c>
      <c r="AS355" s="699">
        <f t="shared" si="53"/>
        <v>0</v>
      </c>
      <c r="AT355" s="698">
        <f t="shared" si="42"/>
        <v>3739199.5071908548</v>
      </c>
      <c r="AU355" s="698">
        <f t="shared" si="64"/>
        <v>35923.807625095054</v>
      </c>
      <c r="AV355" s="699">
        <f t="shared" si="54"/>
        <v>16236.710176034074</v>
      </c>
      <c r="AW355" s="699">
        <f t="shared" si="65"/>
        <v>19212.062752737267</v>
      </c>
      <c r="AX355" s="699">
        <f t="shared" si="55"/>
        <v>0</v>
      </c>
      <c r="AY355" s="698">
        <f t="shared" si="43"/>
        <v>3910993.0951957689</v>
      </c>
      <c r="AZ355" s="698">
        <f t="shared" si="66"/>
        <v>40953.772928771345</v>
      </c>
      <c r="BA355" s="79"/>
      <c r="BB355" s="79"/>
      <c r="BC355" s="699">
        <f t="shared" si="67"/>
        <v>10539.513599918275</v>
      </c>
      <c r="BD355" s="699">
        <f t="shared" si="68"/>
        <v>47599.52880092663</v>
      </c>
      <c r="BE355" s="698">
        <f t="shared" si="69"/>
        <v>4425442.8921816144</v>
      </c>
      <c r="BF355" s="698">
        <f t="shared" si="70"/>
        <v>63644.042400844904</v>
      </c>
      <c r="BG355" s="79"/>
      <c r="BH355" s="699">
        <f t="shared" si="71"/>
        <v>10539.513599918275</v>
      </c>
      <c r="BI355" s="699">
        <f t="shared" si="72"/>
        <v>47599.528800926608</v>
      </c>
      <c r="BJ355" s="699">
        <f t="shared" si="73"/>
        <v>0</v>
      </c>
      <c r="BK355" s="698">
        <f t="shared" si="74"/>
        <v>4425442.8921816144</v>
      </c>
      <c r="BL355" s="698">
        <f t="shared" si="75"/>
        <v>63644.042400844883</v>
      </c>
    </row>
    <row r="356" spans="3:64" s="68" customFormat="1" ht="14.25" hidden="1" x14ac:dyDescent="0.2">
      <c r="C356" s="340"/>
      <c r="D356" s="259"/>
      <c r="E356" s="340"/>
      <c r="F356" s="340"/>
      <c r="H356" s="261"/>
      <c r="I356" s="261"/>
      <c r="K356" s="260"/>
      <c r="L356" s="66"/>
      <c r="M356" s="261"/>
      <c r="N356" s="260"/>
      <c r="O356" s="810"/>
      <c r="P356" s="361"/>
      <c r="Q356" s="696">
        <f t="shared" si="56"/>
        <v>82</v>
      </c>
      <c r="R356" s="340"/>
      <c r="S356" s="340"/>
      <c r="T356" s="340"/>
      <c r="U356" s="699">
        <f t="shared" si="44"/>
        <v>19166.881721129826</v>
      </c>
      <c r="V356" s="699">
        <f t="shared" si="45"/>
        <v>6896.3580253991295</v>
      </c>
      <c r="W356" s="698">
        <f t="shared" si="57"/>
        <v>3545140.9091174453</v>
      </c>
      <c r="X356" s="698">
        <f t="shared" si="76"/>
        <v>31818.239746528954</v>
      </c>
      <c r="Y356" s="699">
        <f t="shared" si="46"/>
        <v>17813.290953110332</v>
      </c>
      <c r="Z356" s="699">
        <f t="shared" si="47"/>
        <v>12605.516671984731</v>
      </c>
      <c r="AA356" s="698">
        <f t="shared" si="58"/>
        <v>3721386.2162377443</v>
      </c>
      <c r="AB356" s="698">
        <f t="shared" si="59"/>
        <v>35923.807625095062</v>
      </c>
      <c r="AC356" s="699">
        <f t="shared" si="48"/>
        <v>16316.140387725094</v>
      </c>
      <c r="AD356" s="699">
        <f t="shared" si="49"/>
        <v>19132.632541046249</v>
      </c>
      <c r="AE356" s="698">
        <f t="shared" si="60"/>
        <v>3894676.9548080438</v>
      </c>
      <c r="AF356" s="698">
        <f t="shared" si="61"/>
        <v>40953.772928771345</v>
      </c>
      <c r="AH356" s="696">
        <f t="shared" si="40"/>
        <v>82</v>
      </c>
      <c r="AI356" s="340"/>
      <c r="AJ356" s="340"/>
      <c r="AK356" s="340"/>
      <c r="AL356" s="699">
        <f t="shared" si="50"/>
        <v>19166.881721129826</v>
      </c>
      <c r="AM356" s="699">
        <f t="shared" si="77"/>
        <v>6896.3580253991258</v>
      </c>
      <c r="AN356" s="699">
        <f t="shared" si="51"/>
        <v>0</v>
      </c>
      <c r="AO356" s="698">
        <f t="shared" si="41"/>
        <v>3545140.9091174453</v>
      </c>
      <c r="AP356" s="698">
        <f t="shared" si="62"/>
        <v>31818.239746528954</v>
      </c>
      <c r="AQ356" s="699">
        <f t="shared" si="52"/>
        <v>17813.290953110332</v>
      </c>
      <c r="AR356" s="699">
        <f t="shared" si="63"/>
        <v>12605.516671984728</v>
      </c>
      <c r="AS356" s="699">
        <f t="shared" si="53"/>
        <v>0</v>
      </c>
      <c r="AT356" s="698">
        <f t="shared" si="42"/>
        <v>3721386.2162377443</v>
      </c>
      <c r="AU356" s="698">
        <f t="shared" si="64"/>
        <v>35923.807625095062</v>
      </c>
      <c r="AV356" s="699">
        <f t="shared" si="54"/>
        <v>16316.140387725094</v>
      </c>
      <c r="AW356" s="699">
        <f t="shared" si="65"/>
        <v>19132.632541046245</v>
      </c>
      <c r="AX356" s="699">
        <f t="shared" si="55"/>
        <v>0</v>
      </c>
      <c r="AY356" s="698">
        <f t="shared" si="43"/>
        <v>3894676.9548080438</v>
      </c>
      <c r="AZ356" s="698">
        <f t="shared" si="66"/>
        <v>40953.772928771337</v>
      </c>
      <c r="BA356" s="79"/>
      <c r="BB356" s="79"/>
      <c r="BC356" s="699">
        <f t="shared" si="67"/>
        <v>10652.605996428507</v>
      </c>
      <c r="BD356" s="699">
        <f t="shared" si="68"/>
        <v>47486.436404416396</v>
      </c>
      <c r="BE356" s="698">
        <f t="shared" si="69"/>
        <v>4414790.2861851864</v>
      </c>
      <c r="BF356" s="698">
        <f t="shared" si="70"/>
        <v>63894.042400844904</v>
      </c>
      <c r="BG356" s="79"/>
      <c r="BH356" s="699">
        <f t="shared" si="71"/>
        <v>10652.605996428507</v>
      </c>
      <c r="BI356" s="699">
        <f t="shared" si="72"/>
        <v>47486.436404416381</v>
      </c>
      <c r="BJ356" s="699">
        <f t="shared" si="73"/>
        <v>0</v>
      </c>
      <c r="BK356" s="698">
        <f t="shared" si="74"/>
        <v>4414790.2861851864</v>
      </c>
      <c r="BL356" s="698">
        <f t="shared" si="75"/>
        <v>63894.04240084489</v>
      </c>
    </row>
    <row r="357" spans="3:64" s="68" customFormat="1" ht="14.25" hidden="1" x14ac:dyDescent="0.2">
      <c r="C357" s="340"/>
      <c r="D357" s="259"/>
      <c r="E357" s="340"/>
      <c r="F357" s="340"/>
      <c r="H357" s="261"/>
      <c r="I357" s="261"/>
      <c r="K357" s="260"/>
      <c r="L357" s="66"/>
      <c r="M357" s="261"/>
      <c r="N357" s="260"/>
      <c r="O357" s="810"/>
      <c r="P357" s="361"/>
      <c r="Q357" s="696">
        <f t="shared" si="56"/>
        <v>83</v>
      </c>
      <c r="R357" s="340"/>
      <c r="S357" s="340"/>
      <c r="T357" s="340"/>
      <c r="U357" s="699">
        <f t="shared" si="44"/>
        <v>19203.966531515489</v>
      </c>
      <c r="V357" s="699">
        <f t="shared" si="45"/>
        <v>6859.2732150134661</v>
      </c>
      <c r="W357" s="698">
        <f t="shared" si="57"/>
        <v>3525936.9425859298</v>
      </c>
      <c r="X357" s="698">
        <f t="shared" si="76"/>
        <v>31568.239746528954</v>
      </c>
      <c r="Y357" s="699">
        <f t="shared" si="46"/>
        <v>17873.342773201912</v>
      </c>
      <c r="Z357" s="699">
        <f t="shared" si="47"/>
        <v>12545.464851893152</v>
      </c>
      <c r="AA357" s="698">
        <f t="shared" si="58"/>
        <v>3703512.8734645424</v>
      </c>
      <c r="AB357" s="698">
        <f t="shared" si="59"/>
        <v>35923.807625095062</v>
      </c>
      <c r="AC357" s="699">
        <f t="shared" si="48"/>
        <v>16395.959173114908</v>
      </c>
      <c r="AD357" s="699">
        <f t="shared" si="49"/>
        <v>19052.813755656436</v>
      </c>
      <c r="AE357" s="698">
        <f t="shared" si="60"/>
        <v>3878280.9956349288</v>
      </c>
      <c r="AF357" s="698">
        <f t="shared" si="61"/>
        <v>40953.772928771345</v>
      </c>
      <c r="AH357" s="696">
        <f t="shared" si="40"/>
        <v>83</v>
      </c>
      <c r="AI357" s="340"/>
      <c r="AJ357" s="340"/>
      <c r="AK357" s="340"/>
      <c r="AL357" s="699">
        <f t="shared" si="50"/>
        <v>19203.966531515489</v>
      </c>
      <c r="AM357" s="699">
        <f t="shared" si="77"/>
        <v>6859.2732150134634</v>
      </c>
      <c r="AN357" s="699">
        <f t="shared" si="51"/>
        <v>0</v>
      </c>
      <c r="AO357" s="698">
        <f t="shared" si="41"/>
        <v>3525936.9425859298</v>
      </c>
      <c r="AP357" s="698">
        <f t="shared" si="62"/>
        <v>31568.239746528954</v>
      </c>
      <c r="AQ357" s="699">
        <f t="shared" si="52"/>
        <v>17873.342773201912</v>
      </c>
      <c r="AR357" s="699">
        <f t="shared" si="63"/>
        <v>12545.464851893146</v>
      </c>
      <c r="AS357" s="699">
        <f t="shared" si="53"/>
        <v>0</v>
      </c>
      <c r="AT357" s="698">
        <f t="shared" si="42"/>
        <v>3703512.8734645424</v>
      </c>
      <c r="AU357" s="698">
        <f t="shared" si="64"/>
        <v>35923.807625095054</v>
      </c>
      <c r="AV357" s="699">
        <f t="shared" si="54"/>
        <v>16395.959173114908</v>
      </c>
      <c r="AW357" s="699">
        <f t="shared" si="65"/>
        <v>19052.813755656432</v>
      </c>
      <c r="AX357" s="699">
        <f t="shared" si="55"/>
        <v>0</v>
      </c>
      <c r="AY357" s="698">
        <f t="shared" si="43"/>
        <v>3878280.9956349288</v>
      </c>
      <c r="AZ357" s="698">
        <f t="shared" si="66"/>
        <v>40953.772928771345</v>
      </c>
      <c r="BA357" s="79"/>
      <c r="BB357" s="79"/>
      <c r="BC357" s="699">
        <f t="shared" si="67"/>
        <v>10766.91191100361</v>
      </c>
      <c r="BD357" s="699">
        <f t="shared" si="68"/>
        <v>47372.1304898413</v>
      </c>
      <c r="BE357" s="698">
        <f t="shared" si="69"/>
        <v>4404023.3742741831</v>
      </c>
      <c r="BF357" s="698">
        <f t="shared" si="70"/>
        <v>63644.042400844912</v>
      </c>
      <c r="BG357" s="79"/>
      <c r="BH357" s="699">
        <f t="shared" si="71"/>
        <v>10766.91191100361</v>
      </c>
      <c r="BI357" s="699">
        <f t="shared" si="72"/>
        <v>47372.130489841271</v>
      </c>
      <c r="BJ357" s="699">
        <f t="shared" si="73"/>
        <v>0</v>
      </c>
      <c r="BK357" s="698">
        <f t="shared" si="74"/>
        <v>4404023.3742741831</v>
      </c>
      <c r="BL357" s="698">
        <f t="shared" si="75"/>
        <v>63644.042400844883</v>
      </c>
    </row>
    <row r="358" spans="3:64" s="68" customFormat="1" ht="14.25" hidden="1" x14ac:dyDescent="0.2">
      <c r="C358" s="340"/>
      <c r="D358" s="259"/>
      <c r="E358" s="340"/>
      <c r="F358" s="340"/>
      <c r="H358" s="261"/>
      <c r="I358" s="261"/>
      <c r="K358" s="260"/>
      <c r="L358" s="66"/>
      <c r="M358" s="261"/>
      <c r="N358" s="260"/>
      <c r="O358" s="810"/>
      <c r="P358" s="361"/>
      <c r="Q358" s="696">
        <f t="shared" si="56"/>
        <v>84</v>
      </c>
      <c r="R358" s="340"/>
      <c r="S358" s="340"/>
      <c r="T358" s="340"/>
      <c r="U358" s="699">
        <f t="shared" si="44"/>
        <v>19241.123095000137</v>
      </c>
      <c r="V358" s="699">
        <f t="shared" si="45"/>
        <v>6822.1166515288214</v>
      </c>
      <c r="W358" s="698">
        <f t="shared" si="57"/>
        <v>3506695.8194909296</v>
      </c>
      <c r="X358" s="698">
        <f t="shared" si="76"/>
        <v>31568.239746528958</v>
      </c>
      <c r="Y358" s="699">
        <f t="shared" si="46"/>
        <v>17933.597038821707</v>
      </c>
      <c r="Z358" s="699">
        <f t="shared" si="47"/>
        <v>12485.210586273353</v>
      </c>
      <c r="AA358" s="698">
        <f t="shared" si="58"/>
        <v>3685579.2764257207</v>
      </c>
      <c r="AB358" s="698">
        <f t="shared" si="59"/>
        <v>35923.807625095062</v>
      </c>
      <c r="AC358" s="699">
        <f t="shared" si="48"/>
        <v>16476.168433111441</v>
      </c>
      <c r="AD358" s="699">
        <f t="shared" si="49"/>
        <v>18972.604495659907</v>
      </c>
      <c r="AE358" s="698">
        <f t="shared" si="60"/>
        <v>3861804.8272018172</v>
      </c>
      <c r="AF358" s="698">
        <f t="shared" si="61"/>
        <v>40953.772928771345</v>
      </c>
      <c r="AH358" s="696">
        <f t="shared" si="40"/>
        <v>84</v>
      </c>
      <c r="AI358" s="340"/>
      <c r="AJ358" s="340"/>
      <c r="AK358" s="340"/>
      <c r="AL358" s="699">
        <f t="shared" si="50"/>
        <v>19241.123095000137</v>
      </c>
      <c r="AM358" s="699">
        <f t="shared" si="77"/>
        <v>6822.116651528816</v>
      </c>
      <c r="AN358" s="699">
        <f t="shared" si="51"/>
        <v>0</v>
      </c>
      <c r="AO358" s="698">
        <f t="shared" si="41"/>
        <v>3506695.8194909296</v>
      </c>
      <c r="AP358" s="698">
        <f t="shared" si="62"/>
        <v>31568.239746528954</v>
      </c>
      <c r="AQ358" s="699">
        <f t="shared" si="52"/>
        <v>17933.597038821707</v>
      </c>
      <c r="AR358" s="699">
        <f t="shared" si="63"/>
        <v>12485.21058627335</v>
      </c>
      <c r="AS358" s="699">
        <f t="shared" si="53"/>
        <v>0</v>
      </c>
      <c r="AT358" s="698">
        <f t="shared" si="42"/>
        <v>3685579.2764257207</v>
      </c>
      <c r="AU358" s="698">
        <f t="shared" si="64"/>
        <v>35923.807625095054</v>
      </c>
      <c r="AV358" s="699">
        <f t="shared" si="54"/>
        <v>16476.168433111441</v>
      </c>
      <c r="AW358" s="699">
        <f t="shared" si="65"/>
        <v>18972.604495659903</v>
      </c>
      <c r="AX358" s="699">
        <f t="shared" si="55"/>
        <v>0</v>
      </c>
      <c r="AY358" s="698">
        <f t="shared" si="43"/>
        <v>3861804.8272018172</v>
      </c>
      <c r="AZ358" s="698">
        <f t="shared" si="66"/>
        <v>40953.772928771345</v>
      </c>
      <c r="BA358" s="79"/>
      <c r="BB358" s="79"/>
      <c r="BC358" s="699">
        <f t="shared" si="67"/>
        <v>10882.444365085687</v>
      </c>
      <c r="BD358" s="699">
        <f t="shared" si="68"/>
        <v>47256.598035759213</v>
      </c>
      <c r="BE358" s="698">
        <f t="shared" si="69"/>
        <v>4393140.929909097</v>
      </c>
      <c r="BF358" s="698">
        <f t="shared" si="70"/>
        <v>63644.042400844897</v>
      </c>
      <c r="BG358" s="79"/>
      <c r="BH358" s="699">
        <f t="shared" si="71"/>
        <v>10882.444365085687</v>
      </c>
      <c r="BI358" s="699">
        <f t="shared" si="72"/>
        <v>47256.598035759198</v>
      </c>
      <c r="BJ358" s="699">
        <f t="shared" si="73"/>
        <v>0</v>
      </c>
      <c r="BK358" s="698">
        <f t="shared" si="74"/>
        <v>4393140.929909097</v>
      </c>
      <c r="BL358" s="698">
        <f t="shared" si="75"/>
        <v>63644.042400844883</v>
      </c>
    </row>
    <row r="359" spans="3:64" s="68" customFormat="1" ht="14.25" hidden="1" x14ac:dyDescent="0.2">
      <c r="C359" s="340"/>
      <c r="D359" s="259"/>
      <c r="E359" s="340"/>
      <c r="F359" s="340"/>
      <c r="H359" s="261"/>
      <c r="I359" s="261"/>
      <c r="K359" s="260"/>
      <c r="L359" s="66"/>
      <c r="M359" s="261"/>
      <c r="N359" s="260"/>
      <c r="O359" s="810"/>
      <c r="P359" s="361"/>
      <c r="Q359" s="696">
        <f t="shared" si="56"/>
        <v>85</v>
      </c>
      <c r="R359" s="340"/>
      <c r="S359" s="340"/>
      <c r="T359" s="340"/>
      <c r="U359" s="699">
        <f t="shared" si="44"/>
        <v>19278.351550414387</v>
      </c>
      <c r="V359" s="699">
        <f t="shared" si="45"/>
        <v>6784.8881961145717</v>
      </c>
      <c r="W359" s="698">
        <f t="shared" si="57"/>
        <v>3487417.4679405154</v>
      </c>
      <c r="X359" s="698">
        <f t="shared" si="76"/>
        <v>31818.239746528958</v>
      </c>
      <c r="Y359" s="699">
        <f t="shared" si="46"/>
        <v>17994.054432450153</v>
      </c>
      <c r="Z359" s="699">
        <f t="shared" si="47"/>
        <v>12424.75319264491</v>
      </c>
      <c r="AA359" s="698">
        <f t="shared" si="58"/>
        <v>3667585.2219932703</v>
      </c>
      <c r="AB359" s="698">
        <f t="shared" si="59"/>
        <v>35923.807625095062</v>
      </c>
      <c r="AC359" s="699">
        <f t="shared" si="48"/>
        <v>16556.770077921894</v>
      </c>
      <c r="AD359" s="699">
        <f t="shared" si="49"/>
        <v>18892.002850849451</v>
      </c>
      <c r="AE359" s="698">
        <f t="shared" si="60"/>
        <v>3845248.0571238953</v>
      </c>
      <c r="AF359" s="698">
        <f t="shared" si="61"/>
        <v>40953.772928771345</v>
      </c>
      <c r="AH359" s="696">
        <f t="shared" si="40"/>
        <v>85</v>
      </c>
      <c r="AI359" s="340"/>
      <c r="AJ359" s="340"/>
      <c r="AK359" s="340"/>
      <c r="AL359" s="699">
        <f t="shared" si="50"/>
        <v>19278.351550414387</v>
      </c>
      <c r="AM359" s="699">
        <f t="shared" si="77"/>
        <v>6784.8881961145671</v>
      </c>
      <c r="AN359" s="699">
        <f t="shared" si="51"/>
        <v>0</v>
      </c>
      <c r="AO359" s="698">
        <f t="shared" si="41"/>
        <v>3487417.4679405154</v>
      </c>
      <c r="AP359" s="698">
        <f t="shared" si="62"/>
        <v>31818.239746528954</v>
      </c>
      <c r="AQ359" s="699">
        <f t="shared" si="52"/>
        <v>17994.054432450153</v>
      </c>
      <c r="AR359" s="699">
        <f t="shared" si="63"/>
        <v>12424.753192644905</v>
      </c>
      <c r="AS359" s="699">
        <f t="shared" si="53"/>
        <v>0</v>
      </c>
      <c r="AT359" s="698">
        <f t="shared" si="42"/>
        <v>3667585.2219932703</v>
      </c>
      <c r="AU359" s="698">
        <f t="shared" si="64"/>
        <v>35923.807625095054</v>
      </c>
      <c r="AV359" s="699">
        <f t="shared" si="54"/>
        <v>16556.770077921894</v>
      </c>
      <c r="AW359" s="699">
        <f t="shared" si="65"/>
        <v>18892.002850849447</v>
      </c>
      <c r="AX359" s="699">
        <f t="shared" si="55"/>
        <v>0</v>
      </c>
      <c r="AY359" s="698">
        <f t="shared" si="43"/>
        <v>3845248.0571238953</v>
      </c>
      <c r="AZ359" s="698">
        <f t="shared" si="66"/>
        <v>40953.772928771345</v>
      </c>
      <c r="BA359" s="79"/>
      <c r="BB359" s="79"/>
      <c r="BC359" s="699">
        <f t="shared" si="67"/>
        <v>10999.216519841137</v>
      </c>
      <c r="BD359" s="699">
        <f t="shared" si="68"/>
        <v>47139.825881003773</v>
      </c>
      <c r="BE359" s="698">
        <f t="shared" si="69"/>
        <v>4382141.713389256</v>
      </c>
      <c r="BF359" s="698">
        <f t="shared" si="70"/>
        <v>63894.042400844912</v>
      </c>
      <c r="BG359" s="79"/>
      <c r="BH359" s="699">
        <f t="shared" si="71"/>
        <v>10999.216519841137</v>
      </c>
      <c r="BI359" s="699">
        <f t="shared" si="72"/>
        <v>47139.825881003744</v>
      </c>
      <c r="BJ359" s="699">
        <f t="shared" si="73"/>
        <v>0</v>
      </c>
      <c r="BK359" s="698">
        <f t="shared" si="74"/>
        <v>4382141.713389256</v>
      </c>
      <c r="BL359" s="698">
        <f t="shared" si="75"/>
        <v>63894.042400844883</v>
      </c>
    </row>
    <row r="360" spans="3:64" s="68" customFormat="1" ht="14.25" hidden="1" x14ac:dyDescent="0.2">
      <c r="C360" s="340"/>
      <c r="D360" s="259"/>
      <c r="E360" s="340"/>
      <c r="F360" s="340"/>
      <c r="H360" s="261"/>
      <c r="I360" s="261"/>
      <c r="K360" s="260"/>
      <c r="L360" s="66"/>
      <c r="M360" s="261"/>
      <c r="N360" s="260"/>
      <c r="O360" s="810"/>
      <c r="P360" s="361"/>
      <c r="Q360" s="696">
        <f t="shared" si="56"/>
        <v>86</v>
      </c>
      <c r="R360" s="340"/>
      <c r="S360" s="340"/>
      <c r="T360" s="340"/>
      <c r="U360" s="699">
        <f t="shared" si="44"/>
        <v>19315.652036857475</v>
      </c>
      <c r="V360" s="699">
        <f t="shared" si="45"/>
        <v>6747.587709671483</v>
      </c>
      <c r="W360" s="698">
        <f t="shared" si="57"/>
        <v>3468101.815903658</v>
      </c>
      <c r="X360" s="698">
        <f t="shared" si="76"/>
        <v>31568.239746528958</v>
      </c>
      <c r="Y360" s="699">
        <f t="shared" si="46"/>
        <v>18054.715638868434</v>
      </c>
      <c r="Z360" s="699">
        <f t="shared" si="47"/>
        <v>12364.091986226624</v>
      </c>
      <c r="AA360" s="698">
        <f t="shared" si="58"/>
        <v>3649530.5063544018</v>
      </c>
      <c r="AB360" s="698">
        <f t="shared" si="59"/>
        <v>35923.807625095054</v>
      </c>
      <c r="AC360" s="699">
        <f t="shared" si="48"/>
        <v>16637.766027098231</v>
      </c>
      <c r="AD360" s="699">
        <f t="shared" si="49"/>
        <v>18811.006901673118</v>
      </c>
      <c r="AE360" s="698">
        <f t="shared" si="60"/>
        <v>3828610.2910967972</v>
      </c>
      <c r="AF360" s="698">
        <f t="shared" si="61"/>
        <v>40953.772928771345</v>
      </c>
      <c r="AH360" s="696">
        <f t="shared" si="40"/>
        <v>86</v>
      </c>
      <c r="AI360" s="340"/>
      <c r="AJ360" s="340"/>
      <c r="AK360" s="340"/>
      <c r="AL360" s="699">
        <f t="shared" si="50"/>
        <v>19315.652036857475</v>
      </c>
      <c r="AM360" s="699">
        <f t="shared" si="77"/>
        <v>6747.5877096714803</v>
      </c>
      <c r="AN360" s="699">
        <f t="shared" si="51"/>
        <v>0</v>
      </c>
      <c r="AO360" s="698">
        <f t="shared" si="41"/>
        <v>3468101.815903658</v>
      </c>
      <c r="AP360" s="698">
        <f t="shared" si="62"/>
        <v>31568.239746528954</v>
      </c>
      <c r="AQ360" s="699">
        <f t="shared" si="52"/>
        <v>18054.715638868434</v>
      </c>
      <c r="AR360" s="699">
        <f t="shared" si="63"/>
        <v>12364.091986226618</v>
      </c>
      <c r="AS360" s="699">
        <f t="shared" si="53"/>
        <v>0</v>
      </c>
      <c r="AT360" s="698">
        <f t="shared" si="42"/>
        <v>3649530.5063544018</v>
      </c>
      <c r="AU360" s="698">
        <f t="shared" si="64"/>
        <v>35923.807625095054</v>
      </c>
      <c r="AV360" s="699">
        <f t="shared" si="54"/>
        <v>16637.766027098231</v>
      </c>
      <c r="AW360" s="699">
        <f t="shared" si="65"/>
        <v>18811.00690167311</v>
      </c>
      <c r="AX360" s="699">
        <f t="shared" si="55"/>
        <v>0</v>
      </c>
      <c r="AY360" s="698">
        <f t="shared" si="43"/>
        <v>3828610.2910967972</v>
      </c>
      <c r="AZ360" s="698">
        <f t="shared" si="66"/>
        <v>40953.772928771345</v>
      </c>
      <c r="BA360" s="79"/>
      <c r="BB360" s="79"/>
      <c r="BC360" s="699">
        <f t="shared" si="67"/>
        <v>11117.241677659942</v>
      </c>
      <c r="BD360" s="699">
        <f t="shared" si="68"/>
        <v>47021.800723184955</v>
      </c>
      <c r="BE360" s="698">
        <f t="shared" si="69"/>
        <v>4371024.4717115965</v>
      </c>
      <c r="BF360" s="698">
        <f t="shared" si="70"/>
        <v>63644.042400844897</v>
      </c>
      <c r="BG360" s="79"/>
      <c r="BH360" s="699">
        <f t="shared" si="71"/>
        <v>11117.241677659942</v>
      </c>
      <c r="BI360" s="699">
        <f t="shared" si="72"/>
        <v>47021.800723184948</v>
      </c>
      <c r="BJ360" s="699">
        <f t="shared" si="73"/>
        <v>0</v>
      </c>
      <c r="BK360" s="698">
        <f t="shared" si="74"/>
        <v>4371024.4717115965</v>
      </c>
      <c r="BL360" s="698">
        <f t="shared" si="75"/>
        <v>63644.04240084489</v>
      </c>
    </row>
    <row r="361" spans="3:64" s="68" customFormat="1" ht="14.25" hidden="1" x14ac:dyDescent="0.2">
      <c r="C361" s="340"/>
      <c r="D361" s="259"/>
      <c r="E361" s="340"/>
      <c r="F361" s="340"/>
      <c r="H361" s="261"/>
      <c r="I361" s="261"/>
      <c r="K361" s="260"/>
      <c r="L361" s="66"/>
      <c r="M361" s="261"/>
      <c r="N361" s="260"/>
      <c r="O361" s="810"/>
      <c r="P361" s="361"/>
      <c r="Q361" s="696">
        <f t="shared" si="56"/>
        <v>87</v>
      </c>
      <c r="R361" s="340"/>
      <c r="S361" s="340"/>
      <c r="T361" s="340"/>
      <c r="U361" s="699">
        <f t="shared" si="44"/>
        <v>19353.024693697767</v>
      </c>
      <c r="V361" s="699">
        <f t="shared" si="45"/>
        <v>6710.2150528311886</v>
      </c>
      <c r="W361" s="698">
        <f t="shared" si="57"/>
        <v>3448748.7912099604</v>
      </c>
      <c r="X361" s="698">
        <f t="shared" si="76"/>
        <v>31568.239746528954</v>
      </c>
      <c r="Y361" s="699">
        <f t="shared" si="46"/>
        <v>18115.581345166276</v>
      </c>
      <c r="Z361" s="699">
        <f t="shared" si="47"/>
        <v>12303.226279928787</v>
      </c>
      <c r="AA361" s="698">
        <f t="shared" si="58"/>
        <v>3631414.9250092357</v>
      </c>
      <c r="AB361" s="698">
        <f t="shared" si="59"/>
        <v>35923.807625095062</v>
      </c>
      <c r="AC361" s="699">
        <f t="shared" si="48"/>
        <v>16719.158209582878</v>
      </c>
      <c r="AD361" s="699">
        <f t="shared" si="49"/>
        <v>18729.614719188467</v>
      </c>
      <c r="AE361" s="698">
        <f t="shared" si="60"/>
        <v>3811891.1328872144</v>
      </c>
      <c r="AF361" s="698">
        <f t="shared" si="61"/>
        <v>40953.772928771345</v>
      </c>
      <c r="AH361" s="696">
        <f t="shared" si="40"/>
        <v>87</v>
      </c>
      <c r="AI361" s="340"/>
      <c r="AJ361" s="340"/>
      <c r="AK361" s="340"/>
      <c r="AL361" s="699">
        <f t="shared" si="50"/>
        <v>19353.024693697767</v>
      </c>
      <c r="AM361" s="699">
        <f t="shared" si="77"/>
        <v>6710.2150528311859</v>
      </c>
      <c r="AN361" s="699">
        <f t="shared" si="51"/>
        <v>0</v>
      </c>
      <c r="AO361" s="698">
        <f t="shared" si="41"/>
        <v>3448748.7912099604</v>
      </c>
      <c r="AP361" s="698">
        <f t="shared" si="62"/>
        <v>31568.239746528954</v>
      </c>
      <c r="AQ361" s="699">
        <f t="shared" si="52"/>
        <v>18115.581345166276</v>
      </c>
      <c r="AR361" s="699">
        <f t="shared" si="63"/>
        <v>12303.226279928782</v>
      </c>
      <c r="AS361" s="699">
        <f t="shared" si="53"/>
        <v>0</v>
      </c>
      <c r="AT361" s="698">
        <f t="shared" si="42"/>
        <v>3631414.9250092357</v>
      </c>
      <c r="AU361" s="698">
        <f t="shared" si="64"/>
        <v>35923.807625095054</v>
      </c>
      <c r="AV361" s="699">
        <f t="shared" si="54"/>
        <v>16719.158209582878</v>
      </c>
      <c r="AW361" s="699">
        <f t="shared" si="65"/>
        <v>18729.614719188463</v>
      </c>
      <c r="AX361" s="699">
        <f t="shared" si="55"/>
        <v>0</v>
      </c>
      <c r="AY361" s="698">
        <f t="shared" si="43"/>
        <v>3811891.1328872144</v>
      </c>
      <c r="AZ361" s="698">
        <f t="shared" si="66"/>
        <v>40953.772928771345</v>
      </c>
      <c r="BA361" s="79"/>
      <c r="BB361" s="79"/>
      <c r="BC361" s="699">
        <f t="shared" si="67"/>
        <v>11236.533283671035</v>
      </c>
      <c r="BD361" s="699">
        <f t="shared" si="68"/>
        <v>46902.509117173868</v>
      </c>
      <c r="BE361" s="698">
        <f t="shared" si="69"/>
        <v>4359787.9384279251</v>
      </c>
      <c r="BF361" s="698">
        <f t="shared" si="70"/>
        <v>63644.042400844904</v>
      </c>
      <c r="BG361" s="79"/>
      <c r="BH361" s="699">
        <f t="shared" si="71"/>
        <v>11236.533283671035</v>
      </c>
      <c r="BI361" s="699">
        <f t="shared" si="72"/>
        <v>46902.50911717386</v>
      </c>
      <c r="BJ361" s="699">
        <f t="shared" si="73"/>
        <v>0</v>
      </c>
      <c r="BK361" s="698">
        <f t="shared" si="74"/>
        <v>4359787.9384279251</v>
      </c>
      <c r="BL361" s="698">
        <f t="shared" si="75"/>
        <v>63644.042400844897</v>
      </c>
    </row>
    <row r="362" spans="3:64" s="68" customFormat="1" ht="14.25" hidden="1" x14ac:dyDescent="0.2">
      <c r="C362" s="340"/>
      <c r="D362" s="259"/>
      <c r="E362" s="340"/>
      <c r="F362" s="340"/>
      <c r="H362" s="261"/>
      <c r="I362" s="261"/>
      <c r="K362" s="260"/>
      <c r="L362" s="66"/>
      <c r="M362" s="261"/>
      <c r="N362" s="260"/>
      <c r="O362" s="810"/>
      <c r="P362" s="361"/>
      <c r="Q362" s="696">
        <f t="shared" si="56"/>
        <v>88</v>
      </c>
      <c r="R362" s="340"/>
      <c r="S362" s="340"/>
      <c r="T362" s="340"/>
      <c r="U362" s="699">
        <f t="shared" si="44"/>
        <v>19390.469660573293</v>
      </c>
      <c r="V362" s="699">
        <f t="shared" si="45"/>
        <v>6672.7700859556617</v>
      </c>
      <c r="W362" s="698">
        <f t="shared" si="57"/>
        <v>3429358.3215493872</v>
      </c>
      <c r="X362" s="698">
        <f t="shared" si="76"/>
        <v>31818.239746528954</v>
      </c>
      <c r="Y362" s="699">
        <f t="shared" si="46"/>
        <v>18176.652240749681</v>
      </c>
      <c r="Z362" s="699">
        <f t="shared" si="47"/>
        <v>12242.155384345378</v>
      </c>
      <c r="AA362" s="698">
        <f t="shared" si="58"/>
        <v>3613238.2727684863</v>
      </c>
      <c r="AB362" s="698">
        <f t="shared" si="59"/>
        <v>35923.807625095062</v>
      </c>
      <c r="AC362" s="699">
        <f t="shared" si="48"/>
        <v>16800.948563754686</v>
      </c>
      <c r="AD362" s="699">
        <f t="shared" si="49"/>
        <v>18647.824365016655</v>
      </c>
      <c r="AE362" s="698">
        <f t="shared" si="60"/>
        <v>3795090.1843234599</v>
      </c>
      <c r="AF362" s="698">
        <f t="shared" si="61"/>
        <v>40953.772928771345</v>
      </c>
      <c r="AH362" s="696">
        <f t="shared" si="40"/>
        <v>88</v>
      </c>
      <c r="AI362" s="340"/>
      <c r="AJ362" s="340"/>
      <c r="AK362" s="340"/>
      <c r="AL362" s="699">
        <f t="shared" si="50"/>
        <v>19390.469660573293</v>
      </c>
      <c r="AM362" s="699">
        <f t="shared" si="77"/>
        <v>6672.7700859556599</v>
      </c>
      <c r="AN362" s="699">
        <f t="shared" si="51"/>
        <v>0</v>
      </c>
      <c r="AO362" s="698">
        <f t="shared" si="41"/>
        <v>3429358.3215493872</v>
      </c>
      <c r="AP362" s="698">
        <f t="shared" si="62"/>
        <v>31818.239746528954</v>
      </c>
      <c r="AQ362" s="699">
        <f t="shared" si="52"/>
        <v>18176.652240749681</v>
      </c>
      <c r="AR362" s="699">
        <f t="shared" si="63"/>
        <v>12242.155384345373</v>
      </c>
      <c r="AS362" s="699">
        <f t="shared" si="53"/>
        <v>0</v>
      </c>
      <c r="AT362" s="698">
        <f t="shared" si="42"/>
        <v>3613238.2727684863</v>
      </c>
      <c r="AU362" s="698">
        <f t="shared" si="64"/>
        <v>35923.807625095054</v>
      </c>
      <c r="AV362" s="699">
        <f t="shared" si="54"/>
        <v>16800.948563754686</v>
      </c>
      <c r="AW362" s="699">
        <f t="shared" si="65"/>
        <v>18647.824365016655</v>
      </c>
      <c r="AX362" s="699">
        <f t="shared" si="55"/>
        <v>0</v>
      </c>
      <c r="AY362" s="698">
        <f t="shared" si="43"/>
        <v>3795090.1843234599</v>
      </c>
      <c r="AZ362" s="698">
        <f t="shared" si="66"/>
        <v>40953.772928771345</v>
      </c>
      <c r="BA362" s="79"/>
      <c r="BB362" s="79"/>
      <c r="BC362" s="699">
        <f t="shared" si="67"/>
        <v>11357.104927273946</v>
      </c>
      <c r="BD362" s="699">
        <f t="shared" si="68"/>
        <v>46781.937473570964</v>
      </c>
      <c r="BE362" s="698">
        <f t="shared" si="69"/>
        <v>4348430.8335006507</v>
      </c>
      <c r="BF362" s="698">
        <f t="shared" si="70"/>
        <v>63894.042400844912</v>
      </c>
      <c r="BG362" s="79"/>
      <c r="BH362" s="699">
        <f t="shared" si="71"/>
        <v>11357.104927273946</v>
      </c>
      <c r="BI362" s="699">
        <f t="shared" si="72"/>
        <v>46781.93747357095</v>
      </c>
      <c r="BJ362" s="699">
        <f t="shared" si="73"/>
        <v>0</v>
      </c>
      <c r="BK362" s="698">
        <f t="shared" si="74"/>
        <v>4348430.8335006507</v>
      </c>
      <c r="BL362" s="698">
        <f t="shared" si="75"/>
        <v>63894.042400844897</v>
      </c>
    </row>
    <row r="363" spans="3:64" s="68" customFormat="1" ht="14.25" hidden="1" x14ac:dyDescent="0.2">
      <c r="C363" s="340"/>
      <c r="D363" s="259"/>
      <c r="E363" s="340"/>
      <c r="F363" s="340"/>
      <c r="H363" s="261"/>
      <c r="I363" s="261"/>
      <c r="K363" s="260"/>
      <c r="L363" s="66"/>
      <c r="M363" s="261"/>
      <c r="N363" s="260"/>
      <c r="O363" s="810"/>
      <c r="P363" s="361"/>
      <c r="Q363" s="696">
        <f t="shared" si="56"/>
        <v>89</v>
      </c>
      <c r="R363" s="340"/>
      <c r="S363" s="340"/>
      <c r="T363" s="340"/>
      <c r="U363" s="699">
        <f t="shared" si="44"/>
        <v>19427.987077392256</v>
      </c>
      <c r="V363" s="699">
        <f t="shared" si="45"/>
        <v>6635.2526691367048</v>
      </c>
      <c r="W363" s="698">
        <f t="shared" si="57"/>
        <v>3409930.334471995</v>
      </c>
      <c r="X363" s="698">
        <f t="shared" si="76"/>
        <v>31568.239746528961</v>
      </c>
      <c r="Y363" s="699">
        <f t="shared" si="46"/>
        <v>18237.929017348793</v>
      </c>
      <c r="Z363" s="699">
        <f t="shared" si="47"/>
        <v>12180.878607746266</v>
      </c>
      <c r="AA363" s="698">
        <f t="shared" si="58"/>
        <v>3595000.3437511376</v>
      </c>
      <c r="AB363" s="698">
        <f t="shared" si="59"/>
        <v>35923.807625095062</v>
      </c>
      <c r="AC363" s="699">
        <f t="shared" si="48"/>
        <v>16883.139037475084</v>
      </c>
      <c r="AD363" s="699">
        <f t="shared" si="49"/>
        <v>18565.63389129626</v>
      </c>
      <c r="AE363" s="698">
        <f t="shared" si="60"/>
        <v>3778207.0452859849</v>
      </c>
      <c r="AF363" s="698">
        <f t="shared" si="61"/>
        <v>40953.772928771345</v>
      </c>
      <c r="AH363" s="696">
        <f t="shared" si="40"/>
        <v>89</v>
      </c>
      <c r="AI363" s="340"/>
      <c r="AJ363" s="340"/>
      <c r="AK363" s="340"/>
      <c r="AL363" s="699">
        <f t="shared" si="50"/>
        <v>19427.987077392256</v>
      </c>
      <c r="AM363" s="699">
        <f t="shared" si="77"/>
        <v>6635.2526691367011</v>
      </c>
      <c r="AN363" s="699">
        <f t="shared" si="51"/>
        <v>0</v>
      </c>
      <c r="AO363" s="698">
        <f t="shared" si="41"/>
        <v>3409930.334471995</v>
      </c>
      <c r="AP363" s="698">
        <f t="shared" si="62"/>
        <v>31568.239746528958</v>
      </c>
      <c r="AQ363" s="699">
        <f t="shared" si="52"/>
        <v>18237.929017348793</v>
      </c>
      <c r="AR363" s="699">
        <f t="shared" si="63"/>
        <v>12180.878607746263</v>
      </c>
      <c r="AS363" s="699">
        <f t="shared" si="53"/>
        <v>0</v>
      </c>
      <c r="AT363" s="698">
        <f t="shared" si="42"/>
        <v>3595000.3437511376</v>
      </c>
      <c r="AU363" s="698">
        <f t="shared" si="64"/>
        <v>35923.807625095054</v>
      </c>
      <c r="AV363" s="699">
        <f t="shared" si="54"/>
        <v>16883.139037475084</v>
      </c>
      <c r="AW363" s="699">
        <f t="shared" si="65"/>
        <v>18565.63389129626</v>
      </c>
      <c r="AX363" s="699">
        <f t="shared" si="55"/>
        <v>0</v>
      </c>
      <c r="AY363" s="698">
        <f t="shared" si="43"/>
        <v>3778207.0452859849</v>
      </c>
      <c r="AZ363" s="698">
        <f t="shared" si="66"/>
        <v>40953.772928771345</v>
      </c>
      <c r="BA363" s="79"/>
      <c r="BB363" s="79"/>
      <c r="BC363" s="699">
        <f t="shared" si="67"/>
        <v>11478.970343686859</v>
      </c>
      <c r="BD363" s="699">
        <f t="shared" si="68"/>
        <v>46660.072057158046</v>
      </c>
      <c r="BE363" s="698">
        <f t="shared" si="69"/>
        <v>4336951.8631569641</v>
      </c>
      <c r="BF363" s="698">
        <f t="shared" si="70"/>
        <v>63644.042400844904</v>
      </c>
      <c r="BG363" s="79"/>
      <c r="BH363" s="699">
        <f t="shared" si="71"/>
        <v>11478.970343686859</v>
      </c>
      <c r="BI363" s="699">
        <f t="shared" si="72"/>
        <v>46660.072057158024</v>
      </c>
      <c r="BJ363" s="699">
        <f t="shared" si="73"/>
        <v>0</v>
      </c>
      <c r="BK363" s="698">
        <f t="shared" si="74"/>
        <v>4336951.8631569641</v>
      </c>
      <c r="BL363" s="698">
        <f t="shared" si="75"/>
        <v>63644.042400844883</v>
      </c>
    </row>
    <row r="364" spans="3:64" s="68" customFormat="1" ht="14.25" hidden="1" x14ac:dyDescent="0.2">
      <c r="C364" s="340"/>
      <c r="D364" s="259"/>
      <c r="E364" s="340"/>
      <c r="F364" s="340"/>
      <c r="H364" s="261"/>
      <c r="I364" s="261"/>
      <c r="K364" s="260"/>
      <c r="L364" s="66"/>
      <c r="M364" s="261"/>
      <c r="N364" s="260"/>
      <c r="O364" s="810"/>
      <c r="P364" s="361"/>
      <c r="Q364" s="696">
        <f t="shared" si="56"/>
        <v>90</v>
      </c>
      <c r="R364" s="340"/>
      <c r="S364" s="340"/>
      <c r="T364" s="340"/>
      <c r="U364" s="699">
        <f t="shared" si="44"/>
        <v>19465.577084333545</v>
      </c>
      <c r="V364" s="699">
        <f t="shared" si="45"/>
        <v>6597.662662195411</v>
      </c>
      <c r="W364" s="698">
        <f t="shared" si="57"/>
        <v>3390464.7573876614</v>
      </c>
      <c r="X364" s="698">
        <f t="shared" si="76"/>
        <v>31568.239746528954</v>
      </c>
      <c r="Y364" s="699">
        <f t="shared" si="46"/>
        <v>18299.412369025682</v>
      </c>
      <c r="Z364" s="699">
        <f t="shared" si="47"/>
        <v>12119.395256069378</v>
      </c>
      <c r="AA364" s="698">
        <f t="shared" si="58"/>
        <v>3576700.9313821117</v>
      </c>
      <c r="AB364" s="698">
        <f t="shared" si="59"/>
        <v>35923.807625095062</v>
      </c>
      <c r="AC364" s="699">
        <f t="shared" si="48"/>
        <v>16965.731588134451</v>
      </c>
      <c r="AD364" s="699">
        <f t="shared" si="49"/>
        <v>18483.04134063689</v>
      </c>
      <c r="AE364" s="698">
        <f t="shared" si="60"/>
        <v>3761241.3136978503</v>
      </c>
      <c r="AF364" s="698">
        <f t="shared" si="61"/>
        <v>40953.772928771345</v>
      </c>
      <c r="AH364" s="696">
        <f t="shared" si="40"/>
        <v>90</v>
      </c>
      <c r="AI364" s="340"/>
      <c r="AJ364" s="340"/>
      <c r="AK364" s="340"/>
      <c r="AL364" s="699">
        <f t="shared" si="50"/>
        <v>19465.577084333545</v>
      </c>
      <c r="AM364" s="699">
        <f t="shared" si="77"/>
        <v>6597.6626621954092</v>
      </c>
      <c r="AN364" s="699">
        <f t="shared" si="51"/>
        <v>0</v>
      </c>
      <c r="AO364" s="698">
        <f t="shared" si="41"/>
        <v>3390464.7573876614</v>
      </c>
      <c r="AP364" s="698">
        <f t="shared" si="62"/>
        <v>31568.239746528954</v>
      </c>
      <c r="AQ364" s="699">
        <f t="shared" si="52"/>
        <v>18299.412369025682</v>
      </c>
      <c r="AR364" s="699">
        <f t="shared" si="63"/>
        <v>12119.395256069374</v>
      </c>
      <c r="AS364" s="699">
        <f t="shared" si="53"/>
        <v>0</v>
      </c>
      <c r="AT364" s="698">
        <f t="shared" si="42"/>
        <v>3576700.9313821117</v>
      </c>
      <c r="AU364" s="698">
        <f t="shared" si="64"/>
        <v>35923.807625095054</v>
      </c>
      <c r="AV364" s="699">
        <f t="shared" si="54"/>
        <v>16965.731588134451</v>
      </c>
      <c r="AW364" s="699">
        <f t="shared" si="65"/>
        <v>18483.041340636886</v>
      </c>
      <c r="AX364" s="699">
        <f t="shared" si="55"/>
        <v>0</v>
      </c>
      <c r="AY364" s="698">
        <f t="shared" si="43"/>
        <v>3761241.3136978503</v>
      </c>
      <c r="AZ364" s="698">
        <f t="shared" si="66"/>
        <v>40953.772928771337</v>
      </c>
      <c r="BA364" s="79"/>
      <c r="BB364" s="79"/>
      <c r="BC364" s="699">
        <f t="shared" si="67"/>
        <v>11602.143415511304</v>
      </c>
      <c r="BD364" s="699">
        <f t="shared" si="68"/>
        <v>46536.898985333595</v>
      </c>
      <c r="BE364" s="698">
        <f t="shared" si="69"/>
        <v>4325349.7197414525</v>
      </c>
      <c r="BF364" s="698">
        <f t="shared" si="70"/>
        <v>63644.042400844897</v>
      </c>
      <c r="BG364" s="79"/>
      <c r="BH364" s="699">
        <f t="shared" si="71"/>
        <v>11602.143415511304</v>
      </c>
      <c r="BI364" s="699">
        <f t="shared" si="72"/>
        <v>46536.898985333588</v>
      </c>
      <c r="BJ364" s="699">
        <f t="shared" si="73"/>
        <v>0</v>
      </c>
      <c r="BK364" s="698">
        <f t="shared" si="74"/>
        <v>4325349.7197414525</v>
      </c>
      <c r="BL364" s="698">
        <f t="shared" si="75"/>
        <v>63644.04240084489</v>
      </c>
    </row>
    <row r="365" spans="3:64" s="68" customFormat="1" ht="14.25" hidden="1" x14ac:dyDescent="0.2">
      <c r="C365" s="340"/>
      <c r="D365" s="259"/>
      <c r="E365" s="340"/>
      <c r="F365" s="340"/>
      <c r="H365" s="261"/>
      <c r="I365" s="261"/>
      <c r="K365" s="260"/>
      <c r="L365" s="66"/>
      <c r="M365" s="261"/>
      <c r="N365" s="260"/>
      <c r="O365" s="810"/>
      <c r="P365" s="361"/>
      <c r="Q365" s="696">
        <f t="shared" si="56"/>
        <v>91</v>
      </c>
      <c r="R365" s="340"/>
      <c r="S365" s="340"/>
      <c r="T365" s="340"/>
      <c r="U365" s="699">
        <f t="shared" si="44"/>
        <v>19503.239821847295</v>
      </c>
      <c r="V365" s="699">
        <f t="shared" si="45"/>
        <v>6559.9999246816615</v>
      </c>
      <c r="W365" s="698">
        <f t="shared" si="57"/>
        <v>3370961.5175658138</v>
      </c>
      <c r="X365" s="698">
        <f t="shared" si="76"/>
        <v>31818.239746528958</v>
      </c>
      <c r="Y365" s="699">
        <f t="shared" si="46"/>
        <v>18361.102992182234</v>
      </c>
      <c r="Z365" s="699">
        <f t="shared" si="47"/>
        <v>12057.704632912826</v>
      </c>
      <c r="AA365" s="698">
        <f t="shared" si="58"/>
        <v>3558339.8283899296</v>
      </c>
      <c r="AB365" s="698">
        <f t="shared" si="59"/>
        <v>35923.807625095062</v>
      </c>
      <c r="AC365" s="699">
        <f t="shared" si="48"/>
        <v>17048.728182698767</v>
      </c>
      <c r="AD365" s="699">
        <f t="shared" si="49"/>
        <v>18400.044746072577</v>
      </c>
      <c r="AE365" s="698">
        <f t="shared" si="60"/>
        <v>3744192.5855151517</v>
      </c>
      <c r="AF365" s="698">
        <f t="shared" si="61"/>
        <v>40953.772928771345</v>
      </c>
      <c r="AH365" s="696">
        <f t="shared" si="40"/>
        <v>91</v>
      </c>
      <c r="AI365" s="340"/>
      <c r="AJ365" s="340"/>
      <c r="AK365" s="340"/>
      <c r="AL365" s="699">
        <f t="shared" si="50"/>
        <v>19503.239821847295</v>
      </c>
      <c r="AM365" s="699">
        <f t="shared" si="77"/>
        <v>6559.9999246816587</v>
      </c>
      <c r="AN365" s="699">
        <f t="shared" si="51"/>
        <v>0</v>
      </c>
      <c r="AO365" s="698">
        <f t="shared" si="41"/>
        <v>3370961.5175658138</v>
      </c>
      <c r="AP365" s="698">
        <f t="shared" si="62"/>
        <v>31818.239746528954</v>
      </c>
      <c r="AQ365" s="699">
        <f t="shared" si="52"/>
        <v>18361.102992182234</v>
      </c>
      <c r="AR365" s="699">
        <f t="shared" si="63"/>
        <v>12057.704632912822</v>
      </c>
      <c r="AS365" s="699">
        <f t="shared" si="53"/>
        <v>0</v>
      </c>
      <c r="AT365" s="698">
        <f t="shared" si="42"/>
        <v>3558339.8283899296</v>
      </c>
      <c r="AU365" s="698">
        <f t="shared" si="64"/>
        <v>35923.807625095054</v>
      </c>
      <c r="AV365" s="699">
        <f t="shared" si="54"/>
        <v>17048.728182698767</v>
      </c>
      <c r="AW365" s="699">
        <f t="shared" si="65"/>
        <v>18400.044746072574</v>
      </c>
      <c r="AX365" s="699">
        <f t="shared" si="55"/>
        <v>0</v>
      </c>
      <c r="AY365" s="698">
        <f t="shared" si="43"/>
        <v>3744192.5855151517</v>
      </c>
      <c r="AZ365" s="698">
        <f t="shared" si="66"/>
        <v>40953.772928771345</v>
      </c>
      <c r="BA365" s="79"/>
      <c r="BB365" s="79"/>
      <c r="BC365" s="699">
        <f t="shared" si="67"/>
        <v>11726.638174313628</v>
      </c>
      <c r="BD365" s="699">
        <f t="shared" si="68"/>
        <v>46412.404226531282</v>
      </c>
      <c r="BE365" s="698">
        <f t="shared" si="69"/>
        <v>4313623.0815671384</v>
      </c>
      <c r="BF365" s="698">
        <f t="shared" si="70"/>
        <v>63894.042400844912</v>
      </c>
      <c r="BG365" s="79"/>
      <c r="BH365" s="699">
        <f t="shared" si="71"/>
        <v>11726.638174313628</v>
      </c>
      <c r="BI365" s="699">
        <f t="shared" si="72"/>
        <v>46412.404226531253</v>
      </c>
      <c r="BJ365" s="699">
        <f t="shared" si="73"/>
        <v>0</v>
      </c>
      <c r="BK365" s="698">
        <f t="shared" si="74"/>
        <v>4313623.0815671384</v>
      </c>
      <c r="BL365" s="698">
        <f t="shared" si="75"/>
        <v>63894.042400844883</v>
      </c>
    </row>
    <row r="366" spans="3:64" s="68" customFormat="1" ht="14.25" hidden="1" x14ac:dyDescent="0.2">
      <c r="C366" s="340"/>
      <c r="D366" s="259"/>
      <c r="E366" s="340"/>
      <c r="F366" s="340"/>
      <c r="H366" s="261"/>
      <c r="I366" s="261"/>
      <c r="K366" s="260"/>
      <c r="L366" s="66"/>
      <c r="M366" s="261"/>
      <c r="N366" s="260"/>
      <c r="O366" s="810"/>
      <c r="P366" s="361"/>
      <c r="Q366" s="696">
        <f t="shared" si="56"/>
        <v>92</v>
      </c>
      <c r="R366" s="340"/>
      <c r="S366" s="340"/>
      <c r="T366" s="340"/>
      <c r="U366" s="699">
        <f t="shared" si="44"/>
        <v>19540.975430655373</v>
      </c>
      <c r="V366" s="699">
        <f t="shared" si="45"/>
        <v>6522.26431587358</v>
      </c>
      <c r="W366" s="698">
        <f t="shared" si="57"/>
        <v>3351420.5421351586</v>
      </c>
      <c r="X366" s="698">
        <f t="shared" si="76"/>
        <v>31568.239746528954</v>
      </c>
      <c r="Y366" s="699">
        <f t="shared" si="46"/>
        <v>18423.001585568032</v>
      </c>
      <c r="Z366" s="699">
        <f t="shared" si="47"/>
        <v>11995.806039527028</v>
      </c>
      <c r="AA366" s="698">
        <f t="shared" si="58"/>
        <v>3539916.8268043618</v>
      </c>
      <c r="AB366" s="698">
        <f t="shared" si="59"/>
        <v>35923.807625095062</v>
      </c>
      <c r="AC366" s="699">
        <f t="shared" si="48"/>
        <v>17132.130797756421</v>
      </c>
      <c r="AD366" s="699">
        <f t="shared" si="49"/>
        <v>18316.64213101492</v>
      </c>
      <c r="AE366" s="698">
        <f t="shared" si="60"/>
        <v>3727060.4547173954</v>
      </c>
      <c r="AF366" s="698">
        <f t="shared" si="61"/>
        <v>40953.772928771345</v>
      </c>
      <c r="AH366" s="696">
        <f t="shared" si="40"/>
        <v>92</v>
      </c>
      <c r="AI366" s="340"/>
      <c r="AJ366" s="340"/>
      <c r="AK366" s="340"/>
      <c r="AL366" s="699">
        <f t="shared" si="50"/>
        <v>19540.975430655373</v>
      </c>
      <c r="AM366" s="699">
        <f t="shared" si="77"/>
        <v>6522.2643158735755</v>
      </c>
      <c r="AN366" s="699">
        <f t="shared" si="51"/>
        <v>0</v>
      </c>
      <c r="AO366" s="698">
        <f t="shared" si="41"/>
        <v>3351420.5421351586</v>
      </c>
      <c r="AP366" s="698">
        <f t="shared" si="62"/>
        <v>31568.239746528947</v>
      </c>
      <c r="AQ366" s="699">
        <f t="shared" si="52"/>
        <v>18423.001585568032</v>
      </c>
      <c r="AR366" s="699">
        <f t="shared" si="63"/>
        <v>11995.806039527026</v>
      </c>
      <c r="AS366" s="699">
        <f t="shared" si="53"/>
        <v>0</v>
      </c>
      <c r="AT366" s="698">
        <f t="shared" si="42"/>
        <v>3539916.8268043618</v>
      </c>
      <c r="AU366" s="698">
        <f t="shared" si="64"/>
        <v>35923.807625095054</v>
      </c>
      <c r="AV366" s="699">
        <f t="shared" si="54"/>
        <v>17132.130797756421</v>
      </c>
      <c r="AW366" s="699">
        <f t="shared" si="65"/>
        <v>18316.64213101492</v>
      </c>
      <c r="AX366" s="699">
        <f t="shared" si="55"/>
        <v>0</v>
      </c>
      <c r="AY366" s="698">
        <f t="shared" si="43"/>
        <v>3727060.4547173954</v>
      </c>
      <c r="AZ366" s="698">
        <f t="shared" si="66"/>
        <v>40953.772928771345</v>
      </c>
      <c r="BA366" s="79"/>
      <c r="BB366" s="79"/>
      <c r="BC366" s="699">
        <f t="shared" si="67"/>
        <v>11852.468802223419</v>
      </c>
      <c r="BD366" s="699">
        <f t="shared" si="68"/>
        <v>46286.573598621479</v>
      </c>
      <c r="BE366" s="698">
        <f t="shared" si="69"/>
        <v>4301770.6127649155</v>
      </c>
      <c r="BF366" s="698">
        <f t="shared" si="70"/>
        <v>63644.042400844897</v>
      </c>
      <c r="BG366" s="79"/>
      <c r="BH366" s="699">
        <f t="shared" si="71"/>
        <v>11852.468802223419</v>
      </c>
      <c r="BI366" s="699">
        <f t="shared" si="72"/>
        <v>46286.573598621457</v>
      </c>
      <c r="BJ366" s="699">
        <f t="shared" si="73"/>
        <v>0</v>
      </c>
      <c r="BK366" s="698">
        <f t="shared" si="74"/>
        <v>4301770.6127649155</v>
      </c>
      <c r="BL366" s="698">
        <f t="shared" si="75"/>
        <v>63644.042400844875</v>
      </c>
    </row>
    <row r="367" spans="3:64" s="68" customFormat="1" ht="14.25" hidden="1" x14ac:dyDescent="0.2">
      <c r="C367" s="340"/>
      <c r="D367" s="259"/>
      <c r="E367" s="340"/>
      <c r="F367" s="340"/>
      <c r="H367" s="261"/>
      <c r="I367" s="261"/>
      <c r="K367" s="260"/>
      <c r="L367" s="66"/>
      <c r="M367" s="261"/>
      <c r="N367" s="260"/>
      <c r="O367" s="810"/>
      <c r="P367" s="361"/>
      <c r="Q367" s="696">
        <f t="shared" si="56"/>
        <v>93</v>
      </c>
      <c r="R367" s="340"/>
      <c r="S367" s="340"/>
      <c r="T367" s="340"/>
      <c r="U367" s="699">
        <f t="shared" si="44"/>
        <v>19578.784051751936</v>
      </c>
      <c r="V367" s="699">
        <f t="shared" si="45"/>
        <v>6484.4556947770225</v>
      </c>
      <c r="W367" s="698">
        <f t="shared" si="57"/>
        <v>3331841.7580834068</v>
      </c>
      <c r="X367" s="698">
        <f t="shared" si="76"/>
        <v>31568.239746528958</v>
      </c>
      <c r="Y367" s="699">
        <f t="shared" si="46"/>
        <v>18485.108850288267</v>
      </c>
      <c r="Z367" s="699">
        <f t="shared" si="47"/>
        <v>11933.698774806791</v>
      </c>
      <c r="AA367" s="698">
        <f t="shared" si="58"/>
        <v>3521431.7179540736</v>
      </c>
      <c r="AB367" s="698">
        <f t="shared" si="59"/>
        <v>35923.807625095054</v>
      </c>
      <c r="AC367" s="699">
        <f t="shared" si="48"/>
        <v>17215.941419565308</v>
      </c>
      <c r="AD367" s="699">
        <f t="shared" si="49"/>
        <v>18232.831509206037</v>
      </c>
      <c r="AE367" s="698">
        <f t="shared" si="60"/>
        <v>3709844.5132978302</v>
      </c>
      <c r="AF367" s="698">
        <f t="shared" si="61"/>
        <v>40953.772928771345</v>
      </c>
      <c r="AH367" s="696">
        <f t="shared" si="40"/>
        <v>93</v>
      </c>
      <c r="AI367" s="340"/>
      <c r="AJ367" s="340"/>
      <c r="AK367" s="340"/>
      <c r="AL367" s="699">
        <f t="shared" si="50"/>
        <v>19578.784051751936</v>
      </c>
      <c r="AM367" s="699">
        <f t="shared" si="77"/>
        <v>6484.4556947770179</v>
      </c>
      <c r="AN367" s="699">
        <f t="shared" si="51"/>
        <v>0</v>
      </c>
      <c r="AO367" s="698">
        <f t="shared" si="41"/>
        <v>3331841.7580834068</v>
      </c>
      <c r="AP367" s="698">
        <f t="shared" si="62"/>
        <v>31568.239746528954</v>
      </c>
      <c r="AQ367" s="699">
        <f t="shared" si="52"/>
        <v>18485.108850288267</v>
      </c>
      <c r="AR367" s="699">
        <f t="shared" si="63"/>
        <v>11933.698774806788</v>
      </c>
      <c r="AS367" s="699">
        <f t="shared" si="53"/>
        <v>0</v>
      </c>
      <c r="AT367" s="698">
        <f t="shared" si="42"/>
        <v>3521431.7179540736</v>
      </c>
      <c r="AU367" s="698">
        <f t="shared" si="64"/>
        <v>35923.807625095054</v>
      </c>
      <c r="AV367" s="699">
        <f t="shared" si="54"/>
        <v>17215.941419565308</v>
      </c>
      <c r="AW367" s="699">
        <f t="shared" si="65"/>
        <v>18232.831509206037</v>
      </c>
      <c r="AX367" s="699">
        <f t="shared" si="55"/>
        <v>0</v>
      </c>
      <c r="AY367" s="698">
        <f t="shared" si="43"/>
        <v>3709844.5132978302</v>
      </c>
      <c r="AZ367" s="698">
        <f t="shared" si="66"/>
        <v>40953.772928771345</v>
      </c>
      <c r="BA367" s="79"/>
      <c r="BB367" s="79"/>
      <c r="BC367" s="699">
        <f t="shared" si="67"/>
        <v>11979.649633549128</v>
      </c>
      <c r="BD367" s="699">
        <f t="shared" si="68"/>
        <v>46159.392767295773</v>
      </c>
      <c r="BE367" s="698">
        <f t="shared" si="69"/>
        <v>4289790.9631313663</v>
      </c>
      <c r="BF367" s="698">
        <f t="shared" si="70"/>
        <v>63644.042400844904</v>
      </c>
      <c r="BG367" s="79"/>
      <c r="BH367" s="699">
        <f t="shared" si="71"/>
        <v>11979.649633549128</v>
      </c>
      <c r="BI367" s="699">
        <f t="shared" si="72"/>
        <v>46159.392767295751</v>
      </c>
      <c r="BJ367" s="699">
        <f t="shared" si="73"/>
        <v>0</v>
      </c>
      <c r="BK367" s="698">
        <f t="shared" si="74"/>
        <v>4289790.9631313663</v>
      </c>
      <c r="BL367" s="698">
        <f t="shared" si="75"/>
        <v>63644.042400844875</v>
      </c>
    </row>
    <row r="368" spans="3:64" s="68" customFormat="1" ht="14.25" hidden="1" x14ac:dyDescent="0.2">
      <c r="C368" s="340"/>
      <c r="D368" s="259"/>
      <c r="E368" s="340"/>
      <c r="F368" s="340"/>
      <c r="H368" s="261"/>
      <c r="I368" s="261"/>
      <c r="K368" s="260"/>
      <c r="L368" s="66"/>
      <c r="M368" s="261"/>
      <c r="N368" s="260"/>
      <c r="O368" s="810"/>
      <c r="P368" s="361"/>
      <c r="Q368" s="696">
        <f t="shared" si="56"/>
        <v>94</v>
      </c>
      <c r="R368" s="340"/>
      <c r="S368" s="340"/>
      <c r="T368" s="340"/>
      <c r="U368" s="699">
        <f t="shared" si="44"/>
        <v>19616.665826403918</v>
      </c>
      <c r="V368" s="699">
        <f t="shared" si="45"/>
        <v>6446.573920125039</v>
      </c>
      <c r="W368" s="698">
        <f t="shared" si="57"/>
        <v>3312225.0922570028</v>
      </c>
      <c r="X368" s="698">
        <f t="shared" si="76"/>
        <v>31818.239746528958</v>
      </c>
      <c r="Y368" s="699">
        <f t="shared" si="46"/>
        <v>18547.425489811689</v>
      </c>
      <c r="Z368" s="699">
        <f t="shared" si="47"/>
        <v>11871.382135283375</v>
      </c>
      <c r="AA368" s="698">
        <f t="shared" si="58"/>
        <v>3502884.2924642619</v>
      </c>
      <c r="AB368" s="698">
        <f t="shared" si="59"/>
        <v>35923.807625095062</v>
      </c>
      <c r="AC368" s="699">
        <f t="shared" si="48"/>
        <v>17300.162044100118</v>
      </c>
      <c r="AD368" s="699">
        <f t="shared" si="49"/>
        <v>18148.610884671227</v>
      </c>
      <c r="AE368" s="698">
        <f t="shared" si="60"/>
        <v>3692544.3512537302</v>
      </c>
      <c r="AF368" s="698">
        <f t="shared" si="61"/>
        <v>40953.772928771345</v>
      </c>
      <c r="AH368" s="696">
        <f t="shared" si="40"/>
        <v>94</v>
      </c>
      <c r="AI368" s="340"/>
      <c r="AJ368" s="340"/>
      <c r="AK368" s="340"/>
      <c r="AL368" s="699">
        <f t="shared" si="50"/>
        <v>19616.665826403918</v>
      </c>
      <c r="AM368" s="699">
        <f t="shared" si="77"/>
        <v>6446.5739201250353</v>
      </c>
      <c r="AN368" s="699">
        <f t="shared" si="51"/>
        <v>0</v>
      </c>
      <c r="AO368" s="698">
        <f t="shared" si="41"/>
        <v>3312225.0922570028</v>
      </c>
      <c r="AP368" s="698">
        <f t="shared" si="62"/>
        <v>31818.239746528954</v>
      </c>
      <c r="AQ368" s="699">
        <f t="shared" si="52"/>
        <v>18547.425489811689</v>
      </c>
      <c r="AR368" s="699">
        <f t="shared" si="63"/>
        <v>11871.382135283367</v>
      </c>
      <c r="AS368" s="699">
        <f t="shared" si="53"/>
        <v>0</v>
      </c>
      <c r="AT368" s="698">
        <f t="shared" si="42"/>
        <v>3502884.2924642619</v>
      </c>
      <c r="AU368" s="698">
        <f t="shared" si="64"/>
        <v>35923.807625095054</v>
      </c>
      <c r="AV368" s="699">
        <f t="shared" si="54"/>
        <v>17300.162044100118</v>
      </c>
      <c r="AW368" s="699">
        <f t="shared" si="65"/>
        <v>18148.61088467123</v>
      </c>
      <c r="AX368" s="699">
        <f t="shared" si="55"/>
        <v>0</v>
      </c>
      <c r="AY368" s="698">
        <f t="shared" si="43"/>
        <v>3692544.3512537302</v>
      </c>
      <c r="AZ368" s="698">
        <f t="shared" si="66"/>
        <v>40953.772928771345</v>
      </c>
      <c r="BA368" s="79"/>
      <c r="BB368" s="79"/>
      <c r="BC368" s="699">
        <f t="shared" si="67"/>
        <v>12108.195156410973</v>
      </c>
      <c r="BD368" s="699">
        <f t="shared" si="68"/>
        <v>46030.847244433928</v>
      </c>
      <c r="BE368" s="698">
        <f t="shared" si="69"/>
        <v>4277682.767974955</v>
      </c>
      <c r="BF368" s="698">
        <f t="shared" si="70"/>
        <v>63894.042400844904</v>
      </c>
      <c r="BG368" s="79"/>
      <c r="BH368" s="699">
        <f t="shared" si="71"/>
        <v>12108.195156410973</v>
      </c>
      <c r="BI368" s="699">
        <f t="shared" si="72"/>
        <v>46030.847244433906</v>
      </c>
      <c r="BJ368" s="699">
        <f t="shared" si="73"/>
        <v>0</v>
      </c>
      <c r="BK368" s="698">
        <f t="shared" si="74"/>
        <v>4277682.767974955</v>
      </c>
      <c r="BL368" s="698">
        <f t="shared" si="75"/>
        <v>63894.042400844875</v>
      </c>
    </row>
    <row r="369" spans="3:64" s="68" customFormat="1" ht="14.25" hidden="1" x14ac:dyDescent="0.2">
      <c r="C369" s="340"/>
      <c r="D369" s="259"/>
      <c r="E369" s="340"/>
      <c r="F369" s="340"/>
      <c r="H369" s="261"/>
      <c r="I369" s="261"/>
      <c r="K369" s="260"/>
      <c r="L369" s="66"/>
      <c r="M369" s="261"/>
      <c r="N369" s="260"/>
      <c r="O369" s="810"/>
      <c r="P369" s="361"/>
      <c r="Q369" s="696">
        <f t="shared" si="56"/>
        <v>95</v>
      </c>
      <c r="R369" s="340"/>
      <c r="S369" s="340"/>
      <c r="T369" s="340"/>
      <c r="U369" s="699">
        <f t="shared" si="44"/>
        <v>19654.620896151602</v>
      </c>
      <c r="V369" s="699">
        <f t="shared" si="45"/>
        <v>6408.6188503773546</v>
      </c>
      <c r="W369" s="698">
        <f t="shared" si="57"/>
        <v>3292570.4713608511</v>
      </c>
      <c r="X369" s="698">
        <f t="shared" si="76"/>
        <v>31568.239746528958</v>
      </c>
      <c r="Y369" s="699">
        <f t="shared" si="46"/>
        <v>18609.952209978557</v>
      </c>
      <c r="Z369" s="699">
        <f t="shared" si="47"/>
        <v>11808.855415116503</v>
      </c>
      <c r="AA369" s="698">
        <f t="shared" si="58"/>
        <v>3484274.3402542835</v>
      </c>
      <c r="AB369" s="698">
        <f t="shared" si="59"/>
        <v>35923.807625095062</v>
      </c>
      <c r="AC369" s="699">
        <f t="shared" si="48"/>
        <v>17384.794677099886</v>
      </c>
      <c r="AD369" s="699">
        <f t="shared" si="49"/>
        <v>18063.978251671459</v>
      </c>
      <c r="AE369" s="698">
        <f t="shared" si="60"/>
        <v>3675159.5565766306</v>
      </c>
      <c r="AF369" s="698">
        <f t="shared" si="61"/>
        <v>40953.772928771345</v>
      </c>
      <c r="AH369" s="696">
        <f t="shared" si="40"/>
        <v>95</v>
      </c>
      <c r="AI369" s="340"/>
      <c r="AJ369" s="340"/>
      <c r="AK369" s="340"/>
      <c r="AL369" s="699">
        <f t="shared" si="50"/>
        <v>19654.620896151602</v>
      </c>
      <c r="AM369" s="699">
        <f t="shared" si="77"/>
        <v>6408.6188503773492</v>
      </c>
      <c r="AN369" s="699">
        <f t="shared" si="51"/>
        <v>0</v>
      </c>
      <c r="AO369" s="698">
        <f t="shared" si="41"/>
        <v>3292570.4713608511</v>
      </c>
      <c r="AP369" s="698">
        <f t="shared" si="62"/>
        <v>31568.23974652895</v>
      </c>
      <c r="AQ369" s="699">
        <f t="shared" si="52"/>
        <v>18609.952209978557</v>
      </c>
      <c r="AR369" s="699">
        <f t="shared" si="63"/>
        <v>11808.855415116501</v>
      </c>
      <c r="AS369" s="699">
        <f t="shared" si="53"/>
        <v>0</v>
      </c>
      <c r="AT369" s="698">
        <f t="shared" si="42"/>
        <v>3484274.3402542835</v>
      </c>
      <c r="AU369" s="698">
        <f t="shared" si="64"/>
        <v>35923.807625095054</v>
      </c>
      <c r="AV369" s="699">
        <f t="shared" si="54"/>
        <v>17384.794677099886</v>
      </c>
      <c r="AW369" s="699">
        <f t="shared" si="65"/>
        <v>18063.978251671459</v>
      </c>
      <c r="AX369" s="699">
        <f t="shared" si="55"/>
        <v>0</v>
      </c>
      <c r="AY369" s="698">
        <f t="shared" si="43"/>
        <v>3675159.5565766306</v>
      </c>
      <c r="AZ369" s="698">
        <f t="shared" si="66"/>
        <v>40953.772928771345</v>
      </c>
      <c r="BA369" s="79"/>
      <c r="BB369" s="79"/>
      <c r="BC369" s="699">
        <f t="shared" si="67"/>
        <v>12238.120014391396</v>
      </c>
      <c r="BD369" s="699">
        <f t="shared" si="68"/>
        <v>45900.922386453502</v>
      </c>
      <c r="BE369" s="698">
        <f t="shared" si="69"/>
        <v>4265444.6479605632</v>
      </c>
      <c r="BF369" s="698">
        <f t="shared" si="70"/>
        <v>63644.042400844897</v>
      </c>
      <c r="BG369" s="79"/>
      <c r="BH369" s="699">
        <f t="shared" si="71"/>
        <v>12238.120014391396</v>
      </c>
      <c r="BI369" s="699">
        <f t="shared" si="72"/>
        <v>45900.922386453487</v>
      </c>
      <c r="BJ369" s="699">
        <f t="shared" si="73"/>
        <v>0</v>
      </c>
      <c r="BK369" s="698">
        <f t="shared" si="74"/>
        <v>4265444.6479605632</v>
      </c>
      <c r="BL369" s="698">
        <f t="shared" si="75"/>
        <v>63644.042400844883</v>
      </c>
    </row>
    <row r="370" spans="3:64" s="68" customFormat="1" ht="14.25" hidden="1" x14ac:dyDescent="0.2">
      <c r="C370" s="340"/>
      <c r="D370" s="259"/>
      <c r="E370" s="340"/>
      <c r="F370" s="340"/>
      <c r="H370" s="261"/>
      <c r="I370" s="261"/>
      <c r="K370" s="260"/>
      <c r="L370" s="66"/>
      <c r="M370" s="261"/>
      <c r="N370" s="260"/>
      <c r="O370" s="810"/>
      <c r="P370" s="361"/>
      <c r="Q370" s="696">
        <f t="shared" si="56"/>
        <v>96</v>
      </c>
      <c r="R370" s="340"/>
      <c r="S370" s="340"/>
      <c r="T370" s="340"/>
      <c r="U370" s="699">
        <f t="shared" si="44"/>
        <v>19692.649402809122</v>
      </c>
      <c r="V370" s="699">
        <f t="shared" si="45"/>
        <v>6370.590343719834</v>
      </c>
      <c r="W370" s="698">
        <f t="shared" si="57"/>
        <v>3272877.8219580417</v>
      </c>
      <c r="X370" s="698">
        <f t="shared" si="76"/>
        <v>31568.239746528954</v>
      </c>
      <c r="Y370" s="699">
        <f t="shared" si="46"/>
        <v>18672.689719008653</v>
      </c>
      <c r="Z370" s="699">
        <f t="shared" si="47"/>
        <v>11746.117906086405</v>
      </c>
      <c r="AA370" s="698">
        <f t="shared" si="58"/>
        <v>3465601.6505352748</v>
      </c>
      <c r="AB370" s="698">
        <f t="shared" si="59"/>
        <v>35923.807625095054</v>
      </c>
      <c r="AC370" s="699">
        <f t="shared" si="48"/>
        <v>17469.841334115739</v>
      </c>
      <c r="AD370" s="699">
        <f t="shared" si="49"/>
        <v>17978.931594655609</v>
      </c>
      <c r="AE370" s="698">
        <f t="shared" si="60"/>
        <v>3657689.7152425149</v>
      </c>
      <c r="AF370" s="698">
        <f t="shared" si="61"/>
        <v>40953.772928771345</v>
      </c>
      <c r="AH370" s="696">
        <f t="shared" si="40"/>
        <v>96</v>
      </c>
      <c r="AI370" s="340"/>
      <c r="AJ370" s="340"/>
      <c r="AK370" s="340"/>
      <c r="AL370" s="699">
        <f t="shared" si="50"/>
        <v>19692.649402809122</v>
      </c>
      <c r="AM370" s="699">
        <f t="shared" si="77"/>
        <v>6370.5903437198303</v>
      </c>
      <c r="AN370" s="699">
        <f t="shared" si="51"/>
        <v>0</v>
      </c>
      <c r="AO370" s="698">
        <f t="shared" si="41"/>
        <v>3272877.8219580417</v>
      </c>
      <c r="AP370" s="698">
        <f t="shared" si="62"/>
        <v>31568.239746528954</v>
      </c>
      <c r="AQ370" s="699">
        <f t="shared" si="52"/>
        <v>18672.689719008653</v>
      </c>
      <c r="AR370" s="699">
        <f t="shared" si="63"/>
        <v>11746.117906086403</v>
      </c>
      <c r="AS370" s="699">
        <f t="shared" si="53"/>
        <v>0</v>
      </c>
      <c r="AT370" s="698">
        <f t="shared" si="42"/>
        <v>3465601.6505352748</v>
      </c>
      <c r="AU370" s="698">
        <f t="shared" si="64"/>
        <v>35923.807625095054</v>
      </c>
      <c r="AV370" s="699">
        <f t="shared" si="54"/>
        <v>17469.841334115739</v>
      </c>
      <c r="AW370" s="699">
        <f t="shared" si="65"/>
        <v>17978.931594655609</v>
      </c>
      <c r="AX370" s="699">
        <f t="shared" si="55"/>
        <v>0</v>
      </c>
      <c r="AY370" s="698">
        <f t="shared" si="43"/>
        <v>3657689.7152425149</v>
      </c>
      <c r="AZ370" s="698">
        <f t="shared" si="66"/>
        <v>40953.772928771345</v>
      </c>
      <c r="BA370" s="79"/>
      <c r="BB370" s="79"/>
      <c r="BC370" s="699">
        <f t="shared" si="67"/>
        <v>12369.43900820323</v>
      </c>
      <c r="BD370" s="699">
        <f t="shared" si="68"/>
        <v>45769.603392641664</v>
      </c>
      <c r="BE370" s="698">
        <f t="shared" si="69"/>
        <v>4253075.2089523599</v>
      </c>
      <c r="BF370" s="698">
        <f t="shared" si="70"/>
        <v>63644.04240084489</v>
      </c>
      <c r="BG370" s="79"/>
      <c r="BH370" s="699">
        <f t="shared" si="71"/>
        <v>12369.43900820323</v>
      </c>
      <c r="BI370" s="699">
        <f t="shared" si="72"/>
        <v>45769.603392641642</v>
      </c>
      <c r="BJ370" s="699">
        <f t="shared" si="73"/>
        <v>0</v>
      </c>
      <c r="BK370" s="698">
        <f t="shared" si="74"/>
        <v>4253075.2089523599</v>
      </c>
      <c r="BL370" s="698">
        <f t="shared" si="75"/>
        <v>63644.042400844875</v>
      </c>
    </row>
    <row r="371" spans="3:64" s="68" customFormat="1" ht="14.25" hidden="1" x14ac:dyDescent="0.2">
      <c r="C371" s="340"/>
      <c r="D371" s="259"/>
      <c r="E371" s="340"/>
      <c r="F371" s="340"/>
      <c r="H371" s="261"/>
      <c r="I371" s="261"/>
      <c r="K371" s="260"/>
      <c r="L371" s="66"/>
      <c r="M371" s="261"/>
      <c r="N371" s="260"/>
      <c r="O371" s="810"/>
      <c r="P371" s="361"/>
      <c r="Q371" s="696">
        <f t="shared" si="56"/>
        <v>97</v>
      </c>
      <c r="R371" s="340"/>
      <c r="S371" s="340"/>
      <c r="T371" s="340"/>
      <c r="U371" s="699">
        <f t="shared" si="44"/>
        <v>19730.751488464997</v>
      </c>
      <c r="V371" s="699">
        <f t="shared" si="45"/>
        <v>6332.4882580639596</v>
      </c>
      <c r="W371" s="698">
        <f t="shared" si="57"/>
        <v>3253147.0704695769</v>
      </c>
      <c r="X371" s="698">
        <f t="shared" si="76"/>
        <v>31818.239746528958</v>
      </c>
      <c r="Y371" s="699">
        <f t="shared" si="46"/>
        <v>18735.638727509297</v>
      </c>
      <c r="Z371" s="699">
        <f t="shared" si="47"/>
        <v>11683.168897585761</v>
      </c>
      <c r="AA371" s="698">
        <f t="shared" si="58"/>
        <v>3446866.0118077653</v>
      </c>
      <c r="AB371" s="698">
        <f t="shared" si="59"/>
        <v>35923.807625095054</v>
      </c>
      <c r="AC371" s="699">
        <f t="shared" si="48"/>
        <v>17555.304040558916</v>
      </c>
      <c r="AD371" s="699">
        <f t="shared" si="49"/>
        <v>17893.468888212425</v>
      </c>
      <c r="AE371" s="698">
        <f t="shared" si="60"/>
        <v>3640134.4112019558</v>
      </c>
      <c r="AF371" s="698">
        <f t="shared" si="61"/>
        <v>40953.772928771345</v>
      </c>
      <c r="AH371" s="696">
        <f t="shared" si="40"/>
        <v>97</v>
      </c>
      <c r="AI371" s="340"/>
      <c r="AJ371" s="340"/>
      <c r="AK371" s="340"/>
      <c r="AL371" s="699">
        <f t="shared" si="50"/>
        <v>19730.751488464997</v>
      </c>
      <c r="AM371" s="699">
        <f t="shared" si="77"/>
        <v>6332.488258063956</v>
      </c>
      <c r="AN371" s="699">
        <f t="shared" si="51"/>
        <v>0</v>
      </c>
      <c r="AO371" s="698">
        <f t="shared" si="41"/>
        <v>3253147.0704695769</v>
      </c>
      <c r="AP371" s="698">
        <f t="shared" si="62"/>
        <v>31818.239746528954</v>
      </c>
      <c r="AQ371" s="699">
        <f t="shared" si="52"/>
        <v>18735.638727509297</v>
      </c>
      <c r="AR371" s="699">
        <f t="shared" si="63"/>
        <v>11683.16889758576</v>
      </c>
      <c r="AS371" s="699">
        <f t="shared" si="53"/>
        <v>0</v>
      </c>
      <c r="AT371" s="698">
        <f t="shared" si="42"/>
        <v>3446866.0118077653</v>
      </c>
      <c r="AU371" s="698">
        <f t="shared" si="64"/>
        <v>35923.807625095054</v>
      </c>
      <c r="AV371" s="699">
        <f t="shared" si="54"/>
        <v>17555.304040558916</v>
      </c>
      <c r="AW371" s="699">
        <f t="shared" si="65"/>
        <v>17893.468888212428</v>
      </c>
      <c r="AX371" s="699">
        <f t="shared" si="55"/>
        <v>0</v>
      </c>
      <c r="AY371" s="698">
        <f t="shared" si="43"/>
        <v>3640134.4112019558</v>
      </c>
      <c r="AZ371" s="698">
        <f t="shared" si="66"/>
        <v>40953.772928771345</v>
      </c>
      <c r="BA371" s="79"/>
      <c r="BB371" s="79"/>
      <c r="BC371" s="699">
        <f t="shared" si="67"/>
        <v>12502.167097375745</v>
      </c>
      <c r="BD371" s="699">
        <f t="shared" si="68"/>
        <v>45636.875303469162</v>
      </c>
      <c r="BE371" s="698">
        <f t="shared" si="69"/>
        <v>4240573.0418549841</v>
      </c>
      <c r="BF371" s="698">
        <f t="shared" si="70"/>
        <v>63894.042400844904</v>
      </c>
      <c r="BG371" s="79"/>
      <c r="BH371" s="699">
        <f t="shared" si="71"/>
        <v>12502.167097375745</v>
      </c>
      <c r="BI371" s="699">
        <f t="shared" si="72"/>
        <v>45636.875303469125</v>
      </c>
      <c r="BJ371" s="699">
        <f t="shared" si="73"/>
        <v>0</v>
      </c>
      <c r="BK371" s="698">
        <f t="shared" si="74"/>
        <v>4240573.0418549841</v>
      </c>
      <c r="BL371" s="698">
        <f t="shared" si="75"/>
        <v>63894.042400844868</v>
      </c>
    </row>
    <row r="372" spans="3:64" s="68" customFormat="1" ht="14.25" hidden="1" x14ac:dyDescent="0.2">
      <c r="C372" s="340"/>
      <c r="D372" s="259"/>
      <c r="E372" s="340"/>
      <c r="F372" s="340"/>
      <c r="H372" s="261"/>
      <c r="I372" s="261"/>
      <c r="K372" s="260"/>
      <c r="L372" s="66"/>
      <c r="M372" s="261"/>
      <c r="N372" s="260"/>
      <c r="O372" s="810"/>
      <c r="P372" s="361"/>
      <c r="Q372" s="696">
        <f t="shared" si="56"/>
        <v>98</v>
      </c>
      <c r="R372" s="340"/>
      <c r="S372" s="340"/>
      <c r="T372" s="340"/>
      <c r="U372" s="699">
        <f t="shared" si="44"/>
        <v>19768.927295482667</v>
      </c>
      <c r="V372" s="699">
        <f t="shared" si="45"/>
        <v>6294.3124510462894</v>
      </c>
      <c r="W372" s="698">
        <f t="shared" si="57"/>
        <v>3233378.1431740941</v>
      </c>
      <c r="X372" s="698">
        <f t="shared" si="76"/>
        <v>31568.239746528954</v>
      </c>
      <c r="Y372" s="699">
        <f t="shared" si="46"/>
        <v>18798.799948483393</v>
      </c>
      <c r="Z372" s="699">
        <f t="shared" si="47"/>
        <v>11620.007676611671</v>
      </c>
      <c r="AA372" s="698">
        <f t="shared" si="58"/>
        <v>3428067.2118592821</v>
      </c>
      <c r="AB372" s="698">
        <f t="shared" si="59"/>
        <v>35923.807625095062</v>
      </c>
      <c r="AC372" s="699">
        <f t="shared" si="48"/>
        <v>17641.184831749</v>
      </c>
      <c r="AD372" s="699">
        <f t="shared" si="49"/>
        <v>17807.588097022344</v>
      </c>
      <c r="AE372" s="698">
        <f t="shared" si="60"/>
        <v>3622493.2263702066</v>
      </c>
      <c r="AF372" s="698">
        <f t="shared" si="61"/>
        <v>40953.772928771345</v>
      </c>
      <c r="AH372" s="696">
        <f t="shared" si="40"/>
        <v>98</v>
      </c>
      <c r="AI372" s="340"/>
      <c r="AJ372" s="340"/>
      <c r="AK372" s="340"/>
      <c r="AL372" s="699">
        <f t="shared" si="50"/>
        <v>19768.927295482667</v>
      </c>
      <c r="AM372" s="699">
        <f t="shared" si="77"/>
        <v>6294.3124510462858</v>
      </c>
      <c r="AN372" s="699">
        <f t="shared" si="51"/>
        <v>0</v>
      </c>
      <c r="AO372" s="698">
        <f t="shared" si="41"/>
        <v>3233378.1431740941</v>
      </c>
      <c r="AP372" s="698">
        <f t="shared" si="62"/>
        <v>31568.239746528954</v>
      </c>
      <c r="AQ372" s="699">
        <f t="shared" si="52"/>
        <v>18798.799948483393</v>
      </c>
      <c r="AR372" s="699">
        <f t="shared" si="63"/>
        <v>11620.007676611667</v>
      </c>
      <c r="AS372" s="699">
        <f t="shared" si="53"/>
        <v>0</v>
      </c>
      <c r="AT372" s="698">
        <f t="shared" si="42"/>
        <v>3428067.2118592821</v>
      </c>
      <c r="AU372" s="698">
        <f t="shared" si="64"/>
        <v>35923.807625095062</v>
      </c>
      <c r="AV372" s="699">
        <f t="shared" si="54"/>
        <v>17641.184831749</v>
      </c>
      <c r="AW372" s="699">
        <f t="shared" si="65"/>
        <v>17807.588097022344</v>
      </c>
      <c r="AX372" s="699">
        <f t="shared" si="55"/>
        <v>0</v>
      </c>
      <c r="AY372" s="698">
        <f t="shared" si="43"/>
        <v>3622493.2263702066</v>
      </c>
      <c r="AZ372" s="698">
        <f t="shared" si="66"/>
        <v>40953.772928771345</v>
      </c>
      <c r="BA372" s="79"/>
      <c r="BB372" s="79"/>
      <c r="BC372" s="699">
        <f t="shared" si="67"/>
        <v>12636.31940195881</v>
      </c>
      <c r="BD372" s="699">
        <f t="shared" si="68"/>
        <v>45502.722998886093</v>
      </c>
      <c r="BE372" s="698">
        <f t="shared" si="69"/>
        <v>4227936.7224530252</v>
      </c>
      <c r="BF372" s="698">
        <f t="shared" si="70"/>
        <v>63644.042400844904</v>
      </c>
      <c r="BG372" s="79"/>
      <c r="BH372" s="699">
        <f t="shared" si="71"/>
        <v>12636.31940195881</v>
      </c>
      <c r="BI372" s="699">
        <f t="shared" si="72"/>
        <v>45502.722998886064</v>
      </c>
      <c r="BJ372" s="699">
        <f t="shared" si="73"/>
        <v>0</v>
      </c>
      <c r="BK372" s="698">
        <f t="shared" si="74"/>
        <v>4227936.7224530252</v>
      </c>
      <c r="BL372" s="698">
        <f t="shared" si="75"/>
        <v>63644.042400844875</v>
      </c>
    </row>
    <row r="373" spans="3:64" s="68" customFormat="1" ht="14.25" hidden="1" x14ac:dyDescent="0.2">
      <c r="C373" s="340"/>
      <c r="D373" s="259"/>
      <c r="E373" s="340"/>
      <c r="F373" s="340"/>
      <c r="H373" s="261"/>
      <c r="I373" s="261"/>
      <c r="K373" s="260"/>
      <c r="L373" s="66"/>
      <c r="M373" s="261"/>
      <c r="N373" s="260"/>
      <c r="O373" s="810"/>
      <c r="P373" s="361"/>
      <c r="Q373" s="696">
        <f t="shared" si="56"/>
        <v>99</v>
      </c>
      <c r="R373" s="340"/>
      <c r="S373" s="340"/>
      <c r="T373" s="340"/>
      <c r="U373" s="699">
        <f t="shared" si="44"/>
        <v>19807.176966501025</v>
      </c>
      <c r="V373" s="699">
        <f t="shared" si="45"/>
        <v>6256.0627800279353</v>
      </c>
      <c r="W373" s="698">
        <f t="shared" si="57"/>
        <v>3213570.9662075932</v>
      </c>
      <c r="X373" s="698">
        <f t="shared" si="76"/>
        <v>31568.239746528961</v>
      </c>
      <c r="Y373" s="699">
        <f t="shared" si="46"/>
        <v>18862.174097337498</v>
      </c>
      <c r="Z373" s="699">
        <f t="shared" si="47"/>
        <v>11556.633527757562</v>
      </c>
      <c r="AA373" s="698">
        <f t="shared" si="58"/>
        <v>3409205.0377619448</v>
      </c>
      <c r="AB373" s="698">
        <f t="shared" si="59"/>
        <v>35923.807625095062</v>
      </c>
      <c r="AC373" s="699">
        <f t="shared" si="48"/>
        <v>17727.48575296237</v>
      </c>
      <c r="AD373" s="699">
        <f t="shared" si="49"/>
        <v>17721.287175808975</v>
      </c>
      <c r="AE373" s="698">
        <f t="shared" si="60"/>
        <v>3604765.740617244</v>
      </c>
      <c r="AF373" s="698">
        <f t="shared" si="61"/>
        <v>40953.772928771345</v>
      </c>
      <c r="AH373" s="696">
        <f t="shared" si="40"/>
        <v>99</v>
      </c>
      <c r="AI373" s="340"/>
      <c r="AJ373" s="340"/>
      <c r="AK373" s="340"/>
      <c r="AL373" s="699">
        <f t="shared" si="50"/>
        <v>19807.176966501025</v>
      </c>
      <c r="AM373" s="699">
        <f t="shared" si="77"/>
        <v>6256.0627800279308</v>
      </c>
      <c r="AN373" s="699">
        <f t="shared" si="51"/>
        <v>0</v>
      </c>
      <c r="AO373" s="698">
        <f t="shared" si="41"/>
        <v>3213570.9662075932</v>
      </c>
      <c r="AP373" s="698">
        <f t="shared" si="62"/>
        <v>31568.239746528954</v>
      </c>
      <c r="AQ373" s="699">
        <f t="shared" si="52"/>
        <v>18862.174097337498</v>
      </c>
      <c r="AR373" s="699">
        <f t="shared" si="63"/>
        <v>11556.633527757562</v>
      </c>
      <c r="AS373" s="699">
        <f t="shared" si="53"/>
        <v>0</v>
      </c>
      <c r="AT373" s="698">
        <f t="shared" si="42"/>
        <v>3409205.0377619448</v>
      </c>
      <c r="AU373" s="698">
        <f t="shared" si="64"/>
        <v>35923.807625095062</v>
      </c>
      <c r="AV373" s="699">
        <f t="shared" si="54"/>
        <v>17727.48575296237</v>
      </c>
      <c r="AW373" s="699">
        <f t="shared" si="65"/>
        <v>17721.287175808975</v>
      </c>
      <c r="AX373" s="699">
        <f t="shared" si="55"/>
        <v>0</v>
      </c>
      <c r="AY373" s="698">
        <f t="shared" si="43"/>
        <v>3604765.740617244</v>
      </c>
      <c r="AZ373" s="698">
        <f t="shared" si="66"/>
        <v>40953.772928771345</v>
      </c>
      <c r="BA373" s="79"/>
      <c r="BB373" s="79"/>
      <c r="BC373" s="699">
        <f t="shared" si="67"/>
        <v>12771.911204245336</v>
      </c>
      <c r="BD373" s="699">
        <f t="shared" si="68"/>
        <v>45367.131196599563</v>
      </c>
      <c r="BE373" s="698">
        <f t="shared" si="69"/>
        <v>4215164.8112487802</v>
      </c>
      <c r="BF373" s="698">
        <f t="shared" si="70"/>
        <v>63644.042400844897</v>
      </c>
      <c r="BG373" s="79"/>
      <c r="BH373" s="699">
        <f t="shared" si="71"/>
        <v>12771.911204245336</v>
      </c>
      <c r="BI373" s="699">
        <f t="shared" si="72"/>
        <v>45367.131196599534</v>
      </c>
      <c r="BJ373" s="699">
        <f t="shared" si="73"/>
        <v>0</v>
      </c>
      <c r="BK373" s="698">
        <f t="shared" si="74"/>
        <v>4215164.8112487802</v>
      </c>
      <c r="BL373" s="698">
        <f t="shared" si="75"/>
        <v>63644.042400844868</v>
      </c>
    </row>
    <row r="374" spans="3:64" s="68" customFormat="1" ht="14.25" hidden="1" x14ac:dyDescent="0.2">
      <c r="C374" s="340"/>
      <c r="D374" s="259"/>
      <c r="E374" s="340"/>
      <c r="F374" s="340"/>
      <c r="H374" s="261"/>
      <c r="I374" s="261"/>
      <c r="K374" s="260"/>
      <c r="L374" s="66"/>
      <c r="M374" s="261"/>
      <c r="N374" s="260"/>
      <c r="O374" s="810"/>
      <c r="P374" s="361"/>
      <c r="Q374" s="696">
        <f t="shared" si="56"/>
        <v>100</v>
      </c>
      <c r="R374" s="340"/>
      <c r="S374" s="340"/>
      <c r="T374" s="340"/>
      <c r="U374" s="699">
        <f t="shared" si="44"/>
        <v>19845.500644434935</v>
      </c>
      <c r="V374" s="699">
        <f t="shared" si="45"/>
        <v>6217.739102094024</v>
      </c>
      <c r="W374" s="698">
        <f t="shared" si="57"/>
        <v>3193725.4655631585</v>
      </c>
      <c r="X374" s="698">
        <f t="shared" si="76"/>
        <v>31818.239746528958</v>
      </c>
      <c r="Y374" s="699">
        <f t="shared" si="46"/>
        <v>18925.761891889946</v>
      </c>
      <c r="Z374" s="699">
        <f t="shared" si="47"/>
        <v>11493.045733205116</v>
      </c>
      <c r="AA374" s="698">
        <f t="shared" si="58"/>
        <v>3390279.275870055</v>
      </c>
      <c r="AB374" s="698">
        <f t="shared" si="59"/>
        <v>35923.807625095062</v>
      </c>
      <c r="AC374" s="699">
        <f t="shared" si="48"/>
        <v>17814.208859480947</v>
      </c>
      <c r="AD374" s="699">
        <f t="shared" si="49"/>
        <v>17634.564069290405</v>
      </c>
      <c r="AE374" s="698">
        <f t="shared" si="60"/>
        <v>3586951.5317577631</v>
      </c>
      <c r="AF374" s="698">
        <f t="shared" si="61"/>
        <v>40953.772928771352</v>
      </c>
      <c r="AH374" s="696">
        <f t="shared" si="40"/>
        <v>100</v>
      </c>
      <c r="AI374" s="340"/>
      <c r="AJ374" s="340"/>
      <c r="AK374" s="340"/>
      <c r="AL374" s="699">
        <f t="shared" si="50"/>
        <v>19845.500644434935</v>
      </c>
      <c r="AM374" s="699">
        <f t="shared" si="77"/>
        <v>6217.7391020940204</v>
      </c>
      <c r="AN374" s="699">
        <f t="shared" si="51"/>
        <v>0</v>
      </c>
      <c r="AO374" s="698">
        <f t="shared" si="41"/>
        <v>3193725.4655631585</v>
      </c>
      <c r="AP374" s="698">
        <f t="shared" si="62"/>
        <v>31818.239746528954</v>
      </c>
      <c r="AQ374" s="699">
        <f t="shared" si="52"/>
        <v>18925.761891889946</v>
      </c>
      <c r="AR374" s="699">
        <f t="shared" si="63"/>
        <v>11493.045733205112</v>
      </c>
      <c r="AS374" s="699">
        <f t="shared" si="53"/>
        <v>0</v>
      </c>
      <c r="AT374" s="698">
        <f t="shared" si="42"/>
        <v>3390279.275870055</v>
      </c>
      <c r="AU374" s="698">
        <f t="shared" si="64"/>
        <v>35923.807625095054</v>
      </c>
      <c r="AV374" s="699">
        <f t="shared" si="54"/>
        <v>17814.208859480947</v>
      </c>
      <c r="AW374" s="699">
        <f t="shared" si="65"/>
        <v>17634.564069290398</v>
      </c>
      <c r="AX374" s="699">
        <f t="shared" si="55"/>
        <v>0</v>
      </c>
      <c r="AY374" s="698">
        <f t="shared" si="43"/>
        <v>3586951.5317577631</v>
      </c>
      <c r="AZ374" s="698">
        <f t="shared" si="66"/>
        <v>40953.772928771345</v>
      </c>
      <c r="BA374" s="79"/>
      <c r="BB374" s="79"/>
      <c r="BC374" s="699">
        <f t="shared" si="67"/>
        <v>12908.957950512187</v>
      </c>
      <c r="BD374" s="699">
        <f t="shared" si="68"/>
        <v>45230.084450332717</v>
      </c>
      <c r="BE374" s="698">
        <f t="shared" si="69"/>
        <v>4202255.8532982683</v>
      </c>
      <c r="BF374" s="698">
        <f t="shared" si="70"/>
        <v>63894.042400844904</v>
      </c>
      <c r="BG374" s="79"/>
      <c r="BH374" s="699">
        <f t="shared" si="71"/>
        <v>12908.957950512187</v>
      </c>
      <c r="BI374" s="699">
        <f t="shared" si="72"/>
        <v>45230.084450332688</v>
      </c>
      <c r="BJ374" s="699">
        <f t="shared" si="73"/>
        <v>0</v>
      </c>
      <c r="BK374" s="698">
        <f t="shared" si="74"/>
        <v>4202255.8532982683</v>
      </c>
      <c r="BL374" s="698">
        <f t="shared" si="75"/>
        <v>63894.042400844875</v>
      </c>
    </row>
    <row r="375" spans="3:64" s="68" customFormat="1" ht="14.25" hidden="1" x14ac:dyDescent="0.2">
      <c r="C375" s="340"/>
      <c r="D375" s="259"/>
      <c r="E375" s="340"/>
      <c r="F375" s="340"/>
      <c r="H375" s="261"/>
      <c r="I375" s="261"/>
      <c r="K375" s="260"/>
      <c r="L375" s="66"/>
      <c r="M375" s="261"/>
      <c r="N375" s="260"/>
      <c r="O375" s="810"/>
      <c r="P375" s="361"/>
      <c r="Q375" s="696">
        <f t="shared" si="56"/>
        <v>101</v>
      </c>
      <c r="R375" s="340"/>
      <c r="S375" s="340"/>
      <c r="T375" s="340"/>
      <c r="U375" s="699">
        <f t="shared" si="44"/>
        <v>19883.898472475794</v>
      </c>
      <c r="V375" s="699">
        <f t="shared" si="45"/>
        <v>6179.341274053163</v>
      </c>
      <c r="W375" s="698">
        <f t="shared" si="57"/>
        <v>3173841.5670906827</v>
      </c>
      <c r="X375" s="698">
        <f t="shared" si="76"/>
        <v>31568.239746528958</v>
      </c>
      <c r="Y375" s="699">
        <f t="shared" si="46"/>
        <v>18989.564052378959</v>
      </c>
      <c r="Z375" s="699">
        <f t="shared" si="47"/>
        <v>11429.243572716101</v>
      </c>
      <c r="AA375" s="698">
        <f t="shared" si="58"/>
        <v>3371289.7118176762</v>
      </c>
      <c r="AB375" s="698">
        <f t="shared" si="59"/>
        <v>35923.807625095062</v>
      </c>
      <c r="AC375" s="699">
        <f t="shared" si="48"/>
        <v>17901.356216641092</v>
      </c>
      <c r="AD375" s="699">
        <f t="shared" si="49"/>
        <v>17547.416712130253</v>
      </c>
      <c r="AE375" s="698">
        <f t="shared" si="60"/>
        <v>3569050.175541122</v>
      </c>
      <c r="AF375" s="698">
        <f t="shared" si="61"/>
        <v>40953.772928771345</v>
      </c>
      <c r="AH375" s="696">
        <f t="shared" si="40"/>
        <v>101</v>
      </c>
      <c r="AI375" s="340"/>
      <c r="AJ375" s="340"/>
      <c r="AK375" s="340"/>
      <c r="AL375" s="699">
        <f t="shared" si="50"/>
        <v>19883.898472475794</v>
      </c>
      <c r="AM375" s="699">
        <f t="shared" si="77"/>
        <v>6179.3412740531612</v>
      </c>
      <c r="AN375" s="699">
        <f t="shared" si="51"/>
        <v>0</v>
      </c>
      <c r="AO375" s="698">
        <f t="shared" si="41"/>
        <v>3173841.5670906827</v>
      </c>
      <c r="AP375" s="698">
        <f t="shared" si="62"/>
        <v>31568.239746528954</v>
      </c>
      <c r="AQ375" s="699">
        <f t="shared" si="52"/>
        <v>18989.564052378959</v>
      </c>
      <c r="AR375" s="699">
        <f t="shared" si="63"/>
        <v>11429.243572716099</v>
      </c>
      <c r="AS375" s="699">
        <f t="shared" si="53"/>
        <v>0</v>
      </c>
      <c r="AT375" s="698">
        <f t="shared" si="42"/>
        <v>3371289.7118176762</v>
      </c>
      <c r="AU375" s="698">
        <f t="shared" si="64"/>
        <v>35923.807625095054</v>
      </c>
      <c r="AV375" s="699">
        <f t="shared" si="54"/>
        <v>17901.356216641092</v>
      </c>
      <c r="AW375" s="699">
        <f t="shared" si="65"/>
        <v>17547.416712130253</v>
      </c>
      <c r="AX375" s="699">
        <f t="shared" si="55"/>
        <v>0</v>
      </c>
      <c r="AY375" s="698">
        <f t="shared" si="43"/>
        <v>3569050.175541122</v>
      </c>
      <c r="AZ375" s="698">
        <f t="shared" si="66"/>
        <v>40953.772928771345</v>
      </c>
      <c r="BA375" s="79"/>
      <c r="BB375" s="79"/>
      <c r="BC375" s="699">
        <f t="shared" si="67"/>
        <v>13047.475252779781</v>
      </c>
      <c r="BD375" s="699">
        <f t="shared" si="68"/>
        <v>45091.567148065122</v>
      </c>
      <c r="BE375" s="698">
        <f t="shared" si="69"/>
        <v>4189208.3780454886</v>
      </c>
      <c r="BF375" s="698">
        <f t="shared" si="70"/>
        <v>63644.042400844904</v>
      </c>
      <c r="BG375" s="79"/>
      <c r="BH375" s="699">
        <f t="shared" si="71"/>
        <v>13047.475252779781</v>
      </c>
      <c r="BI375" s="699">
        <f t="shared" si="72"/>
        <v>45091.5671480651</v>
      </c>
      <c r="BJ375" s="699">
        <f t="shared" si="73"/>
        <v>0</v>
      </c>
      <c r="BK375" s="698">
        <f t="shared" si="74"/>
        <v>4189208.3780454886</v>
      </c>
      <c r="BL375" s="698">
        <f t="shared" si="75"/>
        <v>63644.042400844883</v>
      </c>
    </row>
    <row r="376" spans="3:64" s="68" customFormat="1" ht="14.25" hidden="1" x14ac:dyDescent="0.2">
      <c r="C376" s="340"/>
      <c r="D376" s="259"/>
      <c r="E376" s="340"/>
      <c r="F376" s="340"/>
      <c r="H376" s="261"/>
      <c r="I376" s="261"/>
      <c r="K376" s="260"/>
      <c r="L376" s="66"/>
      <c r="M376" s="261"/>
      <c r="N376" s="260"/>
      <c r="O376" s="810"/>
      <c r="P376" s="361"/>
      <c r="Q376" s="696">
        <f t="shared" si="56"/>
        <v>102</v>
      </c>
      <c r="R376" s="340"/>
      <c r="S376" s="340"/>
      <c r="T376" s="340"/>
      <c r="U376" s="699">
        <f t="shared" si="44"/>
        <v>19922.370594092037</v>
      </c>
      <c r="V376" s="699">
        <f t="shared" si="45"/>
        <v>6140.8691524369169</v>
      </c>
      <c r="W376" s="698">
        <f t="shared" si="57"/>
        <v>3153919.1964965905</v>
      </c>
      <c r="X376" s="698">
        <f t="shared" si="76"/>
        <v>31568.239746528954</v>
      </c>
      <c r="Y376" s="699">
        <f t="shared" si="46"/>
        <v>19053.581301470818</v>
      </c>
      <c r="Z376" s="699">
        <f t="shared" si="47"/>
        <v>11365.226323624243</v>
      </c>
      <c r="AA376" s="698">
        <f t="shared" si="58"/>
        <v>3352236.1305162054</v>
      </c>
      <c r="AB376" s="698">
        <f t="shared" si="59"/>
        <v>35923.807625095062</v>
      </c>
      <c r="AC376" s="699">
        <f t="shared" si="48"/>
        <v>17988.929899882849</v>
      </c>
      <c r="AD376" s="699">
        <f t="shared" si="49"/>
        <v>17459.843028888496</v>
      </c>
      <c r="AE376" s="698">
        <f t="shared" si="60"/>
        <v>3551061.245641239</v>
      </c>
      <c r="AF376" s="698">
        <f t="shared" si="61"/>
        <v>40953.772928771345</v>
      </c>
      <c r="AH376" s="696">
        <f t="shared" si="40"/>
        <v>102</v>
      </c>
      <c r="AI376" s="340"/>
      <c r="AJ376" s="340"/>
      <c r="AK376" s="340"/>
      <c r="AL376" s="699">
        <f t="shared" si="50"/>
        <v>19922.370594092037</v>
      </c>
      <c r="AM376" s="699">
        <f t="shared" si="77"/>
        <v>6140.8691524369142</v>
      </c>
      <c r="AN376" s="699">
        <f t="shared" si="51"/>
        <v>0</v>
      </c>
      <c r="AO376" s="698">
        <f t="shared" si="41"/>
        <v>3153919.1964965905</v>
      </c>
      <c r="AP376" s="698">
        <f t="shared" si="62"/>
        <v>31568.23974652895</v>
      </c>
      <c r="AQ376" s="699">
        <f t="shared" si="52"/>
        <v>19053.581301470818</v>
      </c>
      <c r="AR376" s="699">
        <f t="shared" si="63"/>
        <v>11365.226323624243</v>
      </c>
      <c r="AS376" s="699">
        <f t="shared" si="53"/>
        <v>0</v>
      </c>
      <c r="AT376" s="698">
        <f t="shared" si="42"/>
        <v>3352236.1305162054</v>
      </c>
      <c r="AU376" s="698">
        <f t="shared" si="64"/>
        <v>35923.807625095062</v>
      </c>
      <c r="AV376" s="699">
        <f t="shared" si="54"/>
        <v>17988.929899882849</v>
      </c>
      <c r="AW376" s="699">
        <f t="shared" si="65"/>
        <v>17459.843028888496</v>
      </c>
      <c r="AX376" s="699">
        <f t="shared" si="55"/>
        <v>0</v>
      </c>
      <c r="AY376" s="698">
        <f t="shared" si="43"/>
        <v>3551061.245641239</v>
      </c>
      <c r="AZ376" s="698">
        <f t="shared" si="66"/>
        <v>40953.772928771345</v>
      </c>
      <c r="BA376" s="79"/>
      <c r="BB376" s="79"/>
      <c r="BC376" s="699">
        <f t="shared" si="67"/>
        <v>13187.47889059057</v>
      </c>
      <c r="BD376" s="699">
        <f t="shared" si="68"/>
        <v>44951.563510254331</v>
      </c>
      <c r="BE376" s="698">
        <f t="shared" si="69"/>
        <v>4176020.8991548982</v>
      </c>
      <c r="BF376" s="698">
        <f t="shared" si="70"/>
        <v>63644.042400844904</v>
      </c>
      <c r="BG376" s="79"/>
      <c r="BH376" s="699">
        <f t="shared" si="71"/>
        <v>13187.47889059057</v>
      </c>
      <c r="BI376" s="699">
        <f t="shared" si="72"/>
        <v>44951.563510254316</v>
      </c>
      <c r="BJ376" s="699">
        <f t="shared" si="73"/>
        <v>0</v>
      </c>
      <c r="BK376" s="698">
        <f t="shared" si="74"/>
        <v>4176020.8991548982</v>
      </c>
      <c r="BL376" s="698">
        <f t="shared" si="75"/>
        <v>63644.04240084489</v>
      </c>
    </row>
    <row r="377" spans="3:64" s="68" customFormat="1" ht="14.25" hidden="1" x14ac:dyDescent="0.2">
      <c r="C377" s="340"/>
      <c r="D377" s="259"/>
      <c r="E377" s="340"/>
      <c r="F377" s="340"/>
      <c r="H377" s="261"/>
      <c r="I377" s="261"/>
      <c r="K377" s="260"/>
      <c r="L377" s="66"/>
      <c r="M377" s="261"/>
      <c r="N377" s="260"/>
      <c r="O377" s="810"/>
      <c r="P377" s="361"/>
      <c r="Q377" s="696">
        <f t="shared" si="56"/>
        <v>103</v>
      </c>
      <c r="R377" s="340"/>
      <c r="S377" s="340"/>
      <c r="T377" s="340"/>
      <c r="U377" s="699">
        <f t="shared" si="44"/>
        <v>19960.917153029706</v>
      </c>
      <c r="V377" s="699">
        <f t="shared" si="45"/>
        <v>6102.3225934992506</v>
      </c>
      <c r="W377" s="698">
        <f t="shared" si="57"/>
        <v>3133958.2793435608</v>
      </c>
      <c r="X377" s="698">
        <f t="shared" si="76"/>
        <v>31818.239746528958</v>
      </c>
      <c r="Y377" s="699">
        <f t="shared" si="46"/>
        <v>19117.81436426803</v>
      </c>
      <c r="Z377" s="699">
        <f t="shared" si="47"/>
        <v>11300.99326082703</v>
      </c>
      <c r="AA377" s="698">
        <f t="shared" si="58"/>
        <v>3333118.3161519375</v>
      </c>
      <c r="AB377" s="698">
        <f t="shared" si="59"/>
        <v>35923.807625095062</v>
      </c>
      <c r="AC377" s="699">
        <f t="shared" si="48"/>
        <v>18076.931994799324</v>
      </c>
      <c r="AD377" s="699">
        <f t="shared" si="49"/>
        <v>17371.84093397202</v>
      </c>
      <c r="AE377" s="698">
        <f t="shared" si="60"/>
        <v>3532984.3136464395</v>
      </c>
      <c r="AF377" s="698">
        <f t="shared" si="61"/>
        <v>40953.772928771345</v>
      </c>
      <c r="AH377" s="696">
        <f t="shared" si="40"/>
        <v>103</v>
      </c>
      <c r="AI377" s="340"/>
      <c r="AJ377" s="340"/>
      <c r="AK377" s="340"/>
      <c r="AL377" s="699">
        <f t="shared" si="50"/>
        <v>19960.917153029706</v>
      </c>
      <c r="AM377" s="699">
        <f t="shared" si="77"/>
        <v>6102.322593499247</v>
      </c>
      <c r="AN377" s="699">
        <f t="shared" si="51"/>
        <v>0</v>
      </c>
      <c r="AO377" s="698">
        <f t="shared" si="41"/>
        <v>3133958.2793435608</v>
      </c>
      <c r="AP377" s="698">
        <f t="shared" si="62"/>
        <v>31818.239746528954</v>
      </c>
      <c r="AQ377" s="699">
        <f t="shared" si="52"/>
        <v>19117.81436426803</v>
      </c>
      <c r="AR377" s="699">
        <f t="shared" si="63"/>
        <v>11300.99326082703</v>
      </c>
      <c r="AS377" s="699">
        <f t="shared" si="53"/>
        <v>0</v>
      </c>
      <c r="AT377" s="698">
        <f t="shared" si="42"/>
        <v>3333118.3161519375</v>
      </c>
      <c r="AU377" s="698">
        <f t="shared" si="64"/>
        <v>35923.807625095062</v>
      </c>
      <c r="AV377" s="699">
        <f t="shared" si="54"/>
        <v>18076.931994799324</v>
      </c>
      <c r="AW377" s="699">
        <f t="shared" si="65"/>
        <v>17371.84093397202</v>
      </c>
      <c r="AX377" s="699">
        <f t="shared" si="55"/>
        <v>0</v>
      </c>
      <c r="AY377" s="698">
        <f t="shared" si="43"/>
        <v>3532984.3136464395</v>
      </c>
      <c r="AZ377" s="698">
        <f t="shared" si="66"/>
        <v>40953.772928771345</v>
      </c>
      <c r="BA377" s="79"/>
      <c r="BB377" s="79"/>
      <c r="BC377" s="699">
        <f t="shared" si="67"/>
        <v>13328.984812806617</v>
      </c>
      <c r="BD377" s="699">
        <f t="shared" si="68"/>
        <v>44810.057588038282</v>
      </c>
      <c r="BE377" s="698">
        <f t="shared" si="69"/>
        <v>4162691.9143420914</v>
      </c>
      <c r="BF377" s="698">
        <f t="shared" si="70"/>
        <v>63894.042400844897</v>
      </c>
      <c r="BG377" s="79"/>
      <c r="BH377" s="699">
        <f t="shared" si="71"/>
        <v>13328.984812806617</v>
      </c>
      <c r="BI377" s="699">
        <f t="shared" si="72"/>
        <v>44810.057588038275</v>
      </c>
      <c r="BJ377" s="699">
        <f t="shared" si="73"/>
        <v>0</v>
      </c>
      <c r="BK377" s="698">
        <f t="shared" si="74"/>
        <v>4162691.9143420914</v>
      </c>
      <c r="BL377" s="698">
        <f t="shared" si="75"/>
        <v>63894.04240084489</v>
      </c>
    </row>
    <row r="378" spans="3:64" s="68" customFormat="1" ht="14.25" hidden="1" x14ac:dyDescent="0.2">
      <c r="C378" s="340"/>
      <c r="D378" s="259"/>
      <c r="E378" s="340"/>
      <c r="F378" s="340"/>
      <c r="H378" s="261"/>
      <c r="I378" s="261"/>
      <c r="K378" s="260"/>
      <c r="L378" s="66"/>
      <c r="M378" s="261"/>
      <c r="N378" s="260"/>
      <c r="O378" s="810"/>
      <c r="P378" s="361"/>
      <c r="Q378" s="696">
        <f t="shared" si="56"/>
        <v>104</v>
      </c>
      <c r="R378" s="340"/>
      <c r="S378" s="340"/>
      <c r="T378" s="340"/>
      <c r="U378" s="699">
        <f t="shared" si="44"/>
        <v>19999.538293312948</v>
      </c>
      <c r="V378" s="699">
        <f t="shared" si="45"/>
        <v>6063.7014532160092</v>
      </c>
      <c r="W378" s="698">
        <f t="shared" si="57"/>
        <v>3113958.741050248</v>
      </c>
      <c r="X378" s="698">
        <f t="shared" si="76"/>
        <v>31568.239746528958</v>
      </c>
      <c r="Y378" s="699">
        <f t="shared" si="46"/>
        <v>19182.263968317573</v>
      </c>
      <c r="Z378" s="699">
        <f t="shared" si="47"/>
        <v>11236.543656777489</v>
      </c>
      <c r="AA378" s="698">
        <f t="shared" si="58"/>
        <v>3313936.0521836197</v>
      </c>
      <c r="AB378" s="698">
        <f t="shared" si="59"/>
        <v>35923.807625095062</v>
      </c>
      <c r="AC378" s="699">
        <f t="shared" si="48"/>
        <v>18165.364597186384</v>
      </c>
      <c r="AD378" s="699">
        <f t="shared" si="49"/>
        <v>17283.40833158496</v>
      </c>
      <c r="AE378" s="698">
        <f t="shared" si="60"/>
        <v>3514818.949049253</v>
      </c>
      <c r="AF378" s="698">
        <f t="shared" si="61"/>
        <v>40953.772928771345</v>
      </c>
      <c r="AH378" s="696">
        <f t="shared" si="40"/>
        <v>104</v>
      </c>
      <c r="AI378" s="340"/>
      <c r="AJ378" s="340"/>
      <c r="AK378" s="340"/>
      <c r="AL378" s="699">
        <f t="shared" si="50"/>
        <v>19999.538293312948</v>
      </c>
      <c r="AM378" s="699">
        <f t="shared" si="77"/>
        <v>6063.7014532160065</v>
      </c>
      <c r="AN378" s="699">
        <f t="shared" si="51"/>
        <v>0</v>
      </c>
      <c r="AO378" s="698">
        <f t="shared" si="41"/>
        <v>3113958.741050248</v>
      </c>
      <c r="AP378" s="698">
        <f t="shared" si="62"/>
        <v>31568.239746528954</v>
      </c>
      <c r="AQ378" s="699">
        <f t="shared" si="52"/>
        <v>19182.263968317573</v>
      </c>
      <c r="AR378" s="699">
        <f t="shared" si="63"/>
        <v>11236.543656777489</v>
      </c>
      <c r="AS378" s="699">
        <f t="shared" si="53"/>
        <v>0</v>
      </c>
      <c r="AT378" s="698">
        <f t="shared" si="42"/>
        <v>3313936.0521836197</v>
      </c>
      <c r="AU378" s="698">
        <f t="shared" si="64"/>
        <v>35923.807625095062</v>
      </c>
      <c r="AV378" s="699">
        <f t="shared" si="54"/>
        <v>18165.364597186384</v>
      </c>
      <c r="AW378" s="699">
        <f t="shared" si="65"/>
        <v>17283.40833158496</v>
      </c>
      <c r="AX378" s="699">
        <f t="shared" si="55"/>
        <v>0</v>
      </c>
      <c r="AY378" s="698">
        <f t="shared" si="43"/>
        <v>3514818.949049253</v>
      </c>
      <c r="AZ378" s="698">
        <f t="shared" si="66"/>
        <v>40953.772928771345</v>
      </c>
      <c r="BA378" s="79"/>
      <c r="BB378" s="79"/>
      <c r="BC378" s="699">
        <f t="shared" si="67"/>
        <v>13472.00913942644</v>
      </c>
      <c r="BD378" s="699">
        <f t="shared" si="68"/>
        <v>44667.033261418466</v>
      </c>
      <c r="BE378" s="698">
        <f t="shared" si="69"/>
        <v>4149219.9052026649</v>
      </c>
      <c r="BF378" s="698">
        <f t="shared" si="70"/>
        <v>63644.042400844904</v>
      </c>
      <c r="BG378" s="79"/>
      <c r="BH378" s="699">
        <f t="shared" si="71"/>
        <v>13472.00913942644</v>
      </c>
      <c r="BI378" s="699">
        <f t="shared" si="72"/>
        <v>44667.033261418444</v>
      </c>
      <c r="BJ378" s="699">
        <f t="shared" si="73"/>
        <v>0</v>
      </c>
      <c r="BK378" s="698">
        <f t="shared" si="74"/>
        <v>4149219.9052026649</v>
      </c>
      <c r="BL378" s="698">
        <f t="shared" si="75"/>
        <v>63644.042400844883</v>
      </c>
    </row>
    <row r="379" spans="3:64" s="68" customFormat="1" ht="14.25" hidden="1" x14ac:dyDescent="0.2">
      <c r="C379" s="340"/>
      <c r="D379" s="259"/>
      <c r="E379" s="340"/>
      <c r="F379" s="340"/>
      <c r="H379" s="261"/>
      <c r="I379" s="261"/>
      <c r="K379" s="260"/>
      <c r="L379" s="66"/>
      <c r="M379" s="261"/>
      <c r="N379" s="260"/>
      <c r="O379" s="810"/>
      <c r="P379" s="361"/>
      <c r="Q379" s="696">
        <f t="shared" si="56"/>
        <v>105</v>
      </c>
      <c r="R379" s="340"/>
      <c r="S379" s="340"/>
      <c r="T379" s="340"/>
      <c r="U379" s="699">
        <f t="shared" si="44"/>
        <v>20038.234159244581</v>
      </c>
      <c r="V379" s="699">
        <f t="shared" si="45"/>
        <v>6025.0055872843768</v>
      </c>
      <c r="W379" s="698">
        <f t="shared" si="57"/>
        <v>3093920.5068910033</v>
      </c>
      <c r="X379" s="698">
        <f t="shared" si="76"/>
        <v>31568.239746528958</v>
      </c>
      <c r="Y379" s="699">
        <f t="shared" si="46"/>
        <v>19246.930843619102</v>
      </c>
      <c r="Z379" s="699">
        <f t="shared" si="47"/>
        <v>11171.876781475963</v>
      </c>
      <c r="AA379" s="698">
        <f t="shared" si="58"/>
        <v>3294689.1213400005</v>
      </c>
      <c r="AB379" s="698">
        <f t="shared" si="59"/>
        <v>35923.807625095069</v>
      </c>
      <c r="AC379" s="699">
        <f t="shared" si="48"/>
        <v>18254.229813092548</v>
      </c>
      <c r="AD379" s="699">
        <f t="shared" si="49"/>
        <v>17194.543115678796</v>
      </c>
      <c r="AE379" s="698">
        <f t="shared" si="60"/>
        <v>3496564.7192361606</v>
      </c>
      <c r="AF379" s="698">
        <f t="shared" si="61"/>
        <v>40953.772928771345</v>
      </c>
      <c r="AH379" s="696">
        <f t="shared" si="40"/>
        <v>105</v>
      </c>
      <c r="AI379" s="340"/>
      <c r="AJ379" s="340"/>
      <c r="AK379" s="340"/>
      <c r="AL379" s="699">
        <f t="shared" si="50"/>
        <v>20038.234159244581</v>
      </c>
      <c r="AM379" s="699">
        <f t="shared" si="77"/>
        <v>6025.0055872843741</v>
      </c>
      <c r="AN379" s="699">
        <f t="shared" si="51"/>
        <v>0</v>
      </c>
      <c r="AO379" s="698">
        <f t="shared" si="41"/>
        <v>3093920.5068910033</v>
      </c>
      <c r="AP379" s="698">
        <f t="shared" si="62"/>
        <v>31568.239746528954</v>
      </c>
      <c r="AQ379" s="699">
        <f t="shared" si="52"/>
        <v>19246.930843619102</v>
      </c>
      <c r="AR379" s="699">
        <f t="shared" si="63"/>
        <v>11171.876781475961</v>
      </c>
      <c r="AS379" s="699">
        <f t="shared" si="53"/>
        <v>0</v>
      </c>
      <c r="AT379" s="698">
        <f t="shared" si="42"/>
        <v>3294689.1213400005</v>
      </c>
      <c r="AU379" s="698">
        <f t="shared" si="64"/>
        <v>35923.807625095062</v>
      </c>
      <c r="AV379" s="699">
        <f t="shared" si="54"/>
        <v>18254.229813092548</v>
      </c>
      <c r="AW379" s="699">
        <f t="shared" si="65"/>
        <v>17194.543115678793</v>
      </c>
      <c r="AX379" s="699">
        <f t="shared" si="55"/>
        <v>0</v>
      </c>
      <c r="AY379" s="698">
        <f t="shared" si="43"/>
        <v>3496564.7192361606</v>
      </c>
      <c r="AZ379" s="698">
        <f t="shared" si="66"/>
        <v>40953.772928771345</v>
      </c>
      <c r="BA379" s="79"/>
      <c r="BB379" s="79"/>
      <c r="BC379" s="699">
        <f t="shared" si="67"/>
        <v>13616.568163421374</v>
      </c>
      <c r="BD379" s="699">
        <f t="shared" si="68"/>
        <v>44522.474237423521</v>
      </c>
      <c r="BE379" s="698">
        <f t="shared" si="69"/>
        <v>4135603.3370392434</v>
      </c>
      <c r="BF379" s="698">
        <f t="shared" si="70"/>
        <v>63644.042400844897</v>
      </c>
      <c r="BG379" s="79"/>
      <c r="BH379" s="699">
        <f t="shared" si="71"/>
        <v>13616.568163421374</v>
      </c>
      <c r="BI379" s="699">
        <f t="shared" si="72"/>
        <v>44522.474237423499</v>
      </c>
      <c r="BJ379" s="699">
        <f t="shared" si="73"/>
        <v>0</v>
      </c>
      <c r="BK379" s="698">
        <f t="shared" si="74"/>
        <v>4135603.3370392434</v>
      </c>
      <c r="BL379" s="698">
        <f t="shared" si="75"/>
        <v>63644.042400844875</v>
      </c>
    </row>
    <row r="380" spans="3:64" s="68" customFormat="1" ht="14.25" hidden="1" x14ac:dyDescent="0.2">
      <c r="C380" s="340"/>
      <c r="D380" s="259"/>
      <c r="E380" s="340"/>
      <c r="F380" s="340"/>
      <c r="H380" s="261"/>
      <c r="I380" s="261"/>
      <c r="K380" s="260"/>
      <c r="L380" s="66"/>
      <c r="M380" s="261"/>
      <c r="N380" s="260"/>
      <c r="O380" s="810"/>
      <c r="P380" s="361"/>
      <c r="Q380" s="696">
        <f t="shared" si="56"/>
        <v>106</v>
      </c>
      <c r="R380" s="340"/>
      <c r="S380" s="340"/>
      <c r="T380" s="340"/>
      <c r="U380" s="699">
        <f t="shared" si="44"/>
        <v>20077.004895406626</v>
      </c>
      <c r="V380" s="699">
        <f t="shared" si="45"/>
        <v>5986.234851122329</v>
      </c>
      <c r="W380" s="698">
        <f t="shared" si="57"/>
        <v>3073843.5019955966</v>
      </c>
      <c r="X380" s="698">
        <f t="shared" si="76"/>
        <v>31818.239746528954</v>
      </c>
      <c r="Y380" s="699">
        <f t="shared" si="46"/>
        <v>19311.81572263323</v>
      </c>
      <c r="Z380" s="699">
        <f t="shared" si="47"/>
        <v>11106.991902461832</v>
      </c>
      <c r="AA380" s="698">
        <f t="shared" si="58"/>
        <v>3275377.3056173674</v>
      </c>
      <c r="AB380" s="698">
        <f t="shared" si="59"/>
        <v>35923.807625095062</v>
      </c>
      <c r="AC380" s="699">
        <f t="shared" si="48"/>
        <v>18343.529758869168</v>
      </c>
      <c r="AD380" s="699">
        <f t="shared" si="49"/>
        <v>17105.243169902176</v>
      </c>
      <c r="AE380" s="698">
        <f t="shared" si="60"/>
        <v>3478221.1894772914</v>
      </c>
      <c r="AF380" s="698">
        <f t="shared" si="61"/>
        <v>40953.772928771345</v>
      </c>
      <c r="AH380" s="696">
        <f t="shared" si="40"/>
        <v>106</v>
      </c>
      <c r="AI380" s="340"/>
      <c r="AJ380" s="340"/>
      <c r="AK380" s="340"/>
      <c r="AL380" s="699">
        <f t="shared" si="50"/>
        <v>20077.004895406626</v>
      </c>
      <c r="AM380" s="699">
        <f t="shared" si="77"/>
        <v>5986.2348511223263</v>
      </c>
      <c r="AN380" s="699">
        <f t="shared" si="51"/>
        <v>0</v>
      </c>
      <c r="AO380" s="698">
        <f t="shared" si="41"/>
        <v>3073843.5019955966</v>
      </c>
      <c r="AP380" s="698">
        <f t="shared" si="62"/>
        <v>31818.239746528954</v>
      </c>
      <c r="AQ380" s="699">
        <f t="shared" si="52"/>
        <v>19311.81572263323</v>
      </c>
      <c r="AR380" s="699">
        <f t="shared" si="63"/>
        <v>11106.99190246183</v>
      </c>
      <c r="AS380" s="699">
        <f t="shared" si="53"/>
        <v>0</v>
      </c>
      <c r="AT380" s="698">
        <f t="shared" si="42"/>
        <v>3275377.3056173674</v>
      </c>
      <c r="AU380" s="698">
        <f t="shared" si="64"/>
        <v>35923.807625095062</v>
      </c>
      <c r="AV380" s="699">
        <f t="shared" si="54"/>
        <v>18343.529758869168</v>
      </c>
      <c r="AW380" s="699">
        <f t="shared" si="65"/>
        <v>17105.243169902176</v>
      </c>
      <c r="AX380" s="699">
        <f t="shared" si="55"/>
        <v>0</v>
      </c>
      <c r="AY380" s="698">
        <f t="shared" si="43"/>
        <v>3478221.1894772914</v>
      </c>
      <c r="AZ380" s="698">
        <f t="shared" si="66"/>
        <v>40953.772928771345</v>
      </c>
      <c r="BA380" s="79"/>
      <c r="BB380" s="79"/>
      <c r="BC380" s="699">
        <f t="shared" si="67"/>
        <v>13762.678352591609</v>
      </c>
      <c r="BD380" s="699">
        <f t="shared" si="68"/>
        <v>44376.364048253294</v>
      </c>
      <c r="BE380" s="698">
        <f t="shared" si="69"/>
        <v>4121840.6586866518</v>
      </c>
      <c r="BF380" s="698">
        <f t="shared" si="70"/>
        <v>63894.042400844904</v>
      </c>
      <c r="BG380" s="79"/>
      <c r="BH380" s="699">
        <f t="shared" si="71"/>
        <v>13762.678352591609</v>
      </c>
      <c r="BI380" s="699">
        <f t="shared" si="72"/>
        <v>44376.364048253272</v>
      </c>
      <c r="BJ380" s="699">
        <f t="shared" si="73"/>
        <v>0</v>
      </c>
      <c r="BK380" s="698">
        <f t="shared" si="74"/>
        <v>4121840.6586866518</v>
      </c>
      <c r="BL380" s="698">
        <f t="shared" si="75"/>
        <v>63894.042400844883</v>
      </c>
    </row>
    <row r="381" spans="3:64" s="68" customFormat="1" ht="14.25" hidden="1" x14ac:dyDescent="0.2">
      <c r="C381" s="340"/>
      <c r="D381" s="259"/>
      <c r="E381" s="340"/>
      <c r="F381" s="340"/>
      <c r="H381" s="261"/>
      <c r="I381" s="261"/>
      <c r="K381" s="260"/>
      <c r="L381" s="66"/>
      <c r="M381" s="261"/>
      <c r="N381" s="260"/>
      <c r="O381" s="810"/>
      <c r="P381" s="361"/>
      <c r="Q381" s="696">
        <f t="shared" si="56"/>
        <v>107</v>
      </c>
      <c r="R381" s="340"/>
      <c r="S381" s="340"/>
      <c r="T381" s="340"/>
      <c r="U381" s="699">
        <f t="shared" si="44"/>
        <v>20115.850646660852</v>
      </c>
      <c r="V381" s="699">
        <f t="shared" si="45"/>
        <v>5947.3890998681027</v>
      </c>
      <c r="W381" s="698">
        <f t="shared" si="57"/>
        <v>3053727.6513489359</v>
      </c>
      <c r="X381" s="698">
        <f t="shared" si="76"/>
        <v>31568.239746528954</v>
      </c>
      <c r="Y381" s="699">
        <f t="shared" si="46"/>
        <v>19376.919340289842</v>
      </c>
      <c r="Z381" s="699">
        <f t="shared" si="47"/>
        <v>11041.888284805216</v>
      </c>
      <c r="AA381" s="698">
        <f t="shared" si="58"/>
        <v>3256000.3862770777</v>
      </c>
      <c r="AB381" s="698">
        <f t="shared" si="59"/>
        <v>35923.807625095054</v>
      </c>
      <c r="AC381" s="699">
        <f t="shared" si="48"/>
        <v>18433.2665612208</v>
      </c>
      <c r="AD381" s="699">
        <f t="shared" si="49"/>
        <v>17015.506367550544</v>
      </c>
      <c r="AE381" s="698">
        <f t="shared" si="60"/>
        <v>3459787.9229160706</v>
      </c>
      <c r="AF381" s="698">
        <f t="shared" si="61"/>
        <v>40953.772928771345</v>
      </c>
      <c r="AH381" s="696">
        <f t="shared" si="40"/>
        <v>107</v>
      </c>
      <c r="AI381" s="340"/>
      <c r="AJ381" s="340"/>
      <c r="AK381" s="340"/>
      <c r="AL381" s="699">
        <f t="shared" si="50"/>
        <v>20115.850646660852</v>
      </c>
      <c r="AM381" s="699">
        <f t="shared" si="77"/>
        <v>5947.3890998680999</v>
      </c>
      <c r="AN381" s="699">
        <f t="shared" si="51"/>
        <v>0</v>
      </c>
      <c r="AO381" s="698">
        <f t="shared" si="41"/>
        <v>3053727.6513489359</v>
      </c>
      <c r="AP381" s="698">
        <f t="shared" si="62"/>
        <v>31568.239746528954</v>
      </c>
      <c r="AQ381" s="699">
        <f t="shared" si="52"/>
        <v>19376.919340289842</v>
      </c>
      <c r="AR381" s="699">
        <f t="shared" si="63"/>
        <v>11041.888284805216</v>
      </c>
      <c r="AS381" s="699">
        <f t="shared" si="53"/>
        <v>0</v>
      </c>
      <c r="AT381" s="698">
        <f t="shared" si="42"/>
        <v>3256000.3862770777</v>
      </c>
      <c r="AU381" s="698">
        <f t="shared" si="64"/>
        <v>35923.807625095054</v>
      </c>
      <c r="AV381" s="699">
        <f t="shared" si="54"/>
        <v>18433.2665612208</v>
      </c>
      <c r="AW381" s="699">
        <f t="shared" si="65"/>
        <v>17015.506367550541</v>
      </c>
      <c r="AX381" s="699">
        <f t="shared" si="55"/>
        <v>0</v>
      </c>
      <c r="AY381" s="698">
        <f t="shared" si="43"/>
        <v>3459787.9229160706</v>
      </c>
      <c r="AZ381" s="698">
        <f t="shared" si="66"/>
        <v>40953.772928771345</v>
      </c>
      <c r="BA381" s="79"/>
      <c r="BB381" s="79"/>
      <c r="BC381" s="699">
        <f t="shared" si="67"/>
        <v>13910.35635144216</v>
      </c>
      <c r="BD381" s="699">
        <f t="shared" si="68"/>
        <v>44228.686049402742</v>
      </c>
      <c r="BE381" s="698">
        <f t="shared" si="69"/>
        <v>4107930.3023352097</v>
      </c>
      <c r="BF381" s="698">
        <f t="shared" si="70"/>
        <v>63644.042400844904</v>
      </c>
      <c r="BG381" s="79"/>
      <c r="BH381" s="699">
        <f t="shared" si="71"/>
        <v>13910.35635144216</v>
      </c>
      <c r="BI381" s="699">
        <f t="shared" si="72"/>
        <v>44228.686049402721</v>
      </c>
      <c r="BJ381" s="699">
        <f t="shared" si="73"/>
        <v>0</v>
      </c>
      <c r="BK381" s="698">
        <f t="shared" si="74"/>
        <v>4107930.3023352097</v>
      </c>
      <c r="BL381" s="698">
        <f t="shared" si="75"/>
        <v>63644.042400844883</v>
      </c>
    </row>
    <row r="382" spans="3:64" s="68" customFormat="1" ht="14.25" hidden="1" x14ac:dyDescent="0.2">
      <c r="C382" s="340"/>
      <c r="D382" s="259"/>
      <c r="E382" s="340"/>
      <c r="F382" s="340"/>
      <c r="H382" s="261"/>
      <c r="I382" s="261"/>
      <c r="K382" s="260"/>
      <c r="L382" s="66"/>
      <c r="M382" s="261"/>
      <c r="N382" s="260"/>
      <c r="O382" s="810"/>
      <c r="P382" s="361"/>
      <c r="Q382" s="696">
        <f t="shared" si="56"/>
        <v>108</v>
      </c>
      <c r="R382" s="340"/>
      <c r="S382" s="340"/>
      <c r="T382" s="340"/>
      <c r="U382" s="699">
        <f t="shared" si="44"/>
        <v>20154.77155814931</v>
      </c>
      <c r="V382" s="699">
        <f t="shared" si="45"/>
        <v>5908.4681883796502</v>
      </c>
      <c r="W382" s="698">
        <f t="shared" si="57"/>
        <v>3033572.8797907867</v>
      </c>
      <c r="X382" s="698">
        <f t="shared" si="76"/>
        <v>31568.239746528961</v>
      </c>
      <c r="Y382" s="699">
        <f t="shared" si="46"/>
        <v>19442.242433996398</v>
      </c>
      <c r="Z382" s="699">
        <f t="shared" si="47"/>
        <v>10976.565191098665</v>
      </c>
      <c r="AA382" s="698">
        <f t="shared" si="58"/>
        <v>3236558.1438430813</v>
      </c>
      <c r="AB382" s="698">
        <f t="shared" si="59"/>
        <v>35923.807625095062</v>
      </c>
      <c r="AC382" s="699">
        <f t="shared" si="48"/>
        <v>18523.442357255884</v>
      </c>
      <c r="AD382" s="699">
        <f t="shared" si="49"/>
        <v>16925.33057151546</v>
      </c>
      <c r="AE382" s="698">
        <f t="shared" si="60"/>
        <v>3441264.4805588145</v>
      </c>
      <c r="AF382" s="698">
        <f t="shared" si="61"/>
        <v>40953.772928771345</v>
      </c>
      <c r="AH382" s="696">
        <f t="shared" si="40"/>
        <v>108</v>
      </c>
      <c r="AI382" s="340"/>
      <c r="AJ382" s="340"/>
      <c r="AK382" s="340"/>
      <c r="AL382" s="699">
        <f t="shared" si="50"/>
        <v>20154.77155814931</v>
      </c>
      <c r="AM382" s="699">
        <f t="shared" si="77"/>
        <v>5908.4681883796484</v>
      </c>
      <c r="AN382" s="699">
        <f t="shared" si="51"/>
        <v>0</v>
      </c>
      <c r="AO382" s="698">
        <f t="shared" si="41"/>
        <v>3033572.8797907867</v>
      </c>
      <c r="AP382" s="698">
        <f t="shared" si="62"/>
        <v>31568.239746528958</v>
      </c>
      <c r="AQ382" s="699">
        <f t="shared" si="52"/>
        <v>19442.242433996398</v>
      </c>
      <c r="AR382" s="699">
        <f t="shared" si="63"/>
        <v>10976.565191098665</v>
      </c>
      <c r="AS382" s="699">
        <f t="shared" si="53"/>
        <v>0</v>
      </c>
      <c r="AT382" s="698">
        <f t="shared" si="42"/>
        <v>3236558.1438430813</v>
      </c>
      <c r="AU382" s="698">
        <f t="shared" si="64"/>
        <v>35923.807625095062</v>
      </c>
      <c r="AV382" s="699">
        <f t="shared" si="54"/>
        <v>18523.442357255884</v>
      </c>
      <c r="AW382" s="699">
        <f t="shared" si="65"/>
        <v>16925.330571515457</v>
      </c>
      <c r="AX382" s="699">
        <f t="shared" si="55"/>
        <v>0</v>
      </c>
      <c r="AY382" s="698">
        <f t="shared" si="43"/>
        <v>3441264.4805588145</v>
      </c>
      <c r="AZ382" s="698">
        <f t="shared" si="66"/>
        <v>40953.772928771345</v>
      </c>
      <c r="BA382" s="79"/>
      <c r="BB382" s="79"/>
      <c r="BC382" s="699">
        <f t="shared" si="67"/>
        <v>14059.61898307899</v>
      </c>
      <c r="BD382" s="699">
        <f t="shared" si="68"/>
        <v>44079.423417765916</v>
      </c>
      <c r="BE382" s="698">
        <f t="shared" si="69"/>
        <v>4093870.6833521305</v>
      </c>
      <c r="BF382" s="698">
        <f t="shared" si="70"/>
        <v>63644.042400844904</v>
      </c>
      <c r="BG382" s="79"/>
      <c r="BH382" s="699">
        <f t="shared" si="71"/>
        <v>14059.61898307899</v>
      </c>
      <c r="BI382" s="699">
        <f t="shared" si="72"/>
        <v>44079.423417765887</v>
      </c>
      <c r="BJ382" s="699">
        <f t="shared" si="73"/>
        <v>0</v>
      </c>
      <c r="BK382" s="698">
        <f t="shared" si="74"/>
        <v>4093870.6833521305</v>
      </c>
      <c r="BL382" s="698">
        <f t="shared" si="75"/>
        <v>63644.042400844875</v>
      </c>
    </row>
    <row r="383" spans="3:64" s="68" customFormat="1" ht="14.25" hidden="1" x14ac:dyDescent="0.2">
      <c r="C383" s="340"/>
      <c r="D383" s="259"/>
      <c r="E383" s="340"/>
      <c r="F383" s="340"/>
      <c r="H383" s="261"/>
      <c r="I383" s="261"/>
      <c r="K383" s="260"/>
      <c r="L383" s="66"/>
      <c r="M383" s="261"/>
      <c r="N383" s="260"/>
      <c r="O383" s="810"/>
      <c r="P383" s="361"/>
      <c r="Q383" s="696">
        <f t="shared" si="56"/>
        <v>109</v>
      </c>
      <c r="R383" s="340"/>
      <c r="S383" s="340"/>
      <c r="T383" s="340"/>
      <c r="U383" s="699">
        <f t="shared" si="44"/>
        <v>20193.767775294858</v>
      </c>
      <c r="V383" s="699">
        <f t="shared" si="45"/>
        <v>5869.4719712340975</v>
      </c>
      <c r="W383" s="698">
        <f t="shared" si="57"/>
        <v>3013379.1120154918</v>
      </c>
      <c r="X383" s="698">
        <f t="shared" si="76"/>
        <v>31818.239746528954</v>
      </c>
      <c r="Y383" s="699">
        <f t="shared" si="46"/>
        <v>19507.785743646284</v>
      </c>
      <c r="Z383" s="699">
        <f t="shared" si="47"/>
        <v>10911.021881448782</v>
      </c>
      <c r="AA383" s="698">
        <f t="shared" si="58"/>
        <v>3217050.358099435</v>
      </c>
      <c r="AB383" s="698">
        <f t="shared" si="59"/>
        <v>35923.807625095069</v>
      </c>
      <c r="AC383" s="699">
        <f t="shared" si="48"/>
        <v>18614.059294537612</v>
      </c>
      <c r="AD383" s="699">
        <f t="shared" si="49"/>
        <v>16834.713634233733</v>
      </c>
      <c r="AE383" s="698">
        <f t="shared" si="60"/>
        <v>3422650.4212642768</v>
      </c>
      <c r="AF383" s="698">
        <f t="shared" si="61"/>
        <v>40953.772928771345</v>
      </c>
      <c r="AH383" s="696">
        <f t="shared" si="40"/>
        <v>109</v>
      </c>
      <c r="AI383" s="340"/>
      <c r="AJ383" s="340"/>
      <c r="AK383" s="340"/>
      <c r="AL383" s="699">
        <f t="shared" si="50"/>
        <v>20193.767775294858</v>
      </c>
      <c r="AM383" s="699">
        <f t="shared" si="77"/>
        <v>5869.471971234093</v>
      </c>
      <c r="AN383" s="699">
        <f t="shared" si="51"/>
        <v>0</v>
      </c>
      <c r="AO383" s="698">
        <f t="shared" si="41"/>
        <v>3013379.1120154918</v>
      </c>
      <c r="AP383" s="698">
        <f t="shared" si="62"/>
        <v>31818.23974652895</v>
      </c>
      <c r="AQ383" s="699">
        <f t="shared" si="52"/>
        <v>19507.785743646284</v>
      </c>
      <c r="AR383" s="699">
        <f t="shared" si="63"/>
        <v>10911.021881448778</v>
      </c>
      <c r="AS383" s="699">
        <f t="shared" si="53"/>
        <v>0</v>
      </c>
      <c r="AT383" s="698">
        <f t="shared" si="42"/>
        <v>3217050.358099435</v>
      </c>
      <c r="AU383" s="698">
        <f t="shared" si="64"/>
        <v>35923.807625095062</v>
      </c>
      <c r="AV383" s="699">
        <f t="shared" si="54"/>
        <v>18614.059294537612</v>
      </c>
      <c r="AW383" s="699">
        <f t="shared" si="65"/>
        <v>16834.713634233729</v>
      </c>
      <c r="AX383" s="699">
        <f t="shared" si="55"/>
        <v>0</v>
      </c>
      <c r="AY383" s="698">
        <f t="shared" si="43"/>
        <v>3422650.4212642768</v>
      </c>
      <c r="AZ383" s="698">
        <f t="shared" si="66"/>
        <v>40953.772928771345</v>
      </c>
      <c r="BA383" s="79"/>
      <c r="BB383" s="79"/>
      <c r="BC383" s="699">
        <f t="shared" si="67"/>
        <v>14210.483251125428</v>
      </c>
      <c r="BD383" s="699">
        <f t="shared" si="68"/>
        <v>43928.559149719469</v>
      </c>
      <c r="BE383" s="698">
        <f t="shared" si="69"/>
        <v>4079660.2001010049</v>
      </c>
      <c r="BF383" s="698">
        <f t="shared" si="70"/>
        <v>63894.042400844897</v>
      </c>
      <c r="BG383" s="79"/>
      <c r="BH383" s="699">
        <f t="shared" si="71"/>
        <v>14210.483251125428</v>
      </c>
      <c r="BI383" s="699">
        <f t="shared" si="72"/>
        <v>43928.559149719447</v>
      </c>
      <c r="BJ383" s="699">
        <f t="shared" si="73"/>
        <v>0</v>
      </c>
      <c r="BK383" s="698">
        <f t="shared" si="74"/>
        <v>4079660.2001010049</v>
      </c>
      <c r="BL383" s="698">
        <f t="shared" si="75"/>
        <v>63894.042400844875</v>
      </c>
    </row>
    <row r="384" spans="3:64" s="68" customFormat="1" ht="14.25" hidden="1" x14ac:dyDescent="0.2">
      <c r="C384" s="340"/>
      <c r="D384" s="259"/>
      <c r="E384" s="340"/>
      <c r="F384" s="340"/>
      <c r="H384" s="261"/>
      <c r="I384" s="261"/>
      <c r="K384" s="260"/>
      <c r="L384" s="66"/>
      <c r="M384" s="261"/>
      <c r="N384" s="260"/>
      <c r="O384" s="810"/>
      <c r="P384" s="361"/>
      <c r="Q384" s="696">
        <f t="shared" si="56"/>
        <v>110</v>
      </c>
      <c r="R384" s="340"/>
      <c r="S384" s="340"/>
      <c r="T384" s="340"/>
      <c r="U384" s="699">
        <f t="shared" si="44"/>
        <v>20232.839443801757</v>
      </c>
      <c r="V384" s="699">
        <f t="shared" si="45"/>
        <v>5830.4003027271983</v>
      </c>
      <c r="W384" s="698">
        <f t="shared" si="57"/>
        <v>2993146.2725716899</v>
      </c>
      <c r="X384" s="698">
        <f t="shared" si="76"/>
        <v>31568.239746528954</v>
      </c>
      <c r="Y384" s="699">
        <f t="shared" si="46"/>
        <v>19573.550011627205</v>
      </c>
      <c r="Z384" s="699">
        <f t="shared" si="47"/>
        <v>10845.257613467855</v>
      </c>
      <c r="AA384" s="698">
        <f t="shared" si="58"/>
        <v>3197476.8080878076</v>
      </c>
      <c r="AB384" s="698">
        <f t="shared" si="59"/>
        <v>35923.807625095062</v>
      </c>
      <c r="AC384" s="699">
        <f t="shared" si="48"/>
        <v>18705.119531135093</v>
      </c>
      <c r="AD384" s="699">
        <f t="shared" si="49"/>
        <v>16743.653397636252</v>
      </c>
      <c r="AE384" s="698">
        <f t="shared" si="60"/>
        <v>3403945.3017331418</v>
      </c>
      <c r="AF384" s="698">
        <f t="shared" si="61"/>
        <v>40953.772928771345</v>
      </c>
      <c r="AH384" s="696">
        <f t="shared" si="40"/>
        <v>110</v>
      </c>
      <c r="AI384" s="340"/>
      <c r="AJ384" s="340"/>
      <c r="AK384" s="340"/>
      <c r="AL384" s="699">
        <f t="shared" si="50"/>
        <v>20232.839443801757</v>
      </c>
      <c r="AM384" s="699">
        <f t="shared" si="77"/>
        <v>5830.4003027271956</v>
      </c>
      <c r="AN384" s="699">
        <f t="shared" si="51"/>
        <v>0</v>
      </c>
      <c r="AO384" s="698">
        <f t="shared" si="41"/>
        <v>2993146.2725716899</v>
      </c>
      <c r="AP384" s="698">
        <f t="shared" si="62"/>
        <v>31568.239746528954</v>
      </c>
      <c r="AQ384" s="699">
        <f t="shared" si="52"/>
        <v>19573.550011627205</v>
      </c>
      <c r="AR384" s="699">
        <f t="shared" si="63"/>
        <v>10845.257613467853</v>
      </c>
      <c r="AS384" s="699">
        <f t="shared" si="53"/>
        <v>0</v>
      </c>
      <c r="AT384" s="698">
        <f t="shared" si="42"/>
        <v>3197476.8080878076</v>
      </c>
      <c r="AU384" s="698">
        <f t="shared" si="64"/>
        <v>35923.807625095054</v>
      </c>
      <c r="AV384" s="699">
        <f t="shared" si="54"/>
        <v>18705.119531135093</v>
      </c>
      <c r="AW384" s="699">
        <f t="shared" si="65"/>
        <v>16743.653397636252</v>
      </c>
      <c r="AX384" s="699">
        <f t="shared" si="55"/>
        <v>0</v>
      </c>
      <c r="AY384" s="698">
        <f t="shared" si="43"/>
        <v>3403945.3017331418</v>
      </c>
      <c r="AZ384" s="698">
        <f t="shared" si="66"/>
        <v>40953.772928771345</v>
      </c>
      <c r="BA384" s="79"/>
      <c r="BB384" s="79"/>
      <c r="BC384" s="699">
        <f t="shared" si="67"/>
        <v>14362.966341659205</v>
      </c>
      <c r="BD384" s="699">
        <f t="shared" si="68"/>
        <v>43776.076059185696</v>
      </c>
      <c r="BE384" s="698">
        <f t="shared" si="69"/>
        <v>4065297.2337593455</v>
      </c>
      <c r="BF384" s="698">
        <f t="shared" si="70"/>
        <v>63644.042400844904</v>
      </c>
      <c r="BG384" s="79"/>
      <c r="BH384" s="699">
        <f t="shared" si="71"/>
        <v>14362.966341659205</v>
      </c>
      <c r="BI384" s="699">
        <f t="shared" si="72"/>
        <v>43776.076059185667</v>
      </c>
      <c r="BJ384" s="699">
        <f t="shared" si="73"/>
        <v>0</v>
      </c>
      <c r="BK384" s="698">
        <f t="shared" si="74"/>
        <v>4065297.2337593455</v>
      </c>
      <c r="BL384" s="698">
        <f t="shared" si="75"/>
        <v>63644.042400844875</v>
      </c>
    </row>
    <row r="385" spans="3:64" s="68" customFormat="1" ht="14.25" hidden="1" x14ac:dyDescent="0.2">
      <c r="C385" s="340"/>
      <c r="D385" s="259"/>
      <c r="E385" s="340"/>
      <c r="F385" s="340"/>
      <c r="H385" s="261"/>
      <c r="I385" s="261"/>
      <c r="K385" s="260"/>
      <c r="L385" s="66"/>
      <c r="M385" s="261"/>
      <c r="N385" s="260"/>
      <c r="O385" s="810"/>
      <c r="P385" s="361"/>
      <c r="Q385" s="696">
        <f t="shared" si="56"/>
        <v>111</v>
      </c>
      <c r="R385" s="340"/>
      <c r="S385" s="340"/>
      <c r="T385" s="340"/>
      <c r="U385" s="699">
        <f t="shared" si="44"/>
        <v>20271.986709656157</v>
      </c>
      <c r="V385" s="699">
        <f t="shared" si="45"/>
        <v>5791.2530368727976</v>
      </c>
      <c r="W385" s="698">
        <f t="shared" si="57"/>
        <v>2972874.2858620337</v>
      </c>
      <c r="X385" s="698">
        <f t="shared" si="76"/>
        <v>31568.239746528954</v>
      </c>
      <c r="Y385" s="699">
        <f t="shared" si="46"/>
        <v>19639.535982829599</v>
      </c>
      <c r="Z385" s="699">
        <f t="shared" si="47"/>
        <v>10779.271642265461</v>
      </c>
      <c r="AA385" s="698">
        <f t="shared" si="58"/>
        <v>3177837.2721049781</v>
      </c>
      <c r="AB385" s="698">
        <f t="shared" si="59"/>
        <v>35923.807625095062</v>
      </c>
      <c r="AC385" s="699">
        <f t="shared" si="48"/>
        <v>18796.625235674735</v>
      </c>
      <c r="AD385" s="699">
        <f t="shared" si="49"/>
        <v>16652.147693096613</v>
      </c>
      <c r="AE385" s="698">
        <f t="shared" si="60"/>
        <v>3385148.6764974669</v>
      </c>
      <c r="AF385" s="698">
        <f t="shared" si="61"/>
        <v>40953.772928771345</v>
      </c>
      <c r="AH385" s="696">
        <f t="shared" si="40"/>
        <v>111</v>
      </c>
      <c r="AI385" s="340"/>
      <c r="AJ385" s="340"/>
      <c r="AK385" s="340"/>
      <c r="AL385" s="699">
        <f t="shared" si="50"/>
        <v>20271.986709656157</v>
      </c>
      <c r="AM385" s="699">
        <f t="shared" si="77"/>
        <v>5791.2530368727939</v>
      </c>
      <c r="AN385" s="699">
        <f t="shared" si="51"/>
        <v>0</v>
      </c>
      <c r="AO385" s="698">
        <f t="shared" si="41"/>
        <v>2972874.2858620337</v>
      </c>
      <c r="AP385" s="698">
        <f t="shared" si="62"/>
        <v>31568.23974652895</v>
      </c>
      <c r="AQ385" s="699">
        <f t="shared" si="52"/>
        <v>19639.535982829599</v>
      </c>
      <c r="AR385" s="699">
        <f t="shared" si="63"/>
        <v>10779.271642265461</v>
      </c>
      <c r="AS385" s="699">
        <f t="shared" si="53"/>
        <v>0</v>
      </c>
      <c r="AT385" s="698">
        <f t="shared" si="42"/>
        <v>3177837.2721049781</v>
      </c>
      <c r="AU385" s="698">
        <f t="shared" si="64"/>
        <v>35923.807625095062</v>
      </c>
      <c r="AV385" s="699">
        <f t="shared" si="54"/>
        <v>18796.625235674735</v>
      </c>
      <c r="AW385" s="699">
        <f t="shared" si="65"/>
        <v>16652.147693096609</v>
      </c>
      <c r="AX385" s="699">
        <f t="shared" si="55"/>
        <v>0</v>
      </c>
      <c r="AY385" s="698">
        <f t="shared" si="43"/>
        <v>3385148.6764974669</v>
      </c>
      <c r="AZ385" s="698">
        <f t="shared" si="66"/>
        <v>40953.772928771345</v>
      </c>
      <c r="BA385" s="79"/>
      <c r="BB385" s="79"/>
      <c r="BC385" s="699">
        <f t="shared" si="67"/>
        <v>14517.085625170228</v>
      </c>
      <c r="BD385" s="699">
        <f t="shared" si="68"/>
        <v>43621.956775674669</v>
      </c>
      <c r="BE385" s="698">
        <f t="shared" si="69"/>
        <v>4050780.1481341752</v>
      </c>
      <c r="BF385" s="698">
        <f t="shared" si="70"/>
        <v>63644.042400844897</v>
      </c>
      <c r="BG385" s="79"/>
      <c r="BH385" s="699">
        <f t="shared" si="71"/>
        <v>14517.085625170228</v>
      </c>
      <c r="BI385" s="699">
        <f t="shared" si="72"/>
        <v>43621.95677567464</v>
      </c>
      <c r="BJ385" s="699">
        <f t="shared" si="73"/>
        <v>0</v>
      </c>
      <c r="BK385" s="698">
        <f t="shared" si="74"/>
        <v>4050780.1481341752</v>
      </c>
      <c r="BL385" s="698">
        <f t="shared" si="75"/>
        <v>63644.042400844868</v>
      </c>
    </row>
    <row r="386" spans="3:64" s="68" customFormat="1" ht="14.25" hidden="1" x14ac:dyDescent="0.2">
      <c r="C386" s="340"/>
      <c r="D386" s="259"/>
      <c r="E386" s="340"/>
      <c r="F386" s="340"/>
      <c r="H386" s="261"/>
      <c r="I386" s="261"/>
      <c r="K386" s="260"/>
      <c r="L386" s="66"/>
      <c r="M386" s="261"/>
      <c r="N386" s="260"/>
      <c r="O386" s="810"/>
      <c r="P386" s="361"/>
      <c r="Q386" s="696">
        <f t="shared" si="56"/>
        <v>112</v>
      </c>
      <c r="R386" s="340"/>
      <c r="S386" s="340"/>
      <c r="T386" s="340"/>
      <c r="U386" s="699">
        <f t="shared" si="44"/>
        <v>20311.209719126684</v>
      </c>
      <c r="V386" s="699">
        <f t="shared" si="45"/>
        <v>5752.0300274022729</v>
      </c>
      <c r="W386" s="698">
        <f t="shared" si="57"/>
        <v>2952563.0761429071</v>
      </c>
      <c r="X386" s="698">
        <f t="shared" si="76"/>
        <v>31818.239746528958</v>
      </c>
      <c r="Y386" s="699">
        <f t="shared" si="46"/>
        <v>19705.744404655052</v>
      </c>
      <c r="Z386" s="699">
        <f t="shared" si="47"/>
        <v>10713.063220440014</v>
      </c>
      <c r="AA386" s="698">
        <f t="shared" si="58"/>
        <v>3158131.5277003231</v>
      </c>
      <c r="AB386" s="698">
        <f t="shared" si="59"/>
        <v>35923.807625095069</v>
      </c>
      <c r="AC386" s="699">
        <f t="shared" si="48"/>
        <v>18888.578587391894</v>
      </c>
      <c r="AD386" s="699">
        <f t="shared" si="49"/>
        <v>16560.194341379451</v>
      </c>
      <c r="AE386" s="698">
        <f t="shared" si="60"/>
        <v>3366260.097910075</v>
      </c>
      <c r="AF386" s="698">
        <f t="shared" si="61"/>
        <v>40953.772928771345</v>
      </c>
      <c r="AH386" s="696">
        <f t="shared" si="40"/>
        <v>112</v>
      </c>
      <c r="AI386" s="340"/>
      <c r="AJ386" s="340"/>
      <c r="AK386" s="340"/>
      <c r="AL386" s="699">
        <f t="shared" si="50"/>
        <v>20311.209719126684</v>
      </c>
      <c r="AM386" s="699">
        <f t="shared" si="77"/>
        <v>5752.0300274022693</v>
      </c>
      <c r="AN386" s="699">
        <f t="shared" si="51"/>
        <v>0</v>
      </c>
      <c r="AO386" s="698">
        <f t="shared" si="41"/>
        <v>2952563.0761429071</v>
      </c>
      <c r="AP386" s="698">
        <f t="shared" si="62"/>
        <v>31818.239746528954</v>
      </c>
      <c r="AQ386" s="699">
        <f t="shared" si="52"/>
        <v>19705.744404655052</v>
      </c>
      <c r="AR386" s="699">
        <f t="shared" si="63"/>
        <v>10713.063220440014</v>
      </c>
      <c r="AS386" s="699">
        <f t="shared" si="53"/>
        <v>0</v>
      </c>
      <c r="AT386" s="698">
        <f t="shared" si="42"/>
        <v>3158131.5277003231</v>
      </c>
      <c r="AU386" s="698">
        <f t="shared" si="64"/>
        <v>35923.807625095069</v>
      </c>
      <c r="AV386" s="699">
        <f t="shared" si="54"/>
        <v>18888.578587391894</v>
      </c>
      <c r="AW386" s="699">
        <f t="shared" si="65"/>
        <v>16560.194341379451</v>
      </c>
      <c r="AX386" s="699">
        <f t="shared" si="55"/>
        <v>0</v>
      </c>
      <c r="AY386" s="698">
        <f t="shared" si="43"/>
        <v>3366260.097910075</v>
      </c>
      <c r="AZ386" s="698">
        <f t="shared" si="66"/>
        <v>40953.772928771345</v>
      </c>
      <c r="BA386" s="79"/>
      <c r="BB386" s="79"/>
      <c r="BC386" s="699">
        <f t="shared" si="67"/>
        <v>14672.858658539388</v>
      </c>
      <c r="BD386" s="699">
        <f t="shared" si="68"/>
        <v>43466.183742305511</v>
      </c>
      <c r="BE386" s="698">
        <f t="shared" si="69"/>
        <v>4036107.2894756356</v>
      </c>
      <c r="BF386" s="698">
        <f t="shared" si="70"/>
        <v>63894.042400844897</v>
      </c>
      <c r="BG386" s="79"/>
      <c r="BH386" s="699">
        <f t="shared" si="71"/>
        <v>14672.858658539388</v>
      </c>
      <c r="BI386" s="699">
        <f t="shared" si="72"/>
        <v>43466.183742305489</v>
      </c>
      <c r="BJ386" s="699">
        <f t="shared" si="73"/>
        <v>0</v>
      </c>
      <c r="BK386" s="698">
        <f t="shared" si="74"/>
        <v>4036107.2894756356</v>
      </c>
      <c r="BL386" s="698">
        <f t="shared" si="75"/>
        <v>63894.042400844875</v>
      </c>
    </row>
    <row r="387" spans="3:64" s="68" customFormat="1" ht="14.25" hidden="1" x14ac:dyDescent="0.2">
      <c r="C387" s="340"/>
      <c r="D387" s="259"/>
      <c r="E387" s="340"/>
      <c r="F387" s="340"/>
      <c r="H387" s="261"/>
      <c r="I387" s="261"/>
      <c r="K387" s="260"/>
      <c r="L387" s="66"/>
      <c r="M387" s="261"/>
      <c r="N387" s="260"/>
      <c r="O387" s="810"/>
      <c r="P387" s="361"/>
      <c r="Q387" s="696">
        <f t="shared" si="56"/>
        <v>113</v>
      </c>
      <c r="R387" s="340"/>
      <c r="S387" s="340"/>
      <c r="T387" s="340"/>
      <c r="U387" s="699">
        <f t="shared" si="44"/>
        <v>20350.50861876495</v>
      </c>
      <c r="V387" s="699">
        <f t="shared" si="45"/>
        <v>5712.7311277640047</v>
      </c>
      <c r="W387" s="698">
        <f t="shared" si="57"/>
        <v>2932212.5675241421</v>
      </c>
      <c r="X387" s="698">
        <f t="shared" si="76"/>
        <v>31568.239746528954</v>
      </c>
      <c r="Y387" s="699">
        <f t="shared" si="46"/>
        <v>19772.176027024769</v>
      </c>
      <c r="Z387" s="699">
        <f t="shared" si="47"/>
        <v>10646.631598070293</v>
      </c>
      <c r="AA387" s="698">
        <f t="shared" si="58"/>
        <v>3138359.3516732985</v>
      </c>
      <c r="AB387" s="698">
        <f t="shared" si="59"/>
        <v>35923.807625095062</v>
      </c>
      <c r="AC387" s="699">
        <f t="shared" si="48"/>
        <v>18980.981776182784</v>
      </c>
      <c r="AD387" s="699">
        <f t="shared" si="49"/>
        <v>16467.791152588565</v>
      </c>
      <c r="AE387" s="698">
        <f t="shared" si="60"/>
        <v>3347279.116133892</v>
      </c>
      <c r="AF387" s="698">
        <f t="shared" si="61"/>
        <v>40953.772928771345</v>
      </c>
      <c r="AH387" s="696">
        <f t="shared" si="40"/>
        <v>113</v>
      </c>
      <c r="AI387" s="340"/>
      <c r="AJ387" s="340"/>
      <c r="AK387" s="340"/>
      <c r="AL387" s="699">
        <f t="shared" si="50"/>
        <v>20350.50861876495</v>
      </c>
      <c r="AM387" s="699">
        <f t="shared" si="77"/>
        <v>5712.731127764001</v>
      </c>
      <c r="AN387" s="699">
        <f t="shared" si="51"/>
        <v>0</v>
      </c>
      <c r="AO387" s="698">
        <f t="shared" si="41"/>
        <v>2932212.5675241421</v>
      </c>
      <c r="AP387" s="698">
        <f t="shared" si="62"/>
        <v>31568.23974652895</v>
      </c>
      <c r="AQ387" s="699">
        <f t="shared" si="52"/>
        <v>19772.176027024769</v>
      </c>
      <c r="AR387" s="699">
        <f t="shared" si="63"/>
        <v>10646.631598070293</v>
      </c>
      <c r="AS387" s="699">
        <f t="shared" si="53"/>
        <v>0</v>
      </c>
      <c r="AT387" s="698">
        <f t="shared" si="42"/>
        <v>3138359.3516732985</v>
      </c>
      <c r="AU387" s="698">
        <f t="shared" si="64"/>
        <v>35923.807625095062</v>
      </c>
      <c r="AV387" s="699">
        <f t="shared" si="54"/>
        <v>18980.981776182784</v>
      </c>
      <c r="AW387" s="699">
        <f t="shared" si="65"/>
        <v>16467.791152588557</v>
      </c>
      <c r="AX387" s="699">
        <f t="shared" si="55"/>
        <v>0</v>
      </c>
      <c r="AY387" s="698">
        <f t="shared" si="43"/>
        <v>3347279.116133892</v>
      </c>
      <c r="AZ387" s="698">
        <f t="shared" si="66"/>
        <v>40953.772928771345</v>
      </c>
      <c r="BA387" s="79"/>
      <c r="BB387" s="79"/>
      <c r="BC387" s="699">
        <f t="shared" si="67"/>
        <v>14830.303187038598</v>
      </c>
      <c r="BD387" s="699">
        <f t="shared" si="68"/>
        <v>43308.739213806301</v>
      </c>
      <c r="BE387" s="698">
        <f t="shared" si="69"/>
        <v>4021276.9862885969</v>
      </c>
      <c r="BF387" s="698">
        <f t="shared" si="70"/>
        <v>63644.042400844897</v>
      </c>
      <c r="BG387" s="79"/>
      <c r="BH387" s="699">
        <f t="shared" si="71"/>
        <v>14830.303187038598</v>
      </c>
      <c r="BI387" s="699">
        <f t="shared" si="72"/>
        <v>43308.739213806271</v>
      </c>
      <c r="BJ387" s="699">
        <f t="shared" si="73"/>
        <v>0</v>
      </c>
      <c r="BK387" s="698">
        <f t="shared" si="74"/>
        <v>4021276.9862885969</v>
      </c>
      <c r="BL387" s="698">
        <f t="shared" si="75"/>
        <v>63644.042400844868</v>
      </c>
    </row>
    <row r="388" spans="3:64" s="68" customFormat="1" ht="14.25" hidden="1" x14ac:dyDescent="0.2">
      <c r="C388" s="340"/>
      <c r="D388" s="259"/>
      <c r="E388" s="340"/>
      <c r="F388" s="340"/>
      <c r="H388" s="261"/>
      <c r="I388" s="261"/>
      <c r="K388" s="260"/>
      <c r="L388" s="66"/>
      <c r="M388" s="261"/>
      <c r="N388" s="260"/>
      <c r="O388" s="810"/>
      <c r="P388" s="361"/>
      <c r="Q388" s="696">
        <f t="shared" si="56"/>
        <v>114</v>
      </c>
      <c r="R388" s="340"/>
      <c r="S388" s="340"/>
      <c r="T388" s="340"/>
      <c r="U388" s="699">
        <f t="shared" si="44"/>
        <v>20389.883555406141</v>
      </c>
      <c r="V388" s="699">
        <f t="shared" si="45"/>
        <v>5673.3561911228117</v>
      </c>
      <c r="W388" s="698">
        <f t="shared" si="57"/>
        <v>2911822.6839687359</v>
      </c>
      <c r="X388" s="698">
        <f t="shared" si="76"/>
        <v>31568.239746528954</v>
      </c>
      <c r="Y388" s="699">
        <f t="shared" si="46"/>
        <v>19838.831602388098</v>
      </c>
      <c r="Z388" s="699">
        <f t="shared" si="47"/>
        <v>10579.976022706967</v>
      </c>
      <c r="AA388" s="698">
        <f t="shared" si="58"/>
        <v>3118520.5200709105</v>
      </c>
      <c r="AB388" s="698">
        <f t="shared" si="59"/>
        <v>35923.807625095069</v>
      </c>
      <c r="AC388" s="699">
        <f t="shared" si="48"/>
        <v>19073.837002656615</v>
      </c>
      <c r="AD388" s="699">
        <f t="shared" si="49"/>
        <v>16374.935926114731</v>
      </c>
      <c r="AE388" s="698">
        <f t="shared" si="60"/>
        <v>3328205.2791312356</v>
      </c>
      <c r="AF388" s="698">
        <f t="shared" si="61"/>
        <v>40953.772928771345</v>
      </c>
      <c r="AH388" s="696">
        <f t="shared" si="40"/>
        <v>114</v>
      </c>
      <c r="AI388" s="340"/>
      <c r="AJ388" s="340"/>
      <c r="AK388" s="340"/>
      <c r="AL388" s="699">
        <f t="shared" si="50"/>
        <v>20389.883555406141</v>
      </c>
      <c r="AM388" s="699">
        <f t="shared" si="77"/>
        <v>5673.3561911228098</v>
      </c>
      <c r="AN388" s="699">
        <f t="shared" si="51"/>
        <v>0</v>
      </c>
      <c r="AO388" s="698">
        <f t="shared" si="41"/>
        <v>2911822.6839687359</v>
      </c>
      <c r="AP388" s="698">
        <f t="shared" si="62"/>
        <v>31568.23974652895</v>
      </c>
      <c r="AQ388" s="699">
        <f t="shared" si="52"/>
        <v>19838.831602388098</v>
      </c>
      <c r="AR388" s="699">
        <f t="shared" si="63"/>
        <v>10579.976022706966</v>
      </c>
      <c r="AS388" s="699">
        <f t="shared" si="53"/>
        <v>0</v>
      </c>
      <c r="AT388" s="698">
        <f t="shared" si="42"/>
        <v>3118520.5200709105</v>
      </c>
      <c r="AU388" s="698">
        <f t="shared" si="64"/>
        <v>35923.807625095062</v>
      </c>
      <c r="AV388" s="699">
        <f t="shared" si="54"/>
        <v>19073.837002656615</v>
      </c>
      <c r="AW388" s="699">
        <f t="shared" si="65"/>
        <v>16374.935926114724</v>
      </c>
      <c r="AX388" s="699">
        <f t="shared" si="55"/>
        <v>0</v>
      </c>
      <c r="AY388" s="698">
        <f t="shared" si="43"/>
        <v>3328205.2791312356</v>
      </c>
      <c r="AZ388" s="698">
        <f t="shared" si="66"/>
        <v>40953.772928771337</v>
      </c>
      <c r="BA388" s="79"/>
      <c r="BB388" s="79"/>
      <c r="BC388" s="699">
        <f t="shared" si="67"/>
        <v>14989.437146352293</v>
      </c>
      <c r="BD388" s="699">
        <f t="shared" si="68"/>
        <v>43149.605254492606</v>
      </c>
      <c r="BE388" s="698">
        <f t="shared" si="69"/>
        <v>4006287.5491422447</v>
      </c>
      <c r="BF388" s="698">
        <f t="shared" si="70"/>
        <v>63644.042400844897</v>
      </c>
      <c r="BG388" s="79"/>
      <c r="BH388" s="699">
        <f t="shared" si="71"/>
        <v>14989.437146352293</v>
      </c>
      <c r="BI388" s="699">
        <f t="shared" si="72"/>
        <v>43149.605254492577</v>
      </c>
      <c r="BJ388" s="699">
        <f t="shared" si="73"/>
        <v>0</v>
      </c>
      <c r="BK388" s="698">
        <f t="shared" si="74"/>
        <v>4006287.5491422447</v>
      </c>
      <c r="BL388" s="698">
        <f t="shared" si="75"/>
        <v>63644.042400844868</v>
      </c>
    </row>
    <row r="389" spans="3:64" s="68" customFormat="1" ht="14.25" hidden="1" x14ac:dyDescent="0.2">
      <c r="C389" s="340"/>
      <c r="D389" s="259"/>
      <c r="E389" s="340"/>
      <c r="F389" s="340"/>
      <c r="H389" s="261"/>
      <c r="I389" s="261"/>
      <c r="K389" s="260"/>
      <c r="L389" s="66"/>
      <c r="M389" s="261"/>
      <c r="N389" s="260"/>
      <c r="O389" s="810"/>
      <c r="P389" s="361"/>
      <c r="Q389" s="696">
        <f t="shared" si="56"/>
        <v>115</v>
      </c>
      <c r="R389" s="340"/>
      <c r="S389" s="340"/>
      <c r="T389" s="340"/>
      <c r="U389" s="699">
        <f t="shared" si="44"/>
        <v>20429.334676169536</v>
      </c>
      <c r="V389" s="699">
        <f t="shared" si="45"/>
        <v>5633.9050703594185</v>
      </c>
      <c r="W389" s="698">
        <f t="shared" si="57"/>
        <v>2891393.3492925665</v>
      </c>
      <c r="X389" s="698">
        <f t="shared" si="76"/>
        <v>31818.239746528954</v>
      </c>
      <c r="Y389" s="699">
        <f t="shared" si="46"/>
        <v>19905.711885731012</v>
      </c>
      <c r="Z389" s="699">
        <f t="shared" si="47"/>
        <v>10513.095739364053</v>
      </c>
      <c r="AA389" s="698">
        <f t="shared" si="58"/>
        <v>3098614.8081851793</v>
      </c>
      <c r="AB389" s="698">
        <f t="shared" si="59"/>
        <v>35923.807625095069</v>
      </c>
      <c r="AC389" s="699">
        <f t="shared" si="48"/>
        <v>19167.146478188017</v>
      </c>
      <c r="AD389" s="699">
        <f t="shared" si="49"/>
        <v>16281.62645058333</v>
      </c>
      <c r="AE389" s="698">
        <f t="shared" si="60"/>
        <v>3309038.1326530473</v>
      </c>
      <c r="AF389" s="698">
        <f t="shared" si="61"/>
        <v>40953.772928771345</v>
      </c>
      <c r="AH389" s="696">
        <f t="shared" si="40"/>
        <v>115</v>
      </c>
      <c r="AI389" s="340"/>
      <c r="AJ389" s="340"/>
      <c r="AK389" s="340"/>
      <c r="AL389" s="699">
        <f t="shared" si="50"/>
        <v>20429.334676169536</v>
      </c>
      <c r="AM389" s="699">
        <f t="shared" si="77"/>
        <v>5633.9050703594157</v>
      </c>
      <c r="AN389" s="699">
        <f t="shared" si="51"/>
        <v>0</v>
      </c>
      <c r="AO389" s="698">
        <f t="shared" si="41"/>
        <v>2891393.3492925665</v>
      </c>
      <c r="AP389" s="698">
        <f t="shared" si="62"/>
        <v>31818.23974652895</v>
      </c>
      <c r="AQ389" s="699">
        <f t="shared" si="52"/>
        <v>19905.711885731012</v>
      </c>
      <c r="AR389" s="699">
        <f t="shared" si="63"/>
        <v>10513.095739364053</v>
      </c>
      <c r="AS389" s="699">
        <f t="shared" si="53"/>
        <v>0</v>
      </c>
      <c r="AT389" s="698">
        <f t="shared" si="42"/>
        <v>3098614.8081851793</v>
      </c>
      <c r="AU389" s="698">
        <f t="shared" si="64"/>
        <v>35923.807625095069</v>
      </c>
      <c r="AV389" s="699">
        <f t="shared" si="54"/>
        <v>19167.146478188017</v>
      </c>
      <c r="AW389" s="699">
        <f t="shared" si="65"/>
        <v>16281.626450583326</v>
      </c>
      <c r="AX389" s="699">
        <f t="shared" si="55"/>
        <v>0</v>
      </c>
      <c r="AY389" s="698">
        <f t="shared" si="43"/>
        <v>3309038.1326530473</v>
      </c>
      <c r="AZ389" s="698">
        <f t="shared" si="66"/>
        <v>40953.772928771345</v>
      </c>
      <c r="BA389" s="79"/>
      <c r="BB389" s="79"/>
      <c r="BC389" s="699">
        <f t="shared" si="67"/>
        <v>15150.278664620619</v>
      </c>
      <c r="BD389" s="699">
        <f t="shared" si="68"/>
        <v>42988.763736224282</v>
      </c>
      <c r="BE389" s="698">
        <f t="shared" si="69"/>
        <v>3991137.2704776241</v>
      </c>
      <c r="BF389" s="698">
        <f t="shared" si="70"/>
        <v>63894.042400844904</v>
      </c>
      <c r="BG389" s="79"/>
      <c r="BH389" s="699">
        <f t="shared" si="71"/>
        <v>15150.278664620619</v>
      </c>
      <c r="BI389" s="699">
        <f t="shared" si="72"/>
        <v>42988.763736224246</v>
      </c>
      <c r="BJ389" s="699">
        <f t="shared" si="73"/>
        <v>0</v>
      </c>
      <c r="BK389" s="698">
        <f t="shared" si="74"/>
        <v>3991137.2704776241</v>
      </c>
      <c r="BL389" s="698">
        <f t="shared" si="75"/>
        <v>63894.042400844861</v>
      </c>
    </row>
    <row r="390" spans="3:64" s="68" customFormat="1" ht="14.25" hidden="1" x14ac:dyDescent="0.2">
      <c r="C390" s="340"/>
      <c r="D390" s="259"/>
      <c r="E390" s="340"/>
      <c r="F390" s="340"/>
      <c r="H390" s="261"/>
      <c r="I390" s="261"/>
      <c r="K390" s="260"/>
      <c r="L390" s="66"/>
      <c r="M390" s="261"/>
      <c r="N390" s="260"/>
      <c r="O390" s="810"/>
      <c r="P390" s="361"/>
      <c r="Q390" s="696">
        <f t="shared" si="56"/>
        <v>116</v>
      </c>
      <c r="R390" s="340"/>
      <c r="S390" s="340"/>
      <c r="T390" s="340"/>
      <c r="U390" s="699">
        <f t="shared" si="44"/>
        <v>20468.862128459063</v>
      </c>
      <c r="V390" s="699">
        <f t="shared" si="45"/>
        <v>5594.3776180698915</v>
      </c>
      <c r="W390" s="698">
        <f t="shared" si="57"/>
        <v>2870924.4871641076</v>
      </c>
      <c r="X390" s="698">
        <f t="shared" si="76"/>
        <v>31568.239746528954</v>
      </c>
      <c r="Y390" s="699">
        <f t="shared" si="46"/>
        <v>19972.817634584673</v>
      </c>
      <c r="Z390" s="699">
        <f t="shared" si="47"/>
        <v>10445.989990510387</v>
      </c>
      <c r="AA390" s="698">
        <f t="shared" si="58"/>
        <v>3078641.9905505944</v>
      </c>
      <c r="AB390" s="698">
        <f t="shared" si="59"/>
        <v>35923.807625095062</v>
      </c>
      <c r="AC390" s="699">
        <f t="shared" si="48"/>
        <v>19260.912424969676</v>
      </c>
      <c r="AD390" s="699">
        <f t="shared" si="49"/>
        <v>16187.860503801667</v>
      </c>
      <c r="AE390" s="698">
        <f t="shared" si="60"/>
        <v>3289777.2202280778</v>
      </c>
      <c r="AF390" s="698">
        <f t="shared" si="61"/>
        <v>40953.772928771345</v>
      </c>
      <c r="AH390" s="696">
        <f t="shared" si="40"/>
        <v>116</v>
      </c>
      <c r="AI390" s="340"/>
      <c r="AJ390" s="340"/>
      <c r="AK390" s="340"/>
      <c r="AL390" s="699">
        <f t="shared" si="50"/>
        <v>20468.862128459063</v>
      </c>
      <c r="AM390" s="699">
        <f t="shared" si="77"/>
        <v>5594.3776180698878</v>
      </c>
      <c r="AN390" s="699">
        <f t="shared" si="51"/>
        <v>0</v>
      </c>
      <c r="AO390" s="698">
        <f t="shared" si="41"/>
        <v>2870924.4871641076</v>
      </c>
      <c r="AP390" s="698">
        <f t="shared" si="62"/>
        <v>31568.23974652895</v>
      </c>
      <c r="AQ390" s="699">
        <f t="shared" si="52"/>
        <v>19972.817634584673</v>
      </c>
      <c r="AR390" s="699">
        <f t="shared" si="63"/>
        <v>10445.989990510387</v>
      </c>
      <c r="AS390" s="699">
        <f t="shared" si="53"/>
        <v>0</v>
      </c>
      <c r="AT390" s="698">
        <f t="shared" si="42"/>
        <v>3078641.9905505944</v>
      </c>
      <c r="AU390" s="698">
        <f t="shared" si="64"/>
        <v>35923.807625095062</v>
      </c>
      <c r="AV390" s="699">
        <f t="shared" si="54"/>
        <v>19260.912424969676</v>
      </c>
      <c r="AW390" s="699">
        <f t="shared" si="65"/>
        <v>16187.860503801661</v>
      </c>
      <c r="AX390" s="699">
        <f t="shared" si="55"/>
        <v>0</v>
      </c>
      <c r="AY390" s="698">
        <f t="shared" si="43"/>
        <v>3289777.2202280778</v>
      </c>
      <c r="AZ390" s="698">
        <f t="shared" si="66"/>
        <v>40953.772928771337</v>
      </c>
      <c r="BA390" s="79"/>
      <c r="BB390" s="79"/>
      <c r="BC390" s="699">
        <f t="shared" si="67"/>
        <v>15312.846064504532</v>
      </c>
      <c r="BD390" s="699">
        <f t="shared" si="68"/>
        <v>42826.196336340363</v>
      </c>
      <c r="BE390" s="698">
        <f t="shared" si="69"/>
        <v>3975824.4244131194</v>
      </c>
      <c r="BF390" s="698">
        <f t="shared" si="70"/>
        <v>63644.042400844897</v>
      </c>
      <c r="BG390" s="79"/>
      <c r="BH390" s="699">
        <f t="shared" si="71"/>
        <v>15312.846064504532</v>
      </c>
      <c r="BI390" s="699">
        <f t="shared" si="72"/>
        <v>42826.196336340348</v>
      </c>
      <c r="BJ390" s="699">
        <f t="shared" si="73"/>
        <v>0</v>
      </c>
      <c r="BK390" s="698">
        <f t="shared" si="74"/>
        <v>3975824.4244131194</v>
      </c>
      <c r="BL390" s="698">
        <f t="shared" si="75"/>
        <v>63644.042400844883</v>
      </c>
    </row>
    <row r="391" spans="3:64" s="68" customFormat="1" ht="14.25" hidden="1" x14ac:dyDescent="0.2">
      <c r="C391" s="340"/>
      <c r="D391" s="259"/>
      <c r="E391" s="340"/>
      <c r="F391" s="340"/>
      <c r="H391" s="261"/>
      <c r="I391" s="261"/>
      <c r="K391" s="260"/>
      <c r="L391" s="66"/>
      <c r="M391" s="261"/>
      <c r="N391" s="260"/>
      <c r="O391" s="810"/>
      <c r="P391" s="361"/>
      <c r="Q391" s="696">
        <f t="shared" si="56"/>
        <v>117</v>
      </c>
      <c r="R391" s="340"/>
      <c r="S391" s="340"/>
      <c r="T391" s="340"/>
      <c r="U391" s="699">
        <f t="shared" si="44"/>
        <v>20508.466059963866</v>
      </c>
      <c r="V391" s="699">
        <f t="shared" si="45"/>
        <v>5554.7736865650932</v>
      </c>
      <c r="W391" s="698">
        <f t="shared" si="57"/>
        <v>2850416.0211041439</v>
      </c>
      <c r="X391" s="698">
        <f t="shared" si="76"/>
        <v>31568.239746528961</v>
      </c>
      <c r="Y391" s="699">
        <f t="shared" si="46"/>
        <v>20040.149609034044</v>
      </c>
      <c r="Z391" s="699">
        <f t="shared" si="47"/>
        <v>10378.658016061016</v>
      </c>
      <c r="AA391" s="698">
        <f t="shared" si="58"/>
        <v>3058601.8409415605</v>
      </c>
      <c r="AB391" s="698">
        <f t="shared" si="59"/>
        <v>35923.807625095062</v>
      </c>
      <c r="AC391" s="699">
        <f t="shared" si="48"/>
        <v>19355.137076065304</v>
      </c>
      <c r="AD391" s="699">
        <f t="shared" si="49"/>
        <v>16093.635852706044</v>
      </c>
      <c r="AE391" s="698">
        <f t="shared" si="60"/>
        <v>3270422.0831520124</v>
      </c>
      <c r="AF391" s="698">
        <f t="shared" si="61"/>
        <v>40953.772928771345</v>
      </c>
      <c r="AH391" s="696">
        <f t="shared" si="40"/>
        <v>117</v>
      </c>
      <c r="AI391" s="340"/>
      <c r="AJ391" s="340"/>
      <c r="AK391" s="340"/>
      <c r="AL391" s="699">
        <f t="shared" si="50"/>
        <v>20508.466059963866</v>
      </c>
      <c r="AM391" s="699">
        <f t="shared" si="77"/>
        <v>5554.7736865650904</v>
      </c>
      <c r="AN391" s="699">
        <f t="shared" si="51"/>
        <v>0</v>
      </c>
      <c r="AO391" s="698">
        <f t="shared" si="41"/>
        <v>2850416.0211041439</v>
      </c>
      <c r="AP391" s="698">
        <f t="shared" si="62"/>
        <v>31568.239746528958</v>
      </c>
      <c r="AQ391" s="699">
        <f t="shared" si="52"/>
        <v>20040.149609034044</v>
      </c>
      <c r="AR391" s="699">
        <f t="shared" si="63"/>
        <v>10378.658016061016</v>
      </c>
      <c r="AS391" s="699">
        <f t="shared" si="53"/>
        <v>0</v>
      </c>
      <c r="AT391" s="698">
        <f t="shared" si="42"/>
        <v>3058601.8409415605</v>
      </c>
      <c r="AU391" s="698">
        <f t="shared" si="64"/>
        <v>35923.807625095062</v>
      </c>
      <c r="AV391" s="699">
        <f t="shared" si="54"/>
        <v>19355.137076065304</v>
      </c>
      <c r="AW391" s="699">
        <f t="shared" si="65"/>
        <v>16093.635852706037</v>
      </c>
      <c r="AX391" s="699">
        <f t="shared" si="55"/>
        <v>0</v>
      </c>
      <c r="AY391" s="698">
        <f t="shared" si="43"/>
        <v>3270422.0831520124</v>
      </c>
      <c r="AZ391" s="698">
        <f t="shared" si="66"/>
        <v>40953.772928771345</v>
      </c>
      <c r="BA391" s="79"/>
      <c r="BB391" s="79"/>
      <c r="BC391" s="699">
        <f t="shared" si="67"/>
        <v>15477.157865273073</v>
      </c>
      <c r="BD391" s="699">
        <f t="shared" si="68"/>
        <v>42661.884535571829</v>
      </c>
      <c r="BE391" s="698">
        <f t="shared" si="69"/>
        <v>3960347.2665478461</v>
      </c>
      <c r="BF391" s="698">
        <f t="shared" si="70"/>
        <v>63644.042400844904</v>
      </c>
      <c r="BG391" s="79"/>
      <c r="BH391" s="699">
        <f t="shared" si="71"/>
        <v>15477.157865273073</v>
      </c>
      <c r="BI391" s="699">
        <f t="shared" si="72"/>
        <v>42661.884535571793</v>
      </c>
      <c r="BJ391" s="699">
        <f t="shared" si="73"/>
        <v>0</v>
      </c>
      <c r="BK391" s="698">
        <f t="shared" si="74"/>
        <v>3960347.2665478461</v>
      </c>
      <c r="BL391" s="698">
        <f t="shared" si="75"/>
        <v>63644.042400844868</v>
      </c>
    </row>
    <row r="392" spans="3:64" s="68" customFormat="1" ht="14.25" hidden="1" x14ac:dyDescent="0.2">
      <c r="C392" s="340"/>
      <c r="D392" s="259"/>
      <c r="E392" s="340"/>
      <c r="F392" s="340"/>
      <c r="H392" s="261"/>
      <c r="I392" s="261"/>
      <c r="K392" s="260"/>
      <c r="L392" s="66"/>
      <c r="M392" s="261"/>
      <c r="N392" s="260"/>
      <c r="O392" s="810"/>
      <c r="P392" s="361"/>
      <c r="Q392" s="696">
        <f t="shared" si="56"/>
        <v>118</v>
      </c>
      <c r="R392" s="340"/>
      <c r="S392" s="340"/>
      <c r="T392" s="340"/>
      <c r="U392" s="699">
        <f t="shared" si="44"/>
        <v>20548.146618658822</v>
      </c>
      <c r="V392" s="699">
        <f t="shared" si="45"/>
        <v>5515.0931278701373</v>
      </c>
      <c r="W392" s="698">
        <f t="shared" si="57"/>
        <v>2829867.8744854853</v>
      </c>
      <c r="X392" s="698">
        <f t="shared" si="76"/>
        <v>31818.239746528961</v>
      </c>
      <c r="Y392" s="699">
        <f t="shared" si="46"/>
        <v>20107.708571726445</v>
      </c>
      <c r="Z392" s="699">
        <f t="shared" si="47"/>
        <v>10311.099053368618</v>
      </c>
      <c r="AA392" s="698">
        <f t="shared" si="58"/>
        <v>3038494.132369834</v>
      </c>
      <c r="AB392" s="698">
        <f t="shared" si="59"/>
        <v>35923.807625095062</v>
      </c>
      <c r="AC392" s="699">
        <f t="shared" si="48"/>
        <v>19449.822675462765</v>
      </c>
      <c r="AD392" s="699">
        <f t="shared" si="49"/>
        <v>15998.950253308585</v>
      </c>
      <c r="AE392" s="698">
        <f t="shared" si="60"/>
        <v>3250972.2604765496</v>
      </c>
      <c r="AF392" s="698">
        <f t="shared" si="61"/>
        <v>40953.772928771352</v>
      </c>
      <c r="AH392" s="696">
        <f t="shared" si="40"/>
        <v>118</v>
      </c>
      <c r="AI392" s="340"/>
      <c r="AJ392" s="340"/>
      <c r="AK392" s="340"/>
      <c r="AL392" s="699">
        <f t="shared" si="50"/>
        <v>20548.146618658822</v>
      </c>
      <c r="AM392" s="699">
        <f t="shared" si="77"/>
        <v>5515.0931278701355</v>
      </c>
      <c r="AN392" s="699">
        <f t="shared" si="51"/>
        <v>0</v>
      </c>
      <c r="AO392" s="698">
        <f t="shared" si="41"/>
        <v>2829867.8744854853</v>
      </c>
      <c r="AP392" s="698">
        <f t="shared" si="62"/>
        <v>31818.239746528958</v>
      </c>
      <c r="AQ392" s="699">
        <f t="shared" si="52"/>
        <v>20107.708571726445</v>
      </c>
      <c r="AR392" s="699">
        <f t="shared" si="63"/>
        <v>10311.099053368614</v>
      </c>
      <c r="AS392" s="699">
        <f t="shared" si="53"/>
        <v>0</v>
      </c>
      <c r="AT392" s="698">
        <f t="shared" si="42"/>
        <v>3038494.132369834</v>
      </c>
      <c r="AU392" s="698">
        <f t="shared" si="64"/>
        <v>35923.807625095062</v>
      </c>
      <c r="AV392" s="699">
        <f t="shared" si="54"/>
        <v>19449.822675462765</v>
      </c>
      <c r="AW392" s="699">
        <f t="shared" si="65"/>
        <v>15998.950253308578</v>
      </c>
      <c r="AX392" s="699">
        <f t="shared" si="55"/>
        <v>0</v>
      </c>
      <c r="AY392" s="698">
        <f t="shared" si="43"/>
        <v>3250972.2604765496</v>
      </c>
      <c r="AZ392" s="698">
        <f t="shared" si="66"/>
        <v>40953.772928771345</v>
      </c>
      <c r="BA392" s="79"/>
      <c r="BB392" s="79"/>
      <c r="BC392" s="699">
        <f t="shared" si="67"/>
        <v>15643.232784913058</v>
      </c>
      <c r="BD392" s="699">
        <f t="shared" si="68"/>
        <v>42495.809615931845</v>
      </c>
      <c r="BE392" s="698">
        <f t="shared" si="69"/>
        <v>3944704.0337629332</v>
      </c>
      <c r="BF392" s="698">
        <f t="shared" si="70"/>
        <v>63894.042400844904</v>
      </c>
      <c r="BG392" s="79"/>
      <c r="BH392" s="699">
        <f t="shared" si="71"/>
        <v>15643.232784913058</v>
      </c>
      <c r="BI392" s="699">
        <f t="shared" si="72"/>
        <v>42495.809615931808</v>
      </c>
      <c r="BJ392" s="699">
        <f t="shared" si="73"/>
        <v>0</v>
      </c>
      <c r="BK392" s="698">
        <f t="shared" si="74"/>
        <v>3944704.0337629332</v>
      </c>
      <c r="BL392" s="698">
        <f t="shared" si="75"/>
        <v>63894.042400844868</v>
      </c>
    </row>
    <row r="393" spans="3:64" s="68" customFormat="1" ht="14.25" hidden="1" x14ac:dyDescent="0.2">
      <c r="C393" s="340"/>
      <c r="D393" s="259"/>
      <c r="E393" s="340"/>
      <c r="F393" s="340"/>
      <c r="H393" s="261"/>
      <c r="I393" s="261"/>
      <c r="K393" s="260"/>
      <c r="L393" s="66"/>
      <c r="M393" s="261"/>
      <c r="N393" s="260"/>
      <c r="O393" s="810"/>
      <c r="P393" s="361"/>
      <c r="Q393" s="696">
        <f t="shared" si="56"/>
        <v>119</v>
      </c>
      <c r="R393" s="340"/>
      <c r="S393" s="340"/>
      <c r="T393" s="340"/>
      <c r="U393" s="699">
        <f t="shared" si="44"/>
        <v>20587.903952805133</v>
      </c>
      <c r="V393" s="699">
        <f t="shared" si="45"/>
        <v>5475.3357937238279</v>
      </c>
      <c r="W393" s="698">
        <f t="shared" si="57"/>
        <v>2809279.9705326799</v>
      </c>
      <c r="X393" s="698">
        <f t="shared" si="76"/>
        <v>31568.239746528961</v>
      </c>
      <c r="Y393" s="699">
        <f t="shared" si="46"/>
        <v>20175.495287880225</v>
      </c>
      <c r="Z393" s="699">
        <f t="shared" si="47"/>
        <v>10243.312337214835</v>
      </c>
      <c r="AA393" s="698">
        <f t="shared" si="58"/>
        <v>3018318.6370819537</v>
      </c>
      <c r="AB393" s="698">
        <f t="shared" si="59"/>
        <v>35923.807625095062</v>
      </c>
      <c r="AC393" s="699">
        <f t="shared" si="48"/>
        <v>19544.971478127551</v>
      </c>
      <c r="AD393" s="699">
        <f t="shared" si="49"/>
        <v>15903.801450643796</v>
      </c>
      <c r="AE393" s="698">
        <f t="shared" si="60"/>
        <v>3231427.2889984222</v>
      </c>
      <c r="AF393" s="698">
        <f t="shared" si="61"/>
        <v>40953.772928771345</v>
      </c>
      <c r="AH393" s="696">
        <f t="shared" si="40"/>
        <v>119</v>
      </c>
      <c r="AI393" s="340"/>
      <c r="AJ393" s="340"/>
      <c r="AK393" s="340"/>
      <c r="AL393" s="699">
        <f t="shared" si="50"/>
        <v>20587.903952805133</v>
      </c>
      <c r="AM393" s="699">
        <f t="shared" si="77"/>
        <v>5475.3357937238261</v>
      </c>
      <c r="AN393" s="699">
        <f t="shared" si="51"/>
        <v>0</v>
      </c>
      <c r="AO393" s="698">
        <f t="shared" si="41"/>
        <v>2809279.9705326799</v>
      </c>
      <c r="AP393" s="698">
        <f t="shared" si="62"/>
        <v>31568.239746528958</v>
      </c>
      <c r="AQ393" s="699">
        <f t="shared" si="52"/>
        <v>20175.495287880225</v>
      </c>
      <c r="AR393" s="699">
        <f t="shared" si="63"/>
        <v>10243.312337214833</v>
      </c>
      <c r="AS393" s="699">
        <f t="shared" si="53"/>
        <v>0</v>
      </c>
      <c r="AT393" s="698">
        <f t="shared" si="42"/>
        <v>3018318.6370819537</v>
      </c>
      <c r="AU393" s="698">
        <f t="shared" si="64"/>
        <v>35923.807625095054</v>
      </c>
      <c r="AV393" s="699">
        <f t="shared" si="54"/>
        <v>19544.971478127551</v>
      </c>
      <c r="AW393" s="699">
        <f t="shared" si="65"/>
        <v>15903.801450643787</v>
      </c>
      <c r="AX393" s="699">
        <f t="shared" si="55"/>
        <v>0</v>
      </c>
      <c r="AY393" s="698">
        <f t="shared" si="43"/>
        <v>3231427.2889984222</v>
      </c>
      <c r="AZ393" s="698">
        <f t="shared" si="66"/>
        <v>40953.772928771337</v>
      </c>
      <c r="BA393" s="79"/>
      <c r="BB393" s="79"/>
      <c r="BC393" s="699">
        <f t="shared" si="67"/>
        <v>15811.089742261353</v>
      </c>
      <c r="BD393" s="699">
        <f t="shared" si="68"/>
        <v>42327.952658583548</v>
      </c>
      <c r="BE393" s="698">
        <f t="shared" si="69"/>
        <v>3928892.9440206718</v>
      </c>
      <c r="BF393" s="698">
        <f t="shared" si="70"/>
        <v>63644.042400844904</v>
      </c>
      <c r="BG393" s="79"/>
      <c r="BH393" s="699">
        <f t="shared" si="71"/>
        <v>15811.089742261353</v>
      </c>
      <c r="BI393" s="699">
        <f t="shared" si="72"/>
        <v>42327.952658583512</v>
      </c>
      <c r="BJ393" s="699">
        <f t="shared" si="73"/>
        <v>0</v>
      </c>
      <c r="BK393" s="698">
        <f t="shared" si="74"/>
        <v>3928892.9440206718</v>
      </c>
      <c r="BL393" s="698">
        <f t="shared" si="75"/>
        <v>63644.042400844861</v>
      </c>
    </row>
    <row r="394" spans="3:64" s="68" customFormat="1" ht="14.25" hidden="1" x14ac:dyDescent="0.2">
      <c r="C394" s="340"/>
      <c r="D394" s="259"/>
      <c r="E394" s="340"/>
      <c r="F394" s="340"/>
      <c r="H394" s="261"/>
      <c r="I394" s="261"/>
      <c r="K394" s="260"/>
      <c r="L394" s="66"/>
      <c r="M394" s="261"/>
      <c r="N394" s="260"/>
      <c r="O394" s="810"/>
      <c r="P394" s="361"/>
      <c r="Q394" s="696">
        <f t="shared" si="56"/>
        <v>120</v>
      </c>
      <c r="R394" s="340"/>
      <c r="S394" s="340"/>
      <c r="T394" s="340"/>
      <c r="U394" s="699">
        <f t="shared" si="44"/>
        <v>20627.738210950854</v>
      </c>
      <c r="V394" s="699">
        <f t="shared" si="45"/>
        <v>5435.5015355781052</v>
      </c>
      <c r="W394" s="698">
        <f t="shared" si="57"/>
        <v>2788652.232321729</v>
      </c>
      <c r="X394" s="698">
        <f t="shared" si="76"/>
        <v>31568.239746528961</v>
      </c>
      <c r="Y394" s="699">
        <f t="shared" si="46"/>
        <v>20243.510525293434</v>
      </c>
      <c r="Z394" s="699">
        <f t="shared" si="47"/>
        <v>10175.297099801632</v>
      </c>
      <c r="AA394" s="698">
        <f t="shared" si="58"/>
        <v>2998075.12655666</v>
      </c>
      <c r="AB394" s="698">
        <f t="shared" si="59"/>
        <v>35923.807625095069</v>
      </c>
      <c r="AC394" s="699">
        <f t="shared" si="48"/>
        <v>19640.585750056489</v>
      </c>
      <c r="AD394" s="699">
        <f t="shared" si="49"/>
        <v>15808.187178714859</v>
      </c>
      <c r="AE394" s="698">
        <f t="shared" si="60"/>
        <v>3211786.7032483658</v>
      </c>
      <c r="AF394" s="698">
        <f t="shared" si="61"/>
        <v>40953.772928771345</v>
      </c>
      <c r="AH394" s="696">
        <f t="shared" si="40"/>
        <v>120</v>
      </c>
      <c r="AI394" s="340"/>
      <c r="AJ394" s="340"/>
      <c r="AK394" s="340"/>
      <c r="AL394" s="699">
        <f t="shared" si="50"/>
        <v>20627.738210950854</v>
      </c>
      <c r="AM394" s="699">
        <f t="shared" si="77"/>
        <v>5435.5015355781034</v>
      </c>
      <c r="AN394" s="699">
        <f t="shared" si="51"/>
        <v>0</v>
      </c>
      <c r="AO394" s="698">
        <f t="shared" si="41"/>
        <v>2788652.232321729</v>
      </c>
      <c r="AP394" s="698">
        <f t="shared" si="62"/>
        <v>31568.239746528958</v>
      </c>
      <c r="AQ394" s="699">
        <f t="shared" si="52"/>
        <v>20243.510525293434</v>
      </c>
      <c r="AR394" s="699">
        <f t="shared" si="63"/>
        <v>10175.297099801628</v>
      </c>
      <c r="AS394" s="699">
        <f t="shared" si="53"/>
        <v>0</v>
      </c>
      <c r="AT394" s="698">
        <f t="shared" si="42"/>
        <v>2998075.12655666</v>
      </c>
      <c r="AU394" s="698">
        <f t="shared" si="64"/>
        <v>35923.807625095062</v>
      </c>
      <c r="AV394" s="699">
        <f t="shared" si="54"/>
        <v>19640.585750056489</v>
      </c>
      <c r="AW394" s="699">
        <f t="shared" si="65"/>
        <v>15808.18717871485</v>
      </c>
      <c r="AX394" s="699">
        <f t="shared" si="55"/>
        <v>0</v>
      </c>
      <c r="AY394" s="698">
        <f t="shared" si="43"/>
        <v>3211786.7032483658</v>
      </c>
      <c r="AZ394" s="698">
        <f t="shared" si="66"/>
        <v>40953.772928771337</v>
      </c>
      <c r="BA394" s="79"/>
      <c r="BB394" s="79"/>
      <c r="BC394" s="699">
        <f t="shared" si="67"/>
        <v>15980.747859160085</v>
      </c>
      <c r="BD394" s="699">
        <f t="shared" si="68"/>
        <v>42158.294541684816</v>
      </c>
      <c r="BE394" s="698">
        <f t="shared" si="69"/>
        <v>3912912.1961615118</v>
      </c>
      <c r="BF394" s="698">
        <f t="shared" si="70"/>
        <v>63644.042400844904</v>
      </c>
      <c r="BG394" s="79"/>
      <c r="BH394" s="699">
        <f t="shared" si="71"/>
        <v>15980.747859160085</v>
      </c>
      <c r="BI394" s="699">
        <f t="shared" si="72"/>
        <v>42158.29454168478</v>
      </c>
      <c r="BJ394" s="699">
        <f t="shared" si="73"/>
        <v>0</v>
      </c>
      <c r="BK394" s="698">
        <f t="shared" si="74"/>
        <v>3912912.1961615118</v>
      </c>
      <c r="BL394" s="698">
        <f t="shared" si="75"/>
        <v>63644.042400844861</v>
      </c>
    </row>
    <row r="395" spans="3:64" s="68" customFormat="1" ht="14.25" hidden="1" x14ac:dyDescent="0.2">
      <c r="C395" s="340"/>
      <c r="D395" s="259"/>
      <c r="E395" s="340"/>
      <c r="F395" s="340"/>
      <c r="H395" s="261"/>
      <c r="I395" s="261"/>
      <c r="K395" s="260"/>
      <c r="L395" s="66"/>
      <c r="M395" s="261"/>
      <c r="N395" s="260"/>
      <c r="O395" s="810"/>
      <c r="P395" s="361"/>
      <c r="Q395" s="696">
        <f t="shared" si="56"/>
        <v>121</v>
      </c>
      <c r="R395" s="340"/>
      <c r="S395" s="340"/>
      <c r="T395" s="340"/>
      <c r="U395" s="699">
        <f t="shared" si="44"/>
        <v>20667.649541931463</v>
      </c>
      <c r="V395" s="699">
        <f t="shared" si="45"/>
        <v>5395.5902045974944</v>
      </c>
      <c r="W395" s="698">
        <f t="shared" si="57"/>
        <v>2767984.5827797973</v>
      </c>
      <c r="X395" s="698">
        <f t="shared" si="76"/>
        <v>31818.239746528958</v>
      </c>
      <c r="Y395" s="699">
        <f t="shared" si="46"/>
        <v>20311.755054352485</v>
      </c>
      <c r="Z395" s="699">
        <f t="shared" si="47"/>
        <v>10107.052570742577</v>
      </c>
      <c r="AA395" s="698">
        <f t="shared" si="58"/>
        <v>2977763.3715023077</v>
      </c>
      <c r="AB395" s="698">
        <f t="shared" si="59"/>
        <v>36173.807625095062</v>
      </c>
      <c r="AC395" s="699">
        <f t="shared" si="48"/>
        <v>19736.667768331681</v>
      </c>
      <c r="AD395" s="699">
        <f t="shared" si="49"/>
        <v>15712.105160439665</v>
      </c>
      <c r="AE395" s="698">
        <f t="shared" si="60"/>
        <v>3192050.0354800341</v>
      </c>
      <c r="AF395" s="698">
        <f t="shared" si="61"/>
        <v>41203.772928771345</v>
      </c>
      <c r="AH395" s="696">
        <f t="shared" si="40"/>
        <v>121</v>
      </c>
      <c r="AI395" s="340"/>
      <c r="AJ395" s="340"/>
      <c r="AK395" s="340"/>
      <c r="AL395" s="699">
        <f t="shared" si="50"/>
        <v>20667.649541931463</v>
      </c>
      <c r="AM395" s="699">
        <f t="shared" si="77"/>
        <v>5395.5902045974926</v>
      </c>
      <c r="AN395" s="699">
        <f t="shared" si="51"/>
        <v>0</v>
      </c>
      <c r="AO395" s="698">
        <f t="shared" si="41"/>
        <v>2767984.5827797973</v>
      </c>
      <c r="AP395" s="698">
        <f t="shared" si="62"/>
        <v>31818.239746528954</v>
      </c>
      <c r="AQ395" s="699">
        <f t="shared" si="52"/>
        <v>20311.755054352485</v>
      </c>
      <c r="AR395" s="699">
        <f t="shared" si="63"/>
        <v>10107.052570742575</v>
      </c>
      <c r="AS395" s="699">
        <f t="shared" si="53"/>
        <v>0</v>
      </c>
      <c r="AT395" s="698">
        <f t="shared" si="42"/>
        <v>2977763.3715023077</v>
      </c>
      <c r="AU395" s="698">
        <f t="shared" si="64"/>
        <v>36173.807625095062</v>
      </c>
      <c r="AV395" s="699">
        <f t="shared" si="54"/>
        <v>19736.667768331681</v>
      </c>
      <c r="AW395" s="699">
        <f t="shared" si="65"/>
        <v>15712.105160439663</v>
      </c>
      <c r="AX395" s="699">
        <f t="shared" si="55"/>
        <v>0</v>
      </c>
      <c r="AY395" s="698">
        <f t="shared" si="43"/>
        <v>3192050.0354800341</v>
      </c>
      <c r="AZ395" s="698">
        <f t="shared" si="66"/>
        <v>41203.772928771345</v>
      </c>
      <c r="BA395" s="79"/>
      <c r="BB395" s="79"/>
      <c r="BC395" s="699">
        <f t="shared" si="67"/>
        <v>16152.226462634941</v>
      </c>
      <c r="BD395" s="699">
        <f t="shared" si="68"/>
        <v>41986.815938209962</v>
      </c>
      <c r="BE395" s="698">
        <f t="shared" si="69"/>
        <v>3896759.9696988771</v>
      </c>
      <c r="BF395" s="698">
        <f t="shared" si="70"/>
        <v>63894.042400844904</v>
      </c>
      <c r="BG395" s="79"/>
      <c r="BH395" s="699">
        <f t="shared" si="71"/>
        <v>16152.226462634941</v>
      </c>
      <c r="BI395" s="699">
        <f t="shared" si="72"/>
        <v>41986.815938209926</v>
      </c>
      <c r="BJ395" s="699">
        <f t="shared" si="73"/>
        <v>0</v>
      </c>
      <c r="BK395" s="698">
        <f t="shared" si="74"/>
        <v>3896759.9696988771</v>
      </c>
      <c r="BL395" s="698">
        <f t="shared" si="75"/>
        <v>63894.042400844868</v>
      </c>
    </row>
    <row r="396" spans="3:64" s="68" customFormat="1" ht="14.25" hidden="1" x14ac:dyDescent="0.2">
      <c r="C396" s="340"/>
      <c r="D396" s="259"/>
      <c r="E396" s="340"/>
      <c r="F396" s="340"/>
      <c r="H396" s="261"/>
      <c r="I396" s="261"/>
      <c r="K396" s="260"/>
      <c r="L396" s="66"/>
      <c r="M396" s="261"/>
      <c r="N396" s="260"/>
      <c r="O396" s="810"/>
      <c r="P396" s="361"/>
      <c r="Q396" s="696">
        <f t="shared" si="56"/>
        <v>122</v>
      </c>
      <c r="R396" s="340"/>
      <c r="S396" s="340"/>
      <c r="T396" s="340"/>
      <c r="U396" s="699">
        <f t="shared" si="44"/>
        <v>20707.638094870406</v>
      </c>
      <c r="V396" s="699">
        <f t="shared" si="45"/>
        <v>5355.6016516585523</v>
      </c>
      <c r="W396" s="698">
        <f t="shared" si="57"/>
        <v>2747276.9446849269</v>
      </c>
      <c r="X396" s="698">
        <f t="shared" si="76"/>
        <v>31568.239746528958</v>
      </c>
      <c r="Y396" s="699">
        <f t="shared" si="46"/>
        <v>20380.229648040924</v>
      </c>
      <c r="Z396" s="699">
        <f t="shared" si="47"/>
        <v>10038.577977054138</v>
      </c>
      <c r="AA396" s="698">
        <f t="shared" si="58"/>
        <v>2957383.1418542666</v>
      </c>
      <c r="AB396" s="698">
        <f t="shared" si="59"/>
        <v>35923.807625095062</v>
      </c>
      <c r="AC396" s="699">
        <f t="shared" si="48"/>
        <v>19833.219821174745</v>
      </c>
      <c r="AD396" s="699">
        <f t="shared" si="49"/>
        <v>15615.553107596601</v>
      </c>
      <c r="AE396" s="698">
        <f t="shared" si="60"/>
        <v>3172216.8156588594</v>
      </c>
      <c r="AF396" s="698">
        <f t="shared" si="61"/>
        <v>40953.772928771345</v>
      </c>
      <c r="AH396" s="696">
        <f t="shared" si="40"/>
        <v>122</v>
      </c>
      <c r="AI396" s="340"/>
      <c r="AJ396" s="340"/>
      <c r="AK396" s="340"/>
      <c r="AL396" s="699">
        <f t="shared" si="50"/>
        <v>20707.638094870406</v>
      </c>
      <c r="AM396" s="699">
        <f t="shared" si="77"/>
        <v>5355.6016516585496</v>
      </c>
      <c r="AN396" s="699">
        <f t="shared" si="51"/>
        <v>0</v>
      </c>
      <c r="AO396" s="698">
        <f t="shared" si="41"/>
        <v>2747276.9446849269</v>
      </c>
      <c r="AP396" s="698">
        <f t="shared" si="62"/>
        <v>31568.239746528954</v>
      </c>
      <c r="AQ396" s="699">
        <f t="shared" si="52"/>
        <v>20380.229648040924</v>
      </c>
      <c r="AR396" s="699">
        <f t="shared" si="63"/>
        <v>10038.577977054136</v>
      </c>
      <c r="AS396" s="699">
        <f t="shared" si="53"/>
        <v>0</v>
      </c>
      <c r="AT396" s="698">
        <f t="shared" si="42"/>
        <v>2957383.1418542666</v>
      </c>
      <c r="AU396" s="698">
        <f t="shared" si="64"/>
        <v>35923.807625095062</v>
      </c>
      <c r="AV396" s="699">
        <f t="shared" si="54"/>
        <v>19833.219821174745</v>
      </c>
      <c r="AW396" s="699">
        <f t="shared" si="65"/>
        <v>15615.553107596596</v>
      </c>
      <c r="AX396" s="699">
        <f t="shared" si="55"/>
        <v>0</v>
      </c>
      <c r="AY396" s="698">
        <f t="shared" si="43"/>
        <v>3172216.8156588594</v>
      </c>
      <c r="AZ396" s="698">
        <f t="shared" si="66"/>
        <v>40953.772928771345</v>
      </c>
      <c r="BA396" s="79"/>
      <c r="BB396" s="79"/>
      <c r="BC396" s="699">
        <f t="shared" si="67"/>
        <v>16325.545087096849</v>
      </c>
      <c r="BD396" s="699">
        <f t="shared" si="68"/>
        <v>41813.497313748048</v>
      </c>
      <c r="BE396" s="698">
        <f t="shared" si="69"/>
        <v>3880434.4246117803</v>
      </c>
      <c r="BF396" s="698">
        <f t="shared" si="70"/>
        <v>63644.042400844897</v>
      </c>
      <c r="BG396" s="79"/>
      <c r="BH396" s="699">
        <f t="shared" si="71"/>
        <v>16325.545087096849</v>
      </c>
      <c r="BI396" s="699">
        <f t="shared" si="72"/>
        <v>41813.497313748012</v>
      </c>
      <c r="BJ396" s="699">
        <f t="shared" si="73"/>
        <v>0</v>
      </c>
      <c r="BK396" s="698">
        <f t="shared" si="74"/>
        <v>3880434.4246117803</v>
      </c>
      <c r="BL396" s="698">
        <f t="shared" si="75"/>
        <v>63644.042400844861</v>
      </c>
    </row>
    <row r="397" spans="3:64" s="68" customFormat="1" ht="14.25" hidden="1" x14ac:dyDescent="0.2">
      <c r="C397" s="340"/>
      <c r="D397" s="259"/>
      <c r="E397" s="340"/>
      <c r="F397" s="340"/>
      <c r="H397" s="261"/>
      <c r="I397" s="261"/>
      <c r="K397" s="260"/>
      <c r="L397" s="66"/>
      <c r="M397" s="261"/>
      <c r="N397" s="260"/>
      <c r="O397" s="810"/>
      <c r="P397" s="361"/>
      <c r="Q397" s="696">
        <f t="shared" si="56"/>
        <v>123</v>
      </c>
      <c r="R397" s="340"/>
      <c r="S397" s="340"/>
      <c r="T397" s="340"/>
      <c r="U397" s="699">
        <f t="shared" si="44"/>
        <v>20747.704019179659</v>
      </c>
      <c r="V397" s="699">
        <f t="shared" si="45"/>
        <v>5315.5357273492982</v>
      </c>
      <c r="W397" s="698">
        <f t="shared" si="57"/>
        <v>2726529.2406657473</v>
      </c>
      <c r="X397" s="698">
        <f t="shared" si="76"/>
        <v>31568.239746528958</v>
      </c>
      <c r="Y397" s="699">
        <f t="shared" si="46"/>
        <v>20448.935081948155</v>
      </c>
      <c r="Z397" s="699">
        <f t="shared" si="47"/>
        <v>9969.8725431469047</v>
      </c>
      <c r="AA397" s="698">
        <f t="shared" si="58"/>
        <v>2936934.2067723186</v>
      </c>
      <c r="AB397" s="698">
        <f t="shared" si="59"/>
        <v>35923.807625095062</v>
      </c>
      <c r="AC397" s="699">
        <f t="shared" si="48"/>
        <v>19930.244208001313</v>
      </c>
      <c r="AD397" s="699">
        <f t="shared" si="49"/>
        <v>15518.528720770028</v>
      </c>
      <c r="AE397" s="698">
        <f t="shared" si="60"/>
        <v>3152286.5714508579</v>
      </c>
      <c r="AF397" s="698">
        <f t="shared" si="61"/>
        <v>40953.772928771345</v>
      </c>
      <c r="AH397" s="696">
        <f t="shared" si="40"/>
        <v>123</v>
      </c>
      <c r="AI397" s="340"/>
      <c r="AJ397" s="340"/>
      <c r="AK397" s="340"/>
      <c r="AL397" s="699">
        <f t="shared" si="50"/>
        <v>20747.704019179659</v>
      </c>
      <c r="AM397" s="699">
        <f t="shared" si="77"/>
        <v>5315.5357273492955</v>
      </c>
      <c r="AN397" s="699">
        <f t="shared" si="51"/>
        <v>0</v>
      </c>
      <c r="AO397" s="698">
        <f t="shared" si="41"/>
        <v>2726529.2406657473</v>
      </c>
      <c r="AP397" s="698">
        <f t="shared" si="62"/>
        <v>31568.239746528954</v>
      </c>
      <c r="AQ397" s="699">
        <f t="shared" si="52"/>
        <v>20448.935081948155</v>
      </c>
      <c r="AR397" s="699">
        <f t="shared" si="63"/>
        <v>9969.8725431469029</v>
      </c>
      <c r="AS397" s="699">
        <f t="shared" si="53"/>
        <v>0</v>
      </c>
      <c r="AT397" s="698">
        <f t="shared" si="42"/>
        <v>2936934.2067723186</v>
      </c>
      <c r="AU397" s="698">
        <f t="shared" si="64"/>
        <v>35923.807625095054</v>
      </c>
      <c r="AV397" s="699">
        <f t="shared" si="54"/>
        <v>19930.244208001313</v>
      </c>
      <c r="AW397" s="699">
        <f t="shared" si="65"/>
        <v>15518.528720770026</v>
      </c>
      <c r="AX397" s="699">
        <f t="shared" si="55"/>
        <v>0</v>
      </c>
      <c r="AY397" s="698">
        <f t="shared" si="43"/>
        <v>3152286.5714508579</v>
      </c>
      <c r="AZ397" s="698">
        <f t="shared" si="66"/>
        <v>40953.772928771337</v>
      </c>
      <c r="BA397" s="79"/>
      <c r="BB397" s="79"/>
      <c r="BC397" s="699">
        <f t="shared" si="67"/>
        <v>16500.723476567309</v>
      </c>
      <c r="BD397" s="699">
        <f t="shared" si="68"/>
        <v>41638.318924277592</v>
      </c>
      <c r="BE397" s="698">
        <f t="shared" si="69"/>
        <v>3863933.701135213</v>
      </c>
      <c r="BF397" s="698">
        <f t="shared" si="70"/>
        <v>63644.042400844904</v>
      </c>
      <c r="BG397" s="79"/>
      <c r="BH397" s="699">
        <f t="shared" si="71"/>
        <v>16500.723476567309</v>
      </c>
      <c r="BI397" s="699">
        <f t="shared" si="72"/>
        <v>41638.318924277562</v>
      </c>
      <c r="BJ397" s="699">
        <f t="shared" si="73"/>
        <v>0</v>
      </c>
      <c r="BK397" s="698">
        <f t="shared" si="74"/>
        <v>3863933.701135213</v>
      </c>
      <c r="BL397" s="698">
        <f t="shared" si="75"/>
        <v>63644.042400844875</v>
      </c>
    </row>
    <row r="398" spans="3:64" s="68" customFormat="1" ht="14.25" hidden="1" x14ac:dyDescent="0.2">
      <c r="C398" s="340"/>
      <c r="D398" s="259"/>
      <c r="E398" s="340"/>
      <c r="F398" s="340"/>
      <c r="H398" s="261"/>
      <c r="I398" s="261"/>
      <c r="K398" s="260"/>
      <c r="L398" s="66"/>
      <c r="M398" s="261"/>
      <c r="N398" s="260"/>
      <c r="O398" s="810"/>
      <c r="P398" s="361"/>
      <c r="Q398" s="696">
        <f t="shared" si="56"/>
        <v>124</v>
      </c>
      <c r="R398" s="340"/>
      <c r="S398" s="340"/>
      <c r="T398" s="340"/>
      <c r="U398" s="699">
        <f t="shared" si="44"/>
        <v>20787.847464560287</v>
      </c>
      <c r="V398" s="699">
        <f t="shared" si="45"/>
        <v>5275.3922819686713</v>
      </c>
      <c r="W398" s="698">
        <f t="shared" si="57"/>
        <v>2705741.3932011873</v>
      </c>
      <c r="X398" s="698">
        <f t="shared" si="76"/>
        <v>31818.239746528958</v>
      </c>
      <c r="Y398" s="699">
        <f t="shared" si="46"/>
        <v>20517.872134278237</v>
      </c>
      <c r="Z398" s="699">
        <f t="shared" si="47"/>
        <v>9900.9354908168225</v>
      </c>
      <c r="AA398" s="698">
        <f t="shared" si="58"/>
        <v>2916416.3346380405</v>
      </c>
      <c r="AB398" s="698">
        <f t="shared" si="59"/>
        <v>35923.807625095062</v>
      </c>
      <c r="AC398" s="699">
        <f t="shared" si="48"/>
        <v>20027.743239475807</v>
      </c>
      <c r="AD398" s="699">
        <f t="shared" si="49"/>
        <v>15421.029689295538</v>
      </c>
      <c r="AE398" s="698">
        <f t="shared" si="60"/>
        <v>3132258.828211382</v>
      </c>
      <c r="AF398" s="698">
        <f t="shared" si="61"/>
        <v>40953.772928771345</v>
      </c>
      <c r="AH398" s="696">
        <f t="shared" si="40"/>
        <v>124</v>
      </c>
      <c r="AI398" s="340"/>
      <c r="AJ398" s="340"/>
      <c r="AK398" s="340"/>
      <c r="AL398" s="699">
        <f t="shared" si="50"/>
        <v>20787.847464560287</v>
      </c>
      <c r="AM398" s="699">
        <f t="shared" si="77"/>
        <v>5275.3922819686677</v>
      </c>
      <c r="AN398" s="699">
        <f t="shared" si="51"/>
        <v>0</v>
      </c>
      <c r="AO398" s="698">
        <f t="shared" si="41"/>
        <v>2705741.3932011873</v>
      </c>
      <c r="AP398" s="698">
        <f t="shared" si="62"/>
        <v>31818.239746528954</v>
      </c>
      <c r="AQ398" s="699">
        <f t="shared" si="52"/>
        <v>20517.872134278237</v>
      </c>
      <c r="AR398" s="699">
        <f t="shared" si="63"/>
        <v>9900.9354908168207</v>
      </c>
      <c r="AS398" s="699">
        <f t="shared" si="53"/>
        <v>0</v>
      </c>
      <c r="AT398" s="698">
        <f t="shared" si="42"/>
        <v>2916416.3346380405</v>
      </c>
      <c r="AU398" s="698">
        <f t="shared" si="64"/>
        <v>35923.807625095054</v>
      </c>
      <c r="AV398" s="699">
        <f t="shared" si="54"/>
        <v>20027.743239475807</v>
      </c>
      <c r="AW398" s="699">
        <f t="shared" si="65"/>
        <v>15421.029689295534</v>
      </c>
      <c r="AX398" s="699">
        <f t="shared" si="55"/>
        <v>0</v>
      </c>
      <c r="AY398" s="698">
        <f t="shared" si="43"/>
        <v>3132258.828211382</v>
      </c>
      <c r="AZ398" s="698">
        <f t="shared" si="66"/>
        <v>40953.772928771345</v>
      </c>
      <c r="BA398" s="79"/>
      <c r="BB398" s="79"/>
      <c r="BC398" s="699">
        <f t="shared" si="67"/>
        <v>16677.781586927551</v>
      </c>
      <c r="BD398" s="699">
        <f t="shared" si="68"/>
        <v>41461.260813917346</v>
      </c>
      <c r="BE398" s="698">
        <f t="shared" si="69"/>
        <v>3847255.9195482857</v>
      </c>
      <c r="BF398" s="698">
        <f t="shared" si="70"/>
        <v>63894.042400844897</v>
      </c>
      <c r="BG398" s="79"/>
      <c r="BH398" s="699">
        <f t="shared" si="71"/>
        <v>16677.781586927551</v>
      </c>
      <c r="BI398" s="699">
        <f t="shared" si="72"/>
        <v>41461.260813917317</v>
      </c>
      <c r="BJ398" s="699">
        <f t="shared" si="73"/>
        <v>0</v>
      </c>
      <c r="BK398" s="698">
        <f t="shared" si="74"/>
        <v>3847255.9195482857</v>
      </c>
      <c r="BL398" s="698">
        <f t="shared" si="75"/>
        <v>63894.042400844868</v>
      </c>
    </row>
    <row r="399" spans="3:64" s="68" customFormat="1" ht="14.25" hidden="1" x14ac:dyDescent="0.2">
      <c r="C399" s="340"/>
      <c r="D399" s="259"/>
      <c r="E399" s="340"/>
      <c r="F399" s="340"/>
      <c r="H399" s="261"/>
      <c r="I399" s="261"/>
      <c r="K399" s="260"/>
      <c r="L399" s="66"/>
      <c r="M399" s="261"/>
      <c r="N399" s="260"/>
      <c r="O399" s="810"/>
      <c r="P399" s="361"/>
      <c r="Q399" s="696">
        <f t="shared" si="56"/>
        <v>125</v>
      </c>
      <c r="R399" s="340"/>
      <c r="S399" s="340"/>
      <c r="T399" s="340"/>
      <c r="U399" s="699">
        <f t="shared" si="44"/>
        <v>20828.068581002997</v>
      </c>
      <c r="V399" s="699">
        <f t="shared" si="45"/>
        <v>5235.171165525956</v>
      </c>
      <c r="W399" s="698">
        <f t="shared" si="57"/>
        <v>2684913.3246201845</v>
      </c>
      <c r="X399" s="698">
        <f t="shared" si="76"/>
        <v>31568.239746528954</v>
      </c>
      <c r="Y399" s="699">
        <f t="shared" si="46"/>
        <v>20587.041585858693</v>
      </c>
      <c r="Z399" s="699">
        <f t="shared" si="47"/>
        <v>9831.7660392363687</v>
      </c>
      <c r="AA399" s="698">
        <f t="shared" si="58"/>
        <v>2895829.2930521816</v>
      </c>
      <c r="AB399" s="698">
        <f t="shared" si="59"/>
        <v>35923.807625095062</v>
      </c>
      <c r="AC399" s="699">
        <f t="shared" si="48"/>
        <v>20125.719237566424</v>
      </c>
      <c r="AD399" s="699">
        <f t="shared" si="49"/>
        <v>15323.053691204921</v>
      </c>
      <c r="AE399" s="698">
        <f t="shared" si="60"/>
        <v>3112133.1089738156</v>
      </c>
      <c r="AF399" s="698">
        <f t="shared" si="61"/>
        <v>40953.772928771345</v>
      </c>
      <c r="AH399" s="696">
        <f t="shared" si="40"/>
        <v>125</v>
      </c>
      <c r="AI399" s="340"/>
      <c r="AJ399" s="340"/>
      <c r="AK399" s="340"/>
      <c r="AL399" s="699">
        <f t="shared" si="50"/>
        <v>20828.068581002997</v>
      </c>
      <c r="AM399" s="699">
        <f t="shared" si="77"/>
        <v>5235.1711655259533</v>
      </c>
      <c r="AN399" s="699">
        <f t="shared" si="51"/>
        <v>0</v>
      </c>
      <c r="AO399" s="698">
        <f t="shared" si="41"/>
        <v>2684913.3246201845</v>
      </c>
      <c r="AP399" s="698">
        <f t="shared" si="62"/>
        <v>31568.23974652895</v>
      </c>
      <c r="AQ399" s="699">
        <f t="shared" si="52"/>
        <v>20587.041585858693</v>
      </c>
      <c r="AR399" s="699">
        <f t="shared" si="63"/>
        <v>9831.7660392363687</v>
      </c>
      <c r="AS399" s="699">
        <f t="shared" si="53"/>
        <v>0</v>
      </c>
      <c r="AT399" s="698">
        <f t="shared" si="42"/>
        <v>2895829.2930521816</v>
      </c>
      <c r="AU399" s="698">
        <f t="shared" si="64"/>
        <v>35923.807625095062</v>
      </c>
      <c r="AV399" s="699">
        <f t="shared" si="54"/>
        <v>20125.719237566424</v>
      </c>
      <c r="AW399" s="699">
        <f t="shared" si="65"/>
        <v>15323.053691204917</v>
      </c>
      <c r="AX399" s="699">
        <f t="shared" si="55"/>
        <v>0</v>
      </c>
      <c r="AY399" s="698">
        <f t="shared" si="43"/>
        <v>3112133.1089738156</v>
      </c>
      <c r="AZ399" s="698">
        <f t="shared" si="66"/>
        <v>40953.772928771345</v>
      </c>
      <c r="BA399" s="79"/>
      <c r="BB399" s="79"/>
      <c r="BC399" s="699">
        <f t="shared" si="67"/>
        <v>16856.739588191911</v>
      </c>
      <c r="BD399" s="699">
        <f t="shared" si="68"/>
        <v>41282.302812652983</v>
      </c>
      <c r="BE399" s="698">
        <f t="shared" si="69"/>
        <v>3830399.1799600939</v>
      </c>
      <c r="BF399" s="698">
        <f t="shared" si="70"/>
        <v>63644.04240084489</v>
      </c>
      <c r="BG399" s="79"/>
      <c r="BH399" s="699">
        <f t="shared" si="71"/>
        <v>16856.739588191911</v>
      </c>
      <c r="BI399" s="699">
        <f t="shared" si="72"/>
        <v>41282.302812652953</v>
      </c>
      <c r="BJ399" s="699">
        <f t="shared" si="73"/>
        <v>0</v>
      </c>
      <c r="BK399" s="698">
        <f t="shared" si="74"/>
        <v>3830399.1799600939</v>
      </c>
      <c r="BL399" s="698">
        <f t="shared" si="75"/>
        <v>63644.042400844861</v>
      </c>
    </row>
    <row r="400" spans="3:64" s="68" customFormat="1" ht="14.25" hidden="1" x14ac:dyDescent="0.2">
      <c r="C400" s="340"/>
      <c r="D400" s="259"/>
      <c r="E400" s="340"/>
      <c r="F400" s="340"/>
      <c r="H400" s="261"/>
      <c r="I400" s="261"/>
      <c r="K400" s="260"/>
      <c r="L400" s="66"/>
      <c r="M400" s="261"/>
      <c r="N400" s="260"/>
      <c r="O400" s="810"/>
      <c r="P400" s="361"/>
      <c r="Q400" s="696">
        <f t="shared" si="56"/>
        <v>126</v>
      </c>
      <c r="R400" s="340"/>
      <c r="S400" s="340"/>
      <c r="T400" s="340"/>
      <c r="U400" s="699">
        <f t="shared" si="44"/>
        <v>20868.36751878872</v>
      </c>
      <c r="V400" s="699">
        <f t="shared" si="45"/>
        <v>5194.8722277402358</v>
      </c>
      <c r="W400" s="698">
        <f t="shared" si="57"/>
        <v>2664044.9571013958</v>
      </c>
      <c r="X400" s="698">
        <f t="shared" si="76"/>
        <v>31568.239746528954</v>
      </c>
      <c r="Y400" s="699">
        <f t="shared" si="46"/>
        <v>20656.444220149355</v>
      </c>
      <c r="Z400" s="699">
        <f t="shared" si="47"/>
        <v>9762.3634049457105</v>
      </c>
      <c r="AA400" s="698">
        <f t="shared" si="58"/>
        <v>2875172.8488320322</v>
      </c>
      <c r="AB400" s="698">
        <f t="shared" si="59"/>
        <v>35923.807625095069</v>
      </c>
      <c r="AC400" s="699">
        <f t="shared" si="48"/>
        <v>20224.174535600472</v>
      </c>
      <c r="AD400" s="699">
        <f t="shared" si="49"/>
        <v>15224.598393170869</v>
      </c>
      <c r="AE400" s="698">
        <f t="shared" si="60"/>
        <v>3091908.9344382151</v>
      </c>
      <c r="AF400" s="698">
        <f t="shared" si="61"/>
        <v>40953.772928771345</v>
      </c>
      <c r="AH400" s="696">
        <f t="shared" si="40"/>
        <v>126</v>
      </c>
      <c r="AI400" s="340"/>
      <c r="AJ400" s="340"/>
      <c r="AK400" s="340"/>
      <c r="AL400" s="699">
        <f t="shared" si="50"/>
        <v>20868.36751878872</v>
      </c>
      <c r="AM400" s="699">
        <f t="shared" si="77"/>
        <v>5194.872227740233</v>
      </c>
      <c r="AN400" s="699">
        <f t="shared" si="51"/>
        <v>0</v>
      </c>
      <c r="AO400" s="698">
        <f t="shared" si="41"/>
        <v>2664044.9571013958</v>
      </c>
      <c r="AP400" s="698">
        <f t="shared" si="62"/>
        <v>31568.239746528954</v>
      </c>
      <c r="AQ400" s="699">
        <f t="shared" si="52"/>
        <v>20656.444220149355</v>
      </c>
      <c r="AR400" s="699">
        <f t="shared" si="63"/>
        <v>9762.363404945705</v>
      </c>
      <c r="AS400" s="699">
        <f t="shared" si="53"/>
        <v>0</v>
      </c>
      <c r="AT400" s="698">
        <f t="shared" si="42"/>
        <v>2875172.8488320322</v>
      </c>
      <c r="AU400" s="698">
        <f t="shared" si="64"/>
        <v>35923.807625095062</v>
      </c>
      <c r="AV400" s="699">
        <f t="shared" si="54"/>
        <v>20224.174535600472</v>
      </c>
      <c r="AW400" s="699">
        <f t="shared" si="65"/>
        <v>15224.598393170863</v>
      </c>
      <c r="AX400" s="699">
        <f t="shared" si="55"/>
        <v>0</v>
      </c>
      <c r="AY400" s="698">
        <f t="shared" si="43"/>
        <v>3091908.9344382151</v>
      </c>
      <c r="AZ400" s="698">
        <f t="shared" si="66"/>
        <v>40953.772928771337</v>
      </c>
      <c r="BA400" s="79"/>
      <c r="BB400" s="79"/>
      <c r="BC400" s="699">
        <f t="shared" si="67"/>
        <v>17037.617866805485</v>
      </c>
      <c r="BD400" s="699">
        <f t="shared" si="68"/>
        <v>41101.424534039419</v>
      </c>
      <c r="BE400" s="698">
        <f t="shared" si="69"/>
        <v>3813361.5620932886</v>
      </c>
      <c r="BF400" s="698">
        <f t="shared" si="70"/>
        <v>63644.042400844904</v>
      </c>
      <c r="BG400" s="79"/>
      <c r="BH400" s="699">
        <f t="shared" si="71"/>
        <v>17037.617866805485</v>
      </c>
      <c r="BI400" s="699">
        <f t="shared" si="72"/>
        <v>41101.42453403939</v>
      </c>
      <c r="BJ400" s="699">
        <f t="shared" si="73"/>
        <v>0</v>
      </c>
      <c r="BK400" s="698">
        <f t="shared" si="74"/>
        <v>3813361.5620932886</v>
      </c>
      <c r="BL400" s="698">
        <f t="shared" si="75"/>
        <v>63644.042400844875</v>
      </c>
    </row>
    <row r="401" spans="3:64" s="68" customFormat="1" ht="14.25" hidden="1" x14ac:dyDescent="0.2">
      <c r="C401" s="340"/>
      <c r="D401" s="259"/>
      <c r="E401" s="340"/>
      <c r="F401" s="340"/>
      <c r="H401" s="261"/>
      <c r="I401" s="261"/>
      <c r="K401" s="260"/>
      <c r="L401" s="66"/>
      <c r="M401" s="261"/>
      <c r="N401" s="260"/>
      <c r="O401" s="810"/>
      <c r="P401" s="361"/>
      <c r="Q401" s="696">
        <f t="shared" si="56"/>
        <v>127</v>
      </c>
      <c r="R401" s="340"/>
      <c r="S401" s="340"/>
      <c r="T401" s="340"/>
      <c r="U401" s="699">
        <f t="shared" si="44"/>
        <v>20908.744428489135</v>
      </c>
      <c r="V401" s="699">
        <f t="shared" si="45"/>
        <v>5154.4953180398206</v>
      </c>
      <c r="W401" s="698">
        <f t="shared" si="57"/>
        <v>2643136.2126729065</v>
      </c>
      <c r="X401" s="698">
        <f t="shared" si="76"/>
        <v>31818.239746528954</v>
      </c>
      <c r="Y401" s="699">
        <f t="shared" si="46"/>
        <v>20726.080823251239</v>
      </c>
      <c r="Z401" s="699">
        <f t="shared" si="47"/>
        <v>9692.7268018438226</v>
      </c>
      <c r="AA401" s="698">
        <f t="shared" si="58"/>
        <v>2854446.7680087811</v>
      </c>
      <c r="AB401" s="698">
        <f t="shared" si="59"/>
        <v>35923.807625095062</v>
      </c>
      <c r="AC401" s="699">
        <f t="shared" si="48"/>
        <v>20323.111478319948</v>
      </c>
      <c r="AD401" s="699">
        <f t="shared" si="49"/>
        <v>15125.6614504514</v>
      </c>
      <c r="AE401" s="698">
        <f t="shared" si="60"/>
        <v>3071585.8229598952</v>
      </c>
      <c r="AF401" s="698">
        <f t="shared" si="61"/>
        <v>40953.772928771345</v>
      </c>
      <c r="AH401" s="696">
        <f t="shared" si="40"/>
        <v>127</v>
      </c>
      <c r="AI401" s="340"/>
      <c r="AJ401" s="340"/>
      <c r="AK401" s="340"/>
      <c r="AL401" s="699">
        <f t="shared" si="50"/>
        <v>20908.744428489135</v>
      </c>
      <c r="AM401" s="699">
        <f t="shared" si="77"/>
        <v>5154.4953180398188</v>
      </c>
      <c r="AN401" s="699">
        <f t="shared" si="51"/>
        <v>0</v>
      </c>
      <c r="AO401" s="698">
        <f t="shared" si="41"/>
        <v>2643136.2126729065</v>
      </c>
      <c r="AP401" s="698">
        <f t="shared" si="62"/>
        <v>31818.239746528954</v>
      </c>
      <c r="AQ401" s="699">
        <f t="shared" si="52"/>
        <v>20726.080823251239</v>
      </c>
      <c r="AR401" s="699">
        <f t="shared" si="63"/>
        <v>9692.726801843819</v>
      </c>
      <c r="AS401" s="699">
        <f t="shared" si="53"/>
        <v>0</v>
      </c>
      <c r="AT401" s="698">
        <f t="shared" si="42"/>
        <v>2854446.7680087811</v>
      </c>
      <c r="AU401" s="698">
        <f t="shared" si="64"/>
        <v>35923.807625095054</v>
      </c>
      <c r="AV401" s="699">
        <f t="shared" si="54"/>
        <v>20323.111478319948</v>
      </c>
      <c r="AW401" s="699">
        <f t="shared" si="65"/>
        <v>15125.661450451395</v>
      </c>
      <c r="AX401" s="699">
        <f t="shared" si="55"/>
        <v>0</v>
      </c>
      <c r="AY401" s="698">
        <f t="shared" si="43"/>
        <v>3071585.8229598952</v>
      </c>
      <c r="AZ401" s="698">
        <f t="shared" si="66"/>
        <v>40953.772928771345</v>
      </c>
      <c r="BA401" s="79"/>
      <c r="BB401" s="79"/>
      <c r="BC401" s="699">
        <f t="shared" si="67"/>
        <v>17220.437027966542</v>
      </c>
      <c r="BD401" s="699">
        <f t="shared" si="68"/>
        <v>40918.605372878359</v>
      </c>
      <c r="BE401" s="698">
        <f t="shared" si="69"/>
        <v>3796141.125065322</v>
      </c>
      <c r="BF401" s="698">
        <f t="shared" si="70"/>
        <v>63894.042400844904</v>
      </c>
      <c r="BG401" s="79"/>
      <c r="BH401" s="699">
        <f t="shared" si="71"/>
        <v>17220.437027966542</v>
      </c>
      <c r="BI401" s="699">
        <f t="shared" si="72"/>
        <v>40918.605372878337</v>
      </c>
      <c r="BJ401" s="699">
        <f t="shared" si="73"/>
        <v>0</v>
      </c>
      <c r="BK401" s="698">
        <f t="shared" si="74"/>
        <v>3796141.125065322</v>
      </c>
      <c r="BL401" s="698">
        <f t="shared" si="75"/>
        <v>63894.042400844875</v>
      </c>
    </row>
    <row r="402" spans="3:64" s="68" customFormat="1" ht="14.25" hidden="1" x14ac:dyDescent="0.2">
      <c r="C402" s="340"/>
      <c r="D402" s="259"/>
      <c r="E402" s="340"/>
      <c r="F402" s="340"/>
      <c r="H402" s="261"/>
      <c r="I402" s="261"/>
      <c r="K402" s="260"/>
      <c r="L402" s="66"/>
      <c r="M402" s="261"/>
      <c r="N402" s="260"/>
      <c r="O402" s="810"/>
      <c r="P402" s="361"/>
      <c r="Q402" s="696">
        <f t="shared" si="56"/>
        <v>128</v>
      </c>
      <c r="R402" s="340"/>
      <c r="S402" s="340"/>
      <c r="T402" s="340"/>
      <c r="U402" s="699">
        <f t="shared" si="44"/>
        <v>20949.199460967266</v>
      </c>
      <c r="V402" s="699">
        <f t="shared" si="45"/>
        <v>5114.0402855616885</v>
      </c>
      <c r="W402" s="698">
        <f t="shared" si="57"/>
        <v>2622187.013211939</v>
      </c>
      <c r="X402" s="698">
        <f t="shared" si="76"/>
        <v>31568.239746528954</v>
      </c>
      <c r="Y402" s="699">
        <f t="shared" si="46"/>
        <v>20795.952183915455</v>
      </c>
      <c r="Z402" s="699">
        <f t="shared" si="47"/>
        <v>9622.8554411796067</v>
      </c>
      <c r="AA402" s="698">
        <f t="shared" si="58"/>
        <v>2833650.8158248658</v>
      </c>
      <c r="AB402" s="698">
        <f t="shared" si="59"/>
        <v>35923.807625095062</v>
      </c>
      <c r="AC402" s="699">
        <f t="shared" si="48"/>
        <v>20422.532421937325</v>
      </c>
      <c r="AD402" s="699">
        <f t="shared" si="49"/>
        <v>15026.240506834019</v>
      </c>
      <c r="AE402" s="698">
        <f t="shared" si="60"/>
        <v>3051163.290537958</v>
      </c>
      <c r="AF402" s="698">
        <f t="shared" si="61"/>
        <v>40953.772928771345</v>
      </c>
      <c r="AH402" s="696">
        <f t="shared" ref="AH402:AH465" si="78">IF($Q402&lt;=$K$5+$S$269,$Q402,"")</f>
        <v>128</v>
      </c>
      <c r="AI402" s="340"/>
      <c r="AJ402" s="340"/>
      <c r="AK402" s="340"/>
      <c r="AL402" s="699">
        <f t="shared" si="50"/>
        <v>20949.199460967266</v>
      </c>
      <c r="AM402" s="699">
        <f t="shared" si="77"/>
        <v>5114.0402855616867</v>
      </c>
      <c r="AN402" s="699">
        <f t="shared" si="51"/>
        <v>0</v>
      </c>
      <c r="AO402" s="698">
        <f t="shared" ref="AO402:AO465" si="79">IFERROR(IF(ISNUMBER(AO401),AO401,)+IF($Q402=$S$269,$K$4*$Z$269,)+IF($Q402=$V$269,$K$4*(1-$Z$269),)-AL402,"")</f>
        <v>2622187.013211939</v>
      </c>
      <c r="AP402" s="698">
        <f t="shared" si="62"/>
        <v>31568.239746528954</v>
      </c>
      <c r="AQ402" s="699">
        <f t="shared" si="52"/>
        <v>20795.952183915455</v>
      </c>
      <c r="AR402" s="699">
        <f t="shared" si="63"/>
        <v>9622.8554411796031</v>
      </c>
      <c r="AS402" s="699">
        <f t="shared" si="53"/>
        <v>0</v>
      </c>
      <c r="AT402" s="698">
        <f t="shared" ref="AT402:AT465" si="80">IFERROR(IF(ISNUMBER(AT401),AT401,)+IF($Q402=$S$269,$K$4*$Z$269,)+IF($Q402=$V$269,$K$4*(1-$Z$269),)-AQ402,"")</f>
        <v>2833650.8158248658</v>
      </c>
      <c r="AU402" s="698">
        <f t="shared" si="64"/>
        <v>35923.807625095054</v>
      </c>
      <c r="AV402" s="699">
        <f t="shared" si="54"/>
        <v>20422.532421937325</v>
      </c>
      <c r="AW402" s="699">
        <f t="shared" si="65"/>
        <v>15026.240506834014</v>
      </c>
      <c r="AX402" s="699">
        <f t="shared" si="55"/>
        <v>0</v>
      </c>
      <c r="AY402" s="698">
        <f t="shared" ref="AY402:AY465" si="81">IFERROR(IF(ISNUMBER(AY401),AY401,)+IF($Q402=$S$269,$K$4*$Z$269,)+IF($Q402=$V$269,$K$4*(1-$Z$269),)-AV402,"")</f>
        <v>3051163.290537958</v>
      </c>
      <c r="AZ402" s="698">
        <f t="shared" si="66"/>
        <v>40953.772928771337</v>
      </c>
      <c r="BA402" s="79"/>
      <c r="BB402" s="79"/>
      <c r="BC402" s="699">
        <f t="shared" si="67"/>
        <v>17405.217897973813</v>
      </c>
      <c r="BD402" s="699">
        <f t="shared" si="68"/>
        <v>40733.824502871095</v>
      </c>
      <c r="BE402" s="698">
        <f t="shared" si="69"/>
        <v>3778735.9071673481</v>
      </c>
      <c r="BF402" s="698">
        <f t="shared" si="70"/>
        <v>63644.042400844904</v>
      </c>
      <c r="BG402" s="79"/>
      <c r="BH402" s="699">
        <f t="shared" si="71"/>
        <v>17405.217897973813</v>
      </c>
      <c r="BI402" s="699">
        <f t="shared" si="72"/>
        <v>40733.824502871073</v>
      </c>
      <c r="BJ402" s="699">
        <f t="shared" si="73"/>
        <v>0</v>
      </c>
      <c r="BK402" s="698">
        <f t="shared" si="74"/>
        <v>3778735.9071673481</v>
      </c>
      <c r="BL402" s="698">
        <f t="shared" si="75"/>
        <v>63644.04240084489</v>
      </c>
    </row>
    <row r="403" spans="3:64" s="68" customFormat="1" ht="14.25" hidden="1" x14ac:dyDescent="0.2">
      <c r="C403" s="340"/>
      <c r="D403" s="259"/>
      <c r="E403" s="340"/>
      <c r="F403" s="340"/>
      <c r="H403" s="261"/>
      <c r="I403" s="261"/>
      <c r="K403" s="260"/>
      <c r="L403" s="66"/>
      <c r="M403" s="261"/>
      <c r="N403" s="260"/>
      <c r="O403" s="810"/>
      <c r="P403" s="361"/>
      <c r="Q403" s="696">
        <f t="shared" si="56"/>
        <v>129</v>
      </c>
      <c r="R403" s="340"/>
      <c r="S403" s="340"/>
      <c r="T403" s="340"/>
      <c r="U403" s="699">
        <f t="shared" ref="U403:U466" si="82">IFERROR(IF(W402&gt;1,PPMT($R$274*365/360/12,$Q403,$K$5,-$W$274),""),"")</f>
        <v>20989.732767378027</v>
      </c>
      <c r="V403" s="699">
        <f t="shared" ref="V403:V466" si="83">IFERROR(IF(W402&gt;1,IPMT($R$274*365/360/12,$Q403,$K$5,-$W$274),""),"")</f>
        <v>5073.5069791509259</v>
      </c>
      <c r="W403" s="698">
        <f t="shared" si="57"/>
        <v>2601197.280444561</v>
      </c>
      <c r="X403" s="698">
        <f t="shared" si="76"/>
        <v>31568.239746528954</v>
      </c>
      <c r="Y403" s="699">
        <f t="shared" ref="Y403:Y466" si="84">IFERROR(IF(W402&gt;1,PPMT($S$274*365/360/12,$Q403,$K$5,-$W$274),""),"")</f>
        <v>20866.059093552136</v>
      </c>
      <c r="Z403" s="699">
        <f t="shared" ref="Z403:Z466" si="85">IFERROR(IF(W402&gt;1,IPMT($S$274*365/360/12,$Q403,$K$5,-$W$274),""),"")</f>
        <v>9552.7485315429276</v>
      </c>
      <c r="AA403" s="698">
        <f t="shared" si="58"/>
        <v>2812784.7567313137</v>
      </c>
      <c r="AB403" s="698">
        <f t="shared" si="59"/>
        <v>35923.807625095062</v>
      </c>
      <c r="AC403" s="699">
        <f t="shared" ref="AC403:AC466" si="86">IFERROR(IF(W402&gt;1,PPMT($T$274*365/360/12,$Q403,$K$5,-$W$274),""),"")</f>
        <v>20522.439734191728</v>
      </c>
      <c r="AD403" s="699">
        <f t="shared" ref="AD403:AD466" si="87">IFERROR(IF(W402&gt;1,IPMT($T$274*365/360/12,$Q403,$K$5,-$W$274),""),"")</f>
        <v>14926.333194579616</v>
      </c>
      <c r="AE403" s="698">
        <f t="shared" si="60"/>
        <v>3030640.8508037664</v>
      </c>
      <c r="AF403" s="698">
        <f t="shared" si="61"/>
        <v>40953.772928771345</v>
      </c>
      <c r="AH403" s="696">
        <f t="shared" si="78"/>
        <v>129</v>
      </c>
      <c r="AI403" s="340"/>
      <c r="AJ403" s="340"/>
      <c r="AK403" s="340"/>
      <c r="AL403" s="699">
        <f t="shared" ref="AL403:AL466" si="88">IFERROR(IF($Q403&lt;=$V$269,,IF(AO402&gt;1,PPMT($AI$274*365/360/12,$Q403-$V$269,$K$5-$V$269+$S$269,-$W$274),"")),"")</f>
        <v>20989.732767378027</v>
      </c>
      <c r="AM403" s="699">
        <f t="shared" si="77"/>
        <v>5073.5069791509231</v>
      </c>
      <c r="AN403" s="699">
        <f t="shared" ref="AN403:AN466" si="89">IF(ISNUMBER($AH403),IF($AH403&lt;=$S$269,$K$4*H$253,IF($AH403&lt;=$S$270,$K$4*(1-$Z$269)*H$253,))*365/360/12,"")</f>
        <v>0</v>
      </c>
      <c r="AO403" s="698">
        <f t="shared" si="79"/>
        <v>2601197.280444561</v>
      </c>
      <c r="AP403" s="698">
        <f t="shared" si="62"/>
        <v>31568.23974652895</v>
      </c>
      <c r="AQ403" s="699">
        <f t="shared" ref="AQ403:AQ466" si="90">IFERROR(IF($Q403&lt;=$V$269,,IF(AT402&gt;1,PPMT($AJ$274*365/360/12,$Q403-$V$269,$K$5-$V$269+$S$269,-$W$274),"")),"")</f>
        <v>20866.059093552136</v>
      </c>
      <c r="AR403" s="699">
        <f t="shared" si="63"/>
        <v>9552.7485315429258</v>
      </c>
      <c r="AS403" s="699">
        <f t="shared" ref="AS403:AS466" si="91">IF(ISNUMBER($AH403),IF($AH403&lt;=$S$269,$K$4*K$253,IF($AH403&lt;=$S$270,$K$4*(1-$Z$269)*K$253,))*365/360/12,"")</f>
        <v>0</v>
      </c>
      <c r="AT403" s="698">
        <f t="shared" si="80"/>
        <v>2812784.7567313137</v>
      </c>
      <c r="AU403" s="698">
        <f t="shared" si="64"/>
        <v>35923.807625095062</v>
      </c>
      <c r="AV403" s="699">
        <f t="shared" ref="AV403:AV466" si="92">IFERROR(IF($Q403&lt;=$V$269,,IF(AY402&gt;1,PPMT($AK$274*365/360/12,$Q403-$V$269,$K$5-$V$269+$S$269,-$W$274),"")),"")</f>
        <v>20522.439734191728</v>
      </c>
      <c r="AW403" s="699">
        <f t="shared" si="65"/>
        <v>14926.333194579613</v>
      </c>
      <c r="AX403" s="699">
        <f t="shared" ref="AX403:AX466" si="93">IF(ISNUMBER($AH403),IF($AH403&lt;=$S$269,$K$4*N$253,IF($AH403&lt;=$S$270,$K$4*(1-$Z$269)*N$253,))*365/360/12,"")</f>
        <v>0</v>
      </c>
      <c r="AY403" s="698">
        <f t="shared" si="81"/>
        <v>3030640.8508037664</v>
      </c>
      <c r="AZ403" s="698">
        <f t="shared" si="66"/>
        <v>40953.772928771345</v>
      </c>
      <c r="BA403" s="79"/>
      <c r="BB403" s="79"/>
      <c r="BC403" s="699">
        <f t="shared" si="67"/>
        <v>17591.981526598945</v>
      </c>
      <c r="BD403" s="699">
        <f t="shared" si="68"/>
        <v>40547.060874245959</v>
      </c>
      <c r="BE403" s="698">
        <f t="shared" si="69"/>
        <v>3761143.9256407493</v>
      </c>
      <c r="BF403" s="698">
        <f t="shared" si="70"/>
        <v>63644.042400844904</v>
      </c>
      <c r="BG403" s="79"/>
      <c r="BH403" s="699">
        <f t="shared" si="71"/>
        <v>17591.981526598945</v>
      </c>
      <c r="BI403" s="699">
        <f t="shared" si="72"/>
        <v>40547.06087424593</v>
      </c>
      <c r="BJ403" s="699">
        <f t="shared" si="73"/>
        <v>0</v>
      </c>
      <c r="BK403" s="698">
        <f t="shared" si="74"/>
        <v>3761143.9256407493</v>
      </c>
      <c r="BL403" s="698">
        <f t="shared" si="75"/>
        <v>63644.042400844875</v>
      </c>
    </row>
    <row r="404" spans="3:64" s="68" customFormat="1" ht="14.25" hidden="1" x14ac:dyDescent="0.2">
      <c r="C404" s="340"/>
      <c r="D404" s="259"/>
      <c r="E404" s="340"/>
      <c r="F404" s="340"/>
      <c r="H404" s="261"/>
      <c r="I404" s="261"/>
      <c r="K404" s="260"/>
      <c r="L404" s="66"/>
      <c r="M404" s="261"/>
      <c r="N404" s="260"/>
      <c r="O404" s="810"/>
      <c r="P404" s="361"/>
      <c r="Q404" s="696">
        <f t="shared" ref="Q404:Q467" si="94">Q403+1</f>
        <v>130</v>
      </c>
      <c r="R404" s="340"/>
      <c r="S404" s="340"/>
      <c r="T404" s="340"/>
      <c r="U404" s="699">
        <f t="shared" si="82"/>
        <v>21030.344499168805</v>
      </c>
      <c r="V404" s="699">
        <f t="shared" si="83"/>
        <v>5032.8952473601548</v>
      </c>
      <c r="W404" s="698">
        <f t="shared" ref="W404:W467" si="95">IFERROR(W403-U404,"")</f>
        <v>2580166.9359453921</v>
      </c>
      <c r="X404" s="698">
        <f t="shared" si="76"/>
        <v>31818.239746528961</v>
      </c>
      <c r="Y404" s="699">
        <f t="shared" si="84"/>
        <v>20936.402346239393</v>
      </c>
      <c r="Z404" s="699">
        <f t="shared" si="85"/>
        <v>9482.405278855671</v>
      </c>
      <c r="AA404" s="698">
        <f t="shared" ref="AA404:AA467" si="96">IFERROR(AA403-Y404,"")</f>
        <v>2791848.3543850742</v>
      </c>
      <c r="AB404" s="698">
        <f t="shared" ref="AB404:AB467" si="97">IFERROR((Y404+Z404)*(1+$B$59)+$E$25+IF(MOD($Q404-1,60)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f>
        <v>35923.807625095062</v>
      </c>
      <c r="AC404" s="699">
        <f t="shared" si="86"/>
        <v>20622.83579440528</v>
      </c>
      <c r="AD404" s="699">
        <f t="shared" si="87"/>
        <v>14825.93713436607</v>
      </c>
      <c r="AE404" s="698">
        <f t="shared" ref="AE404:AE467" si="98">IFERROR(AE403-AC404,"")</f>
        <v>3010018.0150093613</v>
      </c>
      <c r="AF404" s="698">
        <f t="shared" ref="AF404:AF467" si="99">IFERROR((AC404+AD404)*(1+$B$59)+$E$25+IF(MOD($Q404-1,120)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f>
        <v>40953.772928771352</v>
      </c>
      <c r="AH404" s="696">
        <f t="shared" si="78"/>
        <v>130</v>
      </c>
      <c r="AI404" s="340"/>
      <c r="AJ404" s="340"/>
      <c r="AK404" s="340"/>
      <c r="AL404" s="699">
        <f t="shared" si="88"/>
        <v>21030.344499168805</v>
      </c>
      <c r="AM404" s="699">
        <f t="shared" si="77"/>
        <v>5032.895247360153</v>
      </c>
      <c r="AN404" s="699">
        <f t="shared" si="89"/>
        <v>0</v>
      </c>
      <c r="AO404" s="698">
        <f t="shared" si="79"/>
        <v>2580166.9359453921</v>
      </c>
      <c r="AP404" s="698">
        <f t="shared" ref="AP404:AP467" si="100">IFERROR((AL404+AM404+AN404)*(1+$E$27)+$E$25+IF(MOD($Q404-1,3)=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IF($Q404=$S$269,$K$4*$Z$269+$E$14/2,)-IF($Q404=$S$270,$K$4*(1-$Z$269)+$E$14/2,),"")</f>
        <v>31818.239746528958</v>
      </c>
      <c r="AQ404" s="699">
        <f t="shared" si="90"/>
        <v>20936.402346239393</v>
      </c>
      <c r="AR404" s="699">
        <f t="shared" ref="AR404:AR467" si="101">IFERROR(AT403*$AJ$274/12*365/360,"")</f>
        <v>9482.4052788556692</v>
      </c>
      <c r="AS404" s="699">
        <f t="shared" si="91"/>
        <v>0</v>
      </c>
      <c r="AT404" s="698">
        <f t="shared" si="80"/>
        <v>2791848.3543850742</v>
      </c>
      <c r="AU404" s="698">
        <f t="shared" ref="AU404:AU467" si="102">IFERROR((AQ404+AR404+AS404)*(1+$E$27)+$E$25+IF(MOD($Q404-1,60)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IF($Q404=$S$269,$K$4*$Z$269+$E$14/2,)-IF($Q404=$S$270,$K$4*(1-$Z$269)+$E$14/2,),"")</f>
        <v>35923.807625095062</v>
      </c>
      <c r="AV404" s="699">
        <f t="shared" si="92"/>
        <v>20622.83579440528</v>
      </c>
      <c r="AW404" s="699">
        <f t="shared" ref="AW404:AW467" si="103">IFERROR(AY403*$AK$274/12*365/360,"")</f>
        <v>14825.937134366064</v>
      </c>
      <c r="AX404" s="699">
        <f t="shared" si="93"/>
        <v>0</v>
      </c>
      <c r="AY404" s="698">
        <f t="shared" si="81"/>
        <v>3010018.0150093613</v>
      </c>
      <c r="AZ404" s="698">
        <f t="shared" ref="AZ404:AZ467" si="104">IFERROR((AV404+AW404+AX404)*(1+$E$27)+$E$25+IF(MOD($Q404-1,120)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IF($Q404=$S$269,$K$4*$Z$269+$E$14/2,)-IF($Q404=$S$270,$K$4*(1-$Z$269)+$E$14/2,),"")</f>
        <v>40953.772928771345</v>
      </c>
      <c r="BA404" s="79"/>
      <c r="BB404" s="79"/>
      <c r="BC404" s="699">
        <f t="shared" ref="BC404:BC467" si="105">IFERROR(IF(BE403&gt;1,PPMT($BC$272*365/360/12,$Q404,$K$5,-$W$274),""),"")</f>
        <v>17780.749189484475</v>
      </c>
      <c r="BD404" s="699">
        <f t="shared" ref="BD404:BD467" si="106">IFERROR(IF(BE403&gt;1,IPMT($BC$272*365/360/12,$Q404,$K$5,-$BE$274),""),"")</f>
        <v>40358.293211360426</v>
      </c>
      <c r="BE404" s="698">
        <f t="shared" ref="BE404:BE467" si="107">IFERROR(BE403-BC404,"")</f>
        <v>3743363.1764512649</v>
      </c>
      <c r="BF404" s="698">
        <f t="shared" si="70"/>
        <v>63894.042400844904</v>
      </c>
      <c r="BG404" s="79"/>
      <c r="BH404" s="699">
        <f t="shared" si="71"/>
        <v>17780.749189484475</v>
      </c>
      <c r="BI404" s="699">
        <f t="shared" si="72"/>
        <v>40358.293211360397</v>
      </c>
      <c r="BJ404" s="699">
        <f t="shared" si="73"/>
        <v>0</v>
      </c>
      <c r="BK404" s="698">
        <f t="shared" si="74"/>
        <v>3743363.1764512649</v>
      </c>
      <c r="BL404" s="698">
        <f t="shared" si="75"/>
        <v>63894.042400844875</v>
      </c>
    </row>
    <row r="405" spans="3:64" s="68" customFormat="1" ht="14.25" hidden="1" x14ac:dyDescent="0.2">
      <c r="C405" s="340"/>
      <c r="D405" s="259"/>
      <c r="E405" s="340"/>
      <c r="F405" s="340"/>
      <c r="H405" s="261"/>
      <c r="I405" s="261"/>
      <c r="K405" s="260"/>
      <c r="L405" s="66"/>
      <c r="M405" s="261"/>
      <c r="N405" s="260"/>
      <c r="O405" s="810"/>
      <c r="P405" s="361"/>
      <c r="Q405" s="696">
        <f t="shared" si="94"/>
        <v>131</v>
      </c>
      <c r="R405" s="340"/>
      <c r="S405" s="340"/>
      <c r="T405" s="340"/>
      <c r="U405" s="699">
        <f t="shared" si="82"/>
        <v>21071.034808079985</v>
      </c>
      <c r="V405" s="699">
        <f t="shared" si="83"/>
        <v>4992.2049384489737</v>
      </c>
      <c r="W405" s="698">
        <f t="shared" si="95"/>
        <v>2559095.9011373119</v>
      </c>
      <c r="X405" s="698">
        <f t="shared" si="76"/>
        <v>31568.239746528958</v>
      </c>
      <c r="Y405" s="699">
        <f t="shared" si="84"/>
        <v>21006.982738732324</v>
      </c>
      <c r="Z405" s="699">
        <f t="shared" si="85"/>
        <v>9411.8248863627414</v>
      </c>
      <c r="AA405" s="698">
        <f t="shared" si="96"/>
        <v>2770841.3716463419</v>
      </c>
      <c r="AB405" s="698">
        <f t="shared" si="97"/>
        <v>35923.807625095069</v>
      </c>
      <c r="AC405" s="699">
        <f t="shared" si="86"/>
        <v>20723.722993539785</v>
      </c>
      <c r="AD405" s="699">
        <f t="shared" si="87"/>
        <v>14725.049935231564</v>
      </c>
      <c r="AE405" s="698">
        <f t="shared" si="98"/>
        <v>2989294.2920158217</v>
      </c>
      <c r="AF405" s="698">
        <f t="shared" si="99"/>
        <v>40953.772928771345</v>
      </c>
      <c r="AH405" s="696">
        <f t="shared" si="78"/>
        <v>131</v>
      </c>
      <c r="AI405" s="340"/>
      <c r="AJ405" s="340"/>
      <c r="AK405" s="340"/>
      <c r="AL405" s="699">
        <f t="shared" si="88"/>
        <v>21071.034808079985</v>
      </c>
      <c r="AM405" s="699">
        <f t="shared" si="77"/>
        <v>4992.204938448971</v>
      </c>
      <c r="AN405" s="699">
        <f t="shared" si="89"/>
        <v>0</v>
      </c>
      <c r="AO405" s="698">
        <f t="shared" si="79"/>
        <v>2559095.9011373119</v>
      </c>
      <c r="AP405" s="698">
        <f t="shared" si="100"/>
        <v>31568.239746528954</v>
      </c>
      <c r="AQ405" s="699">
        <f t="shared" si="90"/>
        <v>21006.982738732324</v>
      </c>
      <c r="AR405" s="699">
        <f t="shared" si="101"/>
        <v>9411.8248863627377</v>
      </c>
      <c r="AS405" s="699">
        <f t="shared" si="91"/>
        <v>0</v>
      </c>
      <c r="AT405" s="698">
        <f t="shared" si="80"/>
        <v>2770841.3716463419</v>
      </c>
      <c r="AU405" s="698">
        <f t="shared" si="102"/>
        <v>35923.807625095062</v>
      </c>
      <c r="AV405" s="699">
        <f t="shared" si="92"/>
        <v>20723.722993539785</v>
      </c>
      <c r="AW405" s="699">
        <f t="shared" si="103"/>
        <v>14725.04993523156</v>
      </c>
      <c r="AX405" s="699">
        <f t="shared" si="93"/>
        <v>0</v>
      </c>
      <c r="AY405" s="698">
        <f t="shared" si="81"/>
        <v>2989294.2920158217</v>
      </c>
      <c r="AZ405" s="698">
        <f t="shared" si="104"/>
        <v>40953.772928771345</v>
      </c>
      <c r="BA405" s="79"/>
      <c r="BB405" s="79"/>
      <c r="BC405" s="699">
        <f t="shared" si="105"/>
        <v>17971.542390567476</v>
      </c>
      <c r="BD405" s="699">
        <f t="shared" si="106"/>
        <v>40167.500010277428</v>
      </c>
      <c r="BE405" s="698">
        <f t="shared" si="107"/>
        <v>3725391.6340606976</v>
      </c>
      <c r="BF405" s="698">
        <f t="shared" ref="BF405:BF468" si="108">IFERROR((BC405+BD405)*(1+$B$59)+$E$25+IF(MOD($Q405-1,3)=0,$N$27,)+IF($E$193="havi",$E$192,)+IF($E$193="negyedéves",IF(MOD($Q405-1,3)=0,$E$192,),)+IF($E$193="féléves",IF(MOD($Q405-1,6)=0,$E$192,),)+IF($E$193="éves",IF(MOD($Q405-1,12)=0,$E$192,),)+IF($H$193="havi",$H$192,)+IF($H$193="negyedéves",IF(MOD($Q405-1,3)=0,$H$192,),)+IF($H$193="féléves",IF(MOD($Q405-1,6)=0,$H$192,),)+IF($H$193="éves",IF(MOD($Q405-1,12)=0,$H$192,),)+IF($K$193="havi",$K$192,)+IF($K$193="negyedéves",IF(MOD($Q405-1,3)=0,$K$192,),)+IF($K$193="féléves",IF(MOD($Q405-1,6)=0,$K$192,),)+IF($K$193="éves",IF(MOD($Q405-1,12)=0,$K$192,),)+IF($N$193="havi",$N$192,)+IF($N$193="negyedéves",IF(MOD($Q405-1,3)=0,$N$192,),)+IF($N$193="féléves",IF(MOD($Q405-1,6)=0,$N$192,),)+IF($N$193="éves",IF(MOD($Q405-1,12)=0,$N$192,),)+IF($K$25="havi",$K$23,)+IF($K$25="negyedéves",IF(MOD($Q405-1,3)=0,$K$23,),)+IF($K$25="féléves",IF(MOD($Q405-1,6)=0,$K$23,),)+IF($K$25="éves",IF(MOD($Q405-1,12)=0,$K$23,),),"")</f>
        <v>63644.042400844904</v>
      </c>
      <c r="BG405" s="79"/>
      <c r="BH405" s="699">
        <f t="shared" ref="BH405:BH468" si="109">IFERROR(IF($Q405&lt;=$V$269,,IF(BK404&gt;1,PPMT($BH$272*365/360/12,$Q405-$V$269,$K$5-$V$269+$S$269,-$BK$274),"")),"")</f>
        <v>17971.542390567476</v>
      </c>
      <c r="BI405" s="699">
        <f t="shared" ref="BI405:BI468" si="110">IFERROR(BK404*$BH$272/12*365/360,"")</f>
        <v>40167.500010277407</v>
      </c>
      <c r="BJ405" s="699">
        <f t="shared" ref="BJ405:BJ468" si="111">IF(ISNUMBER($AH405),IF($AH405&lt;=$S$269,$K$4*H$253,IF($AH405&lt;=$S$270,$K$4*(1-$Z$269)*H$253,))*365/360/12,"")</f>
        <v>0</v>
      </c>
      <c r="BK405" s="698">
        <f t="shared" ref="BK405:BK468" si="112">IFERROR(IF(ISNUMBER(BK404),BK404,)+IF($Q405=$S$269,$K$4*$Z$269,)+IF($Q405=$V$269,$K$4*(1-$Z$269),)-BH405,"")</f>
        <v>3725391.6340606976</v>
      </c>
      <c r="BL405" s="698">
        <f t="shared" ref="BL405:BL468" si="113">IFERROR((BH405+BI405+BJ405)*(1+$E$27)+$E$25+IF(MOD($Q405-1,3)=0,$N$27,)+IF($E$193="havi",$E$192,)+IF($E$193="negyedéves",IF(MOD($Q405-1,3)=0,$E$192,),)+IF($E$193="féléves",IF(MOD($Q405-1,6)=0,$E$192,),)+IF($E$193="éves",IF(MOD($Q405-1,12)=0,$E$192,),)+IF($H$193="havi",$H$192,)+IF($H$193="negyedéves",IF(MOD($Q405-1,3)=0,$H$192,),)+IF($H$193="féléves",IF(MOD($Q405-1,6)=0,$H$192,),)+IF($H$193="éves",IF(MOD($Q405-1,12)=0,$H$192,),)+IF($K$193="havi",$K$192,)+IF($K$193="negyedéves",IF(MOD($Q405-1,3)=0,$K$192,),)+IF($K$193="féléves",IF(MOD($Q405-1,6)=0,$K$192,),)+IF($K$193="éves",IF(MOD($Q405-1,12)=0,$K$192,),)+IF($N$193="havi",$N$192,)+IF($N$193="negyedéves",IF(MOD($Q405-1,3)=0,$N$192,),)+IF($N$193="féléves",IF(MOD($Q405-1,6)=0,$N$192,),)+IF($N$193="éves",IF(MOD($Q405-1,12)=0,$N$192,),)+IF($K$25="havi",$K$23,)+IF($K$25="negyedéves",IF(MOD($Q405-1,3)=0,$K$23,),)+IF($K$25="féléves",IF(MOD($Q405-1,6)=0,$K$23,),)+IF($K$25="éves",IF(MOD($Q405-1,12)=0,$K$23,),)-IF($Q405=$S$269,$K$4*$Z$269+$E$14/2,)-IF($Q405=$S$270,$K$4*(1-$Z$269)+$E$14/2,),"")</f>
        <v>63644.042400844883</v>
      </c>
    </row>
    <row r="406" spans="3:64" s="68" customFormat="1" ht="14.25" hidden="1" x14ac:dyDescent="0.2">
      <c r="C406" s="340"/>
      <c r="D406" s="259"/>
      <c r="E406" s="340"/>
      <c r="F406" s="340"/>
      <c r="H406" s="261"/>
      <c r="I406" s="261"/>
      <c r="K406" s="260"/>
      <c r="L406" s="66"/>
      <c r="M406" s="261"/>
      <c r="N406" s="260"/>
      <c r="O406" s="810"/>
      <c r="P406" s="361"/>
      <c r="Q406" s="696">
        <f t="shared" si="94"/>
        <v>132</v>
      </c>
      <c r="R406" s="340"/>
      <c r="S406" s="340"/>
      <c r="T406" s="340"/>
      <c r="U406" s="699">
        <f t="shared" si="82"/>
        <v>21111.803846145569</v>
      </c>
      <c r="V406" s="699">
        <f t="shared" si="83"/>
        <v>4951.435900383387</v>
      </c>
      <c r="W406" s="698">
        <f t="shared" si="95"/>
        <v>2537984.0972911664</v>
      </c>
      <c r="X406" s="698">
        <f t="shared" si="76"/>
        <v>31568.239746528954</v>
      </c>
      <c r="Y406" s="699">
        <f t="shared" si="84"/>
        <v>21077.801070472029</v>
      </c>
      <c r="Z406" s="699">
        <f t="shared" si="85"/>
        <v>9341.0065546230362</v>
      </c>
      <c r="AA406" s="698">
        <f t="shared" si="96"/>
        <v>2749763.5705758696</v>
      </c>
      <c r="AB406" s="698">
        <f t="shared" si="97"/>
        <v>35923.807625095069</v>
      </c>
      <c r="AC406" s="699">
        <f t="shared" si="86"/>
        <v>20825.103734253666</v>
      </c>
      <c r="AD406" s="699">
        <f t="shared" si="87"/>
        <v>14623.669194517679</v>
      </c>
      <c r="AE406" s="698">
        <f t="shared" si="98"/>
        <v>2968469.1882815682</v>
      </c>
      <c r="AF406" s="698">
        <f t="shared" si="99"/>
        <v>40953.772928771345</v>
      </c>
      <c r="AH406" s="696">
        <f t="shared" si="78"/>
        <v>132</v>
      </c>
      <c r="AI406" s="340"/>
      <c r="AJ406" s="340"/>
      <c r="AK406" s="340"/>
      <c r="AL406" s="699">
        <f t="shared" si="88"/>
        <v>21111.803846145569</v>
      </c>
      <c r="AM406" s="699">
        <f t="shared" si="77"/>
        <v>4951.4359003833833</v>
      </c>
      <c r="AN406" s="699">
        <f t="shared" si="89"/>
        <v>0</v>
      </c>
      <c r="AO406" s="698">
        <f t="shared" si="79"/>
        <v>2537984.0972911664</v>
      </c>
      <c r="AP406" s="698">
        <f t="shared" si="100"/>
        <v>31568.239746528954</v>
      </c>
      <c r="AQ406" s="699">
        <f t="shared" si="90"/>
        <v>21077.801070472029</v>
      </c>
      <c r="AR406" s="699">
        <f t="shared" si="101"/>
        <v>9341.0065546230344</v>
      </c>
      <c r="AS406" s="699">
        <f t="shared" si="91"/>
        <v>0</v>
      </c>
      <c r="AT406" s="698">
        <f t="shared" si="80"/>
        <v>2749763.5705758696</v>
      </c>
      <c r="AU406" s="698">
        <f t="shared" si="102"/>
        <v>35923.807625095062</v>
      </c>
      <c r="AV406" s="699">
        <f t="shared" si="92"/>
        <v>20825.103734253666</v>
      </c>
      <c r="AW406" s="699">
        <f t="shared" si="103"/>
        <v>14623.669194517677</v>
      </c>
      <c r="AX406" s="699">
        <f t="shared" si="93"/>
        <v>0</v>
      </c>
      <c r="AY406" s="698">
        <f t="shared" si="81"/>
        <v>2968469.1882815682</v>
      </c>
      <c r="AZ406" s="698">
        <f t="shared" si="104"/>
        <v>40953.772928771345</v>
      </c>
      <c r="BA406" s="79"/>
      <c r="BB406" s="79"/>
      <c r="BC406" s="699">
        <f t="shared" si="105"/>
        <v>18164.382864529223</v>
      </c>
      <c r="BD406" s="699">
        <f t="shared" si="106"/>
        <v>39974.659536315681</v>
      </c>
      <c r="BE406" s="698">
        <f t="shared" si="107"/>
        <v>3707227.2511961684</v>
      </c>
      <c r="BF406" s="698">
        <f t="shared" si="108"/>
        <v>63644.042400844904</v>
      </c>
      <c r="BG406" s="79"/>
      <c r="BH406" s="699">
        <f t="shared" si="109"/>
        <v>18164.382864529223</v>
      </c>
      <c r="BI406" s="699">
        <f t="shared" si="110"/>
        <v>39974.659536315659</v>
      </c>
      <c r="BJ406" s="699">
        <f t="shared" si="111"/>
        <v>0</v>
      </c>
      <c r="BK406" s="698">
        <f t="shared" si="112"/>
        <v>3707227.2511961684</v>
      </c>
      <c r="BL406" s="698">
        <f t="shared" si="113"/>
        <v>63644.042400844883</v>
      </c>
    </row>
    <row r="407" spans="3:64" s="68" customFormat="1" ht="14.25" hidden="1" x14ac:dyDescent="0.2">
      <c r="C407" s="340"/>
      <c r="D407" s="259"/>
      <c r="E407" s="340"/>
      <c r="F407" s="340"/>
      <c r="H407" s="261"/>
      <c r="I407" s="261"/>
      <c r="K407" s="260"/>
      <c r="L407" s="66"/>
      <c r="M407" s="261"/>
      <c r="N407" s="260"/>
      <c r="O407" s="810"/>
      <c r="P407" s="361"/>
      <c r="Q407" s="696">
        <f t="shared" si="94"/>
        <v>133</v>
      </c>
      <c r="R407" s="340"/>
      <c r="S407" s="340"/>
      <c r="T407" s="340"/>
      <c r="U407" s="699">
        <f t="shared" si="82"/>
        <v>21152.651765693721</v>
      </c>
      <c r="V407" s="699">
        <f t="shared" si="83"/>
        <v>4910.5879808352374</v>
      </c>
      <c r="W407" s="698">
        <f t="shared" si="95"/>
        <v>2516831.4455254725</v>
      </c>
      <c r="X407" s="698">
        <f t="shared" ref="X407:X470" si="114">IFERROR((U407+V407)*(1+$B$59)+$E$25+IF(MOD($Q407-1,3)=0,$N$27,)+IF($E$193="havi",$E$192,)+IF($E$193="negyedéves",IF(MOD($Q407-1,3)=0,$E$192,),)+IF($E$193="féléves",IF(MOD($Q407-1,6)=0,$E$192,),)+IF($E$193="éves",IF(MOD($Q407-1,12)=0,$E$192,),)+IF($H$193="havi",$H$192,)+IF($H$193="negyedéves",IF(MOD($Q407-1,3)=0,$H$192,),)+IF($H$193="féléves",IF(MOD($Q407-1,6)=0,$H$192,),)+IF($H$193="éves",IF(MOD($Q407-1,12)=0,$H$192,),)+IF($K$193="havi",$K$192,)+IF($K$193="negyedéves",IF(MOD($Q407-1,3)=0,$K$192,),)+IF($K$193="féléves",IF(MOD($Q407-1,6)=0,$K$192,),)+IF($K$193="éves",IF(MOD($Q407-1,12)=0,$K$192,),)+IF($N$193="havi",$N$192,)+IF($N$193="negyedéves",IF(MOD($Q407-1,3)=0,$N$192,),)+IF($N$193="féléves",IF(MOD($Q407-1,6)=0,$N$192,),)+IF($N$193="éves",IF(MOD($Q407-1,12)=0,$N$192,),)+IF($K$25="havi",$K$23,)+IF($K$25="negyedéves",IF(MOD($Q407-1,3)=0,$K$23,),)+IF($K$25="féléves",IF(MOD($Q407-1,6)=0,$K$23,),)+IF($K$25="éves",IF(MOD($Q407-1,12)=0,$K$23,),),"")</f>
        <v>31818.239746528958</v>
      </c>
      <c r="Y407" s="699">
        <f t="shared" si="84"/>
        <v>21148.858143594673</v>
      </c>
      <c r="Z407" s="699">
        <f t="shared" si="85"/>
        <v>9269.9494815003927</v>
      </c>
      <c r="AA407" s="698">
        <f t="shared" si="96"/>
        <v>2728614.7124322751</v>
      </c>
      <c r="AB407" s="698">
        <f t="shared" si="97"/>
        <v>35923.807625095069</v>
      </c>
      <c r="AC407" s="699">
        <f t="shared" si="86"/>
        <v>20926.980430959182</v>
      </c>
      <c r="AD407" s="699">
        <f t="shared" si="87"/>
        <v>14521.792497812159</v>
      </c>
      <c r="AE407" s="698">
        <f t="shared" si="98"/>
        <v>2947542.207850609</v>
      </c>
      <c r="AF407" s="698">
        <f t="shared" si="99"/>
        <v>40953.772928771345</v>
      </c>
      <c r="AH407" s="696">
        <f t="shared" si="78"/>
        <v>133</v>
      </c>
      <c r="AI407" s="340"/>
      <c r="AJ407" s="340"/>
      <c r="AK407" s="340"/>
      <c r="AL407" s="699">
        <f t="shared" si="88"/>
        <v>21152.651765693721</v>
      </c>
      <c r="AM407" s="699">
        <f t="shared" si="77"/>
        <v>4910.5879808352347</v>
      </c>
      <c r="AN407" s="699">
        <f t="shared" si="89"/>
        <v>0</v>
      </c>
      <c r="AO407" s="698">
        <f t="shared" si="79"/>
        <v>2516831.4455254725</v>
      </c>
      <c r="AP407" s="698">
        <f t="shared" si="100"/>
        <v>31818.239746528954</v>
      </c>
      <c r="AQ407" s="699">
        <f t="shared" si="90"/>
        <v>21148.858143594673</v>
      </c>
      <c r="AR407" s="699">
        <f t="shared" si="101"/>
        <v>9269.9494815003909</v>
      </c>
      <c r="AS407" s="699">
        <f t="shared" si="91"/>
        <v>0</v>
      </c>
      <c r="AT407" s="698">
        <f t="shared" si="80"/>
        <v>2728614.7124322751</v>
      </c>
      <c r="AU407" s="698">
        <f t="shared" si="102"/>
        <v>35923.807625095062</v>
      </c>
      <c r="AV407" s="699">
        <f t="shared" si="92"/>
        <v>20926.980430959182</v>
      </c>
      <c r="AW407" s="699">
        <f t="shared" si="103"/>
        <v>14521.792497812159</v>
      </c>
      <c r="AX407" s="699">
        <f t="shared" si="93"/>
        <v>0</v>
      </c>
      <c r="AY407" s="698">
        <f t="shared" si="81"/>
        <v>2947542.207850609</v>
      </c>
      <c r="AZ407" s="698">
        <f t="shared" si="104"/>
        <v>40953.772928771345</v>
      </c>
      <c r="BA407" s="79"/>
      <c r="BB407" s="79"/>
      <c r="BC407" s="699">
        <f t="shared" si="105"/>
        <v>18359.292579271176</v>
      </c>
      <c r="BD407" s="699">
        <f t="shared" si="106"/>
        <v>39779.749821573721</v>
      </c>
      <c r="BE407" s="698">
        <f t="shared" si="107"/>
        <v>3688867.958616897</v>
      </c>
      <c r="BF407" s="698">
        <f t="shared" si="108"/>
        <v>63894.042400844897</v>
      </c>
      <c r="BG407" s="79"/>
      <c r="BH407" s="699">
        <f t="shared" si="109"/>
        <v>18359.292579271176</v>
      </c>
      <c r="BI407" s="699">
        <f t="shared" si="110"/>
        <v>39779.7498215737</v>
      </c>
      <c r="BJ407" s="699">
        <f t="shared" si="111"/>
        <v>0</v>
      </c>
      <c r="BK407" s="698">
        <f t="shared" si="112"/>
        <v>3688867.958616897</v>
      </c>
      <c r="BL407" s="698">
        <f t="shared" si="113"/>
        <v>63894.042400844875</v>
      </c>
    </row>
    <row r="408" spans="3:64" s="68" customFormat="1" ht="14.25" hidden="1" x14ac:dyDescent="0.2">
      <c r="C408" s="340"/>
      <c r="D408" s="259"/>
      <c r="E408" s="340"/>
      <c r="F408" s="340"/>
      <c r="H408" s="261"/>
      <c r="I408" s="261"/>
      <c r="K408" s="260"/>
      <c r="L408" s="66"/>
      <c r="M408" s="261"/>
      <c r="N408" s="260"/>
      <c r="O408" s="810"/>
      <c r="P408" s="361"/>
      <c r="Q408" s="696">
        <f t="shared" si="94"/>
        <v>134</v>
      </c>
      <c r="R408" s="340"/>
      <c r="S408" s="340"/>
      <c r="T408" s="340"/>
      <c r="U408" s="699">
        <f t="shared" si="82"/>
        <v>21193.578719347319</v>
      </c>
      <c r="V408" s="699">
        <f t="shared" si="83"/>
        <v>4869.6610271816371</v>
      </c>
      <c r="W408" s="698">
        <f t="shared" si="95"/>
        <v>2495637.8668061253</v>
      </c>
      <c r="X408" s="698">
        <f t="shared" si="114"/>
        <v>31568.239746528954</v>
      </c>
      <c r="Y408" s="699">
        <f t="shared" si="84"/>
        <v>21220.154762940558</v>
      </c>
      <c r="Z408" s="699">
        <f t="shared" si="85"/>
        <v>9198.6528621545003</v>
      </c>
      <c r="AA408" s="698">
        <f t="shared" si="96"/>
        <v>2707394.5576693346</v>
      </c>
      <c r="AB408" s="698">
        <f t="shared" si="97"/>
        <v>35923.807625095054</v>
      </c>
      <c r="AC408" s="699">
        <f t="shared" si="86"/>
        <v>21029.355509879944</v>
      </c>
      <c r="AD408" s="699">
        <f t="shared" si="87"/>
        <v>14419.4174188914</v>
      </c>
      <c r="AE408" s="698">
        <f t="shared" si="98"/>
        <v>2926512.852340729</v>
      </c>
      <c r="AF408" s="698">
        <f t="shared" si="99"/>
        <v>40953.772928771345</v>
      </c>
      <c r="AH408" s="696">
        <f t="shared" si="78"/>
        <v>134</v>
      </c>
      <c r="AI408" s="340"/>
      <c r="AJ408" s="340"/>
      <c r="AK408" s="340"/>
      <c r="AL408" s="699">
        <f t="shared" si="88"/>
        <v>21193.578719347319</v>
      </c>
      <c r="AM408" s="699">
        <f t="shared" si="77"/>
        <v>4869.6610271816344</v>
      </c>
      <c r="AN408" s="699">
        <f t="shared" si="89"/>
        <v>0</v>
      </c>
      <c r="AO408" s="698">
        <f t="shared" si="79"/>
        <v>2495637.8668061253</v>
      </c>
      <c r="AP408" s="698">
        <f t="shared" si="100"/>
        <v>31568.239746528954</v>
      </c>
      <c r="AQ408" s="699">
        <f t="shared" si="90"/>
        <v>21220.154762940558</v>
      </c>
      <c r="AR408" s="699">
        <f t="shared" si="101"/>
        <v>9198.6528621545003</v>
      </c>
      <c r="AS408" s="699">
        <f t="shared" si="91"/>
        <v>0</v>
      </c>
      <c r="AT408" s="698">
        <f t="shared" si="80"/>
        <v>2707394.5576693346</v>
      </c>
      <c r="AU408" s="698">
        <f t="shared" si="102"/>
        <v>35923.807625095054</v>
      </c>
      <c r="AV408" s="699">
        <f t="shared" si="92"/>
        <v>21029.355509879944</v>
      </c>
      <c r="AW408" s="699">
        <f t="shared" si="103"/>
        <v>14419.417418891398</v>
      </c>
      <c r="AX408" s="699">
        <f t="shared" si="93"/>
        <v>0</v>
      </c>
      <c r="AY408" s="698">
        <f t="shared" si="81"/>
        <v>2926512.852340729</v>
      </c>
      <c r="AZ408" s="698">
        <f t="shared" si="104"/>
        <v>40953.772928771345</v>
      </c>
      <c r="BA408" s="79"/>
      <c r="BB408" s="79"/>
      <c r="BC408" s="699">
        <f t="shared" si="105"/>
        <v>18556.293738417498</v>
      </c>
      <c r="BD408" s="699">
        <f t="shared" si="106"/>
        <v>39582.748662427402</v>
      </c>
      <c r="BE408" s="698">
        <f t="shared" si="107"/>
        <v>3670311.6648784797</v>
      </c>
      <c r="BF408" s="698">
        <f t="shared" si="108"/>
        <v>63644.042400844904</v>
      </c>
      <c r="BG408" s="79"/>
      <c r="BH408" s="699">
        <f t="shared" si="109"/>
        <v>18556.293738417498</v>
      </c>
      <c r="BI408" s="699">
        <f t="shared" si="110"/>
        <v>39582.748662427373</v>
      </c>
      <c r="BJ408" s="699">
        <f t="shared" si="111"/>
        <v>0</v>
      </c>
      <c r="BK408" s="698">
        <f t="shared" si="112"/>
        <v>3670311.6648784797</v>
      </c>
      <c r="BL408" s="698">
        <f t="shared" si="113"/>
        <v>63644.042400844875</v>
      </c>
    </row>
    <row r="409" spans="3:64" s="68" customFormat="1" ht="14.25" hidden="1" x14ac:dyDescent="0.2">
      <c r="C409" s="340"/>
      <c r="D409" s="259"/>
      <c r="E409" s="340"/>
      <c r="F409" s="340"/>
      <c r="H409" s="261"/>
      <c r="I409" s="261"/>
      <c r="K409" s="260"/>
      <c r="L409" s="66"/>
      <c r="M409" s="261"/>
      <c r="N409" s="260"/>
      <c r="O409" s="810"/>
      <c r="P409" s="361"/>
      <c r="Q409" s="696">
        <f t="shared" si="94"/>
        <v>135</v>
      </c>
      <c r="R409" s="340"/>
      <c r="S409" s="340"/>
      <c r="T409" s="340"/>
      <c r="U409" s="699">
        <f t="shared" si="82"/>
        <v>21234.584860024555</v>
      </c>
      <c r="V409" s="699">
        <f t="shared" si="83"/>
        <v>4828.6548865044015</v>
      </c>
      <c r="W409" s="698">
        <f t="shared" si="95"/>
        <v>2474403.2819461008</v>
      </c>
      <c r="X409" s="698">
        <f t="shared" si="114"/>
        <v>31568.239746528958</v>
      </c>
      <c r="Y409" s="699">
        <f t="shared" si="84"/>
        <v>21291.691736063265</v>
      </c>
      <c r="Z409" s="699">
        <f t="shared" si="85"/>
        <v>9127.1158890317965</v>
      </c>
      <c r="AA409" s="698">
        <f t="shared" si="96"/>
        <v>2686102.8659332711</v>
      </c>
      <c r="AB409" s="698">
        <f t="shared" si="97"/>
        <v>35923.807625095062</v>
      </c>
      <c r="AC409" s="699">
        <f t="shared" si="86"/>
        <v>21132.231409108659</v>
      </c>
      <c r="AD409" s="699">
        <f t="shared" si="87"/>
        <v>14316.541519662687</v>
      </c>
      <c r="AE409" s="698">
        <f t="shared" si="98"/>
        <v>2905380.6209316202</v>
      </c>
      <c r="AF409" s="698">
        <f t="shared" si="99"/>
        <v>40953.772928771345</v>
      </c>
      <c r="AH409" s="696">
        <f t="shared" si="78"/>
        <v>135</v>
      </c>
      <c r="AI409" s="340"/>
      <c r="AJ409" s="340"/>
      <c r="AK409" s="340"/>
      <c r="AL409" s="699">
        <f t="shared" si="88"/>
        <v>21234.584860024555</v>
      </c>
      <c r="AM409" s="699">
        <f t="shared" ref="AM409:AM472" si="115">IFERROR(AO408*$AI$274/12*365/360,"")</f>
        <v>4828.6548865043969</v>
      </c>
      <c r="AN409" s="699">
        <f t="shared" si="89"/>
        <v>0</v>
      </c>
      <c r="AO409" s="698">
        <f t="shared" si="79"/>
        <v>2474403.2819461008</v>
      </c>
      <c r="AP409" s="698">
        <f t="shared" si="100"/>
        <v>31568.239746528954</v>
      </c>
      <c r="AQ409" s="699">
        <f t="shared" si="90"/>
        <v>21291.691736063265</v>
      </c>
      <c r="AR409" s="699">
        <f t="shared" si="101"/>
        <v>9127.1158890317965</v>
      </c>
      <c r="AS409" s="699">
        <f t="shared" si="91"/>
        <v>0</v>
      </c>
      <c r="AT409" s="698">
        <f t="shared" si="80"/>
        <v>2686102.8659332711</v>
      </c>
      <c r="AU409" s="698">
        <f t="shared" si="102"/>
        <v>35923.807625095062</v>
      </c>
      <c r="AV409" s="699">
        <f t="shared" si="92"/>
        <v>21132.231409108659</v>
      </c>
      <c r="AW409" s="699">
        <f t="shared" si="103"/>
        <v>14316.541519662684</v>
      </c>
      <c r="AX409" s="699">
        <f t="shared" si="93"/>
        <v>0</v>
      </c>
      <c r="AY409" s="698">
        <f t="shared" si="81"/>
        <v>2905380.6209316202</v>
      </c>
      <c r="AZ409" s="698">
        <f t="shared" si="104"/>
        <v>40953.772928771345</v>
      </c>
      <c r="BA409" s="79"/>
      <c r="BB409" s="79"/>
      <c r="BC409" s="699">
        <f t="shared" si="105"/>
        <v>18755.408783844432</v>
      </c>
      <c r="BD409" s="699">
        <f t="shared" si="106"/>
        <v>39383.633617000465</v>
      </c>
      <c r="BE409" s="698">
        <f t="shared" si="107"/>
        <v>3651556.2560946355</v>
      </c>
      <c r="BF409" s="698">
        <f t="shared" si="108"/>
        <v>63644.042400844897</v>
      </c>
      <c r="BG409" s="79"/>
      <c r="BH409" s="699">
        <f t="shared" si="109"/>
        <v>18755.408783844432</v>
      </c>
      <c r="BI409" s="699">
        <f t="shared" si="110"/>
        <v>39383.633617000451</v>
      </c>
      <c r="BJ409" s="699">
        <f t="shared" si="111"/>
        <v>0</v>
      </c>
      <c r="BK409" s="698">
        <f t="shared" si="112"/>
        <v>3651556.2560946355</v>
      </c>
      <c r="BL409" s="698">
        <f t="shared" si="113"/>
        <v>63644.042400844883</v>
      </c>
    </row>
    <row r="410" spans="3:64" s="68" customFormat="1" ht="14.25" hidden="1" x14ac:dyDescent="0.2">
      <c r="C410" s="340"/>
      <c r="D410" s="259"/>
      <c r="E410" s="340"/>
      <c r="F410" s="340"/>
      <c r="H410" s="261"/>
      <c r="I410" s="261"/>
      <c r="K410" s="260"/>
      <c r="L410" s="66"/>
      <c r="M410" s="261"/>
      <c r="N410" s="260"/>
      <c r="O410" s="810"/>
      <c r="P410" s="361"/>
      <c r="Q410" s="696">
        <f t="shared" si="94"/>
        <v>136</v>
      </c>
      <c r="R410" s="340"/>
      <c r="S410" s="340"/>
      <c r="T410" s="340"/>
      <c r="U410" s="699">
        <f t="shared" si="82"/>
        <v>21275.67034093949</v>
      </c>
      <c r="V410" s="699">
        <f t="shared" si="83"/>
        <v>4787.5694055894664</v>
      </c>
      <c r="W410" s="698">
        <f t="shared" si="95"/>
        <v>2453127.6116051613</v>
      </c>
      <c r="X410" s="698">
        <f t="shared" si="114"/>
        <v>31818.239746528958</v>
      </c>
      <c r="Y410" s="699">
        <f t="shared" si="84"/>
        <v>21363.469873238762</v>
      </c>
      <c r="Z410" s="699">
        <f t="shared" si="85"/>
        <v>9055.3377518562975</v>
      </c>
      <c r="AA410" s="698">
        <f t="shared" si="96"/>
        <v>2664739.3960600323</v>
      </c>
      <c r="AB410" s="698">
        <f t="shared" si="97"/>
        <v>35923.807625095062</v>
      </c>
      <c r="AC410" s="699">
        <f t="shared" si="86"/>
        <v>21235.61057866523</v>
      </c>
      <c r="AD410" s="699">
        <f t="shared" si="87"/>
        <v>14213.162350106109</v>
      </c>
      <c r="AE410" s="698">
        <f t="shared" si="98"/>
        <v>2884145.0103529552</v>
      </c>
      <c r="AF410" s="698">
        <f t="shared" si="99"/>
        <v>40953.772928771337</v>
      </c>
      <c r="AH410" s="696">
        <f t="shared" si="78"/>
        <v>136</v>
      </c>
      <c r="AI410" s="340"/>
      <c r="AJ410" s="340"/>
      <c r="AK410" s="340"/>
      <c r="AL410" s="699">
        <f t="shared" si="88"/>
        <v>21275.67034093949</v>
      </c>
      <c r="AM410" s="699">
        <f t="shared" si="115"/>
        <v>4787.5694055894628</v>
      </c>
      <c r="AN410" s="699">
        <f t="shared" si="89"/>
        <v>0</v>
      </c>
      <c r="AO410" s="698">
        <f t="shared" si="79"/>
        <v>2453127.6116051613</v>
      </c>
      <c r="AP410" s="698">
        <f t="shared" si="100"/>
        <v>31818.239746528954</v>
      </c>
      <c r="AQ410" s="699">
        <f t="shared" si="90"/>
        <v>21363.469873238762</v>
      </c>
      <c r="AR410" s="699">
        <f t="shared" si="101"/>
        <v>9055.3377518562975</v>
      </c>
      <c r="AS410" s="699">
        <f t="shared" si="91"/>
        <v>0</v>
      </c>
      <c r="AT410" s="698">
        <f t="shared" si="80"/>
        <v>2664739.3960600323</v>
      </c>
      <c r="AU410" s="698">
        <f t="shared" si="102"/>
        <v>35923.807625095062</v>
      </c>
      <c r="AV410" s="699">
        <f t="shared" si="92"/>
        <v>21235.61057866523</v>
      </c>
      <c r="AW410" s="699">
        <f t="shared" si="103"/>
        <v>14213.162350106109</v>
      </c>
      <c r="AX410" s="699">
        <f t="shared" si="93"/>
        <v>0</v>
      </c>
      <c r="AY410" s="698">
        <f t="shared" si="81"/>
        <v>2884145.0103529552</v>
      </c>
      <c r="AZ410" s="698">
        <f t="shared" si="104"/>
        <v>40953.772928771337</v>
      </c>
      <c r="BA410" s="79"/>
      <c r="BB410" s="79"/>
      <c r="BC410" s="699">
        <f t="shared" si="105"/>
        <v>18956.660398236821</v>
      </c>
      <c r="BD410" s="699">
        <f t="shared" si="106"/>
        <v>39182.382002608079</v>
      </c>
      <c r="BE410" s="698">
        <f t="shared" si="107"/>
        <v>3632599.5956963985</v>
      </c>
      <c r="BF410" s="698">
        <f t="shared" si="108"/>
        <v>63894.042400844904</v>
      </c>
      <c r="BG410" s="79"/>
      <c r="BH410" s="699">
        <f t="shared" si="109"/>
        <v>18956.660398236821</v>
      </c>
      <c r="BI410" s="699">
        <f t="shared" si="110"/>
        <v>39182.382002608065</v>
      </c>
      <c r="BJ410" s="699">
        <f t="shared" si="111"/>
        <v>0</v>
      </c>
      <c r="BK410" s="698">
        <f t="shared" si="112"/>
        <v>3632599.5956963985</v>
      </c>
      <c r="BL410" s="698">
        <f t="shared" si="113"/>
        <v>63894.04240084489</v>
      </c>
    </row>
    <row r="411" spans="3:64" s="68" customFormat="1" ht="14.25" hidden="1" x14ac:dyDescent="0.2">
      <c r="C411" s="340"/>
      <c r="D411" s="259"/>
      <c r="E411" s="340"/>
      <c r="F411" s="340"/>
      <c r="H411" s="261"/>
      <c r="I411" s="261"/>
      <c r="K411" s="260"/>
      <c r="L411" s="66"/>
      <c r="M411" s="261"/>
      <c r="N411" s="260"/>
      <c r="O411" s="810"/>
      <c r="P411" s="361"/>
      <c r="Q411" s="696">
        <f t="shared" si="94"/>
        <v>137</v>
      </c>
      <c r="R411" s="340"/>
      <c r="S411" s="340"/>
      <c r="T411" s="340"/>
      <c r="U411" s="699">
        <f t="shared" si="82"/>
        <v>21316.835315602628</v>
      </c>
      <c r="V411" s="699">
        <f t="shared" si="83"/>
        <v>4746.4044309263318</v>
      </c>
      <c r="W411" s="698">
        <f t="shared" si="95"/>
        <v>2431810.7762895585</v>
      </c>
      <c r="X411" s="698">
        <f t="shared" si="114"/>
        <v>31568.239746528961</v>
      </c>
      <c r="Y411" s="699">
        <f t="shared" si="84"/>
        <v>21435.489987474622</v>
      </c>
      <c r="Z411" s="699">
        <f t="shared" si="85"/>
        <v>8983.3176376204374</v>
      </c>
      <c r="AA411" s="698">
        <f t="shared" si="96"/>
        <v>2643303.9060725579</v>
      </c>
      <c r="AB411" s="698">
        <f t="shared" si="97"/>
        <v>35923.807625095062</v>
      </c>
      <c r="AC411" s="699">
        <f t="shared" si="86"/>
        <v>21339.495480555099</v>
      </c>
      <c r="AD411" s="699">
        <f t="shared" si="87"/>
        <v>14109.277448216246</v>
      </c>
      <c r="AE411" s="698">
        <f t="shared" si="98"/>
        <v>2862805.5148724001</v>
      </c>
      <c r="AF411" s="698">
        <f t="shared" si="99"/>
        <v>40953.772928771345</v>
      </c>
      <c r="AH411" s="696">
        <f t="shared" si="78"/>
        <v>137</v>
      </c>
      <c r="AI411" s="340"/>
      <c r="AJ411" s="340"/>
      <c r="AK411" s="340"/>
      <c r="AL411" s="699">
        <f t="shared" si="88"/>
        <v>21316.835315602628</v>
      </c>
      <c r="AM411" s="699">
        <f t="shared" si="115"/>
        <v>4746.4044309263281</v>
      </c>
      <c r="AN411" s="699">
        <f t="shared" si="89"/>
        <v>0</v>
      </c>
      <c r="AO411" s="698">
        <f t="shared" si="79"/>
        <v>2431810.7762895585</v>
      </c>
      <c r="AP411" s="698">
        <f t="shared" si="100"/>
        <v>31568.239746528954</v>
      </c>
      <c r="AQ411" s="699">
        <f t="shared" si="90"/>
        <v>21435.489987474622</v>
      </c>
      <c r="AR411" s="699">
        <f t="shared" si="101"/>
        <v>8983.3176376204374</v>
      </c>
      <c r="AS411" s="699">
        <f t="shared" si="91"/>
        <v>0</v>
      </c>
      <c r="AT411" s="698">
        <f t="shared" si="80"/>
        <v>2643303.9060725579</v>
      </c>
      <c r="AU411" s="698">
        <f t="shared" si="102"/>
        <v>35923.807625095062</v>
      </c>
      <c r="AV411" s="699">
        <f t="shared" si="92"/>
        <v>21339.495480555099</v>
      </c>
      <c r="AW411" s="699">
        <f t="shared" si="103"/>
        <v>14109.277448216246</v>
      </c>
      <c r="AX411" s="699">
        <f t="shared" si="93"/>
        <v>0</v>
      </c>
      <c r="AY411" s="698">
        <f t="shared" si="81"/>
        <v>2862805.5148724001</v>
      </c>
      <c r="AZ411" s="698">
        <f t="shared" si="104"/>
        <v>40953.772928771345</v>
      </c>
      <c r="BA411" s="79"/>
      <c r="BB411" s="79"/>
      <c r="BC411" s="699">
        <f t="shared" si="105"/>
        <v>19160.071507672066</v>
      </c>
      <c r="BD411" s="699">
        <f t="shared" si="106"/>
        <v>38978.970893172831</v>
      </c>
      <c r="BE411" s="698">
        <f t="shared" si="107"/>
        <v>3613439.5241887267</v>
      </c>
      <c r="BF411" s="698">
        <f t="shared" si="108"/>
        <v>63644.042400844897</v>
      </c>
      <c r="BG411" s="79"/>
      <c r="BH411" s="699">
        <f t="shared" si="109"/>
        <v>19160.071507672066</v>
      </c>
      <c r="BI411" s="699">
        <f t="shared" si="110"/>
        <v>38978.970893172809</v>
      </c>
      <c r="BJ411" s="699">
        <f t="shared" si="111"/>
        <v>0</v>
      </c>
      <c r="BK411" s="698">
        <f t="shared" si="112"/>
        <v>3613439.5241887267</v>
      </c>
      <c r="BL411" s="698">
        <f t="shared" si="113"/>
        <v>63644.042400844875</v>
      </c>
    </row>
    <row r="412" spans="3:64" s="68" customFormat="1" ht="14.25" hidden="1" x14ac:dyDescent="0.2">
      <c r="C412" s="340"/>
      <c r="D412" s="259"/>
      <c r="E412" s="340"/>
      <c r="F412" s="340"/>
      <c r="H412" s="261"/>
      <c r="I412" s="261"/>
      <c r="K412" s="260"/>
      <c r="L412" s="66"/>
      <c r="M412" s="261"/>
      <c r="N412" s="260"/>
      <c r="O412" s="810"/>
      <c r="P412" s="361"/>
      <c r="Q412" s="696">
        <f t="shared" si="94"/>
        <v>138</v>
      </c>
      <c r="R412" s="340"/>
      <c r="S412" s="340"/>
      <c r="T412" s="340"/>
      <c r="U412" s="699">
        <f t="shared" si="82"/>
        <v>21358.079937821483</v>
      </c>
      <c r="V412" s="699">
        <f t="shared" si="83"/>
        <v>4705.1598087074735</v>
      </c>
      <c r="W412" s="698">
        <f t="shared" si="95"/>
        <v>2410452.6963517372</v>
      </c>
      <c r="X412" s="698">
        <f t="shared" si="114"/>
        <v>31568.239746528958</v>
      </c>
      <c r="Y412" s="699">
        <f t="shared" si="84"/>
        <v>21507.752894519206</v>
      </c>
      <c r="Z412" s="699">
        <f t="shared" si="85"/>
        <v>8911.0547305758591</v>
      </c>
      <c r="AA412" s="698">
        <f t="shared" si="96"/>
        <v>2621796.1531780385</v>
      </c>
      <c r="AB412" s="698">
        <f t="shared" si="97"/>
        <v>35923.807625095069</v>
      </c>
      <c r="AC412" s="699">
        <f t="shared" si="86"/>
        <v>21443.888588827856</v>
      </c>
      <c r="AD412" s="699">
        <f t="shared" si="87"/>
        <v>14004.884339943488</v>
      </c>
      <c r="AE412" s="698">
        <f t="shared" si="98"/>
        <v>2841361.6262835721</v>
      </c>
      <c r="AF412" s="698">
        <f t="shared" si="99"/>
        <v>40953.772928771345</v>
      </c>
      <c r="AH412" s="696">
        <f t="shared" si="78"/>
        <v>138</v>
      </c>
      <c r="AI412" s="340"/>
      <c r="AJ412" s="340"/>
      <c r="AK412" s="340"/>
      <c r="AL412" s="699">
        <f t="shared" si="88"/>
        <v>21358.079937821483</v>
      </c>
      <c r="AM412" s="699">
        <f t="shared" si="115"/>
        <v>4705.1598087074699</v>
      </c>
      <c r="AN412" s="699">
        <f t="shared" si="89"/>
        <v>0</v>
      </c>
      <c r="AO412" s="698">
        <f t="shared" si="79"/>
        <v>2410452.6963517372</v>
      </c>
      <c r="AP412" s="698">
        <f t="shared" si="100"/>
        <v>31568.239746528954</v>
      </c>
      <c r="AQ412" s="699">
        <f t="shared" si="90"/>
        <v>21507.752894519206</v>
      </c>
      <c r="AR412" s="699">
        <f t="shared" si="101"/>
        <v>8911.0547305758555</v>
      </c>
      <c r="AS412" s="699">
        <f t="shared" si="91"/>
        <v>0</v>
      </c>
      <c r="AT412" s="698">
        <f t="shared" si="80"/>
        <v>2621796.1531780385</v>
      </c>
      <c r="AU412" s="698">
        <f t="shared" si="102"/>
        <v>35923.807625095062</v>
      </c>
      <c r="AV412" s="699">
        <f t="shared" si="92"/>
        <v>21443.888588827856</v>
      </c>
      <c r="AW412" s="699">
        <f t="shared" si="103"/>
        <v>14004.884339943486</v>
      </c>
      <c r="AX412" s="699">
        <f t="shared" si="93"/>
        <v>0</v>
      </c>
      <c r="AY412" s="698">
        <f t="shared" si="81"/>
        <v>2841361.6262835721</v>
      </c>
      <c r="AZ412" s="698">
        <f t="shared" si="104"/>
        <v>40953.772928771345</v>
      </c>
      <c r="BA412" s="79"/>
      <c r="BB412" s="79"/>
      <c r="BC412" s="699">
        <f t="shared" si="105"/>
        <v>19365.665284231822</v>
      </c>
      <c r="BD412" s="699">
        <f t="shared" si="106"/>
        <v>38773.377116613083</v>
      </c>
      <c r="BE412" s="698">
        <f t="shared" si="107"/>
        <v>3594073.8589044949</v>
      </c>
      <c r="BF412" s="698">
        <f t="shared" si="108"/>
        <v>63644.042400844904</v>
      </c>
      <c r="BG412" s="79"/>
      <c r="BH412" s="699">
        <f t="shared" si="109"/>
        <v>19365.665284231822</v>
      </c>
      <c r="BI412" s="699">
        <f t="shared" si="110"/>
        <v>38773.377116613061</v>
      </c>
      <c r="BJ412" s="699">
        <f t="shared" si="111"/>
        <v>0</v>
      </c>
      <c r="BK412" s="698">
        <f t="shared" si="112"/>
        <v>3594073.8589044949</v>
      </c>
      <c r="BL412" s="698">
        <f t="shared" si="113"/>
        <v>63644.042400844883</v>
      </c>
    </row>
    <row r="413" spans="3:64" s="68" customFormat="1" ht="14.25" hidden="1" x14ac:dyDescent="0.2">
      <c r="C413" s="340"/>
      <c r="D413" s="259"/>
      <c r="E413" s="340"/>
      <c r="F413" s="340"/>
      <c r="H413" s="261"/>
      <c r="I413" s="261"/>
      <c r="K413" s="260"/>
      <c r="L413" s="66"/>
      <c r="M413" s="261"/>
      <c r="N413" s="260"/>
      <c r="O413" s="810"/>
      <c r="P413" s="361"/>
      <c r="Q413" s="696">
        <f t="shared" si="94"/>
        <v>139</v>
      </c>
      <c r="R413" s="340"/>
      <c r="S413" s="340"/>
      <c r="T413" s="340"/>
      <c r="U413" s="699">
        <f t="shared" si="82"/>
        <v>21399.404361701178</v>
      </c>
      <c r="V413" s="699">
        <f t="shared" si="83"/>
        <v>4663.8353848277793</v>
      </c>
      <c r="W413" s="698">
        <f t="shared" si="95"/>
        <v>2389053.2919900361</v>
      </c>
      <c r="X413" s="698">
        <f t="shared" si="114"/>
        <v>31818.239746528958</v>
      </c>
      <c r="Y413" s="699">
        <f t="shared" si="84"/>
        <v>21580.259412870899</v>
      </c>
      <c r="Z413" s="699">
        <f t="shared" si="85"/>
        <v>8838.5482122241592</v>
      </c>
      <c r="AA413" s="698">
        <f t="shared" si="96"/>
        <v>2600215.8937651678</v>
      </c>
      <c r="AB413" s="698">
        <f t="shared" si="97"/>
        <v>35923.807625095054</v>
      </c>
      <c r="AC413" s="699">
        <f t="shared" si="86"/>
        <v>21548.79238963619</v>
      </c>
      <c r="AD413" s="699">
        <f t="shared" si="87"/>
        <v>13899.980539135158</v>
      </c>
      <c r="AE413" s="698">
        <f t="shared" si="98"/>
        <v>2819812.8338939357</v>
      </c>
      <c r="AF413" s="698">
        <f t="shared" si="99"/>
        <v>40953.772928771345</v>
      </c>
      <c r="AH413" s="696">
        <f t="shared" si="78"/>
        <v>139</v>
      </c>
      <c r="AI413" s="340"/>
      <c r="AJ413" s="340"/>
      <c r="AK413" s="340"/>
      <c r="AL413" s="699">
        <f t="shared" si="88"/>
        <v>21399.404361701178</v>
      </c>
      <c r="AM413" s="699">
        <f t="shared" si="115"/>
        <v>4663.8353848277757</v>
      </c>
      <c r="AN413" s="699">
        <f t="shared" si="89"/>
        <v>0</v>
      </c>
      <c r="AO413" s="698">
        <f t="shared" si="79"/>
        <v>2389053.2919900361</v>
      </c>
      <c r="AP413" s="698">
        <f t="shared" si="100"/>
        <v>31818.239746528954</v>
      </c>
      <c r="AQ413" s="699">
        <f t="shared" si="90"/>
        <v>21580.259412870899</v>
      </c>
      <c r="AR413" s="699">
        <f t="shared" si="101"/>
        <v>8838.5482122241592</v>
      </c>
      <c r="AS413" s="699">
        <f t="shared" si="91"/>
        <v>0</v>
      </c>
      <c r="AT413" s="698">
        <f t="shared" si="80"/>
        <v>2600215.8937651678</v>
      </c>
      <c r="AU413" s="698">
        <f t="shared" si="102"/>
        <v>35923.807625095054</v>
      </c>
      <c r="AV413" s="699">
        <f t="shared" si="92"/>
        <v>21548.79238963619</v>
      </c>
      <c r="AW413" s="699">
        <f t="shared" si="103"/>
        <v>13899.980539135157</v>
      </c>
      <c r="AX413" s="699">
        <f t="shared" si="93"/>
        <v>0</v>
      </c>
      <c r="AY413" s="698">
        <f t="shared" si="81"/>
        <v>2819812.8338939357</v>
      </c>
      <c r="AZ413" s="698">
        <f t="shared" si="104"/>
        <v>40953.772928771345</v>
      </c>
      <c r="BA413" s="79"/>
      <c r="BB413" s="79"/>
      <c r="BC413" s="699">
        <f t="shared" si="105"/>
        <v>19573.465148641673</v>
      </c>
      <c r="BD413" s="699">
        <f t="shared" si="106"/>
        <v>38565.577252203228</v>
      </c>
      <c r="BE413" s="698">
        <f t="shared" si="107"/>
        <v>3574500.3937558532</v>
      </c>
      <c r="BF413" s="698">
        <f t="shared" si="108"/>
        <v>63894.042400844904</v>
      </c>
      <c r="BG413" s="79"/>
      <c r="BH413" s="699">
        <f t="shared" si="109"/>
        <v>19573.465148641673</v>
      </c>
      <c r="BI413" s="699">
        <f t="shared" si="110"/>
        <v>38565.577252203213</v>
      </c>
      <c r="BJ413" s="699">
        <f t="shared" si="111"/>
        <v>0</v>
      </c>
      <c r="BK413" s="698">
        <f t="shared" si="112"/>
        <v>3574500.3937558532</v>
      </c>
      <c r="BL413" s="698">
        <f t="shared" si="113"/>
        <v>63894.04240084489</v>
      </c>
    </row>
    <row r="414" spans="3:64" s="68" customFormat="1" ht="14.25" hidden="1" x14ac:dyDescent="0.2">
      <c r="C414" s="340"/>
      <c r="D414" s="259"/>
      <c r="E414" s="340"/>
      <c r="F414" s="340"/>
      <c r="H414" s="261"/>
      <c r="I414" s="261"/>
      <c r="K414" s="260"/>
      <c r="L414" s="66"/>
      <c r="M414" s="261"/>
      <c r="N414" s="260"/>
      <c r="O414" s="810"/>
      <c r="P414" s="361"/>
      <c r="Q414" s="696">
        <f t="shared" si="94"/>
        <v>140</v>
      </c>
      <c r="R414" s="340"/>
      <c r="S414" s="340"/>
      <c r="T414" s="340"/>
      <c r="U414" s="699">
        <f t="shared" si="82"/>
        <v>21440.808741644993</v>
      </c>
      <c r="V414" s="699">
        <f t="shared" si="83"/>
        <v>4622.4310048839634</v>
      </c>
      <c r="W414" s="698">
        <f t="shared" si="95"/>
        <v>2367612.4832483912</v>
      </c>
      <c r="X414" s="698">
        <f t="shared" si="114"/>
        <v>31568.239746528954</v>
      </c>
      <c r="Y414" s="699">
        <f t="shared" si="84"/>
        <v>21653.010363787416</v>
      </c>
      <c r="Z414" s="699">
        <f t="shared" si="85"/>
        <v>8765.7972613076454</v>
      </c>
      <c r="AA414" s="698">
        <f t="shared" si="96"/>
        <v>2578562.8834013804</v>
      </c>
      <c r="AB414" s="698">
        <f t="shared" si="97"/>
        <v>35923.807625095062</v>
      </c>
      <c r="AC414" s="699">
        <f t="shared" si="86"/>
        <v>21654.20938129507</v>
      </c>
      <c r="AD414" s="699">
        <f t="shared" si="87"/>
        <v>13794.563547476275</v>
      </c>
      <c r="AE414" s="698">
        <f t="shared" si="98"/>
        <v>2798158.6245126408</v>
      </c>
      <c r="AF414" s="698">
        <f t="shared" si="99"/>
        <v>40953.772928771345</v>
      </c>
      <c r="AH414" s="696">
        <f t="shared" si="78"/>
        <v>140</v>
      </c>
      <c r="AI414" s="340"/>
      <c r="AJ414" s="340"/>
      <c r="AK414" s="340"/>
      <c r="AL414" s="699">
        <f t="shared" si="88"/>
        <v>21440.808741644993</v>
      </c>
      <c r="AM414" s="699">
        <f t="shared" si="115"/>
        <v>4622.4310048839616</v>
      </c>
      <c r="AN414" s="699">
        <f t="shared" si="89"/>
        <v>0</v>
      </c>
      <c r="AO414" s="698">
        <f t="shared" si="79"/>
        <v>2367612.4832483912</v>
      </c>
      <c r="AP414" s="698">
        <f t="shared" si="100"/>
        <v>31568.239746528954</v>
      </c>
      <c r="AQ414" s="699">
        <f t="shared" si="90"/>
        <v>21653.010363787416</v>
      </c>
      <c r="AR414" s="699">
        <f t="shared" si="101"/>
        <v>8765.7972613076436</v>
      </c>
      <c r="AS414" s="699">
        <f t="shared" si="91"/>
        <v>0</v>
      </c>
      <c r="AT414" s="698">
        <f t="shared" si="80"/>
        <v>2578562.8834013804</v>
      </c>
      <c r="AU414" s="698">
        <f t="shared" si="102"/>
        <v>35923.807625095062</v>
      </c>
      <c r="AV414" s="699">
        <f t="shared" si="92"/>
        <v>21654.20938129507</v>
      </c>
      <c r="AW414" s="699">
        <f t="shared" si="103"/>
        <v>13794.563547476269</v>
      </c>
      <c r="AX414" s="699">
        <f t="shared" si="93"/>
        <v>0</v>
      </c>
      <c r="AY414" s="698">
        <f t="shared" si="81"/>
        <v>2798158.6245126408</v>
      </c>
      <c r="AZ414" s="698">
        <f t="shared" si="104"/>
        <v>40953.772928771337</v>
      </c>
      <c r="BA414" s="79"/>
      <c r="BB414" s="79"/>
      <c r="BC414" s="699">
        <f t="shared" si="105"/>
        <v>19783.49477293919</v>
      </c>
      <c r="BD414" s="699">
        <f t="shared" si="106"/>
        <v>38355.547627905711</v>
      </c>
      <c r="BE414" s="698">
        <f t="shared" si="107"/>
        <v>3554716.8989829142</v>
      </c>
      <c r="BF414" s="698">
        <f t="shared" si="108"/>
        <v>63644.042400844904</v>
      </c>
      <c r="BG414" s="79"/>
      <c r="BH414" s="699">
        <f t="shared" si="109"/>
        <v>19783.49477293919</v>
      </c>
      <c r="BI414" s="699">
        <f t="shared" si="110"/>
        <v>38355.547627905689</v>
      </c>
      <c r="BJ414" s="699">
        <f t="shared" si="111"/>
        <v>0</v>
      </c>
      <c r="BK414" s="698">
        <f t="shared" si="112"/>
        <v>3554716.8989829142</v>
      </c>
      <c r="BL414" s="698">
        <f t="shared" si="113"/>
        <v>63644.042400844875</v>
      </c>
    </row>
    <row r="415" spans="3:64" s="68" customFormat="1" ht="14.25" hidden="1" x14ac:dyDescent="0.2">
      <c r="C415" s="340"/>
      <c r="D415" s="259"/>
      <c r="E415" s="340"/>
      <c r="F415" s="340"/>
      <c r="H415" s="261"/>
      <c r="I415" s="261"/>
      <c r="K415" s="260"/>
      <c r="L415" s="66"/>
      <c r="M415" s="261"/>
      <c r="N415" s="260"/>
      <c r="O415" s="810"/>
      <c r="P415" s="361"/>
      <c r="Q415" s="696">
        <f t="shared" si="94"/>
        <v>141</v>
      </c>
      <c r="R415" s="340"/>
      <c r="S415" s="340"/>
      <c r="T415" s="340"/>
      <c r="U415" s="699">
        <f t="shared" si="82"/>
        <v>21482.293232354954</v>
      </c>
      <c r="V415" s="699">
        <f t="shared" si="83"/>
        <v>4580.9465141740011</v>
      </c>
      <c r="W415" s="698">
        <f t="shared" si="95"/>
        <v>2346130.1900160364</v>
      </c>
      <c r="X415" s="698">
        <f t="shared" si="114"/>
        <v>31568.239746528954</v>
      </c>
      <c r="Y415" s="699">
        <f t="shared" si="84"/>
        <v>21726.006571295056</v>
      </c>
      <c r="Z415" s="699">
        <f t="shared" si="85"/>
        <v>8692.8010538000035</v>
      </c>
      <c r="AA415" s="698">
        <f t="shared" si="96"/>
        <v>2556836.8768300852</v>
      </c>
      <c r="AB415" s="698">
        <f t="shared" si="97"/>
        <v>35923.807625095062</v>
      </c>
      <c r="AC415" s="699">
        <f t="shared" si="86"/>
        <v>21760.142074341275</v>
      </c>
      <c r="AD415" s="699">
        <f t="shared" si="87"/>
        <v>13688.630854430072</v>
      </c>
      <c r="AE415" s="698">
        <f t="shared" si="98"/>
        <v>2776398.4824382993</v>
      </c>
      <c r="AF415" s="698">
        <f t="shared" si="99"/>
        <v>40953.772928771345</v>
      </c>
      <c r="AH415" s="696">
        <f t="shared" si="78"/>
        <v>141</v>
      </c>
      <c r="AI415" s="340"/>
      <c r="AJ415" s="340"/>
      <c r="AK415" s="340"/>
      <c r="AL415" s="699">
        <f t="shared" si="88"/>
        <v>21482.293232354954</v>
      </c>
      <c r="AM415" s="699">
        <f t="shared" si="115"/>
        <v>4580.9465141739984</v>
      </c>
      <c r="AN415" s="699">
        <f t="shared" si="89"/>
        <v>0</v>
      </c>
      <c r="AO415" s="698">
        <f t="shared" si="79"/>
        <v>2346130.1900160364</v>
      </c>
      <c r="AP415" s="698">
        <f t="shared" si="100"/>
        <v>31568.239746528954</v>
      </c>
      <c r="AQ415" s="699">
        <f t="shared" si="90"/>
        <v>21726.006571295056</v>
      </c>
      <c r="AR415" s="699">
        <f t="shared" si="101"/>
        <v>8692.8010537999999</v>
      </c>
      <c r="AS415" s="699">
        <f t="shared" si="91"/>
        <v>0</v>
      </c>
      <c r="AT415" s="698">
        <f t="shared" si="80"/>
        <v>2556836.8768300852</v>
      </c>
      <c r="AU415" s="698">
        <f t="shared" si="102"/>
        <v>35923.807625095054</v>
      </c>
      <c r="AV415" s="699">
        <f t="shared" si="92"/>
        <v>21760.142074341275</v>
      </c>
      <c r="AW415" s="699">
        <f t="shared" si="103"/>
        <v>13688.630854430068</v>
      </c>
      <c r="AX415" s="699">
        <f t="shared" si="93"/>
        <v>0</v>
      </c>
      <c r="AY415" s="698">
        <f t="shared" si="81"/>
        <v>2776398.4824382993</v>
      </c>
      <c r="AZ415" s="698">
        <f t="shared" si="104"/>
        <v>40953.772928771345</v>
      </c>
      <c r="BA415" s="79"/>
      <c r="BB415" s="79"/>
      <c r="BC415" s="699">
        <f t="shared" si="105"/>
        <v>19995.778083170582</v>
      </c>
      <c r="BD415" s="699">
        <f t="shared" si="106"/>
        <v>38143.264317674315</v>
      </c>
      <c r="BE415" s="698">
        <f t="shared" si="107"/>
        <v>3534721.1208997434</v>
      </c>
      <c r="BF415" s="698">
        <f t="shared" si="108"/>
        <v>63644.042400844897</v>
      </c>
      <c r="BG415" s="79"/>
      <c r="BH415" s="699">
        <f t="shared" si="109"/>
        <v>19995.778083170582</v>
      </c>
      <c r="BI415" s="699">
        <f t="shared" si="110"/>
        <v>38143.2643176743</v>
      </c>
      <c r="BJ415" s="699">
        <f t="shared" si="111"/>
        <v>0</v>
      </c>
      <c r="BK415" s="698">
        <f t="shared" si="112"/>
        <v>3534721.1208997434</v>
      </c>
      <c r="BL415" s="698">
        <f t="shared" si="113"/>
        <v>63644.042400844883</v>
      </c>
    </row>
    <row r="416" spans="3:64" s="68" customFormat="1" ht="14.25" hidden="1" x14ac:dyDescent="0.2">
      <c r="C416" s="340"/>
      <c r="D416" s="259"/>
      <c r="E416" s="340"/>
      <c r="F416" s="340"/>
      <c r="H416" s="261"/>
      <c r="I416" s="261"/>
      <c r="K416" s="260"/>
      <c r="L416" s="66"/>
      <c r="M416" s="261"/>
      <c r="N416" s="260"/>
      <c r="O416" s="810"/>
      <c r="P416" s="361"/>
      <c r="Q416" s="696">
        <f t="shared" si="94"/>
        <v>142</v>
      </c>
      <c r="R416" s="340"/>
      <c r="S416" s="340"/>
      <c r="T416" s="340"/>
      <c r="U416" s="699">
        <f t="shared" si="82"/>
        <v>21523.85798883242</v>
      </c>
      <c r="V416" s="699">
        <f t="shared" si="83"/>
        <v>4539.3817576965384</v>
      </c>
      <c r="W416" s="698">
        <f t="shared" si="95"/>
        <v>2324606.3320272039</v>
      </c>
      <c r="X416" s="698">
        <f t="shared" si="114"/>
        <v>31818.239746528958</v>
      </c>
      <c r="Y416" s="699">
        <f t="shared" si="84"/>
        <v>21799.248862198077</v>
      </c>
      <c r="Z416" s="699">
        <f t="shared" si="85"/>
        <v>8619.5587628969806</v>
      </c>
      <c r="AA416" s="698">
        <f t="shared" si="96"/>
        <v>2535037.6279678871</v>
      </c>
      <c r="AB416" s="698">
        <f t="shared" si="97"/>
        <v>35923.807625095054</v>
      </c>
      <c r="AC416" s="699">
        <f t="shared" si="86"/>
        <v>21866.592991593148</v>
      </c>
      <c r="AD416" s="699">
        <f t="shared" si="87"/>
        <v>13582.179937178198</v>
      </c>
      <c r="AE416" s="698">
        <f t="shared" si="98"/>
        <v>2754531.889446706</v>
      </c>
      <c r="AF416" s="698">
        <f t="shared" si="99"/>
        <v>40953.772928771345</v>
      </c>
      <c r="AH416" s="696">
        <f t="shared" si="78"/>
        <v>142</v>
      </c>
      <c r="AI416" s="340"/>
      <c r="AJ416" s="340"/>
      <c r="AK416" s="340"/>
      <c r="AL416" s="699">
        <f t="shared" si="88"/>
        <v>21523.85798883242</v>
      </c>
      <c r="AM416" s="699">
        <f t="shared" si="115"/>
        <v>4539.3817576965366</v>
      </c>
      <c r="AN416" s="699">
        <f t="shared" si="89"/>
        <v>0</v>
      </c>
      <c r="AO416" s="698">
        <f t="shared" si="79"/>
        <v>2324606.3320272039</v>
      </c>
      <c r="AP416" s="698">
        <f t="shared" si="100"/>
        <v>31818.239746528958</v>
      </c>
      <c r="AQ416" s="699">
        <f t="shared" si="90"/>
        <v>21799.248862198077</v>
      </c>
      <c r="AR416" s="699">
        <f t="shared" si="101"/>
        <v>8619.5587628969788</v>
      </c>
      <c r="AS416" s="699">
        <f t="shared" si="91"/>
        <v>0</v>
      </c>
      <c r="AT416" s="698">
        <f t="shared" si="80"/>
        <v>2535037.6279678871</v>
      </c>
      <c r="AU416" s="698">
        <f t="shared" si="102"/>
        <v>35923.807625095054</v>
      </c>
      <c r="AV416" s="699">
        <f t="shared" si="92"/>
        <v>21866.592991593148</v>
      </c>
      <c r="AW416" s="699">
        <f t="shared" si="103"/>
        <v>13582.179937178194</v>
      </c>
      <c r="AX416" s="699">
        <f t="shared" si="93"/>
        <v>0</v>
      </c>
      <c r="AY416" s="698">
        <f t="shared" si="81"/>
        <v>2754531.889446706</v>
      </c>
      <c r="AZ416" s="698">
        <f t="shared" si="104"/>
        <v>40953.772928771345</v>
      </c>
      <c r="BA416" s="79"/>
      <c r="BB416" s="79"/>
      <c r="BC416" s="699">
        <f t="shared" si="105"/>
        <v>20210.339262116267</v>
      </c>
      <c r="BD416" s="699">
        <f t="shared" si="106"/>
        <v>37928.703138728626</v>
      </c>
      <c r="BE416" s="698">
        <f t="shared" si="107"/>
        <v>3514510.7816376272</v>
      </c>
      <c r="BF416" s="698">
        <f t="shared" si="108"/>
        <v>63894.04240084489</v>
      </c>
      <c r="BG416" s="79"/>
      <c r="BH416" s="699">
        <f t="shared" si="109"/>
        <v>20210.339262116267</v>
      </c>
      <c r="BI416" s="699">
        <f t="shared" si="110"/>
        <v>37928.703138728612</v>
      </c>
      <c r="BJ416" s="699">
        <f t="shared" si="111"/>
        <v>0</v>
      </c>
      <c r="BK416" s="698">
        <f t="shared" si="112"/>
        <v>3514510.7816376272</v>
      </c>
      <c r="BL416" s="698">
        <f t="shared" si="113"/>
        <v>63894.042400844875</v>
      </c>
    </row>
    <row r="417" spans="3:64" s="68" customFormat="1" ht="14.25" hidden="1" x14ac:dyDescent="0.2">
      <c r="C417" s="340"/>
      <c r="D417" s="259"/>
      <c r="E417" s="340"/>
      <c r="F417" s="340"/>
      <c r="H417" s="261"/>
      <c r="I417" s="261"/>
      <c r="K417" s="260"/>
      <c r="L417" s="66"/>
      <c r="M417" s="261"/>
      <c r="N417" s="260"/>
      <c r="O417" s="810"/>
      <c r="P417" s="361"/>
      <c r="Q417" s="696">
        <f t="shared" si="94"/>
        <v>143</v>
      </c>
      <c r="R417" s="340"/>
      <c r="S417" s="340"/>
      <c r="T417" s="340"/>
      <c r="U417" s="699">
        <f t="shared" si="82"/>
        <v>21565.503166378636</v>
      </c>
      <c r="V417" s="699">
        <f t="shared" si="83"/>
        <v>4497.7365801503229</v>
      </c>
      <c r="W417" s="698">
        <f t="shared" si="95"/>
        <v>2303040.8288608254</v>
      </c>
      <c r="X417" s="698">
        <f t="shared" si="114"/>
        <v>31568.239746528958</v>
      </c>
      <c r="Y417" s="699">
        <f t="shared" si="84"/>
        <v>21872.738066088041</v>
      </c>
      <c r="Z417" s="699">
        <f t="shared" si="85"/>
        <v>8546.0695590070227</v>
      </c>
      <c r="AA417" s="698">
        <f t="shared" si="96"/>
        <v>2513164.8899017991</v>
      </c>
      <c r="AB417" s="698">
        <f t="shared" si="97"/>
        <v>35923.807625095062</v>
      </c>
      <c r="AC417" s="699">
        <f t="shared" si="86"/>
        <v>21973.564668210704</v>
      </c>
      <c r="AD417" s="699">
        <f t="shared" si="87"/>
        <v>13475.208260560645</v>
      </c>
      <c r="AE417" s="698">
        <f t="shared" si="98"/>
        <v>2732558.3247784954</v>
      </c>
      <c r="AF417" s="698">
        <f t="shared" si="99"/>
        <v>40953.772928771345</v>
      </c>
      <c r="AH417" s="696">
        <f t="shared" si="78"/>
        <v>143</v>
      </c>
      <c r="AI417" s="340"/>
      <c r="AJ417" s="340"/>
      <c r="AK417" s="340"/>
      <c r="AL417" s="699">
        <f t="shared" si="88"/>
        <v>21565.503166378636</v>
      </c>
      <c r="AM417" s="699">
        <f t="shared" si="115"/>
        <v>4497.7365801503192</v>
      </c>
      <c r="AN417" s="699">
        <f t="shared" si="89"/>
        <v>0</v>
      </c>
      <c r="AO417" s="698">
        <f t="shared" si="79"/>
        <v>2303040.8288608254</v>
      </c>
      <c r="AP417" s="698">
        <f t="shared" si="100"/>
        <v>31568.239746528954</v>
      </c>
      <c r="AQ417" s="699">
        <f t="shared" si="90"/>
        <v>21872.738066088041</v>
      </c>
      <c r="AR417" s="699">
        <f t="shared" si="101"/>
        <v>8546.0695590070209</v>
      </c>
      <c r="AS417" s="699">
        <f t="shared" si="91"/>
        <v>0</v>
      </c>
      <c r="AT417" s="698">
        <f t="shared" si="80"/>
        <v>2513164.8899017991</v>
      </c>
      <c r="AU417" s="698">
        <f t="shared" si="102"/>
        <v>35923.807625095062</v>
      </c>
      <c r="AV417" s="699">
        <f t="shared" si="92"/>
        <v>21973.564668210704</v>
      </c>
      <c r="AW417" s="699">
        <f t="shared" si="103"/>
        <v>13475.208260560639</v>
      </c>
      <c r="AX417" s="699">
        <f t="shared" si="93"/>
        <v>0</v>
      </c>
      <c r="AY417" s="698">
        <f t="shared" si="81"/>
        <v>2732558.3247784954</v>
      </c>
      <c r="AZ417" s="698">
        <f t="shared" si="104"/>
        <v>40953.772928771345</v>
      </c>
      <c r="BA417" s="79"/>
      <c r="BB417" s="79"/>
      <c r="BC417" s="699">
        <f t="shared" si="105"/>
        <v>20427.20275204576</v>
      </c>
      <c r="BD417" s="699">
        <f t="shared" si="106"/>
        <v>37711.839648799141</v>
      </c>
      <c r="BE417" s="698">
        <f t="shared" si="107"/>
        <v>3494083.5788855813</v>
      </c>
      <c r="BF417" s="698">
        <f t="shared" si="108"/>
        <v>63644.042400844904</v>
      </c>
      <c r="BG417" s="79"/>
      <c r="BH417" s="699">
        <f t="shared" si="109"/>
        <v>20427.20275204576</v>
      </c>
      <c r="BI417" s="699">
        <f t="shared" si="110"/>
        <v>37711.839648799119</v>
      </c>
      <c r="BJ417" s="699">
        <f t="shared" si="111"/>
        <v>0</v>
      </c>
      <c r="BK417" s="698">
        <f t="shared" si="112"/>
        <v>3494083.5788855813</v>
      </c>
      <c r="BL417" s="698">
        <f t="shared" si="113"/>
        <v>63644.042400844875</v>
      </c>
    </row>
    <row r="418" spans="3:64" s="68" customFormat="1" ht="14.25" hidden="1" x14ac:dyDescent="0.2">
      <c r="C418" s="340"/>
      <c r="D418" s="259"/>
      <c r="E418" s="340"/>
      <c r="F418" s="340"/>
      <c r="H418" s="261"/>
      <c r="I418" s="261"/>
      <c r="K418" s="260"/>
      <c r="L418" s="66"/>
      <c r="M418" s="261"/>
      <c r="N418" s="260"/>
      <c r="O418" s="810"/>
      <c r="P418" s="361"/>
      <c r="Q418" s="696">
        <f t="shared" si="94"/>
        <v>144</v>
      </c>
      <c r="R418" s="340"/>
      <c r="S418" s="340"/>
      <c r="T418" s="340"/>
      <c r="U418" s="699">
        <f t="shared" si="82"/>
        <v>21607.228920595342</v>
      </c>
      <c r="V418" s="699">
        <f t="shared" si="83"/>
        <v>4456.0108259336157</v>
      </c>
      <c r="W418" s="698">
        <f t="shared" si="95"/>
        <v>2281433.5999402301</v>
      </c>
      <c r="X418" s="698">
        <f t="shared" si="114"/>
        <v>31568.239746528958</v>
      </c>
      <c r="Y418" s="699">
        <f t="shared" si="84"/>
        <v>21946.475015353193</v>
      </c>
      <c r="Z418" s="699">
        <f t="shared" si="85"/>
        <v>8472.3326097418649</v>
      </c>
      <c r="AA418" s="698">
        <f t="shared" si="96"/>
        <v>2491218.4148864457</v>
      </c>
      <c r="AB418" s="698">
        <f t="shared" si="97"/>
        <v>35923.807625095054</v>
      </c>
      <c r="AC418" s="699">
        <f t="shared" si="86"/>
        <v>22081.05965175599</v>
      </c>
      <c r="AD418" s="699">
        <f t="shared" si="87"/>
        <v>13367.713277015358</v>
      </c>
      <c r="AE418" s="698">
        <f t="shared" si="98"/>
        <v>2710477.2651267392</v>
      </c>
      <c r="AF418" s="698">
        <f t="shared" si="99"/>
        <v>40953.772928771345</v>
      </c>
      <c r="AH418" s="696">
        <f t="shared" si="78"/>
        <v>144</v>
      </c>
      <c r="AI418" s="340"/>
      <c r="AJ418" s="340"/>
      <c r="AK418" s="340"/>
      <c r="AL418" s="699">
        <f t="shared" si="88"/>
        <v>21607.228920595342</v>
      </c>
      <c r="AM418" s="699">
        <f t="shared" si="115"/>
        <v>4456.0108259336121</v>
      </c>
      <c r="AN418" s="699">
        <f t="shared" si="89"/>
        <v>0</v>
      </c>
      <c r="AO418" s="698">
        <f t="shared" si="79"/>
        <v>2281433.5999402301</v>
      </c>
      <c r="AP418" s="698">
        <f t="shared" si="100"/>
        <v>31568.239746528954</v>
      </c>
      <c r="AQ418" s="699">
        <f t="shared" si="90"/>
        <v>21946.475015353193</v>
      </c>
      <c r="AR418" s="699">
        <f t="shared" si="101"/>
        <v>8472.3326097418631</v>
      </c>
      <c r="AS418" s="699">
        <f t="shared" si="91"/>
        <v>0</v>
      </c>
      <c r="AT418" s="698">
        <f t="shared" si="80"/>
        <v>2491218.4148864457</v>
      </c>
      <c r="AU418" s="698">
        <f t="shared" si="102"/>
        <v>35923.807625095054</v>
      </c>
      <c r="AV418" s="699">
        <f t="shared" si="92"/>
        <v>22081.05965175599</v>
      </c>
      <c r="AW418" s="699">
        <f t="shared" si="103"/>
        <v>13367.713277015353</v>
      </c>
      <c r="AX418" s="699">
        <f t="shared" si="93"/>
        <v>0</v>
      </c>
      <c r="AY418" s="698">
        <f t="shared" si="81"/>
        <v>2710477.2651267392</v>
      </c>
      <c r="AZ418" s="698">
        <f t="shared" si="104"/>
        <v>40953.772928771345</v>
      </c>
      <c r="BA418" s="79"/>
      <c r="BB418" s="79"/>
      <c r="BC418" s="699">
        <f t="shared" si="105"/>
        <v>20646.39325750203</v>
      </c>
      <c r="BD418" s="699">
        <f t="shared" si="106"/>
        <v>37492.649143342867</v>
      </c>
      <c r="BE418" s="698">
        <f t="shared" si="107"/>
        <v>3473437.1856280793</v>
      </c>
      <c r="BF418" s="698">
        <f t="shared" si="108"/>
        <v>63644.042400844897</v>
      </c>
      <c r="BG418" s="79"/>
      <c r="BH418" s="699">
        <f t="shared" si="109"/>
        <v>20646.39325750203</v>
      </c>
      <c r="BI418" s="699">
        <f t="shared" si="110"/>
        <v>37492.649143342853</v>
      </c>
      <c r="BJ418" s="699">
        <f t="shared" si="111"/>
        <v>0</v>
      </c>
      <c r="BK418" s="698">
        <f t="shared" si="112"/>
        <v>3473437.1856280793</v>
      </c>
      <c r="BL418" s="698">
        <f t="shared" si="113"/>
        <v>63644.042400844883</v>
      </c>
    </row>
    <row r="419" spans="3:64" s="68" customFormat="1" ht="14.25" hidden="1" x14ac:dyDescent="0.2">
      <c r="C419" s="340"/>
      <c r="D419" s="259"/>
      <c r="E419" s="340"/>
      <c r="F419" s="340"/>
      <c r="H419" s="261"/>
      <c r="I419" s="261"/>
      <c r="K419" s="260"/>
      <c r="L419" s="66"/>
      <c r="M419" s="261"/>
      <c r="N419" s="260"/>
      <c r="O419" s="810"/>
      <c r="P419" s="361"/>
      <c r="Q419" s="696">
        <f t="shared" si="94"/>
        <v>145</v>
      </c>
      <c r="R419" s="340"/>
      <c r="S419" s="340"/>
      <c r="T419" s="340"/>
      <c r="U419" s="699">
        <f t="shared" si="82"/>
        <v>21649.035407385341</v>
      </c>
      <c r="V419" s="699">
        <f t="shared" si="83"/>
        <v>4414.2043391436155</v>
      </c>
      <c r="W419" s="698">
        <f t="shared" si="95"/>
        <v>2259784.5645328448</v>
      </c>
      <c r="X419" s="698">
        <f t="shared" si="114"/>
        <v>31818.239746528958</v>
      </c>
      <c r="Y419" s="699">
        <f t="shared" si="84"/>
        <v>22020.460545187943</v>
      </c>
      <c r="Z419" s="699">
        <f t="shared" si="85"/>
        <v>8398.3470799071238</v>
      </c>
      <c r="AA419" s="698">
        <f t="shared" si="96"/>
        <v>2469197.9543412579</v>
      </c>
      <c r="AB419" s="698">
        <f t="shared" si="97"/>
        <v>35923.807625095069</v>
      </c>
      <c r="AC419" s="699">
        <f t="shared" si="86"/>
        <v>22189.080502253761</v>
      </c>
      <c r="AD419" s="699">
        <f t="shared" si="87"/>
        <v>13259.692426517586</v>
      </c>
      <c r="AE419" s="698">
        <f t="shared" si="98"/>
        <v>2688288.1846244852</v>
      </c>
      <c r="AF419" s="698">
        <f t="shared" si="99"/>
        <v>40953.772928771345</v>
      </c>
      <c r="AH419" s="696">
        <f t="shared" si="78"/>
        <v>145</v>
      </c>
      <c r="AI419" s="340"/>
      <c r="AJ419" s="340"/>
      <c r="AK419" s="340"/>
      <c r="AL419" s="699">
        <f t="shared" si="88"/>
        <v>21649.035407385341</v>
      </c>
      <c r="AM419" s="699">
        <f t="shared" si="115"/>
        <v>4414.2043391436137</v>
      </c>
      <c r="AN419" s="699">
        <f t="shared" si="89"/>
        <v>0</v>
      </c>
      <c r="AO419" s="698">
        <f t="shared" si="79"/>
        <v>2259784.5645328448</v>
      </c>
      <c r="AP419" s="698">
        <f t="shared" si="100"/>
        <v>31818.239746528954</v>
      </c>
      <c r="AQ419" s="699">
        <f t="shared" si="90"/>
        <v>22020.460545187943</v>
      </c>
      <c r="AR419" s="699">
        <f t="shared" si="101"/>
        <v>8398.3470799071201</v>
      </c>
      <c r="AS419" s="699">
        <f t="shared" si="91"/>
        <v>0</v>
      </c>
      <c r="AT419" s="698">
        <f t="shared" si="80"/>
        <v>2469197.9543412579</v>
      </c>
      <c r="AU419" s="698">
        <f t="shared" si="102"/>
        <v>35923.807625095062</v>
      </c>
      <c r="AV419" s="699">
        <f t="shared" si="92"/>
        <v>22189.080502253761</v>
      </c>
      <c r="AW419" s="699">
        <f t="shared" si="103"/>
        <v>13259.69242651758</v>
      </c>
      <c r="AX419" s="699">
        <f t="shared" si="93"/>
        <v>0</v>
      </c>
      <c r="AY419" s="698">
        <f t="shared" si="81"/>
        <v>2688288.1846244852</v>
      </c>
      <c r="AZ419" s="698">
        <f t="shared" si="104"/>
        <v>40953.772928771345</v>
      </c>
      <c r="BA419" s="79"/>
      <c r="BB419" s="79"/>
      <c r="BC419" s="699">
        <f t="shared" si="105"/>
        <v>20867.9357481158</v>
      </c>
      <c r="BD419" s="699">
        <f t="shared" si="106"/>
        <v>37271.106652729097</v>
      </c>
      <c r="BE419" s="698">
        <f t="shared" si="107"/>
        <v>3452569.2498799637</v>
      </c>
      <c r="BF419" s="698">
        <f t="shared" si="108"/>
        <v>63894.042400844897</v>
      </c>
      <c r="BG419" s="79"/>
      <c r="BH419" s="699">
        <f t="shared" si="109"/>
        <v>20867.9357481158</v>
      </c>
      <c r="BI419" s="699">
        <f t="shared" si="110"/>
        <v>37271.106652729075</v>
      </c>
      <c r="BJ419" s="699">
        <f t="shared" si="111"/>
        <v>0</v>
      </c>
      <c r="BK419" s="698">
        <f t="shared" si="112"/>
        <v>3452569.2498799637</v>
      </c>
      <c r="BL419" s="698">
        <f t="shared" si="113"/>
        <v>63894.042400844875</v>
      </c>
    </row>
    <row r="420" spans="3:64" s="68" customFormat="1" ht="14.25" hidden="1" x14ac:dyDescent="0.2">
      <c r="C420" s="340"/>
      <c r="D420" s="259"/>
      <c r="E420" s="340"/>
      <c r="F420" s="340"/>
      <c r="H420" s="261"/>
      <c r="I420" s="261"/>
      <c r="K420" s="260"/>
      <c r="L420" s="66"/>
      <c r="M420" s="261"/>
      <c r="N420" s="260"/>
      <c r="O420" s="810"/>
      <c r="P420" s="361"/>
      <c r="Q420" s="696">
        <f t="shared" si="94"/>
        <v>146</v>
      </c>
      <c r="R420" s="340"/>
      <c r="S420" s="340"/>
      <c r="T420" s="340"/>
      <c r="U420" s="699">
        <f t="shared" si="82"/>
        <v>21690.922782953079</v>
      </c>
      <c r="V420" s="699">
        <f t="shared" si="83"/>
        <v>4372.3169635758777</v>
      </c>
      <c r="W420" s="698">
        <f t="shared" si="95"/>
        <v>2238093.6417498919</v>
      </c>
      <c r="X420" s="698">
        <f t="shared" si="114"/>
        <v>31568.239746528958</v>
      </c>
      <c r="Y420" s="699">
        <f t="shared" si="84"/>
        <v>22094.695493602256</v>
      </c>
      <c r="Z420" s="699">
        <f t="shared" si="85"/>
        <v>8324.1121314928059</v>
      </c>
      <c r="AA420" s="698">
        <f t="shared" si="96"/>
        <v>2447103.2588476557</v>
      </c>
      <c r="AB420" s="698">
        <f t="shared" si="97"/>
        <v>35923.807625095062</v>
      </c>
      <c r="AC420" s="699">
        <f t="shared" si="86"/>
        <v>22297.629792252457</v>
      </c>
      <c r="AD420" s="699">
        <f t="shared" si="87"/>
        <v>13151.143136518886</v>
      </c>
      <c r="AE420" s="698">
        <f t="shared" si="98"/>
        <v>2665990.5548322327</v>
      </c>
      <c r="AF420" s="698">
        <f t="shared" si="99"/>
        <v>40953.772928771345</v>
      </c>
      <c r="AH420" s="696">
        <f t="shared" si="78"/>
        <v>146</v>
      </c>
      <c r="AI420" s="340"/>
      <c r="AJ420" s="340"/>
      <c r="AK420" s="340"/>
      <c r="AL420" s="699">
        <f t="shared" si="88"/>
        <v>21690.922782953079</v>
      </c>
      <c r="AM420" s="699">
        <f t="shared" si="115"/>
        <v>4372.3169635758759</v>
      </c>
      <c r="AN420" s="699">
        <f t="shared" si="89"/>
        <v>0</v>
      </c>
      <c r="AO420" s="698">
        <f t="shared" si="79"/>
        <v>2238093.6417498919</v>
      </c>
      <c r="AP420" s="698">
        <f t="shared" si="100"/>
        <v>31568.239746528954</v>
      </c>
      <c r="AQ420" s="699">
        <f t="shared" si="90"/>
        <v>22094.695493602256</v>
      </c>
      <c r="AR420" s="699">
        <f t="shared" si="101"/>
        <v>8324.1121314928059</v>
      </c>
      <c r="AS420" s="699">
        <f t="shared" si="91"/>
        <v>0</v>
      </c>
      <c r="AT420" s="698">
        <f t="shared" si="80"/>
        <v>2447103.2588476557</v>
      </c>
      <c r="AU420" s="698">
        <f t="shared" si="102"/>
        <v>35923.807625095062</v>
      </c>
      <c r="AV420" s="699">
        <f t="shared" si="92"/>
        <v>22297.629792252457</v>
      </c>
      <c r="AW420" s="699">
        <f t="shared" si="103"/>
        <v>13151.143136518878</v>
      </c>
      <c r="AX420" s="699">
        <f t="shared" si="93"/>
        <v>0</v>
      </c>
      <c r="AY420" s="698">
        <f t="shared" si="81"/>
        <v>2665990.5548322327</v>
      </c>
      <c r="AZ420" s="698">
        <f t="shared" si="104"/>
        <v>40953.772928771337</v>
      </c>
      <c r="BA420" s="79"/>
      <c r="BB420" s="79"/>
      <c r="BC420" s="699">
        <f t="shared" si="105"/>
        <v>21091.855461450043</v>
      </c>
      <c r="BD420" s="699">
        <f t="shared" si="106"/>
        <v>37047.186939394851</v>
      </c>
      <c r="BE420" s="698">
        <f t="shared" si="107"/>
        <v>3431477.3944185139</v>
      </c>
      <c r="BF420" s="698">
        <f t="shared" si="108"/>
        <v>63644.04240084489</v>
      </c>
      <c r="BG420" s="79"/>
      <c r="BH420" s="699">
        <f t="shared" si="109"/>
        <v>21091.855461450043</v>
      </c>
      <c r="BI420" s="699">
        <f t="shared" si="110"/>
        <v>37047.186939394844</v>
      </c>
      <c r="BJ420" s="699">
        <f t="shared" si="111"/>
        <v>0</v>
      </c>
      <c r="BK420" s="698">
        <f t="shared" si="112"/>
        <v>3431477.3944185139</v>
      </c>
      <c r="BL420" s="698">
        <f t="shared" si="113"/>
        <v>63644.04240084489</v>
      </c>
    </row>
    <row r="421" spans="3:64" s="68" customFormat="1" ht="14.25" hidden="1" x14ac:dyDescent="0.2">
      <c r="C421" s="340"/>
      <c r="D421" s="259"/>
      <c r="E421" s="340"/>
      <c r="F421" s="340"/>
      <c r="H421" s="261"/>
      <c r="I421" s="261"/>
      <c r="K421" s="260"/>
      <c r="L421" s="66"/>
      <c r="M421" s="261"/>
      <c r="N421" s="260"/>
      <c r="O421" s="810"/>
      <c r="P421" s="361"/>
      <c r="Q421" s="696">
        <f t="shared" si="94"/>
        <v>147</v>
      </c>
      <c r="R421" s="340"/>
      <c r="S421" s="340"/>
      <c r="T421" s="340"/>
      <c r="U421" s="699">
        <f t="shared" si="82"/>
        <v>21732.891203805237</v>
      </c>
      <c r="V421" s="699">
        <f t="shared" si="83"/>
        <v>4330.348542723721</v>
      </c>
      <c r="W421" s="698">
        <f t="shared" si="95"/>
        <v>2216360.7505460866</v>
      </c>
      <c r="X421" s="698">
        <f t="shared" si="114"/>
        <v>31568.239746528958</v>
      </c>
      <c r="Y421" s="699">
        <f t="shared" si="84"/>
        <v>22169.180701431211</v>
      </c>
      <c r="Z421" s="699">
        <f t="shared" si="85"/>
        <v>8249.6269236638527</v>
      </c>
      <c r="AA421" s="698">
        <f t="shared" si="96"/>
        <v>2424934.0781462244</v>
      </c>
      <c r="AB421" s="698">
        <f t="shared" si="97"/>
        <v>35923.807625095062</v>
      </c>
      <c r="AC421" s="699">
        <f t="shared" si="86"/>
        <v>22406.710106885464</v>
      </c>
      <c r="AD421" s="699">
        <f t="shared" si="87"/>
        <v>13042.062821885882</v>
      </c>
      <c r="AE421" s="698">
        <f t="shared" si="98"/>
        <v>2643583.8447253471</v>
      </c>
      <c r="AF421" s="698">
        <f t="shared" si="99"/>
        <v>40953.772928771345</v>
      </c>
      <c r="AH421" s="696">
        <f t="shared" si="78"/>
        <v>147</v>
      </c>
      <c r="AI421" s="340"/>
      <c r="AJ421" s="340"/>
      <c r="AK421" s="340"/>
      <c r="AL421" s="699">
        <f t="shared" si="88"/>
        <v>21732.891203805237</v>
      </c>
      <c r="AM421" s="699">
        <f t="shared" si="115"/>
        <v>4330.3485427237201</v>
      </c>
      <c r="AN421" s="699">
        <f t="shared" si="89"/>
        <v>0</v>
      </c>
      <c r="AO421" s="698">
        <f t="shared" si="79"/>
        <v>2216360.7505460866</v>
      </c>
      <c r="AP421" s="698">
        <f t="shared" si="100"/>
        <v>31568.239746528958</v>
      </c>
      <c r="AQ421" s="699">
        <f t="shared" si="90"/>
        <v>22169.180701431211</v>
      </c>
      <c r="AR421" s="699">
        <f t="shared" si="101"/>
        <v>8249.6269236638509</v>
      </c>
      <c r="AS421" s="699">
        <f t="shared" si="91"/>
        <v>0</v>
      </c>
      <c r="AT421" s="698">
        <f t="shared" si="80"/>
        <v>2424934.0781462244</v>
      </c>
      <c r="AU421" s="698">
        <f t="shared" si="102"/>
        <v>35923.807625095062</v>
      </c>
      <c r="AV421" s="699">
        <f t="shared" si="92"/>
        <v>22406.710106885464</v>
      </c>
      <c r="AW421" s="699">
        <f t="shared" si="103"/>
        <v>13042.062821885878</v>
      </c>
      <c r="AX421" s="699">
        <f t="shared" si="93"/>
        <v>0</v>
      </c>
      <c r="AY421" s="698">
        <f t="shared" si="81"/>
        <v>2643583.8447253471</v>
      </c>
      <c r="AZ421" s="698">
        <f t="shared" si="104"/>
        <v>40953.772928771345</v>
      </c>
      <c r="BA421" s="79"/>
      <c r="BB421" s="79"/>
      <c r="BC421" s="699">
        <f t="shared" si="105"/>
        <v>21318.177905874927</v>
      </c>
      <c r="BD421" s="699">
        <f t="shared" si="106"/>
        <v>36820.864494969974</v>
      </c>
      <c r="BE421" s="698">
        <f t="shared" si="107"/>
        <v>3410159.2165126391</v>
      </c>
      <c r="BF421" s="698">
        <f t="shared" si="108"/>
        <v>63644.042400844904</v>
      </c>
      <c r="BG421" s="79"/>
      <c r="BH421" s="699">
        <f t="shared" si="109"/>
        <v>21318.177905874927</v>
      </c>
      <c r="BI421" s="699">
        <f t="shared" si="110"/>
        <v>36820.864494969959</v>
      </c>
      <c r="BJ421" s="699">
        <f t="shared" si="111"/>
        <v>0</v>
      </c>
      <c r="BK421" s="698">
        <f t="shared" si="112"/>
        <v>3410159.2165126391</v>
      </c>
      <c r="BL421" s="698">
        <f t="shared" si="113"/>
        <v>63644.04240084489</v>
      </c>
    </row>
    <row r="422" spans="3:64" s="68" customFormat="1" ht="14.25" hidden="1" x14ac:dyDescent="0.2">
      <c r="C422" s="340"/>
      <c r="D422" s="259"/>
      <c r="E422" s="340"/>
      <c r="F422" s="340"/>
      <c r="H422" s="261"/>
      <c r="I422" s="261"/>
      <c r="K422" s="260"/>
      <c r="L422" s="66"/>
      <c r="M422" s="261"/>
      <c r="N422" s="260"/>
      <c r="O422" s="810"/>
      <c r="P422" s="361"/>
      <c r="Q422" s="696">
        <f t="shared" si="94"/>
        <v>148</v>
      </c>
      <c r="R422" s="340"/>
      <c r="S422" s="340"/>
      <c r="T422" s="340"/>
      <c r="U422" s="699">
        <f t="shared" si="82"/>
        <v>21774.940826751303</v>
      </c>
      <c r="V422" s="699">
        <f t="shared" si="83"/>
        <v>4288.2989197776551</v>
      </c>
      <c r="W422" s="698">
        <f t="shared" si="95"/>
        <v>2194585.8097193353</v>
      </c>
      <c r="X422" s="698">
        <f t="shared" si="114"/>
        <v>31818.239746528958</v>
      </c>
      <c r="Y422" s="699">
        <f t="shared" si="84"/>
        <v>22243.917012344471</v>
      </c>
      <c r="Z422" s="699">
        <f t="shared" si="85"/>
        <v>8174.8906127505925</v>
      </c>
      <c r="AA422" s="698">
        <f t="shared" si="96"/>
        <v>2402690.1611338798</v>
      </c>
      <c r="AB422" s="698">
        <f t="shared" si="97"/>
        <v>35923.807625095062</v>
      </c>
      <c r="AC422" s="699">
        <f t="shared" si="86"/>
        <v>22516.324043932655</v>
      </c>
      <c r="AD422" s="699">
        <f t="shared" si="87"/>
        <v>12932.448884838692</v>
      </c>
      <c r="AE422" s="698">
        <f t="shared" si="98"/>
        <v>2621067.5206814143</v>
      </c>
      <c r="AF422" s="698">
        <f t="shared" si="99"/>
        <v>40953.772928771345</v>
      </c>
      <c r="AH422" s="696">
        <f t="shared" si="78"/>
        <v>148</v>
      </c>
      <c r="AI422" s="340"/>
      <c r="AJ422" s="340"/>
      <c r="AK422" s="340"/>
      <c r="AL422" s="699">
        <f t="shared" si="88"/>
        <v>21774.940826751303</v>
      </c>
      <c r="AM422" s="699">
        <f t="shared" si="115"/>
        <v>4288.2989197776533</v>
      </c>
      <c r="AN422" s="699">
        <f t="shared" si="89"/>
        <v>0</v>
      </c>
      <c r="AO422" s="698">
        <f t="shared" si="79"/>
        <v>2194585.8097193353</v>
      </c>
      <c r="AP422" s="698">
        <f t="shared" si="100"/>
        <v>31818.239746528954</v>
      </c>
      <c r="AQ422" s="699">
        <f t="shared" si="90"/>
        <v>22243.917012344471</v>
      </c>
      <c r="AR422" s="699">
        <f t="shared" si="101"/>
        <v>8174.8906127505888</v>
      </c>
      <c r="AS422" s="699">
        <f t="shared" si="91"/>
        <v>0</v>
      </c>
      <c r="AT422" s="698">
        <f t="shared" si="80"/>
        <v>2402690.1611338798</v>
      </c>
      <c r="AU422" s="698">
        <f t="shared" si="102"/>
        <v>35923.807625095062</v>
      </c>
      <c r="AV422" s="699">
        <f t="shared" si="92"/>
        <v>22516.324043932655</v>
      </c>
      <c r="AW422" s="699">
        <f t="shared" si="103"/>
        <v>12932.448884838685</v>
      </c>
      <c r="AX422" s="699">
        <f t="shared" si="93"/>
        <v>0</v>
      </c>
      <c r="AY422" s="698">
        <f t="shared" si="81"/>
        <v>2621067.5206814143</v>
      </c>
      <c r="AZ422" s="698">
        <f t="shared" si="104"/>
        <v>40953.772928771337</v>
      </c>
      <c r="BA422" s="79"/>
      <c r="BB422" s="79"/>
      <c r="BC422" s="699">
        <f t="shared" si="105"/>
        <v>21546.928863473731</v>
      </c>
      <c r="BD422" s="699">
        <f t="shared" si="106"/>
        <v>36592.113537371173</v>
      </c>
      <c r="BE422" s="698">
        <f t="shared" si="107"/>
        <v>3388612.2876491654</v>
      </c>
      <c r="BF422" s="698">
        <f t="shared" si="108"/>
        <v>63894.042400844904</v>
      </c>
      <c r="BG422" s="79"/>
      <c r="BH422" s="699">
        <f t="shared" si="109"/>
        <v>21546.928863473731</v>
      </c>
      <c r="BI422" s="699">
        <f t="shared" si="110"/>
        <v>36592.113537371151</v>
      </c>
      <c r="BJ422" s="699">
        <f t="shared" si="111"/>
        <v>0</v>
      </c>
      <c r="BK422" s="698">
        <f t="shared" si="112"/>
        <v>3388612.2876491654</v>
      </c>
      <c r="BL422" s="698">
        <f t="shared" si="113"/>
        <v>63894.042400844883</v>
      </c>
    </row>
    <row r="423" spans="3:64" s="68" customFormat="1" ht="14.25" hidden="1" x14ac:dyDescent="0.2">
      <c r="C423" s="340"/>
      <c r="D423" s="259"/>
      <c r="E423" s="340"/>
      <c r="F423" s="340"/>
      <c r="H423" s="261"/>
      <c r="I423" s="261"/>
      <c r="K423" s="260"/>
      <c r="L423" s="66"/>
      <c r="M423" s="261"/>
      <c r="N423" s="260"/>
      <c r="O423" s="810"/>
      <c r="P423" s="361"/>
      <c r="Q423" s="696">
        <f t="shared" si="94"/>
        <v>149</v>
      </c>
      <c r="R423" s="340"/>
      <c r="S423" s="340"/>
      <c r="T423" s="340"/>
      <c r="U423" s="699">
        <f t="shared" si="82"/>
        <v>21817.071808904173</v>
      </c>
      <c r="V423" s="699">
        <f t="shared" si="83"/>
        <v>4246.1679376247848</v>
      </c>
      <c r="W423" s="698">
        <f t="shared" si="95"/>
        <v>2172768.7379104313</v>
      </c>
      <c r="X423" s="698">
        <f t="shared" si="114"/>
        <v>31568.239746528958</v>
      </c>
      <c r="Y423" s="699">
        <f t="shared" si="84"/>
        <v>22318.905272855878</v>
      </c>
      <c r="Z423" s="699">
        <f t="shared" si="85"/>
        <v>8099.9023522391826</v>
      </c>
      <c r="AA423" s="698">
        <f t="shared" si="96"/>
        <v>2380371.2558610239</v>
      </c>
      <c r="AB423" s="698">
        <f t="shared" si="97"/>
        <v>35923.807625095062</v>
      </c>
      <c r="AC423" s="699">
        <f t="shared" si="86"/>
        <v>22626.474213882291</v>
      </c>
      <c r="AD423" s="699">
        <f t="shared" si="87"/>
        <v>12822.298714889052</v>
      </c>
      <c r="AE423" s="698">
        <f t="shared" si="98"/>
        <v>2598441.0464675319</v>
      </c>
      <c r="AF423" s="698">
        <f t="shared" si="99"/>
        <v>40953.772928771345</v>
      </c>
      <c r="AH423" s="696">
        <f t="shared" si="78"/>
        <v>149</v>
      </c>
      <c r="AI423" s="340"/>
      <c r="AJ423" s="340"/>
      <c r="AK423" s="340"/>
      <c r="AL423" s="699">
        <f t="shared" si="88"/>
        <v>21817.071808904173</v>
      </c>
      <c r="AM423" s="699">
        <f t="shared" si="115"/>
        <v>4246.1679376247821</v>
      </c>
      <c r="AN423" s="699">
        <f t="shared" si="89"/>
        <v>0</v>
      </c>
      <c r="AO423" s="698">
        <f t="shared" si="79"/>
        <v>2172768.7379104313</v>
      </c>
      <c r="AP423" s="698">
        <f t="shared" si="100"/>
        <v>31568.239746528954</v>
      </c>
      <c r="AQ423" s="699">
        <f t="shared" si="90"/>
        <v>22318.905272855878</v>
      </c>
      <c r="AR423" s="699">
        <f t="shared" si="101"/>
        <v>8099.9023522391808</v>
      </c>
      <c r="AS423" s="699">
        <f t="shared" si="91"/>
        <v>0</v>
      </c>
      <c r="AT423" s="698">
        <f t="shared" si="80"/>
        <v>2380371.2558610239</v>
      </c>
      <c r="AU423" s="698">
        <f t="shared" si="102"/>
        <v>35923.807625095054</v>
      </c>
      <c r="AV423" s="699">
        <f t="shared" si="92"/>
        <v>22626.474213882291</v>
      </c>
      <c r="AW423" s="699">
        <f t="shared" si="103"/>
        <v>12822.298714889042</v>
      </c>
      <c r="AX423" s="699">
        <f t="shared" si="93"/>
        <v>0</v>
      </c>
      <c r="AY423" s="698">
        <f t="shared" si="81"/>
        <v>2598441.0464675319</v>
      </c>
      <c r="AZ423" s="698">
        <f t="shared" si="104"/>
        <v>40953.77292877133</v>
      </c>
      <c r="BA423" s="79"/>
      <c r="BB423" s="79"/>
      <c r="BC423" s="699">
        <f t="shared" si="105"/>
        <v>21778.134392979828</v>
      </c>
      <c r="BD423" s="699">
        <f t="shared" si="106"/>
        <v>36360.908007865059</v>
      </c>
      <c r="BE423" s="698">
        <f t="shared" si="107"/>
        <v>3366834.1532561854</v>
      </c>
      <c r="BF423" s="698">
        <f t="shared" si="108"/>
        <v>63644.04240084489</v>
      </c>
      <c r="BG423" s="79"/>
      <c r="BH423" s="699">
        <f t="shared" si="109"/>
        <v>21778.134392979828</v>
      </c>
      <c r="BI423" s="699">
        <f t="shared" si="110"/>
        <v>36360.908007865059</v>
      </c>
      <c r="BJ423" s="699">
        <f t="shared" si="111"/>
        <v>0</v>
      </c>
      <c r="BK423" s="698">
        <f t="shared" si="112"/>
        <v>3366834.1532561854</v>
      </c>
      <c r="BL423" s="698">
        <f t="shared" si="113"/>
        <v>63644.04240084489</v>
      </c>
    </row>
    <row r="424" spans="3:64" s="68" customFormat="1" ht="14.25" hidden="1" x14ac:dyDescent="0.2">
      <c r="C424" s="340"/>
      <c r="D424" s="259"/>
      <c r="E424" s="340"/>
      <c r="F424" s="340"/>
      <c r="H424" s="261"/>
      <c r="I424" s="261"/>
      <c r="K424" s="260"/>
      <c r="L424" s="66"/>
      <c r="M424" s="261"/>
      <c r="N424" s="260"/>
      <c r="O424" s="810"/>
      <c r="P424" s="361"/>
      <c r="Q424" s="696">
        <f t="shared" si="94"/>
        <v>150</v>
      </c>
      <c r="R424" s="340"/>
      <c r="S424" s="340"/>
      <c r="T424" s="340"/>
      <c r="U424" s="699">
        <f t="shared" si="82"/>
        <v>21859.284307680729</v>
      </c>
      <c r="V424" s="699">
        <f t="shared" si="83"/>
        <v>4203.9554388482275</v>
      </c>
      <c r="W424" s="698">
        <f t="shared" si="95"/>
        <v>2150909.4536027508</v>
      </c>
      <c r="X424" s="698">
        <f t="shared" si="114"/>
        <v>31568.239746528958</v>
      </c>
      <c r="Y424" s="699">
        <f t="shared" si="84"/>
        <v>22394.146332333017</v>
      </c>
      <c r="Z424" s="699">
        <f t="shared" si="85"/>
        <v>8024.6612927620463</v>
      </c>
      <c r="AA424" s="698">
        <f t="shared" si="96"/>
        <v>2357977.109528691</v>
      </c>
      <c r="AB424" s="698">
        <f t="shared" si="97"/>
        <v>35923.807625095062</v>
      </c>
      <c r="AC424" s="699">
        <f t="shared" si="86"/>
        <v>22737.163239993191</v>
      </c>
      <c r="AD424" s="699">
        <f t="shared" si="87"/>
        <v>12711.609688778155</v>
      </c>
      <c r="AE424" s="698">
        <f t="shared" si="98"/>
        <v>2575703.8832275388</v>
      </c>
      <c r="AF424" s="698">
        <f t="shared" si="99"/>
        <v>40953.772928771345</v>
      </c>
      <c r="AH424" s="696">
        <f t="shared" si="78"/>
        <v>150</v>
      </c>
      <c r="AI424" s="340"/>
      <c r="AJ424" s="340"/>
      <c r="AK424" s="340"/>
      <c r="AL424" s="699">
        <f t="shared" si="88"/>
        <v>21859.284307680729</v>
      </c>
      <c r="AM424" s="699">
        <f t="shared" si="115"/>
        <v>4203.9554388482256</v>
      </c>
      <c r="AN424" s="699">
        <f t="shared" si="89"/>
        <v>0</v>
      </c>
      <c r="AO424" s="698">
        <f t="shared" si="79"/>
        <v>2150909.4536027508</v>
      </c>
      <c r="AP424" s="698">
        <f t="shared" si="100"/>
        <v>31568.239746528954</v>
      </c>
      <c r="AQ424" s="699">
        <f t="shared" si="90"/>
        <v>22394.146332333017</v>
      </c>
      <c r="AR424" s="699">
        <f t="shared" si="101"/>
        <v>8024.6612927620426</v>
      </c>
      <c r="AS424" s="699">
        <f t="shared" si="91"/>
        <v>0</v>
      </c>
      <c r="AT424" s="698">
        <f t="shared" si="80"/>
        <v>2357977.109528691</v>
      </c>
      <c r="AU424" s="698">
        <f t="shared" si="102"/>
        <v>35923.807625095062</v>
      </c>
      <c r="AV424" s="699">
        <f t="shared" si="92"/>
        <v>22737.163239993191</v>
      </c>
      <c r="AW424" s="699">
        <f t="shared" si="103"/>
        <v>12711.609688778144</v>
      </c>
      <c r="AX424" s="699">
        <f t="shared" si="93"/>
        <v>0</v>
      </c>
      <c r="AY424" s="698">
        <f t="shared" si="81"/>
        <v>2575703.8832275388</v>
      </c>
      <c r="AZ424" s="698">
        <f t="shared" si="104"/>
        <v>40953.772928771337</v>
      </c>
      <c r="BA424" s="79"/>
      <c r="BB424" s="79"/>
      <c r="BC424" s="699">
        <f t="shared" si="105"/>
        <v>22011.820832745238</v>
      </c>
      <c r="BD424" s="699">
        <f t="shared" si="106"/>
        <v>36127.22156809966</v>
      </c>
      <c r="BE424" s="698">
        <f t="shared" si="107"/>
        <v>3344822.3324234402</v>
      </c>
      <c r="BF424" s="698">
        <f t="shared" si="108"/>
        <v>63644.042400844897</v>
      </c>
      <c r="BG424" s="79"/>
      <c r="BH424" s="699">
        <f t="shared" si="109"/>
        <v>22011.820832745238</v>
      </c>
      <c r="BI424" s="699">
        <f t="shared" si="110"/>
        <v>36127.221568099645</v>
      </c>
      <c r="BJ424" s="699">
        <f t="shared" si="111"/>
        <v>0</v>
      </c>
      <c r="BK424" s="698">
        <f t="shared" si="112"/>
        <v>3344822.3324234402</v>
      </c>
      <c r="BL424" s="698">
        <f t="shared" si="113"/>
        <v>63644.042400844883</v>
      </c>
    </row>
    <row r="425" spans="3:64" s="68" customFormat="1" ht="14.25" hidden="1" x14ac:dyDescent="0.2">
      <c r="C425" s="340"/>
      <c r="D425" s="259"/>
      <c r="E425" s="340"/>
      <c r="F425" s="340"/>
      <c r="H425" s="261"/>
      <c r="I425" s="261"/>
      <c r="K425" s="260"/>
      <c r="L425" s="66"/>
      <c r="M425" s="261"/>
      <c r="N425" s="260"/>
      <c r="O425" s="810"/>
      <c r="P425" s="361"/>
      <c r="Q425" s="696">
        <f t="shared" si="94"/>
        <v>151</v>
      </c>
      <c r="R425" s="340"/>
      <c r="S425" s="340"/>
      <c r="T425" s="340"/>
      <c r="U425" s="699">
        <f t="shared" si="82"/>
        <v>21901.578480802429</v>
      </c>
      <c r="V425" s="699">
        <f t="shared" si="83"/>
        <v>4161.6612657265268</v>
      </c>
      <c r="W425" s="698">
        <f t="shared" si="95"/>
        <v>2129007.8751219483</v>
      </c>
      <c r="X425" s="698">
        <f t="shared" si="114"/>
        <v>31818.239746528954</v>
      </c>
      <c r="Y425" s="699">
        <f t="shared" si="84"/>
        <v>22469.641043006843</v>
      </c>
      <c r="Z425" s="699">
        <f t="shared" si="85"/>
        <v>7949.1665820882199</v>
      </c>
      <c r="AA425" s="698">
        <f t="shared" si="96"/>
        <v>2335507.4684856841</v>
      </c>
      <c r="AB425" s="698">
        <f t="shared" si="97"/>
        <v>35923.807625095062</v>
      </c>
      <c r="AC425" s="699">
        <f t="shared" si="86"/>
        <v>22848.393758357175</v>
      </c>
      <c r="AD425" s="699">
        <f t="shared" si="87"/>
        <v>12600.379170414169</v>
      </c>
      <c r="AE425" s="698">
        <f t="shared" si="98"/>
        <v>2552855.4894691817</v>
      </c>
      <c r="AF425" s="698">
        <f t="shared" si="99"/>
        <v>40953.772928771345</v>
      </c>
      <c r="AH425" s="696">
        <f t="shared" si="78"/>
        <v>151</v>
      </c>
      <c r="AI425" s="340"/>
      <c r="AJ425" s="340"/>
      <c r="AK425" s="340"/>
      <c r="AL425" s="699">
        <f t="shared" si="88"/>
        <v>21901.578480802429</v>
      </c>
      <c r="AM425" s="699">
        <f t="shared" si="115"/>
        <v>4161.661265726525</v>
      </c>
      <c r="AN425" s="699">
        <f t="shared" si="89"/>
        <v>0</v>
      </c>
      <c r="AO425" s="698">
        <f t="shared" si="79"/>
        <v>2129007.8751219483</v>
      </c>
      <c r="AP425" s="698">
        <f t="shared" si="100"/>
        <v>31818.239746528954</v>
      </c>
      <c r="AQ425" s="699">
        <f t="shared" si="90"/>
        <v>22469.641043006843</v>
      </c>
      <c r="AR425" s="699">
        <f t="shared" si="101"/>
        <v>7949.1665820882163</v>
      </c>
      <c r="AS425" s="699">
        <f t="shared" si="91"/>
        <v>0</v>
      </c>
      <c r="AT425" s="698">
        <f t="shared" si="80"/>
        <v>2335507.4684856841</v>
      </c>
      <c r="AU425" s="698">
        <f t="shared" si="102"/>
        <v>35923.807625095054</v>
      </c>
      <c r="AV425" s="699">
        <f t="shared" si="92"/>
        <v>22848.393758357175</v>
      </c>
      <c r="AW425" s="699">
        <f t="shared" si="103"/>
        <v>12600.379170414164</v>
      </c>
      <c r="AX425" s="699">
        <f t="shared" si="93"/>
        <v>0</v>
      </c>
      <c r="AY425" s="698">
        <f t="shared" si="81"/>
        <v>2552855.4894691817</v>
      </c>
      <c r="AZ425" s="698">
        <f t="shared" si="104"/>
        <v>40953.772928771337</v>
      </c>
      <c r="BA425" s="79"/>
      <c r="BB425" s="79"/>
      <c r="BC425" s="699">
        <f t="shared" si="105"/>
        <v>22248.014803741051</v>
      </c>
      <c r="BD425" s="699">
        <f t="shared" si="106"/>
        <v>35891.02759710385</v>
      </c>
      <c r="BE425" s="698">
        <f t="shared" si="107"/>
        <v>3322574.3176196991</v>
      </c>
      <c r="BF425" s="698">
        <f t="shared" si="108"/>
        <v>63894.042400844904</v>
      </c>
      <c r="BG425" s="79"/>
      <c r="BH425" s="699">
        <f t="shared" si="109"/>
        <v>22248.014803741051</v>
      </c>
      <c r="BI425" s="699">
        <f t="shared" si="110"/>
        <v>35891.027597103835</v>
      </c>
      <c r="BJ425" s="699">
        <f t="shared" si="111"/>
        <v>0</v>
      </c>
      <c r="BK425" s="698">
        <f t="shared" si="112"/>
        <v>3322574.3176196991</v>
      </c>
      <c r="BL425" s="698">
        <f t="shared" si="113"/>
        <v>63894.04240084489</v>
      </c>
    </row>
    <row r="426" spans="3:64" s="68" customFormat="1" ht="14.25" hidden="1" x14ac:dyDescent="0.2">
      <c r="C426" s="340"/>
      <c r="D426" s="259"/>
      <c r="E426" s="340"/>
      <c r="F426" s="340"/>
      <c r="H426" s="261"/>
      <c r="I426" s="261"/>
      <c r="K426" s="260"/>
      <c r="L426" s="66"/>
      <c r="M426" s="261"/>
      <c r="N426" s="260"/>
      <c r="O426" s="810"/>
      <c r="P426" s="361"/>
      <c r="Q426" s="696">
        <f t="shared" si="94"/>
        <v>152</v>
      </c>
      <c r="R426" s="340"/>
      <c r="S426" s="340"/>
      <c r="T426" s="340"/>
      <c r="U426" s="699">
        <f t="shared" si="82"/>
        <v>21943.954486295897</v>
      </c>
      <c r="V426" s="699">
        <f t="shared" si="83"/>
        <v>4119.2852602330577</v>
      </c>
      <c r="W426" s="698">
        <f t="shared" si="95"/>
        <v>2107063.9206356523</v>
      </c>
      <c r="X426" s="698">
        <f t="shared" si="114"/>
        <v>31568.239746528954</v>
      </c>
      <c r="Y426" s="699">
        <f t="shared" si="84"/>
        <v>22545.390259981341</v>
      </c>
      <c r="Z426" s="699">
        <f t="shared" si="85"/>
        <v>7873.4173651137207</v>
      </c>
      <c r="AA426" s="698">
        <f t="shared" si="96"/>
        <v>2312962.078225703</v>
      </c>
      <c r="AB426" s="698">
        <f t="shared" si="97"/>
        <v>35923.807625095062</v>
      </c>
      <c r="AC426" s="699">
        <f t="shared" si="86"/>
        <v>22960.168417961861</v>
      </c>
      <c r="AD426" s="699">
        <f t="shared" si="87"/>
        <v>12488.604510809486</v>
      </c>
      <c r="AE426" s="698">
        <f t="shared" si="98"/>
        <v>2529895.3210512199</v>
      </c>
      <c r="AF426" s="698">
        <f t="shared" si="99"/>
        <v>40953.772928771345</v>
      </c>
      <c r="AH426" s="696">
        <f t="shared" si="78"/>
        <v>152</v>
      </c>
      <c r="AI426" s="340"/>
      <c r="AJ426" s="340"/>
      <c r="AK426" s="340"/>
      <c r="AL426" s="699">
        <f t="shared" si="88"/>
        <v>21943.954486295897</v>
      </c>
      <c r="AM426" s="699">
        <f t="shared" si="115"/>
        <v>4119.2852602330559</v>
      </c>
      <c r="AN426" s="699">
        <f t="shared" si="89"/>
        <v>0</v>
      </c>
      <c r="AO426" s="698">
        <f t="shared" si="79"/>
        <v>2107063.9206356523</v>
      </c>
      <c r="AP426" s="698">
        <f t="shared" si="100"/>
        <v>31568.239746528954</v>
      </c>
      <c r="AQ426" s="699">
        <f t="shared" si="90"/>
        <v>22545.390259981341</v>
      </c>
      <c r="AR426" s="699">
        <f t="shared" si="101"/>
        <v>7873.417365113718</v>
      </c>
      <c r="AS426" s="699">
        <f t="shared" si="91"/>
        <v>0</v>
      </c>
      <c r="AT426" s="698">
        <f t="shared" si="80"/>
        <v>2312962.078225703</v>
      </c>
      <c r="AU426" s="698">
        <f t="shared" si="102"/>
        <v>35923.807625095054</v>
      </c>
      <c r="AV426" s="699">
        <f t="shared" si="92"/>
        <v>22960.168417961861</v>
      </c>
      <c r="AW426" s="699">
        <f t="shared" si="103"/>
        <v>12488.60451080948</v>
      </c>
      <c r="AX426" s="699">
        <f t="shared" si="93"/>
        <v>0</v>
      </c>
      <c r="AY426" s="698">
        <f t="shared" si="81"/>
        <v>2529895.3210512199</v>
      </c>
      <c r="AZ426" s="698">
        <f t="shared" si="104"/>
        <v>40953.772928771345</v>
      </c>
      <c r="BA426" s="79"/>
      <c r="BB426" s="79"/>
      <c r="BC426" s="699">
        <f t="shared" si="105"/>
        <v>22486.74321258999</v>
      </c>
      <c r="BD426" s="699">
        <f t="shared" si="106"/>
        <v>35652.299188254925</v>
      </c>
      <c r="BE426" s="698">
        <f t="shared" si="107"/>
        <v>3300087.5744071091</v>
      </c>
      <c r="BF426" s="698">
        <f t="shared" si="108"/>
        <v>63644.042400844919</v>
      </c>
      <c r="BG426" s="79"/>
      <c r="BH426" s="699">
        <f t="shared" si="109"/>
        <v>22486.74321258999</v>
      </c>
      <c r="BI426" s="699">
        <f t="shared" si="110"/>
        <v>35652.299188254896</v>
      </c>
      <c r="BJ426" s="699">
        <f t="shared" si="111"/>
        <v>0</v>
      </c>
      <c r="BK426" s="698">
        <f t="shared" si="112"/>
        <v>3300087.5744071091</v>
      </c>
      <c r="BL426" s="698">
        <f t="shared" si="113"/>
        <v>63644.04240084489</v>
      </c>
    </row>
    <row r="427" spans="3:64" s="68" customFormat="1" ht="14.25" hidden="1" x14ac:dyDescent="0.2">
      <c r="C427" s="340"/>
      <c r="D427" s="259"/>
      <c r="E427" s="340"/>
      <c r="F427" s="340"/>
      <c r="H427" s="261"/>
      <c r="I427" s="261"/>
      <c r="K427" s="260"/>
      <c r="L427" s="66"/>
      <c r="M427" s="261"/>
      <c r="N427" s="260"/>
      <c r="O427" s="810"/>
      <c r="P427" s="361"/>
      <c r="Q427" s="696">
        <f t="shared" si="94"/>
        <v>153</v>
      </c>
      <c r="R427" s="340"/>
      <c r="S427" s="340"/>
      <c r="T427" s="340"/>
      <c r="U427" s="699">
        <f t="shared" si="82"/>
        <v>21986.412482493513</v>
      </c>
      <c r="V427" s="699">
        <f t="shared" si="83"/>
        <v>4076.8272640354403</v>
      </c>
      <c r="W427" s="698">
        <f t="shared" si="95"/>
        <v>2085077.5081531587</v>
      </c>
      <c r="X427" s="698">
        <f t="shared" si="114"/>
        <v>31568.239746528954</v>
      </c>
      <c r="Y427" s="699">
        <f t="shared" si="84"/>
        <v>22621.394841243204</v>
      </c>
      <c r="Z427" s="699">
        <f t="shared" si="85"/>
        <v>7797.4127838518607</v>
      </c>
      <c r="AA427" s="698">
        <f t="shared" si="96"/>
        <v>2290340.6833844599</v>
      </c>
      <c r="AB427" s="698">
        <f t="shared" si="97"/>
        <v>35923.807625095069</v>
      </c>
      <c r="AC427" s="699">
        <f t="shared" si="86"/>
        <v>23072.489880753754</v>
      </c>
      <c r="AD427" s="699">
        <f t="shared" si="87"/>
        <v>12376.283048017589</v>
      </c>
      <c r="AE427" s="698">
        <f t="shared" si="98"/>
        <v>2506822.8311704663</v>
      </c>
      <c r="AF427" s="698">
        <f t="shared" si="99"/>
        <v>40953.772928771345</v>
      </c>
      <c r="AH427" s="696">
        <f t="shared" si="78"/>
        <v>153</v>
      </c>
      <c r="AI427" s="340"/>
      <c r="AJ427" s="340"/>
      <c r="AK427" s="340"/>
      <c r="AL427" s="699">
        <f t="shared" si="88"/>
        <v>21986.412482493513</v>
      </c>
      <c r="AM427" s="699">
        <f t="shared" si="115"/>
        <v>4076.8272640354389</v>
      </c>
      <c r="AN427" s="699">
        <f t="shared" si="89"/>
        <v>0</v>
      </c>
      <c r="AO427" s="698">
        <f t="shared" si="79"/>
        <v>2085077.5081531587</v>
      </c>
      <c r="AP427" s="698">
        <f t="shared" si="100"/>
        <v>31568.239746528954</v>
      </c>
      <c r="AQ427" s="699">
        <f t="shared" si="90"/>
        <v>22621.394841243204</v>
      </c>
      <c r="AR427" s="699">
        <f t="shared" si="101"/>
        <v>7797.4127838518589</v>
      </c>
      <c r="AS427" s="699">
        <f t="shared" si="91"/>
        <v>0</v>
      </c>
      <c r="AT427" s="698">
        <f t="shared" si="80"/>
        <v>2290340.6833844599</v>
      </c>
      <c r="AU427" s="698">
        <f t="shared" si="102"/>
        <v>35923.807625095062</v>
      </c>
      <c r="AV427" s="699">
        <f t="shared" si="92"/>
        <v>23072.489880753754</v>
      </c>
      <c r="AW427" s="699">
        <f t="shared" si="103"/>
        <v>12376.283048017583</v>
      </c>
      <c r="AX427" s="699">
        <f t="shared" si="93"/>
        <v>0</v>
      </c>
      <c r="AY427" s="698">
        <f t="shared" si="81"/>
        <v>2506822.8311704663</v>
      </c>
      <c r="AZ427" s="698">
        <f t="shared" si="104"/>
        <v>40953.772928771337</v>
      </c>
      <c r="BA427" s="79"/>
      <c r="BB427" s="79"/>
      <c r="BC427" s="699">
        <f t="shared" si="105"/>
        <v>22728.033254631566</v>
      </c>
      <c r="BD427" s="699">
        <f t="shared" si="106"/>
        <v>35411.009146213335</v>
      </c>
      <c r="BE427" s="698">
        <f t="shared" si="107"/>
        <v>3277359.5411524773</v>
      </c>
      <c r="BF427" s="698">
        <f t="shared" si="108"/>
        <v>63644.042400844904</v>
      </c>
      <c r="BG427" s="79"/>
      <c r="BH427" s="699">
        <f t="shared" si="109"/>
        <v>22728.033254631566</v>
      </c>
      <c r="BI427" s="699">
        <f t="shared" si="110"/>
        <v>35411.009146213328</v>
      </c>
      <c r="BJ427" s="699">
        <f t="shared" si="111"/>
        <v>0</v>
      </c>
      <c r="BK427" s="698">
        <f t="shared" si="112"/>
        <v>3277359.5411524773</v>
      </c>
      <c r="BL427" s="698">
        <f t="shared" si="113"/>
        <v>63644.04240084489</v>
      </c>
    </row>
    <row r="428" spans="3:64" s="68" customFormat="1" ht="14.25" hidden="1" x14ac:dyDescent="0.2">
      <c r="C428" s="340"/>
      <c r="D428" s="259"/>
      <c r="E428" s="340"/>
      <c r="F428" s="340"/>
      <c r="H428" s="261"/>
      <c r="I428" s="261"/>
      <c r="K428" s="260"/>
      <c r="L428" s="66"/>
      <c r="M428" s="261"/>
      <c r="N428" s="260"/>
      <c r="O428" s="810"/>
      <c r="P428" s="361"/>
      <c r="Q428" s="696">
        <f t="shared" si="94"/>
        <v>154</v>
      </c>
      <c r="R428" s="340"/>
      <c r="S428" s="340"/>
      <c r="T428" s="340"/>
      <c r="U428" s="699">
        <f t="shared" si="82"/>
        <v>22028.952628034007</v>
      </c>
      <c r="V428" s="699">
        <f t="shared" si="83"/>
        <v>4034.2871184949495</v>
      </c>
      <c r="W428" s="698">
        <f t="shared" si="95"/>
        <v>2063048.5555251248</v>
      </c>
      <c r="X428" s="698">
        <f t="shared" si="114"/>
        <v>31818.239746528958</v>
      </c>
      <c r="Y428" s="699">
        <f t="shared" si="84"/>
        <v>22697.655647671549</v>
      </c>
      <c r="Z428" s="699">
        <f t="shared" si="85"/>
        <v>7721.1519774235176</v>
      </c>
      <c r="AA428" s="698">
        <f t="shared" si="96"/>
        <v>2267643.0277367886</v>
      </c>
      <c r="AB428" s="698">
        <f t="shared" si="97"/>
        <v>35923.807625095069</v>
      </c>
      <c r="AC428" s="699">
        <f t="shared" si="86"/>
        <v>23185.360821701655</v>
      </c>
      <c r="AD428" s="699">
        <f t="shared" si="87"/>
        <v>12263.412107069695</v>
      </c>
      <c r="AE428" s="698">
        <f t="shared" si="98"/>
        <v>2483637.4703487647</v>
      </c>
      <c r="AF428" s="698">
        <f t="shared" si="99"/>
        <v>40953.772928771352</v>
      </c>
      <c r="AH428" s="696">
        <f t="shared" si="78"/>
        <v>154</v>
      </c>
      <c r="AI428" s="340"/>
      <c r="AJ428" s="340"/>
      <c r="AK428" s="340"/>
      <c r="AL428" s="699">
        <f t="shared" si="88"/>
        <v>22028.952628034007</v>
      </c>
      <c r="AM428" s="699">
        <f t="shared" si="115"/>
        <v>4034.2871184949477</v>
      </c>
      <c r="AN428" s="699">
        <f t="shared" si="89"/>
        <v>0</v>
      </c>
      <c r="AO428" s="698">
        <f t="shared" si="79"/>
        <v>2063048.5555251248</v>
      </c>
      <c r="AP428" s="698">
        <f t="shared" si="100"/>
        <v>31818.239746528954</v>
      </c>
      <c r="AQ428" s="699">
        <f t="shared" si="90"/>
        <v>22697.655647671549</v>
      </c>
      <c r="AR428" s="699">
        <f t="shared" si="101"/>
        <v>7721.1519774235148</v>
      </c>
      <c r="AS428" s="699">
        <f t="shared" si="91"/>
        <v>0</v>
      </c>
      <c r="AT428" s="698">
        <f t="shared" si="80"/>
        <v>2267643.0277367886</v>
      </c>
      <c r="AU428" s="698">
        <f t="shared" si="102"/>
        <v>35923.807625095062</v>
      </c>
      <c r="AV428" s="699">
        <f t="shared" si="92"/>
        <v>23185.360821701655</v>
      </c>
      <c r="AW428" s="699">
        <f t="shared" si="103"/>
        <v>12263.412107069687</v>
      </c>
      <c r="AX428" s="699">
        <f t="shared" si="93"/>
        <v>0</v>
      </c>
      <c r="AY428" s="698">
        <f t="shared" si="81"/>
        <v>2483637.4703487647</v>
      </c>
      <c r="AZ428" s="698">
        <f t="shared" si="104"/>
        <v>40953.772928771345</v>
      </c>
      <c r="BA428" s="79"/>
      <c r="BB428" s="79"/>
      <c r="BC428" s="699">
        <f t="shared" si="105"/>
        <v>22971.912417020092</v>
      </c>
      <c r="BD428" s="699">
        <f t="shared" si="106"/>
        <v>35167.129983824801</v>
      </c>
      <c r="BE428" s="698">
        <f t="shared" si="107"/>
        <v>3254387.6287354571</v>
      </c>
      <c r="BF428" s="698">
        <f t="shared" si="108"/>
        <v>63894.04240084489</v>
      </c>
      <c r="BG428" s="79"/>
      <c r="BH428" s="699">
        <f t="shared" si="109"/>
        <v>22971.912417020092</v>
      </c>
      <c r="BI428" s="699">
        <f t="shared" si="110"/>
        <v>35167.129983824794</v>
      </c>
      <c r="BJ428" s="699">
        <f t="shared" si="111"/>
        <v>0</v>
      </c>
      <c r="BK428" s="698">
        <f t="shared" si="112"/>
        <v>3254387.6287354571</v>
      </c>
      <c r="BL428" s="698">
        <f t="shared" si="113"/>
        <v>63894.04240084489</v>
      </c>
    </row>
    <row r="429" spans="3:64" s="68" customFormat="1" ht="14.25" hidden="1" x14ac:dyDescent="0.2">
      <c r="C429" s="340"/>
      <c r="D429" s="259"/>
      <c r="E429" s="340"/>
      <c r="F429" s="340"/>
      <c r="H429" s="261"/>
      <c r="I429" s="261"/>
      <c r="K429" s="260"/>
      <c r="L429" s="66"/>
      <c r="M429" s="261"/>
      <c r="N429" s="260"/>
      <c r="O429" s="810"/>
      <c r="P429" s="361"/>
      <c r="Q429" s="696">
        <f t="shared" si="94"/>
        <v>155</v>
      </c>
      <c r="R429" s="340"/>
      <c r="S429" s="340"/>
      <c r="T429" s="340"/>
      <c r="U429" s="699">
        <f t="shared" si="82"/>
        <v>22071.57508186304</v>
      </c>
      <c r="V429" s="699">
        <f t="shared" si="83"/>
        <v>3991.664664665916</v>
      </c>
      <c r="W429" s="698">
        <f t="shared" si="95"/>
        <v>2040976.9804432618</v>
      </c>
      <c r="X429" s="698">
        <f t="shared" si="114"/>
        <v>31568.239746528958</v>
      </c>
      <c r="Y429" s="699">
        <f t="shared" si="84"/>
        <v>22774.173543047673</v>
      </c>
      <c r="Z429" s="699">
        <f t="shared" si="85"/>
        <v>7644.6340820473906</v>
      </c>
      <c r="AA429" s="698">
        <f t="shared" si="96"/>
        <v>2244868.854193741</v>
      </c>
      <c r="AB429" s="698">
        <f t="shared" si="97"/>
        <v>35923.807625095062</v>
      </c>
      <c r="AC429" s="699">
        <f t="shared" si="86"/>
        <v>23298.783928860317</v>
      </c>
      <c r="AD429" s="699">
        <f t="shared" si="87"/>
        <v>12149.988999911029</v>
      </c>
      <c r="AE429" s="698">
        <f t="shared" si="98"/>
        <v>2460338.6864199042</v>
      </c>
      <c r="AF429" s="698">
        <f t="shared" si="99"/>
        <v>40953.772928771345</v>
      </c>
      <c r="AH429" s="696">
        <f t="shared" si="78"/>
        <v>155</v>
      </c>
      <c r="AI429" s="340"/>
      <c r="AJ429" s="340"/>
      <c r="AK429" s="340"/>
      <c r="AL429" s="699">
        <f t="shared" si="88"/>
        <v>22071.57508186304</v>
      </c>
      <c r="AM429" s="699">
        <f t="shared" si="115"/>
        <v>3991.6646646659156</v>
      </c>
      <c r="AN429" s="699">
        <f t="shared" si="89"/>
        <v>0</v>
      </c>
      <c r="AO429" s="698">
        <f t="shared" si="79"/>
        <v>2040976.9804432618</v>
      </c>
      <c r="AP429" s="698">
        <f t="shared" si="100"/>
        <v>31568.239746528954</v>
      </c>
      <c r="AQ429" s="699">
        <f t="shared" si="90"/>
        <v>22774.173543047673</v>
      </c>
      <c r="AR429" s="699">
        <f t="shared" si="101"/>
        <v>7644.6340820473906</v>
      </c>
      <c r="AS429" s="699">
        <f t="shared" si="91"/>
        <v>0</v>
      </c>
      <c r="AT429" s="698">
        <f t="shared" si="80"/>
        <v>2244868.854193741</v>
      </c>
      <c r="AU429" s="698">
        <f t="shared" si="102"/>
        <v>35923.807625095062</v>
      </c>
      <c r="AV429" s="699">
        <f t="shared" si="92"/>
        <v>23298.783928860317</v>
      </c>
      <c r="AW429" s="699">
        <f t="shared" si="103"/>
        <v>12149.988999911022</v>
      </c>
      <c r="AX429" s="699">
        <f t="shared" si="93"/>
        <v>0</v>
      </c>
      <c r="AY429" s="698">
        <f t="shared" si="81"/>
        <v>2460338.6864199042</v>
      </c>
      <c r="AZ429" s="698">
        <f t="shared" si="104"/>
        <v>40953.772928771337</v>
      </c>
      <c r="BA429" s="79"/>
      <c r="BB429" s="79"/>
      <c r="BC429" s="699">
        <f t="shared" si="105"/>
        <v>23218.408481855964</v>
      </c>
      <c r="BD429" s="699">
        <f t="shared" si="106"/>
        <v>34920.633918988933</v>
      </c>
      <c r="BE429" s="698">
        <f t="shared" si="107"/>
        <v>3231169.2202536012</v>
      </c>
      <c r="BF429" s="698">
        <f t="shared" si="108"/>
        <v>63644.042400844897</v>
      </c>
      <c r="BG429" s="79"/>
      <c r="BH429" s="699">
        <f t="shared" si="109"/>
        <v>23218.408481855964</v>
      </c>
      <c r="BI429" s="699">
        <f t="shared" si="110"/>
        <v>34920.633918988911</v>
      </c>
      <c r="BJ429" s="699">
        <f t="shared" si="111"/>
        <v>0</v>
      </c>
      <c r="BK429" s="698">
        <f t="shared" si="112"/>
        <v>3231169.2202536012</v>
      </c>
      <c r="BL429" s="698">
        <f t="shared" si="113"/>
        <v>63644.042400844875</v>
      </c>
    </row>
    <row r="430" spans="3:64" s="68" customFormat="1" ht="14.25" hidden="1" x14ac:dyDescent="0.2">
      <c r="C430" s="340"/>
      <c r="D430" s="259"/>
      <c r="E430" s="340"/>
      <c r="F430" s="340"/>
      <c r="H430" s="261"/>
      <c r="I430" s="261"/>
      <c r="K430" s="260"/>
      <c r="L430" s="66"/>
      <c r="M430" s="261"/>
      <c r="N430" s="260"/>
      <c r="O430" s="810"/>
      <c r="P430" s="361"/>
      <c r="Q430" s="696">
        <f t="shared" si="94"/>
        <v>156</v>
      </c>
      <c r="R430" s="340"/>
      <c r="S430" s="340"/>
      <c r="T430" s="340"/>
      <c r="U430" s="699">
        <f t="shared" si="82"/>
        <v>22114.280003233816</v>
      </c>
      <c r="V430" s="699">
        <f t="shared" si="83"/>
        <v>3948.9597432951405</v>
      </c>
      <c r="W430" s="698">
        <f t="shared" si="95"/>
        <v>2018862.700440028</v>
      </c>
      <c r="X430" s="698">
        <f t="shared" si="114"/>
        <v>31568.239746528958</v>
      </c>
      <c r="Y430" s="699">
        <f t="shared" si="84"/>
        <v>22850.949394064839</v>
      </c>
      <c r="Z430" s="699">
        <f t="shared" si="85"/>
        <v>7567.8582310302218</v>
      </c>
      <c r="AA430" s="698">
        <f t="shared" si="96"/>
        <v>2222017.904799676</v>
      </c>
      <c r="AB430" s="698">
        <f t="shared" si="97"/>
        <v>35923.807625095062</v>
      </c>
      <c r="AC430" s="699">
        <f t="shared" si="86"/>
        <v>23412.761903434523</v>
      </c>
      <c r="AD430" s="699">
        <f t="shared" si="87"/>
        <v>12036.011025336822</v>
      </c>
      <c r="AE430" s="698">
        <f t="shared" si="98"/>
        <v>2436925.9245164697</v>
      </c>
      <c r="AF430" s="698">
        <f t="shared" si="99"/>
        <v>40953.772928771345</v>
      </c>
      <c r="AH430" s="696">
        <f t="shared" si="78"/>
        <v>156</v>
      </c>
      <c r="AI430" s="340"/>
      <c r="AJ430" s="340"/>
      <c r="AK430" s="340"/>
      <c r="AL430" s="699">
        <f t="shared" si="88"/>
        <v>22114.280003233816</v>
      </c>
      <c r="AM430" s="699">
        <f t="shared" si="115"/>
        <v>3948.9597432951387</v>
      </c>
      <c r="AN430" s="699">
        <f t="shared" si="89"/>
        <v>0</v>
      </c>
      <c r="AO430" s="698">
        <f t="shared" si="79"/>
        <v>2018862.700440028</v>
      </c>
      <c r="AP430" s="698">
        <f t="shared" si="100"/>
        <v>31568.239746528954</v>
      </c>
      <c r="AQ430" s="699">
        <f t="shared" si="90"/>
        <v>22850.949394064839</v>
      </c>
      <c r="AR430" s="699">
        <f t="shared" si="101"/>
        <v>7567.8582310302199</v>
      </c>
      <c r="AS430" s="699">
        <f t="shared" si="91"/>
        <v>0</v>
      </c>
      <c r="AT430" s="698">
        <f t="shared" si="80"/>
        <v>2222017.904799676</v>
      </c>
      <c r="AU430" s="698">
        <f t="shared" si="102"/>
        <v>35923.807625095054</v>
      </c>
      <c r="AV430" s="699">
        <f t="shared" si="92"/>
        <v>23412.761903434523</v>
      </c>
      <c r="AW430" s="699">
        <f t="shared" si="103"/>
        <v>12036.011025336815</v>
      </c>
      <c r="AX430" s="699">
        <f t="shared" si="93"/>
        <v>0</v>
      </c>
      <c r="AY430" s="698">
        <f t="shared" si="81"/>
        <v>2436925.9245164697</v>
      </c>
      <c r="AZ430" s="698">
        <f t="shared" si="104"/>
        <v>40953.772928771337</v>
      </c>
      <c r="BA430" s="79"/>
      <c r="BB430" s="79"/>
      <c r="BC430" s="699">
        <f t="shared" si="105"/>
        <v>23467.549529350508</v>
      </c>
      <c r="BD430" s="699">
        <f t="shared" si="106"/>
        <v>34671.492871494389</v>
      </c>
      <c r="BE430" s="698">
        <f t="shared" si="107"/>
        <v>3207701.6707242508</v>
      </c>
      <c r="BF430" s="698">
        <f t="shared" si="108"/>
        <v>63644.042400844897</v>
      </c>
      <c r="BG430" s="79"/>
      <c r="BH430" s="699">
        <f t="shared" si="109"/>
        <v>23467.549529350508</v>
      </c>
      <c r="BI430" s="699">
        <f t="shared" si="110"/>
        <v>34671.492871494367</v>
      </c>
      <c r="BJ430" s="699">
        <f t="shared" si="111"/>
        <v>0</v>
      </c>
      <c r="BK430" s="698">
        <f t="shared" si="112"/>
        <v>3207701.6707242508</v>
      </c>
      <c r="BL430" s="698">
        <f t="shared" si="113"/>
        <v>63644.042400844875</v>
      </c>
    </row>
    <row r="431" spans="3:64" s="68" customFormat="1" ht="14.25" hidden="1" x14ac:dyDescent="0.2">
      <c r="C431" s="340"/>
      <c r="D431" s="259"/>
      <c r="E431" s="340"/>
      <c r="F431" s="340"/>
      <c r="H431" s="261"/>
      <c r="I431" s="261"/>
      <c r="K431" s="260"/>
      <c r="L431" s="66"/>
      <c r="M431" s="261"/>
      <c r="N431" s="260"/>
      <c r="O431" s="810"/>
      <c r="P431" s="361"/>
      <c r="Q431" s="696">
        <f t="shared" si="94"/>
        <v>157</v>
      </c>
      <c r="R431" s="340"/>
      <c r="S431" s="340"/>
      <c r="T431" s="340"/>
      <c r="U431" s="699">
        <f t="shared" si="82"/>
        <v>22157.067551707667</v>
      </c>
      <c r="V431" s="699">
        <f t="shared" si="83"/>
        <v>3906.1721948212908</v>
      </c>
      <c r="W431" s="698">
        <f t="shared" si="95"/>
        <v>1996705.6328883204</v>
      </c>
      <c r="X431" s="698">
        <f t="shared" si="114"/>
        <v>31818.239746528958</v>
      </c>
      <c r="Y431" s="699">
        <f t="shared" si="84"/>
        <v>22927.984070338094</v>
      </c>
      <c r="Z431" s="699">
        <f t="shared" si="85"/>
        <v>7490.8235547569666</v>
      </c>
      <c r="AA431" s="698">
        <f t="shared" si="96"/>
        <v>2199089.9207293377</v>
      </c>
      <c r="AB431" s="698">
        <f t="shared" si="97"/>
        <v>35923.807625095062</v>
      </c>
      <c r="AC431" s="699">
        <f t="shared" si="86"/>
        <v>23527.297459843372</v>
      </c>
      <c r="AD431" s="699">
        <f t="shared" si="87"/>
        <v>11921.475468927971</v>
      </c>
      <c r="AE431" s="698">
        <f t="shared" si="98"/>
        <v>2413398.6270566261</v>
      </c>
      <c r="AF431" s="698">
        <f t="shared" si="99"/>
        <v>40953.772928771345</v>
      </c>
      <c r="AH431" s="696">
        <f t="shared" si="78"/>
        <v>157</v>
      </c>
      <c r="AI431" s="340"/>
      <c r="AJ431" s="340"/>
      <c r="AK431" s="340"/>
      <c r="AL431" s="699">
        <f t="shared" si="88"/>
        <v>22157.067551707667</v>
      </c>
      <c r="AM431" s="699">
        <f t="shared" si="115"/>
        <v>3906.1721948212898</v>
      </c>
      <c r="AN431" s="699">
        <f t="shared" si="89"/>
        <v>0</v>
      </c>
      <c r="AO431" s="698">
        <f t="shared" si="79"/>
        <v>1996705.6328883204</v>
      </c>
      <c r="AP431" s="698">
        <f t="shared" si="100"/>
        <v>31818.239746528958</v>
      </c>
      <c r="AQ431" s="699">
        <f t="shared" si="90"/>
        <v>22927.984070338094</v>
      </c>
      <c r="AR431" s="699">
        <f t="shared" si="101"/>
        <v>7490.8235547569648</v>
      </c>
      <c r="AS431" s="699">
        <f t="shared" si="91"/>
        <v>0</v>
      </c>
      <c r="AT431" s="698">
        <f t="shared" si="80"/>
        <v>2199089.9207293377</v>
      </c>
      <c r="AU431" s="698">
        <f t="shared" si="102"/>
        <v>35923.807625095054</v>
      </c>
      <c r="AV431" s="699">
        <f t="shared" si="92"/>
        <v>23527.297459843372</v>
      </c>
      <c r="AW431" s="699">
        <f t="shared" si="103"/>
        <v>11921.475468927965</v>
      </c>
      <c r="AX431" s="699">
        <f t="shared" si="93"/>
        <v>0</v>
      </c>
      <c r="AY431" s="698">
        <f t="shared" si="81"/>
        <v>2413398.6270566261</v>
      </c>
      <c r="AZ431" s="698">
        <f t="shared" si="104"/>
        <v>40953.772928771337</v>
      </c>
      <c r="BA431" s="79"/>
      <c r="BB431" s="79"/>
      <c r="BC431" s="699">
        <f t="shared" si="105"/>
        <v>23719.363941024829</v>
      </c>
      <c r="BD431" s="699">
        <f t="shared" si="106"/>
        <v>34419.678459820076</v>
      </c>
      <c r="BE431" s="698">
        <f t="shared" si="107"/>
        <v>3183982.3067832259</v>
      </c>
      <c r="BF431" s="698">
        <f t="shared" si="108"/>
        <v>63894.042400844904</v>
      </c>
      <c r="BG431" s="79"/>
      <c r="BH431" s="699">
        <f t="shared" si="109"/>
        <v>23719.363941024829</v>
      </c>
      <c r="BI431" s="699">
        <f t="shared" si="110"/>
        <v>34419.678459820061</v>
      </c>
      <c r="BJ431" s="699">
        <f t="shared" si="111"/>
        <v>0</v>
      </c>
      <c r="BK431" s="698">
        <f t="shared" si="112"/>
        <v>3183982.3067832259</v>
      </c>
      <c r="BL431" s="698">
        <f t="shared" si="113"/>
        <v>63894.04240084489</v>
      </c>
    </row>
    <row r="432" spans="3:64" s="68" customFormat="1" ht="14.25" hidden="1" x14ac:dyDescent="0.2">
      <c r="C432" s="340"/>
      <c r="D432" s="259"/>
      <c r="E432" s="340"/>
      <c r="F432" s="340"/>
      <c r="H432" s="261"/>
      <c r="I432" s="261"/>
      <c r="K432" s="260"/>
      <c r="L432" s="66"/>
      <c r="M432" s="261"/>
      <c r="N432" s="260"/>
      <c r="O432" s="810"/>
      <c r="P432" s="361"/>
      <c r="Q432" s="696">
        <f t="shared" si="94"/>
        <v>158</v>
      </c>
      <c r="R432" s="340"/>
      <c r="S432" s="340"/>
      <c r="T432" s="340"/>
      <c r="U432" s="699">
        <f t="shared" si="82"/>
        <v>22199.937887154643</v>
      </c>
      <c r="V432" s="699">
        <f t="shared" si="83"/>
        <v>3863.3018593743122</v>
      </c>
      <c r="W432" s="698">
        <f t="shared" si="95"/>
        <v>1974505.6950011656</v>
      </c>
      <c r="X432" s="698">
        <f t="shared" si="114"/>
        <v>31568.239746528954</v>
      </c>
      <c r="Y432" s="699">
        <f t="shared" si="84"/>
        <v>23005.278444414107</v>
      </c>
      <c r="Z432" s="699">
        <f t="shared" si="85"/>
        <v>7413.5291806809528</v>
      </c>
      <c r="AA432" s="698">
        <f t="shared" si="96"/>
        <v>2176084.6422849237</v>
      </c>
      <c r="AB432" s="698">
        <f t="shared" si="97"/>
        <v>35923.807625095062</v>
      </c>
      <c r="AC432" s="699">
        <f t="shared" si="86"/>
        <v>23642.393325784946</v>
      </c>
      <c r="AD432" s="699">
        <f t="shared" si="87"/>
        <v>11806.379602986399</v>
      </c>
      <c r="AE432" s="698">
        <f t="shared" si="98"/>
        <v>2389756.233730841</v>
      </c>
      <c r="AF432" s="698">
        <f t="shared" si="99"/>
        <v>40953.772928771345</v>
      </c>
      <c r="AH432" s="696">
        <f t="shared" si="78"/>
        <v>158</v>
      </c>
      <c r="AI432" s="340"/>
      <c r="AJ432" s="340"/>
      <c r="AK432" s="340"/>
      <c r="AL432" s="699">
        <f t="shared" si="88"/>
        <v>22199.937887154643</v>
      </c>
      <c r="AM432" s="699">
        <f t="shared" si="115"/>
        <v>3863.3018593743109</v>
      </c>
      <c r="AN432" s="699">
        <f t="shared" si="89"/>
        <v>0</v>
      </c>
      <c r="AO432" s="698">
        <f t="shared" si="79"/>
        <v>1974505.6950011656</v>
      </c>
      <c r="AP432" s="698">
        <f t="shared" si="100"/>
        <v>31568.239746528954</v>
      </c>
      <c r="AQ432" s="699">
        <f t="shared" si="90"/>
        <v>23005.278444414107</v>
      </c>
      <c r="AR432" s="699">
        <f t="shared" si="101"/>
        <v>7413.5291806809528</v>
      </c>
      <c r="AS432" s="699">
        <f t="shared" si="91"/>
        <v>0</v>
      </c>
      <c r="AT432" s="698">
        <f t="shared" si="80"/>
        <v>2176084.6422849237</v>
      </c>
      <c r="AU432" s="698">
        <f t="shared" si="102"/>
        <v>35923.807625095062</v>
      </c>
      <c r="AV432" s="699">
        <f t="shared" si="92"/>
        <v>23642.393325784946</v>
      </c>
      <c r="AW432" s="699">
        <f t="shared" si="103"/>
        <v>11806.37960298639</v>
      </c>
      <c r="AX432" s="699">
        <f t="shared" si="93"/>
        <v>0</v>
      </c>
      <c r="AY432" s="698">
        <f t="shared" si="81"/>
        <v>2389756.233730841</v>
      </c>
      <c r="AZ432" s="698">
        <f t="shared" si="104"/>
        <v>40953.772928771337</v>
      </c>
      <c r="BA432" s="79"/>
      <c r="BB432" s="79"/>
      <c r="BC432" s="699">
        <f t="shared" si="105"/>
        <v>23973.880402942927</v>
      </c>
      <c r="BD432" s="699">
        <f t="shared" si="106"/>
        <v>34165.161997901967</v>
      </c>
      <c r="BE432" s="698">
        <f t="shared" si="107"/>
        <v>3160008.4263802827</v>
      </c>
      <c r="BF432" s="698">
        <f t="shared" si="108"/>
        <v>63644.04240084489</v>
      </c>
      <c r="BG432" s="79"/>
      <c r="BH432" s="699">
        <f t="shared" si="109"/>
        <v>23973.880402942927</v>
      </c>
      <c r="BI432" s="699">
        <f t="shared" si="110"/>
        <v>34165.161997901952</v>
      </c>
      <c r="BJ432" s="699">
        <f t="shared" si="111"/>
        <v>0</v>
      </c>
      <c r="BK432" s="698">
        <f t="shared" si="112"/>
        <v>3160008.4263802827</v>
      </c>
      <c r="BL432" s="698">
        <f t="shared" si="113"/>
        <v>63644.042400844875</v>
      </c>
    </row>
    <row r="433" spans="3:64" s="68" customFormat="1" ht="14.25" hidden="1" x14ac:dyDescent="0.2">
      <c r="C433" s="340"/>
      <c r="D433" s="259"/>
      <c r="E433" s="340"/>
      <c r="F433" s="340"/>
      <c r="H433" s="261"/>
      <c r="I433" s="261"/>
      <c r="K433" s="260"/>
      <c r="L433" s="66"/>
      <c r="M433" s="261"/>
      <c r="N433" s="260"/>
      <c r="O433" s="810"/>
      <c r="P433" s="361"/>
      <c r="Q433" s="696">
        <f t="shared" si="94"/>
        <v>159</v>
      </c>
      <c r="R433" s="340"/>
      <c r="S433" s="340"/>
      <c r="T433" s="340"/>
      <c r="U433" s="699">
        <f t="shared" si="82"/>
        <v>22242.89116975413</v>
      </c>
      <c r="V433" s="699">
        <f t="shared" si="83"/>
        <v>3820.3485767748257</v>
      </c>
      <c r="W433" s="698">
        <f t="shared" si="95"/>
        <v>1952262.8038314115</v>
      </c>
      <c r="X433" s="698">
        <f t="shared" si="114"/>
        <v>31568.239746528954</v>
      </c>
      <c r="Y433" s="699">
        <f t="shared" si="84"/>
        <v>23082.833391781056</v>
      </c>
      <c r="Z433" s="699">
        <f t="shared" si="85"/>
        <v>7335.9742333140039</v>
      </c>
      <c r="AA433" s="698">
        <f t="shared" si="96"/>
        <v>2153001.8088931427</v>
      </c>
      <c r="AB433" s="698">
        <f t="shared" si="97"/>
        <v>35923.807625095062</v>
      </c>
      <c r="AC433" s="699">
        <f t="shared" si="86"/>
        <v>23758.052242301255</v>
      </c>
      <c r="AD433" s="699">
        <f t="shared" si="87"/>
        <v>11690.720686470084</v>
      </c>
      <c r="AE433" s="698">
        <f t="shared" si="98"/>
        <v>2365998.1814885396</v>
      </c>
      <c r="AF433" s="698">
        <f t="shared" si="99"/>
        <v>40953.772928771337</v>
      </c>
      <c r="AH433" s="696">
        <f t="shared" si="78"/>
        <v>159</v>
      </c>
      <c r="AI433" s="340"/>
      <c r="AJ433" s="340"/>
      <c r="AK433" s="340"/>
      <c r="AL433" s="699">
        <f t="shared" si="88"/>
        <v>22242.89116975413</v>
      </c>
      <c r="AM433" s="699">
        <f t="shared" si="115"/>
        <v>3820.3485767748248</v>
      </c>
      <c r="AN433" s="699">
        <f t="shared" si="89"/>
        <v>0</v>
      </c>
      <c r="AO433" s="698">
        <f t="shared" si="79"/>
        <v>1952262.8038314115</v>
      </c>
      <c r="AP433" s="698">
        <f t="shared" si="100"/>
        <v>31568.239746528954</v>
      </c>
      <c r="AQ433" s="699">
        <f t="shared" si="90"/>
        <v>23082.833391781056</v>
      </c>
      <c r="AR433" s="699">
        <f t="shared" si="101"/>
        <v>7335.974233314002</v>
      </c>
      <c r="AS433" s="699">
        <f t="shared" si="91"/>
        <v>0</v>
      </c>
      <c r="AT433" s="698">
        <f t="shared" si="80"/>
        <v>2153001.8088931427</v>
      </c>
      <c r="AU433" s="698">
        <f t="shared" si="102"/>
        <v>35923.807625095054</v>
      </c>
      <c r="AV433" s="699">
        <f t="shared" si="92"/>
        <v>23758.052242301255</v>
      </c>
      <c r="AW433" s="699">
        <f t="shared" si="103"/>
        <v>11690.720686470075</v>
      </c>
      <c r="AX433" s="699">
        <f t="shared" si="93"/>
        <v>0</v>
      </c>
      <c r="AY433" s="698">
        <f t="shared" si="81"/>
        <v>2365998.1814885396</v>
      </c>
      <c r="AZ433" s="698">
        <f t="shared" si="104"/>
        <v>40953.77292877133</v>
      </c>
      <c r="BA433" s="79"/>
      <c r="BB433" s="79"/>
      <c r="BC433" s="699">
        <f t="shared" si="105"/>
        <v>24231.127908979601</v>
      </c>
      <c r="BD433" s="699">
        <f t="shared" si="106"/>
        <v>33907.914491865304</v>
      </c>
      <c r="BE433" s="698">
        <f t="shared" si="107"/>
        <v>3135777.2984713032</v>
      </c>
      <c r="BF433" s="698">
        <f t="shared" si="108"/>
        <v>63644.042400844904</v>
      </c>
      <c r="BG433" s="79"/>
      <c r="BH433" s="699">
        <f t="shared" si="109"/>
        <v>24231.127908979601</v>
      </c>
      <c r="BI433" s="699">
        <f t="shared" si="110"/>
        <v>33907.914491865282</v>
      </c>
      <c r="BJ433" s="699">
        <f t="shared" si="111"/>
        <v>0</v>
      </c>
      <c r="BK433" s="698">
        <f t="shared" si="112"/>
        <v>3135777.2984713032</v>
      </c>
      <c r="BL433" s="698">
        <f t="shared" si="113"/>
        <v>63644.042400844883</v>
      </c>
    </row>
    <row r="434" spans="3:64" s="68" customFormat="1" ht="14.25" hidden="1" x14ac:dyDescent="0.2">
      <c r="C434" s="340"/>
      <c r="D434" s="259"/>
      <c r="E434" s="340"/>
      <c r="F434" s="340"/>
      <c r="H434" s="261"/>
      <c r="I434" s="261"/>
      <c r="K434" s="260"/>
      <c r="L434" s="66"/>
      <c r="M434" s="261"/>
      <c r="N434" s="260"/>
      <c r="O434" s="810"/>
      <c r="P434" s="361"/>
      <c r="Q434" s="696">
        <f t="shared" si="94"/>
        <v>160</v>
      </c>
      <c r="R434" s="340"/>
      <c r="S434" s="340"/>
      <c r="T434" s="340"/>
      <c r="U434" s="699">
        <f t="shared" si="82"/>
        <v>22285.927559995424</v>
      </c>
      <c r="V434" s="699">
        <f t="shared" si="83"/>
        <v>3777.312186533532</v>
      </c>
      <c r="W434" s="698">
        <f t="shared" si="95"/>
        <v>1929976.8762714162</v>
      </c>
      <c r="X434" s="698">
        <f t="shared" si="114"/>
        <v>31818.239746528954</v>
      </c>
      <c r="Y434" s="699">
        <f t="shared" si="84"/>
        <v>23160.64979087856</v>
      </c>
      <c r="Z434" s="699">
        <f t="shared" si="85"/>
        <v>7258.1578342165039</v>
      </c>
      <c r="AA434" s="698">
        <f t="shared" si="96"/>
        <v>2129841.1591022643</v>
      </c>
      <c r="AB434" s="698">
        <f t="shared" si="97"/>
        <v>35923.807625095069</v>
      </c>
      <c r="AC434" s="699">
        <f t="shared" si="86"/>
        <v>23874.276963843546</v>
      </c>
      <c r="AD434" s="699">
        <f t="shared" si="87"/>
        <v>11574.495964927799</v>
      </c>
      <c r="AE434" s="698">
        <f t="shared" si="98"/>
        <v>2342123.9045246961</v>
      </c>
      <c r="AF434" s="698">
        <f t="shared" si="99"/>
        <v>40953.772928771345</v>
      </c>
      <c r="AH434" s="696">
        <f t="shared" si="78"/>
        <v>160</v>
      </c>
      <c r="AI434" s="340"/>
      <c r="AJ434" s="340"/>
      <c r="AK434" s="340"/>
      <c r="AL434" s="699">
        <f t="shared" si="88"/>
        <v>22285.927559995424</v>
      </c>
      <c r="AM434" s="699">
        <f t="shared" si="115"/>
        <v>3777.3121865335297</v>
      </c>
      <c r="AN434" s="699">
        <f t="shared" si="89"/>
        <v>0</v>
      </c>
      <c r="AO434" s="698">
        <f t="shared" si="79"/>
        <v>1929976.8762714162</v>
      </c>
      <c r="AP434" s="698">
        <f t="shared" si="100"/>
        <v>31818.239746528954</v>
      </c>
      <c r="AQ434" s="699">
        <f t="shared" si="90"/>
        <v>23160.64979087856</v>
      </c>
      <c r="AR434" s="699">
        <f t="shared" si="101"/>
        <v>7258.1578342165021</v>
      </c>
      <c r="AS434" s="699">
        <f t="shared" si="91"/>
        <v>0</v>
      </c>
      <c r="AT434" s="698">
        <f t="shared" si="80"/>
        <v>2129841.1591022643</v>
      </c>
      <c r="AU434" s="698">
        <f t="shared" si="102"/>
        <v>35923.807625095062</v>
      </c>
      <c r="AV434" s="699">
        <f t="shared" si="92"/>
        <v>23874.276963843546</v>
      </c>
      <c r="AW434" s="699">
        <f t="shared" si="103"/>
        <v>11574.49596492779</v>
      </c>
      <c r="AX434" s="699">
        <f t="shared" si="93"/>
        <v>0</v>
      </c>
      <c r="AY434" s="698">
        <f t="shared" si="81"/>
        <v>2342123.9045246961</v>
      </c>
      <c r="AZ434" s="698">
        <f t="shared" si="104"/>
        <v>40953.772928771337</v>
      </c>
      <c r="BA434" s="79"/>
      <c r="BB434" s="79"/>
      <c r="BC434" s="699">
        <f t="shared" si="105"/>
        <v>24491.135764123293</v>
      </c>
      <c r="BD434" s="699">
        <f t="shared" si="106"/>
        <v>33647.906636721615</v>
      </c>
      <c r="BE434" s="698">
        <f t="shared" si="107"/>
        <v>3111286.1627071798</v>
      </c>
      <c r="BF434" s="698">
        <f t="shared" si="108"/>
        <v>63894.042400844904</v>
      </c>
      <c r="BG434" s="79"/>
      <c r="BH434" s="699">
        <f t="shared" si="109"/>
        <v>24491.135764123293</v>
      </c>
      <c r="BI434" s="699">
        <f t="shared" si="110"/>
        <v>33647.906636721586</v>
      </c>
      <c r="BJ434" s="699">
        <f t="shared" si="111"/>
        <v>0</v>
      </c>
      <c r="BK434" s="698">
        <f t="shared" si="112"/>
        <v>3111286.1627071798</v>
      </c>
      <c r="BL434" s="698">
        <f t="shared" si="113"/>
        <v>63894.042400844875</v>
      </c>
    </row>
    <row r="435" spans="3:64" s="68" customFormat="1" ht="14.25" hidden="1" x14ac:dyDescent="0.2">
      <c r="C435" s="340"/>
      <c r="D435" s="259"/>
      <c r="E435" s="340"/>
      <c r="F435" s="340"/>
      <c r="H435" s="261"/>
      <c r="I435" s="261"/>
      <c r="K435" s="260"/>
      <c r="L435" s="66"/>
      <c r="M435" s="261"/>
      <c r="N435" s="260"/>
      <c r="O435" s="810"/>
      <c r="P435" s="361"/>
      <c r="Q435" s="696">
        <f t="shared" si="94"/>
        <v>161</v>
      </c>
      <c r="R435" s="340"/>
      <c r="S435" s="340"/>
      <c r="T435" s="340"/>
      <c r="U435" s="699">
        <f t="shared" si="82"/>
        <v>22329.047218678345</v>
      </c>
      <c r="V435" s="699">
        <f t="shared" si="83"/>
        <v>3734.1925278506096</v>
      </c>
      <c r="W435" s="698">
        <f t="shared" si="95"/>
        <v>1907647.8290527379</v>
      </c>
      <c r="X435" s="698">
        <f t="shared" si="114"/>
        <v>31568.239746528954</v>
      </c>
      <c r="Y435" s="699">
        <f t="shared" si="84"/>
        <v>23238.728523107602</v>
      </c>
      <c r="Z435" s="699">
        <f t="shared" si="85"/>
        <v>7180.0791019874596</v>
      </c>
      <c r="AA435" s="698">
        <f t="shared" si="96"/>
        <v>2106602.4305791566</v>
      </c>
      <c r="AB435" s="698">
        <f t="shared" si="97"/>
        <v>35923.807625095062</v>
      </c>
      <c r="AC435" s="699">
        <f t="shared" si="86"/>
        <v>23991.070258337852</v>
      </c>
      <c r="AD435" s="699">
        <f t="shared" si="87"/>
        <v>11457.702670433497</v>
      </c>
      <c r="AE435" s="698">
        <f t="shared" si="98"/>
        <v>2318132.8342663581</v>
      </c>
      <c r="AF435" s="698">
        <f t="shared" si="99"/>
        <v>40953.772928771345</v>
      </c>
      <c r="AH435" s="696">
        <f t="shared" si="78"/>
        <v>161</v>
      </c>
      <c r="AI435" s="340"/>
      <c r="AJ435" s="340"/>
      <c r="AK435" s="340"/>
      <c r="AL435" s="699">
        <f t="shared" si="88"/>
        <v>22329.047218678345</v>
      </c>
      <c r="AM435" s="699">
        <f t="shared" si="115"/>
        <v>3734.1925278506087</v>
      </c>
      <c r="AN435" s="699">
        <f t="shared" si="89"/>
        <v>0</v>
      </c>
      <c r="AO435" s="698">
        <f t="shared" si="79"/>
        <v>1907647.8290527379</v>
      </c>
      <c r="AP435" s="698">
        <f t="shared" si="100"/>
        <v>31568.239746528954</v>
      </c>
      <c r="AQ435" s="699">
        <f t="shared" si="90"/>
        <v>23238.728523107602</v>
      </c>
      <c r="AR435" s="699">
        <f t="shared" si="101"/>
        <v>7180.0791019874614</v>
      </c>
      <c r="AS435" s="699">
        <f t="shared" si="91"/>
        <v>0</v>
      </c>
      <c r="AT435" s="698">
        <f t="shared" si="80"/>
        <v>2106602.4305791566</v>
      </c>
      <c r="AU435" s="698">
        <f t="shared" si="102"/>
        <v>35923.807625095062</v>
      </c>
      <c r="AV435" s="699">
        <f t="shared" si="92"/>
        <v>23991.070258337852</v>
      </c>
      <c r="AW435" s="699">
        <f t="shared" si="103"/>
        <v>11457.702670433486</v>
      </c>
      <c r="AX435" s="699">
        <f t="shared" si="93"/>
        <v>0</v>
      </c>
      <c r="AY435" s="698">
        <f t="shared" si="81"/>
        <v>2318132.8342663581</v>
      </c>
      <c r="AZ435" s="698">
        <f t="shared" si="104"/>
        <v>40953.772928771337</v>
      </c>
      <c r="BA435" s="79"/>
      <c r="BB435" s="79"/>
      <c r="BC435" s="699">
        <f t="shared" si="105"/>
        <v>24753.933587814488</v>
      </c>
      <c r="BD435" s="699">
        <f t="shared" si="106"/>
        <v>33385.108813030427</v>
      </c>
      <c r="BE435" s="698">
        <f t="shared" si="107"/>
        <v>3086532.2291193651</v>
      </c>
      <c r="BF435" s="698">
        <f t="shared" si="108"/>
        <v>63644.042400844919</v>
      </c>
      <c r="BG435" s="79"/>
      <c r="BH435" s="699">
        <f t="shared" si="109"/>
        <v>24753.933587814488</v>
      </c>
      <c r="BI435" s="699">
        <f t="shared" si="110"/>
        <v>33385.108813030398</v>
      </c>
      <c r="BJ435" s="699">
        <f t="shared" si="111"/>
        <v>0</v>
      </c>
      <c r="BK435" s="698">
        <f t="shared" si="112"/>
        <v>3086532.2291193651</v>
      </c>
      <c r="BL435" s="698">
        <f t="shared" si="113"/>
        <v>63644.04240084489</v>
      </c>
    </row>
    <row r="436" spans="3:64" s="68" customFormat="1" ht="14.25" hidden="1" x14ac:dyDescent="0.2">
      <c r="C436" s="340"/>
      <c r="D436" s="259"/>
      <c r="E436" s="340"/>
      <c r="F436" s="340"/>
      <c r="H436" s="261"/>
      <c r="I436" s="261"/>
      <c r="K436" s="260"/>
      <c r="L436" s="66"/>
      <c r="M436" s="261"/>
      <c r="N436" s="260"/>
      <c r="O436" s="810"/>
      <c r="P436" s="361"/>
      <c r="Q436" s="696">
        <f t="shared" si="94"/>
        <v>162</v>
      </c>
      <c r="R436" s="340"/>
      <c r="S436" s="340"/>
      <c r="T436" s="340"/>
      <c r="U436" s="699">
        <f t="shared" si="82"/>
        <v>22372.25030691384</v>
      </c>
      <c r="V436" s="699">
        <f t="shared" si="83"/>
        <v>3690.989439615118</v>
      </c>
      <c r="W436" s="698">
        <f t="shared" si="95"/>
        <v>1885275.5787458241</v>
      </c>
      <c r="X436" s="698">
        <f t="shared" si="114"/>
        <v>31568.239746528958</v>
      </c>
      <c r="Y436" s="699">
        <f t="shared" si="84"/>
        <v>23317.070472840536</v>
      </c>
      <c r="Z436" s="699">
        <f t="shared" si="85"/>
        <v>7101.7371522545263</v>
      </c>
      <c r="AA436" s="698">
        <f t="shared" si="96"/>
        <v>2083285.3601063162</v>
      </c>
      <c r="AB436" s="698">
        <f t="shared" si="97"/>
        <v>35923.807625095062</v>
      </c>
      <c r="AC436" s="699">
        <f t="shared" si="86"/>
        <v>24108.434907250947</v>
      </c>
      <c r="AD436" s="699">
        <f t="shared" si="87"/>
        <v>11340.338021520396</v>
      </c>
      <c r="AE436" s="698">
        <f t="shared" si="98"/>
        <v>2294024.399359107</v>
      </c>
      <c r="AF436" s="698">
        <f t="shared" si="99"/>
        <v>40953.772928771345</v>
      </c>
      <c r="AH436" s="696">
        <f t="shared" si="78"/>
        <v>162</v>
      </c>
      <c r="AI436" s="340"/>
      <c r="AJ436" s="340"/>
      <c r="AK436" s="340"/>
      <c r="AL436" s="699">
        <f t="shared" si="88"/>
        <v>22372.25030691384</v>
      </c>
      <c r="AM436" s="699">
        <f t="shared" si="115"/>
        <v>3690.9894396151171</v>
      </c>
      <c r="AN436" s="699">
        <f t="shared" si="89"/>
        <v>0</v>
      </c>
      <c r="AO436" s="698">
        <f t="shared" si="79"/>
        <v>1885275.5787458241</v>
      </c>
      <c r="AP436" s="698">
        <f t="shared" si="100"/>
        <v>31568.239746528958</v>
      </c>
      <c r="AQ436" s="699">
        <f t="shared" si="90"/>
        <v>23317.070472840536</v>
      </c>
      <c r="AR436" s="699">
        <f t="shared" si="101"/>
        <v>7101.7371522545245</v>
      </c>
      <c r="AS436" s="699">
        <f t="shared" si="91"/>
        <v>0</v>
      </c>
      <c r="AT436" s="698">
        <f t="shared" si="80"/>
        <v>2083285.3601063162</v>
      </c>
      <c r="AU436" s="698">
        <f t="shared" si="102"/>
        <v>35923.807625095062</v>
      </c>
      <c r="AV436" s="699">
        <f t="shared" si="92"/>
        <v>24108.434907250947</v>
      </c>
      <c r="AW436" s="699">
        <f t="shared" si="103"/>
        <v>11340.338021520389</v>
      </c>
      <c r="AX436" s="699">
        <f t="shared" si="93"/>
        <v>0</v>
      </c>
      <c r="AY436" s="698">
        <f t="shared" si="81"/>
        <v>2294024.399359107</v>
      </c>
      <c r="AZ436" s="698">
        <f t="shared" si="104"/>
        <v>40953.772928771337</v>
      </c>
      <c r="BA436" s="79"/>
      <c r="BB436" s="79"/>
      <c r="BC436" s="699">
        <f t="shared" si="105"/>
        <v>25019.551317319841</v>
      </c>
      <c r="BD436" s="699">
        <f t="shared" si="106"/>
        <v>33119.491083525063</v>
      </c>
      <c r="BE436" s="698">
        <f t="shared" si="107"/>
        <v>3061512.6778020454</v>
      </c>
      <c r="BF436" s="698">
        <f t="shared" si="108"/>
        <v>63644.042400844904</v>
      </c>
      <c r="BG436" s="79"/>
      <c r="BH436" s="699">
        <f t="shared" si="109"/>
        <v>25019.551317319841</v>
      </c>
      <c r="BI436" s="699">
        <f t="shared" si="110"/>
        <v>33119.491083525041</v>
      </c>
      <c r="BJ436" s="699">
        <f t="shared" si="111"/>
        <v>0</v>
      </c>
      <c r="BK436" s="698">
        <f t="shared" si="112"/>
        <v>3061512.6778020454</v>
      </c>
      <c r="BL436" s="698">
        <f t="shared" si="113"/>
        <v>63644.042400844883</v>
      </c>
    </row>
    <row r="437" spans="3:64" s="68" customFormat="1" ht="14.25" hidden="1" x14ac:dyDescent="0.2">
      <c r="C437" s="340"/>
      <c r="D437" s="259"/>
      <c r="E437" s="340"/>
      <c r="F437" s="340"/>
      <c r="H437" s="261"/>
      <c r="I437" s="261"/>
      <c r="K437" s="260"/>
      <c r="L437" s="66"/>
      <c r="M437" s="261"/>
      <c r="N437" s="260"/>
      <c r="O437" s="810"/>
      <c r="P437" s="361"/>
      <c r="Q437" s="696">
        <f t="shared" si="94"/>
        <v>163</v>
      </c>
      <c r="R437" s="340"/>
      <c r="S437" s="340"/>
      <c r="T437" s="340"/>
      <c r="U437" s="699">
        <f t="shared" si="82"/>
        <v>22415.536986124567</v>
      </c>
      <c r="V437" s="699">
        <f t="shared" si="83"/>
        <v>3647.7027604043919</v>
      </c>
      <c r="W437" s="698">
        <f t="shared" si="95"/>
        <v>1862860.0417596996</v>
      </c>
      <c r="X437" s="698">
        <f t="shared" si="114"/>
        <v>31818.239746528958</v>
      </c>
      <c r="Y437" s="699">
        <f t="shared" si="84"/>
        <v>23395.676527431093</v>
      </c>
      <c r="Z437" s="699">
        <f t="shared" si="85"/>
        <v>7023.1310976639688</v>
      </c>
      <c r="AA437" s="698">
        <f t="shared" si="96"/>
        <v>2059889.6835788852</v>
      </c>
      <c r="AB437" s="698">
        <f t="shared" si="97"/>
        <v>35923.807625095062</v>
      </c>
      <c r="AC437" s="699">
        <f t="shared" si="86"/>
        <v>24226.373705656591</v>
      </c>
      <c r="AD437" s="699">
        <f t="shared" si="87"/>
        <v>11222.399223114753</v>
      </c>
      <c r="AE437" s="698">
        <f t="shared" si="98"/>
        <v>2269798.0256534503</v>
      </c>
      <c r="AF437" s="698">
        <f t="shared" si="99"/>
        <v>40953.772928771345</v>
      </c>
      <c r="AH437" s="696">
        <f t="shared" si="78"/>
        <v>163</v>
      </c>
      <c r="AI437" s="340"/>
      <c r="AJ437" s="340"/>
      <c r="AK437" s="340"/>
      <c r="AL437" s="699">
        <f t="shared" si="88"/>
        <v>22415.536986124567</v>
      </c>
      <c r="AM437" s="699">
        <f t="shared" si="115"/>
        <v>3647.702760404391</v>
      </c>
      <c r="AN437" s="699">
        <f t="shared" si="89"/>
        <v>0</v>
      </c>
      <c r="AO437" s="698">
        <f t="shared" si="79"/>
        <v>1862860.0417596996</v>
      </c>
      <c r="AP437" s="698">
        <f t="shared" si="100"/>
        <v>31818.239746528958</v>
      </c>
      <c r="AQ437" s="699">
        <f t="shared" si="90"/>
        <v>23395.676527431093</v>
      </c>
      <c r="AR437" s="699">
        <f t="shared" si="101"/>
        <v>7023.131097663967</v>
      </c>
      <c r="AS437" s="699">
        <f t="shared" si="91"/>
        <v>0</v>
      </c>
      <c r="AT437" s="698">
        <f t="shared" si="80"/>
        <v>2059889.6835788852</v>
      </c>
      <c r="AU437" s="698">
        <f t="shared" si="102"/>
        <v>35923.807625095062</v>
      </c>
      <c r="AV437" s="699">
        <f t="shared" si="92"/>
        <v>24226.373705656591</v>
      </c>
      <c r="AW437" s="699">
        <f t="shared" si="103"/>
        <v>11222.399223114742</v>
      </c>
      <c r="AX437" s="699">
        <f t="shared" si="93"/>
        <v>0</v>
      </c>
      <c r="AY437" s="698">
        <f t="shared" si="81"/>
        <v>2269798.0256534503</v>
      </c>
      <c r="AZ437" s="698">
        <f t="shared" si="104"/>
        <v>40953.77292877133</v>
      </c>
      <c r="BA437" s="79"/>
      <c r="BB437" s="79"/>
      <c r="BC437" s="699">
        <f t="shared" si="105"/>
        <v>25288.019211142604</v>
      </c>
      <c r="BD437" s="699">
        <f t="shared" si="106"/>
        <v>32851.023189702297</v>
      </c>
      <c r="BE437" s="698">
        <f t="shared" si="107"/>
        <v>3036224.6585909026</v>
      </c>
      <c r="BF437" s="698">
        <f t="shared" si="108"/>
        <v>63894.042400844904</v>
      </c>
      <c r="BG437" s="79"/>
      <c r="BH437" s="699">
        <f t="shared" si="109"/>
        <v>25288.019211142604</v>
      </c>
      <c r="BI437" s="699">
        <f t="shared" si="110"/>
        <v>32851.023189702268</v>
      </c>
      <c r="BJ437" s="699">
        <f t="shared" si="111"/>
        <v>0</v>
      </c>
      <c r="BK437" s="698">
        <f t="shared" si="112"/>
        <v>3036224.6585909026</v>
      </c>
      <c r="BL437" s="698">
        <f t="shared" si="113"/>
        <v>63894.042400844875</v>
      </c>
    </row>
    <row r="438" spans="3:64" s="68" customFormat="1" ht="14.25" hidden="1" x14ac:dyDescent="0.2">
      <c r="C438" s="340"/>
      <c r="D438" s="259"/>
      <c r="E438" s="340"/>
      <c r="F438" s="340"/>
      <c r="H438" s="261"/>
      <c r="I438" s="261"/>
      <c r="K438" s="260"/>
      <c r="L438" s="66"/>
      <c r="M438" s="261"/>
      <c r="N438" s="260"/>
      <c r="O438" s="810"/>
      <c r="P438" s="361"/>
      <c r="Q438" s="696">
        <f t="shared" si="94"/>
        <v>164</v>
      </c>
      <c r="R438" s="340"/>
      <c r="S438" s="340"/>
      <c r="T438" s="340"/>
      <c r="U438" s="699">
        <f t="shared" si="82"/>
        <v>22458.907418045521</v>
      </c>
      <c r="V438" s="699">
        <f t="shared" si="83"/>
        <v>3604.3323284834373</v>
      </c>
      <c r="W438" s="698">
        <f t="shared" si="95"/>
        <v>1840401.1343416541</v>
      </c>
      <c r="X438" s="698">
        <f t="shared" si="114"/>
        <v>31568.239746528958</v>
      </c>
      <c r="Y438" s="699">
        <f t="shared" si="84"/>
        <v>23474.547577224435</v>
      </c>
      <c r="Z438" s="699">
        <f t="shared" si="85"/>
        <v>6944.2600478706236</v>
      </c>
      <c r="AA438" s="698">
        <f t="shared" si="96"/>
        <v>2036415.1360016607</v>
      </c>
      <c r="AB438" s="698">
        <f t="shared" si="97"/>
        <v>35923.807625095054</v>
      </c>
      <c r="AC438" s="699">
        <f t="shared" si="86"/>
        <v>24344.889462302075</v>
      </c>
      <c r="AD438" s="699">
        <f t="shared" si="87"/>
        <v>11103.883466469268</v>
      </c>
      <c r="AE438" s="698">
        <f t="shared" si="98"/>
        <v>2245453.1361911483</v>
      </c>
      <c r="AF438" s="698">
        <f t="shared" si="99"/>
        <v>40953.772928771345</v>
      </c>
      <c r="AH438" s="696">
        <f t="shared" si="78"/>
        <v>164</v>
      </c>
      <c r="AI438" s="340"/>
      <c r="AJ438" s="340"/>
      <c r="AK438" s="340"/>
      <c r="AL438" s="699">
        <f t="shared" si="88"/>
        <v>22458.907418045521</v>
      </c>
      <c r="AM438" s="699">
        <f t="shared" si="115"/>
        <v>3604.3323284834373</v>
      </c>
      <c r="AN438" s="699">
        <f t="shared" si="89"/>
        <v>0</v>
      </c>
      <c r="AO438" s="698">
        <f t="shared" si="79"/>
        <v>1840401.1343416541</v>
      </c>
      <c r="AP438" s="698">
        <f t="shared" si="100"/>
        <v>31568.239746528958</v>
      </c>
      <c r="AQ438" s="699">
        <f t="shared" si="90"/>
        <v>23474.547577224435</v>
      </c>
      <c r="AR438" s="699">
        <f t="shared" si="101"/>
        <v>6944.2600478706245</v>
      </c>
      <c r="AS438" s="699">
        <f t="shared" si="91"/>
        <v>0</v>
      </c>
      <c r="AT438" s="698">
        <f t="shared" si="80"/>
        <v>2036415.1360016607</v>
      </c>
      <c r="AU438" s="698">
        <f t="shared" si="102"/>
        <v>35923.807625095062</v>
      </c>
      <c r="AV438" s="699">
        <f t="shared" si="92"/>
        <v>24344.889462302075</v>
      </c>
      <c r="AW438" s="699">
        <f t="shared" si="103"/>
        <v>11103.883466469257</v>
      </c>
      <c r="AX438" s="699">
        <f t="shared" si="93"/>
        <v>0</v>
      </c>
      <c r="AY438" s="698">
        <f t="shared" si="81"/>
        <v>2245453.1361911483</v>
      </c>
      <c r="AZ438" s="698">
        <f t="shared" si="104"/>
        <v>40953.77292877133</v>
      </c>
      <c r="BA438" s="79"/>
      <c r="BB438" s="79"/>
      <c r="BC438" s="699">
        <f t="shared" si="105"/>
        <v>25559.367852469582</v>
      </c>
      <c r="BD438" s="699">
        <f t="shared" si="106"/>
        <v>32579.674548375318</v>
      </c>
      <c r="BE438" s="698">
        <f t="shared" si="107"/>
        <v>3010665.2907384331</v>
      </c>
      <c r="BF438" s="698">
        <f t="shared" si="108"/>
        <v>63644.042400844904</v>
      </c>
      <c r="BG438" s="79"/>
      <c r="BH438" s="699">
        <f t="shared" si="109"/>
        <v>25559.367852469582</v>
      </c>
      <c r="BI438" s="699">
        <f t="shared" si="110"/>
        <v>32579.6745483753</v>
      </c>
      <c r="BJ438" s="699">
        <f t="shared" si="111"/>
        <v>0</v>
      </c>
      <c r="BK438" s="698">
        <f t="shared" si="112"/>
        <v>3010665.2907384331</v>
      </c>
      <c r="BL438" s="698">
        <f t="shared" si="113"/>
        <v>63644.042400844883</v>
      </c>
    </row>
    <row r="439" spans="3:64" s="68" customFormat="1" ht="14.25" hidden="1" x14ac:dyDescent="0.2">
      <c r="C439" s="340"/>
      <c r="D439" s="259"/>
      <c r="E439" s="340"/>
      <c r="F439" s="340"/>
      <c r="H439" s="261"/>
      <c r="I439" s="261"/>
      <c r="K439" s="260"/>
      <c r="L439" s="66"/>
      <c r="M439" s="261"/>
      <c r="N439" s="260"/>
      <c r="O439" s="810"/>
      <c r="P439" s="361"/>
      <c r="Q439" s="696">
        <f t="shared" si="94"/>
        <v>165</v>
      </c>
      <c r="R439" s="340"/>
      <c r="S439" s="340"/>
      <c r="T439" s="340"/>
      <c r="U439" s="699">
        <f t="shared" si="82"/>
        <v>22502.361764724625</v>
      </c>
      <c r="V439" s="699">
        <f t="shared" si="83"/>
        <v>3560.8779818043322</v>
      </c>
      <c r="W439" s="698">
        <f t="shared" si="95"/>
        <v>1817898.7725769295</v>
      </c>
      <c r="X439" s="698">
        <f t="shared" si="114"/>
        <v>31568.239746528958</v>
      </c>
      <c r="Y439" s="699">
        <f t="shared" si="84"/>
        <v>23553.684515567242</v>
      </c>
      <c r="Z439" s="699">
        <f t="shared" si="85"/>
        <v>6865.1231095278217</v>
      </c>
      <c r="AA439" s="698">
        <f t="shared" si="96"/>
        <v>2012861.4514860935</v>
      </c>
      <c r="AB439" s="698">
        <f t="shared" si="97"/>
        <v>35923.807625095062</v>
      </c>
      <c r="AC439" s="699">
        <f t="shared" si="86"/>
        <v>24463.984999675122</v>
      </c>
      <c r="AD439" s="699">
        <f t="shared" si="87"/>
        <v>10984.787929096221</v>
      </c>
      <c r="AE439" s="698">
        <f t="shared" si="98"/>
        <v>2220989.151191473</v>
      </c>
      <c r="AF439" s="698">
        <f t="shared" si="99"/>
        <v>40953.772928771345</v>
      </c>
      <c r="AH439" s="696">
        <f t="shared" si="78"/>
        <v>165</v>
      </c>
      <c r="AI439" s="340"/>
      <c r="AJ439" s="340"/>
      <c r="AK439" s="340"/>
      <c r="AL439" s="699">
        <f t="shared" si="88"/>
        <v>22502.361764724625</v>
      </c>
      <c r="AM439" s="699">
        <f t="shared" si="115"/>
        <v>3560.8779818043322</v>
      </c>
      <c r="AN439" s="699">
        <f t="shared" si="89"/>
        <v>0</v>
      </c>
      <c r="AO439" s="698">
        <f t="shared" si="79"/>
        <v>1817898.7725769295</v>
      </c>
      <c r="AP439" s="698">
        <f t="shared" si="100"/>
        <v>31568.239746528958</v>
      </c>
      <c r="AQ439" s="699">
        <f t="shared" si="90"/>
        <v>23553.684515567242</v>
      </c>
      <c r="AR439" s="699">
        <f t="shared" si="101"/>
        <v>6865.1231095278217</v>
      </c>
      <c r="AS439" s="699">
        <f t="shared" si="91"/>
        <v>0</v>
      </c>
      <c r="AT439" s="698">
        <f t="shared" si="80"/>
        <v>2012861.4514860935</v>
      </c>
      <c r="AU439" s="698">
        <f t="shared" si="102"/>
        <v>35923.807625095062</v>
      </c>
      <c r="AV439" s="699">
        <f t="shared" si="92"/>
        <v>24463.984999675122</v>
      </c>
      <c r="AW439" s="699">
        <f t="shared" si="103"/>
        <v>10984.787929096212</v>
      </c>
      <c r="AX439" s="699">
        <f t="shared" si="93"/>
        <v>0</v>
      </c>
      <c r="AY439" s="698">
        <f t="shared" si="81"/>
        <v>2220989.151191473</v>
      </c>
      <c r="AZ439" s="698">
        <f t="shared" si="104"/>
        <v>40953.77292877133</v>
      </c>
      <c r="BA439" s="79"/>
      <c r="BB439" s="79"/>
      <c r="BC439" s="699">
        <f t="shared" si="105"/>
        <v>25833.628152655048</v>
      </c>
      <c r="BD439" s="699">
        <f t="shared" si="106"/>
        <v>32305.414248189853</v>
      </c>
      <c r="BE439" s="698">
        <f t="shared" si="107"/>
        <v>2984831.6625857782</v>
      </c>
      <c r="BF439" s="698">
        <f t="shared" si="108"/>
        <v>63644.042400844904</v>
      </c>
      <c r="BG439" s="79"/>
      <c r="BH439" s="699">
        <f t="shared" si="109"/>
        <v>25833.628152655048</v>
      </c>
      <c r="BI439" s="699">
        <f t="shared" si="110"/>
        <v>32305.414248189831</v>
      </c>
      <c r="BJ439" s="699">
        <f t="shared" si="111"/>
        <v>0</v>
      </c>
      <c r="BK439" s="698">
        <f t="shared" si="112"/>
        <v>2984831.6625857782</v>
      </c>
      <c r="BL439" s="698">
        <f t="shared" si="113"/>
        <v>63644.042400844875</v>
      </c>
    </row>
    <row r="440" spans="3:64" s="68" customFormat="1" ht="14.25" hidden="1" x14ac:dyDescent="0.2">
      <c r="C440" s="340"/>
      <c r="D440" s="259"/>
      <c r="E440" s="340"/>
      <c r="F440" s="340"/>
      <c r="H440" s="261"/>
      <c r="I440" s="261"/>
      <c r="K440" s="260"/>
      <c r="L440" s="66"/>
      <c r="M440" s="261"/>
      <c r="N440" s="260"/>
      <c r="O440" s="810"/>
      <c r="P440" s="361"/>
      <c r="Q440" s="696">
        <f t="shared" si="94"/>
        <v>166</v>
      </c>
      <c r="R440" s="340"/>
      <c r="S440" s="340"/>
      <c r="T440" s="340"/>
      <c r="U440" s="699">
        <f t="shared" si="82"/>
        <v>22545.900188523337</v>
      </c>
      <c r="V440" s="699">
        <f t="shared" si="83"/>
        <v>3517.3395580056172</v>
      </c>
      <c r="W440" s="698">
        <f t="shared" si="95"/>
        <v>1795352.8723884062</v>
      </c>
      <c r="X440" s="698">
        <f t="shared" si="114"/>
        <v>31818.239746528954</v>
      </c>
      <c r="Y440" s="699">
        <f t="shared" si="84"/>
        <v>23633.088238817811</v>
      </c>
      <c r="Z440" s="699">
        <f t="shared" si="85"/>
        <v>6785.7193862772501</v>
      </c>
      <c r="AA440" s="698">
        <f t="shared" si="96"/>
        <v>1989228.3632472756</v>
      </c>
      <c r="AB440" s="698">
        <f t="shared" si="97"/>
        <v>35923.807625095062</v>
      </c>
      <c r="AC440" s="699">
        <f t="shared" si="86"/>
        <v>24583.663154071106</v>
      </c>
      <c r="AD440" s="699">
        <f t="shared" si="87"/>
        <v>10865.109774700242</v>
      </c>
      <c r="AE440" s="698">
        <f t="shared" si="98"/>
        <v>2196405.4880374018</v>
      </c>
      <c r="AF440" s="698">
        <f t="shared" si="99"/>
        <v>40953.772928771345</v>
      </c>
      <c r="AH440" s="696">
        <f t="shared" si="78"/>
        <v>166</v>
      </c>
      <c r="AI440" s="340"/>
      <c r="AJ440" s="340"/>
      <c r="AK440" s="340"/>
      <c r="AL440" s="699">
        <f t="shared" si="88"/>
        <v>22545.900188523337</v>
      </c>
      <c r="AM440" s="699">
        <f t="shared" si="115"/>
        <v>3517.3395580056167</v>
      </c>
      <c r="AN440" s="699">
        <f t="shared" si="89"/>
        <v>0</v>
      </c>
      <c r="AO440" s="698">
        <f t="shared" si="79"/>
        <v>1795352.8723884062</v>
      </c>
      <c r="AP440" s="698">
        <f t="shared" si="100"/>
        <v>31818.239746528954</v>
      </c>
      <c r="AQ440" s="699">
        <f t="shared" si="90"/>
        <v>23633.088238817811</v>
      </c>
      <c r="AR440" s="699">
        <f t="shared" si="101"/>
        <v>6785.719386277251</v>
      </c>
      <c r="AS440" s="699">
        <f t="shared" si="91"/>
        <v>0</v>
      </c>
      <c r="AT440" s="698">
        <f t="shared" si="80"/>
        <v>1989228.3632472756</v>
      </c>
      <c r="AU440" s="698">
        <f t="shared" si="102"/>
        <v>35923.807625095062</v>
      </c>
      <c r="AV440" s="699">
        <f t="shared" si="92"/>
        <v>24583.663154071106</v>
      </c>
      <c r="AW440" s="699">
        <f t="shared" si="103"/>
        <v>10865.10977470023</v>
      </c>
      <c r="AX440" s="699">
        <f t="shared" si="93"/>
        <v>0</v>
      </c>
      <c r="AY440" s="698">
        <f t="shared" si="81"/>
        <v>2196405.4880374018</v>
      </c>
      <c r="AZ440" s="698">
        <f t="shared" si="104"/>
        <v>40953.772928771337</v>
      </c>
      <c r="BA440" s="79"/>
      <c r="BB440" s="79"/>
      <c r="BC440" s="699">
        <f t="shared" si="105"/>
        <v>26110.83135474216</v>
      </c>
      <c r="BD440" s="699">
        <f t="shared" si="106"/>
        <v>32028.211046102737</v>
      </c>
      <c r="BE440" s="698">
        <f t="shared" si="107"/>
        <v>2958720.8312310362</v>
      </c>
      <c r="BF440" s="698">
        <f t="shared" si="108"/>
        <v>63894.042400844897</v>
      </c>
      <c r="BG440" s="79"/>
      <c r="BH440" s="699">
        <f t="shared" si="109"/>
        <v>26110.83135474216</v>
      </c>
      <c r="BI440" s="699">
        <f t="shared" si="110"/>
        <v>32028.211046102722</v>
      </c>
      <c r="BJ440" s="699">
        <f t="shared" si="111"/>
        <v>0</v>
      </c>
      <c r="BK440" s="698">
        <f t="shared" si="112"/>
        <v>2958720.8312310362</v>
      </c>
      <c r="BL440" s="698">
        <f t="shared" si="113"/>
        <v>63894.042400844883</v>
      </c>
    </row>
    <row r="441" spans="3:64" s="68" customFormat="1" ht="14.25" hidden="1" x14ac:dyDescent="0.2">
      <c r="C441" s="340"/>
      <c r="D441" s="259"/>
      <c r="E441" s="340"/>
      <c r="F441" s="340"/>
      <c r="H441" s="261"/>
      <c r="I441" s="261"/>
      <c r="K441" s="260"/>
      <c r="L441" s="66"/>
      <c r="M441" s="261"/>
      <c r="N441" s="260"/>
      <c r="O441" s="810"/>
      <c r="P441" s="361"/>
      <c r="Q441" s="696">
        <f t="shared" si="94"/>
        <v>167</v>
      </c>
      <c r="R441" s="340"/>
      <c r="S441" s="340"/>
      <c r="T441" s="340"/>
      <c r="U441" s="699">
        <f t="shared" si="82"/>
        <v>22589.522852117268</v>
      </c>
      <c r="V441" s="699">
        <f t="shared" si="83"/>
        <v>3473.7168944116888</v>
      </c>
      <c r="W441" s="698">
        <f t="shared" si="95"/>
        <v>1772763.349536289</v>
      </c>
      <c r="X441" s="698">
        <f t="shared" si="114"/>
        <v>31568.239746528958</v>
      </c>
      <c r="Y441" s="699">
        <f t="shared" si="84"/>
        <v>23712.759646356244</v>
      </c>
      <c r="Z441" s="699">
        <f t="shared" si="85"/>
        <v>6706.0479787388185</v>
      </c>
      <c r="AA441" s="698">
        <f t="shared" si="96"/>
        <v>1965515.6036009192</v>
      </c>
      <c r="AB441" s="698">
        <f t="shared" si="97"/>
        <v>35923.807625095062</v>
      </c>
      <c r="AC441" s="699">
        <f t="shared" si="86"/>
        <v>24703.92677566058</v>
      </c>
      <c r="AD441" s="699">
        <f t="shared" si="87"/>
        <v>10744.846153110759</v>
      </c>
      <c r="AE441" s="698">
        <f t="shared" si="98"/>
        <v>2171701.5612617414</v>
      </c>
      <c r="AF441" s="698">
        <f t="shared" si="99"/>
        <v>40953.772928771337</v>
      </c>
      <c r="AH441" s="696">
        <f t="shared" si="78"/>
        <v>167</v>
      </c>
      <c r="AI441" s="340"/>
      <c r="AJ441" s="340"/>
      <c r="AK441" s="340"/>
      <c r="AL441" s="699">
        <f t="shared" si="88"/>
        <v>22589.522852117268</v>
      </c>
      <c r="AM441" s="699">
        <f t="shared" si="115"/>
        <v>3473.7168944116875</v>
      </c>
      <c r="AN441" s="699">
        <f t="shared" si="89"/>
        <v>0</v>
      </c>
      <c r="AO441" s="698">
        <f t="shared" si="79"/>
        <v>1772763.349536289</v>
      </c>
      <c r="AP441" s="698">
        <f t="shared" si="100"/>
        <v>31568.239746528954</v>
      </c>
      <c r="AQ441" s="699">
        <f t="shared" si="90"/>
        <v>23712.759646356244</v>
      </c>
      <c r="AR441" s="699">
        <f t="shared" si="101"/>
        <v>6706.0479787388213</v>
      </c>
      <c r="AS441" s="699">
        <f t="shared" si="91"/>
        <v>0</v>
      </c>
      <c r="AT441" s="698">
        <f t="shared" si="80"/>
        <v>1965515.6036009192</v>
      </c>
      <c r="AU441" s="698">
        <f t="shared" si="102"/>
        <v>35923.807625095069</v>
      </c>
      <c r="AV441" s="699">
        <f t="shared" si="92"/>
        <v>24703.92677566058</v>
      </c>
      <c r="AW441" s="699">
        <f t="shared" si="103"/>
        <v>10744.846153110748</v>
      </c>
      <c r="AX441" s="699">
        <f t="shared" si="93"/>
        <v>0</v>
      </c>
      <c r="AY441" s="698">
        <f t="shared" si="81"/>
        <v>2171701.5612617414</v>
      </c>
      <c r="AZ441" s="698">
        <f t="shared" si="104"/>
        <v>40953.77292877133</v>
      </c>
      <c r="BA441" s="79"/>
      <c r="BB441" s="79"/>
      <c r="BC441" s="699">
        <f t="shared" si="105"/>
        <v>26391.009037022035</v>
      </c>
      <c r="BD441" s="699">
        <f t="shared" si="106"/>
        <v>31748.033363822866</v>
      </c>
      <c r="BE441" s="698">
        <f t="shared" si="107"/>
        <v>2932329.8221940142</v>
      </c>
      <c r="BF441" s="698">
        <f t="shared" si="108"/>
        <v>63644.042400844904</v>
      </c>
      <c r="BG441" s="79"/>
      <c r="BH441" s="699">
        <f t="shared" si="109"/>
        <v>26391.009037022035</v>
      </c>
      <c r="BI441" s="699">
        <f t="shared" si="110"/>
        <v>31748.033363822848</v>
      </c>
      <c r="BJ441" s="699">
        <f t="shared" si="111"/>
        <v>0</v>
      </c>
      <c r="BK441" s="698">
        <f t="shared" si="112"/>
        <v>2932329.8221940142</v>
      </c>
      <c r="BL441" s="698">
        <f t="shared" si="113"/>
        <v>63644.042400844883</v>
      </c>
    </row>
    <row r="442" spans="3:64" s="68" customFormat="1" ht="14.25" hidden="1" x14ac:dyDescent="0.2">
      <c r="C442" s="340"/>
      <c r="D442" s="259"/>
      <c r="E442" s="340"/>
      <c r="F442" s="340"/>
      <c r="H442" s="261"/>
      <c r="I442" s="261"/>
      <c r="K442" s="260"/>
      <c r="L442" s="66"/>
      <c r="M442" s="261"/>
      <c r="N442" s="260"/>
      <c r="O442" s="810"/>
      <c r="P442" s="361"/>
      <c r="Q442" s="696">
        <f t="shared" si="94"/>
        <v>168</v>
      </c>
      <c r="R442" s="340"/>
      <c r="S442" s="340"/>
      <c r="T442" s="340"/>
      <c r="U442" s="699">
        <f t="shared" si="82"/>
        <v>22633.229918496763</v>
      </c>
      <c r="V442" s="699">
        <f t="shared" si="83"/>
        <v>3430.0098280321922</v>
      </c>
      <c r="W442" s="698">
        <f t="shared" si="95"/>
        <v>1750130.1196177923</v>
      </c>
      <c r="X442" s="698">
        <f t="shared" si="114"/>
        <v>31568.239746528954</v>
      </c>
      <c r="Y442" s="699">
        <f t="shared" si="84"/>
        <v>23792.699640594601</v>
      </c>
      <c r="Z442" s="699">
        <f t="shared" si="85"/>
        <v>6626.1079845004615</v>
      </c>
      <c r="AA442" s="698">
        <f t="shared" si="96"/>
        <v>1941722.9039603246</v>
      </c>
      <c r="AB442" s="698">
        <f t="shared" si="97"/>
        <v>35923.807625095062</v>
      </c>
      <c r="AC442" s="699">
        <f t="shared" si="86"/>
        <v>24824.778728557212</v>
      </c>
      <c r="AD442" s="699">
        <f t="shared" si="87"/>
        <v>10623.994200214134</v>
      </c>
      <c r="AE442" s="698">
        <f t="shared" si="98"/>
        <v>2146876.7825331842</v>
      </c>
      <c r="AF442" s="698">
        <f t="shared" si="99"/>
        <v>40953.772928771345</v>
      </c>
      <c r="AH442" s="696">
        <f t="shared" si="78"/>
        <v>168</v>
      </c>
      <c r="AI442" s="340"/>
      <c r="AJ442" s="340"/>
      <c r="AK442" s="340"/>
      <c r="AL442" s="699">
        <f t="shared" si="88"/>
        <v>22633.229918496763</v>
      </c>
      <c r="AM442" s="699">
        <f t="shared" si="115"/>
        <v>3430.0098280321918</v>
      </c>
      <c r="AN442" s="699">
        <f t="shared" si="89"/>
        <v>0</v>
      </c>
      <c r="AO442" s="698">
        <f t="shared" si="79"/>
        <v>1750130.1196177923</v>
      </c>
      <c r="AP442" s="698">
        <f t="shared" si="100"/>
        <v>31568.239746528954</v>
      </c>
      <c r="AQ442" s="699">
        <f t="shared" si="90"/>
        <v>23792.699640594601</v>
      </c>
      <c r="AR442" s="699">
        <f t="shared" si="101"/>
        <v>6626.1079845004615</v>
      </c>
      <c r="AS442" s="699">
        <f t="shared" si="91"/>
        <v>0</v>
      </c>
      <c r="AT442" s="698">
        <f t="shared" si="80"/>
        <v>1941722.9039603246</v>
      </c>
      <c r="AU442" s="698">
        <f t="shared" si="102"/>
        <v>35923.807625095062</v>
      </c>
      <c r="AV442" s="699">
        <f t="shared" si="92"/>
        <v>24824.778728557212</v>
      </c>
      <c r="AW442" s="699">
        <f t="shared" si="103"/>
        <v>10623.994200214123</v>
      </c>
      <c r="AX442" s="699">
        <f t="shared" si="93"/>
        <v>0</v>
      </c>
      <c r="AY442" s="698">
        <f t="shared" si="81"/>
        <v>2146876.7825331842</v>
      </c>
      <c r="AZ442" s="698">
        <f t="shared" si="104"/>
        <v>40953.772928771337</v>
      </c>
      <c r="BA442" s="79"/>
      <c r="BB442" s="79"/>
      <c r="BC442" s="699">
        <f t="shared" si="105"/>
        <v>26674.193116631101</v>
      </c>
      <c r="BD442" s="699">
        <f t="shared" si="106"/>
        <v>31464.8492842138</v>
      </c>
      <c r="BE442" s="698">
        <f t="shared" si="107"/>
        <v>2905655.6290773833</v>
      </c>
      <c r="BF442" s="698">
        <f t="shared" si="108"/>
        <v>63644.042400844904</v>
      </c>
      <c r="BG442" s="79"/>
      <c r="BH442" s="699">
        <f t="shared" si="109"/>
        <v>26674.193116631101</v>
      </c>
      <c r="BI442" s="699">
        <f t="shared" si="110"/>
        <v>31464.849284213782</v>
      </c>
      <c r="BJ442" s="699">
        <f t="shared" si="111"/>
        <v>0</v>
      </c>
      <c r="BK442" s="698">
        <f t="shared" si="112"/>
        <v>2905655.6290773833</v>
      </c>
      <c r="BL442" s="698">
        <f t="shared" si="113"/>
        <v>63644.042400844883</v>
      </c>
    </row>
    <row r="443" spans="3:64" s="68" customFormat="1" ht="14.25" hidden="1" x14ac:dyDescent="0.2">
      <c r="C443" s="340"/>
      <c r="D443" s="259"/>
      <c r="E443" s="340"/>
      <c r="F443" s="340"/>
      <c r="H443" s="261"/>
      <c r="I443" s="261"/>
      <c r="K443" s="260"/>
      <c r="L443" s="66"/>
      <c r="M443" s="261"/>
      <c r="N443" s="260"/>
      <c r="O443" s="810"/>
      <c r="P443" s="361"/>
      <c r="Q443" s="696">
        <f t="shared" si="94"/>
        <v>169</v>
      </c>
      <c r="R443" s="340"/>
      <c r="S443" s="340"/>
      <c r="T443" s="340"/>
      <c r="U443" s="699">
        <f t="shared" si="82"/>
        <v>22677.021550967544</v>
      </c>
      <c r="V443" s="699">
        <f t="shared" si="83"/>
        <v>3386.218195561416</v>
      </c>
      <c r="W443" s="698">
        <f t="shared" si="95"/>
        <v>1727453.0980668247</v>
      </c>
      <c r="X443" s="698">
        <f t="shared" si="114"/>
        <v>31818.239746528961</v>
      </c>
      <c r="Y443" s="699">
        <f t="shared" si="84"/>
        <v>23872.90912698715</v>
      </c>
      <c r="Z443" s="699">
        <f t="shared" si="85"/>
        <v>6545.8984981079147</v>
      </c>
      <c r="AA443" s="698">
        <f t="shared" si="96"/>
        <v>1917849.9948333374</v>
      </c>
      <c r="AB443" s="698">
        <f t="shared" si="97"/>
        <v>35923.807625095069</v>
      </c>
      <c r="AC443" s="699">
        <f t="shared" si="86"/>
        <v>24946.221890885903</v>
      </c>
      <c r="AD443" s="699">
        <f t="shared" si="87"/>
        <v>10502.55103788544</v>
      </c>
      <c r="AE443" s="698">
        <f t="shared" si="98"/>
        <v>2121930.5606422983</v>
      </c>
      <c r="AF443" s="698">
        <f t="shared" si="99"/>
        <v>40953.772928771345</v>
      </c>
      <c r="AH443" s="696">
        <f t="shared" si="78"/>
        <v>169</v>
      </c>
      <c r="AI443" s="340"/>
      <c r="AJ443" s="340"/>
      <c r="AK443" s="340"/>
      <c r="AL443" s="699">
        <f t="shared" si="88"/>
        <v>22677.021550967544</v>
      </c>
      <c r="AM443" s="699">
        <f t="shared" si="115"/>
        <v>3386.2181955614151</v>
      </c>
      <c r="AN443" s="699">
        <f t="shared" si="89"/>
        <v>0</v>
      </c>
      <c r="AO443" s="698">
        <f t="shared" si="79"/>
        <v>1727453.0980668247</v>
      </c>
      <c r="AP443" s="698">
        <f t="shared" si="100"/>
        <v>31818.239746528958</v>
      </c>
      <c r="AQ443" s="699">
        <f t="shared" si="90"/>
        <v>23872.90912698715</v>
      </c>
      <c r="AR443" s="699">
        <f t="shared" si="101"/>
        <v>6545.8984981079147</v>
      </c>
      <c r="AS443" s="699">
        <f t="shared" si="91"/>
        <v>0</v>
      </c>
      <c r="AT443" s="698">
        <f t="shared" si="80"/>
        <v>1917849.9948333374</v>
      </c>
      <c r="AU443" s="698">
        <f t="shared" si="102"/>
        <v>35923.807625095069</v>
      </c>
      <c r="AV443" s="699">
        <f t="shared" si="92"/>
        <v>24946.221890885903</v>
      </c>
      <c r="AW443" s="699">
        <f t="shared" si="103"/>
        <v>10502.551037885429</v>
      </c>
      <c r="AX443" s="699">
        <f t="shared" si="93"/>
        <v>0</v>
      </c>
      <c r="AY443" s="698">
        <f t="shared" si="81"/>
        <v>2121930.5606422983</v>
      </c>
      <c r="AZ443" s="698">
        <f t="shared" si="104"/>
        <v>40953.77292877133</v>
      </c>
      <c r="BA443" s="79"/>
      <c r="BB443" s="79"/>
      <c r="BC443" s="699">
        <f t="shared" si="105"/>
        <v>26960.415853186991</v>
      </c>
      <c r="BD443" s="699">
        <f t="shared" si="106"/>
        <v>31178.62654765791</v>
      </c>
      <c r="BE443" s="698">
        <f t="shared" si="107"/>
        <v>2878695.2132241963</v>
      </c>
      <c r="BF443" s="698">
        <f t="shared" si="108"/>
        <v>63894.042400844904</v>
      </c>
      <c r="BG443" s="79"/>
      <c r="BH443" s="699">
        <f t="shared" si="109"/>
        <v>26960.415853186991</v>
      </c>
      <c r="BI443" s="699">
        <f t="shared" si="110"/>
        <v>31178.626547657896</v>
      </c>
      <c r="BJ443" s="699">
        <f t="shared" si="111"/>
        <v>0</v>
      </c>
      <c r="BK443" s="698">
        <f t="shared" si="112"/>
        <v>2878695.2132241963</v>
      </c>
      <c r="BL443" s="698">
        <f t="shared" si="113"/>
        <v>63894.04240084489</v>
      </c>
    </row>
    <row r="444" spans="3:64" s="68" customFormat="1" ht="14.25" hidden="1" x14ac:dyDescent="0.2">
      <c r="C444" s="340"/>
      <c r="D444" s="259"/>
      <c r="E444" s="340"/>
      <c r="F444" s="340"/>
      <c r="H444" s="261"/>
      <c r="I444" s="261"/>
      <c r="K444" s="260"/>
      <c r="L444" s="66"/>
      <c r="M444" s="261"/>
      <c r="N444" s="260"/>
      <c r="O444" s="810"/>
      <c r="P444" s="361"/>
      <c r="Q444" s="696">
        <f t="shared" si="94"/>
        <v>170</v>
      </c>
      <c r="R444" s="340"/>
      <c r="S444" s="340"/>
      <c r="T444" s="340"/>
      <c r="U444" s="699">
        <f t="shared" si="82"/>
        <v>22720.897913151286</v>
      </c>
      <c r="V444" s="699">
        <f t="shared" si="83"/>
        <v>3342.3418333776744</v>
      </c>
      <c r="W444" s="698">
        <f t="shared" si="95"/>
        <v>1704732.2001536735</v>
      </c>
      <c r="X444" s="698">
        <f t="shared" si="114"/>
        <v>31568.239746528961</v>
      </c>
      <c r="Y444" s="699">
        <f t="shared" si="84"/>
        <v>23953.389014040589</v>
      </c>
      <c r="Z444" s="699">
        <f t="shared" si="85"/>
        <v>6465.4186110544706</v>
      </c>
      <c r="AA444" s="698">
        <f t="shared" si="96"/>
        <v>1893896.6058192968</v>
      </c>
      <c r="AB444" s="698">
        <f t="shared" si="97"/>
        <v>35923.807625095062</v>
      </c>
      <c r="AC444" s="699">
        <f t="shared" si="86"/>
        <v>25068.259154851421</v>
      </c>
      <c r="AD444" s="699">
        <f t="shared" si="87"/>
        <v>10380.51377391992</v>
      </c>
      <c r="AE444" s="698">
        <f t="shared" si="98"/>
        <v>2096862.301487447</v>
      </c>
      <c r="AF444" s="698">
        <f t="shared" si="99"/>
        <v>40953.772928771345</v>
      </c>
      <c r="AH444" s="696">
        <f t="shared" si="78"/>
        <v>170</v>
      </c>
      <c r="AI444" s="340"/>
      <c r="AJ444" s="340"/>
      <c r="AK444" s="340"/>
      <c r="AL444" s="699">
        <f t="shared" si="88"/>
        <v>22720.897913151286</v>
      </c>
      <c r="AM444" s="699">
        <f t="shared" si="115"/>
        <v>3342.341833377674</v>
      </c>
      <c r="AN444" s="699">
        <f t="shared" si="89"/>
        <v>0</v>
      </c>
      <c r="AO444" s="698">
        <f t="shared" si="79"/>
        <v>1704732.2001536735</v>
      </c>
      <c r="AP444" s="698">
        <f t="shared" si="100"/>
        <v>31568.239746528961</v>
      </c>
      <c r="AQ444" s="699">
        <f t="shared" si="90"/>
        <v>23953.389014040589</v>
      </c>
      <c r="AR444" s="699">
        <f t="shared" si="101"/>
        <v>6465.4186110544706</v>
      </c>
      <c r="AS444" s="699">
        <f t="shared" si="91"/>
        <v>0</v>
      </c>
      <c r="AT444" s="698">
        <f t="shared" si="80"/>
        <v>1893896.6058192968</v>
      </c>
      <c r="AU444" s="698">
        <f t="shared" si="102"/>
        <v>35923.807625095062</v>
      </c>
      <c r="AV444" s="699">
        <f t="shared" si="92"/>
        <v>25068.259154851421</v>
      </c>
      <c r="AW444" s="699">
        <f t="shared" si="103"/>
        <v>10380.513773919909</v>
      </c>
      <c r="AX444" s="699">
        <f t="shared" si="93"/>
        <v>0</v>
      </c>
      <c r="AY444" s="698">
        <f t="shared" si="81"/>
        <v>2096862.301487447</v>
      </c>
      <c r="AZ444" s="698">
        <f t="shared" si="104"/>
        <v>40953.77292877133</v>
      </c>
      <c r="BA444" s="79"/>
      <c r="BB444" s="79"/>
      <c r="BC444" s="699">
        <f t="shared" si="105"/>
        <v>27249.709852463489</v>
      </c>
      <c r="BD444" s="699">
        <f t="shared" si="106"/>
        <v>30889.332548381415</v>
      </c>
      <c r="BE444" s="698">
        <f t="shared" si="107"/>
        <v>2851445.5033717328</v>
      </c>
      <c r="BF444" s="698">
        <f t="shared" si="108"/>
        <v>63644.042400844904</v>
      </c>
      <c r="BG444" s="79"/>
      <c r="BH444" s="699">
        <f t="shared" si="109"/>
        <v>27249.709852463489</v>
      </c>
      <c r="BI444" s="699">
        <f t="shared" si="110"/>
        <v>30889.332548381393</v>
      </c>
      <c r="BJ444" s="699">
        <f t="shared" si="111"/>
        <v>0</v>
      </c>
      <c r="BK444" s="698">
        <f t="shared" si="112"/>
        <v>2851445.5033717328</v>
      </c>
      <c r="BL444" s="698">
        <f t="shared" si="113"/>
        <v>63644.042400844883</v>
      </c>
    </row>
    <row r="445" spans="3:64" s="68" customFormat="1" ht="14.25" hidden="1" x14ac:dyDescent="0.2">
      <c r="C445" s="340"/>
      <c r="D445" s="259"/>
      <c r="E445" s="340"/>
      <c r="F445" s="340"/>
      <c r="H445" s="261"/>
      <c r="I445" s="261"/>
      <c r="K445" s="260"/>
      <c r="L445" s="66"/>
      <c r="M445" s="261"/>
      <c r="N445" s="260"/>
      <c r="O445" s="810"/>
      <c r="P445" s="361"/>
      <c r="Q445" s="696">
        <f t="shared" si="94"/>
        <v>171</v>
      </c>
      <c r="R445" s="340"/>
      <c r="S445" s="340"/>
      <c r="T445" s="340"/>
      <c r="U445" s="699">
        <f t="shared" si="82"/>
        <v>22764.859168986255</v>
      </c>
      <c r="V445" s="699">
        <f t="shared" si="83"/>
        <v>3298.3805775427031</v>
      </c>
      <c r="W445" s="698">
        <f t="shared" si="95"/>
        <v>1681967.3409846872</v>
      </c>
      <c r="X445" s="698">
        <f t="shared" si="114"/>
        <v>31568.239746528958</v>
      </c>
      <c r="Y445" s="699">
        <f t="shared" si="84"/>
        <v>24034.140213324383</v>
      </c>
      <c r="Z445" s="699">
        <f t="shared" si="85"/>
        <v>6384.6674117706789</v>
      </c>
      <c r="AA445" s="698">
        <f t="shared" si="96"/>
        <v>1869862.4656059723</v>
      </c>
      <c r="AB445" s="698">
        <f t="shared" si="97"/>
        <v>35923.807625095062</v>
      </c>
      <c r="AC445" s="699">
        <f t="shared" si="86"/>
        <v>25190.893426807226</v>
      </c>
      <c r="AD445" s="699">
        <f t="shared" si="87"/>
        <v>10257.879501964122</v>
      </c>
      <c r="AE445" s="698">
        <f t="shared" si="98"/>
        <v>2071671.4080606399</v>
      </c>
      <c r="AF445" s="698">
        <f t="shared" si="99"/>
        <v>40953.772928771345</v>
      </c>
      <c r="AH445" s="696">
        <f t="shared" si="78"/>
        <v>171</v>
      </c>
      <c r="AI445" s="340"/>
      <c r="AJ445" s="340"/>
      <c r="AK445" s="340"/>
      <c r="AL445" s="699">
        <f t="shared" si="88"/>
        <v>22764.859168986255</v>
      </c>
      <c r="AM445" s="699">
        <f t="shared" si="115"/>
        <v>3298.3805775427031</v>
      </c>
      <c r="AN445" s="699">
        <f t="shared" si="89"/>
        <v>0</v>
      </c>
      <c r="AO445" s="698">
        <f t="shared" si="79"/>
        <v>1681967.3409846872</v>
      </c>
      <c r="AP445" s="698">
        <f t="shared" si="100"/>
        <v>31568.239746528958</v>
      </c>
      <c r="AQ445" s="699">
        <f t="shared" si="90"/>
        <v>24034.140213324383</v>
      </c>
      <c r="AR445" s="699">
        <f t="shared" si="101"/>
        <v>6384.6674117706798</v>
      </c>
      <c r="AS445" s="699">
        <f t="shared" si="91"/>
        <v>0</v>
      </c>
      <c r="AT445" s="698">
        <f t="shared" si="80"/>
        <v>1869862.4656059723</v>
      </c>
      <c r="AU445" s="698">
        <f t="shared" si="102"/>
        <v>35923.807625095062</v>
      </c>
      <c r="AV445" s="699">
        <f t="shared" si="92"/>
        <v>25190.893426807226</v>
      </c>
      <c r="AW445" s="699">
        <f t="shared" si="103"/>
        <v>10257.879501964111</v>
      </c>
      <c r="AX445" s="699">
        <f t="shared" si="93"/>
        <v>0</v>
      </c>
      <c r="AY445" s="698">
        <f t="shared" si="81"/>
        <v>2071671.4080606399</v>
      </c>
      <c r="AZ445" s="698">
        <f t="shared" si="104"/>
        <v>40953.772928771337</v>
      </c>
      <c r="BA445" s="79"/>
      <c r="BB445" s="79"/>
      <c r="BC445" s="699">
        <f t="shared" si="105"/>
        <v>27542.108070104914</v>
      </c>
      <c r="BD445" s="699">
        <f t="shared" si="106"/>
        <v>30596.934330739983</v>
      </c>
      <c r="BE445" s="698">
        <f t="shared" si="107"/>
        <v>2823903.3953016279</v>
      </c>
      <c r="BF445" s="698">
        <f t="shared" si="108"/>
        <v>63644.042400844897</v>
      </c>
      <c r="BG445" s="79"/>
      <c r="BH445" s="699">
        <f t="shared" si="109"/>
        <v>27542.108070104914</v>
      </c>
      <c r="BI445" s="699">
        <f t="shared" si="110"/>
        <v>30596.934330739972</v>
      </c>
      <c r="BJ445" s="699">
        <f t="shared" si="111"/>
        <v>0</v>
      </c>
      <c r="BK445" s="698">
        <f t="shared" si="112"/>
        <v>2823903.3953016279</v>
      </c>
      <c r="BL445" s="698">
        <f t="shared" si="113"/>
        <v>63644.04240084489</v>
      </c>
    </row>
    <row r="446" spans="3:64" s="68" customFormat="1" ht="14.25" hidden="1" x14ac:dyDescent="0.2">
      <c r="C446" s="340"/>
      <c r="D446" s="259"/>
      <c r="E446" s="340"/>
      <c r="F446" s="340"/>
      <c r="H446" s="261"/>
      <c r="I446" s="261"/>
      <c r="K446" s="260"/>
      <c r="L446" s="66"/>
      <c r="M446" s="261"/>
      <c r="N446" s="260"/>
      <c r="O446" s="810"/>
      <c r="P446" s="361"/>
      <c r="Q446" s="696">
        <f t="shared" si="94"/>
        <v>172</v>
      </c>
      <c r="R446" s="340"/>
      <c r="S446" s="340"/>
      <c r="T446" s="340"/>
      <c r="U446" s="699">
        <f t="shared" si="82"/>
        <v>22808.905482727914</v>
      </c>
      <c r="V446" s="699">
        <f t="shared" si="83"/>
        <v>3254.3342638010436</v>
      </c>
      <c r="W446" s="698">
        <f t="shared" si="95"/>
        <v>1659158.4355019594</v>
      </c>
      <c r="X446" s="698">
        <f t="shared" si="114"/>
        <v>31818.239746528958</v>
      </c>
      <c r="Y446" s="699">
        <f t="shared" si="84"/>
        <v>24115.163639481038</v>
      </c>
      <c r="Z446" s="699">
        <f t="shared" si="85"/>
        <v>6303.6439856140241</v>
      </c>
      <c r="AA446" s="698">
        <f t="shared" si="96"/>
        <v>1845747.3019664914</v>
      </c>
      <c r="AB446" s="698">
        <f t="shared" si="97"/>
        <v>35923.807625095062</v>
      </c>
      <c r="AC446" s="699">
        <f t="shared" si="86"/>
        <v>25314.127627324684</v>
      </c>
      <c r="AD446" s="699">
        <f t="shared" si="87"/>
        <v>10134.645301446662</v>
      </c>
      <c r="AE446" s="698">
        <f t="shared" si="98"/>
        <v>2046357.2804333151</v>
      </c>
      <c r="AF446" s="698">
        <f t="shared" si="99"/>
        <v>40953.772928771345</v>
      </c>
      <c r="AH446" s="696">
        <f t="shared" si="78"/>
        <v>172</v>
      </c>
      <c r="AI446" s="340"/>
      <c r="AJ446" s="340"/>
      <c r="AK446" s="340"/>
      <c r="AL446" s="699">
        <f t="shared" si="88"/>
        <v>22808.905482727914</v>
      </c>
      <c r="AM446" s="699">
        <f t="shared" si="115"/>
        <v>3254.3342638010431</v>
      </c>
      <c r="AN446" s="699">
        <f t="shared" si="89"/>
        <v>0</v>
      </c>
      <c r="AO446" s="698">
        <f t="shared" si="79"/>
        <v>1659158.4355019594</v>
      </c>
      <c r="AP446" s="698">
        <f t="shared" si="100"/>
        <v>31818.239746528958</v>
      </c>
      <c r="AQ446" s="699">
        <f t="shared" si="90"/>
        <v>24115.163639481038</v>
      </c>
      <c r="AR446" s="699">
        <f t="shared" si="101"/>
        <v>6303.6439856140223</v>
      </c>
      <c r="AS446" s="699">
        <f t="shared" si="91"/>
        <v>0</v>
      </c>
      <c r="AT446" s="698">
        <f t="shared" si="80"/>
        <v>1845747.3019664914</v>
      </c>
      <c r="AU446" s="698">
        <f t="shared" si="102"/>
        <v>35923.807625095062</v>
      </c>
      <c r="AV446" s="699">
        <f t="shared" si="92"/>
        <v>25314.127627324684</v>
      </c>
      <c r="AW446" s="699">
        <f t="shared" si="103"/>
        <v>10134.645301446652</v>
      </c>
      <c r="AX446" s="699">
        <f t="shared" si="93"/>
        <v>0</v>
      </c>
      <c r="AY446" s="698">
        <f t="shared" si="81"/>
        <v>2046357.2804333151</v>
      </c>
      <c r="AZ446" s="698">
        <f t="shared" si="104"/>
        <v>40953.772928771337</v>
      </c>
      <c r="BA446" s="79"/>
      <c r="BB446" s="79"/>
      <c r="BC446" s="699">
        <f t="shared" si="105"/>
        <v>27837.64381538031</v>
      </c>
      <c r="BD446" s="699">
        <f t="shared" si="106"/>
        <v>30301.398585464591</v>
      </c>
      <c r="BE446" s="698">
        <f t="shared" si="107"/>
        <v>2796065.7514862474</v>
      </c>
      <c r="BF446" s="698">
        <f t="shared" si="108"/>
        <v>63894.042400844904</v>
      </c>
      <c r="BG446" s="79"/>
      <c r="BH446" s="699">
        <f t="shared" si="109"/>
        <v>27837.64381538031</v>
      </c>
      <c r="BI446" s="699">
        <f t="shared" si="110"/>
        <v>30301.398585464576</v>
      </c>
      <c r="BJ446" s="699">
        <f t="shared" si="111"/>
        <v>0</v>
      </c>
      <c r="BK446" s="698">
        <f t="shared" si="112"/>
        <v>2796065.7514862474</v>
      </c>
      <c r="BL446" s="698">
        <f t="shared" si="113"/>
        <v>63894.04240084489</v>
      </c>
    </row>
    <row r="447" spans="3:64" s="68" customFormat="1" ht="14.25" hidden="1" x14ac:dyDescent="0.2">
      <c r="C447" s="340"/>
      <c r="D447" s="259"/>
      <c r="E447" s="340"/>
      <c r="F447" s="340"/>
      <c r="H447" s="261"/>
      <c r="I447" s="261"/>
      <c r="K447" s="260"/>
      <c r="L447" s="66"/>
      <c r="M447" s="261"/>
      <c r="N447" s="260"/>
      <c r="O447" s="810"/>
      <c r="P447" s="361"/>
      <c r="Q447" s="696">
        <f t="shared" si="94"/>
        <v>173</v>
      </c>
      <c r="R447" s="340"/>
      <c r="S447" s="340"/>
      <c r="T447" s="340"/>
      <c r="U447" s="699">
        <f t="shared" si="82"/>
        <v>22853.03701894953</v>
      </c>
      <c r="V447" s="699">
        <f t="shared" si="83"/>
        <v>3210.2027275794267</v>
      </c>
      <c r="W447" s="698">
        <f t="shared" si="95"/>
        <v>1636305.3984830098</v>
      </c>
      <c r="X447" s="698">
        <f t="shared" si="114"/>
        <v>31568.239746528958</v>
      </c>
      <c r="Y447" s="699">
        <f t="shared" si="84"/>
        <v>24196.460210236495</v>
      </c>
      <c r="Z447" s="699">
        <f t="shared" si="85"/>
        <v>6222.3474148585656</v>
      </c>
      <c r="AA447" s="698">
        <f t="shared" si="96"/>
        <v>1821550.8417562549</v>
      </c>
      <c r="AB447" s="698">
        <f t="shared" si="97"/>
        <v>35923.807625095062</v>
      </c>
      <c r="AC447" s="699">
        <f t="shared" si="86"/>
        <v>25437.964691262659</v>
      </c>
      <c r="AD447" s="699">
        <f t="shared" si="87"/>
        <v>10010.808237508681</v>
      </c>
      <c r="AE447" s="698">
        <f t="shared" si="98"/>
        <v>2020919.3157420524</v>
      </c>
      <c r="AF447" s="698">
        <f t="shared" si="99"/>
        <v>40953.772928771345</v>
      </c>
      <c r="AH447" s="696">
        <f t="shared" si="78"/>
        <v>173</v>
      </c>
      <c r="AI447" s="340"/>
      <c r="AJ447" s="340"/>
      <c r="AK447" s="340"/>
      <c r="AL447" s="699">
        <f t="shared" si="88"/>
        <v>22853.03701894953</v>
      </c>
      <c r="AM447" s="699">
        <f t="shared" si="115"/>
        <v>3210.2027275794276</v>
      </c>
      <c r="AN447" s="699">
        <f t="shared" si="89"/>
        <v>0</v>
      </c>
      <c r="AO447" s="698">
        <f t="shared" si="79"/>
        <v>1636305.3984830098</v>
      </c>
      <c r="AP447" s="698">
        <f t="shared" si="100"/>
        <v>31568.239746528958</v>
      </c>
      <c r="AQ447" s="699">
        <f t="shared" si="90"/>
        <v>24196.460210236495</v>
      </c>
      <c r="AR447" s="699">
        <f t="shared" si="101"/>
        <v>6222.3474148585647</v>
      </c>
      <c r="AS447" s="699">
        <f t="shared" si="91"/>
        <v>0</v>
      </c>
      <c r="AT447" s="698">
        <f t="shared" si="80"/>
        <v>1821550.8417562549</v>
      </c>
      <c r="AU447" s="698">
        <f t="shared" si="102"/>
        <v>35923.807625095062</v>
      </c>
      <c r="AV447" s="699">
        <f t="shared" si="92"/>
        <v>25437.964691262659</v>
      </c>
      <c r="AW447" s="699">
        <f t="shared" si="103"/>
        <v>10010.808237508672</v>
      </c>
      <c r="AX447" s="699">
        <f t="shared" si="93"/>
        <v>0</v>
      </c>
      <c r="AY447" s="698">
        <f t="shared" si="81"/>
        <v>2020919.3157420524</v>
      </c>
      <c r="AZ447" s="698">
        <f t="shared" si="104"/>
        <v>40953.77292877133</v>
      </c>
      <c r="BA447" s="79"/>
      <c r="BB447" s="79"/>
      <c r="BC447" s="699">
        <f t="shared" si="105"/>
        <v>28136.350754977982</v>
      </c>
      <c r="BD447" s="699">
        <f t="shared" si="106"/>
        <v>30002.691645866918</v>
      </c>
      <c r="BE447" s="698">
        <f t="shared" si="107"/>
        <v>2767929.4007312693</v>
      </c>
      <c r="BF447" s="698">
        <f t="shared" si="108"/>
        <v>63644.042400844904</v>
      </c>
      <c r="BG447" s="79"/>
      <c r="BH447" s="699">
        <f t="shared" si="109"/>
        <v>28136.350754977982</v>
      </c>
      <c r="BI447" s="699">
        <f t="shared" si="110"/>
        <v>30002.6916458669</v>
      </c>
      <c r="BJ447" s="699">
        <f t="shared" si="111"/>
        <v>0</v>
      </c>
      <c r="BK447" s="698">
        <f t="shared" si="112"/>
        <v>2767929.4007312693</v>
      </c>
      <c r="BL447" s="698">
        <f t="shared" si="113"/>
        <v>63644.042400844883</v>
      </c>
    </row>
    <row r="448" spans="3:64" s="68" customFormat="1" ht="14.25" hidden="1" x14ac:dyDescent="0.2">
      <c r="C448" s="340"/>
      <c r="D448" s="259"/>
      <c r="E448" s="340"/>
      <c r="F448" s="340"/>
      <c r="H448" s="261"/>
      <c r="I448" s="261"/>
      <c r="K448" s="260"/>
      <c r="L448" s="66"/>
      <c r="M448" s="261"/>
      <c r="N448" s="260"/>
      <c r="O448" s="810"/>
      <c r="P448" s="361"/>
      <c r="Q448" s="696">
        <f t="shared" si="94"/>
        <v>174</v>
      </c>
      <c r="R448" s="340"/>
      <c r="S448" s="340"/>
      <c r="T448" s="340"/>
      <c r="U448" s="699">
        <f t="shared" si="82"/>
        <v>22897.253942542789</v>
      </c>
      <c r="V448" s="699">
        <f t="shared" si="83"/>
        <v>3165.985803986166</v>
      </c>
      <c r="W448" s="698">
        <f t="shared" si="95"/>
        <v>1613408.1445404671</v>
      </c>
      <c r="X448" s="698">
        <f t="shared" si="114"/>
        <v>31568.239746528954</v>
      </c>
      <c r="Y448" s="699">
        <f t="shared" si="84"/>
        <v>24278.030846410522</v>
      </c>
      <c r="Z448" s="699">
        <f t="shared" si="85"/>
        <v>6140.7767786845425</v>
      </c>
      <c r="AA448" s="698">
        <f t="shared" si="96"/>
        <v>1797272.8109098445</v>
      </c>
      <c r="AB448" s="698">
        <f t="shared" si="97"/>
        <v>35923.807625095069</v>
      </c>
      <c r="AC448" s="699">
        <f t="shared" si="86"/>
        <v>25562.407567837381</v>
      </c>
      <c r="AD448" s="699">
        <f t="shared" si="87"/>
        <v>9886.3653609339599</v>
      </c>
      <c r="AE448" s="698">
        <f t="shared" si="98"/>
        <v>1995356.9081742151</v>
      </c>
      <c r="AF448" s="698">
        <f t="shared" si="99"/>
        <v>40953.772928771345</v>
      </c>
      <c r="AH448" s="696">
        <f t="shared" si="78"/>
        <v>174</v>
      </c>
      <c r="AI448" s="340"/>
      <c r="AJ448" s="340"/>
      <c r="AK448" s="340"/>
      <c r="AL448" s="699">
        <f t="shared" si="88"/>
        <v>22897.253942542789</v>
      </c>
      <c r="AM448" s="699">
        <f t="shared" si="115"/>
        <v>3165.9858039861656</v>
      </c>
      <c r="AN448" s="699">
        <f t="shared" si="89"/>
        <v>0</v>
      </c>
      <c r="AO448" s="698">
        <f t="shared" si="79"/>
        <v>1613408.1445404671</v>
      </c>
      <c r="AP448" s="698">
        <f t="shared" si="100"/>
        <v>31568.239746528954</v>
      </c>
      <c r="AQ448" s="699">
        <f t="shared" si="90"/>
        <v>24278.030846410522</v>
      </c>
      <c r="AR448" s="699">
        <f t="shared" si="101"/>
        <v>6140.7767786845425</v>
      </c>
      <c r="AS448" s="699">
        <f t="shared" si="91"/>
        <v>0</v>
      </c>
      <c r="AT448" s="698">
        <f t="shared" si="80"/>
        <v>1797272.8109098445</v>
      </c>
      <c r="AU448" s="698">
        <f t="shared" si="102"/>
        <v>35923.807625095069</v>
      </c>
      <c r="AV448" s="699">
        <f t="shared" si="92"/>
        <v>25562.407567837381</v>
      </c>
      <c r="AW448" s="699">
        <f t="shared" si="103"/>
        <v>9886.3653609339508</v>
      </c>
      <c r="AX448" s="699">
        <f t="shared" si="93"/>
        <v>0</v>
      </c>
      <c r="AY448" s="698">
        <f t="shared" si="81"/>
        <v>1995356.9081742151</v>
      </c>
      <c r="AZ448" s="698">
        <f t="shared" si="104"/>
        <v>40953.77292877133</v>
      </c>
      <c r="BA448" s="79"/>
      <c r="BB448" s="79"/>
      <c r="BC448" s="699">
        <f t="shared" si="105"/>
        <v>28438.262916840715</v>
      </c>
      <c r="BD448" s="699">
        <f t="shared" si="106"/>
        <v>29700.779484004186</v>
      </c>
      <c r="BE448" s="698">
        <f t="shared" si="107"/>
        <v>2739491.1378144287</v>
      </c>
      <c r="BF448" s="698">
        <f t="shared" si="108"/>
        <v>63644.042400844904</v>
      </c>
      <c r="BG448" s="79"/>
      <c r="BH448" s="699">
        <f t="shared" si="109"/>
        <v>28438.262916840715</v>
      </c>
      <c r="BI448" s="699">
        <f t="shared" si="110"/>
        <v>29700.779484004164</v>
      </c>
      <c r="BJ448" s="699">
        <f t="shared" si="111"/>
        <v>0</v>
      </c>
      <c r="BK448" s="698">
        <f t="shared" si="112"/>
        <v>2739491.1378144287</v>
      </c>
      <c r="BL448" s="698">
        <f t="shared" si="113"/>
        <v>63644.042400844875</v>
      </c>
    </row>
    <row r="449" spans="3:64" s="68" customFormat="1" ht="14.25" hidden="1" x14ac:dyDescent="0.2">
      <c r="C449" s="340"/>
      <c r="D449" s="259"/>
      <c r="E449" s="340"/>
      <c r="F449" s="340"/>
      <c r="H449" s="261"/>
      <c r="I449" s="261"/>
      <c r="K449" s="260"/>
      <c r="L449" s="66"/>
      <c r="M449" s="261"/>
      <c r="N449" s="260"/>
      <c r="O449" s="810"/>
      <c r="P449" s="361"/>
      <c r="Q449" s="696">
        <f t="shared" si="94"/>
        <v>175</v>
      </c>
      <c r="R449" s="340"/>
      <c r="S449" s="340"/>
      <c r="T449" s="340"/>
      <c r="U449" s="699">
        <f t="shared" si="82"/>
        <v>22941.556418718428</v>
      </c>
      <c r="V449" s="699">
        <f t="shared" si="83"/>
        <v>3121.6833278105314</v>
      </c>
      <c r="W449" s="698">
        <f t="shared" si="95"/>
        <v>1590466.5881217485</v>
      </c>
      <c r="X449" s="698">
        <f t="shared" si="114"/>
        <v>31818.239746528961</v>
      </c>
      <c r="Y449" s="699">
        <f t="shared" si="84"/>
        <v>24359.876471927117</v>
      </c>
      <c r="Z449" s="699">
        <f t="shared" si="85"/>
        <v>6058.9311531679459</v>
      </c>
      <c r="AA449" s="698">
        <f t="shared" si="96"/>
        <v>1772912.9344379173</v>
      </c>
      <c r="AB449" s="698">
        <f t="shared" si="97"/>
        <v>35923.807625095062</v>
      </c>
      <c r="AC449" s="699">
        <f t="shared" si="86"/>
        <v>25687.459220692683</v>
      </c>
      <c r="AD449" s="699">
        <f t="shared" si="87"/>
        <v>9761.3137080786601</v>
      </c>
      <c r="AE449" s="698">
        <f t="shared" si="98"/>
        <v>1969669.4489535224</v>
      </c>
      <c r="AF449" s="698">
        <f t="shared" si="99"/>
        <v>40953.772928771345</v>
      </c>
      <c r="AH449" s="696">
        <f t="shared" si="78"/>
        <v>175</v>
      </c>
      <c r="AI449" s="340"/>
      <c r="AJ449" s="340"/>
      <c r="AK449" s="340"/>
      <c r="AL449" s="699">
        <f t="shared" si="88"/>
        <v>22941.556418718428</v>
      </c>
      <c r="AM449" s="699">
        <f t="shared" si="115"/>
        <v>3121.6833278105305</v>
      </c>
      <c r="AN449" s="699">
        <f t="shared" si="89"/>
        <v>0</v>
      </c>
      <c r="AO449" s="698">
        <f t="shared" si="79"/>
        <v>1590466.5881217485</v>
      </c>
      <c r="AP449" s="698">
        <f t="shared" si="100"/>
        <v>31818.239746528958</v>
      </c>
      <c r="AQ449" s="699">
        <f t="shared" si="90"/>
        <v>24359.876471927117</v>
      </c>
      <c r="AR449" s="699">
        <f t="shared" si="101"/>
        <v>6058.9311531679459</v>
      </c>
      <c r="AS449" s="699">
        <f t="shared" si="91"/>
        <v>0</v>
      </c>
      <c r="AT449" s="698">
        <f t="shared" si="80"/>
        <v>1772912.9344379173</v>
      </c>
      <c r="AU449" s="698">
        <f t="shared" si="102"/>
        <v>35923.807625095062</v>
      </c>
      <c r="AV449" s="699">
        <f t="shared" si="92"/>
        <v>25687.459220692683</v>
      </c>
      <c r="AW449" s="699">
        <f t="shared" si="103"/>
        <v>9761.313708078651</v>
      </c>
      <c r="AX449" s="699">
        <f t="shared" si="93"/>
        <v>0</v>
      </c>
      <c r="AY449" s="698">
        <f t="shared" si="81"/>
        <v>1969669.4489535224</v>
      </c>
      <c r="AZ449" s="698">
        <f t="shared" si="104"/>
        <v>40953.77292877133</v>
      </c>
      <c r="BA449" s="79"/>
      <c r="BB449" s="79"/>
      <c r="BC449" s="699">
        <f t="shared" si="105"/>
        <v>28743.414694042138</v>
      </c>
      <c r="BD449" s="699">
        <f t="shared" si="106"/>
        <v>29395.627706802767</v>
      </c>
      <c r="BE449" s="698">
        <f t="shared" si="107"/>
        <v>2710747.7231203867</v>
      </c>
      <c r="BF449" s="698">
        <f t="shared" si="108"/>
        <v>63894.042400844904</v>
      </c>
      <c r="BG449" s="79"/>
      <c r="BH449" s="699">
        <f t="shared" si="109"/>
        <v>28743.414694042138</v>
      </c>
      <c r="BI449" s="699">
        <f t="shared" si="110"/>
        <v>29395.627706802741</v>
      </c>
      <c r="BJ449" s="699">
        <f t="shared" si="111"/>
        <v>0</v>
      </c>
      <c r="BK449" s="698">
        <f t="shared" si="112"/>
        <v>2710747.7231203867</v>
      </c>
      <c r="BL449" s="698">
        <f t="shared" si="113"/>
        <v>63894.042400844875</v>
      </c>
    </row>
    <row r="450" spans="3:64" s="68" customFormat="1" ht="14.25" hidden="1" x14ac:dyDescent="0.2">
      <c r="C450" s="340"/>
      <c r="D450" s="259"/>
      <c r="E450" s="340"/>
      <c r="F450" s="340"/>
      <c r="H450" s="261"/>
      <c r="I450" s="261"/>
      <c r="K450" s="260"/>
      <c r="L450" s="66"/>
      <c r="M450" s="261"/>
      <c r="N450" s="260"/>
      <c r="O450" s="810"/>
      <c r="P450" s="361"/>
      <c r="Q450" s="696">
        <f t="shared" si="94"/>
        <v>176</v>
      </c>
      <c r="R450" s="340"/>
      <c r="S450" s="340"/>
      <c r="T450" s="340"/>
      <c r="U450" s="699">
        <f t="shared" si="82"/>
        <v>22985.944613006821</v>
      </c>
      <c r="V450" s="699">
        <f t="shared" si="83"/>
        <v>3077.2951335221383</v>
      </c>
      <c r="W450" s="698">
        <f t="shared" si="95"/>
        <v>1567480.6435087416</v>
      </c>
      <c r="X450" s="698">
        <f t="shared" si="114"/>
        <v>31568.239746528958</v>
      </c>
      <c r="Y450" s="699">
        <f t="shared" si="84"/>
        <v>24441.99801382501</v>
      </c>
      <c r="Z450" s="699">
        <f t="shared" si="85"/>
        <v>5976.8096112700496</v>
      </c>
      <c r="AA450" s="698">
        <f t="shared" si="96"/>
        <v>1748470.9364240924</v>
      </c>
      <c r="AB450" s="698">
        <f t="shared" si="97"/>
        <v>35923.807625095062</v>
      </c>
      <c r="AC450" s="699">
        <f t="shared" si="86"/>
        <v>25813.122627970581</v>
      </c>
      <c r="AD450" s="699">
        <f t="shared" si="87"/>
        <v>9635.6503008007658</v>
      </c>
      <c r="AE450" s="698">
        <f t="shared" si="98"/>
        <v>1943856.3263255518</v>
      </c>
      <c r="AF450" s="698">
        <f t="shared" si="99"/>
        <v>40953.772928771345</v>
      </c>
      <c r="AH450" s="696">
        <f t="shared" si="78"/>
        <v>176</v>
      </c>
      <c r="AI450" s="340"/>
      <c r="AJ450" s="340"/>
      <c r="AK450" s="340"/>
      <c r="AL450" s="699">
        <f t="shared" si="88"/>
        <v>22985.944613006821</v>
      </c>
      <c r="AM450" s="699">
        <f t="shared" si="115"/>
        <v>3077.2951335221373</v>
      </c>
      <c r="AN450" s="699">
        <f t="shared" si="89"/>
        <v>0</v>
      </c>
      <c r="AO450" s="698">
        <f t="shared" si="79"/>
        <v>1567480.6435087416</v>
      </c>
      <c r="AP450" s="698">
        <f t="shared" si="100"/>
        <v>31568.239746528958</v>
      </c>
      <c r="AQ450" s="699">
        <f t="shared" si="90"/>
        <v>24441.99801382501</v>
      </c>
      <c r="AR450" s="699">
        <f t="shared" si="101"/>
        <v>5976.8096112700505</v>
      </c>
      <c r="AS450" s="699">
        <f t="shared" si="91"/>
        <v>0</v>
      </c>
      <c r="AT450" s="698">
        <f t="shared" si="80"/>
        <v>1748470.9364240924</v>
      </c>
      <c r="AU450" s="698">
        <f t="shared" si="102"/>
        <v>35923.807625095062</v>
      </c>
      <c r="AV450" s="699">
        <f t="shared" si="92"/>
        <v>25813.122627970581</v>
      </c>
      <c r="AW450" s="699">
        <f t="shared" si="103"/>
        <v>9635.6503008007567</v>
      </c>
      <c r="AX450" s="699">
        <f t="shared" si="93"/>
        <v>0</v>
      </c>
      <c r="AY450" s="698">
        <f t="shared" si="81"/>
        <v>1943856.3263255518</v>
      </c>
      <c r="AZ450" s="698">
        <f t="shared" si="104"/>
        <v>40953.772928771337</v>
      </c>
      <c r="BA450" s="79"/>
      <c r="BB450" s="79"/>
      <c r="BC450" s="699">
        <f t="shared" si="105"/>
        <v>29051.840848704716</v>
      </c>
      <c r="BD450" s="699">
        <f t="shared" si="106"/>
        <v>29087.201552140185</v>
      </c>
      <c r="BE450" s="698">
        <f t="shared" si="107"/>
        <v>2681695.8822716819</v>
      </c>
      <c r="BF450" s="698">
        <f t="shared" si="108"/>
        <v>63644.042400844904</v>
      </c>
      <c r="BG450" s="79"/>
      <c r="BH450" s="699">
        <f t="shared" si="109"/>
        <v>29051.840848704716</v>
      </c>
      <c r="BI450" s="699">
        <f t="shared" si="110"/>
        <v>29087.20155214017</v>
      </c>
      <c r="BJ450" s="699">
        <f t="shared" si="111"/>
        <v>0</v>
      </c>
      <c r="BK450" s="698">
        <f t="shared" si="112"/>
        <v>2681695.8822716819</v>
      </c>
      <c r="BL450" s="698">
        <f t="shared" si="113"/>
        <v>63644.04240084489</v>
      </c>
    </row>
    <row r="451" spans="3:64" s="68" customFormat="1" ht="14.25" hidden="1" x14ac:dyDescent="0.2">
      <c r="C451" s="340"/>
      <c r="D451" s="259"/>
      <c r="E451" s="340"/>
      <c r="F451" s="340"/>
      <c r="H451" s="261"/>
      <c r="I451" s="261"/>
      <c r="K451" s="260"/>
      <c r="L451" s="66"/>
      <c r="M451" s="261"/>
      <c r="N451" s="260"/>
      <c r="O451" s="810"/>
      <c r="P451" s="361"/>
      <c r="Q451" s="696">
        <f t="shared" si="94"/>
        <v>177</v>
      </c>
      <c r="R451" s="340"/>
      <c r="S451" s="340"/>
      <c r="T451" s="340"/>
      <c r="U451" s="699">
        <f t="shared" si="82"/>
        <v>23030.41869125863</v>
      </c>
      <c r="V451" s="699">
        <f t="shared" si="83"/>
        <v>3032.8210552703281</v>
      </c>
      <c r="W451" s="698">
        <f t="shared" si="95"/>
        <v>1544450.224817483</v>
      </c>
      <c r="X451" s="698">
        <f t="shared" si="114"/>
        <v>31568.239746528958</v>
      </c>
      <c r="Y451" s="699">
        <f t="shared" si="84"/>
        <v>24524.396402268147</v>
      </c>
      <c r="Z451" s="699">
        <f t="shared" si="85"/>
        <v>5894.411222826915</v>
      </c>
      <c r="AA451" s="698">
        <f t="shared" si="96"/>
        <v>1723946.5400218242</v>
      </c>
      <c r="AB451" s="698">
        <f t="shared" si="97"/>
        <v>35923.807625095062</v>
      </c>
      <c r="AC451" s="699">
        <f t="shared" si="86"/>
        <v>25939.400782382203</v>
      </c>
      <c r="AD451" s="699">
        <f t="shared" si="87"/>
        <v>9509.3721463891416</v>
      </c>
      <c r="AE451" s="698">
        <f t="shared" si="98"/>
        <v>1917916.9255431697</v>
      </c>
      <c r="AF451" s="698">
        <f t="shared" si="99"/>
        <v>40953.772928771345</v>
      </c>
      <c r="AH451" s="696">
        <f t="shared" si="78"/>
        <v>177</v>
      </c>
      <c r="AI451" s="340"/>
      <c r="AJ451" s="340"/>
      <c r="AK451" s="340"/>
      <c r="AL451" s="699">
        <f t="shared" si="88"/>
        <v>23030.41869125863</v>
      </c>
      <c r="AM451" s="699">
        <f t="shared" si="115"/>
        <v>3032.8210552703272</v>
      </c>
      <c r="AN451" s="699">
        <f t="shared" si="89"/>
        <v>0</v>
      </c>
      <c r="AO451" s="698">
        <f t="shared" si="79"/>
        <v>1544450.224817483</v>
      </c>
      <c r="AP451" s="698">
        <f t="shared" si="100"/>
        <v>31568.239746528958</v>
      </c>
      <c r="AQ451" s="699">
        <f t="shared" si="90"/>
        <v>24524.396402268147</v>
      </c>
      <c r="AR451" s="699">
        <f t="shared" si="101"/>
        <v>5894.4112228269159</v>
      </c>
      <c r="AS451" s="699">
        <f t="shared" si="91"/>
        <v>0</v>
      </c>
      <c r="AT451" s="698">
        <f t="shared" si="80"/>
        <v>1723946.5400218242</v>
      </c>
      <c r="AU451" s="698">
        <f t="shared" si="102"/>
        <v>35923.807625095062</v>
      </c>
      <c r="AV451" s="699">
        <f t="shared" si="92"/>
        <v>25939.400782382203</v>
      </c>
      <c r="AW451" s="699">
        <f t="shared" si="103"/>
        <v>9509.3721463891306</v>
      </c>
      <c r="AX451" s="699">
        <f t="shared" si="93"/>
        <v>0</v>
      </c>
      <c r="AY451" s="698">
        <f t="shared" si="81"/>
        <v>1917916.9255431697</v>
      </c>
      <c r="AZ451" s="698">
        <f t="shared" si="104"/>
        <v>40953.77292877133</v>
      </c>
      <c r="BA451" s="79"/>
      <c r="BB451" s="79"/>
      <c r="BC451" s="699">
        <f t="shared" si="105"/>
        <v>29363.576515959736</v>
      </c>
      <c r="BD451" s="699">
        <f t="shared" si="106"/>
        <v>28775.465884885165</v>
      </c>
      <c r="BE451" s="698">
        <f t="shared" si="107"/>
        <v>2652332.3057557223</v>
      </c>
      <c r="BF451" s="698">
        <f t="shared" si="108"/>
        <v>63644.042400844904</v>
      </c>
      <c r="BG451" s="79"/>
      <c r="BH451" s="699">
        <f t="shared" si="109"/>
        <v>29363.576515959736</v>
      </c>
      <c r="BI451" s="699">
        <f t="shared" si="110"/>
        <v>28775.46588488514</v>
      </c>
      <c r="BJ451" s="699">
        <f t="shared" si="111"/>
        <v>0</v>
      </c>
      <c r="BK451" s="698">
        <f t="shared" si="112"/>
        <v>2652332.3057557223</v>
      </c>
      <c r="BL451" s="698">
        <f t="shared" si="113"/>
        <v>63644.042400844875</v>
      </c>
    </row>
    <row r="452" spans="3:64" s="68" customFormat="1" ht="14.25" x14ac:dyDescent="0.2">
      <c r="C452" s="340"/>
      <c r="D452" s="259"/>
      <c r="E452" s="340"/>
      <c r="F452" s="340"/>
      <c r="H452" s="261"/>
      <c r="I452" s="261"/>
      <c r="K452" s="260"/>
      <c r="L452" s="66"/>
      <c r="M452" s="261"/>
      <c r="N452" s="260"/>
      <c r="O452" s="810"/>
      <c r="P452" s="361"/>
      <c r="Q452" s="696">
        <f t="shared" si="94"/>
        <v>178</v>
      </c>
      <c r="R452" s="340"/>
      <c r="S452" s="340"/>
      <c r="T452" s="340"/>
      <c r="U452" s="699">
        <f t="shared" si="82"/>
        <v>23074.97881964541</v>
      </c>
      <c r="V452" s="699">
        <f t="shared" si="83"/>
        <v>2988.2609268835495</v>
      </c>
      <c r="W452" s="698">
        <f t="shared" si="95"/>
        <v>1521375.2459978375</v>
      </c>
      <c r="X452" s="698">
        <f t="shared" si="114"/>
        <v>31818.239746528961</v>
      </c>
      <c r="Y452" s="699">
        <f t="shared" si="84"/>
        <v>24607.072570556207</v>
      </c>
      <c r="Z452" s="699">
        <f t="shared" si="85"/>
        <v>5811.7350545388517</v>
      </c>
      <c r="AA452" s="698">
        <f t="shared" si="96"/>
        <v>1699339.4674512679</v>
      </c>
      <c r="AB452" s="698">
        <f t="shared" si="97"/>
        <v>35923.807625095054</v>
      </c>
      <c r="AC452" s="699">
        <f t="shared" si="86"/>
        <v>26066.296691279073</v>
      </c>
      <c r="AD452" s="699">
        <f t="shared" si="87"/>
        <v>9382.4762374922739</v>
      </c>
      <c r="AE452" s="698">
        <f t="shared" si="98"/>
        <v>1891850.6288518906</v>
      </c>
      <c r="AF452" s="698">
        <f t="shared" si="99"/>
        <v>40953.772928771345</v>
      </c>
      <c r="AH452" s="696">
        <f t="shared" si="78"/>
        <v>178</v>
      </c>
      <c r="AI452" s="340"/>
      <c r="AJ452" s="340"/>
      <c r="AK452" s="340"/>
      <c r="AL452" s="699">
        <f t="shared" si="88"/>
        <v>23074.97881964541</v>
      </c>
      <c r="AM452" s="699">
        <f t="shared" si="115"/>
        <v>2988.2609268835486</v>
      </c>
      <c r="AN452" s="699">
        <f t="shared" si="89"/>
        <v>0</v>
      </c>
      <c r="AO452" s="698">
        <f t="shared" si="79"/>
        <v>1521375.2459978375</v>
      </c>
      <c r="AP452" s="698">
        <f t="shared" si="100"/>
        <v>31818.239746528958</v>
      </c>
      <c r="AQ452" s="699">
        <f t="shared" si="90"/>
        <v>24607.072570556207</v>
      </c>
      <c r="AR452" s="699">
        <f t="shared" si="101"/>
        <v>5811.7350545388508</v>
      </c>
      <c r="AS452" s="699">
        <f t="shared" si="91"/>
        <v>0</v>
      </c>
      <c r="AT452" s="698">
        <f t="shared" si="80"/>
        <v>1699339.4674512679</v>
      </c>
      <c r="AU452" s="698">
        <f t="shared" si="102"/>
        <v>35923.807625095054</v>
      </c>
      <c r="AV452" s="699">
        <f t="shared" si="92"/>
        <v>26066.296691279073</v>
      </c>
      <c r="AW452" s="699">
        <f t="shared" si="103"/>
        <v>9382.4762374922611</v>
      </c>
      <c r="AX452" s="699">
        <f t="shared" si="93"/>
        <v>0</v>
      </c>
      <c r="AY452" s="698">
        <f t="shared" si="81"/>
        <v>1891850.6288518906</v>
      </c>
      <c r="AZ452" s="698">
        <f t="shared" si="104"/>
        <v>40953.77292877133</v>
      </c>
      <c r="BA452" s="79"/>
      <c r="BB452" s="79"/>
      <c r="BC452" s="699">
        <f t="shared" si="105"/>
        <v>29678.657207949855</v>
      </c>
      <c r="BD452" s="699">
        <f t="shared" si="106"/>
        <v>28460.385192895043</v>
      </c>
      <c r="BE452" s="698">
        <f t="shared" si="107"/>
        <v>2622653.6485477723</v>
      </c>
      <c r="BF452" s="698">
        <f t="shared" si="108"/>
        <v>63894.042400844897</v>
      </c>
      <c r="BG452" s="79"/>
      <c r="BH452" s="699">
        <f t="shared" si="109"/>
        <v>29678.657207949855</v>
      </c>
      <c r="BI452" s="699">
        <f t="shared" si="110"/>
        <v>28460.385192895028</v>
      </c>
      <c r="BJ452" s="699">
        <f t="shared" si="111"/>
        <v>0</v>
      </c>
      <c r="BK452" s="698">
        <f t="shared" si="112"/>
        <v>2622653.6485477723</v>
      </c>
      <c r="BL452" s="698">
        <f t="shared" si="113"/>
        <v>63894.042400844883</v>
      </c>
    </row>
    <row r="453" spans="3:64" s="68" customFormat="1" ht="14.25" x14ac:dyDescent="0.2">
      <c r="C453" s="340"/>
      <c r="D453" s="259"/>
      <c r="E453" s="340"/>
      <c r="F453" s="340"/>
      <c r="H453" s="261"/>
      <c r="I453" s="261"/>
      <c r="K453" s="260"/>
      <c r="L453" s="66"/>
      <c r="M453" s="261"/>
      <c r="N453" s="260"/>
      <c r="O453" s="810"/>
      <c r="P453" s="361"/>
      <c r="Q453" s="696">
        <f t="shared" si="94"/>
        <v>179</v>
      </c>
      <c r="R453" s="340"/>
      <c r="S453" s="340"/>
      <c r="T453" s="340"/>
      <c r="U453" s="699">
        <f t="shared" si="82"/>
        <v>23119.625164660225</v>
      </c>
      <c r="V453" s="699">
        <f t="shared" si="83"/>
        <v>2943.6145818687332</v>
      </c>
      <c r="W453" s="698">
        <f t="shared" si="95"/>
        <v>1498255.6208331774</v>
      </c>
      <c r="X453" s="698">
        <f t="shared" si="114"/>
        <v>31568.239746528958</v>
      </c>
      <c r="Y453" s="699">
        <f t="shared" si="84"/>
        <v>24690.027455135212</v>
      </c>
      <c r="Z453" s="699">
        <f t="shared" si="85"/>
        <v>5728.7801699598485</v>
      </c>
      <c r="AA453" s="698">
        <f t="shared" si="96"/>
        <v>1674649.4399961326</v>
      </c>
      <c r="AB453" s="698">
        <f t="shared" si="97"/>
        <v>35923.807625095062</v>
      </c>
      <c r="AC453" s="699">
        <f t="shared" si="86"/>
        <v>26193.813376724709</v>
      </c>
      <c r="AD453" s="699">
        <f t="shared" si="87"/>
        <v>9254.9595520466373</v>
      </c>
      <c r="AE453" s="698">
        <f t="shared" si="98"/>
        <v>1865656.8154751658</v>
      </c>
      <c r="AF453" s="698">
        <f t="shared" si="99"/>
        <v>40953.772928771345</v>
      </c>
      <c r="AH453" s="696">
        <f t="shared" si="78"/>
        <v>179</v>
      </c>
      <c r="AI453" s="340"/>
      <c r="AJ453" s="340"/>
      <c r="AK453" s="340"/>
      <c r="AL453" s="699">
        <f t="shared" si="88"/>
        <v>23119.625164660225</v>
      </c>
      <c r="AM453" s="699">
        <f t="shared" si="115"/>
        <v>2943.6145818687323</v>
      </c>
      <c r="AN453" s="699">
        <f t="shared" si="89"/>
        <v>0</v>
      </c>
      <c r="AO453" s="698">
        <f t="shared" si="79"/>
        <v>1498255.6208331774</v>
      </c>
      <c r="AP453" s="698">
        <f t="shared" si="100"/>
        <v>31568.239746528958</v>
      </c>
      <c r="AQ453" s="699">
        <f t="shared" si="90"/>
        <v>24690.027455135212</v>
      </c>
      <c r="AR453" s="699">
        <f t="shared" si="101"/>
        <v>5728.7801699598476</v>
      </c>
      <c r="AS453" s="699">
        <f t="shared" si="91"/>
        <v>0</v>
      </c>
      <c r="AT453" s="698">
        <f t="shared" si="80"/>
        <v>1674649.4399961326</v>
      </c>
      <c r="AU453" s="698">
        <f t="shared" si="102"/>
        <v>35923.807625095062</v>
      </c>
      <c r="AV453" s="699">
        <f t="shared" si="92"/>
        <v>26193.813376724709</v>
      </c>
      <c r="AW453" s="699">
        <f t="shared" si="103"/>
        <v>9254.9595520466264</v>
      </c>
      <c r="AX453" s="699">
        <f t="shared" si="93"/>
        <v>0</v>
      </c>
      <c r="AY453" s="698">
        <f t="shared" si="81"/>
        <v>1865656.8154751658</v>
      </c>
      <c r="AZ453" s="698">
        <f t="shared" si="104"/>
        <v>40953.772928771337</v>
      </c>
      <c r="BA453" s="79"/>
      <c r="BB453" s="79"/>
      <c r="BC453" s="699">
        <f t="shared" si="105"/>
        <v>29997.118817874518</v>
      </c>
      <c r="BD453" s="699">
        <f t="shared" si="106"/>
        <v>28141.923582970383</v>
      </c>
      <c r="BE453" s="698">
        <f t="shared" si="107"/>
        <v>2592656.5297298976</v>
      </c>
      <c r="BF453" s="698">
        <f t="shared" si="108"/>
        <v>63644.042400844904</v>
      </c>
      <c r="BG453" s="79"/>
      <c r="BH453" s="699">
        <f t="shared" si="109"/>
        <v>29997.118817874518</v>
      </c>
      <c r="BI453" s="699">
        <f t="shared" si="110"/>
        <v>28141.923582970365</v>
      </c>
      <c r="BJ453" s="699">
        <f t="shared" si="111"/>
        <v>0</v>
      </c>
      <c r="BK453" s="698">
        <f t="shared" si="112"/>
        <v>2592656.5297298976</v>
      </c>
      <c r="BL453" s="698">
        <f t="shared" si="113"/>
        <v>63644.042400844883</v>
      </c>
    </row>
    <row r="454" spans="3:64" s="68" customFormat="1" ht="14.25" x14ac:dyDescent="0.2">
      <c r="C454" s="340"/>
      <c r="D454" s="259"/>
      <c r="E454" s="340"/>
      <c r="F454" s="340"/>
      <c r="H454" s="261"/>
      <c r="I454" s="261"/>
      <c r="K454" s="260"/>
      <c r="L454" s="66"/>
      <c r="M454" s="261"/>
      <c r="N454" s="260"/>
      <c r="O454" s="810"/>
      <c r="P454" s="361"/>
      <c r="Q454" s="696">
        <f t="shared" si="94"/>
        <v>180</v>
      </c>
      <c r="R454" s="340"/>
      <c r="S454" s="340"/>
      <c r="T454" s="340"/>
      <c r="U454" s="699">
        <f t="shared" si="82"/>
        <v>23164.357893118282</v>
      </c>
      <c r="V454" s="699">
        <f t="shared" si="83"/>
        <v>2898.8818534106745</v>
      </c>
      <c r="W454" s="698">
        <f t="shared" si="95"/>
        <v>1475091.2629400592</v>
      </c>
      <c r="X454" s="698">
        <f t="shared" si="114"/>
        <v>31568.239746528958</v>
      </c>
      <c r="Y454" s="699">
        <f t="shared" si="84"/>
        <v>24773.2619956081</v>
      </c>
      <c r="Z454" s="699">
        <f t="shared" si="85"/>
        <v>5645.5456294869637</v>
      </c>
      <c r="AA454" s="698">
        <f t="shared" si="96"/>
        <v>1649876.1780005246</v>
      </c>
      <c r="AB454" s="698">
        <f t="shared" si="97"/>
        <v>35923.807625095062</v>
      </c>
      <c r="AC454" s="699">
        <f t="shared" si="86"/>
        <v>26321.953875566607</v>
      </c>
      <c r="AD454" s="699">
        <f t="shared" si="87"/>
        <v>9126.8190532047356</v>
      </c>
      <c r="AE454" s="698">
        <f t="shared" si="98"/>
        <v>1839334.8615995992</v>
      </c>
      <c r="AF454" s="698">
        <f t="shared" si="99"/>
        <v>40953.772928771345</v>
      </c>
      <c r="AH454" s="696">
        <f t="shared" si="78"/>
        <v>180</v>
      </c>
      <c r="AI454" s="340"/>
      <c r="AJ454" s="340"/>
      <c r="AK454" s="340"/>
      <c r="AL454" s="699">
        <f t="shared" si="88"/>
        <v>23164.357893118282</v>
      </c>
      <c r="AM454" s="699">
        <f t="shared" si="115"/>
        <v>2898.8818534106736</v>
      </c>
      <c r="AN454" s="699">
        <f t="shared" si="89"/>
        <v>0</v>
      </c>
      <c r="AO454" s="698">
        <f t="shared" si="79"/>
        <v>1475091.2629400592</v>
      </c>
      <c r="AP454" s="698">
        <f t="shared" si="100"/>
        <v>31568.239746528954</v>
      </c>
      <c r="AQ454" s="699">
        <f t="shared" si="90"/>
        <v>24773.2619956081</v>
      </c>
      <c r="AR454" s="699">
        <f t="shared" si="101"/>
        <v>5645.5456294869628</v>
      </c>
      <c r="AS454" s="699">
        <f t="shared" si="91"/>
        <v>0</v>
      </c>
      <c r="AT454" s="698">
        <f t="shared" si="80"/>
        <v>1649876.1780005246</v>
      </c>
      <c r="AU454" s="698">
        <f t="shared" si="102"/>
        <v>35923.807625095062</v>
      </c>
      <c r="AV454" s="699">
        <f t="shared" si="92"/>
        <v>26321.953875566607</v>
      </c>
      <c r="AW454" s="699">
        <f t="shared" si="103"/>
        <v>9126.8190532047283</v>
      </c>
      <c r="AX454" s="699">
        <f t="shared" si="93"/>
        <v>0</v>
      </c>
      <c r="AY454" s="698">
        <f t="shared" si="81"/>
        <v>1839334.8615995992</v>
      </c>
      <c r="AZ454" s="698">
        <f t="shared" si="104"/>
        <v>40953.772928771337</v>
      </c>
      <c r="BA454" s="79"/>
      <c r="BB454" s="79"/>
      <c r="BC454" s="699">
        <f t="shared" si="105"/>
        <v>30318.997624078813</v>
      </c>
      <c r="BD454" s="699">
        <f t="shared" si="106"/>
        <v>27820.044776766088</v>
      </c>
      <c r="BE454" s="698">
        <f t="shared" si="107"/>
        <v>2562337.5321058189</v>
      </c>
      <c r="BF454" s="698">
        <f t="shared" si="108"/>
        <v>63644.042400844904</v>
      </c>
      <c r="BG454" s="79"/>
      <c r="BH454" s="699">
        <f t="shared" si="109"/>
        <v>30318.997624078813</v>
      </c>
      <c r="BI454" s="699">
        <f t="shared" si="110"/>
        <v>27820.044776766063</v>
      </c>
      <c r="BJ454" s="699">
        <f t="shared" si="111"/>
        <v>0</v>
      </c>
      <c r="BK454" s="698">
        <f t="shared" si="112"/>
        <v>2562337.5321058189</v>
      </c>
      <c r="BL454" s="698">
        <f t="shared" si="113"/>
        <v>63644.042400844875</v>
      </c>
    </row>
    <row r="455" spans="3:64" s="68" customFormat="1" ht="14.25" x14ac:dyDescent="0.2">
      <c r="C455" s="340"/>
      <c r="D455" s="259"/>
      <c r="E455" s="340"/>
      <c r="F455" s="340"/>
      <c r="H455" s="261"/>
      <c r="I455" s="261"/>
      <c r="K455" s="260"/>
      <c r="L455" s="66"/>
      <c r="M455" s="261"/>
      <c r="N455" s="260"/>
      <c r="O455" s="810"/>
      <c r="P455" s="361"/>
      <c r="Q455" s="696">
        <f t="shared" si="94"/>
        <v>181</v>
      </c>
      <c r="R455" s="340"/>
      <c r="S455" s="340"/>
      <c r="T455" s="340"/>
      <c r="U455" s="699">
        <f t="shared" si="82"/>
        <v>23209.177172157546</v>
      </c>
      <c r="V455" s="699">
        <f t="shared" si="83"/>
        <v>2854.0625743714081</v>
      </c>
      <c r="W455" s="698">
        <f t="shared" si="95"/>
        <v>1451882.0857679017</v>
      </c>
      <c r="X455" s="698">
        <f t="shared" si="114"/>
        <v>31818.239746528954</v>
      </c>
      <c r="Y455" s="699">
        <f t="shared" si="84"/>
        <v>24856.777134745374</v>
      </c>
      <c r="Z455" s="699">
        <f t="shared" si="85"/>
        <v>5562.0304903496863</v>
      </c>
      <c r="AA455" s="698">
        <f t="shared" si="96"/>
        <v>1625019.4008657793</v>
      </c>
      <c r="AB455" s="698">
        <f t="shared" si="97"/>
        <v>36173.807625095062</v>
      </c>
      <c r="AC455" s="699">
        <f t="shared" si="86"/>
        <v>26450.721239508573</v>
      </c>
      <c r="AD455" s="699">
        <f t="shared" si="87"/>
        <v>8998.0516892627711</v>
      </c>
      <c r="AE455" s="698">
        <f t="shared" si="98"/>
        <v>1812884.1403600906</v>
      </c>
      <c r="AF455" s="698">
        <f t="shared" si="99"/>
        <v>40953.772928771345</v>
      </c>
      <c r="AH455" s="696">
        <f t="shared" si="78"/>
        <v>181</v>
      </c>
      <c r="AI455" s="340"/>
      <c r="AJ455" s="340"/>
      <c r="AK455" s="340"/>
      <c r="AL455" s="699">
        <f t="shared" si="88"/>
        <v>23209.177172157546</v>
      </c>
      <c r="AM455" s="699">
        <f t="shared" si="115"/>
        <v>2854.0625743714081</v>
      </c>
      <c r="AN455" s="699">
        <f t="shared" si="89"/>
        <v>0</v>
      </c>
      <c r="AO455" s="698">
        <f t="shared" si="79"/>
        <v>1451882.0857679017</v>
      </c>
      <c r="AP455" s="698">
        <f t="shared" si="100"/>
        <v>31818.239746528954</v>
      </c>
      <c r="AQ455" s="699">
        <f t="shared" si="90"/>
        <v>24856.777134745374</v>
      </c>
      <c r="AR455" s="699">
        <f t="shared" si="101"/>
        <v>5562.0304903496863</v>
      </c>
      <c r="AS455" s="699">
        <f t="shared" si="91"/>
        <v>0</v>
      </c>
      <c r="AT455" s="698">
        <f t="shared" si="80"/>
        <v>1625019.4008657793</v>
      </c>
      <c r="AU455" s="698">
        <f t="shared" si="102"/>
        <v>36173.807625095062</v>
      </c>
      <c r="AV455" s="699">
        <f t="shared" si="92"/>
        <v>26450.721239508573</v>
      </c>
      <c r="AW455" s="699">
        <f t="shared" si="103"/>
        <v>8998.051689262762</v>
      </c>
      <c r="AX455" s="699">
        <f t="shared" si="93"/>
        <v>0</v>
      </c>
      <c r="AY455" s="698">
        <f t="shared" si="81"/>
        <v>1812884.1403600906</v>
      </c>
      <c r="AZ455" s="698">
        <f t="shared" si="104"/>
        <v>40953.772928771337</v>
      </c>
      <c r="BA455" s="79"/>
      <c r="BB455" s="79"/>
      <c r="BC455" s="699">
        <f t="shared" si="105"/>
        <v>30644.330294186268</v>
      </c>
      <c r="BD455" s="699">
        <f t="shared" si="106"/>
        <v>27494.712106658633</v>
      </c>
      <c r="BE455" s="698">
        <f t="shared" si="107"/>
        <v>2531693.2018116326</v>
      </c>
      <c r="BF455" s="698">
        <f t="shared" si="108"/>
        <v>63894.042400844904</v>
      </c>
      <c r="BG455" s="79"/>
      <c r="BH455" s="699">
        <f t="shared" si="109"/>
        <v>30644.330294186268</v>
      </c>
      <c r="BI455" s="699">
        <f t="shared" si="110"/>
        <v>27494.712106658622</v>
      </c>
      <c r="BJ455" s="699">
        <f t="shared" si="111"/>
        <v>0</v>
      </c>
      <c r="BK455" s="698">
        <f t="shared" si="112"/>
        <v>2531693.2018116326</v>
      </c>
      <c r="BL455" s="698">
        <f t="shared" si="113"/>
        <v>63894.04240084489</v>
      </c>
    </row>
    <row r="456" spans="3:64" s="68" customFormat="1" ht="14.25" x14ac:dyDescent="0.2">
      <c r="C456" s="340"/>
      <c r="D456" s="259"/>
      <c r="E456" s="340"/>
      <c r="F456" s="340"/>
      <c r="H456" s="261"/>
      <c r="I456" s="261"/>
      <c r="K456" s="260"/>
      <c r="L456" s="66"/>
      <c r="M456" s="261"/>
      <c r="N456" s="260"/>
      <c r="O456" s="810"/>
      <c r="P456" s="361"/>
      <c r="Q456" s="696">
        <f t="shared" si="94"/>
        <v>182</v>
      </c>
      <c r="R456" s="340"/>
      <c r="S456" s="340"/>
      <c r="T456" s="340"/>
      <c r="U456" s="699">
        <f t="shared" si="82"/>
        <v>23254.083169239369</v>
      </c>
      <c r="V456" s="699">
        <f t="shared" si="83"/>
        <v>2809.1565772895842</v>
      </c>
      <c r="W456" s="698">
        <f t="shared" si="95"/>
        <v>1428628.0025986624</v>
      </c>
      <c r="X456" s="698">
        <f t="shared" si="114"/>
        <v>31568.239746528954</v>
      </c>
      <c r="Y456" s="699">
        <f t="shared" si="84"/>
        <v>24940.573818495806</v>
      </c>
      <c r="Z456" s="699">
        <f t="shared" si="85"/>
        <v>5478.2338065992544</v>
      </c>
      <c r="AA456" s="698">
        <f t="shared" si="96"/>
        <v>1600078.8270472835</v>
      </c>
      <c r="AB456" s="698">
        <f t="shared" si="97"/>
        <v>35923.807625095062</v>
      </c>
      <c r="AC456" s="699">
        <f t="shared" si="86"/>
        <v>26580.118535183377</v>
      </c>
      <c r="AD456" s="699">
        <f t="shared" si="87"/>
        <v>8868.6543935879654</v>
      </c>
      <c r="AE456" s="698">
        <f t="shared" si="98"/>
        <v>1786304.0218249073</v>
      </c>
      <c r="AF456" s="698">
        <f t="shared" si="99"/>
        <v>40953.772928771345</v>
      </c>
      <c r="AH456" s="696">
        <f t="shared" si="78"/>
        <v>182</v>
      </c>
      <c r="AI456" s="340"/>
      <c r="AJ456" s="340"/>
      <c r="AK456" s="340"/>
      <c r="AL456" s="699">
        <f t="shared" si="88"/>
        <v>23254.083169239369</v>
      </c>
      <c r="AM456" s="699">
        <f t="shared" si="115"/>
        <v>2809.1565772895847</v>
      </c>
      <c r="AN456" s="699">
        <f t="shared" si="89"/>
        <v>0</v>
      </c>
      <c r="AO456" s="698">
        <f t="shared" si="79"/>
        <v>1428628.0025986624</v>
      </c>
      <c r="AP456" s="698">
        <f t="shared" si="100"/>
        <v>31568.239746528954</v>
      </c>
      <c r="AQ456" s="699">
        <f t="shared" si="90"/>
        <v>24940.573818495806</v>
      </c>
      <c r="AR456" s="699">
        <f t="shared" si="101"/>
        <v>5478.2338065992544</v>
      </c>
      <c r="AS456" s="699">
        <f t="shared" si="91"/>
        <v>0</v>
      </c>
      <c r="AT456" s="698">
        <f t="shared" si="80"/>
        <v>1600078.8270472835</v>
      </c>
      <c r="AU456" s="698">
        <f t="shared" si="102"/>
        <v>35923.807625095062</v>
      </c>
      <c r="AV456" s="699">
        <f t="shared" si="92"/>
        <v>26580.118535183377</v>
      </c>
      <c r="AW456" s="699">
        <f t="shared" si="103"/>
        <v>8868.6543935879581</v>
      </c>
      <c r="AX456" s="699">
        <f t="shared" si="93"/>
        <v>0</v>
      </c>
      <c r="AY456" s="698">
        <f t="shared" si="81"/>
        <v>1786304.0218249073</v>
      </c>
      <c r="AZ456" s="698">
        <f t="shared" si="104"/>
        <v>40953.772928771337</v>
      </c>
      <c r="BA456" s="79"/>
      <c r="BB456" s="79"/>
      <c r="BC456" s="699">
        <f t="shared" si="105"/>
        <v>30973.153889275851</v>
      </c>
      <c r="BD456" s="699">
        <f t="shared" si="106"/>
        <v>27165.888511569061</v>
      </c>
      <c r="BE456" s="698">
        <f t="shared" si="107"/>
        <v>2500720.047922357</v>
      </c>
      <c r="BF456" s="698">
        <f t="shared" si="108"/>
        <v>63644.042400844912</v>
      </c>
      <c r="BG456" s="79"/>
      <c r="BH456" s="699">
        <f t="shared" si="109"/>
        <v>30973.153889275851</v>
      </c>
      <c r="BI456" s="699">
        <f t="shared" si="110"/>
        <v>27165.888511569039</v>
      </c>
      <c r="BJ456" s="699">
        <f t="shared" si="111"/>
        <v>0</v>
      </c>
      <c r="BK456" s="698">
        <f t="shared" si="112"/>
        <v>2500720.047922357</v>
      </c>
      <c r="BL456" s="698">
        <f t="shared" si="113"/>
        <v>63644.04240084489</v>
      </c>
    </row>
    <row r="457" spans="3:64" s="68" customFormat="1" ht="14.25" x14ac:dyDescent="0.2">
      <c r="C457" s="340"/>
      <c r="D457" s="259"/>
      <c r="E457" s="340"/>
      <c r="F457" s="340"/>
      <c r="H457" s="261"/>
      <c r="I457" s="261"/>
      <c r="K457" s="260"/>
      <c r="L457" s="66"/>
      <c r="M457" s="261"/>
      <c r="N457" s="260"/>
      <c r="O457" s="810"/>
      <c r="P457" s="361"/>
      <c r="Q457" s="696">
        <f t="shared" si="94"/>
        <v>183</v>
      </c>
      <c r="R457" s="340"/>
      <c r="S457" s="340"/>
      <c r="T457" s="340"/>
      <c r="U457" s="699">
        <f t="shared" si="82"/>
        <v>23299.076052149114</v>
      </c>
      <c r="V457" s="699">
        <f t="shared" si="83"/>
        <v>2764.1636943798426</v>
      </c>
      <c r="W457" s="698">
        <f t="shared" si="95"/>
        <v>1405328.9265465133</v>
      </c>
      <c r="X457" s="698">
        <f t="shared" si="114"/>
        <v>31568.239746528958</v>
      </c>
      <c r="Y457" s="699">
        <f t="shared" si="84"/>
        <v>25024.652995997119</v>
      </c>
      <c r="Z457" s="699">
        <f t="shared" si="85"/>
        <v>5394.1546290979441</v>
      </c>
      <c r="AA457" s="698">
        <f t="shared" si="96"/>
        <v>1575054.1740512864</v>
      </c>
      <c r="AB457" s="698">
        <f t="shared" si="97"/>
        <v>35923.807625095062</v>
      </c>
      <c r="AC457" s="699">
        <f t="shared" si="86"/>
        <v>26710.148844225805</v>
      </c>
      <c r="AD457" s="699">
        <f t="shared" si="87"/>
        <v>8738.6240845455341</v>
      </c>
      <c r="AE457" s="698">
        <f t="shared" si="98"/>
        <v>1759593.8729806815</v>
      </c>
      <c r="AF457" s="698">
        <f t="shared" si="99"/>
        <v>40953.772928771337</v>
      </c>
      <c r="AH457" s="696">
        <f t="shared" si="78"/>
        <v>183</v>
      </c>
      <c r="AI457" s="340"/>
      <c r="AJ457" s="340"/>
      <c r="AK457" s="340"/>
      <c r="AL457" s="699">
        <f t="shared" si="88"/>
        <v>23299.076052149114</v>
      </c>
      <c r="AM457" s="699">
        <f t="shared" si="115"/>
        <v>2764.1636943798421</v>
      </c>
      <c r="AN457" s="699">
        <f t="shared" si="89"/>
        <v>0</v>
      </c>
      <c r="AO457" s="698">
        <f t="shared" si="79"/>
        <v>1405328.9265465133</v>
      </c>
      <c r="AP457" s="698">
        <f t="shared" si="100"/>
        <v>31568.239746528954</v>
      </c>
      <c r="AQ457" s="699">
        <f t="shared" si="90"/>
        <v>25024.652995997119</v>
      </c>
      <c r="AR457" s="699">
        <f t="shared" si="101"/>
        <v>5394.1546290979431</v>
      </c>
      <c r="AS457" s="699">
        <f t="shared" si="91"/>
        <v>0</v>
      </c>
      <c r="AT457" s="698">
        <f t="shared" si="80"/>
        <v>1575054.1740512864</v>
      </c>
      <c r="AU457" s="698">
        <f t="shared" si="102"/>
        <v>35923.807625095062</v>
      </c>
      <c r="AV457" s="699">
        <f t="shared" si="92"/>
        <v>26710.148844225805</v>
      </c>
      <c r="AW457" s="699">
        <f t="shared" si="103"/>
        <v>8738.6240845455268</v>
      </c>
      <c r="AX457" s="699">
        <f t="shared" si="93"/>
        <v>0</v>
      </c>
      <c r="AY457" s="698">
        <f t="shared" si="81"/>
        <v>1759593.8729806815</v>
      </c>
      <c r="AZ457" s="698">
        <f t="shared" si="104"/>
        <v>40953.77292877133</v>
      </c>
      <c r="BA457" s="79"/>
      <c r="BB457" s="79"/>
      <c r="BC457" s="699">
        <f t="shared" si="105"/>
        <v>31305.505868103941</v>
      </c>
      <c r="BD457" s="699">
        <f t="shared" si="106"/>
        <v>26833.53653274096</v>
      </c>
      <c r="BE457" s="698">
        <f t="shared" si="107"/>
        <v>2469414.5420542532</v>
      </c>
      <c r="BF457" s="698">
        <f t="shared" si="108"/>
        <v>63644.042400844904</v>
      </c>
      <c r="BG457" s="79"/>
      <c r="BH457" s="699">
        <f t="shared" si="109"/>
        <v>31305.505868103941</v>
      </c>
      <c r="BI457" s="699">
        <f t="shared" si="110"/>
        <v>26833.536532740942</v>
      </c>
      <c r="BJ457" s="699">
        <f t="shared" si="111"/>
        <v>0</v>
      </c>
      <c r="BK457" s="698">
        <f t="shared" si="112"/>
        <v>2469414.5420542532</v>
      </c>
      <c r="BL457" s="698">
        <f t="shared" si="113"/>
        <v>63644.042400844883</v>
      </c>
    </row>
    <row r="458" spans="3:64" s="68" customFormat="1" ht="14.25" x14ac:dyDescent="0.2">
      <c r="C458" s="340"/>
      <c r="D458" s="259"/>
      <c r="E458" s="340"/>
      <c r="F458" s="340"/>
      <c r="H458" s="261"/>
      <c r="I458" s="261"/>
      <c r="K458" s="260"/>
      <c r="L458" s="66"/>
      <c r="M458" s="261"/>
      <c r="N458" s="260"/>
      <c r="O458" s="810"/>
      <c r="P458" s="361"/>
      <c r="Q458" s="696">
        <f t="shared" si="94"/>
        <v>184</v>
      </c>
      <c r="R458" s="340"/>
      <c r="S458" s="340"/>
      <c r="T458" s="340"/>
      <c r="U458" s="699">
        <f t="shared" si="82"/>
        <v>23344.155988996772</v>
      </c>
      <c r="V458" s="699">
        <f t="shared" si="83"/>
        <v>2719.083757532183</v>
      </c>
      <c r="W458" s="698">
        <f t="shared" si="95"/>
        <v>1381984.7705575165</v>
      </c>
      <c r="X458" s="698">
        <f t="shared" si="114"/>
        <v>31818.239746528954</v>
      </c>
      <c r="Y458" s="699">
        <f t="shared" si="84"/>
        <v>25109.015619586749</v>
      </c>
      <c r="Z458" s="699">
        <f t="shared" si="85"/>
        <v>5309.7920055083123</v>
      </c>
      <c r="AA458" s="698">
        <f t="shared" si="96"/>
        <v>1549945.1584316997</v>
      </c>
      <c r="AB458" s="698">
        <f t="shared" si="97"/>
        <v>35923.807625095062</v>
      </c>
      <c r="AC458" s="699">
        <f t="shared" si="86"/>
        <v>26840.815263346052</v>
      </c>
      <c r="AD458" s="699">
        <f t="shared" si="87"/>
        <v>8607.957665425296</v>
      </c>
      <c r="AE458" s="698">
        <f t="shared" si="98"/>
        <v>1732753.0577173354</v>
      </c>
      <c r="AF458" s="698">
        <f t="shared" si="99"/>
        <v>40953.772928771345</v>
      </c>
      <c r="AH458" s="696">
        <f t="shared" si="78"/>
        <v>184</v>
      </c>
      <c r="AI458" s="340"/>
      <c r="AJ458" s="340"/>
      <c r="AK458" s="340"/>
      <c r="AL458" s="699">
        <f t="shared" si="88"/>
        <v>23344.155988996772</v>
      </c>
      <c r="AM458" s="699">
        <f t="shared" si="115"/>
        <v>2719.083757532183</v>
      </c>
      <c r="AN458" s="699">
        <f t="shared" si="89"/>
        <v>0</v>
      </c>
      <c r="AO458" s="698">
        <f t="shared" si="79"/>
        <v>1381984.7705575165</v>
      </c>
      <c r="AP458" s="698">
        <f t="shared" si="100"/>
        <v>31818.239746528954</v>
      </c>
      <c r="AQ458" s="699">
        <f t="shared" si="90"/>
        <v>25109.015619586749</v>
      </c>
      <c r="AR458" s="699">
        <f t="shared" si="101"/>
        <v>5309.7920055083132</v>
      </c>
      <c r="AS458" s="699">
        <f t="shared" si="91"/>
        <v>0</v>
      </c>
      <c r="AT458" s="698">
        <f t="shared" si="80"/>
        <v>1549945.1584316997</v>
      </c>
      <c r="AU458" s="698">
        <f t="shared" si="102"/>
        <v>35923.807625095062</v>
      </c>
      <c r="AV458" s="699">
        <f t="shared" si="92"/>
        <v>26840.815263346052</v>
      </c>
      <c r="AW458" s="699">
        <f t="shared" si="103"/>
        <v>8607.9576654252851</v>
      </c>
      <c r="AX458" s="699">
        <f t="shared" si="93"/>
        <v>0</v>
      </c>
      <c r="AY458" s="698">
        <f t="shared" si="81"/>
        <v>1732753.0577173354</v>
      </c>
      <c r="AZ458" s="698">
        <f t="shared" si="104"/>
        <v>40953.772928771337</v>
      </c>
      <c r="BA458" s="79"/>
      <c r="BB458" s="79"/>
      <c r="BC458" s="699">
        <f t="shared" si="105"/>
        <v>31641.424091371526</v>
      </c>
      <c r="BD458" s="699">
        <f t="shared" si="106"/>
        <v>26497.618309473368</v>
      </c>
      <c r="BE458" s="698">
        <f t="shared" si="107"/>
        <v>2437773.1179628815</v>
      </c>
      <c r="BF458" s="698">
        <f t="shared" si="108"/>
        <v>63894.04240084489</v>
      </c>
      <c r="BG458" s="79"/>
      <c r="BH458" s="699">
        <f t="shared" si="109"/>
        <v>31641.424091371526</v>
      </c>
      <c r="BI458" s="699">
        <f t="shared" si="110"/>
        <v>26497.618309473361</v>
      </c>
      <c r="BJ458" s="699">
        <f t="shared" si="111"/>
        <v>0</v>
      </c>
      <c r="BK458" s="698">
        <f t="shared" si="112"/>
        <v>2437773.1179628815</v>
      </c>
      <c r="BL458" s="698">
        <f t="shared" si="113"/>
        <v>63894.04240084489</v>
      </c>
    </row>
    <row r="459" spans="3:64" s="68" customFormat="1" ht="14.25" x14ac:dyDescent="0.2">
      <c r="C459" s="340"/>
      <c r="D459" s="259"/>
      <c r="E459" s="340"/>
      <c r="F459" s="340"/>
      <c r="H459" s="261"/>
      <c r="I459" s="261"/>
      <c r="K459" s="260"/>
      <c r="L459" s="66"/>
      <c r="M459" s="261"/>
      <c r="N459" s="260"/>
      <c r="O459" s="810"/>
      <c r="P459" s="361"/>
      <c r="Q459" s="696">
        <f t="shared" si="94"/>
        <v>185</v>
      </c>
      <c r="R459" s="340"/>
      <c r="S459" s="340"/>
      <c r="T459" s="340"/>
      <c r="U459" s="699">
        <f t="shared" si="82"/>
        <v>23389.323148217616</v>
      </c>
      <c r="V459" s="699">
        <f t="shared" si="83"/>
        <v>2673.9165983113426</v>
      </c>
      <c r="W459" s="698">
        <f t="shared" si="95"/>
        <v>1358595.447409299</v>
      </c>
      <c r="X459" s="698">
        <f t="shared" si="114"/>
        <v>31568.239746528958</v>
      </c>
      <c r="Y459" s="699">
        <f t="shared" si="84"/>
        <v>25193.662644812641</v>
      </c>
      <c r="Z459" s="699">
        <f t="shared" si="85"/>
        <v>5225.1449802824209</v>
      </c>
      <c r="AA459" s="698">
        <f t="shared" si="96"/>
        <v>1524751.4957868871</v>
      </c>
      <c r="AB459" s="698">
        <f t="shared" si="97"/>
        <v>35923.807625095062</v>
      </c>
      <c r="AC459" s="699">
        <f t="shared" si="86"/>
        <v>26972.120904403444</v>
      </c>
      <c r="AD459" s="699">
        <f t="shared" si="87"/>
        <v>8476.6520243679061</v>
      </c>
      <c r="AE459" s="698">
        <f t="shared" si="98"/>
        <v>1705780.9368129319</v>
      </c>
      <c r="AF459" s="698">
        <f t="shared" si="99"/>
        <v>40953.772928771352</v>
      </c>
      <c r="AH459" s="696">
        <f t="shared" si="78"/>
        <v>185</v>
      </c>
      <c r="AI459" s="340"/>
      <c r="AJ459" s="340"/>
      <c r="AK459" s="340"/>
      <c r="AL459" s="699">
        <f t="shared" si="88"/>
        <v>23389.323148217616</v>
      </c>
      <c r="AM459" s="699">
        <f t="shared" si="115"/>
        <v>2673.9165983113426</v>
      </c>
      <c r="AN459" s="699">
        <f t="shared" si="89"/>
        <v>0</v>
      </c>
      <c r="AO459" s="698">
        <f t="shared" si="79"/>
        <v>1358595.447409299</v>
      </c>
      <c r="AP459" s="698">
        <f t="shared" si="100"/>
        <v>31568.239746528958</v>
      </c>
      <c r="AQ459" s="699">
        <f t="shared" si="90"/>
        <v>25193.662644812641</v>
      </c>
      <c r="AR459" s="699">
        <f t="shared" si="101"/>
        <v>5225.1449802824209</v>
      </c>
      <c r="AS459" s="699">
        <f t="shared" si="91"/>
        <v>0</v>
      </c>
      <c r="AT459" s="698">
        <f t="shared" si="80"/>
        <v>1524751.4957868871</v>
      </c>
      <c r="AU459" s="698">
        <f t="shared" si="102"/>
        <v>35923.807625095062</v>
      </c>
      <c r="AV459" s="699">
        <f t="shared" si="92"/>
        <v>26972.120904403444</v>
      </c>
      <c r="AW459" s="699">
        <f t="shared" si="103"/>
        <v>8476.6520243678951</v>
      </c>
      <c r="AX459" s="699">
        <f t="shared" si="93"/>
        <v>0</v>
      </c>
      <c r="AY459" s="698">
        <f t="shared" si="81"/>
        <v>1705780.9368129319</v>
      </c>
      <c r="AZ459" s="698">
        <f t="shared" si="104"/>
        <v>40953.772928771337</v>
      </c>
      <c r="BA459" s="79"/>
      <c r="BB459" s="79"/>
      <c r="BC459" s="699">
        <f t="shared" si="105"/>
        <v>31980.946826037161</v>
      </c>
      <c r="BD459" s="699">
        <f t="shared" si="106"/>
        <v>26158.095574807747</v>
      </c>
      <c r="BE459" s="698">
        <f t="shared" si="107"/>
        <v>2405792.1711368444</v>
      </c>
      <c r="BF459" s="698">
        <f t="shared" si="108"/>
        <v>63644.042400844904</v>
      </c>
      <c r="BG459" s="79"/>
      <c r="BH459" s="699">
        <f t="shared" si="109"/>
        <v>31980.946826037161</v>
      </c>
      <c r="BI459" s="699">
        <f t="shared" si="110"/>
        <v>26158.095574807721</v>
      </c>
      <c r="BJ459" s="699">
        <f t="shared" si="111"/>
        <v>0</v>
      </c>
      <c r="BK459" s="698">
        <f t="shared" si="112"/>
        <v>2405792.1711368444</v>
      </c>
      <c r="BL459" s="698">
        <f t="shared" si="113"/>
        <v>63644.042400844883</v>
      </c>
    </row>
    <row r="460" spans="3:64" s="68" customFormat="1" ht="14.25" x14ac:dyDescent="0.2">
      <c r="C460" s="340"/>
      <c r="D460" s="259"/>
      <c r="E460" s="340"/>
      <c r="F460" s="340"/>
      <c r="H460" s="261"/>
      <c r="I460" s="261"/>
      <c r="K460" s="260"/>
      <c r="L460" s="66"/>
      <c r="M460" s="261"/>
      <c r="N460" s="260"/>
      <c r="O460" s="810"/>
      <c r="P460" s="361"/>
      <c r="Q460" s="696">
        <f t="shared" si="94"/>
        <v>186</v>
      </c>
      <c r="R460" s="340"/>
      <c r="S460" s="340"/>
      <c r="T460" s="340"/>
      <c r="U460" s="699">
        <f t="shared" si="82"/>
        <v>23434.577698572793</v>
      </c>
      <c r="V460" s="699">
        <f t="shared" si="83"/>
        <v>2628.6620479561625</v>
      </c>
      <c r="W460" s="698">
        <f t="shared" si="95"/>
        <v>1335160.8697107262</v>
      </c>
      <c r="X460" s="698">
        <f t="shared" si="114"/>
        <v>31568.239746528954</v>
      </c>
      <c r="Y460" s="699">
        <f t="shared" si="84"/>
        <v>25278.595030444059</v>
      </c>
      <c r="Z460" s="699">
        <f t="shared" si="85"/>
        <v>5140.2125946510023</v>
      </c>
      <c r="AA460" s="698">
        <f t="shared" si="96"/>
        <v>1499472.9007564432</v>
      </c>
      <c r="AB460" s="698">
        <f t="shared" si="97"/>
        <v>35923.807625095062</v>
      </c>
      <c r="AC460" s="699">
        <f t="shared" si="86"/>
        <v>27104.068894480573</v>
      </c>
      <c r="AD460" s="699">
        <f t="shared" si="87"/>
        <v>8344.7040342907731</v>
      </c>
      <c r="AE460" s="698">
        <f t="shared" si="98"/>
        <v>1678676.8679184513</v>
      </c>
      <c r="AF460" s="698">
        <f t="shared" si="99"/>
        <v>40953.772928771345</v>
      </c>
      <c r="AH460" s="696">
        <f t="shared" si="78"/>
        <v>186</v>
      </c>
      <c r="AI460" s="340"/>
      <c r="AJ460" s="340"/>
      <c r="AK460" s="340"/>
      <c r="AL460" s="699">
        <f t="shared" si="88"/>
        <v>23434.577698572793</v>
      </c>
      <c r="AM460" s="699">
        <f t="shared" si="115"/>
        <v>2628.662047956163</v>
      </c>
      <c r="AN460" s="699">
        <f t="shared" si="89"/>
        <v>0</v>
      </c>
      <c r="AO460" s="698">
        <f t="shared" si="79"/>
        <v>1335160.8697107262</v>
      </c>
      <c r="AP460" s="698">
        <f t="shared" si="100"/>
        <v>31568.239746528958</v>
      </c>
      <c r="AQ460" s="699">
        <f t="shared" si="90"/>
        <v>25278.595030444059</v>
      </c>
      <c r="AR460" s="699">
        <f t="shared" si="101"/>
        <v>5140.2125946510032</v>
      </c>
      <c r="AS460" s="699">
        <f t="shared" si="91"/>
        <v>0</v>
      </c>
      <c r="AT460" s="698">
        <f t="shared" si="80"/>
        <v>1499472.9007564432</v>
      </c>
      <c r="AU460" s="698">
        <f t="shared" si="102"/>
        <v>35923.807625095062</v>
      </c>
      <c r="AV460" s="699">
        <f t="shared" si="92"/>
        <v>27104.068894480573</v>
      </c>
      <c r="AW460" s="699">
        <f t="shared" si="103"/>
        <v>8344.704034290764</v>
      </c>
      <c r="AX460" s="699">
        <f t="shared" si="93"/>
        <v>0</v>
      </c>
      <c r="AY460" s="698">
        <f t="shared" si="81"/>
        <v>1678676.8679184513</v>
      </c>
      <c r="AZ460" s="698">
        <f t="shared" si="104"/>
        <v>40953.772928771337</v>
      </c>
      <c r="BA460" s="79"/>
      <c r="BB460" s="79"/>
      <c r="BC460" s="699">
        <f t="shared" si="105"/>
        <v>32324.112749676267</v>
      </c>
      <c r="BD460" s="699">
        <f t="shared" si="106"/>
        <v>25814.929651168626</v>
      </c>
      <c r="BE460" s="698">
        <f t="shared" si="107"/>
        <v>2373468.0583871682</v>
      </c>
      <c r="BF460" s="698">
        <f t="shared" si="108"/>
        <v>63644.04240084489</v>
      </c>
      <c r="BG460" s="79"/>
      <c r="BH460" s="699">
        <f t="shared" si="109"/>
        <v>32324.112749676267</v>
      </c>
      <c r="BI460" s="699">
        <f t="shared" si="110"/>
        <v>25814.929651168615</v>
      </c>
      <c r="BJ460" s="699">
        <f t="shared" si="111"/>
        <v>0</v>
      </c>
      <c r="BK460" s="698">
        <f t="shared" si="112"/>
        <v>2373468.0583871682</v>
      </c>
      <c r="BL460" s="698">
        <f t="shared" si="113"/>
        <v>63644.042400844883</v>
      </c>
    </row>
    <row r="461" spans="3:64" s="68" customFormat="1" ht="14.25" x14ac:dyDescent="0.2">
      <c r="C461" s="340"/>
      <c r="D461" s="259"/>
      <c r="E461" s="340"/>
      <c r="F461" s="340"/>
      <c r="H461" s="261"/>
      <c r="I461" s="261"/>
      <c r="K461" s="260"/>
      <c r="L461" s="66"/>
      <c r="M461" s="261"/>
      <c r="N461" s="260"/>
      <c r="O461" s="810"/>
      <c r="P461" s="361"/>
      <c r="Q461" s="696">
        <f t="shared" si="94"/>
        <v>187</v>
      </c>
      <c r="R461" s="340"/>
      <c r="S461" s="340"/>
      <c r="T461" s="340"/>
      <c r="U461" s="699">
        <f t="shared" si="82"/>
        <v>23479.919809149997</v>
      </c>
      <c r="V461" s="699">
        <f t="shared" si="83"/>
        <v>2583.3199373789589</v>
      </c>
      <c r="W461" s="698">
        <f t="shared" si="95"/>
        <v>1311680.9499015762</v>
      </c>
      <c r="X461" s="698">
        <f t="shared" si="114"/>
        <v>31818.239746528954</v>
      </c>
      <c r="Y461" s="699">
        <f t="shared" si="84"/>
        <v>25363.813738482455</v>
      </c>
      <c r="Z461" s="699">
        <f t="shared" si="85"/>
        <v>5054.9938866126067</v>
      </c>
      <c r="AA461" s="698">
        <f t="shared" si="96"/>
        <v>1474109.0870179606</v>
      </c>
      <c r="AB461" s="698">
        <f t="shared" si="97"/>
        <v>35923.807625095062</v>
      </c>
      <c r="AC461" s="699">
        <f t="shared" si="86"/>
        <v>27236.662375957767</v>
      </c>
      <c r="AD461" s="699">
        <f t="shared" si="87"/>
        <v>8212.110552813574</v>
      </c>
      <c r="AE461" s="698">
        <f t="shared" si="98"/>
        <v>1651440.2055424936</v>
      </c>
      <c r="AF461" s="698">
        <f t="shared" si="99"/>
        <v>40953.772928771345</v>
      </c>
      <c r="AH461" s="696">
        <f t="shared" si="78"/>
        <v>187</v>
      </c>
      <c r="AI461" s="340"/>
      <c r="AJ461" s="340"/>
      <c r="AK461" s="340"/>
      <c r="AL461" s="699">
        <f t="shared" si="88"/>
        <v>23479.919809149997</v>
      </c>
      <c r="AM461" s="699">
        <f t="shared" si="115"/>
        <v>2583.3199373789589</v>
      </c>
      <c r="AN461" s="699">
        <f t="shared" si="89"/>
        <v>0</v>
      </c>
      <c r="AO461" s="698">
        <f t="shared" si="79"/>
        <v>1311680.9499015762</v>
      </c>
      <c r="AP461" s="698">
        <f t="shared" si="100"/>
        <v>31818.239746528954</v>
      </c>
      <c r="AQ461" s="699">
        <f t="shared" si="90"/>
        <v>25363.813738482455</v>
      </c>
      <c r="AR461" s="699">
        <f t="shared" si="101"/>
        <v>5054.9938866126076</v>
      </c>
      <c r="AS461" s="699">
        <f t="shared" si="91"/>
        <v>0</v>
      </c>
      <c r="AT461" s="698">
        <f t="shared" si="80"/>
        <v>1474109.0870179606</v>
      </c>
      <c r="AU461" s="698">
        <f t="shared" si="102"/>
        <v>35923.807625095062</v>
      </c>
      <c r="AV461" s="699">
        <f t="shared" si="92"/>
        <v>27236.662375957767</v>
      </c>
      <c r="AW461" s="699">
        <f t="shared" si="103"/>
        <v>8212.1105528135631</v>
      </c>
      <c r="AX461" s="699">
        <f t="shared" si="93"/>
        <v>0</v>
      </c>
      <c r="AY461" s="698">
        <f t="shared" si="81"/>
        <v>1651440.2055424936</v>
      </c>
      <c r="AZ461" s="698">
        <f t="shared" si="104"/>
        <v>40953.77292877133</v>
      </c>
      <c r="BA461" s="79"/>
      <c r="BB461" s="79"/>
      <c r="BC461" s="699">
        <f t="shared" si="105"/>
        <v>32670.960954887203</v>
      </c>
      <c r="BD461" s="699">
        <f t="shared" si="106"/>
        <v>25468.081445957698</v>
      </c>
      <c r="BE461" s="698">
        <f t="shared" si="107"/>
        <v>2340797.0974322809</v>
      </c>
      <c r="BF461" s="698">
        <f t="shared" si="108"/>
        <v>63894.042400844904</v>
      </c>
      <c r="BG461" s="79"/>
      <c r="BH461" s="699">
        <f t="shared" si="109"/>
        <v>32670.960954887203</v>
      </c>
      <c r="BI461" s="699">
        <f t="shared" si="110"/>
        <v>25468.08144595768</v>
      </c>
      <c r="BJ461" s="699">
        <f t="shared" si="111"/>
        <v>0</v>
      </c>
      <c r="BK461" s="698">
        <f t="shared" si="112"/>
        <v>2340797.0974322809</v>
      </c>
      <c r="BL461" s="698">
        <f t="shared" si="113"/>
        <v>63894.042400844883</v>
      </c>
    </row>
    <row r="462" spans="3:64" s="68" customFormat="1" ht="14.25" x14ac:dyDescent="0.2">
      <c r="C462" s="340"/>
      <c r="D462" s="259"/>
      <c r="E462" s="340"/>
      <c r="F462" s="340"/>
      <c r="H462" s="261"/>
      <c r="I462" s="261"/>
      <c r="K462" s="260"/>
      <c r="L462" s="66"/>
      <c r="M462" s="261"/>
      <c r="N462" s="260"/>
      <c r="O462" s="810"/>
      <c r="P462" s="361"/>
      <c r="Q462" s="696">
        <f t="shared" si="94"/>
        <v>188</v>
      </c>
      <c r="R462" s="340"/>
      <c r="S462" s="340"/>
      <c r="T462" s="340"/>
      <c r="U462" s="699">
        <f t="shared" si="82"/>
        <v>23525.349649364067</v>
      </c>
      <c r="V462" s="699">
        <f t="shared" si="83"/>
        <v>2537.8900971648895</v>
      </c>
      <c r="W462" s="698">
        <f t="shared" si="95"/>
        <v>1288155.600252212</v>
      </c>
      <c r="X462" s="698">
        <f t="shared" si="114"/>
        <v>31568.239746528958</v>
      </c>
      <c r="Y462" s="699">
        <f t="shared" si="84"/>
        <v>25449.319734172361</v>
      </c>
      <c r="Z462" s="699">
        <f t="shared" si="85"/>
        <v>4969.4878909227009</v>
      </c>
      <c r="AA462" s="698">
        <f t="shared" si="96"/>
        <v>1448659.7672837882</v>
      </c>
      <c r="AB462" s="698">
        <f t="shared" si="97"/>
        <v>35923.807625095062</v>
      </c>
      <c r="AC462" s="699">
        <f t="shared" si="86"/>
        <v>27369.904506587936</v>
      </c>
      <c r="AD462" s="699">
        <f t="shared" si="87"/>
        <v>8078.8684221834101</v>
      </c>
      <c r="AE462" s="698">
        <f t="shared" si="98"/>
        <v>1624070.3010359057</v>
      </c>
      <c r="AF462" s="698">
        <f t="shared" si="99"/>
        <v>40953.772928771345</v>
      </c>
      <c r="AH462" s="696">
        <f t="shared" si="78"/>
        <v>188</v>
      </c>
      <c r="AI462" s="340"/>
      <c r="AJ462" s="340"/>
      <c r="AK462" s="340"/>
      <c r="AL462" s="699">
        <f t="shared" si="88"/>
        <v>23525.349649364067</v>
      </c>
      <c r="AM462" s="699">
        <f t="shared" si="115"/>
        <v>2537.8900971648895</v>
      </c>
      <c r="AN462" s="699">
        <f t="shared" si="89"/>
        <v>0</v>
      </c>
      <c r="AO462" s="698">
        <f t="shared" si="79"/>
        <v>1288155.600252212</v>
      </c>
      <c r="AP462" s="698">
        <f t="shared" si="100"/>
        <v>31568.239746528958</v>
      </c>
      <c r="AQ462" s="699">
        <f t="shared" si="90"/>
        <v>25449.319734172361</v>
      </c>
      <c r="AR462" s="699">
        <f t="shared" si="101"/>
        <v>4969.4878909227018</v>
      </c>
      <c r="AS462" s="699">
        <f t="shared" si="91"/>
        <v>0</v>
      </c>
      <c r="AT462" s="698">
        <f t="shared" si="80"/>
        <v>1448659.7672837882</v>
      </c>
      <c r="AU462" s="698">
        <f t="shared" si="102"/>
        <v>35923.807625095062</v>
      </c>
      <c r="AV462" s="699">
        <f t="shared" si="92"/>
        <v>27369.904506587936</v>
      </c>
      <c r="AW462" s="699">
        <f t="shared" si="103"/>
        <v>8078.8684221833992</v>
      </c>
      <c r="AX462" s="699">
        <f t="shared" si="93"/>
        <v>0</v>
      </c>
      <c r="AY462" s="698">
        <f t="shared" si="81"/>
        <v>1624070.3010359057</v>
      </c>
      <c r="AZ462" s="698">
        <f t="shared" si="104"/>
        <v>40953.772928771337</v>
      </c>
      <c r="BA462" s="79"/>
      <c r="BB462" s="79"/>
      <c r="BC462" s="699">
        <f t="shared" si="105"/>
        <v>33021.530953744557</v>
      </c>
      <c r="BD462" s="699">
        <f t="shared" si="106"/>
        <v>25117.51144710034</v>
      </c>
      <c r="BE462" s="698">
        <f t="shared" si="107"/>
        <v>2307775.5664785365</v>
      </c>
      <c r="BF462" s="698">
        <f t="shared" si="108"/>
        <v>63644.042400844897</v>
      </c>
      <c r="BG462" s="79"/>
      <c r="BH462" s="699">
        <f t="shared" si="109"/>
        <v>33021.530953744557</v>
      </c>
      <c r="BI462" s="699">
        <f t="shared" si="110"/>
        <v>25117.511447100322</v>
      </c>
      <c r="BJ462" s="699">
        <f t="shared" si="111"/>
        <v>0</v>
      </c>
      <c r="BK462" s="698">
        <f t="shared" si="112"/>
        <v>2307775.5664785365</v>
      </c>
      <c r="BL462" s="698">
        <f t="shared" si="113"/>
        <v>63644.042400844875</v>
      </c>
    </row>
    <row r="463" spans="3:64" s="68" customFormat="1" ht="14.25" x14ac:dyDescent="0.2">
      <c r="C463" s="340"/>
      <c r="D463" s="259"/>
      <c r="E463" s="340"/>
      <c r="F463" s="340"/>
      <c r="H463" s="261"/>
      <c r="I463" s="261"/>
      <c r="K463" s="260"/>
      <c r="L463" s="66"/>
      <c r="M463" s="261"/>
      <c r="N463" s="260"/>
      <c r="O463" s="810"/>
      <c r="P463" s="361"/>
      <c r="Q463" s="696">
        <f t="shared" si="94"/>
        <v>189</v>
      </c>
      <c r="R463" s="340"/>
      <c r="S463" s="340"/>
      <c r="T463" s="340"/>
      <c r="U463" s="699">
        <f t="shared" si="82"/>
        <v>23570.867388957635</v>
      </c>
      <c r="V463" s="699">
        <f t="shared" si="83"/>
        <v>2492.3723575713225</v>
      </c>
      <c r="W463" s="698">
        <f t="shared" si="95"/>
        <v>1264584.7328632544</v>
      </c>
      <c r="X463" s="698">
        <f t="shared" si="114"/>
        <v>31568.239746528958</v>
      </c>
      <c r="Y463" s="699">
        <f t="shared" si="84"/>
        <v>25535.113986012318</v>
      </c>
      <c r="Z463" s="699">
        <f t="shared" si="85"/>
        <v>4883.6936390827432</v>
      </c>
      <c r="AA463" s="698">
        <f t="shared" si="96"/>
        <v>1423124.6532977759</v>
      </c>
      <c r="AB463" s="698">
        <f t="shared" si="97"/>
        <v>35923.807625095062</v>
      </c>
      <c r="AC463" s="699">
        <f t="shared" si="86"/>
        <v>27503.798459571728</v>
      </c>
      <c r="AD463" s="699">
        <f t="shared" si="87"/>
        <v>7944.9744691996184</v>
      </c>
      <c r="AE463" s="698">
        <f t="shared" si="98"/>
        <v>1596566.5025763339</v>
      </c>
      <c r="AF463" s="698">
        <f t="shared" si="99"/>
        <v>40953.772928771345</v>
      </c>
      <c r="AH463" s="696">
        <f t="shared" si="78"/>
        <v>189</v>
      </c>
      <c r="AI463" s="340"/>
      <c r="AJ463" s="340"/>
      <c r="AK463" s="340"/>
      <c r="AL463" s="699">
        <f t="shared" si="88"/>
        <v>23570.867388957635</v>
      </c>
      <c r="AM463" s="699">
        <f t="shared" si="115"/>
        <v>2492.3723575713225</v>
      </c>
      <c r="AN463" s="699">
        <f t="shared" si="89"/>
        <v>0</v>
      </c>
      <c r="AO463" s="698">
        <f t="shared" si="79"/>
        <v>1264584.7328632544</v>
      </c>
      <c r="AP463" s="698">
        <f t="shared" si="100"/>
        <v>31568.239746528958</v>
      </c>
      <c r="AQ463" s="699">
        <f t="shared" si="90"/>
        <v>25535.113986012318</v>
      </c>
      <c r="AR463" s="699">
        <f t="shared" si="101"/>
        <v>4883.6936390827432</v>
      </c>
      <c r="AS463" s="699">
        <f t="shared" si="91"/>
        <v>0</v>
      </c>
      <c r="AT463" s="698">
        <f t="shared" si="80"/>
        <v>1423124.6532977759</v>
      </c>
      <c r="AU463" s="698">
        <f t="shared" si="102"/>
        <v>35923.807625095062</v>
      </c>
      <c r="AV463" s="699">
        <f t="shared" si="92"/>
        <v>27503.798459571728</v>
      </c>
      <c r="AW463" s="699">
        <f t="shared" si="103"/>
        <v>7944.9744691996102</v>
      </c>
      <c r="AX463" s="699">
        <f t="shared" si="93"/>
        <v>0</v>
      </c>
      <c r="AY463" s="698">
        <f t="shared" si="81"/>
        <v>1596566.5025763339</v>
      </c>
      <c r="AZ463" s="698">
        <f t="shared" si="104"/>
        <v>40953.772928771337</v>
      </c>
      <c r="BA463" s="79"/>
      <c r="BB463" s="79"/>
      <c r="BC463" s="699">
        <f t="shared" si="105"/>
        <v>33375.862682300314</v>
      </c>
      <c r="BD463" s="699">
        <f t="shared" si="106"/>
        <v>24763.17971854459</v>
      </c>
      <c r="BE463" s="698">
        <f t="shared" si="107"/>
        <v>2274399.7037962363</v>
      </c>
      <c r="BF463" s="698">
        <f t="shared" si="108"/>
        <v>63644.042400844904</v>
      </c>
      <c r="BG463" s="79"/>
      <c r="BH463" s="699">
        <f t="shared" si="109"/>
        <v>33375.862682300314</v>
      </c>
      <c r="BI463" s="699">
        <f t="shared" si="110"/>
        <v>24763.179718544576</v>
      </c>
      <c r="BJ463" s="699">
        <f t="shared" si="111"/>
        <v>0</v>
      </c>
      <c r="BK463" s="698">
        <f t="shared" si="112"/>
        <v>2274399.7037962363</v>
      </c>
      <c r="BL463" s="698">
        <f t="shared" si="113"/>
        <v>63644.04240084489</v>
      </c>
    </row>
    <row r="464" spans="3:64" s="68" customFormat="1" ht="14.25" x14ac:dyDescent="0.2">
      <c r="C464" s="340"/>
      <c r="D464" s="259"/>
      <c r="E464" s="340"/>
      <c r="F464" s="340"/>
      <c r="H464" s="261"/>
      <c r="I464" s="261"/>
      <c r="K464" s="260"/>
      <c r="L464" s="66"/>
      <c r="M464" s="261"/>
      <c r="N464" s="260"/>
      <c r="O464" s="810"/>
      <c r="P464" s="361"/>
      <c r="Q464" s="696">
        <f t="shared" si="94"/>
        <v>190</v>
      </c>
      <c r="R464" s="340"/>
      <c r="S464" s="340"/>
      <c r="T464" s="340"/>
      <c r="U464" s="699">
        <f t="shared" si="82"/>
        <v>23616.473198001753</v>
      </c>
      <c r="V464" s="699">
        <f t="shared" si="83"/>
        <v>2446.7665485272014</v>
      </c>
      <c r="W464" s="698">
        <f t="shared" si="95"/>
        <v>1240968.2596652526</v>
      </c>
      <c r="X464" s="698">
        <f t="shared" si="114"/>
        <v>31818.239746528954</v>
      </c>
      <c r="Y464" s="699">
        <f t="shared" si="84"/>
        <v>25621.197465765857</v>
      </c>
      <c r="Z464" s="699">
        <f t="shared" si="85"/>
        <v>4797.6101593292033</v>
      </c>
      <c r="AA464" s="698">
        <f t="shared" si="96"/>
        <v>1397503.4558320101</v>
      </c>
      <c r="AB464" s="698">
        <f t="shared" si="97"/>
        <v>35923.807625095062</v>
      </c>
      <c r="AC464" s="699">
        <f t="shared" si="86"/>
        <v>27638.347423633149</v>
      </c>
      <c r="AD464" s="699">
        <f t="shared" si="87"/>
        <v>7810.4255051381933</v>
      </c>
      <c r="AE464" s="698">
        <f t="shared" si="98"/>
        <v>1568928.1551527008</v>
      </c>
      <c r="AF464" s="698">
        <f t="shared" si="99"/>
        <v>40953.772928771345</v>
      </c>
      <c r="AH464" s="696">
        <f t="shared" si="78"/>
        <v>190</v>
      </c>
      <c r="AI464" s="340"/>
      <c r="AJ464" s="340"/>
      <c r="AK464" s="340"/>
      <c r="AL464" s="699">
        <f t="shared" si="88"/>
        <v>23616.473198001753</v>
      </c>
      <c r="AM464" s="699">
        <f t="shared" si="115"/>
        <v>2446.7665485272014</v>
      </c>
      <c r="AN464" s="699">
        <f t="shared" si="89"/>
        <v>0</v>
      </c>
      <c r="AO464" s="698">
        <f t="shared" si="79"/>
        <v>1240968.2596652526</v>
      </c>
      <c r="AP464" s="698">
        <f t="shared" si="100"/>
        <v>31818.239746528954</v>
      </c>
      <c r="AQ464" s="699">
        <f t="shared" si="90"/>
        <v>25621.197465765857</v>
      </c>
      <c r="AR464" s="699">
        <f t="shared" si="101"/>
        <v>4797.6101593292042</v>
      </c>
      <c r="AS464" s="699">
        <f t="shared" si="91"/>
        <v>0</v>
      </c>
      <c r="AT464" s="698">
        <f t="shared" si="80"/>
        <v>1397503.4558320101</v>
      </c>
      <c r="AU464" s="698">
        <f t="shared" si="102"/>
        <v>35923.807625095062</v>
      </c>
      <c r="AV464" s="699">
        <f t="shared" si="92"/>
        <v>27638.347423633149</v>
      </c>
      <c r="AW464" s="699">
        <f t="shared" si="103"/>
        <v>7810.4255051381833</v>
      </c>
      <c r="AX464" s="699">
        <f t="shared" si="93"/>
        <v>0</v>
      </c>
      <c r="AY464" s="698">
        <f t="shared" si="81"/>
        <v>1568928.1551527008</v>
      </c>
      <c r="AZ464" s="698">
        <f t="shared" si="104"/>
        <v>40953.77292877133</v>
      </c>
      <c r="BA464" s="79"/>
      <c r="BB464" s="79"/>
      <c r="BC464" s="699">
        <f t="shared" si="105"/>
        <v>33733.996505133189</v>
      </c>
      <c r="BD464" s="699">
        <f t="shared" si="106"/>
        <v>24405.045895711715</v>
      </c>
      <c r="BE464" s="698">
        <f t="shared" si="107"/>
        <v>2240665.707291103</v>
      </c>
      <c r="BF464" s="698">
        <f t="shared" si="108"/>
        <v>63894.042400844904</v>
      </c>
      <c r="BG464" s="79"/>
      <c r="BH464" s="699">
        <f t="shared" si="109"/>
        <v>33733.996505133189</v>
      </c>
      <c r="BI464" s="699">
        <f t="shared" si="110"/>
        <v>24405.045895711693</v>
      </c>
      <c r="BJ464" s="699">
        <f t="shared" si="111"/>
        <v>0</v>
      </c>
      <c r="BK464" s="698">
        <f t="shared" si="112"/>
        <v>2240665.707291103</v>
      </c>
      <c r="BL464" s="698">
        <f t="shared" si="113"/>
        <v>63894.042400844883</v>
      </c>
    </row>
    <row r="465" spans="3:64" s="68" customFormat="1" ht="14.25" x14ac:dyDescent="0.2">
      <c r="C465" s="340"/>
      <c r="D465" s="259"/>
      <c r="E465" s="340"/>
      <c r="F465" s="340"/>
      <c r="H465" s="261"/>
      <c r="I465" s="261"/>
      <c r="K465" s="260"/>
      <c r="L465" s="66"/>
      <c r="M465" s="261"/>
      <c r="N465" s="260"/>
      <c r="O465" s="810"/>
      <c r="P465" s="361"/>
      <c r="Q465" s="696">
        <f t="shared" si="94"/>
        <v>191</v>
      </c>
      <c r="R465" s="340"/>
      <c r="S465" s="340"/>
      <c r="T465" s="340"/>
      <c r="U465" s="699">
        <f t="shared" si="82"/>
        <v>23662.167246896548</v>
      </c>
      <c r="V465" s="699">
        <f t="shared" si="83"/>
        <v>2401.0724996324102</v>
      </c>
      <c r="W465" s="698">
        <f t="shared" si="95"/>
        <v>1217306.0924183561</v>
      </c>
      <c r="X465" s="698">
        <f t="shared" si="114"/>
        <v>31568.239746528958</v>
      </c>
      <c r="Y465" s="699">
        <f t="shared" si="84"/>
        <v>25707.571148472496</v>
      </c>
      <c r="Z465" s="699">
        <f t="shared" si="85"/>
        <v>4711.2364766225646</v>
      </c>
      <c r="AA465" s="698">
        <f t="shared" si="96"/>
        <v>1371795.8846835375</v>
      </c>
      <c r="AB465" s="698">
        <f t="shared" si="97"/>
        <v>35923.807625095062</v>
      </c>
      <c r="AC465" s="699">
        <f t="shared" si="86"/>
        <v>27773.554603095501</v>
      </c>
      <c r="AD465" s="699">
        <f t="shared" si="87"/>
        <v>7675.2183256758435</v>
      </c>
      <c r="AE465" s="698">
        <f t="shared" si="98"/>
        <v>1541154.6005496054</v>
      </c>
      <c r="AF465" s="698">
        <f t="shared" si="99"/>
        <v>40953.772928771345</v>
      </c>
      <c r="AH465" s="696">
        <f t="shared" si="78"/>
        <v>191</v>
      </c>
      <c r="AI465" s="340"/>
      <c r="AJ465" s="340"/>
      <c r="AK465" s="340"/>
      <c r="AL465" s="699">
        <f t="shared" si="88"/>
        <v>23662.167246896548</v>
      </c>
      <c r="AM465" s="699">
        <f t="shared" si="115"/>
        <v>2401.0724996324102</v>
      </c>
      <c r="AN465" s="699">
        <f t="shared" si="89"/>
        <v>0</v>
      </c>
      <c r="AO465" s="698">
        <f t="shared" si="79"/>
        <v>1217306.0924183561</v>
      </c>
      <c r="AP465" s="698">
        <f t="shared" si="100"/>
        <v>31568.239746528958</v>
      </c>
      <c r="AQ465" s="699">
        <f t="shared" si="90"/>
        <v>25707.571148472496</v>
      </c>
      <c r="AR465" s="699">
        <f t="shared" si="101"/>
        <v>4711.2364766225646</v>
      </c>
      <c r="AS465" s="699">
        <f t="shared" si="91"/>
        <v>0</v>
      </c>
      <c r="AT465" s="698">
        <f t="shared" si="80"/>
        <v>1371795.8846835375</v>
      </c>
      <c r="AU465" s="698">
        <f t="shared" si="102"/>
        <v>35923.807625095062</v>
      </c>
      <c r="AV465" s="699">
        <f t="shared" si="92"/>
        <v>27773.554603095501</v>
      </c>
      <c r="AW465" s="699">
        <f t="shared" si="103"/>
        <v>7675.2183256758335</v>
      </c>
      <c r="AX465" s="699">
        <f t="shared" si="93"/>
        <v>0</v>
      </c>
      <c r="AY465" s="698">
        <f t="shared" si="81"/>
        <v>1541154.6005496054</v>
      </c>
      <c r="AZ465" s="698">
        <f t="shared" si="104"/>
        <v>40953.772928771337</v>
      </c>
      <c r="BA465" s="79"/>
      <c r="BB465" s="79"/>
      <c r="BC465" s="699">
        <f t="shared" si="105"/>
        <v>34095.973219946951</v>
      </c>
      <c r="BD465" s="699">
        <f t="shared" si="106"/>
        <v>24043.06918089795</v>
      </c>
      <c r="BE465" s="698">
        <f t="shared" si="107"/>
        <v>2206569.734071156</v>
      </c>
      <c r="BF465" s="698">
        <f t="shared" si="108"/>
        <v>63644.042400844904</v>
      </c>
      <c r="BG465" s="79"/>
      <c r="BH465" s="699">
        <f t="shared" si="109"/>
        <v>34095.973219946951</v>
      </c>
      <c r="BI465" s="699">
        <f t="shared" si="110"/>
        <v>24043.069180897935</v>
      </c>
      <c r="BJ465" s="699">
        <f t="shared" si="111"/>
        <v>0</v>
      </c>
      <c r="BK465" s="698">
        <f t="shared" si="112"/>
        <v>2206569.734071156</v>
      </c>
      <c r="BL465" s="698">
        <f t="shared" si="113"/>
        <v>63644.04240084489</v>
      </c>
    </row>
    <row r="466" spans="3:64" s="68" customFormat="1" ht="14.25" x14ac:dyDescent="0.2">
      <c r="C466" s="340"/>
      <c r="D466" s="259"/>
      <c r="E466" s="340"/>
      <c r="F466" s="340"/>
      <c r="H466" s="261"/>
      <c r="I466" s="261"/>
      <c r="K466" s="260"/>
      <c r="L466" s="66"/>
      <c r="M466" s="261"/>
      <c r="N466" s="260"/>
      <c r="O466" s="810"/>
      <c r="P466" s="361"/>
      <c r="Q466" s="696">
        <f t="shared" si="94"/>
        <v>192</v>
      </c>
      <c r="R466" s="340"/>
      <c r="S466" s="340"/>
      <c r="T466" s="340"/>
      <c r="U466" s="699">
        <f t="shared" si="82"/>
        <v>23707.949706371823</v>
      </c>
      <c r="V466" s="699">
        <f t="shared" si="83"/>
        <v>2355.2900401571364</v>
      </c>
      <c r="W466" s="698">
        <f t="shared" si="95"/>
        <v>1193598.1427119842</v>
      </c>
      <c r="X466" s="698">
        <f t="shared" si="114"/>
        <v>31568.239746528958</v>
      </c>
      <c r="Y466" s="699">
        <f t="shared" si="84"/>
        <v>25794.23601245879</v>
      </c>
      <c r="Z466" s="699">
        <f t="shared" si="85"/>
        <v>4624.571612636274</v>
      </c>
      <c r="AA466" s="698">
        <f t="shared" si="96"/>
        <v>1346001.6486710787</v>
      </c>
      <c r="AB466" s="698">
        <f t="shared" si="97"/>
        <v>35923.807625095069</v>
      </c>
      <c r="AC466" s="699">
        <f t="shared" si="86"/>
        <v>27909.423217957657</v>
      </c>
      <c r="AD466" s="699">
        <f t="shared" si="87"/>
        <v>7539.3497108136871</v>
      </c>
      <c r="AE466" s="698">
        <f t="shared" si="98"/>
        <v>1513245.1773316478</v>
      </c>
      <c r="AF466" s="698">
        <f t="shared" si="99"/>
        <v>40953.772928771345</v>
      </c>
      <c r="AH466" s="696">
        <f t="shared" ref="AH466:AH529" si="116">IF($Q466&lt;=$K$5+$S$269,$Q466,"")</f>
        <v>192</v>
      </c>
      <c r="AI466" s="340"/>
      <c r="AJ466" s="340"/>
      <c r="AK466" s="340"/>
      <c r="AL466" s="699">
        <f t="shared" si="88"/>
        <v>23707.949706371823</v>
      </c>
      <c r="AM466" s="699">
        <f t="shared" si="115"/>
        <v>2355.2900401571364</v>
      </c>
      <c r="AN466" s="699">
        <f t="shared" si="89"/>
        <v>0</v>
      </c>
      <c r="AO466" s="698">
        <f t="shared" ref="AO466:AO529" si="117">IFERROR(IF(ISNUMBER(AO465),AO465,)+IF($Q466=$S$269,$K$4*$Z$269,)+IF($Q466=$V$269,$K$4*(1-$Z$269),)-AL466,"")</f>
        <v>1193598.1427119842</v>
      </c>
      <c r="AP466" s="698">
        <f t="shared" si="100"/>
        <v>31568.239746528958</v>
      </c>
      <c r="AQ466" s="699">
        <f t="shared" si="90"/>
        <v>25794.23601245879</v>
      </c>
      <c r="AR466" s="699">
        <f t="shared" si="101"/>
        <v>4624.5716126362731</v>
      </c>
      <c r="AS466" s="699">
        <f t="shared" si="91"/>
        <v>0</v>
      </c>
      <c r="AT466" s="698">
        <f t="shared" ref="AT466:AT529" si="118">IFERROR(IF(ISNUMBER(AT465),AT465,)+IF($Q466=$S$269,$K$4*$Z$269,)+IF($Q466=$V$269,$K$4*(1-$Z$269),)-AQ466,"")</f>
        <v>1346001.6486710787</v>
      </c>
      <c r="AU466" s="698">
        <f t="shared" si="102"/>
        <v>35923.807625095062</v>
      </c>
      <c r="AV466" s="699">
        <f t="shared" si="92"/>
        <v>27909.423217957657</v>
      </c>
      <c r="AW466" s="699">
        <f t="shared" si="103"/>
        <v>7539.3497108136771</v>
      </c>
      <c r="AX466" s="699">
        <f t="shared" si="93"/>
        <v>0</v>
      </c>
      <c r="AY466" s="698">
        <f t="shared" ref="AY466:AY529" si="119">IFERROR(IF(ISNUMBER(AY465),AY465,)+IF($Q466=$S$269,$K$4*$Z$269,)+IF($Q466=$V$269,$K$4*(1-$Z$269),)-AV466,"")</f>
        <v>1513245.1773316478</v>
      </c>
      <c r="AZ466" s="698">
        <f t="shared" si="104"/>
        <v>40953.772928771337</v>
      </c>
      <c r="BA466" s="79"/>
      <c r="BB466" s="79"/>
      <c r="BC466" s="699">
        <f t="shared" si="105"/>
        <v>34461.834062217924</v>
      </c>
      <c r="BD466" s="699">
        <f t="shared" si="106"/>
        <v>23677.208338626962</v>
      </c>
      <c r="BE466" s="698">
        <f t="shared" si="107"/>
        <v>2172107.9000089383</v>
      </c>
      <c r="BF466" s="698">
        <f t="shared" si="108"/>
        <v>63644.04240084489</v>
      </c>
      <c r="BG466" s="79"/>
      <c r="BH466" s="699">
        <f t="shared" si="109"/>
        <v>34461.834062217924</v>
      </c>
      <c r="BI466" s="699">
        <f t="shared" si="110"/>
        <v>23677.208338626951</v>
      </c>
      <c r="BJ466" s="699">
        <f t="shared" si="111"/>
        <v>0</v>
      </c>
      <c r="BK466" s="698">
        <f t="shared" si="112"/>
        <v>2172107.9000089383</v>
      </c>
      <c r="BL466" s="698">
        <f t="shared" si="113"/>
        <v>63644.042400844875</v>
      </c>
    </row>
    <row r="467" spans="3:64" s="68" customFormat="1" ht="14.25" x14ac:dyDescent="0.2">
      <c r="C467" s="340"/>
      <c r="D467" s="259"/>
      <c r="E467" s="340"/>
      <c r="F467" s="340"/>
      <c r="H467" s="261"/>
      <c r="I467" s="261"/>
      <c r="K467" s="260"/>
      <c r="L467" s="66"/>
      <c r="M467" s="261"/>
      <c r="N467" s="260"/>
      <c r="O467" s="810"/>
      <c r="P467" s="361"/>
      <c r="Q467" s="696">
        <f t="shared" si="94"/>
        <v>193</v>
      </c>
      <c r="R467" s="340"/>
      <c r="S467" s="340"/>
      <c r="T467" s="340"/>
      <c r="U467" s="699">
        <f t="shared" ref="U467:U530" si="120">IFERROR(IF(W466&gt;1,PPMT($R$274*365/360/12,$Q467,$K$5,-$W$274),""),"")</f>
        <v>23753.820747487727</v>
      </c>
      <c r="V467" s="699">
        <f t="shared" ref="V467:V530" si="121">IFERROR(IF(W466&gt;1,IPMT($R$274*365/360/12,$Q467,$K$5,-$W$274),""),"")</f>
        <v>2309.418999041231</v>
      </c>
      <c r="W467" s="698">
        <f t="shared" si="95"/>
        <v>1169844.3219644965</v>
      </c>
      <c r="X467" s="698">
        <f t="shared" si="114"/>
        <v>31818.239746528958</v>
      </c>
      <c r="Y467" s="699">
        <f t="shared" ref="Y467:Y530" si="122">IFERROR(IF(W466&gt;1,PPMT($S$274*365/360/12,$Q467,$K$5,-$W$274),""),"")</f>
        <v>25881.1930393494</v>
      </c>
      <c r="Z467" s="699">
        <f t="shared" ref="Z467:Z530" si="123">IFERROR(IF(W466&gt;1,IPMT($S$274*365/360/12,$Q467,$K$5,-$W$274),""),"")</f>
        <v>4537.6145857456613</v>
      </c>
      <c r="AA467" s="698">
        <f t="shared" si="96"/>
        <v>1320120.4556317292</v>
      </c>
      <c r="AB467" s="698">
        <f t="shared" si="97"/>
        <v>35923.807625095062</v>
      </c>
      <c r="AC467" s="699">
        <f t="shared" ref="AC467:AC530" si="124">IFERROR(IF(W466&gt;1,PPMT($T$274*365/360/12,$Q467,$K$5,-$W$274),""),"")</f>
        <v>28045.956503970789</v>
      </c>
      <c r="AD467" s="699">
        <f t="shared" ref="AD467:AD530" si="125">IFERROR(IF(W466&gt;1,IPMT($T$274*365/360/12,$Q467,$K$5,-$W$274),""),"")</f>
        <v>7402.8164248005596</v>
      </c>
      <c r="AE467" s="698">
        <f t="shared" si="98"/>
        <v>1485199.2208276771</v>
      </c>
      <c r="AF467" s="698">
        <f t="shared" si="99"/>
        <v>40953.772928771345</v>
      </c>
      <c r="AH467" s="696">
        <f t="shared" si="116"/>
        <v>193</v>
      </c>
      <c r="AI467" s="340"/>
      <c r="AJ467" s="340"/>
      <c r="AK467" s="340"/>
      <c r="AL467" s="699">
        <f t="shared" ref="AL467:AL530" si="126">IFERROR(IF($Q467&lt;=$V$269,,IF(AO466&gt;1,PPMT($AI$274*365/360/12,$Q467-$V$269,$K$5-$V$269+$S$269,-$W$274),"")),"")</f>
        <v>23753.820747487727</v>
      </c>
      <c r="AM467" s="699">
        <f t="shared" si="115"/>
        <v>2309.418999041231</v>
      </c>
      <c r="AN467" s="699">
        <f t="shared" ref="AN467:AN530" si="127">IF(ISNUMBER($AH467),IF($AH467&lt;=$S$269,$K$4*H$253,IF($AH467&lt;=$S$270,$K$4*(1-$Z$269)*H$253,))*365/360/12,"")</f>
        <v>0</v>
      </c>
      <c r="AO467" s="698">
        <f t="shared" si="117"/>
        <v>1169844.3219644965</v>
      </c>
      <c r="AP467" s="698">
        <f t="shared" si="100"/>
        <v>31818.239746528958</v>
      </c>
      <c r="AQ467" s="699">
        <f t="shared" ref="AQ467:AQ530" si="128">IFERROR(IF($Q467&lt;=$V$269,,IF(AT466&gt;1,PPMT($AJ$274*365/360/12,$Q467-$V$269,$K$5-$V$269+$S$269,-$W$274),"")),"")</f>
        <v>25881.1930393494</v>
      </c>
      <c r="AR467" s="699">
        <f t="shared" si="101"/>
        <v>4537.6145857456613</v>
      </c>
      <c r="AS467" s="699">
        <f t="shared" ref="AS467:AS530" si="129">IF(ISNUMBER($AH467),IF($AH467&lt;=$S$269,$K$4*K$253,IF($AH467&lt;=$S$270,$K$4*(1-$Z$269)*K$253,))*365/360/12,"")</f>
        <v>0</v>
      </c>
      <c r="AT467" s="698">
        <f t="shared" si="118"/>
        <v>1320120.4556317292</v>
      </c>
      <c r="AU467" s="698">
        <f t="shared" si="102"/>
        <v>35923.807625095062</v>
      </c>
      <c r="AV467" s="699">
        <f t="shared" ref="AV467:AV530" si="130">IFERROR(IF($Q467&lt;=$V$269,,IF(AY466&gt;1,PPMT($AK$274*365/360/12,$Q467-$V$269,$K$5-$V$269+$S$269,-$W$274),"")),"")</f>
        <v>28045.956503970789</v>
      </c>
      <c r="AW467" s="699">
        <f t="shared" si="103"/>
        <v>7402.8164248005514</v>
      </c>
      <c r="AX467" s="699">
        <f t="shared" ref="AX467:AX530" si="131">IF(ISNUMBER($AH467),IF($AH467&lt;=$S$269,$K$4*N$253,IF($AH467&lt;=$S$270,$K$4*(1-$Z$269)*N$253,))*365/360/12,"")</f>
        <v>0</v>
      </c>
      <c r="AY467" s="698">
        <f t="shared" si="119"/>
        <v>1485199.2208276771</v>
      </c>
      <c r="AZ467" s="698">
        <f t="shared" si="104"/>
        <v>40953.772928771337</v>
      </c>
      <c r="BA467" s="79"/>
      <c r="BB467" s="79"/>
      <c r="BC467" s="699">
        <f t="shared" si="105"/>
        <v>34831.620709892493</v>
      </c>
      <c r="BD467" s="699">
        <f t="shared" si="106"/>
        <v>23307.421690952408</v>
      </c>
      <c r="BE467" s="698">
        <f t="shared" si="107"/>
        <v>2137276.2792990459</v>
      </c>
      <c r="BF467" s="698">
        <f t="shared" si="108"/>
        <v>63894.042400844904</v>
      </c>
      <c r="BG467" s="79"/>
      <c r="BH467" s="699">
        <f t="shared" si="109"/>
        <v>34831.620709892493</v>
      </c>
      <c r="BI467" s="699">
        <f t="shared" si="110"/>
        <v>23307.421690952389</v>
      </c>
      <c r="BJ467" s="699">
        <f t="shared" si="111"/>
        <v>0</v>
      </c>
      <c r="BK467" s="698">
        <f t="shared" si="112"/>
        <v>2137276.2792990459</v>
      </c>
      <c r="BL467" s="698">
        <f t="shared" si="113"/>
        <v>63894.042400844883</v>
      </c>
    </row>
    <row r="468" spans="3:64" s="68" customFormat="1" ht="14.25" x14ac:dyDescent="0.2">
      <c r="C468" s="340"/>
      <c r="D468" s="259"/>
      <c r="E468" s="340"/>
      <c r="F468" s="340"/>
      <c r="H468" s="261"/>
      <c r="I468" s="261"/>
      <c r="K468" s="260"/>
      <c r="L468" s="66"/>
      <c r="M468" s="261"/>
      <c r="N468" s="260"/>
      <c r="O468" s="810"/>
      <c r="P468" s="361"/>
      <c r="Q468" s="696">
        <f t="shared" ref="Q468:Q531" si="132">Q467+1</f>
        <v>194</v>
      </c>
      <c r="R468" s="340"/>
      <c r="S468" s="340"/>
      <c r="T468" s="340"/>
      <c r="U468" s="699">
        <f t="shared" si="120"/>
        <v>23799.78054163538</v>
      </c>
      <c r="V468" s="699">
        <f t="shared" si="121"/>
        <v>2263.4592048935742</v>
      </c>
      <c r="W468" s="698">
        <f t="shared" ref="W468:W531" si="133">IFERROR(W467-U468,"")</f>
        <v>1146044.5414228612</v>
      </c>
      <c r="X468" s="698">
        <f t="shared" si="114"/>
        <v>31568.239746528954</v>
      </c>
      <c r="Y468" s="699">
        <f t="shared" si="122"/>
        <v>25968.443214078234</v>
      </c>
      <c r="Z468" s="699">
        <f t="shared" si="123"/>
        <v>4450.364411016827</v>
      </c>
      <c r="AA468" s="698">
        <f t="shared" ref="AA468:AA531" si="134">IFERROR(AA467-Y468,"")</f>
        <v>1294152.012417651</v>
      </c>
      <c r="AB468" s="698">
        <f t="shared" ref="AB468:AB531" si="135">IFERROR((Y468+Z468)*(1+$B$59)+$E$25+IF(MOD($Q468-1,60)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f>
        <v>35923.807625095062</v>
      </c>
      <c r="AC468" s="699">
        <f t="shared" si="124"/>
        <v>28183.157712715383</v>
      </c>
      <c r="AD468" s="699">
        <f t="shared" si="125"/>
        <v>7265.6152160559604</v>
      </c>
      <c r="AE468" s="698">
        <f t="shared" ref="AE468:AE531" si="136">IFERROR(AE467-AC468,"")</f>
        <v>1457016.0631149616</v>
      </c>
      <c r="AF468" s="698">
        <f t="shared" ref="AF468:AF531" si="137">IFERROR((AC468+AD468)*(1+$B$59)+$E$25+IF(MOD($Q468-1,120)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f>
        <v>40953.772928771345</v>
      </c>
      <c r="AH468" s="696">
        <f t="shared" si="116"/>
        <v>194</v>
      </c>
      <c r="AI468" s="340"/>
      <c r="AJ468" s="340"/>
      <c r="AK468" s="340"/>
      <c r="AL468" s="699">
        <f t="shared" si="126"/>
        <v>23799.78054163538</v>
      </c>
      <c r="AM468" s="699">
        <f t="shared" si="115"/>
        <v>2263.4592048935742</v>
      </c>
      <c r="AN468" s="699">
        <f t="shared" si="127"/>
        <v>0</v>
      </c>
      <c r="AO468" s="698">
        <f t="shared" si="117"/>
        <v>1146044.5414228612</v>
      </c>
      <c r="AP468" s="698">
        <f t="shared" ref="AP468:AP531" si="138">IFERROR((AL468+AM468+AN468)*(1+$E$27)+$E$25+IF(MOD($Q468-1,3)=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IF($Q468=$S$269,$K$4*$Z$269+$E$14/2,)-IF($Q468=$S$270,$K$4*(1-$Z$269)+$E$14/2,),"")</f>
        <v>31568.239746528954</v>
      </c>
      <c r="AQ468" s="699">
        <f t="shared" si="128"/>
        <v>25968.443214078234</v>
      </c>
      <c r="AR468" s="699">
        <f t="shared" ref="AR468:AR531" si="139">IFERROR(AT467*$AJ$274/12*365/360,"")</f>
        <v>4450.3644110168261</v>
      </c>
      <c r="AS468" s="699">
        <f t="shared" si="129"/>
        <v>0</v>
      </c>
      <c r="AT468" s="698">
        <f t="shared" si="118"/>
        <v>1294152.012417651</v>
      </c>
      <c r="AU468" s="698">
        <f t="shared" ref="AU468:AU531" si="140">IFERROR((AQ468+AR468+AS468)*(1+$E$27)+$E$25+IF(MOD($Q468-1,60)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IF($Q468=$S$269,$K$4*$Z$269+$E$14/2,)-IF($Q468=$S$270,$K$4*(1-$Z$269)+$E$14/2,),"")</f>
        <v>35923.807625095062</v>
      </c>
      <c r="AV468" s="699">
        <f t="shared" si="130"/>
        <v>28183.157712715383</v>
      </c>
      <c r="AW468" s="699">
        <f t="shared" ref="AW468:AW531" si="141">IFERROR(AY467*$AK$274/12*365/360,"")</f>
        <v>7265.6152160559523</v>
      </c>
      <c r="AX468" s="699">
        <f t="shared" si="131"/>
        <v>0</v>
      </c>
      <c r="AY468" s="698">
        <f t="shared" si="119"/>
        <v>1457016.0631149616</v>
      </c>
      <c r="AZ468" s="698">
        <f t="shared" ref="AZ468:AZ531" si="142">IFERROR((AV468+AW468+AX468)*(1+$E$27)+$E$25+IF(MOD($Q468-1,120)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IF($Q468=$S$269,$K$4*$Z$269+$E$14/2,)-IF($Q468=$S$270,$K$4*(1-$Z$269)+$E$14/2,),"")</f>
        <v>40953.772928771337</v>
      </c>
      <c r="BA468" s="79"/>
      <c r="BB468" s="79"/>
      <c r="BC468" s="699">
        <f t="shared" ref="BC468:BC531" si="143">IFERROR(IF(BE467&gt;1,PPMT($BC$272*365/360/12,$Q468,$K$5,-$W$274),""),"")</f>
        <v>35205.37528813487</v>
      </c>
      <c r="BD468" s="699">
        <f t="shared" ref="BD468:BD531" si="144">IFERROR(IF(BE467&gt;1,IPMT($BC$272*365/360/12,$Q468,$K$5,-$BE$274),""),"")</f>
        <v>22933.667112710034</v>
      </c>
      <c r="BE468" s="698">
        <f t="shared" ref="BE468:BE531" si="145">IFERROR(BE467-BC468,"")</f>
        <v>2102070.904010911</v>
      </c>
      <c r="BF468" s="698">
        <f t="shared" si="108"/>
        <v>63644.042400844904</v>
      </c>
      <c r="BG468" s="79"/>
      <c r="BH468" s="699">
        <f t="shared" si="109"/>
        <v>35205.37528813487</v>
      </c>
      <c r="BI468" s="699">
        <f t="shared" si="110"/>
        <v>22933.66711271002</v>
      </c>
      <c r="BJ468" s="699">
        <f t="shared" si="111"/>
        <v>0</v>
      </c>
      <c r="BK468" s="698">
        <f t="shared" si="112"/>
        <v>2102070.904010911</v>
      </c>
      <c r="BL468" s="698">
        <f t="shared" si="113"/>
        <v>63644.04240084489</v>
      </c>
    </row>
    <row r="469" spans="3:64" s="68" customFormat="1" ht="14.25" x14ac:dyDescent="0.2">
      <c r="C469" s="340"/>
      <c r="D469" s="259"/>
      <c r="E469" s="340"/>
      <c r="F469" s="340"/>
      <c r="H469" s="261"/>
      <c r="I469" s="261"/>
      <c r="K469" s="260"/>
      <c r="L469" s="66"/>
      <c r="M469" s="261"/>
      <c r="N469" s="260"/>
      <c r="O469" s="810"/>
      <c r="P469" s="361"/>
      <c r="Q469" s="696">
        <f t="shared" si="132"/>
        <v>195</v>
      </c>
      <c r="R469" s="340"/>
      <c r="S469" s="340"/>
      <c r="T469" s="340"/>
      <c r="U469" s="699">
        <f t="shared" si="120"/>
        <v>23845.829260537521</v>
      </c>
      <c r="V469" s="699">
        <f t="shared" si="121"/>
        <v>2217.4104859914314</v>
      </c>
      <c r="W469" s="698">
        <f t="shared" si="133"/>
        <v>1122198.7121623235</v>
      </c>
      <c r="X469" s="698">
        <f t="shared" si="114"/>
        <v>31568.239746528954</v>
      </c>
      <c r="Y469" s="699">
        <f t="shared" si="122"/>
        <v>26055.987524899581</v>
      </c>
      <c r="Z469" s="699">
        <f t="shared" si="123"/>
        <v>4362.8201001954767</v>
      </c>
      <c r="AA469" s="698">
        <f t="shared" si="134"/>
        <v>1268096.0248927514</v>
      </c>
      <c r="AB469" s="698">
        <f t="shared" si="135"/>
        <v>35923.807625095054</v>
      </c>
      <c r="AC469" s="699">
        <f t="shared" si="124"/>
        <v>28321.030111678734</v>
      </c>
      <c r="AD469" s="699">
        <f t="shared" si="125"/>
        <v>7127.7428170926105</v>
      </c>
      <c r="AE469" s="698">
        <f t="shared" si="136"/>
        <v>1428695.033003283</v>
      </c>
      <c r="AF469" s="698">
        <f t="shared" si="137"/>
        <v>40953.772928771345</v>
      </c>
      <c r="AH469" s="696">
        <f t="shared" si="116"/>
        <v>195</v>
      </c>
      <c r="AI469" s="340"/>
      <c r="AJ469" s="340"/>
      <c r="AK469" s="340"/>
      <c r="AL469" s="699">
        <f t="shared" si="126"/>
        <v>23845.829260537521</v>
      </c>
      <c r="AM469" s="699">
        <f t="shared" si="115"/>
        <v>2217.4104859914314</v>
      </c>
      <c r="AN469" s="699">
        <f t="shared" si="127"/>
        <v>0</v>
      </c>
      <c r="AO469" s="698">
        <f t="shared" si="117"/>
        <v>1122198.7121623235</v>
      </c>
      <c r="AP469" s="698">
        <f t="shared" si="138"/>
        <v>31568.239746528954</v>
      </c>
      <c r="AQ469" s="699">
        <f t="shared" si="128"/>
        <v>26055.987524899581</v>
      </c>
      <c r="AR469" s="699">
        <f t="shared" si="139"/>
        <v>4362.8201001954776</v>
      </c>
      <c r="AS469" s="699">
        <f t="shared" si="129"/>
        <v>0</v>
      </c>
      <c r="AT469" s="698">
        <f t="shared" si="118"/>
        <v>1268096.0248927514</v>
      </c>
      <c r="AU469" s="698">
        <f t="shared" si="140"/>
        <v>35923.807625095054</v>
      </c>
      <c r="AV469" s="699">
        <f t="shared" si="130"/>
        <v>28321.030111678734</v>
      </c>
      <c r="AW469" s="699">
        <f t="shared" si="141"/>
        <v>7127.7428170926014</v>
      </c>
      <c r="AX469" s="699">
        <f t="shared" si="131"/>
        <v>0</v>
      </c>
      <c r="AY469" s="698">
        <f t="shared" si="119"/>
        <v>1428695.033003283</v>
      </c>
      <c r="AZ469" s="698">
        <f t="shared" si="142"/>
        <v>40953.772928771337</v>
      </c>
      <c r="BA469" s="79"/>
      <c r="BB469" s="79"/>
      <c r="BC469" s="699">
        <f t="shared" si="143"/>
        <v>35583.140374125956</v>
      </c>
      <c r="BD469" s="699">
        <f t="shared" si="144"/>
        <v>22555.902026718944</v>
      </c>
      <c r="BE469" s="698">
        <f t="shared" si="145"/>
        <v>2066487.7636367851</v>
      </c>
      <c r="BF469" s="698">
        <f t="shared" ref="BF469:BF532" si="146">IFERROR((BC469+BD469)*(1+$B$59)+$E$25+IF(MOD($Q469-1,3)=0,$N$27,)+IF($E$193="havi",$E$192,)+IF($E$193="negyedéves",IF(MOD($Q469-1,3)=0,$E$192,),)+IF($E$193="féléves",IF(MOD($Q469-1,6)=0,$E$192,),)+IF($E$193="éves",IF(MOD($Q469-1,12)=0,$E$192,),)+IF($H$193="havi",$H$192,)+IF($H$193="negyedéves",IF(MOD($Q469-1,3)=0,$H$192,),)+IF($H$193="féléves",IF(MOD($Q469-1,6)=0,$H$192,),)+IF($H$193="éves",IF(MOD($Q469-1,12)=0,$H$192,),)+IF($K$193="havi",$K$192,)+IF($K$193="negyedéves",IF(MOD($Q469-1,3)=0,$K$192,),)+IF($K$193="féléves",IF(MOD($Q469-1,6)=0,$K$192,),)+IF($K$193="éves",IF(MOD($Q469-1,12)=0,$K$192,),)+IF($N$193="havi",$N$192,)+IF($N$193="negyedéves",IF(MOD($Q469-1,3)=0,$N$192,),)+IF($N$193="féléves",IF(MOD($Q469-1,6)=0,$N$192,),)+IF($N$193="éves",IF(MOD($Q469-1,12)=0,$N$192,),)+IF($K$25="havi",$K$23,)+IF($K$25="negyedéves",IF(MOD($Q469-1,3)=0,$K$23,),)+IF($K$25="féléves",IF(MOD($Q469-1,6)=0,$K$23,),)+IF($K$25="éves",IF(MOD($Q469-1,12)=0,$K$23,),),"")</f>
        <v>63644.042400844904</v>
      </c>
      <c r="BG469" s="79"/>
      <c r="BH469" s="699">
        <f t="shared" ref="BH469:BH532" si="147">IFERROR(IF($Q469&lt;=$V$269,,IF(BK468&gt;1,PPMT($BH$272*365/360/12,$Q469-$V$269,$K$5-$V$269+$S$269,-$BK$274),"")),"")</f>
        <v>35583.140374125956</v>
      </c>
      <c r="BI469" s="699">
        <f t="shared" ref="BI469:BI532" si="148">IFERROR(BK468*$BH$272/12*365/360,"")</f>
        <v>22555.90202671893</v>
      </c>
      <c r="BJ469" s="699">
        <f t="shared" ref="BJ469:BJ532" si="149">IF(ISNUMBER($AH469),IF($AH469&lt;=$S$269,$K$4*H$253,IF($AH469&lt;=$S$270,$K$4*(1-$Z$269)*H$253,))*365/360/12,"")</f>
        <v>0</v>
      </c>
      <c r="BK469" s="698">
        <f t="shared" ref="BK469:BK532" si="150">IFERROR(IF(ISNUMBER(BK468),BK468,)+IF($Q469=$S$269,$K$4*$Z$269,)+IF($Q469=$V$269,$K$4*(1-$Z$269),)-BH469,"")</f>
        <v>2066487.7636367851</v>
      </c>
      <c r="BL469" s="698">
        <f t="shared" ref="BL469:BL532" si="151">IFERROR((BH469+BI469+BJ469)*(1+$E$27)+$E$25+IF(MOD($Q469-1,3)=0,$N$27,)+IF($E$193="havi",$E$192,)+IF($E$193="negyedéves",IF(MOD($Q469-1,3)=0,$E$192,),)+IF($E$193="féléves",IF(MOD($Q469-1,6)=0,$E$192,),)+IF($E$193="éves",IF(MOD($Q469-1,12)=0,$E$192,),)+IF($H$193="havi",$H$192,)+IF($H$193="negyedéves",IF(MOD($Q469-1,3)=0,$H$192,),)+IF($H$193="féléves",IF(MOD($Q469-1,6)=0,$H$192,),)+IF($H$193="éves",IF(MOD($Q469-1,12)=0,$H$192,),)+IF($K$193="havi",$K$192,)+IF($K$193="negyedéves",IF(MOD($Q469-1,3)=0,$K$192,),)+IF($K$193="féléves",IF(MOD($Q469-1,6)=0,$K$192,),)+IF($K$193="éves",IF(MOD($Q469-1,12)=0,$K$192,),)+IF($N$193="havi",$N$192,)+IF($N$193="negyedéves",IF(MOD($Q469-1,3)=0,$N$192,),)+IF($N$193="féléves",IF(MOD($Q469-1,6)=0,$N$192,),)+IF($N$193="éves",IF(MOD($Q469-1,12)=0,$N$192,),)+IF($K$25="havi",$K$23,)+IF($K$25="negyedéves",IF(MOD($Q469-1,3)=0,$K$23,),)+IF($K$25="féléves",IF(MOD($Q469-1,6)=0,$K$23,),)+IF($K$25="éves",IF(MOD($Q469-1,12)=0,$K$23,),)-IF($Q469=$S$269,$K$4*$Z$269+$E$14/2,)-IF($Q469=$S$270,$K$4*(1-$Z$269)+$E$14/2,),"")</f>
        <v>63644.04240084489</v>
      </c>
    </row>
    <row r="470" spans="3:64" s="68" customFormat="1" ht="14.25" x14ac:dyDescent="0.2">
      <c r="C470" s="340"/>
      <c r="D470" s="259"/>
      <c r="E470" s="340"/>
      <c r="F470" s="340"/>
      <c r="H470" s="261"/>
      <c r="I470" s="261"/>
      <c r="K470" s="260"/>
      <c r="L470" s="66"/>
      <c r="M470" s="261"/>
      <c r="N470" s="260"/>
      <c r="O470" s="810"/>
      <c r="P470" s="361"/>
      <c r="Q470" s="696">
        <f t="shared" si="132"/>
        <v>196</v>
      </c>
      <c r="R470" s="340"/>
      <c r="S470" s="340"/>
      <c r="T470" s="340"/>
      <c r="U470" s="699">
        <f t="shared" si="120"/>
        <v>23891.967076249144</v>
      </c>
      <c r="V470" s="699">
        <f t="shared" si="121"/>
        <v>2171.2726702798104</v>
      </c>
      <c r="W470" s="698">
        <f t="shared" si="133"/>
        <v>1098306.7450860743</v>
      </c>
      <c r="X470" s="698">
        <f t="shared" si="114"/>
        <v>31818.239746528954</v>
      </c>
      <c r="Y470" s="699">
        <f t="shared" si="122"/>
        <v>26143.826963399326</v>
      </c>
      <c r="Z470" s="699">
        <f t="shared" si="123"/>
        <v>4274.9806616957385</v>
      </c>
      <c r="AA470" s="698">
        <f t="shared" si="134"/>
        <v>1241952.1979293521</v>
      </c>
      <c r="AB470" s="698">
        <f t="shared" si="135"/>
        <v>35923.807625095069</v>
      </c>
      <c r="AC470" s="699">
        <f t="shared" si="124"/>
        <v>28459.576984332707</v>
      </c>
      <c r="AD470" s="699">
        <f t="shared" si="125"/>
        <v>6989.1959444386384</v>
      </c>
      <c r="AE470" s="698">
        <f t="shared" si="136"/>
        <v>1400235.4560189503</v>
      </c>
      <c r="AF470" s="698">
        <f t="shared" si="137"/>
        <v>40953.772928771345</v>
      </c>
      <c r="AH470" s="696">
        <f t="shared" si="116"/>
        <v>196</v>
      </c>
      <c r="AI470" s="340"/>
      <c r="AJ470" s="340"/>
      <c r="AK470" s="340"/>
      <c r="AL470" s="699">
        <f t="shared" si="126"/>
        <v>23891.967076249144</v>
      </c>
      <c r="AM470" s="699">
        <f t="shared" si="115"/>
        <v>2171.27267027981</v>
      </c>
      <c r="AN470" s="699">
        <f t="shared" si="127"/>
        <v>0</v>
      </c>
      <c r="AO470" s="698">
        <f t="shared" si="117"/>
        <v>1098306.7450860743</v>
      </c>
      <c r="AP470" s="698">
        <f t="shared" si="138"/>
        <v>31818.239746528954</v>
      </c>
      <c r="AQ470" s="699">
        <f t="shared" si="128"/>
        <v>26143.826963399326</v>
      </c>
      <c r="AR470" s="699">
        <f t="shared" si="139"/>
        <v>4274.9806616957385</v>
      </c>
      <c r="AS470" s="699">
        <f t="shared" si="129"/>
        <v>0</v>
      </c>
      <c r="AT470" s="698">
        <f t="shared" si="118"/>
        <v>1241952.1979293521</v>
      </c>
      <c r="AU470" s="698">
        <f t="shared" si="140"/>
        <v>35923.807625095069</v>
      </c>
      <c r="AV470" s="699">
        <f t="shared" si="130"/>
        <v>28459.576984332707</v>
      </c>
      <c r="AW470" s="699">
        <f t="shared" si="141"/>
        <v>6989.1959444386302</v>
      </c>
      <c r="AX470" s="699">
        <f t="shared" si="131"/>
        <v>0</v>
      </c>
      <c r="AY470" s="698">
        <f t="shared" si="119"/>
        <v>1400235.4560189503</v>
      </c>
      <c r="AZ470" s="698">
        <f t="shared" si="142"/>
        <v>40953.772928771337</v>
      </c>
      <c r="BA470" s="79"/>
      <c r="BB470" s="79"/>
      <c r="BC470" s="699">
        <f t="shared" si="143"/>
        <v>35964.959001913601</v>
      </c>
      <c r="BD470" s="699">
        <f t="shared" si="144"/>
        <v>22174.083398931303</v>
      </c>
      <c r="BE470" s="698">
        <f t="shared" si="145"/>
        <v>2030522.8046348714</v>
      </c>
      <c r="BF470" s="698">
        <f t="shared" si="146"/>
        <v>63894.042400844904</v>
      </c>
      <c r="BG470" s="79"/>
      <c r="BH470" s="699">
        <f t="shared" si="147"/>
        <v>35964.959001913601</v>
      </c>
      <c r="BI470" s="699">
        <f t="shared" si="148"/>
        <v>22174.083398931289</v>
      </c>
      <c r="BJ470" s="699">
        <f t="shared" si="149"/>
        <v>0</v>
      </c>
      <c r="BK470" s="698">
        <f t="shared" si="150"/>
        <v>2030522.8046348714</v>
      </c>
      <c r="BL470" s="698">
        <f t="shared" si="151"/>
        <v>63894.04240084489</v>
      </c>
    </row>
    <row r="471" spans="3:64" s="68" customFormat="1" ht="14.25" x14ac:dyDescent="0.2">
      <c r="C471" s="340"/>
      <c r="D471" s="259"/>
      <c r="E471" s="340"/>
      <c r="F471" s="340"/>
      <c r="H471" s="261"/>
      <c r="I471" s="261"/>
      <c r="K471" s="260"/>
      <c r="L471" s="66"/>
      <c r="M471" s="261"/>
      <c r="N471" s="260"/>
      <c r="O471" s="810"/>
      <c r="P471" s="361"/>
      <c r="Q471" s="696">
        <f t="shared" si="132"/>
        <v>197</v>
      </c>
      <c r="R471" s="340"/>
      <c r="S471" s="340"/>
      <c r="T471" s="340"/>
      <c r="U471" s="699">
        <f t="shared" si="120"/>
        <v>23938.194161158131</v>
      </c>
      <c r="V471" s="699">
        <f t="shared" si="121"/>
        <v>2125.0455853708222</v>
      </c>
      <c r="W471" s="698">
        <f t="shared" si="133"/>
        <v>1074368.5509249163</v>
      </c>
      <c r="X471" s="698">
        <f t="shared" ref="X471:X534" si="152">IFERROR((U471+V471)*(1+$B$59)+$E$25+IF(MOD($Q471-1,3)=0,$N$27,)+IF($E$193="havi",$E$192,)+IF($E$193="negyedéves",IF(MOD($Q471-1,3)=0,$E$192,),)+IF($E$193="féléves",IF(MOD($Q471-1,6)=0,$E$192,),)+IF($E$193="éves",IF(MOD($Q471-1,12)=0,$E$192,),)+IF($H$193="havi",$H$192,)+IF($H$193="negyedéves",IF(MOD($Q471-1,3)=0,$H$192,),)+IF($H$193="féléves",IF(MOD($Q471-1,6)=0,$H$192,),)+IF($H$193="éves",IF(MOD($Q471-1,12)=0,$H$192,),)+IF($K$193="havi",$K$192,)+IF($K$193="negyedéves",IF(MOD($Q471-1,3)=0,$K$192,),)+IF($K$193="féléves",IF(MOD($Q471-1,6)=0,$K$192,),)+IF($K$193="éves",IF(MOD($Q471-1,12)=0,$K$192,),)+IF($N$193="havi",$N$192,)+IF($N$193="negyedéves",IF(MOD($Q471-1,3)=0,$N$192,),)+IF($N$193="féléves",IF(MOD($Q471-1,6)=0,$N$192,),)+IF($N$193="éves",IF(MOD($Q471-1,12)=0,$N$192,),)+IF($K$25="havi",$K$23,)+IF($K$25="negyedéves",IF(MOD($Q471-1,3)=0,$K$23,),)+IF($K$25="féléves",IF(MOD($Q471-1,6)=0,$K$23,),)+IF($K$25="éves",IF(MOD($Q471-1,12)=0,$K$23,),),"")</f>
        <v>31568.239746528954</v>
      </c>
      <c r="Y471" s="699">
        <f t="shared" si="122"/>
        <v>26231.962524506143</v>
      </c>
      <c r="Z471" s="699">
        <f t="shared" si="123"/>
        <v>4186.8451005889165</v>
      </c>
      <c r="AA471" s="698">
        <f t="shared" si="134"/>
        <v>1215720.235404846</v>
      </c>
      <c r="AB471" s="698">
        <f t="shared" si="135"/>
        <v>35923.807625095062</v>
      </c>
      <c r="AC471" s="699">
        <f t="shared" si="124"/>
        <v>28598.801630211965</v>
      </c>
      <c r="AD471" s="699">
        <f t="shared" si="125"/>
        <v>6849.9712985593796</v>
      </c>
      <c r="AE471" s="698">
        <f t="shared" si="136"/>
        <v>1371636.6543887383</v>
      </c>
      <c r="AF471" s="698">
        <f t="shared" si="137"/>
        <v>40953.772928771345</v>
      </c>
      <c r="AH471" s="696">
        <f t="shared" si="116"/>
        <v>197</v>
      </c>
      <c r="AI471" s="340"/>
      <c r="AJ471" s="340"/>
      <c r="AK471" s="340"/>
      <c r="AL471" s="699">
        <f t="shared" si="126"/>
        <v>23938.194161158131</v>
      </c>
      <c r="AM471" s="699">
        <f t="shared" si="115"/>
        <v>2125.0455853708222</v>
      </c>
      <c r="AN471" s="699">
        <f t="shared" si="127"/>
        <v>0</v>
      </c>
      <c r="AO471" s="698">
        <f t="shared" si="117"/>
        <v>1074368.5509249163</v>
      </c>
      <c r="AP471" s="698">
        <f t="shared" si="138"/>
        <v>31568.239746528954</v>
      </c>
      <c r="AQ471" s="699">
        <f t="shared" si="128"/>
        <v>26231.962524506143</v>
      </c>
      <c r="AR471" s="699">
        <f t="shared" si="139"/>
        <v>4186.8451005889165</v>
      </c>
      <c r="AS471" s="699">
        <f t="shared" si="129"/>
        <v>0</v>
      </c>
      <c r="AT471" s="698">
        <f t="shared" si="118"/>
        <v>1215720.235404846</v>
      </c>
      <c r="AU471" s="698">
        <f t="shared" si="140"/>
        <v>35923.807625095062</v>
      </c>
      <c r="AV471" s="699">
        <f t="shared" si="130"/>
        <v>28598.801630211965</v>
      </c>
      <c r="AW471" s="699">
        <f t="shared" si="141"/>
        <v>6849.9712985593724</v>
      </c>
      <c r="AX471" s="699">
        <f t="shared" si="131"/>
        <v>0</v>
      </c>
      <c r="AY471" s="698">
        <f t="shared" si="119"/>
        <v>1371636.6543887383</v>
      </c>
      <c r="AZ471" s="698">
        <f t="shared" si="142"/>
        <v>40953.772928771337</v>
      </c>
      <c r="BA471" s="79"/>
      <c r="BB471" s="79"/>
      <c r="BC471" s="699">
        <f t="shared" si="143"/>
        <v>36350.874667314914</v>
      </c>
      <c r="BD471" s="699">
        <f t="shared" si="144"/>
        <v>21788.167733529983</v>
      </c>
      <c r="BE471" s="698">
        <f t="shared" si="145"/>
        <v>1994171.9299675566</v>
      </c>
      <c r="BF471" s="698">
        <f t="shared" si="146"/>
        <v>63644.042400844897</v>
      </c>
      <c r="BG471" s="79"/>
      <c r="BH471" s="699">
        <f t="shared" si="147"/>
        <v>36350.874667314914</v>
      </c>
      <c r="BI471" s="699">
        <f t="shared" si="148"/>
        <v>21788.167733529968</v>
      </c>
      <c r="BJ471" s="699">
        <f t="shared" si="149"/>
        <v>0</v>
      </c>
      <c r="BK471" s="698">
        <f t="shared" si="150"/>
        <v>1994171.9299675566</v>
      </c>
      <c r="BL471" s="698">
        <f t="shared" si="151"/>
        <v>63644.042400844883</v>
      </c>
    </row>
    <row r="472" spans="3:64" s="68" customFormat="1" ht="14.25" x14ac:dyDescent="0.2">
      <c r="C472" s="340"/>
      <c r="D472" s="259"/>
      <c r="E472" s="340"/>
      <c r="F472" s="340"/>
      <c r="H472" s="261"/>
      <c r="I472" s="261"/>
      <c r="K472" s="260"/>
      <c r="L472" s="66"/>
      <c r="M472" s="261"/>
      <c r="N472" s="260"/>
      <c r="O472" s="810"/>
      <c r="P472" s="361"/>
      <c r="Q472" s="696">
        <f t="shared" si="132"/>
        <v>198</v>
      </c>
      <c r="R472" s="340"/>
      <c r="S472" s="340"/>
      <c r="T472" s="340"/>
      <c r="U472" s="699">
        <f t="shared" si="120"/>
        <v>23984.510687985923</v>
      </c>
      <c r="V472" s="699">
        <f t="shared" si="121"/>
        <v>2078.7290585430346</v>
      </c>
      <c r="W472" s="698">
        <f t="shared" si="133"/>
        <v>1050384.0402369304</v>
      </c>
      <c r="X472" s="698">
        <f t="shared" si="152"/>
        <v>31568.239746528958</v>
      </c>
      <c r="Y472" s="699">
        <f t="shared" si="122"/>
        <v>26320.395206502824</v>
      </c>
      <c r="Z472" s="699">
        <f t="shared" si="123"/>
        <v>4098.4124185922392</v>
      </c>
      <c r="AA472" s="698">
        <f t="shared" si="134"/>
        <v>1189399.8401983432</v>
      </c>
      <c r="AB472" s="698">
        <f t="shared" si="135"/>
        <v>35923.807625095062</v>
      </c>
      <c r="AC472" s="699">
        <f t="shared" si="124"/>
        <v>28738.707364992541</v>
      </c>
      <c r="AD472" s="699">
        <f t="shared" si="125"/>
        <v>6710.065563778805</v>
      </c>
      <c r="AE472" s="698">
        <f t="shared" si="136"/>
        <v>1342897.9470237459</v>
      </c>
      <c r="AF472" s="698">
        <f t="shared" si="137"/>
        <v>40953.772928771345</v>
      </c>
      <c r="AH472" s="696">
        <f t="shared" si="116"/>
        <v>198</v>
      </c>
      <c r="AI472" s="340"/>
      <c r="AJ472" s="340"/>
      <c r="AK472" s="340"/>
      <c r="AL472" s="699">
        <f t="shared" si="126"/>
        <v>23984.510687985923</v>
      </c>
      <c r="AM472" s="699">
        <f t="shared" si="115"/>
        <v>2078.7290585430351</v>
      </c>
      <c r="AN472" s="699">
        <f t="shared" si="127"/>
        <v>0</v>
      </c>
      <c r="AO472" s="698">
        <f t="shared" si="117"/>
        <v>1050384.0402369304</v>
      </c>
      <c r="AP472" s="698">
        <f t="shared" si="138"/>
        <v>31568.239746528958</v>
      </c>
      <c r="AQ472" s="699">
        <f t="shared" si="128"/>
        <v>26320.395206502824</v>
      </c>
      <c r="AR472" s="699">
        <f t="shared" si="139"/>
        <v>4098.4124185922401</v>
      </c>
      <c r="AS472" s="699">
        <f t="shared" si="129"/>
        <v>0</v>
      </c>
      <c r="AT472" s="698">
        <f t="shared" si="118"/>
        <v>1189399.8401983432</v>
      </c>
      <c r="AU472" s="698">
        <f t="shared" si="140"/>
        <v>35923.807625095069</v>
      </c>
      <c r="AV472" s="699">
        <f t="shared" si="130"/>
        <v>28738.707364992541</v>
      </c>
      <c r="AW472" s="699">
        <f t="shared" si="141"/>
        <v>6710.0655637787968</v>
      </c>
      <c r="AX472" s="699">
        <f t="shared" si="131"/>
        <v>0</v>
      </c>
      <c r="AY472" s="698">
        <f t="shared" si="119"/>
        <v>1342897.9470237459</v>
      </c>
      <c r="AZ472" s="698">
        <f t="shared" si="142"/>
        <v>40953.772928771337</v>
      </c>
      <c r="BA472" s="79"/>
      <c r="BB472" s="79"/>
      <c r="BC472" s="699">
        <f t="shared" si="143"/>
        <v>36740.93133287126</v>
      </c>
      <c r="BD472" s="699">
        <f t="shared" si="144"/>
        <v>21398.111067973645</v>
      </c>
      <c r="BE472" s="698">
        <f t="shared" si="145"/>
        <v>1957430.9986346853</v>
      </c>
      <c r="BF472" s="698">
        <f t="shared" si="146"/>
        <v>63644.042400844904</v>
      </c>
      <c r="BG472" s="79"/>
      <c r="BH472" s="699">
        <f t="shared" si="147"/>
        <v>36740.93133287126</v>
      </c>
      <c r="BI472" s="699">
        <f t="shared" si="148"/>
        <v>21398.11106797363</v>
      </c>
      <c r="BJ472" s="699">
        <f t="shared" si="149"/>
        <v>0</v>
      </c>
      <c r="BK472" s="698">
        <f t="shared" si="150"/>
        <v>1957430.9986346853</v>
      </c>
      <c r="BL472" s="698">
        <f t="shared" si="151"/>
        <v>63644.04240084489</v>
      </c>
    </row>
    <row r="473" spans="3:64" s="68" customFormat="1" ht="14.25" x14ac:dyDescent="0.2">
      <c r="C473" s="340"/>
      <c r="D473" s="259"/>
      <c r="E473" s="340"/>
      <c r="F473" s="340"/>
      <c r="H473" s="261"/>
      <c r="I473" s="261"/>
      <c r="K473" s="260"/>
      <c r="L473" s="66"/>
      <c r="M473" s="261"/>
      <c r="N473" s="260"/>
      <c r="O473" s="810"/>
      <c r="P473" s="361"/>
      <c r="Q473" s="696">
        <f t="shared" si="132"/>
        <v>199</v>
      </c>
      <c r="R473" s="340"/>
      <c r="S473" s="340"/>
      <c r="T473" s="340"/>
      <c r="U473" s="699">
        <f t="shared" si="120"/>
        <v>24030.91682978813</v>
      </c>
      <c r="V473" s="699">
        <f t="shared" si="121"/>
        <v>2032.3229167408292</v>
      </c>
      <c r="W473" s="698">
        <f t="shared" si="133"/>
        <v>1026353.1234071422</v>
      </c>
      <c r="X473" s="698">
        <f t="shared" si="152"/>
        <v>31818.239746528958</v>
      </c>
      <c r="Y473" s="699">
        <f t="shared" si="122"/>
        <v>26409.126011037522</v>
      </c>
      <c r="Z473" s="699">
        <f t="shared" si="123"/>
        <v>4009.6816140575402</v>
      </c>
      <c r="AA473" s="698">
        <f t="shared" si="134"/>
        <v>1162990.7141873057</v>
      </c>
      <c r="AB473" s="698">
        <f t="shared" si="135"/>
        <v>35923.807625095062</v>
      </c>
      <c r="AC473" s="699">
        <f t="shared" si="124"/>
        <v>28879.297520570795</v>
      </c>
      <c r="AD473" s="699">
        <f t="shared" si="125"/>
        <v>6569.4754082005484</v>
      </c>
      <c r="AE473" s="698">
        <f t="shared" si="136"/>
        <v>1314018.6495031752</v>
      </c>
      <c r="AF473" s="698">
        <f t="shared" si="137"/>
        <v>40953.772928771345</v>
      </c>
      <c r="AH473" s="696">
        <f t="shared" si="116"/>
        <v>199</v>
      </c>
      <c r="AI473" s="340"/>
      <c r="AJ473" s="340"/>
      <c r="AK473" s="340"/>
      <c r="AL473" s="699">
        <f t="shared" si="126"/>
        <v>24030.91682978813</v>
      </c>
      <c r="AM473" s="699">
        <f t="shared" ref="AM473:AM536" si="153">IFERROR(AO472*$AI$274/12*365/360,"")</f>
        <v>2032.322916740829</v>
      </c>
      <c r="AN473" s="699">
        <f t="shared" si="127"/>
        <v>0</v>
      </c>
      <c r="AO473" s="698">
        <f t="shared" si="117"/>
        <v>1026353.1234071422</v>
      </c>
      <c r="AP473" s="698">
        <f t="shared" si="138"/>
        <v>31818.239746528958</v>
      </c>
      <c r="AQ473" s="699">
        <f t="shared" si="128"/>
        <v>26409.126011037522</v>
      </c>
      <c r="AR473" s="699">
        <f t="shared" si="139"/>
        <v>4009.6816140575397</v>
      </c>
      <c r="AS473" s="699">
        <f t="shared" si="129"/>
        <v>0</v>
      </c>
      <c r="AT473" s="698">
        <f t="shared" si="118"/>
        <v>1162990.7141873057</v>
      </c>
      <c r="AU473" s="698">
        <f t="shared" si="140"/>
        <v>35923.807625095062</v>
      </c>
      <c r="AV473" s="699">
        <f t="shared" si="130"/>
        <v>28879.297520570795</v>
      </c>
      <c r="AW473" s="699">
        <f t="shared" si="141"/>
        <v>6569.4754082005402</v>
      </c>
      <c r="AX473" s="699">
        <f t="shared" si="131"/>
        <v>0</v>
      </c>
      <c r="AY473" s="698">
        <f t="shared" si="119"/>
        <v>1314018.6495031752</v>
      </c>
      <c r="AZ473" s="698">
        <f t="shared" si="142"/>
        <v>40953.772928771337</v>
      </c>
      <c r="BA473" s="79"/>
      <c r="BB473" s="79"/>
      <c r="BC473" s="699">
        <f t="shared" si="143"/>
        <v>37135.173432856267</v>
      </c>
      <c r="BD473" s="699">
        <f t="shared" si="144"/>
        <v>21003.86896798863</v>
      </c>
      <c r="BE473" s="698">
        <f t="shared" si="145"/>
        <v>1920295.825201829</v>
      </c>
      <c r="BF473" s="698">
        <f t="shared" si="146"/>
        <v>63894.042400844897</v>
      </c>
      <c r="BG473" s="79"/>
      <c r="BH473" s="699">
        <f t="shared" si="147"/>
        <v>37135.173432856267</v>
      </c>
      <c r="BI473" s="699">
        <f t="shared" si="148"/>
        <v>21003.868967988623</v>
      </c>
      <c r="BJ473" s="699">
        <f t="shared" si="149"/>
        <v>0</v>
      </c>
      <c r="BK473" s="698">
        <f t="shared" si="150"/>
        <v>1920295.825201829</v>
      </c>
      <c r="BL473" s="698">
        <f t="shared" si="151"/>
        <v>63894.04240084489</v>
      </c>
    </row>
    <row r="474" spans="3:64" s="68" customFormat="1" ht="14.25" x14ac:dyDescent="0.2">
      <c r="C474" s="340"/>
      <c r="D474" s="259"/>
      <c r="E474" s="340"/>
      <c r="F474" s="340"/>
      <c r="H474" s="261"/>
      <c r="I474" s="261"/>
      <c r="K474" s="260"/>
      <c r="L474" s="66"/>
      <c r="M474" s="261"/>
      <c r="N474" s="260"/>
      <c r="O474" s="810"/>
      <c r="P474" s="361"/>
      <c r="Q474" s="696">
        <f t="shared" si="132"/>
        <v>200</v>
      </c>
      <c r="R474" s="340"/>
      <c r="S474" s="340"/>
      <c r="T474" s="340"/>
      <c r="U474" s="699">
        <f t="shared" si="120"/>
        <v>24077.412759955208</v>
      </c>
      <c r="V474" s="699">
        <f t="shared" si="121"/>
        <v>1985.8269865737498</v>
      </c>
      <c r="W474" s="698">
        <f t="shared" si="133"/>
        <v>1002275.7106471871</v>
      </c>
      <c r="X474" s="698">
        <f t="shared" si="152"/>
        <v>31568.239746528958</v>
      </c>
      <c r="Y474" s="699">
        <f t="shared" si="122"/>
        <v>26498.155943135149</v>
      </c>
      <c r="Z474" s="699">
        <f t="shared" si="123"/>
        <v>3920.6516819599133</v>
      </c>
      <c r="AA474" s="698">
        <f t="shared" si="134"/>
        <v>1136492.5582441706</v>
      </c>
      <c r="AB474" s="698">
        <f t="shared" si="135"/>
        <v>35923.807625095062</v>
      </c>
      <c r="AC474" s="699">
        <f t="shared" si="124"/>
        <v>29020.575445142782</v>
      </c>
      <c r="AD474" s="699">
        <f t="shared" si="125"/>
        <v>6428.1974836285608</v>
      </c>
      <c r="AE474" s="698">
        <f t="shared" si="136"/>
        <v>1284998.0740580324</v>
      </c>
      <c r="AF474" s="698">
        <f t="shared" si="137"/>
        <v>40953.772928771345</v>
      </c>
      <c r="AH474" s="696">
        <f t="shared" si="116"/>
        <v>200</v>
      </c>
      <c r="AI474" s="340"/>
      <c r="AJ474" s="340"/>
      <c r="AK474" s="340"/>
      <c r="AL474" s="699">
        <f t="shared" si="126"/>
        <v>24077.412759955208</v>
      </c>
      <c r="AM474" s="699">
        <f t="shared" si="153"/>
        <v>1985.8269865737493</v>
      </c>
      <c r="AN474" s="699">
        <f t="shared" si="127"/>
        <v>0</v>
      </c>
      <c r="AO474" s="698">
        <f t="shared" si="117"/>
        <v>1002275.7106471871</v>
      </c>
      <c r="AP474" s="698">
        <f t="shared" si="138"/>
        <v>31568.239746528958</v>
      </c>
      <c r="AQ474" s="699">
        <f t="shared" si="128"/>
        <v>26498.155943135149</v>
      </c>
      <c r="AR474" s="699">
        <f t="shared" si="139"/>
        <v>3920.6516819599137</v>
      </c>
      <c r="AS474" s="699">
        <f t="shared" si="129"/>
        <v>0</v>
      </c>
      <c r="AT474" s="698">
        <f t="shared" si="118"/>
        <v>1136492.5582441706</v>
      </c>
      <c r="AU474" s="698">
        <f t="shared" si="140"/>
        <v>35923.807625095062</v>
      </c>
      <c r="AV474" s="699">
        <f t="shared" si="130"/>
        <v>29020.575445142782</v>
      </c>
      <c r="AW474" s="699">
        <f t="shared" si="141"/>
        <v>6428.1974836285535</v>
      </c>
      <c r="AX474" s="699">
        <f t="shared" si="131"/>
        <v>0</v>
      </c>
      <c r="AY474" s="698">
        <f t="shared" si="119"/>
        <v>1284998.0740580324</v>
      </c>
      <c r="AZ474" s="698">
        <f t="shared" si="142"/>
        <v>40953.772928771337</v>
      </c>
      <c r="BA474" s="79"/>
      <c r="BB474" s="79"/>
      <c r="BC474" s="699">
        <f t="shared" si="143"/>
        <v>37533.645878337767</v>
      </c>
      <c r="BD474" s="699">
        <f t="shared" si="144"/>
        <v>20605.396522507137</v>
      </c>
      <c r="BE474" s="698">
        <f t="shared" si="145"/>
        <v>1882762.1793234912</v>
      </c>
      <c r="BF474" s="698">
        <f t="shared" si="146"/>
        <v>63644.042400844904</v>
      </c>
      <c r="BG474" s="79"/>
      <c r="BH474" s="699">
        <f t="shared" si="147"/>
        <v>37533.645878337767</v>
      </c>
      <c r="BI474" s="699">
        <f t="shared" si="148"/>
        <v>20605.396522507126</v>
      </c>
      <c r="BJ474" s="699">
        <f t="shared" si="149"/>
        <v>0</v>
      </c>
      <c r="BK474" s="698">
        <f t="shared" si="150"/>
        <v>1882762.1793234912</v>
      </c>
      <c r="BL474" s="698">
        <f t="shared" si="151"/>
        <v>63644.04240084489</v>
      </c>
    </row>
    <row r="475" spans="3:64" s="68" customFormat="1" ht="14.25" x14ac:dyDescent="0.2">
      <c r="C475" s="340"/>
      <c r="D475" s="259"/>
      <c r="E475" s="340"/>
      <c r="F475" s="340"/>
      <c r="H475" s="261"/>
      <c r="I475" s="261"/>
      <c r="K475" s="260"/>
      <c r="L475" s="66"/>
      <c r="M475" s="261"/>
      <c r="N475" s="260"/>
      <c r="O475" s="810"/>
      <c r="P475" s="361"/>
      <c r="Q475" s="696">
        <f t="shared" si="132"/>
        <v>201</v>
      </c>
      <c r="R475" s="340"/>
      <c r="S475" s="340"/>
      <c r="T475" s="340"/>
      <c r="U475" s="699">
        <f t="shared" si="120"/>
        <v>24123.9986522131</v>
      </c>
      <c r="V475" s="699">
        <f t="shared" si="121"/>
        <v>1939.2410943158595</v>
      </c>
      <c r="W475" s="698">
        <f t="shared" si="133"/>
        <v>978151.71199497394</v>
      </c>
      <c r="X475" s="698">
        <f t="shared" si="152"/>
        <v>31568.239746528961</v>
      </c>
      <c r="Y475" s="699">
        <f t="shared" si="122"/>
        <v>26587.486011208723</v>
      </c>
      <c r="Z475" s="699">
        <f t="shared" si="123"/>
        <v>3831.3216138863368</v>
      </c>
      <c r="AA475" s="698">
        <f t="shared" si="134"/>
        <v>1109905.0722329619</v>
      </c>
      <c r="AB475" s="698">
        <f t="shared" si="135"/>
        <v>35923.807625095054</v>
      </c>
      <c r="AC475" s="699">
        <f t="shared" si="124"/>
        <v>29162.544503283967</v>
      </c>
      <c r="AD475" s="699">
        <f t="shared" si="125"/>
        <v>6286.2284254873748</v>
      </c>
      <c r="AE475" s="698">
        <f t="shared" si="136"/>
        <v>1255835.5295547484</v>
      </c>
      <c r="AF475" s="698">
        <f t="shared" si="137"/>
        <v>40953.772928771345</v>
      </c>
      <c r="AH475" s="696">
        <f t="shared" si="116"/>
        <v>201</v>
      </c>
      <c r="AI475" s="340"/>
      <c r="AJ475" s="340"/>
      <c r="AK475" s="340"/>
      <c r="AL475" s="699">
        <f t="shared" si="126"/>
        <v>24123.9986522131</v>
      </c>
      <c r="AM475" s="699">
        <f t="shared" si="153"/>
        <v>1939.2410943158591</v>
      </c>
      <c r="AN475" s="699">
        <f t="shared" si="127"/>
        <v>0</v>
      </c>
      <c r="AO475" s="698">
        <f t="shared" si="117"/>
        <v>978151.71199497394</v>
      </c>
      <c r="AP475" s="698">
        <f t="shared" si="138"/>
        <v>31568.239746528958</v>
      </c>
      <c r="AQ475" s="699">
        <f t="shared" si="128"/>
        <v>26587.486011208723</v>
      </c>
      <c r="AR475" s="699">
        <f t="shared" si="139"/>
        <v>3831.3216138863381</v>
      </c>
      <c r="AS475" s="699">
        <f t="shared" si="129"/>
        <v>0</v>
      </c>
      <c r="AT475" s="698">
        <f t="shared" si="118"/>
        <v>1109905.0722329619</v>
      </c>
      <c r="AU475" s="698">
        <f t="shared" si="140"/>
        <v>35923.807625095062</v>
      </c>
      <c r="AV475" s="699">
        <f t="shared" si="130"/>
        <v>29162.544503283967</v>
      </c>
      <c r="AW475" s="699">
        <f t="shared" si="141"/>
        <v>6286.2284254873675</v>
      </c>
      <c r="AX475" s="699">
        <f t="shared" si="131"/>
        <v>0</v>
      </c>
      <c r="AY475" s="698">
        <f t="shared" si="119"/>
        <v>1255835.5295547484</v>
      </c>
      <c r="AZ475" s="698">
        <f t="shared" si="142"/>
        <v>40953.772928771337</v>
      </c>
      <c r="BA475" s="79"/>
      <c r="BB475" s="79"/>
      <c r="BC475" s="699">
        <f t="shared" si="143"/>
        <v>37936.394062293861</v>
      </c>
      <c r="BD475" s="699">
        <f t="shared" si="144"/>
        <v>20202.64833855104</v>
      </c>
      <c r="BE475" s="698">
        <f t="shared" si="145"/>
        <v>1844825.7852611972</v>
      </c>
      <c r="BF475" s="698">
        <f t="shared" si="146"/>
        <v>63644.042400844904</v>
      </c>
      <c r="BG475" s="79"/>
      <c r="BH475" s="699">
        <f t="shared" si="147"/>
        <v>37936.394062293861</v>
      </c>
      <c r="BI475" s="699">
        <f t="shared" si="148"/>
        <v>20202.648338551026</v>
      </c>
      <c r="BJ475" s="699">
        <f t="shared" si="149"/>
        <v>0</v>
      </c>
      <c r="BK475" s="698">
        <f t="shared" si="150"/>
        <v>1844825.7852611972</v>
      </c>
      <c r="BL475" s="698">
        <f t="shared" si="151"/>
        <v>63644.04240084489</v>
      </c>
    </row>
    <row r="476" spans="3:64" s="68" customFormat="1" ht="14.25" x14ac:dyDescent="0.2">
      <c r="C476" s="340"/>
      <c r="D476" s="259"/>
      <c r="E476" s="340"/>
      <c r="F476" s="340"/>
      <c r="H476" s="261"/>
      <c r="I476" s="261"/>
      <c r="K476" s="260"/>
      <c r="L476" s="66"/>
      <c r="M476" s="261"/>
      <c r="N476" s="260"/>
      <c r="O476" s="810"/>
      <c r="P476" s="361"/>
      <c r="Q476" s="696">
        <f t="shared" si="132"/>
        <v>202</v>
      </c>
      <c r="R476" s="340"/>
      <c r="S476" s="340"/>
      <c r="T476" s="340"/>
      <c r="U476" s="699">
        <f t="shared" si="120"/>
        <v>24170.674680623866</v>
      </c>
      <c r="V476" s="699">
        <f t="shared" si="121"/>
        <v>1892.5650659050898</v>
      </c>
      <c r="W476" s="698">
        <f t="shared" si="133"/>
        <v>953981.03731435002</v>
      </c>
      <c r="X476" s="698">
        <f t="shared" si="152"/>
        <v>31818.239746528954</v>
      </c>
      <c r="Y476" s="699">
        <f t="shared" si="122"/>
        <v>26677.117227070816</v>
      </c>
      <c r="Z476" s="699">
        <f t="shared" si="123"/>
        <v>3741.6903980242455</v>
      </c>
      <c r="AA476" s="698">
        <f t="shared" si="134"/>
        <v>1083227.9550058912</v>
      </c>
      <c r="AB476" s="698">
        <f t="shared" si="135"/>
        <v>35923.807625095062</v>
      </c>
      <c r="AC476" s="699">
        <f t="shared" si="124"/>
        <v>29305.208076029376</v>
      </c>
      <c r="AD476" s="699">
        <f t="shared" si="125"/>
        <v>6143.5648527419708</v>
      </c>
      <c r="AE476" s="698">
        <f t="shared" si="136"/>
        <v>1226530.3214787191</v>
      </c>
      <c r="AF476" s="698">
        <f t="shared" si="137"/>
        <v>40953.772928771345</v>
      </c>
      <c r="AH476" s="696">
        <f t="shared" si="116"/>
        <v>202</v>
      </c>
      <c r="AI476" s="340"/>
      <c r="AJ476" s="340"/>
      <c r="AK476" s="340"/>
      <c r="AL476" s="699">
        <f t="shared" si="126"/>
        <v>24170.674680623866</v>
      </c>
      <c r="AM476" s="699">
        <f t="shared" si="153"/>
        <v>1892.56506590509</v>
      </c>
      <c r="AN476" s="699">
        <f t="shared" si="127"/>
        <v>0</v>
      </c>
      <c r="AO476" s="698">
        <f t="shared" si="117"/>
        <v>953981.03731435002</v>
      </c>
      <c r="AP476" s="698">
        <f t="shared" si="138"/>
        <v>31818.239746528958</v>
      </c>
      <c r="AQ476" s="699">
        <f t="shared" si="128"/>
        <v>26677.117227070816</v>
      </c>
      <c r="AR476" s="699">
        <f t="shared" si="139"/>
        <v>3741.6903980242455</v>
      </c>
      <c r="AS476" s="699">
        <f t="shared" si="129"/>
        <v>0</v>
      </c>
      <c r="AT476" s="698">
        <f t="shared" si="118"/>
        <v>1083227.9550058912</v>
      </c>
      <c r="AU476" s="698">
        <f t="shared" si="140"/>
        <v>35923.807625095062</v>
      </c>
      <c r="AV476" s="699">
        <f t="shared" si="130"/>
        <v>29305.208076029376</v>
      </c>
      <c r="AW476" s="699">
        <f t="shared" si="141"/>
        <v>6143.5648527419626</v>
      </c>
      <c r="AX476" s="699">
        <f t="shared" si="131"/>
        <v>0</v>
      </c>
      <c r="AY476" s="698">
        <f t="shared" si="119"/>
        <v>1226530.3214787191</v>
      </c>
      <c r="AZ476" s="698">
        <f t="shared" si="142"/>
        <v>40953.772928771337</v>
      </c>
      <c r="BA476" s="79"/>
      <c r="BB476" s="79"/>
      <c r="BC476" s="699">
        <f t="shared" si="143"/>
        <v>38343.463864784047</v>
      </c>
      <c r="BD476" s="699">
        <f t="shared" si="144"/>
        <v>19795.57853606085</v>
      </c>
      <c r="BE476" s="698">
        <f t="shared" si="145"/>
        <v>1806482.3213964133</v>
      </c>
      <c r="BF476" s="698">
        <f t="shared" si="146"/>
        <v>63894.042400844897</v>
      </c>
      <c r="BG476" s="79"/>
      <c r="BH476" s="699">
        <f t="shared" si="147"/>
        <v>38343.463864784047</v>
      </c>
      <c r="BI476" s="699">
        <f t="shared" si="148"/>
        <v>19795.578536060832</v>
      </c>
      <c r="BJ476" s="699">
        <f t="shared" si="149"/>
        <v>0</v>
      </c>
      <c r="BK476" s="698">
        <f t="shared" si="150"/>
        <v>1806482.3213964133</v>
      </c>
      <c r="BL476" s="698">
        <f t="shared" si="151"/>
        <v>63894.042400844875</v>
      </c>
    </row>
    <row r="477" spans="3:64" s="68" customFormat="1" ht="14.25" x14ac:dyDescent="0.2">
      <c r="C477" s="340"/>
      <c r="D477" s="259"/>
      <c r="E477" s="340"/>
      <c r="F477" s="340"/>
      <c r="H477" s="261"/>
      <c r="I477" s="261"/>
      <c r="K477" s="260"/>
      <c r="L477" s="66"/>
      <c r="M477" s="261"/>
      <c r="N477" s="260"/>
      <c r="O477" s="810"/>
      <c r="P477" s="361"/>
      <c r="Q477" s="696">
        <f t="shared" si="132"/>
        <v>203</v>
      </c>
      <c r="R477" s="340"/>
      <c r="S477" s="340"/>
      <c r="T477" s="340"/>
      <c r="U477" s="699">
        <f t="shared" si="120"/>
        <v>24217.441019586367</v>
      </c>
      <c r="V477" s="699">
        <f t="shared" si="121"/>
        <v>1845.7987269425912</v>
      </c>
      <c r="W477" s="698">
        <f t="shared" si="133"/>
        <v>929763.59629476361</v>
      </c>
      <c r="X477" s="698">
        <f t="shared" si="152"/>
        <v>31568.239746528958</v>
      </c>
      <c r="Y477" s="699">
        <f t="shared" si="122"/>
        <v>26767.050605944994</v>
      </c>
      <c r="Z477" s="699">
        <f t="shared" si="123"/>
        <v>3651.7570191500677</v>
      </c>
      <c r="AA477" s="698">
        <f t="shared" si="134"/>
        <v>1056460.9043999461</v>
      </c>
      <c r="AB477" s="698">
        <f t="shared" si="135"/>
        <v>35923.807625095062</v>
      </c>
      <c r="AC477" s="699">
        <f t="shared" si="124"/>
        <v>29448.569560954093</v>
      </c>
      <c r="AD477" s="699">
        <f t="shared" si="125"/>
        <v>6000.2033678172556</v>
      </c>
      <c r="AE477" s="698">
        <f t="shared" si="136"/>
        <v>1197081.751917765</v>
      </c>
      <c r="AF477" s="698">
        <f t="shared" si="137"/>
        <v>40953.772928771345</v>
      </c>
      <c r="AH477" s="696">
        <f t="shared" si="116"/>
        <v>203</v>
      </c>
      <c r="AI477" s="340"/>
      <c r="AJ477" s="340"/>
      <c r="AK477" s="340"/>
      <c r="AL477" s="699">
        <f t="shared" si="126"/>
        <v>24217.441019586367</v>
      </c>
      <c r="AM477" s="699">
        <f t="shared" si="153"/>
        <v>1845.798726942591</v>
      </c>
      <c r="AN477" s="699">
        <f t="shared" si="127"/>
        <v>0</v>
      </c>
      <c r="AO477" s="698">
        <f t="shared" si="117"/>
        <v>929763.59629476361</v>
      </c>
      <c r="AP477" s="698">
        <f t="shared" si="138"/>
        <v>31568.239746528958</v>
      </c>
      <c r="AQ477" s="699">
        <f t="shared" si="128"/>
        <v>26767.050605944994</v>
      </c>
      <c r="AR477" s="699">
        <f t="shared" si="139"/>
        <v>3651.7570191500695</v>
      </c>
      <c r="AS477" s="699">
        <f t="shared" si="129"/>
        <v>0</v>
      </c>
      <c r="AT477" s="698">
        <f t="shared" si="118"/>
        <v>1056460.9043999461</v>
      </c>
      <c r="AU477" s="698">
        <f t="shared" si="140"/>
        <v>35923.807625095069</v>
      </c>
      <c r="AV477" s="699">
        <f t="shared" si="130"/>
        <v>29448.569560954093</v>
      </c>
      <c r="AW477" s="699">
        <f t="shared" si="141"/>
        <v>6000.2033678172484</v>
      </c>
      <c r="AX477" s="699">
        <f t="shared" si="131"/>
        <v>0</v>
      </c>
      <c r="AY477" s="698">
        <f t="shared" si="119"/>
        <v>1197081.751917765</v>
      </c>
      <c r="AZ477" s="698">
        <f t="shared" si="142"/>
        <v>40953.772928771345</v>
      </c>
      <c r="BA477" s="79"/>
      <c r="BB477" s="79"/>
      <c r="BC477" s="699">
        <f t="shared" si="143"/>
        <v>38754.901658175739</v>
      </c>
      <c r="BD477" s="699">
        <f t="shared" si="144"/>
        <v>19384.140742669169</v>
      </c>
      <c r="BE477" s="698">
        <f t="shared" si="145"/>
        <v>1767727.4197382375</v>
      </c>
      <c r="BF477" s="698">
        <f t="shared" si="146"/>
        <v>63644.042400844904</v>
      </c>
      <c r="BG477" s="79"/>
      <c r="BH477" s="699">
        <f t="shared" si="147"/>
        <v>38754.901658175739</v>
      </c>
      <c r="BI477" s="699">
        <f t="shared" si="148"/>
        <v>19384.140742669155</v>
      </c>
      <c r="BJ477" s="699">
        <f t="shared" si="149"/>
        <v>0</v>
      </c>
      <c r="BK477" s="698">
        <f t="shared" si="150"/>
        <v>1767727.4197382375</v>
      </c>
      <c r="BL477" s="698">
        <f t="shared" si="151"/>
        <v>63644.04240084489</v>
      </c>
    </row>
    <row r="478" spans="3:64" s="68" customFormat="1" ht="14.25" x14ac:dyDescent="0.2">
      <c r="C478" s="340"/>
      <c r="D478" s="259"/>
      <c r="E478" s="340"/>
      <c r="F478" s="340"/>
      <c r="H478" s="261"/>
      <c r="I478" s="261"/>
      <c r="K478" s="260"/>
      <c r="L478" s="66"/>
      <c r="M478" s="261"/>
      <c r="N478" s="260"/>
      <c r="O478" s="810"/>
      <c r="P478" s="361"/>
      <c r="Q478" s="696">
        <f t="shared" si="132"/>
        <v>204</v>
      </c>
      <c r="R478" s="340"/>
      <c r="S478" s="340"/>
      <c r="T478" s="340"/>
      <c r="U478" s="699">
        <f t="shared" si="120"/>
        <v>24264.297843836877</v>
      </c>
      <c r="V478" s="699">
        <f t="shared" si="121"/>
        <v>1798.9419026920791</v>
      </c>
      <c r="W478" s="698">
        <f t="shared" si="133"/>
        <v>905499.29845092678</v>
      </c>
      <c r="X478" s="698">
        <f t="shared" si="152"/>
        <v>31568.239746528958</v>
      </c>
      <c r="Y478" s="699">
        <f t="shared" si="122"/>
        <v>26857.28716647733</v>
      </c>
      <c r="Z478" s="699">
        <f t="shared" si="123"/>
        <v>3561.5204586177347</v>
      </c>
      <c r="AA478" s="698">
        <f t="shared" si="134"/>
        <v>1029603.6172334688</v>
      </c>
      <c r="AB478" s="698">
        <f t="shared" si="135"/>
        <v>35923.807625095069</v>
      </c>
      <c r="AC478" s="699">
        <f t="shared" si="124"/>
        <v>29592.632372254189</v>
      </c>
      <c r="AD478" s="699">
        <f t="shared" si="125"/>
        <v>5856.1405565171563</v>
      </c>
      <c r="AE478" s="698">
        <f t="shared" si="136"/>
        <v>1167489.1195455107</v>
      </c>
      <c r="AF478" s="698">
        <f t="shared" si="137"/>
        <v>40953.772928771345</v>
      </c>
      <c r="AH478" s="696">
        <f t="shared" si="116"/>
        <v>204</v>
      </c>
      <c r="AI478" s="340"/>
      <c r="AJ478" s="340"/>
      <c r="AK478" s="340"/>
      <c r="AL478" s="699">
        <f t="shared" si="126"/>
        <v>24264.297843836877</v>
      </c>
      <c r="AM478" s="699">
        <f t="shared" si="153"/>
        <v>1798.9419026920789</v>
      </c>
      <c r="AN478" s="699">
        <f t="shared" si="127"/>
        <v>0</v>
      </c>
      <c r="AO478" s="698">
        <f t="shared" si="117"/>
        <v>905499.29845092678</v>
      </c>
      <c r="AP478" s="698">
        <f t="shared" si="138"/>
        <v>31568.239746528958</v>
      </c>
      <c r="AQ478" s="699">
        <f t="shared" si="128"/>
        <v>26857.28716647733</v>
      </c>
      <c r="AR478" s="699">
        <f t="shared" si="139"/>
        <v>3561.520458617736</v>
      </c>
      <c r="AS478" s="699">
        <f t="shared" si="129"/>
        <v>0</v>
      </c>
      <c r="AT478" s="698">
        <f t="shared" si="118"/>
        <v>1029603.6172334688</v>
      </c>
      <c r="AU478" s="698">
        <f t="shared" si="140"/>
        <v>35923.807625095069</v>
      </c>
      <c r="AV478" s="699">
        <f t="shared" si="130"/>
        <v>29592.632372254189</v>
      </c>
      <c r="AW478" s="699">
        <f t="shared" si="141"/>
        <v>5856.140556517149</v>
      </c>
      <c r="AX478" s="699">
        <f t="shared" si="131"/>
        <v>0</v>
      </c>
      <c r="AY478" s="698">
        <f t="shared" si="119"/>
        <v>1167489.1195455107</v>
      </c>
      <c r="AZ478" s="698">
        <f t="shared" si="142"/>
        <v>40953.772928771337</v>
      </c>
      <c r="BA478" s="79"/>
      <c r="BB478" s="79"/>
      <c r="BC478" s="699">
        <f t="shared" si="143"/>
        <v>39170.754312426834</v>
      </c>
      <c r="BD478" s="699">
        <f t="shared" si="144"/>
        <v>18968.28808841807</v>
      </c>
      <c r="BE478" s="698">
        <f t="shared" si="145"/>
        <v>1728556.6654258107</v>
      </c>
      <c r="BF478" s="698">
        <f t="shared" si="146"/>
        <v>63644.042400844904</v>
      </c>
      <c r="BG478" s="79"/>
      <c r="BH478" s="699">
        <f t="shared" si="147"/>
        <v>39170.754312426834</v>
      </c>
      <c r="BI478" s="699">
        <f t="shared" si="148"/>
        <v>18968.288088418056</v>
      </c>
      <c r="BJ478" s="699">
        <f t="shared" si="149"/>
        <v>0</v>
      </c>
      <c r="BK478" s="698">
        <f t="shared" si="150"/>
        <v>1728556.6654258107</v>
      </c>
      <c r="BL478" s="698">
        <f t="shared" si="151"/>
        <v>63644.04240084489</v>
      </c>
    </row>
    <row r="479" spans="3:64" s="68" customFormat="1" ht="14.25" x14ac:dyDescent="0.2">
      <c r="C479" s="340"/>
      <c r="D479" s="259"/>
      <c r="E479" s="340"/>
      <c r="F479" s="340"/>
      <c r="H479" s="261"/>
      <c r="I479" s="261"/>
      <c r="K479" s="260"/>
      <c r="L479" s="66"/>
      <c r="M479" s="261"/>
      <c r="N479" s="260"/>
      <c r="O479" s="810"/>
      <c r="P479" s="361"/>
      <c r="Q479" s="696">
        <f t="shared" si="132"/>
        <v>205</v>
      </c>
      <c r="R479" s="340"/>
      <c r="S479" s="340"/>
      <c r="T479" s="340"/>
      <c r="U479" s="699">
        <f t="shared" si="120"/>
        <v>24311.245328449775</v>
      </c>
      <c r="V479" s="699">
        <f t="shared" si="121"/>
        <v>1751.9944180791831</v>
      </c>
      <c r="W479" s="698">
        <f t="shared" si="133"/>
        <v>881188.05312247702</v>
      </c>
      <c r="X479" s="698">
        <f t="shared" si="152"/>
        <v>31818.239746528958</v>
      </c>
      <c r="Y479" s="699">
        <f t="shared" si="122"/>
        <v>26947.827930747928</v>
      </c>
      <c r="Z479" s="699">
        <f t="shared" si="123"/>
        <v>3470.9796943471342</v>
      </c>
      <c r="AA479" s="698">
        <f t="shared" si="134"/>
        <v>1002655.7893027209</v>
      </c>
      <c r="AB479" s="698">
        <f t="shared" si="135"/>
        <v>35923.807625095062</v>
      </c>
      <c r="AC479" s="699">
        <f t="shared" si="124"/>
        <v>29737.39994082804</v>
      </c>
      <c r="AD479" s="699">
        <f t="shared" si="125"/>
        <v>5711.3729879433076</v>
      </c>
      <c r="AE479" s="698">
        <f t="shared" si="136"/>
        <v>1137751.7196046826</v>
      </c>
      <c r="AF479" s="698">
        <f t="shared" si="137"/>
        <v>40953.772928771345</v>
      </c>
      <c r="AH479" s="696">
        <f t="shared" si="116"/>
        <v>205</v>
      </c>
      <c r="AI479" s="340"/>
      <c r="AJ479" s="340"/>
      <c r="AK479" s="340"/>
      <c r="AL479" s="699">
        <f t="shared" si="126"/>
        <v>24311.245328449775</v>
      </c>
      <c r="AM479" s="699">
        <f t="shared" si="153"/>
        <v>1751.9944180791829</v>
      </c>
      <c r="AN479" s="699">
        <f t="shared" si="127"/>
        <v>0</v>
      </c>
      <c r="AO479" s="698">
        <f t="shared" si="117"/>
        <v>881188.05312247702</v>
      </c>
      <c r="AP479" s="698">
        <f t="shared" si="138"/>
        <v>31818.239746528958</v>
      </c>
      <c r="AQ479" s="699">
        <f t="shared" si="128"/>
        <v>26947.827930747928</v>
      </c>
      <c r="AR479" s="699">
        <f t="shared" si="139"/>
        <v>3470.9796943471351</v>
      </c>
      <c r="AS479" s="699">
        <f t="shared" si="129"/>
        <v>0</v>
      </c>
      <c r="AT479" s="698">
        <f t="shared" si="118"/>
        <v>1002655.7893027209</v>
      </c>
      <c r="AU479" s="698">
        <f t="shared" si="140"/>
        <v>35923.807625095062</v>
      </c>
      <c r="AV479" s="699">
        <f t="shared" si="130"/>
        <v>29737.39994082804</v>
      </c>
      <c r="AW479" s="699">
        <f t="shared" si="141"/>
        <v>5711.3729879432985</v>
      </c>
      <c r="AX479" s="699">
        <f t="shared" si="131"/>
        <v>0</v>
      </c>
      <c r="AY479" s="698">
        <f t="shared" si="119"/>
        <v>1137751.7196046826</v>
      </c>
      <c r="AZ479" s="698">
        <f t="shared" si="142"/>
        <v>40953.772928771337</v>
      </c>
      <c r="BA479" s="79"/>
      <c r="BB479" s="79"/>
      <c r="BC479" s="699">
        <f t="shared" si="143"/>
        <v>39591.069200425103</v>
      </c>
      <c r="BD479" s="699">
        <f t="shared" si="144"/>
        <v>18547.973200419798</v>
      </c>
      <c r="BE479" s="698">
        <f t="shared" si="145"/>
        <v>1688965.5962253856</v>
      </c>
      <c r="BF479" s="698">
        <f t="shared" si="146"/>
        <v>63894.042400844904</v>
      </c>
      <c r="BG479" s="79"/>
      <c r="BH479" s="699">
        <f t="shared" si="147"/>
        <v>39591.069200425103</v>
      </c>
      <c r="BI479" s="699">
        <f t="shared" si="148"/>
        <v>18547.973200419783</v>
      </c>
      <c r="BJ479" s="699">
        <f t="shared" si="149"/>
        <v>0</v>
      </c>
      <c r="BK479" s="698">
        <f t="shared" si="150"/>
        <v>1688965.5962253856</v>
      </c>
      <c r="BL479" s="698">
        <f t="shared" si="151"/>
        <v>63894.04240084489</v>
      </c>
    </row>
    <row r="480" spans="3:64" s="68" customFormat="1" ht="14.25" x14ac:dyDescent="0.2">
      <c r="C480" s="340"/>
      <c r="D480" s="259"/>
      <c r="E480" s="340"/>
      <c r="F480" s="340"/>
      <c r="H480" s="261"/>
      <c r="I480" s="261"/>
      <c r="K480" s="260"/>
      <c r="L480" s="66"/>
      <c r="M480" s="261"/>
      <c r="N480" s="260"/>
      <c r="O480" s="810"/>
      <c r="P480" s="361"/>
      <c r="Q480" s="696">
        <f t="shared" si="132"/>
        <v>206</v>
      </c>
      <c r="R480" s="340"/>
      <c r="S480" s="340"/>
      <c r="T480" s="340"/>
      <c r="U480" s="699">
        <f t="shared" si="120"/>
        <v>24358.283648838162</v>
      </c>
      <c r="V480" s="699">
        <f t="shared" si="121"/>
        <v>1704.9560976907921</v>
      </c>
      <c r="W480" s="698">
        <f t="shared" si="133"/>
        <v>856829.76947363885</v>
      </c>
      <c r="X480" s="698">
        <f t="shared" si="152"/>
        <v>31568.239746528954</v>
      </c>
      <c r="Y480" s="699">
        <f t="shared" si="122"/>
        <v>27038.673924282521</v>
      </c>
      <c r="Z480" s="699">
        <f t="shared" si="123"/>
        <v>3380.1337008125406</v>
      </c>
      <c r="AA480" s="698">
        <f t="shared" si="134"/>
        <v>975617.11537843838</v>
      </c>
      <c r="AB480" s="698">
        <f t="shared" si="135"/>
        <v>35923.807625095062</v>
      </c>
      <c r="AC480" s="699">
        <f t="shared" si="124"/>
        <v>29882.875714358008</v>
      </c>
      <c r="AD480" s="699">
        <f t="shared" si="125"/>
        <v>5565.8972144133313</v>
      </c>
      <c r="AE480" s="698">
        <f t="shared" si="136"/>
        <v>1107868.8438903247</v>
      </c>
      <c r="AF480" s="698">
        <f t="shared" si="137"/>
        <v>40953.772928771337</v>
      </c>
      <c r="AH480" s="696">
        <f t="shared" si="116"/>
        <v>206</v>
      </c>
      <c r="AI480" s="340"/>
      <c r="AJ480" s="340"/>
      <c r="AK480" s="340"/>
      <c r="AL480" s="699">
        <f t="shared" si="126"/>
        <v>24358.283648838162</v>
      </c>
      <c r="AM480" s="699">
        <f t="shared" si="153"/>
        <v>1704.9560976907921</v>
      </c>
      <c r="AN480" s="699">
        <f t="shared" si="127"/>
        <v>0</v>
      </c>
      <c r="AO480" s="698">
        <f t="shared" si="117"/>
        <v>856829.76947363885</v>
      </c>
      <c r="AP480" s="698">
        <f t="shared" si="138"/>
        <v>31568.239746528954</v>
      </c>
      <c r="AQ480" s="699">
        <f t="shared" si="128"/>
        <v>27038.673924282521</v>
      </c>
      <c r="AR480" s="699">
        <f t="shared" si="139"/>
        <v>3380.1337008125415</v>
      </c>
      <c r="AS480" s="699">
        <f t="shared" si="129"/>
        <v>0</v>
      </c>
      <c r="AT480" s="698">
        <f t="shared" si="118"/>
        <v>975617.11537843838</v>
      </c>
      <c r="AU480" s="698">
        <f t="shared" si="140"/>
        <v>35923.807625095062</v>
      </c>
      <c r="AV480" s="699">
        <f t="shared" si="130"/>
        <v>29882.875714358008</v>
      </c>
      <c r="AW480" s="699">
        <f t="shared" si="141"/>
        <v>5565.897214413324</v>
      </c>
      <c r="AX480" s="699">
        <f t="shared" si="131"/>
        <v>0</v>
      </c>
      <c r="AY480" s="698">
        <f t="shared" si="119"/>
        <v>1107868.8438903247</v>
      </c>
      <c r="AZ480" s="698">
        <f t="shared" si="142"/>
        <v>40953.77292877133</v>
      </c>
      <c r="BA480" s="79"/>
      <c r="BB480" s="79"/>
      <c r="BC480" s="699">
        <f t="shared" si="143"/>
        <v>40015.894203384763</v>
      </c>
      <c r="BD480" s="699">
        <f t="shared" si="144"/>
        <v>18123.148197460141</v>
      </c>
      <c r="BE480" s="698">
        <f t="shared" si="145"/>
        <v>1648949.7020220007</v>
      </c>
      <c r="BF480" s="698">
        <f t="shared" si="146"/>
        <v>63644.042400844904</v>
      </c>
      <c r="BG480" s="79"/>
      <c r="BH480" s="699">
        <f t="shared" si="147"/>
        <v>40015.894203384763</v>
      </c>
      <c r="BI480" s="699">
        <f t="shared" si="148"/>
        <v>18123.148197460127</v>
      </c>
      <c r="BJ480" s="699">
        <f t="shared" si="149"/>
        <v>0</v>
      </c>
      <c r="BK480" s="698">
        <f t="shared" si="150"/>
        <v>1648949.7020220007</v>
      </c>
      <c r="BL480" s="698">
        <f t="shared" si="151"/>
        <v>63644.04240084489</v>
      </c>
    </row>
    <row r="481" spans="3:64" s="68" customFormat="1" ht="14.25" x14ac:dyDescent="0.2">
      <c r="C481" s="340"/>
      <c r="D481" s="259"/>
      <c r="E481" s="340"/>
      <c r="F481" s="340"/>
      <c r="H481" s="261"/>
      <c r="I481" s="261"/>
      <c r="K481" s="260"/>
      <c r="L481" s="66"/>
      <c r="M481" s="261"/>
      <c r="N481" s="260"/>
      <c r="O481" s="810"/>
      <c r="P481" s="361"/>
      <c r="Q481" s="696">
        <f t="shared" si="132"/>
        <v>207</v>
      </c>
      <c r="R481" s="340"/>
      <c r="S481" s="340"/>
      <c r="T481" s="340"/>
      <c r="U481" s="699">
        <f t="shared" si="120"/>
        <v>24405.412980754558</v>
      </c>
      <c r="V481" s="699">
        <f t="shared" si="121"/>
        <v>1657.8267657744004</v>
      </c>
      <c r="W481" s="698">
        <f t="shared" si="133"/>
        <v>832424.35649288434</v>
      </c>
      <c r="X481" s="698">
        <f t="shared" si="152"/>
        <v>31568.239746528958</v>
      </c>
      <c r="Y481" s="699">
        <f t="shared" si="122"/>
        <v>27129.826176064067</v>
      </c>
      <c r="Z481" s="699">
        <f t="shared" si="123"/>
        <v>3288.9814490309918</v>
      </c>
      <c r="AA481" s="698">
        <f t="shared" si="134"/>
        <v>948487.28920237429</v>
      </c>
      <c r="AB481" s="698">
        <f t="shared" si="135"/>
        <v>35923.807625095054</v>
      </c>
      <c r="AC481" s="699">
        <f t="shared" si="124"/>
        <v>30029.063157392593</v>
      </c>
      <c r="AD481" s="699">
        <f t="shared" si="125"/>
        <v>5419.7097713787516</v>
      </c>
      <c r="AE481" s="698">
        <f t="shared" si="136"/>
        <v>1077839.780732932</v>
      </c>
      <c r="AF481" s="698">
        <f t="shared" si="137"/>
        <v>40953.772928771345</v>
      </c>
      <c r="AH481" s="696">
        <f t="shared" si="116"/>
        <v>207</v>
      </c>
      <c r="AI481" s="340"/>
      <c r="AJ481" s="340"/>
      <c r="AK481" s="340"/>
      <c r="AL481" s="699">
        <f t="shared" si="126"/>
        <v>24405.412980754558</v>
      </c>
      <c r="AM481" s="699">
        <f t="shared" si="153"/>
        <v>1657.8267657744002</v>
      </c>
      <c r="AN481" s="699">
        <f t="shared" si="127"/>
        <v>0</v>
      </c>
      <c r="AO481" s="698">
        <f t="shared" si="117"/>
        <v>832424.35649288434</v>
      </c>
      <c r="AP481" s="698">
        <f t="shared" si="138"/>
        <v>31568.239746528958</v>
      </c>
      <c r="AQ481" s="699">
        <f t="shared" si="128"/>
        <v>27129.826176064067</v>
      </c>
      <c r="AR481" s="699">
        <f t="shared" si="139"/>
        <v>3288.9814490309927</v>
      </c>
      <c r="AS481" s="699">
        <f t="shared" si="129"/>
        <v>0</v>
      </c>
      <c r="AT481" s="698">
        <f t="shared" si="118"/>
        <v>948487.28920237429</v>
      </c>
      <c r="AU481" s="698">
        <f t="shared" si="140"/>
        <v>35923.807625095062</v>
      </c>
      <c r="AV481" s="699">
        <f t="shared" si="130"/>
        <v>30029.063157392593</v>
      </c>
      <c r="AW481" s="699">
        <f t="shared" si="141"/>
        <v>5419.7097713787434</v>
      </c>
      <c r="AX481" s="699">
        <f t="shared" si="131"/>
        <v>0</v>
      </c>
      <c r="AY481" s="698">
        <f t="shared" si="119"/>
        <v>1077839.780732932</v>
      </c>
      <c r="AZ481" s="698">
        <f t="shared" si="142"/>
        <v>40953.772928771337</v>
      </c>
      <c r="BA481" s="79"/>
      <c r="BB481" s="79"/>
      <c r="BC481" s="699">
        <f t="shared" si="143"/>
        <v>40445.277716300938</v>
      </c>
      <c r="BD481" s="699">
        <f t="shared" si="144"/>
        <v>17693.764684543959</v>
      </c>
      <c r="BE481" s="698">
        <f t="shared" si="145"/>
        <v>1608504.4243056998</v>
      </c>
      <c r="BF481" s="698">
        <f t="shared" si="146"/>
        <v>63644.042400844897</v>
      </c>
      <c r="BG481" s="79"/>
      <c r="BH481" s="699">
        <f t="shared" si="147"/>
        <v>40445.277716300938</v>
      </c>
      <c r="BI481" s="699">
        <f t="shared" si="148"/>
        <v>17693.764684543945</v>
      </c>
      <c r="BJ481" s="699">
        <f t="shared" si="149"/>
        <v>0</v>
      </c>
      <c r="BK481" s="698">
        <f t="shared" si="150"/>
        <v>1608504.4243056998</v>
      </c>
      <c r="BL481" s="698">
        <f t="shared" si="151"/>
        <v>63644.042400844883</v>
      </c>
    </row>
    <row r="482" spans="3:64" s="68" customFormat="1" ht="14.25" x14ac:dyDescent="0.2">
      <c r="C482" s="340"/>
      <c r="D482" s="259"/>
      <c r="E482" s="340"/>
      <c r="F482" s="340"/>
      <c r="H482" s="261"/>
      <c r="I482" s="261"/>
      <c r="K482" s="260"/>
      <c r="L482" s="66"/>
      <c r="M482" s="261"/>
      <c r="N482" s="260"/>
      <c r="O482" s="810"/>
      <c r="P482" s="361"/>
      <c r="Q482" s="696">
        <f t="shared" si="132"/>
        <v>208</v>
      </c>
      <c r="R482" s="340"/>
      <c r="S482" s="340"/>
      <c r="T482" s="340"/>
      <c r="U482" s="699">
        <f t="shared" si="120"/>
        <v>24452.633500291508</v>
      </c>
      <c r="V482" s="699">
        <f t="shared" si="121"/>
        <v>1610.6062462374477</v>
      </c>
      <c r="W482" s="698">
        <f t="shared" si="133"/>
        <v>807971.72299259284</v>
      </c>
      <c r="X482" s="698">
        <f t="shared" si="152"/>
        <v>31818.239746528954</v>
      </c>
      <c r="Y482" s="699">
        <f t="shared" si="122"/>
        <v>27221.285718544419</v>
      </c>
      <c r="Z482" s="699">
        <f t="shared" si="123"/>
        <v>3197.5219065506426</v>
      </c>
      <c r="AA482" s="698">
        <f t="shared" si="134"/>
        <v>921266.0034838299</v>
      </c>
      <c r="AB482" s="698">
        <f t="shared" si="135"/>
        <v>35923.807625095062</v>
      </c>
      <c r="AC482" s="699">
        <f t="shared" si="124"/>
        <v>30175.965751428877</v>
      </c>
      <c r="AD482" s="699">
        <f t="shared" si="125"/>
        <v>5272.8071773424654</v>
      </c>
      <c r="AE482" s="698">
        <f t="shared" si="136"/>
        <v>1047663.8149815032</v>
      </c>
      <c r="AF482" s="698">
        <f t="shared" si="137"/>
        <v>40953.772928771345</v>
      </c>
      <c r="AH482" s="696">
        <f t="shared" si="116"/>
        <v>208</v>
      </c>
      <c r="AI482" s="340"/>
      <c r="AJ482" s="340"/>
      <c r="AK482" s="340"/>
      <c r="AL482" s="699">
        <f t="shared" si="126"/>
        <v>24452.633500291508</v>
      </c>
      <c r="AM482" s="699">
        <f t="shared" si="153"/>
        <v>1610.6062462374475</v>
      </c>
      <c r="AN482" s="699">
        <f t="shared" si="127"/>
        <v>0</v>
      </c>
      <c r="AO482" s="698">
        <f t="shared" si="117"/>
        <v>807971.72299259284</v>
      </c>
      <c r="AP482" s="698">
        <f t="shared" si="138"/>
        <v>31818.239746528954</v>
      </c>
      <c r="AQ482" s="699">
        <f t="shared" si="128"/>
        <v>27221.285718544419</v>
      </c>
      <c r="AR482" s="699">
        <f t="shared" si="139"/>
        <v>3197.521906550644</v>
      </c>
      <c r="AS482" s="699">
        <f t="shared" si="129"/>
        <v>0</v>
      </c>
      <c r="AT482" s="698">
        <f t="shared" si="118"/>
        <v>921266.0034838299</v>
      </c>
      <c r="AU482" s="698">
        <f t="shared" si="140"/>
        <v>35923.807625095062</v>
      </c>
      <c r="AV482" s="699">
        <f t="shared" si="130"/>
        <v>30175.965751428877</v>
      </c>
      <c r="AW482" s="699">
        <f t="shared" si="141"/>
        <v>5272.8071773424581</v>
      </c>
      <c r="AX482" s="699">
        <f t="shared" si="131"/>
        <v>0</v>
      </c>
      <c r="AY482" s="698">
        <f t="shared" si="119"/>
        <v>1047663.8149815032</v>
      </c>
      <c r="AZ482" s="698">
        <f t="shared" si="142"/>
        <v>40953.772928771337</v>
      </c>
      <c r="BA482" s="79"/>
      <c r="BB482" s="79"/>
      <c r="BC482" s="699">
        <f t="shared" si="143"/>
        <v>40879.268653462779</v>
      </c>
      <c r="BD482" s="699">
        <f t="shared" si="144"/>
        <v>17259.773747382122</v>
      </c>
      <c r="BE482" s="698">
        <f t="shared" si="145"/>
        <v>1567625.1556522369</v>
      </c>
      <c r="BF482" s="698">
        <f t="shared" si="146"/>
        <v>63894.042400844904</v>
      </c>
      <c r="BG482" s="79"/>
      <c r="BH482" s="699">
        <f t="shared" si="147"/>
        <v>40879.268653462779</v>
      </c>
      <c r="BI482" s="699">
        <f t="shared" si="148"/>
        <v>17259.773747382111</v>
      </c>
      <c r="BJ482" s="699">
        <f t="shared" si="149"/>
        <v>0</v>
      </c>
      <c r="BK482" s="698">
        <f t="shared" si="150"/>
        <v>1567625.1556522369</v>
      </c>
      <c r="BL482" s="698">
        <f t="shared" si="151"/>
        <v>63894.04240084489</v>
      </c>
    </row>
    <row r="483" spans="3:64" s="68" customFormat="1" ht="14.25" x14ac:dyDescent="0.2">
      <c r="C483" s="340"/>
      <c r="D483" s="259"/>
      <c r="E483" s="340"/>
      <c r="F483" s="340"/>
      <c r="H483" s="261"/>
      <c r="I483" s="261"/>
      <c r="K483" s="260"/>
      <c r="L483" s="66"/>
      <c r="M483" s="261"/>
      <c r="N483" s="260"/>
      <c r="O483" s="810"/>
      <c r="P483" s="361"/>
      <c r="Q483" s="696">
        <f t="shared" si="132"/>
        <v>209</v>
      </c>
      <c r="R483" s="340"/>
      <c r="S483" s="340"/>
      <c r="T483" s="340"/>
      <c r="U483" s="699">
        <f t="shared" si="120"/>
        <v>24499.945383882292</v>
      </c>
      <c r="V483" s="699">
        <f t="shared" si="121"/>
        <v>1563.2943626466633</v>
      </c>
      <c r="W483" s="698">
        <f t="shared" si="133"/>
        <v>783471.77760871057</v>
      </c>
      <c r="X483" s="698">
        <f t="shared" si="152"/>
        <v>31568.239746528954</v>
      </c>
      <c r="Y483" s="699">
        <f t="shared" si="122"/>
        <v>27313.053587655999</v>
      </c>
      <c r="Z483" s="699">
        <f t="shared" si="123"/>
        <v>3105.7540374390633</v>
      </c>
      <c r="AA483" s="698">
        <f t="shared" si="134"/>
        <v>893952.9498961739</v>
      </c>
      <c r="AB483" s="698">
        <f t="shared" si="135"/>
        <v>35923.807625095062</v>
      </c>
      <c r="AC483" s="699">
        <f t="shared" si="124"/>
        <v>30323.586994995505</v>
      </c>
      <c r="AD483" s="699">
        <f t="shared" si="125"/>
        <v>5125.1859337758406</v>
      </c>
      <c r="AE483" s="698">
        <f t="shared" si="136"/>
        <v>1017340.2279865077</v>
      </c>
      <c r="AF483" s="698">
        <f t="shared" si="137"/>
        <v>40953.772928771345</v>
      </c>
      <c r="AH483" s="696">
        <f t="shared" si="116"/>
        <v>209</v>
      </c>
      <c r="AI483" s="340"/>
      <c r="AJ483" s="340"/>
      <c r="AK483" s="340"/>
      <c r="AL483" s="699">
        <f t="shared" si="126"/>
        <v>24499.945383882292</v>
      </c>
      <c r="AM483" s="699">
        <f t="shared" si="153"/>
        <v>1563.2943626466638</v>
      </c>
      <c r="AN483" s="699">
        <f t="shared" si="127"/>
        <v>0</v>
      </c>
      <c r="AO483" s="698">
        <f t="shared" si="117"/>
        <v>783471.77760871057</v>
      </c>
      <c r="AP483" s="698">
        <f t="shared" si="138"/>
        <v>31568.239746528954</v>
      </c>
      <c r="AQ483" s="699">
        <f t="shared" si="128"/>
        <v>27313.053587655999</v>
      </c>
      <c r="AR483" s="699">
        <f t="shared" si="139"/>
        <v>3105.7540374390637</v>
      </c>
      <c r="AS483" s="699">
        <f t="shared" si="129"/>
        <v>0</v>
      </c>
      <c r="AT483" s="698">
        <f t="shared" si="118"/>
        <v>893952.9498961739</v>
      </c>
      <c r="AU483" s="698">
        <f t="shared" si="140"/>
        <v>35923.807625095062</v>
      </c>
      <c r="AV483" s="699">
        <f t="shared" si="130"/>
        <v>30323.586994995505</v>
      </c>
      <c r="AW483" s="699">
        <f t="shared" si="141"/>
        <v>5125.1859337758324</v>
      </c>
      <c r="AX483" s="699">
        <f t="shared" si="131"/>
        <v>0</v>
      </c>
      <c r="AY483" s="698">
        <f t="shared" si="119"/>
        <v>1017340.2279865077</v>
      </c>
      <c r="AZ483" s="698">
        <f t="shared" si="142"/>
        <v>40953.772928771337</v>
      </c>
      <c r="BA483" s="79"/>
      <c r="BB483" s="79"/>
      <c r="BC483" s="699">
        <f t="shared" si="143"/>
        <v>41317.916454025566</v>
      </c>
      <c r="BD483" s="699">
        <f t="shared" si="144"/>
        <v>16821.125946819331</v>
      </c>
      <c r="BE483" s="698">
        <f t="shared" si="145"/>
        <v>1526307.2391982113</v>
      </c>
      <c r="BF483" s="698">
        <f t="shared" si="146"/>
        <v>63644.042400844897</v>
      </c>
      <c r="BG483" s="79"/>
      <c r="BH483" s="699">
        <f t="shared" si="147"/>
        <v>41317.916454025566</v>
      </c>
      <c r="BI483" s="699">
        <f t="shared" si="148"/>
        <v>16821.125946819317</v>
      </c>
      <c r="BJ483" s="699">
        <f t="shared" si="149"/>
        <v>0</v>
      </c>
      <c r="BK483" s="698">
        <f t="shared" si="150"/>
        <v>1526307.2391982113</v>
      </c>
      <c r="BL483" s="698">
        <f t="shared" si="151"/>
        <v>63644.042400844883</v>
      </c>
    </row>
    <row r="484" spans="3:64" s="68" customFormat="1" ht="14.25" x14ac:dyDescent="0.2">
      <c r="C484" s="340"/>
      <c r="D484" s="259"/>
      <c r="E484" s="340"/>
      <c r="F484" s="340"/>
      <c r="H484" s="261"/>
      <c r="I484" s="261"/>
      <c r="K484" s="260"/>
      <c r="L484" s="66"/>
      <c r="M484" s="261"/>
      <c r="N484" s="260"/>
      <c r="O484" s="810"/>
      <c r="P484" s="361"/>
      <c r="Q484" s="696">
        <f t="shared" si="132"/>
        <v>210</v>
      </c>
      <c r="R484" s="340"/>
      <c r="S484" s="340"/>
      <c r="T484" s="340"/>
      <c r="U484" s="699">
        <f t="shared" si="120"/>
        <v>24547.348808301547</v>
      </c>
      <c r="V484" s="699">
        <f t="shared" si="121"/>
        <v>1515.8909382274087</v>
      </c>
      <c r="W484" s="698">
        <f t="shared" si="133"/>
        <v>758924.42880040908</v>
      </c>
      <c r="X484" s="698">
        <f t="shared" si="152"/>
        <v>31568.239746528954</v>
      </c>
      <c r="Y484" s="699">
        <f t="shared" si="122"/>
        <v>27405.13082282355</v>
      </c>
      <c r="Z484" s="699">
        <f t="shared" si="123"/>
        <v>3013.67680227151</v>
      </c>
      <c r="AA484" s="698">
        <f t="shared" si="134"/>
        <v>866547.8190733504</v>
      </c>
      <c r="AB484" s="698">
        <f t="shared" si="135"/>
        <v>35923.807625095062</v>
      </c>
      <c r="AC484" s="699">
        <f t="shared" si="124"/>
        <v>30471.930403735954</v>
      </c>
      <c r="AD484" s="699">
        <f t="shared" si="125"/>
        <v>4976.8425250353912</v>
      </c>
      <c r="AE484" s="698">
        <f t="shared" si="136"/>
        <v>986868.29758277175</v>
      </c>
      <c r="AF484" s="698">
        <f t="shared" si="137"/>
        <v>40953.772928771345</v>
      </c>
      <c r="AH484" s="696">
        <f t="shared" si="116"/>
        <v>210</v>
      </c>
      <c r="AI484" s="340"/>
      <c r="AJ484" s="340"/>
      <c r="AK484" s="340"/>
      <c r="AL484" s="699">
        <f t="shared" si="126"/>
        <v>24547.348808301547</v>
      </c>
      <c r="AM484" s="699">
        <f t="shared" si="153"/>
        <v>1515.8909382274089</v>
      </c>
      <c r="AN484" s="699">
        <f t="shared" si="127"/>
        <v>0</v>
      </c>
      <c r="AO484" s="698">
        <f t="shared" si="117"/>
        <v>758924.42880040908</v>
      </c>
      <c r="AP484" s="698">
        <f t="shared" si="138"/>
        <v>31568.239746528958</v>
      </c>
      <c r="AQ484" s="699">
        <f t="shared" si="128"/>
        <v>27405.13082282355</v>
      </c>
      <c r="AR484" s="699">
        <f t="shared" si="139"/>
        <v>3013.6768022715119</v>
      </c>
      <c r="AS484" s="699">
        <f t="shared" si="129"/>
        <v>0</v>
      </c>
      <c r="AT484" s="698">
        <f t="shared" si="118"/>
        <v>866547.8190733504</v>
      </c>
      <c r="AU484" s="698">
        <f t="shared" si="140"/>
        <v>35923.807625095062</v>
      </c>
      <c r="AV484" s="699">
        <f t="shared" si="130"/>
        <v>30471.930403735954</v>
      </c>
      <c r="AW484" s="699">
        <f t="shared" si="141"/>
        <v>4976.8425250353839</v>
      </c>
      <c r="AX484" s="699">
        <f t="shared" si="131"/>
        <v>0</v>
      </c>
      <c r="AY484" s="698">
        <f t="shared" si="119"/>
        <v>986868.29758277175</v>
      </c>
      <c r="AZ484" s="698">
        <f t="shared" si="142"/>
        <v>40953.772928771337</v>
      </c>
      <c r="BA484" s="79"/>
      <c r="BB484" s="79"/>
      <c r="BC484" s="699">
        <f t="shared" si="143"/>
        <v>41761.271087642781</v>
      </c>
      <c r="BD484" s="699">
        <f t="shared" si="144"/>
        <v>16377.771313202118</v>
      </c>
      <c r="BE484" s="698">
        <f t="shared" si="145"/>
        <v>1484545.9681105686</v>
      </c>
      <c r="BF484" s="698">
        <f t="shared" si="146"/>
        <v>63644.042400844897</v>
      </c>
      <c r="BG484" s="79"/>
      <c r="BH484" s="699">
        <f t="shared" si="147"/>
        <v>41761.271087642781</v>
      </c>
      <c r="BI484" s="699">
        <f t="shared" si="148"/>
        <v>16377.771313202104</v>
      </c>
      <c r="BJ484" s="699">
        <f t="shared" si="149"/>
        <v>0</v>
      </c>
      <c r="BK484" s="698">
        <f t="shared" si="150"/>
        <v>1484545.9681105686</v>
      </c>
      <c r="BL484" s="698">
        <f t="shared" si="151"/>
        <v>63644.042400844883</v>
      </c>
    </row>
    <row r="485" spans="3:64" s="68" customFormat="1" ht="14.25" x14ac:dyDescent="0.2">
      <c r="C485" s="340"/>
      <c r="D485" s="259"/>
      <c r="E485" s="340"/>
      <c r="F485" s="340"/>
      <c r="H485" s="261"/>
      <c r="I485" s="261"/>
      <c r="K485" s="260"/>
      <c r="L485" s="66"/>
      <c r="M485" s="261"/>
      <c r="N485" s="260"/>
      <c r="O485" s="810"/>
      <c r="P485" s="361"/>
      <c r="Q485" s="696">
        <f t="shared" si="132"/>
        <v>211</v>
      </c>
      <c r="R485" s="340"/>
      <c r="S485" s="340"/>
      <c r="T485" s="340"/>
      <c r="U485" s="699">
        <f t="shared" si="120"/>
        <v>24594.843950665942</v>
      </c>
      <c r="V485" s="699">
        <f t="shared" si="121"/>
        <v>1468.3957958630135</v>
      </c>
      <c r="W485" s="698">
        <f t="shared" si="133"/>
        <v>734329.58484974317</v>
      </c>
      <c r="X485" s="698">
        <f t="shared" si="152"/>
        <v>31818.239746528954</v>
      </c>
      <c r="Y485" s="699">
        <f t="shared" si="122"/>
        <v>27497.518466975915</v>
      </c>
      <c r="Z485" s="699">
        <f t="shared" si="123"/>
        <v>2921.2891581191516</v>
      </c>
      <c r="AA485" s="698">
        <f t="shared" si="134"/>
        <v>839050.30060637451</v>
      </c>
      <c r="AB485" s="698">
        <f t="shared" si="135"/>
        <v>35923.807625095069</v>
      </c>
      <c r="AC485" s="699">
        <f t="shared" si="124"/>
        <v>30620.999510492289</v>
      </c>
      <c r="AD485" s="699">
        <f t="shared" si="125"/>
        <v>4827.77341827906</v>
      </c>
      <c r="AE485" s="698">
        <f t="shared" si="136"/>
        <v>956247.29807227943</v>
      </c>
      <c r="AF485" s="698">
        <f t="shared" si="137"/>
        <v>40953.772928771352</v>
      </c>
      <c r="AH485" s="696">
        <f t="shared" si="116"/>
        <v>211</v>
      </c>
      <c r="AI485" s="340"/>
      <c r="AJ485" s="340"/>
      <c r="AK485" s="340"/>
      <c r="AL485" s="699">
        <f t="shared" si="126"/>
        <v>24594.843950665942</v>
      </c>
      <c r="AM485" s="699">
        <f t="shared" si="153"/>
        <v>1468.3957958630135</v>
      </c>
      <c r="AN485" s="699">
        <f t="shared" si="127"/>
        <v>0</v>
      </c>
      <c r="AO485" s="698">
        <f t="shared" si="117"/>
        <v>734329.58484974317</v>
      </c>
      <c r="AP485" s="698">
        <f t="shared" si="138"/>
        <v>31818.239746528954</v>
      </c>
      <c r="AQ485" s="699">
        <f t="shared" si="128"/>
        <v>27497.518466975915</v>
      </c>
      <c r="AR485" s="699">
        <f t="shared" si="139"/>
        <v>2921.2891581191525</v>
      </c>
      <c r="AS485" s="699">
        <f t="shared" si="129"/>
        <v>0</v>
      </c>
      <c r="AT485" s="698">
        <f t="shared" si="118"/>
        <v>839050.30060637451</v>
      </c>
      <c r="AU485" s="698">
        <f t="shared" si="140"/>
        <v>35923.807625095069</v>
      </c>
      <c r="AV485" s="699">
        <f t="shared" si="130"/>
        <v>30620.999510492289</v>
      </c>
      <c r="AW485" s="699">
        <f t="shared" si="141"/>
        <v>4827.7734182790527</v>
      </c>
      <c r="AX485" s="699">
        <f t="shared" si="131"/>
        <v>0</v>
      </c>
      <c r="AY485" s="698">
        <f t="shared" si="119"/>
        <v>956247.29807227943</v>
      </c>
      <c r="AZ485" s="698">
        <f t="shared" si="142"/>
        <v>40953.772928771345</v>
      </c>
      <c r="BA485" s="79"/>
      <c r="BB485" s="79"/>
      <c r="BC485" s="699">
        <f t="shared" si="143"/>
        <v>42209.383060158449</v>
      </c>
      <c r="BD485" s="699">
        <f t="shared" si="144"/>
        <v>15929.65934068645</v>
      </c>
      <c r="BE485" s="698">
        <f t="shared" si="145"/>
        <v>1442336.5850504101</v>
      </c>
      <c r="BF485" s="698">
        <f t="shared" si="146"/>
        <v>63894.042400844897</v>
      </c>
      <c r="BG485" s="79"/>
      <c r="BH485" s="699">
        <f t="shared" si="147"/>
        <v>42209.383060158449</v>
      </c>
      <c r="BI485" s="699">
        <f t="shared" si="148"/>
        <v>15929.659340686436</v>
      </c>
      <c r="BJ485" s="699">
        <f t="shared" si="149"/>
        <v>0</v>
      </c>
      <c r="BK485" s="698">
        <f t="shared" si="150"/>
        <v>1442336.5850504101</v>
      </c>
      <c r="BL485" s="698">
        <f t="shared" si="151"/>
        <v>63894.042400844883</v>
      </c>
    </row>
    <row r="486" spans="3:64" s="68" customFormat="1" ht="14.25" x14ac:dyDescent="0.2">
      <c r="C486" s="340"/>
      <c r="D486" s="259"/>
      <c r="E486" s="340"/>
      <c r="F486" s="340"/>
      <c r="H486" s="261"/>
      <c r="I486" s="261"/>
      <c r="K486" s="260"/>
      <c r="L486" s="66"/>
      <c r="M486" s="261"/>
      <c r="N486" s="260"/>
      <c r="O486" s="810"/>
      <c r="P486" s="361"/>
      <c r="Q486" s="696">
        <f t="shared" si="132"/>
        <v>212</v>
      </c>
      <c r="R486" s="340"/>
      <c r="S486" s="340"/>
      <c r="T486" s="340"/>
      <c r="U486" s="699">
        <f t="shared" si="120"/>
        <v>24642.43098843484</v>
      </c>
      <c r="V486" s="699">
        <f t="shared" si="121"/>
        <v>1420.8087580941149</v>
      </c>
      <c r="W486" s="698">
        <f t="shared" si="133"/>
        <v>709687.15386130835</v>
      </c>
      <c r="X486" s="698">
        <f t="shared" si="152"/>
        <v>31568.239746528954</v>
      </c>
      <c r="Y486" s="699">
        <f t="shared" si="122"/>
        <v>27590.217566557807</v>
      </c>
      <c r="Z486" s="699">
        <f t="shared" si="123"/>
        <v>2828.5900585372524</v>
      </c>
      <c r="AA486" s="698">
        <f t="shared" si="134"/>
        <v>811460.0830398167</v>
      </c>
      <c r="AB486" s="698">
        <f t="shared" si="135"/>
        <v>35923.807625095054</v>
      </c>
      <c r="AC486" s="699">
        <f t="shared" si="124"/>
        <v>30770.797865389271</v>
      </c>
      <c r="AD486" s="699">
        <f t="shared" si="125"/>
        <v>4677.9750633820713</v>
      </c>
      <c r="AE486" s="698">
        <f t="shared" si="136"/>
        <v>925476.50020689017</v>
      </c>
      <c r="AF486" s="698">
        <f t="shared" si="137"/>
        <v>40953.772928771345</v>
      </c>
      <c r="AH486" s="696">
        <f t="shared" si="116"/>
        <v>212</v>
      </c>
      <c r="AI486" s="340"/>
      <c r="AJ486" s="340"/>
      <c r="AK486" s="340"/>
      <c r="AL486" s="699">
        <f t="shared" si="126"/>
        <v>24642.43098843484</v>
      </c>
      <c r="AM486" s="699">
        <f t="shared" si="153"/>
        <v>1420.8087580941151</v>
      </c>
      <c r="AN486" s="699">
        <f t="shared" si="127"/>
        <v>0</v>
      </c>
      <c r="AO486" s="698">
        <f t="shared" si="117"/>
        <v>709687.15386130835</v>
      </c>
      <c r="AP486" s="698">
        <f t="shared" si="138"/>
        <v>31568.239746528954</v>
      </c>
      <c r="AQ486" s="699">
        <f t="shared" si="128"/>
        <v>27590.217566557807</v>
      </c>
      <c r="AR486" s="699">
        <f t="shared" si="139"/>
        <v>2828.5900585372542</v>
      </c>
      <c r="AS486" s="699">
        <f t="shared" si="129"/>
        <v>0</v>
      </c>
      <c r="AT486" s="698">
        <f t="shared" si="118"/>
        <v>811460.0830398167</v>
      </c>
      <c r="AU486" s="698">
        <f t="shared" si="140"/>
        <v>35923.807625095062</v>
      </c>
      <c r="AV486" s="699">
        <f t="shared" si="130"/>
        <v>30770.797865389271</v>
      </c>
      <c r="AW486" s="699">
        <f t="shared" si="141"/>
        <v>4677.9750633820649</v>
      </c>
      <c r="AX486" s="699">
        <f t="shared" si="131"/>
        <v>0</v>
      </c>
      <c r="AY486" s="698">
        <f t="shared" si="119"/>
        <v>925476.50020689017</v>
      </c>
      <c r="AZ486" s="698">
        <f t="shared" si="142"/>
        <v>40953.772928771337</v>
      </c>
      <c r="BA486" s="79"/>
      <c r="BB486" s="79"/>
      <c r="BC486" s="699">
        <f t="shared" si="143"/>
        <v>42662.30341936068</v>
      </c>
      <c r="BD486" s="699">
        <f t="shared" si="144"/>
        <v>15476.738981484219</v>
      </c>
      <c r="BE486" s="698">
        <f t="shared" si="145"/>
        <v>1399674.2816310495</v>
      </c>
      <c r="BF486" s="698">
        <f t="shared" si="146"/>
        <v>63644.042400844897</v>
      </c>
      <c r="BG486" s="79"/>
      <c r="BH486" s="699">
        <f t="shared" si="147"/>
        <v>42662.30341936068</v>
      </c>
      <c r="BI486" s="699">
        <f t="shared" si="148"/>
        <v>15476.738981484203</v>
      </c>
      <c r="BJ486" s="699">
        <f t="shared" si="149"/>
        <v>0</v>
      </c>
      <c r="BK486" s="698">
        <f t="shared" si="150"/>
        <v>1399674.2816310495</v>
      </c>
      <c r="BL486" s="698">
        <f t="shared" si="151"/>
        <v>63644.042400844883</v>
      </c>
    </row>
    <row r="487" spans="3:64" s="68" customFormat="1" ht="14.25" x14ac:dyDescent="0.2">
      <c r="C487" s="340"/>
      <c r="D487" s="259"/>
      <c r="E487" s="340"/>
      <c r="F487" s="340"/>
      <c r="H487" s="261"/>
      <c r="I487" s="261"/>
      <c r="K487" s="260"/>
      <c r="L487" s="66"/>
      <c r="M487" s="261"/>
      <c r="N487" s="260"/>
      <c r="O487" s="810"/>
      <c r="P487" s="361"/>
      <c r="Q487" s="696">
        <f t="shared" si="132"/>
        <v>213</v>
      </c>
      <c r="R487" s="340"/>
      <c r="S487" s="340"/>
      <c r="T487" s="340"/>
      <c r="U487" s="699">
        <f t="shared" si="120"/>
        <v>24690.110099410958</v>
      </c>
      <c r="V487" s="699">
        <f t="shared" si="121"/>
        <v>1373.129647117996</v>
      </c>
      <c r="W487" s="698">
        <f t="shared" si="133"/>
        <v>684997.04376189737</v>
      </c>
      <c r="X487" s="698">
        <f t="shared" si="152"/>
        <v>31568.239746528954</v>
      </c>
      <c r="Y487" s="699">
        <f t="shared" si="122"/>
        <v>27683.229171541734</v>
      </c>
      <c r="Z487" s="699">
        <f t="shared" si="123"/>
        <v>2735.5784535533253</v>
      </c>
      <c r="AA487" s="698">
        <f t="shared" si="134"/>
        <v>783776.85386827495</v>
      </c>
      <c r="AB487" s="698">
        <f t="shared" si="135"/>
        <v>35923.807625095054</v>
      </c>
      <c r="AC487" s="699">
        <f t="shared" si="124"/>
        <v>30921.329035918952</v>
      </c>
      <c r="AD487" s="699">
        <f t="shared" si="125"/>
        <v>4527.4438928523941</v>
      </c>
      <c r="AE487" s="698">
        <f t="shared" si="136"/>
        <v>894555.17117097124</v>
      </c>
      <c r="AF487" s="698">
        <f t="shared" si="137"/>
        <v>40953.772928771345</v>
      </c>
      <c r="AH487" s="696">
        <f t="shared" si="116"/>
        <v>213</v>
      </c>
      <c r="AI487" s="340"/>
      <c r="AJ487" s="340"/>
      <c r="AK487" s="340"/>
      <c r="AL487" s="699">
        <f t="shared" si="126"/>
        <v>24690.110099410958</v>
      </c>
      <c r="AM487" s="699">
        <f t="shared" si="153"/>
        <v>1373.1296471179965</v>
      </c>
      <c r="AN487" s="699">
        <f t="shared" si="127"/>
        <v>0</v>
      </c>
      <c r="AO487" s="698">
        <f t="shared" si="117"/>
        <v>684997.04376189737</v>
      </c>
      <c r="AP487" s="698">
        <f t="shared" si="138"/>
        <v>31568.239746528954</v>
      </c>
      <c r="AQ487" s="699">
        <f t="shared" si="128"/>
        <v>27683.229171541734</v>
      </c>
      <c r="AR487" s="699">
        <f t="shared" si="139"/>
        <v>2735.5784535533271</v>
      </c>
      <c r="AS487" s="699">
        <f t="shared" si="129"/>
        <v>0</v>
      </c>
      <c r="AT487" s="698">
        <f t="shared" si="118"/>
        <v>783776.85386827495</v>
      </c>
      <c r="AU487" s="698">
        <f t="shared" si="140"/>
        <v>35923.807625095062</v>
      </c>
      <c r="AV487" s="699">
        <f t="shared" si="130"/>
        <v>30921.329035918952</v>
      </c>
      <c r="AW487" s="699">
        <f t="shared" si="141"/>
        <v>4527.4438928523869</v>
      </c>
      <c r="AX487" s="699">
        <f t="shared" si="131"/>
        <v>0</v>
      </c>
      <c r="AY487" s="698">
        <f t="shared" si="119"/>
        <v>894555.17117097124</v>
      </c>
      <c r="AZ487" s="698">
        <f t="shared" si="142"/>
        <v>40953.772928771337</v>
      </c>
      <c r="BA487" s="79"/>
      <c r="BB487" s="79"/>
      <c r="BC487" s="699">
        <f t="shared" si="143"/>
        <v>43120.083760796901</v>
      </c>
      <c r="BD487" s="699">
        <f t="shared" si="144"/>
        <v>15018.958640048004</v>
      </c>
      <c r="BE487" s="698">
        <f t="shared" si="145"/>
        <v>1356554.1978702527</v>
      </c>
      <c r="BF487" s="698">
        <f t="shared" si="146"/>
        <v>63644.042400844904</v>
      </c>
      <c r="BG487" s="79"/>
      <c r="BH487" s="699">
        <f t="shared" si="147"/>
        <v>43120.083760796901</v>
      </c>
      <c r="BI487" s="699">
        <f t="shared" si="148"/>
        <v>15018.958640047988</v>
      </c>
      <c r="BJ487" s="699">
        <f t="shared" si="149"/>
        <v>0</v>
      </c>
      <c r="BK487" s="698">
        <f t="shared" si="150"/>
        <v>1356554.1978702527</v>
      </c>
      <c r="BL487" s="698">
        <f t="shared" si="151"/>
        <v>63644.04240084489</v>
      </c>
    </row>
    <row r="488" spans="3:64" s="68" customFormat="1" ht="14.25" x14ac:dyDescent="0.2">
      <c r="C488" s="340"/>
      <c r="D488" s="259"/>
      <c r="E488" s="340"/>
      <c r="F488" s="340"/>
      <c r="H488" s="261"/>
      <c r="I488" s="261"/>
      <c r="K488" s="260"/>
      <c r="L488" s="66"/>
      <c r="M488" s="261"/>
      <c r="N488" s="260"/>
      <c r="O488" s="810"/>
      <c r="P488" s="361"/>
      <c r="Q488" s="696">
        <f t="shared" si="132"/>
        <v>214</v>
      </c>
      <c r="R488" s="340"/>
      <c r="S488" s="340"/>
      <c r="T488" s="340"/>
      <c r="U488" s="699">
        <f t="shared" si="120"/>
        <v>24737.881461741039</v>
      </c>
      <c r="V488" s="699">
        <f t="shared" si="121"/>
        <v>1325.3582847879209</v>
      </c>
      <c r="W488" s="698">
        <f t="shared" si="133"/>
        <v>660259.16230015631</v>
      </c>
      <c r="X488" s="698">
        <f t="shared" si="152"/>
        <v>31818.239746528961</v>
      </c>
      <c r="Y488" s="699">
        <f t="shared" si="122"/>
        <v>27776.554335439825</v>
      </c>
      <c r="Z488" s="699">
        <f t="shared" si="123"/>
        <v>2642.2532896552357</v>
      </c>
      <c r="AA488" s="698">
        <f t="shared" si="134"/>
        <v>756000.29953283514</v>
      </c>
      <c r="AB488" s="698">
        <f t="shared" si="135"/>
        <v>35923.807625095062</v>
      </c>
      <c r="AC488" s="699">
        <f t="shared" si="124"/>
        <v>31072.596607025571</v>
      </c>
      <c r="AD488" s="699">
        <f t="shared" si="125"/>
        <v>4376.1763217457756</v>
      </c>
      <c r="AE488" s="698">
        <f t="shared" si="136"/>
        <v>863482.57456394564</v>
      </c>
      <c r="AF488" s="698">
        <f t="shared" si="137"/>
        <v>40953.772928771345</v>
      </c>
      <c r="AH488" s="696">
        <f t="shared" si="116"/>
        <v>214</v>
      </c>
      <c r="AI488" s="340"/>
      <c r="AJ488" s="340"/>
      <c r="AK488" s="340"/>
      <c r="AL488" s="699">
        <f t="shared" si="126"/>
        <v>24737.881461741039</v>
      </c>
      <c r="AM488" s="699">
        <f t="shared" si="153"/>
        <v>1325.3582847879209</v>
      </c>
      <c r="AN488" s="699">
        <f t="shared" si="127"/>
        <v>0</v>
      </c>
      <c r="AO488" s="698">
        <f t="shared" si="117"/>
        <v>660259.16230015631</v>
      </c>
      <c r="AP488" s="698">
        <f t="shared" si="138"/>
        <v>31818.239746528961</v>
      </c>
      <c r="AQ488" s="699">
        <f t="shared" si="128"/>
        <v>27776.554335439825</v>
      </c>
      <c r="AR488" s="699">
        <f t="shared" si="139"/>
        <v>2642.2532896552366</v>
      </c>
      <c r="AS488" s="699">
        <f t="shared" si="129"/>
        <v>0</v>
      </c>
      <c r="AT488" s="698">
        <f t="shared" si="118"/>
        <v>756000.29953283514</v>
      </c>
      <c r="AU488" s="698">
        <f t="shared" si="140"/>
        <v>35923.807625095062</v>
      </c>
      <c r="AV488" s="699">
        <f t="shared" si="130"/>
        <v>31072.596607025571</v>
      </c>
      <c r="AW488" s="699">
        <f t="shared" si="141"/>
        <v>4376.1763217457683</v>
      </c>
      <c r="AX488" s="699">
        <f t="shared" si="131"/>
        <v>0</v>
      </c>
      <c r="AY488" s="698">
        <f t="shared" si="119"/>
        <v>863482.57456394564</v>
      </c>
      <c r="AZ488" s="698">
        <f t="shared" si="142"/>
        <v>40953.772928771337</v>
      </c>
      <c r="BA488" s="79"/>
      <c r="BB488" s="79"/>
      <c r="BC488" s="699">
        <f t="shared" si="143"/>
        <v>43582.776233651472</v>
      </c>
      <c r="BD488" s="699">
        <f t="shared" si="144"/>
        <v>14556.266167193433</v>
      </c>
      <c r="BE488" s="698">
        <f t="shared" si="145"/>
        <v>1312971.4216366012</v>
      </c>
      <c r="BF488" s="698">
        <f t="shared" si="146"/>
        <v>63894.042400844904</v>
      </c>
      <c r="BG488" s="79"/>
      <c r="BH488" s="699">
        <f t="shared" si="147"/>
        <v>43582.776233651472</v>
      </c>
      <c r="BI488" s="699">
        <f t="shared" si="148"/>
        <v>14556.266167193418</v>
      </c>
      <c r="BJ488" s="699">
        <f t="shared" si="149"/>
        <v>0</v>
      </c>
      <c r="BK488" s="698">
        <f t="shared" si="150"/>
        <v>1312971.4216366012</v>
      </c>
      <c r="BL488" s="698">
        <f t="shared" si="151"/>
        <v>63894.04240084489</v>
      </c>
    </row>
    <row r="489" spans="3:64" s="68" customFormat="1" ht="14.25" x14ac:dyDescent="0.2">
      <c r="C489" s="340"/>
      <c r="D489" s="259"/>
      <c r="E489" s="340"/>
      <c r="F489" s="340"/>
      <c r="H489" s="261"/>
      <c r="I489" s="261"/>
      <c r="K489" s="260"/>
      <c r="L489" s="66"/>
      <c r="M489" s="261"/>
      <c r="N489" s="260"/>
      <c r="O489" s="810"/>
      <c r="P489" s="361"/>
      <c r="Q489" s="696">
        <f t="shared" si="132"/>
        <v>215</v>
      </c>
      <c r="R489" s="340"/>
      <c r="S489" s="340"/>
      <c r="T489" s="340"/>
      <c r="U489" s="699">
        <f t="shared" si="120"/>
        <v>24785.745253916491</v>
      </c>
      <c r="V489" s="699">
        <f t="shared" si="121"/>
        <v>1277.4944926124665</v>
      </c>
      <c r="W489" s="698">
        <f t="shared" si="133"/>
        <v>635473.41704623983</v>
      </c>
      <c r="X489" s="698">
        <f t="shared" si="152"/>
        <v>31568.239746528958</v>
      </c>
      <c r="Y489" s="699">
        <f t="shared" si="122"/>
        <v>27870.194115315793</v>
      </c>
      <c r="Z489" s="699">
        <f t="shared" si="123"/>
        <v>2548.6135097792685</v>
      </c>
      <c r="AA489" s="698">
        <f t="shared" si="134"/>
        <v>728130.10541751934</v>
      </c>
      <c r="AB489" s="698">
        <f t="shared" si="135"/>
        <v>35923.807625095062</v>
      </c>
      <c r="AC489" s="699">
        <f t="shared" si="124"/>
        <v>31224.604181190982</v>
      </c>
      <c r="AD489" s="699">
        <f t="shared" si="125"/>
        <v>4224.1687475803656</v>
      </c>
      <c r="AE489" s="698">
        <f t="shared" si="136"/>
        <v>832257.97038275469</v>
      </c>
      <c r="AF489" s="698">
        <f t="shared" si="137"/>
        <v>40953.772928771345</v>
      </c>
      <c r="AH489" s="696">
        <f t="shared" si="116"/>
        <v>215</v>
      </c>
      <c r="AI489" s="340"/>
      <c r="AJ489" s="340"/>
      <c r="AK489" s="340"/>
      <c r="AL489" s="699">
        <f t="shared" si="126"/>
        <v>24785.745253916491</v>
      </c>
      <c r="AM489" s="699">
        <f t="shared" si="153"/>
        <v>1277.4944926124667</v>
      </c>
      <c r="AN489" s="699">
        <f t="shared" si="127"/>
        <v>0</v>
      </c>
      <c r="AO489" s="698">
        <f t="shared" si="117"/>
        <v>635473.41704623983</v>
      </c>
      <c r="AP489" s="698">
        <f t="shared" si="138"/>
        <v>31568.239746528958</v>
      </c>
      <c r="AQ489" s="699">
        <f t="shared" si="128"/>
        <v>27870.194115315793</v>
      </c>
      <c r="AR489" s="699">
        <f t="shared" si="139"/>
        <v>2548.6135097792699</v>
      </c>
      <c r="AS489" s="699">
        <f t="shared" si="129"/>
        <v>0</v>
      </c>
      <c r="AT489" s="698">
        <f t="shared" si="118"/>
        <v>728130.10541751934</v>
      </c>
      <c r="AU489" s="698">
        <f t="shared" si="140"/>
        <v>35923.807625095062</v>
      </c>
      <c r="AV489" s="699">
        <f t="shared" si="130"/>
        <v>31224.604181190982</v>
      </c>
      <c r="AW489" s="699">
        <f t="shared" si="141"/>
        <v>4224.1687475803574</v>
      </c>
      <c r="AX489" s="699">
        <f t="shared" si="131"/>
        <v>0</v>
      </c>
      <c r="AY489" s="698">
        <f t="shared" si="119"/>
        <v>832257.97038275469</v>
      </c>
      <c r="AZ489" s="698">
        <f t="shared" si="142"/>
        <v>40953.772928771337</v>
      </c>
      <c r="BA489" s="79"/>
      <c r="BB489" s="79"/>
      <c r="BC489" s="699">
        <f t="shared" si="143"/>
        <v>44050.433546686399</v>
      </c>
      <c r="BD489" s="699">
        <f t="shared" si="144"/>
        <v>14088.6088541585</v>
      </c>
      <c r="BE489" s="698">
        <f t="shared" si="145"/>
        <v>1268920.9880899149</v>
      </c>
      <c r="BF489" s="698">
        <f t="shared" si="146"/>
        <v>63644.042400844897</v>
      </c>
      <c r="BG489" s="79"/>
      <c r="BH489" s="699">
        <f t="shared" si="147"/>
        <v>44050.433546686399</v>
      </c>
      <c r="BI489" s="699">
        <f t="shared" si="148"/>
        <v>14088.608854158483</v>
      </c>
      <c r="BJ489" s="699">
        <f t="shared" si="149"/>
        <v>0</v>
      </c>
      <c r="BK489" s="698">
        <f t="shared" si="150"/>
        <v>1268920.9880899149</v>
      </c>
      <c r="BL489" s="698">
        <f t="shared" si="151"/>
        <v>63644.042400844883</v>
      </c>
    </row>
    <row r="490" spans="3:64" s="68" customFormat="1" ht="14.25" x14ac:dyDescent="0.2">
      <c r="C490" s="340"/>
      <c r="D490" s="259"/>
      <c r="E490" s="340"/>
      <c r="F490" s="340"/>
      <c r="H490" s="261"/>
      <c r="I490" s="261"/>
      <c r="K490" s="260"/>
      <c r="L490" s="66"/>
      <c r="M490" s="261"/>
      <c r="N490" s="260"/>
      <c r="O490" s="810"/>
      <c r="P490" s="361"/>
      <c r="Q490" s="696">
        <f t="shared" si="132"/>
        <v>216</v>
      </c>
      <c r="R490" s="340"/>
      <c r="S490" s="340"/>
      <c r="T490" s="340"/>
      <c r="U490" s="699">
        <f t="shared" si="120"/>
        <v>24833.701654774097</v>
      </c>
      <c r="V490" s="699">
        <f t="shared" si="121"/>
        <v>1229.5380917548596</v>
      </c>
      <c r="W490" s="698">
        <f t="shared" si="133"/>
        <v>610639.7153914657</v>
      </c>
      <c r="X490" s="698">
        <f t="shared" si="152"/>
        <v>31568.239746528958</v>
      </c>
      <c r="Y490" s="699">
        <f t="shared" si="122"/>
        <v>27964.149571796905</v>
      </c>
      <c r="Z490" s="699">
        <f t="shared" si="123"/>
        <v>2454.658053298157</v>
      </c>
      <c r="AA490" s="698">
        <f t="shared" si="134"/>
        <v>700165.95584572246</v>
      </c>
      <c r="AB490" s="698">
        <f t="shared" si="135"/>
        <v>35923.807625095062</v>
      </c>
      <c r="AC490" s="699">
        <f t="shared" si="124"/>
        <v>31377.35537852042</v>
      </c>
      <c r="AD490" s="699">
        <f t="shared" si="125"/>
        <v>4071.4175502509211</v>
      </c>
      <c r="AE490" s="698">
        <f t="shared" si="136"/>
        <v>800880.61500423425</v>
      </c>
      <c r="AF490" s="698">
        <f t="shared" si="137"/>
        <v>40953.772928771345</v>
      </c>
      <c r="AH490" s="696">
        <f t="shared" si="116"/>
        <v>216</v>
      </c>
      <c r="AI490" s="340"/>
      <c r="AJ490" s="340"/>
      <c r="AK490" s="340"/>
      <c r="AL490" s="699">
        <f t="shared" si="126"/>
        <v>24833.701654774097</v>
      </c>
      <c r="AM490" s="699">
        <f t="shared" si="153"/>
        <v>1229.53809175486</v>
      </c>
      <c r="AN490" s="699">
        <f t="shared" si="127"/>
        <v>0</v>
      </c>
      <c r="AO490" s="698">
        <f t="shared" si="117"/>
        <v>610639.7153914657</v>
      </c>
      <c r="AP490" s="698">
        <f t="shared" si="138"/>
        <v>31568.239746528958</v>
      </c>
      <c r="AQ490" s="699">
        <f t="shared" si="128"/>
        <v>27964.149571796905</v>
      </c>
      <c r="AR490" s="699">
        <f t="shared" si="139"/>
        <v>2454.6580532981579</v>
      </c>
      <c r="AS490" s="699">
        <f t="shared" si="129"/>
        <v>0</v>
      </c>
      <c r="AT490" s="698">
        <f t="shared" si="118"/>
        <v>700165.95584572246</v>
      </c>
      <c r="AU490" s="698">
        <f t="shared" si="140"/>
        <v>35923.807625095062</v>
      </c>
      <c r="AV490" s="699">
        <f t="shared" si="130"/>
        <v>31377.35537852042</v>
      </c>
      <c r="AW490" s="699">
        <f t="shared" si="141"/>
        <v>4071.4175502509138</v>
      </c>
      <c r="AX490" s="699">
        <f t="shared" si="131"/>
        <v>0</v>
      </c>
      <c r="AY490" s="698">
        <f t="shared" si="119"/>
        <v>800880.61500423425</v>
      </c>
      <c r="AZ490" s="698">
        <f t="shared" si="142"/>
        <v>40953.772928771337</v>
      </c>
      <c r="BA490" s="79"/>
      <c r="BB490" s="79"/>
      <c r="BC490" s="699">
        <f t="shared" si="143"/>
        <v>44523.108974245813</v>
      </c>
      <c r="BD490" s="699">
        <f t="shared" si="144"/>
        <v>13615.933426599091</v>
      </c>
      <c r="BE490" s="698">
        <f t="shared" si="145"/>
        <v>1224397.8791156691</v>
      </c>
      <c r="BF490" s="698">
        <f t="shared" si="146"/>
        <v>63644.042400844904</v>
      </c>
      <c r="BG490" s="79"/>
      <c r="BH490" s="699">
        <f t="shared" si="147"/>
        <v>44523.108974245813</v>
      </c>
      <c r="BI490" s="699">
        <f t="shared" si="148"/>
        <v>13615.933426599075</v>
      </c>
      <c r="BJ490" s="699">
        <f t="shared" si="149"/>
        <v>0</v>
      </c>
      <c r="BK490" s="698">
        <f t="shared" si="150"/>
        <v>1224397.8791156691</v>
      </c>
      <c r="BL490" s="698">
        <f t="shared" si="151"/>
        <v>63644.04240084489</v>
      </c>
    </row>
    <row r="491" spans="3:64" s="68" customFormat="1" ht="14.25" x14ac:dyDescent="0.2">
      <c r="C491" s="340"/>
      <c r="D491" s="259"/>
      <c r="E491" s="340"/>
      <c r="F491" s="340"/>
      <c r="H491" s="261"/>
      <c r="I491" s="261"/>
      <c r="K491" s="260"/>
      <c r="L491" s="66"/>
      <c r="M491" s="261"/>
      <c r="N491" s="260"/>
      <c r="O491" s="810"/>
      <c r="P491" s="361"/>
      <c r="Q491" s="696">
        <f t="shared" si="132"/>
        <v>217</v>
      </c>
      <c r="R491" s="340"/>
      <c r="S491" s="340"/>
      <c r="T491" s="340"/>
      <c r="U491" s="699">
        <f t="shared" si="120"/>
        <v>24881.750843496651</v>
      </c>
      <c r="V491" s="699">
        <f t="shared" si="121"/>
        <v>1181.4889030323063</v>
      </c>
      <c r="W491" s="698">
        <f t="shared" si="133"/>
        <v>585757.96454796905</v>
      </c>
      <c r="X491" s="698">
        <f t="shared" si="152"/>
        <v>31818.239746528958</v>
      </c>
      <c r="Y491" s="699">
        <f t="shared" si="122"/>
        <v>28058.421769085995</v>
      </c>
      <c r="Z491" s="699">
        <f t="shared" si="123"/>
        <v>2360.385856009068</v>
      </c>
      <c r="AA491" s="698">
        <f t="shared" si="134"/>
        <v>672107.53407663642</v>
      </c>
      <c r="AB491" s="698">
        <f t="shared" si="135"/>
        <v>35923.807625095062</v>
      </c>
      <c r="AC491" s="699">
        <f t="shared" si="124"/>
        <v>31530.853836828748</v>
      </c>
      <c r="AD491" s="699">
        <f t="shared" si="125"/>
        <v>3917.9190919425969</v>
      </c>
      <c r="AE491" s="698">
        <f t="shared" si="136"/>
        <v>769349.76116740552</v>
      </c>
      <c r="AF491" s="698">
        <f t="shared" si="137"/>
        <v>40953.772928771345</v>
      </c>
      <c r="AH491" s="696">
        <f t="shared" si="116"/>
        <v>217</v>
      </c>
      <c r="AI491" s="340"/>
      <c r="AJ491" s="340"/>
      <c r="AK491" s="340"/>
      <c r="AL491" s="699">
        <f t="shared" si="126"/>
        <v>24881.750843496651</v>
      </c>
      <c r="AM491" s="699">
        <f t="shared" si="153"/>
        <v>1181.4889030323068</v>
      </c>
      <c r="AN491" s="699">
        <f t="shared" si="127"/>
        <v>0</v>
      </c>
      <c r="AO491" s="698">
        <f t="shared" si="117"/>
        <v>585757.96454796905</v>
      </c>
      <c r="AP491" s="698">
        <f t="shared" si="138"/>
        <v>31818.239746528958</v>
      </c>
      <c r="AQ491" s="699">
        <f t="shared" si="128"/>
        <v>28058.421769085995</v>
      </c>
      <c r="AR491" s="699">
        <f t="shared" si="139"/>
        <v>2360.3858560090694</v>
      </c>
      <c r="AS491" s="699">
        <f t="shared" si="129"/>
        <v>0</v>
      </c>
      <c r="AT491" s="698">
        <f t="shared" si="118"/>
        <v>672107.53407663642</v>
      </c>
      <c r="AU491" s="698">
        <f t="shared" si="140"/>
        <v>35923.807625095069</v>
      </c>
      <c r="AV491" s="699">
        <f t="shared" si="130"/>
        <v>31530.853836828748</v>
      </c>
      <c r="AW491" s="699">
        <f t="shared" si="141"/>
        <v>3917.9190919425887</v>
      </c>
      <c r="AX491" s="699">
        <f t="shared" si="131"/>
        <v>0</v>
      </c>
      <c r="AY491" s="698">
        <f t="shared" si="119"/>
        <v>769349.76116740552</v>
      </c>
      <c r="AZ491" s="698">
        <f t="shared" si="142"/>
        <v>40953.772928771337</v>
      </c>
      <c r="BA491" s="79"/>
      <c r="BB491" s="79"/>
      <c r="BC491" s="699">
        <f t="shared" si="143"/>
        <v>45000.856362324783</v>
      </c>
      <c r="BD491" s="699">
        <f t="shared" si="144"/>
        <v>13138.186038520116</v>
      </c>
      <c r="BE491" s="698">
        <f t="shared" si="145"/>
        <v>1179397.0227533444</v>
      </c>
      <c r="BF491" s="698">
        <f t="shared" si="146"/>
        <v>63894.042400844897</v>
      </c>
      <c r="BG491" s="79"/>
      <c r="BH491" s="699">
        <f t="shared" si="147"/>
        <v>45000.856362324783</v>
      </c>
      <c r="BI491" s="699">
        <f t="shared" si="148"/>
        <v>13138.186038520102</v>
      </c>
      <c r="BJ491" s="699">
        <f t="shared" si="149"/>
        <v>0</v>
      </c>
      <c r="BK491" s="698">
        <f t="shared" si="150"/>
        <v>1179397.0227533444</v>
      </c>
      <c r="BL491" s="698">
        <f t="shared" si="151"/>
        <v>63894.042400844883</v>
      </c>
    </row>
    <row r="492" spans="3:64" s="68" customFormat="1" ht="14.25" x14ac:dyDescent="0.2">
      <c r="C492" s="340"/>
      <c r="D492" s="259"/>
      <c r="E492" s="340"/>
      <c r="F492" s="340"/>
      <c r="H492" s="261"/>
      <c r="I492" s="261"/>
      <c r="K492" s="260"/>
      <c r="L492" s="66"/>
      <c r="M492" s="261"/>
      <c r="N492" s="260"/>
      <c r="O492" s="810"/>
      <c r="P492" s="361"/>
      <c r="Q492" s="696">
        <f t="shared" si="132"/>
        <v>218</v>
      </c>
      <c r="R492" s="340"/>
      <c r="S492" s="340"/>
      <c r="T492" s="340"/>
      <c r="U492" s="699">
        <f t="shared" si="120"/>
        <v>24929.892999613632</v>
      </c>
      <c r="V492" s="699">
        <f t="shared" si="121"/>
        <v>1133.3467469153236</v>
      </c>
      <c r="W492" s="698">
        <f t="shared" si="133"/>
        <v>560828.07154835539</v>
      </c>
      <c r="X492" s="698">
        <f t="shared" si="152"/>
        <v>31568.239746528954</v>
      </c>
      <c r="Y492" s="699">
        <f t="shared" si="122"/>
        <v>28153.011774973515</v>
      </c>
      <c r="Z492" s="699">
        <f t="shared" si="123"/>
        <v>2265.7958501215485</v>
      </c>
      <c r="AA492" s="698">
        <f t="shared" si="134"/>
        <v>643954.52230166295</v>
      </c>
      <c r="AB492" s="698">
        <f t="shared" si="135"/>
        <v>35923.807625095062</v>
      </c>
      <c r="AC492" s="699">
        <f t="shared" si="124"/>
        <v>31685.103211727041</v>
      </c>
      <c r="AD492" s="699">
        <f t="shared" si="125"/>
        <v>3763.6697170443049</v>
      </c>
      <c r="AE492" s="698">
        <f t="shared" si="136"/>
        <v>737664.65795567853</v>
      </c>
      <c r="AF492" s="698">
        <f t="shared" si="137"/>
        <v>40953.772928771345</v>
      </c>
      <c r="AH492" s="696">
        <f t="shared" si="116"/>
        <v>218</v>
      </c>
      <c r="AI492" s="340"/>
      <c r="AJ492" s="340"/>
      <c r="AK492" s="340"/>
      <c r="AL492" s="699">
        <f t="shared" si="126"/>
        <v>24929.892999613632</v>
      </c>
      <c r="AM492" s="699">
        <f t="shared" si="153"/>
        <v>1133.3467469153238</v>
      </c>
      <c r="AN492" s="699">
        <f t="shared" si="127"/>
        <v>0</v>
      </c>
      <c r="AO492" s="698">
        <f t="shared" si="117"/>
        <v>560828.07154835539</v>
      </c>
      <c r="AP492" s="698">
        <f t="shared" si="138"/>
        <v>31568.239746528954</v>
      </c>
      <c r="AQ492" s="699">
        <f t="shared" si="128"/>
        <v>28153.011774973515</v>
      </c>
      <c r="AR492" s="699">
        <f t="shared" si="139"/>
        <v>2265.7958501215498</v>
      </c>
      <c r="AS492" s="699">
        <f t="shared" si="129"/>
        <v>0</v>
      </c>
      <c r="AT492" s="698">
        <f t="shared" si="118"/>
        <v>643954.52230166295</v>
      </c>
      <c r="AU492" s="698">
        <f t="shared" si="140"/>
        <v>35923.807625095069</v>
      </c>
      <c r="AV492" s="699">
        <f t="shared" si="130"/>
        <v>31685.103211727041</v>
      </c>
      <c r="AW492" s="699">
        <f t="shared" si="141"/>
        <v>3763.6697170442972</v>
      </c>
      <c r="AX492" s="699">
        <f t="shared" si="131"/>
        <v>0</v>
      </c>
      <c r="AY492" s="698">
        <f t="shared" si="119"/>
        <v>737664.65795567853</v>
      </c>
      <c r="AZ492" s="698">
        <f t="shared" si="142"/>
        <v>40953.772928771337</v>
      </c>
      <c r="BA492" s="79"/>
      <c r="BB492" s="79"/>
      <c r="BC492" s="699">
        <f t="shared" si="143"/>
        <v>45483.730134703386</v>
      </c>
      <c r="BD492" s="699">
        <f t="shared" si="144"/>
        <v>12655.312266141511</v>
      </c>
      <c r="BE492" s="698">
        <f t="shared" si="145"/>
        <v>1133913.2926186409</v>
      </c>
      <c r="BF492" s="698">
        <f t="shared" si="146"/>
        <v>63644.042400844897</v>
      </c>
      <c r="BG492" s="79"/>
      <c r="BH492" s="699">
        <f t="shared" si="147"/>
        <v>45483.730134703386</v>
      </c>
      <c r="BI492" s="699">
        <f t="shared" si="148"/>
        <v>12655.3122661415</v>
      </c>
      <c r="BJ492" s="699">
        <f t="shared" si="149"/>
        <v>0</v>
      </c>
      <c r="BK492" s="698">
        <f t="shared" si="150"/>
        <v>1133913.2926186409</v>
      </c>
      <c r="BL492" s="698">
        <f t="shared" si="151"/>
        <v>63644.04240084489</v>
      </c>
    </row>
    <row r="493" spans="3:64" s="68" customFormat="1" ht="14.25" x14ac:dyDescent="0.2">
      <c r="C493" s="340"/>
      <c r="D493" s="259"/>
      <c r="E493" s="340"/>
      <c r="F493" s="340"/>
      <c r="H493" s="261"/>
      <c r="I493" s="261"/>
      <c r="K493" s="260"/>
      <c r="L493" s="66"/>
      <c r="M493" s="261"/>
      <c r="N493" s="260"/>
      <c r="O493" s="810"/>
      <c r="P493" s="361"/>
      <c r="Q493" s="696">
        <f t="shared" si="132"/>
        <v>219</v>
      </c>
      <c r="R493" s="340"/>
      <c r="S493" s="340"/>
      <c r="T493" s="340"/>
      <c r="U493" s="699">
        <f t="shared" si="120"/>
        <v>24978.128303001893</v>
      </c>
      <c r="V493" s="699">
        <f t="shared" si="121"/>
        <v>1085.1114435270665</v>
      </c>
      <c r="W493" s="698">
        <f t="shared" si="133"/>
        <v>535849.94324535353</v>
      </c>
      <c r="X493" s="698">
        <f t="shared" si="152"/>
        <v>31568.239746528961</v>
      </c>
      <c r="Y493" s="699">
        <f t="shared" si="122"/>
        <v>28247.920660849632</v>
      </c>
      <c r="Z493" s="699">
        <f t="shared" si="123"/>
        <v>2170.886964245431</v>
      </c>
      <c r="AA493" s="698">
        <f t="shared" si="134"/>
        <v>615706.60164081329</v>
      </c>
      <c r="AB493" s="698">
        <f t="shared" si="135"/>
        <v>35923.807625095062</v>
      </c>
      <c r="AC493" s="699">
        <f t="shared" si="124"/>
        <v>31840.107176709687</v>
      </c>
      <c r="AD493" s="699">
        <f t="shared" si="125"/>
        <v>3608.6657520616577</v>
      </c>
      <c r="AE493" s="698">
        <f t="shared" si="136"/>
        <v>705824.55077896884</v>
      </c>
      <c r="AF493" s="698">
        <f t="shared" si="137"/>
        <v>40953.772928771345</v>
      </c>
      <c r="AH493" s="696">
        <f t="shared" si="116"/>
        <v>219</v>
      </c>
      <c r="AI493" s="340"/>
      <c r="AJ493" s="340"/>
      <c r="AK493" s="340"/>
      <c r="AL493" s="699">
        <f t="shared" si="126"/>
        <v>24978.128303001893</v>
      </c>
      <c r="AM493" s="699">
        <f t="shared" si="153"/>
        <v>1085.1114435270667</v>
      </c>
      <c r="AN493" s="699">
        <f t="shared" si="127"/>
        <v>0</v>
      </c>
      <c r="AO493" s="698">
        <f t="shared" si="117"/>
        <v>535849.94324535353</v>
      </c>
      <c r="AP493" s="698">
        <f t="shared" si="138"/>
        <v>31568.239746528961</v>
      </c>
      <c r="AQ493" s="699">
        <f t="shared" si="128"/>
        <v>28247.920660849632</v>
      </c>
      <c r="AR493" s="699">
        <f t="shared" si="139"/>
        <v>2170.8869642454329</v>
      </c>
      <c r="AS493" s="699">
        <f t="shared" si="129"/>
        <v>0</v>
      </c>
      <c r="AT493" s="698">
        <f t="shared" si="118"/>
        <v>615706.60164081329</v>
      </c>
      <c r="AU493" s="698">
        <f t="shared" si="140"/>
        <v>35923.807625095069</v>
      </c>
      <c r="AV493" s="699">
        <f t="shared" si="130"/>
        <v>31840.107176709687</v>
      </c>
      <c r="AW493" s="699">
        <f t="shared" si="141"/>
        <v>3608.6657520616504</v>
      </c>
      <c r="AX493" s="699">
        <f t="shared" si="131"/>
        <v>0</v>
      </c>
      <c r="AY493" s="698">
        <f t="shared" si="119"/>
        <v>705824.55077896884</v>
      </c>
      <c r="AZ493" s="698">
        <f t="shared" si="142"/>
        <v>40953.772928771337</v>
      </c>
      <c r="BA493" s="79"/>
      <c r="BB493" s="79"/>
      <c r="BC493" s="699">
        <f t="shared" si="143"/>
        <v>45971.785299146482</v>
      </c>
      <c r="BD493" s="699">
        <f t="shared" si="144"/>
        <v>12167.257101698417</v>
      </c>
      <c r="BE493" s="698">
        <f t="shared" si="145"/>
        <v>1087941.5073194944</v>
      </c>
      <c r="BF493" s="698">
        <f t="shared" si="146"/>
        <v>63644.042400844897</v>
      </c>
      <c r="BG493" s="79"/>
      <c r="BH493" s="699">
        <f t="shared" si="147"/>
        <v>45971.785299146482</v>
      </c>
      <c r="BI493" s="699">
        <f t="shared" si="148"/>
        <v>12167.257101698404</v>
      </c>
      <c r="BJ493" s="699">
        <f t="shared" si="149"/>
        <v>0</v>
      </c>
      <c r="BK493" s="698">
        <f t="shared" si="150"/>
        <v>1087941.5073194944</v>
      </c>
      <c r="BL493" s="698">
        <f t="shared" si="151"/>
        <v>63644.04240084489</v>
      </c>
    </row>
    <row r="494" spans="3:64" s="68" customFormat="1" ht="14.25" x14ac:dyDescent="0.2">
      <c r="C494" s="340"/>
      <c r="D494" s="259"/>
      <c r="E494" s="340"/>
      <c r="F494" s="340"/>
      <c r="H494" s="261"/>
      <c r="I494" s="261"/>
      <c r="K494" s="260"/>
      <c r="L494" s="66"/>
      <c r="M494" s="261"/>
      <c r="N494" s="260"/>
      <c r="O494" s="810"/>
      <c r="P494" s="361"/>
      <c r="Q494" s="696">
        <f t="shared" si="132"/>
        <v>220</v>
      </c>
      <c r="R494" s="340"/>
      <c r="S494" s="340"/>
      <c r="T494" s="340"/>
      <c r="U494" s="699">
        <f t="shared" si="120"/>
        <v>25026.4569338863</v>
      </c>
      <c r="V494" s="699">
        <f t="shared" si="121"/>
        <v>1036.7828126426587</v>
      </c>
      <c r="W494" s="698">
        <f t="shared" si="133"/>
        <v>510823.48631146725</v>
      </c>
      <c r="X494" s="698">
        <f t="shared" si="152"/>
        <v>31818.239746528958</v>
      </c>
      <c r="Y494" s="699">
        <f t="shared" si="122"/>
        <v>28343.149501716362</v>
      </c>
      <c r="Z494" s="699">
        <f t="shared" si="123"/>
        <v>2075.6581233786987</v>
      </c>
      <c r="AA494" s="698">
        <f t="shared" si="134"/>
        <v>587363.45213909692</v>
      </c>
      <c r="AB494" s="698">
        <f t="shared" si="135"/>
        <v>35923.807625095062</v>
      </c>
      <c r="AC494" s="699">
        <f t="shared" si="124"/>
        <v>31995.86942324186</v>
      </c>
      <c r="AD494" s="699">
        <f t="shared" si="125"/>
        <v>3452.9035055294839</v>
      </c>
      <c r="AE494" s="698">
        <f t="shared" si="136"/>
        <v>673828.68135572702</v>
      </c>
      <c r="AF494" s="698">
        <f t="shared" si="137"/>
        <v>40953.772928771345</v>
      </c>
      <c r="AH494" s="696">
        <f t="shared" si="116"/>
        <v>220</v>
      </c>
      <c r="AI494" s="340"/>
      <c r="AJ494" s="340"/>
      <c r="AK494" s="340"/>
      <c r="AL494" s="699">
        <f t="shared" si="126"/>
        <v>25026.4569338863</v>
      </c>
      <c r="AM494" s="699">
        <f t="shared" si="153"/>
        <v>1036.7828126426591</v>
      </c>
      <c r="AN494" s="699">
        <f t="shared" si="127"/>
        <v>0</v>
      </c>
      <c r="AO494" s="698">
        <f t="shared" si="117"/>
        <v>510823.48631146725</v>
      </c>
      <c r="AP494" s="698">
        <f t="shared" si="138"/>
        <v>31818.239746528958</v>
      </c>
      <c r="AQ494" s="699">
        <f t="shared" si="128"/>
        <v>28343.149501716362</v>
      </c>
      <c r="AR494" s="699">
        <f t="shared" si="139"/>
        <v>2075.6581233787006</v>
      </c>
      <c r="AS494" s="699">
        <f t="shared" si="129"/>
        <v>0</v>
      </c>
      <c r="AT494" s="698">
        <f t="shared" si="118"/>
        <v>587363.45213909692</v>
      </c>
      <c r="AU494" s="698">
        <f t="shared" si="140"/>
        <v>35923.807625095062</v>
      </c>
      <c r="AV494" s="699">
        <f t="shared" si="130"/>
        <v>31995.86942324186</v>
      </c>
      <c r="AW494" s="699">
        <f t="shared" si="141"/>
        <v>3452.9035055294762</v>
      </c>
      <c r="AX494" s="699">
        <f t="shared" si="131"/>
        <v>0</v>
      </c>
      <c r="AY494" s="698">
        <f t="shared" si="119"/>
        <v>673828.68135572702</v>
      </c>
      <c r="AZ494" s="698">
        <f t="shared" si="142"/>
        <v>40953.772928771337</v>
      </c>
      <c r="BA494" s="79"/>
      <c r="BB494" s="79"/>
      <c r="BC494" s="699">
        <f t="shared" si="143"/>
        <v>46465.077453670077</v>
      </c>
      <c r="BD494" s="699">
        <f t="shared" si="144"/>
        <v>11673.964947174818</v>
      </c>
      <c r="BE494" s="698">
        <f t="shared" si="145"/>
        <v>1041476.4298658243</v>
      </c>
      <c r="BF494" s="698">
        <f t="shared" si="146"/>
        <v>63894.042400844897</v>
      </c>
      <c r="BG494" s="79"/>
      <c r="BH494" s="699">
        <f t="shared" si="147"/>
        <v>46465.077453670077</v>
      </c>
      <c r="BI494" s="699">
        <f t="shared" si="148"/>
        <v>11673.964947174805</v>
      </c>
      <c r="BJ494" s="699">
        <f t="shared" si="149"/>
        <v>0</v>
      </c>
      <c r="BK494" s="698">
        <f t="shared" si="150"/>
        <v>1041476.4298658243</v>
      </c>
      <c r="BL494" s="698">
        <f t="shared" si="151"/>
        <v>63894.042400844883</v>
      </c>
    </row>
    <row r="495" spans="3:64" s="68" customFormat="1" ht="14.25" x14ac:dyDescent="0.2">
      <c r="C495" s="340"/>
      <c r="D495" s="259"/>
      <c r="E495" s="340"/>
      <c r="F495" s="340"/>
      <c r="H495" s="261"/>
      <c r="I495" s="261"/>
      <c r="K495" s="260"/>
      <c r="L495" s="66"/>
      <c r="M495" s="261"/>
      <c r="N495" s="260"/>
      <c r="O495" s="810"/>
      <c r="P495" s="361"/>
      <c r="Q495" s="696">
        <f t="shared" si="132"/>
        <v>221</v>
      </c>
      <c r="R495" s="340"/>
      <c r="S495" s="340"/>
      <c r="T495" s="340"/>
      <c r="U495" s="699">
        <f t="shared" si="120"/>
        <v>25074.879072840442</v>
      </c>
      <c r="V495" s="699">
        <f t="shared" si="121"/>
        <v>988.36067368851786</v>
      </c>
      <c r="W495" s="698">
        <f t="shared" si="133"/>
        <v>485748.60723862681</v>
      </c>
      <c r="X495" s="698">
        <f t="shared" si="152"/>
        <v>31568.239746528961</v>
      </c>
      <c r="Y495" s="699">
        <f t="shared" si="122"/>
        <v>28438.699376199755</v>
      </c>
      <c r="Z495" s="699">
        <f t="shared" si="123"/>
        <v>1980.1082488953084</v>
      </c>
      <c r="AA495" s="698">
        <f t="shared" si="134"/>
        <v>558924.75276289717</v>
      </c>
      <c r="AB495" s="698">
        <f t="shared" si="135"/>
        <v>35923.807625095062</v>
      </c>
      <c r="AC495" s="699">
        <f t="shared" si="124"/>
        <v>32152.393660847432</v>
      </c>
      <c r="AD495" s="699">
        <f t="shared" si="125"/>
        <v>3296.3792679239086</v>
      </c>
      <c r="AE495" s="698">
        <f t="shared" si="136"/>
        <v>641676.28769487957</v>
      </c>
      <c r="AF495" s="698">
        <f t="shared" si="137"/>
        <v>40953.772928771345</v>
      </c>
      <c r="AH495" s="696">
        <f t="shared" si="116"/>
        <v>221</v>
      </c>
      <c r="AI495" s="340"/>
      <c r="AJ495" s="340"/>
      <c r="AK495" s="340"/>
      <c r="AL495" s="699">
        <f t="shared" si="126"/>
        <v>25074.879072840442</v>
      </c>
      <c r="AM495" s="699">
        <f t="shared" si="153"/>
        <v>988.3606736885182</v>
      </c>
      <c r="AN495" s="699">
        <f t="shared" si="127"/>
        <v>0</v>
      </c>
      <c r="AO495" s="698">
        <f t="shared" si="117"/>
        <v>485748.60723862681</v>
      </c>
      <c r="AP495" s="698">
        <f t="shared" si="138"/>
        <v>31568.239746528961</v>
      </c>
      <c r="AQ495" s="699">
        <f t="shared" si="128"/>
        <v>28438.699376199755</v>
      </c>
      <c r="AR495" s="699">
        <f t="shared" si="139"/>
        <v>1980.1082488953098</v>
      </c>
      <c r="AS495" s="699">
        <f t="shared" si="129"/>
        <v>0</v>
      </c>
      <c r="AT495" s="698">
        <f t="shared" si="118"/>
        <v>558924.75276289717</v>
      </c>
      <c r="AU495" s="698">
        <f t="shared" si="140"/>
        <v>35923.807625095069</v>
      </c>
      <c r="AV495" s="699">
        <f t="shared" si="130"/>
        <v>32152.393660847432</v>
      </c>
      <c r="AW495" s="699">
        <f t="shared" si="141"/>
        <v>3296.3792679239018</v>
      </c>
      <c r="AX495" s="699">
        <f t="shared" si="131"/>
        <v>0</v>
      </c>
      <c r="AY495" s="698">
        <f t="shared" si="119"/>
        <v>641676.28769487957</v>
      </c>
      <c r="AZ495" s="698">
        <f t="shared" si="142"/>
        <v>40953.772928771337</v>
      </c>
      <c r="BA495" s="79"/>
      <c r="BB495" s="79"/>
      <c r="BC495" s="699">
        <f t="shared" si="143"/>
        <v>46963.662792874922</v>
      </c>
      <c r="BD495" s="699">
        <f t="shared" si="144"/>
        <v>11175.379607969988</v>
      </c>
      <c r="BE495" s="698">
        <f t="shared" si="145"/>
        <v>994512.76707294933</v>
      </c>
      <c r="BF495" s="698">
        <f t="shared" si="146"/>
        <v>63644.042400844912</v>
      </c>
      <c r="BG495" s="79"/>
      <c r="BH495" s="699">
        <f t="shared" si="147"/>
        <v>46963.662792874922</v>
      </c>
      <c r="BI495" s="699">
        <f t="shared" si="148"/>
        <v>11175.379607969973</v>
      </c>
      <c r="BJ495" s="699">
        <f t="shared" si="149"/>
        <v>0</v>
      </c>
      <c r="BK495" s="698">
        <f t="shared" si="150"/>
        <v>994512.76707294933</v>
      </c>
      <c r="BL495" s="698">
        <f t="shared" si="151"/>
        <v>63644.042400844897</v>
      </c>
    </row>
    <row r="496" spans="3:64" s="68" customFormat="1" ht="14.25" x14ac:dyDescent="0.2">
      <c r="C496" s="340"/>
      <c r="D496" s="259"/>
      <c r="E496" s="340"/>
      <c r="F496" s="340"/>
      <c r="H496" s="261"/>
      <c r="I496" s="261"/>
      <c r="K496" s="260"/>
      <c r="L496" s="66"/>
      <c r="M496" s="261"/>
      <c r="N496" s="260"/>
      <c r="O496" s="810"/>
      <c r="P496" s="361"/>
      <c r="Q496" s="696">
        <f t="shared" si="132"/>
        <v>222</v>
      </c>
      <c r="R496" s="340"/>
      <c r="S496" s="340"/>
      <c r="T496" s="340"/>
      <c r="U496" s="699">
        <f t="shared" si="120"/>
        <v>25123.394900787276</v>
      </c>
      <c r="V496" s="699">
        <f t="shared" si="121"/>
        <v>939.84484574168061</v>
      </c>
      <c r="W496" s="698">
        <f t="shared" si="133"/>
        <v>460625.21233783953</v>
      </c>
      <c r="X496" s="698">
        <f t="shared" si="152"/>
        <v>31568.239746528958</v>
      </c>
      <c r="Y496" s="699">
        <f t="shared" si="122"/>
        <v>28534.571366562086</v>
      </c>
      <c r="Z496" s="699">
        <f t="shared" si="123"/>
        <v>1884.2362585329743</v>
      </c>
      <c r="AA496" s="698">
        <f t="shared" si="134"/>
        <v>530390.18139633513</v>
      </c>
      <c r="AB496" s="698">
        <f t="shared" si="135"/>
        <v>35923.807625095062</v>
      </c>
      <c r="AC496" s="699">
        <f t="shared" si="124"/>
        <v>32309.683617197326</v>
      </c>
      <c r="AD496" s="699">
        <f t="shared" si="125"/>
        <v>3139.08931157402</v>
      </c>
      <c r="AE496" s="698">
        <f t="shared" si="136"/>
        <v>609366.60407768225</v>
      </c>
      <c r="AF496" s="698">
        <f t="shared" si="137"/>
        <v>40953.772928771345</v>
      </c>
      <c r="AH496" s="696">
        <f t="shared" si="116"/>
        <v>222</v>
      </c>
      <c r="AI496" s="340"/>
      <c r="AJ496" s="340"/>
      <c r="AK496" s="340"/>
      <c r="AL496" s="699">
        <f t="shared" si="126"/>
        <v>25123.394900787276</v>
      </c>
      <c r="AM496" s="699">
        <f t="shared" si="153"/>
        <v>939.84484574168096</v>
      </c>
      <c r="AN496" s="699">
        <f t="shared" si="127"/>
        <v>0</v>
      </c>
      <c r="AO496" s="698">
        <f t="shared" si="117"/>
        <v>460625.21233783953</v>
      </c>
      <c r="AP496" s="698">
        <f t="shared" si="138"/>
        <v>31568.239746528958</v>
      </c>
      <c r="AQ496" s="699">
        <f t="shared" si="128"/>
        <v>28534.571366562086</v>
      </c>
      <c r="AR496" s="699">
        <f t="shared" si="139"/>
        <v>1884.2362585329754</v>
      </c>
      <c r="AS496" s="699">
        <f t="shared" si="129"/>
        <v>0</v>
      </c>
      <c r="AT496" s="698">
        <f t="shared" si="118"/>
        <v>530390.18139633513</v>
      </c>
      <c r="AU496" s="698">
        <f t="shared" si="140"/>
        <v>35923.807625095062</v>
      </c>
      <c r="AV496" s="699">
        <f t="shared" si="130"/>
        <v>32309.683617197326</v>
      </c>
      <c r="AW496" s="699">
        <f t="shared" si="141"/>
        <v>3139.0893115740132</v>
      </c>
      <c r="AX496" s="699">
        <f t="shared" si="131"/>
        <v>0</v>
      </c>
      <c r="AY496" s="698">
        <f t="shared" si="119"/>
        <v>609366.60407768225</v>
      </c>
      <c r="AZ496" s="698">
        <f t="shared" si="142"/>
        <v>40953.772928771337</v>
      </c>
      <c r="BA496" s="79"/>
      <c r="BB496" s="79"/>
      <c r="BC496" s="699">
        <f t="shared" si="143"/>
        <v>47467.598114347995</v>
      </c>
      <c r="BD496" s="699">
        <f t="shared" si="144"/>
        <v>10671.444286496906</v>
      </c>
      <c r="BE496" s="698">
        <f t="shared" si="145"/>
        <v>947045.16895860131</v>
      </c>
      <c r="BF496" s="698">
        <f t="shared" si="146"/>
        <v>63644.042400844904</v>
      </c>
      <c r="BG496" s="79"/>
      <c r="BH496" s="699">
        <f t="shared" si="147"/>
        <v>47467.598114347995</v>
      </c>
      <c r="BI496" s="699">
        <f t="shared" si="148"/>
        <v>10671.44428649689</v>
      </c>
      <c r="BJ496" s="699">
        <f t="shared" si="149"/>
        <v>0</v>
      </c>
      <c r="BK496" s="698">
        <f t="shared" si="150"/>
        <v>947045.16895860131</v>
      </c>
      <c r="BL496" s="698">
        <f t="shared" si="151"/>
        <v>63644.042400844883</v>
      </c>
    </row>
    <row r="497" spans="3:64" s="68" customFormat="1" ht="14.25" x14ac:dyDescent="0.2">
      <c r="C497" s="340"/>
      <c r="D497" s="259"/>
      <c r="E497" s="340"/>
      <c r="F497" s="340"/>
      <c r="H497" s="261"/>
      <c r="I497" s="261"/>
      <c r="K497" s="260"/>
      <c r="L497" s="66"/>
      <c r="M497" s="261"/>
      <c r="N497" s="260"/>
      <c r="O497" s="810"/>
      <c r="P497" s="361"/>
      <c r="Q497" s="696">
        <f t="shared" si="132"/>
        <v>223</v>
      </c>
      <c r="R497" s="340"/>
      <c r="S497" s="340"/>
      <c r="T497" s="340"/>
      <c r="U497" s="699">
        <f t="shared" si="120"/>
        <v>25172.004598999833</v>
      </c>
      <c r="V497" s="699">
        <f t="shared" si="121"/>
        <v>891.2351475291274</v>
      </c>
      <c r="W497" s="698">
        <f t="shared" si="133"/>
        <v>435453.20773883967</v>
      </c>
      <c r="X497" s="698">
        <f t="shared" si="152"/>
        <v>31818.239746528961</v>
      </c>
      <c r="Y497" s="699">
        <f t="shared" si="122"/>
        <v>28630.766558714153</v>
      </c>
      <c r="Z497" s="699">
        <f t="shared" si="123"/>
        <v>1788.0410663809073</v>
      </c>
      <c r="AA497" s="698">
        <f t="shared" si="134"/>
        <v>501759.41483762098</v>
      </c>
      <c r="AB497" s="698">
        <f t="shared" si="135"/>
        <v>35923.807625095062</v>
      </c>
      <c r="AC497" s="699">
        <f t="shared" si="124"/>
        <v>32467.743038198259</v>
      </c>
      <c r="AD497" s="699">
        <f t="shared" si="125"/>
        <v>2981.0298905730851</v>
      </c>
      <c r="AE497" s="698">
        <f t="shared" si="136"/>
        <v>576898.86103948404</v>
      </c>
      <c r="AF497" s="698">
        <f t="shared" si="137"/>
        <v>40953.772928771345</v>
      </c>
      <c r="AH497" s="696">
        <f t="shared" si="116"/>
        <v>223</v>
      </c>
      <c r="AI497" s="340"/>
      <c r="AJ497" s="340"/>
      <c r="AK497" s="340"/>
      <c r="AL497" s="699">
        <f t="shared" si="126"/>
        <v>25172.004598999833</v>
      </c>
      <c r="AM497" s="699">
        <f t="shared" si="153"/>
        <v>891.23514752912763</v>
      </c>
      <c r="AN497" s="699">
        <f t="shared" si="127"/>
        <v>0</v>
      </c>
      <c r="AO497" s="698">
        <f t="shared" si="117"/>
        <v>435453.20773883967</v>
      </c>
      <c r="AP497" s="698">
        <f t="shared" si="138"/>
        <v>31818.239746528961</v>
      </c>
      <c r="AQ497" s="699">
        <f t="shared" si="128"/>
        <v>28630.766558714153</v>
      </c>
      <c r="AR497" s="699">
        <f t="shared" si="139"/>
        <v>1788.0410663809091</v>
      </c>
      <c r="AS497" s="699">
        <f t="shared" si="129"/>
        <v>0</v>
      </c>
      <c r="AT497" s="698">
        <f t="shared" si="118"/>
        <v>501759.41483762098</v>
      </c>
      <c r="AU497" s="698">
        <f t="shared" si="140"/>
        <v>35923.807625095062</v>
      </c>
      <c r="AV497" s="699">
        <f t="shared" si="130"/>
        <v>32467.743038198259</v>
      </c>
      <c r="AW497" s="699">
        <f t="shared" si="141"/>
        <v>2981.0298905730779</v>
      </c>
      <c r="AX497" s="699">
        <f t="shared" si="131"/>
        <v>0</v>
      </c>
      <c r="AY497" s="698">
        <f t="shared" si="119"/>
        <v>576898.86103948404</v>
      </c>
      <c r="AZ497" s="698">
        <f t="shared" si="142"/>
        <v>40953.772928771337</v>
      </c>
      <c r="BA497" s="79"/>
      <c r="BB497" s="79"/>
      <c r="BC497" s="699">
        <f t="shared" si="143"/>
        <v>47976.940825132857</v>
      </c>
      <c r="BD497" s="699">
        <f t="shared" si="144"/>
        <v>10162.101575712044</v>
      </c>
      <c r="BE497" s="698">
        <f t="shared" si="145"/>
        <v>899068.22813346842</v>
      </c>
      <c r="BF497" s="698">
        <f t="shared" si="146"/>
        <v>63894.042400844904</v>
      </c>
      <c r="BG497" s="79"/>
      <c r="BH497" s="699">
        <f t="shared" si="147"/>
        <v>47976.940825132857</v>
      </c>
      <c r="BI497" s="699">
        <f t="shared" si="148"/>
        <v>10162.101575712029</v>
      </c>
      <c r="BJ497" s="699">
        <f t="shared" si="149"/>
        <v>0</v>
      </c>
      <c r="BK497" s="698">
        <f t="shared" si="150"/>
        <v>899068.22813346842</v>
      </c>
      <c r="BL497" s="698">
        <f t="shared" si="151"/>
        <v>63894.04240084489</v>
      </c>
    </row>
    <row r="498" spans="3:64" s="68" customFormat="1" ht="14.25" x14ac:dyDescent="0.2">
      <c r="C498" s="340"/>
      <c r="D498" s="259"/>
      <c r="E498" s="340"/>
      <c r="F498" s="340"/>
      <c r="H498" s="261"/>
      <c r="I498" s="261"/>
      <c r="K498" s="260"/>
      <c r="L498" s="66"/>
      <c r="M498" s="261"/>
      <c r="N498" s="260"/>
      <c r="O498" s="810"/>
      <c r="P498" s="361"/>
      <c r="Q498" s="696">
        <f t="shared" si="132"/>
        <v>224</v>
      </c>
      <c r="R498" s="340"/>
      <c r="S498" s="340"/>
      <c r="T498" s="340"/>
      <c r="U498" s="699">
        <f t="shared" si="120"/>
        <v>25220.708349101853</v>
      </c>
      <c r="V498" s="699">
        <f t="shared" si="121"/>
        <v>842.53139742710425</v>
      </c>
      <c r="W498" s="698">
        <f t="shared" si="133"/>
        <v>410232.49938973784</v>
      </c>
      <c r="X498" s="698">
        <f t="shared" si="152"/>
        <v>31568.239746528958</v>
      </c>
      <c r="Y498" s="699">
        <f t="shared" si="122"/>
        <v>28727.286042227544</v>
      </c>
      <c r="Z498" s="699">
        <f t="shared" si="123"/>
        <v>1691.5215828675202</v>
      </c>
      <c r="AA498" s="698">
        <f t="shared" si="134"/>
        <v>473032.12879539345</v>
      </c>
      <c r="AB498" s="698">
        <f t="shared" si="135"/>
        <v>35923.807625095069</v>
      </c>
      <c r="AC498" s="699">
        <f t="shared" si="124"/>
        <v>32626.575688082004</v>
      </c>
      <c r="AD498" s="699">
        <f t="shared" si="125"/>
        <v>2822.1972406893437</v>
      </c>
      <c r="AE498" s="698">
        <f t="shared" si="136"/>
        <v>544272.28535140201</v>
      </c>
      <c r="AF498" s="698">
        <f t="shared" si="137"/>
        <v>40953.772928771345</v>
      </c>
      <c r="AH498" s="696">
        <f t="shared" si="116"/>
        <v>224</v>
      </c>
      <c r="AI498" s="340"/>
      <c r="AJ498" s="340"/>
      <c r="AK498" s="340"/>
      <c r="AL498" s="699">
        <f t="shared" si="126"/>
        <v>25220.708349101853</v>
      </c>
      <c r="AM498" s="699">
        <f t="shared" si="153"/>
        <v>842.53139742710448</v>
      </c>
      <c r="AN498" s="699">
        <f t="shared" si="127"/>
        <v>0</v>
      </c>
      <c r="AO498" s="698">
        <f t="shared" si="117"/>
        <v>410232.49938973784</v>
      </c>
      <c r="AP498" s="698">
        <f t="shared" si="138"/>
        <v>31568.239746528958</v>
      </c>
      <c r="AQ498" s="699">
        <f t="shared" si="128"/>
        <v>28727.286042227544</v>
      </c>
      <c r="AR498" s="699">
        <f t="shared" si="139"/>
        <v>1691.5215828675218</v>
      </c>
      <c r="AS498" s="699">
        <f t="shared" si="129"/>
        <v>0</v>
      </c>
      <c r="AT498" s="698">
        <f t="shared" si="118"/>
        <v>473032.12879539345</v>
      </c>
      <c r="AU498" s="698">
        <f t="shared" si="140"/>
        <v>35923.807625095069</v>
      </c>
      <c r="AV498" s="699">
        <f t="shared" si="130"/>
        <v>32626.575688082004</v>
      </c>
      <c r="AW498" s="699">
        <f t="shared" si="141"/>
        <v>2822.1972406893369</v>
      </c>
      <c r="AX498" s="699">
        <f t="shared" si="131"/>
        <v>0</v>
      </c>
      <c r="AY498" s="698">
        <f t="shared" si="119"/>
        <v>544272.28535140201</v>
      </c>
      <c r="AZ498" s="698">
        <f t="shared" si="142"/>
        <v>40953.772928771345</v>
      </c>
      <c r="BA498" s="79"/>
      <c r="BB498" s="79"/>
      <c r="BC498" s="699">
        <f t="shared" si="143"/>
        <v>48491.748948269211</v>
      </c>
      <c r="BD498" s="699">
        <f t="shared" si="144"/>
        <v>9647.2934525756937</v>
      </c>
      <c r="BE498" s="698">
        <f t="shared" si="145"/>
        <v>850576.47918519925</v>
      </c>
      <c r="BF498" s="698">
        <f t="shared" si="146"/>
        <v>63644.042400844904</v>
      </c>
      <c r="BG498" s="79"/>
      <c r="BH498" s="699">
        <f t="shared" si="147"/>
        <v>48491.748948269211</v>
      </c>
      <c r="BI498" s="699">
        <f t="shared" si="148"/>
        <v>9647.2934525756773</v>
      </c>
      <c r="BJ498" s="699">
        <f t="shared" si="149"/>
        <v>0</v>
      </c>
      <c r="BK498" s="698">
        <f t="shared" si="150"/>
        <v>850576.47918519925</v>
      </c>
      <c r="BL498" s="698">
        <f t="shared" si="151"/>
        <v>63644.04240084489</v>
      </c>
    </row>
    <row r="499" spans="3:64" s="68" customFormat="1" ht="14.25" x14ac:dyDescent="0.2">
      <c r="C499" s="340"/>
      <c r="D499" s="259"/>
      <c r="E499" s="340"/>
      <c r="F499" s="340"/>
      <c r="H499" s="261"/>
      <c r="I499" s="261"/>
      <c r="K499" s="260"/>
      <c r="L499" s="66"/>
      <c r="M499" s="261"/>
      <c r="N499" s="260"/>
      <c r="O499" s="810"/>
      <c r="P499" s="361"/>
      <c r="Q499" s="696">
        <f t="shared" si="132"/>
        <v>225</v>
      </c>
      <c r="R499" s="340"/>
      <c r="S499" s="340"/>
      <c r="T499" s="340"/>
      <c r="U499" s="699">
        <f t="shared" si="120"/>
        <v>25269.506333068512</v>
      </c>
      <c r="V499" s="699">
        <f t="shared" si="121"/>
        <v>793.73341346044504</v>
      </c>
      <c r="W499" s="698">
        <f t="shared" si="133"/>
        <v>384962.99305666931</v>
      </c>
      <c r="X499" s="698">
        <f t="shared" si="152"/>
        <v>31568.239746528958</v>
      </c>
      <c r="Y499" s="699">
        <f t="shared" si="122"/>
        <v>28824.130910346983</v>
      </c>
      <c r="Z499" s="699">
        <f t="shared" si="123"/>
        <v>1594.6767147480803</v>
      </c>
      <c r="AA499" s="698">
        <f t="shared" si="134"/>
        <v>444207.99788504647</v>
      </c>
      <c r="AB499" s="698">
        <f t="shared" si="135"/>
        <v>35923.807625095062</v>
      </c>
      <c r="AC499" s="699">
        <f t="shared" si="124"/>
        <v>32786.185349494983</v>
      </c>
      <c r="AD499" s="699">
        <f t="shared" si="125"/>
        <v>2662.5875792763618</v>
      </c>
      <c r="AE499" s="698">
        <f t="shared" si="136"/>
        <v>511486.10000190703</v>
      </c>
      <c r="AF499" s="698">
        <f t="shared" si="137"/>
        <v>40953.772928771345</v>
      </c>
      <c r="AH499" s="696">
        <f t="shared" si="116"/>
        <v>225</v>
      </c>
      <c r="AI499" s="340"/>
      <c r="AJ499" s="340"/>
      <c r="AK499" s="340"/>
      <c r="AL499" s="699">
        <f t="shared" si="126"/>
        <v>25269.506333068512</v>
      </c>
      <c r="AM499" s="699">
        <f t="shared" si="153"/>
        <v>793.73341346044515</v>
      </c>
      <c r="AN499" s="699">
        <f t="shared" si="127"/>
        <v>0</v>
      </c>
      <c r="AO499" s="698">
        <f t="shared" si="117"/>
        <v>384962.99305666931</v>
      </c>
      <c r="AP499" s="698">
        <f t="shared" si="138"/>
        <v>31568.239746528958</v>
      </c>
      <c r="AQ499" s="699">
        <f t="shared" si="128"/>
        <v>28824.130910346983</v>
      </c>
      <c r="AR499" s="699">
        <f t="shared" si="139"/>
        <v>1594.6767147480818</v>
      </c>
      <c r="AS499" s="699">
        <f t="shared" si="129"/>
        <v>0</v>
      </c>
      <c r="AT499" s="698">
        <f t="shared" si="118"/>
        <v>444207.99788504647</v>
      </c>
      <c r="AU499" s="698">
        <f t="shared" si="140"/>
        <v>35923.807625095069</v>
      </c>
      <c r="AV499" s="699">
        <f t="shared" si="130"/>
        <v>32786.185349494983</v>
      </c>
      <c r="AW499" s="699">
        <f t="shared" si="141"/>
        <v>2662.5875792763554</v>
      </c>
      <c r="AX499" s="699">
        <f t="shared" si="131"/>
        <v>0</v>
      </c>
      <c r="AY499" s="698">
        <f t="shared" si="119"/>
        <v>511486.10000190703</v>
      </c>
      <c r="AZ499" s="698">
        <f t="shared" si="142"/>
        <v>40953.772928771337</v>
      </c>
      <c r="BA499" s="79"/>
      <c r="BB499" s="79"/>
      <c r="BC499" s="699">
        <f t="shared" si="143"/>
        <v>49012.081129402781</v>
      </c>
      <c r="BD499" s="699">
        <f t="shared" si="144"/>
        <v>9126.9612714421237</v>
      </c>
      <c r="BE499" s="698">
        <f t="shared" si="145"/>
        <v>801564.39805579651</v>
      </c>
      <c r="BF499" s="698">
        <f t="shared" si="146"/>
        <v>63644.042400844904</v>
      </c>
      <c r="BG499" s="79"/>
      <c r="BH499" s="699">
        <f t="shared" si="147"/>
        <v>49012.081129402781</v>
      </c>
      <c r="BI499" s="699">
        <f t="shared" si="148"/>
        <v>9126.9612714421091</v>
      </c>
      <c r="BJ499" s="699">
        <f t="shared" si="149"/>
        <v>0</v>
      </c>
      <c r="BK499" s="698">
        <f t="shared" si="150"/>
        <v>801564.39805579651</v>
      </c>
      <c r="BL499" s="698">
        <f t="shared" si="151"/>
        <v>63644.04240084489</v>
      </c>
    </row>
    <row r="500" spans="3:64" s="68" customFormat="1" ht="14.25" x14ac:dyDescent="0.2">
      <c r="C500" s="340"/>
      <c r="D500" s="259"/>
      <c r="E500" s="340"/>
      <c r="F500" s="340"/>
      <c r="H500" s="261"/>
      <c r="I500" s="261"/>
      <c r="K500" s="260"/>
      <c r="L500" s="66"/>
      <c r="M500" s="261"/>
      <c r="N500" s="260"/>
      <c r="O500" s="810"/>
      <c r="P500" s="361"/>
      <c r="Q500" s="696">
        <f t="shared" si="132"/>
        <v>226</v>
      </c>
      <c r="R500" s="340"/>
      <c r="S500" s="340"/>
      <c r="T500" s="340"/>
      <c r="U500" s="699">
        <f t="shared" si="120"/>
        <v>25318.398733227066</v>
      </c>
      <c r="V500" s="699">
        <f t="shared" si="121"/>
        <v>744.84101330189105</v>
      </c>
      <c r="W500" s="698">
        <f t="shared" si="133"/>
        <v>359644.59432344226</v>
      </c>
      <c r="X500" s="698">
        <f t="shared" si="152"/>
        <v>31818.239746528958</v>
      </c>
      <c r="Y500" s="699">
        <f t="shared" si="122"/>
        <v>28921.302260002729</v>
      </c>
      <c r="Z500" s="699">
        <f t="shared" si="123"/>
        <v>1497.5053650923307</v>
      </c>
      <c r="AA500" s="698">
        <f t="shared" si="134"/>
        <v>415286.69562504377</v>
      </c>
      <c r="AB500" s="698">
        <f t="shared" si="135"/>
        <v>35923.807625095054</v>
      </c>
      <c r="AC500" s="699">
        <f t="shared" si="124"/>
        <v>32946.575823588399</v>
      </c>
      <c r="AD500" s="699">
        <f t="shared" si="125"/>
        <v>2502.1971051829473</v>
      </c>
      <c r="AE500" s="698">
        <f t="shared" si="136"/>
        <v>478539.52417831862</v>
      </c>
      <c r="AF500" s="698">
        <f t="shared" si="137"/>
        <v>40953.772928771345</v>
      </c>
      <c r="AH500" s="696">
        <f t="shared" si="116"/>
        <v>226</v>
      </c>
      <c r="AI500" s="340"/>
      <c r="AJ500" s="340"/>
      <c r="AK500" s="340"/>
      <c r="AL500" s="699">
        <f t="shared" si="126"/>
        <v>25318.398733227066</v>
      </c>
      <c r="AM500" s="699">
        <f t="shared" si="153"/>
        <v>744.84101330189117</v>
      </c>
      <c r="AN500" s="699">
        <f t="shared" si="127"/>
        <v>0</v>
      </c>
      <c r="AO500" s="698">
        <f t="shared" si="117"/>
        <v>359644.59432344226</v>
      </c>
      <c r="AP500" s="698">
        <f t="shared" si="138"/>
        <v>31818.239746528958</v>
      </c>
      <c r="AQ500" s="699">
        <f t="shared" si="128"/>
        <v>28921.302260002729</v>
      </c>
      <c r="AR500" s="699">
        <f t="shared" si="139"/>
        <v>1497.5053650923323</v>
      </c>
      <c r="AS500" s="699">
        <f t="shared" si="129"/>
        <v>0</v>
      </c>
      <c r="AT500" s="698">
        <f t="shared" si="118"/>
        <v>415286.69562504377</v>
      </c>
      <c r="AU500" s="698">
        <f t="shared" si="140"/>
        <v>35923.807625095062</v>
      </c>
      <c r="AV500" s="699">
        <f t="shared" si="130"/>
        <v>32946.575823588399</v>
      </c>
      <c r="AW500" s="699">
        <f t="shared" si="141"/>
        <v>2502.1971051829405</v>
      </c>
      <c r="AX500" s="699">
        <f t="shared" si="131"/>
        <v>0</v>
      </c>
      <c r="AY500" s="698">
        <f t="shared" si="119"/>
        <v>478539.52417831862</v>
      </c>
      <c r="AZ500" s="698">
        <f t="shared" si="142"/>
        <v>40953.772928771337</v>
      </c>
      <c r="BA500" s="79"/>
      <c r="BB500" s="79"/>
      <c r="BC500" s="699">
        <f t="shared" si="143"/>
        <v>49537.996643466082</v>
      </c>
      <c r="BD500" s="699">
        <f t="shared" si="144"/>
        <v>8601.0457573788208</v>
      </c>
      <c r="BE500" s="698">
        <f t="shared" si="145"/>
        <v>752026.40141233045</v>
      </c>
      <c r="BF500" s="698">
        <f t="shared" si="146"/>
        <v>63894.042400844904</v>
      </c>
      <c r="BG500" s="79"/>
      <c r="BH500" s="699">
        <f t="shared" si="147"/>
        <v>49537.996643466082</v>
      </c>
      <c r="BI500" s="699">
        <f t="shared" si="148"/>
        <v>8601.0457573788062</v>
      </c>
      <c r="BJ500" s="699">
        <f t="shared" si="149"/>
        <v>0</v>
      </c>
      <c r="BK500" s="698">
        <f t="shared" si="150"/>
        <v>752026.40141233045</v>
      </c>
      <c r="BL500" s="698">
        <f t="shared" si="151"/>
        <v>63894.04240084489</v>
      </c>
    </row>
    <row r="501" spans="3:64" s="68" customFormat="1" ht="14.25" x14ac:dyDescent="0.2">
      <c r="C501" s="340"/>
      <c r="D501" s="259"/>
      <c r="E501" s="340"/>
      <c r="F501" s="340"/>
      <c r="H501" s="261"/>
      <c r="I501" s="261"/>
      <c r="K501" s="260"/>
      <c r="L501" s="66"/>
      <c r="M501" s="261"/>
      <c r="N501" s="260"/>
      <c r="O501" s="810"/>
      <c r="P501" s="361"/>
      <c r="Q501" s="696">
        <f t="shared" si="132"/>
        <v>227</v>
      </c>
      <c r="R501" s="340"/>
      <c r="S501" s="340"/>
      <c r="T501" s="340"/>
      <c r="U501" s="699">
        <f t="shared" si="120"/>
        <v>25367.38573225755</v>
      </c>
      <c r="V501" s="699">
        <f t="shared" si="121"/>
        <v>695.85401427140982</v>
      </c>
      <c r="W501" s="698">
        <f t="shared" si="133"/>
        <v>334277.2085911847</v>
      </c>
      <c r="X501" s="698">
        <f t="shared" si="152"/>
        <v>31568.239746528958</v>
      </c>
      <c r="Y501" s="699">
        <f t="shared" si="122"/>
        <v>29018.801191823</v>
      </c>
      <c r="Z501" s="699">
        <f t="shared" si="123"/>
        <v>1400.0064332720644</v>
      </c>
      <c r="AA501" s="698">
        <f t="shared" si="134"/>
        <v>386267.89443322079</v>
      </c>
      <c r="AB501" s="698">
        <f t="shared" si="135"/>
        <v>35923.807625095069</v>
      </c>
      <c r="AC501" s="699">
        <f t="shared" si="124"/>
        <v>33107.750930108727</v>
      </c>
      <c r="AD501" s="699">
        <f t="shared" si="125"/>
        <v>2341.0219986626216</v>
      </c>
      <c r="AE501" s="698">
        <f t="shared" si="136"/>
        <v>445431.77324820991</v>
      </c>
      <c r="AF501" s="698">
        <f t="shared" si="137"/>
        <v>40953.772928771345</v>
      </c>
      <c r="AH501" s="696">
        <f t="shared" si="116"/>
        <v>227</v>
      </c>
      <c r="AI501" s="340"/>
      <c r="AJ501" s="340"/>
      <c r="AK501" s="340"/>
      <c r="AL501" s="699">
        <f t="shared" si="126"/>
        <v>25367.38573225755</v>
      </c>
      <c r="AM501" s="699">
        <f t="shared" si="153"/>
        <v>695.85401427141005</v>
      </c>
      <c r="AN501" s="699">
        <f t="shared" si="127"/>
        <v>0</v>
      </c>
      <c r="AO501" s="698">
        <f t="shared" si="117"/>
        <v>334277.2085911847</v>
      </c>
      <c r="AP501" s="698">
        <f t="shared" si="138"/>
        <v>31568.239746528961</v>
      </c>
      <c r="AQ501" s="699">
        <f t="shared" si="128"/>
        <v>29018.801191823</v>
      </c>
      <c r="AR501" s="699">
        <f t="shared" si="139"/>
        <v>1400.0064332720663</v>
      </c>
      <c r="AS501" s="699">
        <f t="shared" si="129"/>
        <v>0</v>
      </c>
      <c r="AT501" s="698">
        <f t="shared" si="118"/>
        <v>386267.89443322079</v>
      </c>
      <c r="AU501" s="698">
        <f t="shared" si="140"/>
        <v>35923.807625095069</v>
      </c>
      <c r="AV501" s="699">
        <f t="shared" si="130"/>
        <v>33107.750930108727</v>
      </c>
      <c r="AW501" s="699">
        <f t="shared" si="141"/>
        <v>2341.0219986626153</v>
      </c>
      <c r="AX501" s="699">
        <f t="shared" si="131"/>
        <v>0</v>
      </c>
      <c r="AY501" s="698">
        <f t="shared" si="119"/>
        <v>445431.77324820991</v>
      </c>
      <c r="AZ501" s="698">
        <f t="shared" si="142"/>
        <v>40953.772928771345</v>
      </c>
      <c r="BA501" s="79"/>
      <c r="BB501" s="79"/>
      <c r="BC501" s="699">
        <f t="shared" si="143"/>
        <v>50069.555401430858</v>
      </c>
      <c r="BD501" s="699">
        <f t="shared" si="144"/>
        <v>8069.4869994140363</v>
      </c>
      <c r="BE501" s="698">
        <f t="shared" si="145"/>
        <v>701956.84601089964</v>
      </c>
      <c r="BF501" s="698">
        <f t="shared" si="146"/>
        <v>63644.042400844897</v>
      </c>
      <c r="BG501" s="79"/>
      <c r="BH501" s="699">
        <f t="shared" si="147"/>
        <v>50069.555401430858</v>
      </c>
      <c r="BI501" s="699">
        <f t="shared" si="148"/>
        <v>8069.4869994140226</v>
      </c>
      <c r="BJ501" s="699">
        <f t="shared" si="149"/>
        <v>0</v>
      </c>
      <c r="BK501" s="698">
        <f t="shared" si="150"/>
        <v>701956.84601089964</v>
      </c>
      <c r="BL501" s="698">
        <f t="shared" si="151"/>
        <v>63644.042400844883</v>
      </c>
    </row>
    <row r="502" spans="3:64" s="68" customFormat="1" ht="14.25" x14ac:dyDescent="0.2">
      <c r="C502" s="340"/>
      <c r="D502" s="259"/>
      <c r="E502" s="340"/>
      <c r="F502" s="340"/>
      <c r="H502" s="261"/>
      <c r="I502" s="261"/>
      <c r="K502" s="260"/>
      <c r="L502" s="66"/>
      <c r="M502" s="261"/>
      <c r="N502" s="260"/>
      <c r="O502" s="810"/>
      <c r="P502" s="361"/>
      <c r="Q502" s="696">
        <f t="shared" si="132"/>
        <v>228</v>
      </c>
      <c r="R502" s="340"/>
      <c r="S502" s="340"/>
      <c r="T502" s="340"/>
      <c r="U502" s="699">
        <f t="shared" si="120"/>
        <v>25416.467513193442</v>
      </c>
      <c r="V502" s="699">
        <f t="shared" si="121"/>
        <v>646.77223333551296</v>
      </c>
      <c r="W502" s="698">
        <f t="shared" si="133"/>
        <v>308860.74107799126</v>
      </c>
      <c r="X502" s="698">
        <f t="shared" si="152"/>
        <v>31568.239746528954</v>
      </c>
      <c r="Y502" s="699">
        <f t="shared" si="122"/>
        <v>29116.628810146402</v>
      </c>
      <c r="Z502" s="699">
        <f t="shared" si="123"/>
        <v>1302.1788149486581</v>
      </c>
      <c r="AA502" s="698">
        <f t="shared" si="134"/>
        <v>357151.26562307437</v>
      </c>
      <c r="AB502" s="698">
        <f t="shared" si="135"/>
        <v>35923.807625095054</v>
      </c>
      <c r="AC502" s="699">
        <f t="shared" si="124"/>
        <v>33269.714507488687</v>
      </c>
      <c r="AD502" s="699">
        <f t="shared" si="125"/>
        <v>2179.0584212826557</v>
      </c>
      <c r="AE502" s="698">
        <f t="shared" si="136"/>
        <v>412162.0587407212</v>
      </c>
      <c r="AF502" s="698">
        <f t="shared" si="137"/>
        <v>40953.772928771345</v>
      </c>
      <c r="AH502" s="696">
        <f t="shared" si="116"/>
        <v>228</v>
      </c>
      <c r="AI502" s="340"/>
      <c r="AJ502" s="340"/>
      <c r="AK502" s="340"/>
      <c r="AL502" s="699">
        <f t="shared" si="126"/>
        <v>25416.467513193442</v>
      </c>
      <c r="AM502" s="699">
        <f t="shared" si="153"/>
        <v>646.77223333551319</v>
      </c>
      <c r="AN502" s="699">
        <f t="shared" si="127"/>
        <v>0</v>
      </c>
      <c r="AO502" s="698">
        <f t="shared" si="117"/>
        <v>308860.74107799126</v>
      </c>
      <c r="AP502" s="698">
        <f t="shared" si="138"/>
        <v>31568.239746528954</v>
      </c>
      <c r="AQ502" s="699">
        <f t="shared" si="128"/>
        <v>29116.628810146402</v>
      </c>
      <c r="AR502" s="699">
        <f t="shared" si="139"/>
        <v>1302.1788149486601</v>
      </c>
      <c r="AS502" s="699">
        <f t="shared" si="129"/>
        <v>0</v>
      </c>
      <c r="AT502" s="698">
        <f t="shared" si="118"/>
        <v>357151.26562307437</v>
      </c>
      <c r="AU502" s="698">
        <f t="shared" si="140"/>
        <v>35923.807625095062</v>
      </c>
      <c r="AV502" s="699">
        <f t="shared" si="130"/>
        <v>33269.714507488687</v>
      </c>
      <c r="AW502" s="699">
        <f t="shared" si="141"/>
        <v>2179.0584212826489</v>
      </c>
      <c r="AX502" s="699">
        <f t="shared" si="131"/>
        <v>0</v>
      </c>
      <c r="AY502" s="698">
        <f t="shared" si="119"/>
        <v>412162.0587407212</v>
      </c>
      <c r="AZ502" s="698">
        <f t="shared" si="142"/>
        <v>40953.772928771337</v>
      </c>
      <c r="BA502" s="79"/>
      <c r="BB502" s="79"/>
      <c r="BC502" s="699">
        <f t="shared" si="143"/>
        <v>50606.817957133018</v>
      </c>
      <c r="BD502" s="699">
        <f t="shared" si="144"/>
        <v>7532.2244437118779</v>
      </c>
      <c r="BE502" s="698">
        <f t="shared" si="145"/>
        <v>651350.02805376658</v>
      </c>
      <c r="BF502" s="698">
        <f t="shared" si="146"/>
        <v>63644.042400844897</v>
      </c>
      <c r="BG502" s="79"/>
      <c r="BH502" s="699">
        <f t="shared" si="147"/>
        <v>50606.817957133018</v>
      </c>
      <c r="BI502" s="699">
        <f t="shared" si="148"/>
        <v>7532.2244437118643</v>
      </c>
      <c r="BJ502" s="699">
        <f t="shared" si="149"/>
        <v>0</v>
      </c>
      <c r="BK502" s="698">
        <f t="shared" si="150"/>
        <v>651350.02805376658</v>
      </c>
      <c r="BL502" s="698">
        <f t="shared" si="151"/>
        <v>63644.042400844883</v>
      </c>
    </row>
    <row r="503" spans="3:64" s="68" customFormat="1" ht="14.25" x14ac:dyDescent="0.2">
      <c r="C503" s="340"/>
      <c r="D503" s="259"/>
      <c r="E503" s="340"/>
      <c r="F503" s="340"/>
      <c r="H503" s="261"/>
      <c r="I503" s="261"/>
      <c r="K503" s="260"/>
      <c r="L503" s="66"/>
      <c r="M503" s="261"/>
      <c r="N503" s="260"/>
      <c r="O503" s="810"/>
      <c r="P503" s="361"/>
      <c r="Q503" s="696">
        <f t="shared" si="132"/>
        <v>229</v>
      </c>
      <c r="R503" s="340"/>
      <c r="S503" s="340"/>
      <c r="T503" s="340"/>
      <c r="U503" s="699">
        <f t="shared" si="120"/>
        <v>25465.644259422384</v>
      </c>
      <c r="V503" s="699">
        <f t="shared" si="121"/>
        <v>597.59548710657123</v>
      </c>
      <c r="W503" s="698">
        <f t="shared" si="133"/>
        <v>283395.09681856888</v>
      </c>
      <c r="X503" s="698">
        <f t="shared" si="152"/>
        <v>31818.239746528954</v>
      </c>
      <c r="Y503" s="699">
        <f t="shared" si="122"/>
        <v>29214.786223034498</v>
      </c>
      <c r="Z503" s="699">
        <f t="shared" si="123"/>
        <v>1204.0214020605638</v>
      </c>
      <c r="AA503" s="698">
        <f t="shared" si="134"/>
        <v>327936.47940003988</v>
      </c>
      <c r="AB503" s="698">
        <f t="shared" si="135"/>
        <v>35923.807625095062</v>
      </c>
      <c r="AC503" s="699">
        <f t="shared" si="124"/>
        <v>33432.470412938696</v>
      </c>
      <c r="AD503" s="699">
        <f t="shared" si="125"/>
        <v>2016.3025158326529</v>
      </c>
      <c r="AE503" s="698">
        <f t="shared" si="136"/>
        <v>378729.58832778252</v>
      </c>
      <c r="AF503" s="698">
        <f t="shared" si="137"/>
        <v>40953.772928771352</v>
      </c>
      <c r="AH503" s="696">
        <f t="shared" si="116"/>
        <v>229</v>
      </c>
      <c r="AI503" s="340"/>
      <c r="AJ503" s="340"/>
      <c r="AK503" s="340"/>
      <c r="AL503" s="699">
        <f t="shared" si="126"/>
        <v>25465.644259422384</v>
      </c>
      <c r="AM503" s="699">
        <f t="shared" si="153"/>
        <v>597.59548710657168</v>
      </c>
      <c r="AN503" s="699">
        <f t="shared" si="127"/>
        <v>0</v>
      </c>
      <c r="AO503" s="698">
        <f t="shared" si="117"/>
        <v>283395.09681856888</v>
      </c>
      <c r="AP503" s="698">
        <f t="shared" si="138"/>
        <v>31818.239746528958</v>
      </c>
      <c r="AQ503" s="699">
        <f t="shared" si="128"/>
        <v>29214.786223034498</v>
      </c>
      <c r="AR503" s="699">
        <f t="shared" si="139"/>
        <v>1204.0214020605658</v>
      </c>
      <c r="AS503" s="699">
        <f t="shared" si="129"/>
        <v>0</v>
      </c>
      <c r="AT503" s="698">
        <f t="shared" si="118"/>
        <v>327936.47940003988</v>
      </c>
      <c r="AU503" s="698">
        <f t="shared" si="140"/>
        <v>35923.807625095069</v>
      </c>
      <c r="AV503" s="699">
        <f t="shared" si="130"/>
        <v>33432.470412938696</v>
      </c>
      <c r="AW503" s="699">
        <f t="shared" si="141"/>
        <v>2016.3025158326461</v>
      </c>
      <c r="AX503" s="699">
        <f t="shared" si="131"/>
        <v>0</v>
      </c>
      <c r="AY503" s="698">
        <f t="shared" si="119"/>
        <v>378729.58832778252</v>
      </c>
      <c r="AZ503" s="698">
        <f t="shared" si="142"/>
        <v>40953.772928771345</v>
      </c>
      <c r="BA503" s="79"/>
      <c r="BB503" s="79"/>
      <c r="BC503" s="699">
        <f t="shared" si="143"/>
        <v>51149.845514170731</v>
      </c>
      <c r="BD503" s="699">
        <f t="shared" si="144"/>
        <v>6989.196886674169</v>
      </c>
      <c r="BE503" s="698">
        <f t="shared" si="145"/>
        <v>600200.18253959587</v>
      </c>
      <c r="BF503" s="698">
        <f t="shared" si="146"/>
        <v>63894.042400844897</v>
      </c>
      <c r="BG503" s="79"/>
      <c r="BH503" s="699">
        <f t="shared" si="147"/>
        <v>51149.845514170731</v>
      </c>
      <c r="BI503" s="699">
        <f t="shared" si="148"/>
        <v>6989.1968866741554</v>
      </c>
      <c r="BJ503" s="699">
        <f t="shared" si="149"/>
        <v>0</v>
      </c>
      <c r="BK503" s="698">
        <f t="shared" si="150"/>
        <v>600200.18253959587</v>
      </c>
      <c r="BL503" s="698">
        <f t="shared" si="151"/>
        <v>63894.04240084489</v>
      </c>
    </row>
    <row r="504" spans="3:64" s="68" customFormat="1" ht="14.25" x14ac:dyDescent="0.2">
      <c r="C504" s="340"/>
      <c r="D504" s="259"/>
      <c r="E504" s="340"/>
      <c r="F504" s="340"/>
      <c r="H504" s="261"/>
      <c r="I504" s="261"/>
      <c r="K504" s="260"/>
      <c r="L504" s="66"/>
      <c r="M504" s="261"/>
      <c r="N504" s="260"/>
      <c r="O504" s="810"/>
      <c r="P504" s="361"/>
      <c r="Q504" s="696">
        <f t="shared" si="132"/>
        <v>230</v>
      </c>
      <c r="R504" s="340"/>
      <c r="S504" s="340"/>
      <c r="T504" s="340"/>
      <c r="U504" s="699">
        <f t="shared" si="120"/>
        <v>25514.916154686827</v>
      </c>
      <c r="V504" s="699">
        <f t="shared" si="121"/>
        <v>548.32359184213124</v>
      </c>
      <c r="W504" s="698">
        <f t="shared" si="133"/>
        <v>257880.18066388206</v>
      </c>
      <c r="X504" s="698">
        <f t="shared" si="152"/>
        <v>31568.239746528958</v>
      </c>
      <c r="Y504" s="699">
        <f t="shared" si="122"/>
        <v>29313.274542284307</v>
      </c>
      <c r="Z504" s="699">
        <f t="shared" si="123"/>
        <v>1105.5330828107578</v>
      </c>
      <c r="AA504" s="698">
        <f t="shared" si="134"/>
        <v>298623.20485775557</v>
      </c>
      <c r="AB504" s="698">
        <f t="shared" si="135"/>
        <v>35923.807625095069</v>
      </c>
      <c r="AC504" s="699">
        <f t="shared" si="124"/>
        <v>33596.02252253866</v>
      </c>
      <c r="AD504" s="699">
        <f t="shared" si="125"/>
        <v>1852.75040623269</v>
      </c>
      <c r="AE504" s="698">
        <f t="shared" si="136"/>
        <v>345133.56580524385</v>
      </c>
      <c r="AF504" s="698">
        <f t="shared" si="137"/>
        <v>40953.772928771352</v>
      </c>
      <c r="AH504" s="696">
        <f t="shared" si="116"/>
        <v>230</v>
      </c>
      <c r="AI504" s="340"/>
      <c r="AJ504" s="340"/>
      <c r="AK504" s="340"/>
      <c r="AL504" s="699">
        <f t="shared" si="126"/>
        <v>25514.916154686827</v>
      </c>
      <c r="AM504" s="699">
        <f t="shared" si="153"/>
        <v>548.32359184213146</v>
      </c>
      <c r="AN504" s="699">
        <f t="shared" si="127"/>
        <v>0</v>
      </c>
      <c r="AO504" s="698">
        <f t="shared" si="117"/>
        <v>257880.18066388206</v>
      </c>
      <c r="AP504" s="698">
        <f t="shared" si="138"/>
        <v>31568.239746528958</v>
      </c>
      <c r="AQ504" s="699">
        <f t="shared" si="128"/>
        <v>29313.274542284307</v>
      </c>
      <c r="AR504" s="699">
        <f t="shared" si="139"/>
        <v>1105.5330828107597</v>
      </c>
      <c r="AS504" s="699">
        <f t="shared" si="129"/>
        <v>0</v>
      </c>
      <c r="AT504" s="698">
        <f t="shared" si="118"/>
        <v>298623.20485775557</v>
      </c>
      <c r="AU504" s="698">
        <f t="shared" si="140"/>
        <v>35923.807625095069</v>
      </c>
      <c r="AV504" s="699">
        <f t="shared" si="130"/>
        <v>33596.02252253866</v>
      </c>
      <c r="AW504" s="699">
        <f t="shared" si="141"/>
        <v>1852.7504062326832</v>
      </c>
      <c r="AX504" s="699">
        <f t="shared" si="131"/>
        <v>0</v>
      </c>
      <c r="AY504" s="698">
        <f t="shared" si="119"/>
        <v>345133.56580524385</v>
      </c>
      <c r="AZ504" s="698">
        <f t="shared" si="142"/>
        <v>40953.772928771345</v>
      </c>
      <c r="BA504" s="79"/>
      <c r="BB504" s="79"/>
      <c r="BC504" s="699">
        <f t="shared" si="143"/>
        <v>51698.699932876611</v>
      </c>
      <c r="BD504" s="699">
        <f t="shared" si="144"/>
        <v>6440.342467968293</v>
      </c>
      <c r="BE504" s="698">
        <f t="shared" si="145"/>
        <v>548501.48260671925</v>
      </c>
      <c r="BF504" s="698">
        <f t="shared" si="146"/>
        <v>63644.042400844904</v>
      </c>
      <c r="BG504" s="79"/>
      <c r="BH504" s="699">
        <f t="shared" si="147"/>
        <v>51698.699932876611</v>
      </c>
      <c r="BI504" s="699">
        <f t="shared" si="148"/>
        <v>6440.3424679682794</v>
      </c>
      <c r="BJ504" s="699">
        <f t="shared" si="149"/>
        <v>0</v>
      </c>
      <c r="BK504" s="698">
        <f t="shared" si="150"/>
        <v>548501.48260671925</v>
      </c>
      <c r="BL504" s="698">
        <f t="shared" si="151"/>
        <v>63644.04240084489</v>
      </c>
    </row>
    <row r="505" spans="3:64" s="68" customFormat="1" ht="14.25" x14ac:dyDescent="0.2">
      <c r="C505" s="340"/>
      <c r="D505" s="259"/>
      <c r="E505" s="340"/>
      <c r="F505" s="340"/>
      <c r="H505" s="261"/>
      <c r="I505" s="261"/>
      <c r="K505" s="260"/>
      <c r="L505" s="66"/>
      <c r="M505" s="261"/>
      <c r="N505" s="260"/>
      <c r="O505" s="810"/>
      <c r="P505" s="361"/>
      <c r="Q505" s="696">
        <f t="shared" si="132"/>
        <v>231</v>
      </c>
      <c r="R505" s="340"/>
      <c r="S505" s="340"/>
      <c r="T505" s="340"/>
      <c r="U505" s="699">
        <f t="shared" si="120"/>
        <v>25564.28338308473</v>
      </c>
      <c r="V505" s="699">
        <f t="shared" si="121"/>
        <v>498.9563634442261</v>
      </c>
      <c r="W505" s="698">
        <f t="shared" si="133"/>
        <v>232315.89728079733</v>
      </c>
      <c r="X505" s="698">
        <f t="shared" si="152"/>
        <v>31568.239746528958</v>
      </c>
      <c r="Y505" s="699">
        <f t="shared" si="122"/>
        <v>29412.094883440914</v>
      </c>
      <c r="Z505" s="699">
        <f t="shared" si="123"/>
        <v>1006.7127416541471</v>
      </c>
      <c r="AA505" s="698">
        <f t="shared" si="134"/>
        <v>269211.10997431463</v>
      </c>
      <c r="AB505" s="698">
        <f t="shared" si="135"/>
        <v>35923.807625095062</v>
      </c>
      <c r="AC505" s="699">
        <f t="shared" si="124"/>
        <v>33760.374731330339</v>
      </c>
      <c r="AD505" s="699">
        <f t="shared" si="125"/>
        <v>1688.3981974410071</v>
      </c>
      <c r="AE505" s="698">
        <f t="shared" si="136"/>
        <v>311373.19107391353</v>
      </c>
      <c r="AF505" s="698">
        <f t="shared" si="137"/>
        <v>40953.772928771345</v>
      </c>
      <c r="AH505" s="696">
        <f t="shared" si="116"/>
        <v>231</v>
      </c>
      <c r="AI505" s="340"/>
      <c r="AJ505" s="340"/>
      <c r="AK505" s="340"/>
      <c r="AL505" s="699">
        <f t="shared" si="126"/>
        <v>25564.28338308473</v>
      </c>
      <c r="AM505" s="699">
        <f t="shared" si="153"/>
        <v>498.95636344422633</v>
      </c>
      <c r="AN505" s="699">
        <f t="shared" si="127"/>
        <v>0</v>
      </c>
      <c r="AO505" s="698">
        <f t="shared" si="117"/>
        <v>232315.89728079733</v>
      </c>
      <c r="AP505" s="698">
        <f t="shared" si="138"/>
        <v>31568.239746528958</v>
      </c>
      <c r="AQ505" s="699">
        <f t="shared" si="128"/>
        <v>29412.094883440914</v>
      </c>
      <c r="AR505" s="699">
        <f t="shared" si="139"/>
        <v>1006.7127416541491</v>
      </c>
      <c r="AS505" s="699">
        <f t="shared" si="129"/>
        <v>0</v>
      </c>
      <c r="AT505" s="698">
        <f t="shared" si="118"/>
        <v>269211.10997431463</v>
      </c>
      <c r="AU505" s="698">
        <f t="shared" si="140"/>
        <v>35923.807625095062</v>
      </c>
      <c r="AV505" s="699">
        <f t="shared" si="130"/>
        <v>33760.374731330339</v>
      </c>
      <c r="AW505" s="699">
        <f t="shared" si="141"/>
        <v>1688.3981974410001</v>
      </c>
      <c r="AX505" s="699">
        <f t="shared" si="131"/>
        <v>0</v>
      </c>
      <c r="AY505" s="698">
        <f t="shared" si="119"/>
        <v>311373.19107391353</v>
      </c>
      <c r="AZ505" s="698">
        <f t="shared" si="142"/>
        <v>40953.772928771337</v>
      </c>
      <c r="BA505" s="79"/>
      <c r="BB505" s="79"/>
      <c r="BC505" s="699">
        <f t="shared" si="143"/>
        <v>52253.443737364687</v>
      </c>
      <c r="BD505" s="699">
        <f t="shared" si="144"/>
        <v>5885.5986634802157</v>
      </c>
      <c r="BE505" s="698">
        <f t="shared" si="145"/>
        <v>496248.03886935458</v>
      </c>
      <c r="BF505" s="698">
        <f t="shared" si="146"/>
        <v>63644.042400844904</v>
      </c>
      <c r="BG505" s="79"/>
      <c r="BH505" s="699">
        <f t="shared" si="147"/>
        <v>52253.443737364687</v>
      </c>
      <c r="BI505" s="699">
        <f t="shared" si="148"/>
        <v>5885.598663480202</v>
      </c>
      <c r="BJ505" s="699">
        <f t="shared" si="149"/>
        <v>0</v>
      </c>
      <c r="BK505" s="698">
        <f t="shared" si="150"/>
        <v>496248.03886935458</v>
      </c>
      <c r="BL505" s="698">
        <f t="shared" si="151"/>
        <v>63644.04240084489</v>
      </c>
    </row>
    <row r="506" spans="3:64" s="68" customFormat="1" ht="14.25" x14ac:dyDescent="0.2">
      <c r="C506" s="340"/>
      <c r="D506" s="259"/>
      <c r="E506" s="340"/>
      <c r="F506" s="340"/>
      <c r="H506" s="261"/>
      <c r="I506" s="261"/>
      <c r="K506" s="260"/>
      <c r="L506" s="66"/>
      <c r="M506" s="261"/>
      <c r="N506" s="260"/>
      <c r="O506" s="810"/>
      <c r="P506" s="361"/>
      <c r="Q506" s="696">
        <f t="shared" si="132"/>
        <v>232</v>
      </c>
      <c r="R506" s="340"/>
      <c r="S506" s="340"/>
      <c r="T506" s="340"/>
      <c r="U506" s="699">
        <f t="shared" si="120"/>
        <v>25613.746129070267</v>
      </c>
      <c r="V506" s="699">
        <f t="shared" si="121"/>
        <v>449.49361745869055</v>
      </c>
      <c r="W506" s="698">
        <f t="shared" si="133"/>
        <v>206702.15115172707</v>
      </c>
      <c r="X506" s="698">
        <f t="shared" si="152"/>
        <v>31818.239746528958</v>
      </c>
      <c r="Y506" s="699">
        <f t="shared" si="122"/>
        <v>29511.248365810126</v>
      </c>
      <c r="Z506" s="699">
        <f t="shared" si="123"/>
        <v>907.55925928493593</v>
      </c>
      <c r="AA506" s="698">
        <f t="shared" si="134"/>
        <v>239699.86160850449</v>
      </c>
      <c r="AB506" s="698">
        <f t="shared" si="135"/>
        <v>35923.807625095062</v>
      </c>
      <c r="AC506" s="699">
        <f t="shared" si="124"/>
        <v>33925.530953410096</v>
      </c>
      <c r="AD506" s="699">
        <f t="shared" si="125"/>
        <v>1523.2419753612455</v>
      </c>
      <c r="AE506" s="698">
        <f t="shared" si="136"/>
        <v>277447.66012050345</v>
      </c>
      <c r="AF506" s="698">
        <f t="shared" si="137"/>
        <v>40953.772928771345</v>
      </c>
      <c r="AH506" s="696">
        <f t="shared" si="116"/>
        <v>232</v>
      </c>
      <c r="AI506" s="340"/>
      <c r="AJ506" s="340"/>
      <c r="AK506" s="340"/>
      <c r="AL506" s="699">
        <f t="shared" si="126"/>
        <v>25613.746129070267</v>
      </c>
      <c r="AM506" s="699">
        <f t="shared" si="153"/>
        <v>449.49361745869078</v>
      </c>
      <c r="AN506" s="699">
        <f t="shared" si="127"/>
        <v>0</v>
      </c>
      <c r="AO506" s="698">
        <f t="shared" si="117"/>
        <v>206702.15115172707</v>
      </c>
      <c r="AP506" s="698">
        <f t="shared" si="138"/>
        <v>31818.239746528958</v>
      </c>
      <c r="AQ506" s="699">
        <f t="shared" si="128"/>
        <v>29511.248365810126</v>
      </c>
      <c r="AR506" s="699">
        <f t="shared" si="139"/>
        <v>907.55925928493787</v>
      </c>
      <c r="AS506" s="699">
        <f t="shared" si="129"/>
        <v>0</v>
      </c>
      <c r="AT506" s="698">
        <f t="shared" si="118"/>
        <v>239699.86160850449</v>
      </c>
      <c r="AU506" s="698">
        <f t="shared" si="140"/>
        <v>35923.807625095069</v>
      </c>
      <c r="AV506" s="699">
        <f t="shared" si="130"/>
        <v>33925.530953410096</v>
      </c>
      <c r="AW506" s="699">
        <f t="shared" si="141"/>
        <v>1523.2419753612387</v>
      </c>
      <c r="AX506" s="699">
        <f t="shared" si="131"/>
        <v>0</v>
      </c>
      <c r="AY506" s="698">
        <f t="shared" si="119"/>
        <v>277447.66012050345</v>
      </c>
      <c r="AZ506" s="698">
        <f t="shared" si="142"/>
        <v>40953.772928771337</v>
      </c>
      <c r="BA506" s="79"/>
      <c r="BB506" s="79"/>
      <c r="BC506" s="699">
        <f t="shared" si="143"/>
        <v>52814.140122653007</v>
      </c>
      <c r="BD506" s="699">
        <f t="shared" si="144"/>
        <v>5324.9022781918957</v>
      </c>
      <c r="BE506" s="698">
        <f t="shared" si="145"/>
        <v>443433.8987467016</v>
      </c>
      <c r="BF506" s="698">
        <f t="shared" si="146"/>
        <v>63894.042400844904</v>
      </c>
      <c r="BG506" s="79"/>
      <c r="BH506" s="699">
        <f t="shared" si="147"/>
        <v>52814.140122653007</v>
      </c>
      <c r="BI506" s="699">
        <f t="shared" si="148"/>
        <v>5324.9022781918829</v>
      </c>
      <c r="BJ506" s="699">
        <f t="shared" si="149"/>
        <v>0</v>
      </c>
      <c r="BK506" s="698">
        <f t="shared" si="150"/>
        <v>443433.8987467016</v>
      </c>
      <c r="BL506" s="698">
        <f t="shared" si="151"/>
        <v>63894.04240084489</v>
      </c>
    </row>
    <row r="507" spans="3:64" s="68" customFormat="1" ht="14.25" x14ac:dyDescent="0.2">
      <c r="C507" s="340"/>
      <c r="D507" s="259"/>
      <c r="E507" s="340"/>
      <c r="F507" s="340"/>
      <c r="H507" s="261"/>
      <c r="I507" s="261"/>
      <c r="K507" s="260"/>
      <c r="L507" s="66"/>
      <c r="M507" s="261"/>
      <c r="N507" s="260"/>
      <c r="O507" s="810"/>
      <c r="P507" s="361"/>
      <c r="Q507" s="696">
        <f t="shared" si="132"/>
        <v>233</v>
      </c>
      <c r="R507" s="340"/>
      <c r="S507" s="340"/>
      <c r="T507" s="340"/>
      <c r="U507" s="699">
        <f t="shared" si="120"/>
        <v>25663.304577454488</v>
      </c>
      <c r="V507" s="699">
        <f t="shared" si="121"/>
        <v>399.9351690744698</v>
      </c>
      <c r="W507" s="698">
        <f t="shared" si="133"/>
        <v>181038.84657427258</v>
      </c>
      <c r="X507" s="698">
        <f t="shared" si="152"/>
        <v>31568.239746528958</v>
      </c>
      <c r="Y507" s="699">
        <f t="shared" si="122"/>
        <v>29610.736112471117</v>
      </c>
      <c r="Z507" s="699">
        <f t="shared" si="123"/>
        <v>808.07151262394621</v>
      </c>
      <c r="AA507" s="698">
        <f t="shared" si="134"/>
        <v>210089.12549603338</v>
      </c>
      <c r="AB507" s="698">
        <f t="shared" si="135"/>
        <v>35923.807625095062</v>
      </c>
      <c r="AC507" s="699">
        <f t="shared" si="124"/>
        <v>34091.495122022112</v>
      </c>
      <c r="AD507" s="699">
        <f t="shared" si="125"/>
        <v>1357.2778067492334</v>
      </c>
      <c r="AE507" s="698">
        <f t="shared" si="136"/>
        <v>243356.16499848134</v>
      </c>
      <c r="AF507" s="698">
        <f t="shared" si="137"/>
        <v>40953.772928771345</v>
      </c>
      <c r="AH507" s="696">
        <f t="shared" si="116"/>
        <v>233</v>
      </c>
      <c r="AI507" s="340"/>
      <c r="AJ507" s="340"/>
      <c r="AK507" s="340"/>
      <c r="AL507" s="699">
        <f t="shared" si="126"/>
        <v>25663.304577454488</v>
      </c>
      <c r="AM507" s="699">
        <f t="shared" si="153"/>
        <v>399.93516907446997</v>
      </c>
      <c r="AN507" s="699">
        <f t="shared" si="127"/>
        <v>0</v>
      </c>
      <c r="AO507" s="698">
        <f t="shared" si="117"/>
        <v>181038.84657427258</v>
      </c>
      <c r="AP507" s="698">
        <f t="shared" si="138"/>
        <v>31568.239746528958</v>
      </c>
      <c r="AQ507" s="699">
        <f t="shared" si="128"/>
        <v>29610.736112471117</v>
      </c>
      <c r="AR507" s="699">
        <f t="shared" si="139"/>
        <v>808.07151262394791</v>
      </c>
      <c r="AS507" s="699">
        <f t="shared" si="129"/>
        <v>0</v>
      </c>
      <c r="AT507" s="698">
        <f t="shared" si="118"/>
        <v>210089.12549603338</v>
      </c>
      <c r="AU507" s="698">
        <f t="shared" si="140"/>
        <v>35923.807625095069</v>
      </c>
      <c r="AV507" s="699">
        <f t="shared" si="130"/>
        <v>34091.495122022112</v>
      </c>
      <c r="AW507" s="699">
        <f t="shared" si="141"/>
        <v>1357.2778067492268</v>
      </c>
      <c r="AX507" s="699">
        <f t="shared" si="131"/>
        <v>0</v>
      </c>
      <c r="AY507" s="698">
        <f t="shared" si="119"/>
        <v>243356.16499848134</v>
      </c>
      <c r="AZ507" s="698">
        <f t="shared" si="142"/>
        <v>40953.772928771337</v>
      </c>
      <c r="BA507" s="79"/>
      <c r="BB507" s="79"/>
      <c r="BC507" s="699">
        <f t="shared" si="143"/>
        <v>53380.852961862627</v>
      </c>
      <c r="BD507" s="699">
        <f t="shared" si="144"/>
        <v>4758.189438982271</v>
      </c>
      <c r="BE507" s="698">
        <f t="shared" si="145"/>
        <v>390053.04578483896</v>
      </c>
      <c r="BF507" s="698">
        <f t="shared" si="146"/>
        <v>63644.042400844897</v>
      </c>
      <c r="BG507" s="79"/>
      <c r="BH507" s="699">
        <f t="shared" si="147"/>
        <v>53380.852961862627</v>
      </c>
      <c r="BI507" s="699">
        <f t="shared" si="148"/>
        <v>4758.1894389822573</v>
      </c>
      <c r="BJ507" s="699">
        <f t="shared" si="149"/>
        <v>0</v>
      </c>
      <c r="BK507" s="698">
        <f t="shared" si="150"/>
        <v>390053.04578483896</v>
      </c>
      <c r="BL507" s="698">
        <f t="shared" si="151"/>
        <v>63644.042400844883</v>
      </c>
    </row>
    <row r="508" spans="3:64" s="68" customFormat="1" ht="14.25" x14ac:dyDescent="0.2">
      <c r="C508" s="340"/>
      <c r="D508" s="259"/>
      <c r="E508" s="340"/>
      <c r="F508" s="340"/>
      <c r="H508" s="261"/>
      <c r="I508" s="261"/>
      <c r="K508" s="260"/>
      <c r="L508" s="66"/>
      <c r="M508" s="261"/>
      <c r="N508" s="260"/>
      <c r="O508" s="810"/>
      <c r="P508" s="361"/>
      <c r="Q508" s="696">
        <f t="shared" si="132"/>
        <v>234</v>
      </c>
      <c r="R508" s="340"/>
      <c r="S508" s="340"/>
      <c r="T508" s="340"/>
      <c r="U508" s="699">
        <f t="shared" si="120"/>
        <v>25712.958913406026</v>
      </c>
      <c r="V508" s="699">
        <f t="shared" si="121"/>
        <v>350.28083312292966</v>
      </c>
      <c r="W508" s="698">
        <f t="shared" si="133"/>
        <v>155325.88766086655</v>
      </c>
      <c r="X508" s="698">
        <f t="shared" si="152"/>
        <v>31568.239746528954</v>
      </c>
      <c r="Y508" s="699">
        <f t="shared" si="122"/>
        <v>29710.559250289163</v>
      </c>
      <c r="Z508" s="699">
        <f t="shared" si="123"/>
        <v>708.24837480589701</v>
      </c>
      <c r="AA508" s="698">
        <f t="shared" si="134"/>
        <v>180378.56624574421</v>
      </c>
      <c r="AB508" s="698">
        <f t="shared" si="135"/>
        <v>35923.807625095062</v>
      </c>
      <c r="AC508" s="699">
        <f t="shared" si="124"/>
        <v>34258.271189652034</v>
      </c>
      <c r="AD508" s="699">
        <f t="shared" si="125"/>
        <v>1190.5017391193132</v>
      </c>
      <c r="AE508" s="698">
        <f t="shared" si="136"/>
        <v>209097.89380882931</v>
      </c>
      <c r="AF508" s="698">
        <f t="shared" si="137"/>
        <v>40953.772928771345</v>
      </c>
      <c r="AH508" s="696">
        <f t="shared" si="116"/>
        <v>234</v>
      </c>
      <c r="AI508" s="340"/>
      <c r="AJ508" s="340"/>
      <c r="AK508" s="340"/>
      <c r="AL508" s="699">
        <f t="shared" si="126"/>
        <v>25712.958913406026</v>
      </c>
      <c r="AM508" s="699">
        <f t="shared" si="153"/>
        <v>350.28083312292989</v>
      </c>
      <c r="AN508" s="699">
        <f t="shared" si="127"/>
        <v>0</v>
      </c>
      <c r="AO508" s="698">
        <f t="shared" si="117"/>
        <v>155325.88766086655</v>
      </c>
      <c r="AP508" s="698">
        <f t="shared" si="138"/>
        <v>31568.239746528958</v>
      </c>
      <c r="AQ508" s="699">
        <f t="shared" si="128"/>
        <v>29710.559250289163</v>
      </c>
      <c r="AR508" s="699">
        <f t="shared" si="139"/>
        <v>708.24837480589872</v>
      </c>
      <c r="AS508" s="699">
        <f t="shared" si="129"/>
        <v>0</v>
      </c>
      <c r="AT508" s="698">
        <f t="shared" si="118"/>
        <v>180378.56624574421</v>
      </c>
      <c r="AU508" s="698">
        <f t="shared" si="140"/>
        <v>35923.807625095062</v>
      </c>
      <c r="AV508" s="699">
        <f t="shared" si="130"/>
        <v>34258.271189652034</v>
      </c>
      <c r="AW508" s="699">
        <f t="shared" si="141"/>
        <v>1190.5017391193066</v>
      </c>
      <c r="AX508" s="699">
        <f t="shared" si="131"/>
        <v>0</v>
      </c>
      <c r="AY508" s="698">
        <f t="shared" si="119"/>
        <v>209097.89380882931</v>
      </c>
      <c r="AZ508" s="698">
        <f t="shared" si="142"/>
        <v>40953.772928771337</v>
      </c>
      <c r="BA508" s="79"/>
      <c r="BB508" s="79"/>
      <c r="BC508" s="699">
        <f t="shared" si="143"/>
        <v>53953.646813493913</v>
      </c>
      <c r="BD508" s="699">
        <f t="shared" si="144"/>
        <v>4185.3955873509894</v>
      </c>
      <c r="BE508" s="698">
        <f t="shared" si="145"/>
        <v>336099.39897134504</v>
      </c>
      <c r="BF508" s="698">
        <f t="shared" si="146"/>
        <v>63644.042400844904</v>
      </c>
      <c r="BG508" s="79"/>
      <c r="BH508" s="699">
        <f t="shared" si="147"/>
        <v>53953.646813493913</v>
      </c>
      <c r="BI508" s="699">
        <f t="shared" si="148"/>
        <v>4185.3955873509749</v>
      </c>
      <c r="BJ508" s="699">
        <f t="shared" si="149"/>
        <v>0</v>
      </c>
      <c r="BK508" s="698">
        <f t="shared" si="150"/>
        <v>336099.39897134504</v>
      </c>
      <c r="BL508" s="698">
        <f t="shared" si="151"/>
        <v>63644.04240084489</v>
      </c>
    </row>
    <row r="509" spans="3:64" s="68" customFormat="1" ht="14.25" x14ac:dyDescent="0.2">
      <c r="C509" s="340"/>
      <c r="D509" s="259"/>
      <c r="E509" s="340"/>
      <c r="F509" s="340"/>
      <c r="H509" s="261"/>
      <c r="I509" s="261"/>
      <c r="K509" s="260"/>
      <c r="L509" s="66"/>
      <c r="M509" s="261"/>
      <c r="N509" s="260"/>
      <c r="O509" s="810"/>
      <c r="P509" s="361"/>
      <c r="Q509" s="696">
        <f t="shared" si="132"/>
        <v>235</v>
      </c>
      <c r="R509" s="340"/>
      <c r="S509" s="340"/>
      <c r="T509" s="340"/>
      <c r="U509" s="699">
        <f t="shared" si="120"/>
        <v>25762.709322451792</v>
      </c>
      <c r="V509" s="699">
        <f t="shared" si="121"/>
        <v>300.5304240771647</v>
      </c>
      <c r="W509" s="698">
        <f t="shared" si="133"/>
        <v>129563.17833841476</v>
      </c>
      <c r="X509" s="698">
        <f t="shared" si="152"/>
        <v>31818.239746528958</v>
      </c>
      <c r="Y509" s="699">
        <f t="shared" si="122"/>
        <v>29810.718909928419</v>
      </c>
      <c r="Z509" s="699">
        <f t="shared" si="123"/>
        <v>608.08871516664078</v>
      </c>
      <c r="AA509" s="698">
        <f t="shared" si="134"/>
        <v>150567.84733581578</v>
      </c>
      <c r="AB509" s="698">
        <f t="shared" si="135"/>
        <v>35923.807625095054</v>
      </c>
      <c r="AC509" s="699">
        <f t="shared" si="124"/>
        <v>34425.863128121135</v>
      </c>
      <c r="AD509" s="699">
        <f t="shared" si="125"/>
        <v>1022.9098006502135</v>
      </c>
      <c r="AE509" s="698">
        <f t="shared" si="136"/>
        <v>174672.03068070818</v>
      </c>
      <c r="AF509" s="698">
        <f t="shared" si="137"/>
        <v>40953.772928771345</v>
      </c>
      <c r="AH509" s="696">
        <f t="shared" si="116"/>
        <v>235</v>
      </c>
      <c r="AI509" s="340"/>
      <c r="AJ509" s="340"/>
      <c r="AK509" s="340"/>
      <c r="AL509" s="699">
        <f t="shared" si="126"/>
        <v>25762.709322451792</v>
      </c>
      <c r="AM509" s="699">
        <f t="shared" si="153"/>
        <v>300.53042407716504</v>
      </c>
      <c r="AN509" s="699">
        <f t="shared" si="127"/>
        <v>0</v>
      </c>
      <c r="AO509" s="698">
        <f t="shared" si="117"/>
        <v>129563.17833841476</v>
      </c>
      <c r="AP509" s="698">
        <f t="shared" si="138"/>
        <v>31818.239746528958</v>
      </c>
      <c r="AQ509" s="699">
        <f t="shared" si="128"/>
        <v>29810.718909928419</v>
      </c>
      <c r="AR509" s="699">
        <f t="shared" si="139"/>
        <v>608.0887151666426</v>
      </c>
      <c r="AS509" s="699">
        <f t="shared" si="129"/>
        <v>0</v>
      </c>
      <c r="AT509" s="698">
        <f t="shared" si="118"/>
        <v>150567.84733581578</v>
      </c>
      <c r="AU509" s="698">
        <f t="shared" si="140"/>
        <v>35923.807625095062</v>
      </c>
      <c r="AV509" s="699">
        <f t="shared" si="130"/>
        <v>34425.863128121135</v>
      </c>
      <c r="AW509" s="699">
        <f t="shared" si="141"/>
        <v>1022.9098006502069</v>
      </c>
      <c r="AX509" s="699">
        <f t="shared" si="131"/>
        <v>0</v>
      </c>
      <c r="AY509" s="698">
        <f t="shared" si="119"/>
        <v>174672.03068070818</v>
      </c>
      <c r="AZ509" s="698">
        <f t="shared" si="142"/>
        <v>40953.772928771345</v>
      </c>
      <c r="BA509" s="79"/>
      <c r="BB509" s="79"/>
      <c r="BC509" s="699">
        <f t="shared" si="143"/>
        <v>54532.586928780838</v>
      </c>
      <c r="BD509" s="699">
        <f t="shared" si="144"/>
        <v>3606.4554720640645</v>
      </c>
      <c r="BE509" s="698">
        <f t="shared" si="145"/>
        <v>281566.81204256421</v>
      </c>
      <c r="BF509" s="698">
        <f t="shared" si="146"/>
        <v>63894.042400844904</v>
      </c>
      <c r="BG509" s="79"/>
      <c r="BH509" s="699">
        <f t="shared" si="147"/>
        <v>54532.586928780838</v>
      </c>
      <c r="BI509" s="699">
        <f t="shared" si="148"/>
        <v>3606.4554720640513</v>
      </c>
      <c r="BJ509" s="699">
        <f t="shared" si="149"/>
        <v>0</v>
      </c>
      <c r="BK509" s="698">
        <f t="shared" si="150"/>
        <v>281566.81204256421</v>
      </c>
      <c r="BL509" s="698">
        <f t="shared" si="151"/>
        <v>63894.04240084489</v>
      </c>
    </row>
    <row r="510" spans="3:64" s="68" customFormat="1" ht="14.25" x14ac:dyDescent="0.2">
      <c r="C510" s="340"/>
      <c r="D510" s="259"/>
      <c r="E510" s="340"/>
      <c r="F510" s="340"/>
      <c r="H510" s="261"/>
      <c r="I510" s="261"/>
      <c r="K510" s="260"/>
      <c r="L510" s="66"/>
      <c r="M510" s="261"/>
      <c r="N510" s="260"/>
      <c r="O510" s="810"/>
      <c r="P510" s="361"/>
      <c r="Q510" s="696">
        <f t="shared" si="132"/>
        <v>236</v>
      </c>
      <c r="R510" s="340"/>
      <c r="S510" s="340"/>
      <c r="T510" s="340"/>
      <c r="U510" s="699">
        <f t="shared" si="120"/>
        <v>25812.555990477653</v>
      </c>
      <c r="V510" s="699">
        <f t="shared" si="121"/>
        <v>250.68375605130518</v>
      </c>
      <c r="W510" s="698">
        <f t="shared" si="133"/>
        <v>103750.62234793711</v>
      </c>
      <c r="X510" s="698">
        <f t="shared" si="152"/>
        <v>31568.239746528958</v>
      </c>
      <c r="Y510" s="699">
        <f t="shared" si="122"/>
        <v>29911.216225864704</v>
      </c>
      <c r="Z510" s="699">
        <f t="shared" si="123"/>
        <v>507.59139923035775</v>
      </c>
      <c r="AA510" s="698">
        <f t="shared" si="134"/>
        <v>120656.63110995108</v>
      </c>
      <c r="AB510" s="698">
        <f t="shared" si="135"/>
        <v>35923.807625095062</v>
      </c>
      <c r="AC510" s="699">
        <f t="shared" si="124"/>
        <v>34594.27492868089</v>
      </c>
      <c r="AD510" s="699">
        <f t="shared" si="125"/>
        <v>854.49800009045691</v>
      </c>
      <c r="AE510" s="698">
        <f t="shared" si="136"/>
        <v>140077.7557520273</v>
      </c>
      <c r="AF510" s="698">
        <f t="shared" si="137"/>
        <v>40953.772928771345</v>
      </c>
      <c r="AH510" s="696">
        <f t="shared" si="116"/>
        <v>236</v>
      </c>
      <c r="AI510" s="340"/>
      <c r="AJ510" s="340"/>
      <c r="AK510" s="340"/>
      <c r="AL510" s="699">
        <f t="shared" si="126"/>
        <v>25812.555990477653</v>
      </c>
      <c r="AM510" s="699">
        <f t="shared" si="153"/>
        <v>250.68375605130547</v>
      </c>
      <c r="AN510" s="699">
        <f t="shared" si="127"/>
        <v>0</v>
      </c>
      <c r="AO510" s="698">
        <f t="shared" si="117"/>
        <v>103750.62234793711</v>
      </c>
      <c r="AP510" s="698">
        <f t="shared" si="138"/>
        <v>31568.239746528958</v>
      </c>
      <c r="AQ510" s="699">
        <f t="shared" si="128"/>
        <v>29911.216225864704</v>
      </c>
      <c r="AR510" s="699">
        <f t="shared" si="139"/>
        <v>507.59139923035968</v>
      </c>
      <c r="AS510" s="699">
        <f t="shared" si="129"/>
        <v>0</v>
      </c>
      <c r="AT510" s="698">
        <f t="shared" si="118"/>
        <v>120656.63110995108</v>
      </c>
      <c r="AU510" s="698">
        <f t="shared" si="140"/>
        <v>35923.807625095069</v>
      </c>
      <c r="AV510" s="699">
        <f t="shared" si="130"/>
        <v>34594.27492868089</v>
      </c>
      <c r="AW510" s="699">
        <f t="shared" si="141"/>
        <v>854.49800009045055</v>
      </c>
      <c r="AX510" s="699">
        <f t="shared" si="131"/>
        <v>0</v>
      </c>
      <c r="AY510" s="698">
        <f t="shared" si="119"/>
        <v>140077.7557520273</v>
      </c>
      <c r="AZ510" s="698">
        <f t="shared" si="142"/>
        <v>40953.772928771337</v>
      </c>
      <c r="BA510" s="79"/>
      <c r="BB510" s="79"/>
      <c r="BC510" s="699">
        <f t="shared" si="143"/>
        <v>55117.739259124275</v>
      </c>
      <c r="BD510" s="699">
        <f t="shared" si="144"/>
        <v>3021.3031417206298</v>
      </c>
      <c r="BE510" s="698">
        <f t="shared" si="145"/>
        <v>226449.07278343994</v>
      </c>
      <c r="BF510" s="698">
        <f t="shared" si="146"/>
        <v>63644.042400844904</v>
      </c>
      <c r="BG510" s="79"/>
      <c r="BH510" s="699">
        <f t="shared" si="147"/>
        <v>55117.739259124275</v>
      </c>
      <c r="BI510" s="699">
        <f t="shared" si="148"/>
        <v>3021.3031417206171</v>
      </c>
      <c r="BJ510" s="699">
        <f t="shared" si="149"/>
        <v>0</v>
      </c>
      <c r="BK510" s="698">
        <f t="shared" si="150"/>
        <v>226449.07278343994</v>
      </c>
      <c r="BL510" s="698">
        <f t="shared" si="151"/>
        <v>63644.04240084489</v>
      </c>
    </row>
    <row r="511" spans="3:64" s="68" customFormat="1" ht="14.25" x14ac:dyDescent="0.2">
      <c r="C511" s="340"/>
      <c r="D511" s="259"/>
      <c r="E511" s="340"/>
      <c r="F511" s="340"/>
      <c r="H511" s="261"/>
      <c r="I511" s="261"/>
      <c r="K511" s="260"/>
      <c r="L511" s="66"/>
      <c r="M511" s="261"/>
      <c r="N511" s="260"/>
      <c r="O511" s="810"/>
      <c r="P511" s="361"/>
      <c r="Q511" s="696">
        <f t="shared" si="132"/>
        <v>237</v>
      </c>
      <c r="R511" s="340"/>
      <c r="S511" s="340"/>
      <c r="T511" s="340"/>
      <c r="U511" s="699">
        <f t="shared" si="120"/>
        <v>25862.499103729133</v>
      </c>
      <c r="V511" s="699">
        <f t="shared" si="121"/>
        <v>200.74064279982196</v>
      </c>
      <c r="W511" s="698">
        <f t="shared" si="133"/>
        <v>77888.123244207978</v>
      </c>
      <c r="X511" s="698">
        <f t="shared" si="152"/>
        <v>31568.239746528954</v>
      </c>
      <c r="Y511" s="699">
        <f t="shared" si="122"/>
        <v>30012.052336398356</v>
      </c>
      <c r="Z511" s="699">
        <f t="shared" si="123"/>
        <v>406.75528869670478</v>
      </c>
      <c r="AA511" s="698">
        <f t="shared" si="134"/>
        <v>90644.578773552726</v>
      </c>
      <c r="AB511" s="698">
        <f t="shared" si="135"/>
        <v>35923.807625095062</v>
      </c>
      <c r="AC511" s="699">
        <f t="shared" si="124"/>
        <v>34763.510602108036</v>
      </c>
      <c r="AD511" s="699">
        <f t="shared" si="125"/>
        <v>685.26232666330941</v>
      </c>
      <c r="AE511" s="698">
        <f t="shared" si="136"/>
        <v>105314.24514991927</v>
      </c>
      <c r="AF511" s="698">
        <f t="shared" si="137"/>
        <v>40953.772928771345</v>
      </c>
      <c r="AH511" s="696">
        <f t="shared" si="116"/>
        <v>237</v>
      </c>
      <c r="AI511" s="340"/>
      <c r="AJ511" s="340"/>
      <c r="AK511" s="340"/>
      <c r="AL511" s="699">
        <f t="shared" si="126"/>
        <v>25862.499103729133</v>
      </c>
      <c r="AM511" s="699">
        <f t="shared" si="153"/>
        <v>200.74064279982227</v>
      </c>
      <c r="AN511" s="699">
        <f t="shared" si="127"/>
        <v>0</v>
      </c>
      <c r="AO511" s="698">
        <f t="shared" si="117"/>
        <v>77888.123244207978</v>
      </c>
      <c r="AP511" s="698">
        <f t="shared" si="138"/>
        <v>31568.239746528954</v>
      </c>
      <c r="AQ511" s="699">
        <f t="shared" si="128"/>
        <v>30012.052336398356</v>
      </c>
      <c r="AR511" s="699">
        <f t="shared" si="139"/>
        <v>406.7552886967066</v>
      </c>
      <c r="AS511" s="699">
        <f t="shared" si="129"/>
        <v>0</v>
      </c>
      <c r="AT511" s="698">
        <f t="shared" si="118"/>
        <v>90644.578773552726</v>
      </c>
      <c r="AU511" s="698">
        <f t="shared" si="140"/>
        <v>35923.807625095062</v>
      </c>
      <c r="AV511" s="699">
        <f t="shared" si="130"/>
        <v>34763.510602108036</v>
      </c>
      <c r="AW511" s="699">
        <f t="shared" si="141"/>
        <v>685.26232666330304</v>
      </c>
      <c r="AX511" s="699">
        <f t="shared" si="131"/>
        <v>0</v>
      </c>
      <c r="AY511" s="698">
        <f t="shared" si="119"/>
        <v>105314.24514991927</v>
      </c>
      <c r="AZ511" s="698">
        <f t="shared" si="142"/>
        <v>40953.772928771337</v>
      </c>
      <c r="BA511" s="79"/>
      <c r="BB511" s="79"/>
      <c r="BC511" s="699">
        <f t="shared" si="143"/>
        <v>55709.170463604991</v>
      </c>
      <c r="BD511" s="699">
        <f t="shared" si="144"/>
        <v>2429.8719372399119</v>
      </c>
      <c r="BE511" s="698">
        <f t="shared" si="145"/>
        <v>170739.90231983495</v>
      </c>
      <c r="BF511" s="698">
        <f t="shared" si="146"/>
        <v>63644.042400844904</v>
      </c>
      <c r="BG511" s="79"/>
      <c r="BH511" s="699">
        <f t="shared" si="147"/>
        <v>55709.170463604991</v>
      </c>
      <c r="BI511" s="699">
        <f t="shared" si="148"/>
        <v>2429.8719372398978</v>
      </c>
      <c r="BJ511" s="699">
        <f t="shared" si="149"/>
        <v>0</v>
      </c>
      <c r="BK511" s="698">
        <f t="shared" si="150"/>
        <v>170739.90231983495</v>
      </c>
      <c r="BL511" s="698">
        <f t="shared" si="151"/>
        <v>63644.04240084489</v>
      </c>
    </row>
    <row r="512" spans="3:64" s="68" customFormat="1" ht="14.25" x14ac:dyDescent="0.2">
      <c r="C512" s="340"/>
      <c r="D512" s="259"/>
      <c r="E512" s="340"/>
      <c r="F512" s="340"/>
      <c r="H512" s="261"/>
      <c r="I512" s="261"/>
      <c r="K512" s="260"/>
      <c r="L512" s="66"/>
      <c r="M512" s="261"/>
      <c r="N512" s="260"/>
      <c r="O512" s="810"/>
      <c r="P512" s="361"/>
      <c r="Q512" s="696">
        <f t="shared" si="132"/>
        <v>238</v>
      </c>
      <c r="R512" s="340"/>
      <c r="S512" s="340"/>
      <c r="T512" s="340"/>
      <c r="U512" s="699">
        <f t="shared" si="120"/>
        <v>25912.538848812128</v>
      </c>
      <c r="V512" s="699">
        <f t="shared" si="121"/>
        <v>150.70089771683124</v>
      </c>
      <c r="W512" s="698">
        <f t="shared" si="133"/>
        <v>51975.584395395854</v>
      </c>
      <c r="X512" s="698">
        <f t="shared" si="152"/>
        <v>31818.239746528958</v>
      </c>
      <c r="Y512" s="699">
        <f t="shared" si="122"/>
        <v>30113.228383667138</v>
      </c>
      <c r="Z512" s="699">
        <f t="shared" si="123"/>
        <v>305.57924142792297</v>
      </c>
      <c r="AA512" s="698">
        <f t="shared" si="134"/>
        <v>60531.350389885585</v>
      </c>
      <c r="AB512" s="698">
        <f t="shared" si="135"/>
        <v>35923.807625095062</v>
      </c>
      <c r="AC512" s="699">
        <f t="shared" si="124"/>
        <v>34933.574178800089</v>
      </c>
      <c r="AD512" s="699">
        <f t="shared" si="125"/>
        <v>515.19874997126078</v>
      </c>
      <c r="AE512" s="698">
        <f t="shared" si="136"/>
        <v>70380.67097111918</v>
      </c>
      <c r="AF512" s="698">
        <f t="shared" si="137"/>
        <v>40953.772928771352</v>
      </c>
      <c r="AH512" s="696">
        <f t="shared" si="116"/>
        <v>238</v>
      </c>
      <c r="AI512" s="340"/>
      <c r="AJ512" s="340"/>
      <c r="AK512" s="340"/>
      <c r="AL512" s="699">
        <f t="shared" si="126"/>
        <v>25912.538848812128</v>
      </c>
      <c r="AM512" s="699">
        <f t="shared" si="153"/>
        <v>150.70089771683155</v>
      </c>
      <c r="AN512" s="699">
        <f t="shared" si="127"/>
        <v>0</v>
      </c>
      <c r="AO512" s="698">
        <f t="shared" si="117"/>
        <v>51975.584395395854</v>
      </c>
      <c r="AP512" s="698">
        <f t="shared" si="138"/>
        <v>31818.239746528958</v>
      </c>
      <c r="AQ512" s="699">
        <f t="shared" si="128"/>
        <v>30113.228383667138</v>
      </c>
      <c r="AR512" s="699">
        <f t="shared" si="139"/>
        <v>305.57924142792479</v>
      </c>
      <c r="AS512" s="699">
        <f t="shared" si="129"/>
        <v>0</v>
      </c>
      <c r="AT512" s="698">
        <f t="shared" si="118"/>
        <v>60531.350389885585</v>
      </c>
      <c r="AU512" s="698">
        <f t="shared" si="140"/>
        <v>35923.807625095062</v>
      </c>
      <c r="AV512" s="699">
        <f t="shared" si="130"/>
        <v>34933.574178800089</v>
      </c>
      <c r="AW512" s="699">
        <f t="shared" si="141"/>
        <v>515.1987499712543</v>
      </c>
      <c r="AX512" s="699">
        <f t="shared" si="131"/>
        <v>0</v>
      </c>
      <c r="AY512" s="698">
        <f t="shared" si="119"/>
        <v>70380.67097111918</v>
      </c>
      <c r="AZ512" s="698">
        <f t="shared" si="142"/>
        <v>40953.772928771345</v>
      </c>
      <c r="BA512" s="79"/>
      <c r="BB512" s="79"/>
      <c r="BC512" s="699">
        <f t="shared" si="143"/>
        <v>56306.947916577301</v>
      </c>
      <c r="BD512" s="699">
        <f t="shared" si="144"/>
        <v>1832.0944842675949</v>
      </c>
      <c r="BE512" s="698">
        <f t="shared" si="145"/>
        <v>114432.95440325764</v>
      </c>
      <c r="BF512" s="698">
        <f t="shared" si="146"/>
        <v>63894.042400844897</v>
      </c>
      <c r="BG512" s="79"/>
      <c r="BH512" s="699">
        <f t="shared" si="147"/>
        <v>56306.947916577301</v>
      </c>
      <c r="BI512" s="699">
        <f t="shared" si="148"/>
        <v>1832.0944842675808</v>
      </c>
      <c r="BJ512" s="699">
        <f t="shared" si="149"/>
        <v>0</v>
      </c>
      <c r="BK512" s="698">
        <f t="shared" si="150"/>
        <v>114432.95440325764</v>
      </c>
      <c r="BL512" s="698">
        <f t="shared" si="151"/>
        <v>63894.042400844883</v>
      </c>
    </row>
    <row r="513" spans="3:64" s="68" customFormat="1" ht="14.25" x14ac:dyDescent="0.2">
      <c r="C513" s="340"/>
      <c r="D513" s="259"/>
      <c r="E513" s="340"/>
      <c r="F513" s="340"/>
      <c r="H513" s="261"/>
      <c r="I513" s="261"/>
      <c r="K513" s="260"/>
      <c r="L513" s="66"/>
      <c r="M513" s="261"/>
      <c r="N513" s="260"/>
      <c r="O513" s="810"/>
      <c r="P513" s="361"/>
      <c r="Q513" s="696">
        <f t="shared" si="132"/>
        <v>239</v>
      </c>
      <c r="R513" s="340"/>
      <c r="S513" s="340"/>
      <c r="T513" s="340"/>
      <c r="U513" s="699">
        <f t="shared" si="120"/>
        <v>25962.675412693559</v>
      </c>
      <c r="V513" s="699">
        <f t="shared" si="121"/>
        <v>100.56433383539697</v>
      </c>
      <c r="W513" s="698">
        <f t="shared" si="133"/>
        <v>26012.908982702294</v>
      </c>
      <c r="X513" s="698">
        <f t="shared" si="152"/>
        <v>31568.239746528958</v>
      </c>
      <c r="Y513" s="699">
        <f t="shared" si="122"/>
        <v>30214.745513659163</v>
      </c>
      <c r="Z513" s="699">
        <f t="shared" si="123"/>
        <v>204.06211143590068</v>
      </c>
      <c r="AA513" s="698">
        <f t="shared" si="134"/>
        <v>30316.604876226422</v>
      </c>
      <c r="AB513" s="698">
        <f t="shared" si="135"/>
        <v>35923.807625095069</v>
      </c>
      <c r="AC513" s="699">
        <f t="shared" si="124"/>
        <v>35104.4697088713</v>
      </c>
      <c r="AD513" s="699">
        <f t="shared" si="125"/>
        <v>344.30321990004052</v>
      </c>
      <c r="AE513" s="698">
        <f t="shared" si="136"/>
        <v>35276.20126224788</v>
      </c>
      <c r="AF513" s="698">
        <f t="shared" si="137"/>
        <v>40953.772928771337</v>
      </c>
      <c r="AH513" s="696">
        <f t="shared" si="116"/>
        <v>239</v>
      </c>
      <c r="AI513" s="340"/>
      <c r="AJ513" s="340"/>
      <c r="AK513" s="340"/>
      <c r="AL513" s="699">
        <f t="shared" si="126"/>
        <v>25962.675412693559</v>
      </c>
      <c r="AM513" s="699">
        <f t="shared" si="153"/>
        <v>100.56433383539728</v>
      </c>
      <c r="AN513" s="699">
        <f t="shared" si="127"/>
        <v>0</v>
      </c>
      <c r="AO513" s="698">
        <f t="shared" si="117"/>
        <v>26012.908982702294</v>
      </c>
      <c r="AP513" s="698">
        <f t="shared" si="138"/>
        <v>31568.239746528958</v>
      </c>
      <c r="AQ513" s="699">
        <f t="shared" si="128"/>
        <v>30214.745513659163</v>
      </c>
      <c r="AR513" s="699">
        <f t="shared" si="139"/>
        <v>204.06211143590249</v>
      </c>
      <c r="AS513" s="699">
        <f t="shared" si="129"/>
        <v>0</v>
      </c>
      <c r="AT513" s="698">
        <f t="shared" si="118"/>
        <v>30316.604876226422</v>
      </c>
      <c r="AU513" s="698">
        <f t="shared" si="140"/>
        <v>35923.807625095069</v>
      </c>
      <c r="AV513" s="699">
        <f t="shared" si="130"/>
        <v>35104.4697088713</v>
      </c>
      <c r="AW513" s="699">
        <f t="shared" si="141"/>
        <v>344.30321990003409</v>
      </c>
      <c r="AX513" s="699">
        <f t="shared" si="131"/>
        <v>0</v>
      </c>
      <c r="AY513" s="698">
        <f t="shared" si="119"/>
        <v>35276.20126224788</v>
      </c>
      <c r="AZ513" s="698">
        <f t="shared" si="142"/>
        <v>40953.772928771337</v>
      </c>
      <c r="BA513" s="79"/>
      <c r="BB513" s="79"/>
      <c r="BC513" s="699">
        <f t="shared" si="143"/>
        <v>56911.139715344194</v>
      </c>
      <c r="BD513" s="699">
        <f t="shared" si="144"/>
        <v>1227.90268550071</v>
      </c>
      <c r="BE513" s="698">
        <f t="shared" si="145"/>
        <v>57521.814687913444</v>
      </c>
      <c r="BF513" s="698">
        <f t="shared" si="146"/>
        <v>63644.042400844904</v>
      </c>
      <c r="BG513" s="79"/>
      <c r="BH513" s="699">
        <f t="shared" si="147"/>
        <v>56911.139715344194</v>
      </c>
      <c r="BI513" s="699">
        <f t="shared" si="148"/>
        <v>1227.9026855006962</v>
      </c>
      <c r="BJ513" s="699">
        <f t="shared" si="149"/>
        <v>0</v>
      </c>
      <c r="BK513" s="698">
        <f t="shared" si="150"/>
        <v>57521.814687913444</v>
      </c>
      <c r="BL513" s="698">
        <f t="shared" si="151"/>
        <v>63644.04240084489</v>
      </c>
    </row>
    <row r="514" spans="3:64" s="68" customFormat="1" ht="14.25" x14ac:dyDescent="0.2">
      <c r="C514" s="340"/>
      <c r="D514" s="259"/>
      <c r="E514" s="340"/>
      <c r="F514" s="340"/>
      <c r="H514" s="261"/>
      <c r="I514" s="261"/>
      <c r="K514" s="260"/>
      <c r="L514" s="66"/>
      <c r="M514" s="261"/>
      <c r="N514" s="260"/>
      <c r="O514" s="810"/>
      <c r="P514" s="361"/>
      <c r="Q514" s="696">
        <f t="shared" si="132"/>
        <v>240</v>
      </c>
      <c r="R514" s="340"/>
      <c r="S514" s="340"/>
      <c r="T514" s="340"/>
      <c r="U514" s="699">
        <f t="shared" si="120"/>
        <v>26012.908982702127</v>
      </c>
      <c r="V514" s="699">
        <f t="shared" si="121"/>
        <v>50.330763826832332</v>
      </c>
      <c r="W514" s="698">
        <f t="shared" si="133"/>
        <v>1.673470251262188E-10</v>
      </c>
      <c r="X514" s="698">
        <f t="shared" si="152"/>
        <v>31568.239746528958</v>
      </c>
      <c r="Y514" s="699">
        <f t="shared" si="122"/>
        <v>30316.604876225869</v>
      </c>
      <c r="Z514" s="699">
        <f t="shared" si="123"/>
        <v>102.20274886919341</v>
      </c>
      <c r="AA514" s="698">
        <f t="shared" si="134"/>
        <v>5.5297277867794037E-10</v>
      </c>
      <c r="AB514" s="698">
        <f t="shared" si="135"/>
        <v>35923.807625095062</v>
      </c>
      <c r="AC514" s="699">
        <f t="shared" si="124"/>
        <v>35276.201262249182</v>
      </c>
      <c r="AD514" s="699">
        <f t="shared" si="125"/>
        <v>172.57166652216276</v>
      </c>
      <c r="AE514" s="698">
        <f t="shared" si="136"/>
        <v>-1.3023964129388332E-9</v>
      </c>
      <c r="AF514" s="698">
        <f t="shared" si="137"/>
        <v>40953.772928771345</v>
      </c>
      <c r="AH514" s="696">
        <f t="shared" si="116"/>
        <v>240</v>
      </c>
      <c r="AI514" s="340"/>
      <c r="AJ514" s="340"/>
      <c r="AK514" s="340"/>
      <c r="AL514" s="699">
        <f t="shared" si="126"/>
        <v>26012.908982702127</v>
      </c>
      <c r="AM514" s="699">
        <f t="shared" si="153"/>
        <v>50.330763826832666</v>
      </c>
      <c r="AN514" s="699">
        <f t="shared" si="127"/>
        <v>0</v>
      </c>
      <c r="AO514" s="698">
        <f t="shared" si="117"/>
        <v>1.673470251262188E-10</v>
      </c>
      <c r="AP514" s="698">
        <f t="shared" si="138"/>
        <v>31568.239746528961</v>
      </c>
      <c r="AQ514" s="699">
        <f t="shared" si="128"/>
        <v>30316.604876225869</v>
      </c>
      <c r="AR514" s="699">
        <f t="shared" si="139"/>
        <v>102.20274886919526</v>
      </c>
      <c r="AS514" s="699">
        <f t="shared" si="129"/>
        <v>0</v>
      </c>
      <c r="AT514" s="698">
        <f t="shared" si="118"/>
        <v>5.5297277867794037E-10</v>
      </c>
      <c r="AU514" s="698">
        <f t="shared" si="140"/>
        <v>35923.807625095069</v>
      </c>
      <c r="AV514" s="699">
        <f t="shared" si="130"/>
        <v>35276.201262249182</v>
      </c>
      <c r="AW514" s="699">
        <f t="shared" si="141"/>
        <v>172.57166652215639</v>
      </c>
      <c r="AX514" s="699">
        <f t="shared" si="131"/>
        <v>0</v>
      </c>
      <c r="AY514" s="698">
        <f t="shared" si="119"/>
        <v>-1.3023964129388332E-9</v>
      </c>
      <c r="AZ514" s="698">
        <f t="shared" si="142"/>
        <v>40953.772928771337</v>
      </c>
      <c r="BA514" s="79"/>
      <c r="BB514" s="79"/>
      <c r="BC514" s="699">
        <f t="shared" si="143"/>
        <v>57521.814687914746</v>
      </c>
      <c r="BD514" s="699">
        <f t="shared" si="144"/>
        <v>617.22771293015921</v>
      </c>
      <c r="BE514" s="698">
        <f t="shared" si="145"/>
        <v>-1.3023964129388332E-9</v>
      </c>
      <c r="BF514" s="698">
        <f t="shared" si="146"/>
        <v>63644.042400844904</v>
      </c>
      <c r="BG514" s="79"/>
      <c r="BH514" s="699">
        <f t="shared" si="147"/>
        <v>57521.814687914746</v>
      </c>
      <c r="BI514" s="699">
        <f t="shared" si="148"/>
        <v>617.22771293014523</v>
      </c>
      <c r="BJ514" s="699">
        <f t="shared" si="149"/>
        <v>0</v>
      </c>
      <c r="BK514" s="698">
        <f t="shared" si="150"/>
        <v>-1.3023964129388332E-9</v>
      </c>
      <c r="BL514" s="698">
        <f t="shared" si="151"/>
        <v>63644.04240084489</v>
      </c>
    </row>
    <row r="515" spans="3:64" s="68" customFormat="1" ht="14.25" x14ac:dyDescent="0.2">
      <c r="C515" s="340"/>
      <c r="D515" s="259"/>
      <c r="E515" s="340"/>
      <c r="F515" s="340"/>
      <c r="H515" s="261"/>
      <c r="I515" s="261"/>
      <c r="K515" s="260"/>
      <c r="L515" s="66"/>
      <c r="M515" s="261"/>
      <c r="N515" s="260"/>
      <c r="O515" s="810"/>
      <c r="P515" s="361"/>
      <c r="Q515" s="696">
        <f t="shared" si="132"/>
        <v>241</v>
      </c>
      <c r="R515" s="340"/>
      <c r="S515" s="340"/>
      <c r="T515" s="340"/>
      <c r="U515" s="699" t="str">
        <f t="shared" si="120"/>
        <v/>
      </c>
      <c r="V515" s="699" t="str">
        <f t="shared" si="121"/>
        <v/>
      </c>
      <c r="W515" s="698" t="str">
        <f t="shared" si="133"/>
        <v/>
      </c>
      <c r="X515" s="698" t="str">
        <f t="shared" si="152"/>
        <v/>
      </c>
      <c r="Y515" s="699" t="str">
        <f t="shared" si="122"/>
        <v/>
      </c>
      <c r="Z515" s="699" t="str">
        <f t="shared" si="123"/>
        <v/>
      </c>
      <c r="AA515" s="698" t="str">
        <f t="shared" si="134"/>
        <v/>
      </c>
      <c r="AB515" s="698" t="str">
        <f t="shared" si="135"/>
        <v/>
      </c>
      <c r="AC515" s="699" t="str">
        <f t="shared" si="124"/>
        <v/>
      </c>
      <c r="AD515" s="699" t="str">
        <f t="shared" si="125"/>
        <v/>
      </c>
      <c r="AE515" s="698" t="str">
        <f t="shared" si="136"/>
        <v/>
      </c>
      <c r="AF515" s="698" t="str">
        <f t="shared" si="137"/>
        <v/>
      </c>
      <c r="AH515" s="696" t="str">
        <f t="shared" si="116"/>
        <v/>
      </c>
      <c r="AI515" s="340"/>
      <c r="AJ515" s="340"/>
      <c r="AK515" s="340"/>
      <c r="AL515" s="699" t="str">
        <f t="shared" si="126"/>
        <v/>
      </c>
      <c r="AM515" s="699">
        <f t="shared" si="153"/>
        <v>3.237893772031249E-13</v>
      </c>
      <c r="AN515" s="699" t="str">
        <f t="shared" si="127"/>
        <v/>
      </c>
      <c r="AO515" s="698" t="str">
        <f t="shared" si="117"/>
        <v/>
      </c>
      <c r="AP515" s="698" t="str">
        <f t="shared" si="138"/>
        <v/>
      </c>
      <c r="AQ515" s="699" t="str">
        <f t="shared" si="128"/>
        <v/>
      </c>
      <c r="AR515" s="699">
        <f t="shared" si="139"/>
        <v>1.8641710792305986E-12</v>
      </c>
      <c r="AS515" s="699" t="str">
        <f t="shared" si="129"/>
        <v/>
      </c>
      <c r="AT515" s="698" t="str">
        <f t="shared" si="118"/>
        <v/>
      </c>
      <c r="AU515" s="698" t="str">
        <f t="shared" si="140"/>
        <v/>
      </c>
      <c r="AV515" s="699" t="str">
        <f t="shared" si="130"/>
        <v/>
      </c>
      <c r="AW515" s="699">
        <f t="shared" si="141"/>
        <v>-6.3713413409358406E-12</v>
      </c>
      <c r="AX515" s="699" t="str">
        <f t="shared" si="131"/>
        <v/>
      </c>
      <c r="AY515" s="698" t="str">
        <f t="shared" si="119"/>
        <v/>
      </c>
      <c r="AZ515" s="698" t="str">
        <f t="shared" si="142"/>
        <v/>
      </c>
      <c r="BA515" s="79"/>
      <c r="BB515" s="79"/>
      <c r="BC515" s="699" t="str">
        <f t="shared" si="143"/>
        <v/>
      </c>
      <c r="BD515" s="699" t="str">
        <f t="shared" si="144"/>
        <v/>
      </c>
      <c r="BE515" s="698" t="str">
        <f t="shared" si="145"/>
        <v/>
      </c>
      <c r="BF515" s="698" t="str">
        <f t="shared" si="146"/>
        <v/>
      </c>
      <c r="BG515" s="79"/>
      <c r="BH515" s="699" t="str">
        <f t="shared" si="147"/>
        <v/>
      </c>
      <c r="BI515" s="699">
        <f t="shared" si="148"/>
        <v>-1.3975135583745282E-11</v>
      </c>
      <c r="BJ515" s="699" t="str">
        <f t="shared" si="149"/>
        <v/>
      </c>
      <c r="BK515" s="698" t="str">
        <f t="shared" si="150"/>
        <v/>
      </c>
      <c r="BL515" s="698" t="str">
        <f t="shared" si="151"/>
        <v/>
      </c>
    </row>
    <row r="516" spans="3:64" s="68" customFormat="1" ht="14.25" x14ac:dyDescent="0.2">
      <c r="C516" s="340"/>
      <c r="D516" s="259"/>
      <c r="E516" s="340"/>
      <c r="F516" s="340"/>
      <c r="H516" s="261"/>
      <c r="I516" s="261"/>
      <c r="K516" s="260"/>
      <c r="L516" s="66"/>
      <c r="M516" s="261"/>
      <c r="N516" s="260"/>
      <c r="O516" s="810"/>
      <c r="P516" s="361"/>
      <c r="Q516" s="696">
        <f t="shared" si="132"/>
        <v>242</v>
      </c>
      <c r="R516" s="340"/>
      <c r="S516" s="340"/>
      <c r="T516" s="340"/>
      <c r="U516" s="699" t="str">
        <f t="shared" si="120"/>
        <v/>
      </c>
      <c r="V516" s="699" t="str">
        <f t="shared" si="121"/>
        <v/>
      </c>
      <c r="W516" s="698" t="str">
        <f t="shared" si="133"/>
        <v/>
      </c>
      <c r="X516" s="698" t="str">
        <f t="shared" si="152"/>
        <v/>
      </c>
      <c r="Y516" s="699" t="str">
        <f t="shared" si="122"/>
        <v/>
      </c>
      <c r="Z516" s="699" t="str">
        <f t="shared" si="123"/>
        <v/>
      </c>
      <c r="AA516" s="698" t="str">
        <f t="shared" si="134"/>
        <v/>
      </c>
      <c r="AB516" s="698" t="str">
        <f t="shared" si="135"/>
        <v/>
      </c>
      <c r="AC516" s="699" t="str">
        <f t="shared" si="124"/>
        <v/>
      </c>
      <c r="AD516" s="699" t="str">
        <f t="shared" si="125"/>
        <v/>
      </c>
      <c r="AE516" s="698" t="str">
        <f t="shared" si="136"/>
        <v/>
      </c>
      <c r="AF516" s="698" t="str">
        <f t="shared" si="137"/>
        <v/>
      </c>
      <c r="AH516" s="696" t="str">
        <f t="shared" si="116"/>
        <v/>
      </c>
      <c r="AI516" s="340"/>
      <c r="AJ516" s="340"/>
      <c r="AK516" s="340"/>
      <c r="AL516" s="699" t="str">
        <f t="shared" si="126"/>
        <v/>
      </c>
      <c r="AM516" s="699" t="str">
        <f t="shared" si="153"/>
        <v/>
      </c>
      <c r="AN516" s="699" t="str">
        <f t="shared" si="127"/>
        <v/>
      </c>
      <c r="AO516" s="698" t="str">
        <f t="shared" si="117"/>
        <v/>
      </c>
      <c r="AP516" s="698" t="str">
        <f t="shared" si="138"/>
        <v/>
      </c>
      <c r="AQ516" s="699" t="str">
        <f t="shared" si="128"/>
        <v/>
      </c>
      <c r="AR516" s="699" t="str">
        <f t="shared" si="139"/>
        <v/>
      </c>
      <c r="AS516" s="699" t="str">
        <f t="shared" si="129"/>
        <v/>
      </c>
      <c r="AT516" s="698" t="str">
        <f t="shared" si="118"/>
        <v/>
      </c>
      <c r="AU516" s="698" t="str">
        <f t="shared" si="140"/>
        <v/>
      </c>
      <c r="AV516" s="699" t="str">
        <f t="shared" si="130"/>
        <v/>
      </c>
      <c r="AW516" s="699" t="str">
        <f t="shared" si="141"/>
        <v/>
      </c>
      <c r="AX516" s="699" t="str">
        <f t="shared" si="131"/>
        <v/>
      </c>
      <c r="AY516" s="698" t="str">
        <f t="shared" si="119"/>
        <v/>
      </c>
      <c r="AZ516" s="698" t="str">
        <f t="shared" si="142"/>
        <v/>
      </c>
      <c r="BA516" s="79"/>
      <c r="BB516" s="79"/>
      <c r="BC516" s="699" t="str">
        <f t="shared" si="143"/>
        <v/>
      </c>
      <c r="BD516" s="699" t="str">
        <f t="shared" si="144"/>
        <v/>
      </c>
      <c r="BE516" s="698" t="str">
        <f t="shared" si="145"/>
        <v/>
      </c>
      <c r="BF516" s="698" t="str">
        <f t="shared" si="146"/>
        <v/>
      </c>
      <c r="BG516" s="79"/>
      <c r="BH516" s="699" t="str">
        <f t="shared" si="147"/>
        <v/>
      </c>
      <c r="BI516" s="699" t="str">
        <f t="shared" si="148"/>
        <v/>
      </c>
      <c r="BJ516" s="699" t="str">
        <f t="shared" si="149"/>
        <v/>
      </c>
      <c r="BK516" s="698" t="str">
        <f t="shared" si="150"/>
        <v/>
      </c>
      <c r="BL516" s="698" t="str">
        <f t="shared" si="151"/>
        <v/>
      </c>
    </row>
    <row r="517" spans="3:64" s="68" customFormat="1" ht="14.25" x14ac:dyDescent="0.2">
      <c r="C517" s="340"/>
      <c r="D517" s="259"/>
      <c r="E517" s="340"/>
      <c r="F517" s="340"/>
      <c r="H517" s="261"/>
      <c r="I517" s="261"/>
      <c r="K517" s="260"/>
      <c r="L517" s="66"/>
      <c r="M517" s="261"/>
      <c r="N517" s="260"/>
      <c r="O517" s="810"/>
      <c r="P517" s="361"/>
      <c r="Q517" s="696">
        <f t="shared" si="132"/>
        <v>243</v>
      </c>
      <c r="R517" s="340"/>
      <c r="S517" s="340"/>
      <c r="T517" s="340"/>
      <c r="U517" s="699" t="str">
        <f t="shared" si="120"/>
        <v/>
      </c>
      <c r="V517" s="699" t="str">
        <f t="shared" si="121"/>
        <v/>
      </c>
      <c r="W517" s="698" t="str">
        <f t="shared" si="133"/>
        <v/>
      </c>
      <c r="X517" s="698" t="str">
        <f t="shared" si="152"/>
        <v/>
      </c>
      <c r="Y517" s="699" t="str">
        <f t="shared" si="122"/>
        <v/>
      </c>
      <c r="Z517" s="699" t="str">
        <f t="shared" si="123"/>
        <v/>
      </c>
      <c r="AA517" s="698" t="str">
        <f t="shared" si="134"/>
        <v/>
      </c>
      <c r="AB517" s="698" t="str">
        <f t="shared" si="135"/>
        <v/>
      </c>
      <c r="AC517" s="699" t="str">
        <f t="shared" si="124"/>
        <v/>
      </c>
      <c r="AD517" s="699" t="str">
        <f t="shared" si="125"/>
        <v/>
      </c>
      <c r="AE517" s="698" t="str">
        <f t="shared" si="136"/>
        <v/>
      </c>
      <c r="AF517" s="698" t="str">
        <f t="shared" si="137"/>
        <v/>
      </c>
      <c r="AH517" s="696" t="str">
        <f t="shared" si="116"/>
        <v/>
      </c>
      <c r="AI517" s="340"/>
      <c r="AJ517" s="340"/>
      <c r="AK517" s="340"/>
      <c r="AL517" s="699" t="str">
        <f t="shared" si="126"/>
        <v/>
      </c>
      <c r="AM517" s="699" t="str">
        <f t="shared" si="153"/>
        <v/>
      </c>
      <c r="AN517" s="699" t="str">
        <f t="shared" si="127"/>
        <v/>
      </c>
      <c r="AO517" s="698" t="str">
        <f t="shared" si="117"/>
        <v/>
      </c>
      <c r="AP517" s="698" t="str">
        <f t="shared" si="138"/>
        <v/>
      </c>
      <c r="AQ517" s="699" t="str">
        <f t="shared" si="128"/>
        <v/>
      </c>
      <c r="AR517" s="699" t="str">
        <f t="shared" si="139"/>
        <v/>
      </c>
      <c r="AS517" s="699" t="str">
        <f t="shared" si="129"/>
        <v/>
      </c>
      <c r="AT517" s="698" t="str">
        <f t="shared" si="118"/>
        <v/>
      </c>
      <c r="AU517" s="698" t="str">
        <f t="shared" si="140"/>
        <v/>
      </c>
      <c r="AV517" s="699" t="str">
        <f t="shared" si="130"/>
        <v/>
      </c>
      <c r="AW517" s="699" t="str">
        <f t="shared" si="141"/>
        <v/>
      </c>
      <c r="AX517" s="699" t="str">
        <f t="shared" si="131"/>
        <v/>
      </c>
      <c r="AY517" s="698" t="str">
        <f t="shared" si="119"/>
        <v/>
      </c>
      <c r="AZ517" s="698" t="str">
        <f t="shared" si="142"/>
        <v/>
      </c>
      <c r="BA517" s="79"/>
      <c r="BB517" s="79"/>
      <c r="BC517" s="699" t="str">
        <f t="shared" si="143"/>
        <v/>
      </c>
      <c r="BD517" s="699" t="str">
        <f t="shared" si="144"/>
        <v/>
      </c>
      <c r="BE517" s="698" t="str">
        <f t="shared" si="145"/>
        <v/>
      </c>
      <c r="BF517" s="698" t="str">
        <f t="shared" si="146"/>
        <v/>
      </c>
      <c r="BG517" s="79"/>
      <c r="BH517" s="699" t="str">
        <f t="shared" si="147"/>
        <v/>
      </c>
      <c r="BI517" s="699" t="str">
        <f t="shared" si="148"/>
        <v/>
      </c>
      <c r="BJ517" s="699" t="str">
        <f t="shared" si="149"/>
        <v/>
      </c>
      <c r="BK517" s="698" t="str">
        <f t="shared" si="150"/>
        <v/>
      </c>
      <c r="BL517" s="698" t="str">
        <f t="shared" si="151"/>
        <v/>
      </c>
    </row>
    <row r="518" spans="3:64" s="68" customFormat="1" ht="14.25" x14ac:dyDescent="0.2">
      <c r="C518" s="340"/>
      <c r="D518" s="259"/>
      <c r="E518" s="340"/>
      <c r="F518" s="340"/>
      <c r="H518" s="261"/>
      <c r="I518" s="261"/>
      <c r="K518" s="260"/>
      <c r="L518" s="66"/>
      <c r="M518" s="261"/>
      <c r="N518" s="260"/>
      <c r="O518" s="810"/>
      <c r="P518" s="361"/>
      <c r="Q518" s="696">
        <f t="shared" si="132"/>
        <v>244</v>
      </c>
      <c r="R518" s="340"/>
      <c r="S518" s="340"/>
      <c r="T518" s="340"/>
      <c r="U518" s="699" t="str">
        <f t="shared" si="120"/>
        <v/>
      </c>
      <c r="V518" s="699" t="str">
        <f t="shared" si="121"/>
        <v/>
      </c>
      <c r="W518" s="698" t="str">
        <f t="shared" si="133"/>
        <v/>
      </c>
      <c r="X518" s="698" t="str">
        <f t="shared" si="152"/>
        <v/>
      </c>
      <c r="Y518" s="699" t="str">
        <f t="shared" si="122"/>
        <v/>
      </c>
      <c r="Z518" s="699" t="str">
        <f t="shared" si="123"/>
        <v/>
      </c>
      <c r="AA518" s="698" t="str">
        <f t="shared" si="134"/>
        <v/>
      </c>
      <c r="AB518" s="698" t="str">
        <f t="shared" si="135"/>
        <v/>
      </c>
      <c r="AC518" s="699" t="str">
        <f t="shared" si="124"/>
        <v/>
      </c>
      <c r="AD518" s="699" t="str">
        <f t="shared" si="125"/>
        <v/>
      </c>
      <c r="AE518" s="698" t="str">
        <f t="shared" si="136"/>
        <v/>
      </c>
      <c r="AF518" s="698" t="str">
        <f t="shared" si="137"/>
        <v/>
      </c>
      <c r="AH518" s="696" t="str">
        <f t="shared" si="116"/>
        <v/>
      </c>
      <c r="AI518" s="340"/>
      <c r="AJ518" s="340"/>
      <c r="AK518" s="340"/>
      <c r="AL518" s="699" t="str">
        <f t="shared" si="126"/>
        <v/>
      </c>
      <c r="AM518" s="699" t="str">
        <f t="shared" si="153"/>
        <v/>
      </c>
      <c r="AN518" s="699" t="str">
        <f t="shared" si="127"/>
        <v/>
      </c>
      <c r="AO518" s="698" t="str">
        <f t="shared" si="117"/>
        <v/>
      </c>
      <c r="AP518" s="698" t="str">
        <f t="shared" si="138"/>
        <v/>
      </c>
      <c r="AQ518" s="699" t="str">
        <f t="shared" si="128"/>
        <v/>
      </c>
      <c r="AR518" s="699" t="str">
        <f t="shared" si="139"/>
        <v/>
      </c>
      <c r="AS518" s="699" t="str">
        <f t="shared" si="129"/>
        <v/>
      </c>
      <c r="AT518" s="698" t="str">
        <f t="shared" si="118"/>
        <v/>
      </c>
      <c r="AU518" s="698" t="str">
        <f t="shared" si="140"/>
        <v/>
      </c>
      <c r="AV518" s="699" t="str">
        <f t="shared" si="130"/>
        <v/>
      </c>
      <c r="AW518" s="699" t="str">
        <f t="shared" si="141"/>
        <v/>
      </c>
      <c r="AX518" s="699" t="str">
        <f t="shared" si="131"/>
        <v/>
      </c>
      <c r="AY518" s="698" t="str">
        <f t="shared" si="119"/>
        <v/>
      </c>
      <c r="AZ518" s="698" t="str">
        <f t="shared" si="142"/>
        <v/>
      </c>
      <c r="BA518" s="79"/>
      <c r="BB518" s="79"/>
      <c r="BC518" s="699" t="str">
        <f t="shared" si="143"/>
        <v/>
      </c>
      <c r="BD518" s="699" t="str">
        <f t="shared" si="144"/>
        <v/>
      </c>
      <c r="BE518" s="698" t="str">
        <f t="shared" si="145"/>
        <v/>
      </c>
      <c r="BF518" s="698" t="str">
        <f t="shared" si="146"/>
        <v/>
      </c>
      <c r="BG518" s="79"/>
      <c r="BH518" s="699" t="str">
        <f t="shared" si="147"/>
        <v/>
      </c>
      <c r="BI518" s="699" t="str">
        <f t="shared" si="148"/>
        <v/>
      </c>
      <c r="BJ518" s="699" t="str">
        <f t="shared" si="149"/>
        <v/>
      </c>
      <c r="BK518" s="698" t="str">
        <f t="shared" si="150"/>
        <v/>
      </c>
      <c r="BL518" s="698" t="str">
        <f t="shared" si="151"/>
        <v/>
      </c>
    </row>
    <row r="519" spans="3:64" s="68" customFormat="1" ht="14.25" x14ac:dyDescent="0.2">
      <c r="C519" s="340"/>
      <c r="D519" s="259"/>
      <c r="E519" s="340"/>
      <c r="F519" s="340"/>
      <c r="H519" s="261"/>
      <c r="I519" s="261"/>
      <c r="K519" s="260"/>
      <c r="L519" s="66"/>
      <c r="M519" s="261"/>
      <c r="N519" s="260"/>
      <c r="O519" s="810"/>
      <c r="P519" s="361"/>
      <c r="Q519" s="696">
        <f t="shared" si="132"/>
        <v>245</v>
      </c>
      <c r="R519" s="340"/>
      <c r="S519" s="340"/>
      <c r="T519" s="340"/>
      <c r="U519" s="699" t="str">
        <f t="shared" si="120"/>
        <v/>
      </c>
      <c r="V519" s="699" t="str">
        <f t="shared" si="121"/>
        <v/>
      </c>
      <c r="W519" s="698" t="str">
        <f t="shared" si="133"/>
        <v/>
      </c>
      <c r="X519" s="698" t="str">
        <f t="shared" si="152"/>
        <v/>
      </c>
      <c r="Y519" s="699" t="str">
        <f t="shared" si="122"/>
        <v/>
      </c>
      <c r="Z519" s="699" t="str">
        <f t="shared" si="123"/>
        <v/>
      </c>
      <c r="AA519" s="698" t="str">
        <f t="shared" si="134"/>
        <v/>
      </c>
      <c r="AB519" s="698" t="str">
        <f t="shared" si="135"/>
        <v/>
      </c>
      <c r="AC519" s="699" t="str">
        <f t="shared" si="124"/>
        <v/>
      </c>
      <c r="AD519" s="699" t="str">
        <f t="shared" si="125"/>
        <v/>
      </c>
      <c r="AE519" s="698" t="str">
        <f t="shared" si="136"/>
        <v/>
      </c>
      <c r="AF519" s="698" t="str">
        <f t="shared" si="137"/>
        <v/>
      </c>
      <c r="AH519" s="696" t="str">
        <f t="shared" si="116"/>
        <v/>
      </c>
      <c r="AI519" s="340"/>
      <c r="AJ519" s="340"/>
      <c r="AK519" s="340"/>
      <c r="AL519" s="699" t="str">
        <f t="shared" si="126"/>
        <v/>
      </c>
      <c r="AM519" s="699" t="str">
        <f t="shared" si="153"/>
        <v/>
      </c>
      <c r="AN519" s="699" t="str">
        <f t="shared" si="127"/>
        <v/>
      </c>
      <c r="AO519" s="698" t="str">
        <f t="shared" si="117"/>
        <v/>
      </c>
      <c r="AP519" s="698" t="str">
        <f t="shared" si="138"/>
        <v/>
      </c>
      <c r="AQ519" s="699" t="str">
        <f t="shared" si="128"/>
        <v/>
      </c>
      <c r="AR519" s="699" t="str">
        <f t="shared" si="139"/>
        <v/>
      </c>
      <c r="AS519" s="699" t="str">
        <f t="shared" si="129"/>
        <v/>
      </c>
      <c r="AT519" s="698" t="str">
        <f t="shared" si="118"/>
        <v/>
      </c>
      <c r="AU519" s="698" t="str">
        <f t="shared" si="140"/>
        <v/>
      </c>
      <c r="AV519" s="699" t="str">
        <f t="shared" si="130"/>
        <v/>
      </c>
      <c r="AW519" s="699" t="str">
        <f t="shared" si="141"/>
        <v/>
      </c>
      <c r="AX519" s="699" t="str">
        <f t="shared" si="131"/>
        <v/>
      </c>
      <c r="AY519" s="698" t="str">
        <f t="shared" si="119"/>
        <v/>
      </c>
      <c r="AZ519" s="698" t="str">
        <f t="shared" si="142"/>
        <v/>
      </c>
      <c r="BA519" s="79"/>
      <c r="BB519" s="79"/>
      <c r="BC519" s="699" t="str">
        <f t="shared" si="143"/>
        <v/>
      </c>
      <c r="BD519" s="699" t="str">
        <f t="shared" si="144"/>
        <v/>
      </c>
      <c r="BE519" s="698" t="str">
        <f t="shared" si="145"/>
        <v/>
      </c>
      <c r="BF519" s="698" t="str">
        <f t="shared" si="146"/>
        <v/>
      </c>
      <c r="BG519" s="79"/>
      <c r="BH519" s="699" t="str">
        <f t="shared" si="147"/>
        <v/>
      </c>
      <c r="BI519" s="699" t="str">
        <f t="shared" si="148"/>
        <v/>
      </c>
      <c r="BJ519" s="699" t="str">
        <f t="shared" si="149"/>
        <v/>
      </c>
      <c r="BK519" s="698" t="str">
        <f t="shared" si="150"/>
        <v/>
      </c>
      <c r="BL519" s="698" t="str">
        <f t="shared" si="151"/>
        <v/>
      </c>
    </row>
    <row r="520" spans="3:64" s="68" customFormat="1" ht="14.25" x14ac:dyDescent="0.2">
      <c r="C520" s="340"/>
      <c r="D520" s="259"/>
      <c r="E520" s="340"/>
      <c r="F520" s="340"/>
      <c r="H520" s="261"/>
      <c r="I520" s="261"/>
      <c r="K520" s="260"/>
      <c r="L520" s="66"/>
      <c r="M520" s="261"/>
      <c r="N520" s="260"/>
      <c r="O520" s="810"/>
      <c r="P520" s="361"/>
      <c r="Q520" s="696">
        <f t="shared" si="132"/>
        <v>246</v>
      </c>
      <c r="R520" s="340"/>
      <c r="S520" s="340"/>
      <c r="T520" s="340"/>
      <c r="U520" s="699" t="str">
        <f t="shared" si="120"/>
        <v/>
      </c>
      <c r="V520" s="699" t="str">
        <f t="shared" si="121"/>
        <v/>
      </c>
      <c r="W520" s="698" t="str">
        <f t="shared" si="133"/>
        <v/>
      </c>
      <c r="X520" s="698" t="str">
        <f t="shared" si="152"/>
        <v/>
      </c>
      <c r="Y520" s="699" t="str">
        <f t="shared" si="122"/>
        <v/>
      </c>
      <c r="Z520" s="699" t="str">
        <f t="shared" si="123"/>
        <v/>
      </c>
      <c r="AA520" s="698" t="str">
        <f t="shared" si="134"/>
        <v/>
      </c>
      <c r="AB520" s="698" t="str">
        <f t="shared" si="135"/>
        <v/>
      </c>
      <c r="AC520" s="699" t="str">
        <f t="shared" si="124"/>
        <v/>
      </c>
      <c r="AD520" s="699" t="str">
        <f t="shared" si="125"/>
        <v/>
      </c>
      <c r="AE520" s="698" t="str">
        <f t="shared" si="136"/>
        <v/>
      </c>
      <c r="AF520" s="698" t="str">
        <f t="shared" si="137"/>
        <v/>
      </c>
      <c r="AH520" s="696" t="str">
        <f t="shared" si="116"/>
        <v/>
      </c>
      <c r="AI520" s="340"/>
      <c r="AJ520" s="340"/>
      <c r="AK520" s="340"/>
      <c r="AL520" s="699" t="str">
        <f t="shared" si="126"/>
        <v/>
      </c>
      <c r="AM520" s="699" t="str">
        <f t="shared" si="153"/>
        <v/>
      </c>
      <c r="AN520" s="699" t="str">
        <f t="shared" si="127"/>
        <v/>
      </c>
      <c r="AO520" s="698" t="str">
        <f t="shared" si="117"/>
        <v/>
      </c>
      <c r="AP520" s="698" t="str">
        <f t="shared" si="138"/>
        <v/>
      </c>
      <c r="AQ520" s="699" t="str">
        <f t="shared" si="128"/>
        <v/>
      </c>
      <c r="AR520" s="699" t="str">
        <f t="shared" si="139"/>
        <v/>
      </c>
      <c r="AS520" s="699" t="str">
        <f t="shared" si="129"/>
        <v/>
      </c>
      <c r="AT520" s="698" t="str">
        <f t="shared" si="118"/>
        <v/>
      </c>
      <c r="AU520" s="698" t="str">
        <f t="shared" si="140"/>
        <v/>
      </c>
      <c r="AV520" s="699" t="str">
        <f t="shared" si="130"/>
        <v/>
      </c>
      <c r="AW520" s="699" t="str">
        <f t="shared" si="141"/>
        <v/>
      </c>
      <c r="AX520" s="699" t="str">
        <f t="shared" si="131"/>
        <v/>
      </c>
      <c r="AY520" s="698" t="str">
        <f t="shared" si="119"/>
        <v/>
      </c>
      <c r="AZ520" s="698" t="str">
        <f t="shared" si="142"/>
        <v/>
      </c>
      <c r="BA520" s="79"/>
      <c r="BB520" s="79"/>
      <c r="BC520" s="699" t="str">
        <f t="shared" si="143"/>
        <v/>
      </c>
      <c r="BD520" s="699" t="str">
        <f t="shared" si="144"/>
        <v/>
      </c>
      <c r="BE520" s="698" t="str">
        <f t="shared" si="145"/>
        <v/>
      </c>
      <c r="BF520" s="698" t="str">
        <f t="shared" si="146"/>
        <v/>
      </c>
      <c r="BG520" s="79"/>
      <c r="BH520" s="699" t="str">
        <f t="shared" si="147"/>
        <v/>
      </c>
      <c r="BI520" s="699" t="str">
        <f t="shared" si="148"/>
        <v/>
      </c>
      <c r="BJ520" s="699" t="str">
        <f t="shared" si="149"/>
        <v/>
      </c>
      <c r="BK520" s="698" t="str">
        <f t="shared" si="150"/>
        <v/>
      </c>
      <c r="BL520" s="698" t="str">
        <f t="shared" si="151"/>
        <v/>
      </c>
    </row>
    <row r="521" spans="3:64" s="68" customFormat="1" ht="14.25" x14ac:dyDescent="0.2">
      <c r="C521" s="340"/>
      <c r="D521" s="259"/>
      <c r="E521" s="340"/>
      <c r="F521" s="340"/>
      <c r="H521" s="261"/>
      <c r="I521" s="261"/>
      <c r="K521" s="260"/>
      <c r="L521" s="66"/>
      <c r="M521" s="261"/>
      <c r="N521" s="260"/>
      <c r="O521" s="810"/>
      <c r="P521" s="361"/>
      <c r="Q521" s="696">
        <f t="shared" si="132"/>
        <v>247</v>
      </c>
      <c r="R521" s="340"/>
      <c r="S521" s="340"/>
      <c r="T521" s="340"/>
      <c r="U521" s="699" t="str">
        <f t="shared" si="120"/>
        <v/>
      </c>
      <c r="V521" s="699" t="str">
        <f t="shared" si="121"/>
        <v/>
      </c>
      <c r="W521" s="698" t="str">
        <f t="shared" si="133"/>
        <v/>
      </c>
      <c r="X521" s="698" t="str">
        <f t="shared" si="152"/>
        <v/>
      </c>
      <c r="Y521" s="699" t="str">
        <f t="shared" si="122"/>
        <v/>
      </c>
      <c r="Z521" s="699" t="str">
        <f t="shared" si="123"/>
        <v/>
      </c>
      <c r="AA521" s="698" t="str">
        <f t="shared" si="134"/>
        <v/>
      </c>
      <c r="AB521" s="698" t="str">
        <f t="shared" si="135"/>
        <v/>
      </c>
      <c r="AC521" s="699" t="str">
        <f t="shared" si="124"/>
        <v/>
      </c>
      <c r="AD521" s="699" t="str">
        <f t="shared" si="125"/>
        <v/>
      </c>
      <c r="AE521" s="698" t="str">
        <f t="shared" si="136"/>
        <v/>
      </c>
      <c r="AF521" s="698" t="str">
        <f t="shared" si="137"/>
        <v/>
      </c>
      <c r="AH521" s="696" t="str">
        <f t="shared" si="116"/>
        <v/>
      </c>
      <c r="AI521" s="340"/>
      <c r="AJ521" s="340"/>
      <c r="AK521" s="340"/>
      <c r="AL521" s="699" t="str">
        <f t="shared" si="126"/>
        <v/>
      </c>
      <c r="AM521" s="699" t="str">
        <f t="shared" si="153"/>
        <v/>
      </c>
      <c r="AN521" s="699" t="str">
        <f t="shared" si="127"/>
        <v/>
      </c>
      <c r="AO521" s="698" t="str">
        <f t="shared" si="117"/>
        <v/>
      </c>
      <c r="AP521" s="698" t="str">
        <f t="shared" si="138"/>
        <v/>
      </c>
      <c r="AQ521" s="699" t="str">
        <f t="shared" si="128"/>
        <v/>
      </c>
      <c r="AR521" s="699" t="str">
        <f t="shared" si="139"/>
        <v/>
      </c>
      <c r="AS521" s="699" t="str">
        <f t="shared" si="129"/>
        <v/>
      </c>
      <c r="AT521" s="698" t="str">
        <f t="shared" si="118"/>
        <v/>
      </c>
      <c r="AU521" s="698" t="str">
        <f t="shared" si="140"/>
        <v/>
      </c>
      <c r="AV521" s="699" t="str">
        <f t="shared" si="130"/>
        <v/>
      </c>
      <c r="AW521" s="699" t="str">
        <f t="shared" si="141"/>
        <v/>
      </c>
      <c r="AX521" s="699" t="str">
        <f t="shared" si="131"/>
        <v/>
      </c>
      <c r="AY521" s="698" t="str">
        <f t="shared" si="119"/>
        <v/>
      </c>
      <c r="AZ521" s="698" t="str">
        <f t="shared" si="142"/>
        <v/>
      </c>
      <c r="BA521" s="79"/>
      <c r="BB521" s="79"/>
      <c r="BC521" s="699" t="str">
        <f t="shared" si="143"/>
        <v/>
      </c>
      <c r="BD521" s="699" t="str">
        <f t="shared" si="144"/>
        <v/>
      </c>
      <c r="BE521" s="698" t="str">
        <f t="shared" si="145"/>
        <v/>
      </c>
      <c r="BF521" s="698" t="str">
        <f t="shared" si="146"/>
        <v/>
      </c>
      <c r="BG521" s="79"/>
      <c r="BH521" s="699" t="str">
        <f t="shared" si="147"/>
        <v/>
      </c>
      <c r="BI521" s="699" t="str">
        <f t="shared" si="148"/>
        <v/>
      </c>
      <c r="BJ521" s="699" t="str">
        <f t="shared" si="149"/>
        <v/>
      </c>
      <c r="BK521" s="698" t="str">
        <f t="shared" si="150"/>
        <v/>
      </c>
      <c r="BL521" s="698" t="str">
        <f t="shared" si="151"/>
        <v/>
      </c>
    </row>
    <row r="522" spans="3:64" s="68" customFormat="1" ht="14.25" x14ac:dyDescent="0.2">
      <c r="C522" s="340"/>
      <c r="D522" s="259"/>
      <c r="E522" s="340"/>
      <c r="F522" s="340"/>
      <c r="H522" s="261"/>
      <c r="I522" s="261"/>
      <c r="K522" s="260"/>
      <c r="L522" s="66"/>
      <c r="M522" s="261"/>
      <c r="N522" s="260"/>
      <c r="O522" s="810"/>
      <c r="P522" s="361"/>
      <c r="Q522" s="696">
        <f t="shared" si="132"/>
        <v>248</v>
      </c>
      <c r="R522" s="340"/>
      <c r="S522" s="340"/>
      <c r="T522" s="340"/>
      <c r="U522" s="699" t="str">
        <f t="shared" si="120"/>
        <v/>
      </c>
      <c r="V522" s="699" t="str">
        <f t="shared" si="121"/>
        <v/>
      </c>
      <c r="W522" s="698" t="str">
        <f t="shared" si="133"/>
        <v/>
      </c>
      <c r="X522" s="698" t="str">
        <f t="shared" si="152"/>
        <v/>
      </c>
      <c r="Y522" s="699" t="str">
        <f t="shared" si="122"/>
        <v/>
      </c>
      <c r="Z522" s="699" t="str">
        <f t="shared" si="123"/>
        <v/>
      </c>
      <c r="AA522" s="698" t="str">
        <f t="shared" si="134"/>
        <v/>
      </c>
      <c r="AB522" s="698" t="str">
        <f t="shared" si="135"/>
        <v/>
      </c>
      <c r="AC522" s="699" t="str">
        <f t="shared" si="124"/>
        <v/>
      </c>
      <c r="AD522" s="699" t="str">
        <f t="shared" si="125"/>
        <v/>
      </c>
      <c r="AE522" s="698" t="str">
        <f t="shared" si="136"/>
        <v/>
      </c>
      <c r="AF522" s="698" t="str">
        <f t="shared" si="137"/>
        <v/>
      </c>
      <c r="AH522" s="696" t="str">
        <f t="shared" si="116"/>
        <v/>
      </c>
      <c r="AI522" s="340"/>
      <c r="AJ522" s="340"/>
      <c r="AK522" s="340"/>
      <c r="AL522" s="699" t="str">
        <f t="shared" si="126"/>
        <v/>
      </c>
      <c r="AM522" s="699" t="str">
        <f t="shared" si="153"/>
        <v/>
      </c>
      <c r="AN522" s="699" t="str">
        <f t="shared" si="127"/>
        <v/>
      </c>
      <c r="AO522" s="698" t="str">
        <f t="shared" si="117"/>
        <v/>
      </c>
      <c r="AP522" s="698" t="str">
        <f t="shared" si="138"/>
        <v/>
      </c>
      <c r="AQ522" s="699" t="str">
        <f t="shared" si="128"/>
        <v/>
      </c>
      <c r="AR522" s="699" t="str">
        <f t="shared" si="139"/>
        <v/>
      </c>
      <c r="AS522" s="699" t="str">
        <f t="shared" si="129"/>
        <v/>
      </c>
      <c r="AT522" s="698" t="str">
        <f t="shared" si="118"/>
        <v/>
      </c>
      <c r="AU522" s="698" t="str">
        <f t="shared" si="140"/>
        <v/>
      </c>
      <c r="AV522" s="699" t="str">
        <f t="shared" si="130"/>
        <v/>
      </c>
      <c r="AW522" s="699" t="str">
        <f t="shared" si="141"/>
        <v/>
      </c>
      <c r="AX522" s="699" t="str">
        <f t="shared" si="131"/>
        <v/>
      </c>
      <c r="AY522" s="698" t="str">
        <f t="shared" si="119"/>
        <v/>
      </c>
      <c r="AZ522" s="698" t="str">
        <f t="shared" si="142"/>
        <v/>
      </c>
      <c r="BA522" s="79"/>
      <c r="BB522" s="79"/>
      <c r="BC522" s="699" t="str">
        <f t="shared" si="143"/>
        <v/>
      </c>
      <c r="BD522" s="699" t="str">
        <f t="shared" si="144"/>
        <v/>
      </c>
      <c r="BE522" s="698" t="str">
        <f t="shared" si="145"/>
        <v/>
      </c>
      <c r="BF522" s="698" t="str">
        <f t="shared" si="146"/>
        <v/>
      </c>
      <c r="BG522" s="79"/>
      <c r="BH522" s="699" t="str">
        <f t="shared" si="147"/>
        <v/>
      </c>
      <c r="BI522" s="699" t="str">
        <f t="shared" si="148"/>
        <v/>
      </c>
      <c r="BJ522" s="699" t="str">
        <f t="shared" si="149"/>
        <v/>
      </c>
      <c r="BK522" s="698" t="str">
        <f t="shared" si="150"/>
        <v/>
      </c>
      <c r="BL522" s="698" t="str">
        <f t="shared" si="151"/>
        <v/>
      </c>
    </row>
    <row r="523" spans="3:64" s="68" customFormat="1" ht="14.25" x14ac:dyDescent="0.2">
      <c r="C523" s="340"/>
      <c r="D523" s="259"/>
      <c r="E523" s="340"/>
      <c r="F523" s="340"/>
      <c r="H523" s="261"/>
      <c r="I523" s="261"/>
      <c r="K523" s="260"/>
      <c r="L523" s="66"/>
      <c r="M523" s="261"/>
      <c r="N523" s="260"/>
      <c r="O523" s="810"/>
      <c r="P523" s="361"/>
      <c r="Q523" s="696">
        <f t="shared" si="132"/>
        <v>249</v>
      </c>
      <c r="R523" s="340"/>
      <c r="S523" s="340"/>
      <c r="T523" s="340"/>
      <c r="U523" s="699" t="str">
        <f t="shared" si="120"/>
        <v/>
      </c>
      <c r="V523" s="699" t="str">
        <f t="shared" si="121"/>
        <v/>
      </c>
      <c r="W523" s="698" t="str">
        <f t="shared" si="133"/>
        <v/>
      </c>
      <c r="X523" s="698" t="str">
        <f t="shared" si="152"/>
        <v/>
      </c>
      <c r="Y523" s="699" t="str">
        <f t="shared" si="122"/>
        <v/>
      </c>
      <c r="Z523" s="699" t="str">
        <f t="shared" si="123"/>
        <v/>
      </c>
      <c r="AA523" s="698" t="str">
        <f t="shared" si="134"/>
        <v/>
      </c>
      <c r="AB523" s="698" t="str">
        <f t="shared" si="135"/>
        <v/>
      </c>
      <c r="AC523" s="699" t="str">
        <f t="shared" si="124"/>
        <v/>
      </c>
      <c r="AD523" s="699" t="str">
        <f t="shared" si="125"/>
        <v/>
      </c>
      <c r="AE523" s="698" t="str">
        <f t="shared" si="136"/>
        <v/>
      </c>
      <c r="AF523" s="698" t="str">
        <f t="shared" si="137"/>
        <v/>
      </c>
      <c r="AH523" s="696" t="str">
        <f t="shared" si="116"/>
        <v/>
      </c>
      <c r="AI523" s="340"/>
      <c r="AJ523" s="340"/>
      <c r="AK523" s="340"/>
      <c r="AL523" s="699" t="str">
        <f t="shared" si="126"/>
        <v/>
      </c>
      <c r="AM523" s="699" t="str">
        <f t="shared" si="153"/>
        <v/>
      </c>
      <c r="AN523" s="699" t="str">
        <f t="shared" si="127"/>
        <v/>
      </c>
      <c r="AO523" s="698" t="str">
        <f t="shared" si="117"/>
        <v/>
      </c>
      <c r="AP523" s="698" t="str">
        <f t="shared" si="138"/>
        <v/>
      </c>
      <c r="AQ523" s="699" t="str">
        <f t="shared" si="128"/>
        <v/>
      </c>
      <c r="AR523" s="699" t="str">
        <f t="shared" si="139"/>
        <v/>
      </c>
      <c r="AS523" s="699" t="str">
        <f t="shared" si="129"/>
        <v/>
      </c>
      <c r="AT523" s="698" t="str">
        <f t="shared" si="118"/>
        <v/>
      </c>
      <c r="AU523" s="698" t="str">
        <f t="shared" si="140"/>
        <v/>
      </c>
      <c r="AV523" s="699" t="str">
        <f t="shared" si="130"/>
        <v/>
      </c>
      <c r="AW523" s="699" t="str">
        <f t="shared" si="141"/>
        <v/>
      </c>
      <c r="AX523" s="699" t="str">
        <f t="shared" si="131"/>
        <v/>
      </c>
      <c r="AY523" s="698" t="str">
        <f t="shared" si="119"/>
        <v/>
      </c>
      <c r="AZ523" s="698" t="str">
        <f t="shared" si="142"/>
        <v/>
      </c>
      <c r="BA523" s="79"/>
      <c r="BB523" s="79"/>
      <c r="BC523" s="699" t="str">
        <f t="shared" si="143"/>
        <v/>
      </c>
      <c r="BD523" s="699" t="str">
        <f t="shared" si="144"/>
        <v/>
      </c>
      <c r="BE523" s="698" t="str">
        <f t="shared" si="145"/>
        <v/>
      </c>
      <c r="BF523" s="698" t="str">
        <f t="shared" si="146"/>
        <v/>
      </c>
      <c r="BG523" s="79"/>
      <c r="BH523" s="699" t="str">
        <f t="shared" si="147"/>
        <v/>
      </c>
      <c r="BI523" s="699" t="str">
        <f t="shared" si="148"/>
        <v/>
      </c>
      <c r="BJ523" s="699" t="str">
        <f t="shared" si="149"/>
        <v/>
      </c>
      <c r="BK523" s="698" t="str">
        <f t="shared" si="150"/>
        <v/>
      </c>
      <c r="BL523" s="698" t="str">
        <f t="shared" si="151"/>
        <v/>
      </c>
    </row>
    <row r="524" spans="3:64" s="68" customFormat="1" ht="14.25" x14ac:dyDescent="0.2">
      <c r="C524" s="340"/>
      <c r="D524" s="259"/>
      <c r="E524" s="340"/>
      <c r="F524" s="340"/>
      <c r="H524" s="261"/>
      <c r="I524" s="261"/>
      <c r="K524" s="260"/>
      <c r="L524" s="66"/>
      <c r="M524" s="261"/>
      <c r="N524" s="260"/>
      <c r="O524" s="810"/>
      <c r="P524" s="361"/>
      <c r="Q524" s="696">
        <f t="shared" si="132"/>
        <v>250</v>
      </c>
      <c r="R524" s="340"/>
      <c r="S524" s="340"/>
      <c r="T524" s="340"/>
      <c r="U524" s="699" t="str">
        <f t="shared" si="120"/>
        <v/>
      </c>
      <c r="V524" s="699" t="str">
        <f t="shared" si="121"/>
        <v/>
      </c>
      <c r="W524" s="698" t="str">
        <f t="shared" si="133"/>
        <v/>
      </c>
      <c r="X524" s="698" t="str">
        <f t="shared" si="152"/>
        <v/>
      </c>
      <c r="Y524" s="699" t="str">
        <f t="shared" si="122"/>
        <v/>
      </c>
      <c r="Z524" s="699" t="str">
        <f t="shared" si="123"/>
        <v/>
      </c>
      <c r="AA524" s="698" t="str">
        <f t="shared" si="134"/>
        <v/>
      </c>
      <c r="AB524" s="698" t="str">
        <f t="shared" si="135"/>
        <v/>
      </c>
      <c r="AC524" s="699" t="str">
        <f t="shared" si="124"/>
        <v/>
      </c>
      <c r="AD524" s="699" t="str">
        <f t="shared" si="125"/>
        <v/>
      </c>
      <c r="AE524" s="698" t="str">
        <f t="shared" si="136"/>
        <v/>
      </c>
      <c r="AF524" s="698" t="str">
        <f t="shared" si="137"/>
        <v/>
      </c>
      <c r="AH524" s="696" t="str">
        <f t="shared" si="116"/>
        <v/>
      </c>
      <c r="AI524" s="340"/>
      <c r="AJ524" s="340"/>
      <c r="AK524" s="340"/>
      <c r="AL524" s="699" t="str">
        <f t="shared" si="126"/>
        <v/>
      </c>
      <c r="AM524" s="699" t="str">
        <f t="shared" si="153"/>
        <v/>
      </c>
      <c r="AN524" s="699" t="str">
        <f t="shared" si="127"/>
        <v/>
      </c>
      <c r="AO524" s="698" t="str">
        <f t="shared" si="117"/>
        <v/>
      </c>
      <c r="AP524" s="698" t="str">
        <f t="shared" si="138"/>
        <v/>
      </c>
      <c r="AQ524" s="699" t="str">
        <f t="shared" si="128"/>
        <v/>
      </c>
      <c r="AR524" s="699" t="str">
        <f t="shared" si="139"/>
        <v/>
      </c>
      <c r="AS524" s="699" t="str">
        <f t="shared" si="129"/>
        <v/>
      </c>
      <c r="AT524" s="698" t="str">
        <f t="shared" si="118"/>
        <v/>
      </c>
      <c r="AU524" s="698" t="str">
        <f t="shared" si="140"/>
        <v/>
      </c>
      <c r="AV524" s="699" t="str">
        <f t="shared" si="130"/>
        <v/>
      </c>
      <c r="AW524" s="699" t="str">
        <f t="shared" si="141"/>
        <v/>
      </c>
      <c r="AX524" s="699" t="str">
        <f t="shared" si="131"/>
        <v/>
      </c>
      <c r="AY524" s="698" t="str">
        <f t="shared" si="119"/>
        <v/>
      </c>
      <c r="AZ524" s="698" t="str">
        <f t="shared" si="142"/>
        <v/>
      </c>
      <c r="BA524" s="79"/>
      <c r="BB524" s="79"/>
      <c r="BC524" s="699" t="str">
        <f t="shared" si="143"/>
        <v/>
      </c>
      <c r="BD524" s="699" t="str">
        <f t="shared" si="144"/>
        <v/>
      </c>
      <c r="BE524" s="698" t="str">
        <f t="shared" si="145"/>
        <v/>
      </c>
      <c r="BF524" s="698" t="str">
        <f t="shared" si="146"/>
        <v/>
      </c>
      <c r="BG524" s="79"/>
      <c r="BH524" s="699" t="str">
        <f t="shared" si="147"/>
        <v/>
      </c>
      <c r="BI524" s="699" t="str">
        <f t="shared" si="148"/>
        <v/>
      </c>
      <c r="BJ524" s="699" t="str">
        <f t="shared" si="149"/>
        <v/>
      </c>
      <c r="BK524" s="698" t="str">
        <f t="shared" si="150"/>
        <v/>
      </c>
      <c r="BL524" s="698" t="str">
        <f t="shared" si="151"/>
        <v/>
      </c>
    </row>
    <row r="525" spans="3:64" s="68" customFormat="1" ht="14.25" x14ac:dyDescent="0.2">
      <c r="C525" s="340"/>
      <c r="D525" s="259"/>
      <c r="E525" s="340"/>
      <c r="F525" s="340"/>
      <c r="H525" s="261"/>
      <c r="I525" s="261"/>
      <c r="K525" s="260"/>
      <c r="L525" s="66"/>
      <c r="M525" s="261"/>
      <c r="N525" s="260"/>
      <c r="O525" s="810"/>
      <c r="P525" s="361"/>
      <c r="Q525" s="696">
        <f t="shared" si="132"/>
        <v>251</v>
      </c>
      <c r="R525" s="340"/>
      <c r="S525" s="340"/>
      <c r="T525" s="340"/>
      <c r="U525" s="699" t="str">
        <f t="shared" si="120"/>
        <v/>
      </c>
      <c r="V525" s="699" t="str">
        <f t="shared" si="121"/>
        <v/>
      </c>
      <c r="W525" s="698" t="str">
        <f t="shared" si="133"/>
        <v/>
      </c>
      <c r="X525" s="698" t="str">
        <f t="shared" si="152"/>
        <v/>
      </c>
      <c r="Y525" s="699" t="str">
        <f t="shared" si="122"/>
        <v/>
      </c>
      <c r="Z525" s="699" t="str">
        <f t="shared" si="123"/>
        <v/>
      </c>
      <c r="AA525" s="698" t="str">
        <f t="shared" si="134"/>
        <v/>
      </c>
      <c r="AB525" s="698" t="str">
        <f t="shared" si="135"/>
        <v/>
      </c>
      <c r="AC525" s="699" t="str">
        <f t="shared" si="124"/>
        <v/>
      </c>
      <c r="AD525" s="699" t="str">
        <f t="shared" si="125"/>
        <v/>
      </c>
      <c r="AE525" s="698" t="str">
        <f t="shared" si="136"/>
        <v/>
      </c>
      <c r="AF525" s="698" t="str">
        <f t="shared" si="137"/>
        <v/>
      </c>
      <c r="AH525" s="696" t="str">
        <f t="shared" si="116"/>
        <v/>
      </c>
      <c r="AI525" s="340"/>
      <c r="AJ525" s="340"/>
      <c r="AK525" s="340"/>
      <c r="AL525" s="699" t="str">
        <f t="shared" si="126"/>
        <v/>
      </c>
      <c r="AM525" s="699" t="str">
        <f t="shared" si="153"/>
        <v/>
      </c>
      <c r="AN525" s="699" t="str">
        <f t="shared" si="127"/>
        <v/>
      </c>
      <c r="AO525" s="698" t="str">
        <f t="shared" si="117"/>
        <v/>
      </c>
      <c r="AP525" s="698" t="str">
        <f t="shared" si="138"/>
        <v/>
      </c>
      <c r="AQ525" s="699" t="str">
        <f t="shared" si="128"/>
        <v/>
      </c>
      <c r="AR525" s="699" t="str">
        <f t="shared" si="139"/>
        <v/>
      </c>
      <c r="AS525" s="699" t="str">
        <f t="shared" si="129"/>
        <v/>
      </c>
      <c r="AT525" s="698" t="str">
        <f t="shared" si="118"/>
        <v/>
      </c>
      <c r="AU525" s="698" t="str">
        <f t="shared" si="140"/>
        <v/>
      </c>
      <c r="AV525" s="699" t="str">
        <f t="shared" si="130"/>
        <v/>
      </c>
      <c r="AW525" s="699" t="str">
        <f t="shared" si="141"/>
        <v/>
      </c>
      <c r="AX525" s="699" t="str">
        <f t="shared" si="131"/>
        <v/>
      </c>
      <c r="AY525" s="698" t="str">
        <f t="shared" si="119"/>
        <v/>
      </c>
      <c r="AZ525" s="698" t="str">
        <f t="shared" si="142"/>
        <v/>
      </c>
      <c r="BA525" s="79"/>
      <c r="BB525" s="79"/>
      <c r="BC525" s="699" t="str">
        <f t="shared" si="143"/>
        <v/>
      </c>
      <c r="BD525" s="699" t="str">
        <f t="shared" si="144"/>
        <v/>
      </c>
      <c r="BE525" s="698" t="str">
        <f t="shared" si="145"/>
        <v/>
      </c>
      <c r="BF525" s="698" t="str">
        <f t="shared" si="146"/>
        <v/>
      </c>
      <c r="BG525" s="79"/>
      <c r="BH525" s="699" t="str">
        <f t="shared" si="147"/>
        <v/>
      </c>
      <c r="BI525" s="699" t="str">
        <f t="shared" si="148"/>
        <v/>
      </c>
      <c r="BJ525" s="699" t="str">
        <f t="shared" si="149"/>
        <v/>
      </c>
      <c r="BK525" s="698" t="str">
        <f t="shared" si="150"/>
        <v/>
      </c>
      <c r="BL525" s="698" t="str">
        <f t="shared" si="151"/>
        <v/>
      </c>
    </row>
    <row r="526" spans="3:64" s="68" customFormat="1" ht="14.25" x14ac:dyDescent="0.2">
      <c r="C526" s="340"/>
      <c r="D526" s="259"/>
      <c r="E526" s="340"/>
      <c r="F526" s="340"/>
      <c r="H526" s="261"/>
      <c r="I526" s="261"/>
      <c r="K526" s="260"/>
      <c r="L526" s="66"/>
      <c r="M526" s="261"/>
      <c r="N526" s="260"/>
      <c r="O526" s="810"/>
      <c r="P526" s="361"/>
      <c r="Q526" s="696">
        <f t="shared" si="132"/>
        <v>252</v>
      </c>
      <c r="R526" s="340"/>
      <c r="S526" s="340"/>
      <c r="T526" s="340"/>
      <c r="U526" s="699" t="str">
        <f t="shared" si="120"/>
        <v/>
      </c>
      <c r="V526" s="699" t="str">
        <f t="shared" si="121"/>
        <v/>
      </c>
      <c r="W526" s="698" t="str">
        <f t="shared" si="133"/>
        <v/>
      </c>
      <c r="X526" s="698" t="str">
        <f t="shared" si="152"/>
        <v/>
      </c>
      <c r="Y526" s="699" t="str">
        <f t="shared" si="122"/>
        <v/>
      </c>
      <c r="Z526" s="699" t="str">
        <f t="shared" si="123"/>
        <v/>
      </c>
      <c r="AA526" s="698" t="str">
        <f t="shared" si="134"/>
        <v/>
      </c>
      <c r="AB526" s="698" t="str">
        <f t="shared" si="135"/>
        <v/>
      </c>
      <c r="AC526" s="699" t="str">
        <f t="shared" si="124"/>
        <v/>
      </c>
      <c r="AD526" s="699" t="str">
        <f t="shared" si="125"/>
        <v/>
      </c>
      <c r="AE526" s="698" t="str">
        <f t="shared" si="136"/>
        <v/>
      </c>
      <c r="AF526" s="698" t="str">
        <f t="shared" si="137"/>
        <v/>
      </c>
      <c r="AH526" s="696" t="str">
        <f t="shared" si="116"/>
        <v/>
      </c>
      <c r="AI526" s="340"/>
      <c r="AJ526" s="340"/>
      <c r="AK526" s="340"/>
      <c r="AL526" s="699" t="str">
        <f t="shared" si="126"/>
        <v/>
      </c>
      <c r="AM526" s="699" t="str">
        <f t="shared" si="153"/>
        <v/>
      </c>
      <c r="AN526" s="699" t="str">
        <f t="shared" si="127"/>
        <v/>
      </c>
      <c r="AO526" s="698" t="str">
        <f t="shared" si="117"/>
        <v/>
      </c>
      <c r="AP526" s="698" t="str">
        <f t="shared" si="138"/>
        <v/>
      </c>
      <c r="AQ526" s="699" t="str">
        <f t="shared" si="128"/>
        <v/>
      </c>
      <c r="AR526" s="699" t="str">
        <f t="shared" si="139"/>
        <v/>
      </c>
      <c r="AS526" s="699" t="str">
        <f t="shared" si="129"/>
        <v/>
      </c>
      <c r="AT526" s="698" t="str">
        <f t="shared" si="118"/>
        <v/>
      </c>
      <c r="AU526" s="698" t="str">
        <f t="shared" si="140"/>
        <v/>
      </c>
      <c r="AV526" s="699" t="str">
        <f t="shared" si="130"/>
        <v/>
      </c>
      <c r="AW526" s="699" t="str">
        <f t="shared" si="141"/>
        <v/>
      </c>
      <c r="AX526" s="699" t="str">
        <f t="shared" si="131"/>
        <v/>
      </c>
      <c r="AY526" s="698" t="str">
        <f t="shared" si="119"/>
        <v/>
      </c>
      <c r="AZ526" s="698" t="str">
        <f t="shared" si="142"/>
        <v/>
      </c>
      <c r="BA526" s="79"/>
      <c r="BB526" s="79"/>
      <c r="BC526" s="699" t="str">
        <f t="shared" si="143"/>
        <v/>
      </c>
      <c r="BD526" s="699" t="str">
        <f t="shared" si="144"/>
        <v/>
      </c>
      <c r="BE526" s="698" t="str">
        <f t="shared" si="145"/>
        <v/>
      </c>
      <c r="BF526" s="698" t="str">
        <f t="shared" si="146"/>
        <v/>
      </c>
      <c r="BG526" s="79"/>
      <c r="BH526" s="699" t="str">
        <f t="shared" si="147"/>
        <v/>
      </c>
      <c r="BI526" s="699" t="str">
        <f t="shared" si="148"/>
        <v/>
      </c>
      <c r="BJ526" s="699" t="str">
        <f t="shared" si="149"/>
        <v/>
      </c>
      <c r="BK526" s="698" t="str">
        <f t="shared" si="150"/>
        <v/>
      </c>
      <c r="BL526" s="698" t="str">
        <f t="shared" si="151"/>
        <v/>
      </c>
    </row>
    <row r="527" spans="3:64" s="68" customFormat="1" ht="14.25" x14ac:dyDescent="0.2">
      <c r="C527" s="340"/>
      <c r="D527" s="259"/>
      <c r="E527" s="340"/>
      <c r="F527" s="340"/>
      <c r="H527" s="261"/>
      <c r="I527" s="261"/>
      <c r="K527" s="260"/>
      <c r="L527" s="66"/>
      <c r="M527" s="261"/>
      <c r="N527" s="260"/>
      <c r="O527" s="810"/>
      <c r="P527" s="361"/>
      <c r="Q527" s="696">
        <f t="shared" si="132"/>
        <v>253</v>
      </c>
      <c r="R527" s="340"/>
      <c r="S527" s="340"/>
      <c r="T527" s="340"/>
      <c r="U527" s="699" t="str">
        <f t="shared" si="120"/>
        <v/>
      </c>
      <c r="V527" s="699" t="str">
        <f t="shared" si="121"/>
        <v/>
      </c>
      <c r="W527" s="698" t="str">
        <f t="shared" si="133"/>
        <v/>
      </c>
      <c r="X527" s="698" t="str">
        <f t="shared" si="152"/>
        <v/>
      </c>
      <c r="Y527" s="699" t="str">
        <f t="shared" si="122"/>
        <v/>
      </c>
      <c r="Z527" s="699" t="str">
        <f t="shared" si="123"/>
        <v/>
      </c>
      <c r="AA527" s="698" t="str">
        <f t="shared" si="134"/>
        <v/>
      </c>
      <c r="AB527" s="698" t="str">
        <f t="shared" si="135"/>
        <v/>
      </c>
      <c r="AC527" s="699" t="str">
        <f t="shared" si="124"/>
        <v/>
      </c>
      <c r="AD527" s="699" t="str">
        <f t="shared" si="125"/>
        <v/>
      </c>
      <c r="AE527" s="698" t="str">
        <f t="shared" si="136"/>
        <v/>
      </c>
      <c r="AF527" s="698" t="str">
        <f t="shared" si="137"/>
        <v/>
      </c>
      <c r="AH527" s="696" t="str">
        <f t="shared" si="116"/>
        <v/>
      </c>
      <c r="AI527" s="340"/>
      <c r="AJ527" s="340"/>
      <c r="AK527" s="340"/>
      <c r="AL527" s="699" t="str">
        <f t="shared" si="126"/>
        <v/>
      </c>
      <c r="AM527" s="699" t="str">
        <f t="shared" si="153"/>
        <v/>
      </c>
      <c r="AN527" s="699" t="str">
        <f t="shared" si="127"/>
        <v/>
      </c>
      <c r="AO527" s="698" t="str">
        <f t="shared" si="117"/>
        <v/>
      </c>
      <c r="AP527" s="698" t="str">
        <f t="shared" si="138"/>
        <v/>
      </c>
      <c r="AQ527" s="699" t="str">
        <f t="shared" si="128"/>
        <v/>
      </c>
      <c r="AR527" s="699" t="str">
        <f t="shared" si="139"/>
        <v/>
      </c>
      <c r="AS527" s="699" t="str">
        <f t="shared" si="129"/>
        <v/>
      </c>
      <c r="AT527" s="698" t="str">
        <f t="shared" si="118"/>
        <v/>
      </c>
      <c r="AU527" s="698" t="str">
        <f t="shared" si="140"/>
        <v/>
      </c>
      <c r="AV527" s="699" t="str">
        <f t="shared" si="130"/>
        <v/>
      </c>
      <c r="AW527" s="699" t="str">
        <f t="shared" si="141"/>
        <v/>
      </c>
      <c r="AX527" s="699" t="str">
        <f t="shared" si="131"/>
        <v/>
      </c>
      <c r="AY527" s="698" t="str">
        <f t="shared" si="119"/>
        <v/>
      </c>
      <c r="AZ527" s="698" t="str">
        <f t="shared" si="142"/>
        <v/>
      </c>
      <c r="BA527" s="79"/>
      <c r="BB527" s="79"/>
      <c r="BC527" s="699" t="str">
        <f t="shared" si="143"/>
        <v/>
      </c>
      <c r="BD527" s="699" t="str">
        <f t="shared" si="144"/>
        <v/>
      </c>
      <c r="BE527" s="698" t="str">
        <f t="shared" si="145"/>
        <v/>
      </c>
      <c r="BF527" s="698" t="str">
        <f t="shared" si="146"/>
        <v/>
      </c>
      <c r="BG527" s="79"/>
      <c r="BH527" s="699" t="str">
        <f t="shared" si="147"/>
        <v/>
      </c>
      <c r="BI527" s="699" t="str">
        <f t="shared" si="148"/>
        <v/>
      </c>
      <c r="BJ527" s="699" t="str">
        <f t="shared" si="149"/>
        <v/>
      </c>
      <c r="BK527" s="698" t="str">
        <f t="shared" si="150"/>
        <v/>
      </c>
      <c r="BL527" s="698" t="str">
        <f t="shared" si="151"/>
        <v/>
      </c>
    </row>
    <row r="528" spans="3:64" s="68" customFormat="1" ht="14.25" x14ac:dyDescent="0.2">
      <c r="C528" s="340"/>
      <c r="D528" s="259"/>
      <c r="E528" s="340"/>
      <c r="F528" s="340"/>
      <c r="H528" s="261"/>
      <c r="I528" s="261"/>
      <c r="K528" s="260"/>
      <c r="L528" s="66"/>
      <c r="M528" s="261"/>
      <c r="N528" s="260"/>
      <c r="O528" s="810"/>
      <c r="P528" s="361"/>
      <c r="Q528" s="696">
        <f t="shared" si="132"/>
        <v>254</v>
      </c>
      <c r="R528" s="340"/>
      <c r="S528" s="340"/>
      <c r="T528" s="340"/>
      <c r="U528" s="699" t="str">
        <f t="shared" si="120"/>
        <v/>
      </c>
      <c r="V528" s="699" t="str">
        <f t="shared" si="121"/>
        <v/>
      </c>
      <c r="W528" s="698" t="str">
        <f t="shared" si="133"/>
        <v/>
      </c>
      <c r="X528" s="698" t="str">
        <f t="shared" si="152"/>
        <v/>
      </c>
      <c r="Y528" s="699" t="str">
        <f t="shared" si="122"/>
        <v/>
      </c>
      <c r="Z528" s="699" t="str">
        <f t="shared" si="123"/>
        <v/>
      </c>
      <c r="AA528" s="698" t="str">
        <f t="shared" si="134"/>
        <v/>
      </c>
      <c r="AB528" s="698" t="str">
        <f t="shared" si="135"/>
        <v/>
      </c>
      <c r="AC528" s="699" t="str">
        <f t="shared" si="124"/>
        <v/>
      </c>
      <c r="AD528" s="699" t="str">
        <f t="shared" si="125"/>
        <v/>
      </c>
      <c r="AE528" s="698" t="str">
        <f t="shared" si="136"/>
        <v/>
      </c>
      <c r="AF528" s="698" t="str">
        <f t="shared" si="137"/>
        <v/>
      </c>
      <c r="AH528" s="696" t="str">
        <f t="shared" si="116"/>
        <v/>
      </c>
      <c r="AI528" s="340"/>
      <c r="AJ528" s="340"/>
      <c r="AK528" s="340"/>
      <c r="AL528" s="699" t="str">
        <f t="shared" si="126"/>
        <v/>
      </c>
      <c r="AM528" s="699" t="str">
        <f t="shared" si="153"/>
        <v/>
      </c>
      <c r="AN528" s="699" t="str">
        <f t="shared" si="127"/>
        <v/>
      </c>
      <c r="AO528" s="698" t="str">
        <f t="shared" si="117"/>
        <v/>
      </c>
      <c r="AP528" s="698" t="str">
        <f t="shared" si="138"/>
        <v/>
      </c>
      <c r="AQ528" s="699" t="str">
        <f t="shared" si="128"/>
        <v/>
      </c>
      <c r="AR528" s="699" t="str">
        <f t="shared" si="139"/>
        <v/>
      </c>
      <c r="AS528" s="699" t="str">
        <f t="shared" si="129"/>
        <v/>
      </c>
      <c r="AT528" s="698" t="str">
        <f t="shared" si="118"/>
        <v/>
      </c>
      <c r="AU528" s="698" t="str">
        <f t="shared" si="140"/>
        <v/>
      </c>
      <c r="AV528" s="699" t="str">
        <f t="shared" si="130"/>
        <v/>
      </c>
      <c r="AW528" s="699" t="str">
        <f t="shared" si="141"/>
        <v/>
      </c>
      <c r="AX528" s="699" t="str">
        <f t="shared" si="131"/>
        <v/>
      </c>
      <c r="AY528" s="698" t="str">
        <f t="shared" si="119"/>
        <v/>
      </c>
      <c r="AZ528" s="698" t="str">
        <f t="shared" si="142"/>
        <v/>
      </c>
      <c r="BA528" s="79"/>
      <c r="BB528" s="79"/>
      <c r="BC528" s="699" t="str">
        <f t="shared" si="143"/>
        <v/>
      </c>
      <c r="BD528" s="699" t="str">
        <f t="shared" si="144"/>
        <v/>
      </c>
      <c r="BE528" s="698" t="str">
        <f t="shared" si="145"/>
        <v/>
      </c>
      <c r="BF528" s="698" t="str">
        <f t="shared" si="146"/>
        <v/>
      </c>
      <c r="BG528" s="79"/>
      <c r="BH528" s="699" t="str">
        <f t="shared" si="147"/>
        <v/>
      </c>
      <c r="BI528" s="699" t="str">
        <f t="shared" si="148"/>
        <v/>
      </c>
      <c r="BJ528" s="699" t="str">
        <f t="shared" si="149"/>
        <v/>
      </c>
      <c r="BK528" s="698" t="str">
        <f t="shared" si="150"/>
        <v/>
      </c>
      <c r="BL528" s="698" t="str">
        <f t="shared" si="151"/>
        <v/>
      </c>
    </row>
    <row r="529" spans="3:64" s="68" customFormat="1" ht="14.25" x14ac:dyDescent="0.2">
      <c r="C529" s="340"/>
      <c r="D529" s="259"/>
      <c r="E529" s="340"/>
      <c r="F529" s="340"/>
      <c r="H529" s="261"/>
      <c r="I529" s="261"/>
      <c r="K529" s="260"/>
      <c r="L529" s="66"/>
      <c r="M529" s="261"/>
      <c r="N529" s="260"/>
      <c r="O529" s="810"/>
      <c r="P529" s="361"/>
      <c r="Q529" s="696">
        <f t="shared" si="132"/>
        <v>255</v>
      </c>
      <c r="R529" s="340"/>
      <c r="S529" s="340"/>
      <c r="T529" s="340"/>
      <c r="U529" s="699" t="str">
        <f t="shared" si="120"/>
        <v/>
      </c>
      <c r="V529" s="699" t="str">
        <f t="shared" si="121"/>
        <v/>
      </c>
      <c r="W529" s="698" t="str">
        <f t="shared" si="133"/>
        <v/>
      </c>
      <c r="X529" s="698" t="str">
        <f t="shared" si="152"/>
        <v/>
      </c>
      <c r="Y529" s="699" t="str">
        <f t="shared" si="122"/>
        <v/>
      </c>
      <c r="Z529" s="699" t="str">
        <f t="shared" si="123"/>
        <v/>
      </c>
      <c r="AA529" s="698" t="str">
        <f t="shared" si="134"/>
        <v/>
      </c>
      <c r="AB529" s="698" t="str">
        <f t="shared" si="135"/>
        <v/>
      </c>
      <c r="AC529" s="699" t="str">
        <f t="shared" si="124"/>
        <v/>
      </c>
      <c r="AD529" s="699" t="str">
        <f t="shared" si="125"/>
        <v/>
      </c>
      <c r="AE529" s="698" t="str">
        <f t="shared" si="136"/>
        <v/>
      </c>
      <c r="AF529" s="698" t="str">
        <f t="shared" si="137"/>
        <v/>
      </c>
      <c r="AH529" s="696" t="str">
        <f t="shared" si="116"/>
        <v/>
      </c>
      <c r="AI529" s="340"/>
      <c r="AJ529" s="340"/>
      <c r="AK529" s="340"/>
      <c r="AL529" s="699" t="str">
        <f t="shared" si="126"/>
        <v/>
      </c>
      <c r="AM529" s="699" t="str">
        <f t="shared" si="153"/>
        <v/>
      </c>
      <c r="AN529" s="699" t="str">
        <f t="shared" si="127"/>
        <v/>
      </c>
      <c r="AO529" s="698" t="str">
        <f t="shared" si="117"/>
        <v/>
      </c>
      <c r="AP529" s="698" t="str">
        <f t="shared" si="138"/>
        <v/>
      </c>
      <c r="AQ529" s="699" t="str">
        <f t="shared" si="128"/>
        <v/>
      </c>
      <c r="AR529" s="699" t="str">
        <f t="shared" si="139"/>
        <v/>
      </c>
      <c r="AS529" s="699" t="str">
        <f t="shared" si="129"/>
        <v/>
      </c>
      <c r="AT529" s="698" t="str">
        <f t="shared" si="118"/>
        <v/>
      </c>
      <c r="AU529" s="698" t="str">
        <f t="shared" si="140"/>
        <v/>
      </c>
      <c r="AV529" s="699" t="str">
        <f t="shared" si="130"/>
        <v/>
      </c>
      <c r="AW529" s="699" t="str">
        <f t="shared" si="141"/>
        <v/>
      </c>
      <c r="AX529" s="699" t="str">
        <f t="shared" si="131"/>
        <v/>
      </c>
      <c r="AY529" s="698" t="str">
        <f t="shared" si="119"/>
        <v/>
      </c>
      <c r="AZ529" s="698" t="str">
        <f t="shared" si="142"/>
        <v/>
      </c>
      <c r="BA529" s="79"/>
      <c r="BB529" s="79"/>
      <c r="BC529" s="699" t="str">
        <f t="shared" si="143"/>
        <v/>
      </c>
      <c r="BD529" s="699" t="str">
        <f t="shared" si="144"/>
        <v/>
      </c>
      <c r="BE529" s="698" t="str">
        <f t="shared" si="145"/>
        <v/>
      </c>
      <c r="BF529" s="698" t="str">
        <f t="shared" si="146"/>
        <v/>
      </c>
      <c r="BG529" s="79"/>
      <c r="BH529" s="699" t="str">
        <f t="shared" si="147"/>
        <v/>
      </c>
      <c r="BI529" s="699" t="str">
        <f t="shared" si="148"/>
        <v/>
      </c>
      <c r="BJ529" s="699" t="str">
        <f t="shared" si="149"/>
        <v/>
      </c>
      <c r="BK529" s="698" t="str">
        <f t="shared" si="150"/>
        <v/>
      </c>
      <c r="BL529" s="698" t="str">
        <f t="shared" si="151"/>
        <v/>
      </c>
    </row>
    <row r="530" spans="3:64" s="68" customFormat="1" ht="14.25" x14ac:dyDescent="0.2">
      <c r="C530" s="340"/>
      <c r="D530" s="259"/>
      <c r="E530" s="340"/>
      <c r="F530" s="340"/>
      <c r="H530" s="261"/>
      <c r="I530" s="261"/>
      <c r="K530" s="260"/>
      <c r="L530" s="66"/>
      <c r="M530" s="261"/>
      <c r="N530" s="260"/>
      <c r="O530" s="810"/>
      <c r="P530" s="361"/>
      <c r="Q530" s="696">
        <f t="shared" si="132"/>
        <v>256</v>
      </c>
      <c r="R530" s="340"/>
      <c r="S530" s="340"/>
      <c r="T530" s="340"/>
      <c r="U530" s="699" t="str">
        <f t="shared" si="120"/>
        <v/>
      </c>
      <c r="V530" s="699" t="str">
        <f t="shared" si="121"/>
        <v/>
      </c>
      <c r="W530" s="698" t="str">
        <f t="shared" si="133"/>
        <v/>
      </c>
      <c r="X530" s="698" t="str">
        <f t="shared" si="152"/>
        <v/>
      </c>
      <c r="Y530" s="699" t="str">
        <f t="shared" si="122"/>
        <v/>
      </c>
      <c r="Z530" s="699" t="str">
        <f t="shared" si="123"/>
        <v/>
      </c>
      <c r="AA530" s="698" t="str">
        <f t="shared" si="134"/>
        <v/>
      </c>
      <c r="AB530" s="698" t="str">
        <f t="shared" si="135"/>
        <v/>
      </c>
      <c r="AC530" s="699" t="str">
        <f t="shared" si="124"/>
        <v/>
      </c>
      <c r="AD530" s="699" t="str">
        <f t="shared" si="125"/>
        <v/>
      </c>
      <c r="AE530" s="698" t="str">
        <f t="shared" si="136"/>
        <v/>
      </c>
      <c r="AF530" s="698" t="str">
        <f t="shared" si="137"/>
        <v/>
      </c>
      <c r="AH530" s="696" t="str">
        <f t="shared" ref="AH530:AH593" si="154">IF($Q530&lt;=$K$5+$S$269,$Q530,"")</f>
        <v/>
      </c>
      <c r="AI530" s="340"/>
      <c r="AJ530" s="340"/>
      <c r="AK530" s="340"/>
      <c r="AL530" s="699" t="str">
        <f t="shared" si="126"/>
        <v/>
      </c>
      <c r="AM530" s="699" t="str">
        <f t="shared" si="153"/>
        <v/>
      </c>
      <c r="AN530" s="699" t="str">
        <f t="shared" si="127"/>
        <v/>
      </c>
      <c r="AO530" s="698" t="str">
        <f t="shared" ref="AO530:AO593" si="155">IFERROR(IF(ISNUMBER(AO529),AO529,)+IF($Q530=$S$269,$K$4*$Z$269,)+IF($Q530=$V$269,$K$4*(1-$Z$269),)-AL530,"")</f>
        <v/>
      </c>
      <c r="AP530" s="698" t="str">
        <f t="shared" si="138"/>
        <v/>
      </c>
      <c r="AQ530" s="699" t="str">
        <f t="shared" si="128"/>
        <v/>
      </c>
      <c r="AR530" s="699" t="str">
        <f t="shared" si="139"/>
        <v/>
      </c>
      <c r="AS530" s="699" t="str">
        <f t="shared" si="129"/>
        <v/>
      </c>
      <c r="AT530" s="698" t="str">
        <f t="shared" ref="AT530:AT593" si="156">IFERROR(IF(ISNUMBER(AT529),AT529,)+IF($Q530=$S$269,$K$4*$Z$269,)+IF($Q530=$V$269,$K$4*(1-$Z$269),)-AQ530,"")</f>
        <v/>
      </c>
      <c r="AU530" s="698" t="str">
        <f t="shared" si="140"/>
        <v/>
      </c>
      <c r="AV530" s="699" t="str">
        <f t="shared" si="130"/>
        <v/>
      </c>
      <c r="AW530" s="699" t="str">
        <f t="shared" si="141"/>
        <v/>
      </c>
      <c r="AX530" s="699" t="str">
        <f t="shared" si="131"/>
        <v/>
      </c>
      <c r="AY530" s="698" t="str">
        <f t="shared" ref="AY530:AY593" si="157">IFERROR(IF(ISNUMBER(AY529),AY529,)+IF($Q530=$S$269,$K$4*$Z$269,)+IF($Q530=$V$269,$K$4*(1-$Z$269),)-AV530,"")</f>
        <v/>
      </c>
      <c r="AZ530" s="698" t="str">
        <f t="shared" si="142"/>
        <v/>
      </c>
      <c r="BA530" s="79"/>
      <c r="BB530" s="79"/>
      <c r="BC530" s="699" t="str">
        <f t="shared" si="143"/>
        <v/>
      </c>
      <c r="BD530" s="699" t="str">
        <f t="shared" si="144"/>
        <v/>
      </c>
      <c r="BE530" s="698" t="str">
        <f t="shared" si="145"/>
        <v/>
      </c>
      <c r="BF530" s="698" t="str">
        <f t="shared" si="146"/>
        <v/>
      </c>
      <c r="BG530" s="79"/>
      <c r="BH530" s="699" t="str">
        <f t="shared" si="147"/>
        <v/>
      </c>
      <c r="BI530" s="699" t="str">
        <f t="shared" si="148"/>
        <v/>
      </c>
      <c r="BJ530" s="699" t="str">
        <f t="shared" si="149"/>
        <v/>
      </c>
      <c r="BK530" s="698" t="str">
        <f t="shared" si="150"/>
        <v/>
      </c>
      <c r="BL530" s="698" t="str">
        <f t="shared" si="151"/>
        <v/>
      </c>
    </row>
    <row r="531" spans="3:64" s="68" customFormat="1" ht="14.25" x14ac:dyDescent="0.2">
      <c r="C531" s="340"/>
      <c r="D531" s="259"/>
      <c r="E531" s="340"/>
      <c r="F531" s="340"/>
      <c r="H531" s="261"/>
      <c r="I531" s="261"/>
      <c r="K531" s="260"/>
      <c r="L531" s="66"/>
      <c r="M531" s="261"/>
      <c r="N531" s="260"/>
      <c r="O531" s="810"/>
      <c r="P531" s="361"/>
      <c r="Q531" s="696">
        <f t="shared" si="132"/>
        <v>257</v>
      </c>
      <c r="R531" s="340"/>
      <c r="S531" s="340"/>
      <c r="T531" s="340"/>
      <c r="U531" s="699" t="str">
        <f t="shared" ref="U531:U594" si="158">IFERROR(IF(W530&gt;1,PPMT($R$274*365/360/12,$Q531,$K$5,-$W$274),""),"")</f>
        <v/>
      </c>
      <c r="V531" s="699" t="str">
        <f t="shared" ref="V531:V594" si="159">IFERROR(IF(W530&gt;1,IPMT($R$274*365/360/12,$Q531,$K$5,-$W$274),""),"")</f>
        <v/>
      </c>
      <c r="W531" s="698" t="str">
        <f t="shared" si="133"/>
        <v/>
      </c>
      <c r="X531" s="698" t="str">
        <f t="shared" si="152"/>
        <v/>
      </c>
      <c r="Y531" s="699" t="str">
        <f t="shared" ref="Y531:Y594" si="160">IFERROR(IF(W530&gt;1,PPMT($S$274*365/360/12,$Q531,$K$5,-$W$274),""),"")</f>
        <v/>
      </c>
      <c r="Z531" s="699" t="str">
        <f t="shared" ref="Z531:Z594" si="161">IFERROR(IF(W530&gt;1,IPMT($S$274*365/360/12,$Q531,$K$5,-$W$274),""),"")</f>
        <v/>
      </c>
      <c r="AA531" s="698" t="str">
        <f t="shared" si="134"/>
        <v/>
      </c>
      <c r="AB531" s="698" t="str">
        <f t="shared" si="135"/>
        <v/>
      </c>
      <c r="AC531" s="699" t="str">
        <f t="shared" ref="AC531:AC594" si="162">IFERROR(IF(W530&gt;1,PPMT($T$274*365/360/12,$Q531,$K$5,-$W$274),""),"")</f>
        <v/>
      </c>
      <c r="AD531" s="699" t="str">
        <f t="shared" ref="AD531:AD594" si="163">IFERROR(IF(W530&gt;1,IPMT($T$274*365/360/12,$Q531,$K$5,-$W$274),""),"")</f>
        <v/>
      </c>
      <c r="AE531" s="698" t="str">
        <f t="shared" si="136"/>
        <v/>
      </c>
      <c r="AF531" s="698" t="str">
        <f t="shared" si="137"/>
        <v/>
      </c>
      <c r="AH531" s="696" t="str">
        <f t="shared" si="154"/>
        <v/>
      </c>
      <c r="AI531" s="340"/>
      <c r="AJ531" s="340"/>
      <c r="AK531" s="340"/>
      <c r="AL531" s="699" t="str">
        <f t="shared" ref="AL531:AL594" si="164">IFERROR(IF($Q531&lt;=$V$269,,IF(AO530&gt;1,PPMT($AI$274*365/360/12,$Q531-$V$269,$K$5-$V$269+$S$269,-$W$274),"")),"")</f>
        <v/>
      </c>
      <c r="AM531" s="699" t="str">
        <f t="shared" si="153"/>
        <v/>
      </c>
      <c r="AN531" s="699" t="str">
        <f t="shared" ref="AN531:AN594" si="165">IF(ISNUMBER($AH531),IF($AH531&lt;=$S$269,$K$4*H$253,IF($AH531&lt;=$S$270,$K$4*(1-$Z$269)*H$253,))*365/360/12,"")</f>
        <v/>
      </c>
      <c r="AO531" s="698" t="str">
        <f t="shared" si="155"/>
        <v/>
      </c>
      <c r="AP531" s="698" t="str">
        <f t="shared" si="138"/>
        <v/>
      </c>
      <c r="AQ531" s="699" t="str">
        <f t="shared" ref="AQ531:AQ594" si="166">IFERROR(IF($Q531&lt;=$V$269,,IF(AT530&gt;1,PPMT($AJ$274*365/360/12,$Q531-$V$269,$K$5-$V$269+$S$269,-$W$274),"")),"")</f>
        <v/>
      </c>
      <c r="AR531" s="699" t="str">
        <f t="shared" si="139"/>
        <v/>
      </c>
      <c r="AS531" s="699" t="str">
        <f t="shared" ref="AS531:AS594" si="167">IF(ISNUMBER($AH531),IF($AH531&lt;=$S$269,$K$4*K$253,IF($AH531&lt;=$S$270,$K$4*(1-$Z$269)*K$253,))*365/360/12,"")</f>
        <v/>
      </c>
      <c r="AT531" s="698" t="str">
        <f t="shared" si="156"/>
        <v/>
      </c>
      <c r="AU531" s="698" t="str">
        <f t="shared" si="140"/>
        <v/>
      </c>
      <c r="AV531" s="699" t="str">
        <f t="shared" ref="AV531:AV594" si="168">IFERROR(IF($Q531&lt;=$V$269,,IF(AY530&gt;1,PPMT($AK$274*365/360/12,$Q531-$V$269,$K$5-$V$269+$S$269,-$W$274),"")),"")</f>
        <v/>
      </c>
      <c r="AW531" s="699" t="str">
        <f t="shared" si="141"/>
        <v/>
      </c>
      <c r="AX531" s="699" t="str">
        <f t="shared" ref="AX531:AX594" si="169">IF(ISNUMBER($AH531),IF($AH531&lt;=$S$269,$K$4*N$253,IF($AH531&lt;=$S$270,$K$4*(1-$Z$269)*N$253,))*365/360/12,"")</f>
        <v/>
      </c>
      <c r="AY531" s="698" t="str">
        <f t="shared" si="157"/>
        <v/>
      </c>
      <c r="AZ531" s="698" t="str">
        <f t="shared" si="142"/>
        <v/>
      </c>
      <c r="BA531" s="79"/>
      <c r="BB531" s="79"/>
      <c r="BC531" s="699" t="str">
        <f t="shared" si="143"/>
        <v/>
      </c>
      <c r="BD531" s="699" t="str">
        <f t="shared" si="144"/>
        <v/>
      </c>
      <c r="BE531" s="698" t="str">
        <f t="shared" si="145"/>
        <v/>
      </c>
      <c r="BF531" s="698" t="str">
        <f t="shared" si="146"/>
        <v/>
      </c>
      <c r="BG531" s="79"/>
      <c r="BH531" s="699" t="str">
        <f t="shared" si="147"/>
        <v/>
      </c>
      <c r="BI531" s="699" t="str">
        <f t="shared" si="148"/>
        <v/>
      </c>
      <c r="BJ531" s="699" t="str">
        <f t="shared" si="149"/>
        <v/>
      </c>
      <c r="BK531" s="698" t="str">
        <f t="shared" si="150"/>
        <v/>
      </c>
      <c r="BL531" s="698" t="str">
        <f t="shared" si="151"/>
        <v/>
      </c>
    </row>
    <row r="532" spans="3:64" s="68" customFormat="1" ht="14.25" x14ac:dyDescent="0.2">
      <c r="C532" s="340"/>
      <c r="D532" s="259"/>
      <c r="E532" s="340"/>
      <c r="F532" s="340"/>
      <c r="H532" s="261"/>
      <c r="I532" s="261"/>
      <c r="K532" s="260"/>
      <c r="L532" s="66"/>
      <c r="M532" s="261"/>
      <c r="N532" s="260"/>
      <c r="O532" s="810"/>
      <c r="P532" s="361"/>
      <c r="Q532" s="696">
        <f t="shared" ref="Q532:Q595" si="170">Q531+1</f>
        <v>258</v>
      </c>
      <c r="R532" s="340"/>
      <c r="S532" s="340"/>
      <c r="T532" s="340"/>
      <c r="U532" s="699" t="str">
        <f t="shared" si="158"/>
        <v/>
      </c>
      <c r="V532" s="699" t="str">
        <f t="shared" si="159"/>
        <v/>
      </c>
      <c r="W532" s="698" t="str">
        <f t="shared" ref="W532:W595" si="171">IFERROR(W531-U532,"")</f>
        <v/>
      </c>
      <c r="X532" s="698" t="str">
        <f t="shared" si="152"/>
        <v/>
      </c>
      <c r="Y532" s="699" t="str">
        <f t="shared" si="160"/>
        <v/>
      </c>
      <c r="Z532" s="699" t="str">
        <f t="shared" si="161"/>
        <v/>
      </c>
      <c r="AA532" s="698" t="str">
        <f t="shared" ref="AA532:AA595" si="172">IFERROR(AA531-Y532,"")</f>
        <v/>
      </c>
      <c r="AB532" s="698" t="str">
        <f t="shared" ref="AB532:AB595" si="173">IFERROR((Y532+Z532)*(1+$B$59)+$E$25+IF(MOD($Q532-1,60)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f>
        <v/>
      </c>
      <c r="AC532" s="699" t="str">
        <f t="shared" si="162"/>
        <v/>
      </c>
      <c r="AD532" s="699" t="str">
        <f t="shared" si="163"/>
        <v/>
      </c>
      <c r="AE532" s="698" t="str">
        <f t="shared" ref="AE532:AE595" si="174">IFERROR(AE531-AC532,"")</f>
        <v/>
      </c>
      <c r="AF532" s="698" t="str">
        <f t="shared" ref="AF532:AF595" si="175">IFERROR((AC532+AD532)*(1+$B$59)+$E$25+IF(MOD($Q532-1,120)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f>
        <v/>
      </c>
      <c r="AH532" s="696" t="str">
        <f t="shared" si="154"/>
        <v/>
      </c>
      <c r="AI532" s="340"/>
      <c r="AJ532" s="340"/>
      <c r="AK532" s="340"/>
      <c r="AL532" s="699" t="str">
        <f t="shared" si="164"/>
        <v/>
      </c>
      <c r="AM532" s="699" t="str">
        <f t="shared" si="153"/>
        <v/>
      </c>
      <c r="AN532" s="699" t="str">
        <f t="shared" si="165"/>
        <v/>
      </c>
      <c r="AO532" s="698" t="str">
        <f t="shared" si="155"/>
        <v/>
      </c>
      <c r="AP532" s="698" t="str">
        <f t="shared" ref="AP532:AP595" si="176">IFERROR((AL532+AM532+AN532)*(1+$E$27)+$E$25+IF(MOD($Q532-1,3)=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IF($Q532=$S$269,$K$4*$Z$269+$E$14/2,)-IF($Q532=$S$270,$K$4*(1-$Z$269)+$E$14/2,),"")</f>
        <v/>
      </c>
      <c r="AQ532" s="699" t="str">
        <f t="shared" si="166"/>
        <v/>
      </c>
      <c r="AR532" s="699" t="str">
        <f t="shared" ref="AR532:AR595" si="177">IFERROR(AT531*$AJ$274/12*365/360,"")</f>
        <v/>
      </c>
      <c r="AS532" s="699" t="str">
        <f t="shared" si="167"/>
        <v/>
      </c>
      <c r="AT532" s="698" t="str">
        <f t="shared" si="156"/>
        <v/>
      </c>
      <c r="AU532" s="698" t="str">
        <f t="shared" ref="AU532:AU595" si="178">IFERROR((AQ532+AR532+AS532)*(1+$E$27)+$E$25+IF(MOD($Q532-1,60)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IF($Q532=$S$269,$K$4*$Z$269+$E$14/2,)-IF($Q532=$S$270,$K$4*(1-$Z$269)+$E$14/2,),"")</f>
        <v/>
      </c>
      <c r="AV532" s="699" t="str">
        <f t="shared" si="168"/>
        <v/>
      </c>
      <c r="AW532" s="699" t="str">
        <f t="shared" ref="AW532:AW595" si="179">IFERROR(AY531*$AK$274/12*365/360,"")</f>
        <v/>
      </c>
      <c r="AX532" s="699" t="str">
        <f t="shared" si="169"/>
        <v/>
      </c>
      <c r="AY532" s="698" t="str">
        <f t="shared" si="157"/>
        <v/>
      </c>
      <c r="AZ532" s="698" t="str">
        <f t="shared" ref="AZ532:AZ595" si="180">IFERROR((AV532+AW532+AX532)*(1+$E$27)+$E$25+IF(MOD($Q532-1,120)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IF($Q532=$S$269,$K$4*$Z$269+$E$14/2,)-IF($Q532=$S$270,$K$4*(1-$Z$269)+$E$14/2,),"")</f>
        <v/>
      </c>
      <c r="BA532" s="79"/>
      <c r="BB532" s="79"/>
      <c r="BC532" s="699" t="str">
        <f t="shared" ref="BC532:BC595" si="181">IFERROR(IF(BE531&gt;1,PPMT($BC$272*365/360/12,$Q532,$K$5,-$W$274),""),"")</f>
        <v/>
      </c>
      <c r="BD532" s="699" t="str">
        <f t="shared" ref="BD532:BD595" si="182">IFERROR(IF(BE531&gt;1,IPMT($BC$272*365/360/12,$Q532,$K$5,-$BE$274),""),"")</f>
        <v/>
      </c>
      <c r="BE532" s="698" t="str">
        <f t="shared" ref="BE532:BE595" si="183">IFERROR(BE531-BC532,"")</f>
        <v/>
      </c>
      <c r="BF532" s="698" t="str">
        <f t="shared" si="146"/>
        <v/>
      </c>
      <c r="BG532" s="79"/>
      <c r="BH532" s="699" t="str">
        <f t="shared" si="147"/>
        <v/>
      </c>
      <c r="BI532" s="699" t="str">
        <f t="shared" si="148"/>
        <v/>
      </c>
      <c r="BJ532" s="699" t="str">
        <f t="shared" si="149"/>
        <v/>
      </c>
      <c r="BK532" s="698" t="str">
        <f t="shared" si="150"/>
        <v/>
      </c>
      <c r="BL532" s="698" t="str">
        <f t="shared" si="151"/>
        <v/>
      </c>
    </row>
    <row r="533" spans="3:64" s="68" customFormat="1" ht="14.25" x14ac:dyDescent="0.2">
      <c r="C533" s="340"/>
      <c r="D533" s="259"/>
      <c r="E533" s="340"/>
      <c r="F533" s="340"/>
      <c r="H533" s="261"/>
      <c r="I533" s="261"/>
      <c r="K533" s="260"/>
      <c r="L533" s="66"/>
      <c r="M533" s="261"/>
      <c r="N533" s="260"/>
      <c r="O533" s="810"/>
      <c r="P533" s="361"/>
      <c r="Q533" s="696">
        <f t="shared" si="170"/>
        <v>259</v>
      </c>
      <c r="R533" s="340"/>
      <c r="S533" s="340"/>
      <c r="T533" s="340"/>
      <c r="U533" s="699" t="str">
        <f t="shared" si="158"/>
        <v/>
      </c>
      <c r="V533" s="699" t="str">
        <f t="shared" si="159"/>
        <v/>
      </c>
      <c r="W533" s="698" t="str">
        <f t="shared" si="171"/>
        <v/>
      </c>
      <c r="X533" s="698" t="str">
        <f t="shared" si="152"/>
        <v/>
      </c>
      <c r="Y533" s="699" t="str">
        <f t="shared" si="160"/>
        <v/>
      </c>
      <c r="Z533" s="699" t="str">
        <f t="shared" si="161"/>
        <v/>
      </c>
      <c r="AA533" s="698" t="str">
        <f t="shared" si="172"/>
        <v/>
      </c>
      <c r="AB533" s="698" t="str">
        <f t="shared" si="173"/>
        <v/>
      </c>
      <c r="AC533" s="699" t="str">
        <f t="shared" si="162"/>
        <v/>
      </c>
      <c r="AD533" s="699" t="str">
        <f t="shared" si="163"/>
        <v/>
      </c>
      <c r="AE533" s="698" t="str">
        <f t="shared" si="174"/>
        <v/>
      </c>
      <c r="AF533" s="698" t="str">
        <f t="shared" si="175"/>
        <v/>
      </c>
      <c r="AH533" s="696" t="str">
        <f t="shared" si="154"/>
        <v/>
      </c>
      <c r="AI533" s="340"/>
      <c r="AJ533" s="340"/>
      <c r="AK533" s="340"/>
      <c r="AL533" s="699" t="str">
        <f t="shared" si="164"/>
        <v/>
      </c>
      <c r="AM533" s="699" t="str">
        <f t="shared" si="153"/>
        <v/>
      </c>
      <c r="AN533" s="699" t="str">
        <f t="shared" si="165"/>
        <v/>
      </c>
      <c r="AO533" s="698" t="str">
        <f t="shared" si="155"/>
        <v/>
      </c>
      <c r="AP533" s="698" t="str">
        <f t="shared" si="176"/>
        <v/>
      </c>
      <c r="AQ533" s="699" t="str">
        <f t="shared" si="166"/>
        <v/>
      </c>
      <c r="AR533" s="699" t="str">
        <f t="shared" si="177"/>
        <v/>
      </c>
      <c r="AS533" s="699" t="str">
        <f t="shared" si="167"/>
        <v/>
      </c>
      <c r="AT533" s="698" t="str">
        <f t="shared" si="156"/>
        <v/>
      </c>
      <c r="AU533" s="698" t="str">
        <f t="shared" si="178"/>
        <v/>
      </c>
      <c r="AV533" s="699" t="str">
        <f t="shared" si="168"/>
        <v/>
      </c>
      <c r="AW533" s="699" t="str">
        <f t="shared" si="179"/>
        <v/>
      </c>
      <c r="AX533" s="699" t="str">
        <f t="shared" si="169"/>
        <v/>
      </c>
      <c r="AY533" s="698" t="str">
        <f t="shared" si="157"/>
        <v/>
      </c>
      <c r="AZ533" s="698" t="str">
        <f t="shared" si="180"/>
        <v/>
      </c>
      <c r="BA533" s="79"/>
      <c r="BB533" s="79"/>
      <c r="BC533" s="699" t="str">
        <f t="shared" si="181"/>
        <v/>
      </c>
      <c r="BD533" s="699" t="str">
        <f t="shared" si="182"/>
        <v/>
      </c>
      <c r="BE533" s="698" t="str">
        <f t="shared" si="183"/>
        <v/>
      </c>
      <c r="BF533" s="698" t="str">
        <f t="shared" ref="BF533:BF596" si="184">IFERROR((BC533+BD533)*(1+$B$59)+$E$25+IF(MOD($Q533-1,3)=0,$N$27,)+IF($E$193="havi",$E$192,)+IF($E$193="negyedéves",IF(MOD($Q533-1,3)=0,$E$192,),)+IF($E$193="féléves",IF(MOD($Q533-1,6)=0,$E$192,),)+IF($E$193="éves",IF(MOD($Q533-1,12)=0,$E$192,),)+IF($H$193="havi",$H$192,)+IF($H$193="negyedéves",IF(MOD($Q533-1,3)=0,$H$192,),)+IF($H$193="féléves",IF(MOD($Q533-1,6)=0,$H$192,),)+IF($H$193="éves",IF(MOD($Q533-1,12)=0,$H$192,),)+IF($K$193="havi",$K$192,)+IF($K$193="negyedéves",IF(MOD($Q533-1,3)=0,$K$192,),)+IF($K$193="féléves",IF(MOD($Q533-1,6)=0,$K$192,),)+IF($K$193="éves",IF(MOD($Q533-1,12)=0,$K$192,),)+IF($N$193="havi",$N$192,)+IF($N$193="negyedéves",IF(MOD($Q533-1,3)=0,$N$192,),)+IF($N$193="féléves",IF(MOD($Q533-1,6)=0,$N$192,),)+IF($N$193="éves",IF(MOD($Q533-1,12)=0,$N$192,),)+IF($K$25="havi",$K$23,)+IF($K$25="negyedéves",IF(MOD($Q533-1,3)=0,$K$23,),)+IF($K$25="féléves",IF(MOD($Q533-1,6)=0,$K$23,),)+IF($K$25="éves",IF(MOD($Q533-1,12)=0,$K$23,),),"")</f>
        <v/>
      </c>
      <c r="BG533" s="79"/>
      <c r="BH533" s="699" t="str">
        <f t="shared" ref="BH533:BH596" si="185">IFERROR(IF($Q533&lt;=$V$269,,IF(BK532&gt;1,PPMT($BH$272*365/360/12,$Q533-$V$269,$K$5-$V$269+$S$269,-$BK$274),"")),"")</f>
        <v/>
      </c>
      <c r="BI533" s="699" t="str">
        <f t="shared" ref="BI533:BI596" si="186">IFERROR(BK532*$BH$272/12*365/360,"")</f>
        <v/>
      </c>
      <c r="BJ533" s="699" t="str">
        <f t="shared" ref="BJ533:BJ596" si="187">IF(ISNUMBER($AH533),IF($AH533&lt;=$S$269,$K$4*H$253,IF($AH533&lt;=$S$270,$K$4*(1-$Z$269)*H$253,))*365/360/12,"")</f>
        <v/>
      </c>
      <c r="BK533" s="698" t="str">
        <f t="shared" ref="BK533:BK596" si="188">IFERROR(IF(ISNUMBER(BK532),BK532,)+IF($Q533=$S$269,$K$4*$Z$269,)+IF($Q533=$V$269,$K$4*(1-$Z$269),)-BH533,"")</f>
        <v/>
      </c>
      <c r="BL533" s="698" t="str">
        <f t="shared" ref="BL533:BL596" si="189">IFERROR((BH533+BI533+BJ533)*(1+$E$27)+$E$25+IF(MOD($Q533-1,3)=0,$N$27,)+IF($E$193="havi",$E$192,)+IF($E$193="negyedéves",IF(MOD($Q533-1,3)=0,$E$192,),)+IF($E$193="féléves",IF(MOD($Q533-1,6)=0,$E$192,),)+IF($E$193="éves",IF(MOD($Q533-1,12)=0,$E$192,),)+IF($H$193="havi",$H$192,)+IF($H$193="negyedéves",IF(MOD($Q533-1,3)=0,$H$192,),)+IF($H$193="féléves",IF(MOD($Q533-1,6)=0,$H$192,),)+IF($H$193="éves",IF(MOD($Q533-1,12)=0,$H$192,),)+IF($K$193="havi",$K$192,)+IF($K$193="negyedéves",IF(MOD($Q533-1,3)=0,$K$192,),)+IF($K$193="féléves",IF(MOD($Q533-1,6)=0,$K$192,),)+IF($K$193="éves",IF(MOD($Q533-1,12)=0,$K$192,),)+IF($N$193="havi",$N$192,)+IF($N$193="negyedéves",IF(MOD($Q533-1,3)=0,$N$192,),)+IF($N$193="féléves",IF(MOD($Q533-1,6)=0,$N$192,),)+IF($N$193="éves",IF(MOD($Q533-1,12)=0,$N$192,),)+IF($K$25="havi",$K$23,)+IF($K$25="negyedéves",IF(MOD($Q533-1,3)=0,$K$23,),)+IF($K$25="féléves",IF(MOD($Q533-1,6)=0,$K$23,),)+IF($K$25="éves",IF(MOD($Q533-1,12)=0,$K$23,),)-IF($Q533=$S$269,$K$4*$Z$269+$E$14/2,)-IF($Q533=$S$270,$K$4*(1-$Z$269)+$E$14/2,),"")</f>
        <v/>
      </c>
    </row>
    <row r="534" spans="3:64" s="68" customFormat="1" ht="14.25" x14ac:dyDescent="0.2">
      <c r="C534" s="340"/>
      <c r="D534" s="259"/>
      <c r="E534" s="340"/>
      <c r="F534" s="340"/>
      <c r="H534" s="261"/>
      <c r="I534" s="261"/>
      <c r="K534" s="260"/>
      <c r="L534" s="66"/>
      <c r="M534" s="261"/>
      <c r="N534" s="260"/>
      <c r="O534" s="810"/>
      <c r="P534" s="361"/>
      <c r="Q534" s="696">
        <f t="shared" si="170"/>
        <v>260</v>
      </c>
      <c r="R534" s="340"/>
      <c r="S534" s="340"/>
      <c r="T534" s="340"/>
      <c r="U534" s="699" t="str">
        <f t="shared" si="158"/>
        <v/>
      </c>
      <c r="V534" s="699" t="str">
        <f t="shared" si="159"/>
        <v/>
      </c>
      <c r="W534" s="698" t="str">
        <f t="shared" si="171"/>
        <v/>
      </c>
      <c r="X534" s="698" t="str">
        <f t="shared" si="152"/>
        <v/>
      </c>
      <c r="Y534" s="699" t="str">
        <f t="shared" si="160"/>
        <v/>
      </c>
      <c r="Z534" s="699" t="str">
        <f t="shared" si="161"/>
        <v/>
      </c>
      <c r="AA534" s="698" t="str">
        <f t="shared" si="172"/>
        <v/>
      </c>
      <c r="AB534" s="698" t="str">
        <f t="shared" si="173"/>
        <v/>
      </c>
      <c r="AC534" s="699" t="str">
        <f t="shared" si="162"/>
        <v/>
      </c>
      <c r="AD534" s="699" t="str">
        <f t="shared" si="163"/>
        <v/>
      </c>
      <c r="AE534" s="698" t="str">
        <f t="shared" si="174"/>
        <v/>
      </c>
      <c r="AF534" s="698" t="str">
        <f t="shared" si="175"/>
        <v/>
      </c>
      <c r="AH534" s="696" t="str">
        <f t="shared" si="154"/>
        <v/>
      </c>
      <c r="AI534" s="340"/>
      <c r="AJ534" s="340"/>
      <c r="AK534" s="340"/>
      <c r="AL534" s="699" t="str">
        <f t="shared" si="164"/>
        <v/>
      </c>
      <c r="AM534" s="699" t="str">
        <f t="shared" si="153"/>
        <v/>
      </c>
      <c r="AN534" s="699" t="str">
        <f t="shared" si="165"/>
        <v/>
      </c>
      <c r="AO534" s="698" t="str">
        <f t="shared" si="155"/>
        <v/>
      </c>
      <c r="AP534" s="698" t="str">
        <f t="shared" si="176"/>
        <v/>
      </c>
      <c r="AQ534" s="699" t="str">
        <f t="shared" si="166"/>
        <v/>
      </c>
      <c r="AR534" s="699" t="str">
        <f t="shared" si="177"/>
        <v/>
      </c>
      <c r="AS534" s="699" t="str">
        <f t="shared" si="167"/>
        <v/>
      </c>
      <c r="AT534" s="698" t="str">
        <f t="shared" si="156"/>
        <v/>
      </c>
      <c r="AU534" s="698" t="str">
        <f t="shared" si="178"/>
        <v/>
      </c>
      <c r="AV534" s="699" t="str">
        <f t="shared" si="168"/>
        <v/>
      </c>
      <c r="AW534" s="699" t="str">
        <f t="shared" si="179"/>
        <v/>
      </c>
      <c r="AX534" s="699" t="str">
        <f t="shared" si="169"/>
        <v/>
      </c>
      <c r="AY534" s="698" t="str">
        <f t="shared" si="157"/>
        <v/>
      </c>
      <c r="AZ534" s="698" t="str">
        <f t="shared" si="180"/>
        <v/>
      </c>
      <c r="BA534" s="79"/>
      <c r="BB534" s="79"/>
      <c r="BC534" s="699" t="str">
        <f t="shared" si="181"/>
        <v/>
      </c>
      <c r="BD534" s="699" t="str">
        <f t="shared" si="182"/>
        <v/>
      </c>
      <c r="BE534" s="698" t="str">
        <f t="shared" si="183"/>
        <v/>
      </c>
      <c r="BF534" s="698" t="str">
        <f t="shared" si="184"/>
        <v/>
      </c>
      <c r="BG534" s="79"/>
      <c r="BH534" s="699" t="str">
        <f t="shared" si="185"/>
        <v/>
      </c>
      <c r="BI534" s="699" t="str">
        <f t="shared" si="186"/>
        <v/>
      </c>
      <c r="BJ534" s="699" t="str">
        <f t="shared" si="187"/>
        <v/>
      </c>
      <c r="BK534" s="698" t="str">
        <f t="shared" si="188"/>
        <v/>
      </c>
      <c r="BL534" s="698" t="str">
        <f t="shared" si="189"/>
        <v/>
      </c>
    </row>
    <row r="535" spans="3:64" s="68" customFormat="1" ht="14.25" x14ac:dyDescent="0.2">
      <c r="C535" s="340"/>
      <c r="D535" s="259"/>
      <c r="E535" s="340"/>
      <c r="F535" s="340"/>
      <c r="H535" s="261"/>
      <c r="I535" s="261"/>
      <c r="K535" s="260"/>
      <c r="L535" s="66"/>
      <c r="M535" s="261"/>
      <c r="N535" s="260"/>
      <c r="O535" s="810"/>
      <c r="P535" s="361"/>
      <c r="Q535" s="696">
        <f t="shared" si="170"/>
        <v>261</v>
      </c>
      <c r="R535" s="340"/>
      <c r="S535" s="340"/>
      <c r="T535" s="340"/>
      <c r="U535" s="699" t="str">
        <f t="shared" si="158"/>
        <v/>
      </c>
      <c r="V535" s="699" t="str">
        <f t="shared" si="159"/>
        <v/>
      </c>
      <c r="W535" s="698" t="str">
        <f t="shared" si="171"/>
        <v/>
      </c>
      <c r="X535" s="698" t="str">
        <f t="shared" ref="X535:X598" si="190">IFERROR((U535+V535)*(1+$B$59)+$E$25+IF(MOD($Q535-1,3)=0,$N$27,)+IF($E$193="havi",$E$192,)+IF($E$193="negyedéves",IF(MOD($Q535-1,3)=0,$E$192,),)+IF($E$193="féléves",IF(MOD($Q535-1,6)=0,$E$192,),)+IF($E$193="éves",IF(MOD($Q535-1,12)=0,$E$192,),)+IF($H$193="havi",$H$192,)+IF($H$193="negyedéves",IF(MOD($Q535-1,3)=0,$H$192,),)+IF($H$193="féléves",IF(MOD($Q535-1,6)=0,$H$192,),)+IF($H$193="éves",IF(MOD($Q535-1,12)=0,$H$192,),)+IF($K$193="havi",$K$192,)+IF($K$193="negyedéves",IF(MOD($Q535-1,3)=0,$K$192,),)+IF($K$193="féléves",IF(MOD($Q535-1,6)=0,$K$192,),)+IF($K$193="éves",IF(MOD($Q535-1,12)=0,$K$192,),)+IF($N$193="havi",$N$192,)+IF($N$193="negyedéves",IF(MOD($Q535-1,3)=0,$N$192,),)+IF($N$193="féléves",IF(MOD($Q535-1,6)=0,$N$192,),)+IF($N$193="éves",IF(MOD($Q535-1,12)=0,$N$192,),)+IF($K$25="havi",$K$23,)+IF($K$25="negyedéves",IF(MOD($Q535-1,3)=0,$K$23,),)+IF($K$25="féléves",IF(MOD($Q535-1,6)=0,$K$23,),)+IF($K$25="éves",IF(MOD($Q535-1,12)=0,$K$23,),),"")</f>
        <v/>
      </c>
      <c r="Y535" s="699" t="str">
        <f t="shared" si="160"/>
        <v/>
      </c>
      <c r="Z535" s="699" t="str">
        <f t="shared" si="161"/>
        <v/>
      </c>
      <c r="AA535" s="698" t="str">
        <f t="shared" si="172"/>
        <v/>
      </c>
      <c r="AB535" s="698" t="str">
        <f t="shared" si="173"/>
        <v/>
      </c>
      <c r="AC535" s="699" t="str">
        <f t="shared" si="162"/>
        <v/>
      </c>
      <c r="AD535" s="699" t="str">
        <f t="shared" si="163"/>
        <v/>
      </c>
      <c r="AE535" s="698" t="str">
        <f t="shared" si="174"/>
        <v/>
      </c>
      <c r="AF535" s="698" t="str">
        <f t="shared" si="175"/>
        <v/>
      </c>
      <c r="AH535" s="696" t="str">
        <f t="shared" si="154"/>
        <v/>
      </c>
      <c r="AI535" s="340"/>
      <c r="AJ535" s="340"/>
      <c r="AK535" s="340"/>
      <c r="AL535" s="699" t="str">
        <f t="shared" si="164"/>
        <v/>
      </c>
      <c r="AM535" s="699" t="str">
        <f t="shared" si="153"/>
        <v/>
      </c>
      <c r="AN535" s="699" t="str">
        <f t="shared" si="165"/>
        <v/>
      </c>
      <c r="AO535" s="698" t="str">
        <f t="shared" si="155"/>
        <v/>
      </c>
      <c r="AP535" s="698" t="str">
        <f t="shared" si="176"/>
        <v/>
      </c>
      <c r="AQ535" s="699" t="str">
        <f t="shared" si="166"/>
        <v/>
      </c>
      <c r="AR535" s="699" t="str">
        <f t="shared" si="177"/>
        <v/>
      </c>
      <c r="AS535" s="699" t="str">
        <f t="shared" si="167"/>
        <v/>
      </c>
      <c r="AT535" s="698" t="str">
        <f t="shared" si="156"/>
        <v/>
      </c>
      <c r="AU535" s="698" t="str">
        <f t="shared" si="178"/>
        <v/>
      </c>
      <c r="AV535" s="699" t="str">
        <f t="shared" si="168"/>
        <v/>
      </c>
      <c r="AW535" s="699" t="str">
        <f t="shared" si="179"/>
        <v/>
      </c>
      <c r="AX535" s="699" t="str">
        <f t="shared" si="169"/>
        <v/>
      </c>
      <c r="AY535" s="698" t="str">
        <f t="shared" si="157"/>
        <v/>
      </c>
      <c r="AZ535" s="698" t="str">
        <f t="shared" si="180"/>
        <v/>
      </c>
      <c r="BA535" s="79"/>
      <c r="BB535" s="79"/>
      <c r="BC535" s="699" t="str">
        <f t="shared" si="181"/>
        <v/>
      </c>
      <c r="BD535" s="699" t="str">
        <f t="shared" si="182"/>
        <v/>
      </c>
      <c r="BE535" s="698" t="str">
        <f t="shared" si="183"/>
        <v/>
      </c>
      <c r="BF535" s="698" t="str">
        <f t="shared" si="184"/>
        <v/>
      </c>
      <c r="BG535" s="79"/>
      <c r="BH535" s="699" t="str">
        <f t="shared" si="185"/>
        <v/>
      </c>
      <c r="BI535" s="699" t="str">
        <f t="shared" si="186"/>
        <v/>
      </c>
      <c r="BJ535" s="699" t="str">
        <f t="shared" si="187"/>
        <v/>
      </c>
      <c r="BK535" s="698" t="str">
        <f t="shared" si="188"/>
        <v/>
      </c>
      <c r="BL535" s="698" t="str">
        <f t="shared" si="189"/>
        <v/>
      </c>
    </row>
    <row r="536" spans="3:64" s="68" customFormat="1" ht="14.25" x14ac:dyDescent="0.2">
      <c r="C536" s="340"/>
      <c r="D536" s="259"/>
      <c r="E536" s="340"/>
      <c r="F536" s="340"/>
      <c r="H536" s="261"/>
      <c r="I536" s="261"/>
      <c r="K536" s="260"/>
      <c r="L536" s="66"/>
      <c r="M536" s="261"/>
      <c r="N536" s="260"/>
      <c r="O536" s="810"/>
      <c r="P536" s="361"/>
      <c r="Q536" s="696">
        <f t="shared" si="170"/>
        <v>262</v>
      </c>
      <c r="R536" s="340"/>
      <c r="S536" s="340"/>
      <c r="T536" s="340"/>
      <c r="U536" s="699" t="str">
        <f t="shared" si="158"/>
        <v/>
      </c>
      <c r="V536" s="699" t="str">
        <f t="shared" si="159"/>
        <v/>
      </c>
      <c r="W536" s="698" t="str">
        <f t="shared" si="171"/>
        <v/>
      </c>
      <c r="X536" s="698" t="str">
        <f t="shared" si="190"/>
        <v/>
      </c>
      <c r="Y536" s="699" t="str">
        <f t="shared" si="160"/>
        <v/>
      </c>
      <c r="Z536" s="699" t="str">
        <f t="shared" si="161"/>
        <v/>
      </c>
      <c r="AA536" s="698" t="str">
        <f t="shared" si="172"/>
        <v/>
      </c>
      <c r="AB536" s="698" t="str">
        <f t="shared" si="173"/>
        <v/>
      </c>
      <c r="AC536" s="699" t="str">
        <f t="shared" si="162"/>
        <v/>
      </c>
      <c r="AD536" s="699" t="str">
        <f t="shared" si="163"/>
        <v/>
      </c>
      <c r="AE536" s="698" t="str">
        <f t="shared" si="174"/>
        <v/>
      </c>
      <c r="AF536" s="698" t="str">
        <f t="shared" si="175"/>
        <v/>
      </c>
      <c r="AH536" s="696" t="str">
        <f t="shared" si="154"/>
        <v/>
      </c>
      <c r="AI536" s="340"/>
      <c r="AJ536" s="340"/>
      <c r="AK536" s="340"/>
      <c r="AL536" s="699" t="str">
        <f t="shared" si="164"/>
        <v/>
      </c>
      <c r="AM536" s="699" t="str">
        <f t="shared" si="153"/>
        <v/>
      </c>
      <c r="AN536" s="699" t="str">
        <f t="shared" si="165"/>
        <v/>
      </c>
      <c r="AO536" s="698" t="str">
        <f t="shared" si="155"/>
        <v/>
      </c>
      <c r="AP536" s="698" t="str">
        <f t="shared" si="176"/>
        <v/>
      </c>
      <c r="AQ536" s="699" t="str">
        <f t="shared" si="166"/>
        <v/>
      </c>
      <c r="AR536" s="699" t="str">
        <f t="shared" si="177"/>
        <v/>
      </c>
      <c r="AS536" s="699" t="str">
        <f t="shared" si="167"/>
        <v/>
      </c>
      <c r="AT536" s="698" t="str">
        <f t="shared" si="156"/>
        <v/>
      </c>
      <c r="AU536" s="698" t="str">
        <f t="shared" si="178"/>
        <v/>
      </c>
      <c r="AV536" s="699" t="str">
        <f t="shared" si="168"/>
        <v/>
      </c>
      <c r="AW536" s="699" t="str">
        <f t="shared" si="179"/>
        <v/>
      </c>
      <c r="AX536" s="699" t="str">
        <f t="shared" si="169"/>
        <v/>
      </c>
      <c r="AY536" s="698" t="str">
        <f t="shared" si="157"/>
        <v/>
      </c>
      <c r="AZ536" s="698" t="str">
        <f t="shared" si="180"/>
        <v/>
      </c>
      <c r="BA536" s="79"/>
      <c r="BB536" s="79"/>
      <c r="BC536" s="699" t="str">
        <f t="shared" si="181"/>
        <v/>
      </c>
      <c r="BD536" s="699" t="str">
        <f t="shared" si="182"/>
        <v/>
      </c>
      <c r="BE536" s="698" t="str">
        <f t="shared" si="183"/>
        <v/>
      </c>
      <c r="BF536" s="698" t="str">
        <f t="shared" si="184"/>
        <v/>
      </c>
      <c r="BG536" s="79"/>
      <c r="BH536" s="699" t="str">
        <f t="shared" si="185"/>
        <v/>
      </c>
      <c r="BI536" s="699" t="str">
        <f t="shared" si="186"/>
        <v/>
      </c>
      <c r="BJ536" s="699" t="str">
        <f t="shared" si="187"/>
        <v/>
      </c>
      <c r="BK536" s="698" t="str">
        <f t="shared" si="188"/>
        <v/>
      </c>
      <c r="BL536" s="698" t="str">
        <f t="shared" si="189"/>
        <v/>
      </c>
    </row>
    <row r="537" spans="3:64" s="68" customFormat="1" ht="14.25" x14ac:dyDescent="0.2">
      <c r="C537" s="340"/>
      <c r="D537" s="259"/>
      <c r="E537" s="340"/>
      <c r="F537" s="340"/>
      <c r="H537" s="261"/>
      <c r="I537" s="261"/>
      <c r="K537" s="260"/>
      <c r="L537" s="66"/>
      <c r="M537" s="261"/>
      <c r="N537" s="260"/>
      <c r="O537" s="810"/>
      <c r="P537" s="361"/>
      <c r="Q537" s="696">
        <f t="shared" si="170"/>
        <v>263</v>
      </c>
      <c r="R537" s="340"/>
      <c r="S537" s="340"/>
      <c r="T537" s="340"/>
      <c r="U537" s="699" t="str">
        <f t="shared" si="158"/>
        <v/>
      </c>
      <c r="V537" s="699" t="str">
        <f t="shared" si="159"/>
        <v/>
      </c>
      <c r="W537" s="698" t="str">
        <f t="shared" si="171"/>
        <v/>
      </c>
      <c r="X537" s="698" t="str">
        <f t="shared" si="190"/>
        <v/>
      </c>
      <c r="Y537" s="699" t="str">
        <f t="shared" si="160"/>
        <v/>
      </c>
      <c r="Z537" s="699" t="str">
        <f t="shared" si="161"/>
        <v/>
      </c>
      <c r="AA537" s="698" t="str">
        <f t="shared" si="172"/>
        <v/>
      </c>
      <c r="AB537" s="698" t="str">
        <f t="shared" si="173"/>
        <v/>
      </c>
      <c r="AC537" s="699" t="str">
        <f t="shared" si="162"/>
        <v/>
      </c>
      <c r="AD537" s="699" t="str">
        <f t="shared" si="163"/>
        <v/>
      </c>
      <c r="AE537" s="698" t="str">
        <f t="shared" si="174"/>
        <v/>
      </c>
      <c r="AF537" s="698" t="str">
        <f t="shared" si="175"/>
        <v/>
      </c>
      <c r="AH537" s="696" t="str">
        <f t="shared" si="154"/>
        <v/>
      </c>
      <c r="AI537" s="340"/>
      <c r="AJ537" s="340"/>
      <c r="AK537" s="340"/>
      <c r="AL537" s="699" t="str">
        <f t="shared" si="164"/>
        <v/>
      </c>
      <c r="AM537" s="699" t="str">
        <f t="shared" ref="AM537:AM600" si="191">IFERROR(AO536*$AI$274/12*365/360,"")</f>
        <v/>
      </c>
      <c r="AN537" s="699" t="str">
        <f t="shared" si="165"/>
        <v/>
      </c>
      <c r="AO537" s="698" t="str">
        <f t="shared" si="155"/>
        <v/>
      </c>
      <c r="AP537" s="698" t="str">
        <f t="shared" si="176"/>
        <v/>
      </c>
      <c r="AQ537" s="699" t="str">
        <f t="shared" si="166"/>
        <v/>
      </c>
      <c r="AR537" s="699" t="str">
        <f t="shared" si="177"/>
        <v/>
      </c>
      <c r="AS537" s="699" t="str">
        <f t="shared" si="167"/>
        <v/>
      </c>
      <c r="AT537" s="698" t="str">
        <f t="shared" si="156"/>
        <v/>
      </c>
      <c r="AU537" s="698" t="str">
        <f t="shared" si="178"/>
        <v/>
      </c>
      <c r="AV537" s="699" t="str">
        <f t="shared" si="168"/>
        <v/>
      </c>
      <c r="AW537" s="699" t="str">
        <f t="shared" si="179"/>
        <v/>
      </c>
      <c r="AX537" s="699" t="str">
        <f t="shared" si="169"/>
        <v/>
      </c>
      <c r="AY537" s="698" t="str">
        <f t="shared" si="157"/>
        <v/>
      </c>
      <c r="AZ537" s="698" t="str">
        <f t="shared" si="180"/>
        <v/>
      </c>
      <c r="BA537" s="79"/>
      <c r="BB537" s="79"/>
      <c r="BC537" s="699" t="str">
        <f t="shared" si="181"/>
        <v/>
      </c>
      <c r="BD537" s="699" t="str">
        <f t="shared" si="182"/>
        <v/>
      </c>
      <c r="BE537" s="698" t="str">
        <f t="shared" si="183"/>
        <v/>
      </c>
      <c r="BF537" s="698" t="str">
        <f t="shared" si="184"/>
        <v/>
      </c>
      <c r="BG537" s="79"/>
      <c r="BH537" s="699" t="str">
        <f t="shared" si="185"/>
        <v/>
      </c>
      <c r="BI537" s="699" t="str">
        <f t="shared" si="186"/>
        <v/>
      </c>
      <c r="BJ537" s="699" t="str">
        <f t="shared" si="187"/>
        <v/>
      </c>
      <c r="BK537" s="698" t="str">
        <f t="shared" si="188"/>
        <v/>
      </c>
      <c r="BL537" s="698" t="str">
        <f t="shared" si="189"/>
        <v/>
      </c>
    </row>
    <row r="538" spans="3:64" s="68" customFormat="1" ht="14.25" x14ac:dyDescent="0.2">
      <c r="C538" s="340"/>
      <c r="D538" s="259"/>
      <c r="E538" s="340"/>
      <c r="F538" s="340"/>
      <c r="H538" s="261"/>
      <c r="I538" s="261"/>
      <c r="K538" s="260"/>
      <c r="L538" s="66"/>
      <c r="M538" s="261"/>
      <c r="N538" s="260"/>
      <c r="O538" s="810"/>
      <c r="P538" s="361"/>
      <c r="Q538" s="696">
        <f t="shared" si="170"/>
        <v>264</v>
      </c>
      <c r="R538" s="340"/>
      <c r="S538" s="340"/>
      <c r="T538" s="340"/>
      <c r="U538" s="699" t="str">
        <f t="shared" si="158"/>
        <v/>
      </c>
      <c r="V538" s="699" t="str">
        <f t="shared" si="159"/>
        <v/>
      </c>
      <c r="W538" s="698" t="str">
        <f t="shared" si="171"/>
        <v/>
      </c>
      <c r="X538" s="698" t="str">
        <f t="shared" si="190"/>
        <v/>
      </c>
      <c r="Y538" s="699" t="str">
        <f t="shared" si="160"/>
        <v/>
      </c>
      <c r="Z538" s="699" t="str">
        <f t="shared" si="161"/>
        <v/>
      </c>
      <c r="AA538" s="698" t="str">
        <f t="shared" si="172"/>
        <v/>
      </c>
      <c r="AB538" s="698" t="str">
        <f t="shared" si="173"/>
        <v/>
      </c>
      <c r="AC538" s="699" t="str">
        <f t="shared" si="162"/>
        <v/>
      </c>
      <c r="AD538" s="699" t="str">
        <f t="shared" si="163"/>
        <v/>
      </c>
      <c r="AE538" s="698" t="str">
        <f t="shared" si="174"/>
        <v/>
      </c>
      <c r="AF538" s="698" t="str">
        <f t="shared" si="175"/>
        <v/>
      </c>
      <c r="AH538" s="696" t="str">
        <f t="shared" si="154"/>
        <v/>
      </c>
      <c r="AI538" s="340"/>
      <c r="AJ538" s="340"/>
      <c r="AK538" s="340"/>
      <c r="AL538" s="699" t="str">
        <f t="shared" si="164"/>
        <v/>
      </c>
      <c r="AM538" s="699" t="str">
        <f t="shared" si="191"/>
        <v/>
      </c>
      <c r="AN538" s="699" t="str">
        <f t="shared" si="165"/>
        <v/>
      </c>
      <c r="AO538" s="698" t="str">
        <f t="shared" si="155"/>
        <v/>
      </c>
      <c r="AP538" s="698" t="str">
        <f t="shared" si="176"/>
        <v/>
      </c>
      <c r="AQ538" s="699" t="str">
        <f t="shared" si="166"/>
        <v/>
      </c>
      <c r="AR538" s="699" t="str">
        <f t="shared" si="177"/>
        <v/>
      </c>
      <c r="AS538" s="699" t="str">
        <f t="shared" si="167"/>
        <v/>
      </c>
      <c r="AT538" s="698" t="str">
        <f t="shared" si="156"/>
        <v/>
      </c>
      <c r="AU538" s="698" t="str">
        <f t="shared" si="178"/>
        <v/>
      </c>
      <c r="AV538" s="699" t="str">
        <f t="shared" si="168"/>
        <v/>
      </c>
      <c r="AW538" s="699" t="str">
        <f t="shared" si="179"/>
        <v/>
      </c>
      <c r="AX538" s="699" t="str">
        <f t="shared" si="169"/>
        <v/>
      </c>
      <c r="AY538" s="698" t="str">
        <f t="shared" si="157"/>
        <v/>
      </c>
      <c r="AZ538" s="698" t="str">
        <f t="shared" si="180"/>
        <v/>
      </c>
      <c r="BA538" s="79"/>
      <c r="BB538" s="79"/>
      <c r="BC538" s="699" t="str">
        <f t="shared" si="181"/>
        <v/>
      </c>
      <c r="BD538" s="699" t="str">
        <f t="shared" si="182"/>
        <v/>
      </c>
      <c r="BE538" s="698" t="str">
        <f t="shared" si="183"/>
        <v/>
      </c>
      <c r="BF538" s="698" t="str">
        <f t="shared" si="184"/>
        <v/>
      </c>
      <c r="BG538" s="79"/>
      <c r="BH538" s="699" t="str">
        <f t="shared" si="185"/>
        <v/>
      </c>
      <c r="BI538" s="699" t="str">
        <f t="shared" si="186"/>
        <v/>
      </c>
      <c r="BJ538" s="699" t="str">
        <f t="shared" si="187"/>
        <v/>
      </c>
      <c r="BK538" s="698" t="str">
        <f t="shared" si="188"/>
        <v/>
      </c>
      <c r="BL538" s="698" t="str">
        <f t="shared" si="189"/>
        <v/>
      </c>
    </row>
    <row r="539" spans="3:64" s="68" customFormat="1" ht="14.25" x14ac:dyDescent="0.2">
      <c r="C539" s="340"/>
      <c r="D539" s="259"/>
      <c r="E539" s="340"/>
      <c r="F539" s="340"/>
      <c r="H539" s="261"/>
      <c r="I539" s="261"/>
      <c r="K539" s="260"/>
      <c r="L539" s="66"/>
      <c r="M539" s="261"/>
      <c r="N539" s="260"/>
      <c r="O539" s="810"/>
      <c r="P539" s="361"/>
      <c r="Q539" s="696">
        <f t="shared" si="170"/>
        <v>265</v>
      </c>
      <c r="R539" s="340"/>
      <c r="S539" s="340"/>
      <c r="T539" s="340"/>
      <c r="U539" s="699" t="str">
        <f t="shared" si="158"/>
        <v/>
      </c>
      <c r="V539" s="699" t="str">
        <f t="shared" si="159"/>
        <v/>
      </c>
      <c r="W539" s="698" t="str">
        <f t="shared" si="171"/>
        <v/>
      </c>
      <c r="X539" s="698" t="str">
        <f t="shared" si="190"/>
        <v/>
      </c>
      <c r="Y539" s="699" t="str">
        <f t="shared" si="160"/>
        <v/>
      </c>
      <c r="Z539" s="699" t="str">
        <f t="shared" si="161"/>
        <v/>
      </c>
      <c r="AA539" s="698" t="str">
        <f t="shared" si="172"/>
        <v/>
      </c>
      <c r="AB539" s="698" t="str">
        <f t="shared" si="173"/>
        <v/>
      </c>
      <c r="AC539" s="699" t="str">
        <f t="shared" si="162"/>
        <v/>
      </c>
      <c r="AD539" s="699" t="str">
        <f t="shared" si="163"/>
        <v/>
      </c>
      <c r="AE539" s="698" t="str">
        <f t="shared" si="174"/>
        <v/>
      </c>
      <c r="AF539" s="698" t="str">
        <f t="shared" si="175"/>
        <v/>
      </c>
      <c r="AH539" s="696" t="str">
        <f t="shared" si="154"/>
        <v/>
      </c>
      <c r="AI539" s="340"/>
      <c r="AJ539" s="340"/>
      <c r="AK539" s="340"/>
      <c r="AL539" s="699" t="str">
        <f t="shared" si="164"/>
        <v/>
      </c>
      <c r="AM539" s="699" t="str">
        <f t="shared" si="191"/>
        <v/>
      </c>
      <c r="AN539" s="699" t="str">
        <f t="shared" si="165"/>
        <v/>
      </c>
      <c r="AO539" s="698" t="str">
        <f t="shared" si="155"/>
        <v/>
      </c>
      <c r="AP539" s="698" t="str">
        <f t="shared" si="176"/>
        <v/>
      </c>
      <c r="AQ539" s="699" t="str">
        <f t="shared" si="166"/>
        <v/>
      </c>
      <c r="AR539" s="699" t="str">
        <f t="shared" si="177"/>
        <v/>
      </c>
      <c r="AS539" s="699" t="str">
        <f t="shared" si="167"/>
        <v/>
      </c>
      <c r="AT539" s="698" t="str">
        <f t="shared" si="156"/>
        <v/>
      </c>
      <c r="AU539" s="698" t="str">
        <f t="shared" si="178"/>
        <v/>
      </c>
      <c r="AV539" s="699" t="str">
        <f t="shared" si="168"/>
        <v/>
      </c>
      <c r="AW539" s="699" t="str">
        <f t="shared" si="179"/>
        <v/>
      </c>
      <c r="AX539" s="699" t="str">
        <f t="shared" si="169"/>
        <v/>
      </c>
      <c r="AY539" s="698" t="str">
        <f t="shared" si="157"/>
        <v/>
      </c>
      <c r="AZ539" s="698" t="str">
        <f t="shared" si="180"/>
        <v/>
      </c>
      <c r="BA539" s="79"/>
      <c r="BB539" s="79"/>
      <c r="BC539" s="699" t="str">
        <f t="shared" si="181"/>
        <v/>
      </c>
      <c r="BD539" s="699" t="str">
        <f t="shared" si="182"/>
        <v/>
      </c>
      <c r="BE539" s="698" t="str">
        <f t="shared" si="183"/>
        <v/>
      </c>
      <c r="BF539" s="698" t="str">
        <f t="shared" si="184"/>
        <v/>
      </c>
      <c r="BG539" s="79"/>
      <c r="BH539" s="699" t="str">
        <f t="shared" si="185"/>
        <v/>
      </c>
      <c r="BI539" s="699" t="str">
        <f t="shared" si="186"/>
        <v/>
      </c>
      <c r="BJ539" s="699" t="str">
        <f t="shared" si="187"/>
        <v/>
      </c>
      <c r="BK539" s="698" t="str">
        <f t="shared" si="188"/>
        <v/>
      </c>
      <c r="BL539" s="698" t="str">
        <f t="shared" si="189"/>
        <v/>
      </c>
    </row>
    <row r="540" spans="3:64" s="68" customFormat="1" ht="14.25" x14ac:dyDescent="0.2">
      <c r="C540" s="340"/>
      <c r="D540" s="259"/>
      <c r="E540" s="340"/>
      <c r="F540" s="340"/>
      <c r="H540" s="261"/>
      <c r="I540" s="261"/>
      <c r="K540" s="260"/>
      <c r="L540" s="66"/>
      <c r="M540" s="261"/>
      <c r="N540" s="260"/>
      <c r="O540" s="810"/>
      <c r="P540" s="361"/>
      <c r="Q540" s="696">
        <f t="shared" si="170"/>
        <v>266</v>
      </c>
      <c r="R540" s="340"/>
      <c r="S540" s="340"/>
      <c r="T540" s="340"/>
      <c r="U540" s="699" t="str">
        <f t="shared" si="158"/>
        <v/>
      </c>
      <c r="V540" s="699" t="str">
        <f t="shared" si="159"/>
        <v/>
      </c>
      <c r="W540" s="698" t="str">
        <f t="shared" si="171"/>
        <v/>
      </c>
      <c r="X540" s="698" t="str">
        <f t="shared" si="190"/>
        <v/>
      </c>
      <c r="Y540" s="699" t="str">
        <f t="shared" si="160"/>
        <v/>
      </c>
      <c r="Z540" s="699" t="str">
        <f t="shared" si="161"/>
        <v/>
      </c>
      <c r="AA540" s="698" t="str">
        <f t="shared" si="172"/>
        <v/>
      </c>
      <c r="AB540" s="698" t="str">
        <f t="shared" si="173"/>
        <v/>
      </c>
      <c r="AC540" s="699" t="str">
        <f t="shared" si="162"/>
        <v/>
      </c>
      <c r="AD540" s="699" t="str">
        <f t="shared" si="163"/>
        <v/>
      </c>
      <c r="AE540" s="698" t="str">
        <f t="shared" si="174"/>
        <v/>
      </c>
      <c r="AF540" s="698" t="str">
        <f t="shared" si="175"/>
        <v/>
      </c>
      <c r="AH540" s="696" t="str">
        <f t="shared" si="154"/>
        <v/>
      </c>
      <c r="AI540" s="340"/>
      <c r="AJ540" s="340"/>
      <c r="AK540" s="340"/>
      <c r="AL540" s="699" t="str">
        <f t="shared" si="164"/>
        <v/>
      </c>
      <c r="AM540" s="699" t="str">
        <f t="shared" si="191"/>
        <v/>
      </c>
      <c r="AN540" s="699" t="str">
        <f t="shared" si="165"/>
        <v/>
      </c>
      <c r="AO540" s="698" t="str">
        <f t="shared" si="155"/>
        <v/>
      </c>
      <c r="AP540" s="698" t="str">
        <f t="shared" si="176"/>
        <v/>
      </c>
      <c r="AQ540" s="699" t="str">
        <f t="shared" si="166"/>
        <v/>
      </c>
      <c r="AR540" s="699" t="str">
        <f t="shared" si="177"/>
        <v/>
      </c>
      <c r="AS540" s="699" t="str">
        <f t="shared" si="167"/>
        <v/>
      </c>
      <c r="AT540" s="698" t="str">
        <f t="shared" si="156"/>
        <v/>
      </c>
      <c r="AU540" s="698" t="str">
        <f t="shared" si="178"/>
        <v/>
      </c>
      <c r="AV540" s="699" t="str">
        <f t="shared" si="168"/>
        <v/>
      </c>
      <c r="AW540" s="699" t="str">
        <f t="shared" si="179"/>
        <v/>
      </c>
      <c r="AX540" s="699" t="str">
        <f t="shared" si="169"/>
        <v/>
      </c>
      <c r="AY540" s="698" t="str">
        <f t="shared" si="157"/>
        <v/>
      </c>
      <c r="AZ540" s="698" t="str">
        <f t="shared" si="180"/>
        <v/>
      </c>
      <c r="BA540" s="79"/>
      <c r="BB540" s="79"/>
      <c r="BC540" s="699" t="str">
        <f t="shared" si="181"/>
        <v/>
      </c>
      <c r="BD540" s="699" t="str">
        <f t="shared" si="182"/>
        <v/>
      </c>
      <c r="BE540" s="698" t="str">
        <f t="shared" si="183"/>
        <v/>
      </c>
      <c r="BF540" s="698" t="str">
        <f t="shared" si="184"/>
        <v/>
      </c>
      <c r="BG540" s="79"/>
      <c r="BH540" s="699" t="str">
        <f t="shared" si="185"/>
        <v/>
      </c>
      <c r="BI540" s="699" t="str">
        <f t="shared" si="186"/>
        <v/>
      </c>
      <c r="BJ540" s="699" t="str">
        <f t="shared" si="187"/>
        <v/>
      </c>
      <c r="BK540" s="698" t="str">
        <f t="shared" si="188"/>
        <v/>
      </c>
      <c r="BL540" s="698" t="str">
        <f t="shared" si="189"/>
        <v/>
      </c>
    </row>
    <row r="541" spans="3:64" s="68" customFormat="1" ht="14.25" x14ac:dyDescent="0.2">
      <c r="C541" s="340"/>
      <c r="D541" s="259"/>
      <c r="E541" s="340"/>
      <c r="F541" s="340"/>
      <c r="H541" s="261"/>
      <c r="I541" s="261"/>
      <c r="K541" s="260"/>
      <c r="L541" s="66"/>
      <c r="M541" s="261"/>
      <c r="N541" s="260"/>
      <c r="O541" s="810"/>
      <c r="P541" s="361"/>
      <c r="Q541" s="696">
        <f t="shared" si="170"/>
        <v>267</v>
      </c>
      <c r="R541" s="340"/>
      <c r="S541" s="340"/>
      <c r="T541" s="340"/>
      <c r="U541" s="699" t="str">
        <f t="shared" si="158"/>
        <v/>
      </c>
      <c r="V541" s="699" t="str">
        <f t="shared" si="159"/>
        <v/>
      </c>
      <c r="W541" s="698" t="str">
        <f t="shared" si="171"/>
        <v/>
      </c>
      <c r="X541" s="698" t="str">
        <f t="shared" si="190"/>
        <v/>
      </c>
      <c r="Y541" s="699" t="str">
        <f t="shared" si="160"/>
        <v/>
      </c>
      <c r="Z541" s="699" t="str">
        <f t="shared" si="161"/>
        <v/>
      </c>
      <c r="AA541" s="698" t="str">
        <f t="shared" si="172"/>
        <v/>
      </c>
      <c r="AB541" s="698" t="str">
        <f t="shared" si="173"/>
        <v/>
      </c>
      <c r="AC541" s="699" t="str">
        <f t="shared" si="162"/>
        <v/>
      </c>
      <c r="AD541" s="699" t="str">
        <f t="shared" si="163"/>
        <v/>
      </c>
      <c r="AE541" s="698" t="str">
        <f t="shared" si="174"/>
        <v/>
      </c>
      <c r="AF541" s="698" t="str">
        <f t="shared" si="175"/>
        <v/>
      </c>
      <c r="AH541" s="696" t="str">
        <f t="shared" si="154"/>
        <v/>
      </c>
      <c r="AI541" s="340"/>
      <c r="AJ541" s="340"/>
      <c r="AK541" s="340"/>
      <c r="AL541" s="699" t="str">
        <f t="shared" si="164"/>
        <v/>
      </c>
      <c r="AM541" s="699" t="str">
        <f t="shared" si="191"/>
        <v/>
      </c>
      <c r="AN541" s="699" t="str">
        <f t="shared" si="165"/>
        <v/>
      </c>
      <c r="AO541" s="698" t="str">
        <f t="shared" si="155"/>
        <v/>
      </c>
      <c r="AP541" s="698" t="str">
        <f t="shared" si="176"/>
        <v/>
      </c>
      <c r="AQ541" s="699" t="str">
        <f t="shared" si="166"/>
        <v/>
      </c>
      <c r="AR541" s="699" t="str">
        <f t="shared" si="177"/>
        <v/>
      </c>
      <c r="AS541" s="699" t="str">
        <f t="shared" si="167"/>
        <v/>
      </c>
      <c r="AT541" s="698" t="str">
        <f t="shared" si="156"/>
        <v/>
      </c>
      <c r="AU541" s="698" t="str">
        <f t="shared" si="178"/>
        <v/>
      </c>
      <c r="AV541" s="699" t="str">
        <f t="shared" si="168"/>
        <v/>
      </c>
      <c r="AW541" s="699" t="str">
        <f t="shared" si="179"/>
        <v/>
      </c>
      <c r="AX541" s="699" t="str">
        <f t="shared" si="169"/>
        <v/>
      </c>
      <c r="AY541" s="698" t="str">
        <f t="shared" si="157"/>
        <v/>
      </c>
      <c r="AZ541" s="698" t="str">
        <f t="shared" si="180"/>
        <v/>
      </c>
      <c r="BA541" s="79"/>
      <c r="BB541" s="79"/>
      <c r="BC541" s="699" t="str">
        <f t="shared" si="181"/>
        <v/>
      </c>
      <c r="BD541" s="699" t="str">
        <f t="shared" si="182"/>
        <v/>
      </c>
      <c r="BE541" s="698" t="str">
        <f t="shared" si="183"/>
        <v/>
      </c>
      <c r="BF541" s="698" t="str">
        <f t="shared" si="184"/>
        <v/>
      </c>
      <c r="BG541" s="79"/>
      <c r="BH541" s="699" t="str">
        <f t="shared" si="185"/>
        <v/>
      </c>
      <c r="BI541" s="699" t="str">
        <f t="shared" si="186"/>
        <v/>
      </c>
      <c r="BJ541" s="699" t="str">
        <f t="shared" si="187"/>
        <v/>
      </c>
      <c r="BK541" s="698" t="str">
        <f t="shared" si="188"/>
        <v/>
      </c>
      <c r="BL541" s="698" t="str">
        <f t="shared" si="189"/>
        <v/>
      </c>
    </row>
    <row r="542" spans="3:64" s="68" customFormat="1" ht="14.25" x14ac:dyDescent="0.2">
      <c r="C542" s="340"/>
      <c r="D542" s="259"/>
      <c r="E542" s="340"/>
      <c r="F542" s="340"/>
      <c r="H542" s="261"/>
      <c r="I542" s="261"/>
      <c r="K542" s="260"/>
      <c r="L542" s="66"/>
      <c r="M542" s="261"/>
      <c r="N542" s="260"/>
      <c r="O542" s="810"/>
      <c r="P542" s="361"/>
      <c r="Q542" s="696">
        <f t="shared" si="170"/>
        <v>268</v>
      </c>
      <c r="R542" s="340"/>
      <c r="S542" s="340"/>
      <c r="T542" s="340"/>
      <c r="U542" s="699" t="str">
        <f t="shared" si="158"/>
        <v/>
      </c>
      <c r="V542" s="699" t="str">
        <f t="shared" si="159"/>
        <v/>
      </c>
      <c r="W542" s="698" t="str">
        <f t="shared" si="171"/>
        <v/>
      </c>
      <c r="X542" s="698" t="str">
        <f t="shared" si="190"/>
        <v/>
      </c>
      <c r="Y542" s="699" t="str">
        <f t="shared" si="160"/>
        <v/>
      </c>
      <c r="Z542" s="699" t="str">
        <f t="shared" si="161"/>
        <v/>
      </c>
      <c r="AA542" s="698" t="str">
        <f t="shared" si="172"/>
        <v/>
      </c>
      <c r="AB542" s="698" t="str">
        <f t="shared" si="173"/>
        <v/>
      </c>
      <c r="AC542" s="699" t="str">
        <f t="shared" si="162"/>
        <v/>
      </c>
      <c r="AD542" s="699" t="str">
        <f t="shared" si="163"/>
        <v/>
      </c>
      <c r="AE542" s="698" t="str">
        <f t="shared" si="174"/>
        <v/>
      </c>
      <c r="AF542" s="698" t="str">
        <f t="shared" si="175"/>
        <v/>
      </c>
      <c r="AH542" s="696" t="str">
        <f t="shared" si="154"/>
        <v/>
      </c>
      <c r="AI542" s="340"/>
      <c r="AJ542" s="340"/>
      <c r="AK542" s="340"/>
      <c r="AL542" s="699" t="str">
        <f t="shared" si="164"/>
        <v/>
      </c>
      <c r="AM542" s="699" t="str">
        <f t="shared" si="191"/>
        <v/>
      </c>
      <c r="AN542" s="699" t="str">
        <f t="shared" si="165"/>
        <v/>
      </c>
      <c r="AO542" s="698" t="str">
        <f t="shared" si="155"/>
        <v/>
      </c>
      <c r="AP542" s="698" t="str">
        <f t="shared" si="176"/>
        <v/>
      </c>
      <c r="AQ542" s="699" t="str">
        <f t="shared" si="166"/>
        <v/>
      </c>
      <c r="AR542" s="699" t="str">
        <f t="shared" si="177"/>
        <v/>
      </c>
      <c r="AS542" s="699" t="str">
        <f t="shared" si="167"/>
        <v/>
      </c>
      <c r="AT542" s="698" t="str">
        <f t="shared" si="156"/>
        <v/>
      </c>
      <c r="AU542" s="698" t="str">
        <f t="shared" si="178"/>
        <v/>
      </c>
      <c r="AV542" s="699" t="str">
        <f t="shared" si="168"/>
        <v/>
      </c>
      <c r="AW542" s="699" t="str">
        <f t="shared" si="179"/>
        <v/>
      </c>
      <c r="AX542" s="699" t="str">
        <f t="shared" si="169"/>
        <v/>
      </c>
      <c r="AY542" s="698" t="str">
        <f t="shared" si="157"/>
        <v/>
      </c>
      <c r="AZ542" s="698" t="str">
        <f t="shared" si="180"/>
        <v/>
      </c>
      <c r="BA542" s="79"/>
      <c r="BB542" s="79"/>
      <c r="BC542" s="699" t="str">
        <f t="shared" si="181"/>
        <v/>
      </c>
      <c r="BD542" s="699" t="str">
        <f t="shared" si="182"/>
        <v/>
      </c>
      <c r="BE542" s="698" t="str">
        <f t="shared" si="183"/>
        <v/>
      </c>
      <c r="BF542" s="698" t="str">
        <f t="shared" si="184"/>
        <v/>
      </c>
      <c r="BG542" s="79"/>
      <c r="BH542" s="699" t="str">
        <f t="shared" si="185"/>
        <v/>
      </c>
      <c r="BI542" s="699" t="str">
        <f t="shared" si="186"/>
        <v/>
      </c>
      <c r="BJ542" s="699" t="str">
        <f t="shared" si="187"/>
        <v/>
      </c>
      <c r="BK542" s="698" t="str">
        <f t="shared" si="188"/>
        <v/>
      </c>
      <c r="BL542" s="698" t="str">
        <f t="shared" si="189"/>
        <v/>
      </c>
    </row>
    <row r="543" spans="3:64" s="68" customFormat="1" ht="14.25" x14ac:dyDescent="0.2">
      <c r="C543" s="340"/>
      <c r="D543" s="259"/>
      <c r="E543" s="340"/>
      <c r="F543" s="340"/>
      <c r="H543" s="261"/>
      <c r="I543" s="261"/>
      <c r="K543" s="260"/>
      <c r="L543" s="66"/>
      <c r="M543" s="261"/>
      <c r="N543" s="260"/>
      <c r="O543" s="810"/>
      <c r="P543" s="361"/>
      <c r="Q543" s="696">
        <f t="shared" si="170"/>
        <v>269</v>
      </c>
      <c r="R543" s="340"/>
      <c r="S543" s="340"/>
      <c r="T543" s="340"/>
      <c r="U543" s="699" t="str">
        <f t="shared" si="158"/>
        <v/>
      </c>
      <c r="V543" s="699" t="str">
        <f t="shared" si="159"/>
        <v/>
      </c>
      <c r="W543" s="698" t="str">
        <f t="shared" si="171"/>
        <v/>
      </c>
      <c r="X543" s="698" t="str">
        <f t="shared" si="190"/>
        <v/>
      </c>
      <c r="Y543" s="699" t="str">
        <f t="shared" si="160"/>
        <v/>
      </c>
      <c r="Z543" s="699" t="str">
        <f t="shared" si="161"/>
        <v/>
      </c>
      <c r="AA543" s="698" t="str">
        <f t="shared" si="172"/>
        <v/>
      </c>
      <c r="AB543" s="698" t="str">
        <f t="shared" si="173"/>
        <v/>
      </c>
      <c r="AC543" s="699" t="str">
        <f t="shared" si="162"/>
        <v/>
      </c>
      <c r="AD543" s="699" t="str">
        <f t="shared" si="163"/>
        <v/>
      </c>
      <c r="AE543" s="698" t="str">
        <f t="shared" si="174"/>
        <v/>
      </c>
      <c r="AF543" s="698" t="str">
        <f t="shared" si="175"/>
        <v/>
      </c>
      <c r="AH543" s="696" t="str">
        <f t="shared" si="154"/>
        <v/>
      </c>
      <c r="AI543" s="340"/>
      <c r="AJ543" s="340"/>
      <c r="AK543" s="340"/>
      <c r="AL543" s="699" t="str">
        <f t="shared" si="164"/>
        <v/>
      </c>
      <c r="AM543" s="699" t="str">
        <f t="shared" si="191"/>
        <v/>
      </c>
      <c r="AN543" s="699" t="str">
        <f t="shared" si="165"/>
        <v/>
      </c>
      <c r="AO543" s="698" t="str">
        <f t="shared" si="155"/>
        <v/>
      </c>
      <c r="AP543" s="698" t="str">
        <f t="shared" si="176"/>
        <v/>
      </c>
      <c r="AQ543" s="699" t="str">
        <f t="shared" si="166"/>
        <v/>
      </c>
      <c r="AR543" s="699" t="str">
        <f t="shared" si="177"/>
        <v/>
      </c>
      <c r="AS543" s="699" t="str">
        <f t="shared" si="167"/>
        <v/>
      </c>
      <c r="AT543" s="698" t="str">
        <f t="shared" si="156"/>
        <v/>
      </c>
      <c r="AU543" s="698" t="str">
        <f t="shared" si="178"/>
        <v/>
      </c>
      <c r="AV543" s="699" t="str">
        <f t="shared" si="168"/>
        <v/>
      </c>
      <c r="AW543" s="699" t="str">
        <f t="shared" si="179"/>
        <v/>
      </c>
      <c r="AX543" s="699" t="str">
        <f t="shared" si="169"/>
        <v/>
      </c>
      <c r="AY543" s="698" t="str">
        <f t="shared" si="157"/>
        <v/>
      </c>
      <c r="AZ543" s="698" t="str">
        <f t="shared" si="180"/>
        <v/>
      </c>
      <c r="BA543" s="79"/>
      <c r="BB543" s="79"/>
      <c r="BC543" s="699" t="str">
        <f t="shared" si="181"/>
        <v/>
      </c>
      <c r="BD543" s="699" t="str">
        <f t="shared" si="182"/>
        <v/>
      </c>
      <c r="BE543" s="698" t="str">
        <f t="shared" si="183"/>
        <v/>
      </c>
      <c r="BF543" s="698" t="str">
        <f t="shared" si="184"/>
        <v/>
      </c>
      <c r="BG543" s="79"/>
      <c r="BH543" s="699" t="str">
        <f t="shared" si="185"/>
        <v/>
      </c>
      <c r="BI543" s="699" t="str">
        <f t="shared" si="186"/>
        <v/>
      </c>
      <c r="BJ543" s="699" t="str">
        <f t="shared" si="187"/>
        <v/>
      </c>
      <c r="BK543" s="698" t="str">
        <f t="shared" si="188"/>
        <v/>
      </c>
      <c r="BL543" s="698" t="str">
        <f t="shared" si="189"/>
        <v/>
      </c>
    </row>
    <row r="544" spans="3:64" s="68" customFormat="1" ht="14.25" x14ac:dyDescent="0.2">
      <c r="C544" s="340"/>
      <c r="D544" s="259"/>
      <c r="E544" s="340"/>
      <c r="F544" s="340"/>
      <c r="H544" s="261"/>
      <c r="I544" s="261"/>
      <c r="K544" s="260"/>
      <c r="L544" s="66"/>
      <c r="M544" s="261"/>
      <c r="N544" s="260"/>
      <c r="O544" s="810"/>
      <c r="P544" s="361"/>
      <c r="Q544" s="696">
        <f t="shared" si="170"/>
        <v>270</v>
      </c>
      <c r="R544" s="340"/>
      <c r="S544" s="340"/>
      <c r="T544" s="340"/>
      <c r="U544" s="699" t="str">
        <f t="shared" si="158"/>
        <v/>
      </c>
      <c r="V544" s="699" t="str">
        <f t="shared" si="159"/>
        <v/>
      </c>
      <c r="W544" s="698" t="str">
        <f t="shared" si="171"/>
        <v/>
      </c>
      <c r="X544" s="698" t="str">
        <f t="shared" si="190"/>
        <v/>
      </c>
      <c r="Y544" s="699" t="str">
        <f t="shared" si="160"/>
        <v/>
      </c>
      <c r="Z544" s="699" t="str">
        <f t="shared" si="161"/>
        <v/>
      </c>
      <c r="AA544" s="698" t="str">
        <f t="shared" si="172"/>
        <v/>
      </c>
      <c r="AB544" s="698" t="str">
        <f t="shared" si="173"/>
        <v/>
      </c>
      <c r="AC544" s="699" t="str">
        <f t="shared" si="162"/>
        <v/>
      </c>
      <c r="AD544" s="699" t="str">
        <f t="shared" si="163"/>
        <v/>
      </c>
      <c r="AE544" s="698" t="str">
        <f t="shared" si="174"/>
        <v/>
      </c>
      <c r="AF544" s="698" t="str">
        <f t="shared" si="175"/>
        <v/>
      </c>
      <c r="AH544" s="696" t="str">
        <f t="shared" si="154"/>
        <v/>
      </c>
      <c r="AI544" s="340"/>
      <c r="AJ544" s="340"/>
      <c r="AK544" s="340"/>
      <c r="AL544" s="699" t="str">
        <f t="shared" si="164"/>
        <v/>
      </c>
      <c r="AM544" s="699" t="str">
        <f t="shared" si="191"/>
        <v/>
      </c>
      <c r="AN544" s="699" t="str">
        <f t="shared" si="165"/>
        <v/>
      </c>
      <c r="AO544" s="698" t="str">
        <f t="shared" si="155"/>
        <v/>
      </c>
      <c r="AP544" s="698" t="str">
        <f t="shared" si="176"/>
        <v/>
      </c>
      <c r="AQ544" s="699" t="str">
        <f t="shared" si="166"/>
        <v/>
      </c>
      <c r="AR544" s="699" t="str">
        <f t="shared" si="177"/>
        <v/>
      </c>
      <c r="AS544" s="699" t="str">
        <f t="shared" si="167"/>
        <v/>
      </c>
      <c r="AT544" s="698" t="str">
        <f t="shared" si="156"/>
        <v/>
      </c>
      <c r="AU544" s="698" t="str">
        <f t="shared" si="178"/>
        <v/>
      </c>
      <c r="AV544" s="699" t="str">
        <f t="shared" si="168"/>
        <v/>
      </c>
      <c r="AW544" s="699" t="str">
        <f t="shared" si="179"/>
        <v/>
      </c>
      <c r="AX544" s="699" t="str">
        <f t="shared" si="169"/>
        <v/>
      </c>
      <c r="AY544" s="698" t="str">
        <f t="shared" si="157"/>
        <v/>
      </c>
      <c r="AZ544" s="698" t="str">
        <f t="shared" si="180"/>
        <v/>
      </c>
      <c r="BA544" s="79"/>
      <c r="BB544" s="79"/>
      <c r="BC544" s="699" t="str">
        <f t="shared" si="181"/>
        <v/>
      </c>
      <c r="BD544" s="699" t="str">
        <f t="shared" si="182"/>
        <v/>
      </c>
      <c r="BE544" s="698" t="str">
        <f t="shared" si="183"/>
        <v/>
      </c>
      <c r="BF544" s="698" t="str">
        <f t="shared" si="184"/>
        <v/>
      </c>
      <c r="BG544" s="79"/>
      <c r="BH544" s="699" t="str">
        <f t="shared" si="185"/>
        <v/>
      </c>
      <c r="BI544" s="699" t="str">
        <f t="shared" si="186"/>
        <v/>
      </c>
      <c r="BJ544" s="699" t="str">
        <f t="shared" si="187"/>
        <v/>
      </c>
      <c r="BK544" s="698" t="str">
        <f t="shared" si="188"/>
        <v/>
      </c>
      <c r="BL544" s="698" t="str">
        <f t="shared" si="189"/>
        <v/>
      </c>
    </row>
    <row r="545" spans="3:64" s="68" customFormat="1" ht="14.25" x14ac:dyDescent="0.2">
      <c r="C545" s="340"/>
      <c r="D545" s="259"/>
      <c r="E545" s="340"/>
      <c r="F545" s="340"/>
      <c r="H545" s="261"/>
      <c r="I545" s="261"/>
      <c r="K545" s="260"/>
      <c r="L545" s="66"/>
      <c r="M545" s="261"/>
      <c r="N545" s="260"/>
      <c r="O545" s="810"/>
      <c r="P545" s="361"/>
      <c r="Q545" s="696">
        <f t="shared" si="170"/>
        <v>271</v>
      </c>
      <c r="R545" s="340"/>
      <c r="S545" s="340"/>
      <c r="T545" s="340"/>
      <c r="U545" s="699" t="str">
        <f t="shared" si="158"/>
        <v/>
      </c>
      <c r="V545" s="699" t="str">
        <f t="shared" si="159"/>
        <v/>
      </c>
      <c r="W545" s="698" t="str">
        <f t="shared" si="171"/>
        <v/>
      </c>
      <c r="X545" s="698" t="str">
        <f t="shared" si="190"/>
        <v/>
      </c>
      <c r="Y545" s="699" t="str">
        <f t="shared" si="160"/>
        <v/>
      </c>
      <c r="Z545" s="699" t="str">
        <f t="shared" si="161"/>
        <v/>
      </c>
      <c r="AA545" s="698" t="str">
        <f t="shared" si="172"/>
        <v/>
      </c>
      <c r="AB545" s="698" t="str">
        <f t="shared" si="173"/>
        <v/>
      </c>
      <c r="AC545" s="699" t="str">
        <f t="shared" si="162"/>
        <v/>
      </c>
      <c r="AD545" s="699" t="str">
        <f t="shared" si="163"/>
        <v/>
      </c>
      <c r="AE545" s="698" t="str">
        <f t="shared" si="174"/>
        <v/>
      </c>
      <c r="AF545" s="698" t="str">
        <f t="shared" si="175"/>
        <v/>
      </c>
      <c r="AH545" s="696" t="str">
        <f t="shared" si="154"/>
        <v/>
      </c>
      <c r="AI545" s="340"/>
      <c r="AJ545" s="340"/>
      <c r="AK545" s="340"/>
      <c r="AL545" s="699" t="str">
        <f t="shared" si="164"/>
        <v/>
      </c>
      <c r="AM545" s="699" t="str">
        <f t="shared" si="191"/>
        <v/>
      </c>
      <c r="AN545" s="699" t="str">
        <f t="shared" si="165"/>
        <v/>
      </c>
      <c r="AO545" s="698" t="str">
        <f t="shared" si="155"/>
        <v/>
      </c>
      <c r="AP545" s="698" t="str">
        <f t="shared" si="176"/>
        <v/>
      </c>
      <c r="AQ545" s="699" t="str">
        <f t="shared" si="166"/>
        <v/>
      </c>
      <c r="AR545" s="699" t="str">
        <f t="shared" si="177"/>
        <v/>
      </c>
      <c r="AS545" s="699" t="str">
        <f t="shared" si="167"/>
        <v/>
      </c>
      <c r="AT545" s="698" t="str">
        <f t="shared" si="156"/>
        <v/>
      </c>
      <c r="AU545" s="698" t="str">
        <f t="shared" si="178"/>
        <v/>
      </c>
      <c r="AV545" s="699" t="str">
        <f t="shared" si="168"/>
        <v/>
      </c>
      <c r="AW545" s="699" t="str">
        <f t="shared" si="179"/>
        <v/>
      </c>
      <c r="AX545" s="699" t="str">
        <f t="shared" si="169"/>
        <v/>
      </c>
      <c r="AY545" s="698" t="str">
        <f t="shared" si="157"/>
        <v/>
      </c>
      <c r="AZ545" s="698" t="str">
        <f t="shared" si="180"/>
        <v/>
      </c>
      <c r="BA545" s="79"/>
      <c r="BB545" s="79"/>
      <c r="BC545" s="699" t="str">
        <f t="shared" si="181"/>
        <v/>
      </c>
      <c r="BD545" s="699" t="str">
        <f t="shared" si="182"/>
        <v/>
      </c>
      <c r="BE545" s="698" t="str">
        <f t="shared" si="183"/>
        <v/>
      </c>
      <c r="BF545" s="698" t="str">
        <f t="shared" si="184"/>
        <v/>
      </c>
      <c r="BG545" s="79"/>
      <c r="BH545" s="699" t="str">
        <f t="shared" si="185"/>
        <v/>
      </c>
      <c r="BI545" s="699" t="str">
        <f t="shared" si="186"/>
        <v/>
      </c>
      <c r="BJ545" s="699" t="str">
        <f t="shared" si="187"/>
        <v/>
      </c>
      <c r="BK545" s="698" t="str">
        <f t="shared" si="188"/>
        <v/>
      </c>
      <c r="BL545" s="698" t="str">
        <f t="shared" si="189"/>
        <v/>
      </c>
    </row>
    <row r="546" spans="3:64" s="68" customFormat="1" ht="14.25" x14ac:dyDescent="0.2">
      <c r="C546" s="340"/>
      <c r="D546" s="259"/>
      <c r="E546" s="340"/>
      <c r="F546" s="340"/>
      <c r="H546" s="261"/>
      <c r="I546" s="261"/>
      <c r="K546" s="260"/>
      <c r="L546" s="66"/>
      <c r="M546" s="261"/>
      <c r="N546" s="260"/>
      <c r="O546" s="810"/>
      <c r="P546" s="361"/>
      <c r="Q546" s="696">
        <f t="shared" si="170"/>
        <v>272</v>
      </c>
      <c r="R546" s="340"/>
      <c r="S546" s="340"/>
      <c r="T546" s="340"/>
      <c r="U546" s="699" t="str">
        <f t="shared" si="158"/>
        <v/>
      </c>
      <c r="V546" s="699" t="str">
        <f t="shared" si="159"/>
        <v/>
      </c>
      <c r="W546" s="698" t="str">
        <f t="shared" si="171"/>
        <v/>
      </c>
      <c r="X546" s="698" t="str">
        <f t="shared" si="190"/>
        <v/>
      </c>
      <c r="Y546" s="699" t="str">
        <f t="shared" si="160"/>
        <v/>
      </c>
      <c r="Z546" s="699" t="str">
        <f t="shared" si="161"/>
        <v/>
      </c>
      <c r="AA546" s="698" t="str">
        <f t="shared" si="172"/>
        <v/>
      </c>
      <c r="AB546" s="698" t="str">
        <f t="shared" si="173"/>
        <v/>
      </c>
      <c r="AC546" s="699" t="str">
        <f t="shared" si="162"/>
        <v/>
      </c>
      <c r="AD546" s="699" t="str">
        <f t="shared" si="163"/>
        <v/>
      </c>
      <c r="AE546" s="698" t="str">
        <f t="shared" si="174"/>
        <v/>
      </c>
      <c r="AF546" s="698" t="str">
        <f t="shared" si="175"/>
        <v/>
      </c>
      <c r="AH546" s="696" t="str">
        <f t="shared" si="154"/>
        <v/>
      </c>
      <c r="AI546" s="340"/>
      <c r="AJ546" s="340"/>
      <c r="AK546" s="340"/>
      <c r="AL546" s="699" t="str">
        <f t="shared" si="164"/>
        <v/>
      </c>
      <c r="AM546" s="699" t="str">
        <f t="shared" si="191"/>
        <v/>
      </c>
      <c r="AN546" s="699" t="str">
        <f t="shared" si="165"/>
        <v/>
      </c>
      <c r="AO546" s="698" t="str">
        <f t="shared" si="155"/>
        <v/>
      </c>
      <c r="AP546" s="698" t="str">
        <f t="shared" si="176"/>
        <v/>
      </c>
      <c r="AQ546" s="699" t="str">
        <f t="shared" si="166"/>
        <v/>
      </c>
      <c r="AR546" s="699" t="str">
        <f t="shared" si="177"/>
        <v/>
      </c>
      <c r="AS546" s="699" t="str">
        <f t="shared" si="167"/>
        <v/>
      </c>
      <c r="AT546" s="698" t="str">
        <f t="shared" si="156"/>
        <v/>
      </c>
      <c r="AU546" s="698" t="str">
        <f t="shared" si="178"/>
        <v/>
      </c>
      <c r="AV546" s="699" t="str">
        <f t="shared" si="168"/>
        <v/>
      </c>
      <c r="AW546" s="699" t="str">
        <f t="shared" si="179"/>
        <v/>
      </c>
      <c r="AX546" s="699" t="str">
        <f t="shared" si="169"/>
        <v/>
      </c>
      <c r="AY546" s="698" t="str">
        <f t="shared" si="157"/>
        <v/>
      </c>
      <c r="AZ546" s="698" t="str">
        <f t="shared" si="180"/>
        <v/>
      </c>
      <c r="BA546" s="79"/>
      <c r="BB546" s="79"/>
      <c r="BC546" s="699" t="str">
        <f t="shared" si="181"/>
        <v/>
      </c>
      <c r="BD546" s="699" t="str">
        <f t="shared" si="182"/>
        <v/>
      </c>
      <c r="BE546" s="698" t="str">
        <f t="shared" si="183"/>
        <v/>
      </c>
      <c r="BF546" s="698" t="str">
        <f t="shared" si="184"/>
        <v/>
      </c>
      <c r="BG546" s="79"/>
      <c r="BH546" s="699" t="str">
        <f t="shared" si="185"/>
        <v/>
      </c>
      <c r="BI546" s="699" t="str">
        <f t="shared" si="186"/>
        <v/>
      </c>
      <c r="BJ546" s="699" t="str">
        <f t="shared" si="187"/>
        <v/>
      </c>
      <c r="BK546" s="698" t="str">
        <f t="shared" si="188"/>
        <v/>
      </c>
      <c r="BL546" s="698" t="str">
        <f t="shared" si="189"/>
        <v/>
      </c>
    </row>
    <row r="547" spans="3:64" s="68" customFormat="1" ht="14.25" x14ac:dyDescent="0.2">
      <c r="C547" s="340"/>
      <c r="D547" s="259"/>
      <c r="E547" s="340"/>
      <c r="F547" s="340"/>
      <c r="H547" s="261"/>
      <c r="I547" s="261"/>
      <c r="K547" s="260"/>
      <c r="L547" s="66"/>
      <c r="M547" s="261"/>
      <c r="N547" s="260"/>
      <c r="O547" s="810"/>
      <c r="P547" s="361"/>
      <c r="Q547" s="696">
        <f t="shared" si="170"/>
        <v>273</v>
      </c>
      <c r="R547" s="340"/>
      <c r="S547" s="340"/>
      <c r="T547" s="340"/>
      <c r="U547" s="699" t="str">
        <f t="shared" si="158"/>
        <v/>
      </c>
      <c r="V547" s="699" t="str">
        <f t="shared" si="159"/>
        <v/>
      </c>
      <c r="W547" s="698" t="str">
        <f t="shared" si="171"/>
        <v/>
      </c>
      <c r="X547" s="698" t="str">
        <f t="shared" si="190"/>
        <v/>
      </c>
      <c r="Y547" s="699" t="str">
        <f t="shared" si="160"/>
        <v/>
      </c>
      <c r="Z547" s="699" t="str">
        <f t="shared" si="161"/>
        <v/>
      </c>
      <c r="AA547" s="698" t="str">
        <f t="shared" si="172"/>
        <v/>
      </c>
      <c r="AB547" s="698" t="str">
        <f t="shared" si="173"/>
        <v/>
      </c>
      <c r="AC547" s="699" t="str">
        <f t="shared" si="162"/>
        <v/>
      </c>
      <c r="AD547" s="699" t="str">
        <f t="shared" si="163"/>
        <v/>
      </c>
      <c r="AE547" s="698" t="str">
        <f t="shared" si="174"/>
        <v/>
      </c>
      <c r="AF547" s="698" t="str">
        <f t="shared" si="175"/>
        <v/>
      </c>
      <c r="AH547" s="696" t="str">
        <f t="shared" si="154"/>
        <v/>
      </c>
      <c r="AI547" s="340"/>
      <c r="AJ547" s="340"/>
      <c r="AK547" s="340"/>
      <c r="AL547" s="699" t="str">
        <f t="shared" si="164"/>
        <v/>
      </c>
      <c r="AM547" s="699" t="str">
        <f t="shared" si="191"/>
        <v/>
      </c>
      <c r="AN547" s="699" t="str">
        <f t="shared" si="165"/>
        <v/>
      </c>
      <c r="AO547" s="698" t="str">
        <f t="shared" si="155"/>
        <v/>
      </c>
      <c r="AP547" s="698" t="str">
        <f t="shared" si="176"/>
        <v/>
      </c>
      <c r="AQ547" s="699" t="str">
        <f t="shared" si="166"/>
        <v/>
      </c>
      <c r="AR547" s="699" t="str">
        <f t="shared" si="177"/>
        <v/>
      </c>
      <c r="AS547" s="699" t="str">
        <f t="shared" si="167"/>
        <v/>
      </c>
      <c r="AT547" s="698" t="str">
        <f t="shared" si="156"/>
        <v/>
      </c>
      <c r="AU547" s="698" t="str">
        <f t="shared" si="178"/>
        <v/>
      </c>
      <c r="AV547" s="699" t="str">
        <f t="shared" si="168"/>
        <v/>
      </c>
      <c r="AW547" s="699" t="str">
        <f t="shared" si="179"/>
        <v/>
      </c>
      <c r="AX547" s="699" t="str">
        <f t="shared" si="169"/>
        <v/>
      </c>
      <c r="AY547" s="698" t="str">
        <f t="shared" si="157"/>
        <v/>
      </c>
      <c r="AZ547" s="698" t="str">
        <f t="shared" si="180"/>
        <v/>
      </c>
      <c r="BA547" s="79"/>
      <c r="BB547" s="79"/>
      <c r="BC547" s="699" t="str">
        <f t="shared" si="181"/>
        <v/>
      </c>
      <c r="BD547" s="699" t="str">
        <f t="shared" si="182"/>
        <v/>
      </c>
      <c r="BE547" s="698" t="str">
        <f t="shared" si="183"/>
        <v/>
      </c>
      <c r="BF547" s="698" t="str">
        <f t="shared" si="184"/>
        <v/>
      </c>
      <c r="BG547" s="79"/>
      <c r="BH547" s="699" t="str">
        <f t="shared" si="185"/>
        <v/>
      </c>
      <c r="BI547" s="699" t="str">
        <f t="shared" si="186"/>
        <v/>
      </c>
      <c r="BJ547" s="699" t="str">
        <f t="shared" si="187"/>
        <v/>
      </c>
      <c r="BK547" s="698" t="str">
        <f t="shared" si="188"/>
        <v/>
      </c>
      <c r="BL547" s="698" t="str">
        <f t="shared" si="189"/>
        <v/>
      </c>
    </row>
    <row r="548" spans="3:64" s="68" customFormat="1" ht="14.25" x14ac:dyDescent="0.2">
      <c r="C548" s="340"/>
      <c r="D548" s="259"/>
      <c r="E548" s="340"/>
      <c r="F548" s="340"/>
      <c r="H548" s="261"/>
      <c r="I548" s="261"/>
      <c r="K548" s="260"/>
      <c r="L548" s="66"/>
      <c r="M548" s="261"/>
      <c r="N548" s="260"/>
      <c r="O548" s="810"/>
      <c r="P548" s="361"/>
      <c r="Q548" s="696">
        <f t="shared" si="170"/>
        <v>274</v>
      </c>
      <c r="R548" s="340"/>
      <c r="S548" s="340"/>
      <c r="T548" s="340"/>
      <c r="U548" s="699" t="str">
        <f t="shared" si="158"/>
        <v/>
      </c>
      <c r="V548" s="699" t="str">
        <f t="shared" si="159"/>
        <v/>
      </c>
      <c r="W548" s="698" t="str">
        <f t="shared" si="171"/>
        <v/>
      </c>
      <c r="X548" s="698" t="str">
        <f t="shared" si="190"/>
        <v/>
      </c>
      <c r="Y548" s="699" t="str">
        <f t="shared" si="160"/>
        <v/>
      </c>
      <c r="Z548" s="699" t="str">
        <f t="shared" si="161"/>
        <v/>
      </c>
      <c r="AA548" s="698" t="str">
        <f t="shared" si="172"/>
        <v/>
      </c>
      <c r="AB548" s="698" t="str">
        <f t="shared" si="173"/>
        <v/>
      </c>
      <c r="AC548" s="699" t="str">
        <f t="shared" si="162"/>
        <v/>
      </c>
      <c r="AD548" s="699" t="str">
        <f t="shared" si="163"/>
        <v/>
      </c>
      <c r="AE548" s="698" t="str">
        <f t="shared" si="174"/>
        <v/>
      </c>
      <c r="AF548" s="698" t="str">
        <f t="shared" si="175"/>
        <v/>
      </c>
      <c r="AH548" s="696" t="str">
        <f t="shared" si="154"/>
        <v/>
      </c>
      <c r="AI548" s="340"/>
      <c r="AJ548" s="340"/>
      <c r="AK548" s="340"/>
      <c r="AL548" s="699" t="str">
        <f t="shared" si="164"/>
        <v/>
      </c>
      <c r="AM548" s="699" t="str">
        <f t="shared" si="191"/>
        <v/>
      </c>
      <c r="AN548" s="699" t="str">
        <f t="shared" si="165"/>
        <v/>
      </c>
      <c r="AO548" s="698" t="str">
        <f t="shared" si="155"/>
        <v/>
      </c>
      <c r="AP548" s="698" t="str">
        <f t="shared" si="176"/>
        <v/>
      </c>
      <c r="AQ548" s="699" t="str">
        <f t="shared" si="166"/>
        <v/>
      </c>
      <c r="AR548" s="699" t="str">
        <f t="shared" si="177"/>
        <v/>
      </c>
      <c r="AS548" s="699" t="str">
        <f t="shared" si="167"/>
        <v/>
      </c>
      <c r="AT548" s="698" t="str">
        <f t="shared" si="156"/>
        <v/>
      </c>
      <c r="AU548" s="698" t="str">
        <f t="shared" si="178"/>
        <v/>
      </c>
      <c r="AV548" s="699" t="str">
        <f t="shared" si="168"/>
        <v/>
      </c>
      <c r="AW548" s="699" t="str">
        <f t="shared" si="179"/>
        <v/>
      </c>
      <c r="AX548" s="699" t="str">
        <f t="shared" si="169"/>
        <v/>
      </c>
      <c r="AY548" s="698" t="str">
        <f t="shared" si="157"/>
        <v/>
      </c>
      <c r="AZ548" s="698" t="str">
        <f t="shared" si="180"/>
        <v/>
      </c>
      <c r="BA548" s="79"/>
      <c r="BB548" s="79"/>
      <c r="BC548" s="699" t="str">
        <f t="shared" si="181"/>
        <v/>
      </c>
      <c r="BD548" s="699" t="str">
        <f t="shared" si="182"/>
        <v/>
      </c>
      <c r="BE548" s="698" t="str">
        <f t="shared" si="183"/>
        <v/>
      </c>
      <c r="BF548" s="698" t="str">
        <f t="shared" si="184"/>
        <v/>
      </c>
      <c r="BG548" s="79"/>
      <c r="BH548" s="699" t="str">
        <f t="shared" si="185"/>
        <v/>
      </c>
      <c r="BI548" s="699" t="str">
        <f t="shared" si="186"/>
        <v/>
      </c>
      <c r="BJ548" s="699" t="str">
        <f t="shared" si="187"/>
        <v/>
      </c>
      <c r="BK548" s="698" t="str">
        <f t="shared" si="188"/>
        <v/>
      </c>
      <c r="BL548" s="698" t="str">
        <f t="shared" si="189"/>
        <v/>
      </c>
    </row>
    <row r="549" spans="3:64" s="68" customFormat="1" ht="14.25" x14ac:dyDescent="0.2">
      <c r="C549" s="340"/>
      <c r="D549" s="259"/>
      <c r="E549" s="340"/>
      <c r="F549" s="340"/>
      <c r="H549" s="261"/>
      <c r="I549" s="261"/>
      <c r="K549" s="260"/>
      <c r="L549" s="66"/>
      <c r="M549" s="261"/>
      <c r="N549" s="260"/>
      <c r="O549" s="810"/>
      <c r="P549" s="361"/>
      <c r="Q549" s="696">
        <f t="shared" si="170"/>
        <v>275</v>
      </c>
      <c r="R549" s="340"/>
      <c r="S549" s="340"/>
      <c r="T549" s="340"/>
      <c r="U549" s="699" t="str">
        <f t="shared" si="158"/>
        <v/>
      </c>
      <c r="V549" s="699" t="str">
        <f t="shared" si="159"/>
        <v/>
      </c>
      <c r="W549" s="698" t="str">
        <f t="shared" si="171"/>
        <v/>
      </c>
      <c r="X549" s="698" t="str">
        <f t="shared" si="190"/>
        <v/>
      </c>
      <c r="Y549" s="699" t="str">
        <f t="shared" si="160"/>
        <v/>
      </c>
      <c r="Z549" s="699" t="str">
        <f t="shared" si="161"/>
        <v/>
      </c>
      <c r="AA549" s="698" t="str">
        <f t="shared" si="172"/>
        <v/>
      </c>
      <c r="AB549" s="698" t="str">
        <f t="shared" si="173"/>
        <v/>
      </c>
      <c r="AC549" s="699" t="str">
        <f t="shared" si="162"/>
        <v/>
      </c>
      <c r="AD549" s="699" t="str">
        <f t="shared" si="163"/>
        <v/>
      </c>
      <c r="AE549" s="698" t="str">
        <f t="shared" si="174"/>
        <v/>
      </c>
      <c r="AF549" s="698" t="str">
        <f t="shared" si="175"/>
        <v/>
      </c>
      <c r="AH549" s="696" t="str">
        <f t="shared" si="154"/>
        <v/>
      </c>
      <c r="AI549" s="340"/>
      <c r="AJ549" s="340"/>
      <c r="AK549" s="340"/>
      <c r="AL549" s="699" t="str">
        <f t="shared" si="164"/>
        <v/>
      </c>
      <c r="AM549" s="699" t="str">
        <f t="shared" si="191"/>
        <v/>
      </c>
      <c r="AN549" s="699" t="str">
        <f t="shared" si="165"/>
        <v/>
      </c>
      <c r="AO549" s="698" t="str">
        <f t="shared" si="155"/>
        <v/>
      </c>
      <c r="AP549" s="698" t="str">
        <f t="shared" si="176"/>
        <v/>
      </c>
      <c r="AQ549" s="699" t="str">
        <f t="shared" si="166"/>
        <v/>
      </c>
      <c r="AR549" s="699" t="str">
        <f t="shared" si="177"/>
        <v/>
      </c>
      <c r="AS549" s="699" t="str">
        <f t="shared" si="167"/>
        <v/>
      </c>
      <c r="AT549" s="698" t="str">
        <f t="shared" si="156"/>
        <v/>
      </c>
      <c r="AU549" s="698" t="str">
        <f t="shared" si="178"/>
        <v/>
      </c>
      <c r="AV549" s="699" t="str">
        <f t="shared" si="168"/>
        <v/>
      </c>
      <c r="AW549" s="699" t="str">
        <f t="shared" si="179"/>
        <v/>
      </c>
      <c r="AX549" s="699" t="str">
        <f t="shared" si="169"/>
        <v/>
      </c>
      <c r="AY549" s="698" t="str">
        <f t="shared" si="157"/>
        <v/>
      </c>
      <c r="AZ549" s="698" t="str">
        <f t="shared" si="180"/>
        <v/>
      </c>
      <c r="BA549" s="79"/>
      <c r="BB549" s="79"/>
      <c r="BC549" s="699" t="str">
        <f t="shared" si="181"/>
        <v/>
      </c>
      <c r="BD549" s="699" t="str">
        <f t="shared" si="182"/>
        <v/>
      </c>
      <c r="BE549" s="698" t="str">
        <f t="shared" si="183"/>
        <v/>
      </c>
      <c r="BF549" s="698" t="str">
        <f t="shared" si="184"/>
        <v/>
      </c>
      <c r="BG549" s="79"/>
      <c r="BH549" s="699" t="str">
        <f t="shared" si="185"/>
        <v/>
      </c>
      <c r="BI549" s="699" t="str">
        <f t="shared" si="186"/>
        <v/>
      </c>
      <c r="BJ549" s="699" t="str">
        <f t="shared" si="187"/>
        <v/>
      </c>
      <c r="BK549" s="698" t="str">
        <f t="shared" si="188"/>
        <v/>
      </c>
      <c r="BL549" s="698" t="str">
        <f t="shared" si="189"/>
        <v/>
      </c>
    </row>
    <row r="550" spans="3:64" s="68" customFormat="1" ht="14.25" x14ac:dyDescent="0.2">
      <c r="C550" s="340"/>
      <c r="D550" s="259"/>
      <c r="E550" s="340"/>
      <c r="F550" s="340"/>
      <c r="H550" s="261"/>
      <c r="I550" s="261"/>
      <c r="K550" s="260"/>
      <c r="L550" s="66"/>
      <c r="M550" s="261"/>
      <c r="N550" s="260"/>
      <c r="O550" s="810"/>
      <c r="P550" s="361"/>
      <c r="Q550" s="696">
        <f t="shared" si="170"/>
        <v>276</v>
      </c>
      <c r="R550" s="340"/>
      <c r="S550" s="340"/>
      <c r="T550" s="340"/>
      <c r="U550" s="699" t="str">
        <f t="shared" si="158"/>
        <v/>
      </c>
      <c r="V550" s="699" t="str">
        <f t="shared" si="159"/>
        <v/>
      </c>
      <c r="W550" s="698" t="str">
        <f t="shared" si="171"/>
        <v/>
      </c>
      <c r="X550" s="698" t="str">
        <f t="shared" si="190"/>
        <v/>
      </c>
      <c r="Y550" s="699" t="str">
        <f t="shared" si="160"/>
        <v/>
      </c>
      <c r="Z550" s="699" t="str">
        <f t="shared" si="161"/>
        <v/>
      </c>
      <c r="AA550" s="698" t="str">
        <f t="shared" si="172"/>
        <v/>
      </c>
      <c r="AB550" s="698" t="str">
        <f t="shared" si="173"/>
        <v/>
      </c>
      <c r="AC550" s="699" t="str">
        <f t="shared" si="162"/>
        <v/>
      </c>
      <c r="AD550" s="699" t="str">
        <f t="shared" si="163"/>
        <v/>
      </c>
      <c r="AE550" s="698" t="str">
        <f t="shared" si="174"/>
        <v/>
      </c>
      <c r="AF550" s="698" t="str">
        <f t="shared" si="175"/>
        <v/>
      </c>
      <c r="AH550" s="696" t="str">
        <f t="shared" si="154"/>
        <v/>
      </c>
      <c r="AI550" s="340"/>
      <c r="AJ550" s="340"/>
      <c r="AK550" s="340"/>
      <c r="AL550" s="699" t="str">
        <f t="shared" si="164"/>
        <v/>
      </c>
      <c r="AM550" s="699" t="str">
        <f t="shared" si="191"/>
        <v/>
      </c>
      <c r="AN550" s="699" t="str">
        <f t="shared" si="165"/>
        <v/>
      </c>
      <c r="AO550" s="698" t="str">
        <f t="shared" si="155"/>
        <v/>
      </c>
      <c r="AP550" s="698" t="str">
        <f t="shared" si="176"/>
        <v/>
      </c>
      <c r="AQ550" s="699" t="str">
        <f t="shared" si="166"/>
        <v/>
      </c>
      <c r="AR550" s="699" t="str">
        <f t="shared" si="177"/>
        <v/>
      </c>
      <c r="AS550" s="699" t="str">
        <f t="shared" si="167"/>
        <v/>
      </c>
      <c r="AT550" s="698" t="str">
        <f t="shared" si="156"/>
        <v/>
      </c>
      <c r="AU550" s="698" t="str">
        <f t="shared" si="178"/>
        <v/>
      </c>
      <c r="AV550" s="699" t="str">
        <f t="shared" si="168"/>
        <v/>
      </c>
      <c r="AW550" s="699" t="str">
        <f t="shared" si="179"/>
        <v/>
      </c>
      <c r="AX550" s="699" t="str">
        <f t="shared" si="169"/>
        <v/>
      </c>
      <c r="AY550" s="698" t="str">
        <f t="shared" si="157"/>
        <v/>
      </c>
      <c r="AZ550" s="698" t="str">
        <f t="shared" si="180"/>
        <v/>
      </c>
      <c r="BA550" s="79"/>
      <c r="BB550" s="79"/>
      <c r="BC550" s="699" t="str">
        <f t="shared" si="181"/>
        <v/>
      </c>
      <c r="BD550" s="699" t="str">
        <f t="shared" si="182"/>
        <v/>
      </c>
      <c r="BE550" s="698" t="str">
        <f t="shared" si="183"/>
        <v/>
      </c>
      <c r="BF550" s="698" t="str">
        <f t="shared" si="184"/>
        <v/>
      </c>
      <c r="BG550" s="79"/>
      <c r="BH550" s="699" t="str">
        <f t="shared" si="185"/>
        <v/>
      </c>
      <c r="BI550" s="699" t="str">
        <f t="shared" si="186"/>
        <v/>
      </c>
      <c r="BJ550" s="699" t="str">
        <f t="shared" si="187"/>
        <v/>
      </c>
      <c r="BK550" s="698" t="str">
        <f t="shared" si="188"/>
        <v/>
      </c>
      <c r="BL550" s="698" t="str">
        <f t="shared" si="189"/>
        <v/>
      </c>
    </row>
    <row r="551" spans="3:64" s="68" customFormat="1" ht="14.25" x14ac:dyDescent="0.2">
      <c r="C551" s="340"/>
      <c r="D551" s="259"/>
      <c r="E551" s="340"/>
      <c r="F551" s="340"/>
      <c r="H551" s="261"/>
      <c r="I551" s="261"/>
      <c r="K551" s="260"/>
      <c r="L551" s="66"/>
      <c r="M551" s="261"/>
      <c r="N551" s="260"/>
      <c r="O551" s="810"/>
      <c r="P551" s="361"/>
      <c r="Q551" s="696">
        <f t="shared" si="170"/>
        <v>277</v>
      </c>
      <c r="R551" s="340"/>
      <c r="S551" s="340"/>
      <c r="T551" s="340"/>
      <c r="U551" s="699" t="str">
        <f t="shared" si="158"/>
        <v/>
      </c>
      <c r="V551" s="699" t="str">
        <f t="shared" si="159"/>
        <v/>
      </c>
      <c r="W551" s="698" t="str">
        <f t="shared" si="171"/>
        <v/>
      </c>
      <c r="X551" s="698" t="str">
        <f t="shared" si="190"/>
        <v/>
      </c>
      <c r="Y551" s="699" t="str">
        <f t="shared" si="160"/>
        <v/>
      </c>
      <c r="Z551" s="699" t="str">
        <f t="shared" si="161"/>
        <v/>
      </c>
      <c r="AA551" s="698" t="str">
        <f t="shared" si="172"/>
        <v/>
      </c>
      <c r="AB551" s="698" t="str">
        <f t="shared" si="173"/>
        <v/>
      </c>
      <c r="AC551" s="699" t="str">
        <f t="shared" si="162"/>
        <v/>
      </c>
      <c r="AD551" s="699" t="str">
        <f t="shared" si="163"/>
        <v/>
      </c>
      <c r="AE551" s="698" t="str">
        <f t="shared" si="174"/>
        <v/>
      </c>
      <c r="AF551" s="698" t="str">
        <f t="shared" si="175"/>
        <v/>
      </c>
      <c r="AH551" s="696" t="str">
        <f t="shared" si="154"/>
        <v/>
      </c>
      <c r="AI551" s="340"/>
      <c r="AJ551" s="340"/>
      <c r="AK551" s="340"/>
      <c r="AL551" s="699" t="str">
        <f t="shared" si="164"/>
        <v/>
      </c>
      <c r="AM551" s="699" t="str">
        <f t="shared" si="191"/>
        <v/>
      </c>
      <c r="AN551" s="699" t="str">
        <f t="shared" si="165"/>
        <v/>
      </c>
      <c r="AO551" s="698" t="str">
        <f t="shared" si="155"/>
        <v/>
      </c>
      <c r="AP551" s="698" t="str">
        <f t="shared" si="176"/>
        <v/>
      </c>
      <c r="AQ551" s="699" t="str">
        <f t="shared" si="166"/>
        <v/>
      </c>
      <c r="AR551" s="699" t="str">
        <f t="shared" si="177"/>
        <v/>
      </c>
      <c r="AS551" s="699" t="str">
        <f t="shared" si="167"/>
        <v/>
      </c>
      <c r="AT551" s="698" t="str">
        <f t="shared" si="156"/>
        <v/>
      </c>
      <c r="AU551" s="698" t="str">
        <f t="shared" si="178"/>
        <v/>
      </c>
      <c r="AV551" s="699" t="str">
        <f t="shared" si="168"/>
        <v/>
      </c>
      <c r="AW551" s="699" t="str">
        <f t="shared" si="179"/>
        <v/>
      </c>
      <c r="AX551" s="699" t="str">
        <f t="shared" si="169"/>
        <v/>
      </c>
      <c r="AY551" s="698" t="str">
        <f t="shared" si="157"/>
        <v/>
      </c>
      <c r="AZ551" s="698" t="str">
        <f t="shared" si="180"/>
        <v/>
      </c>
      <c r="BA551" s="79"/>
      <c r="BB551" s="79"/>
      <c r="BC551" s="699" t="str">
        <f t="shared" si="181"/>
        <v/>
      </c>
      <c r="BD551" s="699" t="str">
        <f t="shared" si="182"/>
        <v/>
      </c>
      <c r="BE551" s="698" t="str">
        <f t="shared" si="183"/>
        <v/>
      </c>
      <c r="BF551" s="698" t="str">
        <f t="shared" si="184"/>
        <v/>
      </c>
      <c r="BG551" s="79"/>
      <c r="BH551" s="699" t="str">
        <f t="shared" si="185"/>
        <v/>
      </c>
      <c r="BI551" s="699" t="str">
        <f t="shared" si="186"/>
        <v/>
      </c>
      <c r="BJ551" s="699" t="str">
        <f t="shared" si="187"/>
        <v/>
      </c>
      <c r="BK551" s="698" t="str">
        <f t="shared" si="188"/>
        <v/>
      </c>
      <c r="BL551" s="698" t="str">
        <f t="shared" si="189"/>
        <v/>
      </c>
    </row>
    <row r="552" spans="3:64" s="68" customFormat="1" ht="14.25" x14ac:dyDescent="0.2">
      <c r="C552" s="340"/>
      <c r="D552" s="259"/>
      <c r="E552" s="340"/>
      <c r="F552" s="340"/>
      <c r="H552" s="261"/>
      <c r="I552" s="261"/>
      <c r="K552" s="260"/>
      <c r="L552" s="66"/>
      <c r="M552" s="261"/>
      <c r="N552" s="260"/>
      <c r="O552" s="810"/>
      <c r="P552" s="361"/>
      <c r="Q552" s="696">
        <f t="shared" si="170"/>
        <v>278</v>
      </c>
      <c r="R552" s="340"/>
      <c r="S552" s="340"/>
      <c r="T552" s="340"/>
      <c r="U552" s="699" t="str">
        <f t="shared" si="158"/>
        <v/>
      </c>
      <c r="V552" s="699" t="str">
        <f t="shared" si="159"/>
        <v/>
      </c>
      <c r="W552" s="698" t="str">
        <f t="shared" si="171"/>
        <v/>
      </c>
      <c r="X552" s="698" t="str">
        <f t="shared" si="190"/>
        <v/>
      </c>
      <c r="Y552" s="699" t="str">
        <f t="shared" si="160"/>
        <v/>
      </c>
      <c r="Z552" s="699" t="str">
        <f t="shared" si="161"/>
        <v/>
      </c>
      <c r="AA552" s="698" t="str">
        <f t="shared" si="172"/>
        <v/>
      </c>
      <c r="AB552" s="698" t="str">
        <f t="shared" si="173"/>
        <v/>
      </c>
      <c r="AC552" s="699" t="str">
        <f t="shared" si="162"/>
        <v/>
      </c>
      <c r="AD552" s="699" t="str">
        <f t="shared" si="163"/>
        <v/>
      </c>
      <c r="AE552" s="698" t="str">
        <f t="shared" si="174"/>
        <v/>
      </c>
      <c r="AF552" s="698" t="str">
        <f t="shared" si="175"/>
        <v/>
      </c>
      <c r="AH552" s="696" t="str">
        <f t="shared" si="154"/>
        <v/>
      </c>
      <c r="AI552" s="340"/>
      <c r="AJ552" s="340"/>
      <c r="AK552" s="340"/>
      <c r="AL552" s="699" t="str">
        <f t="shared" si="164"/>
        <v/>
      </c>
      <c r="AM552" s="699" t="str">
        <f t="shared" si="191"/>
        <v/>
      </c>
      <c r="AN552" s="699" t="str">
        <f t="shared" si="165"/>
        <v/>
      </c>
      <c r="AO552" s="698" t="str">
        <f t="shared" si="155"/>
        <v/>
      </c>
      <c r="AP552" s="698" t="str">
        <f t="shared" si="176"/>
        <v/>
      </c>
      <c r="AQ552" s="699" t="str">
        <f t="shared" si="166"/>
        <v/>
      </c>
      <c r="AR552" s="699" t="str">
        <f t="shared" si="177"/>
        <v/>
      </c>
      <c r="AS552" s="699" t="str">
        <f t="shared" si="167"/>
        <v/>
      </c>
      <c r="AT552" s="698" t="str">
        <f t="shared" si="156"/>
        <v/>
      </c>
      <c r="AU552" s="698" t="str">
        <f t="shared" si="178"/>
        <v/>
      </c>
      <c r="AV552" s="699" t="str">
        <f t="shared" si="168"/>
        <v/>
      </c>
      <c r="AW552" s="699" t="str">
        <f t="shared" si="179"/>
        <v/>
      </c>
      <c r="AX552" s="699" t="str">
        <f t="shared" si="169"/>
        <v/>
      </c>
      <c r="AY552" s="698" t="str">
        <f t="shared" si="157"/>
        <v/>
      </c>
      <c r="AZ552" s="698" t="str">
        <f t="shared" si="180"/>
        <v/>
      </c>
      <c r="BA552" s="79"/>
      <c r="BB552" s="79"/>
      <c r="BC552" s="699" t="str">
        <f t="shared" si="181"/>
        <v/>
      </c>
      <c r="BD552" s="699" t="str">
        <f t="shared" si="182"/>
        <v/>
      </c>
      <c r="BE552" s="698" t="str">
        <f t="shared" si="183"/>
        <v/>
      </c>
      <c r="BF552" s="698" t="str">
        <f t="shared" si="184"/>
        <v/>
      </c>
      <c r="BG552" s="79"/>
      <c r="BH552" s="699" t="str">
        <f t="shared" si="185"/>
        <v/>
      </c>
      <c r="BI552" s="699" t="str">
        <f t="shared" si="186"/>
        <v/>
      </c>
      <c r="BJ552" s="699" t="str">
        <f t="shared" si="187"/>
        <v/>
      </c>
      <c r="BK552" s="698" t="str">
        <f t="shared" si="188"/>
        <v/>
      </c>
      <c r="BL552" s="698" t="str">
        <f t="shared" si="189"/>
        <v/>
      </c>
    </row>
    <row r="553" spans="3:64" s="68" customFormat="1" ht="14.25" x14ac:dyDescent="0.2">
      <c r="C553" s="340"/>
      <c r="D553" s="259"/>
      <c r="E553" s="340"/>
      <c r="F553" s="340"/>
      <c r="H553" s="261"/>
      <c r="I553" s="261"/>
      <c r="K553" s="260"/>
      <c r="L553" s="66"/>
      <c r="M553" s="261"/>
      <c r="N553" s="260"/>
      <c r="O553" s="810"/>
      <c r="P553" s="361"/>
      <c r="Q553" s="696">
        <f t="shared" si="170"/>
        <v>279</v>
      </c>
      <c r="R553" s="340"/>
      <c r="S553" s="340"/>
      <c r="T553" s="340"/>
      <c r="U553" s="699" t="str">
        <f t="shared" si="158"/>
        <v/>
      </c>
      <c r="V553" s="699" t="str">
        <f t="shared" si="159"/>
        <v/>
      </c>
      <c r="W553" s="698" t="str">
        <f t="shared" si="171"/>
        <v/>
      </c>
      <c r="X553" s="698" t="str">
        <f t="shared" si="190"/>
        <v/>
      </c>
      <c r="Y553" s="699" t="str">
        <f t="shared" si="160"/>
        <v/>
      </c>
      <c r="Z553" s="699" t="str">
        <f t="shared" si="161"/>
        <v/>
      </c>
      <c r="AA553" s="698" t="str">
        <f t="shared" si="172"/>
        <v/>
      </c>
      <c r="AB553" s="698" t="str">
        <f t="shared" si="173"/>
        <v/>
      </c>
      <c r="AC553" s="699" t="str">
        <f t="shared" si="162"/>
        <v/>
      </c>
      <c r="AD553" s="699" t="str">
        <f t="shared" si="163"/>
        <v/>
      </c>
      <c r="AE553" s="698" t="str">
        <f t="shared" si="174"/>
        <v/>
      </c>
      <c r="AF553" s="698" t="str">
        <f t="shared" si="175"/>
        <v/>
      </c>
      <c r="AH553" s="696" t="str">
        <f t="shared" si="154"/>
        <v/>
      </c>
      <c r="AI553" s="340"/>
      <c r="AJ553" s="340"/>
      <c r="AK553" s="340"/>
      <c r="AL553" s="699" t="str">
        <f t="shared" si="164"/>
        <v/>
      </c>
      <c r="AM553" s="699" t="str">
        <f t="shared" si="191"/>
        <v/>
      </c>
      <c r="AN553" s="699" t="str">
        <f t="shared" si="165"/>
        <v/>
      </c>
      <c r="AO553" s="698" t="str">
        <f t="shared" si="155"/>
        <v/>
      </c>
      <c r="AP553" s="698" t="str">
        <f t="shared" si="176"/>
        <v/>
      </c>
      <c r="AQ553" s="699" t="str">
        <f t="shared" si="166"/>
        <v/>
      </c>
      <c r="AR553" s="699" t="str">
        <f t="shared" si="177"/>
        <v/>
      </c>
      <c r="AS553" s="699" t="str">
        <f t="shared" si="167"/>
        <v/>
      </c>
      <c r="AT553" s="698" t="str">
        <f t="shared" si="156"/>
        <v/>
      </c>
      <c r="AU553" s="698" t="str">
        <f t="shared" si="178"/>
        <v/>
      </c>
      <c r="AV553" s="699" t="str">
        <f t="shared" si="168"/>
        <v/>
      </c>
      <c r="AW553" s="699" t="str">
        <f t="shared" si="179"/>
        <v/>
      </c>
      <c r="AX553" s="699" t="str">
        <f t="shared" si="169"/>
        <v/>
      </c>
      <c r="AY553" s="698" t="str">
        <f t="shared" si="157"/>
        <v/>
      </c>
      <c r="AZ553" s="698" t="str">
        <f t="shared" si="180"/>
        <v/>
      </c>
      <c r="BA553" s="79"/>
      <c r="BB553" s="79"/>
      <c r="BC553" s="699" t="str">
        <f t="shared" si="181"/>
        <v/>
      </c>
      <c r="BD553" s="699" t="str">
        <f t="shared" si="182"/>
        <v/>
      </c>
      <c r="BE553" s="698" t="str">
        <f t="shared" si="183"/>
        <v/>
      </c>
      <c r="BF553" s="698" t="str">
        <f t="shared" si="184"/>
        <v/>
      </c>
      <c r="BG553" s="79"/>
      <c r="BH553" s="699" t="str">
        <f t="shared" si="185"/>
        <v/>
      </c>
      <c r="BI553" s="699" t="str">
        <f t="shared" si="186"/>
        <v/>
      </c>
      <c r="BJ553" s="699" t="str">
        <f t="shared" si="187"/>
        <v/>
      </c>
      <c r="BK553" s="698" t="str">
        <f t="shared" si="188"/>
        <v/>
      </c>
      <c r="BL553" s="698" t="str">
        <f t="shared" si="189"/>
        <v/>
      </c>
    </row>
    <row r="554" spans="3:64" s="68" customFormat="1" ht="14.25" x14ac:dyDescent="0.2">
      <c r="C554" s="340"/>
      <c r="D554" s="259"/>
      <c r="E554" s="340"/>
      <c r="F554" s="340"/>
      <c r="H554" s="261"/>
      <c r="I554" s="261"/>
      <c r="K554" s="260"/>
      <c r="L554" s="66"/>
      <c r="M554" s="261"/>
      <c r="N554" s="260"/>
      <c r="O554" s="810"/>
      <c r="P554" s="361"/>
      <c r="Q554" s="696">
        <f t="shared" si="170"/>
        <v>280</v>
      </c>
      <c r="R554" s="340"/>
      <c r="S554" s="340"/>
      <c r="T554" s="340"/>
      <c r="U554" s="699" t="str">
        <f t="shared" si="158"/>
        <v/>
      </c>
      <c r="V554" s="699" t="str">
        <f t="shared" si="159"/>
        <v/>
      </c>
      <c r="W554" s="698" t="str">
        <f t="shared" si="171"/>
        <v/>
      </c>
      <c r="X554" s="698" t="str">
        <f t="shared" si="190"/>
        <v/>
      </c>
      <c r="Y554" s="699" t="str">
        <f t="shared" si="160"/>
        <v/>
      </c>
      <c r="Z554" s="699" t="str">
        <f t="shared" si="161"/>
        <v/>
      </c>
      <c r="AA554" s="698" t="str">
        <f t="shared" si="172"/>
        <v/>
      </c>
      <c r="AB554" s="698" t="str">
        <f t="shared" si="173"/>
        <v/>
      </c>
      <c r="AC554" s="699" t="str">
        <f t="shared" si="162"/>
        <v/>
      </c>
      <c r="AD554" s="699" t="str">
        <f t="shared" si="163"/>
        <v/>
      </c>
      <c r="AE554" s="698" t="str">
        <f t="shared" si="174"/>
        <v/>
      </c>
      <c r="AF554" s="698" t="str">
        <f t="shared" si="175"/>
        <v/>
      </c>
      <c r="AH554" s="696" t="str">
        <f t="shared" si="154"/>
        <v/>
      </c>
      <c r="AI554" s="340"/>
      <c r="AJ554" s="340"/>
      <c r="AK554" s="340"/>
      <c r="AL554" s="699" t="str">
        <f t="shared" si="164"/>
        <v/>
      </c>
      <c r="AM554" s="699" t="str">
        <f t="shared" si="191"/>
        <v/>
      </c>
      <c r="AN554" s="699" t="str">
        <f t="shared" si="165"/>
        <v/>
      </c>
      <c r="AO554" s="698" t="str">
        <f t="shared" si="155"/>
        <v/>
      </c>
      <c r="AP554" s="698" t="str">
        <f t="shared" si="176"/>
        <v/>
      </c>
      <c r="AQ554" s="699" t="str">
        <f t="shared" si="166"/>
        <v/>
      </c>
      <c r="AR554" s="699" t="str">
        <f t="shared" si="177"/>
        <v/>
      </c>
      <c r="AS554" s="699" t="str">
        <f t="shared" si="167"/>
        <v/>
      </c>
      <c r="AT554" s="698" t="str">
        <f t="shared" si="156"/>
        <v/>
      </c>
      <c r="AU554" s="698" t="str">
        <f t="shared" si="178"/>
        <v/>
      </c>
      <c r="AV554" s="699" t="str">
        <f t="shared" si="168"/>
        <v/>
      </c>
      <c r="AW554" s="699" t="str">
        <f t="shared" si="179"/>
        <v/>
      </c>
      <c r="AX554" s="699" t="str">
        <f t="shared" si="169"/>
        <v/>
      </c>
      <c r="AY554" s="698" t="str">
        <f t="shared" si="157"/>
        <v/>
      </c>
      <c r="AZ554" s="698" t="str">
        <f t="shared" si="180"/>
        <v/>
      </c>
      <c r="BA554" s="79"/>
      <c r="BB554" s="79"/>
      <c r="BC554" s="699" t="str">
        <f t="shared" si="181"/>
        <v/>
      </c>
      <c r="BD554" s="699" t="str">
        <f t="shared" si="182"/>
        <v/>
      </c>
      <c r="BE554" s="698" t="str">
        <f t="shared" si="183"/>
        <v/>
      </c>
      <c r="BF554" s="698" t="str">
        <f t="shared" si="184"/>
        <v/>
      </c>
      <c r="BG554" s="79"/>
      <c r="BH554" s="699" t="str">
        <f t="shared" si="185"/>
        <v/>
      </c>
      <c r="BI554" s="699" t="str">
        <f t="shared" si="186"/>
        <v/>
      </c>
      <c r="BJ554" s="699" t="str">
        <f t="shared" si="187"/>
        <v/>
      </c>
      <c r="BK554" s="698" t="str">
        <f t="shared" si="188"/>
        <v/>
      </c>
      <c r="BL554" s="698" t="str">
        <f t="shared" si="189"/>
        <v/>
      </c>
    </row>
    <row r="555" spans="3:64" s="68" customFormat="1" ht="14.25" x14ac:dyDescent="0.2">
      <c r="C555" s="340"/>
      <c r="D555" s="259"/>
      <c r="E555" s="340"/>
      <c r="F555" s="340"/>
      <c r="H555" s="261"/>
      <c r="I555" s="261"/>
      <c r="K555" s="260"/>
      <c r="L555" s="66"/>
      <c r="M555" s="261"/>
      <c r="N555" s="260"/>
      <c r="O555" s="810"/>
      <c r="P555" s="361"/>
      <c r="Q555" s="696">
        <f t="shared" si="170"/>
        <v>281</v>
      </c>
      <c r="R555" s="340"/>
      <c r="S555" s="340"/>
      <c r="T555" s="340"/>
      <c r="U555" s="699" t="str">
        <f t="shared" si="158"/>
        <v/>
      </c>
      <c r="V555" s="699" t="str">
        <f t="shared" si="159"/>
        <v/>
      </c>
      <c r="W555" s="698" t="str">
        <f t="shared" si="171"/>
        <v/>
      </c>
      <c r="X555" s="698" t="str">
        <f t="shared" si="190"/>
        <v/>
      </c>
      <c r="Y555" s="699" t="str">
        <f t="shared" si="160"/>
        <v/>
      </c>
      <c r="Z555" s="699" t="str">
        <f t="shared" si="161"/>
        <v/>
      </c>
      <c r="AA555" s="698" t="str">
        <f t="shared" si="172"/>
        <v/>
      </c>
      <c r="AB555" s="698" t="str">
        <f t="shared" si="173"/>
        <v/>
      </c>
      <c r="AC555" s="699" t="str">
        <f t="shared" si="162"/>
        <v/>
      </c>
      <c r="AD555" s="699" t="str">
        <f t="shared" si="163"/>
        <v/>
      </c>
      <c r="AE555" s="698" t="str">
        <f t="shared" si="174"/>
        <v/>
      </c>
      <c r="AF555" s="698" t="str">
        <f t="shared" si="175"/>
        <v/>
      </c>
      <c r="AH555" s="696" t="str">
        <f t="shared" si="154"/>
        <v/>
      </c>
      <c r="AI555" s="340"/>
      <c r="AJ555" s="340"/>
      <c r="AK555" s="340"/>
      <c r="AL555" s="699" t="str">
        <f t="shared" si="164"/>
        <v/>
      </c>
      <c r="AM555" s="699" t="str">
        <f t="shared" si="191"/>
        <v/>
      </c>
      <c r="AN555" s="699" t="str">
        <f t="shared" si="165"/>
        <v/>
      </c>
      <c r="AO555" s="698" t="str">
        <f t="shared" si="155"/>
        <v/>
      </c>
      <c r="AP555" s="698" t="str">
        <f t="shared" si="176"/>
        <v/>
      </c>
      <c r="AQ555" s="699" t="str">
        <f t="shared" si="166"/>
        <v/>
      </c>
      <c r="AR555" s="699" t="str">
        <f t="shared" si="177"/>
        <v/>
      </c>
      <c r="AS555" s="699" t="str">
        <f t="shared" si="167"/>
        <v/>
      </c>
      <c r="AT555" s="698" t="str">
        <f t="shared" si="156"/>
        <v/>
      </c>
      <c r="AU555" s="698" t="str">
        <f t="shared" si="178"/>
        <v/>
      </c>
      <c r="AV555" s="699" t="str">
        <f t="shared" si="168"/>
        <v/>
      </c>
      <c r="AW555" s="699" t="str">
        <f t="shared" si="179"/>
        <v/>
      </c>
      <c r="AX555" s="699" t="str">
        <f t="shared" si="169"/>
        <v/>
      </c>
      <c r="AY555" s="698" t="str">
        <f t="shared" si="157"/>
        <v/>
      </c>
      <c r="AZ555" s="698" t="str">
        <f t="shared" si="180"/>
        <v/>
      </c>
      <c r="BA555" s="79"/>
      <c r="BB555" s="79"/>
      <c r="BC555" s="699" t="str">
        <f t="shared" si="181"/>
        <v/>
      </c>
      <c r="BD555" s="699" t="str">
        <f t="shared" si="182"/>
        <v/>
      </c>
      <c r="BE555" s="698" t="str">
        <f t="shared" si="183"/>
        <v/>
      </c>
      <c r="BF555" s="698" t="str">
        <f t="shared" si="184"/>
        <v/>
      </c>
      <c r="BG555" s="79"/>
      <c r="BH555" s="699" t="str">
        <f t="shared" si="185"/>
        <v/>
      </c>
      <c r="BI555" s="699" t="str">
        <f t="shared" si="186"/>
        <v/>
      </c>
      <c r="BJ555" s="699" t="str">
        <f t="shared" si="187"/>
        <v/>
      </c>
      <c r="BK555" s="698" t="str">
        <f t="shared" si="188"/>
        <v/>
      </c>
      <c r="BL555" s="698" t="str">
        <f t="shared" si="189"/>
        <v/>
      </c>
    </row>
    <row r="556" spans="3:64" s="68" customFormat="1" ht="14.25" x14ac:dyDescent="0.2">
      <c r="C556" s="340"/>
      <c r="D556" s="259"/>
      <c r="E556" s="340"/>
      <c r="F556" s="340"/>
      <c r="H556" s="261"/>
      <c r="I556" s="261"/>
      <c r="K556" s="260"/>
      <c r="L556" s="66"/>
      <c r="M556" s="261"/>
      <c r="N556" s="260"/>
      <c r="O556" s="810"/>
      <c r="P556" s="361"/>
      <c r="Q556" s="696">
        <f t="shared" si="170"/>
        <v>282</v>
      </c>
      <c r="R556" s="340"/>
      <c r="S556" s="340"/>
      <c r="T556" s="340"/>
      <c r="U556" s="699" t="str">
        <f t="shared" si="158"/>
        <v/>
      </c>
      <c r="V556" s="699" t="str">
        <f t="shared" si="159"/>
        <v/>
      </c>
      <c r="W556" s="698" t="str">
        <f t="shared" si="171"/>
        <v/>
      </c>
      <c r="X556" s="698" t="str">
        <f t="shared" si="190"/>
        <v/>
      </c>
      <c r="Y556" s="699" t="str">
        <f t="shared" si="160"/>
        <v/>
      </c>
      <c r="Z556" s="699" t="str">
        <f t="shared" si="161"/>
        <v/>
      </c>
      <c r="AA556" s="698" t="str">
        <f t="shared" si="172"/>
        <v/>
      </c>
      <c r="AB556" s="698" t="str">
        <f t="shared" si="173"/>
        <v/>
      </c>
      <c r="AC556" s="699" t="str">
        <f t="shared" si="162"/>
        <v/>
      </c>
      <c r="AD556" s="699" t="str">
        <f t="shared" si="163"/>
        <v/>
      </c>
      <c r="AE556" s="698" t="str">
        <f t="shared" si="174"/>
        <v/>
      </c>
      <c r="AF556" s="698" t="str">
        <f t="shared" si="175"/>
        <v/>
      </c>
      <c r="AH556" s="696" t="str">
        <f t="shared" si="154"/>
        <v/>
      </c>
      <c r="AI556" s="340"/>
      <c r="AJ556" s="340"/>
      <c r="AK556" s="340"/>
      <c r="AL556" s="699" t="str">
        <f t="shared" si="164"/>
        <v/>
      </c>
      <c r="AM556" s="699" t="str">
        <f t="shared" si="191"/>
        <v/>
      </c>
      <c r="AN556" s="699" t="str">
        <f t="shared" si="165"/>
        <v/>
      </c>
      <c r="AO556" s="698" t="str">
        <f t="shared" si="155"/>
        <v/>
      </c>
      <c r="AP556" s="698" t="str">
        <f t="shared" si="176"/>
        <v/>
      </c>
      <c r="AQ556" s="699" t="str">
        <f t="shared" si="166"/>
        <v/>
      </c>
      <c r="AR556" s="699" t="str">
        <f t="shared" si="177"/>
        <v/>
      </c>
      <c r="AS556" s="699" t="str">
        <f t="shared" si="167"/>
        <v/>
      </c>
      <c r="AT556" s="698" t="str">
        <f t="shared" si="156"/>
        <v/>
      </c>
      <c r="AU556" s="698" t="str">
        <f t="shared" si="178"/>
        <v/>
      </c>
      <c r="AV556" s="699" t="str">
        <f t="shared" si="168"/>
        <v/>
      </c>
      <c r="AW556" s="699" t="str">
        <f t="shared" si="179"/>
        <v/>
      </c>
      <c r="AX556" s="699" t="str">
        <f t="shared" si="169"/>
        <v/>
      </c>
      <c r="AY556" s="698" t="str">
        <f t="shared" si="157"/>
        <v/>
      </c>
      <c r="AZ556" s="698" t="str">
        <f t="shared" si="180"/>
        <v/>
      </c>
      <c r="BA556" s="79"/>
      <c r="BB556" s="79"/>
      <c r="BC556" s="699" t="str">
        <f t="shared" si="181"/>
        <v/>
      </c>
      <c r="BD556" s="699" t="str">
        <f t="shared" si="182"/>
        <v/>
      </c>
      <c r="BE556" s="698" t="str">
        <f t="shared" si="183"/>
        <v/>
      </c>
      <c r="BF556" s="698" t="str">
        <f t="shared" si="184"/>
        <v/>
      </c>
      <c r="BG556" s="79"/>
      <c r="BH556" s="699" t="str">
        <f t="shared" si="185"/>
        <v/>
      </c>
      <c r="BI556" s="699" t="str">
        <f t="shared" si="186"/>
        <v/>
      </c>
      <c r="BJ556" s="699" t="str">
        <f t="shared" si="187"/>
        <v/>
      </c>
      <c r="BK556" s="698" t="str">
        <f t="shared" si="188"/>
        <v/>
      </c>
      <c r="BL556" s="698" t="str">
        <f t="shared" si="189"/>
        <v/>
      </c>
    </row>
    <row r="557" spans="3:64" s="68" customFormat="1" ht="14.25" x14ac:dyDescent="0.2">
      <c r="C557" s="340"/>
      <c r="D557" s="259"/>
      <c r="E557" s="340"/>
      <c r="F557" s="340"/>
      <c r="H557" s="261"/>
      <c r="I557" s="261"/>
      <c r="K557" s="260"/>
      <c r="L557" s="66"/>
      <c r="M557" s="261"/>
      <c r="N557" s="260"/>
      <c r="O557" s="810"/>
      <c r="P557" s="361"/>
      <c r="Q557" s="696">
        <f t="shared" si="170"/>
        <v>283</v>
      </c>
      <c r="R557" s="340"/>
      <c r="S557" s="340"/>
      <c r="T557" s="340"/>
      <c r="U557" s="699" t="str">
        <f t="shared" si="158"/>
        <v/>
      </c>
      <c r="V557" s="699" t="str">
        <f t="shared" si="159"/>
        <v/>
      </c>
      <c r="W557" s="698" t="str">
        <f t="shared" si="171"/>
        <v/>
      </c>
      <c r="X557" s="698" t="str">
        <f t="shared" si="190"/>
        <v/>
      </c>
      <c r="Y557" s="699" t="str">
        <f t="shared" si="160"/>
        <v/>
      </c>
      <c r="Z557" s="699" t="str">
        <f t="shared" si="161"/>
        <v/>
      </c>
      <c r="AA557" s="698" t="str">
        <f t="shared" si="172"/>
        <v/>
      </c>
      <c r="AB557" s="698" t="str">
        <f t="shared" si="173"/>
        <v/>
      </c>
      <c r="AC557" s="699" t="str">
        <f t="shared" si="162"/>
        <v/>
      </c>
      <c r="AD557" s="699" t="str">
        <f t="shared" si="163"/>
        <v/>
      </c>
      <c r="AE557" s="698" t="str">
        <f t="shared" si="174"/>
        <v/>
      </c>
      <c r="AF557" s="698" t="str">
        <f t="shared" si="175"/>
        <v/>
      </c>
      <c r="AH557" s="696" t="str">
        <f t="shared" si="154"/>
        <v/>
      </c>
      <c r="AI557" s="340"/>
      <c r="AJ557" s="340"/>
      <c r="AK557" s="340"/>
      <c r="AL557" s="699" t="str">
        <f t="shared" si="164"/>
        <v/>
      </c>
      <c r="AM557" s="699" t="str">
        <f t="shared" si="191"/>
        <v/>
      </c>
      <c r="AN557" s="699" t="str">
        <f t="shared" si="165"/>
        <v/>
      </c>
      <c r="AO557" s="698" t="str">
        <f t="shared" si="155"/>
        <v/>
      </c>
      <c r="AP557" s="698" t="str">
        <f t="shared" si="176"/>
        <v/>
      </c>
      <c r="AQ557" s="699" t="str">
        <f t="shared" si="166"/>
        <v/>
      </c>
      <c r="AR557" s="699" t="str">
        <f t="shared" si="177"/>
        <v/>
      </c>
      <c r="AS557" s="699" t="str">
        <f t="shared" si="167"/>
        <v/>
      </c>
      <c r="AT557" s="698" t="str">
        <f t="shared" si="156"/>
        <v/>
      </c>
      <c r="AU557" s="698" t="str">
        <f t="shared" si="178"/>
        <v/>
      </c>
      <c r="AV557" s="699" t="str">
        <f t="shared" si="168"/>
        <v/>
      </c>
      <c r="AW557" s="699" t="str">
        <f t="shared" si="179"/>
        <v/>
      </c>
      <c r="AX557" s="699" t="str">
        <f t="shared" si="169"/>
        <v/>
      </c>
      <c r="AY557" s="698" t="str">
        <f t="shared" si="157"/>
        <v/>
      </c>
      <c r="AZ557" s="698" t="str">
        <f t="shared" si="180"/>
        <v/>
      </c>
      <c r="BA557" s="79"/>
      <c r="BB557" s="79"/>
      <c r="BC557" s="699" t="str">
        <f t="shared" si="181"/>
        <v/>
      </c>
      <c r="BD557" s="699" t="str">
        <f t="shared" si="182"/>
        <v/>
      </c>
      <c r="BE557" s="698" t="str">
        <f t="shared" si="183"/>
        <v/>
      </c>
      <c r="BF557" s="698" t="str">
        <f t="shared" si="184"/>
        <v/>
      </c>
      <c r="BG557" s="79"/>
      <c r="BH557" s="699" t="str">
        <f t="shared" si="185"/>
        <v/>
      </c>
      <c r="BI557" s="699" t="str">
        <f t="shared" si="186"/>
        <v/>
      </c>
      <c r="BJ557" s="699" t="str">
        <f t="shared" si="187"/>
        <v/>
      </c>
      <c r="BK557" s="698" t="str">
        <f t="shared" si="188"/>
        <v/>
      </c>
      <c r="BL557" s="698" t="str">
        <f t="shared" si="189"/>
        <v/>
      </c>
    </row>
    <row r="558" spans="3:64" s="68" customFormat="1" ht="14.25" x14ac:dyDescent="0.2">
      <c r="C558" s="340"/>
      <c r="D558" s="259"/>
      <c r="E558" s="340"/>
      <c r="F558" s="340"/>
      <c r="H558" s="261"/>
      <c r="I558" s="261"/>
      <c r="K558" s="260"/>
      <c r="L558" s="66"/>
      <c r="M558" s="261"/>
      <c r="N558" s="260"/>
      <c r="O558" s="810"/>
      <c r="P558" s="361"/>
      <c r="Q558" s="696">
        <f t="shared" si="170"/>
        <v>284</v>
      </c>
      <c r="R558" s="340"/>
      <c r="S558" s="340"/>
      <c r="T558" s="340"/>
      <c r="U558" s="699" t="str">
        <f t="shared" si="158"/>
        <v/>
      </c>
      <c r="V558" s="699" t="str">
        <f t="shared" si="159"/>
        <v/>
      </c>
      <c r="W558" s="698" t="str">
        <f t="shared" si="171"/>
        <v/>
      </c>
      <c r="X558" s="698" t="str">
        <f t="shared" si="190"/>
        <v/>
      </c>
      <c r="Y558" s="699" t="str">
        <f t="shared" si="160"/>
        <v/>
      </c>
      <c r="Z558" s="699" t="str">
        <f t="shared" si="161"/>
        <v/>
      </c>
      <c r="AA558" s="698" t="str">
        <f t="shared" si="172"/>
        <v/>
      </c>
      <c r="AB558" s="698" t="str">
        <f t="shared" si="173"/>
        <v/>
      </c>
      <c r="AC558" s="699" t="str">
        <f t="shared" si="162"/>
        <v/>
      </c>
      <c r="AD558" s="699" t="str">
        <f t="shared" si="163"/>
        <v/>
      </c>
      <c r="AE558" s="698" t="str">
        <f t="shared" si="174"/>
        <v/>
      </c>
      <c r="AF558" s="698" t="str">
        <f t="shared" si="175"/>
        <v/>
      </c>
      <c r="AH558" s="696" t="str">
        <f t="shared" si="154"/>
        <v/>
      </c>
      <c r="AI558" s="340"/>
      <c r="AJ558" s="340"/>
      <c r="AK558" s="340"/>
      <c r="AL558" s="699" t="str">
        <f t="shared" si="164"/>
        <v/>
      </c>
      <c r="AM558" s="699" t="str">
        <f t="shared" si="191"/>
        <v/>
      </c>
      <c r="AN558" s="699" t="str">
        <f t="shared" si="165"/>
        <v/>
      </c>
      <c r="AO558" s="698" t="str">
        <f t="shared" si="155"/>
        <v/>
      </c>
      <c r="AP558" s="698" t="str">
        <f t="shared" si="176"/>
        <v/>
      </c>
      <c r="AQ558" s="699" t="str">
        <f t="shared" si="166"/>
        <v/>
      </c>
      <c r="AR558" s="699" t="str">
        <f t="shared" si="177"/>
        <v/>
      </c>
      <c r="AS558" s="699" t="str">
        <f t="shared" si="167"/>
        <v/>
      </c>
      <c r="AT558" s="698" t="str">
        <f t="shared" si="156"/>
        <v/>
      </c>
      <c r="AU558" s="698" t="str">
        <f t="shared" si="178"/>
        <v/>
      </c>
      <c r="AV558" s="699" t="str">
        <f t="shared" si="168"/>
        <v/>
      </c>
      <c r="AW558" s="699" t="str">
        <f t="shared" si="179"/>
        <v/>
      </c>
      <c r="AX558" s="699" t="str">
        <f t="shared" si="169"/>
        <v/>
      </c>
      <c r="AY558" s="698" t="str">
        <f t="shared" si="157"/>
        <v/>
      </c>
      <c r="AZ558" s="698" t="str">
        <f t="shared" si="180"/>
        <v/>
      </c>
      <c r="BA558" s="79"/>
      <c r="BB558" s="79"/>
      <c r="BC558" s="699" t="str">
        <f t="shared" si="181"/>
        <v/>
      </c>
      <c r="BD558" s="699" t="str">
        <f t="shared" si="182"/>
        <v/>
      </c>
      <c r="BE558" s="698" t="str">
        <f t="shared" si="183"/>
        <v/>
      </c>
      <c r="BF558" s="698" t="str">
        <f t="shared" si="184"/>
        <v/>
      </c>
      <c r="BG558" s="79"/>
      <c r="BH558" s="699" t="str">
        <f t="shared" si="185"/>
        <v/>
      </c>
      <c r="BI558" s="699" t="str">
        <f t="shared" si="186"/>
        <v/>
      </c>
      <c r="BJ558" s="699" t="str">
        <f t="shared" si="187"/>
        <v/>
      </c>
      <c r="BK558" s="698" t="str">
        <f t="shared" si="188"/>
        <v/>
      </c>
      <c r="BL558" s="698" t="str">
        <f t="shared" si="189"/>
        <v/>
      </c>
    </row>
    <row r="559" spans="3:64" s="68" customFormat="1" ht="14.25" x14ac:dyDescent="0.2">
      <c r="C559" s="340"/>
      <c r="D559" s="259"/>
      <c r="E559" s="340"/>
      <c r="F559" s="340"/>
      <c r="H559" s="261"/>
      <c r="I559" s="261"/>
      <c r="K559" s="260"/>
      <c r="L559" s="66"/>
      <c r="M559" s="261"/>
      <c r="N559" s="260"/>
      <c r="O559" s="810"/>
      <c r="P559" s="361"/>
      <c r="Q559" s="696">
        <f t="shared" si="170"/>
        <v>285</v>
      </c>
      <c r="R559" s="340"/>
      <c r="S559" s="340"/>
      <c r="T559" s="340"/>
      <c r="U559" s="699" t="str">
        <f t="shared" si="158"/>
        <v/>
      </c>
      <c r="V559" s="699" t="str">
        <f t="shared" si="159"/>
        <v/>
      </c>
      <c r="W559" s="698" t="str">
        <f t="shared" si="171"/>
        <v/>
      </c>
      <c r="X559" s="698" t="str">
        <f t="shared" si="190"/>
        <v/>
      </c>
      <c r="Y559" s="699" t="str">
        <f t="shared" si="160"/>
        <v/>
      </c>
      <c r="Z559" s="699" t="str">
        <f t="shared" si="161"/>
        <v/>
      </c>
      <c r="AA559" s="698" t="str">
        <f t="shared" si="172"/>
        <v/>
      </c>
      <c r="AB559" s="698" t="str">
        <f t="shared" si="173"/>
        <v/>
      </c>
      <c r="AC559" s="699" t="str">
        <f t="shared" si="162"/>
        <v/>
      </c>
      <c r="AD559" s="699" t="str">
        <f t="shared" si="163"/>
        <v/>
      </c>
      <c r="AE559" s="698" t="str">
        <f t="shared" si="174"/>
        <v/>
      </c>
      <c r="AF559" s="698" t="str">
        <f t="shared" si="175"/>
        <v/>
      </c>
      <c r="AH559" s="696" t="str">
        <f t="shared" si="154"/>
        <v/>
      </c>
      <c r="AI559" s="340"/>
      <c r="AJ559" s="340"/>
      <c r="AK559" s="340"/>
      <c r="AL559" s="699" t="str">
        <f t="shared" si="164"/>
        <v/>
      </c>
      <c r="AM559" s="699" t="str">
        <f t="shared" si="191"/>
        <v/>
      </c>
      <c r="AN559" s="699" t="str">
        <f t="shared" si="165"/>
        <v/>
      </c>
      <c r="AO559" s="698" t="str">
        <f t="shared" si="155"/>
        <v/>
      </c>
      <c r="AP559" s="698" t="str">
        <f t="shared" si="176"/>
        <v/>
      </c>
      <c r="AQ559" s="699" t="str">
        <f t="shared" si="166"/>
        <v/>
      </c>
      <c r="AR559" s="699" t="str">
        <f t="shared" si="177"/>
        <v/>
      </c>
      <c r="AS559" s="699" t="str">
        <f t="shared" si="167"/>
        <v/>
      </c>
      <c r="AT559" s="698" t="str">
        <f t="shared" si="156"/>
        <v/>
      </c>
      <c r="AU559" s="698" t="str">
        <f t="shared" si="178"/>
        <v/>
      </c>
      <c r="AV559" s="699" t="str">
        <f t="shared" si="168"/>
        <v/>
      </c>
      <c r="AW559" s="699" t="str">
        <f t="shared" si="179"/>
        <v/>
      </c>
      <c r="AX559" s="699" t="str">
        <f t="shared" si="169"/>
        <v/>
      </c>
      <c r="AY559" s="698" t="str">
        <f t="shared" si="157"/>
        <v/>
      </c>
      <c r="AZ559" s="698" t="str">
        <f t="shared" si="180"/>
        <v/>
      </c>
      <c r="BA559" s="79"/>
      <c r="BB559" s="79"/>
      <c r="BC559" s="699" t="str">
        <f t="shared" si="181"/>
        <v/>
      </c>
      <c r="BD559" s="699" t="str">
        <f t="shared" si="182"/>
        <v/>
      </c>
      <c r="BE559" s="698" t="str">
        <f t="shared" si="183"/>
        <v/>
      </c>
      <c r="BF559" s="698" t="str">
        <f t="shared" si="184"/>
        <v/>
      </c>
      <c r="BG559" s="79"/>
      <c r="BH559" s="699" t="str">
        <f t="shared" si="185"/>
        <v/>
      </c>
      <c r="BI559" s="699" t="str">
        <f t="shared" si="186"/>
        <v/>
      </c>
      <c r="BJ559" s="699" t="str">
        <f t="shared" si="187"/>
        <v/>
      </c>
      <c r="BK559" s="698" t="str">
        <f t="shared" si="188"/>
        <v/>
      </c>
      <c r="BL559" s="698" t="str">
        <f t="shared" si="189"/>
        <v/>
      </c>
    </row>
    <row r="560" spans="3:64" s="68" customFormat="1" ht="14.25" x14ac:dyDescent="0.2">
      <c r="C560" s="340"/>
      <c r="D560" s="259"/>
      <c r="E560" s="340"/>
      <c r="F560" s="340"/>
      <c r="H560" s="261"/>
      <c r="I560" s="261"/>
      <c r="K560" s="260"/>
      <c r="L560" s="66"/>
      <c r="M560" s="261"/>
      <c r="N560" s="260"/>
      <c r="O560" s="810"/>
      <c r="P560" s="361"/>
      <c r="Q560" s="696">
        <f t="shared" si="170"/>
        <v>286</v>
      </c>
      <c r="R560" s="340"/>
      <c r="S560" s="340"/>
      <c r="T560" s="340"/>
      <c r="U560" s="699" t="str">
        <f t="shared" si="158"/>
        <v/>
      </c>
      <c r="V560" s="699" t="str">
        <f t="shared" si="159"/>
        <v/>
      </c>
      <c r="W560" s="698" t="str">
        <f t="shared" si="171"/>
        <v/>
      </c>
      <c r="X560" s="698" t="str">
        <f t="shared" si="190"/>
        <v/>
      </c>
      <c r="Y560" s="699" t="str">
        <f t="shared" si="160"/>
        <v/>
      </c>
      <c r="Z560" s="699" t="str">
        <f t="shared" si="161"/>
        <v/>
      </c>
      <c r="AA560" s="698" t="str">
        <f t="shared" si="172"/>
        <v/>
      </c>
      <c r="AB560" s="698" t="str">
        <f t="shared" si="173"/>
        <v/>
      </c>
      <c r="AC560" s="699" t="str">
        <f t="shared" si="162"/>
        <v/>
      </c>
      <c r="AD560" s="699" t="str">
        <f t="shared" si="163"/>
        <v/>
      </c>
      <c r="AE560" s="698" t="str">
        <f t="shared" si="174"/>
        <v/>
      </c>
      <c r="AF560" s="698" t="str">
        <f t="shared" si="175"/>
        <v/>
      </c>
      <c r="AH560" s="696" t="str">
        <f t="shared" si="154"/>
        <v/>
      </c>
      <c r="AI560" s="340"/>
      <c r="AJ560" s="340"/>
      <c r="AK560" s="340"/>
      <c r="AL560" s="699" t="str">
        <f t="shared" si="164"/>
        <v/>
      </c>
      <c r="AM560" s="699" t="str">
        <f t="shared" si="191"/>
        <v/>
      </c>
      <c r="AN560" s="699" t="str">
        <f t="shared" si="165"/>
        <v/>
      </c>
      <c r="AO560" s="698" t="str">
        <f t="shared" si="155"/>
        <v/>
      </c>
      <c r="AP560" s="698" t="str">
        <f t="shared" si="176"/>
        <v/>
      </c>
      <c r="AQ560" s="699" t="str">
        <f t="shared" si="166"/>
        <v/>
      </c>
      <c r="AR560" s="699" t="str">
        <f t="shared" si="177"/>
        <v/>
      </c>
      <c r="AS560" s="699" t="str">
        <f t="shared" si="167"/>
        <v/>
      </c>
      <c r="AT560" s="698" t="str">
        <f t="shared" si="156"/>
        <v/>
      </c>
      <c r="AU560" s="698" t="str">
        <f t="shared" si="178"/>
        <v/>
      </c>
      <c r="AV560" s="699" t="str">
        <f t="shared" si="168"/>
        <v/>
      </c>
      <c r="AW560" s="699" t="str">
        <f t="shared" si="179"/>
        <v/>
      </c>
      <c r="AX560" s="699" t="str">
        <f t="shared" si="169"/>
        <v/>
      </c>
      <c r="AY560" s="698" t="str">
        <f t="shared" si="157"/>
        <v/>
      </c>
      <c r="AZ560" s="698" t="str">
        <f t="shared" si="180"/>
        <v/>
      </c>
      <c r="BA560" s="79"/>
      <c r="BB560" s="79"/>
      <c r="BC560" s="699" t="str">
        <f t="shared" si="181"/>
        <v/>
      </c>
      <c r="BD560" s="699" t="str">
        <f t="shared" si="182"/>
        <v/>
      </c>
      <c r="BE560" s="698" t="str">
        <f t="shared" si="183"/>
        <v/>
      </c>
      <c r="BF560" s="698" t="str">
        <f t="shared" si="184"/>
        <v/>
      </c>
      <c r="BG560" s="79"/>
      <c r="BH560" s="699" t="str">
        <f t="shared" si="185"/>
        <v/>
      </c>
      <c r="BI560" s="699" t="str">
        <f t="shared" si="186"/>
        <v/>
      </c>
      <c r="BJ560" s="699" t="str">
        <f t="shared" si="187"/>
        <v/>
      </c>
      <c r="BK560" s="698" t="str">
        <f t="shared" si="188"/>
        <v/>
      </c>
      <c r="BL560" s="698" t="str">
        <f t="shared" si="189"/>
        <v/>
      </c>
    </row>
    <row r="561" spans="3:64" s="68" customFormat="1" ht="14.25" x14ac:dyDescent="0.2">
      <c r="C561" s="340"/>
      <c r="D561" s="259"/>
      <c r="E561" s="340"/>
      <c r="F561" s="340"/>
      <c r="H561" s="261"/>
      <c r="I561" s="261"/>
      <c r="K561" s="260"/>
      <c r="L561" s="66"/>
      <c r="M561" s="261"/>
      <c r="N561" s="260"/>
      <c r="O561" s="810"/>
      <c r="P561" s="361"/>
      <c r="Q561" s="696">
        <f t="shared" si="170"/>
        <v>287</v>
      </c>
      <c r="R561" s="340"/>
      <c r="S561" s="340"/>
      <c r="T561" s="340"/>
      <c r="U561" s="699" t="str">
        <f t="shared" si="158"/>
        <v/>
      </c>
      <c r="V561" s="699" t="str">
        <f t="shared" si="159"/>
        <v/>
      </c>
      <c r="W561" s="698" t="str">
        <f t="shared" si="171"/>
        <v/>
      </c>
      <c r="X561" s="698" t="str">
        <f t="shared" si="190"/>
        <v/>
      </c>
      <c r="Y561" s="699" t="str">
        <f t="shared" si="160"/>
        <v/>
      </c>
      <c r="Z561" s="699" t="str">
        <f t="shared" si="161"/>
        <v/>
      </c>
      <c r="AA561" s="698" t="str">
        <f t="shared" si="172"/>
        <v/>
      </c>
      <c r="AB561" s="698" t="str">
        <f t="shared" si="173"/>
        <v/>
      </c>
      <c r="AC561" s="699" t="str">
        <f t="shared" si="162"/>
        <v/>
      </c>
      <c r="AD561" s="699" t="str">
        <f t="shared" si="163"/>
        <v/>
      </c>
      <c r="AE561" s="698" t="str">
        <f t="shared" si="174"/>
        <v/>
      </c>
      <c r="AF561" s="698" t="str">
        <f t="shared" si="175"/>
        <v/>
      </c>
      <c r="AH561" s="696" t="str">
        <f t="shared" si="154"/>
        <v/>
      </c>
      <c r="AI561" s="340"/>
      <c r="AJ561" s="340"/>
      <c r="AK561" s="340"/>
      <c r="AL561" s="699" t="str">
        <f t="shared" si="164"/>
        <v/>
      </c>
      <c r="AM561" s="699" t="str">
        <f t="shared" si="191"/>
        <v/>
      </c>
      <c r="AN561" s="699" t="str">
        <f t="shared" si="165"/>
        <v/>
      </c>
      <c r="AO561" s="698" t="str">
        <f t="shared" si="155"/>
        <v/>
      </c>
      <c r="AP561" s="698" t="str">
        <f t="shared" si="176"/>
        <v/>
      </c>
      <c r="AQ561" s="699" t="str">
        <f t="shared" si="166"/>
        <v/>
      </c>
      <c r="AR561" s="699" t="str">
        <f t="shared" si="177"/>
        <v/>
      </c>
      <c r="AS561" s="699" t="str">
        <f t="shared" si="167"/>
        <v/>
      </c>
      <c r="AT561" s="698" t="str">
        <f t="shared" si="156"/>
        <v/>
      </c>
      <c r="AU561" s="698" t="str">
        <f t="shared" si="178"/>
        <v/>
      </c>
      <c r="AV561" s="699" t="str">
        <f t="shared" si="168"/>
        <v/>
      </c>
      <c r="AW561" s="699" t="str">
        <f t="shared" si="179"/>
        <v/>
      </c>
      <c r="AX561" s="699" t="str">
        <f t="shared" si="169"/>
        <v/>
      </c>
      <c r="AY561" s="698" t="str">
        <f t="shared" si="157"/>
        <v/>
      </c>
      <c r="AZ561" s="698" t="str">
        <f t="shared" si="180"/>
        <v/>
      </c>
      <c r="BA561" s="79"/>
      <c r="BB561" s="79"/>
      <c r="BC561" s="699" t="str">
        <f t="shared" si="181"/>
        <v/>
      </c>
      <c r="BD561" s="699" t="str">
        <f t="shared" si="182"/>
        <v/>
      </c>
      <c r="BE561" s="698" t="str">
        <f t="shared" si="183"/>
        <v/>
      </c>
      <c r="BF561" s="698" t="str">
        <f t="shared" si="184"/>
        <v/>
      </c>
      <c r="BG561" s="79"/>
      <c r="BH561" s="699" t="str">
        <f t="shared" si="185"/>
        <v/>
      </c>
      <c r="BI561" s="699" t="str">
        <f t="shared" si="186"/>
        <v/>
      </c>
      <c r="BJ561" s="699" t="str">
        <f t="shared" si="187"/>
        <v/>
      </c>
      <c r="BK561" s="698" t="str">
        <f t="shared" si="188"/>
        <v/>
      </c>
      <c r="BL561" s="698" t="str">
        <f t="shared" si="189"/>
        <v/>
      </c>
    </row>
    <row r="562" spans="3:64" s="68" customFormat="1" ht="14.25" x14ac:dyDescent="0.2">
      <c r="C562" s="340"/>
      <c r="D562" s="259"/>
      <c r="E562" s="340"/>
      <c r="F562" s="340"/>
      <c r="H562" s="261"/>
      <c r="I562" s="261"/>
      <c r="K562" s="260"/>
      <c r="L562" s="66"/>
      <c r="M562" s="261"/>
      <c r="N562" s="260"/>
      <c r="O562" s="810"/>
      <c r="P562" s="361"/>
      <c r="Q562" s="696">
        <f t="shared" si="170"/>
        <v>288</v>
      </c>
      <c r="R562" s="340"/>
      <c r="S562" s="340"/>
      <c r="T562" s="340"/>
      <c r="U562" s="699" t="str">
        <f t="shared" si="158"/>
        <v/>
      </c>
      <c r="V562" s="699" t="str">
        <f t="shared" si="159"/>
        <v/>
      </c>
      <c r="W562" s="698" t="str">
        <f t="shared" si="171"/>
        <v/>
      </c>
      <c r="X562" s="698" t="str">
        <f t="shared" si="190"/>
        <v/>
      </c>
      <c r="Y562" s="699" t="str">
        <f t="shared" si="160"/>
        <v/>
      </c>
      <c r="Z562" s="699" t="str">
        <f t="shared" si="161"/>
        <v/>
      </c>
      <c r="AA562" s="698" t="str">
        <f t="shared" si="172"/>
        <v/>
      </c>
      <c r="AB562" s="698" t="str">
        <f t="shared" si="173"/>
        <v/>
      </c>
      <c r="AC562" s="699" t="str">
        <f t="shared" si="162"/>
        <v/>
      </c>
      <c r="AD562" s="699" t="str">
        <f t="shared" si="163"/>
        <v/>
      </c>
      <c r="AE562" s="698" t="str">
        <f t="shared" si="174"/>
        <v/>
      </c>
      <c r="AF562" s="698" t="str">
        <f t="shared" si="175"/>
        <v/>
      </c>
      <c r="AH562" s="696" t="str">
        <f t="shared" si="154"/>
        <v/>
      </c>
      <c r="AI562" s="340"/>
      <c r="AJ562" s="340"/>
      <c r="AK562" s="340"/>
      <c r="AL562" s="699" t="str">
        <f t="shared" si="164"/>
        <v/>
      </c>
      <c r="AM562" s="699" t="str">
        <f t="shared" si="191"/>
        <v/>
      </c>
      <c r="AN562" s="699" t="str">
        <f t="shared" si="165"/>
        <v/>
      </c>
      <c r="AO562" s="698" t="str">
        <f t="shared" si="155"/>
        <v/>
      </c>
      <c r="AP562" s="698" t="str">
        <f t="shared" si="176"/>
        <v/>
      </c>
      <c r="AQ562" s="699" t="str">
        <f t="shared" si="166"/>
        <v/>
      </c>
      <c r="AR562" s="699" t="str">
        <f t="shared" si="177"/>
        <v/>
      </c>
      <c r="AS562" s="699" t="str">
        <f t="shared" si="167"/>
        <v/>
      </c>
      <c r="AT562" s="698" t="str">
        <f t="shared" si="156"/>
        <v/>
      </c>
      <c r="AU562" s="698" t="str">
        <f t="shared" si="178"/>
        <v/>
      </c>
      <c r="AV562" s="699" t="str">
        <f t="shared" si="168"/>
        <v/>
      </c>
      <c r="AW562" s="699" t="str">
        <f t="shared" si="179"/>
        <v/>
      </c>
      <c r="AX562" s="699" t="str">
        <f t="shared" si="169"/>
        <v/>
      </c>
      <c r="AY562" s="698" t="str">
        <f t="shared" si="157"/>
        <v/>
      </c>
      <c r="AZ562" s="698" t="str">
        <f t="shared" si="180"/>
        <v/>
      </c>
      <c r="BA562" s="79"/>
      <c r="BB562" s="79"/>
      <c r="BC562" s="699" t="str">
        <f t="shared" si="181"/>
        <v/>
      </c>
      <c r="BD562" s="699" t="str">
        <f t="shared" si="182"/>
        <v/>
      </c>
      <c r="BE562" s="698" t="str">
        <f t="shared" si="183"/>
        <v/>
      </c>
      <c r="BF562" s="698" t="str">
        <f t="shared" si="184"/>
        <v/>
      </c>
      <c r="BG562" s="79"/>
      <c r="BH562" s="699" t="str">
        <f t="shared" si="185"/>
        <v/>
      </c>
      <c r="BI562" s="699" t="str">
        <f t="shared" si="186"/>
        <v/>
      </c>
      <c r="BJ562" s="699" t="str">
        <f t="shared" si="187"/>
        <v/>
      </c>
      <c r="BK562" s="698" t="str">
        <f t="shared" si="188"/>
        <v/>
      </c>
      <c r="BL562" s="698" t="str">
        <f t="shared" si="189"/>
        <v/>
      </c>
    </row>
    <row r="563" spans="3:64" s="68" customFormat="1" ht="14.25" x14ac:dyDescent="0.2">
      <c r="C563" s="340"/>
      <c r="D563" s="259"/>
      <c r="E563" s="340"/>
      <c r="F563" s="340"/>
      <c r="H563" s="261"/>
      <c r="I563" s="261"/>
      <c r="K563" s="260"/>
      <c r="L563" s="66"/>
      <c r="M563" s="261"/>
      <c r="N563" s="260"/>
      <c r="O563" s="810"/>
      <c r="P563" s="361"/>
      <c r="Q563" s="696">
        <f t="shared" si="170"/>
        <v>289</v>
      </c>
      <c r="R563" s="340"/>
      <c r="S563" s="340"/>
      <c r="T563" s="340"/>
      <c r="U563" s="699" t="str">
        <f t="shared" si="158"/>
        <v/>
      </c>
      <c r="V563" s="699" t="str">
        <f t="shared" si="159"/>
        <v/>
      </c>
      <c r="W563" s="698" t="str">
        <f t="shared" si="171"/>
        <v/>
      </c>
      <c r="X563" s="698" t="str">
        <f t="shared" si="190"/>
        <v/>
      </c>
      <c r="Y563" s="699" t="str">
        <f t="shared" si="160"/>
        <v/>
      </c>
      <c r="Z563" s="699" t="str">
        <f t="shared" si="161"/>
        <v/>
      </c>
      <c r="AA563" s="698" t="str">
        <f t="shared" si="172"/>
        <v/>
      </c>
      <c r="AB563" s="698" t="str">
        <f t="shared" si="173"/>
        <v/>
      </c>
      <c r="AC563" s="699" t="str">
        <f t="shared" si="162"/>
        <v/>
      </c>
      <c r="AD563" s="699" t="str">
        <f t="shared" si="163"/>
        <v/>
      </c>
      <c r="AE563" s="698" t="str">
        <f t="shared" si="174"/>
        <v/>
      </c>
      <c r="AF563" s="698" t="str">
        <f t="shared" si="175"/>
        <v/>
      </c>
      <c r="AH563" s="696" t="str">
        <f t="shared" si="154"/>
        <v/>
      </c>
      <c r="AI563" s="340"/>
      <c r="AJ563" s="340"/>
      <c r="AK563" s="340"/>
      <c r="AL563" s="699" t="str">
        <f t="shared" si="164"/>
        <v/>
      </c>
      <c r="AM563" s="699" t="str">
        <f t="shared" si="191"/>
        <v/>
      </c>
      <c r="AN563" s="699" t="str">
        <f t="shared" si="165"/>
        <v/>
      </c>
      <c r="AO563" s="698" t="str">
        <f t="shared" si="155"/>
        <v/>
      </c>
      <c r="AP563" s="698" t="str">
        <f t="shared" si="176"/>
        <v/>
      </c>
      <c r="AQ563" s="699" t="str">
        <f t="shared" si="166"/>
        <v/>
      </c>
      <c r="AR563" s="699" t="str">
        <f t="shared" si="177"/>
        <v/>
      </c>
      <c r="AS563" s="699" t="str">
        <f t="shared" si="167"/>
        <v/>
      </c>
      <c r="AT563" s="698" t="str">
        <f t="shared" si="156"/>
        <v/>
      </c>
      <c r="AU563" s="698" t="str">
        <f t="shared" si="178"/>
        <v/>
      </c>
      <c r="AV563" s="699" t="str">
        <f t="shared" si="168"/>
        <v/>
      </c>
      <c r="AW563" s="699" t="str">
        <f t="shared" si="179"/>
        <v/>
      </c>
      <c r="AX563" s="699" t="str">
        <f t="shared" si="169"/>
        <v/>
      </c>
      <c r="AY563" s="698" t="str">
        <f t="shared" si="157"/>
        <v/>
      </c>
      <c r="AZ563" s="698" t="str">
        <f t="shared" si="180"/>
        <v/>
      </c>
      <c r="BA563" s="79"/>
      <c r="BB563" s="79"/>
      <c r="BC563" s="699" t="str">
        <f t="shared" si="181"/>
        <v/>
      </c>
      <c r="BD563" s="699" t="str">
        <f t="shared" si="182"/>
        <v/>
      </c>
      <c r="BE563" s="698" t="str">
        <f t="shared" si="183"/>
        <v/>
      </c>
      <c r="BF563" s="698" t="str">
        <f t="shared" si="184"/>
        <v/>
      </c>
      <c r="BG563" s="79"/>
      <c r="BH563" s="699" t="str">
        <f t="shared" si="185"/>
        <v/>
      </c>
      <c r="BI563" s="699" t="str">
        <f t="shared" si="186"/>
        <v/>
      </c>
      <c r="BJ563" s="699" t="str">
        <f t="shared" si="187"/>
        <v/>
      </c>
      <c r="BK563" s="698" t="str">
        <f t="shared" si="188"/>
        <v/>
      </c>
      <c r="BL563" s="698" t="str">
        <f t="shared" si="189"/>
        <v/>
      </c>
    </row>
    <row r="564" spans="3:64" s="68" customFormat="1" ht="14.25" x14ac:dyDescent="0.2">
      <c r="C564" s="340"/>
      <c r="D564" s="259"/>
      <c r="E564" s="340"/>
      <c r="F564" s="340"/>
      <c r="H564" s="261"/>
      <c r="I564" s="261"/>
      <c r="K564" s="260"/>
      <c r="L564" s="66"/>
      <c r="M564" s="261"/>
      <c r="N564" s="260"/>
      <c r="O564" s="810"/>
      <c r="P564" s="361"/>
      <c r="Q564" s="696">
        <f t="shared" si="170"/>
        <v>290</v>
      </c>
      <c r="R564" s="340"/>
      <c r="S564" s="340"/>
      <c r="T564" s="340"/>
      <c r="U564" s="699" t="str">
        <f t="shared" si="158"/>
        <v/>
      </c>
      <c r="V564" s="699" t="str">
        <f t="shared" si="159"/>
        <v/>
      </c>
      <c r="W564" s="698" t="str">
        <f t="shared" si="171"/>
        <v/>
      </c>
      <c r="X564" s="698" t="str">
        <f t="shared" si="190"/>
        <v/>
      </c>
      <c r="Y564" s="699" t="str">
        <f t="shared" si="160"/>
        <v/>
      </c>
      <c r="Z564" s="699" t="str">
        <f t="shared" si="161"/>
        <v/>
      </c>
      <c r="AA564" s="698" t="str">
        <f t="shared" si="172"/>
        <v/>
      </c>
      <c r="AB564" s="698" t="str">
        <f t="shared" si="173"/>
        <v/>
      </c>
      <c r="AC564" s="699" t="str">
        <f t="shared" si="162"/>
        <v/>
      </c>
      <c r="AD564" s="699" t="str">
        <f t="shared" si="163"/>
        <v/>
      </c>
      <c r="AE564" s="698" t="str">
        <f t="shared" si="174"/>
        <v/>
      </c>
      <c r="AF564" s="698" t="str">
        <f t="shared" si="175"/>
        <v/>
      </c>
      <c r="AH564" s="696" t="str">
        <f t="shared" si="154"/>
        <v/>
      </c>
      <c r="AI564" s="340"/>
      <c r="AJ564" s="340"/>
      <c r="AK564" s="340"/>
      <c r="AL564" s="699" t="str">
        <f t="shared" si="164"/>
        <v/>
      </c>
      <c r="AM564" s="699" t="str">
        <f t="shared" si="191"/>
        <v/>
      </c>
      <c r="AN564" s="699" t="str">
        <f t="shared" si="165"/>
        <v/>
      </c>
      <c r="AO564" s="698" t="str">
        <f t="shared" si="155"/>
        <v/>
      </c>
      <c r="AP564" s="698" t="str">
        <f t="shared" si="176"/>
        <v/>
      </c>
      <c r="AQ564" s="699" t="str">
        <f t="shared" si="166"/>
        <v/>
      </c>
      <c r="AR564" s="699" t="str">
        <f t="shared" si="177"/>
        <v/>
      </c>
      <c r="AS564" s="699" t="str">
        <f t="shared" si="167"/>
        <v/>
      </c>
      <c r="AT564" s="698" t="str">
        <f t="shared" si="156"/>
        <v/>
      </c>
      <c r="AU564" s="698" t="str">
        <f t="shared" si="178"/>
        <v/>
      </c>
      <c r="AV564" s="699" t="str">
        <f t="shared" si="168"/>
        <v/>
      </c>
      <c r="AW564" s="699" t="str">
        <f t="shared" si="179"/>
        <v/>
      </c>
      <c r="AX564" s="699" t="str">
        <f t="shared" si="169"/>
        <v/>
      </c>
      <c r="AY564" s="698" t="str">
        <f t="shared" si="157"/>
        <v/>
      </c>
      <c r="AZ564" s="698" t="str">
        <f t="shared" si="180"/>
        <v/>
      </c>
      <c r="BA564" s="79"/>
      <c r="BB564" s="79"/>
      <c r="BC564" s="699" t="str">
        <f t="shared" si="181"/>
        <v/>
      </c>
      <c r="BD564" s="699" t="str">
        <f t="shared" si="182"/>
        <v/>
      </c>
      <c r="BE564" s="698" t="str">
        <f t="shared" si="183"/>
        <v/>
      </c>
      <c r="BF564" s="698" t="str">
        <f t="shared" si="184"/>
        <v/>
      </c>
      <c r="BG564" s="79"/>
      <c r="BH564" s="699" t="str">
        <f t="shared" si="185"/>
        <v/>
      </c>
      <c r="BI564" s="699" t="str">
        <f t="shared" si="186"/>
        <v/>
      </c>
      <c r="BJ564" s="699" t="str">
        <f t="shared" si="187"/>
        <v/>
      </c>
      <c r="BK564" s="698" t="str">
        <f t="shared" si="188"/>
        <v/>
      </c>
      <c r="BL564" s="698" t="str">
        <f t="shared" si="189"/>
        <v/>
      </c>
    </row>
    <row r="565" spans="3:64" s="68" customFormat="1" ht="14.25" x14ac:dyDescent="0.2">
      <c r="C565" s="340"/>
      <c r="D565" s="259"/>
      <c r="E565" s="340"/>
      <c r="F565" s="340"/>
      <c r="H565" s="261"/>
      <c r="I565" s="261"/>
      <c r="K565" s="260"/>
      <c r="L565" s="66"/>
      <c r="M565" s="261"/>
      <c r="N565" s="260"/>
      <c r="O565" s="810"/>
      <c r="P565" s="361"/>
      <c r="Q565" s="696">
        <f t="shared" si="170"/>
        <v>291</v>
      </c>
      <c r="R565" s="340"/>
      <c r="S565" s="340"/>
      <c r="T565" s="340"/>
      <c r="U565" s="699" t="str">
        <f t="shared" si="158"/>
        <v/>
      </c>
      <c r="V565" s="699" t="str">
        <f t="shared" si="159"/>
        <v/>
      </c>
      <c r="W565" s="698" t="str">
        <f t="shared" si="171"/>
        <v/>
      </c>
      <c r="X565" s="698" t="str">
        <f t="shared" si="190"/>
        <v/>
      </c>
      <c r="Y565" s="699" t="str">
        <f t="shared" si="160"/>
        <v/>
      </c>
      <c r="Z565" s="699" t="str">
        <f t="shared" si="161"/>
        <v/>
      </c>
      <c r="AA565" s="698" t="str">
        <f t="shared" si="172"/>
        <v/>
      </c>
      <c r="AB565" s="698" t="str">
        <f t="shared" si="173"/>
        <v/>
      </c>
      <c r="AC565" s="699" t="str">
        <f t="shared" si="162"/>
        <v/>
      </c>
      <c r="AD565" s="699" t="str">
        <f t="shared" si="163"/>
        <v/>
      </c>
      <c r="AE565" s="698" t="str">
        <f t="shared" si="174"/>
        <v/>
      </c>
      <c r="AF565" s="698" t="str">
        <f t="shared" si="175"/>
        <v/>
      </c>
      <c r="AH565" s="696" t="str">
        <f t="shared" si="154"/>
        <v/>
      </c>
      <c r="AI565" s="340"/>
      <c r="AJ565" s="340"/>
      <c r="AK565" s="340"/>
      <c r="AL565" s="699" t="str">
        <f t="shared" si="164"/>
        <v/>
      </c>
      <c r="AM565" s="699" t="str">
        <f t="shared" si="191"/>
        <v/>
      </c>
      <c r="AN565" s="699" t="str">
        <f t="shared" si="165"/>
        <v/>
      </c>
      <c r="AO565" s="698" t="str">
        <f t="shared" si="155"/>
        <v/>
      </c>
      <c r="AP565" s="698" t="str">
        <f t="shared" si="176"/>
        <v/>
      </c>
      <c r="AQ565" s="699" t="str">
        <f t="shared" si="166"/>
        <v/>
      </c>
      <c r="AR565" s="699" t="str">
        <f t="shared" si="177"/>
        <v/>
      </c>
      <c r="AS565" s="699" t="str">
        <f t="shared" si="167"/>
        <v/>
      </c>
      <c r="AT565" s="698" t="str">
        <f t="shared" si="156"/>
        <v/>
      </c>
      <c r="AU565" s="698" t="str">
        <f t="shared" si="178"/>
        <v/>
      </c>
      <c r="AV565" s="699" t="str">
        <f t="shared" si="168"/>
        <v/>
      </c>
      <c r="AW565" s="699" t="str">
        <f t="shared" si="179"/>
        <v/>
      </c>
      <c r="AX565" s="699" t="str">
        <f t="shared" si="169"/>
        <v/>
      </c>
      <c r="AY565" s="698" t="str">
        <f t="shared" si="157"/>
        <v/>
      </c>
      <c r="AZ565" s="698" t="str">
        <f t="shared" si="180"/>
        <v/>
      </c>
      <c r="BA565" s="79"/>
      <c r="BB565" s="79"/>
      <c r="BC565" s="699" t="str">
        <f t="shared" si="181"/>
        <v/>
      </c>
      <c r="BD565" s="699" t="str">
        <f t="shared" si="182"/>
        <v/>
      </c>
      <c r="BE565" s="698" t="str">
        <f t="shared" si="183"/>
        <v/>
      </c>
      <c r="BF565" s="698" t="str">
        <f t="shared" si="184"/>
        <v/>
      </c>
      <c r="BG565" s="79"/>
      <c r="BH565" s="699" t="str">
        <f t="shared" si="185"/>
        <v/>
      </c>
      <c r="BI565" s="699" t="str">
        <f t="shared" si="186"/>
        <v/>
      </c>
      <c r="BJ565" s="699" t="str">
        <f t="shared" si="187"/>
        <v/>
      </c>
      <c r="BK565" s="698" t="str">
        <f t="shared" si="188"/>
        <v/>
      </c>
      <c r="BL565" s="698" t="str">
        <f t="shared" si="189"/>
        <v/>
      </c>
    </row>
    <row r="566" spans="3:64" s="68" customFormat="1" ht="14.25" x14ac:dyDescent="0.2">
      <c r="C566" s="340"/>
      <c r="D566" s="259"/>
      <c r="E566" s="340"/>
      <c r="F566" s="340"/>
      <c r="H566" s="261"/>
      <c r="I566" s="261"/>
      <c r="K566" s="260"/>
      <c r="L566" s="66"/>
      <c r="M566" s="261"/>
      <c r="N566" s="260"/>
      <c r="O566" s="810"/>
      <c r="P566" s="361"/>
      <c r="Q566" s="696">
        <f t="shared" si="170"/>
        <v>292</v>
      </c>
      <c r="R566" s="340"/>
      <c r="S566" s="340"/>
      <c r="T566" s="340"/>
      <c r="U566" s="699" t="str">
        <f t="shared" si="158"/>
        <v/>
      </c>
      <c r="V566" s="699" t="str">
        <f t="shared" si="159"/>
        <v/>
      </c>
      <c r="W566" s="698" t="str">
        <f t="shared" si="171"/>
        <v/>
      </c>
      <c r="X566" s="698" t="str">
        <f t="shared" si="190"/>
        <v/>
      </c>
      <c r="Y566" s="699" t="str">
        <f t="shared" si="160"/>
        <v/>
      </c>
      <c r="Z566" s="699" t="str">
        <f t="shared" si="161"/>
        <v/>
      </c>
      <c r="AA566" s="698" t="str">
        <f t="shared" si="172"/>
        <v/>
      </c>
      <c r="AB566" s="698" t="str">
        <f t="shared" si="173"/>
        <v/>
      </c>
      <c r="AC566" s="699" t="str">
        <f t="shared" si="162"/>
        <v/>
      </c>
      <c r="AD566" s="699" t="str">
        <f t="shared" si="163"/>
        <v/>
      </c>
      <c r="AE566" s="698" t="str">
        <f t="shared" si="174"/>
        <v/>
      </c>
      <c r="AF566" s="698" t="str">
        <f t="shared" si="175"/>
        <v/>
      </c>
      <c r="AH566" s="696" t="str">
        <f t="shared" si="154"/>
        <v/>
      </c>
      <c r="AI566" s="340"/>
      <c r="AJ566" s="340"/>
      <c r="AK566" s="340"/>
      <c r="AL566" s="699" t="str">
        <f t="shared" si="164"/>
        <v/>
      </c>
      <c r="AM566" s="699" t="str">
        <f t="shared" si="191"/>
        <v/>
      </c>
      <c r="AN566" s="699" t="str">
        <f t="shared" si="165"/>
        <v/>
      </c>
      <c r="AO566" s="698" t="str">
        <f t="shared" si="155"/>
        <v/>
      </c>
      <c r="AP566" s="698" t="str">
        <f t="shared" si="176"/>
        <v/>
      </c>
      <c r="AQ566" s="699" t="str">
        <f t="shared" si="166"/>
        <v/>
      </c>
      <c r="AR566" s="699" t="str">
        <f t="shared" si="177"/>
        <v/>
      </c>
      <c r="AS566" s="699" t="str">
        <f t="shared" si="167"/>
        <v/>
      </c>
      <c r="AT566" s="698" t="str">
        <f t="shared" si="156"/>
        <v/>
      </c>
      <c r="AU566" s="698" t="str">
        <f t="shared" si="178"/>
        <v/>
      </c>
      <c r="AV566" s="699" t="str">
        <f t="shared" si="168"/>
        <v/>
      </c>
      <c r="AW566" s="699" t="str">
        <f t="shared" si="179"/>
        <v/>
      </c>
      <c r="AX566" s="699" t="str">
        <f t="shared" si="169"/>
        <v/>
      </c>
      <c r="AY566" s="698" t="str">
        <f t="shared" si="157"/>
        <v/>
      </c>
      <c r="AZ566" s="698" t="str">
        <f t="shared" si="180"/>
        <v/>
      </c>
      <c r="BA566" s="79"/>
      <c r="BB566" s="79"/>
      <c r="BC566" s="699" t="str">
        <f t="shared" si="181"/>
        <v/>
      </c>
      <c r="BD566" s="699" t="str">
        <f t="shared" si="182"/>
        <v/>
      </c>
      <c r="BE566" s="698" t="str">
        <f t="shared" si="183"/>
        <v/>
      </c>
      <c r="BF566" s="698" t="str">
        <f t="shared" si="184"/>
        <v/>
      </c>
      <c r="BG566" s="79"/>
      <c r="BH566" s="699" t="str">
        <f t="shared" si="185"/>
        <v/>
      </c>
      <c r="BI566" s="699" t="str">
        <f t="shared" si="186"/>
        <v/>
      </c>
      <c r="BJ566" s="699" t="str">
        <f t="shared" si="187"/>
        <v/>
      </c>
      <c r="BK566" s="698" t="str">
        <f t="shared" si="188"/>
        <v/>
      </c>
      <c r="BL566" s="698" t="str">
        <f t="shared" si="189"/>
        <v/>
      </c>
    </row>
    <row r="567" spans="3:64" s="68" customFormat="1" ht="14.25" x14ac:dyDescent="0.2">
      <c r="C567" s="340"/>
      <c r="D567" s="259"/>
      <c r="E567" s="340"/>
      <c r="F567" s="340"/>
      <c r="H567" s="261"/>
      <c r="I567" s="261"/>
      <c r="K567" s="260"/>
      <c r="L567" s="66"/>
      <c r="M567" s="261"/>
      <c r="N567" s="260"/>
      <c r="O567" s="810"/>
      <c r="P567" s="361"/>
      <c r="Q567" s="696">
        <f t="shared" si="170"/>
        <v>293</v>
      </c>
      <c r="R567" s="340"/>
      <c r="S567" s="340"/>
      <c r="T567" s="340"/>
      <c r="U567" s="699" t="str">
        <f t="shared" si="158"/>
        <v/>
      </c>
      <c r="V567" s="699" t="str">
        <f t="shared" si="159"/>
        <v/>
      </c>
      <c r="W567" s="698" t="str">
        <f t="shared" si="171"/>
        <v/>
      </c>
      <c r="X567" s="698" t="str">
        <f t="shared" si="190"/>
        <v/>
      </c>
      <c r="Y567" s="699" t="str">
        <f t="shared" si="160"/>
        <v/>
      </c>
      <c r="Z567" s="699" t="str">
        <f t="shared" si="161"/>
        <v/>
      </c>
      <c r="AA567" s="698" t="str">
        <f t="shared" si="172"/>
        <v/>
      </c>
      <c r="AB567" s="698" t="str">
        <f t="shared" si="173"/>
        <v/>
      </c>
      <c r="AC567" s="699" t="str">
        <f t="shared" si="162"/>
        <v/>
      </c>
      <c r="AD567" s="699" t="str">
        <f t="shared" si="163"/>
        <v/>
      </c>
      <c r="AE567" s="698" t="str">
        <f t="shared" si="174"/>
        <v/>
      </c>
      <c r="AF567" s="698" t="str">
        <f t="shared" si="175"/>
        <v/>
      </c>
      <c r="AH567" s="696" t="str">
        <f t="shared" si="154"/>
        <v/>
      </c>
      <c r="AI567" s="340"/>
      <c r="AJ567" s="340"/>
      <c r="AK567" s="340"/>
      <c r="AL567" s="699" t="str">
        <f t="shared" si="164"/>
        <v/>
      </c>
      <c r="AM567" s="699" t="str">
        <f t="shared" si="191"/>
        <v/>
      </c>
      <c r="AN567" s="699" t="str">
        <f t="shared" si="165"/>
        <v/>
      </c>
      <c r="AO567" s="698" t="str">
        <f t="shared" si="155"/>
        <v/>
      </c>
      <c r="AP567" s="698" t="str">
        <f t="shared" si="176"/>
        <v/>
      </c>
      <c r="AQ567" s="699" t="str">
        <f t="shared" si="166"/>
        <v/>
      </c>
      <c r="AR567" s="699" t="str">
        <f t="shared" si="177"/>
        <v/>
      </c>
      <c r="AS567" s="699" t="str">
        <f t="shared" si="167"/>
        <v/>
      </c>
      <c r="AT567" s="698" t="str">
        <f t="shared" si="156"/>
        <v/>
      </c>
      <c r="AU567" s="698" t="str">
        <f t="shared" si="178"/>
        <v/>
      </c>
      <c r="AV567" s="699" t="str">
        <f t="shared" si="168"/>
        <v/>
      </c>
      <c r="AW567" s="699" t="str">
        <f t="shared" si="179"/>
        <v/>
      </c>
      <c r="AX567" s="699" t="str">
        <f t="shared" si="169"/>
        <v/>
      </c>
      <c r="AY567" s="698" t="str">
        <f t="shared" si="157"/>
        <v/>
      </c>
      <c r="AZ567" s="698" t="str">
        <f t="shared" si="180"/>
        <v/>
      </c>
      <c r="BA567" s="79"/>
      <c r="BB567" s="79"/>
      <c r="BC567" s="699" t="str">
        <f t="shared" si="181"/>
        <v/>
      </c>
      <c r="BD567" s="699" t="str">
        <f t="shared" si="182"/>
        <v/>
      </c>
      <c r="BE567" s="698" t="str">
        <f t="shared" si="183"/>
        <v/>
      </c>
      <c r="BF567" s="698" t="str">
        <f t="shared" si="184"/>
        <v/>
      </c>
      <c r="BG567" s="79"/>
      <c r="BH567" s="699" t="str">
        <f t="shared" si="185"/>
        <v/>
      </c>
      <c r="BI567" s="699" t="str">
        <f t="shared" si="186"/>
        <v/>
      </c>
      <c r="BJ567" s="699" t="str">
        <f t="shared" si="187"/>
        <v/>
      </c>
      <c r="BK567" s="698" t="str">
        <f t="shared" si="188"/>
        <v/>
      </c>
      <c r="BL567" s="698" t="str">
        <f t="shared" si="189"/>
        <v/>
      </c>
    </row>
    <row r="568" spans="3:64" s="68" customFormat="1" ht="14.25" x14ac:dyDescent="0.2">
      <c r="C568" s="340"/>
      <c r="D568" s="259"/>
      <c r="E568" s="340"/>
      <c r="F568" s="340"/>
      <c r="H568" s="261"/>
      <c r="I568" s="261"/>
      <c r="K568" s="260"/>
      <c r="L568" s="66"/>
      <c r="M568" s="261"/>
      <c r="N568" s="260"/>
      <c r="O568" s="810"/>
      <c r="P568" s="361"/>
      <c r="Q568" s="696">
        <f t="shared" si="170"/>
        <v>294</v>
      </c>
      <c r="R568" s="340"/>
      <c r="S568" s="340"/>
      <c r="T568" s="340"/>
      <c r="U568" s="699" t="str">
        <f t="shared" si="158"/>
        <v/>
      </c>
      <c r="V568" s="699" t="str">
        <f t="shared" si="159"/>
        <v/>
      </c>
      <c r="W568" s="698" t="str">
        <f t="shared" si="171"/>
        <v/>
      </c>
      <c r="X568" s="698" t="str">
        <f t="shared" si="190"/>
        <v/>
      </c>
      <c r="Y568" s="699" t="str">
        <f t="shared" si="160"/>
        <v/>
      </c>
      <c r="Z568" s="699" t="str">
        <f t="shared" si="161"/>
        <v/>
      </c>
      <c r="AA568" s="698" t="str">
        <f t="shared" si="172"/>
        <v/>
      </c>
      <c r="AB568" s="698" t="str">
        <f t="shared" si="173"/>
        <v/>
      </c>
      <c r="AC568" s="699" t="str">
        <f t="shared" si="162"/>
        <v/>
      </c>
      <c r="AD568" s="699" t="str">
        <f t="shared" si="163"/>
        <v/>
      </c>
      <c r="AE568" s="698" t="str">
        <f t="shared" si="174"/>
        <v/>
      </c>
      <c r="AF568" s="698" t="str">
        <f t="shared" si="175"/>
        <v/>
      </c>
      <c r="AH568" s="696" t="str">
        <f t="shared" si="154"/>
        <v/>
      </c>
      <c r="AI568" s="340"/>
      <c r="AJ568" s="340"/>
      <c r="AK568" s="340"/>
      <c r="AL568" s="699" t="str">
        <f t="shared" si="164"/>
        <v/>
      </c>
      <c r="AM568" s="699" t="str">
        <f t="shared" si="191"/>
        <v/>
      </c>
      <c r="AN568" s="699" t="str">
        <f t="shared" si="165"/>
        <v/>
      </c>
      <c r="AO568" s="698" t="str">
        <f t="shared" si="155"/>
        <v/>
      </c>
      <c r="AP568" s="698" t="str">
        <f t="shared" si="176"/>
        <v/>
      </c>
      <c r="AQ568" s="699" t="str">
        <f t="shared" si="166"/>
        <v/>
      </c>
      <c r="AR568" s="699" t="str">
        <f t="shared" si="177"/>
        <v/>
      </c>
      <c r="AS568" s="699" t="str">
        <f t="shared" si="167"/>
        <v/>
      </c>
      <c r="AT568" s="698" t="str">
        <f t="shared" si="156"/>
        <v/>
      </c>
      <c r="AU568" s="698" t="str">
        <f t="shared" si="178"/>
        <v/>
      </c>
      <c r="AV568" s="699" t="str">
        <f t="shared" si="168"/>
        <v/>
      </c>
      <c r="AW568" s="699" t="str">
        <f t="shared" si="179"/>
        <v/>
      </c>
      <c r="AX568" s="699" t="str">
        <f t="shared" si="169"/>
        <v/>
      </c>
      <c r="AY568" s="698" t="str">
        <f t="shared" si="157"/>
        <v/>
      </c>
      <c r="AZ568" s="698" t="str">
        <f t="shared" si="180"/>
        <v/>
      </c>
      <c r="BA568" s="79"/>
      <c r="BB568" s="79"/>
      <c r="BC568" s="699" t="str">
        <f t="shared" si="181"/>
        <v/>
      </c>
      <c r="BD568" s="699" t="str">
        <f t="shared" si="182"/>
        <v/>
      </c>
      <c r="BE568" s="698" t="str">
        <f t="shared" si="183"/>
        <v/>
      </c>
      <c r="BF568" s="698" t="str">
        <f t="shared" si="184"/>
        <v/>
      </c>
      <c r="BG568" s="79"/>
      <c r="BH568" s="699" t="str">
        <f t="shared" si="185"/>
        <v/>
      </c>
      <c r="BI568" s="699" t="str">
        <f t="shared" si="186"/>
        <v/>
      </c>
      <c r="BJ568" s="699" t="str">
        <f t="shared" si="187"/>
        <v/>
      </c>
      <c r="BK568" s="698" t="str">
        <f t="shared" si="188"/>
        <v/>
      </c>
      <c r="BL568" s="698" t="str">
        <f t="shared" si="189"/>
        <v/>
      </c>
    </row>
    <row r="569" spans="3:64" s="68" customFormat="1" ht="14.25" x14ac:dyDescent="0.2">
      <c r="C569" s="340"/>
      <c r="D569" s="259"/>
      <c r="E569" s="340"/>
      <c r="F569" s="340"/>
      <c r="H569" s="261"/>
      <c r="I569" s="261"/>
      <c r="K569" s="260"/>
      <c r="L569" s="66"/>
      <c r="M569" s="261"/>
      <c r="N569" s="260"/>
      <c r="O569" s="810"/>
      <c r="P569" s="361"/>
      <c r="Q569" s="696">
        <f t="shared" si="170"/>
        <v>295</v>
      </c>
      <c r="R569" s="340"/>
      <c r="S569" s="340"/>
      <c r="T569" s="340"/>
      <c r="U569" s="699" t="str">
        <f t="shared" si="158"/>
        <v/>
      </c>
      <c r="V569" s="699" t="str">
        <f t="shared" si="159"/>
        <v/>
      </c>
      <c r="W569" s="698" t="str">
        <f t="shared" si="171"/>
        <v/>
      </c>
      <c r="X569" s="698" t="str">
        <f t="shared" si="190"/>
        <v/>
      </c>
      <c r="Y569" s="699" t="str">
        <f t="shared" si="160"/>
        <v/>
      </c>
      <c r="Z569" s="699" t="str">
        <f t="shared" si="161"/>
        <v/>
      </c>
      <c r="AA569" s="698" t="str">
        <f t="shared" si="172"/>
        <v/>
      </c>
      <c r="AB569" s="698" t="str">
        <f t="shared" si="173"/>
        <v/>
      </c>
      <c r="AC569" s="699" t="str">
        <f t="shared" si="162"/>
        <v/>
      </c>
      <c r="AD569" s="699" t="str">
        <f t="shared" si="163"/>
        <v/>
      </c>
      <c r="AE569" s="698" t="str">
        <f t="shared" si="174"/>
        <v/>
      </c>
      <c r="AF569" s="698" t="str">
        <f t="shared" si="175"/>
        <v/>
      </c>
      <c r="AH569" s="696" t="str">
        <f t="shared" si="154"/>
        <v/>
      </c>
      <c r="AI569" s="340"/>
      <c r="AJ569" s="340"/>
      <c r="AK569" s="340"/>
      <c r="AL569" s="699" t="str">
        <f t="shared" si="164"/>
        <v/>
      </c>
      <c r="AM569" s="699" t="str">
        <f t="shared" si="191"/>
        <v/>
      </c>
      <c r="AN569" s="699" t="str">
        <f t="shared" si="165"/>
        <v/>
      </c>
      <c r="AO569" s="698" t="str">
        <f t="shared" si="155"/>
        <v/>
      </c>
      <c r="AP569" s="698" t="str">
        <f t="shared" si="176"/>
        <v/>
      </c>
      <c r="AQ569" s="699" t="str">
        <f t="shared" si="166"/>
        <v/>
      </c>
      <c r="AR569" s="699" t="str">
        <f t="shared" si="177"/>
        <v/>
      </c>
      <c r="AS569" s="699" t="str">
        <f t="shared" si="167"/>
        <v/>
      </c>
      <c r="AT569" s="698" t="str">
        <f t="shared" si="156"/>
        <v/>
      </c>
      <c r="AU569" s="698" t="str">
        <f t="shared" si="178"/>
        <v/>
      </c>
      <c r="AV569" s="699" t="str">
        <f t="shared" si="168"/>
        <v/>
      </c>
      <c r="AW569" s="699" t="str">
        <f t="shared" si="179"/>
        <v/>
      </c>
      <c r="AX569" s="699" t="str">
        <f t="shared" si="169"/>
        <v/>
      </c>
      <c r="AY569" s="698" t="str">
        <f t="shared" si="157"/>
        <v/>
      </c>
      <c r="AZ569" s="698" t="str">
        <f t="shared" si="180"/>
        <v/>
      </c>
      <c r="BA569" s="79"/>
      <c r="BB569" s="79"/>
      <c r="BC569" s="699" t="str">
        <f t="shared" si="181"/>
        <v/>
      </c>
      <c r="BD569" s="699" t="str">
        <f t="shared" si="182"/>
        <v/>
      </c>
      <c r="BE569" s="698" t="str">
        <f t="shared" si="183"/>
        <v/>
      </c>
      <c r="BF569" s="698" t="str">
        <f t="shared" si="184"/>
        <v/>
      </c>
      <c r="BG569" s="79"/>
      <c r="BH569" s="699" t="str">
        <f t="shared" si="185"/>
        <v/>
      </c>
      <c r="BI569" s="699" t="str">
        <f t="shared" si="186"/>
        <v/>
      </c>
      <c r="BJ569" s="699" t="str">
        <f t="shared" si="187"/>
        <v/>
      </c>
      <c r="BK569" s="698" t="str">
        <f t="shared" si="188"/>
        <v/>
      </c>
      <c r="BL569" s="698" t="str">
        <f t="shared" si="189"/>
        <v/>
      </c>
    </row>
    <row r="570" spans="3:64" s="68" customFormat="1" ht="14.25" x14ac:dyDescent="0.2">
      <c r="C570" s="340"/>
      <c r="D570" s="259"/>
      <c r="E570" s="340"/>
      <c r="F570" s="340"/>
      <c r="H570" s="261"/>
      <c r="I570" s="261"/>
      <c r="K570" s="260"/>
      <c r="L570" s="66"/>
      <c r="M570" s="261"/>
      <c r="N570" s="260"/>
      <c r="O570" s="810"/>
      <c r="P570" s="361"/>
      <c r="Q570" s="696">
        <f t="shared" si="170"/>
        <v>296</v>
      </c>
      <c r="R570" s="340"/>
      <c r="S570" s="340"/>
      <c r="T570" s="340"/>
      <c r="U570" s="699" t="str">
        <f t="shared" si="158"/>
        <v/>
      </c>
      <c r="V570" s="699" t="str">
        <f t="shared" si="159"/>
        <v/>
      </c>
      <c r="W570" s="698" t="str">
        <f t="shared" si="171"/>
        <v/>
      </c>
      <c r="X570" s="698" t="str">
        <f t="shared" si="190"/>
        <v/>
      </c>
      <c r="Y570" s="699" t="str">
        <f t="shared" si="160"/>
        <v/>
      </c>
      <c r="Z570" s="699" t="str">
        <f t="shared" si="161"/>
        <v/>
      </c>
      <c r="AA570" s="698" t="str">
        <f t="shared" si="172"/>
        <v/>
      </c>
      <c r="AB570" s="698" t="str">
        <f t="shared" si="173"/>
        <v/>
      </c>
      <c r="AC570" s="699" t="str">
        <f t="shared" si="162"/>
        <v/>
      </c>
      <c r="AD570" s="699" t="str">
        <f t="shared" si="163"/>
        <v/>
      </c>
      <c r="AE570" s="698" t="str">
        <f t="shared" si="174"/>
        <v/>
      </c>
      <c r="AF570" s="698" t="str">
        <f t="shared" si="175"/>
        <v/>
      </c>
      <c r="AH570" s="696" t="str">
        <f t="shared" si="154"/>
        <v/>
      </c>
      <c r="AI570" s="340"/>
      <c r="AJ570" s="340"/>
      <c r="AK570" s="340"/>
      <c r="AL570" s="699" t="str">
        <f t="shared" si="164"/>
        <v/>
      </c>
      <c r="AM570" s="699" t="str">
        <f t="shared" si="191"/>
        <v/>
      </c>
      <c r="AN570" s="699" t="str">
        <f t="shared" si="165"/>
        <v/>
      </c>
      <c r="AO570" s="698" t="str">
        <f t="shared" si="155"/>
        <v/>
      </c>
      <c r="AP570" s="698" t="str">
        <f t="shared" si="176"/>
        <v/>
      </c>
      <c r="AQ570" s="699" t="str">
        <f t="shared" si="166"/>
        <v/>
      </c>
      <c r="AR570" s="699" t="str">
        <f t="shared" si="177"/>
        <v/>
      </c>
      <c r="AS570" s="699" t="str">
        <f t="shared" si="167"/>
        <v/>
      </c>
      <c r="AT570" s="698" t="str">
        <f t="shared" si="156"/>
        <v/>
      </c>
      <c r="AU570" s="698" t="str">
        <f t="shared" si="178"/>
        <v/>
      </c>
      <c r="AV570" s="699" t="str">
        <f t="shared" si="168"/>
        <v/>
      </c>
      <c r="AW570" s="699" t="str">
        <f t="shared" si="179"/>
        <v/>
      </c>
      <c r="AX570" s="699" t="str">
        <f t="shared" si="169"/>
        <v/>
      </c>
      <c r="AY570" s="698" t="str">
        <f t="shared" si="157"/>
        <v/>
      </c>
      <c r="AZ570" s="698" t="str">
        <f t="shared" si="180"/>
        <v/>
      </c>
      <c r="BA570" s="79"/>
      <c r="BB570" s="79"/>
      <c r="BC570" s="699" t="str">
        <f t="shared" si="181"/>
        <v/>
      </c>
      <c r="BD570" s="699" t="str">
        <f t="shared" si="182"/>
        <v/>
      </c>
      <c r="BE570" s="698" t="str">
        <f t="shared" si="183"/>
        <v/>
      </c>
      <c r="BF570" s="698" t="str">
        <f t="shared" si="184"/>
        <v/>
      </c>
      <c r="BG570" s="79"/>
      <c r="BH570" s="699" t="str">
        <f t="shared" si="185"/>
        <v/>
      </c>
      <c r="BI570" s="699" t="str">
        <f t="shared" si="186"/>
        <v/>
      </c>
      <c r="BJ570" s="699" t="str">
        <f t="shared" si="187"/>
        <v/>
      </c>
      <c r="BK570" s="698" t="str">
        <f t="shared" si="188"/>
        <v/>
      </c>
      <c r="BL570" s="698" t="str">
        <f t="shared" si="189"/>
        <v/>
      </c>
    </row>
    <row r="571" spans="3:64" s="68" customFormat="1" ht="14.25" x14ac:dyDescent="0.2">
      <c r="C571" s="340"/>
      <c r="D571" s="259"/>
      <c r="E571" s="340"/>
      <c r="F571" s="340"/>
      <c r="H571" s="261"/>
      <c r="I571" s="261"/>
      <c r="K571" s="260"/>
      <c r="L571" s="66"/>
      <c r="M571" s="261"/>
      <c r="N571" s="260"/>
      <c r="O571" s="810"/>
      <c r="P571" s="361"/>
      <c r="Q571" s="696">
        <f t="shared" si="170"/>
        <v>297</v>
      </c>
      <c r="R571" s="340"/>
      <c r="S571" s="340"/>
      <c r="T571" s="340"/>
      <c r="U571" s="699" t="str">
        <f t="shared" si="158"/>
        <v/>
      </c>
      <c r="V571" s="699" t="str">
        <f t="shared" si="159"/>
        <v/>
      </c>
      <c r="W571" s="698" t="str">
        <f t="shared" si="171"/>
        <v/>
      </c>
      <c r="X571" s="698" t="str">
        <f t="shared" si="190"/>
        <v/>
      </c>
      <c r="Y571" s="699" t="str">
        <f t="shared" si="160"/>
        <v/>
      </c>
      <c r="Z571" s="699" t="str">
        <f t="shared" si="161"/>
        <v/>
      </c>
      <c r="AA571" s="698" t="str">
        <f t="shared" si="172"/>
        <v/>
      </c>
      <c r="AB571" s="698" t="str">
        <f t="shared" si="173"/>
        <v/>
      </c>
      <c r="AC571" s="699" t="str">
        <f t="shared" si="162"/>
        <v/>
      </c>
      <c r="AD571" s="699" t="str">
        <f t="shared" si="163"/>
        <v/>
      </c>
      <c r="AE571" s="698" t="str">
        <f t="shared" si="174"/>
        <v/>
      </c>
      <c r="AF571" s="698" t="str">
        <f t="shared" si="175"/>
        <v/>
      </c>
      <c r="AH571" s="696" t="str">
        <f t="shared" si="154"/>
        <v/>
      </c>
      <c r="AI571" s="340"/>
      <c r="AJ571" s="340"/>
      <c r="AK571" s="340"/>
      <c r="AL571" s="699" t="str">
        <f t="shared" si="164"/>
        <v/>
      </c>
      <c r="AM571" s="699" t="str">
        <f t="shared" si="191"/>
        <v/>
      </c>
      <c r="AN571" s="699" t="str">
        <f t="shared" si="165"/>
        <v/>
      </c>
      <c r="AO571" s="698" t="str">
        <f t="shared" si="155"/>
        <v/>
      </c>
      <c r="AP571" s="698" t="str">
        <f t="shared" si="176"/>
        <v/>
      </c>
      <c r="AQ571" s="699" t="str">
        <f t="shared" si="166"/>
        <v/>
      </c>
      <c r="AR571" s="699" t="str">
        <f t="shared" si="177"/>
        <v/>
      </c>
      <c r="AS571" s="699" t="str">
        <f t="shared" si="167"/>
        <v/>
      </c>
      <c r="AT571" s="698" t="str">
        <f t="shared" si="156"/>
        <v/>
      </c>
      <c r="AU571" s="698" t="str">
        <f t="shared" si="178"/>
        <v/>
      </c>
      <c r="AV571" s="699" t="str">
        <f t="shared" si="168"/>
        <v/>
      </c>
      <c r="AW571" s="699" t="str">
        <f t="shared" si="179"/>
        <v/>
      </c>
      <c r="AX571" s="699" t="str">
        <f t="shared" si="169"/>
        <v/>
      </c>
      <c r="AY571" s="698" t="str">
        <f t="shared" si="157"/>
        <v/>
      </c>
      <c r="AZ571" s="698" t="str">
        <f t="shared" si="180"/>
        <v/>
      </c>
      <c r="BA571" s="79"/>
      <c r="BB571" s="79"/>
      <c r="BC571" s="699" t="str">
        <f t="shared" si="181"/>
        <v/>
      </c>
      <c r="BD571" s="699" t="str">
        <f t="shared" si="182"/>
        <v/>
      </c>
      <c r="BE571" s="698" t="str">
        <f t="shared" si="183"/>
        <v/>
      </c>
      <c r="BF571" s="698" t="str">
        <f t="shared" si="184"/>
        <v/>
      </c>
      <c r="BG571" s="79"/>
      <c r="BH571" s="699" t="str">
        <f t="shared" si="185"/>
        <v/>
      </c>
      <c r="BI571" s="699" t="str">
        <f t="shared" si="186"/>
        <v/>
      </c>
      <c r="BJ571" s="699" t="str">
        <f t="shared" si="187"/>
        <v/>
      </c>
      <c r="BK571" s="698" t="str">
        <f t="shared" si="188"/>
        <v/>
      </c>
      <c r="BL571" s="698" t="str">
        <f t="shared" si="189"/>
        <v/>
      </c>
    </row>
    <row r="572" spans="3:64" s="68" customFormat="1" ht="14.25" x14ac:dyDescent="0.2">
      <c r="C572" s="340"/>
      <c r="D572" s="259"/>
      <c r="E572" s="340"/>
      <c r="F572" s="340"/>
      <c r="H572" s="261"/>
      <c r="I572" s="261"/>
      <c r="K572" s="260"/>
      <c r="L572" s="66"/>
      <c r="M572" s="261"/>
      <c r="N572" s="260"/>
      <c r="O572" s="810"/>
      <c r="P572" s="361"/>
      <c r="Q572" s="696">
        <f t="shared" si="170"/>
        <v>298</v>
      </c>
      <c r="R572" s="340"/>
      <c r="S572" s="340"/>
      <c r="T572" s="340"/>
      <c r="U572" s="699" t="str">
        <f t="shared" si="158"/>
        <v/>
      </c>
      <c r="V572" s="699" t="str">
        <f t="shared" si="159"/>
        <v/>
      </c>
      <c r="W572" s="698" t="str">
        <f t="shared" si="171"/>
        <v/>
      </c>
      <c r="X572" s="698" t="str">
        <f t="shared" si="190"/>
        <v/>
      </c>
      <c r="Y572" s="699" t="str">
        <f t="shared" si="160"/>
        <v/>
      </c>
      <c r="Z572" s="699" t="str">
        <f t="shared" si="161"/>
        <v/>
      </c>
      <c r="AA572" s="698" t="str">
        <f t="shared" si="172"/>
        <v/>
      </c>
      <c r="AB572" s="698" t="str">
        <f t="shared" si="173"/>
        <v/>
      </c>
      <c r="AC572" s="699" t="str">
        <f t="shared" si="162"/>
        <v/>
      </c>
      <c r="AD572" s="699" t="str">
        <f t="shared" si="163"/>
        <v/>
      </c>
      <c r="AE572" s="698" t="str">
        <f t="shared" si="174"/>
        <v/>
      </c>
      <c r="AF572" s="698" t="str">
        <f t="shared" si="175"/>
        <v/>
      </c>
      <c r="AH572" s="696" t="str">
        <f t="shared" si="154"/>
        <v/>
      </c>
      <c r="AI572" s="340"/>
      <c r="AJ572" s="340"/>
      <c r="AK572" s="340"/>
      <c r="AL572" s="699" t="str">
        <f t="shared" si="164"/>
        <v/>
      </c>
      <c r="AM572" s="699" t="str">
        <f t="shared" si="191"/>
        <v/>
      </c>
      <c r="AN572" s="699" t="str">
        <f t="shared" si="165"/>
        <v/>
      </c>
      <c r="AO572" s="698" t="str">
        <f t="shared" si="155"/>
        <v/>
      </c>
      <c r="AP572" s="698" t="str">
        <f t="shared" si="176"/>
        <v/>
      </c>
      <c r="AQ572" s="699" t="str">
        <f t="shared" si="166"/>
        <v/>
      </c>
      <c r="AR572" s="699" t="str">
        <f t="shared" si="177"/>
        <v/>
      </c>
      <c r="AS572" s="699" t="str">
        <f t="shared" si="167"/>
        <v/>
      </c>
      <c r="AT572" s="698" t="str">
        <f t="shared" si="156"/>
        <v/>
      </c>
      <c r="AU572" s="698" t="str">
        <f t="shared" si="178"/>
        <v/>
      </c>
      <c r="AV572" s="699" t="str">
        <f t="shared" si="168"/>
        <v/>
      </c>
      <c r="AW572" s="699" t="str">
        <f t="shared" si="179"/>
        <v/>
      </c>
      <c r="AX572" s="699" t="str">
        <f t="shared" si="169"/>
        <v/>
      </c>
      <c r="AY572" s="698" t="str">
        <f t="shared" si="157"/>
        <v/>
      </c>
      <c r="AZ572" s="698" t="str">
        <f t="shared" si="180"/>
        <v/>
      </c>
      <c r="BA572" s="79"/>
      <c r="BB572" s="79"/>
      <c r="BC572" s="699" t="str">
        <f t="shared" si="181"/>
        <v/>
      </c>
      <c r="BD572" s="699" t="str">
        <f t="shared" si="182"/>
        <v/>
      </c>
      <c r="BE572" s="698" t="str">
        <f t="shared" si="183"/>
        <v/>
      </c>
      <c r="BF572" s="698" t="str">
        <f t="shared" si="184"/>
        <v/>
      </c>
      <c r="BG572" s="79"/>
      <c r="BH572" s="699" t="str">
        <f t="shared" si="185"/>
        <v/>
      </c>
      <c r="BI572" s="699" t="str">
        <f t="shared" si="186"/>
        <v/>
      </c>
      <c r="BJ572" s="699" t="str">
        <f t="shared" si="187"/>
        <v/>
      </c>
      <c r="BK572" s="698" t="str">
        <f t="shared" si="188"/>
        <v/>
      </c>
      <c r="BL572" s="698" t="str">
        <f t="shared" si="189"/>
        <v/>
      </c>
    </row>
    <row r="573" spans="3:64" s="68" customFormat="1" ht="14.25" x14ac:dyDescent="0.2">
      <c r="C573" s="340"/>
      <c r="D573" s="259"/>
      <c r="E573" s="340"/>
      <c r="F573" s="340"/>
      <c r="H573" s="261"/>
      <c r="I573" s="261"/>
      <c r="K573" s="260"/>
      <c r="L573" s="66"/>
      <c r="M573" s="261"/>
      <c r="N573" s="260"/>
      <c r="O573" s="810"/>
      <c r="P573" s="361"/>
      <c r="Q573" s="696">
        <f t="shared" si="170"/>
        <v>299</v>
      </c>
      <c r="R573" s="340"/>
      <c r="S573" s="340"/>
      <c r="T573" s="340"/>
      <c r="U573" s="699" t="str">
        <f t="shared" si="158"/>
        <v/>
      </c>
      <c r="V573" s="699" t="str">
        <f t="shared" si="159"/>
        <v/>
      </c>
      <c r="W573" s="698" t="str">
        <f t="shared" si="171"/>
        <v/>
      </c>
      <c r="X573" s="698" t="str">
        <f t="shared" si="190"/>
        <v/>
      </c>
      <c r="Y573" s="699" t="str">
        <f t="shared" si="160"/>
        <v/>
      </c>
      <c r="Z573" s="699" t="str">
        <f t="shared" si="161"/>
        <v/>
      </c>
      <c r="AA573" s="698" t="str">
        <f t="shared" si="172"/>
        <v/>
      </c>
      <c r="AB573" s="698" t="str">
        <f t="shared" si="173"/>
        <v/>
      </c>
      <c r="AC573" s="699" t="str">
        <f t="shared" si="162"/>
        <v/>
      </c>
      <c r="AD573" s="699" t="str">
        <f t="shared" si="163"/>
        <v/>
      </c>
      <c r="AE573" s="698" t="str">
        <f t="shared" si="174"/>
        <v/>
      </c>
      <c r="AF573" s="698" t="str">
        <f t="shared" si="175"/>
        <v/>
      </c>
      <c r="AH573" s="696" t="str">
        <f t="shared" si="154"/>
        <v/>
      </c>
      <c r="AI573" s="340"/>
      <c r="AJ573" s="340"/>
      <c r="AK573" s="340"/>
      <c r="AL573" s="699" t="str">
        <f t="shared" si="164"/>
        <v/>
      </c>
      <c r="AM573" s="699" t="str">
        <f t="shared" si="191"/>
        <v/>
      </c>
      <c r="AN573" s="699" t="str">
        <f t="shared" si="165"/>
        <v/>
      </c>
      <c r="AO573" s="698" t="str">
        <f t="shared" si="155"/>
        <v/>
      </c>
      <c r="AP573" s="698" t="str">
        <f t="shared" si="176"/>
        <v/>
      </c>
      <c r="AQ573" s="699" t="str">
        <f t="shared" si="166"/>
        <v/>
      </c>
      <c r="AR573" s="699" t="str">
        <f t="shared" si="177"/>
        <v/>
      </c>
      <c r="AS573" s="699" t="str">
        <f t="shared" si="167"/>
        <v/>
      </c>
      <c r="AT573" s="698" t="str">
        <f t="shared" si="156"/>
        <v/>
      </c>
      <c r="AU573" s="698" t="str">
        <f t="shared" si="178"/>
        <v/>
      </c>
      <c r="AV573" s="699" t="str">
        <f t="shared" si="168"/>
        <v/>
      </c>
      <c r="AW573" s="699" t="str">
        <f t="shared" si="179"/>
        <v/>
      </c>
      <c r="AX573" s="699" t="str">
        <f t="shared" si="169"/>
        <v/>
      </c>
      <c r="AY573" s="698" t="str">
        <f t="shared" si="157"/>
        <v/>
      </c>
      <c r="AZ573" s="698" t="str">
        <f t="shared" si="180"/>
        <v/>
      </c>
      <c r="BA573" s="79"/>
      <c r="BB573" s="79"/>
      <c r="BC573" s="699" t="str">
        <f t="shared" si="181"/>
        <v/>
      </c>
      <c r="BD573" s="699" t="str">
        <f t="shared" si="182"/>
        <v/>
      </c>
      <c r="BE573" s="698" t="str">
        <f t="shared" si="183"/>
        <v/>
      </c>
      <c r="BF573" s="698" t="str">
        <f t="shared" si="184"/>
        <v/>
      </c>
      <c r="BG573" s="79"/>
      <c r="BH573" s="699" t="str">
        <f t="shared" si="185"/>
        <v/>
      </c>
      <c r="BI573" s="699" t="str">
        <f t="shared" si="186"/>
        <v/>
      </c>
      <c r="BJ573" s="699" t="str">
        <f t="shared" si="187"/>
        <v/>
      </c>
      <c r="BK573" s="698" t="str">
        <f t="shared" si="188"/>
        <v/>
      </c>
      <c r="BL573" s="698" t="str">
        <f t="shared" si="189"/>
        <v/>
      </c>
    </row>
    <row r="574" spans="3:64" s="68" customFormat="1" ht="14.25" x14ac:dyDescent="0.2">
      <c r="C574" s="340"/>
      <c r="D574" s="259"/>
      <c r="E574" s="340"/>
      <c r="F574" s="340"/>
      <c r="H574" s="261"/>
      <c r="I574" s="261"/>
      <c r="K574" s="260"/>
      <c r="L574" s="66"/>
      <c r="M574" s="261"/>
      <c r="N574" s="260"/>
      <c r="O574" s="810"/>
      <c r="P574" s="361"/>
      <c r="Q574" s="696">
        <f t="shared" si="170"/>
        <v>300</v>
      </c>
      <c r="R574" s="340"/>
      <c r="S574" s="340"/>
      <c r="T574" s="340"/>
      <c r="U574" s="699" t="str">
        <f t="shared" si="158"/>
        <v/>
      </c>
      <c r="V574" s="699" t="str">
        <f t="shared" si="159"/>
        <v/>
      </c>
      <c r="W574" s="698" t="str">
        <f t="shared" si="171"/>
        <v/>
      </c>
      <c r="X574" s="698" t="str">
        <f t="shared" si="190"/>
        <v/>
      </c>
      <c r="Y574" s="699" t="str">
        <f t="shared" si="160"/>
        <v/>
      </c>
      <c r="Z574" s="699" t="str">
        <f t="shared" si="161"/>
        <v/>
      </c>
      <c r="AA574" s="698" t="str">
        <f t="shared" si="172"/>
        <v/>
      </c>
      <c r="AB574" s="698" t="str">
        <f t="shared" si="173"/>
        <v/>
      </c>
      <c r="AC574" s="699" t="str">
        <f t="shared" si="162"/>
        <v/>
      </c>
      <c r="AD574" s="699" t="str">
        <f t="shared" si="163"/>
        <v/>
      </c>
      <c r="AE574" s="698" t="str">
        <f t="shared" si="174"/>
        <v/>
      </c>
      <c r="AF574" s="698" t="str">
        <f t="shared" si="175"/>
        <v/>
      </c>
      <c r="AH574" s="696" t="str">
        <f t="shared" si="154"/>
        <v/>
      </c>
      <c r="AI574" s="340"/>
      <c r="AJ574" s="340"/>
      <c r="AK574" s="340"/>
      <c r="AL574" s="699" t="str">
        <f t="shared" si="164"/>
        <v/>
      </c>
      <c r="AM574" s="699" t="str">
        <f t="shared" si="191"/>
        <v/>
      </c>
      <c r="AN574" s="699" t="str">
        <f t="shared" si="165"/>
        <v/>
      </c>
      <c r="AO574" s="698" t="str">
        <f t="shared" si="155"/>
        <v/>
      </c>
      <c r="AP574" s="698" t="str">
        <f t="shared" si="176"/>
        <v/>
      </c>
      <c r="AQ574" s="699" t="str">
        <f t="shared" si="166"/>
        <v/>
      </c>
      <c r="AR574" s="699" t="str">
        <f t="shared" si="177"/>
        <v/>
      </c>
      <c r="AS574" s="699" t="str">
        <f t="shared" si="167"/>
        <v/>
      </c>
      <c r="AT574" s="698" t="str">
        <f t="shared" si="156"/>
        <v/>
      </c>
      <c r="AU574" s="698" t="str">
        <f t="shared" si="178"/>
        <v/>
      </c>
      <c r="AV574" s="699" t="str">
        <f t="shared" si="168"/>
        <v/>
      </c>
      <c r="AW574" s="699" t="str">
        <f t="shared" si="179"/>
        <v/>
      </c>
      <c r="AX574" s="699" t="str">
        <f t="shared" si="169"/>
        <v/>
      </c>
      <c r="AY574" s="698" t="str">
        <f t="shared" si="157"/>
        <v/>
      </c>
      <c r="AZ574" s="698" t="str">
        <f t="shared" si="180"/>
        <v/>
      </c>
      <c r="BA574" s="79"/>
      <c r="BB574" s="79"/>
      <c r="BC574" s="699" t="str">
        <f t="shared" si="181"/>
        <v/>
      </c>
      <c r="BD574" s="699" t="str">
        <f t="shared" si="182"/>
        <v/>
      </c>
      <c r="BE574" s="698" t="str">
        <f t="shared" si="183"/>
        <v/>
      </c>
      <c r="BF574" s="698" t="str">
        <f t="shared" si="184"/>
        <v/>
      </c>
      <c r="BG574" s="79"/>
      <c r="BH574" s="699" t="str">
        <f t="shared" si="185"/>
        <v/>
      </c>
      <c r="BI574" s="699" t="str">
        <f t="shared" si="186"/>
        <v/>
      </c>
      <c r="BJ574" s="699" t="str">
        <f t="shared" si="187"/>
        <v/>
      </c>
      <c r="BK574" s="698" t="str">
        <f t="shared" si="188"/>
        <v/>
      </c>
      <c r="BL574" s="698" t="str">
        <f t="shared" si="189"/>
        <v/>
      </c>
    </row>
    <row r="575" spans="3:64" s="68" customFormat="1" ht="14.25" x14ac:dyDescent="0.2">
      <c r="C575" s="340"/>
      <c r="D575" s="259"/>
      <c r="E575" s="340"/>
      <c r="F575" s="340"/>
      <c r="H575" s="261"/>
      <c r="I575" s="261"/>
      <c r="K575" s="260"/>
      <c r="L575" s="66"/>
      <c r="M575" s="261"/>
      <c r="N575" s="260"/>
      <c r="O575" s="810"/>
      <c r="P575" s="361"/>
      <c r="Q575" s="696">
        <f t="shared" si="170"/>
        <v>301</v>
      </c>
      <c r="R575" s="340"/>
      <c r="S575" s="340"/>
      <c r="T575" s="340"/>
      <c r="U575" s="699" t="str">
        <f t="shared" si="158"/>
        <v/>
      </c>
      <c r="V575" s="699" t="str">
        <f t="shared" si="159"/>
        <v/>
      </c>
      <c r="W575" s="698" t="str">
        <f t="shared" si="171"/>
        <v/>
      </c>
      <c r="X575" s="698" t="str">
        <f t="shared" si="190"/>
        <v/>
      </c>
      <c r="Y575" s="699" t="str">
        <f t="shared" si="160"/>
        <v/>
      </c>
      <c r="Z575" s="699" t="str">
        <f t="shared" si="161"/>
        <v/>
      </c>
      <c r="AA575" s="698" t="str">
        <f t="shared" si="172"/>
        <v/>
      </c>
      <c r="AB575" s="698" t="str">
        <f t="shared" si="173"/>
        <v/>
      </c>
      <c r="AC575" s="699" t="str">
        <f t="shared" si="162"/>
        <v/>
      </c>
      <c r="AD575" s="699" t="str">
        <f t="shared" si="163"/>
        <v/>
      </c>
      <c r="AE575" s="698" t="str">
        <f t="shared" si="174"/>
        <v/>
      </c>
      <c r="AF575" s="698" t="str">
        <f t="shared" si="175"/>
        <v/>
      </c>
      <c r="AH575" s="696" t="str">
        <f t="shared" si="154"/>
        <v/>
      </c>
      <c r="AI575" s="340"/>
      <c r="AJ575" s="340"/>
      <c r="AK575" s="340"/>
      <c r="AL575" s="699" t="str">
        <f t="shared" si="164"/>
        <v/>
      </c>
      <c r="AM575" s="699" t="str">
        <f t="shared" si="191"/>
        <v/>
      </c>
      <c r="AN575" s="699" t="str">
        <f t="shared" si="165"/>
        <v/>
      </c>
      <c r="AO575" s="698" t="str">
        <f t="shared" si="155"/>
        <v/>
      </c>
      <c r="AP575" s="698" t="str">
        <f t="shared" si="176"/>
        <v/>
      </c>
      <c r="AQ575" s="699" t="str">
        <f t="shared" si="166"/>
        <v/>
      </c>
      <c r="AR575" s="699" t="str">
        <f t="shared" si="177"/>
        <v/>
      </c>
      <c r="AS575" s="699" t="str">
        <f t="shared" si="167"/>
        <v/>
      </c>
      <c r="AT575" s="698" t="str">
        <f t="shared" si="156"/>
        <v/>
      </c>
      <c r="AU575" s="698" t="str">
        <f t="shared" si="178"/>
        <v/>
      </c>
      <c r="AV575" s="699" t="str">
        <f t="shared" si="168"/>
        <v/>
      </c>
      <c r="AW575" s="699" t="str">
        <f t="shared" si="179"/>
        <v/>
      </c>
      <c r="AX575" s="699" t="str">
        <f t="shared" si="169"/>
        <v/>
      </c>
      <c r="AY575" s="698" t="str">
        <f t="shared" si="157"/>
        <v/>
      </c>
      <c r="AZ575" s="698" t="str">
        <f t="shared" si="180"/>
        <v/>
      </c>
      <c r="BA575" s="79"/>
      <c r="BB575" s="79"/>
      <c r="BC575" s="699" t="str">
        <f t="shared" si="181"/>
        <v/>
      </c>
      <c r="BD575" s="699" t="str">
        <f t="shared" si="182"/>
        <v/>
      </c>
      <c r="BE575" s="698" t="str">
        <f t="shared" si="183"/>
        <v/>
      </c>
      <c r="BF575" s="698" t="str">
        <f t="shared" si="184"/>
        <v/>
      </c>
      <c r="BG575" s="79"/>
      <c r="BH575" s="699" t="str">
        <f t="shared" si="185"/>
        <v/>
      </c>
      <c r="BI575" s="699" t="str">
        <f t="shared" si="186"/>
        <v/>
      </c>
      <c r="BJ575" s="699" t="str">
        <f t="shared" si="187"/>
        <v/>
      </c>
      <c r="BK575" s="698" t="str">
        <f t="shared" si="188"/>
        <v/>
      </c>
      <c r="BL575" s="698" t="str">
        <f t="shared" si="189"/>
        <v/>
      </c>
    </row>
    <row r="576" spans="3:64" s="68" customFormat="1" ht="14.25" x14ac:dyDescent="0.2">
      <c r="C576" s="340"/>
      <c r="D576" s="259"/>
      <c r="E576" s="340"/>
      <c r="F576" s="340"/>
      <c r="H576" s="261"/>
      <c r="I576" s="261"/>
      <c r="K576" s="260"/>
      <c r="L576" s="66"/>
      <c r="M576" s="261"/>
      <c r="N576" s="260"/>
      <c r="O576" s="810"/>
      <c r="P576" s="361"/>
      <c r="Q576" s="696">
        <f t="shared" si="170"/>
        <v>302</v>
      </c>
      <c r="R576" s="340"/>
      <c r="S576" s="340"/>
      <c r="T576" s="340"/>
      <c r="U576" s="699" t="str">
        <f t="shared" si="158"/>
        <v/>
      </c>
      <c r="V576" s="699" t="str">
        <f t="shared" si="159"/>
        <v/>
      </c>
      <c r="W576" s="698" t="str">
        <f t="shared" si="171"/>
        <v/>
      </c>
      <c r="X576" s="698" t="str">
        <f t="shared" si="190"/>
        <v/>
      </c>
      <c r="Y576" s="699" t="str">
        <f t="shared" si="160"/>
        <v/>
      </c>
      <c r="Z576" s="699" t="str">
        <f t="shared" si="161"/>
        <v/>
      </c>
      <c r="AA576" s="698" t="str">
        <f t="shared" si="172"/>
        <v/>
      </c>
      <c r="AB576" s="698" t="str">
        <f t="shared" si="173"/>
        <v/>
      </c>
      <c r="AC576" s="699" t="str">
        <f t="shared" si="162"/>
        <v/>
      </c>
      <c r="AD576" s="699" t="str">
        <f t="shared" si="163"/>
        <v/>
      </c>
      <c r="AE576" s="698" t="str">
        <f t="shared" si="174"/>
        <v/>
      </c>
      <c r="AF576" s="698" t="str">
        <f t="shared" si="175"/>
        <v/>
      </c>
      <c r="AH576" s="696" t="str">
        <f t="shared" si="154"/>
        <v/>
      </c>
      <c r="AI576" s="340"/>
      <c r="AJ576" s="340"/>
      <c r="AK576" s="340"/>
      <c r="AL576" s="699" t="str">
        <f t="shared" si="164"/>
        <v/>
      </c>
      <c r="AM576" s="699" t="str">
        <f t="shared" si="191"/>
        <v/>
      </c>
      <c r="AN576" s="699" t="str">
        <f t="shared" si="165"/>
        <v/>
      </c>
      <c r="AO576" s="698" t="str">
        <f t="shared" si="155"/>
        <v/>
      </c>
      <c r="AP576" s="698" t="str">
        <f t="shared" si="176"/>
        <v/>
      </c>
      <c r="AQ576" s="699" t="str">
        <f t="shared" si="166"/>
        <v/>
      </c>
      <c r="AR576" s="699" t="str">
        <f t="shared" si="177"/>
        <v/>
      </c>
      <c r="AS576" s="699" t="str">
        <f t="shared" si="167"/>
        <v/>
      </c>
      <c r="AT576" s="698" t="str">
        <f t="shared" si="156"/>
        <v/>
      </c>
      <c r="AU576" s="698" t="str">
        <f t="shared" si="178"/>
        <v/>
      </c>
      <c r="AV576" s="699" t="str">
        <f t="shared" si="168"/>
        <v/>
      </c>
      <c r="AW576" s="699" t="str">
        <f t="shared" si="179"/>
        <v/>
      </c>
      <c r="AX576" s="699" t="str">
        <f t="shared" si="169"/>
        <v/>
      </c>
      <c r="AY576" s="698" t="str">
        <f t="shared" si="157"/>
        <v/>
      </c>
      <c r="AZ576" s="698" t="str">
        <f t="shared" si="180"/>
        <v/>
      </c>
      <c r="BA576" s="79"/>
      <c r="BB576" s="79"/>
      <c r="BC576" s="699" t="str">
        <f t="shared" si="181"/>
        <v/>
      </c>
      <c r="BD576" s="699" t="str">
        <f t="shared" si="182"/>
        <v/>
      </c>
      <c r="BE576" s="698" t="str">
        <f t="shared" si="183"/>
        <v/>
      </c>
      <c r="BF576" s="698" t="str">
        <f t="shared" si="184"/>
        <v/>
      </c>
      <c r="BG576" s="79"/>
      <c r="BH576" s="699" t="str">
        <f t="shared" si="185"/>
        <v/>
      </c>
      <c r="BI576" s="699" t="str">
        <f t="shared" si="186"/>
        <v/>
      </c>
      <c r="BJ576" s="699" t="str">
        <f t="shared" si="187"/>
        <v/>
      </c>
      <c r="BK576" s="698" t="str">
        <f t="shared" si="188"/>
        <v/>
      </c>
      <c r="BL576" s="698" t="str">
        <f t="shared" si="189"/>
        <v/>
      </c>
    </row>
    <row r="577" spans="3:64" s="68" customFormat="1" ht="14.25" x14ac:dyDescent="0.2">
      <c r="C577" s="340"/>
      <c r="D577" s="259"/>
      <c r="E577" s="340"/>
      <c r="F577" s="340"/>
      <c r="H577" s="261"/>
      <c r="I577" s="261"/>
      <c r="K577" s="260"/>
      <c r="L577" s="66"/>
      <c r="M577" s="261"/>
      <c r="N577" s="260"/>
      <c r="O577" s="810"/>
      <c r="P577" s="361"/>
      <c r="Q577" s="696">
        <f t="shared" si="170"/>
        <v>303</v>
      </c>
      <c r="R577" s="340"/>
      <c r="S577" s="340"/>
      <c r="T577" s="340"/>
      <c r="U577" s="699" t="str">
        <f t="shared" si="158"/>
        <v/>
      </c>
      <c r="V577" s="699" t="str">
        <f t="shared" si="159"/>
        <v/>
      </c>
      <c r="W577" s="698" t="str">
        <f t="shared" si="171"/>
        <v/>
      </c>
      <c r="X577" s="698" t="str">
        <f t="shared" si="190"/>
        <v/>
      </c>
      <c r="Y577" s="699" t="str">
        <f t="shared" si="160"/>
        <v/>
      </c>
      <c r="Z577" s="699" t="str">
        <f t="shared" si="161"/>
        <v/>
      </c>
      <c r="AA577" s="698" t="str">
        <f t="shared" si="172"/>
        <v/>
      </c>
      <c r="AB577" s="698" t="str">
        <f t="shared" si="173"/>
        <v/>
      </c>
      <c r="AC577" s="699" t="str">
        <f t="shared" si="162"/>
        <v/>
      </c>
      <c r="AD577" s="699" t="str">
        <f t="shared" si="163"/>
        <v/>
      </c>
      <c r="AE577" s="698" t="str">
        <f t="shared" si="174"/>
        <v/>
      </c>
      <c r="AF577" s="698" t="str">
        <f t="shared" si="175"/>
        <v/>
      </c>
      <c r="AH577" s="696" t="str">
        <f t="shared" si="154"/>
        <v/>
      </c>
      <c r="AI577" s="340"/>
      <c r="AJ577" s="340"/>
      <c r="AK577" s="340"/>
      <c r="AL577" s="699" t="str">
        <f t="shared" si="164"/>
        <v/>
      </c>
      <c r="AM577" s="699" t="str">
        <f t="shared" si="191"/>
        <v/>
      </c>
      <c r="AN577" s="699" t="str">
        <f t="shared" si="165"/>
        <v/>
      </c>
      <c r="AO577" s="698" t="str">
        <f t="shared" si="155"/>
        <v/>
      </c>
      <c r="AP577" s="698" t="str">
        <f t="shared" si="176"/>
        <v/>
      </c>
      <c r="AQ577" s="699" t="str">
        <f t="shared" si="166"/>
        <v/>
      </c>
      <c r="AR577" s="699" t="str">
        <f t="shared" si="177"/>
        <v/>
      </c>
      <c r="AS577" s="699" t="str">
        <f t="shared" si="167"/>
        <v/>
      </c>
      <c r="AT577" s="698" t="str">
        <f t="shared" si="156"/>
        <v/>
      </c>
      <c r="AU577" s="698" t="str">
        <f t="shared" si="178"/>
        <v/>
      </c>
      <c r="AV577" s="699" t="str">
        <f t="shared" si="168"/>
        <v/>
      </c>
      <c r="AW577" s="699" t="str">
        <f t="shared" si="179"/>
        <v/>
      </c>
      <c r="AX577" s="699" t="str">
        <f t="shared" si="169"/>
        <v/>
      </c>
      <c r="AY577" s="698" t="str">
        <f t="shared" si="157"/>
        <v/>
      </c>
      <c r="AZ577" s="698" t="str">
        <f t="shared" si="180"/>
        <v/>
      </c>
      <c r="BA577" s="79"/>
      <c r="BB577" s="79"/>
      <c r="BC577" s="699" t="str">
        <f t="shared" si="181"/>
        <v/>
      </c>
      <c r="BD577" s="699" t="str">
        <f t="shared" si="182"/>
        <v/>
      </c>
      <c r="BE577" s="698" t="str">
        <f t="shared" si="183"/>
        <v/>
      </c>
      <c r="BF577" s="698" t="str">
        <f t="shared" si="184"/>
        <v/>
      </c>
      <c r="BG577" s="79"/>
      <c r="BH577" s="699" t="str">
        <f t="shared" si="185"/>
        <v/>
      </c>
      <c r="BI577" s="699" t="str">
        <f t="shared" si="186"/>
        <v/>
      </c>
      <c r="BJ577" s="699" t="str">
        <f t="shared" si="187"/>
        <v/>
      </c>
      <c r="BK577" s="698" t="str">
        <f t="shared" si="188"/>
        <v/>
      </c>
      <c r="BL577" s="698" t="str">
        <f t="shared" si="189"/>
        <v/>
      </c>
    </row>
    <row r="578" spans="3:64" s="68" customFormat="1" ht="14.25" x14ac:dyDescent="0.2">
      <c r="C578" s="340"/>
      <c r="D578" s="259"/>
      <c r="E578" s="340"/>
      <c r="F578" s="340"/>
      <c r="H578" s="261"/>
      <c r="I578" s="261"/>
      <c r="K578" s="260"/>
      <c r="L578" s="66"/>
      <c r="M578" s="261"/>
      <c r="N578" s="260"/>
      <c r="O578" s="810"/>
      <c r="P578" s="361"/>
      <c r="Q578" s="696">
        <f t="shared" si="170"/>
        <v>304</v>
      </c>
      <c r="R578" s="340"/>
      <c r="S578" s="340"/>
      <c r="T578" s="340"/>
      <c r="U578" s="699" t="str">
        <f t="shared" si="158"/>
        <v/>
      </c>
      <c r="V578" s="699" t="str">
        <f t="shared" si="159"/>
        <v/>
      </c>
      <c r="W578" s="698" t="str">
        <f t="shared" si="171"/>
        <v/>
      </c>
      <c r="X578" s="698" t="str">
        <f t="shared" si="190"/>
        <v/>
      </c>
      <c r="Y578" s="699" t="str">
        <f t="shared" si="160"/>
        <v/>
      </c>
      <c r="Z578" s="699" t="str">
        <f t="shared" si="161"/>
        <v/>
      </c>
      <c r="AA578" s="698" t="str">
        <f t="shared" si="172"/>
        <v/>
      </c>
      <c r="AB578" s="698" t="str">
        <f t="shared" si="173"/>
        <v/>
      </c>
      <c r="AC578" s="699" t="str">
        <f t="shared" si="162"/>
        <v/>
      </c>
      <c r="AD578" s="699" t="str">
        <f t="shared" si="163"/>
        <v/>
      </c>
      <c r="AE578" s="698" t="str">
        <f t="shared" si="174"/>
        <v/>
      </c>
      <c r="AF578" s="698" t="str">
        <f t="shared" si="175"/>
        <v/>
      </c>
      <c r="AH578" s="696" t="str">
        <f t="shared" si="154"/>
        <v/>
      </c>
      <c r="AI578" s="340"/>
      <c r="AJ578" s="340"/>
      <c r="AK578" s="340"/>
      <c r="AL578" s="699" t="str">
        <f t="shared" si="164"/>
        <v/>
      </c>
      <c r="AM578" s="699" t="str">
        <f t="shared" si="191"/>
        <v/>
      </c>
      <c r="AN578" s="699" t="str">
        <f t="shared" si="165"/>
        <v/>
      </c>
      <c r="AO578" s="698" t="str">
        <f t="shared" si="155"/>
        <v/>
      </c>
      <c r="AP578" s="698" t="str">
        <f t="shared" si="176"/>
        <v/>
      </c>
      <c r="AQ578" s="699" t="str">
        <f t="shared" si="166"/>
        <v/>
      </c>
      <c r="AR578" s="699" t="str">
        <f t="shared" si="177"/>
        <v/>
      </c>
      <c r="AS578" s="699" t="str">
        <f t="shared" si="167"/>
        <v/>
      </c>
      <c r="AT578" s="698" t="str">
        <f t="shared" si="156"/>
        <v/>
      </c>
      <c r="AU578" s="698" t="str">
        <f t="shared" si="178"/>
        <v/>
      </c>
      <c r="AV578" s="699" t="str">
        <f t="shared" si="168"/>
        <v/>
      </c>
      <c r="AW578" s="699" t="str">
        <f t="shared" si="179"/>
        <v/>
      </c>
      <c r="AX578" s="699" t="str">
        <f t="shared" si="169"/>
        <v/>
      </c>
      <c r="AY578" s="698" t="str">
        <f t="shared" si="157"/>
        <v/>
      </c>
      <c r="AZ578" s="698" t="str">
        <f t="shared" si="180"/>
        <v/>
      </c>
      <c r="BA578" s="79"/>
      <c r="BB578" s="79"/>
      <c r="BC578" s="699" t="str">
        <f t="shared" si="181"/>
        <v/>
      </c>
      <c r="BD578" s="699" t="str">
        <f t="shared" si="182"/>
        <v/>
      </c>
      <c r="BE578" s="698" t="str">
        <f t="shared" si="183"/>
        <v/>
      </c>
      <c r="BF578" s="698" t="str">
        <f t="shared" si="184"/>
        <v/>
      </c>
      <c r="BG578" s="79"/>
      <c r="BH578" s="699" t="str">
        <f t="shared" si="185"/>
        <v/>
      </c>
      <c r="BI578" s="699" t="str">
        <f t="shared" si="186"/>
        <v/>
      </c>
      <c r="BJ578" s="699" t="str">
        <f t="shared" si="187"/>
        <v/>
      </c>
      <c r="BK578" s="698" t="str">
        <f t="shared" si="188"/>
        <v/>
      </c>
      <c r="BL578" s="698" t="str">
        <f t="shared" si="189"/>
        <v/>
      </c>
    </row>
    <row r="579" spans="3:64" s="68" customFormat="1" ht="14.25" x14ac:dyDescent="0.2">
      <c r="C579" s="340"/>
      <c r="D579" s="259"/>
      <c r="E579" s="340"/>
      <c r="F579" s="340"/>
      <c r="H579" s="261"/>
      <c r="I579" s="261"/>
      <c r="K579" s="260"/>
      <c r="L579" s="66"/>
      <c r="M579" s="261"/>
      <c r="N579" s="260"/>
      <c r="O579" s="810"/>
      <c r="P579" s="361"/>
      <c r="Q579" s="696">
        <f t="shared" si="170"/>
        <v>305</v>
      </c>
      <c r="R579" s="340"/>
      <c r="S579" s="340"/>
      <c r="T579" s="340"/>
      <c r="U579" s="699" t="str">
        <f t="shared" si="158"/>
        <v/>
      </c>
      <c r="V579" s="699" t="str">
        <f t="shared" si="159"/>
        <v/>
      </c>
      <c r="W579" s="698" t="str">
        <f t="shared" si="171"/>
        <v/>
      </c>
      <c r="X579" s="698" t="str">
        <f t="shared" si="190"/>
        <v/>
      </c>
      <c r="Y579" s="699" t="str">
        <f t="shared" si="160"/>
        <v/>
      </c>
      <c r="Z579" s="699" t="str">
        <f t="shared" si="161"/>
        <v/>
      </c>
      <c r="AA579" s="698" t="str">
        <f t="shared" si="172"/>
        <v/>
      </c>
      <c r="AB579" s="698" t="str">
        <f t="shared" si="173"/>
        <v/>
      </c>
      <c r="AC579" s="699" t="str">
        <f t="shared" si="162"/>
        <v/>
      </c>
      <c r="AD579" s="699" t="str">
        <f t="shared" si="163"/>
        <v/>
      </c>
      <c r="AE579" s="698" t="str">
        <f t="shared" si="174"/>
        <v/>
      </c>
      <c r="AF579" s="698" t="str">
        <f t="shared" si="175"/>
        <v/>
      </c>
      <c r="AH579" s="696" t="str">
        <f t="shared" si="154"/>
        <v/>
      </c>
      <c r="AI579" s="340"/>
      <c r="AJ579" s="340"/>
      <c r="AK579" s="340"/>
      <c r="AL579" s="699" t="str">
        <f t="shared" si="164"/>
        <v/>
      </c>
      <c r="AM579" s="699" t="str">
        <f t="shared" si="191"/>
        <v/>
      </c>
      <c r="AN579" s="699" t="str">
        <f t="shared" si="165"/>
        <v/>
      </c>
      <c r="AO579" s="698" t="str">
        <f t="shared" si="155"/>
        <v/>
      </c>
      <c r="AP579" s="698" t="str">
        <f t="shared" si="176"/>
        <v/>
      </c>
      <c r="AQ579" s="699" t="str">
        <f t="shared" si="166"/>
        <v/>
      </c>
      <c r="AR579" s="699" t="str">
        <f t="shared" si="177"/>
        <v/>
      </c>
      <c r="AS579" s="699" t="str">
        <f t="shared" si="167"/>
        <v/>
      </c>
      <c r="AT579" s="698" t="str">
        <f t="shared" si="156"/>
        <v/>
      </c>
      <c r="AU579" s="698" t="str">
        <f t="shared" si="178"/>
        <v/>
      </c>
      <c r="AV579" s="699" t="str">
        <f t="shared" si="168"/>
        <v/>
      </c>
      <c r="AW579" s="699" t="str">
        <f t="shared" si="179"/>
        <v/>
      </c>
      <c r="AX579" s="699" t="str">
        <f t="shared" si="169"/>
        <v/>
      </c>
      <c r="AY579" s="698" t="str">
        <f t="shared" si="157"/>
        <v/>
      </c>
      <c r="AZ579" s="698" t="str">
        <f t="shared" si="180"/>
        <v/>
      </c>
      <c r="BA579" s="79"/>
      <c r="BB579" s="79"/>
      <c r="BC579" s="699" t="str">
        <f t="shared" si="181"/>
        <v/>
      </c>
      <c r="BD579" s="699" t="str">
        <f t="shared" si="182"/>
        <v/>
      </c>
      <c r="BE579" s="698" t="str">
        <f t="shared" si="183"/>
        <v/>
      </c>
      <c r="BF579" s="698" t="str">
        <f t="shared" si="184"/>
        <v/>
      </c>
      <c r="BG579" s="79"/>
      <c r="BH579" s="699" t="str">
        <f t="shared" si="185"/>
        <v/>
      </c>
      <c r="BI579" s="699" t="str">
        <f t="shared" si="186"/>
        <v/>
      </c>
      <c r="BJ579" s="699" t="str">
        <f t="shared" si="187"/>
        <v/>
      </c>
      <c r="BK579" s="698" t="str">
        <f t="shared" si="188"/>
        <v/>
      </c>
      <c r="BL579" s="698" t="str">
        <f t="shared" si="189"/>
        <v/>
      </c>
    </row>
    <row r="580" spans="3:64" s="68" customFormat="1" ht="14.25" x14ac:dyDescent="0.2">
      <c r="C580" s="340"/>
      <c r="D580" s="259"/>
      <c r="E580" s="340"/>
      <c r="F580" s="340"/>
      <c r="H580" s="261"/>
      <c r="I580" s="261"/>
      <c r="K580" s="260"/>
      <c r="L580" s="66"/>
      <c r="M580" s="261"/>
      <c r="N580" s="260"/>
      <c r="O580" s="810"/>
      <c r="P580" s="361"/>
      <c r="Q580" s="696">
        <f t="shared" si="170"/>
        <v>306</v>
      </c>
      <c r="R580" s="340"/>
      <c r="S580" s="340"/>
      <c r="T580" s="340"/>
      <c r="U580" s="699" t="str">
        <f t="shared" si="158"/>
        <v/>
      </c>
      <c r="V580" s="699" t="str">
        <f t="shared" si="159"/>
        <v/>
      </c>
      <c r="W580" s="698" t="str">
        <f t="shared" si="171"/>
        <v/>
      </c>
      <c r="X580" s="698" t="str">
        <f t="shared" si="190"/>
        <v/>
      </c>
      <c r="Y580" s="699" t="str">
        <f t="shared" si="160"/>
        <v/>
      </c>
      <c r="Z580" s="699" t="str">
        <f t="shared" si="161"/>
        <v/>
      </c>
      <c r="AA580" s="698" t="str">
        <f t="shared" si="172"/>
        <v/>
      </c>
      <c r="AB580" s="698" t="str">
        <f t="shared" si="173"/>
        <v/>
      </c>
      <c r="AC580" s="699" t="str">
        <f t="shared" si="162"/>
        <v/>
      </c>
      <c r="AD580" s="699" t="str">
        <f t="shared" si="163"/>
        <v/>
      </c>
      <c r="AE580" s="698" t="str">
        <f t="shared" si="174"/>
        <v/>
      </c>
      <c r="AF580" s="698" t="str">
        <f t="shared" si="175"/>
        <v/>
      </c>
      <c r="AH580" s="696" t="str">
        <f t="shared" si="154"/>
        <v/>
      </c>
      <c r="AI580" s="340"/>
      <c r="AJ580" s="340"/>
      <c r="AK580" s="340"/>
      <c r="AL580" s="699" t="str">
        <f t="shared" si="164"/>
        <v/>
      </c>
      <c r="AM580" s="699" t="str">
        <f t="shared" si="191"/>
        <v/>
      </c>
      <c r="AN580" s="699" t="str">
        <f t="shared" si="165"/>
        <v/>
      </c>
      <c r="AO580" s="698" t="str">
        <f t="shared" si="155"/>
        <v/>
      </c>
      <c r="AP580" s="698" t="str">
        <f t="shared" si="176"/>
        <v/>
      </c>
      <c r="AQ580" s="699" t="str">
        <f t="shared" si="166"/>
        <v/>
      </c>
      <c r="AR580" s="699" t="str">
        <f t="shared" si="177"/>
        <v/>
      </c>
      <c r="AS580" s="699" t="str">
        <f t="shared" si="167"/>
        <v/>
      </c>
      <c r="AT580" s="698" t="str">
        <f t="shared" si="156"/>
        <v/>
      </c>
      <c r="AU580" s="698" t="str">
        <f t="shared" si="178"/>
        <v/>
      </c>
      <c r="AV580" s="699" t="str">
        <f t="shared" si="168"/>
        <v/>
      </c>
      <c r="AW580" s="699" t="str">
        <f t="shared" si="179"/>
        <v/>
      </c>
      <c r="AX580" s="699" t="str">
        <f t="shared" si="169"/>
        <v/>
      </c>
      <c r="AY580" s="698" t="str">
        <f t="shared" si="157"/>
        <v/>
      </c>
      <c r="AZ580" s="698" t="str">
        <f t="shared" si="180"/>
        <v/>
      </c>
      <c r="BA580" s="79"/>
      <c r="BB580" s="79"/>
      <c r="BC580" s="699" t="str">
        <f t="shared" si="181"/>
        <v/>
      </c>
      <c r="BD580" s="699" t="str">
        <f t="shared" si="182"/>
        <v/>
      </c>
      <c r="BE580" s="698" t="str">
        <f t="shared" si="183"/>
        <v/>
      </c>
      <c r="BF580" s="698" t="str">
        <f t="shared" si="184"/>
        <v/>
      </c>
      <c r="BG580" s="79"/>
      <c r="BH580" s="699" t="str">
        <f t="shared" si="185"/>
        <v/>
      </c>
      <c r="BI580" s="699" t="str">
        <f t="shared" si="186"/>
        <v/>
      </c>
      <c r="BJ580" s="699" t="str">
        <f t="shared" si="187"/>
        <v/>
      </c>
      <c r="BK580" s="698" t="str">
        <f t="shared" si="188"/>
        <v/>
      </c>
      <c r="BL580" s="698" t="str">
        <f t="shared" si="189"/>
        <v/>
      </c>
    </row>
    <row r="581" spans="3:64" s="68" customFormat="1" ht="14.25" x14ac:dyDescent="0.2">
      <c r="C581" s="340"/>
      <c r="D581" s="259"/>
      <c r="E581" s="340"/>
      <c r="F581" s="340"/>
      <c r="H581" s="261"/>
      <c r="I581" s="261"/>
      <c r="K581" s="260"/>
      <c r="L581" s="66"/>
      <c r="M581" s="261"/>
      <c r="N581" s="260"/>
      <c r="O581" s="810"/>
      <c r="P581" s="361"/>
      <c r="Q581" s="696">
        <f t="shared" si="170"/>
        <v>307</v>
      </c>
      <c r="R581" s="340"/>
      <c r="S581" s="340"/>
      <c r="T581" s="340"/>
      <c r="U581" s="699" t="str">
        <f t="shared" si="158"/>
        <v/>
      </c>
      <c r="V581" s="699" t="str">
        <f t="shared" si="159"/>
        <v/>
      </c>
      <c r="W581" s="698" t="str">
        <f t="shared" si="171"/>
        <v/>
      </c>
      <c r="X581" s="698" t="str">
        <f t="shared" si="190"/>
        <v/>
      </c>
      <c r="Y581" s="699" t="str">
        <f t="shared" si="160"/>
        <v/>
      </c>
      <c r="Z581" s="699" t="str">
        <f t="shared" si="161"/>
        <v/>
      </c>
      <c r="AA581" s="698" t="str">
        <f t="shared" si="172"/>
        <v/>
      </c>
      <c r="AB581" s="698" t="str">
        <f t="shared" si="173"/>
        <v/>
      </c>
      <c r="AC581" s="699" t="str">
        <f t="shared" si="162"/>
        <v/>
      </c>
      <c r="AD581" s="699" t="str">
        <f t="shared" si="163"/>
        <v/>
      </c>
      <c r="AE581" s="698" t="str">
        <f t="shared" si="174"/>
        <v/>
      </c>
      <c r="AF581" s="698" t="str">
        <f t="shared" si="175"/>
        <v/>
      </c>
      <c r="AH581" s="696" t="str">
        <f t="shared" si="154"/>
        <v/>
      </c>
      <c r="AI581" s="340"/>
      <c r="AJ581" s="340"/>
      <c r="AK581" s="340"/>
      <c r="AL581" s="699" t="str">
        <f t="shared" si="164"/>
        <v/>
      </c>
      <c r="AM581" s="699" t="str">
        <f t="shared" si="191"/>
        <v/>
      </c>
      <c r="AN581" s="699" t="str">
        <f t="shared" si="165"/>
        <v/>
      </c>
      <c r="AO581" s="698" t="str">
        <f t="shared" si="155"/>
        <v/>
      </c>
      <c r="AP581" s="698" t="str">
        <f t="shared" si="176"/>
        <v/>
      </c>
      <c r="AQ581" s="699" t="str">
        <f t="shared" si="166"/>
        <v/>
      </c>
      <c r="AR581" s="699" t="str">
        <f t="shared" si="177"/>
        <v/>
      </c>
      <c r="AS581" s="699" t="str">
        <f t="shared" si="167"/>
        <v/>
      </c>
      <c r="AT581" s="698" t="str">
        <f t="shared" si="156"/>
        <v/>
      </c>
      <c r="AU581" s="698" t="str">
        <f t="shared" si="178"/>
        <v/>
      </c>
      <c r="AV581" s="699" t="str">
        <f t="shared" si="168"/>
        <v/>
      </c>
      <c r="AW581" s="699" t="str">
        <f t="shared" si="179"/>
        <v/>
      </c>
      <c r="AX581" s="699" t="str">
        <f t="shared" si="169"/>
        <v/>
      </c>
      <c r="AY581" s="698" t="str">
        <f t="shared" si="157"/>
        <v/>
      </c>
      <c r="AZ581" s="698" t="str">
        <f t="shared" si="180"/>
        <v/>
      </c>
      <c r="BA581" s="79"/>
      <c r="BB581" s="79"/>
      <c r="BC581" s="699" t="str">
        <f t="shared" si="181"/>
        <v/>
      </c>
      <c r="BD581" s="699" t="str">
        <f t="shared" si="182"/>
        <v/>
      </c>
      <c r="BE581" s="698" t="str">
        <f t="shared" si="183"/>
        <v/>
      </c>
      <c r="BF581" s="698" t="str">
        <f t="shared" si="184"/>
        <v/>
      </c>
      <c r="BG581" s="79"/>
      <c r="BH581" s="699" t="str">
        <f t="shared" si="185"/>
        <v/>
      </c>
      <c r="BI581" s="699" t="str">
        <f t="shared" si="186"/>
        <v/>
      </c>
      <c r="BJ581" s="699" t="str">
        <f t="shared" si="187"/>
        <v/>
      </c>
      <c r="BK581" s="698" t="str">
        <f t="shared" si="188"/>
        <v/>
      </c>
      <c r="BL581" s="698" t="str">
        <f t="shared" si="189"/>
        <v/>
      </c>
    </row>
    <row r="582" spans="3:64" s="68" customFormat="1" ht="14.25" x14ac:dyDescent="0.2">
      <c r="C582" s="340"/>
      <c r="D582" s="259"/>
      <c r="E582" s="340"/>
      <c r="F582" s="340"/>
      <c r="H582" s="261"/>
      <c r="I582" s="261"/>
      <c r="K582" s="260"/>
      <c r="L582" s="66"/>
      <c r="M582" s="261"/>
      <c r="N582" s="260"/>
      <c r="O582" s="810"/>
      <c r="P582" s="361"/>
      <c r="Q582" s="696">
        <f t="shared" si="170"/>
        <v>308</v>
      </c>
      <c r="R582" s="340"/>
      <c r="S582" s="340"/>
      <c r="T582" s="340"/>
      <c r="U582" s="699" t="str">
        <f t="shared" si="158"/>
        <v/>
      </c>
      <c r="V582" s="699" t="str">
        <f t="shared" si="159"/>
        <v/>
      </c>
      <c r="W582" s="698" t="str">
        <f t="shared" si="171"/>
        <v/>
      </c>
      <c r="X582" s="698" t="str">
        <f t="shared" si="190"/>
        <v/>
      </c>
      <c r="Y582" s="699" t="str">
        <f t="shared" si="160"/>
        <v/>
      </c>
      <c r="Z582" s="699" t="str">
        <f t="shared" si="161"/>
        <v/>
      </c>
      <c r="AA582" s="698" t="str">
        <f t="shared" si="172"/>
        <v/>
      </c>
      <c r="AB582" s="698" t="str">
        <f t="shared" si="173"/>
        <v/>
      </c>
      <c r="AC582" s="699" t="str">
        <f t="shared" si="162"/>
        <v/>
      </c>
      <c r="AD582" s="699" t="str">
        <f t="shared" si="163"/>
        <v/>
      </c>
      <c r="AE582" s="698" t="str">
        <f t="shared" si="174"/>
        <v/>
      </c>
      <c r="AF582" s="698" t="str">
        <f t="shared" si="175"/>
        <v/>
      </c>
      <c r="AH582" s="696" t="str">
        <f t="shared" si="154"/>
        <v/>
      </c>
      <c r="AI582" s="340"/>
      <c r="AJ582" s="340"/>
      <c r="AK582" s="340"/>
      <c r="AL582" s="699" t="str">
        <f t="shared" si="164"/>
        <v/>
      </c>
      <c r="AM582" s="699" t="str">
        <f t="shared" si="191"/>
        <v/>
      </c>
      <c r="AN582" s="699" t="str">
        <f t="shared" si="165"/>
        <v/>
      </c>
      <c r="AO582" s="698" t="str">
        <f t="shared" si="155"/>
        <v/>
      </c>
      <c r="AP582" s="698" t="str">
        <f t="shared" si="176"/>
        <v/>
      </c>
      <c r="AQ582" s="699" t="str">
        <f t="shared" si="166"/>
        <v/>
      </c>
      <c r="AR582" s="699" t="str">
        <f t="shared" si="177"/>
        <v/>
      </c>
      <c r="AS582" s="699" t="str">
        <f t="shared" si="167"/>
        <v/>
      </c>
      <c r="AT582" s="698" t="str">
        <f t="shared" si="156"/>
        <v/>
      </c>
      <c r="AU582" s="698" t="str">
        <f t="shared" si="178"/>
        <v/>
      </c>
      <c r="AV582" s="699" t="str">
        <f t="shared" si="168"/>
        <v/>
      </c>
      <c r="AW582" s="699" t="str">
        <f t="shared" si="179"/>
        <v/>
      </c>
      <c r="AX582" s="699" t="str">
        <f t="shared" si="169"/>
        <v/>
      </c>
      <c r="AY582" s="698" t="str">
        <f t="shared" si="157"/>
        <v/>
      </c>
      <c r="AZ582" s="698" t="str">
        <f t="shared" si="180"/>
        <v/>
      </c>
      <c r="BA582" s="79"/>
      <c r="BB582" s="79"/>
      <c r="BC582" s="699" t="str">
        <f t="shared" si="181"/>
        <v/>
      </c>
      <c r="BD582" s="699" t="str">
        <f t="shared" si="182"/>
        <v/>
      </c>
      <c r="BE582" s="698" t="str">
        <f t="shared" si="183"/>
        <v/>
      </c>
      <c r="BF582" s="698" t="str">
        <f t="shared" si="184"/>
        <v/>
      </c>
      <c r="BG582" s="79"/>
      <c r="BH582" s="699" t="str">
        <f t="shared" si="185"/>
        <v/>
      </c>
      <c r="BI582" s="699" t="str">
        <f t="shared" si="186"/>
        <v/>
      </c>
      <c r="BJ582" s="699" t="str">
        <f t="shared" si="187"/>
        <v/>
      </c>
      <c r="BK582" s="698" t="str">
        <f t="shared" si="188"/>
        <v/>
      </c>
      <c r="BL582" s="698" t="str">
        <f t="shared" si="189"/>
        <v/>
      </c>
    </row>
    <row r="583" spans="3:64" s="68" customFormat="1" ht="14.25" x14ac:dyDescent="0.2">
      <c r="C583" s="340"/>
      <c r="D583" s="259"/>
      <c r="E583" s="340"/>
      <c r="F583" s="340"/>
      <c r="H583" s="261"/>
      <c r="I583" s="261"/>
      <c r="K583" s="260"/>
      <c r="L583" s="66"/>
      <c r="M583" s="261"/>
      <c r="N583" s="260"/>
      <c r="O583" s="810"/>
      <c r="P583" s="361"/>
      <c r="Q583" s="696">
        <f t="shared" si="170"/>
        <v>309</v>
      </c>
      <c r="R583" s="340"/>
      <c r="S583" s="340"/>
      <c r="T583" s="340"/>
      <c r="U583" s="699" t="str">
        <f t="shared" si="158"/>
        <v/>
      </c>
      <c r="V583" s="699" t="str">
        <f t="shared" si="159"/>
        <v/>
      </c>
      <c r="W583" s="698" t="str">
        <f t="shared" si="171"/>
        <v/>
      </c>
      <c r="X583" s="698" t="str">
        <f t="shared" si="190"/>
        <v/>
      </c>
      <c r="Y583" s="699" t="str">
        <f t="shared" si="160"/>
        <v/>
      </c>
      <c r="Z583" s="699" t="str">
        <f t="shared" si="161"/>
        <v/>
      </c>
      <c r="AA583" s="698" t="str">
        <f t="shared" si="172"/>
        <v/>
      </c>
      <c r="AB583" s="698" t="str">
        <f t="shared" si="173"/>
        <v/>
      </c>
      <c r="AC583" s="699" t="str">
        <f t="shared" si="162"/>
        <v/>
      </c>
      <c r="AD583" s="699" t="str">
        <f t="shared" si="163"/>
        <v/>
      </c>
      <c r="AE583" s="698" t="str">
        <f t="shared" si="174"/>
        <v/>
      </c>
      <c r="AF583" s="698" t="str">
        <f t="shared" si="175"/>
        <v/>
      </c>
      <c r="AH583" s="696" t="str">
        <f t="shared" si="154"/>
        <v/>
      </c>
      <c r="AI583" s="340"/>
      <c r="AJ583" s="340"/>
      <c r="AK583" s="340"/>
      <c r="AL583" s="699" t="str">
        <f t="shared" si="164"/>
        <v/>
      </c>
      <c r="AM583" s="699" t="str">
        <f t="shared" si="191"/>
        <v/>
      </c>
      <c r="AN583" s="699" t="str">
        <f t="shared" si="165"/>
        <v/>
      </c>
      <c r="AO583" s="698" t="str">
        <f t="shared" si="155"/>
        <v/>
      </c>
      <c r="AP583" s="698" t="str">
        <f t="shared" si="176"/>
        <v/>
      </c>
      <c r="AQ583" s="699" t="str">
        <f t="shared" si="166"/>
        <v/>
      </c>
      <c r="AR583" s="699" t="str">
        <f t="shared" si="177"/>
        <v/>
      </c>
      <c r="AS583" s="699" t="str">
        <f t="shared" si="167"/>
        <v/>
      </c>
      <c r="AT583" s="698" t="str">
        <f t="shared" si="156"/>
        <v/>
      </c>
      <c r="AU583" s="698" t="str">
        <f t="shared" si="178"/>
        <v/>
      </c>
      <c r="AV583" s="699" t="str">
        <f t="shared" si="168"/>
        <v/>
      </c>
      <c r="AW583" s="699" t="str">
        <f t="shared" si="179"/>
        <v/>
      </c>
      <c r="AX583" s="699" t="str">
        <f t="shared" si="169"/>
        <v/>
      </c>
      <c r="AY583" s="698" t="str">
        <f t="shared" si="157"/>
        <v/>
      </c>
      <c r="AZ583" s="698" t="str">
        <f t="shared" si="180"/>
        <v/>
      </c>
      <c r="BA583" s="79"/>
      <c r="BB583" s="79"/>
      <c r="BC583" s="699" t="str">
        <f t="shared" si="181"/>
        <v/>
      </c>
      <c r="BD583" s="699" t="str">
        <f t="shared" si="182"/>
        <v/>
      </c>
      <c r="BE583" s="698" t="str">
        <f t="shared" si="183"/>
        <v/>
      </c>
      <c r="BF583" s="698" t="str">
        <f t="shared" si="184"/>
        <v/>
      </c>
      <c r="BG583" s="79"/>
      <c r="BH583" s="699" t="str">
        <f t="shared" si="185"/>
        <v/>
      </c>
      <c r="BI583" s="699" t="str">
        <f t="shared" si="186"/>
        <v/>
      </c>
      <c r="BJ583" s="699" t="str">
        <f t="shared" si="187"/>
        <v/>
      </c>
      <c r="BK583" s="698" t="str">
        <f t="shared" si="188"/>
        <v/>
      </c>
      <c r="BL583" s="698" t="str">
        <f t="shared" si="189"/>
        <v/>
      </c>
    </row>
    <row r="584" spans="3:64" s="68" customFormat="1" ht="14.25" x14ac:dyDescent="0.2">
      <c r="C584" s="340"/>
      <c r="D584" s="259"/>
      <c r="E584" s="340"/>
      <c r="F584" s="340"/>
      <c r="H584" s="261"/>
      <c r="I584" s="261"/>
      <c r="K584" s="260"/>
      <c r="L584" s="66"/>
      <c r="M584" s="261"/>
      <c r="N584" s="260"/>
      <c r="O584" s="810"/>
      <c r="P584" s="361"/>
      <c r="Q584" s="696">
        <f t="shared" si="170"/>
        <v>310</v>
      </c>
      <c r="R584" s="340"/>
      <c r="S584" s="340"/>
      <c r="T584" s="340"/>
      <c r="U584" s="699" t="str">
        <f t="shared" si="158"/>
        <v/>
      </c>
      <c r="V584" s="699" t="str">
        <f t="shared" si="159"/>
        <v/>
      </c>
      <c r="W584" s="698" t="str">
        <f t="shared" si="171"/>
        <v/>
      </c>
      <c r="X584" s="698" t="str">
        <f t="shared" si="190"/>
        <v/>
      </c>
      <c r="Y584" s="699" t="str">
        <f t="shared" si="160"/>
        <v/>
      </c>
      <c r="Z584" s="699" t="str">
        <f t="shared" si="161"/>
        <v/>
      </c>
      <c r="AA584" s="698" t="str">
        <f t="shared" si="172"/>
        <v/>
      </c>
      <c r="AB584" s="698" t="str">
        <f t="shared" si="173"/>
        <v/>
      </c>
      <c r="AC584" s="699" t="str">
        <f t="shared" si="162"/>
        <v/>
      </c>
      <c r="AD584" s="699" t="str">
        <f t="shared" si="163"/>
        <v/>
      </c>
      <c r="AE584" s="698" t="str">
        <f t="shared" si="174"/>
        <v/>
      </c>
      <c r="AF584" s="698" t="str">
        <f t="shared" si="175"/>
        <v/>
      </c>
      <c r="AH584" s="696" t="str">
        <f t="shared" si="154"/>
        <v/>
      </c>
      <c r="AI584" s="340"/>
      <c r="AJ584" s="340"/>
      <c r="AK584" s="340"/>
      <c r="AL584" s="699" t="str">
        <f t="shared" si="164"/>
        <v/>
      </c>
      <c r="AM584" s="699" t="str">
        <f t="shared" si="191"/>
        <v/>
      </c>
      <c r="AN584" s="699" t="str">
        <f t="shared" si="165"/>
        <v/>
      </c>
      <c r="AO584" s="698" t="str">
        <f t="shared" si="155"/>
        <v/>
      </c>
      <c r="AP584" s="698" t="str">
        <f t="shared" si="176"/>
        <v/>
      </c>
      <c r="AQ584" s="699" t="str">
        <f t="shared" si="166"/>
        <v/>
      </c>
      <c r="AR584" s="699" t="str">
        <f t="shared" si="177"/>
        <v/>
      </c>
      <c r="AS584" s="699" t="str">
        <f t="shared" si="167"/>
        <v/>
      </c>
      <c r="AT584" s="698" t="str">
        <f t="shared" si="156"/>
        <v/>
      </c>
      <c r="AU584" s="698" t="str">
        <f t="shared" si="178"/>
        <v/>
      </c>
      <c r="AV584" s="699" t="str">
        <f t="shared" si="168"/>
        <v/>
      </c>
      <c r="AW584" s="699" t="str">
        <f t="shared" si="179"/>
        <v/>
      </c>
      <c r="AX584" s="699" t="str">
        <f t="shared" si="169"/>
        <v/>
      </c>
      <c r="AY584" s="698" t="str">
        <f t="shared" si="157"/>
        <v/>
      </c>
      <c r="AZ584" s="698" t="str">
        <f t="shared" si="180"/>
        <v/>
      </c>
      <c r="BA584" s="79"/>
      <c r="BB584" s="79"/>
      <c r="BC584" s="699" t="str">
        <f t="shared" si="181"/>
        <v/>
      </c>
      <c r="BD584" s="699" t="str">
        <f t="shared" si="182"/>
        <v/>
      </c>
      <c r="BE584" s="698" t="str">
        <f t="shared" si="183"/>
        <v/>
      </c>
      <c r="BF584" s="698" t="str">
        <f t="shared" si="184"/>
        <v/>
      </c>
      <c r="BG584" s="79"/>
      <c r="BH584" s="699" t="str">
        <f t="shared" si="185"/>
        <v/>
      </c>
      <c r="BI584" s="699" t="str">
        <f t="shared" si="186"/>
        <v/>
      </c>
      <c r="BJ584" s="699" t="str">
        <f t="shared" si="187"/>
        <v/>
      </c>
      <c r="BK584" s="698" t="str">
        <f t="shared" si="188"/>
        <v/>
      </c>
      <c r="BL584" s="698" t="str">
        <f t="shared" si="189"/>
        <v/>
      </c>
    </row>
    <row r="585" spans="3:64" s="68" customFormat="1" ht="14.25" x14ac:dyDescent="0.2">
      <c r="C585" s="340"/>
      <c r="D585" s="259"/>
      <c r="E585" s="340"/>
      <c r="F585" s="340"/>
      <c r="H585" s="261"/>
      <c r="I585" s="261"/>
      <c r="K585" s="260"/>
      <c r="L585" s="66"/>
      <c r="M585" s="261"/>
      <c r="N585" s="260"/>
      <c r="O585" s="810"/>
      <c r="P585" s="361"/>
      <c r="Q585" s="696">
        <f t="shared" si="170"/>
        <v>311</v>
      </c>
      <c r="R585" s="340"/>
      <c r="S585" s="340"/>
      <c r="T585" s="340"/>
      <c r="U585" s="699" t="str">
        <f t="shared" si="158"/>
        <v/>
      </c>
      <c r="V585" s="699" t="str">
        <f t="shared" si="159"/>
        <v/>
      </c>
      <c r="W585" s="698" t="str">
        <f t="shared" si="171"/>
        <v/>
      </c>
      <c r="X585" s="698" t="str">
        <f t="shared" si="190"/>
        <v/>
      </c>
      <c r="Y585" s="699" t="str">
        <f t="shared" si="160"/>
        <v/>
      </c>
      <c r="Z585" s="699" t="str">
        <f t="shared" si="161"/>
        <v/>
      </c>
      <c r="AA585" s="698" t="str">
        <f t="shared" si="172"/>
        <v/>
      </c>
      <c r="AB585" s="698" t="str">
        <f t="shared" si="173"/>
        <v/>
      </c>
      <c r="AC585" s="699" t="str">
        <f t="shared" si="162"/>
        <v/>
      </c>
      <c r="AD585" s="699" t="str">
        <f t="shared" si="163"/>
        <v/>
      </c>
      <c r="AE585" s="698" t="str">
        <f t="shared" si="174"/>
        <v/>
      </c>
      <c r="AF585" s="698" t="str">
        <f t="shared" si="175"/>
        <v/>
      </c>
      <c r="AH585" s="696" t="str">
        <f t="shared" si="154"/>
        <v/>
      </c>
      <c r="AI585" s="340"/>
      <c r="AJ585" s="340"/>
      <c r="AK585" s="340"/>
      <c r="AL585" s="699" t="str">
        <f t="shared" si="164"/>
        <v/>
      </c>
      <c r="AM585" s="699" t="str">
        <f t="shared" si="191"/>
        <v/>
      </c>
      <c r="AN585" s="699" t="str">
        <f t="shared" si="165"/>
        <v/>
      </c>
      <c r="AO585" s="698" t="str">
        <f t="shared" si="155"/>
        <v/>
      </c>
      <c r="AP585" s="698" t="str">
        <f t="shared" si="176"/>
        <v/>
      </c>
      <c r="AQ585" s="699" t="str">
        <f t="shared" si="166"/>
        <v/>
      </c>
      <c r="AR585" s="699" t="str">
        <f t="shared" si="177"/>
        <v/>
      </c>
      <c r="AS585" s="699" t="str">
        <f t="shared" si="167"/>
        <v/>
      </c>
      <c r="AT585" s="698" t="str">
        <f t="shared" si="156"/>
        <v/>
      </c>
      <c r="AU585" s="698" t="str">
        <f t="shared" si="178"/>
        <v/>
      </c>
      <c r="AV585" s="699" t="str">
        <f t="shared" si="168"/>
        <v/>
      </c>
      <c r="AW585" s="699" t="str">
        <f t="shared" si="179"/>
        <v/>
      </c>
      <c r="AX585" s="699" t="str">
        <f t="shared" si="169"/>
        <v/>
      </c>
      <c r="AY585" s="698" t="str">
        <f t="shared" si="157"/>
        <v/>
      </c>
      <c r="AZ585" s="698" t="str">
        <f t="shared" si="180"/>
        <v/>
      </c>
      <c r="BA585" s="79"/>
      <c r="BB585" s="79"/>
      <c r="BC585" s="699" t="str">
        <f t="shared" si="181"/>
        <v/>
      </c>
      <c r="BD585" s="699" t="str">
        <f t="shared" si="182"/>
        <v/>
      </c>
      <c r="BE585" s="698" t="str">
        <f t="shared" si="183"/>
        <v/>
      </c>
      <c r="BF585" s="698" t="str">
        <f t="shared" si="184"/>
        <v/>
      </c>
      <c r="BG585" s="79"/>
      <c r="BH585" s="699" t="str">
        <f t="shared" si="185"/>
        <v/>
      </c>
      <c r="BI585" s="699" t="str">
        <f t="shared" si="186"/>
        <v/>
      </c>
      <c r="BJ585" s="699" t="str">
        <f t="shared" si="187"/>
        <v/>
      </c>
      <c r="BK585" s="698" t="str">
        <f t="shared" si="188"/>
        <v/>
      </c>
      <c r="BL585" s="698" t="str">
        <f t="shared" si="189"/>
        <v/>
      </c>
    </row>
    <row r="586" spans="3:64" s="68" customFormat="1" ht="14.25" x14ac:dyDescent="0.2">
      <c r="C586" s="340"/>
      <c r="D586" s="259"/>
      <c r="E586" s="340"/>
      <c r="F586" s="340"/>
      <c r="H586" s="261"/>
      <c r="I586" s="261"/>
      <c r="K586" s="260"/>
      <c r="L586" s="66"/>
      <c r="M586" s="261"/>
      <c r="N586" s="260"/>
      <c r="O586" s="810"/>
      <c r="P586" s="361"/>
      <c r="Q586" s="696">
        <f t="shared" si="170"/>
        <v>312</v>
      </c>
      <c r="R586" s="340"/>
      <c r="S586" s="340"/>
      <c r="T586" s="340"/>
      <c r="U586" s="699" t="str">
        <f t="shared" si="158"/>
        <v/>
      </c>
      <c r="V586" s="699" t="str">
        <f t="shared" si="159"/>
        <v/>
      </c>
      <c r="W586" s="698" t="str">
        <f t="shared" si="171"/>
        <v/>
      </c>
      <c r="X586" s="698" t="str">
        <f t="shared" si="190"/>
        <v/>
      </c>
      <c r="Y586" s="699" t="str">
        <f t="shared" si="160"/>
        <v/>
      </c>
      <c r="Z586" s="699" t="str">
        <f t="shared" si="161"/>
        <v/>
      </c>
      <c r="AA586" s="698" t="str">
        <f t="shared" si="172"/>
        <v/>
      </c>
      <c r="AB586" s="698" t="str">
        <f t="shared" si="173"/>
        <v/>
      </c>
      <c r="AC586" s="699" t="str">
        <f t="shared" si="162"/>
        <v/>
      </c>
      <c r="AD586" s="699" t="str">
        <f t="shared" si="163"/>
        <v/>
      </c>
      <c r="AE586" s="698" t="str">
        <f t="shared" si="174"/>
        <v/>
      </c>
      <c r="AF586" s="698" t="str">
        <f t="shared" si="175"/>
        <v/>
      </c>
      <c r="AH586" s="696" t="str">
        <f t="shared" si="154"/>
        <v/>
      </c>
      <c r="AI586" s="340"/>
      <c r="AJ586" s="340"/>
      <c r="AK586" s="340"/>
      <c r="AL586" s="699" t="str">
        <f t="shared" si="164"/>
        <v/>
      </c>
      <c r="AM586" s="699" t="str">
        <f t="shared" si="191"/>
        <v/>
      </c>
      <c r="AN586" s="699" t="str">
        <f t="shared" si="165"/>
        <v/>
      </c>
      <c r="AO586" s="698" t="str">
        <f t="shared" si="155"/>
        <v/>
      </c>
      <c r="AP586" s="698" t="str">
        <f t="shared" si="176"/>
        <v/>
      </c>
      <c r="AQ586" s="699" t="str">
        <f t="shared" si="166"/>
        <v/>
      </c>
      <c r="AR586" s="699" t="str">
        <f t="shared" si="177"/>
        <v/>
      </c>
      <c r="AS586" s="699" t="str">
        <f t="shared" si="167"/>
        <v/>
      </c>
      <c r="AT586" s="698" t="str">
        <f t="shared" si="156"/>
        <v/>
      </c>
      <c r="AU586" s="698" t="str">
        <f t="shared" si="178"/>
        <v/>
      </c>
      <c r="AV586" s="699" t="str">
        <f t="shared" si="168"/>
        <v/>
      </c>
      <c r="AW586" s="699" t="str">
        <f t="shared" si="179"/>
        <v/>
      </c>
      <c r="AX586" s="699" t="str">
        <f t="shared" si="169"/>
        <v/>
      </c>
      <c r="AY586" s="698" t="str">
        <f t="shared" si="157"/>
        <v/>
      </c>
      <c r="AZ586" s="698" t="str">
        <f t="shared" si="180"/>
        <v/>
      </c>
      <c r="BA586" s="79"/>
      <c r="BB586" s="79"/>
      <c r="BC586" s="699" t="str">
        <f t="shared" si="181"/>
        <v/>
      </c>
      <c r="BD586" s="699" t="str">
        <f t="shared" si="182"/>
        <v/>
      </c>
      <c r="BE586" s="698" t="str">
        <f t="shared" si="183"/>
        <v/>
      </c>
      <c r="BF586" s="698" t="str">
        <f t="shared" si="184"/>
        <v/>
      </c>
      <c r="BG586" s="79"/>
      <c r="BH586" s="699" t="str">
        <f t="shared" si="185"/>
        <v/>
      </c>
      <c r="BI586" s="699" t="str">
        <f t="shared" si="186"/>
        <v/>
      </c>
      <c r="BJ586" s="699" t="str">
        <f t="shared" si="187"/>
        <v/>
      </c>
      <c r="BK586" s="698" t="str">
        <f t="shared" si="188"/>
        <v/>
      </c>
      <c r="BL586" s="698" t="str">
        <f t="shared" si="189"/>
        <v/>
      </c>
    </row>
    <row r="587" spans="3:64" s="68" customFormat="1" ht="14.25" x14ac:dyDescent="0.2">
      <c r="C587" s="340"/>
      <c r="D587" s="259"/>
      <c r="E587" s="340"/>
      <c r="F587" s="340"/>
      <c r="H587" s="261"/>
      <c r="I587" s="261"/>
      <c r="K587" s="260"/>
      <c r="L587" s="66"/>
      <c r="M587" s="261"/>
      <c r="N587" s="260"/>
      <c r="O587" s="810"/>
      <c r="P587" s="361"/>
      <c r="Q587" s="696">
        <f t="shared" si="170"/>
        <v>313</v>
      </c>
      <c r="R587" s="340"/>
      <c r="S587" s="340"/>
      <c r="T587" s="340"/>
      <c r="U587" s="699" t="str">
        <f t="shared" si="158"/>
        <v/>
      </c>
      <c r="V587" s="699" t="str">
        <f t="shared" si="159"/>
        <v/>
      </c>
      <c r="W587" s="698" t="str">
        <f t="shared" si="171"/>
        <v/>
      </c>
      <c r="X587" s="698" t="str">
        <f t="shared" si="190"/>
        <v/>
      </c>
      <c r="Y587" s="699" t="str">
        <f t="shared" si="160"/>
        <v/>
      </c>
      <c r="Z587" s="699" t="str">
        <f t="shared" si="161"/>
        <v/>
      </c>
      <c r="AA587" s="698" t="str">
        <f t="shared" si="172"/>
        <v/>
      </c>
      <c r="AB587" s="698" t="str">
        <f t="shared" si="173"/>
        <v/>
      </c>
      <c r="AC587" s="699" t="str">
        <f t="shared" si="162"/>
        <v/>
      </c>
      <c r="AD587" s="699" t="str">
        <f t="shared" si="163"/>
        <v/>
      </c>
      <c r="AE587" s="698" t="str">
        <f t="shared" si="174"/>
        <v/>
      </c>
      <c r="AF587" s="698" t="str">
        <f t="shared" si="175"/>
        <v/>
      </c>
      <c r="AH587" s="696" t="str">
        <f t="shared" si="154"/>
        <v/>
      </c>
      <c r="AI587" s="340"/>
      <c r="AJ587" s="340"/>
      <c r="AK587" s="340"/>
      <c r="AL587" s="699" t="str">
        <f t="shared" si="164"/>
        <v/>
      </c>
      <c r="AM587" s="699" t="str">
        <f t="shared" si="191"/>
        <v/>
      </c>
      <c r="AN587" s="699" t="str">
        <f t="shared" si="165"/>
        <v/>
      </c>
      <c r="AO587" s="698" t="str">
        <f t="shared" si="155"/>
        <v/>
      </c>
      <c r="AP587" s="698" t="str">
        <f t="shared" si="176"/>
        <v/>
      </c>
      <c r="AQ587" s="699" t="str">
        <f t="shared" si="166"/>
        <v/>
      </c>
      <c r="AR587" s="699" t="str">
        <f t="shared" si="177"/>
        <v/>
      </c>
      <c r="AS587" s="699" t="str">
        <f t="shared" si="167"/>
        <v/>
      </c>
      <c r="AT587" s="698" t="str">
        <f t="shared" si="156"/>
        <v/>
      </c>
      <c r="AU587" s="698" t="str">
        <f t="shared" si="178"/>
        <v/>
      </c>
      <c r="AV587" s="699" t="str">
        <f t="shared" si="168"/>
        <v/>
      </c>
      <c r="AW587" s="699" t="str">
        <f t="shared" si="179"/>
        <v/>
      </c>
      <c r="AX587" s="699" t="str">
        <f t="shared" si="169"/>
        <v/>
      </c>
      <c r="AY587" s="698" t="str">
        <f t="shared" si="157"/>
        <v/>
      </c>
      <c r="AZ587" s="698" t="str">
        <f t="shared" si="180"/>
        <v/>
      </c>
      <c r="BA587" s="79"/>
      <c r="BB587" s="79"/>
      <c r="BC587" s="699" t="str">
        <f t="shared" si="181"/>
        <v/>
      </c>
      <c r="BD587" s="699" t="str">
        <f t="shared" si="182"/>
        <v/>
      </c>
      <c r="BE587" s="698" t="str">
        <f t="shared" si="183"/>
        <v/>
      </c>
      <c r="BF587" s="698" t="str">
        <f t="shared" si="184"/>
        <v/>
      </c>
      <c r="BG587" s="79"/>
      <c r="BH587" s="699" t="str">
        <f t="shared" si="185"/>
        <v/>
      </c>
      <c r="BI587" s="699" t="str">
        <f t="shared" si="186"/>
        <v/>
      </c>
      <c r="BJ587" s="699" t="str">
        <f t="shared" si="187"/>
        <v/>
      </c>
      <c r="BK587" s="698" t="str">
        <f t="shared" si="188"/>
        <v/>
      </c>
      <c r="BL587" s="698" t="str">
        <f t="shared" si="189"/>
        <v/>
      </c>
    </row>
    <row r="588" spans="3:64" s="68" customFormat="1" ht="14.25" x14ac:dyDescent="0.2">
      <c r="C588" s="340"/>
      <c r="D588" s="259"/>
      <c r="E588" s="340"/>
      <c r="F588" s="340"/>
      <c r="H588" s="261"/>
      <c r="I588" s="261"/>
      <c r="K588" s="260"/>
      <c r="L588" s="66"/>
      <c r="M588" s="261"/>
      <c r="N588" s="260"/>
      <c r="O588" s="810"/>
      <c r="P588" s="361"/>
      <c r="Q588" s="696">
        <f t="shared" si="170"/>
        <v>314</v>
      </c>
      <c r="R588" s="340"/>
      <c r="S588" s="340"/>
      <c r="T588" s="340"/>
      <c r="U588" s="699" t="str">
        <f t="shared" si="158"/>
        <v/>
      </c>
      <c r="V588" s="699" t="str">
        <f t="shared" si="159"/>
        <v/>
      </c>
      <c r="W588" s="698" t="str">
        <f t="shared" si="171"/>
        <v/>
      </c>
      <c r="X588" s="698" t="str">
        <f t="shared" si="190"/>
        <v/>
      </c>
      <c r="Y588" s="699" t="str">
        <f t="shared" si="160"/>
        <v/>
      </c>
      <c r="Z588" s="699" t="str">
        <f t="shared" si="161"/>
        <v/>
      </c>
      <c r="AA588" s="698" t="str">
        <f t="shared" si="172"/>
        <v/>
      </c>
      <c r="AB588" s="698" t="str">
        <f t="shared" si="173"/>
        <v/>
      </c>
      <c r="AC588" s="699" t="str">
        <f t="shared" si="162"/>
        <v/>
      </c>
      <c r="AD588" s="699" t="str">
        <f t="shared" si="163"/>
        <v/>
      </c>
      <c r="AE588" s="698" t="str">
        <f t="shared" si="174"/>
        <v/>
      </c>
      <c r="AF588" s="698" t="str">
        <f t="shared" si="175"/>
        <v/>
      </c>
      <c r="AH588" s="696" t="str">
        <f t="shared" si="154"/>
        <v/>
      </c>
      <c r="AI588" s="340"/>
      <c r="AJ588" s="340"/>
      <c r="AK588" s="340"/>
      <c r="AL588" s="699" t="str">
        <f t="shared" si="164"/>
        <v/>
      </c>
      <c r="AM588" s="699" t="str">
        <f t="shared" si="191"/>
        <v/>
      </c>
      <c r="AN588" s="699" t="str">
        <f t="shared" si="165"/>
        <v/>
      </c>
      <c r="AO588" s="698" t="str">
        <f t="shared" si="155"/>
        <v/>
      </c>
      <c r="AP588" s="698" t="str">
        <f t="shared" si="176"/>
        <v/>
      </c>
      <c r="AQ588" s="699" t="str">
        <f t="shared" si="166"/>
        <v/>
      </c>
      <c r="AR588" s="699" t="str">
        <f t="shared" si="177"/>
        <v/>
      </c>
      <c r="AS588" s="699" t="str">
        <f t="shared" si="167"/>
        <v/>
      </c>
      <c r="AT588" s="698" t="str">
        <f t="shared" si="156"/>
        <v/>
      </c>
      <c r="AU588" s="698" t="str">
        <f t="shared" si="178"/>
        <v/>
      </c>
      <c r="AV588" s="699" t="str">
        <f t="shared" si="168"/>
        <v/>
      </c>
      <c r="AW588" s="699" t="str">
        <f t="shared" si="179"/>
        <v/>
      </c>
      <c r="AX588" s="699" t="str">
        <f t="shared" si="169"/>
        <v/>
      </c>
      <c r="AY588" s="698" t="str">
        <f t="shared" si="157"/>
        <v/>
      </c>
      <c r="AZ588" s="698" t="str">
        <f t="shared" si="180"/>
        <v/>
      </c>
      <c r="BA588" s="79"/>
      <c r="BB588" s="79"/>
      <c r="BC588" s="699" t="str">
        <f t="shared" si="181"/>
        <v/>
      </c>
      <c r="BD588" s="699" t="str">
        <f t="shared" si="182"/>
        <v/>
      </c>
      <c r="BE588" s="698" t="str">
        <f t="shared" si="183"/>
        <v/>
      </c>
      <c r="BF588" s="698" t="str">
        <f t="shared" si="184"/>
        <v/>
      </c>
      <c r="BG588" s="79"/>
      <c r="BH588" s="699" t="str">
        <f t="shared" si="185"/>
        <v/>
      </c>
      <c r="BI588" s="699" t="str">
        <f t="shared" si="186"/>
        <v/>
      </c>
      <c r="BJ588" s="699" t="str">
        <f t="shared" si="187"/>
        <v/>
      </c>
      <c r="BK588" s="698" t="str">
        <f t="shared" si="188"/>
        <v/>
      </c>
      <c r="BL588" s="698" t="str">
        <f t="shared" si="189"/>
        <v/>
      </c>
    </row>
    <row r="589" spans="3:64" s="68" customFormat="1" ht="14.25" x14ac:dyDescent="0.2">
      <c r="C589" s="340"/>
      <c r="D589" s="259"/>
      <c r="E589" s="340"/>
      <c r="F589" s="340"/>
      <c r="H589" s="261"/>
      <c r="I589" s="261"/>
      <c r="K589" s="260"/>
      <c r="L589" s="66"/>
      <c r="M589" s="261"/>
      <c r="N589" s="260"/>
      <c r="O589" s="810"/>
      <c r="P589" s="361"/>
      <c r="Q589" s="696">
        <f t="shared" si="170"/>
        <v>315</v>
      </c>
      <c r="R589" s="340"/>
      <c r="S589" s="340"/>
      <c r="T589" s="340"/>
      <c r="U589" s="699" t="str">
        <f t="shared" si="158"/>
        <v/>
      </c>
      <c r="V589" s="699" t="str">
        <f t="shared" si="159"/>
        <v/>
      </c>
      <c r="W589" s="698" t="str">
        <f t="shared" si="171"/>
        <v/>
      </c>
      <c r="X589" s="698" t="str">
        <f t="shared" si="190"/>
        <v/>
      </c>
      <c r="Y589" s="699" t="str">
        <f t="shared" si="160"/>
        <v/>
      </c>
      <c r="Z589" s="699" t="str">
        <f t="shared" si="161"/>
        <v/>
      </c>
      <c r="AA589" s="698" t="str">
        <f t="shared" si="172"/>
        <v/>
      </c>
      <c r="AB589" s="698" t="str">
        <f t="shared" si="173"/>
        <v/>
      </c>
      <c r="AC589" s="699" t="str">
        <f t="shared" si="162"/>
        <v/>
      </c>
      <c r="AD589" s="699" t="str">
        <f t="shared" si="163"/>
        <v/>
      </c>
      <c r="AE589" s="698" t="str">
        <f t="shared" si="174"/>
        <v/>
      </c>
      <c r="AF589" s="698" t="str">
        <f t="shared" si="175"/>
        <v/>
      </c>
      <c r="AH589" s="696" t="str">
        <f t="shared" si="154"/>
        <v/>
      </c>
      <c r="AI589" s="340"/>
      <c r="AJ589" s="340"/>
      <c r="AK589" s="340"/>
      <c r="AL589" s="699" t="str">
        <f t="shared" si="164"/>
        <v/>
      </c>
      <c r="AM589" s="699" t="str">
        <f t="shared" si="191"/>
        <v/>
      </c>
      <c r="AN589" s="699" t="str">
        <f t="shared" si="165"/>
        <v/>
      </c>
      <c r="AO589" s="698" t="str">
        <f t="shared" si="155"/>
        <v/>
      </c>
      <c r="AP589" s="698" t="str">
        <f t="shared" si="176"/>
        <v/>
      </c>
      <c r="AQ589" s="699" t="str">
        <f t="shared" si="166"/>
        <v/>
      </c>
      <c r="AR589" s="699" t="str">
        <f t="shared" si="177"/>
        <v/>
      </c>
      <c r="AS589" s="699" t="str">
        <f t="shared" si="167"/>
        <v/>
      </c>
      <c r="AT589" s="698" t="str">
        <f t="shared" si="156"/>
        <v/>
      </c>
      <c r="AU589" s="698" t="str">
        <f t="shared" si="178"/>
        <v/>
      </c>
      <c r="AV589" s="699" t="str">
        <f t="shared" si="168"/>
        <v/>
      </c>
      <c r="AW589" s="699" t="str">
        <f t="shared" si="179"/>
        <v/>
      </c>
      <c r="AX589" s="699" t="str">
        <f t="shared" si="169"/>
        <v/>
      </c>
      <c r="AY589" s="698" t="str">
        <f t="shared" si="157"/>
        <v/>
      </c>
      <c r="AZ589" s="698" t="str">
        <f t="shared" si="180"/>
        <v/>
      </c>
      <c r="BA589" s="79"/>
      <c r="BB589" s="79"/>
      <c r="BC589" s="699" t="str">
        <f t="shared" si="181"/>
        <v/>
      </c>
      <c r="BD589" s="699" t="str">
        <f t="shared" si="182"/>
        <v/>
      </c>
      <c r="BE589" s="698" t="str">
        <f t="shared" si="183"/>
        <v/>
      </c>
      <c r="BF589" s="698" t="str">
        <f t="shared" si="184"/>
        <v/>
      </c>
      <c r="BG589" s="79"/>
      <c r="BH589" s="699" t="str">
        <f t="shared" si="185"/>
        <v/>
      </c>
      <c r="BI589" s="699" t="str">
        <f t="shared" si="186"/>
        <v/>
      </c>
      <c r="BJ589" s="699" t="str">
        <f t="shared" si="187"/>
        <v/>
      </c>
      <c r="BK589" s="698" t="str">
        <f t="shared" si="188"/>
        <v/>
      </c>
      <c r="BL589" s="698" t="str">
        <f t="shared" si="189"/>
        <v/>
      </c>
    </row>
    <row r="590" spans="3:64" s="68" customFormat="1" ht="14.25" x14ac:dyDescent="0.2">
      <c r="C590" s="340"/>
      <c r="D590" s="259"/>
      <c r="E590" s="340"/>
      <c r="F590" s="340"/>
      <c r="H590" s="261"/>
      <c r="I590" s="261"/>
      <c r="K590" s="260"/>
      <c r="L590" s="66"/>
      <c r="M590" s="261"/>
      <c r="N590" s="260"/>
      <c r="O590" s="810"/>
      <c r="P590" s="361"/>
      <c r="Q590" s="696">
        <f t="shared" si="170"/>
        <v>316</v>
      </c>
      <c r="R590" s="340"/>
      <c r="S590" s="340"/>
      <c r="T590" s="340"/>
      <c r="U590" s="699" t="str">
        <f t="shared" si="158"/>
        <v/>
      </c>
      <c r="V590" s="699" t="str">
        <f t="shared" si="159"/>
        <v/>
      </c>
      <c r="W590" s="698" t="str">
        <f t="shared" si="171"/>
        <v/>
      </c>
      <c r="X590" s="698" t="str">
        <f t="shared" si="190"/>
        <v/>
      </c>
      <c r="Y590" s="699" t="str">
        <f t="shared" si="160"/>
        <v/>
      </c>
      <c r="Z590" s="699" t="str">
        <f t="shared" si="161"/>
        <v/>
      </c>
      <c r="AA590" s="698" t="str">
        <f t="shared" si="172"/>
        <v/>
      </c>
      <c r="AB590" s="698" t="str">
        <f t="shared" si="173"/>
        <v/>
      </c>
      <c r="AC590" s="699" t="str">
        <f t="shared" si="162"/>
        <v/>
      </c>
      <c r="AD590" s="699" t="str">
        <f t="shared" si="163"/>
        <v/>
      </c>
      <c r="AE590" s="698" t="str">
        <f t="shared" si="174"/>
        <v/>
      </c>
      <c r="AF590" s="698" t="str">
        <f t="shared" si="175"/>
        <v/>
      </c>
      <c r="AH590" s="696" t="str">
        <f t="shared" si="154"/>
        <v/>
      </c>
      <c r="AI590" s="340"/>
      <c r="AJ590" s="340"/>
      <c r="AK590" s="340"/>
      <c r="AL590" s="699" t="str">
        <f t="shared" si="164"/>
        <v/>
      </c>
      <c r="AM590" s="699" t="str">
        <f t="shared" si="191"/>
        <v/>
      </c>
      <c r="AN590" s="699" t="str">
        <f t="shared" si="165"/>
        <v/>
      </c>
      <c r="AO590" s="698" t="str">
        <f t="shared" si="155"/>
        <v/>
      </c>
      <c r="AP590" s="698" t="str">
        <f t="shared" si="176"/>
        <v/>
      </c>
      <c r="AQ590" s="699" t="str">
        <f t="shared" si="166"/>
        <v/>
      </c>
      <c r="AR590" s="699" t="str">
        <f t="shared" si="177"/>
        <v/>
      </c>
      <c r="AS590" s="699" t="str">
        <f t="shared" si="167"/>
        <v/>
      </c>
      <c r="AT590" s="698" t="str">
        <f t="shared" si="156"/>
        <v/>
      </c>
      <c r="AU590" s="698" t="str">
        <f t="shared" si="178"/>
        <v/>
      </c>
      <c r="AV590" s="699" t="str">
        <f t="shared" si="168"/>
        <v/>
      </c>
      <c r="AW590" s="699" t="str">
        <f t="shared" si="179"/>
        <v/>
      </c>
      <c r="AX590" s="699" t="str">
        <f t="shared" si="169"/>
        <v/>
      </c>
      <c r="AY590" s="698" t="str">
        <f t="shared" si="157"/>
        <v/>
      </c>
      <c r="AZ590" s="698" t="str">
        <f t="shared" si="180"/>
        <v/>
      </c>
      <c r="BA590" s="79"/>
      <c r="BB590" s="79"/>
      <c r="BC590" s="699" t="str">
        <f t="shared" si="181"/>
        <v/>
      </c>
      <c r="BD590" s="699" t="str">
        <f t="shared" si="182"/>
        <v/>
      </c>
      <c r="BE590" s="698" t="str">
        <f t="shared" si="183"/>
        <v/>
      </c>
      <c r="BF590" s="698" t="str">
        <f t="shared" si="184"/>
        <v/>
      </c>
      <c r="BG590" s="79"/>
      <c r="BH590" s="699" t="str">
        <f t="shared" si="185"/>
        <v/>
      </c>
      <c r="BI590" s="699" t="str">
        <f t="shared" si="186"/>
        <v/>
      </c>
      <c r="BJ590" s="699" t="str">
        <f t="shared" si="187"/>
        <v/>
      </c>
      <c r="BK590" s="698" t="str">
        <f t="shared" si="188"/>
        <v/>
      </c>
      <c r="BL590" s="698" t="str">
        <f t="shared" si="189"/>
        <v/>
      </c>
    </row>
    <row r="591" spans="3:64" s="68" customFormat="1" ht="14.25" x14ac:dyDescent="0.2">
      <c r="C591" s="340"/>
      <c r="D591" s="259"/>
      <c r="E591" s="340"/>
      <c r="F591" s="340"/>
      <c r="H591" s="261"/>
      <c r="I591" s="261"/>
      <c r="K591" s="260"/>
      <c r="L591" s="66"/>
      <c r="M591" s="261"/>
      <c r="N591" s="260"/>
      <c r="O591" s="810"/>
      <c r="P591" s="361"/>
      <c r="Q591" s="696">
        <f t="shared" si="170"/>
        <v>317</v>
      </c>
      <c r="R591" s="340"/>
      <c r="S591" s="340"/>
      <c r="T591" s="340"/>
      <c r="U591" s="699" t="str">
        <f t="shared" si="158"/>
        <v/>
      </c>
      <c r="V591" s="699" t="str">
        <f t="shared" si="159"/>
        <v/>
      </c>
      <c r="W591" s="698" t="str">
        <f t="shared" si="171"/>
        <v/>
      </c>
      <c r="X591" s="698" t="str">
        <f t="shared" si="190"/>
        <v/>
      </c>
      <c r="Y591" s="699" t="str">
        <f t="shared" si="160"/>
        <v/>
      </c>
      <c r="Z591" s="699" t="str">
        <f t="shared" si="161"/>
        <v/>
      </c>
      <c r="AA591" s="698" t="str">
        <f t="shared" si="172"/>
        <v/>
      </c>
      <c r="AB591" s="698" t="str">
        <f t="shared" si="173"/>
        <v/>
      </c>
      <c r="AC591" s="699" t="str">
        <f t="shared" si="162"/>
        <v/>
      </c>
      <c r="AD591" s="699" t="str">
        <f t="shared" si="163"/>
        <v/>
      </c>
      <c r="AE591" s="698" t="str">
        <f t="shared" si="174"/>
        <v/>
      </c>
      <c r="AF591" s="698" t="str">
        <f t="shared" si="175"/>
        <v/>
      </c>
      <c r="AH591" s="696" t="str">
        <f t="shared" si="154"/>
        <v/>
      </c>
      <c r="AI591" s="340"/>
      <c r="AJ591" s="340"/>
      <c r="AK591" s="340"/>
      <c r="AL591" s="699" t="str">
        <f t="shared" si="164"/>
        <v/>
      </c>
      <c r="AM591" s="699" t="str">
        <f t="shared" si="191"/>
        <v/>
      </c>
      <c r="AN591" s="699" t="str">
        <f t="shared" si="165"/>
        <v/>
      </c>
      <c r="AO591" s="698" t="str">
        <f t="shared" si="155"/>
        <v/>
      </c>
      <c r="AP591" s="698" t="str">
        <f t="shared" si="176"/>
        <v/>
      </c>
      <c r="AQ591" s="699" t="str">
        <f t="shared" si="166"/>
        <v/>
      </c>
      <c r="AR591" s="699" t="str">
        <f t="shared" si="177"/>
        <v/>
      </c>
      <c r="AS591" s="699" t="str">
        <f t="shared" si="167"/>
        <v/>
      </c>
      <c r="AT591" s="698" t="str">
        <f t="shared" si="156"/>
        <v/>
      </c>
      <c r="AU591" s="698" t="str">
        <f t="shared" si="178"/>
        <v/>
      </c>
      <c r="AV591" s="699" t="str">
        <f t="shared" si="168"/>
        <v/>
      </c>
      <c r="AW591" s="699" t="str">
        <f t="shared" si="179"/>
        <v/>
      </c>
      <c r="AX591" s="699" t="str">
        <f t="shared" si="169"/>
        <v/>
      </c>
      <c r="AY591" s="698" t="str">
        <f t="shared" si="157"/>
        <v/>
      </c>
      <c r="AZ591" s="698" t="str">
        <f t="shared" si="180"/>
        <v/>
      </c>
      <c r="BA591" s="79"/>
      <c r="BB591" s="79"/>
      <c r="BC591" s="699" t="str">
        <f t="shared" si="181"/>
        <v/>
      </c>
      <c r="BD591" s="699" t="str">
        <f t="shared" si="182"/>
        <v/>
      </c>
      <c r="BE591" s="698" t="str">
        <f t="shared" si="183"/>
        <v/>
      </c>
      <c r="BF591" s="698" t="str">
        <f t="shared" si="184"/>
        <v/>
      </c>
      <c r="BG591" s="79"/>
      <c r="BH591" s="699" t="str">
        <f t="shared" si="185"/>
        <v/>
      </c>
      <c r="BI591" s="699" t="str">
        <f t="shared" si="186"/>
        <v/>
      </c>
      <c r="BJ591" s="699" t="str">
        <f t="shared" si="187"/>
        <v/>
      </c>
      <c r="BK591" s="698" t="str">
        <f t="shared" si="188"/>
        <v/>
      </c>
      <c r="BL591" s="698" t="str">
        <f t="shared" si="189"/>
        <v/>
      </c>
    </row>
    <row r="592" spans="3:64" s="68" customFormat="1" ht="14.25" x14ac:dyDescent="0.2">
      <c r="C592" s="340"/>
      <c r="D592" s="259"/>
      <c r="E592" s="340"/>
      <c r="F592" s="340"/>
      <c r="H592" s="261"/>
      <c r="I592" s="261"/>
      <c r="K592" s="260"/>
      <c r="L592" s="66"/>
      <c r="M592" s="261"/>
      <c r="N592" s="260"/>
      <c r="O592" s="810"/>
      <c r="P592" s="361"/>
      <c r="Q592" s="696">
        <f t="shared" si="170"/>
        <v>318</v>
      </c>
      <c r="R592" s="340"/>
      <c r="S592" s="340"/>
      <c r="T592" s="340"/>
      <c r="U592" s="699" t="str">
        <f t="shared" si="158"/>
        <v/>
      </c>
      <c r="V592" s="699" t="str">
        <f t="shared" si="159"/>
        <v/>
      </c>
      <c r="W592" s="698" t="str">
        <f t="shared" si="171"/>
        <v/>
      </c>
      <c r="X592" s="698" t="str">
        <f t="shared" si="190"/>
        <v/>
      </c>
      <c r="Y592" s="699" t="str">
        <f t="shared" si="160"/>
        <v/>
      </c>
      <c r="Z592" s="699" t="str">
        <f t="shared" si="161"/>
        <v/>
      </c>
      <c r="AA592" s="698" t="str">
        <f t="shared" si="172"/>
        <v/>
      </c>
      <c r="AB592" s="698" t="str">
        <f t="shared" si="173"/>
        <v/>
      </c>
      <c r="AC592" s="699" t="str">
        <f t="shared" si="162"/>
        <v/>
      </c>
      <c r="AD592" s="699" t="str">
        <f t="shared" si="163"/>
        <v/>
      </c>
      <c r="AE592" s="698" t="str">
        <f t="shared" si="174"/>
        <v/>
      </c>
      <c r="AF592" s="698" t="str">
        <f t="shared" si="175"/>
        <v/>
      </c>
      <c r="AH592" s="696" t="str">
        <f t="shared" si="154"/>
        <v/>
      </c>
      <c r="AI592" s="340"/>
      <c r="AJ592" s="340"/>
      <c r="AK592" s="340"/>
      <c r="AL592" s="699" t="str">
        <f t="shared" si="164"/>
        <v/>
      </c>
      <c r="AM592" s="699" t="str">
        <f t="shared" si="191"/>
        <v/>
      </c>
      <c r="AN592" s="699" t="str">
        <f t="shared" si="165"/>
        <v/>
      </c>
      <c r="AO592" s="698" t="str">
        <f t="shared" si="155"/>
        <v/>
      </c>
      <c r="AP592" s="698" t="str">
        <f t="shared" si="176"/>
        <v/>
      </c>
      <c r="AQ592" s="699" t="str">
        <f t="shared" si="166"/>
        <v/>
      </c>
      <c r="AR592" s="699" t="str">
        <f t="shared" si="177"/>
        <v/>
      </c>
      <c r="AS592" s="699" t="str">
        <f t="shared" si="167"/>
        <v/>
      </c>
      <c r="AT592" s="698" t="str">
        <f t="shared" si="156"/>
        <v/>
      </c>
      <c r="AU592" s="698" t="str">
        <f t="shared" si="178"/>
        <v/>
      </c>
      <c r="AV592" s="699" t="str">
        <f t="shared" si="168"/>
        <v/>
      </c>
      <c r="AW592" s="699" t="str">
        <f t="shared" si="179"/>
        <v/>
      </c>
      <c r="AX592" s="699" t="str">
        <f t="shared" si="169"/>
        <v/>
      </c>
      <c r="AY592" s="698" t="str">
        <f t="shared" si="157"/>
        <v/>
      </c>
      <c r="AZ592" s="698" t="str">
        <f t="shared" si="180"/>
        <v/>
      </c>
      <c r="BA592" s="79"/>
      <c r="BB592" s="79"/>
      <c r="BC592" s="699" t="str">
        <f t="shared" si="181"/>
        <v/>
      </c>
      <c r="BD592" s="699" t="str">
        <f t="shared" si="182"/>
        <v/>
      </c>
      <c r="BE592" s="698" t="str">
        <f t="shared" si="183"/>
        <v/>
      </c>
      <c r="BF592" s="698" t="str">
        <f t="shared" si="184"/>
        <v/>
      </c>
      <c r="BG592" s="79"/>
      <c r="BH592" s="699" t="str">
        <f t="shared" si="185"/>
        <v/>
      </c>
      <c r="BI592" s="699" t="str">
        <f t="shared" si="186"/>
        <v/>
      </c>
      <c r="BJ592" s="699" t="str">
        <f t="shared" si="187"/>
        <v/>
      </c>
      <c r="BK592" s="698" t="str">
        <f t="shared" si="188"/>
        <v/>
      </c>
      <c r="BL592" s="698" t="str">
        <f t="shared" si="189"/>
        <v/>
      </c>
    </row>
    <row r="593" spans="3:64" s="68" customFormat="1" ht="14.25" x14ac:dyDescent="0.2">
      <c r="C593" s="340"/>
      <c r="D593" s="259"/>
      <c r="E593" s="340"/>
      <c r="F593" s="340"/>
      <c r="H593" s="261"/>
      <c r="I593" s="261"/>
      <c r="K593" s="260"/>
      <c r="L593" s="66"/>
      <c r="M593" s="261"/>
      <c r="N593" s="260"/>
      <c r="O593" s="810"/>
      <c r="P593" s="361"/>
      <c r="Q593" s="696">
        <f t="shared" si="170"/>
        <v>319</v>
      </c>
      <c r="R593" s="340"/>
      <c r="S593" s="340"/>
      <c r="T593" s="340"/>
      <c r="U593" s="699" t="str">
        <f t="shared" si="158"/>
        <v/>
      </c>
      <c r="V593" s="699" t="str">
        <f t="shared" si="159"/>
        <v/>
      </c>
      <c r="W593" s="698" t="str">
        <f t="shared" si="171"/>
        <v/>
      </c>
      <c r="X593" s="698" t="str">
        <f t="shared" si="190"/>
        <v/>
      </c>
      <c r="Y593" s="699" t="str">
        <f t="shared" si="160"/>
        <v/>
      </c>
      <c r="Z593" s="699" t="str">
        <f t="shared" si="161"/>
        <v/>
      </c>
      <c r="AA593" s="698" t="str">
        <f t="shared" si="172"/>
        <v/>
      </c>
      <c r="AB593" s="698" t="str">
        <f t="shared" si="173"/>
        <v/>
      </c>
      <c r="AC593" s="699" t="str">
        <f t="shared" si="162"/>
        <v/>
      </c>
      <c r="AD593" s="699" t="str">
        <f t="shared" si="163"/>
        <v/>
      </c>
      <c r="AE593" s="698" t="str">
        <f t="shared" si="174"/>
        <v/>
      </c>
      <c r="AF593" s="698" t="str">
        <f t="shared" si="175"/>
        <v/>
      </c>
      <c r="AH593" s="696" t="str">
        <f t="shared" si="154"/>
        <v/>
      </c>
      <c r="AI593" s="340"/>
      <c r="AJ593" s="340"/>
      <c r="AK593" s="340"/>
      <c r="AL593" s="699" t="str">
        <f t="shared" si="164"/>
        <v/>
      </c>
      <c r="AM593" s="699" t="str">
        <f t="shared" si="191"/>
        <v/>
      </c>
      <c r="AN593" s="699" t="str">
        <f t="shared" si="165"/>
        <v/>
      </c>
      <c r="AO593" s="698" t="str">
        <f t="shared" si="155"/>
        <v/>
      </c>
      <c r="AP593" s="698" t="str">
        <f t="shared" si="176"/>
        <v/>
      </c>
      <c r="AQ593" s="699" t="str">
        <f t="shared" si="166"/>
        <v/>
      </c>
      <c r="AR593" s="699" t="str">
        <f t="shared" si="177"/>
        <v/>
      </c>
      <c r="AS593" s="699" t="str">
        <f t="shared" si="167"/>
        <v/>
      </c>
      <c r="AT593" s="698" t="str">
        <f t="shared" si="156"/>
        <v/>
      </c>
      <c r="AU593" s="698" t="str">
        <f t="shared" si="178"/>
        <v/>
      </c>
      <c r="AV593" s="699" t="str">
        <f t="shared" si="168"/>
        <v/>
      </c>
      <c r="AW593" s="699" t="str">
        <f t="shared" si="179"/>
        <v/>
      </c>
      <c r="AX593" s="699" t="str">
        <f t="shared" si="169"/>
        <v/>
      </c>
      <c r="AY593" s="698" t="str">
        <f t="shared" si="157"/>
        <v/>
      </c>
      <c r="AZ593" s="698" t="str">
        <f t="shared" si="180"/>
        <v/>
      </c>
      <c r="BA593" s="79"/>
      <c r="BB593" s="79"/>
      <c r="BC593" s="699" t="str">
        <f t="shared" si="181"/>
        <v/>
      </c>
      <c r="BD593" s="699" t="str">
        <f t="shared" si="182"/>
        <v/>
      </c>
      <c r="BE593" s="698" t="str">
        <f t="shared" si="183"/>
        <v/>
      </c>
      <c r="BF593" s="698" t="str">
        <f t="shared" si="184"/>
        <v/>
      </c>
      <c r="BG593" s="79"/>
      <c r="BH593" s="699" t="str">
        <f t="shared" si="185"/>
        <v/>
      </c>
      <c r="BI593" s="699" t="str">
        <f t="shared" si="186"/>
        <v/>
      </c>
      <c r="BJ593" s="699" t="str">
        <f t="shared" si="187"/>
        <v/>
      </c>
      <c r="BK593" s="698" t="str">
        <f t="shared" si="188"/>
        <v/>
      </c>
      <c r="BL593" s="698" t="str">
        <f t="shared" si="189"/>
        <v/>
      </c>
    </row>
    <row r="594" spans="3:64" s="68" customFormat="1" ht="14.25" x14ac:dyDescent="0.2">
      <c r="C594" s="340"/>
      <c r="D594" s="259"/>
      <c r="E594" s="340"/>
      <c r="F594" s="340"/>
      <c r="H594" s="261"/>
      <c r="I594" s="261"/>
      <c r="K594" s="260"/>
      <c r="L594" s="66"/>
      <c r="M594" s="261"/>
      <c r="N594" s="260"/>
      <c r="O594" s="810"/>
      <c r="P594" s="361"/>
      <c r="Q594" s="696">
        <f t="shared" si="170"/>
        <v>320</v>
      </c>
      <c r="R594" s="340"/>
      <c r="S594" s="340"/>
      <c r="T594" s="340"/>
      <c r="U594" s="699" t="str">
        <f t="shared" si="158"/>
        <v/>
      </c>
      <c r="V594" s="699" t="str">
        <f t="shared" si="159"/>
        <v/>
      </c>
      <c r="W594" s="698" t="str">
        <f t="shared" si="171"/>
        <v/>
      </c>
      <c r="X594" s="698" t="str">
        <f t="shared" si="190"/>
        <v/>
      </c>
      <c r="Y594" s="699" t="str">
        <f t="shared" si="160"/>
        <v/>
      </c>
      <c r="Z594" s="699" t="str">
        <f t="shared" si="161"/>
        <v/>
      </c>
      <c r="AA594" s="698" t="str">
        <f t="shared" si="172"/>
        <v/>
      </c>
      <c r="AB594" s="698" t="str">
        <f t="shared" si="173"/>
        <v/>
      </c>
      <c r="AC594" s="699" t="str">
        <f t="shared" si="162"/>
        <v/>
      </c>
      <c r="AD594" s="699" t="str">
        <f t="shared" si="163"/>
        <v/>
      </c>
      <c r="AE594" s="698" t="str">
        <f t="shared" si="174"/>
        <v/>
      </c>
      <c r="AF594" s="698" t="str">
        <f t="shared" si="175"/>
        <v/>
      </c>
      <c r="AH594" s="696" t="str">
        <f t="shared" ref="AH594:AH657" si="192">IF($Q594&lt;=$K$5+$S$269,$Q594,"")</f>
        <v/>
      </c>
      <c r="AI594" s="340"/>
      <c r="AJ594" s="340"/>
      <c r="AK594" s="340"/>
      <c r="AL594" s="699" t="str">
        <f t="shared" si="164"/>
        <v/>
      </c>
      <c r="AM594" s="699" t="str">
        <f t="shared" si="191"/>
        <v/>
      </c>
      <c r="AN594" s="699" t="str">
        <f t="shared" si="165"/>
        <v/>
      </c>
      <c r="AO594" s="698" t="str">
        <f t="shared" ref="AO594:AO657" si="193">IFERROR(IF(ISNUMBER(AO593),AO593,)+IF($Q594=$S$269,$K$4*$Z$269,)+IF($Q594=$V$269,$K$4*(1-$Z$269),)-AL594,"")</f>
        <v/>
      </c>
      <c r="AP594" s="698" t="str">
        <f t="shared" si="176"/>
        <v/>
      </c>
      <c r="AQ594" s="699" t="str">
        <f t="shared" si="166"/>
        <v/>
      </c>
      <c r="AR594" s="699" t="str">
        <f t="shared" si="177"/>
        <v/>
      </c>
      <c r="AS594" s="699" t="str">
        <f t="shared" si="167"/>
        <v/>
      </c>
      <c r="AT594" s="698" t="str">
        <f t="shared" ref="AT594:AT657" si="194">IFERROR(IF(ISNUMBER(AT593),AT593,)+IF($Q594=$S$269,$K$4*$Z$269,)+IF($Q594=$V$269,$K$4*(1-$Z$269),)-AQ594,"")</f>
        <v/>
      </c>
      <c r="AU594" s="698" t="str">
        <f t="shared" si="178"/>
        <v/>
      </c>
      <c r="AV594" s="699" t="str">
        <f t="shared" si="168"/>
        <v/>
      </c>
      <c r="AW594" s="699" t="str">
        <f t="shared" si="179"/>
        <v/>
      </c>
      <c r="AX594" s="699" t="str">
        <f t="shared" si="169"/>
        <v/>
      </c>
      <c r="AY594" s="698" t="str">
        <f t="shared" ref="AY594:AY657" si="195">IFERROR(IF(ISNUMBER(AY593),AY593,)+IF($Q594=$S$269,$K$4*$Z$269,)+IF($Q594=$V$269,$K$4*(1-$Z$269),)-AV594,"")</f>
        <v/>
      </c>
      <c r="AZ594" s="698" t="str">
        <f t="shared" si="180"/>
        <v/>
      </c>
      <c r="BA594" s="79"/>
      <c r="BB594" s="79"/>
      <c r="BC594" s="699" t="str">
        <f t="shared" si="181"/>
        <v/>
      </c>
      <c r="BD594" s="699" t="str">
        <f t="shared" si="182"/>
        <v/>
      </c>
      <c r="BE594" s="698" t="str">
        <f t="shared" si="183"/>
        <v/>
      </c>
      <c r="BF594" s="698" t="str">
        <f t="shared" si="184"/>
        <v/>
      </c>
      <c r="BG594" s="79"/>
      <c r="BH594" s="699" t="str">
        <f t="shared" si="185"/>
        <v/>
      </c>
      <c r="BI594" s="699" t="str">
        <f t="shared" si="186"/>
        <v/>
      </c>
      <c r="BJ594" s="699" t="str">
        <f t="shared" si="187"/>
        <v/>
      </c>
      <c r="BK594" s="698" t="str">
        <f t="shared" si="188"/>
        <v/>
      </c>
      <c r="BL594" s="698" t="str">
        <f t="shared" si="189"/>
        <v/>
      </c>
    </row>
    <row r="595" spans="3:64" s="68" customFormat="1" ht="14.25" x14ac:dyDescent="0.2">
      <c r="C595" s="340"/>
      <c r="D595" s="259"/>
      <c r="E595" s="340"/>
      <c r="F595" s="340"/>
      <c r="H595" s="261"/>
      <c r="I595" s="261"/>
      <c r="K595" s="260"/>
      <c r="L595" s="66"/>
      <c r="M595" s="261"/>
      <c r="N595" s="260"/>
      <c r="O595" s="810"/>
      <c r="P595" s="361"/>
      <c r="Q595" s="696">
        <f t="shared" si="170"/>
        <v>321</v>
      </c>
      <c r="R595" s="340"/>
      <c r="S595" s="340"/>
      <c r="T595" s="340"/>
      <c r="U595" s="699" t="str">
        <f t="shared" ref="U595:U658" si="196">IFERROR(IF(W594&gt;1,PPMT($R$274*365/360/12,$Q595,$K$5,-$W$274),""),"")</f>
        <v/>
      </c>
      <c r="V595" s="699" t="str">
        <f t="shared" ref="V595:V658" si="197">IFERROR(IF(W594&gt;1,IPMT($R$274*365/360/12,$Q595,$K$5,-$W$274),""),"")</f>
        <v/>
      </c>
      <c r="W595" s="698" t="str">
        <f t="shared" si="171"/>
        <v/>
      </c>
      <c r="X595" s="698" t="str">
        <f t="shared" si="190"/>
        <v/>
      </c>
      <c r="Y595" s="699" t="str">
        <f t="shared" ref="Y595:Y658" si="198">IFERROR(IF(W594&gt;1,PPMT($S$274*365/360/12,$Q595,$K$5,-$W$274),""),"")</f>
        <v/>
      </c>
      <c r="Z595" s="699" t="str">
        <f t="shared" ref="Z595:Z658" si="199">IFERROR(IF(W594&gt;1,IPMT($S$274*365/360/12,$Q595,$K$5,-$W$274),""),"")</f>
        <v/>
      </c>
      <c r="AA595" s="698" t="str">
        <f t="shared" si="172"/>
        <v/>
      </c>
      <c r="AB595" s="698" t="str">
        <f t="shared" si="173"/>
        <v/>
      </c>
      <c r="AC595" s="699" t="str">
        <f t="shared" ref="AC595:AC658" si="200">IFERROR(IF(W594&gt;1,PPMT($T$274*365/360/12,$Q595,$K$5,-$W$274),""),"")</f>
        <v/>
      </c>
      <c r="AD595" s="699" t="str">
        <f t="shared" ref="AD595:AD658" si="201">IFERROR(IF(W594&gt;1,IPMT($T$274*365/360/12,$Q595,$K$5,-$W$274),""),"")</f>
        <v/>
      </c>
      <c r="AE595" s="698" t="str">
        <f t="shared" si="174"/>
        <v/>
      </c>
      <c r="AF595" s="698" t="str">
        <f t="shared" si="175"/>
        <v/>
      </c>
      <c r="AH595" s="696" t="str">
        <f t="shared" si="192"/>
        <v/>
      </c>
      <c r="AI595" s="340"/>
      <c r="AJ595" s="340"/>
      <c r="AK595" s="340"/>
      <c r="AL595" s="699" t="str">
        <f t="shared" ref="AL595:AL658" si="202">IFERROR(IF($Q595&lt;=$V$269,,IF(AO594&gt;1,PPMT($AI$274*365/360/12,$Q595-$V$269,$K$5-$V$269+$S$269,-$W$274),"")),"")</f>
        <v/>
      </c>
      <c r="AM595" s="699" t="str">
        <f t="shared" si="191"/>
        <v/>
      </c>
      <c r="AN595" s="699" t="str">
        <f t="shared" ref="AN595:AN658" si="203">IF(ISNUMBER($AH595),IF($AH595&lt;=$S$269,$K$4*H$253,IF($AH595&lt;=$S$270,$K$4*(1-$Z$269)*H$253,))*365/360/12,"")</f>
        <v/>
      </c>
      <c r="AO595" s="698" t="str">
        <f t="shared" si="193"/>
        <v/>
      </c>
      <c r="AP595" s="698" t="str">
        <f t="shared" si="176"/>
        <v/>
      </c>
      <c r="AQ595" s="699" t="str">
        <f t="shared" ref="AQ595:AQ658" si="204">IFERROR(IF($Q595&lt;=$V$269,,IF(AT594&gt;1,PPMT($AJ$274*365/360/12,$Q595-$V$269,$K$5-$V$269+$S$269,-$W$274),"")),"")</f>
        <v/>
      </c>
      <c r="AR595" s="699" t="str">
        <f t="shared" si="177"/>
        <v/>
      </c>
      <c r="AS595" s="699" t="str">
        <f t="shared" ref="AS595:AS658" si="205">IF(ISNUMBER($AH595),IF($AH595&lt;=$S$269,$K$4*K$253,IF($AH595&lt;=$S$270,$K$4*(1-$Z$269)*K$253,))*365/360/12,"")</f>
        <v/>
      </c>
      <c r="AT595" s="698" t="str">
        <f t="shared" si="194"/>
        <v/>
      </c>
      <c r="AU595" s="698" t="str">
        <f t="shared" si="178"/>
        <v/>
      </c>
      <c r="AV595" s="699" t="str">
        <f t="shared" ref="AV595:AV658" si="206">IFERROR(IF($Q595&lt;=$V$269,,IF(AY594&gt;1,PPMT($AK$274*365/360/12,$Q595-$V$269,$K$5-$V$269+$S$269,-$W$274),"")),"")</f>
        <v/>
      </c>
      <c r="AW595" s="699" t="str">
        <f t="shared" si="179"/>
        <v/>
      </c>
      <c r="AX595" s="699" t="str">
        <f t="shared" ref="AX595:AX658" si="207">IF(ISNUMBER($AH595),IF($AH595&lt;=$S$269,$K$4*N$253,IF($AH595&lt;=$S$270,$K$4*(1-$Z$269)*N$253,))*365/360/12,"")</f>
        <v/>
      </c>
      <c r="AY595" s="698" t="str">
        <f t="shared" si="195"/>
        <v/>
      </c>
      <c r="AZ595" s="698" t="str">
        <f t="shared" si="180"/>
        <v/>
      </c>
      <c r="BA595" s="79"/>
      <c r="BB595" s="79"/>
      <c r="BC595" s="699" t="str">
        <f t="shared" si="181"/>
        <v/>
      </c>
      <c r="BD595" s="699" t="str">
        <f t="shared" si="182"/>
        <v/>
      </c>
      <c r="BE595" s="698" t="str">
        <f t="shared" si="183"/>
        <v/>
      </c>
      <c r="BF595" s="698" t="str">
        <f t="shared" si="184"/>
        <v/>
      </c>
      <c r="BG595" s="79"/>
      <c r="BH595" s="699" t="str">
        <f t="shared" si="185"/>
        <v/>
      </c>
      <c r="BI595" s="699" t="str">
        <f t="shared" si="186"/>
        <v/>
      </c>
      <c r="BJ595" s="699" t="str">
        <f t="shared" si="187"/>
        <v/>
      </c>
      <c r="BK595" s="698" t="str">
        <f t="shared" si="188"/>
        <v/>
      </c>
      <c r="BL595" s="698" t="str">
        <f t="shared" si="189"/>
        <v/>
      </c>
    </row>
    <row r="596" spans="3:64" s="68" customFormat="1" ht="14.25" x14ac:dyDescent="0.2">
      <c r="C596" s="340"/>
      <c r="D596" s="259"/>
      <c r="E596" s="340"/>
      <c r="F596" s="340"/>
      <c r="H596" s="261"/>
      <c r="I596" s="261"/>
      <c r="K596" s="260"/>
      <c r="L596" s="66"/>
      <c r="M596" s="261"/>
      <c r="N596" s="260"/>
      <c r="O596" s="810"/>
      <c r="P596" s="361"/>
      <c r="Q596" s="696">
        <f t="shared" ref="Q596:Q659" si="208">Q595+1</f>
        <v>322</v>
      </c>
      <c r="R596" s="340"/>
      <c r="S596" s="340"/>
      <c r="T596" s="340"/>
      <c r="U596" s="699" t="str">
        <f t="shared" si="196"/>
        <v/>
      </c>
      <c r="V596" s="699" t="str">
        <f t="shared" si="197"/>
        <v/>
      </c>
      <c r="W596" s="698" t="str">
        <f t="shared" ref="W596:W659" si="209">IFERROR(W595-U596,"")</f>
        <v/>
      </c>
      <c r="X596" s="698" t="str">
        <f t="shared" si="190"/>
        <v/>
      </c>
      <c r="Y596" s="699" t="str">
        <f t="shared" si="198"/>
        <v/>
      </c>
      <c r="Z596" s="699" t="str">
        <f t="shared" si="199"/>
        <v/>
      </c>
      <c r="AA596" s="698" t="str">
        <f t="shared" ref="AA596:AA659" si="210">IFERROR(AA595-Y596,"")</f>
        <v/>
      </c>
      <c r="AB596" s="698" t="str">
        <f t="shared" ref="AB596:AB659" si="211">IFERROR((Y596+Z596)*(1+$B$59)+$E$25+IF(MOD($Q596-1,60)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f>
        <v/>
      </c>
      <c r="AC596" s="699" t="str">
        <f t="shared" si="200"/>
        <v/>
      </c>
      <c r="AD596" s="699" t="str">
        <f t="shared" si="201"/>
        <v/>
      </c>
      <c r="AE596" s="698" t="str">
        <f t="shared" ref="AE596:AE659" si="212">IFERROR(AE595-AC596,"")</f>
        <v/>
      </c>
      <c r="AF596" s="698" t="str">
        <f t="shared" ref="AF596:AF659" si="213">IFERROR((AC596+AD596)*(1+$B$59)+$E$25+IF(MOD($Q596-1,120)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f>
        <v/>
      </c>
      <c r="AH596" s="696" t="str">
        <f t="shared" si="192"/>
        <v/>
      </c>
      <c r="AI596" s="340"/>
      <c r="AJ596" s="340"/>
      <c r="AK596" s="340"/>
      <c r="AL596" s="699" t="str">
        <f t="shared" si="202"/>
        <v/>
      </c>
      <c r="AM596" s="699" t="str">
        <f t="shared" si="191"/>
        <v/>
      </c>
      <c r="AN596" s="699" t="str">
        <f t="shared" si="203"/>
        <v/>
      </c>
      <c r="AO596" s="698" t="str">
        <f t="shared" si="193"/>
        <v/>
      </c>
      <c r="AP596" s="698" t="str">
        <f t="shared" ref="AP596:AP659" si="214">IFERROR((AL596+AM596+AN596)*(1+$E$27)+$E$25+IF(MOD($Q596-1,3)=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IF($Q596=$S$269,$K$4*$Z$269+$E$14/2,)-IF($Q596=$S$270,$K$4*(1-$Z$269)+$E$14/2,),"")</f>
        <v/>
      </c>
      <c r="AQ596" s="699" t="str">
        <f t="shared" si="204"/>
        <v/>
      </c>
      <c r="AR596" s="699" t="str">
        <f t="shared" ref="AR596:AR659" si="215">IFERROR(AT595*$AJ$274/12*365/360,"")</f>
        <v/>
      </c>
      <c r="AS596" s="699" t="str">
        <f t="shared" si="205"/>
        <v/>
      </c>
      <c r="AT596" s="698" t="str">
        <f t="shared" si="194"/>
        <v/>
      </c>
      <c r="AU596" s="698" t="str">
        <f t="shared" ref="AU596:AU659" si="216">IFERROR((AQ596+AR596+AS596)*(1+$E$27)+$E$25+IF(MOD($Q596-1,60)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IF($Q596=$S$269,$K$4*$Z$269+$E$14/2,)-IF($Q596=$S$270,$K$4*(1-$Z$269)+$E$14/2,),"")</f>
        <v/>
      </c>
      <c r="AV596" s="699" t="str">
        <f t="shared" si="206"/>
        <v/>
      </c>
      <c r="AW596" s="699" t="str">
        <f t="shared" ref="AW596:AW659" si="217">IFERROR(AY595*$AK$274/12*365/360,"")</f>
        <v/>
      </c>
      <c r="AX596" s="699" t="str">
        <f t="shared" si="207"/>
        <v/>
      </c>
      <c r="AY596" s="698" t="str">
        <f t="shared" si="195"/>
        <v/>
      </c>
      <c r="AZ596" s="698" t="str">
        <f t="shared" ref="AZ596:AZ659" si="218">IFERROR((AV596+AW596+AX596)*(1+$E$27)+$E$25+IF(MOD($Q596-1,120)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IF($Q596=$S$269,$K$4*$Z$269+$E$14/2,)-IF($Q596=$S$270,$K$4*(1-$Z$269)+$E$14/2,),"")</f>
        <v/>
      </c>
      <c r="BA596" s="79"/>
      <c r="BB596" s="79"/>
      <c r="BC596" s="699" t="str">
        <f t="shared" ref="BC596:BC659" si="219">IFERROR(IF(BE595&gt;1,PPMT($BC$272*365/360/12,$Q596,$K$5,-$W$274),""),"")</f>
        <v/>
      </c>
      <c r="BD596" s="699" t="str">
        <f t="shared" ref="BD596:BD659" si="220">IFERROR(IF(BE595&gt;1,IPMT($BC$272*365/360/12,$Q596,$K$5,-$BE$274),""),"")</f>
        <v/>
      </c>
      <c r="BE596" s="698" t="str">
        <f t="shared" ref="BE596:BE659" si="221">IFERROR(BE595-BC596,"")</f>
        <v/>
      </c>
      <c r="BF596" s="698" t="str">
        <f t="shared" si="184"/>
        <v/>
      </c>
      <c r="BG596" s="79"/>
      <c r="BH596" s="699" t="str">
        <f t="shared" si="185"/>
        <v/>
      </c>
      <c r="BI596" s="699" t="str">
        <f t="shared" si="186"/>
        <v/>
      </c>
      <c r="BJ596" s="699" t="str">
        <f t="shared" si="187"/>
        <v/>
      </c>
      <c r="BK596" s="698" t="str">
        <f t="shared" si="188"/>
        <v/>
      </c>
      <c r="BL596" s="698" t="str">
        <f t="shared" si="189"/>
        <v/>
      </c>
    </row>
    <row r="597" spans="3:64" s="68" customFormat="1" ht="14.25" x14ac:dyDescent="0.2">
      <c r="C597" s="340"/>
      <c r="D597" s="259"/>
      <c r="E597" s="340"/>
      <c r="F597" s="340"/>
      <c r="H597" s="261"/>
      <c r="I597" s="261"/>
      <c r="K597" s="260"/>
      <c r="L597" s="66"/>
      <c r="M597" s="261"/>
      <c r="N597" s="260"/>
      <c r="O597" s="810"/>
      <c r="P597" s="361"/>
      <c r="Q597" s="696">
        <f t="shared" si="208"/>
        <v>323</v>
      </c>
      <c r="R597" s="340"/>
      <c r="S597" s="340"/>
      <c r="T597" s="340"/>
      <c r="U597" s="699" t="str">
        <f t="shared" si="196"/>
        <v/>
      </c>
      <c r="V597" s="699" t="str">
        <f t="shared" si="197"/>
        <v/>
      </c>
      <c r="W597" s="698" t="str">
        <f t="shared" si="209"/>
        <v/>
      </c>
      <c r="X597" s="698" t="str">
        <f t="shared" si="190"/>
        <v/>
      </c>
      <c r="Y597" s="699" t="str">
        <f t="shared" si="198"/>
        <v/>
      </c>
      <c r="Z597" s="699" t="str">
        <f t="shared" si="199"/>
        <v/>
      </c>
      <c r="AA597" s="698" t="str">
        <f t="shared" si="210"/>
        <v/>
      </c>
      <c r="AB597" s="698" t="str">
        <f t="shared" si="211"/>
        <v/>
      </c>
      <c r="AC597" s="699" t="str">
        <f t="shared" si="200"/>
        <v/>
      </c>
      <c r="AD597" s="699" t="str">
        <f t="shared" si="201"/>
        <v/>
      </c>
      <c r="AE597" s="698" t="str">
        <f t="shared" si="212"/>
        <v/>
      </c>
      <c r="AF597" s="698" t="str">
        <f t="shared" si="213"/>
        <v/>
      </c>
      <c r="AH597" s="696" t="str">
        <f t="shared" si="192"/>
        <v/>
      </c>
      <c r="AI597" s="340"/>
      <c r="AJ597" s="340"/>
      <c r="AK597" s="340"/>
      <c r="AL597" s="699" t="str">
        <f t="shared" si="202"/>
        <v/>
      </c>
      <c r="AM597" s="699" t="str">
        <f t="shared" si="191"/>
        <v/>
      </c>
      <c r="AN597" s="699" t="str">
        <f t="shared" si="203"/>
        <v/>
      </c>
      <c r="AO597" s="698" t="str">
        <f t="shared" si="193"/>
        <v/>
      </c>
      <c r="AP597" s="698" t="str">
        <f t="shared" si="214"/>
        <v/>
      </c>
      <c r="AQ597" s="699" t="str">
        <f t="shared" si="204"/>
        <v/>
      </c>
      <c r="AR597" s="699" t="str">
        <f t="shared" si="215"/>
        <v/>
      </c>
      <c r="AS597" s="699" t="str">
        <f t="shared" si="205"/>
        <v/>
      </c>
      <c r="AT597" s="698" t="str">
        <f t="shared" si="194"/>
        <v/>
      </c>
      <c r="AU597" s="698" t="str">
        <f t="shared" si="216"/>
        <v/>
      </c>
      <c r="AV597" s="699" t="str">
        <f t="shared" si="206"/>
        <v/>
      </c>
      <c r="AW597" s="699" t="str">
        <f t="shared" si="217"/>
        <v/>
      </c>
      <c r="AX597" s="699" t="str">
        <f t="shared" si="207"/>
        <v/>
      </c>
      <c r="AY597" s="698" t="str">
        <f t="shared" si="195"/>
        <v/>
      </c>
      <c r="AZ597" s="698" t="str">
        <f t="shared" si="218"/>
        <v/>
      </c>
      <c r="BA597" s="79"/>
      <c r="BB597" s="79"/>
      <c r="BC597" s="699" t="str">
        <f t="shared" si="219"/>
        <v/>
      </c>
      <c r="BD597" s="699" t="str">
        <f t="shared" si="220"/>
        <v/>
      </c>
      <c r="BE597" s="698" t="str">
        <f t="shared" si="221"/>
        <v/>
      </c>
      <c r="BF597" s="698" t="str">
        <f t="shared" ref="BF597:BF660" si="222">IFERROR((BC597+BD597)*(1+$B$59)+$E$25+IF(MOD($Q597-1,3)=0,$N$27,)+IF($E$193="havi",$E$192,)+IF($E$193="negyedéves",IF(MOD($Q597-1,3)=0,$E$192,),)+IF($E$193="féléves",IF(MOD($Q597-1,6)=0,$E$192,),)+IF($E$193="éves",IF(MOD($Q597-1,12)=0,$E$192,),)+IF($H$193="havi",$H$192,)+IF($H$193="negyedéves",IF(MOD($Q597-1,3)=0,$H$192,),)+IF($H$193="féléves",IF(MOD($Q597-1,6)=0,$H$192,),)+IF($H$193="éves",IF(MOD($Q597-1,12)=0,$H$192,),)+IF($K$193="havi",$K$192,)+IF($K$193="negyedéves",IF(MOD($Q597-1,3)=0,$K$192,),)+IF($K$193="féléves",IF(MOD($Q597-1,6)=0,$K$192,),)+IF($K$193="éves",IF(MOD($Q597-1,12)=0,$K$192,),)+IF($N$193="havi",$N$192,)+IF($N$193="negyedéves",IF(MOD($Q597-1,3)=0,$N$192,),)+IF($N$193="féléves",IF(MOD($Q597-1,6)=0,$N$192,),)+IF($N$193="éves",IF(MOD($Q597-1,12)=0,$N$192,),)+IF($K$25="havi",$K$23,)+IF($K$25="negyedéves",IF(MOD($Q597-1,3)=0,$K$23,),)+IF($K$25="féléves",IF(MOD($Q597-1,6)=0,$K$23,),)+IF($K$25="éves",IF(MOD($Q597-1,12)=0,$K$23,),),"")</f>
        <v/>
      </c>
      <c r="BG597" s="79"/>
      <c r="BH597" s="699" t="str">
        <f t="shared" ref="BH597:BH660" si="223">IFERROR(IF($Q597&lt;=$V$269,,IF(BK596&gt;1,PPMT($BH$272*365/360/12,$Q597-$V$269,$K$5-$V$269+$S$269,-$BK$274),"")),"")</f>
        <v/>
      </c>
      <c r="BI597" s="699" t="str">
        <f t="shared" ref="BI597:BI660" si="224">IFERROR(BK596*$BH$272/12*365/360,"")</f>
        <v/>
      </c>
      <c r="BJ597" s="699" t="str">
        <f t="shared" ref="BJ597:BJ660" si="225">IF(ISNUMBER($AH597),IF($AH597&lt;=$S$269,$K$4*H$253,IF($AH597&lt;=$S$270,$K$4*(1-$Z$269)*H$253,))*365/360/12,"")</f>
        <v/>
      </c>
      <c r="BK597" s="698" t="str">
        <f t="shared" ref="BK597:BK660" si="226">IFERROR(IF(ISNUMBER(BK596),BK596,)+IF($Q597=$S$269,$K$4*$Z$269,)+IF($Q597=$V$269,$K$4*(1-$Z$269),)-BH597,"")</f>
        <v/>
      </c>
      <c r="BL597" s="698" t="str">
        <f t="shared" ref="BL597:BL660" si="227">IFERROR((BH597+BI597+BJ597)*(1+$E$27)+$E$25+IF(MOD($Q597-1,3)=0,$N$27,)+IF($E$193="havi",$E$192,)+IF($E$193="negyedéves",IF(MOD($Q597-1,3)=0,$E$192,),)+IF($E$193="féléves",IF(MOD($Q597-1,6)=0,$E$192,),)+IF($E$193="éves",IF(MOD($Q597-1,12)=0,$E$192,),)+IF($H$193="havi",$H$192,)+IF($H$193="negyedéves",IF(MOD($Q597-1,3)=0,$H$192,),)+IF($H$193="féléves",IF(MOD($Q597-1,6)=0,$H$192,),)+IF($H$193="éves",IF(MOD($Q597-1,12)=0,$H$192,),)+IF($K$193="havi",$K$192,)+IF($K$193="negyedéves",IF(MOD($Q597-1,3)=0,$K$192,),)+IF($K$193="féléves",IF(MOD($Q597-1,6)=0,$K$192,),)+IF($K$193="éves",IF(MOD($Q597-1,12)=0,$K$192,),)+IF($N$193="havi",$N$192,)+IF($N$193="negyedéves",IF(MOD($Q597-1,3)=0,$N$192,),)+IF($N$193="féléves",IF(MOD($Q597-1,6)=0,$N$192,),)+IF($N$193="éves",IF(MOD($Q597-1,12)=0,$N$192,),)+IF($K$25="havi",$K$23,)+IF($K$25="negyedéves",IF(MOD($Q597-1,3)=0,$K$23,),)+IF($K$25="féléves",IF(MOD($Q597-1,6)=0,$K$23,),)+IF($K$25="éves",IF(MOD($Q597-1,12)=0,$K$23,),)-IF($Q597=$S$269,$K$4*$Z$269+$E$14/2,)-IF($Q597=$S$270,$K$4*(1-$Z$269)+$E$14/2,),"")</f>
        <v/>
      </c>
    </row>
    <row r="598" spans="3:64" s="68" customFormat="1" ht="14.25" x14ac:dyDescent="0.2">
      <c r="C598" s="340"/>
      <c r="D598" s="259"/>
      <c r="E598" s="340"/>
      <c r="F598" s="340"/>
      <c r="H598" s="261"/>
      <c r="I598" s="261"/>
      <c r="K598" s="260"/>
      <c r="L598" s="66"/>
      <c r="M598" s="261"/>
      <c r="N598" s="260"/>
      <c r="O598" s="810"/>
      <c r="P598" s="361"/>
      <c r="Q598" s="696">
        <f t="shared" si="208"/>
        <v>324</v>
      </c>
      <c r="R598" s="340"/>
      <c r="S598" s="340"/>
      <c r="T598" s="340"/>
      <c r="U598" s="699" t="str">
        <f t="shared" si="196"/>
        <v/>
      </c>
      <c r="V598" s="699" t="str">
        <f t="shared" si="197"/>
        <v/>
      </c>
      <c r="W598" s="698" t="str">
        <f t="shared" si="209"/>
        <v/>
      </c>
      <c r="X598" s="698" t="str">
        <f t="shared" si="190"/>
        <v/>
      </c>
      <c r="Y598" s="699" t="str">
        <f t="shared" si="198"/>
        <v/>
      </c>
      <c r="Z598" s="699" t="str">
        <f t="shared" si="199"/>
        <v/>
      </c>
      <c r="AA598" s="698" t="str">
        <f t="shared" si="210"/>
        <v/>
      </c>
      <c r="AB598" s="698" t="str">
        <f t="shared" si="211"/>
        <v/>
      </c>
      <c r="AC598" s="699" t="str">
        <f t="shared" si="200"/>
        <v/>
      </c>
      <c r="AD598" s="699" t="str">
        <f t="shared" si="201"/>
        <v/>
      </c>
      <c r="AE598" s="698" t="str">
        <f t="shared" si="212"/>
        <v/>
      </c>
      <c r="AF598" s="698" t="str">
        <f t="shared" si="213"/>
        <v/>
      </c>
      <c r="AH598" s="696" t="str">
        <f t="shared" si="192"/>
        <v/>
      </c>
      <c r="AI598" s="340"/>
      <c r="AJ598" s="340"/>
      <c r="AK598" s="340"/>
      <c r="AL598" s="699" t="str">
        <f t="shared" si="202"/>
        <v/>
      </c>
      <c r="AM598" s="699" t="str">
        <f t="shared" si="191"/>
        <v/>
      </c>
      <c r="AN598" s="699" t="str">
        <f t="shared" si="203"/>
        <v/>
      </c>
      <c r="AO598" s="698" t="str">
        <f t="shared" si="193"/>
        <v/>
      </c>
      <c r="AP598" s="698" t="str">
        <f t="shared" si="214"/>
        <v/>
      </c>
      <c r="AQ598" s="699" t="str">
        <f t="shared" si="204"/>
        <v/>
      </c>
      <c r="AR598" s="699" t="str">
        <f t="shared" si="215"/>
        <v/>
      </c>
      <c r="AS598" s="699" t="str">
        <f t="shared" si="205"/>
        <v/>
      </c>
      <c r="AT598" s="698" t="str">
        <f t="shared" si="194"/>
        <v/>
      </c>
      <c r="AU598" s="698" t="str">
        <f t="shared" si="216"/>
        <v/>
      </c>
      <c r="AV598" s="699" t="str">
        <f t="shared" si="206"/>
        <v/>
      </c>
      <c r="AW598" s="699" t="str">
        <f t="shared" si="217"/>
        <v/>
      </c>
      <c r="AX598" s="699" t="str">
        <f t="shared" si="207"/>
        <v/>
      </c>
      <c r="AY598" s="698" t="str">
        <f t="shared" si="195"/>
        <v/>
      </c>
      <c r="AZ598" s="698" t="str">
        <f t="shared" si="218"/>
        <v/>
      </c>
      <c r="BA598" s="79"/>
      <c r="BB598" s="79"/>
      <c r="BC598" s="699" t="str">
        <f t="shared" si="219"/>
        <v/>
      </c>
      <c r="BD598" s="699" t="str">
        <f t="shared" si="220"/>
        <v/>
      </c>
      <c r="BE598" s="698" t="str">
        <f t="shared" si="221"/>
        <v/>
      </c>
      <c r="BF598" s="698" t="str">
        <f t="shared" si="222"/>
        <v/>
      </c>
      <c r="BG598" s="79"/>
      <c r="BH598" s="699" t="str">
        <f t="shared" si="223"/>
        <v/>
      </c>
      <c r="BI598" s="699" t="str">
        <f t="shared" si="224"/>
        <v/>
      </c>
      <c r="BJ598" s="699" t="str">
        <f t="shared" si="225"/>
        <v/>
      </c>
      <c r="BK598" s="698" t="str">
        <f t="shared" si="226"/>
        <v/>
      </c>
      <c r="BL598" s="698" t="str">
        <f t="shared" si="227"/>
        <v/>
      </c>
    </row>
    <row r="599" spans="3:64" s="68" customFormat="1" ht="14.25" x14ac:dyDescent="0.2">
      <c r="C599" s="340"/>
      <c r="D599" s="259"/>
      <c r="E599" s="340"/>
      <c r="F599" s="340"/>
      <c r="H599" s="261"/>
      <c r="I599" s="261"/>
      <c r="K599" s="260"/>
      <c r="L599" s="66"/>
      <c r="M599" s="261"/>
      <c r="N599" s="260"/>
      <c r="O599" s="810"/>
      <c r="P599" s="361"/>
      <c r="Q599" s="696">
        <f t="shared" si="208"/>
        <v>325</v>
      </c>
      <c r="R599" s="340"/>
      <c r="S599" s="340"/>
      <c r="T599" s="340"/>
      <c r="U599" s="699" t="str">
        <f t="shared" si="196"/>
        <v/>
      </c>
      <c r="V599" s="699" t="str">
        <f t="shared" si="197"/>
        <v/>
      </c>
      <c r="W599" s="698" t="str">
        <f t="shared" si="209"/>
        <v/>
      </c>
      <c r="X599" s="698" t="str">
        <f t="shared" ref="X599:X662" si="228">IFERROR((U599+V599)*(1+$B$59)+$E$25+IF(MOD($Q599-1,3)=0,$N$27,)+IF($E$193="havi",$E$192,)+IF($E$193="negyedéves",IF(MOD($Q599-1,3)=0,$E$192,),)+IF($E$193="féléves",IF(MOD($Q599-1,6)=0,$E$192,),)+IF($E$193="éves",IF(MOD($Q599-1,12)=0,$E$192,),)+IF($H$193="havi",$H$192,)+IF($H$193="negyedéves",IF(MOD($Q599-1,3)=0,$H$192,),)+IF($H$193="féléves",IF(MOD($Q599-1,6)=0,$H$192,),)+IF($H$193="éves",IF(MOD($Q599-1,12)=0,$H$192,),)+IF($K$193="havi",$K$192,)+IF($K$193="negyedéves",IF(MOD($Q599-1,3)=0,$K$192,),)+IF($K$193="féléves",IF(MOD($Q599-1,6)=0,$K$192,),)+IF($K$193="éves",IF(MOD($Q599-1,12)=0,$K$192,),)+IF($N$193="havi",$N$192,)+IF($N$193="negyedéves",IF(MOD($Q599-1,3)=0,$N$192,),)+IF($N$193="féléves",IF(MOD($Q599-1,6)=0,$N$192,),)+IF($N$193="éves",IF(MOD($Q599-1,12)=0,$N$192,),)+IF($K$25="havi",$K$23,)+IF($K$25="negyedéves",IF(MOD($Q599-1,3)=0,$K$23,),)+IF($K$25="féléves",IF(MOD($Q599-1,6)=0,$K$23,),)+IF($K$25="éves",IF(MOD($Q599-1,12)=0,$K$23,),),"")</f>
        <v/>
      </c>
      <c r="Y599" s="699" t="str">
        <f t="shared" si="198"/>
        <v/>
      </c>
      <c r="Z599" s="699" t="str">
        <f t="shared" si="199"/>
        <v/>
      </c>
      <c r="AA599" s="698" t="str">
        <f t="shared" si="210"/>
        <v/>
      </c>
      <c r="AB599" s="698" t="str">
        <f t="shared" si="211"/>
        <v/>
      </c>
      <c r="AC599" s="699" t="str">
        <f t="shared" si="200"/>
        <v/>
      </c>
      <c r="AD599" s="699" t="str">
        <f t="shared" si="201"/>
        <v/>
      </c>
      <c r="AE599" s="698" t="str">
        <f t="shared" si="212"/>
        <v/>
      </c>
      <c r="AF599" s="698" t="str">
        <f t="shared" si="213"/>
        <v/>
      </c>
      <c r="AH599" s="696" t="str">
        <f t="shared" si="192"/>
        <v/>
      </c>
      <c r="AI599" s="340"/>
      <c r="AJ599" s="340"/>
      <c r="AK599" s="340"/>
      <c r="AL599" s="699" t="str">
        <f t="shared" si="202"/>
        <v/>
      </c>
      <c r="AM599" s="699" t="str">
        <f t="shared" si="191"/>
        <v/>
      </c>
      <c r="AN599" s="699" t="str">
        <f t="shared" si="203"/>
        <v/>
      </c>
      <c r="AO599" s="698" t="str">
        <f t="shared" si="193"/>
        <v/>
      </c>
      <c r="AP599" s="698" t="str">
        <f t="shared" si="214"/>
        <v/>
      </c>
      <c r="AQ599" s="699" t="str">
        <f t="shared" si="204"/>
        <v/>
      </c>
      <c r="AR599" s="699" t="str">
        <f t="shared" si="215"/>
        <v/>
      </c>
      <c r="AS599" s="699" t="str">
        <f t="shared" si="205"/>
        <v/>
      </c>
      <c r="AT599" s="698" t="str">
        <f t="shared" si="194"/>
        <v/>
      </c>
      <c r="AU599" s="698" t="str">
        <f t="shared" si="216"/>
        <v/>
      </c>
      <c r="AV599" s="699" t="str">
        <f t="shared" si="206"/>
        <v/>
      </c>
      <c r="AW599" s="699" t="str">
        <f t="shared" si="217"/>
        <v/>
      </c>
      <c r="AX599" s="699" t="str">
        <f t="shared" si="207"/>
        <v/>
      </c>
      <c r="AY599" s="698" t="str">
        <f t="shared" si="195"/>
        <v/>
      </c>
      <c r="AZ599" s="698" t="str">
        <f t="shared" si="218"/>
        <v/>
      </c>
      <c r="BA599" s="79"/>
      <c r="BB599" s="79"/>
      <c r="BC599" s="699" t="str">
        <f t="shared" si="219"/>
        <v/>
      </c>
      <c r="BD599" s="699" t="str">
        <f t="shared" si="220"/>
        <v/>
      </c>
      <c r="BE599" s="698" t="str">
        <f t="shared" si="221"/>
        <v/>
      </c>
      <c r="BF599" s="698" t="str">
        <f t="shared" si="222"/>
        <v/>
      </c>
      <c r="BG599" s="79"/>
      <c r="BH599" s="699" t="str">
        <f t="shared" si="223"/>
        <v/>
      </c>
      <c r="BI599" s="699" t="str">
        <f t="shared" si="224"/>
        <v/>
      </c>
      <c r="BJ599" s="699" t="str">
        <f t="shared" si="225"/>
        <v/>
      </c>
      <c r="BK599" s="698" t="str">
        <f t="shared" si="226"/>
        <v/>
      </c>
      <c r="BL599" s="698" t="str">
        <f t="shared" si="227"/>
        <v/>
      </c>
    </row>
    <row r="600" spans="3:64" s="68" customFormat="1" ht="14.25" x14ac:dyDescent="0.2">
      <c r="C600" s="340"/>
      <c r="D600" s="259"/>
      <c r="E600" s="340"/>
      <c r="F600" s="340"/>
      <c r="H600" s="261"/>
      <c r="I600" s="261"/>
      <c r="K600" s="260"/>
      <c r="L600" s="66"/>
      <c r="M600" s="261"/>
      <c r="N600" s="260"/>
      <c r="O600" s="810"/>
      <c r="P600" s="361"/>
      <c r="Q600" s="696">
        <f t="shared" si="208"/>
        <v>326</v>
      </c>
      <c r="R600" s="340"/>
      <c r="S600" s="340"/>
      <c r="T600" s="340"/>
      <c r="U600" s="699" t="str">
        <f t="shared" si="196"/>
        <v/>
      </c>
      <c r="V600" s="699" t="str">
        <f t="shared" si="197"/>
        <v/>
      </c>
      <c r="W600" s="698" t="str">
        <f t="shared" si="209"/>
        <v/>
      </c>
      <c r="X600" s="698" t="str">
        <f t="shared" si="228"/>
        <v/>
      </c>
      <c r="Y600" s="699" t="str">
        <f t="shared" si="198"/>
        <v/>
      </c>
      <c r="Z600" s="699" t="str">
        <f t="shared" si="199"/>
        <v/>
      </c>
      <c r="AA600" s="698" t="str">
        <f t="shared" si="210"/>
        <v/>
      </c>
      <c r="AB600" s="698" t="str">
        <f t="shared" si="211"/>
        <v/>
      </c>
      <c r="AC600" s="699" t="str">
        <f t="shared" si="200"/>
        <v/>
      </c>
      <c r="AD600" s="699" t="str">
        <f t="shared" si="201"/>
        <v/>
      </c>
      <c r="AE600" s="698" t="str">
        <f t="shared" si="212"/>
        <v/>
      </c>
      <c r="AF600" s="698" t="str">
        <f t="shared" si="213"/>
        <v/>
      </c>
      <c r="AH600" s="696" t="str">
        <f t="shared" si="192"/>
        <v/>
      </c>
      <c r="AI600" s="340"/>
      <c r="AJ600" s="340"/>
      <c r="AK600" s="340"/>
      <c r="AL600" s="699" t="str">
        <f t="shared" si="202"/>
        <v/>
      </c>
      <c r="AM600" s="699" t="str">
        <f t="shared" si="191"/>
        <v/>
      </c>
      <c r="AN600" s="699" t="str">
        <f t="shared" si="203"/>
        <v/>
      </c>
      <c r="AO600" s="698" t="str">
        <f t="shared" si="193"/>
        <v/>
      </c>
      <c r="AP600" s="698" t="str">
        <f t="shared" si="214"/>
        <v/>
      </c>
      <c r="AQ600" s="699" t="str">
        <f t="shared" si="204"/>
        <v/>
      </c>
      <c r="AR600" s="699" t="str">
        <f t="shared" si="215"/>
        <v/>
      </c>
      <c r="AS600" s="699" t="str">
        <f t="shared" si="205"/>
        <v/>
      </c>
      <c r="AT600" s="698" t="str">
        <f t="shared" si="194"/>
        <v/>
      </c>
      <c r="AU600" s="698" t="str">
        <f t="shared" si="216"/>
        <v/>
      </c>
      <c r="AV600" s="699" t="str">
        <f t="shared" si="206"/>
        <v/>
      </c>
      <c r="AW600" s="699" t="str">
        <f t="shared" si="217"/>
        <v/>
      </c>
      <c r="AX600" s="699" t="str">
        <f t="shared" si="207"/>
        <v/>
      </c>
      <c r="AY600" s="698" t="str">
        <f t="shared" si="195"/>
        <v/>
      </c>
      <c r="AZ600" s="698" t="str">
        <f t="shared" si="218"/>
        <v/>
      </c>
      <c r="BA600" s="79"/>
      <c r="BB600" s="79"/>
      <c r="BC600" s="699" t="str">
        <f t="shared" si="219"/>
        <v/>
      </c>
      <c r="BD600" s="699" t="str">
        <f t="shared" si="220"/>
        <v/>
      </c>
      <c r="BE600" s="698" t="str">
        <f t="shared" si="221"/>
        <v/>
      </c>
      <c r="BF600" s="698" t="str">
        <f t="shared" si="222"/>
        <v/>
      </c>
      <c r="BG600" s="79"/>
      <c r="BH600" s="699" t="str">
        <f t="shared" si="223"/>
        <v/>
      </c>
      <c r="BI600" s="699" t="str">
        <f t="shared" si="224"/>
        <v/>
      </c>
      <c r="BJ600" s="699" t="str">
        <f t="shared" si="225"/>
        <v/>
      </c>
      <c r="BK600" s="698" t="str">
        <f t="shared" si="226"/>
        <v/>
      </c>
      <c r="BL600" s="698" t="str">
        <f t="shared" si="227"/>
        <v/>
      </c>
    </row>
    <row r="601" spans="3:64" s="68" customFormat="1" ht="14.25" x14ac:dyDescent="0.2">
      <c r="C601" s="340"/>
      <c r="D601" s="259"/>
      <c r="E601" s="340"/>
      <c r="F601" s="340"/>
      <c r="H601" s="261"/>
      <c r="I601" s="261"/>
      <c r="K601" s="260"/>
      <c r="L601" s="66"/>
      <c r="M601" s="261"/>
      <c r="N601" s="260"/>
      <c r="O601" s="810"/>
      <c r="P601" s="361"/>
      <c r="Q601" s="696">
        <f t="shared" si="208"/>
        <v>327</v>
      </c>
      <c r="R601" s="340"/>
      <c r="S601" s="340"/>
      <c r="T601" s="340"/>
      <c r="U601" s="699" t="str">
        <f t="shared" si="196"/>
        <v/>
      </c>
      <c r="V601" s="699" t="str">
        <f t="shared" si="197"/>
        <v/>
      </c>
      <c r="W601" s="698" t="str">
        <f t="shared" si="209"/>
        <v/>
      </c>
      <c r="X601" s="698" t="str">
        <f t="shared" si="228"/>
        <v/>
      </c>
      <c r="Y601" s="699" t="str">
        <f t="shared" si="198"/>
        <v/>
      </c>
      <c r="Z601" s="699" t="str">
        <f t="shared" si="199"/>
        <v/>
      </c>
      <c r="AA601" s="698" t="str">
        <f t="shared" si="210"/>
        <v/>
      </c>
      <c r="AB601" s="698" t="str">
        <f t="shared" si="211"/>
        <v/>
      </c>
      <c r="AC601" s="699" t="str">
        <f t="shared" si="200"/>
        <v/>
      </c>
      <c r="AD601" s="699" t="str">
        <f t="shared" si="201"/>
        <v/>
      </c>
      <c r="AE601" s="698" t="str">
        <f t="shared" si="212"/>
        <v/>
      </c>
      <c r="AF601" s="698" t="str">
        <f t="shared" si="213"/>
        <v/>
      </c>
      <c r="AH601" s="696" t="str">
        <f t="shared" si="192"/>
        <v/>
      </c>
      <c r="AI601" s="340"/>
      <c r="AJ601" s="340"/>
      <c r="AK601" s="340"/>
      <c r="AL601" s="699" t="str">
        <f t="shared" si="202"/>
        <v/>
      </c>
      <c r="AM601" s="699" t="str">
        <f t="shared" ref="AM601:AM664" si="229">IFERROR(AO600*$AI$274/12*365/360,"")</f>
        <v/>
      </c>
      <c r="AN601" s="699" t="str">
        <f t="shared" si="203"/>
        <v/>
      </c>
      <c r="AO601" s="698" t="str">
        <f t="shared" si="193"/>
        <v/>
      </c>
      <c r="AP601" s="698" t="str">
        <f t="shared" si="214"/>
        <v/>
      </c>
      <c r="AQ601" s="699" t="str">
        <f t="shared" si="204"/>
        <v/>
      </c>
      <c r="AR601" s="699" t="str">
        <f t="shared" si="215"/>
        <v/>
      </c>
      <c r="AS601" s="699" t="str">
        <f t="shared" si="205"/>
        <v/>
      </c>
      <c r="AT601" s="698" t="str">
        <f t="shared" si="194"/>
        <v/>
      </c>
      <c r="AU601" s="698" t="str">
        <f t="shared" si="216"/>
        <v/>
      </c>
      <c r="AV601" s="699" t="str">
        <f t="shared" si="206"/>
        <v/>
      </c>
      <c r="AW601" s="699" t="str">
        <f t="shared" si="217"/>
        <v/>
      </c>
      <c r="AX601" s="699" t="str">
        <f t="shared" si="207"/>
        <v/>
      </c>
      <c r="AY601" s="698" t="str">
        <f t="shared" si="195"/>
        <v/>
      </c>
      <c r="AZ601" s="698" t="str">
        <f t="shared" si="218"/>
        <v/>
      </c>
      <c r="BA601" s="79"/>
      <c r="BB601" s="79"/>
      <c r="BC601" s="699" t="str">
        <f t="shared" si="219"/>
        <v/>
      </c>
      <c r="BD601" s="699" t="str">
        <f t="shared" si="220"/>
        <v/>
      </c>
      <c r="BE601" s="698" t="str">
        <f t="shared" si="221"/>
        <v/>
      </c>
      <c r="BF601" s="698" t="str">
        <f t="shared" si="222"/>
        <v/>
      </c>
      <c r="BG601" s="79"/>
      <c r="BH601" s="699" t="str">
        <f t="shared" si="223"/>
        <v/>
      </c>
      <c r="BI601" s="699" t="str">
        <f t="shared" si="224"/>
        <v/>
      </c>
      <c r="BJ601" s="699" t="str">
        <f t="shared" si="225"/>
        <v/>
      </c>
      <c r="BK601" s="698" t="str">
        <f t="shared" si="226"/>
        <v/>
      </c>
      <c r="BL601" s="698" t="str">
        <f t="shared" si="227"/>
        <v/>
      </c>
    </row>
    <row r="602" spans="3:64" s="68" customFormat="1" ht="14.25" x14ac:dyDescent="0.2">
      <c r="C602" s="340"/>
      <c r="D602" s="259"/>
      <c r="E602" s="340"/>
      <c r="F602" s="340"/>
      <c r="H602" s="261"/>
      <c r="I602" s="261"/>
      <c r="K602" s="260"/>
      <c r="L602" s="66"/>
      <c r="M602" s="261"/>
      <c r="N602" s="260"/>
      <c r="O602" s="810"/>
      <c r="P602" s="361"/>
      <c r="Q602" s="696">
        <f t="shared" si="208"/>
        <v>328</v>
      </c>
      <c r="R602" s="340"/>
      <c r="S602" s="340"/>
      <c r="T602" s="340"/>
      <c r="U602" s="699" t="str">
        <f t="shared" si="196"/>
        <v/>
      </c>
      <c r="V602" s="699" t="str">
        <f t="shared" si="197"/>
        <v/>
      </c>
      <c r="W602" s="698" t="str">
        <f t="shared" si="209"/>
        <v/>
      </c>
      <c r="X602" s="698" t="str">
        <f t="shared" si="228"/>
        <v/>
      </c>
      <c r="Y602" s="699" t="str">
        <f t="shared" si="198"/>
        <v/>
      </c>
      <c r="Z602" s="699" t="str">
        <f t="shared" si="199"/>
        <v/>
      </c>
      <c r="AA602" s="698" t="str">
        <f t="shared" si="210"/>
        <v/>
      </c>
      <c r="AB602" s="698" t="str">
        <f t="shared" si="211"/>
        <v/>
      </c>
      <c r="AC602" s="699" t="str">
        <f t="shared" si="200"/>
        <v/>
      </c>
      <c r="AD602" s="699" t="str">
        <f t="shared" si="201"/>
        <v/>
      </c>
      <c r="AE602" s="698" t="str">
        <f t="shared" si="212"/>
        <v/>
      </c>
      <c r="AF602" s="698" t="str">
        <f t="shared" si="213"/>
        <v/>
      </c>
      <c r="AH602" s="696" t="str">
        <f t="shared" si="192"/>
        <v/>
      </c>
      <c r="AI602" s="340"/>
      <c r="AJ602" s="340"/>
      <c r="AK602" s="340"/>
      <c r="AL602" s="699" t="str">
        <f t="shared" si="202"/>
        <v/>
      </c>
      <c r="AM602" s="699" t="str">
        <f t="shared" si="229"/>
        <v/>
      </c>
      <c r="AN602" s="699" t="str">
        <f t="shared" si="203"/>
        <v/>
      </c>
      <c r="AO602" s="698" t="str">
        <f t="shared" si="193"/>
        <v/>
      </c>
      <c r="AP602" s="698" t="str">
        <f t="shared" si="214"/>
        <v/>
      </c>
      <c r="AQ602" s="699" t="str">
        <f t="shared" si="204"/>
        <v/>
      </c>
      <c r="AR602" s="699" t="str">
        <f t="shared" si="215"/>
        <v/>
      </c>
      <c r="AS602" s="699" t="str">
        <f t="shared" si="205"/>
        <v/>
      </c>
      <c r="AT602" s="698" t="str">
        <f t="shared" si="194"/>
        <v/>
      </c>
      <c r="AU602" s="698" t="str">
        <f t="shared" si="216"/>
        <v/>
      </c>
      <c r="AV602" s="699" t="str">
        <f t="shared" si="206"/>
        <v/>
      </c>
      <c r="AW602" s="699" t="str">
        <f t="shared" si="217"/>
        <v/>
      </c>
      <c r="AX602" s="699" t="str">
        <f t="shared" si="207"/>
        <v/>
      </c>
      <c r="AY602" s="698" t="str">
        <f t="shared" si="195"/>
        <v/>
      </c>
      <c r="AZ602" s="698" t="str">
        <f t="shared" si="218"/>
        <v/>
      </c>
      <c r="BA602" s="79"/>
      <c r="BB602" s="79"/>
      <c r="BC602" s="699" t="str">
        <f t="shared" si="219"/>
        <v/>
      </c>
      <c r="BD602" s="699" t="str">
        <f t="shared" si="220"/>
        <v/>
      </c>
      <c r="BE602" s="698" t="str">
        <f t="shared" si="221"/>
        <v/>
      </c>
      <c r="BF602" s="698" t="str">
        <f t="shared" si="222"/>
        <v/>
      </c>
      <c r="BG602" s="79"/>
      <c r="BH602" s="699" t="str">
        <f t="shared" si="223"/>
        <v/>
      </c>
      <c r="BI602" s="699" t="str">
        <f t="shared" si="224"/>
        <v/>
      </c>
      <c r="BJ602" s="699" t="str">
        <f t="shared" si="225"/>
        <v/>
      </c>
      <c r="BK602" s="698" t="str">
        <f t="shared" si="226"/>
        <v/>
      </c>
      <c r="BL602" s="698" t="str">
        <f t="shared" si="227"/>
        <v/>
      </c>
    </row>
    <row r="603" spans="3:64" s="68" customFormat="1" ht="14.25" x14ac:dyDescent="0.2">
      <c r="C603" s="340"/>
      <c r="D603" s="259"/>
      <c r="E603" s="340"/>
      <c r="F603" s="340"/>
      <c r="H603" s="261"/>
      <c r="I603" s="261"/>
      <c r="K603" s="260"/>
      <c r="L603" s="66"/>
      <c r="M603" s="261"/>
      <c r="N603" s="260"/>
      <c r="O603" s="810"/>
      <c r="P603" s="361"/>
      <c r="Q603" s="696">
        <f t="shared" si="208"/>
        <v>329</v>
      </c>
      <c r="R603" s="340"/>
      <c r="S603" s="340"/>
      <c r="T603" s="340"/>
      <c r="U603" s="699" t="str">
        <f t="shared" si="196"/>
        <v/>
      </c>
      <c r="V603" s="699" t="str">
        <f t="shared" si="197"/>
        <v/>
      </c>
      <c r="W603" s="698" t="str">
        <f t="shared" si="209"/>
        <v/>
      </c>
      <c r="X603" s="698" t="str">
        <f t="shared" si="228"/>
        <v/>
      </c>
      <c r="Y603" s="699" t="str">
        <f t="shared" si="198"/>
        <v/>
      </c>
      <c r="Z603" s="699" t="str">
        <f t="shared" si="199"/>
        <v/>
      </c>
      <c r="AA603" s="698" t="str">
        <f t="shared" si="210"/>
        <v/>
      </c>
      <c r="AB603" s="698" t="str">
        <f t="shared" si="211"/>
        <v/>
      </c>
      <c r="AC603" s="699" t="str">
        <f t="shared" si="200"/>
        <v/>
      </c>
      <c r="AD603" s="699" t="str">
        <f t="shared" si="201"/>
        <v/>
      </c>
      <c r="AE603" s="698" t="str">
        <f t="shared" si="212"/>
        <v/>
      </c>
      <c r="AF603" s="698" t="str">
        <f t="shared" si="213"/>
        <v/>
      </c>
      <c r="AH603" s="696" t="str">
        <f t="shared" si="192"/>
        <v/>
      </c>
      <c r="AI603" s="340"/>
      <c r="AJ603" s="340"/>
      <c r="AK603" s="340"/>
      <c r="AL603" s="699" t="str">
        <f t="shared" si="202"/>
        <v/>
      </c>
      <c r="AM603" s="699" t="str">
        <f t="shared" si="229"/>
        <v/>
      </c>
      <c r="AN603" s="699" t="str">
        <f t="shared" si="203"/>
        <v/>
      </c>
      <c r="AO603" s="698" t="str">
        <f t="shared" si="193"/>
        <v/>
      </c>
      <c r="AP603" s="698" t="str">
        <f t="shared" si="214"/>
        <v/>
      </c>
      <c r="AQ603" s="699" t="str">
        <f t="shared" si="204"/>
        <v/>
      </c>
      <c r="AR603" s="699" t="str">
        <f t="shared" si="215"/>
        <v/>
      </c>
      <c r="AS603" s="699" t="str">
        <f t="shared" si="205"/>
        <v/>
      </c>
      <c r="AT603" s="698" t="str">
        <f t="shared" si="194"/>
        <v/>
      </c>
      <c r="AU603" s="698" t="str">
        <f t="shared" si="216"/>
        <v/>
      </c>
      <c r="AV603" s="699" t="str">
        <f t="shared" si="206"/>
        <v/>
      </c>
      <c r="AW603" s="699" t="str">
        <f t="shared" si="217"/>
        <v/>
      </c>
      <c r="AX603" s="699" t="str">
        <f t="shared" si="207"/>
        <v/>
      </c>
      <c r="AY603" s="698" t="str">
        <f t="shared" si="195"/>
        <v/>
      </c>
      <c r="AZ603" s="698" t="str">
        <f t="shared" si="218"/>
        <v/>
      </c>
      <c r="BA603" s="79"/>
      <c r="BB603" s="79"/>
      <c r="BC603" s="699" t="str">
        <f t="shared" si="219"/>
        <v/>
      </c>
      <c r="BD603" s="699" t="str">
        <f t="shared" si="220"/>
        <v/>
      </c>
      <c r="BE603" s="698" t="str">
        <f t="shared" si="221"/>
        <v/>
      </c>
      <c r="BF603" s="698" t="str">
        <f t="shared" si="222"/>
        <v/>
      </c>
      <c r="BG603" s="79"/>
      <c r="BH603" s="699" t="str">
        <f t="shared" si="223"/>
        <v/>
      </c>
      <c r="BI603" s="699" t="str">
        <f t="shared" si="224"/>
        <v/>
      </c>
      <c r="BJ603" s="699" t="str">
        <f t="shared" si="225"/>
        <v/>
      </c>
      <c r="BK603" s="698" t="str">
        <f t="shared" si="226"/>
        <v/>
      </c>
      <c r="BL603" s="698" t="str">
        <f t="shared" si="227"/>
        <v/>
      </c>
    </row>
    <row r="604" spans="3:64" s="68" customFormat="1" ht="14.25" x14ac:dyDescent="0.2">
      <c r="C604" s="340"/>
      <c r="D604" s="259"/>
      <c r="E604" s="340"/>
      <c r="F604" s="340"/>
      <c r="H604" s="261"/>
      <c r="I604" s="261"/>
      <c r="K604" s="260"/>
      <c r="L604" s="66"/>
      <c r="M604" s="261"/>
      <c r="N604" s="260"/>
      <c r="O604" s="810"/>
      <c r="P604" s="361"/>
      <c r="Q604" s="696">
        <f t="shared" si="208"/>
        <v>330</v>
      </c>
      <c r="R604" s="340"/>
      <c r="S604" s="340"/>
      <c r="T604" s="340"/>
      <c r="U604" s="699" t="str">
        <f t="shared" si="196"/>
        <v/>
      </c>
      <c r="V604" s="699" t="str">
        <f t="shared" si="197"/>
        <v/>
      </c>
      <c r="W604" s="698" t="str">
        <f t="shared" si="209"/>
        <v/>
      </c>
      <c r="X604" s="698" t="str">
        <f t="shared" si="228"/>
        <v/>
      </c>
      <c r="Y604" s="699" t="str">
        <f t="shared" si="198"/>
        <v/>
      </c>
      <c r="Z604" s="699" t="str">
        <f t="shared" si="199"/>
        <v/>
      </c>
      <c r="AA604" s="698" t="str">
        <f t="shared" si="210"/>
        <v/>
      </c>
      <c r="AB604" s="698" t="str">
        <f t="shared" si="211"/>
        <v/>
      </c>
      <c r="AC604" s="699" t="str">
        <f t="shared" si="200"/>
        <v/>
      </c>
      <c r="AD604" s="699" t="str">
        <f t="shared" si="201"/>
        <v/>
      </c>
      <c r="AE604" s="698" t="str">
        <f t="shared" si="212"/>
        <v/>
      </c>
      <c r="AF604" s="698" t="str">
        <f t="shared" si="213"/>
        <v/>
      </c>
      <c r="AH604" s="696" t="str">
        <f t="shared" si="192"/>
        <v/>
      </c>
      <c r="AI604" s="340"/>
      <c r="AJ604" s="340"/>
      <c r="AK604" s="340"/>
      <c r="AL604" s="699" t="str">
        <f t="shared" si="202"/>
        <v/>
      </c>
      <c r="AM604" s="699" t="str">
        <f t="shared" si="229"/>
        <v/>
      </c>
      <c r="AN604" s="699" t="str">
        <f t="shared" si="203"/>
        <v/>
      </c>
      <c r="AO604" s="698" t="str">
        <f t="shared" si="193"/>
        <v/>
      </c>
      <c r="AP604" s="698" t="str">
        <f t="shared" si="214"/>
        <v/>
      </c>
      <c r="AQ604" s="699" t="str">
        <f t="shared" si="204"/>
        <v/>
      </c>
      <c r="AR604" s="699" t="str">
        <f t="shared" si="215"/>
        <v/>
      </c>
      <c r="AS604" s="699" t="str">
        <f t="shared" si="205"/>
        <v/>
      </c>
      <c r="AT604" s="698" t="str">
        <f t="shared" si="194"/>
        <v/>
      </c>
      <c r="AU604" s="698" t="str">
        <f t="shared" si="216"/>
        <v/>
      </c>
      <c r="AV604" s="699" t="str">
        <f t="shared" si="206"/>
        <v/>
      </c>
      <c r="AW604" s="699" t="str">
        <f t="shared" si="217"/>
        <v/>
      </c>
      <c r="AX604" s="699" t="str">
        <f t="shared" si="207"/>
        <v/>
      </c>
      <c r="AY604" s="698" t="str">
        <f t="shared" si="195"/>
        <v/>
      </c>
      <c r="AZ604" s="698" t="str">
        <f t="shared" si="218"/>
        <v/>
      </c>
      <c r="BA604" s="79"/>
      <c r="BB604" s="79"/>
      <c r="BC604" s="699" t="str">
        <f t="shared" si="219"/>
        <v/>
      </c>
      <c r="BD604" s="699" t="str">
        <f t="shared" si="220"/>
        <v/>
      </c>
      <c r="BE604" s="698" t="str">
        <f t="shared" si="221"/>
        <v/>
      </c>
      <c r="BF604" s="698" t="str">
        <f t="shared" si="222"/>
        <v/>
      </c>
      <c r="BG604" s="79"/>
      <c r="BH604" s="699" t="str">
        <f t="shared" si="223"/>
        <v/>
      </c>
      <c r="BI604" s="699" t="str">
        <f t="shared" si="224"/>
        <v/>
      </c>
      <c r="BJ604" s="699" t="str">
        <f t="shared" si="225"/>
        <v/>
      </c>
      <c r="BK604" s="698" t="str">
        <f t="shared" si="226"/>
        <v/>
      </c>
      <c r="BL604" s="698" t="str">
        <f t="shared" si="227"/>
        <v/>
      </c>
    </row>
    <row r="605" spans="3:64" s="68" customFormat="1" ht="14.25" x14ac:dyDescent="0.2">
      <c r="C605" s="340"/>
      <c r="D605" s="259"/>
      <c r="E605" s="340"/>
      <c r="F605" s="340"/>
      <c r="H605" s="261"/>
      <c r="I605" s="261"/>
      <c r="K605" s="260"/>
      <c r="L605" s="66"/>
      <c r="M605" s="261"/>
      <c r="N605" s="260"/>
      <c r="O605" s="810"/>
      <c r="P605" s="361"/>
      <c r="Q605" s="696">
        <f t="shared" si="208"/>
        <v>331</v>
      </c>
      <c r="R605" s="340"/>
      <c r="S605" s="340"/>
      <c r="T605" s="340"/>
      <c r="U605" s="699" t="str">
        <f t="shared" si="196"/>
        <v/>
      </c>
      <c r="V605" s="699" t="str">
        <f t="shared" si="197"/>
        <v/>
      </c>
      <c r="W605" s="698" t="str">
        <f t="shared" si="209"/>
        <v/>
      </c>
      <c r="X605" s="698" t="str">
        <f t="shared" si="228"/>
        <v/>
      </c>
      <c r="Y605" s="699" t="str">
        <f t="shared" si="198"/>
        <v/>
      </c>
      <c r="Z605" s="699" t="str">
        <f t="shared" si="199"/>
        <v/>
      </c>
      <c r="AA605" s="698" t="str">
        <f t="shared" si="210"/>
        <v/>
      </c>
      <c r="AB605" s="698" t="str">
        <f t="shared" si="211"/>
        <v/>
      </c>
      <c r="AC605" s="699" t="str">
        <f t="shared" si="200"/>
        <v/>
      </c>
      <c r="AD605" s="699" t="str">
        <f t="shared" si="201"/>
        <v/>
      </c>
      <c r="AE605" s="698" t="str">
        <f t="shared" si="212"/>
        <v/>
      </c>
      <c r="AF605" s="698" t="str">
        <f t="shared" si="213"/>
        <v/>
      </c>
      <c r="AH605" s="696" t="str">
        <f t="shared" si="192"/>
        <v/>
      </c>
      <c r="AI605" s="340"/>
      <c r="AJ605" s="340"/>
      <c r="AK605" s="340"/>
      <c r="AL605" s="699" t="str">
        <f t="shared" si="202"/>
        <v/>
      </c>
      <c r="AM605" s="699" t="str">
        <f t="shared" si="229"/>
        <v/>
      </c>
      <c r="AN605" s="699" t="str">
        <f t="shared" si="203"/>
        <v/>
      </c>
      <c r="AO605" s="698" t="str">
        <f t="shared" si="193"/>
        <v/>
      </c>
      <c r="AP605" s="698" t="str">
        <f t="shared" si="214"/>
        <v/>
      </c>
      <c r="AQ605" s="699" t="str">
        <f t="shared" si="204"/>
        <v/>
      </c>
      <c r="AR605" s="699" t="str">
        <f t="shared" si="215"/>
        <v/>
      </c>
      <c r="AS605" s="699" t="str">
        <f t="shared" si="205"/>
        <v/>
      </c>
      <c r="AT605" s="698" t="str">
        <f t="shared" si="194"/>
        <v/>
      </c>
      <c r="AU605" s="698" t="str">
        <f t="shared" si="216"/>
        <v/>
      </c>
      <c r="AV605" s="699" t="str">
        <f t="shared" si="206"/>
        <v/>
      </c>
      <c r="AW605" s="699" t="str">
        <f t="shared" si="217"/>
        <v/>
      </c>
      <c r="AX605" s="699" t="str">
        <f t="shared" si="207"/>
        <v/>
      </c>
      <c r="AY605" s="698" t="str">
        <f t="shared" si="195"/>
        <v/>
      </c>
      <c r="AZ605" s="698" t="str">
        <f t="shared" si="218"/>
        <v/>
      </c>
      <c r="BA605" s="79"/>
      <c r="BB605" s="79"/>
      <c r="BC605" s="699" t="str">
        <f t="shared" si="219"/>
        <v/>
      </c>
      <c r="BD605" s="699" t="str">
        <f t="shared" si="220"/>
        <v/>
      </c>
      <c r="BE605" s="698" t="str">
        <f t="shared" si="221"/>
        <v/>
      </c>
      <c r="BF605" s="698" t="str">
        <f t="shared" si="222"/>
        <v/>
      </c>
      <c r="BG605" s="79"/>
      <c r="BH605" s="699" t="str">
        <f t="shared" si="223"/>
        <v/>
      </c>
      <c r="BI605" s="699" t="str">
        <f t="shared" si="224"/>
        <v/>
      </c>
      <c r="BJ605" s="699" t="str">
        <f t="shared" si="225"/>
        <v/>
      </c>
      <c r="BK605" s="698" t="str">
        <f t="shared" si="226"/>
        <v/>
      </c>
      <c r="BL605" s="698" t="str">
        <f t="shared" si="227"/>
        <v/>
      </c>
    </row>
    <row r="606" spans="3:64" s="68" customFormat="1" ht="14.25" x14ac:dyDescent="0.2">
      <c r="C606" s="340"/>
      <c r="D606" s="259"/>
      <c r="E606" s="340"/>
      <c r="F606" s="340"/>
      <c r="H606" s="261"/>
      <c r="I606" s="261"/>
      <c r="K606" s="260"/>
      <c r="L606" s="66"/>
      <c r="M606" s="261"/>
      <c r="N606" s="260"/>
      <c r="O606" s="810"/>
      <c r="P606" s="361"/>
      <c r="Q606" s="696">
        <f t="shared" si="208"/>
        <v>332</v>
      </c>
      <c r="R606" s="340"/>
      <c r="S606" s="340"/>
      <c r="T606" s="340"/>
      <c r="U606" s="699" t="str">
        <f t="shared" si="196"/>
        <v/>
      </c>
      <c r="V606" s="699" t="str">
        <f t="shared" si="197"/>
        <v/>
      </c>
      <c r="W606" s="698" t="str">
        <f t="shared" si="209"/>
        <v/>
      </c>
      <c r="X606" s="698" t="str">
        <f t="shared" si="228"/>
        <v/>
      </c>
      <c r="Y606" s="699" t="str">
        <f t="shared" si="198"/>
        <v/>
      </c>
      <c r="Z606" s="699" t="str">
        <f t="shared" si="199"/>
        <v/>
      </c>
      <c r="AA606" s="698" t="str">
        <f t="shared" si="210"/>
        <v/>
      </c>
      <c r="AB606" s="698" t="str">
        <f t="shared" si="211"/>
        <v/>
      </c>
      <c r="AC606" s="699" t="str">
        <f t="shared" si="200"/>
        <v/>
      </c>
      <c r="AD606" s="699" t="str">
        <f t="shared" si="201"/>
        <v/>
      </c>
      <c r="AE606" s="698" t="str">
        <f t="shared" si="212"/>
        <v/>
      </c>
      <c r="AF606" s="698" t="str">
        <f t="shared" si="213"/>
        <v/>
      </c>
      <c r="AH606" s="696" t="str">
        <f t="shared" si="192"/>
        <v/>
      </c>
      <c r="AI606" s="340"/>
      <c r="AJ606" s="340"/>
      <c r="AK606" s="340"/>
      <c r="AL606" s="699" t="str">
        <f t="shared" si="202"/>
        <v/>
      </c>
      <c r="AM606" s="699" t="str">
        <f t="shared" si="229"/>
        <v/>
      </c>
      <c r="AN606" s="699" t="str">
        <f t="shared" si="203"/>
        <v/>
      </c>
      <c r="AO606" s="698" t="str">
        <f t="shared" si="193"/>
        <v/>
      </c>
      <c r="AP606" s="698" t="str">
        <f t="shared" si="214"/>
        <v/>
      </c>
      <c r="AQ606" s="699" t="str">
        <f t="shared" si="204"/>
        <v/>
      </c>
      <c r="AR606" s="699" t="str">
        <f t="shared" si="215"/>
        <v/>
      </c>
      <c r="AS606" s="699" t="str">
        <f t="shared" si="205"/>
        <v/>
      </c>
      <c r="AT606" s="698" t="str">
        <f t="shared" si="194"/>
        <v/>
      </c>
      <c r="AU606" s="698" t="str">
        <f t="shared" si="216"/>
        <v/>
      </c>
      <c r="AV606" s="699" t="str">
        <f t="shared" si="206"/>
        <v/>
      </c>
      <c r="AW606" s="699" t="str">
        <f t="shared" si="217"/>
        <v/>
      </c>
      <c r="AX606" s="699" t="str">
        <f t="shared" si="207"/>
        <v/>
      </c>
      <c r="AY606" s="698" t="str">
        <f t="shared" si="195"/>
        <v/>
      </c>
      <c r="AZ606" s="698" t="str">
        <f t="shared" si="218"/>
        <v/>
      </c>
      <c r="BA606" s="79"/>
      <c r="BB606" s="79"/>
      <c r="BC606" s="699" t="str">
        <f t="shared" si="219"/>
        <v/>
      </c>
      <c r="BD606" s="699" t="str">
        <f t="shared" si="220"/>
        <v/>
      </c>
      <c r="BE606" s="698" t="str">
        <f t="shared" si="221"/>
        <v/>
      </c>
      <c r="BF606" s="698" t="str">
        <f t="shared" si="222"/>
        <v/>
      </c>
      <c r="BG606" s="79"/>
      <c r="BH606" s="699" t="str">
        <f t="shared" si="223"/>
        <v/>
      </c>
      <c r="BI606" s="699" t="str">
        <f t="shared" si="224"/>
        <v/>
      </c>
      <c r="BJ606" s="699" t="str">
        <f t="shared" si="225"/>
        <v/>
      </c>
      <c r="BK606" s="698" t="str">
        <f t="shared" si="226"/>
        <v/>
      </c>
      <c r="BL606" s="698" t="str">
        <f t="shared" si="227"/>
        <v/>
      </c>
    </row>
    <row r="607" spans="3:64" s="68" customFormat="1" ht="14.25" x14ac:dyDescent="0.2">
      <c r="C607" s="340"/>
      <c r="D607" s="259"/>
      <c r="E607" s="340"/>
      <c r="F607" s="340"/>
      <c r="H607" s="261"/>
      <c r="I607" s="261"/>
      <c r="K607" s="260"/>
      <c r="L607" s="66"/>
      <c r="M607" s="261"/>
      <c r="N607" s="260"/>
      <c r="O607" s="810"/>
      <c r="P607" s="361"/>
      <c r="Q607" s="696">
        <f t="shared" si="208"/>
        <v>333</v>
      </c>
      <c r="R607" s="340"/>
      <c r="S607" s="340"/>
      <c r="T607" s="340"/>
      <c r="U607" s="699" t="str">
        <f t="shared" si="196"/>
        <v/>
      </c>
      <c r="V607" s="699" t="str">
        <f t="shared" si="197"/>
        <v/>
      </c>
      <c r="W607" s="698" t="str">
        <f t="shared" si="209"/>
        <v/>
      </c>
      <c r="X607" s="698" t="str">
        <f t="shared" si="228"/>
        <v/>
      </c>
      <c r="Y607" s="699" t="str">
        <f t="shared" si="198"/>
        <v/>
      </c>
      <c r="Z607" s="699" t="str">
        <f t="shared" si="199"/>
        <v/>
      </c>
      <c r="AA607" s="698" t="str">
        <f t="shared" si="210"/>
        <v/>
      </c>
      <c r="AB607" s="698" t="str">
        <f t="shared" si="211"/>
        <v/>
      </c>
      <c r="AC607" s="699" t="str">
        <f t="shared" si="200"/>
        <v/>
      </c>
      <c r="AD607" s="699" t="str">
        <f t="shared" si="201"/>
        <v/>
      </c>
      <c r="AE607" s="698" t="str">
        <f t="shared" si="212"/>
        <v/>
      </c>
      <c r="AF607" s="698" t="str">
        <f t="shared" si="213"/>
        <v/>
      </c>
      <c r="AH607" s="696" t="str">
        <f t="shared" si="192"/>
        <v/>
      </c>
      <c r="AI607" s="340"/>
      <c r="AJ607" s="340"/>
      <c r="AK607" s="340"/>
      <c r="AL607" s="699" t="str">
        <f t="shared" si="202"/>
        <v/>
      </c>
      <c r="AM607" s="699" t="str">
        <f t="shared" si="229"/>
        <v/>
      </c>
      <c r="AN607" s="699" t="str">
        <f t="shared" si="203"/>
        <v/>
      </c>
      <c r="AO607" s="698" t="str">
        <f t="shared" si="193"/>
        <v/>
      </c>
      <c r="AP607" s="698" t="str">
        <f t="shared" si="214"/>
        <v/>
      </c>
      <c r="AQ607" s="699" t="str">
        <f t="shared" si="204"/>
        <v/>
      </c>
      <c r="AR607" s="699" t="str">
        <f t="shared" si="215"/>
        <v/>
      </c>
      <c r="AS607" s="699" t="str">
        <f t="shared" si="205"/>
        <v/>
      </c>
      <c r="AT607" s="698" t="str">
        <f t="shared" si="194"/>
        <v/>
      </c>
      <c r="AU607" s="698" t="str">
        <f t="shared" si="216"/>
        <v/>
      </c>
      <c r="AV607" s="699" t="str">
        <f t="shared" si="206"/>
        <v/>
      </c>
      <c r="AW607" s="699" t="str">
        <f t="shared" si="217"/>
        <v/>
      </c>
      <c r="AX607" s="699" t="str">
        <f t="shared" si="207"/>
        <v/>
      </c>
      <c r="AY607" s="698" t="str">
        <f t="shared" si="195"/>
        <v/>
      </c>
      <c r="AZ607" s="698" t="str">
        <f t="shared" si="218"/>
        <v/>
      </c>
      <c r="BA607" s="79"/>
      <c r="BB607" s="79"/>
      <c r="BC607" s="699" t="str">
        <f t="shared" si="219"/>
        <v/>
      </c>
      <c r="BD607" s="699" t="str">
        <f t="shared" si="220"/>
        <v/>
      </c>
      <c r="BE607" s="698" t="str">
        <f t="shared" si="221"/>
        <v/>
      </c>
      <c r="BF607" s="698" t="str">
        <f t="shared" si="222"/>
        <v/>
      </c>
      <c r="BG607" s="79"/>
      <c r="BH607" s="699" t="str">
        <f t="shared" si="223"/>
        <v/>
      </c>
      <c r="BI607" s="699" t="str">
        <f t="shared" si="224"/>
        <v/>
      </c>
      <c r="BJ607" s="699" t="str">
        <f t="shared" si="225"/>
        <v/>
      </c>
      <c r="BK607" s="698" t="str">
        <f t="shared" si="226"/>
        <v/>
      </c>
      <c r="BL607" s="698" t="str">
        <f t="shared" si="227"/>
        <v/>
      </c>
    </row>
    <row r="608" spans="3:64" s="68" customFormat="1" ht="14.25" x14ac:dyDescent="0.2">
      <c r="C608" s="340"/>
      <c r="D608" s="259"/>
      <c r="E608" s="340"/>
      <c r="F608" s="340"/>
      <c r="H608" s="261"/>
      <c r="I608" s="261"/>
      <c r="K608" s="260"/>
      <c r="L608" s="66"/>
      <c r="M608" s="261"/>
      <c r="N608" s="260"/>
      <c r="O608" s="810"/>
      <c r="P608" s="361"/>
      <c r="Q608" s="696">
        <f t="shared" si="208"/>
        <v>334</v>
      </c>
      <c r="R608" s="340"/>
      <c r="S608" s="340"/>
      <c r="T608" s="340"/>
      <c r="U608" s="699" t="str">
        <f t="shared" si="196"/>
        <v/>
      </c>
      <c r="V608" s="699" t="str">
        <f t="shared" si="197"/>
        <v/>
      </c>
      <c r="W608" s="698" t="str">
        <f t="shared" si="209"/>
        <v/>
      </c>
      <c r="X608" s="698" t="str">
        <f t="shared" si="228"/>
        <v/>
      </c>
      <c r="Y608" s="699" t="str">
        <f t="shared" si="198"/>
        <v/>
      </c>
      <c r="Z608" s="699" t="str">
        <f t="shared" si="199"/>
        <v/>
      </c>
      <c r="AA608" s="698" t="str">
        <f t="shared" si="210"/>
        <v/>
      </c>
      <c r="AB608" s="698" t="str">
        <f t="shared" si="211"/>
        <v/>
      </c>
      <c r="AC608" s="699" t="str">
        <f t="shared" si="200"/>
        <v/>
      </c>
      <c r="AD608" s="699" t="str">
        <f t="shared" si="201"/>
        <v/>
      </c>
      <c r="AE608" s="698" t="str">
        <f t="shared" si="212"/>
        <v/>
      </c>
      <c r="AF608" s="698" t="str">
        <f t="shared" si="213"/>
        <v/>
      </c>
      <c r="AH608" s="696" t="str">
        <f t="shared" si="192"/>
        <v/>
      </c>
      <c r="AI608" s="340"/>
      <c r="AJ608" s="340"/>
      <c r="AK608" s="340"/>
      <c r="AL608" s="699" t="str">
        <f t="shared" si="202"/>
        <v/>
      </c>
      <c r="AM608" s="699" t="str">
        <f t="shared" si="229"/>
        <v/>
      </c>
      <c r="AN608" s="699" t="str">
        <f t="shared" si="203"/>
        <v/>
      </c>
      <c r="AO608" s="698" t="str">
        <f t="shared" si="193"/>
        <v/>
      </c>
      <c r="AP608" s="698" t="str">
        <f t="shared" si="214"/>
        <v/>
      </c>
      <c r="AQ608" s="699" t="str">
        <f t="shared" si="204"/>
        <v/>
      </c>
      <c r="AR608" s="699" t="str">
        <f t="shared" si="215"/>
        <v/>
      </c>
      <c r="AS608" s="699" t="str">
        <f t="shared" si="205"/>
        <v/>
      </c>
      <c r="AT608" s="698" t="str">
        <f t="shared" si="194"/>
        <v/>
      </c>
      <c r="AU608" s="698" t="str">
        <f t="shared" si="216"/>
        <v/>
      </c>
      <c r="AV608" s="699" t="str">
        <f t="shared" si="206"/>
        <v/>
      </c>
      <c r="AW608" s="699" t="str">
        <f t="shared" si="217"/>
        <v/>
      </c>
      <c r="AX608" s="699" t="str">
        <f t="shared" si="207"/>
        <v/>
      </c>
      <c r="AY608" s="698" t="str">
        <f t="shared" si="195"/>
        <v/>
      </c>
      <c r="AZ608" s="698" t="str">
        <f t="shared" si="218"/>
        <v/>
      </c>
      <c r="BA608" s="79"/>
      <c r="BB608" s="79"/>
      <c r="BC608" s="699" t="str">
        <f t="shared" si="219"/>
        <v/>
      </c>
      <c r="BD608" s="699" t="str">
        <f t="shared" si="220"/>
        <v/>
      </c>
      <c r="BE608" s="698" t="str">
        <f t="shared" si="221"/>
        <v/>
      </c>
      <c r="BF608" s="698" t="str">
        <f t="shared" si="222"/>
        <v/>
      </c>
      <c r="BG608" s="79"/>
      <c r="BH608" s="699" t="str">
        <f t="shared" si="223"/>
        <v/>
      </c>
      <c r="BI608" s="699" t="str">
        <f t="shared" si="224"/>
        <v/>
      </c>
      <c r="BJ608" s="699" t="str">
        <f t="shared" si="225"/>
        <v/>
      </c>
      <c r="BK608" s="698" t="str">
        <f t="shared" si="226"/>
        <v/>
      </c>
      <c r="BL608" s="698" t="str">
        <f t="shared" si="227"/>
        <v/>
      </c>
    </row>
    <row r="609" spans="3:64" s="68" customFormat="1" ht="14.25" x14ac:dyDescent="0.2">
      <c r="C609" s="340"/>
      <c r="D609" s="259"/>
      <c r="E609" s="340"/>
      <c r="F609" s="340"/>
      <c r="H609" s="261"/>
      <c r="I609" s="261"/>
      <c r="K609" s="260"/>
      <c r="L609" s="66"/>
      <c r="M609" s="261"/>
      <c r="N609" s="260"/>
      <c r="O609" s="810"/>
      <c r="P609" s="361"/>
      <c r="Q609" s="696">
        <f t="shared" si="208"/>
        <v>335</v>
      </c>
      <c r="R609" s="340"/>
      <c r="S609" s="340"/>
      <c r="T609" s="340"/>
      <c r="U609" s="699" t="str">
        <f t="shared" si="196"/>
        <v/>
      </c>
      <c r="V609" s="699" t="str">
        <f t="shared" si="197"/>
        <v/>
      </c>
      <c r="W609" s="698" t="str">
        <f t="shared" si="209"/>
        <v/>
      </c>
      <c r="X609" s="698" t="str">
        <f t="shared" si="228"/>
        <v/>
      </c>
      <c r="Y609" s="699" t="str">
        <f t="shared" si="198"/>
        <v/>
      </c>
      <c r="Z609" s="699" t="str">
        <f t="shared" si="199"/>
        <v/>
      </c>
      <c r="AA609" s="698" t="str">
        <f t="shared" si="210"/>
        <v/>
      </c>
      <c r="AB609" s="698" t="str">
        <f t="shared" si="211"/>
        <v/>
      </c>
      <c r="AC609" s="699" t="str">
        <f t="shared" si="200"/>
        <v/>
      </c>
      <c r="AD609" s="699" t="str">
        <f t="shared" si="201"/>
        <v/>
      </c>
      <c r="AE609" s="698" t="str">
        <f t="shared" si="212"/>
        <v/>
      </c>
      <c r="AF609" s="698" t="str">
        <f t="shared" si="213"/>
        <v/>
      </c>
      <c r="AH609" s="696" t="str">
        <f t="shared" si="192"/>
        <v/>
      </c>
      <c r="AI609" s="340"/>
      <c r="AJ609" s="340"/>
      <c r="AK609" s="340"/>
      <c r="AL609" s="699" t="str">
        <f t="shared" si="202"/>
        <v/>
      </c>
      <c r="AM609" s="699" t="str">
        <f t="shared" si="229"/>
        <v/>
      </c>
      <c r="AN609" s="699" t="str">
        <f t="shared" si="203"/>
        <v/>
      </c>
      <c r="AO609" s="698" t="str">
        <f t="shared" si="193"/>
        <v/>
      </c>
      <c r="AP609" s="698" t="str">
        <f t="shared" si="214"/>
        <v/>
      </c>
      <c r="AQ609" s="699" t="str">
        <f t="shared" si="204"/>
        <v/>
      </c>
      <c r="AR609" s="699" t="str">
        <f t="shared" si="215"/>
        <v/>
      </c>
      <c r="AS609" s="699" t="str">
        <f t="shared" si="205"/>
        <v/>
      </c>
      <c r="AT609" s="698" t="str">
        <f t="shared" si="194"/>
        <v/>
      </c>
      <c r="AU609" s="698" t="str">
        <f t="shared" si="216"/>
        <v/>
      </c>
      <c r="AV609" s="699" t="str">
        <f t="shared" si="206"/>
        <v/>
      </c>
      <c r="AW609" s="699" t="str">
        <f t="shared" si="217"/>
        <v/>
      </c>
      <c r="AX609" s="699" t="str">
        <f t="shared" si="207"/>
        <v/>
      </c>
      <c r="AY609" s="698" t="str">
        <f t="shared" si="195"/>
        <v/>
      </c>
      <c r="AZ609" s="698" t="str">
        <f t="shared" si="218"/>
        <v/>
      </c>
      <c r="BA609" s="79"/>
      <c r="BB609" s="79"/>
      <c r="BC609" s="699" t="str">
        <f t="shared" si="219"/>
        <v/>
      </c>
      <c r="BD609" s="699" t="str">
        <f t="shared" si="220"/>
        <v/>
      </c>
      <c r="BE609" s="698" t="str">
        <f t="shared" si="221"/>
        <v/>
      </c>
      <c r="BF609" s="698" t="str">
        <f t="shared" si="222"/>
        <v/>
      </c>
      <c r="BG609" s="79"/>
      <c r="BH609" s="699" t="str">
        <f t="shared" si="223"/>
        <v/>
      </c>
      <c r="BI609" s="699" t="str">
        <f t="shared" si="224"/>
        <v/>
      </c>
      <c r="BJ609" s="699" t="str">
        <f t="shared" si="225"/>
        <v/>
      </c>
      <c r="BK609" s="698" t="str">
        <f t="shared" si="226"/>
        <v/>
      </c>
      <c r="BL609" s="698" t="str">
        <f t="shared" si="227"/>
        <v/>
      </c>
    </row>
    <row r="610" spans="3:64" s="68" customFormat="1" ht="14.25" x14ac:dyDescent="0.2">
      <c r="C610" s="340"/>
      <c r="D610" s="259"/>
      <c r="E610" s="340"/>
      <c r="F610" s="340"/>
      <c r="H610" s="261"/>
      <c r="I610" s="261"/>
      <c r="K610" s="260"/>
      <c r="L610" s="66"/>
      <c r="M610" s="261"/>
      <c r="N610" s="260"/>
      <c r="O610" s="810"/>
      <c r="P610" s="361"/>
      <c r="Q610" s="696">
        <f t="shared" si="208"/>
        <v>336</v>
      </c>
      <c r="R610" s="340"/>
      <c r="S610" s="340"/>
      <c r="T610" s="340"/>
      <c r="U610" s="699" t="str">
        <f t="shared" si="196"/>
        <v/>
      </c>
      <c r="V610" s="699" t="str">
        <f t="shared" si="197"/>
        <v/>
      </c>
      <c r="W610" s="698" t="str">
        <f t="shared" si="209"/>
        <v/>
      </c>
      <c r="X610" s="698" t="str">
        <f t="shared" si="228"/>
        <v/>
      </c>
      <c r="Y610" s="699" t="str">
        <f t="shared" si="198"/>
        <v/>
      </c>
      <c r="Z610" s="699" t="str">
        <f t="shared" si="199"/>
        <v/>
      </c>
      <c r="AA610" s="698" t="str">
        <f t="shared" si="210"/>
        <v/>
      </c>
      <c r="AB610" s="698" t="str">
        <f t="shared" si="211"/>
        <v/>
      </c>
      <c r="AC610" s="699" t="str">
        <f t="shared" si="200"/>
        <v/>
      </c>
      <c r="AD610" s="699" t="str">
        <f t="shared" si="201"/>
        <v/>
      </c>
      <c r="AE610" s="698" t="str">
        <f t="shared" si="212"/>
        <v/>
      </c>
      <c r="AF610" s="698" t="str">
        <f t="shared" si="213"/>
        <v/>
      </c>
      <c r="AH610" s="696" t="str">
        <f t="shared" si="192"/>
        <v/>
      </c>
      <c r="AI610" s="340"/>
      <c r="AJ610" s="340"/>
      <c r="AK610" s="340"/>
      <c r="AL610" s="699" t="str">
        <f t="shared" si="202"/>
        <v/>
      </c>
      <c r="AM610" s="699" t="str">
        <f t="shared" si="229"/>
        <v/>
      </c>
      <c r="AN610" s="699" t="str">
        <f t="shared" si="203"/>
        <v/>
      </c>
      <c r="AO610" s="698" t="str">
        <f t="shared" si="193"/>
        <v/>
      </c>
      <c r="AP610" s="698" t="str">
        <f t="shared" si="214"/>
        <v/>
      </c>
      <c r="AQ610" s="699" t="str">
        <f t="shared" si="204"/>
        <v/>
      </c>
      <c r="AR610" s="699" t="str">
        <f t="shared" si="215"/>
        <v/>
      </c>
      <c r="AS610" s="699" t="str">
        <f t="shared" si="205"/>
        <v/>
      </c>
      <c r="AT610" s="698" t="str">
        <f t="shared" si="194"/>
        <v/>
      </c>
      <c r="AU610" s="698" t="str">
        <f t="shared" si="216"/>
        <v/>
      </c>
      <c r="AV610" s="699" t="str">
        <f t="shared" si="206"/>
        <v/>
      </c>
      <c r="AW610" s="699" t="str">
        <f t="shared" si="217"/>
        <v/>
      </c>
      <c r="AX610" s="699" t="str">
        <f t="shared" si="207"/>
        <v/>
      </c>
      <c r="AY610" s="698" t="str">
        <f t="shared" si="195"/>
        <v/>
      </c>
      <c r="AZ610" s="698" t="str">
        <f t="shared" si="218"/>
        <v/>
      </c>
      <c r="BA610" s="79"/>
      <c r="BB610" s="79"/>
      <c r="BC610" s="699" t="str">
        <f t="shared" si="219"/>
        <v/>
      </c>
      <c r="BD610" s="699" t="str">
        <f t="shared" si="220"/>
        <v/>
      </c>
      <c r="BE610" s="698" t="str">
        <f t="shared" si="221"/>
        <v/>
      </c>
      <c r="BF610" s="698" t="str">
        <f t="shared" si="222"/>
        <v/>
      </c>
      <c r="BG610" s="79"/>
      <c r="BH610" s="699" t="str">
        <f t="shared" si="223"/>
        <v/>
      </c>
      <c r="BI610" s="699" t="str">
        <f t="shared" si="224"/>
        <v/>
      </c>
      <c r="BJ610" s="699" t="str">
        <f t="shared" si="225"/>
        <v/>
      </c>
      <c r="BK610" s="698" t="str">
        <f t="shared" si="226"/>
        <v/>
      </c>
      <c r="BL610" s="698" t="str">
        <f t="shared" si="227"/>
        <v/>
      </c>
    </row>
    <row r="611" spans="3:64" s="68" customFormat="1" ht="14.25" x14ac:dyDescent="0.2">
      <c r="C611" s="340"/>
      <c r="D611" s="259"/>
      <c r="E611" s="340"/>
      <c r="F611" s="340"/>
      <c r="H611" s="261"/>
      <c r="I611" s="261"/>
      <c r="K611" s="260"/>
      <c r="L611" s="66"/>
      <c r="M611" s="261"/>
      <c r="N611" s="260"/>
      <c r="O611" s="810"/>
      <c r="P611" s="361"/>
      <c r="Q611" s="696">
        <f t="shared" si="208"/>
        <v>337</v>
      </c>
      <c r="R611" s="340"/>
      <c r="S611" s="340"/>
      <c r="T611" s="340"/>
      <c r="U611" s="699" t="str">
        <f t="shared" si="196"/>
        <v/>
      </c>
      <c r="V611" s="699" t="str">
        <f t="shared" si="197"/>
        <v/>
      </c>
      <c r="W611" s="698" t="str">
        <f t="shared" si="209"/>
        <v/>
      </c>
      <c r="X611" s="698" t="str">
        <f t="shared" si="228"/>
        <v/>
      </c>
      <c r="Y611" s="699" t="str">
        <f t="shared" si="198"/>
        <v/>
      </c>
      <c r="Z611" s="699" t="str">
        <f t="shared" si="199"/>
        <v/>
      </c>
      <c r="AA611" s="698" t="str">
        <f t="shared" si="210"/>
        <v/>
      </c>
      <c r="AB611" s="698" t="str">
        <f t="shared" si="211"/>
        <v/>
      </c>
      <c r="AC611" s="699" t="str">
        <f t="shared" si="200"/>
        <v/>
      </c>
      <c r="AD611" s="699" t="str">
        <f t="shared" si="201"/>
        <v/>
      </c>
      <c r="AE611" s="698" t="str">
        <f t="shared" si="212"/>
        <v/>
      </c>
      <c r="AF611" s="698" t="str">
        <f t="shared" si="213"/>
        <v/>
      </c>
      <c r="AH611" s="696" t="str">
        <f t="shared" si="192"/>
        <v/>
      </c>
      <c r="AI611" s="340"/>
      <c r="AJ611" s="340"/>
      <c r="AK611" s="340"/>
      <c r="AL611" s="699" t="str">
        <f t="shared" si="202"/>
        <v/>
      </c>
      <c r="AM611" s="699" t="str">
        <f t="shared" si="229"/>
        <v/>
      </c>
      <c r="AN611" s="699" t="str">
        <f t="shared" si="203"/>
        <v/>
      </c>
      <c r="AO611" s="698" t="str">
        <f t="shared" si="193"/>
        <v/>
      </c>
      <c r="AP611" s="698" t="str">
        <f t="shared" si="214"/>
        <v/>
      </c>
      <c r="AQ611" s="699" t="str">
        <f t="shared" si="204"/>
        <v/>
      </c>
      <c r="AR611" s="699" t="str">
        <f t="shared" si="215"/>
        <v/>
      </c>
      <c r="AS611" s="699" t="str">
        <f t="shared" si="205"/>
        <v/>
      </c>
      <c r="AT611" s="698" t="str">
        <f t="shared" si="194"/>
        <v/>
      </c>
      <c r="AU611" s="698" t="str">
        <f t="shared" si="216"/>
        <v/>
      </c>
      <c r="AV611" s="699" t="str">
        <f t="shared" si="206"/>
        <v/>
      </c>
      <c r="AW611" s="699" t="str">
        <f t="shared" si="217"/>
        <v/>
      </c>
      <c r="AX611" s="699" t="str">
        <f t="shared" si="207"/>
        <v/>
      </c>
      <c r="AY611" s="698" t="str">
        <f t="shared" si="195"/>
        <v/>
      </c>
      <c r="AZ611" s="698" t="str">
        <f t="shared" si="218"/>
        <v/>
      </c>
      <c r="BA611" s="79"/>
      <c r="BB611" s="79"/>
      <c r="BC611" s="699" t="str">
        <f t="shared" si="219"/>
        <v/>
      </c>
      <c r="BD611" s="699" t="str">
        <f t="shared" si="220"/>
        <v/>
      </c>
      <c r="BE611" s="698" t="str">
        <f t="shared" si="221"/>
        <v/>
      </c>
      <c r="BF611" s="698" t="str">
        <f t="shared" si="222"/>
        <v/>
      </c>
      <c r="BG611" s="79"/>
      <c r="BH611" s="699" t="str">
        <f t="shared" si="223"/>
        <v/>
      </c>
      <c r="BI611" s="699" t="str">
        <f t="shared" si="224"/>
        <v/>
      </c>
      <c r="BJ611" s="699" t="str">
        <f t="shared" si="225"/>
        <v/>
      </c>
      <c r="BK611" s="698" t="str">
        <f t="shared" si="226"/>
        <v/>
      </c>
      <c r="BL611" s="698" t="str">
        <f t="shared" si="227"/>
        <v/>
      </c>
    </row>
    <row r="612" spans="3:64" s="68" customFormat="1" ht="14.25" x14ac:dyDescent="0.2">
      <c r="C612" s="340"/>
      <c r="D612" s="259"/>
      <c r="E612" s="340"/>
      <c r="F612" s="340"/>
      <c r="H612" s="261"/>
      <c r="I612" s="261"/>
      <c r="K612" s="260"/>
      <c r="L612" s="66"/>
      <c r="M612" s="261"/>
      <c r="N612" s="260"/>
      <c r="O612" s="810"/>
      <c r="P612" s="361"/>
      <c r="Q612" s="696">
        <f t="shared" si="208"/>
        <v>338</v>
      </c>
      <c r="R612" s="340"/>
      <c r="S612" s="340"/>
      <c r="T612" s="340"/>
      <c r="U612" s="699" t="str">
        <f t="shared" si="196"/>
        <v/>
      </c>
      <c r="V612" s="699" t="str">
        <f t="shared" si="197"/>
        <v/>
      </c>
      <c r="W612" s="698" t="str">
        <f t="shared" si="209"/>
        <v/>
      </c>
      <c r="X612" s="698" t="str">
        <f t="shared" si="228"/>
        <v/>
      </c>
      <c r="Y612" s="699" t="str">
        <f t="shared" si="198"/>
        <v/>
      </c>
      <c r="Z612" s="699" t="str">
        <f t="shared" si="199"/>
        <v/>
      </c>
      <c r="AA612" s="698" t="str">
        <f t="shared" si="210"/>
        <v/>
      </c>
      <c r="AB612" s="698" t="str">
        <f t="shared" si="211"/>
        <v/>
      </c>
      <c r="AC612" s="699" t="str">
        <f t="shared" si="200"/>
        <v/>
      </c>
      <c r="AD612" s="699" t="str">
        <f t="shared" si="201"/>
        <v/>
      </c>
      <c r="AE612" s="698" t="str">
        <f t="shared" si="212"/>
        <v/>
      </c>
      <c r="AF612" s="698" t="str">
        <f t="shared" si="213"/>
        <v/>
      </c>
      <c r="AH612" s="696" t="str">
        <f t="shared" si="192"/>
        <v/>
      </c>
      <c r="AI612" s="340"/>
      <c r="AJ612" s="340"/>
      <c r="AK612" s="340"/>
      <c r="AL612" s="699" t="str">
        <f t="shared" si="202"/>
        <v/>
      </c>
      <c r="AM612" s="699" t="str">
        <f t="shared" si="229"/>
        <v/>
      </c>
      <c r="AN612" s="699" t="str">
        <f t="shared" si="203"/>
        <v/>
      </c>
      <c r="AO612" s="698" t="str">
        <f t="shared" si="193"/>
        <v/>
      </c>
      <c r="AP612" s="698" t="str">
        <f t="shared" si="214"/>
        <v/>
      </c>
      <c r="AQ612" s="699" t="str">
        <f t="shared" si="204"/>
        <v/>
      </c>
      <c r="AR612" s="699" t="str">
        <f t="shared" si="215"/>
        <v/>
      </c>
      <c r="AS612" s="699" t="str">
        <f t="shared" si="205"/>
        <v/>
      </c>
      <c r="AT612" s="698" t="str">
        <f t="shared" si="194"/>
        <v/>
      </c>
      <c r="AU612" s="698" t="str">
        <f t="shared" si="216"/>
        <v/>
      </c>
      <c r="AV612" s="699" t="str">
        <f t="shared" si="206"/>
        <v/>
      </c>
      <c r="AW612" s="699" t="str">
        <f t="shared" si="217"/>
        <v/>
      </c>
      <c r="AX612" s="699" t="str">
        <f t="shared" si="207"/>
        <v/>
      </c>
      <c r="AY612" s="698" t="str">
        <f t="shared" si="195"/>
        <v/>
      </c>
      <c r="AZ612" s="698" t="str">
        <f t="shared" si="218"/>
        <v/>
      </c>
      <c r="BA612" s="79"/>
      <c r="BB612" s="79"/>
      <c r="BC612" s="699" t="str">
        <f t="shared" si="219"/>
        <v/>
      </c>
      <c r="BD612" s="699" t="str">
        <f t="shared" si="220"/>
        <v/>
      </c>
      <c r="BE612" s="698" t="str">
        <f t="shared" si="221"/>
        <v/>
      </c>
      <c r="BF612" s="698" t="str">
        <f t="shared" si="222"/>
        <v/>
      </c>
      <c r="BG612" s="79"/>
      <c r="BH612" s="699" t="str">
        <f t="shared" si="223"/>
        <v/>
      </c>
      <c r="BI612" s="699" t="str">
        <f t="shared" si="224"/>
        <v/>
      </c>
      <c r="BJ612" s="699" t="str">
        <f t="shared" si="225"/>
        <v/>
      </c>
      <c r="BK612" s="698" t="str">
        <f t="shared" si="226"/>
        <v/>
      </c>
      <c r="BL612" s="698" t="str">
        <f t="shared" si="227"/>
        <v/>
      </c>
    </row>
    <row r="613" spans="3:64" s="68" customFormat="1" ht="14.25" x14ac:dyDescent="0.2">
      <c r="C613" s="340"/>
      <c r="D613" s="259"/>
      <c r="E613" s="340"/>
      <c r="F613" s="340"/>
      <c r="H613" s="261"/>
      <c r="I613" s="261"/>
      <c r="K613" s="260"/>
      <c r="L613" s="66"/>
      <c r="M613" s="261"/>
      <c r="N613" s="260"/>
      <c r="O613" s="810"/>
      <c r="P613" s="361"/>
      <c r="Q613" s="696">
        <f t="shared" si="208"/>
        <v>339</v>
      </c>
      <c r="R613" s="340"/>
      <c r="S613" s="340"/>
      <c r="T613" s="340"/>
      <c r="U613" s="699" t="str">
        <f t="shared" si="196"/>
        <v/>
      </c>
      <c r="V613" s="699" t="str">
        <f t="shared" si="197"/>
        <v/>
      </c>
      <c r="W613" s="698" t="str">
        <f t="shared" si="209"/>
        <v/>
      </c>
      <c r="X613" s="698" t="str">
        <f t="shared" si="228"/>
        <v/>
      </c>
      <c r="Y613" s="699" t="str">
        <f t="shared" si="198"/>
        <v/>
      </c>
      <c r="Z613" s="699" t="str">
        <f t="shared" si="199"/>
        <v/>
      </c>
      <c r="AA613" s="698" t="str">
        <f t="shared" si="210"/>
        <v/>
      </c>
      <c r="AB613" s="698" t="str">
        <f t="shared" si="211"/>
        <v/>
      </c>
      <c r="AC613" s="699" t="str">
        <f t="shared" si="200"/>
        <v/>
      </c>
      <c r="AD613" s="699" t="str">
        <f t="shared" si="201"/>
        <v/>
      </c>
      <c r="AE613" s="698" t="str">
        <f t="shared" si="212"/>
        <v/>
      </c>
      <c r="AF613" s="698" t="str">
        <f t="shared" si="213"/>
        <v/>
      </c>
      <c r="AH613" s="696" t="str">
        <f t="shared" si="192"/>
        <v/>
      </c>
      <c r="AI613" s="340"/>
      <c r="AJ613" s="340"/>
      <c r="AK613" s="340"/>
      <c r="AL613" s="699" t="str">
        <f t="shared" si="202"/>
        <v/>
      </c>
      <c r="AM613" s="699" t="str">
        <f t="shared" si="229"/>
        <v/>
      </c>
      <c r="AN613" s="699" t="str">
        <f t="shared" si="203"/>
        <v/>
      </c>
      <c r="AO613" s="698" t="str">
        <f t="shared" si="193"/>
        <v/>
      </c>
      <c r="AP613" s="698" t="str">
        <f t="shared" si="214"/>
        <v/>
      </c>
      <c r="AQ613" s="699" t="str">
        <f t="shared" si="204"/>
        <v/>
      </c>
      <c r="AR613" s="699" t="str">
        <f t="shared" si="215"/>
        <v/>
      </c>
      <c r="AS613" s="699" t="str">
        <f t="shared" si="205"/>
        <v/>
      </c>
      <c r="AT613" s="698" t="str">
        <f t="shared" si="194"/>
        <v/>
      </c>
      <c r="AU613" s="698" t="str">
        <f t="shared" si="216"/>
        <v/>
      </c>
      <c r="AV613" s="699" t="str">
        <f t="shared" si="206"/>
        <v/>
      </c>
      <c r="AW613" s="699" t="str">
        <f t="shared" si="217"/>
        <v/>
      </c>
      <c r="AX613" s="699" t="str">
        <f t="shared" si="207"/>
        <v/>
      </c>
      <c r="AY613" s="698" t="str">
        <f t="shared" si="195"/>
        <v/>
      </c>
      <c r="AZ613" s="698" t="str">
        <f t="shared" si="218"/>
        <v/>
      </c>
      <c r="BA613" s="79"/>
      <c r="BB613" s="79"/>
      <c r="BC613" s="699" t="str">
        <f t="shared" si="219"/>
        <v/>
      </c>
      <c r="BD613" s="699" t="str">
        <f t="shared" si="220"/>
        <v/>
      </c>
      <c r="BE613" s="698" t="str">
        <f t="shared" si="221"/>
        <v/>
      </c>
      <c r="BF613" s="698" t="str">
        <f t="shared" si="222"/>
        <v/>
      </c>
      <c r="BG613" s="79"/>
      <c r="BH613" s="699" t="str">
        <f t="shared" si="223"/>
        <v/>
      </c>
      <c r="BI613" s="699" t="str">
        <f t="shared" si="224"/>
        <v/>
      </c>
      <c r="BJ613" s="699" t="str">
        <f t="shared" si="225"/>
        <v/>
      </c>
      <c r="BK613" s="698" t="str">
        <f t="shared" si="226"/>
        <v/>
      </c>
      <c r="BL613" s="698" t="str">
        <f t="shared" si="227"/>
        <v/>
      </c>
    </row>
    <row r="614" spans="3:64" s="68" customFormat="1" ht="14.25" x14ac:dyDescent="0.2">
      <c r="C614" s="340"/>
      <c r="D614" s="259"/>
      <c r="E614" s="340"/>
      <c r="F614" s="340"/>
      <c r="H614" s="261"/>
      <c r="I614" s="261"/>
      <c r="K614" s="260"/>
      <c r="L614" s="66"/>
      <c r="M614" s="261"/>
      <c r="N614" s="260"/>
      <c r="O614" s="810"/>
      <c r="P614" s="361"/>
      <c r="Q614" s="696">
        <f t="shared" si="208"/>
        <v>340</v>
      </c>
      <c r="R614" s="340"/>
      <c r="S614" s="340"/>
      <c r="T614" s="340"/>
      <c r="U614" s="699" t="str">
        <f t="shared" si="196"/>
        <v/>
      </c>
      <c r="V614" s="699" t="str">
        <f t="shared" si="197"/>
        <v/>
      </c>
      <c r="W614" s="698" t="str">
        <f t="shared" si="209"/>
        <v/>
      </c>
      <c r="X614" s="698" t="str">
        <f t="shared" si="228"/>
        <v/>
      </c>
      <c r="Y614" s="699" t="str">
        <f t="shared" si="198"/>
        <v/>
      </c>
      <c r="Z614" s="699" t="str">
        <f t="shared" si="199"/>
        <v/>
      </c>
      <c r="AA614" s="698" t="str">
        <f t="shared" si="210"/>
        <v/>
      </c>
      <c r="AB614" s="698" t="str">
        <f t="shared" si="211"/>
        <v/>
      </c>
      <c r="AC614" s="699" t="str">
        <f t="shared" si="200"/>
        <v/>
      </c>
      <c r="AD614" s="699" t="str">
        <f t="shared" si="201"/>
        <v/>
      </c>
      <c r="AE614" s="698" t="str">
        <f t="shared" si="212"/>
        <v/>
      </c>
      <c r="AF614" s="698" t="str">
        <f t="shared" si="213"/>
        <v/>
      </c>
      <c r="AH614" s="696" t="str">
        <f t="shared" si="192"/>
        <v/>
      </c>
      <c r="AI614" s="340"/>
      <c r="AJ614" s="340"/>
      <c r="AK614" s="340"/>
      <c r="AL614" s="699" t="str">
        <f t="shared" si="202"/>
        <v/>
      </c>
      <c r="AM614" s="699" t="str">
        <f t="shared" si="229"/>
        <v/>
      </c>
      <c r="AN614" s="699" t="str">
        <f t="shared" si="203"/>
        <v/>
      </c>
      <c r="AO614" s="698" t="str">
        <f t="shared" si="193"/>
        <v/>
      </c>
      <c r="AP614" s="698" t="str">
        <f t="shared" si="214"/>
        <v/>
      </c>
      <c r="AQ614" s="699" t="str">
        <f t="shared" si="204"/>
        <v/>
      </c>
      <c r="AR614" s="699" t="str">
        <f t="shared" si="215"/>
        <v/>
      </c>
      <c r="AS614" s="699" t="str">
        <f t="shared" si="205"/>
        <v/>
      </c>
      <c r="AT614" s="698" t="str">
        <f t="shared" si="194"/>
        <v/>
      </c>
      <c r="AU614" s="698" t="str">
        <f t="shared" si="216"/>
        <v/>
      </c>
      <c r="AV614" s="699" t="str">
        <f t="shared" si="206"/>
        <v/>
      </c>
      <c r="AW614" s="699" t="str">
        <f t="shared" si="217"/>
        <v/>
      </c>
      <c r="AX614" s="699" t="str">
        <f t="shared" si="207"/>
        <v/>
      </c>
      <c r="AY614" s="698" t="str">
        <f t="shared" si="195"/>
        <v/>
      </c>
      <c r="AZ614" s="698" t="str">
        <f t="shared" si="218"/>
        <v/>
      </c>
      <c r="BA614" s="79"/>
      <c r="BB614" s="79"/>
      <c r="BC614" s="699" t="str">
        <f t="shared" si="219"/>
        <v/>
      </c>
      <c r="BD614" s="699" t="str">
        <f t="shared" si="220"/>
        <v/>
      </c>
      <c r="BE614" s="698" t="str">
        <f t="shared" si="221"/>
        <v/>
      </c>
      <c r="BF614" s="698" t="str">
        <f t="shared" si="222"/>
        <v/>
      </c>
      <c r="BG614" s="79"/>
      <c r="BH614" s="699" t="str">
        <f t="shared" si="223"/>
        <v/>
      </c>
      <c r="BI614" s="699" t="str">
        <f t="shared" si="224"/>
        <v/>
      </c>
      <c r="BJ614" s="699" t="str">
        <f t="shared" si="225"/>
        <v/>
      </c>
      <c r="BK614" s="698" t="str">
        <f t="shared" si="226"/>
        <v/>
      </c>
      <c r="BL614" s="698" t="str">
        <f t="shared" si="227"/>
        <v/>
      </c>
    </row>
    <row r="615" spans="3:64" s="68" customFormat="1" ht="14.25" x14ac:dyDescent="0.2">
      <c r="C615" s="340"/>
      <c r="D615" s="259"/>
      <c r="E615" s="340"/>
      <c r="F615" s="340"/>
      <c r="H615" s="261"/>
      <c r="I615" s="261"/>
      <c r="K615" s="260"/>
      <c r="L615" s="66"/>
      <c r="M615" s="261"/>
      <c r="N615" s="260"/>
      <c r="O615" s="810"/>
      <c r="P615" s="361"/>
      <c r="Q615" s="696">
        <f t="shared" si="208"/>
        <v>341</v>
      </c>
      <c r="R615" s="340"/>
      <c r="S615" s="340"/>
      <c r="T615" s="340"/>
      <c r="U615" s="699" t="str">
        <f t="shared" si="196"/>
        <v/>
      </c>
      <c r="V615" s="699" t="str">
        <f t="shared" si="197"/>
        <v/>
      </c>
      <c r="W615" s="698" t="str">
        <f t="shared" si="209"/>
        <v/>
      </c>
      <c r="X615" s="698" t="str">
        <f t="shared" si="228"/>
        <v/>
      </c>
      <c r="Y615" s="699" t="str">
        <f t="shared" si="198"/>
        <v/>
      </c>
      <c r="Z615" s="699" t="str">
        <f t="shared" si="199"/>
        <v/>
      </c>
      <c r="AA615" s="698" t="str">
        <f t="shared" si="210"/>
        <v/>
      </c>
      <c r="AB615" s="698" t="str">
        <f t="shared" si="211"/>
        <v/>
      </c>
      <c r="AC615" s="699" t="str">
        <f t="shared" si="200"/>
        <v/>
      </c>
      <c r="AD615" s="699" t="str">
        <f t="shared" si="201"/>
        <v/>
      </c>
      <c r="AE615" s="698" t="str">
        <f t="shared" si="212"/>
        <v/>
      </c>
      <c r="AF615" s="698" t="str">
        <f t="shared" si="213"/>
        <v/>
      </c>
      <c r="AH615" s="696" t="str">
        <f t="shared" si="192"/>
        <v/>
      </c>
      <c r="AI615" s="340"/>
      <c r="AJ615" s="340"/>
      <c r="AK615" s="340"/>
      <c r="AL615" s="699" t="str">
        <f t="shared" si="202"/>
        <v/>
      </c>
      <c r="AM615" s="699" t="str">
        <f t="shared" si="229"/>
        <v/>
      </c>
      <c r="AN615" s="699" t="str">
        <f t="shared" si="203"/>
        <v/>
      </c>
      <c r="AO615" s="698" t="str">
        <f t="shared" si="193"/>
        <v/>
      </c>
      <c r="AP615" s="698" t="str">
        <f t="shared" si="214"/>
        <v/>
      </c>
      <c r="AQ615" s="699" t="str">
        <f t="shared" si="204"/>
        <v/>
      </c>
      <c r="AR615" s="699" t="str">
        <f t="shared" si="215"/>
        <v/>
      </c>
      <c r="AS615" s="699" t="str">
        <f t="shared" si="205"/>
        <v/>
      </c>
      <c r="AT615" s="698" t="str">
        <f t="shared" si="194"/>
        <v/>
      </c>
      <c r="AU615" s="698" t="str">
        <f t="shared" si="216"/>
        <v/>
      </c>
      <c r="AV615" s="699" t="str">
        <f t="shared" si="206"/>
        <v/>
      </c>
      <c r="AW615" s="699" t="str">
        <f t="shared" si="217"/>
        <v/>
      </c>
      <c r="AX615" s="699" t="str">
        <f t="shared" si="207"/>
        <v/>
      </c>
      <c r="AY615" s="698" t="str">
        <f t="shared" si="195"/>
        <v/>
      </c>
      <c r="AZ615" s="698" t="str">
        <f t="shared" si="218"/>
        <v/>
      </c>
      <c r="BA615" s="79"/>
      <c r="BB615" s="79"/>
      <c r="BC615" s="699" t="str">
        <f t="shared" si="219"/>
        <v/>
      </c>
      <c r="BD615" s="699" t="str">
        <f t="shared" si="220"/>
        <v/>
      </c>
      <c r="BE615" s="698" t="str">
        <f t="shared" si="221"/>
        <v/>
      </c>
      <c r="BF615" s="698" t="str">
        <f t="shared" si="222"/>
        <v/>
      </c>
      <c r="BG615" s="79"/>
      <c r="BH615" s="699" t="str">
        <f t="shared" si="223"/>
        <v/>
      </c>
      <c r="BI615" s="699" t="str">
        <f t="shared" si="224"/>
        <v/>
      </c>
      <c r="BJ615" s="699" t="str">
        <f t="shared" si="225"/>
        <v/>
      </c>
      <c r="BK615" s="698" t="str">
        <f t="shared" si="226"/>
        <v/>
      </c>
      <c r="BL615" s="698" t="str">
        <f t="shared" si="227"/>
        <v/>
      </c>
    </row>
    <row r="616" spans="3:64" s="68" customFormat="1" ht="14.25" x14ac:dyDescent="0.2">
      <c r="C616" s="340"/>
      <c r="D616" s="259"/>
      <c r="E616" s="340"/>
      <c r="F616" s="340"/>
      <c r="H616" s="261"/>
      <c r="I616" s="261"/>
      <c r="K616" s="260"/>
      <c r="L616" s="66"/>
      <c r="M616" s="261"/>
      <c r="N616" s="260"/>
      <c r="O616" s="810"/>
      <c r="P616" s="361"/>
      <c r="Q616" s="696">
        <f t="shared" si="208"/>
        <v>342</v>
      </c>
      <c r="R616" s="340"/>
      <c r="S616" s="340"/>
      <c r="T616" s="340"/>
      <c r="U616" s="699" t="str">
        <f t="shared" si="196"/>
        <v/>
      </c>
      <c r="V616" s="699" t="str">
        <f t="shared" si="197"/>
        <v/>
      </c>
      <c r="W616" s="698" t="str">
        <f t="shared" si="209"/>
        <v/>
      </c>
      <c r="X616" s="698" t="str">
        <f t="shared" si="228"/>
        <v/>
      </c>
      <c r="Y616" s="699" t="str">
        <f t="shared" si="198"/>
        <v/>
      </c>
      <c r="Z616" s="699" t="str">
        <f t="shared" si="199"/>
        <v/>
      </c>
      <c r="AA616" s="698" t="str">
        <f t="shared" si="210"/>
        <v/>
      </c>
      <c r="AB616" s="698" t="str">
        <f t="shared" si="211"/>
        <v/>
      </c>
      <c r="AC616" s="699" t="str">
        <f t="shared" si="200"/>
        <v/>
      </c>
      <c r="AD616" s="699" t="str">
        <f t="shared" si="201"/>
        <v/>
      </c>
      <c r="AE616" s="698" t="str">
        <f t="shared" si="212"/>
        <v/>
      </c>
      <c r="AF616" s="698" t="str">
        <f t="shared" si="213"/>
        <v/>
      </c>
      <c r="AH616" s="696" t="str">
        <f t="shared" si="192"/>
        <v/>
      </c>
      <c r="AI616" s="340"/>
      <c r="AJ616" s="340"/>
      <c r="AK616" s="340"/>
      <c r="AL616" s="699" t="str">
        <f t="shared" si="202"/>
        <v/>
      </c>
      <c r="AM616" s="699" t="str">
        <f t="shared" si="229"/>
        <v/>
      </c>
      <c r="AN616" s="699" t="str">
        <f t="shared" si="203"/>
        <v/>
      </c>
      <c r="AO616" s="698" t="str">
        <f t="shared" si="193"/>
        <v/>
      </c>
      <c r="AP616" s="698" t="str">
        <f t="shared" si="214"/>
        <v/>
      </c>
      <c r="AQ616" s="699" t="str">
        <f t="shared" si="204"/>
        <v/>
      </c>
      <c r="AR616" s="699" t="str">
        <f t="shared" si="215"/>
        <v/>
      </c>
      <c r="AS616" s="699" t="str">
        <f t="shared" si="205"/>
        <v/>
      </c>
      <c r="AT616" s="698" t="str">
        <f t="shared" si="194"/>
        <v/>
      </c>
      <c r="AU616" s="698" t="str">
        <f t="shared" si="216"/>
        <v/>
      </c>
      <c r="AV616" s="699" t="str">
        <f t="shared" si="206"/>
        <v/>
      </c>
      <c r="AW616" s="699" t="str">
        <f t="shared" si="217"/>
        <v/>
      </c>
      <c r="AX616" s="699" t="str">
        <f t="shared" si="207"/>
        <v/>
      </c>
      <c r="AY616" s="698" t="str">
        <f t="shared" si="195"/>
        <v/>
      </c>
      <c r="AZ616" s="698" t="str">
        <f t="shared" si="218"/>
        <v/>
      </c>
      <c r="BA616" s="79"/>
      <c r="BB616" s="79"/>
      <c r="BC616" s="699" t="str">
        <f t="shared" si="219"/>
        <v/>
      </c>
      <c r="BD616" s="699" t="str">
        <f t="shared" si="220"/>
        <v/>
      </c>
      <c r="BE616" s="698" t="str">
        <f t="shared" si="221"/>
        <v/>
      </c>
      <c r="BF616" s="698" t="str">
        <f t="shared" si="222"/>
        <v/>
      </c>
      <c r="BG616" s="79"/>
      <c r="BH616" s="699" t="str">
        <f t="shared" si="223"/>
        <v/>
      </c>
      <c r="BI616" s="699" t="str">
        <f t="shared" si="224"/>
        <v/>
      </c>
      <c r="BJ616" s="699" t="str">
        <f t="shared" si="225"/>
        <v/>
      </c>
      <c r="BK616" s="698" t="str">
        <f t="shared" si="226"/>
        <v/>
      </c>
      <c r="BL616" s="698" t="str">
        <f t="shared" si="227"/>
        <v/>
      </c>
    </row>
    <row r="617" spans="3:64" s="68" customFormat="1" ht="14.25" x14ac:dyDescent="0.2">
      <c r="C617" s="340"/>
      <c r="D617" s="259"/>
      <c r="E617" s="340"/>
      <c r="F617" s="340"/>
      <c r="H617" s="261"/>
      <c r="I617" s="261"/>
      <c r="K617" s="260"/>
      <c r="L617" s="66"/>
      <c r="M617" s="261"/>
      <c r="N617" s="260"/>
      <c r="O617" s="810"/>
      <c r="P617" s="361"/>
      <c r="Q617" s="696">
        <f t="shared" si="208"/>
        <v>343</v>
      </c>
      <c r="R617" s="340"/>
      <c r="S617" s="340"/>
      <c r="T617" s="340"/>
      <c r="U617" s="699" t="str">
        <f t="shared" si="196"/>
        <v/>
      </c>
      <c r="V617" s="699" t="str">
        <f t="shared" si="197"/>
        <v/>
      </c>
      <c r="W617" s="698" t="str">
        <f t="shared" si="209"/>
        <v/>
      </c>
      <c r="X617" s="698" t="str">
        <f t="shared" si="228"/>
        <v/>
      </c>
      <c r="Y617" s="699" t="str">
        <f t="shared" si="198"/>
        <v/>
      </c>
      <c r="Z617" s="699" t="str">
        <f t="shared" si="199"/>
        <v/>
      </c>
      <c r="AA617" s="698" t="str">
        <f t="shared" si="210"/>
        <v/>
      </c>
      <c r="AB617" s="698" t="str">
        <f t="shared" si="211"/>
        <v/>
      </c>
      <c r="AC617" s="699" t="str">
        <f t="shared" si="200"/>
        <v/>
      </c>
      <c r="AD617" s="699" t="str">
        <f t="shared" si="201"/>
        <v/>
      </c>
      <c r="AE617" s="698" t="str">
        <f t="shared" si="212"/>
        <v/>
      </c>
      <c r="AF617" s="698" t="str">
        <f t="shared" si="213"/>
        <v/>
      </c>
      <c r="AH617" s="696" t="str">
        <f t="shared" si="192"/>
        <v/>
      </c>
      <c r="AI617" s="340"/>
      <c r="AJ617" s="340"/>
      <c r="AK617" s="340"/>
      <c r="AL617" s="699" t="str">
        <f t="shared" si="202"/>
        <v/>
      </c>
      <c r="AM617" s="699" t="str">
        <f t="shared" si="229"/>
        <v/>
      </c>
      <c r="AN617" s="699" t="str">
        <f t="shared" si="203"/>
        <v/>
      </c>
      <c r="AO617" s="698" t="str">
        <f t="shared" si="193"/>
        <v/>
      </c>
      <c r="AP617" s="698" t="str">
        <f t="shared" si="214"/>
        <v/>
      </c>
      <c r="AQ617" s="699" t="str">
        <f t="shared" si="204"/>
        <v/>
      </c>
      <c r="AR617" s="699" t="str">
        <f t="shared" si="215"/>
        <v/>
      </c>
      <c r="AS617" s="699" t="str">
        <f t="shared" si="205"/>
        <v/>
      </c>
      <c r="AT617" s="698" t="str">
        <f t="shared" si="194"/>
        <v/>
      </c>
      <c r="AU617" s="698" t="str">
        <f t="shared" si="216"/>
        <v/>
      </c>
      <c r="AV617" s="699" t="str">
        <f t="shared" si="206"/>
        <v/>
      </c>
      <c r="AW617" s="699" t="str">
        <f t="shared" si="217"/>
        <v/>
      </c>
      <c r="AX617" s="699" t="str">
        <f t="shared" si="207"/>
        <v/>
      </c>
      <c r="AY617" s="698" t="str">
        <f t="shared" si="195"/>
        <v/>
      </c>
      <c r="AZ617" s="698" t="str">
        <f t="shared" si="218"/>
        <v/>
      </c>
      <c r="BA617" s="79"/>
      <c r="BB617" s="79"/>
      <c r="BC617" s="699" t="str">
        <f t="shared" si="219"/>
        <v/>
      </c>
      <c r="BD617" s="699" t="str">
        <f t="shared" si="220"/>
        <v/>
      </c>
      <c r="BE617" s="698" t="str">
        <f t="shared" si="221"/>
        <v/>
      </c>
      <c r="BF617" s="698" t="str">
        <f t="shared" si="222"/>
        <v/>
      </c>
      <c r="BG617" s="79"/>
      <c r="BH617" s="699" t="str">
        <f t="shared" si="223"/>
        <v/>
      </c>
      <c r="BI617" s="699" t="str">
        <f t="shared" si="224"/>
        <v/>
      </c>
      <c r="BJ617" s="699" t="str">
        <f t="shared" si="225"/>
        <v/>
      </c>
      <c r="BK617" s="698" t="str">
        <f t="shared" si="226"/>
        <v/>
      </c>
      <c r="BL617" s="698" t="str">
        <f t="shared" si="227"/>
        <v/>
      </c>
    </row>
    <row r="618" spans="3:64" s="68" customFormat="1" ht="14.25" x14ac:dyDescent="0.2">
      <c r="C618" s="340"/>
      <c r="D618" s="259"/>
      <c r="E618" s="340"/>
      <c r="F618" s="340"/>
      <c r="H618" s="261"/>
      <c r="I618" s="261"/>
      <c r="K618" s="260"/>
      <c r="L618" s="66"/>
      <c r="M618" s="261"/>
      <c r="N618" s="260"/>
      <c r="O618" s="810"/>
      <c r="P618" s="361"/>
      <c r="Q618" s="696">
        <f t="shared" si="208"/>
        <v>344</v>
      </c>
      <c r="R618" s="340"/>
      <c r="S618" s="340"/>
      <c r="T618" s="340"/>
      <c r="U618" s="699" t="str">
        <f t="shared" si="196"/>
        <v/>
      </c>
      <c r="V618" s="699" t="str">
        <f t="shared" si="197"/>
        <v/>
      </c>
      <c r="W618" s="698" t="str">
        <f t="shared" si="209"/>
        <v/>
      </c>
      <c r="X618" s="698" t="str">
        <f t="shared" si="228"/>
        <v/>
      </c>
      <c r="Y618" s="699" t="str">
        <f t="shared" si="198"/>
        <v/>
      </c>
      <c r="Z618" s="699" t="str">
        <f t="shared" si="199"/>
        <v/>
      </c>
      <c r="AA618" s="698" t="str">
        <f t="shared" si="210"/>
        <v/>
      </c>
      <c r="AB618" s="698" t="str">
        <f t="shared" si="211"/>
        <v/>
      </c>
      <c r="AC618" s="699" t="str">
        <f t="shared" si="200"/>
        <v/>
      </c>
      <c r="AD618" s="699" t="str">
        <f t="shared" si="201"/>
        <v/>
      </c>
      <c r="AE618" s="698" t="str">
        <f t="shared" si="212"/>
        <v/>
      </c>
      <c r="AF618" s="698" t="str">
        <f t="shared" si="213"/>
        <v/>
      </c>
      <c r="AH618" s="696" t="str">
        <f t="shared" si="192"/>
        <v/>
      </c>
      <c r="AI618" s="340"/>
      <c r="AJ618" s="340"/>
      <c r="AK618" s="340"/>
      <c r="AL618" s="699" t="str">
        <f t="shared" si="202"/>
        <v/>
      </c>
      <c r="AM618" s="699" t="str">
        <f t="shared" si="229"/>
        <v/>
      </c>
      <c r="AN618" s="699" t="str">
        <f t="shared" si="203"/>
        <v/>
      </c>
      <c r="AO618" s="698" t="str">
        <f t="shared" si="193"/>
        <v/>
      </c>
      <c r="AP618" s="698" t="str">
        <f t="shared" si="214"/>
        <v/>
      </c>
      <c r="AQ618" s="699" t="str">
        <f t="shared" si="204"/>
        <v/>
      </c>
      <c r="AR618" s="699" t="str">
        <f t="shared" si="215"/>
        <v/>
      </c>
      <c r="AS618" s="699" t="str">
        <f t="shared" si="205"/>
        <v/>
      </c>
      <c r="AT618" s="698" t="str">
        <f t="shared" si="194"/>
        <v/>
      </c>
      <c r="AU618" s="698" t="str">
        <f t="shared" si="216"/>
        <v/>
      </c>
      <c r="AV618" s="699" t="str">
        <f t="shared" si="206"/>
        <v/>
      </c>
      <c r="AW618" s="699" t="str">
        <f t="shared" si="217"/>
        <v/>
      </c>
      <c r="AX618" s="699" t="str">
        <f t="shared" si="207"/>
        <v/>
      </c>
      <c r="AY618" s="698" t="str">
        <f t="shared" si="195"/>
        <v/>
      </c>
      <c r="AZ618" s="698" t="str">
        <f t="shared" si="218"/>
        <v/>
      </c>
      <c r="BA618" s="79"/>
      <c r="BB618" s="79"/>
      <c r="BC618" s="699" t="str">
        <f t="shared" si="219"/>
        <v/>
      </c>
      <c r="BD618" s="699" t="str">
        <f t="shared" si="220"/>
        <v/>
      </c>
      <c r="BE618" s="698" t="str">
        <f t="shared" si="221"/>
        <v/>
      </c>
      <c r="BF618" s="698" t="str">
        <f t="shared" si="222"/>
        <v/>
      </c>
      <c r="BG618" s="79"/>
      <c r="BH618" s="699" t="str">
        <f t="shared" si="223"/>
        <v/>
      </c>
      <c r="BI618" s="699" t="str">
        <f t="shared" si="224"/>
        <v/>
      </c>
      <c r="BJ618" s="699" t="str">
        <f t="shared" si="225"/>
        <v/>
      </c>
      <c r="BK618" s="698" t="str">
        <f t="shared" si="226"/>
        <v/>
      </c>
      <c r="BL618" s="698" t="str">
        <f t="shared" si="227"/>
        <v/>
      </c>
    </row>
    <row r="619" spans="3:64" s="68" customFormat="1" ht="14.25" x14ac:dyDescent="0.2">
      <c r="C619" s="340"/>
      <c r="D619" s="259"/>
      <c r="E619" s="340"/>
      <c r="F619" s="340"/>
      <c r="H619" s="261"/>
      <c r="I619" s="261"/>
      <c r="K619" s="260"/>
      <c r="L619" s="66"/>
      <c r="M619" s="261"/>
      <c r="N619" s="260"/>
      <c r="O619" s="810"/>
      <c r="P619" s="361"/>
      <c r="Q619" s="696">
        <f t="shared" si="208"/>
        <v>345</v>
      </c>
      <c r="R619" s="340"/>
      <c r="S619" s="340"/>
      <c r="T619" s="340"/>
      <c r="U619" s="699" t="str">
        <f t="shared" si="196"/>
        <v/>
      </c>
      <c r="V619" s="699" t="str">
        <f t="shared" si="197"/>
        <v/>
      </c>
      <c r="W619" s="698" t="str">
        <f t="shared" si="209"/>
        <v/>
      </c>
      <c r="X619" s="698" t="str">
        <f t="shared" si="228"/>
        <v/>
      </c>
      <c r="Y619" s="699" t="str">
        <f t="shared" si="198"/>
        <v/>
      </c>
      <c r="Z619" s="699" t="str">
        <f t="shared" si="199"/>
        <v/>
      </c>
      <c r="AA619" s="698" t="str">
        <f t="shared" si="210"/>
        <v/>
      </c>
      <c r="AB619" s="698" t="str">
        <f t="shared" si="211"/>
        <v/>
      </c>
      <c r="AC619" s="699" t="str">
        <f t="shared" si="200"/>
        <v/>
      </c>
      <c r="AD619" s="699" t="str">
        <f t="shared" si="201"/>
        <v/>
      </c>
      <c r="AE619" s="698" t="str">
        <f t="shared" si="212"/>
        <v/>
      </c>
      <c r="AF619" s="698" t="str">
        <f t="shared" si="213"/>
        <v/>
      </c>
      <c r="AH619" s="696" t="str">
        <f t="shared" si="192"/>
        <v/>
      </c>
      <c r="AI619" s="340"/>
      <c r="AJ619" s="340"/>
      <c r="AK619" s="340"/>
      <c r="AL619" s="699" t="str">
        <f t="shared" si="202"/>
        <v/>
      </c>
      <c r="AM619" s="699" t="str">
        <f t="shared" si="229"/>
        <v/>
      </c>
      <c r="AN619" s="699" t="str">
        <f t="shared" si="203"/>
        <v/>
      </c>
      <c r="AO619" s="698" t="str">
        <f t="shared" si="193"/>
        <v/>
      </c>
      <c r="AP619" s="698" t="str">
        <f t="shared" si="214"/>
        <v/>
      </c>
      <c r="AQ619" s="699" t="str">
        <f t="shared" si="204"/>
        <v/>
      </c>
      <c r="AR619" s="699" t="str">
        <f t="shared" si="215"/>
        <v/>
      </c>
      <c r="AS619" s="699" t="str">
        <f t="shared" si="205"/>
        <v/>
      </c>
      <c r="AT619" s="698" t="str">
        <f t="shared" si="194"/>
        <v/>
      </c>
      <c r="AU619" s="698" t="str">
        <f t="shared" si="216"/>
        <v/>
      </c>
      <c r="AV619" s="699" t="str">
        <f t="shared" si="206"/>
        <v/>
      </c>
      <c r="AW619" s="699" t="str">
        <f t="shared" si="217"/>
        <v/>
      </c>
      <c r="AX619" s="699" t="str">
        <f t="shared" si="207"/>
        <v/>
      </c>
      <c r="AY619" s="698" t="str">
        <f t="shared" si="195"/>
        <v/>
      </c>
      <c r="AZ619" s="698" t="str">
        <f t="shared" si="218"/>
        <v/>
      </c>
      <c r="BA619" s="79"/>
      <c r="BB619" s="79"/>
      <c r="BC619" s="699" t="str">
        <f t="shared" si="219"/>
        <v/>
      </c>
      <c r="BD619" s="699" t="str">
        <f t="shared" si="220"/>
        <v/>
      </c>
      <c r="BE619" s="698" t="str">
        <f t="shared" si="221"/>
        <v/>
      </c>
      <c r="BF619" s="698" t="str">
        <f t="shared" si="222"/>
        <v/>
      </c>
      <c r="BG619" s="79"/>
      <c r="BH619" s="699" t="str">
        <f t="shared" si="223"/>
        <v/>
      </c>
      <c r="BI619" s="699" t="str">
        <f t="shared" si="224"/>
        <v/>
      </c>
      <c r="BJ619" s="699" t="str">
        <f t="shared" si="225"/>
        <v/>
      </c>
      <c r="BK619" s="698" t="str">
        <f t="shared" si="226"/>
        <v/>
      </c>
      <c r="BL619" s="698" t="str">
        <f t="shared" si="227"/>
        <v/>
      </c>
    </row>
    <row r="620" spans="3:64" s="68" customFormat="1" ht="14.25" x14ac:dyDescent="0.2">
      <c r="C620" s="340"/>
      <c r="D620" s="259"/>
      <c r="E620" s="340"/>
      <c r="F620" s="340"/>
      <c r="H620" s="261"/>
      <c r="I620" s="261"/>
      <c r="K620" s="260"/>
      <c r="L620" s="66"/>
      <c r="M620" s="261"/>
      <c r="N620" s="260"/>
      <c r="O620" s="810"/>
      <c r="P620" s="361"/>
      <c r="Q620" s="696">
        <f t="shared" si="208"/>
        <v>346</v>
      </c>
      <c r="R620" s="340"/>
      <c r="S620" s="340"/>
      <c r="T620" s="340"/>
      <c r="U620" s="699" t="str">
        <f t="shared" si="196"/>
        <v/>
      </c>
      <c r="V620" s="699" t="str">
        <f t="shared" si="197"/>
        <v/>
      </c>
      <c r="W620" s="698" t="str">
        <f t="shared" si="209"/>
        <v/>
      </c>
      <c r="X620" s="698" t="str">
        <f t="shared" si="228"/>
        <v/>
      </c>
      <c r="Y620" s="699" t="str">
        <f t="shared" si="198"/>
        <v/>
      </c>
      <c r="Z620" s="699" t="str">
        <f t="shared" si="199"/>
        <v/>
      </c>
      <c r="AA620" s="698" t="str">
        <f t="shared" si="210"/>
        <v/>
      </c>
      <c r="AB620" s="698" t="str">
        <f t="shared" si="211"/>
        <v/>
      </c>
      <c r="AC620" s="699" t="str">
        <f t="shared" si="200"/>
        <v/>
      </c>
      <c r="AD620" s="699" t="str">
        <f t="shared" si="201"/>
        <v/>
      </c>
      <c r="AE620" s="698" t="str">
        <f t="shared" si="212"/>
        <v/>
      </c>
      <c r="AF620" s="698" t="str">
        <f t="shared" si="213"/>
        <v/>
      </c>
      <c r="AH620" s="696" t="str">
        <f t="shared" si="192"/>
        <v/>
      </c>
      <c r="AI620" s="340"/>
      <c r="AJ620" s="340"/>
      <c r="AK620" s="340"/>
      <c r="AL620" s="699" t="str">
        <f t="shared" si="202"/>
        <v/>
      </c>
      <c r="AM620" s="699" t="str">
        <f t="shared" si="229"/>
        <v/>
      </c>
      <c r="AN620" s="699" t="str">
        <f t="shared" si="203"/>
        <v/>
      </c>
      <c r="AO620" s="698" t="str">
        <f t="shared" si="193"/>
        <v/>
      </c>
      <c r="AP620" s="698" t="str">
        <f t="shared" si="214"/>
        <v/>
      </c>
      <c r="AQ620" s="699" t="str">
        <f t="shared" si="204"/>
        <v/>
      </c>
      <c r="AR620" s="699" t="str">
        <f t="shared" si="215"/>
        <v/>
      </c>
      <c r="AS620" s="699" t="str">
        <f t="shared" si="205"/>
        <v/>
      </c>
      <c r="AT620" s="698" t="str">
        <f t="shared" si="194"/>
        <v/>
      </c>
      <c r="AU620" s="698" t="str">
        <f t="shared" si="216"/>
        <v/>
      </c>
      <c r="AV620" s="699" t="str">
        <f t="shared" si="206"/>
        <v/>
      </c>
      <c r="AW620" s="699" t="str">
        <f t="shared" si="217"/>
        <v/>
      </c>
      <c r="AX620" s="699" t="str">
        <f t="shared" si="207"/>
        <v/>
      </c>
      <c r="AY620" s="698" t="str">
        <f t="shared" si="195"/>
        <v/>
      </c>
      <c r="AZ620" s="698" t="str">
        <f t="shared" si="218"/>
        <v/>
      </c>
      <c r="BA620" s="79"/>
      <c r="BB620" s="79"/>
      <c r="BC620" s="699" t="str">
        <f t="shared" si="219"/>
        <v/>
      </c>
      <c r="BD620" s="699" t="str">
        <f t="shared" si="220"/>
        <v/>
      </c>
      <c r="BE620" s="698" t="str">
        <f t="shared" si="221"/>
        <v/>
      </c>
      <c r="BF620" s="698" t="str">
        <f t="shared" si="222"/>
        <v/>
      </c>
      <c r="BG620" s="79"/>
      <c r="BH620" s="699" t="str">
        <f t="shared" si="223"/>
        <v/>
      </c>
      <c r="BI620" s="699" t="str">
        <f t="shared" si="224"/>
        <v/>
      </c>
      <c r="BJ620" s="699" t="str">
        <f t="shared" si="225"/>
        <v/>
      </c>
      <c r="BK620" s="698" t="str">
        <f t="shared" si="226"/>
        <v/>
      </c>
      <c r="BL620" s="698" t="str">
        <f t="shared" si="227"/>
        <v/>
      </c>
    </row>
    <row r="621" spans="3:64" s="68" customFormat="1" ht="14.25" x14ac:dyDescent="0.2">
      <c r="C621" s="340"/>
      <c r="D621" s="259"/>
      <c r="E621" s="340"/>
      <c r="F621" s="340"/>
      <c r="H621" s="261"/>
      <c r="I621" s="261"/>
      <c r="K621" s="260"/>
      <c r="L621" s="66"/>
      <c r="M621" s="261"/>
      <c r="N621" s="260"/>
      <c r="O621" s="810"/>
      <c r="P621" s="361"/>
      <c r="Q621" s="696">
        <f t="shared" si="208"/>
        <v>347</v>
      </c>
      <c r="R621" s="340"/>
      <c r="S621" s="340"/>
      <c r="T621" s="340"/>
      <c r="U621" s="699" t="str">
        <f t="shared" si="196"/>
        <v/>
      </c>
      <c r="V621" s="699" t="str">
        <f t="shared" si="197"/>
        <v/>
      </c>
      <c r="W621" s="698" t="str">
        <f t="shared" si="209"/>
        <v/>
      </c>
      <c r="X621" s="698" t="str">
        <f t="shared" si="228"/>
        <v/>
      </c>
      <c r="Y621" s="699" t="str">
        <f t="shared" si="198"/>
        <v/>
      </c>
      <c r="Z621" s="699" t="str">
        <f t="shared" si="199"/>
        <v/>
      </c>
      <c r="AA621" s="698" t="str">
        <f t="shared" si="210"/>
        <v/>
      </c>
      <c r="AB621" s="698" t="str">
        <f t="shared" si="211"/>
        <v/>
      </c>
      <c r="AC621" s="699" t="str">
        <f t="shared" si="200"/>
        <v/>
      </c>
      <c r="AD621" s="699" t="str">
        <f t="shared" si="201"/>
        <v/>
      </c>
      <c r="AE621" s="698" t="str">
        <f t="shared" si="212"/>
        <v/>
      </c>
      <c r="AF621" s="698" t="str">
        <f t="shared" si="213"/>
        <v/>
      </c>
      <c r="AH621" s="696" t="str">
        <f t="shared" si="192"/>
        <v/>
      </c>
      <c r="AI621" s="340"/>
      <c r="AJ621" s="340"/>
      <c r="AK621" s="340"/>
      <c r="AL621" s="699" t="str">
        <f t="shared" si="202"/>
        <v/>
      </c>
      <c r="AM621" s="699" t="str">
        <f t="shared" si="229"/>
        <v/>
      </c>
      <c r="AN621" s="699" t="str">
        <f t="shared" si="203"/>
        <v/>
      </c>
      <c r="AO621" s="698" t="str">
        <f t="shared" si="193"/>
        <v/>
      </c>
      <c r="AP621" s="698" t="str">
        <f t="shared" si="214"/>
        <v/>
      </c>
      <c r="AQ621" s="699" t="str">
        <f t="shared" si="204"/>
        <v/>
      </c>
      <c r="AR621" s="699" t="str">
        <f t="shared" si="215"/>
        <v/>
      </c>
      <c r="AS621" s="699" t="str">
        <f t="shared" si="205"/>
        <v/>
      </c>
      <c r="AT621" s="698" t="str">
        <f t="shared" si="194"/>
        <v/>
      </c>
      <c r="AU621" s="698" t="str">
        <f t="shared" si="216"/>
        <v/>
      </c>
      <c r="AV621" s="699" t="str">
        <f t="shared" si="206"/>
        <v/>
      </c>
      <c r="AW621" s="699" t="str">
        <f t="shared" si="217"/>
        <v/>
      </c>
      <c r="AX621" s="699" t="str">
        <f t="shared" si="207"/>
        <v/>
      </c>
      <c r="AY621" s="698" t="str">
        <f t="shared" si="195"/>
        <v/>
      </c>
      <c r="AZ621" s="698" t="str">
        <f t="shared" si="218"/>
        <v/>
      </c>
      <c r="BA621" s="79"/>
      <c r="BB621" s="79"/>
      <c r="BC621" s="699" t="str">
        <f t="shared" si="219"/>
        <v/>
      </c>
      <c r="BD621" s="699" t="str">
        <f t="shared" si="220"/>
        <v/>
      </c>
      <c r="BE621" s="698" t="str">
        <f t="shared" si="221"/>
        <v/>
      </c>
      <c r="BF621" s="698" t="str">
        <f t="shared" si="222"/>
        <v/>
      </c>
      <c r="BG621" s="79"/>
      <c r="BH621" s="699" t="str">
        <f t="shared" si="223"/>
        <v/>
      </c>
      <c r="BI621" s="699" t="str">
        <f t="shared" si="224"/>
        <v/>
      </c>
      <c r="BJ621" s="699" t="str">
        <f t="shared" si="225"/>
        <v/>
      </c>
      <c r="BK621" s="698" t="str">
        <f t="shared" si="226"/>
        <v/>
      </c>
      <c r="BL621" s="698" t="str">
        <f t="shared" si="227"/>
        <v/>
      </c>
    </row>
    <row r="622" spans="3:64" s="68" customFormat="1" ht="14.25" x14ac:dyDescent="0.2">
      <c r="C622" s="340"/>
      <c r="D622" s="259"/>
      <c r="E622" s="340"/>
      <c r="F622" s="340"/>
      <c r="H622" s="261"/>
      <c r="I622" s="261"/>
      <c r="K622" s="260"/>
      <c r="L622" s="66"/>
      <c r="M622" s="261"/>
      <c r="N622" s="260"/>
      <c r="O622" s="810"/>
      <c r="P622" s="361"/>
      <c r="Q622" s="696">
        <f t="shared" si="208"/>
        <v>348</v>
      </c>
      <c r="R622" s="340"/>
      <c r="S622" s="340"/>
      <c r="T622" s="340"/>
      <c r="U622" s="699" t="str">
        <f t="shared" si="196"/>
        <v/>
      </c>
      <c r="V622" s="699" t="str">
        <f t="shared" si="197"/>
        <v/>
      </c>
      <c r="W622" s="698" t="str">
        <f t="shared" si="209"/>
        <v/>
      </c>
      <c r="X622" s="698" t="str">
        <f t="shared" si="228"/>
        <v/>
      </c>
      <c r="Y622" s="699" t="str">
        <f t="shared" si="198"/>
        <v/>
      </c>
      <c r="Z622" s="699" t="str">
        <f t="shared" si="199"/>
        <v/>
      </c>
      <c r="AA622" s="698" t="str">
        <f t="shared" si="210"/>
        <v/>
      </c>
      <c r="AB622" s="698" t="str">
        <f t="shared" si="211"/>
        <v/>
      </c>
      <c r="AC622" s="699" t="str">
        <f t="shared" si="200"/>
        <v/>
      </c>
      <c r="AD622" s="699" t="str">
        <f t="shared" si="201"/>
        <v/>
      </c>
      <c r="AE622" s="698" t="str">
        <f t="shared" si="212"/>
        <v/>
      </c>
      <c r="AF622" s="698" t="str">
        <f t="shared" si="213"/>
        <v/>
      </c>
      <c r="AH622" s="696" t="str">
        <f t="shared" si="192"/>
        <v/>
      </c>
      <c r="AI622" s="340"/>
      <c r="AJ622" s="340"/>
      <c r="AK622" s="340"/>
      <c r="AL622" s="699" t="str">
        <f t="shared" si="202"/>
        <v/>
      </c>
      <c r="AM622" s="699" t="str">
        <f t="shared" si="229"/>
        <v/>
      </c>
      <c r="AN622" s="699" t="str">
        <f t="shared" si="203"/>
        <v/>
      </c>
      <c r="AO622" s="698" t="str">
        <f t="shared" si="193"/>
        <v/>
      </c>
      <c r="AP622" s="698" t="str">
        <f t="shared" si="214"/>
        <v/>
      </c>
      <c r="AQ622" s="699" t="str">
        <f t="shared" si="204"/>
        <v/>
      </c>
      <c r="AR622" s="699" t="str">
        <f t="shared" si="215"/>
        <v/>
      </c>
      <c r="AS622" s="699" t="str">
        <f t="shared" si="205"/>
        <v/>
      </c>
      <c r="AT622" s="698" t="str">
        <f t="shared" si="194"/>
        <v/>
      </c>
      <c r="AU622" s="698" t="str">
        <f t="shared" si="216"/>
        <v/>
      </c>
      <c r="AV622" s="699" t="str">
        <f t="shared" si="206"/>
        <v/>
      </c>
      <c r="AW622" s="699" t="str">
        <f t="shared" si="217"/>
        <v/>
      </c>
      <c r="AX622" s="699" t="str">
        <f t="shared" si="207"/>
        <v/>
      </c>
      <c r="AY622" s="698" t="str">
        <f t="shared" si="195"/>
        <v/>
      </c>
      <c r="AZ622" s="698" t="str">
        <f t="shared" si="218"/>
        <v/>
      </c>
      <c r="BA622" s="79"/>
      <c r="BB622" s="79"/>
      <c r="BC622" s="699" t="str">
        <f t="shared" si="219"/>
        <v/>
      </c>
      <c r="BD622" s="699" t="str">
        <f t="shared" si="220"/>
        <v/>
      </c>
      <c r="BE622" s="698" t="str">
        <f t="shared" si="221"/>
        <v/>
      </c>
      <c r="BF622" s="698" t="str">
        <f t="shared" si="222"/>
        <v/>
      </c>
      <c r="BG622" s="79"/>
      <c r="BH622" s="699" t="str">
        <f t="shared" si="223"/>
        <v/>
      </c>
      <c r="BI622" s="699" t="str">
        <f t="shared" si="224"/>
        <v/>
      </c>
      <c r="BJ622" s="699" t="str">
        <f t="shared" si="225"/>
        <v/>
      </c>
      <c r="BK622" s="698" t="str">
        <f t="shared" si="226"/>
        <v/>
      </c>
      <c r="BL622" s="698" t="str">
        <f t="shared" si="227"/>
        <v/>
      </c>
    </row>
    <row r="623" spans="3:64" s="68" customFormat="1" ht="14.25" x14ac:dyDescent="0.2">
      <c r="C623" s="340"/>
      <c r="D623" s="259"/>
      <c r="E623" s="340"/>
      <c r="F623" s="340"/>
      <c r="H623" s="261"/>
      <c r="I623" s="261"/>
      <c r="K623" s="260"/>
      <c r="L623" s="66"/>
      <c r="M623" s="261"/>
      <c r="N623" s="260"/>
      <c r="O623" s="810"/>
      <c r="P623" s="361"/>
      <c r="Q623" s="696">
        <f t="shared" si="208"/>
        <v>349</v>
      </c>
      <c r="R623" s="340"/>
      <c r="S623" s="340"/>
      <c r="T623" s="340"/>
      <c r="U623" s="699" t="str">
        <f t="shared" si="196"/>
        <v/>
      </c>
      <c r="V623" s="699" t="str">
        <f t="shared" si="197"/>
        <v/>
      </c>
      <c r="W623" s="698" t="str">
        <f t="shared" si="209"/>
        <v/>
      </c>
      <c r="X623" s="698" t="str">
        <f t="shared" si="228"/>
        <v/>
      </c>
      <c r="Y623" s="699" t="str">
        <f t="shared" si="198"/>
        <v/>
      </c>
      <c r="Z623" s="699" t="str">
        <f t="shared" si="199"/>
        <v/>
      </c>
      <c r="AA623" s="698" t="str">
        <f t="shared" si="210"/>
        <v/>
      </c>
      <c r="AB623" s="698" t="str">
        <f t="shared" si="211"/>
        <v/>
      </c>
      <c r="AC623" s="699" t="str">
        <f t="shared" si="200"/>
        <v/>
      </c>
      <c r="AD623" s="699" t="str">
        <f t="shared" si="201"/>
        <v/>
      </c>
      <c r="AE623" s="698" t="str">
        <f t="shared" si="212"/>
        <v/>
      </c>
      <c r="AF623" s="698" t="str">
        <f t="shared" si="213"/>
        <v/>
      </c>
      <c r="AH623" s="696" t="str">
        <f t="shared" si="192"/>
        <v/>
      </c>
      <c r="AI623" s="340"/>
      <c r="AJ623" s="340"/>
      <c r="AK623" s="340"/>
      <c r="AL623" s="699" t="str">
        <f t="shared" si="202"/>
        <v/>
      </c>
      <c r="AM623" s="699" t="str">
        <f t="shared" si="229"/>
        <v/>
      </c>
      <c r="AN623" s="699" t="str">
        <f t="shared" si="203"/>
        <v/>
      </c>
      <c r="AO623" s="698" t="str">
        <f t="shared" si="193"/>
        <v/>
      </c>
      <c r="AP623" s="698" t="str">
        <f t="shared" si="214"/>
        <v/>
      </c>
      <c r="AQ623" s="699" t="str">
        <f t="shared" si="204"/>
        <v/>
      </c>
      <c r="AR623" s="699" t="str">
        <f t="shared" si="215"/>
        <v/>
      </c>
      <c r="AS623" s="699" t="str">
        <f t="shared" si="205"/>
        <v/>
      </c>
      <c r="AT623" s="698" t="str">
        <f t="shared" si="194"/>
        <v/>
      </c>
      <c r="AU623" s="698" t="str">
        <f t="shared" si="216"/>
        <v/>
      </c>
      <c r="AV623" s="699" t="str">
        <f t="shared" si="206"/>
        <v/>
      </c>
      <c r="AW623" s="699" t="str">
        <f t="shared" si="217"/>
        <v/>
      </c>
      <c r="AX623" s="699" t="str">
        <f t="shared" si="207"/>
        <v/>
      </c>
      <c r="AY623" s="698" t="str">
        <f t="shared" si="195"/>
        <v/>
      </c>
      <c r="AZ623" s="698" t="str">
        <f t="shared" si="218"/>
        <v/>
      </c>
      <c r="BA623" s="79"/>
      <c r="BB623" s="79"/>
      <c r="BC623" s="699" t="str">
        <f t="shared" si="219"/>
        <v/>
      </c>
      <c r="BD623" s="699" t="str">
        <f t="shared" si="220"/>
        <v/>
      </c>
      <c r="BE623" s="698" t="str">
        <f t="shared" si="221"/>
        <v/>
      </c>
      <c r="BF623" s="698" t="str">
        <f t="shared" si="222"/>
        <v/>
      </c>
      <c r="BG623" s="79"/>
      <c r="BH623" s="699" t="str">
        <f t="shared" si="223"/>
        <v/>
      </c>
      <c r="BI623" s="699" t="str">
        <f t="shared" si="224"/>
        <v/>
      </c>
      <c r="BJ623" s="699" t="str">
        <f t="shared" si="225"/>
        <v/>
      </c>
      <c r="BK623" s="698" t="str">
        <f t="shared" si="226"/>
        <v/>
      </c>
      <c r="BL623" s="698" t="str">
        <f t="shared" si="227"/>
        <v/>
      </c>
    </row>
    <row r="624" spans="3:64" s="68" customFormat="1" ht="14.25" x14ac:dyDescent="0.2">
      <c r="C624" s="340"/>
      <c r="D624" s="259"/>
      <c r="E624" s="340"/>
      <c r="F624" s="340"/>
      <c r="H624" s="261"/>
      <c r="I624" s="261"/>
      <c r="K624" s="260"/>
      <c r="L624" s="66"/>
      <c r="M624" s="261"/>
      <c r="N624" s="260"/>
      <c r="O624" s="810"/>
      <c r="P624" s="361"/>
      <c r="Q624" s="696">
        <f t="shared" si="208"/>
        <v>350</v>
      </c>
      <c r="R624" s="340"/>
      <c r="S624" s="340"/>
      <c r="T624" s="340"/>
      <c r="U624" s="699" t="str">
        <f t="shared" si="196"/>
        <v/>
      </c>
      <c r="V624" s="699" t="str">
        <f t="shared" si="197"/>
        <v/>
      </c>
      <c r="W624" s="698" t="str">
        <f t="shared" si="209"/>
        <v/>
      </c>
      <c r="X624" s="698" t="str">
        <f t="shared" si="228"/>
        <v/>
      </c>
      <c r="Y624" s="699" t="str">
        <f t="shared" si="198"/>
        <v/>
      </c>
      <c r="Z624" s="699" t="str">
        <f t="shared" si="199"/>
        <v/>
      </c>
      <c r="AA624" s="698" t="str">
        <f t="shared" si="210"/>
        <v/>
      </c>
      <c r="AB624" s="698" t="str">
        <f t="shared" si="211"/>
        <v/>
      </c>
      <c r="AC624" s="699" t="str">
        <f t="shared" si="200"/>
        <v/>
      </c>
      <c r="AD624" s="699" t="str">
        <f t="shared" si="201"/>
        <v/>
      </c>
      <c r="AE624" s="698" t="str">
        <f t="shared" si="212"/>
        <v/>
      </c>
      <c r="AF624" s="698" t="str">
        <f t="shared" si="213"/>
        <v/>
      </c>
      <c r="AH624" s="696" t="str">
        <f t="shared" si="192"/>
        <v/>
      </c>
      <c r="AI624" s="340"/>
      <c r="AJ624" s="340"/>
      <c r="AK624" s="340"/>
      <c r="AL624" s="699" t="str">
        <f t="shared" si="202"/>
        <v/>
      </c>
      <c r="AM624" s="699" t="str">
        <f t="shared" si="229"/>
        <v/>
      </c>
      <c r="AN624" s="699" t="str">
        <f t="shared" si="203"/>
        <v/>
      </c>
      <c r="AO624" s="698" t="str">
        <f t="shared" si="193"/>
        <v/>
      </c>
      <c r="AP624" s="698" t="str">
        <f t="shared" si="214"/>
        <v/>
      </c>
      <c r="AQ624" s="699" t="str">
        <f t="shared" si="204"/>
        <v/>
      </c>
      <c r="AR624" s="699" t="str">
        <f t="shared" si="215"/>
        <v/>
      </c>
      <c r="AS624" s="699" t="str">
        <f t="shared" si="205"/>
        <v/>
      </c>
      <c r="AT624" s="698" t="str">
        <f t="shared" si="194"/>
        <v/>
      </c>
      <c r="AU624" s="698" t="str">
        <f t="shared" si="216"/>
        <v/>
      </c>
      <c r="AV624" s="699" t="str">
        <f t="shared" si="206"/>
        <v/>
      </c>
      <c r="AW624" s="699" t="str">
        <f t="shared" si="217"/>
        <v/>
      </c>
      <c r="AX624" s="699" t="str">
        <f t="shared" si="207"/>
        <v/>
      </c>
      <c r="AY624" s="698" t="str">
        <f t="shared" si="195"/>
        <v/>
      </c>
      <c r="AZ624" s="698" t="str">
        <f t="shared" si="218"/>
        <v/>
      </c>
      <c r="BA624" s="79"/>
      <c r="BB624" s="79"/>
      <c r="BC624" s="699" t="str">
        <f t="shared" si="219"/>
        <v/>
      </c>
      <c r="BD624" s="699" t="str">
        <f t="shared" si="220"/>
        <v/>
      </c>
      <c r="BE624" s="698" t="str">
        <f t="shared" si="221"/>
        <v/>
      </c>
      <c r="BF624" s="698" t="str">
        <f t="shared" si="222"/>
        <v/>
      </c>
      <c r="BG624" s="79"/>
      <c r="BH624" s="699" t="str">
        <f t="shared" si="223"/>
        <v/>
      </c>
      <c r="BI624" s="699" t="str">
        <f t="shared" si="224"/>
        <v/>
      </c>
      <c r="BJ624" s="699" t="str">
        <f t="shared" si="225"/>
        <v/>
      </c>
      <c r="BK624" s="698" t="str">
        <f t="shared" si="226"/>
        <v/>
      </c>
      <c r="BL624" s="698" t="str">
        <f t="shared" si="227"/>
        <v/>
      </c>
    </row>
    <row r="625" spans="3:64" s="68" customFormat="1" ht="14.25" x14ac:dyDescent="0.2">
      <c r="C625" s="340"/>
      <c r="D625" s="259"/>
      <c r="E625" s="340"/>
      <c r="F625" s="340"/>
      <c r="H625" s="261"/>
      <c r="I625" s="261"/>
      <c r="K625" s="260"/>
      <c r="L625" s="66"/>
      <c r="M625" s="261"/>
      <c r="N625" s="260"/>
      <c r="O625" s="810"/>
      <c r="P625" s="361"/>
      <c r="Q625" s="696">
        <f t="shared" si="208"/>
        <v>351</v>
      </c>
      <c r="R625" s="340"/>
      <c r="S625" s="340"/>
      <c r="T625" s="340"/>
      <c r="U625" s="699" t="str">
        <f t="shared" si="196"/>
        <v/>
      </c>
      <c r="V625" s="699" t="str">
        <f t="shared" si="197"/>
        <v/>
      </c>
      <c r="W625" s="698" t="str">
        <f t="shared" si="209"/>
        <v/>
      </c>
      <c r="X625" s="698" t="str">
        <f t="shared" si="228"/>
        <v/>
      </c>
      <c r="Y625" s="699" t="str">
        <f t="shared" si="198"/>
        <v/>
      </c>
      <c r="Z625" s="699" t="str">
        <f t="shared" si="199"/>
        <v/>
      </c>
      <c r="AA625" s="698" t="str">
        <f t="shared" si="210"/>
        <v/>
      </c>
      <c r="AB625" s="698" t="str">
        <f t="shared" si="211"/>
        <v/>
      </c>
      <c r="AC625" s="699" t="str">
        <f t="shared" si="200"/>
        <v/>
      </c>
      <c r="AD625" s="699" t="str">
        <f t="shared" si="201"/>
        <v/>
      </c>
      <c r="AE625" s="698" t="str">
        <f t="shared" si="212"/>
        <v/>
      </c>
      <c r="AF625" s="698" t="str">
        <f t="shared" si="213"/>
        <v/>
      </c>
      <c r="AH625" s="696" t="str">
        <f t="shared" si="192"/>
        <v/>
      </c>
      <c r="AI625" s="340"/>
      <c r="AJ625" s="340"/>
      <c r="AK625" s="340"/>
      <c r="AL625" s="699" t="str">
        <f t="shared" si="202"/>
        <v/>
      </c>
      <c r="AM625" s="699" t="str">
        <f t="shared" si="229"/>
        <v/>
      </c>
      <c r="AN625" s="699" t="str">
        <f t="shared" si="203"/>
        <v/>
      </c>
      <c r="AO625" s="698" t="str">
        <f t="shared" si="193"/>
        <v/>
      </c>
      <c r="AP625" s="698" t="str">
        <f t="shared" si="214"/>
        <v/>
      </c>
      <c r="AQ625" s="699" t="str">
        <f t="shared" si="204"/>
        <v/>
      </c>
      <c r="AR625" s="699" t="str">
        <f t="shared" si="215"/>
        <v/>
      </c>
      <c r="AS625" s="699" t="str">
        <f t="shared" si="205"/>
        <v/>
      </c>
      <c r="AT625" s="698" t="str">
        <f t="shared" si="194"/>
        <v/>
      </c>
      <c r="AU625" s="698" t="str">
        <f t="shared" si="216"/>
        <v/>
      </c>
      <c r="AV625" s="699" t="str">
        <f t="shared" si="206"/>
        <v/>
      </c>
      <c r="AW625" s="699" t="str">
        <f t="shared" si="217"/>
        <v/>
      </c>
      <c r="AX625" s="699" t="str">
        <f t="shared" si="207"/>
        <v/>
      </c>
      <c r="AY625" s="698" t="str">
        <f t="shared" si="195"/>
        <v/>
      </c>
      <c r="AZ625" s="698" t="str">
        <f t="shared" si="218"/>
        <v/>
      </c>
      <c r="BA625" s="79"/>
      <c r="BB625" s="79"/>
      <c r="BC625" s="699" t="str">
        <f t="shared" si="219"/>
        <v/>
      </c>
      <c r="BD625" s="699" t="str">
        <f t="shared" si="220"/>
        <v/>
      </c>
      <c r="BE625" s="698" t="str">
        <f t="shared" si="221"/>
        <v/>
      </c>
      <c r="BF625" s="698" t="str">
        <f t="shared" si="222"/>
        <v/>
      </c>
      <c r="BG625" s="79"/>
      <c r="BH625" s="699" t="str">
        <f t="shared" si="223"/>
        <v/>
      </c>
      <c r="BI625" s="699" t="str">
        <f t="shared" si="224"/>
        <v/>
      </c>
      <c r="BJ625" s="699" t="str">
        <f t="shared" si="225"/>
        <v/>
      </c>
      <c r="BK625" s="698" t="str">
        <f t="shared" si="226"/>
        <v/>
      </c>
      <c r="BL625" s="698" t="str">
        <f t="shared" si="227"/>
        <v/>
      </c>
    </row>
    <row r="626" spans="3:64" s="68" customFormat="1" ht="14.25" x14ac:dyDescent="0.2">
      <c r="C626" s="340"/>
      <c r="D626" s="259"/>
      <c r="E626" s="340"/>
      <c r="F626" s="340"/>
      <c r="H626" s="261"/>
      <c r="I626" s="261"/>
      <c r="K626" s="260"/>
      <c r="L626" s="66"/>
      <c r="M626" s="261"/>
      <c r="N626" s="260"/>
      <c r="O626" s="810"/>
      <c r="P626" s="361"/>
      <c r="Q626" s="696">
        <f t="shared" si="208"/>
        <v>352</v>
      </c>
      <c r="R626" s="340"/>
      <c r="S626" s="340"/>
      <c r="T626" s="340"/>
      <c r="U626" s="699" t="str">
        <f t="shared" si="196"/>
        <v/>
      </c>
      <c r="V626" s="699" t="str">
        <f t="shared" si="197"/>
        <v/>
      </c>
      <c r="W626" s="698" t="str">
        <f t="shared" si="209"/>
        <v/>
      </c>
      <c r="X626" s="698" t="str">
        <f t="shared" si="228"/>
        <v/>
      </c>
      <c r="Y626" s="699" t="str">
        <f t="shared" si="198"/>
        <v/>
      </c>
      <c r="Z626" s="699" t="str">
        <f t="shared" si="199"/>
        <v/>
      </c>
      <c r="AA626" s="698" t="str">
        <f t="shared" si="210"/>
        <v/>
      </c>
      <c r="AB626" s="698" t="str">
        <f t="shared" si="211"/>
        <v/>
      </c>
      <c r="AC626" s="699" t="str">
        <f t="shared" si="200"/>
        <v/>
      </c>
      <c r="AD626" s="699" t="str">
        <f t="shared" si="201"/>
        <v/>
      </c>
      <c r="AE626" s="698" t="str">
        <f t="shared" si="212"/>
        <v/>
      </c>
      <c r="AF626" s="698" t="str">
        <f t="shared" si="213"/>
        <v/>
      </c>
      <c r="AH626" s="696" t="str">
        <f t="shared" si="192"/>
        <v/>
      </c>
      <c r="AI626" s="340"/>
      <c r="AJ626" s="340"/>
      <c r="AK626" s="340"/>
      <c r="AL626" s="699" t="str">
        <f t="shared" si="202"/>
        <v/>
      </c>
      <c r="AM626" s="699" t="str">
        <f t="shared" si="229"/>
        <v/>
      </c>
      <c r="AN626" s="699" t="str">
        <f t="shared" si="203"/>
        <v/>
      </c>
      <c r="AO626" s="698" t="str">
        <f t="shared" si="193"/>
        <v/>
      </c>
      <c r="AP626" s="698" t="str">
        <f t="shared" si="214"/>
        <v/>
      </c>
      <c r="AQ626" s="699" t="str">
        <f t="shared" si="204"/>
        <v/>
      </c>
      <c r="AR626" s="699" t="str">
        <f t="shared" si="215"/>
        <v/>
      </c>
      <c r="AS626" s="699" t="str">
        <f t="shared" si="205"/>
        <v/>
      </c>
      <c r="AT626" s="698" t="str">
        <f t="shared" si="194"/>
        <v/>
      </c>
      <c r="AU626" s="698" t="str">
        <f t="shared" si="216"/>
        <v/>
      </c>
      <c r="AV626" s="699" t="str">
        <f t="shared" si="206"/>
        <v/>
      </c>
      <c r="AW626" s="699" t="str">
        <f t="shared" si="217"/>
        <v/>
      </c>
      <c r="AX626" s="699" t="str">
        <f t="shared" si="207"/>
        <v/>
      </c>
      <c r="AY626" s="698" t="str">
        <f t="shared" si="195"/>
        <v/>
      </c>
      <c r="AZ626" s="698" t="str">
        <f t="shared" si="218"/>
        <v/>
      </c>
      <c r="BA626" s="79"/>
      <c r="BB626" s="79"/>
      <c r="BC626" s="699" t="str">
        <f t="shared" si="219"/>
        <v/>
      </c>
      <c r="BD626" s="699" t="str">
        <f t="shared" si="220"/>
        <v/>
      </c>
      <c r="BE626" s="698" t="str">
        <f t="shared" si="221"/>
        <v/>
      </c>
      <c r="BF626" s="698" t="str">
        <f t="shared" si="222"/>
        <v/>
      </c>
      <c r="BG626" s="79"/>
      <c r="BH626" s="699" t="str">
        <f t="shared" si="223"/>
        <v/>
      </c>
      <c r="BI626" s="699" t="str">
        <f t="shared" si="224"/>
        <v/>
      </c>
      <c r="BJ626" s="699" t="str">
        <f t="shared" si="225"/>
        <v/>
      </c>
      <c r="BK626" s="698" t="str">
        <f t="shared" si="226"/>
        <v/>
      </c>
      <c r="BL626" s="698" t="str">
        <f t="shared" si="227"/>
        <v/>
      </c>
    </row>
    <row r="627" spans="3:64" s="68" customFormat="1" ht="14.25" x14ac:dyDescent="0.2">
      <c r="C627" s="340"/>
      <c r="D627" s="259"/>
      <c r="E627" s="340"/>
      <c r="F627" s="340"/>
      <c r="H627" s="261"/>
      <c r="I627" s="261"/>
      <c r="K627" s="260"/>
      <c r="L627" s="66"/>
      <c r="M627" s="261"/>
      <c r="N627" s="260"/>
      <c r="O627" s="810"/>
      <c r="P627" s="361"/>
      <c r="Q627" s="696">
        <f t="shared" si="208"/>
        <v>353</v>
      </c>
      <c r="R627" s="340"/>
      <c r="S627" s="340"/>
      <c r="T627" s="340"/>
      <c r="U627" s="699" t="str">
        <f t="shared" si="196"/>
        <v/>
      </c>
      <c r="V627" s="699" t="str">
        <f t="shared" si="197"/>
        <v/>
      </c>
      <c r="W627" s="698" t="str">
        <f t="shared" si="209"/>
        <v/>
      </c>
      <c r="X627" s="698" t="str">
        <f t="shared" si="228"/>
        <v/>
      </c>
      <c r="Y627" s="699" t="str">
        <f t="shared" si="198"/>
        <v/>
      </c>
      <c r="Z627" s="699" t="str">
        <f t="shared" si="199"/>
        <v/>
      </c>
      <c r="AA627" s="698" t="str">
        <f t="shared" si="210"/>
        <v/>
      </c>
      <c r="AB627" s="698" t="str">
        <f t="shared" si="211"/>
        <v/>
      </c>
      <c r="AC627" s="699" t="str">
        <f t="shared" si="200"/>
        <v/>
      </c>
      <c r="AD627" s="699" t="str">
        <f t="shared" si="201"/>
        <v/>
      </c>
      <c r="AE627" s="698" t="str">
        <f t="shared" si="212"/>
        <v/>
      </c>
      <c r="AF627" s="698" t="str">
        <f t="shared" si="213"/>
        <v/>
      </c>
      <c r="AH627" s="696" t="str">
        <f t="shared" si="192"/>
        <v/>
      </c>
      <c r="AI627" s="340"/>
      <c r="AJ627" s="340"/>
      <c r="AK627" s="340"/>
      <c r="AL627" s="699" t="str">
        <f t="shared" si="202"/>
        <v/>
      </c>
      <c r="AM627" s="699" t="str">
        <f t="shared" si="229"/>
        <v/>
      </c>
      <c r="AN627" s="699" t="str">
        <f t="shared" si="203"/>
        <v/>
      </c>
      <c r="AO627" s="698" t="str">
        <f t="shared" si="193"/>
        <v/>
      </c>
      <c r="AP627" s="698" t="str">
        <f t="shared" si="214"/>
        <v/>
      </c>
      <c r="AQ627" s="699" t="str">
        <f t="shared" si="204"/>
        <v/>
      </c>
      <c r="AR627" s="699" t="str">
        <f t="shared" si="215"/>
        <v/>
      </c>
      <c r="AS627" s="699" t="str">
        <f t="shared" si="205"/>
        <v/>
      </c>
      <c r="AT627" s="698" t="str">
        <f t="shared" si="194"/>
        <v/>
      </c>
      <c r="AU627" s="698" t="str">
        <f t="shared" si="216"/>
        <v/>
      </c>
      <c r="AV627" s="699" t="str">
        <f t="shared" si="206"/>
        <v/>
      </c>
      <c r="AW627" s="699" t="str">
        <f t="shared" si="217"/>
        <v/>
      </c>
      <c r="AX627" s="699" t="str">
        <f t="shared" si="207"/>
        <v/>
      </c>
      <c r="AY627" s="698" t="str">
        <f t="shared" si="195"/>
        <v/>
      </c>
      <c r="AZ627" s="698" t="str">
        <f t="shared" si="218"/>
        <v/>
      </c>
      <c r="BA627" s="79"/>
      <c r="BB627" s="79"/>
      <c r="BC627" s="699" t="str">
        <f t="shared" si="219"/>
        <v/>
      </c>
      <c r="BD627" s="699" t="str">
        <f t="shared" si="220"/>
        <v/>
      </c>
      <c r="BE627" s="698" t="str">
        <f t="shared" si="221"/>
        <v/>
      </c>
      <c r="BF627" s="698" t="str">
        <f t="shared" si="222"/>
        <v/>
      </c>
      <c r="BG627" s="79"/>
      <c r="BH627" s="699" t="str">
        <f t="shared" si="223"/>
        <v/>
      </c>
      <c r="BI627" s="699" t="str">
        <f t="shared" si="224"/>
        <v/>
      </c>
      <c r="BJ627" s="699" t="str">
        <f t="shared" si="225"/>
        <v/>
      </c>
      <c r="BK627" s="698" t="str">
        <f t="shared" si="226"/>
        <v/>
      </c>
      <c r="BL627" s="698" t="str">
        <f t="shared" si="227"/>
        <v/>
      </c>
    </row>
    <row r="628" spans="3:64" s="68" customFormat="1" ht="14.25" x14ac:dyDescent="0.2">
      <c r="C628" s="340"/>
      <c r="D628" s="259"/>
      <c r="E628" s="340"/>
      <c r="F628" s="340"/>
      <c r="H628" s="261"/>
      <c r="I628" s="261"/>
      <c r="K628" s="260"/>
      <c r="L628" s="66"/>
      <c r="M628" s="261"/>
      <c r="N628" s="260"/>
      <c r="O628" s="810"/>
      <c r="P628" s="361"/>
      <c r="Q628" s="696">
        <f t="shared" si="208"/>
        <v>354</v>
      </c>
      <c r="R628" s="340"/>
      <c r="S628" s="340"/>
      <c r="T628" s="340"/>
      <c r="U628" s="699" t="str">
        <f t="shared" si="196"/>
        <v/>
      </c>
      <c r="V628" s="699" t="str">
        <f t="shared" si="197"/>
        <v/>
      </c>
      <c r="W628" s="698" t="str">
        <f t="shared" si="209"/>
        <v/>
      </c>
      <c r="X628" s="698" t="str">
        <f t="shared" si="228"/>
        <v/>
      </c>
      <c r="Y628" s="699" t="str">
        <f t="shared" si="198"/>
        <v/>
      </c>
      <c r="Z628" s="699" t="str">
        <f t="shared" si="199"/>
        <v/>
      </c>
      <c r="AA628" s="698" t="str">
        <f t="shared" si="210"/>
        <v/>
      </c>
      <c r="AB628" s="698" t="str">
        <f t="shared" si="211"/>
        <v/>
      </c>
      <c r="AC628" s="699" t="str">
        <f t="shared" si="200"/>
        <v/>
      </c>
      <c r="AD628" s="699" t="str">
        <f t="shared" si="201"/>
        <v/>
      </c>
      <c r="AE628" s="698" t="str">
        <f t="shared" si="212"/>
        <v/>
      </c>
      <c r="AF628" s="698" t="str">
        <f t="shared" si="213"/>
        <v/>
      </c>
      <c r="AH628" s="696" t="str">
        <f t="shared" si="192"/>
        <v/>
      </c>
      <c r="AI628" s="340"/>
      <c r="AJ628" s="340"/>
      <c r="AK628" s="340"/>
      <c r="AL628" s="699" t="str">
        <f t="shared" si="202"/>
        <v/>
      </c>
      <c r="AM628" s="699" t="str">
        <f t="shared" si="229"/>
        <v/>
      </c>
      <c r="AN628" s="699" t="str">
        <f t="shared" si="203"/>
        <v/>
      </c>
      <c r="AO628" s="698" t="str">
        <f t="shared" si="193"/>
        <v/>
      </c>
      <c r="AP628" s="698" t="str">
        <f t="shared" si="214"/>
        <v/>
      </c>
      <c r="AQ628" s="699" t="str">
        <f t="shared" si="204"/>
        <v/>
      </c>
      <c r="AR628" s="699" t="str">
        <f t="shared" si="215"/>
        <v/>
      </c>
      <c r="AS628" s="699" t="str">
        <f t="shared" si="205"/>
        <v/>
      </c>
      <c r="AT628" s="698" t="str">
        <f t="shared" si="194"/>
        <v/>
      </c>
      <c r="AU628" s="698" t="str">
        <f t="shared" si="216"/>
        <v/>
      </c>
      <c r="AV628" s="699" t="str">
        <f t="shared" si="206"/>
        <v/>
      </c>
      <c r="AW628" s="699" t="str">
        <f t="shared" si="217"/>
        <v/>
      </c>
      <c r="AX628" s="699" t="str">
        <f t="shared" si="207"/>
        <v/>
      </c>
      <c r="AY628" s="698" t="str">
        <f t="shared" si="195"/>
        <v/>
      </c>
      <c r="AZ628" s="698" t="str">
        <f t="shared" si="218"/>
        <v/>
      </c>
      <c r="BA628" s="79"/>
      <c r="BB628" s="79"/>
      <c r="BC628" s="699" t="str">
        <f t="shared" si="219"/>
        <v/>
      </c>
      <c r="BD628" s="699" t="str">
        <f t="shared" si="220"/>
        <v/>
      </c>
      <c r="BE628" s="698" t="str">
        <f t="shared" si="221"/>
        <v/>
      </c>
      <c r="BF628" s="698" t="str">
        <f t="shared" si="222"/>
        <v/>
      </c>
      <c r="BG628" s="79"/>
      <c r="BH628" s="699" t="str">
        <f t="shared" si="223"/>
        <v/>
      </c>
      <c r="BI628" s="699" t="str">
        <f t="shared" si="224"/>
        <v/>
      </c>
      <c r="BJ628" s="699" t="str">
        <f t="shared" si="225"/>
        <v/>
      </c>
      <c r="BK628" s="698" t="str">
        <f t="shared" si="226"/>
        <v/>
      </c>
      <c r="BL628" s="698" t="str">
        <f t="shared" si="227"/>
        <v/>
      </c>
    </row>
    <row r="629" spans="3:64" s="68" customFormat="1" ht="14.25" x14ac:dyDescent="0.2">
      <c r="C629" s="340"/>
      <c r="D629" s="259"/>
      <c r="E629" s="340"/>
      <c r="F629" s="340"/>
      <c r="H629" s="261"/>
      <c r="I629" s="261"/>
      <c r="K629" s="260"/>
      <c r="L629" s="66"/>
      <c r="M629" s="261"/>
      <c r="N629" s="260"/>
      <c r="O629" s="810"/>
      <c r="P629" s="361"/>
      <c r="Q629" s="696">
        <f t="shared" si="208"/>
        <v>355</v>
      </c>
      <c r="R629" s="340"/>
      <c r="S629" s="340"/>
      <c r="T629" s="340"/>
      <c r="U629" s="699" t="str">
        <f t="shared" si="196"/>
        <v/>
      </c>
      <c r="V629" s="699" t="str">
        <f t="shared" si="197"/>
        <v/>
      </c>
      <c r="W629" s="698" t="str">
        <f t="shared" si="209"/>
        <v/>
      </c>
      <c r="X629" s="698" t="str">
        <f t="shared" si="228"/>
        <v/>
      </c>
      <c r="Y629" s="699" t="str">
        <f t="shared" si="198"/>
        <v/>
      </c>
      <c r="Z629" s="699" t="str">
        <f t="shared" si="199"/>
        <v/>
      </c>
      <c r="AA629" s="698" t="str">
        <f t="shared" si="210"/>
        <v/>
      </c>
      <c r="AB629" s="698" t="str">
        <f t="shared" si="211"/>
        <v/>
      </c>
      <c r="AC629" s="699" t="str">
        <f t="shared" si="200"/>
        <v/>
      </c>
      <c r="AD629" s="699" t="str">
        <f t="shared" si="201"/>
        <v/>
      </c>
      <c r="AE629" s="698" t="str">
        <f t="shared" si="212"/>
        <v/>
      </c>
      <c r="AF629" s="698" t="str">
        <f t="shared" si="213"/>
        <v/>
      </c>
      <c r="AH629" s="696" t="str">
        <f t="shared" si="192"/>
        <v/>
      </c>
      <c r="AI629" s="340"/>
      <c r="AJ629" s="340"/>
      <c r="AK629" s="340"/>
      <c r="AL629" s="699" t="str">
        <f t="shared" si="202"/>
        <v/>
      </c>
      <c r="AM629" s="699" t="str">
        <f t="shared" si="229"/>
        <v/>
      </c>
      <c r="AN629" s="699" t="str">
        <f t="shared" si="203"/>
        <v/>
      </c>
      <c r="AO629" s="698" t="str">
        <f t="shared" si="193"/>
        <v/>
      </c>
      <c r="AP629" s="698" t="str">
        <f t="shared" si="214"/>
        <v/>
      </c>
      <c r="AQ629" s="699" t="str">
        <f t="shared" si="204"/>
        <v/>
      </c>
      <c r="AR629" s="699" t="str">
        <f t="shared" si="215"/>
        <v/>
      </c>
      <c r="AS629" s="699" t="str">
        <f t="shared" si="205"/>
        <v/>
      </c>
      <c r="AT629" s="698" t="str">
        <f t="shared" si="194"/>
        <v/>
      </c>
      <c r="AU629" s="698" t="str">
        <f t="shared" si="216"/>
        <v/>
      </c>
      <c r="AV629" s="699" t="str">
        <f t="shared" si="206"/>
        <v/>
      </c>
      <c r="AW629" s="699" t="str">
        <f t="shared" si="217"/>
        <v/>
      </c>
      <c r="AX629" s="699" t="str">
        <f t="shared" si="207"/>
        <v/>
      </c>
      <c r="AY629" s="698" t="str">
        <f t="shared" si="195"/>
        <v/>
      </c>
      <c r="AZ629" s="698" t="str">
        <f t="shared" si="218"/>
        <v/>
      </c>
      <c r="BA629" s="79"/>
      <c r="BB629" s="79"/>
      <c r="BC629" s="699" t="str">
        <f t="shared" si="219"/>
        <v/>
      </c>
      <c r="BD629" s="699" t="str">
        <f t="shared" si="220"/>
        <v/>
      </c>
      <c r="BE629" s="698" t="str">
        <f t="shared" si="221"/>
        <v/>
      </c>
      <c r="BF629" s="698" t="str">
        <f t="shared" si="222"/>
        <v/>
      </c>
      <c r="BG629" s="79"/>
      <c r="BH629" s="699" t="str">
        <f t="shared" si="223"/>
        <v/>
      </c>
      <c r="BI629" s="699" t="str">
        <f t="shared" si="224"/>
        <v/>
      </c>
      <c r="BJ629" s="699" t="str">
        <f t="shared" si="225"/>
        <v/>
      </c>
      <c r="BK629" s="698" t="str">
        <f t="shared" si="226"/>
        <v/>
      </c>
      <c r="BL629" s="698" t="str">
        <f t="shared" si="227"/>
        <v/>
      </c>
    </row>
    <row r="630" spans="3:64" s="68" customFormat="1" ht="14.25" x14ac:dyDescent="0.2">
      <c r="C630" s="340"/>
      <c r="D630" s="259"/>
      <c r="E630" s="340"/>
      <c r="F630" s="340"/>
      <c r="H630" s="261"/>
      <c r="I630" s="261"/>
      <c r="K630" s="260"/>
      <c r="L630" s="66"/>
      <c r="M630" s="261"/>
      <c r="N630" s="260"/>
      <c r="O630" s="810"/>
      <c r="P630" s="361"/>
      <c r="Q630" s="696">
        <f t="shared" si="208"/>
        <v>356</v>
      </c>
      <c r="R630" s="340"/>
      <c r="S630" s="340"/>
      <c r="T630" s="340"/>
      <c r="U630" s="699" t="str">
        <f t="shared" si="196"/>
        <v/>
      </c>
      <c r="V630" s="699" t="str">
        <f t="shared" si="197"/>
        <v/>
      </c>
      <c r="W630" s="698" t="str">
        <f t="shared" si="209"/>
        <v/>
      </c>
      <c r="X630" s="698" t="str">
        <f t="shared" si="228"/>
        <v/>
      </c>
      <c r="Y630" s="699" t="str">
        <f t="shared" si="198"/>
        <v/>
      </c>
      <c r="Z630" s="699" t="str">
        <f t="shared" si="199"/>
        <v/>
      </c>
      <c r="AA630" s="698" t="str">
        <f t="shared" si="210"/>
        <v/>
      </c>
      <c r="AB630" s="698" t="str">
        <f t="shared" si="211"/>
        <v/>
      </c>
      <c r="AC630" s="699" t="str">
        <f t="shared" si="200"/>
        <v/>
      </c>
      <c r="AD630" s="699" t="str">
        <f t="shared" si="201"/>
        <v/>
      </c>
      <c r="AE630" s="698" t="str">
        <f t="shared" si="212"/>
        <v/>
      </c>
      <c r="AF630" s="698" t="str">
        <f t="shared" si="213"/>
        <v/>
      </c>
      <c r="AH630" s="696" t="str">
        <f t="shared" si="192"/>
        <v/>
      </c>
      <c r="AI630" s="340"/>
      <c r="AJ630" s="340"/>
      <c r="AK630" s="340"/>
      <c r="AL630" s="699" t="str">
        <f t="shared" si="202"/>
        <v/>
      </c>
      <c r="AM630" s="699" t="str">
        <f t="shared" si="229"/>
        <v/>
      </c>
      <c r="AN630" s="699" t="str">
        <f t="shared" si="203"/>
        <v/>
      </c>
      <c r="AO630" s="698" t="str">
        <f t="shared" si="193"/>
        <v/>
      </c>
      <c r="AP630" s="698" t="str">
        <f t="shared" si="214"/>
        <v/>
      </c>
      <c r="AQ630" s="699" t="str">
        <f t="shared" si="204"/>
        <v/>
      </c>
      <c r="AR630" s="699" t="str">
        <f t="shared" si="215"/>
        <v/>
      </c>
      <c r="AS630" s="699" t="str">
        <f t="shared" si="205"/>
        <v/>
      </c>
      <c r="AT630" s="698" t="str">
        <f t="shared" si="194"/>
        <v/>
      </c>
      <c r="AU630" s="698" t="str">
        <f t="shared" si="216"/>
        <v/>
      </c>
      <c r="AV630" s="699" t="str">
        <f t="shared" si="206"/>
        <v/>
      </c>
      <c r="AW630" s="699" t="str">
        <f t="shared" si="217"/>
        <v/>
      </c>
      <c r="AX630" s="699" t="str">
        <f t="shared" si="207"/>
        <v/>
      </c>
      <c r="AY630" s="698" t="str">
        <f t="shared" si="195"/>
        <v/>
      </c>
      <c r="AZ630" s="698" t="str">
        <f t="shared" si="218"/>
        <v/>
      </c>
      <c r="BA630" s="79"/>
      <c r="BB630" s="79"/>
      <c r="BC630" s="699" t="str">
        <f t="shared" si="219"/>
        <v/>
      </c>
      <c r="BD630" s="699" t="str">
        <f t="shared" si="220"/>
        <v/>
      </c>
      <c r="BE630" s="698" t="str">
        <f t="shared" si="221"/>
        <v/>
      </c>
      <c r="BF630" s="698" t="str">
        <f t="shared" si="222"/>
        <v/>
      </c>
      <c r="BG630" s="79"/>
      <c r="BH630" s="699" t="str">
        <f t="shared" si="223"/>
        <v/>
      </c>
      <c r="BI630" s="699" t="str">
        <f t="shared" si="224"/>
        <v/>
      </c>
      <c r="BJ630" s="699" t="str">
        <f t="shared" si="225"/>
        <v/>
      </c>
      <c r="BK630" s="698" t="str">
        <f t="shared" si="226"/>
        <v/>
      </c>
      <c r="BL630" s="698" t="str">
        <f t="shared" si="227"/>
        <v/>
      </c>
    </row>
    <row r="631" spans="3:64" s="68" customFormat="1" ht="14.25" x14ac:dyDescent="0.2">
      <c r="C631" s="340"/>
      <c r="D631" s="259"/>
      <c r="E631" s="340"/>
      <c r="F631" s="340"/>
      <c r="H631" s="261"/>
      <c r="I631" s="261"/>
      <c r="K631" s="260"/>
      <c r="L631" s="66"/>
      <c r="M631" s="261"/>
      <c r="N631" s="260"/>
      <c r="O631" s="810"/>
      <c r="P631" s="361"/>
      <c r="Q631" s="696">
        <f t="shared" si="208"/>
        <v>357</v>
      </c>
      <c r="R631" s="340"/>
      <c r="S631" s="340"/>
      <c r="T631" s="340"/>
      <c r="U631" s="699" t="str">
        <f t="shared" si="196"/>
        <v/>
      </c>
      <c r="V631" s="699" t="str">
        <f t="shared" si="197"/>
        <v/>
      </c>
      <c r="W631" s="698" t="str">
        <f t="shared" si="209"/>
        <v/>
      </c>
      <c r="X631" s="698" t="str">
        <f t="shared" si="228"/>
        <v/>
      </c>
      <c r="Y631" s="699" t="str">
        <f t="shared" si="198"/>
        <v/>
      </c>
      <c r="Z631" s="699" t="str">
        <f t="shared" si="199"/>
        <v/>
      </c>
      <c r="AA631" s="698" t="str">
        <f t="shared" si="210"/>
        <v/>
      </c>
      <c r="AB631" s="698" t="str">
        <f t="shared" si="211"/>
        <v/>
      </c>
      <c r="AC631" s="699" t="str">
        <f t="shared" si="200"/>
        <v/>
      </c>
      <c r="AD631" s="699" t="str">
        <f t="shared" si="201"/>
        <v/>
      </c>
      <c r="AE631" s="698" t="str">
        <f t="shared" si="212"/>
        <v/>
      </c>
      <c r="AF631" s="698" t="str">
        <f t="shared" si="213"/>
        <v/>
      </c>
      <c r="AH631" s="696" t="str">
        <f t="shared" si="192"/>
        <v/>
      </c>
      <c r="AI631" s="340"/>
      <c r="AJ631" s="340"/>
      <c r="AK631" s="340"/>
      <c r="AL631" s="699" t="str">
        <f t="shared" si="202"/>
        <v/>
      </c>
      <c r="AM631" s="699" t="str">
        <f t="shared" si="229"/>
        <v/>
      </c>
      <c r="AN631" s="699" t="str">
        <f t="shared" si="203"/>
        <v/>
      </c>
      <c r="AO631" s="698" t="str">
        <f t="shared" si="193"/>
        <v/>
      </c>
      <c r="AP631" s="698" t="str">
        <f t="shared" si="214"/>
        <v/>
      </c>
      <c r="AQ631" s="699" t="str">
        <f t="shared" si="204"/>
        <v/>
      </c>
      <c r="AR631" s="699" t="str">
        <f t="shared" si="215"/>
        <v/>
      </c>
      <c r="AS631" s="699" t="str">
        <f t="shared" si="205"/>
        <v/>
      </c>
      <c r="AT631" s="698" t="str">
        <f t="shared" si="194"/>
        <v/>
      </c>
      <c r="AU631" s="698" t="str">
        <f t="shared" si="216"/>
        <v/>
      </c>
      <c r="AV631" s="699" t="str">
        <f t="shared" si="206"/>
        <v/>
      </c>
      <c r="AW631" s="699" t="str">
        <f t="shared" si="217"/>
        <v/>
      </c>
      <c r="AX631" s="699" t="str">
        <f t="shared" si="207"/>
        <v/>
      </c>
      <c r="AY631" s="698" t="str">
        <f t="shared" si="195"/>
        <v/>
      </c>
      <c r="AZ631" s="698" t="str">
        <f t="shared" si="218"/>
        <v/>
      </c>
      <c r="BA631" s="79"/>
      <c r="BB631" s="79"/>
      <c r="BC631" s="699" t="str">
        <f t="shared" si="219"/>
        <v/>
      </c>
      <c r="BD631" s="699" t="str">
        <f t="shared" si="220"/>
        <v/>
      </c>
      <c r="BE631" s="698" t="str">
        <f t="shared" si="221"/>
        <v/>
      </c>
      <c r="BF631" s="698" t="str">
        <f t="shared" si="222"/>
        <v/>
      </c>
      <c r="BG631" s="79"/>
      <c r="BH631" s="699" t="str">
        <f t="shared" si="223"/>
        <v/>
      </c>
      <c r="BI631" s="699" t="str">
        <f t="shared" si="224"/>
        <v/>
      </c>
      <c r="BJ631" s="699" t="str">
        <f t="shared" si="225"/>
        <v/>
      </c>
      <c r="BK631" s="698" t="str">
        <f t="shared" si="226"/>
        <v/>
      </c>
      <c r="BL631" s="698" t="str">
        <f t="shared" si="227"/>
        <v/>
      </c>
    </row>
    <row r="632" spans="3:64" s="68" customFormat="1" ht="14.25" x14ac:dyDescent="0.2">
      <c r="C632" s="340"/>
      <c r="D632" s="259"/>
      <c r="E632" s="340"/>
      <c r="F632" s="340"/>
      <c r="H632" s="261"/>
      <c r="I632" s="261"/>
      <c r="K632" s="260"/>
      <c r="L632" s="66"/>
      <c r="M632" s="261"/>
      <c r="N632" s="260"/>
      <c r="O632" s="810"/>
      <c r="P632" s="361"/>
      <c r="Q632" s="696">
        <f t="shared" si="208"/>
        <v>358</v>
      </c>
      <c r="R632" s="340"/>
      <c r="S632" s="340"/>
      <c r="T632" s="340"/>
      <c r="U632" s="699" t="str">
        <f t="shared" si="196"/>
        <v/>
      </c>
      <c r="V632" s="699" t="str">
        <f t="shared" si="197"/>
        <v/>
      </c>
      <c r="W632" s="698" t="str">
        <f t="shared" si="209"/>
        <v/>
      </c>
      <c r="X632" s="698" t="str">
        <f t="shared" si="228"/>
        <v/>
      </c>
      <c r="Y632" s="699" t="str">
        <f t="shared" si="198"/>
        <v/>
      </c>
      <c r="Z632" s="699" t="str">
        <f t="shared" si="199"/>
        <v/>
      </c>
      <c r="AA632" s="698" t="str">
        <f t="shared" si="210"/>
        <v/>
      </c>
      <c r="AB632" s="698" t="str">
        <f t="shared" si="211"/>
        <v/>
      </c>
      <c r="AC632" s="699" t="str">
        <f t="shared" si="200"/>
        <v/>
      </c>
      <c r="AD632" s="699" t="str">
        <f t="shared" si="201"/>
        <v/>
      </c>
      <c r="AE632" s="698" t="str">
        <f t="shared" si="212"/>
        <v/>
      </c>
      <c r="AF632" s="698" t="str">
        <f t="shared" si="213"/>
        <v/>
      </c>
      <c r="AH632" s="696" t="str">
        <f t="shared" si="192"/>
        <v/>
      </c>
      <c r="AI632" s="340"/>
      <c r="AJ632" s="340"/>
      <c r="AK632" s="340"/>
      <c r="AL632" s="699" t="str">
        <f t="shared" si="202"/>
        <v/>
      </c>
      <c r="AM632" s="699" t="str">
        <f t="shared" si="229"/>
        <v/>
      </c>
      <c r="AN632" s="699" t="str">
        <f t="shared" si="203"/>
        <v/>
      </c>
      <c r="AO632" s="698" t="str">
        <f t="shared" si="193"/>
        <v/>
      </c>
      <c r="AP632" s="698" t="str">
        <f t="shared" si="214"/>
        <v/>
      </c>
      <c r="AQ632" s="699" t="str">
        <f t="shared" si="204"/>
        <v/>
      </c>
      <c r="AR632" s="699" t="str">
        <f t="shared" si="215"/>
        <v/>
      </c>
      <c r="AS632" s="699" t="str">
        <f t="shared" si="205"/>
        <v/>
      </c>
      <c r="AT632" s="698" t="str">
        <f t="shared" si="194"/>
        <v/>
      </c>
      <c r="AU632" s="698" t="str">
        <f t="shared" si="216"/>
        <v/>
      </c>
      <c r="AV632" s="699" t="str">
        <f t="shared" si="206"/>
        <v/>
      </c>
      <c r="AW632" s="699" t="str">
        <f t="shared" si="217"/>
        <v/>
      </c>
      <c r="AX632" s="699" t="str">
        <f t="shared" si="207"/>
        <v/>
      </c>
      <c r="AY632" s="698" t="str">
        <f t="shared" si="195"/>
        <v/>
      </c>
      <c r="AZ632" s="698" t="str">
        <f t="shared" si="218"/>
        <v/>
      </c>
      <c r="BA632" s="79"/>
      <c r="BB632" s="79"/>
      <c r="BC632" s="699" t="str">
        <f t="shared" si="219"/>
        <v/>
      </c>
      <c r="BD632" s="699" t="str">
        <f t="shared" si="220"/>
        <v/>
      </c>
      <c r="BE632" s="698" t="str">
        <f t="shared" si="221"/>
        <v/>
      </c>
      <c r="BF632" s="698" t="str">
        <f t="shared" si="222"/>
        <v/>
      </c>
      <c r="BG632" s="79"/>
      <c r="BH632" s="699" t="str">
        <f t="shared" si="223"/>
        <v/>
      </c>
      <c r="BI632" s="699" t="str">
        <f t="shared" si="224"/>
        <v/>
      </c>
      <c r="BJ632" s="699" t="str">
        <f t="shared" si="225"/>
        <v/>
      </c>
      <c r="BK632" s="698" t="str">
        <f t="shared" si="226"/>
        <v/>
      </c>
      <c r="BL632" s="698" t="str">
        <f t="shared" si="227"/>
        <v/>
      </c>
    </row>
    <row r="633" spans="3:64" s="68" customFormat="1" ht="14.25" x14ac:dyDescent="0.2">
      <c r="C633" s="340"/>
      <c r="D633" s="259"/>
      <c r="E633" s="340"/>
      <c r="F633" s="340"/>
      <c r="H633" s="261"/>
      <c r="I633" s="261"/>
      <c r="K633" s="260"/>
      <c r="L633" s="66"/>
      <c r="M633" s="261"/>
      <c r="N633" s="260"/>
      <c r="O633" s="810"/>
      <c r="P633" s="361"/>
      <c r="Q633" s="696">
        <f t="shared" si="208"/>
        <v>359</v>
      </c>
      <c r="R633" s="340"/>
      <c r="S633" s="340"/>
      <c r="T633" s="340"/>
      <c r="U633" s="699" t="str">
        <f t="shared" si="196"/>
        <v/>
      </c>
      <c r="V633" s="699" t="str">
        <f t="shared" si="197"/>
        <v/>
      </c>
      <c r="W633" s="698" t="str">
        <f t="shared" si="209"/>
        <v/>
      </c>
      <c r="X633" s="698" t="str">
        <f t="shared" si="228"/>
        <v/>
      </c>
      <c r="Y633" s="699" t="str">
        <f t="shared" si="198"/>
        <v/>
      </c>
      <c r="Z633" s="699" t="str">
        <f t="shared" si="199"/>
        <v/>
      </c>
      <c r="AA633" s="698" t="str">
        <f t="shared" si="210"/>
        <v/>
      </c>
      <c r="AB633" s="698" t="str">
        <f t="shared" si="211"/>
        <v/>
      </c>
      <c r="AC633" s="699" t="str">
        <f t="shared" si="200"/>
        <v/>
      </c>
      <c r="AD633" s="699" t="str">
        <f t="shared" si="201"/>
        <v/>
      </c>
      <c r="AE633" s="698" t="str">
        <f t="shared" si="212"/>
        <v/>
      </c>
      <c r="AF633" s="698" t="str">
        <f t="shared" si="213"/>
        <v/>
      </c>
      <c r="AH633" s="696" t="str">
        <f t="shared" si="192"/>
        <v/>
      </c>
      <c r="AI633" s="340"/>
      <c r="AJ633" s="340"/>
      <c r="AK633" s="340"/>
      <c r="AL633" s="699" t="str">
        <f t="shared" si="202"/>
        <v/>
      </c>
      <c r="AM633" s="699" t="str">
        <f t="shared" si="229"/>
        <v/>
      </c>
      <c r="AN633" s="699" t="str">
        <f t="shared" si="203"/>
        <v/>
      </c>
      <c r="AO633" s="698" t="str">
        <f t="shared" si="193"/>
        <v/>
      </c>
      <c r="AP633" s="698" t="str">
        <f t="shared" si="214"/>
        <v/>
      </c>
      <c r="AQ633" s="699" t="str">
        <f t="shared" si="204"/>
        <v/>
      </c>
      <c r="AR633" s="699" t="str">
        <f t="shared" si="215"/>
        <v/>
      </c>
      <c r="AS633" s="699" t="str">
        <f t="shared" si="205"/>
        <v/>
      </c>
      <c r="AT633" s="698" t="str">
        <f t="shared" si="194"/>
        <v/>
      </c>
      <c r="AU633" s="698" t="str">
        <f t="shared" si="216"/>
        <v/>
      </c>
      <c r="AV633" s="699" t="str">
        <f t="shared" si="206"/>
        <v/>
      </c>
      <c r="AW633" s="699" t="str">
        <f t="shared" si="217"/>
        <v/>
      </c>
      <c r="AX633" s="699" t="str">
        <f t="shared" si="207"/>
        <v/>
      </c>
      <c r="AY633" s="698" t="str">
        <f t="shared" si="195"/>
        <v/>
      </c>
      <c r="AZ633" s="698" t="str">
        <f t="shared" si="218"/>
        <v/>
      </c>
      <c r="BA633" s="79"/>
      <c r="BB633" s="79"/>
      <c r="BC633" s="699" t="str">
        <f t="shared" si="219"/>
        <v/>
      </c>
      <c r="BD633" s="699" t="str">
        <f t="shared" si="220"/>
        <v/>
      </c>
      <c r="BE633" s="698" t="str">
        <f t="shared" si="221"/>
        <v/>
      </c>
      <c r="BF633" s="698" t="str">
        <f t="shared" si="222"/>
        <v/>
      </c>
      <c r="BG633" s="79"/>
      <c r="BH633" s="699" t="str">
        <f t="shared" si="223"/>
        <v/>
      </c>
      <c r="BI633" s="699" t="str">
        <f t="shared" si="224"/>
        <v/>
      </c>
      <c r="BJ633" s="699" t="str">
        <f t="shared" si="225"/>
        <v/>
      </c>
      <c r="BK633" s="698" t="str">
        <f t="shared" si="226"/>
        <v/>
      </c>
      <c r="BL633" s="698" t="str">
        <f t="shared" si="227"/>
        <v/>
      </c>
    </row>
    <row r="634" spans="3:64" s="68" customFormat="1" ht="14.25" x14ac:dyDescent="0.2">
      <c r="C634" s="340"/>
      <c r="D634" s="259"/>
      <c r="E634" s="340"/>
      <c r="F634" s="340"/>
      <c r="H634" s="261"/>
      <c r="I634" s="261"/>
      <c r="K634" s="260"/>
      <c r="L634" s="66"/>
      <c r="M634" s="261"/>
      <c r="N634" s="260"/>
      <c r="O634" s="810"/>
      <c r="P634" s="361"/>
      <c r="Q634" s="696">
        <f t="shared" si="208"/>
        <v>360</v>
      </c>
      <c r="R634" s="340"/>
      <c r="S634" s="340"/>
      <c r="T634" s="340"/>
      <c r="U634" s="699" t="str">
        <f t="shared" si="196"/>
        <v/>
      </c>
      <c r="V634" s="699" t="str">
        <f t="shared" si="197"/>
        <v/>
      </c>
      <c r="W634" s="698" t="str">
        <f t="shared" si="209"/>
        <v/>
      </c>
      <c r="X634" s="698" t="str">
        <f t="shared" si="228"/>
        <v/>
      </c>
      <c r="Y634" s="699" t="str">
        <f t="shared" si="198"/>
        <v/>
      </c>
      <c r="Z634" s="699" t="str">
        <f t="shared" si="199"/>
        <v/>
      </c>
      <c r="AA634" s="698" t="str">
        <f t="shared" si="210"/>
        <v/>
      </c>
      <c r="AB634" s="698" t="str">
        <f t="shared" si="211"/>
        <v/>
      </c>
      <c r="AC634" s="699" t="str">
        <f t="shared" si="200"/>
        <v/>
      </c>
      <c r="AD634" s="699" t="str">
        <f t="shared" si="201"/>
        <v/>
      </c>
      <c r="AE634" s="698" t="str">
        <f t="shared" si="212"/>
        <v/>
      </c>
      <c r="AF634" s="698" t="str">
        <f t="shared" si="213"/>
        <v/>
      </c>
      <c r="AH634" s="696" t="str">
        <f t="shared" si="192"/>
        <v/>
      </c>
      <c r="AI634" s="340"/>
      <c r="AJ634" s="340"/>
      <c r="AK634" s="340"/>
      <c r="AL634" s="699" t="str">
        <f t="shared" si="202"/>
        <v/>
      </c>
      <c r="AM634" s="699" t="str">
        <f t="shared" si="229"/>
        <v/>
      </c>
      <c r="AN634" s="699" t="str">
        <f t="shared" si="203"/>
        <v/>
      </c>
      <c r="AO634" s="698" t="str">
        <f t="shared" si="193"/>
        <v/>
      </c>
      <c r="AP634" s="698" t="str">
        <f t="shared" si="214"/>
        <v/>
      </c>
      <c r="AQ634" s="699" t="str">
        <f t="shared" si="204"/>
        <v/>
      </c>
      <c r="AR634" s="699" t="str">
        <f t="shared" si="215"/>
        <v/>
      </c>
      <c r="AS634" s="699" t="str">
        <f t="shared" si="205"/>
        <v/>
      </c>
      <c r="AT634" s="698" t="str">
        <f t="shared" si="194"/>
        <v/>
      </c>
      <c r="AU634" s="698" t="str">
        <f t="shared" si="216"/>
        <v/>
      </c>
      <c r="AV634" s="699" t="str">
        <f t="shared" si="206"/>
        <v/>
      </c>
      <c r="AW634" s="699" t="str">
        <f t="shared" si="217"/>
        <v/>
      </c>
      <c r="AX634" s="699" t="str">
        <f t="shared" si="207"/>
        <v/>
      </c>
      <c r="AY634" s="698" t="str">
        <f t="shared" si="195"/>
        <v/>
      </c>
      <c r="AZ634" s="698" t="str">
        <f t="shared" si="218"/>
        <v/>
      </c>
      <c r="BA634" s="79"/>
      <c r="BB634" s="79"/>
      <c r="BC634" s="699" t="str">
        <f t="shared" si="219"/>
        <v/>
      </c>
      <c r="BD634" s="699" t="str">
        <f t="shared" si="220"/>
        <v/>
      </c>
      <c r="BE634" s="698" t="str">
        <f t="shared" si="221"/>
        <v/>
      </c>
      <c r="BF634" s="698" t="str">
        <f t="shared" si="222"/>
        <v/>
      </c>
      <c r="BG634" s="79"/>
      <c r="BH634" s="699" t="str">
        <f t="shared" si="223"/>
        <v/>
      </c>
      <c r="BI634" s="699" t="str">
        <f t="shared" si="224"/>
        <v/>
      </c>
      <c r="BJ634" s="699" t="str">
        <f t="shared" si="225"/>
        <v/>
      </c>
      <c r="BK634" s="698" t="str">
        <f t="shared" si="226"/>
        <v/>
      </c>
      <c r="BL634" s="698" t="str">
        <f t="shared" si="227"/>
        <v/>
      </c>
    </row>
    <row r="635" spans="3:64" s="68" customFormat="1" ht="14.25" x14ac:dyDescent="0.2">
      <c r="C635" s="340"/>
      <c r="D635" s="259"/>
      <c r="E635" s="340"/>
      <c r="F635" s="340"/>
      <c r="H635" s="261"/>
      <c r="I635" s="261"/>
      <c r="K635" s="260"/>
      <c r="L635" s="66"/>
      <c r="M635" s="261"/>
      <c r="N635" s="260"/>
      <c r="O635" s="810"/>
      <c r="P635" s="361"/>
      <c r="Q635" s="696">
        <f t="shared" si="208"/>
        <v>361</v>
      </c>
      <c r="R635" s="340"/>
      <c r="S635" s="340"/>
      <c r="T635" s="340"/>
      <c r="U635" s="699" t="str">
        <f t="shared" si="196"/>
        <v/>
      </c>
      <c r="V635" s="699" t="str">
        <f t="shared" si="197"/>
        <v/>
      </c>
      <c r="W635" s="698" t="str">
        <f t="shared" si="209"/>
        <v/>
      </c>
      <c r="X635" s="698" t="str">
        <f t="shared" si="228"/>
        <v/>
      </c>
      <c r="Y635" s="699" t="str">
        <f t="shared" si="198"/>
        <v/>
      </c>
      <c r="Z635" s="699" t="str">
        <f t="shared" si="199"/>
        <v/>
      </c>
      <c r="AA635" s="698" t="str">
        <f t="shared" si="210"/>
        <v/>
      </c>
      <c r="AB635" s="698" t="str">
        <f t="shared" si="211"/>
        <v/>
      </c>
      <c r="AC635" s="699" t="str">
        <f t="shared" si="200"/>
        <v/>
      </c>
      <c r="AD635" s="699" t="str">
        <f t="shared" si="201"/>
        <v/>
      </c>
      <c r="AE635" s="698" t="str">
        <f t="shared" si="212"/>
        <v/>
      </c>
      <c r="AF635" s="698" t="str">
        <f t="shared" si="213"/>
        <v/>
      </c>
      <c r="AH635" s="696" t="str">
        <f t="shared" si="192"/>
        <v/>
      </c>
      <c r="AI635" s="340"/>
      <c r="AJ635" s="340"/>
      <c r="AK635" s="340"/>
      <c r="AL635" s="699" t="str">
        <f t="shared" si="202"/>
        <v/>
      </c>
      <c r="AM635" s="699" t="str">
        <f t="shared" si="229"/>
        <v/>
      </c>
      <c r="AN635" s="699" t="str">
        <f t="shared" si="203"/>
        <v/>
      </c>
      <c r="AO635" s="698" t="str">
        <f t="shared" si="193"/>
        <v/>
      </c>
      <c r="AP635" s="698" t="str">
        <f t="shared" si="214"/>
        <v/>
      </c>
      <c r="AQ635" s="699" t="str">
        <f t="shared" si="204"/>
        <v/>
      </c>
      <c r="AR635" s="699" t="str">
        <f t="shared" si="215"/>
        <v/>
      </c>
      <c r="AS635" s="699" t="str">
        <f t="shared" si="205"/>
        <v/>
      </c>
      <c r="AT635" s="698" t="str">
        <f t="shared" si="194"/>
        <v/>
      </c>
      <c r="AU635" s="698" t="str">
        <f t="shared" si="216"/>
        <v/>
      </c>
      <c r="AV635" s="699" t="str">
        <f t="shared" si="206"/>
        <v/>
      </c>
      <c r="AW635" s="699" t="str">
        <f t="shared" si="217"/>
        <v/>
      </c>
      <c r="AX635" s="699" t="str">
        <f t="shared" si="207"/>
        <v/>
      </c>
      <c r="AY635" s="698" t="str">
        <f t="shared" si="195"/>
        <v/>
      </c>
      <c r="AZ635" s="698" t="str">
        <f t="shared" si="218"/>
        <v/>
      </c>
      <c r="BA635" s="79"/>
      <c r="BB635" s="79"/>
      <c r="BC635" s="699" t="str">
        <f t="shared" si="219"/>
        <v/>
      </c>
      <c r="BD635" s="699" t="str">
        <f t="shared" si="220"/>
        <v/>
      </c>
      <c r="BE635" s="698" t="str">
        <f t="shared" si="221"/>
        <v/>
      </c>
      <c r="BF635" s="698" t="str">
        <f t="shared" si="222"/>
        <v/>
      </c>
      <c r="BG635" s="79"/>
      <c r="BH635" s="699" t="str">
        <f t="shared" si="223"/>
        <v/>
      </c>
      <c r="BI635" s="699" t="str">
        <f t="shared" si="224"/>
        <v/>
      </c>
      <c r="BJ635" s="699" t="str">
        <f t="shared" si="225"/>
        <v/>
      </c>
      <c r="BK635" s="698" t="str">
        <f t="shared" si="226"/>
        <v/>
      </c>
      <c r="BL635" s="698" t="str">
        <f t="shared" si="227"/>
        <v/>
      </c>
    </row>
    <row r="636" spans="3:64" s="68" customFormat="1" ht="14.25" x14ac:dyDescent="0.2">
      <c r="C636" s="340"/>
      <c r="D636" s="259"/>
      <c r="E636" s="340"/>
      <c r="F636" s="340"/>
      <c r="H636" s="261"/>
      <c r="I636" s="261"/>
      <c r="K636" s="260"/>
      <c r="L636" s="66"/>
      <c r="M636" s="261"/>
      <c r="N636" s="260"/>
      <c r="O636" s="810"/>
      <c r="P636" s="361"/>
      <c r="Q636" s="696">
        <f t="shared" si="208"/>
        <v>362</v>
      </c>
      <c r="R636" s="340"/>
      <c r="S636" s="340"/>
      <c r="T636" s="340"/>
      <c r="U636" s="699" t="str">
        <f t="shared" si="196"/>
        <v/>
      </c>
      <c r="V636" s="699" t="str">
        <f t="shared" si="197"/>
        <v/>
      </c>
      <c r="W636" s="698" t="str">
        <f t="shared" si="209"/>
        <v/>
      </c>
      <c r="X636" s="698" t="str">
        <f t="shared" si="228"/>
        <v/>
      </c>
      <c r="Y636" s="699" t="str">
        <f t="shared" si="198"/>
        <v/>
      </c>
      <c r="Z636" s="699" t="str">
        <f t="shared" si="199"/>
        <v/>
      </c>
      <c r="AA636" s="698" t="str">
        <f t="shared" si="210"/>
        <v/>
      </c>
      <c r="AB636" s="698" t="str">
        <f t="shared" si="211"/>
        <v/>
      </c>
      <c r="AC636" s="699" t="str">
        <f t="shared" si="200"/>
        <v/>
      </c>
      <c r="AD636" s="699" t="str">
        <f t="shared" si="201"/>
        <v/>
      </c>
      <c r="AE636" s="698" t="str">
        <f t="shared" si="212"/>
        <v/>
      </c>
      <c r="AF636" s="698" t="str">
        <f t="shared" si="213"/>
        <v/>
      </c>
      <c r="AH636" s="696" t="str">
        <f t="shared" si="192"/>
        <v/>
      </c>
      <c r="AI636" s="340"/>
      <c r="AJ636" s="340"/>
      <c r="AK636" s="340"/>
      <c r="AL636" s="699" t="str">
        <f t="shared" si="202"/>
        <v/>
      </c>
      <c r="AM636" s="699" t="str">
        <f t="shared" si="229"/>
        <v/>
      </c>
      <c r="AN636" s="699" t="str">
        <f t="shared" si="203"/>
        <v/>
      </c>
      <c r="AO636" s="698" t="str">
        <f t="shared" si="193"/>
        <v/>
      </c>
      <c r="AP636" s="698" t="str">
        <f t="shared" si="214"/>
        <v/>
      </c>
      <c r="AQ636" s="699" t="str">
        <f t="shared" si="204"/>
        <v/>
      </c>
      <c r="AR636" s="699" t="str">
        <f t="shared" si="215"/>
        <v/>
      </c>
      <c r="AS636" s="699" t="str">
        <f t="shared" si="205"/>
        <v/>
      </c>
      <c r="AT636" s="698" t="str">
        <f t="shared" si="194"/>
        <v/>
      </c>
      <c r="AU636" s="698" t="str">
        <f t="shared" si="216"/>
        <v/>
      </c>
      <c r="AV636" s="699" t="str">
        <f t="shared" si="206"/>
        <v/>
      </c>
      <c r="AW636" s="699" t="str">
        <f t="shared" si="217"/>
        <v/>
      </c>
      <c r="AX636" s="699" t="str">
        <f t="shared" si="207"/>
        <v/>
      </c>
      <c r="AY636" s="698" t="str">
        <f t="shared" si="195"/>
        <v/>
      </c>
      <c r="AZ636" s="698" t="str">
        <f t="shared" si="218"/>
        <v/>
      </c>
      <c r="BA636" s="79"/>
      <c r="BB636" s="79"/>
      <c r="BC636" s="699" t="str">
        <f t="shared" si="219"/>
        <v/>
      </c>
      <c r="BD636" s="699" t="str">
        <f t="shared" si="220"/>
        <v/>
      </c>
      <c r="BE636" s="698" t="str">
        <f t="shared" si="221"/>
        <v/>
      </c>
      <c r="BF636" s="698" t="str">
        <f t="shared" si="222"/>
        <v/>
      </c>
      <c r="BG636" s="79"/>
      <c r="BH636" s="699" t="str">
        <f t="shared" si="223"/>
        <v/>
      </c>
      <c r="BI636" s="699" t="str">
        <f t="shared" si="224"/>
        <v/>
      </c>
      <c r="BJ636" s="699" t="str">
        <f t="shared" si="225"/>
        <v/>
      </c>
      <c r="BK636" s="698" t="str">
        <f t="shared" si="226"/>
        <v/>
      </c>
      <c r="BL636" s="698" t="str">
        <f t="shared" si="227"/>
        <v/>
      </c>
    </row>
    <row r="637" spans="3:64" s="68" customFormat="1" ht="14.25" x14ac:dyDescent="0.2">
      <c r="C637" s="340"/>
      <c r="D637" s="259"/>
      <c r="E637" s="340"/>
      <c r="F637" s="340"/>
      <c r="H637" s="261"/>
      <c r="I637" s="261"/>
      <c r="K637" s="260"/>
      <c r="L637" s="66"/>
      <c r="M637" s="261"/>
      <c r="N637" s="260"/>
      <c r="O637" s="810"/>
      <c r="P637" s="361"/>
      <c r="Q637" s="696">
        <f t="shared" si="208"/>
        <v>363</v>
      </c>
      <c r="R637" s="340"/>
      <c r="S637" s="340"/>
      <c r="T637" s="340"/>
      <c r="U637" s="699" t="str">
        <f t="shared" si="196"/>
        <v/>
      </c>
      <c r="V637" s="699" t="str">
        <f t="shared" si="197"/>
        <v/>
      </c>
      <c r="W637" s="698" t="str">
        <f t="shared" si="209"/>
        <v/>
      </c>
      <c r="X637" s="698" t="str">
        <f t="shared" si="228"/>
        <v/>
      </c>
      <c r="Y637" s="699" t="str">
        <f t="shared" si="198"/>
        <v/>
      </c>
      <c r="Z637" s="699" t="str">
        <f t="shared" si="199"/>
        <v/>
      </c>
      <c r="AA637" s="698" t="str">
        <f t="shared" si="210"/>
        <v/>
      </c>
      <c r="AB637" s="698" t="str">
        <f t="shared" si="211"/>
        <v/>
      </c>
      <c r="AC637" s="699" t="str">
        <f t="shared" si="200"/>
        <v/>
      </c>
      <c r="AD637" s="699" t="str">
        <f t="shared" si="201"/>
        <v/>
      </c>
      <c r="AE637" s="698" t="str">
        <f t="shared" si="212"/>
        <v/>
      </c>
      <c r="AF637" s="698" t="str">
        <f t="shared" si="213"/>
        <v/>
      </c>
      <c r="AH637" s="696" t="str">
        <f t="shared" si="192"/>
        <v/>
      </c>
      <c r="AI637" s="340"/>
      <c r="AJ637" s="340"/>
      <c r="AK637" s="340"/>
      <c r="AL637" s="699" t="str">
        <f t="shared" si="202"/>
        <v/>
      </c>
      <c r="AM637" s="699" t="str">
        <f t="shared" si="229"/>
        <v/>
      </c>
      <c r="AN637" s="699" t="str">
        <f t="shared" si="203"/>
        <v/>
      </c>
      <c r="AO637" s="698" t="str">
        <f t="shared" si="193"/>
        <v/>
      </c>
      <c r="AP637" s="698" t="str">
        <f t="shared" si="214"/>
        <v/>
      </c>
      <c r="AQ637" s="699" t="str">
        <f t="shared" si="204"/>
        <v/>
      </c>
      <c r="AR637" s="699" t="str">
        <f t="shared" si="215"/>
        <v/>
      </c>
      <c r="AS637" s="699" t="str">
        <f t="shared" si="205"/>
        <v/>
      </c>
      <c r="AT637" s="698" t="str">
        <f t="shared" si="194"/>
        <v/>
      </c>
      <c r="AU637" s="698" t="str">
        <f t="shared" si="216"/>
        <v/>
      </c>
      <c r="AV637" s="699" t="str">
        <f t="shared" si="206"/>
        <v/>
      </c>
      <c r="AW637" s="699" t="str">
        <f t="shared" si="217"/>
        <v/>
      </c>
      <c r="AX637" s="699" t="str">
        <f t="shared" si="207"/>
        <v/>
      </c>
      <c r="AY637" s="698" t="str">
        <f t="shared" si="195"/>
        <v/>
      </c>
      <c r="AZ637" s="698" t="str">
        <f t="shared" si="218"/>
        <v/>
      </c>
      <c r="BA637" s="79"/>
      <c r="BB637" s="79"/>
      <c r="BC637" s="699" t="str">
        <f t="shared" si="219"/>
        <v/>
      </c>
      <c r="BD637" s="699" t="str">
        <f t="shared" si="220"/>
        <v/>
      </c>
      <c r="BE637" s="698" t="str">
        <f t="shared" si="221"/>
        <v/>
      </c>
      <c r="BF637" s="698" t="str">
        <f t="shared" si="222"/>
        <v/>
      </c>
      <c r="BG637" s="79"/>
      <c r="BH637" s="699" t="str">
        <f t="shared" si="223"/>
        <v/>
      </c>
      <c r="BI637" s="699" t="str">
        <f t="shared" si="224"/>
        <v/>
      </c>
      <c r="BJ637" s="699" t="str">
        <f t="shared" si="225"/>
        <v/>
      </c>
      <c r="BK637" s="698" t="str">
        <f t="shared" si="226"/>
        <v/>
      </c>
      <c r="BL637" s="698" t="str">
        <f t="shared" si="227"/>
        <v/>
      </c>
    </row>
    <row r="638" spans="3:64" s="68" customFormat="1" ht="14.25" x14ac:dyDescent="0.2">
      <c r="C638" s="340"/>
      <c r="D638" s="259"/>
      <c r="E638" s="340"/>
      <c r="F638" s="340"/>
      <c r="H638" s="261"/>
      <c r="I638" s="261"/>
      <c r="K638" s="260"/>
      <c r="L638" s="66"/>
      <c r="M638" s="261"/>
      <c r="N638" s="260"/>
      <c r="O638" s="810"/>
      <c r="P638" s="361"/>
      <c r="Q638" s="696">
        <f t="shared" si="208"/>
        <v>364</v>
      </c>
      <c r="R638" s="340"/>
      <c r="S638" s="340"/>
      <c r="T638" s="340"/>
      <c r="U638" s="699" t="str">
        <f t="shared" si="196"/>
        <v/>
      </c>
      <c r="V638" s="699" t="str">
        <f t="shared" si="197"/>
        <v/>
      </c>
      <c r="W638" s="698" t="str">
        <f t="shared" si="209"/>
        <v/>
      </c>
      <c r="X638" s="698" t="str">
        <f t="shared" si="228"/>
        <v/>
      </c>
      <c r="Y638" s="699" t="str">
        <f t="shared" si="198"/>
        <v/>
      </c>
      <c r="Z638" s="699" t="str">
        <f t="shared" si="199"/>
        <v/>
      </c>
      <c r="AA638" s="698" t="str">
        <f t="shared" si="210"/>
        <v/>
      </c>
      <c r="AB638" s="698" t="str">
        <f t="shared" si="211"/>
        <v/>
      </c>
      <c r="AC638" s="699" t="str">
        <f t="shared" si="200"/>
        <v/>
      </c>
      <c r="AD638" s="699" t="str">
        <f t="shared" si="201"/>
        <v/>
      </c>
      <c r="AE638" s="698" t="str">
        <f t="shared" si="212"/>
        <v/>
      </c>
      <c r="AF638" s="698" t="str">
        <f t="shared" si="213"/>
        <v/>
      </c>
      <c r="AH638" s="696" t="str">
        <f t="shared" si="192"/>
        <v/>
      </c>
      <c r="AI638" s="340"/>
      <c r="AJ638" s="340"/>
      <c r="AK638" s="340"/>
      <c r="AL638" s="699" t="str">
        <f t="shared" si="202"/>
        <v/>
      </c>
      <c r="AM638" s="699" t="str">
        <f t="shared" si="229"/>
        <v/>
      </c>
      <c r="AN638" s="699" t="str">
        <f t="shared" si="203"/>
        <v/>
      </c>
      <c r="AO638" s="698" t="str">
        <f t="shared" si="193"/>
        <v/>
      </c>
      <c r="AP638" s="698" t="str">
        <f t="shared" si="214"/>
        <v/>
      </c>
      <c r="AQ638" s="699" t="str">
        <f t="shared" si="204"/>
        <v/>
      </c>
      <c r="AR638" s="699" t="str">
        <f t="shared" si="215"/>
        <v/>
      </c>
      <c r="AS638" s="699" t="str">
        <f t="shared" si="205"/>
        <v/>
      </c>
      <c r="AT638" s="698" t="str">
        <f t="shared" si="194"/>
        <v/>
      </c>
      <c r="AU638" s="698" t="str">
        <f t="shared" si="216"/>
        <v/>
      </c>
      <c r="AV638" s="699" t="str">
        <f t="shared" si="206"/>
        <v/>
      </c>
      <c r="AW638" s="699" t="str">
        <f t="shared" si="217"/>
        <v/>
      </c>
      <c r="AX638" s="699" t="str">
        <f t="shared" si="207"/>
        <v/>
      </c>
      <c r="AY638" s="698" t="str">
        <f t="shared" si="195"/>
        <v/>
      </c>
      <c r="AZ638" s="698" t="str">
        <f t="shared" si="218"/>
        <v/>
      </c>
      <c r="BA638" s="79"/>
      <c r="BB638" s="79"/>
      <c r="BC638" s="699" t="str">
        <f t="shared" si="219"/>
        <v/>
      </c>
      <c r="BD638" s="699" t="str">
        <f t="shared" si="220"/>
        <v/>
      </c>
      <c r="BE638" s="698" t="str">
        <f t="shared" si="221"/>
        <v/>
      </c>
      <c r="BF638" s="698" t="str">
        <f t="shared" si="222"/>
        <v/>
      </c>
      <c r="BG638" s="79"/>
      <c r="BH638" s="699" t="str">
        <f t="shared" si="223"/>
        <v/>
      </c>
      <c r="BI638" s="699" t="str">
        <f t="shared" si="224"/>
        <v/>
      </c>
      <c r="BJ638" s="699" t="str">
        <f t="shared" si="225"/>
        <v/>
      </c>
      <c r="BK638" s="698" t="str">
        <f t="shared" si="226"/>
        <v/>
      </c>
      <c r="BL638" s="698" t="str">
        <f t="shared" si="227"/>
        <v/>
      </c>
    </row>
    <row r="639" spans="3:64" s="68" customFormat="1" ht="14.25" x14ac:dyDescent="0.2">
      <c r="C639" s="340"/>
      <c r="D639" s="259"/>
      <c r="E639" s="340"/>
      <c r="F639" s="340"/>
      <c r="H639" s="261"/>
      <c r="I639" s="261"/>
      <c r="K639" s="260"/>
      <c r="L639" s="66"/>
      <c r="M639" s="261"/>
      <c r="N639" s="260"/>
      <c r="O639" s="810"/>
      <c r="P639" s="361"/>
      <c r="Q639" s="696">
        <f t="shared" si="208"/>
        <v>365</v>
      </c>
      <c r="R639" s="340"/>
      <c r="S639" s="340"/>
      <c r="T639" s="340"/>
      <c r="U639" s="699" t="str">
        <f t="shared" si="196"/>
        <v/>
      </c>
      <c r="V639" s="699" t="str">
        <f t="shared" si="197"/>
        <v/>
      </c>
      <c r="W639" s="698" t="str">
        <f t="shared" si="209"/>
        <v/>
      </c>
      <c r="X639" s="698" t="str">
        <f t="shared" si="228"/>
        <v/>
      </c>
      <c r="Y639" s="699" t="str">
        <f t="shared" si="198"/>
        <v/>
      </c>
      <c r="Z639" s="699" t="str">
        <f t="shared" si="199"/>
        <v/>
      </c>
      <c r="AA639" s="698" t="str">
        <f t="shared" si="210"/>
        <v/>
      </c>
      <c r="AB639" s="698" t="str">
        <f t="shared" si="211"/>
        <v/>
      </c>
      <c r="AC639" s="699" t="str">
        <f t="shared" si="200"/>
        <v/>
      </c>
      <c r="AD639" s="699" t="str">
        <f t="shared" si="201"/>
        <v/>
      </c>
      <c r="AE639" s="698" t="str">
        <f t="shared" si="212"/>
        <v/>
      </c>
      <c r="AF639" s="698" t="str">
        <f t="shared" si="213"/>
        <v/>
      </c>
      <c r="AH639" s="696" t="str">
        <f t="shared" si="192"/>
        <v/>
      </c>
      <c r="AI639" s="340"/>
      <c r="AJ639" s="340"/>
      <c r="AK639" s="340"/>
      <c r="AL639" s="699" t="str">
        <f t="shared" si="202"/>
        <v/>
      </c>
      <c r="AM639" s="699" t="str">
        <f t="shared" si="229"/>
        <v/>
      </c>
      <c r="AN639" s="699" t="str">
        <f t="shared" si="203"/>
        <v/>
      </c>
      <c r="AO639" s="698" t="str">
        <f t="shared" si="193"/>
        <v/>
      </c>
      <c r="AP639" s="698" t="str">
        <f t="shared" si="214"/>
        <v/>
      </c>
      <c r="AQ639" s="699" t="str">
        <f t="shared" si="204"/>
        <v/>
      </c>
      <c r="AR639" s="699" t="str">
        <f t="shared" si="215"/>
        <v/>
      </c>
      <c r="AS639" s="699" t="str">
        <f t="shared" si="205"/>
        <v/>
      </c>
      <c r="AT639" s="698" t="str">
        <f t="shared" si="194"/>
        <v/>
      </c>
      <c r="AU639" s="698" t="str">
        <f t="shared" si="216"/>
        <v/>
      </c>
      <c r="AV639" s="699" t="str">
        <f t="shared" si="206"/>
        <v/>
      </c>
      <c r="AW639" s="699" t="str">
        <f t="shared" si="217"/>
        <v/>
      </c>
      <c r="AX639" s="699" t="str">
        <f t="shared" si="207"/>
        <v/>
      </c>
      <c r="AY639" s="698" t="str">
        <f t="shared" si="195"/>
        <v/>
      </c>
      <c r="AZ639" s="698" t="str">
        <f t="shared" si="218"/>
        <v/>
      </c>
      <c r="BA639" s="79"/>
      <c r="BB639" s="79"/>
      <c r="BC639" s="699" t="str">
        <f t="shared" si="219"/>
        <v/>
      </c>
      <c r="BD639" s="699" t="str">
        <f t="shared" si="220"/>
        <v/>
      </c>
      <c r="BE639" s="698" t="str">
        <f t="shared" si="221"/>
        <v/>
      </c>
      <c r="BF639" s="698" t="str">
        <f t="shared" si="222"/>
        <v/>
      </c>
      <c r="BG639" s="79"/>
      <c r="BH639" s="699" t="str">
        <f t="shared" si="223"/>
        <v/>
      </c>
      <c r="BI639" s="699" t="str">
        <f t="shared" si="224"/>
        <v/>
      </c>
      <c r="BJ639" s="699" t="str">
        <f t="shared" si="225"/>
        <v/>
      </c>
      <c r="BK639" s="698" t="str">
        <f t="shared" si="226"/>
        <v/>
      </c>
      <c r="BL639" s="698" t="str">
        <f t="shared" si="227"/>
        <v/>
      </c>
    </row>
    <row r="640" spans="3:64" s="68" customFormat="1" ht="14.25" x14ac:dyDescent="0.2">
      <c r="C640" s="340"/>
      <c r="D640" s="259"/>
      <c r="E640" s="340"/>
      <c r="F640" s="340"/>
      <c r="H640" s="261"/>
      <c r="I640" s="261"/>
      <c r="K640" s="260"/>
      <c r="L640" s="66"/>
      <c r="M640" s="261"/>
      <c r="N640" s="260"/>
      <c r="O640" s="810"/>
      <c r="P640" s="361"/>
      <c r="Q640" s="696">
        <f t="shared" si="208"/>
        <v>366</v>
      </c>
      <c r="R640" s="340"/>
      <c r="S640" s="340"/>
      <c r="T640" s="340"/>
      <c r="U640" s="699" t="str">
        <f t="shared" si="196"/>
        <v/>
      </c>
      <c r="V640" s="699" t="str">
        <f t="shared" si="197"/>
        <v/>
      </c>
      <c r="W640" s="698" t="str">
        <f t="shared" si="209"/>
        <v/>
      </c>
      <c r="X640" s="698" t="str">
        <f t="shared" si="228"/>
        <v/>
      </c>
      <c r="Y640" s="699" t="str">
        <f t="shared" si="198"/>
        <v/>
      </c>
      <c r="Z640" s="699" t="str">
        <f t="shared" si="199"/>
        <v/>
      </c>
      <c r="AA640" s="698" t="str">
        <f t="shared" si="210"/>
        <v/>
      </c>
      <c r="AB640" s="698" t="str">
        <f t="shared" si="211"/>
        <v/>
      </c>
      <c r="AC640" s="699" t="str">
        <f t="shared" si="200"/>
        <v/>
      </c>
      <c r="AD640" s="699" t="str">
        <f t="shared" si="201"/>
        <v/>
      </c>
      <c r="AE640" s="698" t="str">
        <f t="shared" si="212"/>
        <v/>
      </c>
      <c r="AF640" s="698" t="str">
        <f t="shared" si="213"/>
        <v/>
      </c>
      <c r="AH640" s="696" t="str">
        <f t="shared" si="192"/>
        <v/>
      </c>
      <c r="AI640" s="340"/>
      <c r="AJ640" s="340"/>
      <c r="AK640" s="340"/>
      <c r="AL640" s="699" t="str">
        <f t="shared" si="202"/>
        <v/>
      </c>
      <c r="AM640" s="699" t="str">
        <f t="shared" si="229"/>
        <v/>
      </c>
      <c r="AN640" s="699" t="str">
        <f t="shared" si="203"/>
        <v/>
      </c>
      <c r="AO640" s="698" t="str">
        <f t="shared" si="193"/>
        <v/>
      </c>
      <c r="AP640" s="698" t="str">
        <f t="shared" si="214"/>
        <v/>
      </c>
      <c r="AQ640" s="699" t="str">
        <f t="shared" si="204"/>
        <v/>
      </c>
      <c r="AR640" s="699" t="str">
        <f t="shared" si="215"/>
        <v/>
      </c>
      <c r="AS640" s="699" t="str">
        <f t="shared" si="205"/>
        <v/>
      </c>
      <c r="AT640" s="698" t="str">
        <f t="shared" si="194"/>
        <v/>
      </c>
      <c r="AU640" s="698" t="str">
        <f t="shared" si="216"/>
        <v/>
      </c>
      <c r="AV640" s="699" t="str">
        <f t="shared" si="206"/>
        <v/>
      </c>
      <c r="AW640" s="699" t="str">
        <f t="shared" si="217"/>
        <v/>
      </c>
      <c r="AX640" s="699" t="str">
        <f t="shared" si="207"/>
        <v/>
      </c>
      <c r="AY640" s="698" t="str">
        <f t="shared" si="195"/>
        <v/>
      </c>
      <c r="AZ640" s="698" t="str">
        <f t="shared" si="218"/>
        <v/>
      </c>
      <c r="BA640" s="79"/>
      <c r="BB640" s="79"/>
      <c r="BC640" s="699" t="str">
        <f t="shared" si="219"/>
        <v/>
      </c>
      <c r="BD640" s="699" t="str">
        <f t="shared" si="220"/>
        <v/>
      </c>
      <c r="BE640" s="698" t="str">
        <f t="shared" si="221"/>
        <v/>
      </c>
      <c r="BF640" s="698" t="str">
        <f t="shared" si="222"/>
        <v/>
      </c>
      <c r="BG640" s="79"/>
      <c r="BH640" s="699" t="str">
        <f t="shared" si="223"/>
        <v/>
      </c>
      <c r="BI640" s="699" t="str">
        <f t="shared" si="224"/>
        <v/>
      </c>
      <c r="BJ640" s="699" t="str">
        <f t="shared" si="225"/>
        <v/>
      </c>
      <c r="BK640" s="698" t="str">
        <f t="shared" si="226"/>
        <v/>
      </c>
      <c r="BL640" s="698" t="str">
        <f t="shared" si="227"/>
        <v/>
      </c>
    </row>
    <row r="641" spans="1:64" s="68" customFormat="1" ht="14.25" x14ac:dyDescent="0.2">
      <c r="C641" s="340"/>
      <c r="D641" s="259"/>
      <c r="E641" s="340"/>
      <c r="F641" s="340"/>
      <c r="H641" s="261"/>
      <c r="I641" s="261"/>
      <c r="K641" s="260"/>
      <c r="L641" s="66"/>
      <c r="M641" s="261"/>
      <c r="N641" s="260"/>
      <c r="O641" s="810"/>
      <c r="P641" s="361"/>
      <c r="Q641" s="696">
        <f t="shared" si="208"/>
        <v>367</v>
      </c>
      <c r="R641" s="340"/>
      <c r="S641" s="340"/>
      <c r="T641" s="340"/>
      <c r="U641" s="699" t="str">
        <f t="shared" si="196"/>
        <v/>
      </c>
      <c r="V641" s="699" t="str">
        <f t="shared" si="197"/>
        <v/>
      </c>
      <c r="W641" s="698" t="str">
        <f t="shared" si="209"/>
        <v/>
      </c>
      <c r="X641" s="698" t="str">
        <f t="shared" si="228"/>
        <v/>
      </c>
      <c r="Y641" s="699" t="str">
        <f t="shared" si="198"/>
        <v/>
      </c>
      <c r="Z641" s="699" t="str">
        <f t="shared" si="199"/>
        <v/>
      </c>
      <c r="AA641" s="698" t="str">
        <f t="shared" si="210"/>
        <v/>
      </c>
      <c r="AB641" s="698" t="str">
        <f t="shared" si="211"/>
        <v/>
      </c>
      <c r="AC641" s="699" t="str">
        <f t="shared" si="200"/>
        <v/>
      </c>
      <c r="AD641" s="699" t="str">
        <f t="shared" si="201"/>
        <v/>
      </c>
      <c r="AE641" s="698" t="str">
        <f t="shared" si="212"/>
        <v/>
      </c>
      <c r="AF641" s="698" t="str">
        <f t="shared" si="213"/>
        <v/>
      </c>
      <c r="AH641" s="696" t="str">
        <f t="shared" si="192"/>
        <v/>
      </c>
      <c r="AI641" s="340"/>
      <c r="AJ641" s="340"/>
      <c r="AK641" s="340"/>
      <c r="AL641" s="699" t="str">
        <f t="shared" si="202"/>
        <v/>
      </c>
      <c r="AM641" s="699" t="str">
        <f t="shared" si="229"/>
        <v/>
      </c>
      <c r="AN641" s="699" t="str">
        <f t="shared" si="203"/>
        <v/>
      </c>
      <c r="AO641" s="698" t="str">
        <f t="shared" si="193"/>
        <v/>
      </c>
      <c r="AP641" s="698" t="str">
        <f t="shared" si="214"/>
        <v/>
      </c>
      <c r="AQ641" s="699" t="str">
        <f t="shared" si="204"/>
        <v/>
      </c>
      <c r="AR641" s="699" t="str">
        <f t="shared" si="215"/>
        <v/>
      </c>
      <c r="AS641" s="699" t="str">
        <f t="shared" si="205"/>
        <v/>
      </c>
      <c r="AT641" s="698" t="str">
        <f t="shared" si="194"/>
        <v/>
      </c>
      <c r="AU641" s="698" t="str">
        <f t="shared" si="216"/>
        <v/>
      </c>
      <c r="AV641" s="699" t="str">
        <f t="shared" si="206"/>
        <v/>
      </c>
      <c r="AW641" s="699" t="str">
        <f t="shared" si="217"/>
        <v/>
      </c>
      <c r="AX641" s="699" t="str">
        <f t="shared" si="207"/>
        <v/>
      </c>
      <c r="AY641" s="698" t="str">
        <f t="shared" si="195"/>
        <v/>
      </c>
      <c r="AZ641" s="698" t="str">
        <f t="shared" si="218"/>
        <v/>
      </c>
      <c r="BA641" s="79"/>
      <c r="BB641" s="79"/>
      <c r="BC641" s="699" t="str">
        <f t="shared" si="219"/>
        <v/>
      </c>
      <c r="BD641" s="699" t="str">
        <f t="shared" si="220"/>
        <v/>
      </c>
      <c r="BE641" s="698" t="str">
        <f t="shared" si="221"/>
        <v/>
      </c>
      <c r="BF641" s="698" t="str">
        <f t="shared" si="222"/>
        <v/>
      </c>
      <c r="BG641" s="79"/>
      <c r="BH641" s="699" t="str">
        <f t="shared" si="223"/>
        <v/>
      </c>
      <c r="BI641" s="699" t="str">
        <f t="shared" si="224"/>
        <v/>
      </c>
      <c r="BJ641" s="699" t="str">
        <f t="shared" si="225"/>
        <v/>
      </c>
      <c r="BK641" s="698" t="str">
        <f t="shared" si="226"/>
        <v/>
      </c>
      <c r="BL641" s="698" t="str">
        <f t="shared" si="227"/>
        <v/>
      </c>
    </row>
    <row r="642" spans="1:64" s="24" customFormat="1" ht="14.25" x14ac:dyDescent="0.2">
      <c r="A642" s="68"/>
      <c r="B642" s="68"/>
      <c r="C642" s="340"/>
      <c r="D642" s="259"/>
      <c r="E642" s="340"/>
      <c r="F642" s="340"/>
      <c r="G642" s="68"/>
      <c r="H642" s="261"/>
      <c r="I642" s="261"/>
      <c r="J642" s="68"/>
      <c r="K642" s="260"/>
      <c r="L642" s="66"/>
      <c r="M642" s="261"/>
      <c r="N642" s="260"/>
      <c r="O642" s="810"/>
      <c r="P642" s="361"/>
      <c r="Q642" s="696">
        <f t="shared" si="208"/>
        <v>368</v>
      </c>
      <c r="R642" s="340"/>
      <c r="S642" s="340"/>
      <c r="T642" s="340"/>
      <c r="U642" s="699" t="str">
        <f t="shared" si="196"/>
        <v/>
      </c>
      <c r="V642" s="699" t="str">
        <f t="shared" si="197"/>
        <v/>
      </c>
      <c r="W642" s="698" t="str">
        <f t="shared" si="209"/>
        <v/>
      </c>
      <c r="X642" s="698" t="str">
        <f t="shared" si="228"/>
        <v/>
      </c>
      <c r="Y642" s="699" t="str">
        <f t="shared" si="198"/>
        <v/>
      </c>
      <c r="Z642" s="699" t="str">
        <f t="shared" si="199"/>
        <v/>
      </c>
      <c r="AA642" s="698" t="str">
        <f t="shared" si="210"/>
        <v/>
      </c>
      <c r="AB642" s="698" t="str">
        <f t="shared" si="211"/>
        <v/>
      </c>
      <c r="AC642" s="699" t="str">
        <f t="shared" si="200"/>
        <v/>
      </c>
      <c r="AD642" s="699" t="str">
        <f t="shared" si="201"/>
        <v/>
      </c>
      <c r="AE642" s="698" t="str">
        <f t="shared" si="212"/>
        <v/>
      </c>
      <c r="AF642" s="698" t="str">
        <f t="shared" si="213"/>
        <v/>
      </c>
      <c r="AG642" s="68"/>
      <c r="AH642" s="696" t="str">
        <f t="shared" si="192"/>
        <v/>
      </c>
      <c r="AI642" s="340"/>
      <c r="AJ642" s="340"/>
      <c r="AK642" s="340"/>
      <c r="AL642" s="699" t="str">
        <f t="shared" si="202"/>
        <v/>
      </c>
      <c r="AM642" s="699" t="str">
        <f t="shared" si="229"/>
        <v/>
      </c>
      <c r="AN642" s="699" t="str">
        <f t="shared" si="203"/>
        <v/>
      </c>
      <c r="AO642" s="698" t="str">
        <f t="shared" si="193"/>
        <v/>
      </c>
      <c r="AP642" s="698" t="str">
        <f t="shared" si="214"/>
        <v/>
      </c>
      <c r="AQ642" s="699" t="str">
        <f t="shared" si="204"/>
        <v/>
      </c>
      <c r="AR642" s="699" t="str">
        <f t="shared" si="215"/>
        <v/>
      </c>
      <c r="AS642" s="699" t="str">
        <f t="shared" si="205"/>
        <v/>
      </c>
      <c r="AT642" s="698" t="str">
        <f t="shared" si="194"/>
        <v/>
      </c>
      <c r="AU642" s="698" t="str">
        <f t="shared" si="216"/>
        <v/>
      </c>
      <c r="AV642" s="699" t="str">
        <f t="shared" si="206"/>
        <v/>
      </c>
      <c r="AW642" s="699" t="str">
        <f t="shared" si="217"/>
        <v/>
      </c>
      <c r="AX642" s="699" t="str">
        <f t="shared" si="207"/>
        <v/>
      </c>
      <c r="AY642" s="698" t="str">
        <f t="shared" si="195"/>
        <v/>
      </c>
      <c r="AZ642" s="698" t="str">
        <f t="shared" si="218"/>
        <v/>
      </c>
      <c r="BA642" s="79"/>
      <c r="BB642" s="79"/>
      <c r="BC642" s="699" t="str">
        <f t="shared" si="219"/>
        <v/>
      </c>
      <c r="BD642" s="699" t="str">
        <f t="shared" si="220"/>
        <v/>
      </c>
      <c r="BE642" s="698" t="str">
        <f t="shared" si="221"/>
        <v/>
      </c>
      <c r="BF642" s="698" t="str">
        <f t="shared" si="222"/>
        <v/>
      </c>
      <c r="BG642" s="79"/>
      <c r="BH642" s="699" t="str">
        <f t="shared" si="223"/>
        <v/>
      </c>
      <c r="BI642" s="699" t="str">
        <f t="shared" si="224"/>
        <v/>
      </c>
      <c r="BJ642" s="699" t="str">
        <f t="shared" si="225"/>
        <v/>
      </c>
      <c r="BK642" s="698" t="str">
        <f t="shared" si="226"/>
        <v/>
      </c>
      <c r="BL642" s="698" t="str">
        <f t="shared" si="227"/>
        <v/>
      </c>
    </row>
    <row r="643" spans="1:64" s="24" customFormat="1" ht="14.25" x14ac:dyDescent="0.2">
      <c r="A643" s="68"/>
      <c r="B643" s="68"/>
      <c r="C643" s="340"/>
      <c r="D643" s="259"/>
      <c r="E643" s="340"/>
      <c r="F643" s="340"/>
      <c r="G643" s="68"/>
      <c r="H643" s="261"/>
      <c r="I643" s="261"/>
      <c r="J643" s="68"/>
      <c r="K643" s="260"/>
      <c r="L643" s="66"/>
      <c r="M643" s="261"/>
      <c r="N643" s="260"/>
      <c r="O643" s="810"/>
      <c r="P643" s="361"/>
      <c r="Q643" s="696">
        <f t="shared" si="208"/>
        <v>369</v>
      </c>
      <c r="R643" s="340"/>
      <c r="S643" s="340"/>
      <c r="T643" s="340"/>
      <c r="U643" s="699" t="str">
        <f t="shared" si="196"/>
        <v/>
      </c>
      <c r="V643" s="699" t="str">
        <f t="shared" si="197"/>
        <v/>
      </c>
      <c r="W643" s="698" t="str">
        <f t="shared" si="209"/>
        <v/>
      </c>
      <c r="X643" s="698" t="str">
        <f t="shared" si="228"/>
        <v/>
      </c>
      <c r="Y643" s="699" t="str">
        <f t="shared" si="198"/>
        <v/>
      </c>
      <c r="Z643" s="699" t="str">
        <f t="shared" si="199"/>
        <v/>
      </c>
      <c r="AA643" s="698" t="str">
        <f t="shared" si="210"/>
        <v/>
      </c>
      <c r="AB643" s="698" t="str">
        <f t="shared" si="211"/>
        <v/>
      </c>
      <c r="AC643" s="699" t="str">
        <f t="shared" si="200"/>
        <v/>
      </c>
      <c r="AD643" s="699" t="str">
        <f t="shared" si="201"/>
        <v/>
      </c>
      <c r="AE643" s="698" t="str">
        <f t="shared" si="212"/>
        <v/>
      </c>
      <c r="AF643" s="698" t="str">
        <f t="shared" si="213"/>
        <v/>
      </c>
      <c r="AG643" s="68"/>
      <c r="AH643" s="696" t="str">
        <f t="shared" si="192"/>
        <v/>
      </c>
      <c r="AI643" s="340"/>
      <c r="AJ643" s="340"/>
      <c r="AK643" s="340"/>
      <c r="AL643" s="699" t="str">
        <f t="shared" si="202"/>
        <v/>
      </c>
      <c r="AM643" s="699" t="str">
        <f t="shared" si="229"/>
        <v/>
      </c>
      <c r="AN643" s="699" t="str">
        <f t="shared" si="203"/>
        <v/>
      </c>
      <c r="AO643" s="698" t="str">
        <f t="shared" si="193"/>
        <v/>
      </c>
      <c r="AP643" s="698" t="str">
        <f t="shared" si="214"/>
        <v/>
      </c>
      <c r="AQ643" s="699" t="str">
        <f t="shared" si="204"/>
        <v/>
      </c>
      <c r="AR643" s="699" t="str">
        <f t="shared" si="215"/>
        <v/>
      </c>
      <c r="AS643" s="699" t="str">
        <f t="shared" si="205"/>
        <v/>
      </c>
      <c r="AT643" s="698" t="str">
        <f t="shared" si="194"/>
        <v/>
      </c>
      <c r="AU643" s="698" t="str">
        <f t="shared" si="216"/>
        <v/>
      </c>
      <c r="AV643" s="699" t="str">
        <f t="shared" si="206"/>
        <v/>
      </c>
      <c r="AW643" s="699" t="str">
        <f t="shared" si="217"/>
        <v/>
      </c>
      <c r="AX643" s="699" t="str">
        <f t="shared" si="207"/>
        <v/>
      </c>
      <c r="AY643" s="698" t="str">
        <f t="shared" si="195"/>
        <v/>
      </c>
      <c r="AZ643" s="698" t="str">
        <f t="shared" si="218"/>
        <v/>
      </c>
      <c r="BA643" s="79"/>
      <c r="BB643" s="79"/>
      <c r="BC643" s="699" t="str">
        <f t="shared" si="219"/>
        <v/>
      </c>
      <c r="BD643" s="699" t="str">
        <f t="shared" si="220"/>
        <v/>
      </c>
      <c r="BE643" s="698" t="str">
        <f t="shared" si="221"/>
        <v/>
      </c>
      <c r="BF643" s="698" t="str">
        <f t="shared" si="222"/>
        <v/>
      </c>
      <c r="BG643" s="79"/>
      <c r="BH643" s="699" t="str">
        <f t="shared" si="223"/>
        <v/>
      </c>
      <c r="BI643" s="699" t="str">
        <f t="shared" si="224"/>
        <v/>
      </c>
      <c r="BJ643" s="699" t="str">
        <f t="shared" si="225"/>
        <v/>
      </c>
      <c r="BK643" s="698" t="str">
        <f t="shared" si="226"/>
        <v/>
      </c>
      <c r="BL643" s="698" t="str">
        <f t="shared" si="227"/>
        <v/>
      </c>
    </row>
    <row r="644" spans="1:64" s="24" customFormat="1" ht="14.25" x14ac:dyDescent="0.2">
      <c r="A644" s="68"/>
      <c r="B644" s="68"/>
      <c r="C644" s="340"/>
      <c r="D644" s="259"/>
      <c r="E644" s="340"/>
      <c r="F644" s="340"/>
      <c r="G644" s="68"/>
      <c r="H644" s="261"/>
      <c r="I644" s="261"/>
      <c r="J644" s="68"/>
      <c r="K644" s="260"/>
      <c r="L644" s="66"/>
      <c r="M644" s="261"/>
      <c r="N644" s="260"/>
      <c r="O644" s="810"/>
      <c r="P644" s="361"/>
      <c r="Q644" s="696">
        <f t="shared" si="208"/>
        <v>370</v>
      </c>
      <c r="R644" s="340"/>
      <c r="S644" s="340"/>
      <c r="T644" s="340"/>
      <c r="U644" s="699" t="str">
        <f t="shared" si="196"/>
        <v/>
      </c>
      <c r="V644" s="699" t="str">
        <f t="shared" si="197"/>
        <v/>
      </c>
      <c r="W644" s="698" t="str">
        <f t="shared" si="209"/>
        <v/>
      </c>
      <c r="X644" s="698" t="str">
        <f t="shared" si="228"/>
        <v/>
      </c>
      <c r="Y644" s="699" t="str">
        <f t="shared" si="198"/>
        <v/>
      </c>
      <c r="Z644" s="699" t="str">
        <f t="shared" si="199"/>
        <v/>
      </c>
      <c r="AA644" s="698" t="str">
        <f t="shared" si="210"/>
        <v/>
      </c>
      <c r="AB644" s="698" t="str">
        <f t="shared" si="211"/>
        <v/>
      </c>
      <c r="AC644" s="699" t="str">
        <f t="shared" si="200"/>
        <v/>
      </c>
      <c r="AD644" s="699" t="str">
        <f t="shared" si="201"/>
        <v/>
      </c>
      <c r="AE644" s="698" t="str">
        <f t="shared" si="212"/>
        <v/>
      </c>
      <c r="AF644" s="698" t="str">
        <f t="shared" si="213"/>
        <v/>
      </c>
      <c r="AG644" s="68"/>
      <c r="AH644" s="696" t="str">
        <f t="shared" si="192"/>
        <v/>
      </c>
      <c r="AI644" s="340"/>
      <c r="AJ644" s="340"/>
      <c r="AK644" s="340"/>
      <c r="AL644" s="699" t="str">
        <f t="shared" si="202"/>
        <v/>
      </c>
      <c r="AM644" s="699" t="str">
        <f t="shared" si="229"/>
        <v/>
      </c>
      <c r="AN644" s="699" t="str">
        <f t="shared" si="203"/>
        <v/>
      </c>
      <c r="AO644" s="698" t="str">
        <f t="shared" si="193"/>
        <v/>
      </c>
      <c r="AP644" s="698" t="str">
        <f t="shared" si="214"/>
        <v/>
      </c>
      <c r="AQ644" s="699" t="str">
        <f t="shared" si="204"/>
        <v/>
      </c>
      <c r="AR644" s="699" t="str">
        <f t="shared" si="215"/>
        <v/>
      </c>
      <c r="AS644" s="699" t="str">
        <f t="shared" si="205"/>
        <v/>
      </c>
      <c r="AT644" s="698" t="str">
        <f t="shared" si="194"/>
        <v/>
      </c>
      <c r="AU644" s="698" t="str">
        <f t="shared" si="216"/>
        <v/>
      </c>
      <c r="AV644" s="699" t="str">
        <f t="shared" si="206"/>
        <v/>
      </c>
      <c r="AW644" s="699" t="str">
        <f t="shared" si="217"/>
        <v/>
      </c>
      <c r="AX644" s="699" t="str">
        <f t="shared" si="207"/>
        <v/>
      </c>
      <c r="AY644" s="698" t="str">
        <f t="shared" si="195"/>
        <v/>
      </c>
      <c r="AZ644" s="698" t="str">
        <f t="shared" si="218"/>
        <v/>
      </c>
      <c r="BA644" s="79"/>
      <c r="BB644" s="79"/>
      <c r="BC644" s="699" t="str">
        <f t="shared" si="219"/>
        <v/>
      </c>
      <c r="BD644" s="699" t="str">
        <f t="shared" si="220"/>
        <v/>
      </c>
      <c r="BE644" s="698" t="str">
        <f t="shared" si="221"/>
        <v/>
      </c>
      <c r="BF644" s="698" t="str">
        <f t="shared" si="222"/>
        <v/>
      </c>
      <c r="BG644" s="79"/>
      <c r="BH644" s="699" t="str">
        <f t="shared" si="223"/>
        <v/>
      </c>
      <c r="BI644" s="699" t="str">
        <f t="shared" si="224"/>
        <v/>
      </c>
      <c r="BJ644" s="699" t="str">
        <f t="shared" si="225"/>
        <v/>
      </c>
      <c r="BK644" s="698" t="str">
        <f t="shared" si="226"/>
        <v/>
      </c>
      <c r="BL644" s="698" t="str">
        <f t="shared" si="227"/>
        <v/>
      </c>
    </row>
    <row r="645" spans="1:64" s="24" customFormat="1" ht="14.25" x14ac:dyDescent="0.2">
      <c r="A645" s="68"/>
      <c r="B645" s="68"/>
      <c r="C645" s="340"/>
      <c r="D645" s="259"/>
      <c r="E645" s="340"/>
      <c r="F645" s="340"/>
      <c r="G645" s="68"/>
      <c r="H645" s="261"/>
      <c r="I645" s="261"/>
      <c r="J645" s="68"/>
      <c r="K645" s="260"/>
      <c r="L645" s="66"/>
      <c r="M645" s="261"/>
      <c r="N645" s="260"/>
      <c r="O645" s="810"/>
      <c r="P645" s="361"/>
      <c r="Q645" s="696">
        <f t="shared" si="208"/>
        <v>371</v>
      </c>
      <c r="R645" s="340"/>
      <c r="S645" s="340"/>
      <c r="T645" s="340"/>
      <c r="U645" s="699" t="str">
        <f t="shared" si="196"/>
        <v/>
      </c>
      <c r="V645" s="699" t="str">
        <f t="shared" si="197"/>
        <v/>
      </c>
      <c r="W645" s="698" t="str">
        <f t="shared" si="209"/>
        <v/>
      </c>
      <c r="X645" s="698" t="str">
        <f t="shared" si="228"/>
        <v/>
      </c>
      <c r="Y645" s="699" t="str">
        <f t="shared" si="198"/>
        <v/>
      </c>
      <c r="Z645" s="699" t="str">
        <f t="shared" si="199"/>
        <v/>
      </c>
      <c r="AA645" s="698" t="str">
        <f t="shared" si="210"/>
        <v/>
      </c>
      <c r="AB645" s="698" t="str">
        <f t="shared" si="211"/>
        <v/>
      </c>
      <c r="AC645" s="699" t="str">
        <f t="shared" si="200"/>
        <v/>
      </c>
      <c r="AD645" s="699" t="str">
        <f t="shared" si="201"/>
        <v/>
      </c>
      <c r="AE645" s="698" t="str">
        <f t="shared" si="212"/>
        <v/>
      </c>
      <c r="AF645" s="698" t="str">
        <f t="shared" si="213"/>
        <v/>
      </c>
      <c r="AG645" s="68"/>
      <c r="AH645" s="696" t="str">
        <f t="shared" si="192"/>
        <v/>
      </c>
      <c r="AI645" s="340"/>
      <c r="AJ645" s="340"/>
      <c r="AK645" s="340"/>
      <c r="AL645" s="699" t="str">
        <f t="shared" si="202"/>
        <v/>
      </c>
      <c r="AM645" s="699" t="str">
        <f t="shared" si="229"/>
        <v/>
      </c>
      <c r="AN645" s="699" t="str">
        <f t="shared" si="203"/>
        <v/>
      </c>
      <c r="AO645" s="698" t="str">
        <f t="shared" si="193"/>
        <v/>
      </c>
      <c r="AP645" s="698" t="str">
        <f t="shared" si="214"/>
        <v/>
      </c>
      <c r="AQ645" s="699" t="str">
        <f t="shared" si="204"/>
        <v/>
      </c>
      <c r="AR645" s="699" t="str">
        <f t="shared" si="215"/>
        <v/>
      </c>
      <c r="AS645" s="699" t="str">
        <f t="shared" si="205"/>
        <v/>
      </c>
      <c r="AT645" s="698" t="str">
        <f t="shared" si="194"/>
        <v/>
      </c>
      <c r="AU645" s="698" t="str">
        <f t="shared" si="216"/>
        <v/>
      </c>
      <c r="AV645" s="699" t="str">
        <f t="shared" si="206"/>
        <v/>
      </c>
      <c r="AW645" s="699" t="str">
        <f t="shared" si="217"/>
        <v/>
      </c>
      <c r="AX645" s="699" t="str">
        <f t="shared" si="207"/>
        <v/>
      </c>
      <c r="AY645" s="698" t="str">
        <f t="shared" si="195"/>
        <v/>
      </c>
      <c r="AZ645" s="698" t="str">
        <f t="shared" si="218"/>
        <v/>
      </c>
      <c r="BA645" s="79"/>
      <c r="BB645" s="79"/>
      <c r="BC645" s="699" t="str">
        <f t="shared" si="219"/>
        <v/>
      </c>
      <c r="BD645" s="699" t="str">
        <f t="shared" si="220"/>
        <v/>
      </c>
      <c r="BE645" s="698" t="str">
        <f t="shared" si="221"/>
        <v/>
      </c>
      <c r="BF645" s="698" t="str">
        <f t="shared" si="222"/>
        <v/>
      </c>
      <c r="BG645" s="79"/>
      <c r="BH645" s="699" t="str">
        <f t="shared" si="223"/>
        <v/>
      </c>
      <c r="BI645" s="699" t="str">
        <f t="shared" si="224"/>
        <v/>
      </c>
      <c r="BJ645" s="699" t="str">
        <f t="shared" si="225"/>
        <v/>
      </c>
      <c r="BK645" s="698" t="str">
        <f t="shared" si="226"/>
        <v/>
      </c>
      <c r="BL645" s="698" t="str">
        <f t="shared" si="227"/>
        <v/>
      </c>
    </row>
    <row r="646" spans="1:64" s="24" customFormat="1" ht="14.25" x14ac:dyDescent="0.2">
      <c r="A646" s="68"/>
      <c r="B646" s="68"/>
      <c r="C646" s="340"/>
      <c r="D646" s="259"/>
      <c r="E646" s="340"/>
      <c r="F646" s="340"/>
      <c r="G646" s="68"/>
      <c r="H646" s="261"/>
      <c r="I646" s="261"/>
      <c r="J646" s="68"/>
      <c r="K646" s="260"/>
      <c r="L646" s="66"/>
      <c r="M646" s="261"/>
      <c r="N646" s="260"/>
      <c r="O646" s="810"/>
      <c r="P646" s="361"/>
      <c r="Q646" s="696">
        <f t="shared" si="208"/>
        <v>372</v>
      </c>
      <c r="R646" s="340"/>
      <c r="S646" s="340"/>
      <c r="T646" s="340"/>
      <c r="U646" s="699" t="str">
        <f t="shared" si="196"/>
        <v/>
      </c>
      <c r="V646" s="699" t="str">
        <f t="shared" si="197"/>
        <v/>
      </c>
      <c r="W646" s="698" t="str">
        <f t="shared" si="209"/>
        <v/>
      </c>
      <c r="X646" s="698" t="str">
        <f t="shared" si="228"/>
        <v/>
      </c>
      <c r="Y646" s="699" t="str">
        <f t="shared" si="198"/>
        <v/>
      </c>
      <c r="Z646" s="699" t="str">
        <f t="shared" si="199"/>
        <v/>
      </c>
      <c r="AA646" s="698" t="str">
        <f t="shared" si="210"/>
        <v/>
      </c>
      <c r="AB646" s="698" t="str">
        <f t="shared" si="211"/>
        <v/>
      </c>
      <c r="AC646" s="699" t="str">
        <f t="shared" si="200"/>
        <v/>
      </c>
      <c r="AD646" s="699" t="str">
        <f t="shared" si="201"/>
        <v/>
      </c>
      <c r="AE646" s="698" t="str">
        <f t="shared" si="212"/>
        <v/>
      </c>
      <c r="AF646" s="698" t="str">
        <f t="shared" si="213"/>
        <v/>
      </c>
      <c r="AG646" s="68"/>
      <c r="AH646" s="696" t="str">
        <f t="shared" si="192"/>
        <v/>
      </c>
      <c r="AI646" s="340"/>
      <c r="AJ646" s="340"/>
      <c r="AK646" s="340"/>
      <c r="AL646" s="699" t="str">
        <f t="shared" si="202"/>
        <v/>
      </c>
      <c r="AM646" s="699" t="str">
        <f t="shared" si="229"/>
        <v/>
      </c>
      <c r="AN646" s="699" t="str">
        <f t="shared" si="203"/>
        <v/>
      </c>
      <c r="AO646" s="698" t="str">
        <f t="shared" si="193"/>
        <v/>
      </c>
      <c r="AP646" s="698" t="str">
        <f t="shared" si="214"/>
        <v/>
      </c>
      <c r="AQ646" s="699" t="str">
        <f t="shared" si="204"/>
        <v/>
      </c>
      <c r="AR646" s="699" t="str">
        <f t="shared" si="215"/>
        <v/>
      </c>
      <c r="AS646" s="699" t="str">
        <f t="shared" si="205"/>
        <v/>
      </c>
      <c r="AT646" s="698" t="str">
        <f t="shared" si="194"/>
        <v/>
      </c>
      <c r="AU646" s="698" t="str">
        <f t="shared" si="216"/>
        <v/>
      </c>
      <c r="AV646" s="699" t="str">
        <f t="shared" si="206"/>
        <v/>
      </c>
      <c r="AW646" s="699" t="str">
        <f t="shared" si="217"/>
        <v/>
      </c>
      <c r="AX646" s="699" t="str">
        <f t="shared" si="207"/>
        <v/>
      </c>
      <c r="AY646" s="698" t="str">
        <f t="shared" si="195"/>
        <v/>
      </c>
      <c r="AZ646" s="698" t="str">
        <f t="shared" si="218"/>
        <v/>
      </c>
      <c r="BA646" s="79"/>
      <c r="BB646" s="79"/>
      <c r="BC646" s="699" t="str">
        <f t="shared" si="219"/>
        <v/>
      </c>
      <c r="BD646" s="699" t="str">
        <f t="shared" si="220"/>
        <v/>
      </c>
      <c r="BE646" s="698" t="str">
        <f t="shared" si="221"/>
        <v/>
      </c>
      <c r="BF646" s="698" t="str">
        <f t="shared" si="222"/>
        <v/>
      </c>
      <c r="BG646" s="79"/>
      <c r="BH646" s="699" t="str">
        <f t="shared" si="223"/>
        <v/>
      </c>
      <c r="BI646" s="699" t="str">
        <f t="shared" si="224"/>
        <v/>
      </c>
      <c r="BJ646" s="699" t="str">
        <f t="shared" si="225"/>
        <v/>
      </c>
      <c r="BK646" s="698" t="str">
        <f t="shared" si="226"/>
        <v/>
      </c>
      <c r="BL646" s="698" t="str">
        <f t="shared" si="227"/>
        <v/>
      </c>
    </row>
    <row r="647" spans="1:64" s="24" customFormat="1" ht="14.25" x14ac:dyDescent="0.2">
      <c r="A647" s="68"/>
      <c r="B647" s="68"/>
      <c r="C647" s="340"/>
      <c r="D647" s="259"/>
      <c r="E647" s="340"/>
      <c r="F647" s="340"/>
      <c r="G647" s="68"/>
      <c r="H647" s="261"/>
      <c r="I647" s="261"/>
      <c r="J647" s="68"/>
      <c r="K647" s="260"/>
      <c r="L647" s="66"/>
      <c r="M647" s="261"/>
      <c r="N647" s="260"/>
      <c r="O647" s="810"/>
      <c r="P647" s="361"/>
      <c r="Q647" s="696">
        <f t="shared" si="208"/>
        <v>373</v>
      </c>
      <c r="R647" s="340"/>
      <c r="S647" s="340"/>
      <c r="T647" s="340"/>
      <c r="U647" s="699" t="str">
        <f t="shared" si="196"/>
        <v/>
      </c>
      <c r="V647" s="699" t="str">
        <f t="shared" si="197"/>
        <v/>
      </c>
      <c r="W647" s="698" t="str">
        <f t="shared" si="209"/>
        <v/>
      </c>
      <c r="X647" s="698" t="str">
        <f t="shared" si="228"/>
        <v/>
      </c>
      <c r="Y647" s="699" t="str">
        <f t="shared" si="198"/>
        <v/>
      </c>
      <c r="Z647" s="699" t="str">
        <f t="shared" si="199"/>
        <v/>
      </c>
      <c r="AA647" s="698" t="str">
        <f t="shared" si="210"/>
        <v/>
      </c>
      <c r="AB647" s="698" t="str">
        <f t="shared" si="211"/>
        <v/>
      </c>
      <c r="AC647" s="699" t="str">
        <f t="shared" si="200"/>
        <v/>
      </c>
      <c r="AD647" s="699" t="str">
        <f t="shared" si="201"/>
        <v/>
      </c>
      <c r="AE647" s="698" t="str">
        <f t="shared" si="212"/>
        <v/>
      </c>
      <c r="AF647" s="698" t="str">
        <f t="shared" si="213"/>
        <v/>
      </c>
      <c r="AG647" s="68"/>
      <c r="AH647" s="696" t="str">
        <f t="shared" si="192"/>
        <v/>
      </c>
      <c r="AI647" s="340"/>
      <c r="AJ647" s="340"/>
      <c r="AK647" s="340"/>
      <c r="AL647" s="699" t="str">
        <f t="shared" si="202"/>
        <v/>
      </c>
      <c r="AM647" s="699" t="str">
        <f t="shared" si="229"/>
        <v/>
      </c>
      <c r="AN647" s="699" t="str">
        <f t="shared" si="203"/>
        <v/>
      </c>
      <c r="AO647" s="698" t="str">
        <f t="shared" si="193"/>
        <v/>
      </c>
      <c r="AP647" s="698" t="str">
        <f t="shared" si="214"/>
        <v/>
      </c>
      <c r="AQ647" s="699" t="str">
        <f t="shared" si="204"/>
        <v/>
      </c>
      <c r="AR647" s="699" t="str">
        <f t="shared" si="215"/>
        <v/>
      </c>
      <c r="AS647" s="699" t="str">
        <f t="shared" si="205"/>
        <v/>
      </c>
      <c r="AT647" s="698" t="str">
        <f t="shared" si="194"/>
        <v/>
      </c>
      <c r="AU647" s="698" t="str">
        <f t="shared" si="216"/>
        <v/>
      </c>
      <c r="AV647" s="699" t="str">
        <f t="shared" si="206"/>
        <v/>
      </c>
      <c r="AW647" s="699" t="str">
        <f t="shared" si="217"/>
        <v/>
      </c>
      <c r="AX647" s="699" t="str">
        <f t="shared" si="207"/>
        <v/>
      </c>
      <c r="AY647" s="698" t="str">
        <f t="shared" si="195"/>
        <v/>
      </c>
      <c r="AZ647" s="698" t="str">
        <f t="shared" si="218"/>
        <v/>
      </c>
      <c r="BA647" s="79"/>
      <c r="BB647" s="79"/>
      <c r="BC647" s="699" t="str">
        <f t="shared" si="219"/>
        <v/>
      </c>
      <c r="BD647" s="699" t="str">
        <f t="shared" si="220"/>
        <v/>
      </c>
      <c r="BE647" s="698" t="str">
        <f t="shared" si="221"/>
        <v/>
      </c>
      <c r="BF647" s="698" t="str">
        <f t="shared" si="222"/>
        <v/>
      </c>
      <c r="BG647" s="79"/>
      <c r="BH647" s="699" t="str">
        <f t="shared" si="223"/>
        <v/>
      </c>
      <c r="BI647" s="699" t="str">
        <f t="shared" si="224"/>
        <v/>
      </c>
      <c r="BJ647" s="699" t="str">
        <f t="shared" si="225"/>
        <v/>
      </c>
      <c r="BK647" s="698" t="str">
        <f t="shared" si="226"/>
        <v/>
      </c>
      <c r="BL647" s="698" t="str">
        <f t="shared" si="227"/>
        <v/>
      </c>
    </row>
    <row r="648" spans="1:64" s="24" customFormat="1" ht="14.25" x14ac:dyDescent="0.2">
      <c r="A648" s="68"/>
      <c r="B648" s="68"/>
      <c r="C648" s="340"/>
      <c r="D648" s="259"/>
      <c r="E648" s="340"/>
      <c r="F648" s="340"/>
      <c r="G648" s="68"/>
      <c r="H648" s="261"/>
      <c r="I648" s="261"/>
      <c r="J648" s="68"/>
      <c r="K648" s="260"/>
      <c r="L648" s="66"/>
      <c r="M648" s="261"/>
      <c r="N648" s="260"/>
      <c r="O648" s="810"/>
      <c r="P648" s="361"/>
      <c r="Q648" s="696">
        <f t="shared" si="208"/>
        <v>374</v>
      </c>
      <c r="R648" s="340"/>
      <c r="S648" s="340"/>
      <c r="T648" s="340"/>
      <c r="U648" s="699" t="str">
        <f t="shared" si="196"/>
        <v/>
      </c>
      <c r="V648" s="699" t="str">
        <f t="shared" si="197"/>
        <v/>
      </c>
      <c r="W648" s="698" t="str">
        <f t="shared" si="209"/>
        <v/>
      </c>
      <c r="X648" s="698" t="str">
        <f t="shared" si="228"/>
        <v/>
      </c>
      <c r="Y648" s="699" t="str">
        <f t="shared" si="198"/>
        <v/>
      </c>
      <c r="Z648" s="699" t="str">
        <f t="shared" si="199"/>
        <v/>
      </c>
      <c r="AA648" s="698" t="str">
        <f t="shared" si="210"/>
        <v/>
      </c>
      <c r="AB648" s="698" t="str">
        <f t="shared" si="211"/>
        <v/>
      </c>
      <c r="AC648" s="699" t="str">
        <f t="shared" si="200"/>
        <v/>
      </c>
      <c r="AD648" s="699" t="str">
        <f t="shared" si="201"/>
        <v/>
      </c>
      <c r="AE648" s="698" t="str">
        <f t="shared" si="212"/>
        <v/>
      </c>
      <c r="AF648" s="698" t="str">
        <f t="shared" si="213"/>
        <v/>
      </c>
      <c r="AG648" s="68"/>
      <c r="AH648" s="696" t="str">
        <f t="shared" si="192"/>
        <v/>
      </c>
      <c r="AI648" s="340"/>
      <c r="AJ648" s="340"/>
      <c r="AK648" s="340"/>
      <c r="AL648" s="699" t="str">
        <f t="shared" si="202"/>
        <v/>
      </c>
      <c r="AM648" s="699" t="str">
        <f t="shared" si="229"/>
        <v/>
      </c>
      <c r="AN648" s="699" t="str">
        <f t="shared" si="203"/>
        <v/>
      </c>
      <c r="AO648" s="698" t="str">
        <f t="shared" si="193"/>
        <v/>
      </c>
      <c r="AP648" s="698" t="str">
        <f t="shared" si="214"/>
        <v/>
      </c>
      <c r="AQ648" s="699" t="str">
        <f t="shared" si="204"/>
        <v/>
      </c>
      <c r="AR648" s="699" t="str">
        <f t="shared" si="215"/>
        <v/>
      </c>
      <c r="AS648" s="699" t="str">
        <f t="shared" si="205"/>
        <v/>
      </c>
      <c r="AT648" s="698" t="str">
        <f t="shared" si="194"/>
        <v/>
      </c>
      <c r="AU648" s="698" t="str">
        <f t="shared" si="216"/>
        <v/>
      </c>
      <c r="AV648" s="699" t="str">
        <f t="shared" si="206"/>
        <v/>
      </c>
      <c r="AW648" s="699" t="str">
        <f t="shared" si="217"/>
        <v/>
      </c>
      <c r="AX648" s="699" t="str">
        <f t="shared" si="207"/>
        <v/>
      </c>
      <c r="AY648" s="698" t="str">
        <f t="shared" si="195"/>
        <v/>
      </c>
      <c r="AZ648" s="698" t="str">
        <f t="shared" si="218"/>
        <v/>
      </c>
      <c r="BA648" s="79"/>
      <c r="BB648" s="79"/>
      <c r="BC648" s="699" t="str">
        <f t="shared" si="219"/>
        <v/>
      </c>
      <c r="BD648" s="699" t="str">
        <f t="shared" si="220"/>
        <v/>
      </c>
      <c r="BE648" s="698" t="str">
        <f t="shared" si="221"/>
        <v/>
      </c>
      <c r="BF648" s="698" t="str">
        <f t="shared" si="222"/>
        <v/>
      </c>
      <c r="BG648" s="79"/>
      <c r="BH648" s="699" t="str">
        <f t="shared" si="223"/>
        <v/>
      </c>
      <c r="BI648" s="699" t="str">
        <f t="shared" si="224"/>
        <v/>
      </c>
      <c r="BJ648" s="699" t="str">
        <f t="shared" si="225"/>
        <v/>
      </c>
      <c r="BK648" s="698" t="str">
        <f t="shared" si="226"/>
        <v/>
      </c>
      <c r="BL648" s="698" t="str">
        <f t="shared" si="227"/>
        <v/>
      </c>
    </row>
    <row r="649" spans="1:64" s="24" customFormat="1" ht="14.25" x14ac:dyDescent="0.2">
      <c r="A649" s="68"/>
      <c r="B649" s="68"/>
      <c r="C649" s="340"/>
      <c r="D649" s="259"/>
      <c r="E649" s="340"/>
      <c r="F649" s="340"/>
      <c r="G649" s="68"/>
      <c r="H649" s="261"/>
      <c r="I649" s="261"/>
      <c r="J649" s="68"/>
      <c r="K649" s="260"/>
      <c r="L649" s="66"/>
      <c r="M649" s="261"/>
      <c r="N649" s="260"/>
      <c r="O649" s="810"/>
      <c r="P649" s="361"/>
      <c r="Q649" s="696">
        <f t="shared" si="208"/>
        <v>375</v>
      </c>
      <c r="R649" s="340"/>
      <c r="S649" s="340"/>
      <c r="T649" s="340"/>
      <c r="U649" s="699" t="str">
        <f t="shared" si="196"/>
        <v/>
      </c>
      <c r="V649" s="699" t="str">
        <f t="shared" si="197"/>
        <v/>
      </c>
      <c r="W649" s="698" t="str">
        <f t="shared" si="209"/>
        <v/>
      </c>
      <c r="X649" s="698" t="str">
        <f t="shared" si="228"/>
        <v/>
      </c>
      <c r="Y649" s="699" t="str">
        <f t="shared" si="198"/>
        <v/>
      </c>
      <c r="Z649" s="699" t="str">
        <f t="shared" si="199"/>
        <v/>
      </c>
      <c r="AA649" s="698" t="str">
        <f t="shared" si="210"/>
        <v/>
      </c>
      <c r="AB649" s="698" t="str">
        <f t="shared" si="211"/>
        <v/>
      </c>
      <c r="AC649" s="699" t="str">
        <f t="shared" si="200"/>
        <v/>
      </c>
      <c r="AD649" s="699" t="str">
        <f t="shared" si="201"/>
        <v/>
      </c>
      <c r="AE649" s="698" t="str">
        <f t="shared" si="212"/>
        <v/>
      </c>
      <c r="AF649" s="698" t="str">
        <f t="shared" si="213"/>
        <v/>
      </c>
      <c r="AG649" s="68"/>
      <c r="AH649" s="696" t="str">
        <f t="shared" si="192"/>
        <v/>
      </c>
      <c r="AI649" s="340"/>
      <c r="AJ649" s="340"/>
      <c r="AK649" s="340"/>
      <c r="AL649" s="699" t="str">
        <f t="shared" si="202"/>
        <v/>
      </c>
      <c r="AM649" s="699" t="str">
        <f t="shared" si="229"/>
        <v/>
      </c>
      <c r="AN649" s="699" t="str">
        <f t="shared" si="203"/>
        <v/>
      </c>
      <c r="AO649" s="698" t="str">
        <f t="shared" si="193"/>
        <v/>
      </c>
      <c r="AP649" s="698" t="str">
        <f t="shared" si="214"/>
        <v/>
      </c>
      <c r="AQ649" s="699" t="str">
        <f t="shared" si="204"/>
        <v/>
      </c>
      <c r="AR649" s="699" t="str">
        <f t="shared" si="215"/>
        <v/>
      </c>
      <c r="AS649" s="699" t="str">
        <f t="shared" si="205"/>
        <v/>
      </c>
      <c r="AT649" s="698" t="str">
        <f t="shared" si="194"/>
        <v/>
      </c>
      <c r="AU649" s="698" t="str">
        <f t="shared" si="216"/>
        <v/>
      </c>
      <c r="AV649" s="699" t="str">
        <f t="shared" si="206"/>
        <v/>
      </c>
      <c r="AW649" s="699" t="str">
        <f t="shared" si="217"/>
        <v/>
      </c>
      <c r="AX649" s="699" t="str">
        <f t="shared" si="207"/>
        <v/>
      </c>
      <c r="AY649" s="698" t="str">
        <f t="shared" si="195"/>
        <v/>
      </c>
      <c r="AZ649" s="698" t="str">
        <f t="shared" si="218"/>
        <v/>
      </c>
      <c r="BA649" s="79"/>
      <c r="BB649" s="79"/>
      <c r="BC649" s="699" t="str">
        <f t="shared" si="219"/>
        <v/>
      </c>
      <c r="BD649" s="699" t="str">
        <f t="shared" si="220"/>
        <v/>
      </c>
      <c r="BE649" s="698" t="str">
        <f t="shared" si="221"/>
        <v/>
      </c>
      <c r="BF649" s="698" t="str">
        <f t="shared" si="222"/>
        <v/>
      </c>
      <c r="BG649" s="79"/>
      <c r="BH649" s="699" t="str">
        <f t="shared" si="223"/>
        <v/>
      </c>
      <c r="BI649" s="699" t="str">
        <f t="shared" si="224"/>
        <v/>
      </c>
      <c r="BJ649" s="699" t="str">
        <f t="shared" si="225"/>
        <v/>
      </c>
      <c r="BK649" s="698" t="str">
        <f t="shared" si="226"/>
        <v/>
      </c>
      <c r="BL649" s="698" t="str">
        <f t="shared" si="227"/>
        <v/>
      </c>
    </row>
    <row r="650" spans="1:64" s="24" customFormat="1" ht="14.25" x14ac:dyDescent="0.2">
      <c r="A650" s="68"/>
      <c r="B650" s="68"/>
      <c r="C650" s="340"/>
      <c r="D650" s="259"/>
      <c r="E650" s="340"/>
      <c r="F650" s="340"/>
      <c r="G650" s="68"/>
      <c r="H650" s="261"/>
      <c r="I650" s="261"/>
      <c r="J650" s="68"/>
      <c r="K650" s="260"/>
      <c r="L650" s="66"/>
      <c r="M650" s="261"/>
      <c r="N650" s="260"/>
      <c r="O650" s="810"/>
      <c r="P650" s="361"/>
      <c r="Q650" s="696">
        <f t="shared" si="208"/>
        <v>376</v>
      </c>
      <c r="R650" s="340"/>
      <c r="S650" s="340"/>
      <c r="T650" s="340"/>
      <c r="U650" s="699" t="str">
        <f t="shared" si="196"/>
        <v/>
      </c>
      <c r="V650" s="699" t="str">
        <f t="shared" si="197"/>
        <v/>
      </c>
      <c r="W650" s="698" t="str">
        <f t="shared" si="209"/>
        <v/>
      </c>
      <c r="X650" s="698" t="str">
        <f t="shared" si="228"/>
        <v/>
      </c>
      <c r="Y650" s="699" t="str">
        <f t="shared" si="198"/>
        <v/>
      </c>
      <c r="Z650" s="699" t="str">
        <f t="shared" si="199"/>
        <v/>
      </c>
      <c r="AA650" s="698" t="str">
        <f t="shared" si="210"/>
        <v/>
      </c>
      <c r="AB650" s="698" t="str">
        <f t="shared" si="211"/>
        <v/>
      </c>
      <c r="AC650" s="699" t="str">
        <f t="shared" si="200"/>
        <v/>
      </c>
      <c r="AD650" s="699" t="str">
        <f t="shared" si="201"/>
        <v/>
      </c>
      <c r="AE650" s="698" t="str">
        <f t="shared" si="212"/>
        <v/>
      </c>
      <c r="AF650" s="698" t="str">
        <f t="shared" si="213"/>
        <v/>
      </c>
      <c r="AG650" s="68"/>
      <c r="AH650" s="696" t="str">
        <f t="shared" si="192"/>
        <v/>
      </c>
      <c r="AI650" s="340"/>
      <c r="AJ650" s="340"/>
      <c r="AK650" s="340"/>
      <c r="AL650" s="699" t="str">
        <f t="shared" si="202"/>
        <v/>
      </c>
      <c r="AM650" s="699" t="str">
        <f t="shared" si="229"/>
        <v/>
      </c>
      <c r="AN650" s="699" t="str">
        <f t="shared" si="203"/>
        <v/>
      </c>
      <c r="AO650" s="698" t="str">
        <f t="shared" si="193"/>
        <v/>
      </c>
      <c r="AP650" s="698" t="str">
        <f t="shared" si="214"/>
        <v/>
      </c>
      <c r="AQ650" s="699" t="str">
        <f t="shared" si="204"/>
        <v/>
      </c>
      <c r="AR650" s="699" t="str">
        <f t="shared" si="215"/>
        <v/>
      </c>
      <c r="AS650" s="699" t="str">
        <f t="shared" si="205"/>
        <v/>
      </c>
      <c r="AT650" s="698" t="str">
        <f t="shared" si="194"/>
        <v/>
      </c>
      <c r="AU650" s="698" t="str">
        <f t="shared" si="216"/>
        <v/>
      </c>
      <c r="AV650" s="699" t="str">
        <f t="shared" si="206"/>
        <v/>
      </c>
      <c r="AW650" s="699" t="str">
        <f t="shared" si="217"/>
        <v/>
      </c>
      <c r="AX650" s="699" t="str">
        <f t="shared" si="207"/>
        <v/>
      </c>
      <c r="AY650" s="698" t="str">
        <f t="shared" si="195"/>
        <v/>
      </c>
      <c r="AZ650" s="698" t="str">
        <f t="shared" si="218"/>
        <v/>
      </c>
      <c r="BA650" s="79"/>
      <c r="BB650" s="79"/>
      <c r="BC650" s="699" t="str">
        <f t="shared" si="219"/>
        <v/>
      </c>
      <c r="BD650" s="699" t="str">
        <f t="shared" si="220"/>
        <v/>
      </c>
      <c r="BE650" s="698" t="str">
        <f t="shared" si="221"/>
        <v/>
      </c>
      <c r="BF650" s="698" t="str">
        <f t="shared" si="222"/>
        <v/>
      </c>
      <c r="BG650" s="79"/>
      <c r="BH650" s="699" t="str">
        <f t="shared" si="223"/>
        <v/>
      </c>
      <c r="BI650" s="699" t="str">
        <f t="shared" si="224"/>
        <v/>
      </c>
      <c r="BJ650" s="699" t="str">
        <f t="shared" si="225"/>
        <v/>
      </c>
      <c r="BK650" s="698" t="str">
        <f t="shared" si="226"/>
        <v/>
      </c>
      <c r="BL650" s="698" t="str">
        <f t="shared" si="227"/>
        <v/>
      </c>
    </row>
    <row r="651" spans="1:64" s="24" customFormat="1" ht="14.25" x14ac:dyDescent="0.2">
      <c r="A651" s="68"/>
      <c r="B651" s="68"/>
      <c r="C651" s="340"/>
      <c r="D651" s="259"/>
      <c r="E651" s="340"/>
      <c r="F651" s="340"/>
      <c r="G651" s="68"/>
      <c r="H651" s="261"/>
      <c r="I651" s="261"/>
      <c r="J651" s="68"/>
      <c r="K651" s="260"/>
      <c r="L651" s="66"/>
      <c r="M651" s="261"/>
      <c r="N651" s="260"/>
      <c r="O651" s="810"/>
      <c r="P651" s="361"/>
      <c r="Q651" s="696">
        <f t="shared" si="208"/>
        <v>377</v>
      </c>
      <c r="R651" s="340"/>
      <c r="S651" s="340"/>
      <c r="T651" s="340"/>
      <c r="U651" s="699" t="str">
        <f t="shared" si="196"/>
        <v/>
      </c>
      <c r="V651" s="699" t="str">
        <f t="shared" si="197"/>
        <v/>
      </c>
      <c r="W651" s="698" t="str">
        <f t="shared" si="209"/>
        <v/>
      </c>
      <c r="X651" s="698" t="str">
        <f t="shared" si="228"/>
        <v/>
      </c>
      <c r="Y651" s="699" t="str">
        <f t="shared" si="198"/>
        <v/>
      </c>
      <c r="Z651" s="699" t="str">
        <f t="shared" si="199"/>
        <v/>
      </c>
      <c r="AA651" s="698" t="str">
        <f t="shared" si="210"/>
        <v/>
      </c>
      <c r="AB651" s="698" t="str">
        <f t="shared" si="211"/>
        <v/>
      </c>
      <c r="AC651" s="699" t="str">
        <f t="shared" si="200"/>
        <v/>
      </c>
      <c r="AD651" s="699" t="str">
        <f t="shared" si="201"/>
        <v/>
      </c>
      <c r="AE651" s="698" t="str">
        <f t="shared" si="212"/>
        <v/>
      </c>
      <c r="AF651" s="698" t="str">
        <f t="shared" si="213"/>
        <v/>
      </c>
      <c r="AG651" s="68"/>
      <c r="AH651" s="696" t="str">
        <f t="shared" si="192"/>
        <v/>
      </c>
      <c r="AI651" s="340"/>
      <c r="AJ651" s="340"/>
      <c r="AK651" s="340"/>
      <c r="AL651" s="699" t="str">
        <f t="shared" si="202"/>
        <v/>
      </c>
      <c r="AM651" s="699" t="str">
        <f t="shared" si="229"/>
        <v/>
      </c>
      <c r="AN651" s="699" t="str">
        <f t="shared" si="203"/>
        <v/>
      </c>
      <c r="AO651" s="698" t="str">
        <f t="shared" si="193"/>
        <v/>
      </c>
      <c r="AP651" s="698" t="str">
        <f t="shared" si="214"/>
        <v/>
      </c>
      <c r="AQ651" s="699" t="str">
        <f t="shared" si="204"/>
        <v/>
      </c>
      <c r="AR651" s="699" t="str">
        <f t="shared" si="215"/>
        <v/>
      </c>
      <c r="AS651" s="699" t="str">
        <f t="shared" si="205"/>
        <v/>
      </c>
      <c r="AT651" s="698" t="str">
        <f t="shared" si="194"/>
        <v/>
      </c>
      <c r="AU651" s="698" t="str">
        <f t="shared" si="216"/>
        <v/>
      </c>
      <c r="AV651" s="699" t="str">
        <f t="shared" si="206"/>
        <v/>
      </c>
      <c r="AW651" s="699" t="str">
        <f t="shared" si="217"/>
        <v/>
      </c>
      <c r="AX651" s="699" t="str">
        <f t="shared" si="207"/>
        <v/>
      </c>
      <c r="AY651" s="698" t="str">
        <f t="shared" si="195"/>
        <v/>
      </c>
      <c r="AZ651" s="698" t="str">
        <f t="shared" si="218"/>
        <v/>
      </c>
      <c r="BA651" s="79"/>
      <c r="BB651" s="79"/>
      <c r="BC651" s="699" t="str">
        <f t="shared" si="219"/>
        <v/>
      </c>
      <c r="BD651" s="699" t="str">
        <f t="shared" si="220"/>
        <v/>
      </c>
      <c r="BE651" s="698" t="str">
        <f t="shared" si="221"/>
        <v/>
      </c>
      <c r="BF651" s="698" t="str">
        <f t="shared" si="222"/>
        <v/>
      </c>
      <c r="BG651" s="79"/>
      <c r="BH651" s="699" t="str">
        <f t="shared" si="223"/>
        <v/>
      </c>
      <c r="BI651" s="699" t="str">
        <f t="shared" si="224"/>
        <v/>
      </c>
      <c r="BJ651" s="699" t="str">
        <f t="shared" si="225"/>
        <v/>
      </c>
      <c r="BK651" s="698" t="str">
        <f t="shared" si="226"/>
        <v/>
      </c>
      <c r="BL651" s="698" t="str">
        <f t="shared" si="227"/>
        <v/>
      </c>
    </row>
    <row r="652" spans="1:64" s="24" customFormat="1" ht="14.25" x14ac:dyDescent="0.2">
      <c r="A652" s="68"/>
      <c r="B652" s="68"/>
      <c r="C652" s="340"/>
      <c r="D652" s="259"/>
      <c r="E652" s="340"/>
      <c r="F652" s="340"/>
      <c r="G652" s="68"/>
      <c r="H652" s="261"/>
      <c r="I652" s="261"/>
      <c r="J652" s="68"/>
      <c r="K652" s="260"/>
      <c r="L652" s="66"/>
      <c r="M652" s="261"/>
      <c r="N652" s="260"/>
      <c r="O652" s="810"/>
      <c r="P652" s="361"/>
      <c r="Q652" s="696">
        <f t="shared" si="208"/>
        <v>378</v>
      </c>
      <c r="R652" s="340"/>
      <c r="S652" s="340"/>
      <c r="T652" s="340"/>
      <c r="U652" s="699" t="str">
        <f t="shared" si="196"/>
        <v/>
      </c>
      <c r="V652" s="699" t="str">
        <f t="shared" si="197"/>
        <v/>
      </c>
      <c r="W652" s="698" t="str">
        <f t="shared" si="209"/>
        <v/>
      </c>
      <c r="X652" s="698" t="str">
        <f t="shared" si="228"/>
        <v/>
      </c>
      <c r="Y652" s="699" t="str">
        <f t="shared" si="198"/>
        <v/>
      </c>
      <c r="Z652" s="699" t="str">
        <f t="shared" si="199"/>
        <v/>
      </c>
      <c r="AA652" s="698" t="str">
        <f t="shared" si="210"/>
        <v/>
      </c>
      <c r="AB652" s="698" t="str">
        <f t="shared" si="211"/>
        <v/>
      </c>
      <c r="AC652" s="699" t="str">
        <f t="shared" si="200"/>
        <v/>
      </c>
      <c r="AD652" s="699" t="str">
        <f t="shared" si="201"/>
        <v/>
      </c>
      <c r="AE652" s="698" t="str">
        <f t="shared" si="212"/>
        <v/>
      </c>
      <c r="AF652" s="698" t="str">
        <f t="shared" si="213"/>
        <v/>
      </c>
      <c r="AG652" s="68"/>
      <c r="AH652" s="696" t="str">
        <f t="shared" si="192"/>
        <v/>
      </c>
      <c r="AI652" s="340"/>
      <c r="AJ652" s="340"/>
      <c r="AK652" s="340"/>
      <c r="AL652" s="699" t="str">
        <f t="shared" si="202"/>
        <v/>
      </c>
      <c r="AM652" s="699" t="str">
        <f t="shared" si="229"/>
        <v/>
      </c>
      <c r="AN652" s="699" t="str">
        <f t="shared" si="203"/>
        <v/>
      </c>
      <c r="AO652" s="698" t="str">
        <f t="shared" si="193"/>
        <v/>
      </c>
      <c r="AP652" s="698" t="str">
        <f t="shared" si="214"/>
        <v/>
      </c>
      <c r="AQ652" s="699" t="str">
        <f t="shared" si="204"/>
        <v/>
      </c>
      <c r="AR652" s="699" t="str">
        <f t="shared" si="215"/>
        <v/>
      </c>
      <c r="AS652" s="699" t="str">
        <f t="shared" si="205"/>
        <v/>
      </c>
      <c r="AT652" s="698" t="str">
        <f t="shared" si="194"/>
        <v/>
      </c>
      <c r="AU652" s="698" t="str">
        <f t="shared" si="216"/>
        <v/>
      </c>
      <c r="AV652" s="699" t="str">
        <f t="shared" si="206"/>
        <v/>
      </c>
      <c r="AW652" s="699" t="str">
        <f t="shared" si="217"/>
        <v/>
      </c>
      <c r="AX652" s="699" t="str">
        <f t="shared" si="207"/>
        <v/>
      </c>
      <c r="AY652" s="698" t="str">
        <f t="shared" si="195"/>
        <v/>
      </c>
      <c r="AZ652" s="698" t="str">
        <f t="shared" si="218"/>
        <v/>
      </c>
      <c r="BA652" s="79"/>
      <c r="BB652" s="79"/>
      <c r="BC652" s="699" t="str">
        <f t="shared" si="219"/>
        <v/>
      </c>
      <c r="BD652" s="699" t="str">
        <f t="shared" si="220"/>
        <v/>
      </c>
      <c r="BE652" s="698" t="str">
        <f t="shared" si="221"/>
        <v/>
      </c>
      <c r="BF652" s="698" t="str">
        <f t="shared" si="222"/>
        <v/>
      </c>
      <c r="BG652" s="79"/>
      <c r="BH652" s="699" t="str">
        <f t="shared" si="223"/>
        <v/>
      </c>
      <c r="BI652" s="699" t="str">
        <f t="shared" si="224"/>
        <v/>
      </c>
      <c r="BJ652" s="699" t="str">
        <f t="shared" si="225"/>
        <v/>
      </c>
      <c r="BK652" s="698" t="str">
        <f t="shared" si="226"/>
        <v/>
      </c>
      <c r="BL652" s="698" t="str">
        <f t="shared" si="227"/>
        <v/>
      </c>
    </row>
    <row r="653" spans="1:64" s="24" customFormat="1" ht="14.25" x14ac:dyDescent="0.2">
      <c r="A653" s="68"/>
      <c r="B653" s="68"/>
      <c r="C653" s="340"/>
      <c r="D653" s="259"/>
      <c r="E653" s="340"/>
      <c r="F653" s="340"/>
      <c r="G653" s="68"/>
      <c r="H653" s="261"/>
      <c r="I653" s="261"/>
      <c r="J653" s="68"/>
      <c r="K653" s="260"/>
      <c r="L653" s="66"/>
      <c r="M653" s="261"/>
      <c r="N653" s="260"/>
      <c r="O653" s="810"/>
      <c r="P653" s="361"/>
      <c r="Q653" s="696">
        <f t="shared" si="208"/>
        <v>379</v>
      </c>
      <c r="R653" s="340"/>
      <c r="S653" s="340"/>
      <c r="T653" s="340"/>
      <c r="U653" s="699" t="str">
        <f t="shared" si="196"/>
        <v/>
      </c>
      <c r="V653" s="699" t="str">
        <f t="shared" si="197"/>
        <v/>
      </c>
      <c r="W653" s="698" t="str">
        <f t="shared" si="209"/>
        <v/>
      </c>
      <c r="X653" s="698" t="str">
        <f t="shared" si="228"/>
        <v/>
      </c>
      <c r="Y653" s="699" t="str">
        <f t="shared" si="198"/>
        <v/>
      </c>
      <c r="Z653" s="699" t="str">
        <f t="shared" si="199"/>
        <v/>
      </c>
      <c r="AA653" s="698" t="str">
        <f t="shared" si="210"/>
        <v/>
      </c>
      <c r="AB653" s="698" t="str">
        <f t="shared" si="211"/>
        <v/>
      </c>
      <c r="AC653" s="699" t="str">
        <f t="shared" si="200"/>
        <v/>
      </c>
      <c r="AD653" s="699" t="str">
        <f t="shared" si="201"/>
        <v/>
      </c>
      <c r="AE653" s="698" t="str">
        <f t="shared" si="212"/>
        <v/>
      </c>
      <c r="AF653" s="698" t="str">
        <f t="shared" si="213"/>
        <v/>
      </c>
      <c r="AG653" s="68"/>
      <c r="AH653" s="696" t="str">
        <f t="shared" si="192"/>
        <v/>
      </c>
      <c r="AI653" s="340"/>
      <c r="AJ653" s="340"/>
      <c r="AK653" s="340"/>
      <c r="AL653" s="699" t="str">
        <f t="shared" si="202"/>
        <v/>
      </c>
      <c r="AM653" s="699" t="str">
        <f t="shared" si="229"/>
        <v/>
      </c>
      <c r="AN653" s="699" t="str">
        <f t="shared" si="203"/>
        <v/>
      </c>
      <c r="AO653" s="698" t="str">
        <f t="shared" si="193"/>
        <v/>
      </c>
      <c r="AP653" s="698" t="str">
        <f t="shared" si="214"/>
        <v/>
      </c>
      <c r="AQ653" s="699" t="str">
        <f t="shared" si="204"/>
        <v/>
      </c>
      <c r="AR653" s="699" t="str">
        <f t="shared" si="215"/>
        <v/>
      </c>
      <c r="AS653" s="699" t="str">
        <f t="shared" si="205"/>
        <v/>
      </c>
      <c r="AT653" s="698" t="str">
        <f t="shared" si="194"/>
        <v/>
      </c>
      <c r="AU653" s="698" t="str">
        <f t="shared" si="216"/>
        <v/>
      </c>
      <c r="AV653" s="699" t="str">
        <f t="shared" si="206"/>
        <v/>
      </c>
      <c r="AW653" s="699" t="str">
        <f t="shared" si="217"/>
        <v/>
      </c>
      <c r="AX653" s="699" t="str">
        <f t="shared" si="207"/>
        <v/>
      </c>
      <c r="AY653" s="698" t="str">
        <f t="shared" si="195"/>
        <v/>
      </c>
      <c r="AZ653" s="698" t="str">
        <f t="shared" si="218"/>
        <v/>
      </c>
      <c r="BA653" s="79"/>
      <c r="BB653" s="79"/>
      <c r="BC653" s="699" t="str">
        <f t="shared" si="219"/>
        <v/>
      </c>
      <c r="BD653" s="699" t="str">
        <f t="shared" si="220"/>
        <v/>
      </c>
      <c r="BE653" s="698" t="str">
        <f t="shared" si="221"/>
        <v/>
      </c>
      <c r="BF653" s="698" t="str">
        <f t="shared" si="222"/>
        <v/>
      </c>
      <c r="BG653" s="79"/>
      <c r="BH653" s="699" t="str">
        <f t="shared" si="223"/>
        <v/>
      </c>
      <c r="BI653" s="699" t="str">
        <f t="shared" si="224"/>
        <v/>
      </c>
      <c r="BJ653" s="699" t="str">
        <f t="shared" si="225"/>
        <v/>
      </c>
      <c r="BK653" s="698" t="str">
        <f t="shared" si="226"/>
        <v/>
      </c>
      <c r="BL653" s="698" t="str">
        <f t="shared" si="227"/>
        <v/>
      </c>
    </row>
    <row r="654" spans="1:64" s="24" customFormat="1" ht="14.25" x14ac:dyDescent="0.2">
      <c r="A654" s="68"/>
      <c r="B654" s="68"/>
      <c r="C654" s="340"/>
      <c r="D654" s="259"/>
      <c r="E654" s="340"/>
      <c r="F654" s="340"/>
      <c r="G654" s="68"/>
      <c r="H654" s="261"/>
      <c r="I654" s="261"/>
      <c r="J654" s="68"/>
      <c r="K654" s="260"/>
      <c r="L654" s="66"/>
      <c r="M654" s="261"/>
      <c r="N654" s="260"/>
      <c r="O654" s="810"/>
      <c r="P654" s="361"/>
      <c r="Q654" s="696">
        <f t="shared" si="208"/>
        <v>380</v>
      </c>
      <c r="R654" s="340"/>
      <c r="S654" s="340"/>
      <c r="T654" s="340"/>
      <c r="U654" s="699" t="str">
        <f t="shared" si="196"/>
        <v/>
      </c>
      <c r="V654" s="699" t="str">
        <f t="shared" si="197"/>
        <v/>
      </c>
      <c r="W654" s="698" t="str">
        <f t="shared" si="209"/>
        <v/>
      </c>
      <c r="X654" s="698" t="str">
        <f t="shared" si="228"/>
        <v/>
      </c>
      <c r="Y654" s="699" t="str">
        <f t="shared" si="198"/>
        <v/>
      </c>
      <c r="Z654" s="699" t="str">
        <f t="shared" si="199"/>
        <v/>
      </c>
      <c r="AA654" s="698" t="str">
        <f t="shared" si="210"/>
        <v/>
      </c>
      <c r="AB654" s="698" t="str">
        <f t="shared" si="211"/>
        <v/>
      </c>
      <c r="AC654" s="699" t="str">
        <f t="shared" si="200"/>
        <v/>
      </c>
      <c r="AD654" s="699" t="str">
        <f t="shared" si="201"/>
        <v/>
      </c>
      <c r="AE654" s="698" t="str">
        <f t="shared" si="212"/>
        <v/>
      </c>
      <c r="AF654" s="698" t="str">
        <f t="shared" si="213"/>
        <v/>
      </c>
      <c r="AG654" s="68"/>
      <c r="AH654" s="696" t="str">
        <f t="shared" si="192"/>
        <v/>
      </c>
      <c r="AI654" s="340"/>
      <c r="AJ654" s="340"/>
      <c r="AK654" s="340"/>
      <c r="AL654" s="699" t="str">
        <f t="shared" si="202"/>
        <v/>
      </c>
      <c r="AM654" s="699" t="str">
        <f t="shared" si="229"/>
        <v/>
      </c>
      <c r="AN654" s="699" t="str">
        <f t="shared" si="203"/>
        <v/>
      </c>
      <c r="AO654" s="698" t="str">
        <f t="shared" si="193"/>
        <v/>
      </c>
      <c r="AP654" s="698" t="str">
        <f t="shared" si="214"/>
        <v/>
      </c>
      <c r="AQ654" s="699" t="str">
        <f t="shared" si="204"/>
        <v/>
      </c>
      <c r="AR654" s="699" t="str">
        <f t="shared" si="215"/>
        <v/>
      </c>
      <c r="AS654" s="699" t="str">
        <f t="shared" si="205"/>
        <v/>
      </c>
      <c r="AT654" s="698" t="str">
        <f t="shared" si="194"/>
        <v/>
      </c>
      <c r="AU654" s="698" t="str">
        <f t="shared" si="216"/>
        <v/>
      </c>
      <c r="AV654" s="699" t="str">
        <f t="shared" si="206"/>
        <v/>
      </c>
      <c r="AW654" s="699" t="str">
        <f t="shared" si="217"/>
        <v/>
      </c>
      <c r="AX654" s="699" t="str">
        <f t="shared" si="207"/>
        <v/>
      </c>
      <c r="AY654" s="698" t="str">
        <f t="shared" si="195"/>
        <v/>
      </c>
      <c r="AZ654" s="698" t="str">
        <f t="shared" si="218"/>
        <v/>
      </c>
      <c r="BA654" s="79"/>
      <c r="BB654" s="79"/>
      <c r="BC654" s="699" t="str">
        <f t="shared" si="219"/>
        <v/>
      </c>
      <c r="BD654" s="699" t="str">
        <f t="shared" si="220"/>
        <v/>
      </c>
      <c r="BE654" s="698" t="str">
        <f t="shared" si="221"/>
        <v/>
      </c>
      <c r="BF654" s="698" t="str">
        <f t="shared" si="222"/>
        <v/>
      </c>
      <c r="BG654" s="79"/>
      <c r="BH654" s="699" t="str">
        <f t="shared" si="223"/>
        <v/>
      </c>
      <c r="BI654" s="699" t="str">
        <f t="shared" si="224"/>
        <v/>
      </c>
      <c r="BJ654" s="699" t="str">
        <f t="shared" si="225"/>
        <v/>
      </c>
      <c r="BK654" s="698" t="str">
        <f t="shared" si="226"/>
        <v/>
      </c>
      <c r="BL654" s="698" t="str">
        <f t="shared" si="227"/>
        <v/>
      </c>
    </row>
    <row r="655" spans="1:64" s="24" customFormat="1" ht="14.25" x14ac:dyDescent="0.2">
      <c r="A655" s="68"/>
      <c r="B655" s="68"/>
      <c r="C655" s="340"/>
      <c r="D655" s="259"/>
      <c r="E655" s="340"/>
      <c r="F655" s="340"/>
      <c r="G655" s="68"/>
      <c r="H655" s="261"/>
      <c r="I655" s="261"/>
      <c r="J655" s="68"/>
      <c r="K655" s="260"/>
      <c r="L655" s="66"/>
      <c r="M655" s="261"/>
      <c r="N655" s="260"/>
      <c r="O655" s="810"/>
      <c r="P655" s="361"/>
      <c r="Q655" s="696">
        <f t="shared" si="208"/>
        <v>381</v>
      </c>
      <c r="R655" s="340"/>
      <c r="S655" s="340"/>
      <c r="T655" s="340"/>
      <c r="U655" s="699" t="str">
        <f t="shared" si="196"/>
        <v/>
      </c>
      <c r="V655" s="699" t="str">
        <f t="shared" si="197"/>
        <v/>
      </c>
      <c r="W655" s="698" t="str">
        <f t="shared" si="209"/>
        <v/>
      </c>
      <c r="X655" s="698" t="str">
        <f t="shared" si="228"/>
        <v/>
      </c>
      <c r="Y655" s="699" t="str">
        <f t="shared" si="198"/>
        <v/>
      </c>
      <c r="Z655" s="699" t="str">
        <f t="shared" si="199"/>
        <v/>
      </c>
      <c r="AA655" s="698" t="str">
        <f t="shared" si="210"/>
        <v/>
      </c>
      <c r="AB655" s="698" t="str">
        <f t="shared" si="211"/>
        <v/>
      </c>
      <c r="AC655" s="699" t="str">
        <f t="shared" si="200"/>
        <v/>
      </c>
      <c r="AD655" s="699" t="str">
        <f t="shared" si="201"/>
        <v/>
      </c>
      <c r="AE655" s="698" t="str">
        <f t="shared" si="212"/>
        <v/>
      </c>
      <c r="AF655" s="698" t="str">
        <f t="shared" si="213"/>
        <v/>
      </c>
      <c r="AG655" s="68"/>
      <c r="AH655" s="696" t="str">
        <f t="shared" si="192"/>
        <v/>
      </c>
      <c r="AI655" s="340"/>
      <c r="AJ655" s="340"/>
      <c r="AK655" s="340"/>
      <c r="AL655" s="699" t="str">
        <f t="shared" si="202"/>
        <v/>
      </c>
      <c r="AM655" s="699" t="str">
        <f t="shared" si="229"/>
        <v/>
      </c>
      <c r="AN655" s="699" t="str">
        <f t="shared" si="203"/>
        <v/>
      </c>
      <c r="AO655" s="698" t="str">
        <f t="shared" si="193"/>
        <v/>
      </c>
      <c r="AP655" s="698" t="str">
        <f t="shared" si="214"/>
        <v/>
      </c>
      <c r="AQ655" s="699" t="str">
        <f t="shared" si="204"/>
        <v/>
      </c>
      <c r="AR655" s="699" t="str">
        <f t="shared" si="215"/>
        <v/>
      </c>
      <c r="AS655" s="699" t="str">
        <f t="shared" si="205"/>
        <v/>
      </c>
      <c r="AT655" s="698" t="str">
        <f t="shared" si="194"/>
        <v/>
      </c>
      <c r="AU655" s="698" t="str">
        <f t="shared" si="216"/>
        <v/>
      </c>
      <c r="AV655" s="699" t="str">
        <f t="shared" si="206"/>
        <v/>
      </c>
      <c r="AW655" s="699" t="str">
        <f t="shared" si="217"/>
        <v/>
      </c>
      <c r="AX655" s="699" t="str">
        <f t="shared" si="207"/>
        <v/>
      </c>
      <c r="AY655" s="698" t="str">
        <f t="shared" si="195"/>
        <v/>
      </c>
      <c r="AZ655" s="698" t="str">
        <f t="shared" si="218"/>
        <v/>
      </c>
      <c r="BA655" s="79"/>
      <c r="BB655" s="79"/>
      <c r="BC655" s="699" t="str">
        <f t="shared" si="219"/>
        <v/>
      </c>
      <c r="BD655" s="699" t="str">
        <f t="shared" si="220"/>
        <v/>
      </c>
      <c r="BE655" s="698" t="str">
        <f t="shared" si="221"/>
        <v/>
      </c>
      <c r="BF655" s="698" t="str">
        <f t="shared" si="222"/>
        <v/>
      </c>
      <c r="BG655" s="79"/>
      <c r="BH655" s="699" t="str">
        <f t="shared" si="223"/>
        <v/>
      </c>
      <c r="BI655" s="699" t="str">
        <f t="shared" si="224"/>
        <v/>
      </c>
      <c r="BJ655" s="699" t="str">
        <f t="shared" si="225"/>
        <v/>
      </c>
      <c r="BK655" s="698" t="str">
        <f t="shared" si="226"/>
        <v/>
      </c>
      <c r="BL655" s="698" t="str">
        <f t="shared" si="227"/>
        <v/>
      </c>
    </row>
    <row r="656" spans="1:64" s="24" customFormat="1" ht="14.25" x14ac:dyDescent="0.2">
      <c r="A656" s="68"/>
      <c r="B656" s="68"/>
      <c r="C656" s="340"/>
      <c r="D656" s="259"/>
      <c r="E656" s="340"/>
      <c r="F656" s="340"/>
      <c r="G656" s="68"/>
      <c r="H656" s="261"/>
      <c r="I656" s="261"/>
      <c r="J656" s="68"/>
      <c r="K656" s="260"/>
      <c r="L656" s="66"/>
      <c r="M656" s="261"/>
      <c r="N656" s="260"/>
      <c r="O656" s="810"/>
      <c r="P656" s="361"/>
      <c r="Q656" s="696">
        <f t="shared" si="208"/>
        <v>382</v>
      </c>
      <c r="R656" s="340"/>
      <c r="S656" s="340"/>
      <c r="T656" s="340"/>
      <c r="U656" s="699" t="str">
        <f t="shared" si="196"/>
        <v/>
      </c>
      <c r="V656" s="699" t="str">
        <f t="shared" si="197"/>
        <v/>
      </c>
      <c r="W656" s="698" t="str">
        <f t="shared" si="209"/>
        <v/>
      </c>
      <c r="X656" s="698" t="str">
        <f t="shared" si="228"/>
        <v/>
      </c>
      <c r="Y656" s="699" t="str">
        <f t="shared" si="198"/>
        <v/>
      </c>
      <c r="Z656" s="699" t="str">
        <f t="shared" si="199"/>
        <v/>
      </c>
      <c r="AA656" s="698" t="str">
        <f t="shared" si="210"/>
        <v/>
      </c>
      <c r="AB656" s="698" t="str">
        <f t="shared" si="211"/>
        <v/>
      </c>
      <c r="AC656" s="699" t="str">
        <f t="shared" si="200"/>
        <v/>
      </c>
      <c r="AD656" s="699" t="str">
        <f t="shared" si="201"/>
        <v/>
      </c>
      <c r="AE656" s="698" t="str">
        <f t="shared" si="212"/>
        <v/>
      </c>
      <c r="AF656" s="698" t="str">
        <f t="shared" si="213"/>
        <v/>
      </c>
      <c r="AG656" s="68"/>
      <c r="AH656" s="696" t="str">
        <f t="shared" si="192"/>
        <v/>
      </c>
      <c r="AI656" s="340"/>
      <c r="AJ656" s="340"/>
      <c r="AK656" s="340"/>
      <c r="AL656" s="699" t="str">
        <f t="shared" si="202"/>
        <v/>
      </c>
      <c r="AM656" s="699" t="str">
        <f t="shared" si="229"/>
        <v/>
      </c>
      <c r="AN656" s="699" t="str">
        <f t="shared" si="203"/>
        <v/>
      </c>
      <c r="AO656" s="698" t="str">
        <f t="shared" si="193"/>
        <v/>
      </c>
      <c r="AP656" s="698" t="str">
        <f t="shared" si="214"/>
        <v/>
      </c>
      <c r="AQ656" s="699" t="str">
        <f t="shared" si="204"/>
        <v/>
      </c>
      <c r="AR656" s="699" t="str">
        <f t="shared" si="215"/>
        <v/>
      </c>
      <c r="AS656" s="699" t="str">
        <f t="shared" si="205"/>
        <v/>
      </c>
      <c r="AT656" s="698" t="str">
        <f t="shared" si="194"/>
        <v/>
      </c>
      <c r="AU656" s="698" t="str">
        <f t="shared" si="216"/>
        <v/>
      </c>
      <c r="AV656" s="699" t="str">
        <f t="shared" si="206"/>
        <v/>
      </c>
      <c r="AW656" s="699" t="str">
        <f t="shared" si="217"/>
        <v/>
      </c>
      <c r="AX656" s="699" t="str">
        <f t="shared" si="207"/>
        <v/>
      </c>
      <c r="AY656" s="698" t="str">
        <f t="shared" si="195"/>
        <v/>
      </c>
      <c r="AZ656" s="698" t="str">
        <f t="shared" si="218"/>
        <v/>
      </c>
      <c r="BA656" s="79"/>
      <c r="BB656" s="79"/>
      <c r="BC656" s="699" t="str">
        <f t="shared" si="219"/>
        <v/>
      </c>
      <c r="BD656" s="699" t="str">
        <f t="shared" si="220"/>
        <v/>
      </c>
      <c r="BE656" s="698" t="str">
        <f t="shared" si="221"/>
        <v/>
      </c>
      <c r="BF656" s="698" t="str">
        <f t="shared" si="222"/>
        <v/>
      </c>
      <c r="BG656" s="79"/>
      <c r="BH656" s="699" t="str">
        <f t="shared" si="223"/>
        <v/>
      </c>
      <c r="BI656" s="699" t="str">
        <f t="shared" si="224"/>
        <v/>
      </c>
      <c r="BJ656" s="699" t="str">
        <f t="shared" si="225"/>
        <v/>
      </c>
      <c r="BK656" s="698" t="str">
        <f t="shared" si="226"/>
        <v/>
      </c>
      <c r="BL656" s="698" t="str">
        <f t="shared" si="227"/>
        <v/>
      </c>
    </row>
    <row r="657" spans="1:64" s="24" customFormat="1" ht="14.25" x14ac:dyDescent="0.2">
      <c r="A657" s="68"/>
      <c r="B657" s="68"/>
      <c r="C657" s="340"/>
      <c r="D657" s="259"/>
      <c r="E657" s="340"/>
      <c r="F657" s="340"/>
      <c r="G657" s="68"/>
      <c r="H657" s="261"/>
      <c r="I657" s="261"/>
      <c r="J657" s="68"/>
      <c r="K657" s="260"/>
      <c r="L657" s="66"/>
      <c r="M657" s="261"/>
      <c r="N657" s="260"/>
      <c r="O657" s="810"/>
      <c r="P657" s="361"/>
      <c r="Q657" s="696">
        <f t="shared" si="208"/>
        <v>383</v>
      </c>
      <c r="R657" s="340"/>
      <c r="S657" s="340"/>
      <c r="T657" s="340"/>
      <c r="U657" s="699" t="str">
        <f t="shared" si="196"/>
        <v/>
      </c>
      <c r="V657" s="699" t="str">
        <f t="shared" si="197"/>
        <v/>
      </c>
      <c r="W657" s="698" t="str">
        <f t="shared" si="209"/>
        <v/>
      </c>
      <c r="X657" s="698" t="str">
        <f t="shared" si="228"/>
        <v/>
      </c>
      <c r="Y657" s="699" t="str">
        <f t="shared" si="198"/>
        <v/>
      </c>
      <c r="Z657" s="699" t="str">
        <f t="shared" si="199"/>
        <v/>
      </c>
      <c r="AA657" s="698" t="str">
        <f t="shared" si="210"/>
        <v/>
      </c>
      <c r="AB657" s="698" t="str">
        <f t="shared" si="211"/>
        <v/>
      </c>
      <c r="AC657" s="699" t="str">
        <f t="shared" si="200"/>
        <v/>
      </c>
      <c r="AD657" s="699" t="str">
        <f t="shared" si="201"/>
        <v/>
      </c>
      <c r="AE657" s="698" t="str">
        <f t="shared" si="212"/>
        <v/>
      </c>
      <c r="AF657" s="698" t="str">
        <f t="shared" si="213"/>
        <v/>
      </c>
      <c r="AG657" s="68"/>
      <c r="AH657" s="696" t="str">
        <f t="shared" si="192"/>
        <v/>
      </c>
      <c r="AI657" s="340"/>
      <c r="AJ657" s="340"/>
      <c r="AK657" s="340"/>
      <c r="AL657" s="699" t="str">
        <f t="shared" si="202"/>
        <v/>
      </c>
      <c r="AM657" s="699" t="str">
        <f t="shared" si="229"/>
        <v/>
      </c>
      <c r="AN657" s="699" t="str">
        <f t="shared" si="203"/>
        <v/>
      </c>
      <c r="AO657" s="698" t="str">
        <f t="shared" si="193"/>
        <v/>
      </c>
      <c r="AP657" s="698" t="str">
        <f t="shared" si="214"/>
        <v/>
      </c>
      <c r="AQ657" s="699" t="str">
        <f t="shared" si="204"/>
        <v/>
      </c>
      <c r="AR657" s="699" t="str">
        <f t="shared" si="215"/>
        <v/>
      </c>
      <c r="AS657" s="699" t="str">
        <f t="shared" si="205"/>
        <v/>
      </c>
      <c r="AT657" s="698" t="str">
        <f t="shared" si="194"/>
        <v/>
      </c>
      <c r="AU657" s="698" t="str">
        <f t="shared" si="216"/>
        <v/>
      </c>
      <c r="AV657" s="699" t="str">
        <f t="shared" si="206"/>
        <v/>
      </c>
      <c r="AW657" s="699" t="str">
        <f t="shared" si="217"/>
        <v/>
      </c>
      <c r="AX657" s="699" t="str">
        <f t="shared" si="207"/>
        <v/>
      </c>
      <c r="AY657" s="698" t="str">
        <f t="shared" si="195"/>
        <v/>
      </c>
      <c r="AZ657" s="698" t="str">
        <f t="shared" si="218"/>
        <v/>
      </c>
      <c r="BA657" s="79"/>
      <c r="BB657" s="79"/>
      <c r="BC657" s="699" t="str">
        <f t="shared" si="219"/>
        <v/>
      </c>
      <c r="BD657" s="699" t="str">
        <f t="shared" si="220"/>
        <v/>
      </c>
      <c r="BE657" s="698" t="str">
        <f t="shared" si="221"/>
        <v/>
      </c>
      <c r="BF657" s="698" t="str">
        <f t="shared" si="222"/>
        <v/>
      </c>
      <c r="BG657" s="79"/>
      <c r="BH657" s="699" t="str">
        <f t="shared" si="223"/>
        <v/>
      </c>
      <c r="BI657" s="699" t="str">
        <f t="shared" si="224"/>
        <v/>
      </c>
      <c r="BJ657" s="699" t="str">
        <f t="shared" si="225"/>
        <v/>
      </c>
      <c r="BK657" s="698" t="str">
        <f t="shared" si="226"/>
        <v/>
      </c>
      <c r="BL657" s="698" t="str">
        <f t="shared" si="227"/>
        <v/>
      </c>
    </row>
    <row r="658" spans="1:64" s="24" customFormat="1" ht="14.25" x14ac:dyDescent="0.2">
      <c r="A658" s="68"/>
      <c r="B658" s="68"/>
      <c r="C658" s="340"/>
      <c r="D658" s="259"/>
      <c r="E658" s="340"/>
      <c r="F658" s="340"/>
      <c r="G658" s="68"/>
      <c r="H658" s="261"/>
      <c r="I658" s="261"/>
      <c r="J658" s="68"/>
      <c r="K658" s="260"/>
      <c r="L658" s="66"/>
      <c r="M658" s="261"/>
      <c r="N658" s="260"/>
      <c r="O658" s="810"/>
      <c r="P658" s="361"/>
      <c r="Q658" s="696">
        <f t="shared" si="208"/>
        <v>384</v>
      </c>
      <c r="R658" s="340"/>
      <c r="S658" s="340"/>
      <c r="T658" s="340"/>
      <c r="U658" s="699" t="str">
        <f t="shared" si="196"/>
        <v/>
      </c>
      <c r="V658" s="699" t="str">
        <f t="shared" si="197"/>
        <v/>
      </c>
      <c r="W658" s="698" t="str">
        <f t="shared" si="209"/>
        <v/>
      </c>
      <c r="X658" s="698" t="str">
        <f t="shared" si="228"/>
        <v/>
      </c>
      <c r="Y658" s="699" t="str">
        <f t="shared" si="198"/>
        <v/>
      </c>
      <c r="Z658" s="699" t="str">
        <f t="shared" si="199"/>
        <v/>
      </c>
      <c r="AA658" s="698" t="str">
        <f t="shared" si="210"/>
        <v/>
      </c>
      <c r="AB658" s="698" t="str">
        <f t="shared" si="211"/>
        <v/>
      </c>
      <c r="AC658" s="699" t="str">
        <f t="shared" si="200"/>
        <v/>
      </c>
      <c r="AD658" s="699" t="str">
        <f t="shared" si="201"/>
        <v/>
      </c>
      <c r="AE658" s="698" t="str">
        <f t="shared" si="212"/>
        <v/>
      </c>
      <c r="AF658" s="698" t="str">
        <f t="shared" si="213"/>
        <v/>
      </c>
      <c r="AG658" s="68"/>
      <c r="AH658" s="696" t="str">
        <f t="shared" ref="AH658:AH721" si="230">IF($Q658&lt;=$K$5+$S$269,$Q658,"")</f>
        <v/>
      </c>
      <c r="AI658" s="340"/>
      <c r="AJ658" s="340"/>
      <c r="AK658" s="340"/>
      <c r="AL658" s="699" t="str">
        <f t="shared" si="202"/>
        <v/>
      </c>
      <c r="AM658" s="699" t="str">
        <f t="shared" si="229"/>
        <v/>
      </c>
      <c r="AN658" s="699" t="str">
        <f t="shared" si="203"/>
        <v/>
      </c>
      <c r="AO658" s="698" t="str">
        <f t="shared" ref="AO658:AO721" si="231">IFERROR(IF(ISNUMBER(AO657),AO657,)+IF($Q658=$S$269,$K$4*$Z$269,)+IF($Q658=$V$269,$K$4*(1-$Z$269),)-AL658,"")</f>
        <v/>
      </c>
      <c r="AP658" s="698" t="str">
        <f t="shared" si="214"/>
        <v/>
      </c>
      <c r="AQ658" s="699" t="str">
        <f t="shared" si="204"/>
        <v/>
      </c>
      <c r="AR658" s="699" t="str">
        <f t="shared" si="215"/>
        <v/>
      </c>
      <c r="AS658" s="699" t="str">
        <f t="shared" si="205"/>
        <v/>
      </c>
      <c r="AT658" s="698" t="str">
        <f t="shared" ref="AT658:AT721" si="232">IFERROR(IF(ISNUMBER(AT657),AT657,)+IF($Q658=$S$269,$K$4*$Z$269,)+IF($Q658=$V$269,$K$4*(1-$Z$269),)-AQ658,"")</f>
        <v/>
      </c>
      <c r="AU658" s="698" t="str">
        <f t="shared" si="216"/>
        <v/>
      </c>
      <c r="AV658" s="699" t="str">
        <f t="shared" si="206"/>
        <v/>
      </c>
      <c r="AW658" s="699" t="str">
        <f t="shared" si="217"/>
        <v/>
      </c>
      <c r="AX658" s="699" t="str">
        <f t="shared" si="207"/>
        <v/>
      </c>
      <c r="AY658" s="698" t="str">
        <f t="shared" ref="AY658:AY721" si="233">IFERROR(IF(ISNUMBER(AY657),AY657,)+IF($Q658=$S$269,$K$4*$Z$269,)+IF($Q658=$V$269,$K$4*(1-$Z$269),)-AV658,"")</f>
        <v/>
      </c>
      <c r="AZ658" s="698" t="str">
        <f t="shared" si="218"/>
        <v/>
      </c>
      <c r="BA658" s="79"/>
      <c r="BB658" s="79"/>
      <c r="BC658" s="699" t="str">
        <f t="shared" si="219"/>
        <v/>
      </c>
      <c r="BD658" s="699" t="str">
        <f t="shared" si="220"/>
        <v/>
      </c>
      <c r="BE658" s="698" t="str">
        <f t="shared" si="221"/>
        <v/>
      </c>
      <c r="BF658" s="698" t="str">
        <f t="shared" si="222"/>
        <v/>
      </c>
      <c r="BG658" s="79"/>
      <c r="BH658" s="699" t="str">
        <f t="shared" si="223"/>
        <v/>
      </c>
      <c r="BI658" s="699" t="str">
        <f t="shared" si="224"/>
        <v/>
      </c>
      <c r="BJ658" s="699" t="str">
        <f t="shared" si="225"/>
        <v/>
      </c>
      <c r="BK658" s="698" t="str">
        <f t="shared" si="226"/>
        <v/>
      </c>
      <c r="BL658" s="698" t="str">
        <f t="shared" si="227"/>
        <v/>
      </c>
    </row>
    <row r="659" spans="1:64" s="24" customFormat="1" ht="14.25" x14ac:dyDescent="0.2">
      <c r="A659" s="68"/>
      <c r="B659" s="68"/>
      <c r="C659" s="340"/>
      <c r="D659" s="259"/>
      <c r="E659" s="340"/>
      <c r="F659" s="340"/>
      <c r="G659" s="68"/>
      <c r="H659" s="261"/>
      <c r="I659" s="261"/>
      <c r="J659" s="68"/>
      <c r="K659" s="260"/>
      <c r="L659" s="66"/>
      <c r="M659" s="261"/>
      <c r="N659" s="260"/>
      <c r="O659" s="810"/>
      <c r="P659" s="361"/>
      <c r="Q659" s="696">
        <f t="shared" si="208"/>
        <v>385</v>
      </c>
      <c r="R659" s="340"/>
      <c r="S659" s="340"/>
      <c r="T659" s="340"/>
      <c r="U659" s="699" t="str">
        <f t="shared" ref="U659:U722" si="234">IFERROR(IF(W658&gt;1,PPMT($R$274*365/360/12,$Q659,$K$5,-$W$274),""),"")</f>
        <v/>
      </c>
      <c r="V659" s="699" t="str">
        <f t="shared" ref="V659:V722" si="235">IFERROR(IF(W658&gt;1,IPMT($R$274*365/360/12,$Q659,$K$5,-$W$274),""),"")</f>
        <v/>
      </c>
      <c r="W659" s="698" t="str">
        <f t="shared" si="209"/>
        <v/>
      </c>
      <c r="X659" s="698" t="str">
        <f t="shared" si="228"/>
        <v/>
      </c>
      <c r="Y659" s="699" t="str">
        <f t="shared" ref="Y659:Y722" si="236">IFERROR(IF(W658&gt;1,PPMT($S$274*365/360/12,$Q659,$K$5,-$W$274),""),"")</f>
        <v/>
      </c>
      <c r="Z659" s="699" t="str">
        <f t="shared" ref="Z659:Z722" si="237">IFERROR(IF(W658&gt;1,IPMT($S$274*365/360/12,$Q659,$K$5,-$W$274),""),"")</f>
        <v/>
      </c>
      <c r="AA659" s="698" t="str">
        <f t="shared" si="210"/>
        <v/>
      </c>
      <c r="AB659" s="698" t="str">
        <f t="shared" si="211"/>
        <v/>
      </c>
      <c r="AC659" s="699" t="str">
        <f t="shared" ref="AC659:AC722" si="238">IFERROR(IF(W658&gt;1,PPMT($T$274*365/360/12,$Q659,$K$5,-$W$274),""),"")</f>
        <v/>
      </c>
      <c r="AD659" s="699" t="str">
        <f t="shared" ref="AD659:AD722" si="239">IFERROR(IF(W658&gt;1,IPMT($T$274*365/360/12,$Q659,$K$5,-$W$274),""),"")</f>
        <v/>
      </c>
      <c r="AE659" s="698" t="str">
        <f t="shared" si="212"/>
        <v/>
      </c>
      <c r="AF659" s="698" t="str">
        <f t="shared" si="213"/>
        <v/>
      </c>
      <c r="AG659" s="68"/>
      <c r="AH659" s="696" t="str">
        <f t="shared" si="230"/>
        <v/>
      </c>
      <c r="AI659" s="340"/>
      <c r="AJ659" s="340"/>
      <c r="AK659" s="340"/>
      <c r="AL659" s="699" t="str">
        <f t="shared" ref="AL659:AL722" si="240">IFERROR(IF($Q659&lt;=$V$269,,IF(AO658&gt;1,PPMT($AI$274*365/360/12,$Q659-$V$269,$K$5-$V$269+$S$269,-$W$274),"")),"")</f>
        <v/>
      </c>
      <c r="AM659" s="699" t="str">
        <f t="shared" si="229"/>
        <v/>
      </c>
      <c r="AN659" s="699" t="str">
        <f t="shared" ref="AN659:AN722" si="241">IF(ISNUMBER($AH659),IF($AH659&lt;=$S$269,$K$4*H$253,IF($AH659&lt;=$S$270,$K$4*(1-$Z$269)*H$253,))*365/360/12,"")</f>
        <v/>
      </c>
      <c r="AO659" s="698" t="str">
        <f t="shared" si="231"/>
        <v/>
      </c>
      <c r="AP659" s="698" t="str">
        <f t="shared" si="214"/>
        <v/>
      </c>
      <c r="AQ659" s="699" t="str">
        <f t="shared" ref="AQ659:AQ722" si="242">IFERROR(IF($Q659&lt;=$V$269,,IF(AT658&gt;1,PPMT($AJ$274*365/360/12,$Q659-$V$269,$K$5-$V$269+$S$269,-$W$274),"")),"")</f>
        <v/>
      </c>
      <c r="AR659" s="699" t="str">
        <f t="shared" si="215"/>
        <v/>
      </c>
      <c r="AS659" s="699" t="str">
        <f t="shared" ref="AS659:AS722" si="243">IF(ISNUMBER($AH659),IF($AH659&lt;=$S$269,$K$4*K$253,IF($AH659&lt;=$S$270,$K$4*(1-$Z$269)*K$253,))*365/360/12,"")</f>
        <v/>
      </c>
      <c r="AT659" s="698" t="str">
        <f t="shared" si="232"/>
        <v/>
      </c>
      <c r="AU659" s="698" t="str">
        <f t="shared" si="216"/>
        <v/>
      </c>
      <c r="AV659" s="699" t="str">
        <f t="shared" ref="AV659:AV722" si="244">IFERROR(IF($Q659&lt;=$V$269,,IF(AY658&gt;1,PPMT($AK$274*365/360/12,$Q659-$V$269,$K$5-$V$269+$S$269,-$W$274),"")),"")</f>
        <v/>
      </c>
      <c r="AW659" s="699" t="str">
        <f t="shared" si="217"/>
        <v/>
      </c>
      <c r="AX659" s="699" t="str">
        <f t="shared" ref="AX659:AX722" si="245">IF(ISNUMBER($AH659),IF($AH659&lt;=$S$269,$K$4*N$253,IF($AH659&lt;=$S$270,$K$4*(1-$Z$269)*N$253,))*365/360/12,"")</f>
        <v/>
      </c>
      <c r="AY659" s="698" t="str">
        <f t="shared" si="233"/>
        <v/>
      </c>
      <c r="AZ659" s="698" t="str">
        <f t="shared" si="218"/>
        <v/>
      </c>
      <c r="BA659" s="79"/>
      <c r="BB659" s="79"/>
      <c r="BC659" s="699" t="str">
        <f t="shared" si="219"/>
        <v/>
      </c>
      <c r="BD659" s="699" t="str">
        <f t="shared" si="220"/>
        <v/>
      </c>
      <c r="BE659" s="698" t="str">
        <f t="shared" si="221"/>
        <v/>
      </c>
      <c r="BF659" s="698" t="str">
        <f t="shared" si="222"/>
        <v/>
      </c>
      <c r="BG659" s="79"/>
      <c r="BH659" s="699" t="str">
        <f t="shared" si="223"/>
        <v/>
      </c>
      <c r="BI659" s="699" t="str">
        <f t="shared" si="224"/>
        <v/>
      </c>
      <c r="BJ659" s="699" t="str">
        <f t="shared" si="225"/>
        <v/>
      </c>
      <c r="BK659" s="698" t="str">
        <f t="shared" si="226"/>
        <v/>
      </c>
      <c r="BL659" s="698" t="str">
        <f t="shared" si="227"/>
        <v/>
      </c>
    </row>
    <row r="660" spans="1:64" s="24" customFormat="1" ht="14.25" x14ac:dyDescent="0.2">
      <c r="A660" s="68"/>
      <c r="B660" s="68"/>
      <c r="C660" s="340"/>
      <c r="D660" s="259"/>
      <c r="E660" s="340"/>
      <c r="F660" s="340"/>
      <c r="G660" s="68"/>
      <c r="H660" s="261"/>
      <c r="I660" s="261"/>
      <c r="J660" s="68"/>
      <c r="K660" s="260"/>
      <c r="L660" s="66"/>
      <c r="M660" s="261"/>
      <c r="N660" s="260"/>
      <c r="O660" s="810"/>
      <c r="P660" s="361"/>
      <c r="Q660" s="696">
        <f t="shared" ref="Q660:Q723" si="246">Q659+1</f>
        <v>386</v>
      </c>
      <c r="R660" s="340"/>
      <c r="S660" s="340"/>
      <c r="T660" s="340"/>
      <c r="U660" s="699" t="str">
        <f t="shared" si="234"/>
        <v/>
      </c>
      <c r="V660" s="699" t="str">
        <f t="shared" si="235"/>
        <v/>
      </c>
      <c r="W660" s="698" t="str">
        <f t="shared" ref="W660:W723" si="247">IFERROR(W659-U660,"")</f>
        <v/>
      </c>
      <c r="X660" s="698" t="str">
        <f t="shared" si="228"/>
        <v/>
      </c>
      <c r="Y660" s="699" t="str">
        <f t="shared" si="236"/>
        <v/>
      </c>
      <c r="Z660" s="699" t="str">
        <f t="shared" si="237"/>
        <v/>
      </c>
      <c r="AA660" s="698" t="str">
        <f t="shared" ref="AA660:AA723" si="248">IFERROR(AA659-Y660,"")</f>
        <v/>
      </c>
      <c r="AB660" s="698" t="str">
        <f t="shared" ref="AB660:AB723" si="249">IFERROR((Y660+Z660)*(1+$B$59)+$E$25+IF(MOD($Q660-1,60)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f>
        <v/>
      </c>
      <c r="AC660" s="699" t="str">
        <f t="shared" si="238"/>
        <v/>
      </c>
      <c r="AD660" s="699" t="str">
        <f t="shared" si="239"/>
        <v/>
      </c>
      <c r="AE660" s="698" t="str">
        <f t="shared" ref="AE660:AE723" si="250">IFERROR(AE659-AC660,"")</f>
        <v/>
      </c>
      <c r="AF660" s="698" t="str">
        <f t="shared" ref="AF660:AF723" si="251">IFERROR((AC660+AD660)*(1+$B$59)+$E$25+IF(MOD($Q660-1,120)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f>
        <v/>
      </c>
      <c r="AG660" s="68"/>
      <c r="AH660" s="696" t="str">
        <f t="shared" si="230"/>
        <v/>
      </c>
      <c r="AI660" s="340"/>
      <c r="AJ660" s="340"/>
      <c r="AK660" s="340"/>
      <c r="AL660" s="699" t="str">
        <f t="shared" si="240"/>
        <v/>
      </c>
      <c r="AM660" s="699" t="str">
        <f t="shared" si="229"/>
        <v/>
      </c>
      <c r="AN660" s="699" t="str">
        <f t="shared" si="241"/>
        <v/>
      </c>
      <c r="AO660" s="698" t="str">
        <f t="shared" si="231"/>
        <v/>
      </c>
      <c r="AP660" s="698" t="str">
        <f t="shared" ref="AP660:AP723" si="252">IFERROR((AL660+AM660+AN660)*(1+$E$27)+$E$25+IF(MOD($Q660-1,3)=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IF($Q660=$S$269,$K$4*$Z$269+$E$14/2,)-IF($Q660=$S$270,$K$4*(1-$Z$269)+$E$14/2,),"")</f>
        <v/>
      </c>
      <c r="AQ660" s="699" t="str">
        <f t="shared" si="242"/>
        <v/>
      </c>
      <c r="AR660" s="699" t="str">
        <f t="shared" ref="AR660:AR723" si="253">IFERROR(AT659*$AJ$274/12*365/360,"")</f>
        <v/>
      </c>
      <c r="AS660" s="699" t="str">
        <f t="shared" si="243"/>
        <v/>
      </c>
      <c r="AT660" s="698" t="str">
        <f t="shared" si="232"/>
        <v/>
      </c>
      <c r="AU660" s="698" t="str">
        <f t="shared" ref="AU660:AU723" si="254">IFERROR((AQ660+AR660+AS660)*(1+$E$27)+$E$25+IF(MOD($Q660-1,60)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IF($Q660=$S$269,$K$4*$Z$269+$E$14/2,)-IF($Q660=$S$270,$K$4*(1-$Z$269)+$E$14/2,),"")</f>
        <v/>
      </c>
      <c r="AV660" s="699" t="str">
        <f t="shared" si="244"/>
        <v/>
      </c>
      <c r="AW660" s="699" t="str">
        <f t="shared" ref="AW660:AW723" si="255">IFERROR(AY659*$AK$274/12*365/360,"")</f>
        <v/>
      </c>
      <c r="AX660" s="699" t="str">
        <f t="shared" si="245"/>
        <v/>
      </c>
      <c r="AY660" s="698" t="str">
        <f t="shared" si="233"/>
        <v/>
      </c>
      <c r="AZ660" s="698" t="str">
        <f t="shared" ref="AZ660:AZ723" si="256">IFERROR((AV660+AW660+AX660)*(1+$E$27)+$E$25+IF(MOD($Q660-1,120)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IF($Q660=$S$269,$K$4*$Z$269+$E$14/2,)-IF($Q660=$S$270,$K$4*(1-$Z$269)+$E$14/2,),"")</f>
        <v/>
      </c>
      <c r="BA660" s="79"/>
      <c r="BB660" s="79"/>
      <c r="BC660" s="699" t="str">
        <f t="shared" ref="BC660:BC723" si="257">IFERROR(IF(BE659&gt;1,PPMT($BC$272*365/360/12,$Q660,$K$5,-$W$274),""),"")</f>
        <v/>
      </c>
      <c r="BD660" s="699" t="str">
        <f t="shared" ref="BD660:BD723" si="258">IFERROR(IF(BE659&gt;1,IPMT($BC$272*365/360/12,$Q660,$K$5,-$BE$274),""),"")</f>
        <v/>
      </c>
      <c r="BE660" s="698" t="str">
        <f t="shared" ref="BE660:BE723" si="259">IFERROR(BE659-BC660,"")</f>
        <v/>
      </c>
      <c r="BF660" s="698" t="str">
        <f t="shared" si="222"/>
        <v/>
      </c>
      <c r="BG660" s="79"/>
      <c r="BH660" s="699" t="str">
        <f t="shared" si="223"/>
        <v/>
      </c>
      <c r="BI660" s="699" t="str">
        <f t="shared" si="224"/>
        <v/>
      </c>
      <c r="BJ660" s="699" t="str">
        <f t="shared" si="225"/>
        <v/>
      </c>
      <c r="BK660" s="698" t="str">
        <f t="shared" si="226"/>
        <v/>
      </c>
      <c r="BL660" s="698" t="str">
        <f t="shared" si="227"/>
        <v/>
      </c>
    </row>
    <row r="661" spans="1:64" s="24" customFormat="1" ht="14.25" x14ac:dyDescent="0.2">
      <c r="A661" s="68"/>
      <c r="B661" s="68"/>
      <c r="C661" s="340"/>
      <c r="D661" s="259"/>
      <c r="E661" s="340"/>
      <c r="F661" s="340"/>
      <c r="G661" s="68"/>
      <c r="H661" s="261"/>
      <c r="I661" s="261"/>
      <c r="J661" s="68"/>
      <c r="K661" s="260"/>
      <c r="L661" s="66"/>
      <c r="M661" s="261"/>
      <c r="N661" s="260"/>
      <c r="O661" s="810"/>
      <c r="P661" s="361"/>
      <c r="Q661" s="696">
        <f t="shared" si="246"/>
        <v>387</v>
      </c>
      <c r="R661" s="340"/>
      <c r="S661" s="340"/>
      <c r="T661" s="340"/>
      <c r="U661" s="699" t="str">
        <f t="shared" si="234"/>
        <v/>
      </c>
      <c r="V661" s="699" t="str">
        <f t="shared" si="235"/>
        <v/>
      </c>
      <c r="W661" s="698" t="str">
        <f t="shared" si="247"/>
        <v/>
      </c>
      <c r="X661" s="698" t="str">
        <f t="shared" si="228"/>
        <v/>
      </c>
      <c r="Y661" s="699" t="str">
        <f t="shared" si="236"/>
        <v/>
      </c>
      <c r="Z661" s="699" t="str">
        <f t="shared" si="237"/>
        <v/>
      </c>
      <c r="AA661" s="698" t="str">
        <f t="shared" si="248"/>
        <v/>
      </c>
      <c r="AB661" s="698" t="str">
        <f t="shared" si="249"/>
        <v/>
      </c>
      <c r="AC661" s="699" t="str">
        <f t="shared" si="238"/>
        <v/>
      </c>
      <c r="AD661" s="699" t="str">
        <f t="shared" si="239"/>
        <v/>
      </c>
      <c r="AE661" s="698" t="str">
        <f t="shared" si="250"/>
        <v/>
      </c>
      <c r="AF661" s="698" t="str">
        <f t="shared" si="251"/>
        <v/>
      </c>
      <c r="AG661" s="68"/>
      <c r="AH661" s="696" t="str">
        <f t="shared" si="230"/>
        <v/>
      </c>
      <c r="AI661" s="340"/>
      <c r="AJ661" s="340"/>
      <c r="AK661" s="340"/>
      <c r="AL661" s="699" t="str">
        <f t="shared" si="240"/>
        <v/>
      </c>
      <c r="AM661" s="699" t="str">
        <f t="shared" si="229"/>
        <v/>
      </c>
      <c r="AN661" s="699" t="str">
        <f t="shared" si="241"/>
        <v/>
      </c>
      <c r="AO661" s="698" t="str">
        <f t="shared" si="231"/>
        <v/>
      </c>
      <c r="AP661" s="698" t="str">
        <f t="shared" si="252"/>
        <v/>
      </c>
      <c r="AQ661" s="699" t="str">
        <f t="shared" si="242"/>
        <v/>
      </c>
      <c r="AR661" s="699" t="str">
        <f t="shared" si="253"/>
        <v/>
      </c>
      <c r="AS661" s="699" t="str">
        <f t="shared" si="243"/>
        <v/>
      </c>
      <c r="AT661" s="698" t="str">
        <f t="shared" si="232"/>
        <v/>
      </c>
      <c r="AU661" s="698" t="str">
        <f t="shared" si="254"/>
        <v/>
      </c>
      <c r="AV661" s="699" t="str">
        <f t="shared" si="244"/>
        <v/>
      </c>
      <c r="AW661" s="699" t="str">
        <f t="shared" si="255"/>
        <v/>
      </c>
      <c r="AX661" s="699" t="str">
        <f t="shared" si="245"/>
        <v/>
      </c>
      <c r="AY661" s="698" t="str">
        <f t="shared" si="233"/>
        <v/>
      </c>
      <c r="AZ661" s="698" t="str">
        <f t="shared" si="256"/>
        <v/>
      </c>
      <c r="BA661" s="79"/>
      <c r="BB661" s="79"/>
      <c r="BC661" s="699" t="str">
        <f t="shared" si="257"/>
        <v/>
      </c>
      <c r="BD661" s="699" t="str">
        <f t="shared" si="258"/>
        <v/>
      </c>
      <c r="BE661" s="698" t="str">
        <f t="shared" si="259"/>
        <v/>
      </c>
      <c r="BF661" s="698" t="str">
        <f t="shared" ref="BF661:BF724" si="260">IFERROR((BC661+BD661)*(1+$B$59)+$E$25+IF(MOD($Q661-1,3)=0,$N$27,)+IF($E$193="havi",$E$192,)+IF($E$193="negyedéves",IF(MOD($Q661-1,3)=0,$E$192,),)+IF($E$193="féléves",IF(MOD($Q661-1,6)=0,$E$192,),)+IF($E$193="éves",IF(MOD($Q661-1,12)=0,$E$192,),)+IF($H$193="havi",$H$192,)+IF($H$193="negyedéves",IF(MOD($Q661-1,3)=0,$H$192,),)+IF($H$193="féléves",IF(MOD($Q661-1,6)=0,$H$192,),)+IF($H$193="éves",IF(MOD($Q661-1,12)=0,$H$192,),)+IF($K$193="havi",$K$192,)+IF($K$193="negyedéves",IF(MOD($Q661-1,3)=0,$K$192,),)+IF($K$193="féléves",IF(MOD($Q661-1,6)=0,$K$192,),)+IF($K$193="éves",IF(MOD($Q661-1,12)=0,$K$192,),)+IF($N$193="havi",$N$192,)+IF($N$193="negyedéves",IF(MOD($Q661-1,3)=0,$N$192,),)+IF($N$193="féléves",IF(MOD($Q661-1,6)=0,$N$192,),)+IF($N$193="éves",IF(MOD($Q661-1,12)=0,$N$192,),)+IF($K$25="havi",$K$23,)+IF($K$25="negyedéves",IF(MOD($Q661-1,3)=0,$K$23,),)+IF($K$25="féléves",IF(MOD($Q661-1,6)=0,$K$23,),)+IF($K$25="éves",IF(MOD($Q661-1,12)=0,$K$23,),),"")</f>
        <v/>
      </c>
      <c r="BG661" s="79"/>
      <c r="BH661" s="699" t="str">
        <f t="shared" ref="BH661:BH724" si="261">IFERROR(IF($Q661&lt;=$V$269,,IF(BK660&gt;1,PPMT($BH$272*365/360/12,$Q661-$V$269,$K$5-$V$269+$S$269,-$BK$274),"")),"")</f>
        <v/>
      </c>
      <c r="BI661" s="699" t="str">
        <f t="shared" ref="BI661:BI724" si="262">IFERROR(BK660*$BH$272/12*365/360,"")</f>
        <v/>
      </c>
      <c r="BJ661" s="699" t="str">
        <f t="shared" ref="BJ661:BJ724" si="263">IF(ISNUMBER($AH661),IF($AH661&lt;=$S$269,$K$4*H$253,IF($AH661&lt;=$S$270,$K$4*(1-$Z$269)*H$253,))*365/360/12,"")</f>
        <v/>
      </c>
      <c r="BK661" s="698" t="str">
        <f t="shared" ref="BK661:BK724" si="264">IFERROR(IF(ISNUMBER(BK660),BK660,)+IF($Q661=$S$269,$K$4*$Z$269,)+IF($Q661=$V$269,$K$4*(1-$Z$269),)-BH661,"")</f>
        <v/>
      </c>
      <c r="BL661" s="698" t="str">
        <f t="shared" ref="BL661:BL724" si="265">IFERROR((BH661+BI661+BJ661)*(1+$E$27)+$E$25+IF(MOD($Q661-1,3)=0,$N$27,)+IF($E$193="havi",$E$192,)+IF($E$193="negyedéves",IF(MOD($Q661-1,3)=0,$E$192,),)+IF($E$193="féléves",IF(MOD($Q661-1,6)=0,$E$192,),)+IF($E$193="éves",IF(MOD($Q661-1,12)=0,$E$192,),)+IF($H$193="havi",$H$192,)+IF($H$193="negyedéves",IF(MOD($Q661-1,3)=0,$H$192,),)+IF($H$193="féléves",IF(MOD($Q661-1,6)=0,$H$192,),)+IF($H$193="éves",IF(MOD($Q661-1,12)=0,$H$192,),)+IF($K$193="havi",$K$192,)+IF($K$193="negyedéves",IF(MOD($Q661-1,3)=0,$K$192,),)+IF($K$193="féléves",IF(MOD($Q661-1,6)=0,$K$192,),)+IF($K$193="éves",IF(MOD($Q661-1,12)=0,$K$192,),)+IF($N$193="havi",$N$192,)+IF($N$193="negyedéves",IF(MOD($Q661-1,3)=0,$N$192,),)+IF($N$193="féléves",IF(MOD($Q661-1,6)=0,$N$192,),)+IF($N$193="éves",IF(MOD($Q661-1,12)=0,$N$192,),)+IF($K$25="havi",$K$23,)+IF($K$25="negyedéves",IF(MOD($Q661-1,3)=0,$K$23,),)+IF($K$25="féléves",IF(MOD($Q661-1,6)=0,$K$23,),)+IF($K$25="éves",IF(MOD($Q661-1,12)=0,$K$23,),)-IF($Q661=$S$269,$K$4*$Z$269+$E$14/2,)-IF($Q661=$S$270,$K$4*(1-$Z$269)+$E$14/2,),"")</f>
        <v/>
      </c>
    </row>
    <row r="662" spans="1:64" s="24" customFormat="1" ht="14.25" x14ac:dyDescent="0.2">
      <c r="A662" s="68"/>
      <c r="B662" s="68"/>
      <c r="C662" s="340"/>
      <c r="D662" s="259"/>
      <c r="E662" s="340"/>
      <c r="F662" s="340"/>
      <c r="G662" s="68"/>
      <c r="H662" s="261"/>
      <c r="I662" s="261"/>
      <c r="J662" s="68"/>
      <c r="K662" s="260"/>
      <c r="L662" s="66"/>
      <c r="M662" s="261"/>
      <c r="N662" s="260"/>
      <c r="O662" s="810"/>
      <c r="P662" s="361"/>
      <c r="Q662" s="696">
        <f t="shared" si="246"/>
        <v>388</v>
      </c>
      <c r="R662" s="340"/>
      <c r="S662" s="340"/>
      <c r="T662" s="340"/>
      <c r="U662" s="699" t="str">
        <f t="shared" si="234"/>
        <v/>
      </c>
      <c r="V662" s="699" t="str">
        <f t="shared" si="235"/>
        <v/>
      </c>
      <c r="W662" s="698" t="str">
        <f t="shared" si="247"/>
        <v/>
      </c>
      <c r="X662" s="698" t="str">
        <f t="shared" si="228"/>
        <v/>
      </c>
      <c r="Y662" s="699" t="str">
        <f t="shared" si="236"/>
        <v/>
      </c>
      <c r="Z662" s="699" t="str">
        <f t="shared" si="237"/>
        <v/>
      </c>
      <c r="AA662" s="698" t="str">
        <f t="shared" si="248"/>
        <v/>
      </c>
      <c r="AB662" s="698" t="str">
        <f t="shared" si="249"/>
        <v/>
      </c>
      <c r="AC662" s="699" t="str">
        <f t="shared" si="238"/>
        <v/>
      </c>
      <c r="AD662" s="699" t="str">
        <f t="shared" si="239"/>
        <v/>
      </c>
      <c r="AE662" s="698" t="str">
        <f t="shared" si="250"/>
        <v/>
      </c>
      <c r="AF662" s="698" t="str">
        <f t="shared" si="251"/>
        <v/>
      </c>
      <c r="AG662" s="68"/>
      <c r="AH662" s="696" t="str">
        <f t="shared" si="230"/>
        <v/>
      </c>
      <c r="AI662" s="340"/>
      <c r="AJ662" s="340"/>
      <c r="AK662" s="340"/>
      <c r="AL662" s="699" t="str">
        <f t="shared" si="240"/>
        <v/>
      </c>
      <c r="AM662" s="699" t="str">
        <f t="shared" si="229"/>
        <v/>
      </c>
      <c r="AN662" s="699" t="str">
        <f t="shared" si="241"/>
        <v/>
      </c>
      <c r="AO662" s="698" t="str">
        <f t="shared" si="231"/>
        <v/>
      </c>
      <c r="AP662" s="698" t="str">
        <f t="shared" si="252"/>
        <v/>
      </c>
      <c r="AQ662" s="699" t="str">
        <f t="shared" si="242"/>
        <v/>
      </c>
      <c r="AR662" s="699" t="str">
        <f t="shared" si="253"/>
        <v/>
      </c>
      <c r="AS662" s="699" t="str">
        <f t="shared" si="243"/>
        <v/>
      </c>
      <c r="AT662" s="698" t="str">
        <f t="shared" si="232"/>
        <v/>
      </c>
      <c r="AU662" s="698" t="str">
        <f t="shared" si="254"/>
        <v/>
      </c>
      <c r="AV662" s="699" t="str">
        <f t="shared" si="244"/>
        <v/>
      </c>
      <c r="AW662" s="699" t="str">
        <f t="shared" si="255"/>
        <v/>
      </c>
      <c r="AX662" s="699" t="str">
        <f t="shared" si="245"/>
        <v/>
      </c>
      <c r="AY662" s="698" t="str">
        <f t="shared" si="233"/>
        <v/>
      </c>
      <c r="AZ662" s="698" t="str">
        <f t="shared" si="256"/>
        <v/>
      </c>
      <c r="BA662" s="79"/>
      <c r="BB662" s="79"/>
      <c r="BC662" s="699" t="str">
        <f t="shared" si="257"/>
        <v/>
      </c>
      <c r="BD662" s="699" t="str">
        <f t="shared" si="258"/>
        <v/>
      </c>
      <c r="BE662" s="698" t="str">
        <f t="shared" si="259"/>
        <v/>
      </c>
      <c r="BF662" s="698" t="str">
        <f t="shared" si="260"/>
        <v/>
      </c>
      <c r="BG662" s="79"/>
      <c r="BH662" s="699" t="str">
        <f t="shared" si="261"/>
        <v/>
      </c>
      <c r="BI662" s="699" t="str">
        <f t="shared" si="262"/>
        <v/>
      </c>
      <c r="BJ662" s="699" t="str">
        <f t="shared" si="263"/>
        <v/>
      </c>
      <c r="BK662" s="698" t="str">
        <f t="shared" si="264"/>
        <v/>
      </c>
      <c r="BL662" s="698" t="str">
        <f t="shared" si="265"/>
        <v/>
      </c>
    </row>
    <row r="663" spans="1:64" s="24" customFormat="1" ht="14.25" x14ac:dyDescent="0.2">
      <c r="A663" s="68"/>
      <c r="B663" s="68"/>
      <c r="C663" s="340"/>
      <c r="D663" s="259"/>
      <c r="E663" s="340"/>
      <c r="F663" s="340"/>
      <c r="G663" s="68"/>
      <c r="H663" s="261"/>
      <c r="I663" s="261"/>
      <c r="J663" s="68"/>
      <c r="K663" s="260"/>
      <c r="L663" s="66"/>
      <c r="M663" s="261"/>
      <c r="N663" s="260"/>
      <c r="O663" s="810"/>
      <c r="P663" s="361"/>
      <c r="Q663" s="696">
        <f t="shared" si="246"/>
        <v>389</v>
      </c>
      <c r="R663" s="340"/>
      <c r="S663" s="340"/>
      <c r="T663" s="340"/>
      <c r="U663" s="699" t="str">
        <f t="shared" si="234"/>
        <v/>
      </c>
      <c r="V663" s="699" t="str">
        <f t="shared" si="235"/>
        <v/>
      </c>
      <c r="W663" s="698" t="str">
        <f t="shared" si="247"/>
        <v/>
      </c>
      <c r="X663" s="698" t="str">
        <f t="shared" ref="X663:X726" si="266">IFERROR((U663+V663)*(1+$B$59)+$E$25+IF(MOD($Q663-1,3)=0,$N$27,)+IF($E$193="havi",$E$192,)+IF($E$193="negyedéves",IF(MOD($Q663-1,3)=0,$E$192,),)+IF($E$193="féléves",IF(MOD($Q663-1,6)=0,$E$192,),)+IF($E$193="éves",IF(MOD($Q663-1,12)=0,$E$192,),)+IF($H$193="havi",$H$192,)+IF($H$193="negyedéves",IF(MOD($Q663-1,3)=0,$H$192,),)+IF($H$193="féléves",IF(MOD($Q663-1,6)=0,$H$192,),)+IF($H$193="éves",IF(MOD($Q663-1,12)=0,$H$192,),)+IF($K$193="havi",$K$192,)+IF($K$193="negyedéves",IF(MOD($Q663-1,3)=0,$K$192,),)+IF($K$193="féléves",IF(MOD($Q663-1,6)=0,$K$192,),)+IF($K$193="éves",IF(MOD($Q663-1,12)=0,$K$192,),)+IF($N$193="havi",$N$192,)+IF($N$193="negyedéves",IF(MOD($Q663-1,3)=0,$N$192,),)+IF($N$193="féléves",IF(MOD($Q663-1,6)=0,$N$192,),)+IF($N$193="éves",IF(MOD($Q663-1,12)=0,$N$192,),)+IF($K$25="havi",$K$23,)+IF($K$25="negyedéves",IF(MOD($Q663-1,3)=0,$K$23,),)+IF($K$25="féléves",IF(MOD($Q663-1,6)=0,$K$23,),)+IF($K$25="éves",IF(MOD($Q663-1,12)=0,$K$23,),),"")</f>
        <v/>
      </c>
      <c r="Y663" s="699" t="str">
        <f t="shared" si="236"/>
        <v/>
      </c>
      <c r="Z663" s="699" t="str">
        <f t="shared" si="237"/>
        <v/>
      </c>
      <c r="AA663" s="698" t="str">
        <f t="shared" si="248"/>
        <v/>
      </c>
      <c r="AB663" s="698" t="str">
        <f t="shared" si="249"/>
        <v/>
      </c>
      <c r="AC663" s="699" t="str">
        <f t="shared" si="238"/>
        <v/>
      </c>
      <c r="AD663" s="699" t="str">
        <f t="shared" si="239"/>
        <v/>
      </c>
      <c r="AE663" s="698" t="str">
        <f t="shared" si="250"/>
        <v/>
      </c>
      <c r="AF663" s="698" t="str">
        <f t="shared" si="251"/>
        <v/>
      </c>
      <c r="AG663" s="68"/>
      <c r="AH663" s="696" t="str">
        <f t="shared" si="230"/>
        <v/>
      </c>
      <c r="AI663" s="340"/>
      <c r="AJ663" s="340"/>
      <c r="AK663" s="340"/>
      <c r="AL663" s="699" t="str">
        <f t="shared" si="240"/>
        <v/>
      </c>
      <c r="AM663" s="699" t="str">
        <f t="shared" si="229"/>
        <v/>
      </c>
      <c r="AN663" s="699" t="str">
        <f t="shared" si="241"/>
        <v/>
      </c>
      <c r="AO663" s="698" t="str">
        <f t="shared" si="231"/>
        <v/>
      </c>
      <c r="AP663" s="698" t="str">
        <f t="shared" si="252"/>
        <v/>
      </c>
      <c r="AQ663" s="699" t="str">
        <f t="shared" si="242"/>
        <v/>
      </c>
      <c r="AR663" s="699" t="str">
        <f t="shared" si="253"/>
        <v/>
      </c>
      <c r="AS663" s="699" t="str">
        <f t="shared" si="243"/>
        <v/>
      </c>
      <c r="AT663" s="698" t="str">
        <f t="shared" si="232"/>
        <v/>
      </c>
      <c r="AU663" s="698" t="str">
        <f t="shared" si="254"/>
        <v/>
      </c>
      <c r="AV663" s="699" t="str">
        <f t="shared" si="244"/>
        <v/>
      </c>
      <c r="AW663" s="699" t="str">
        <f t="shared" si="255"/>
        <v/>
      </c>
      <c r="AX663" s="699" t="str">
        <f t="shared" si="245"/>
        <v/>
      </c>
      <c r="AY663" s="698" t="str">
        <f t="shared" si="233"/>
        <v/>
      </c>
      <c r="AZ663" s="698" t="str">
        <f t="shared" si="256"/>
        <v/>
      </c>
      <c r="BA663" s="79"/>
      <c r="BB663" s="79"/>
      <c r="BC663" s="699" t="str">
        <f t="shared" si="257"/>
        <v/>
      </c>
      <c r="BD663" s="699" t="str">
        <f t="shared" si="258"/>
        <v/>
      </c>
      <c r="BE663" s="698" t="str">
        <f t="shared" si="259"/>
        <v/>
      </c>
      <c r="BF663" s="698" t="str">
        <f t="shared" si="260"/>
        <v/>
      </c>
      <c r="BG663" s="79"/>
      <c r="BH663" s="699" t="str">
        <f t="shared" si="261"/>
        <v/>
      </c>
      <c r="BI663" s="699" t="str">
        <f t="shared" si="262"/>
        <v/>
      </c>
      <c r="BJ663" s="699" t="str">
        <f t="shared" si="263"/>
        <v/>
      </c>
      <c r="BK663" s="698" t="str">
        <f t="shared" si="264"/>
        <v/>
      </c>
      <c r="BL663" s="698" t="str">
        <f t="shared" si="265"/>
        <v/>
      </c>
    </row>
    <row r="664" spans="1:64" s="24" customFormat="1" ht="14.25" x14ac:dyDescent="0.2">
      <c r="A664" s="68"/>
      <c r="B664" s="68"/>
      <c r="C664" s="340"/>
      <c r="D664" s="259"/>
      <c r="E664" s="340"/>
      <c r="F664" s="340"/>
      <c r="G664" s="68"/>
      <c r="H664" s="261"/>
      <c r="I664" s="261"/>
      <c r="J664" s="68"/>
      <c r="K664" s="260"/>
      <c r="L664" s="66"/>
      <c r="M664" s="261"/>
      <c r="N664" s="260"/>
      <c r="O664" s="810"/>
      <c r="P664" s="361"/>
      <c r="Q664" s="696">
        <f t="shared" si="246"/>
        <v>390</v>
      </c>
      <c r="R664" s="340"/>
      <c r="S664" s="340"/>
      <c r="T664" s="340"/>
      <c r="U664" s="699" t="str">
        <f t="shared" si="234"/>
        <v/>
      </c>
      <c r="V664" s="699" t="str">
        <f t="shared" si="235"/>
        <v/>
      </c>
      <c r="W664" s="698" t="str">
        <f t="shared" si="247"/>
        <v/>
      </c>
      <c r="X664" s="698" t="str">
        <f t="shared" si="266"/>
        <v/>
      </c>
      <c r="Y664" s="699" t="str">
        <f t="shared" si="236"/>
        <v/>
      </c>
      <c r="Z664" s="699" t="str">
        <f t="shared" si="237"/>
        <v/>
      </c>
      <c r="AA664" s="698" t="str">
        <f t="shared" si="248"/>
        <v/>
      </c>
      <c r="AB664" s="698" t="str">
        <f t="shared" si="249"/>
        <v/>
      </c>
      <c r="AC664" s="699" t="str">
        <f t="shared" si="238"/>
        <v/>
      </c>
      <c r="AD664" s="699" t="str">
        <f t="shared" si="239"/>
        <v/>
      </c>
      <c r="AE664" s="698" t="str">
        <f t="shared" si="250"/>
        <v/>
      </c>
      <c r="AF664" s="698" t="str">
        <f t="shared" si="251"/>
        <v/>
      </c>
      <c r="AG664" s="68"/>
      <c r="AH664" s="696" t="str">
        <f t="shared" si="230"/>
        <v/>
      </c>
      <c r="AI664" s="340"/>
      <c r="AJ664" s="340"/>
      <c r="AK664" s="340"/>
      <c r="AL664" s="699" t="str">
        <f t="shared" si="240"/>
        <v/>
      </c>
      <c r="AM664" s="699" t="str">
        <f t="shared" si="229"/>
        <v/>
      </c>
      <c r="AN664" s="699" t="str">
        <f t="shared" si="241"/>
        <v/>
      </c>
      <c r="AO664" s="698" t="str">
        <f t="shared" si="231"/>
        <v/>
      </c>
      <c r="AP664" s="698" t="str">
        <f t="shared" si="252"/>
        <v/>
      </c>
      <c r="AQ664" s="699" t="str">
        <f t="shared" si="242"/>
        <v/>
      </c>
      <c r="AR664" s="699" t="str">
        <f t="shared" si="253"/>
        <v/>
      </c>
      <c r="AS664" s="699" t="str">
        <f t="shared" si="243"/>
        <v/>
      </c>
      <c r="AT664" s="698" t="str">
        <f t="shared" si="232"/>
        <v/>
      </c>
      <c r="AU664" s="698" t="str">
        <f t="shared" si="254"/>
        <v/>
      </c>
      <c r="AV664" s="699" t="str">
        <f t="shared" si="244"/>
        <v/>
      </c>
      <c r="AW664" s="699" t="str">
        <f t="shared" si="255"/>
        <v/>
      </c>
      <c r="AX664" s="699" t="str">
        <f t="shared" si="245"/>
        <v/>
      </c>
      <c r="AY664" s="698" t="str">
        <f t="shared" si="233"/>
        <v/>
      </c>
      <c r="AZ664" s="698" t="str">
        <f t="shared" si="256"/>
        <v/>
      </c>
      <c r="BA664" s="79"/>
      <c r="BB664" s="79"/>
      <c r="BC664" s="699" t="str">
        <f t="shared" si="257"/>
        <v/>
      </c>
      <c r="BD664" s="699" t="str">
        <f t="shared" si="258"/>
        <v/>
      </c>
      <c r="BE664" s="698" t="str">
        <f t="shared" si="259"/>
        <v/>
      </c>
      <c r="BF664" s="698" t="str">
        <f t="shared" si="260"/>
        <v/>
      </c>
      <c r="BG664" s="79"/>
      <c r="BH664" s="699" t="str">
        <f t="shared" si="261"/>
        <v/>
      </c>
      <c r="BI664" s="699" t="str">
        <f t="shared" si="262"/>
        <v/>
      </c>
      <c r="BJ664" s="699" t="str">
        <f t="shared" si="263"/>
        <v/>
      </c>
      <c r="BK664" s="698" t="str">
        <f t="shared" si="264"/>
        <v/>
      </c>
      <c r="BL664" s="698" t="str">
        <f t="shared" si="265"/>
        <v/>
      </c>
    </row>
    <row r="665" spans="1:64" s="24" customFormat="1" ht="14.25" x14ac:dyDescent="0.2">
      <c r="A665" s="68"/>
      <c r="B665" s="68"/>
      <c r="C665" s="340"/>
      <c r="D665" s="259"/>
      <c r="E665" s="340"/>
      <c r="F665" s="340"/>
      <c r="G665" s="68"/>
      <c r="H665" s="261"/>
      <c r="I665" s="261"/>
      <c r="J665" s="68"/>
      <c r="K665" s="260"/>
      <c r="L665" s="66"/>
      <c r="M665" s="261"/>
      <c r="N665" s="260"/>
      <c r="O665" s="810"/>
      <c r="P665" s="361"/>
      <c r="Q665" s="696">
        <f t="shared" si="246"/>
        <v>391</v>
      </c>
      <c r="R665" s="340"/>
      <c r="S665" s="340"/>
      <c r="T665" s="340"/>
      <c r="U665" s="699" t="str">
        <f t="shared" si="234"/>
        <v/>
      </c>
      <c r="V665" s="699" t="str">
        <f t="shared" si="235"/>
        <v/>
      </c>
      <c r="W665" s="698" t="str">
        <f t="shared" si="247"/>
        <v/>
      </c>
      <c r="X665" s="698" t="str">
        <f t="shared" si="266"/>
        <v/>
      </c>
      <c r="Y665" s="699" t="str">
        <f t="shared" si="236"/>
        <v/>
      </c>
      <c r="Z665" s="699" t="str">
        <f t="shared" si="237"/>
        <v/>
      </c>
      <c r="AA665" s="698" t="str">
        <f t="shared" si="248"/>
        <v/>
      </c>
      <c r="AB665" s="698" t="str">
        <f t="shared" si="249"/>
        <v/>
      </c>
      <c r="AC665" s="699" t="str">
        <f t="shared" si="238"/>
        <v/>
      </c>
      <c r="AD665" s="699" t="str">
        <f t="shared" si="239"/>
        <v/>
      </c>
      <c r="AE665" s="698" t="str">
        <f t="shared" si="250"/>
        <v/>
      </c>
      <c r="AF665" s="698" t="str">
        <f t="shared" si="251"/>
        <v/>
      </c>
      <c r="AG665" s="68"/>
      <c r="AH665" s="696" t="str">
        <f t="shared" si="230"/>
        <v/>
      </c>
      <c r="AI665" s="340"/>
      <c r="AJ665" s="340"/>
      <c r="AK665" s="340"/>
      <c r="AL665" s="699" t="str">
        <f t="shared" si="240"/>
        <v/>
      </c>
      <c r="AM665" s="699" t="str">
        <f t="shared" ref="AM665:AM728" si="267">IFERROR(AO664*$AI$274/12*365/360,"")</f>
        <v/>
      </c>
      <c r="AN665" s="699" t="str">
        <f t="shared" si="241"/>
        <v/>
      </c>
      <c r="AO665" s="698" t="str">
        <f t="shared" si="231"/>
        <v/>
      </c>
      <c r="AP665" s="698" t="str">
        <f t="shared" si="252"/>
        <v/>
      </c>
      <c r="AQ665" s="699" t="str">
        <f t="shared" si="242"/>
        <v/>
      </c>
      <c r="AR665" s="699" t="str">
        <f t="shared" si="253"/>
        <v/>
      </c>
      <c r="AS665" s="699" t="str">
        <f t="shared" si="243"/>
        <v/>
      </c>
      <c r="AT665" s="698" t="str">
        <f t="shared" si="232"/>
        <v/>
      </c>
      <c r="AU665" s="698" t="str">
        <f t="shared" si="254"/>
        <v/>
      </c>
      <c r="AV665" s="699" t="str">
        <f t="shared" si="244"/>
        <v/>
      </c>
      <c r="AW665" s="699" t="str">
        <f t="shared" si="255"/>
        <v/>
      </c>
      <c r="AX665" s="699" t="str">
        <f t="shared" si="245"/>
        <v/>
      </c>
      <c r="AY665" s="698" t="str">
        <f t="shared" si="233"/>
        <v/>
      </c>
      <c r="AZ665" s="698" t="str">
        <f t="shared" si="256"/>
        <v/>
      </c>
      <c r="BA665" s="79"/>
      <c r="BB665" s="79"/>
      <c r="BC665" s="699" t="str">
        <f t="shared" si="257"/>
        <v/>
      </c>
      <c r="BD665" s="699" t="str">
        <f t="shared" si="258"/>
        <v/>
      </c>
      <c r="BE665" s="698" t="str">
        <f t="shared" si="259"/>
        <v/>
      </c>
      <c r="BF665" s="698" t="str">
        <f t="shared" si="260"/>
        <v/>
      </c>
      <c r="BG665" s="79"/>
      <c r="BH665" s="699" t="str">
        <f t="shared" si="261"/>
        <v/>
      </c>
      <c r="BI665" s="699" t="str">
        <f t="shared" si="262"/>
        <v/>
      </c>
      <c r="BJ665" s="699" t="str">
        <f t="shared" si="263"/>
        <v/>
      </c>
      <c r="BK665" s="698" t="str">
        <f t="shared" si="264"/>
        <v/>
      </c>
      <c r="BL665" s="698" t="str">
        <f t="shared" si="265"/>
        <v/>
      </c>
    </row>
    <row r="666" spans="1:64" s="24" customFormat="1" ht="14.25" x14ac:dyDescent="0.2">
      <c r="A666" s="68"/>
      <c r="B666" s="68"/>
      <c r="C666" s="340"/>
      <c r="D666" s="259"/>
      <c r="E666" s="340"/>
      <c r="F666" s="340"/>
      <c r="G666" s="68"/>
      <c r="H666" s="261"/>
      <c r="I666" s="261"/>
      <c r="J666" s="68"/>
      <c r="K666" s="260"/>
      <c r="L666" s="66"/>
      <c r="M666" s="261"/>
      <c r="N666" s="260"/>
      <c r="O666" s="810"/>
      <c r="P666" s="361"/>
      <c r="Q666" s="696">
        <f t="shared" si="246"/>
        <v>392</v>
      </c>
      <c r="R666" s="340"/>
      <c r="S666" s="340"/>
      <c r="T666" s="340"/>
      <c r="U666" s="699" t="str">
        <f t="shared" si="234"/>
        <v/>
      </c>
      <c r="V666" s="699" t="str">
        <f t="shared" si="235"/>
        <v/>
      </c>
      <c r="W666" s="698" t="str">
        <f t="shared" si="247"/>
        <v/>
      </c>
      <c r="X666" s="698" t="str">
        <f t="shared" si="266"/>
        <v/>
      </c>
      <c r="Y666" s="699" t="str">
        <f t="shared" si="236"/>
        <v/>
      </c>
      <c r="Z666" s="699" t="str">
        <f t="shared" si="237"/>
        <v/>
      </c>
      <c r="AA666" s="698" t="str">
        <f t="shared" si="248"/>
        <v/>
      </c>
      <c r="AB666" s="698" t="str">
        <f t="shared" si="249"/>
        <v/>
      </c>
      <c r="AC666" s="699" t="str">
        <f t="shared" si="238"/>
        <v/>
      </c>
      <c r="AD666" s="699" t="str">
        <f t="shared" si="239"/>
        <v/>
      </c>
      <c r="AE666" s="698" t="str">
        <f t="shared" si="250"/>
        <v/>
      </c>
      <c r="AF666" s="698" t="str">
        <f t="shared" si="251"/>
        <v/>
      </c>
      <c r="AG666" s="68"/>
      <c r="AH666" s="696" t="str">
        <f t="shared" si="230"/>
        <v/>
      </c>
      <c r="AI666" s="340"/>
      <c r="AJ666" s="340"/>
      <c r="AK666" s="340"/>
      <c r="AL666" s="699" t="str">
        <f t="shared" si="240"/>
        <v/>
      </c>
      <c r="AM666" s="699" t="str">
        <f t="shared" si="267"/>
        <v/>
      </c>
      <c r="AN666" s="699" t="str">
        <f t="shared" si="241"/>
        <v/>
      </c>
      <c r="AO666" s="698" t="str">
        <f t="shared" si="231"/>
        <v/>
      </c>
      <c r="AP666" s="698" t="str">
        <f t="shared" si="252"/>
        <v/>
      </c>
      <c r="AQ666" s="699" t="str">
        <f t="shared" si="242"/>
        <v/>
      </c>
      <c r="AR666" s="699" t="str">
        <f t="shared" si="253"/>
        <v/>
      </c>
      <c r="AS666" s="699" t="str">
        <f t="shared" si="243"/>
        <v/>
      </c>
      <c r="AT666" s="698" t="str">
        <f t="shared" si="232"/>
        <v/>
      </c>
      <c r="AU666" s="698" t="str">
        <f t="shared" si="254"/>
        <v/>
      </c>
      <c r="AV666" s="699" t="str">
        <f t="shared" si="244"/>
        <v/>
      </c>
      <c r="AW666" s="699" t="str">
        <f t="shared" si="255"/>
        <v/>
      </c>
      <c r="AX666" s="699" t="str">
        <f t="shared" si="245"/>
        <v/>
      </c>
      <c r="AY666" s="698" t="str">
        <f t="shared" si="233"/>
        <v/>
      </c>
      <c r="AZ666" s="698" t="str">
        <f t="shared" si="256"/>
        <v/>
      </c>
      <c r="BA666" s="79"/>
      <c r="BB666" s="79"/>
      <c r="BC666" s="699" t="str">
        <f t="shared" si="257"/>
        <v/>
      </c>
      <c r="BD666" s="699" t="str">
        <f t="shared" si="258"/>
        <v/>
      </c>
      <c r="BE666" s="698" t="str">
        <f t="shared" si="259"/>
        <v/>
      </c>
      <c r="BF666" s="698" t="str">
        <f t="shared" si="260"/>
        <v/>
      </c>
      <c r="BG666" s="79"/>
      <c r="BH666" s="699" t="str">
        <f t="shared" si="261"/>
        <v/>
      </c>
      <c r="BI666" s="699" t="str">
        <f t="shared" si="262"/>
        <v/>
      </c>
      <c r="BJ666" s="699" t="str">
        <f t="shared" si="263"/>
        <v/>
      </c>
      <c r="BK666" s="698" t="str">
        <f t="shared" si="264"/>
        <v/>
      </c>
      <c r="BL666" s="698" t="str">
        <f t="shared" si="265"/>
        <v/>
      </c>
    </row>
    <row r="667" spans="1:64" s="24" customFormat="1" ht="14.25" x14ac:dyDescent="0.2">
      <c r="A667" s="68"/>
      <c r="B667" s="68"/>
      <c r="C667" s="340"/>
      <c r="D667" s="259"/>
      <c r="E667" s="340"/>
      <c r="F667" s="340"/>
      <c r="G667" s="68"/>
      <c r="H667" s="261"/>
      <c r="I667" s="261"/>
      <c r="J667" s="68"/>
      <c r="K667" s="260"/>
      <c r="L667" s="66"/>
      <c r="M667" s="261"/>
      <c r="N667" s="260"/>
      <c r="O667" s="810"/>
      <c r="P667" s="361"/>
      <c r="Q667" s="696">
        <f t="shared" si="246"/>
        <v>393</v>
      </c>
      <c r="R667" s="340"/>
      <c r="S667" s="340"/>
      <c r="T667" s="340"/>
      <c r="U667" s="699" t="str">
        <f t="shared" si="234"/>
        <v/>
      </c>
      <c r="V667" s="699" t="str">
        <f t="shared" si="235"/>
        <v/>
      </c>
      <c r="W667" s="698" t="str">
        <f t="shared" si="247"/>
        <v/>
      </c>
      <c r="X667" s="698" t="str">
        <f t="shared" si="266"/>
        <v/>
      </c>
      <c r="Y667" s="699" t="str">
        <f t="shared" si="236"/>
        <v/>
      </c>
      <c r="Z667" s="699" t="str">
        <f t="shared" si="237"/>
        <v/>
      </c>
      <c r="AA667" s="698" t="str">
        <f t="shared" si="248"/>
        <v/>
      </c>
      <c r="AB667" s="698" t="str">
        <f t="shared" si="249"/>
        <v/>
      </c>
      <c r="AC667" s="699" t="str">
        <f t="shared" si="238"/>
        <v/>
      </c>
      <c r="AD667" s="699" t="str">
        <f t="shared" si="239"/>
        <v/>
      </c>
      <c r="AE667" s="698" t="str">
        <f t="shared" si="250"/>
        <v/>
      </c>
      <c r="AF667" s="698" t="str">
        <f t="shared" si="251"/>
        <v/>
      </c>
      <c r="AG667" s="68"/>
      <c r="AH667" s="696" t="str">
        <f t="shared" si="230"/>
        <v/>
      </c>
      <c r="AI667" s="340"/>
      <c r="AJ667" s="340"/>
      <c r="AK667" s="340"/>
      <c r="AL667" s="699" t="str">
        <f t="shared" si="240"/>
        <v/>
      </c>
      <c r="AM667" s="699" t="str">
        <f t="shared" si="267"/>
        <v/>
      </c>
      <c r="AN667" s="699" t="str">
        <f t="shared" si="241"/>
        <v/>
      </c>
      <c r="AO667" s="698" t="str">
        <f t="shared" si="231"/>
        <v/>
      </c>
      <c r="AP667" s="698" t="str">
        <f t="shared" si="252"/>
        <v/>
      </c>
      <c r="AQ667" s="699" t="str">
        <f t="shared" si="242"/>
        <v/>
      </c>
      <c r="AR667" s="699" t="str">
        <f t="shared" si="253"/>
        <v/>
      </c>
      <c r="AS667" s="699" t="str">
        <f t="shared" si="243"/>
        <v/>
      </c>
      <c r="AT667" s="698" t="str">
        <f t="shared" si="232"/>
        <v/>
      </c>
      <c r="AU667" s="698" t="str">
        <f t="shared" si="254"/>
        <v/>
      </c>
      <c r="AV667" s="699" t="str">
        <f t="shared" si="244"/>
        <v/>
      </c>
      <c r="AW667" s="699" t="str">
        <f t="shared" si="255"/>
        <v/>
      </c>
      <c r="AX667" s="699" t="str">
        <f t="shared" si="245"/>
        <v/>
      </c>
      <c r="AY667" s="698" t="str">
        <f t="shared" si="233"/>
        <v/>
      </c>
      <c r="AZ667" s="698" t="str">
        <f t="shared" si="256"/>
        <v/>
      </c>
      <c r="BA667" s="79"/>
      <c r="BB667" s="79"/>
      <c r="BC667" s="699" t="str">
        <f t="shared" si="257"/>
        <v/>
      </c>
      <c r="BD667" s="699" t="str">
        <f t="shared" si="258"/>
        <v/>
      </c>
      <c r="BE667" s="698" t="str">
        <f t="shared" si="259"/>
        <v/>
      </c>
      <c r="BF667" s="698" t="str">
        <f t="shared" si="260"/>
        <v/>
      </c>
      <c r="BG667" s="79"/>
      <c r="BH667" s="699" t="str">
        <f t="shared" si="261"/>
        <v/>
      </c>
      <c r="BI667" s="699" t="str">
        <f t="shared" si="262"/>
        <v/>
      </c>
      <c r="BJ667" s="699" t="str">
        <f t="shared" si="263"/>
        <v/>
      </c>
      <c r="BK667" s="698" t="str">
        <f t="shared" si="264"/>
        <v/>
      </c>
      <c r="BL667" s="698" t="str">
        <f t="shared" si="265"/>
        <v/>
      </c>
    </row>
    <row r="668" spans="1:64" s="24" customFormat="1" ht="14.25" x14ac:dyDescent="0.2">
      <c r="A668" s="68"/>
      <c r="B668" s="68"/>
      <c r="C668" s="340"/>
      <c r="D668" s="259"/>
      <c r="E668" s="340"/>
      <c r="F668" s="340"/>
      <c r="G668" s="68"/>
      <c r="H668" s="261"/>
      <c r="I668" s="261"/>
      <c r="J668" s="68"/>
      <c r="K668" s="260"/>
      <c r="L668" s="66"/>
      <c r="M668" s="261"/>
      <c r="N668" s="260"/>
      <c r="O668" s="810"/>
      <c r="P668" s="361"/>
      <c r="Q668" s="696">
        <f t="shared" si="246"/>
        <v>394</v>
      </c>
      <c r="R668" s="340"/>
      <c r="S668" s="340"/>
      <c r="T668" s="340"/>
      <c r="U668" s="699" t="str">
        <f t="shared" si="234"/>
        <v/>
      </c>
      <c r="V668" s="699" t="str">
        <f t="shared" si="235"/>
        <v/>
      </c>
      <c r="W668" s="698" t="str">
        <f t="shared" si="247"/>
        <v/>
      </c>
      <c r="X668" s="698" t="str">
        <f t="shared" si="266"/>
        <v/>
      </c>
      <c r="Y668" s="699" t="str">
        <f t="shared" si="236"/>
        <v/>
      </c>
      <c r="Z668" s="699" t="str">
        <f t="shared" si="237"/>
        <v/>
      </c>
      <c r="AA668" s="698" t="str">
        <f t="shared" si="248"/>
        <v/>
      </c>
      <c r="AB668" s="698" t="str">
        <f t="shared" si="249"/>
        <v/>
      </c>
      <c r="AC668" s="699" t="str">
        <f t="shared" si="238"/>
        <v/>
      </c>
      <c r="AD668" s="699" t="str">
        <f t="shared" si="239"/>
        <v/>
      </c>
      <c r="AE668" s="698" t="str">
        <f t="shared" si="250"/>
        <v/>
      </c>
      <c r="AF668" s="698" t="str">
        <f t="shared" si="251"/>
        <v/>
      </c>
      <c r="AG668" s="68"/>
      <c r="AH668" s="696" t="str">
        <f t="shared" si="230"/>
        <v/>
      </c>
      <c r="AI668" s="340"/>
      <c r="AJ668" s="340"/>
      <c r="AK668" s="340"/>
      <c r="AL668" s="699" t="str">
        <f t="shared" si="240"/>
        <v/>
      </c>
      <c r="AM668" s="699" t="str">
        <f t="shared" si="267"/>
        <v/>
      </c>
      <c r="AN668" s="699" t="str">
        <f t="shared" si="241"/>
        <v/>
      </c>
      <c r="AO668" s="698" t="str">
        <f t="shared" si="231"/>
        <v/>
      </c>
      <c r="AP668" s="698" t="str">
        <f t="shared" si="252"/>
        <v/>
      </c>
      <c r="AQ668" s="699" t="str">
        <f t="shared" si="242"/>
        <v/>
      </c>
      <c r="AR668" s="699" t="str">
        <f t="shared" si="253"/>
        <v/>
      </c>
      <c r="AS668" s="699" t="str">
        <f t="shared" si="243"/>
        <v/>
      </c>
      <c r="AT668" s="698" t="str">
        <f t="shared" si="232"/>
        <v/>
      </c>
      <c r="AU668" s="698" t="str">
        <f t="shared" si="254"/>
        <v/>
      </c>
      <c r="AV668" s="699" t="str">
        <f t="shared" si="244"/>
        <v/>
      </c>
      <c r="AW668" s="699" t="str">
        <f t="shared" si="255"/>
        <v/>
      </c>
      <c r="AX668" s="699" t="str">
        <f t="shared" si="245"/>
        <v/>
      </c>
      <c r="AY668" s="698" t="str">
        <f t="shared" si="233"/>
        <v/>
      </c>
      <c r="AZ668" s="698" t="str">
        <f t="shared" si="256"/>
        <v/>
      </c>
      <c r="BA668" s="79"/>
      <c r="BB668" s="79"/>
      <c r="BC668" s="699" t="str">
        <f t="shared" si="257"/>
        <v/>
      </c>
      <c r="BD668" s="699" t="str">
        <f t="shared" si="258"/>
        <v/>
      </c>
      <c r="BE668" s="698" t="str">
        <f t="shared" si="259"/>
        <v/>
      </c>
      <c r="BF668" s="698" t="str">
        <f t="shared" si="260"/>
        <v/>
      </c>
      <c r="BG668" s="79"/>
      <c r="BH668" s="699" t="str">
        <f t="shared" si="261"/>
        <v/>
      </c>
      <c r="BI668" s="699" t="str">
        <f t="shared" si="262"/>
        <v/>
      </c>
      <c r="BJ668" s="699" t="str">
        <f t="shared" si="263"/>
        <v/>
      </c>
      <c r="BK668" s="698" t="str">
        <f t="shared" si="264"/>
        <v/>
      </c>
      <c r="BL668" s="698" t="str">
        <f t="shared" si="265"/>
        <v/>
      </c>
    </row>
    <row r="669" spans="1:64" s="24" customFormat="1" ht="14.25" x14ac:dyDescent="0.2">
      <c r="A669" s="68"/>
      <c r="B669" s="68"/>
      <c r="C669" s="340"/>
      <c r="D669" s="259"/>
      <c r="E669" s="340"/>
      <c r="F669" s="340"/>
      <c r="G669" s="68"/>
      <c r="H669" s="261"/>
      <c r="I669" s="261"/>
      <c r="J669" s="68"/>
      <c r="K669" s="260"/>
      <c r="L669" s="66"/>
      <c r="M669" s="261"/>
      <c r="N669" s="260"/>
      <c r="O669" s="810"/>
      <c r="P669" s="361"/>
      <c r="Q669" s="696">
        <f t="shared" si="246"/>
        <v>395</v>
      </c>
      <c r="R669" s="340"/>
      <c r="S669" s="340"/>
      <c r="T669" s="340"/>
      <c r="U669" s="699" t="str">
        <f t="shared" si="234"/>
        <v/>
      </c>
      <c r="V669" s="699" t="str">
        <f t="shared" si="235"/>
        <v/>
      </c>
      <c r="W669" s="698" t="str">
        <f t="shared" si="247"/>
        <v/>
      </c>
      <c r="X669" s="698" t="str">
        <f t="shared" si="266"/>
        <v/>
      </c>
      <c r="Y669" s="699" t="str">
        <f t="shared" si="236"/>
        <v/>
      </c>
      <c r="Z669" s="699" t="str">
        <f t="shared" si="237"/>
        <v/>
      </c>
      <c r="AA669" s="698" t="str">
        <f t="shared" si="248"/>
        <v/>
      </c>
      <c r="AB669" s="698" t="str">
        <f t="shared" si="249"/>
        <v/>
      </c>
      <c r="AC669" s="699" t="str">
        <f t="shared" si="238"/>
        <v/>
      </c>
      <c r="AD669" s="699" t="str">
        <f t="shared" si="239"/>
        <v/>
      </c>
      <c r="AE669" s="698" t="str">
        <f t="shared" si="250"/>
        <v/>
      </c>
      <c r="AF669" s="698" t="str">
        <f t="shared" si="251"/>
        <v/>
      </c>
      <c r="AG669" s="68"/>
      <c r="AH669" s="696" t="str">
        <f t="shared" si="230"/>
        <v/>
      </c>
      <c r="AI669" s="340"/>
      <c r="AJ669" s="340"/>
      <c r="AK669" s="340"/>
      <c r="AL669" s="699" t="str">
        <f t="shared" si="240"/>
        <v/>
      </c>
      <c r="AM669" s="699" t="str">
        <f t="shared" si="267"/>
        <v/>
      </c>
      <c r="AN669" s="699" t="str">
        <f t="shared" si="241"/>
        <v/>
      </c>
      <c r="AO669" s="698" t="str">
        <f t="shared" si="231"/>
        <v/>
      </c>
      <c r="AP669" s="698" t="str">
        <f t="shared" si="252"/>
        <v/>
      </c>
      <c r="AQ669" s="699" t="str">
        <f t="shared" si="242"/>
        <v/>
      </c>
      <c r="AR669" s="699" t="str">
        <f t="shared" si="253"/>
        <v/>
      </c>
      <c r="AS669" s="699" t="str">
        <f t="shared" si="243"/>
        <v/>
      </c>
      <c r="AT669" s="698" t="str">
        <f t="shared" si="232"/>
        <v/>
      </c>
      <c r="AU669" s="698" t="str">
        <f t="shared" si="254"/>
        <v/>
      </c>
      <c r="AV669" s="699" t="str">
        <f t="shared" si="244"/>
        <v/>
      </c>
      <c r="AW669" s="699" t="str">
        <f t="shared" si="255"/>
        <v/>
      </c>
      <c r="AX669" s="699" t="str">
        <f t="shared" si="245"/>
        <v/>
      </c>
      <c r="AY669" s="698" t="str">
        <f t="shared" si="233"/>
        <v/>
      </c>
      <c r="AZ669" s="698" t="str">
        <f t="shared" si="256"/>
        <v/>
      </c>
      <c r="BA669" s="79"/>
      <c r="BB669" s="79"/>
      <c r="BC669" s="699" t="str">
        <f t="shared" si="257"/>
        <v/>
      </c>
      <c r="BD669" s="699" t="str">
        <f t="shared" si="258"/>
        <v/>
      </c>
      <c r="BE669" s="698" t="str">
        <f t="shared" si="259"/>
        <v/>
      </c>
      <c r="BF669" s="698" t="str">
        <f t="shared" si="260"/>
        <v/>
      </c>
      <c r="BG669" s="79"/>
      <c r="BH669" s="699" t="str">
        <f t="shared" si="261"/>
        <v/>
      </c>
      <c r="BI669" s="699" t="str">
        <f t="shared" si="262"/>
        <v/>
      </c>
      <c r="BJ669" s="699" t="str">
        <f t="shared" si="263"/>
        <v/>
      </c>
      <c r="BK669" s="698" t="str">
        <f t="shared" si="264"/>
        <v/>
      </c>
      <c r="BL669" s="698" t="str">
        <f t="shared" si="265"/>
        <v/>
      </c>
    </row>
    <row r="670" spans="1:64" s="24" customFormat="1" ht="14.25" x14ac:dyDescent="0.2">
      <c r="A670" s="68"/>
      <c r="B670" s="68"/>
      <c r="C670" s="340"/>
      <c r="D670" s="259"/>
      <c r="E670" s="340"/>
      <c r="F670" s="340"/>
      <c r="G670" s="68"/>
      <c r="H670" s="261"/>
      <c r="I670" s="261"/>
      <c r="J670" s="68"/>
      <c r="K670" s="260"/>
      <c r="L670" s="66"/>
      <c r="M670" s="261"/>
      <c r="N670" s="260"/>
      <c r="O670" s="810"/>
      <c r="P670" s="361"/>
      <c r="Q670" s="696">
        <f t="shared" si="246"/>
        <v>396</v>
      </c>
      <c r="R670" s="340"/>
      <c r="S670" s="340"/>
      <c r="T670" s="340"/>
      <c r="U670" s="699" t="str">
        <f t="shared" si="234"/>
        <v/>
      </c>
      <c r="V670" s="699" t="str">
        <f t="shared" si="235"/>
        <v/>
      </c>
      <c r="W670" s="698" t="str">
        <f t="shared" si="247"/>
        <v/>
      </c>
      <c r="X670" s="698" t="str">
        <f t="shared" si="266"/>
        <v/>
      </c>
      <c r="Y670" s="699" t="str">
        <f t="shared" si="236"/>
        <v/>
      </c>
      <c r="Z670" s="699" t="str">
        <f t="shared" si="237"/>
        <v/>
      </c>
      <c r="AA670" s="698" t="str">
        <f t="shared" si="248"/>
        <v/>
      </c>
      <c r="AB670" s="698" t="str">
        <f t="shared" si="249"/>
        <v/>
      </c>
      <c r="AC670" s="699" t="str">
        <f t="shared" si="238"/>
        <v/>
      </c>
      <c r="AD670" s="699" t="str">
        <f t="shared" si="239"/>
        <v/>
      </c>
      <c r="AE670" s="698" t="str">
        <f t="shared" si="250"/>
        <v/>
      </c>
      <c r="AF670" s="698" t="str">
        <f t="shared" si="251"/>
        <v/>
      </c>
      <c r="AG670" s="68"/>
      <c r="AH670" s="696" t="str">
        <f t="shared" si="230"/>
        <v/>
      </c>
      <c r="AI670" s="340"/>
      <c r="AJ670" s="340"/>
      <c r="AK670" s="340"/>
      <c r="AL670" s="699" t="str">
        <f t="shared" si="240"/>
        <v/>
      </c>
      <c r="AM670" s="699" t="str">
        <f t="shared" si="267"/>
        <v/>
      </c>
      <c r="AN670" s="699" t="str">
        <f t="shared" si="241"/>
        <v/>
      </c>
      <c r="AO670" s="698" t="str">
        <f t="shared" si="231"/>
        <v/>
      </c>
      <c r="AP670" s="698" t="str">
        <f t="shared" si="252"/>
        <v/>
      </c>
      <c r="AQ670" s="699" t="str">
        <f t="shared" si="242"/>
        <v/>
      </c>
      <c r="AR670" s="699" t="str">
        <f t="shared" si="253"/>
        <v/>
      </c>
      <c r="AS670" s="699" t="str">
        <f t="shared" si="243"/>
        <v/>
      </c>
      <c r="AT670" s="698" t="str">
        <f t="shared" si="232"/>
        <v/>
      </c>
      <c r="AU670" s="698" t="str">
        <f t="shared" si="254"/>
        <v/>
      </c>
      <c r="AV670" s="699" t="str">
        <f t="shared" si="244"/>
        <v/>
      </c>
      <c r="AW670" s="699" t="str">
        <f t="shared" si="255"/>
        <v/>
      </c>
      <c r="AX670" s="699" t="str">
        <f t="shared" si="245"/>
        <v/>
      </c>
      <c r="AY670" s="698" t="str">
        <f t="shared" si="233"/>
        <v/>
      </c>
      <c r="AZ670" s="698" t="str">
        <f t="shared" si="256"/>
        <v/>
      </c>
      <c r="BA670" s="79"/>
      <c r="BB670" s="79"/>
      <c r="BC670" s="699" t="str">
        <f t="shared" si="257"/>
        <v/>
      </c>
      <c r="BD670" s="699" t="str">
        <f t="shared" si="258"/>
        <v/>
      </c>
      <c r="BE670" s="698" t="str">
        <f t="shared" si="259"/>
        <v/>
      </c>
      <c r="BF670" s="698" t="str">
        <f t="shared" si="260"/>
        <v/>
      </c>
      <c r="BG670" s="79"/>
      <c r="BH670" s="699" t="str">
        <f t="shared" si="261"/>
        <v/>
      </c>
      <c r="BI670" s="699" t="str">
        <f t="shared" si="262"/>
        <v/>
      </c>
      <c r="BJ670" s="699" t="str">
        <f t="shared" si="263"/>
        <v/>
      </c>
      <c r="BK670" s="698" t="str">
        <f t="shared" si="264"/>
        <v/>
      </c>
      <c r="BL670" s="698" t="str">
        <f t="shared" si="265"/>
        <v/>
      </c>
    </row>
    <row r="671" spans="1:64" s="24" customFormat="1" ht="14.25" x14ac:dyDescent="0.2">
      <c r="A671" s="68"/>
      <c r="B671" s="68"/>
      <c r="C671" s="340"/>
      <c r="D671" s="259"/>
      <c r="E671" s="340"/>
      <c r="F671" s="340"/>
      <c r="G671" s="68"/>
      <c r="H671" s="261"/>
      <c r="I671" s="261"/>
      <c r="J671" s="68"/>
      <c r="K671" s="260"/>
      <c r="L671" s="66"/>
      <c r="M671" s="261"/>
      <c r="N671" s="260"/>
      <c r="O671" s="810"/>
      <c r="P671" s="361"/>
      <c r="Q671" s="696">
        <f t="shared" si="246"/>
        <v>397</v>
      </c>
      <c r="R671" s="340"/>
      <c r="S671" s="340"/>
      <c r="T671" s="340"/>
      <c r="U671" s="699" t="str">
        <f t="shared" si="234"/>
        <v/>
      </c>
      <c r="V671" s="699" t="str">
        <f t="shared" si="235"/>
        <v/>
      </c>
      <c r="W671" s="698" t="str">
        <f t="shared" si="247"/>
        <v/>
      </c>
      <c r="X671" s="698" t="str">
        <f t="shared" si="266"/>
        <v/>
      </c>
      <c r="Y671" s="699" t="str">
        <f t="shared" si="236"/>
        <v/>
      </c>
      <c r="Z671" s="699" t="str">
        <f t="shared" si="237"/>
        <v/>
      </c>
      <c r="AA671" s="698" t="str">
        <f t="shared" si="248"/>
        <v/>
      </c>
      <c r="AB671" s="698" t="str">
        <f t="shared" si="249"/>
        <v/>
      </c>
      <c r="AC671" s="699" t="str">
        <f t="shared" si="238"/>
        <v/>
      </c>
      <c r="AD671" s="699" t="str">
        <f t="shared" si="239"/>
        <v/>
      </c>
      <c r="AE671" s="698" t="str">
        <f t="shared" si="250"/>
        <v/>
      </c>
      <c r="AF671" s="698" t="str">
        <f t="shared" si="251"/>
        <v/>
      </c>
      <c r="AG671" s="68"/>
      <c r="AH671" s="696" t="str">
        <f t="shared" si="230"/>
        <v/>
      </c>
      <c r="AI671" s="340"/>
      <c r="AJ671" s="340"/>
      <c r="AK671" s="340"/>
      <c r="AL671" s="699" t="str">
        <f t="shared" si="240"/>
        <v/>
      </c>
      <c r="AM671" s="699" t="str">
        <f t="shared" si="267"/>
        <v/>
      </c>
      <c r="AN671" s="699" t="str">
        <f t="shared" si="241"/>
        <v/>
      </c>
      <c r="AO671" s="698" t="str">
        <f t="shared" si="231"/>
        <v/>
      </c>
      <c r="AP671" s="698" t="str">
        <f t="shared" si="252"/>
        <v/>
      </c>
      <c r="AQ671" s="699" t="str">
        <f t="shared" si="242"/>
        <v/>
      </c>
      <c r="AR671" s="699" t="str">
        <f t="shared" si="253"/>
        <v/>
      </c>
      <c r="AS671" s="699" t="str">
        <f t="shared" si="243"/>
        <v/>
      </c>
      <c r="AT671" s="698" t="str">
        <f t="shared" si="232"/>
        <v/>
      </c>
      <c r="AU671" s="698" t="str">
        <f t="shared" si="254"/>
        <v/>
      </c>
      <c r="AV671" s="699" t="str">
        <f t="shared" si="244"/>
        <v/>
      </c>
      <c r="AW671" s="699" t="str">
        <f t="shared" si="255"/>
        <v/>
      </c>
      <c r="AX671" s="699" t="str">
        <f t="shared" si="245"/>
        <v/>
      </c>
      <c r="AY671" s="698" t="str">
        <f t="shared" si="233"/>
        <v/>
      </c>
      <c r="AZ671" s="698" t="str">
        <f t="shared" si="256"/>
        <v/>
      </c>
      <c r="BA671" s="79"/>
      <c r="BB671" s="79"/>
      <c r="BC671" s="699" t="str">
        <f t="shared" si="257"/>
        <v/>
      </c>
      <c r="BD671" s="699" t="str">
        <f t="shared" si="258"/>
        <v/>
      </c>
      <c r="BE671" s="698" t="str">
        <f t="shared" si="259"/>
        <v/>
      </c>
      <c r="BF671" s="698" t="str">
        <f t="shared" si="260"/>
        <v/>
      </c>
      <c r="BG671" s="79"/>
      <c r="BH671" s="699" t="str">
        <f t="shared" si="261"/>
        <v/>
      </c>
      <c r="BI671" s="699" t="str">
        <f t="shared" si="262"/>
        <v/>
      </c>
      <c r="BJ671" s="699" t="str">
        <f t="shared" si="263"/>
        <v/>
      </c>
      <c r="BK671" s="698" t="str">
        <f t="shared" si="264"/>
        <v/>
      </c>
      <c r="BL671" s="698" t="str">
        <f t="shared" si="265"/>
        <v/>
      </c>
    </row>
    <row r="672" spans="1:64" s="24" customFormat="1" ht="14.25" x14ac:dyDescent="0.2">
      <c r="A672" s="68"/>
      <c r="B672" s="68"/>
      <c r="C672" s="340"/>
      <c r="D672" s="259"/>
      <c r="E672" s="340"/>
      <c r="F672" s="340"/>
      <c r="G672" s="68"/>
      <c r="H672" s="261"/>
      <c r="I672" s="261"/>
      <c r="J672" s="68"/>
      <c r="K672" s="260"/>
      <c r="L672" s="66"/>
      <c r="M672" s="261"/>
      <c r="N672" s="260"/>
      <c r="O672" s="810"/>
      <c r="P672" s="361"/>
      <c r="Q672" s="696">
        <f t="shared" si="246"/>
        <v>398</v>
      </c>
      <c r="R672" s="340"/>
      <c r="S672" s="340"/>
      <c r="T672" s="340"/>
      <c r="U672" s="699" t="str">
        <f t="shared" si="234"/>
        <v/>
      </c>
      <c r="V672" s="699" t="str">
        <f t="shared" si="235"/>
        <v/>
      </c>
      <c r="W672" s="698" t="str">
        <f t="shared" si="247"/>
        <v/>
      </c>
      <c r="X672" s="698" t="str">
        <f t="shared" si="266"/>
        <v/>
      </c>
      <c r="Y672" s="699" t="str">
        <f t="shared" si="236"/>
        <v/>
      </c>
      <c r="Z672" s="699" t="str">
        <f t="shared" si="237"/>
        <v/>
      </c>
      <c r="AA672" s="698" t="str">
        <f t="shared" si="248"/>
        <v/>
      </c>
      <c r="AB672" s="698" t="str">
        <f t="shared" si="249"/>
        <v/>
      </c>
      <c r="AC672" s="699" t="str">
        <f t="shared" si="238"/>
        <v/>
      </c>
      <c r="AD672" s="699" t="str">
        <f t="shared" si="239"/>
        <v/>
      </c>
      <c r="AE672" s="698" t="str">
        <f t="shared" si="250"/>
        <v/>
      </c>
      <c r="AF672" s="698" t="str">
        <f t="shared" si="251"/>
        <v/>
      </c>
      <c r="AG672" s="68"/>
      <c r="AH672" s="696" t="str">
        <f t="shared" si="230"/>
        <v/>
      </c>
      <c r="AI672" s="340"/>
      <c r="AJ672" s="340"/>
      <c r="AK672" s="340"/>
      <c r="AL672" s="699" t="str">
        <f t="shared" si="240"/>
        <v/>
      </c>
      <c r="AM672" s="699" t="str">
        <f t="shared" si="267"/>
        <v/>
      </c>
      <c r="AN672" s="699" t="str">
        <f t="shared" si="241"/>
        <v/>
      </c>
      <c r="AO672" s="698" t="str">
        <f t="shared" si="231"/>
        <v/>
      </c>
      <c r="AP672" s="698" t="str">
        <f t="shared" si="252"/>
        <v/>
      </c>
      <c r="AQ672" s="699" t="str">
        <f t="shared" si="242"/>
        <v/>
      </c>
      <c r="AR672" s="699" t="str">
        <f t="shared" si="253"/>
        <v/>
      </c>
      <c r="AS672" s="699" t="str">
        <f t="shared" si="243"/>
        <v/>
      </c>
      <c r="AT672" s="698" t="str">
        <f t="shared" si="232"/>
        <v/>
      </c>
      <c r="AU672" s="698" t="str">
        <f t="shared" si="254"/>
        <v/>
      </c>
      <c r="AV672" s="699" t="str">
        <f t="shared" si="244"/>
        <v/>
      </c>
      <c r="AW672" s="699" t="str">
        <f t="shared" si="255"/>
        <v/>
      </c>
      <c r="AX672" s="699" t="str">
        <f t="shared" si="245"/>
        <v/>
      </c>
      <c r="AY672" s="698" t="str">
        <f t="shared" si="233"/>
        <v/>
      </c>
      <c r="AZ672" s="698" t="str">
        <f t="shared" si="256"/>
        <v/>
      </c>
      <c r="BA672" s="79"/>
      <c r="BB672" s="79"/>
      <c r="BC672" s="699" t="str">
        <f t="shared" si="257"/>
        <v/>
      </c>
      <c r="BD672" s="699" t="str">
        <f t="shared" si="258"/>
        <v/>
      </c>
      <c r="BE672" s="698" t="str">
        <f t="shared" si="259"/>
        <v/>
      </c>
      <c r="BF672" s="698" t="str">
        <f t="shared" si="260"/>
        <v/>
      </c>
      <c r="BG672" s="79"/>
      <c r="BH672" s="699" t="str">
        <f t="shared" si="261"/>
        <v/>
      </c>
      <c r="BI672" s="699" t="str">
        <f t="shared" si="262"/>
        <v/>
      </c>
      <c r="BJ672" s="699" t="str">
        <f t="shared" si="263"/>
        <v/>
      </c>
      <c r="BK672" s="698" t="str">
        <f t="shared" si="264"/>
        <v/>
      </c>
      <c r="BL672" s="698" t="str">
        <f t="shared" si="265"/>
        <v/>
      </c>
    </row>
    <row r="673" spans="1:64" s="24" customFormat="1" ht="14.25" x14ac:dyDescent="0.2">
      <c r="A673" s="68"/>
      <c r="B673" s="68"/>
      <c r="C673" s="340"/>
      <c r="D673" s="259"/>
      <c r="E673" s="340"/>
      <c r="F673" s="340"/>
      <c r="G673" s="68"/>
      <c r="H673" s="261"/>
      <c r="I673" s="261"/>
      <c r="J673" s="68"/>
      <c r="K673" s="260"/>
      <c r="L673" s="66"/>
      <c r="M673" s="261"/>
      <c r="N673" s="260"/>
      <c r="O673" s="810"/>
      <c r="P673" s="361"/>
      <c r="Q673" s="696">
        <f t="shared" si="246"/>
        <v>399</v>
      </c>
      <c r="R673" s="340"/>
      <c r="S673" s="340"/>
      <c r="T673" s="340"/>
      <c r="U673" s="699" t="str">
        <f t="shared" si="234"/>
        <v/>
      </c>
      <c r="V673" s="699" t="str">
        <f t="shared" si="235"/>
        <v/>
      </c>
      <c r="W673" s="698" t="str">
        <f t="shared" si="247"/>
        <v/>
      </c>
      <c r="X673" s="698" t="str">
        <f t="shared" si="266"/>
        <v/>
      </c>
      <c r="Y673" s="699" t="str">
        <f t="shared" si="236"/>
        <v/>
      </c>
      <c r="Z673" s="699" t="str">
        <f t="shared" si="237"/>
        <v/>
      </c>
      <c r="AA673" s="698" t="str">
        <f t="shared" si="248"/>
        <v/>
      </c>
      <c r="AB673" s="698" t="str">
        <f t="shared" si="249"/>
        <v/>
      </c>
      <c r="AC673" s="699" t="str">
        <f t="shared" si="238"/>
        <v/>
      </c>
      <c r="AD673" s="699" t="str">
        <f t="shared" si="239"/>
        <v/>
      </c>
      <c r="AE673" s="698" t="str">
        <f t="shared" si="250"/>
        <v/>
      </c>
      <c r="AF673" s="698" t="str">
        <f t="shared" si="251"/>
        <v/>
      </c>
      <c r="AG673" s="68"/>
      <c r="AH673" s="696" t="str">
        <f t="shared" si="230"/>
        <v/>
      </c>
      <c r="AI673" s="340"/>
      <c r="AJ673" s="340"/>
      <c r="AK673" s="340"/>
      <c r="AL673" s="699" t="str">
        <f t="shared" si="240"/>
        <v/>
      </c>
      <c r="AM673" s="699" t="str">
        <f t="shared" si="267"/>
        <v/>
      </c>
      <c r="AN673" s="699" t="str">
        <f t="shared" si="241"/>
        <v/>
      </c>
      <c r="AO673" s="698" t="str">
        <f t="shared" si="231"/>
        <v/>
      </c>
      <c r="AP673" s="698" t="str">
        <f t="shared" si="252"/>
        <v/>
      </c>
      <c r="AQ673" s="699" t="str">
        <f t="shared" si="242"/>
        <v/>
      </c>
      <c r="AR673" s="699" t="str">
        <f t="shared" si="253"/>
        <v/>
      </c>
      <c r="AS673" s="699" t="str">
        <f t="shared" si="243"/>
        <v/>
      </c>
      <c r="AT673" s="698" t="str">
        <f t="shared" si="232"/>
        <v/>
      </c>
      <c r="AU673" s="698" t="str">
        <f t="shared" si="254"/>
        <v/>
      </c>
      <c r="AV673" s="699" t="str">
        <f t="shared" si="244"/>
        <v/>
      </c>
      <c r="AW673" s="699" t="str">
        <f t="shared" si="255"/>
        <v/>
      </c>
      <c r="AX673" s="699" t="str">
        <f t="shared" si="245"/>
        <v/>
      </c>
      <c r="AY673" s="698" t="str">
        <f t="shared" si="233"/>
        <v/>
      </c>
      <c r="AZ673" s="698" t="str">
        <f t="shared" si="256"/>
        <v/>
      </c>
      <c r="BA673" s="79"/>
      <c r="BB673" s="79"/>
      <c r="BC673" s="699" t="str">
        <f t="shared" si="257"/>
        <v/>
      </c>
      <c r="BD673" s="699" t="str">
        <f t="shared" si="258"/>
        <v/>
      </c>
      <c r="BE673" s="698" t="str">
        <f t="shared" si="259"/>
        <v/>
      </c>
      <c r="BF673" s="698" t="str">
        <f t="shared" si="260"/>
        <v/>
      </c>
      <c r="BG673" s="79"/>
      <c r="BH673" s="699" t="str">
        <f t="shared" si="261"/>
        <v/>
      </c>
      <c r="BI673" s="699" t="str">
        <f t="shared" si="262"/>
        <v/>
      </c>
      <c r="BJ673" s="699" t="str">
        <f t="shared" si="263"/>
        <v/>
      </c>
      <c r="BK673" s="698" t="str">
        <f t="shared" si="264"/>
        <v/>
      </c>
      <c r="BL673" s="698" t="str">
        <f t="shared" si="265"/>
        <v/>
      </c>
    </row>
    <row r="674" spans="1:64" s="24" customFormat="1" ht="14.25" x14ac:dyDescent="0.2">
      <c r="A674" s="68"/>
      <c r="B674" s="68"/>
      <c r="C674" s="340"/>
      <c r="D674" s="259"/>
      <c r="E674" s="340"/>
      <c r="F674" s="340"/>
      <c r="G674" s="68"/>
      <c r="H674" s="261"/>
      <c r="I674" s="261"/>
      <c r="J674" s="68"/>
      <c r="K674" s="260"/>
      <c r="L674" s="66"/>
      <c r="M674" s="261"/>
      <c r="N674" s="260"/>
      <c r="O674" s="810"/>
      <c r="P674" s="361"/>
      <c r="Q674" s="696">
        <f t="shared" si="246"/>
        <v>400</v>
      </c>
      <c r="R674" s="340"/>
      <c r="S674" s="340"/>
      <c r="T674" s="340"/>
      <c r="U674" s="699" t="str">
        <f t="shared" si="234"/>
        <v/>
      </c>
      <c r="V674" s="699" t="str">
        <f t="shared" si="235"/>
        <v/>
      </c>
      <c r="W674" s="698" t="str">
        <f t="shared" si="247"/>
        <v/>
      </c>
      <c r="X674" s="698" t="str">
        <f t="shared" si="266"/>
        <v/>
      </c>
      <c r="Y674" s="699" t="str">
        <f t="shared" si="236"/>
        <v/>
      </c>
      <c r="Z674" s="699" t="str">
        <f t="shared" si="237"/>
        <v/>
      </c>
      <c r="AA674" s="698" t="str">
        <f t="shared" si="248"/>
        <v/>
      </c>
      <c r="AB674" s="698" t="str">
        <f t="shared" si="249"/>
        <v/>
      </c>
      <c r="AC674" s="699" t="str">
        <f t="shared" si="238"/>
        <v/>
      </c>
      <c r="AD674" s="699" t="str">
        <f t="shared" si="239"/>
        <v/>
      </c>
      <c r="AE674" s="698" t="str">
        <f t="shared" si="250"/>
        <v/>
      </c>
      <c r="AF674" s="698" t="str">
        <f t="shared" si="251"/>
        <v/>
      </c>
      <c r="AG674" s="68"/>
      <c r="AH674" s="696" t="str">
        <f t="shared" si="230"/>
        <v/>
      </c>
      <c r="AI674" s="340"/>
      <c r="AJ674" s="340"/>
      <c r="AK674" s="340"/>
      <c r="AL674" s="699" t="str">
        <f t="shared" si="240"/>
        <v/>
      </c>
      <c r="AM674" s="699" t="str">
        <f t="shared" si="267"/>
        <v/>
      </c>
      <c r="AN674" s="699" t="str">
        <f t="shared" si="241"/>
        <v/>
      </c>
      <c r="AO674" s="698" t="str">
        <f t="shared" si="231"/>
        <v/>
      </c>
      <c r="AP674" s="698" t="str">
        <f t="shared" si="252"/>
        <v/>
      </c>
      <c r="AQ674" s="699" t="str">
        <f t="shared" si="242"/>
        <v/>
      </c>
      <c r="AR674" s="699" t="str">
        <f t="shared" si="253"/>
        <v/>
      </c>
      <c r="AS674" s="699" t="str">
        <f t="shared" si="243"/>
        <v/>
      </c>
      <c r="AT674" s="698" t="str">
        <f t="shared" si="232"/>
        <v/>
      </c>
      <c r="AU674" s="698" t="str">
        <f t="shared" si="254"/>
        <v/>
      </c>
      <c r="AV674" s="699" t="str">
        <f t="shared" si="244"/>
        <v/>
      </c>
      <c r="AW674" s="699" t="str">
        <f t="shared" si="255"/>
        <v/>
      </c>
      <c r="AX674" s="699" t="str">
        <f t="shared" si="245"/>
        <v/>
      </c>
      <c r="AY674" s="698" t="str">
        <f t="shared" si="233"/>
        <v/>
      </c>
      <c r="AZ674" s="698" t="str">
        <f t="shared" si="256"/>
        <v/>
      </c>
      <c r="BA674" s="79"/>
      <c r="BB674" s="79"/>
      <c r="BC674" s="699" t="str">
        <f t="shared" si="257"/>
        <v/>
      </c>
      <c r="BD674" s="699" t="str">
        <f t="shared" si="258"/>
        <v/>
      </c>
      <c r="BE674" s="698" t="str">
        <f t="shared" si="259"/>
        <v/>
      </c>
      <c r="BF674" s="698" t="str">
        <f t="shared" si="260"/>
        <v/>
      </c>
      <c r="BG674" s="79"/>
      <c r="BH674" s="699" t="str">
        <f t="shared" si="261"/>
        <v/>
      </c>
      <c r="BI674" s="699" t="str">
        <f t="shared" si="262"/>
        <v/>
      </c>
      <c r="BJ674" s="699" t="str">
        <f t="shared" si="263"/>
        <v/>
      </c>
      <c r="BK674" s="698" t="str">
        <f t="shared" si="264"/>
        <v/>
      </c>
      <c r="BL674" s="698" t="str">
        <f t="shared" si="265"/>
        <v/>
      </c>
    </row>
    <row r="675" spans="1:64" s="24" customFormat="1" ht="14.25" x14ac:dyDescent="0.2">
      <c r="A675" s="68"/>
      <c r="B675" s="68"/>
      <c r="C675" s="340"/>
      <c r="D675" s="259"/>
      <c r="E675" s="340"/>
      <c r="F675" s="340"/>
      <c r="G675" s="68"/>
      <c r="H675" s="261"/>
      <c r="I675" s="261"/>
      <c r="J675" s="68"/>
      <c r="K675" s="260"/>
      <c r="L675" s="66"/>
      <c r="M675" s="261"/>
      <c r="N675" s="260"/>
      <c r="O675" s="810"/>
      <c r="P675" s="361"/>
      <c r="Q675" s="696">
        <f t="shared" si="246"/>
        <v>401</v>
      </c>
      <c r="R675" s="340"/>
      <c r="S675" s="340"/>
      <c r="T675" s="340"/>
      <c r="U675" s="699" t="str">
        <f t="shared" si="234"/>
        <v/>
      </c>
      <c r="V675" s="699" t="str">
        <f t="shared" si="235"/>
        <v/>
      </c>
      <c r="W675" s="698" t="str">
        <f t="shared" si="247"/>
        <v/>
      </c>
      <c r="X675" s="698" t="str">
        <f t="shared" si="266"/>
        <v/>
      </c>
      <c r="Y675" s="699" t="str">
        <f t="shared" si="236"/>
        <v/>
      </c>
      <c r="Z675" s="699" t="str">
        <f t="shared" si="237"/>
        <v/>
      </c>
      <c r="AA675" s="698" t="str">
        <f t="shared" si="248"/>
        <v/>
      </c>
      <c r="AB675" s="698" t="str">
        <f t="shared" si="249"/>
        <v/>
      </c>
      <c r="AC675" s="699" t="str">
        <f t="shared" si="238"/>
        <v/>
      </c>
      <c r="AD675" s="699" t="str">
        <f t="shared" si="239"/>
        <v/>
      </c>
      <c r="AE675" s="698" t="str">
        <f t="shared" si="250"/>
        <v/>
      </c>
      <c r="AF675" s="698" t="str">
        <f t="shared" si="251"/>
        <v/>
      </c>
      <c r="AG675" s="68"/>
      <c r="AH675" s="696" t="str">
        <f t="shared" si="230"/>
        <v/>
      </c>
      <c r="AI675" s="340"/>
      <c r="AJ675" s="340"/>
      <c r="AK675" s="340"/>
      <c r="AL675" s="699" t="str">
        <f t="shared" si="240"/>
        <v/>
      </c>
      <c r="AM675" s="699" t="str">
        <f t="shared" si="267"/>
        <v/>
      </c>
      <c r="AN675" s="699" t="str">
        <f t="shared" si="241"/>
        <v/>
      </c>
      <c r="AO675" s="698" t="str">
        <f t="shared" si="231"/>
        <v/>
      </c>
      <c r="AP675" s="698" t="str">
        <f t="shared" si="252"/>
        <v/>
      </c>
      <c r="AQ675" s="699" t="str">
        <f t="shared" si="242"/>
        <v/>
      </c>
      <c r="AR675" s="699" t="str">
        <f t="shared" si="253"/>
        <v/>
      </c>
      <c r="AS675" s="699" t="str">
        <f t="shared" si="243"/>
        <v/>
      </c>
      <c r="AT675" s="698" t="str">
        <f t="shared" si="232"/>
        <v/>
      </c>
      <c r="AU675" s="698" t="str">
        <f t="shared" si="254"/>
        <v/>
      </c>
      <c r="AV675" s="699" t="str">
        <f t="shared" si="244"/>
        <v/>
      </c>
      <c r="AW675" s="699" t="str">
        <f t="shared" si="255"/>
        <v/>
      </c>
      <c r="AX675" s="699" t="str">
        <f t="shared" si="245"/>
        <v/>
      </c>
      <c r="AY675" s="698" t="str">
        <f t="shared" si="233"/>
        <v/>
      </c>
      <c r="AZ675" s="698" t="str">
        <f t="shared" si="256"/>
        <v/>
      </c>
      <c r="BA675" s="79"/>
      <c r="BB675" s="79"/>
      <c r="BC675" s="699" t="str">
        <f t="shared" si="257"/>
        <v/>
      </c>
      <c r="BD675" s="699" t="str">
        <f t="shared" si="258"/>
        <v/>
      </c>
      <c r="BE675" s="698" t="str">
        <f t="shared" si="259"/>
        <v/>
      </c>
      <c r="BF675" s="698" t="str">
        <f t="shared" si="260"/>
        <v/>
      </c>
      <c r="BG675" s="79"/>
      <c r="BH675" s="699" t="str">
        <f t="shared" si="261"/>
        <v/>
      </c>
      <c r="BI675" s="699" t="str">
        <f t="shared" si="262"/>
        <v/>
      </c>
      <c r="BJ675" s="699" t="str">
        <f t="shared" si="263"/>
        <v/>
      </c>
      <c r="BK675" s="698" t="str">
        <f t="shared" si="264"/>
        <v/>
      </c>
      <c r="BL675" s="698" t="str">
        <f t="shared" si="265"/>
        <v/>
      </c>
    </row>
    <row r="676" spans="1:64" s="24" customFormat="1" ht="14.25" x14ac:dyDescent="0.2">
      <c r="A676" s="68"/>
      <c r="B676" s="68"/>
      <c r="C676" s="340"/>
      <c r="D676" s="259"/>
      <c r="E676" s="340"/>
      <c r="F676" s="340"/>
      <c r="G676" s="68"/>
      <c r="H676" s="261"/>
      <c r="I676" s="261"/>
      <c r="J676" s="68"/>
      <c r="K676" s="260"/>
      <c r="L676" s="66"/>
      <c r="M676" s="261"/>
      <c r="N676" s="260"/>
      <c r="O676" s="810"/>
      <c r="P676" s="361"/>
      <c r="Q676" s="696">
        <f t="shared" si="246"/>
        <v>402</v>
      </c>
      <c r="R676" s="340"/>
      <c r="S676" s="340"/>
      <c r="T676" s="340"/>
      <c r="U676" s="699" t="str">
        <f t="shared" si="234"/>
        <v/>
      </c>
      <c r="V676" s="699" t="str">
        <f t="shared" si="235"/>
        <v/>
      </c>
      <c r="W676" s="698" t="str">
        <f t="shared" si="247"/>
        <v/>
      </c>
      <c r="X676" s="698" t="str">
        <f t="shared" si="266"/>
        <v/>
      </c>
      <c r="Y676" s="699" t="str">
        <f t="shared" si="236"/>
        <v/>
      </c>
      <c r="Z676" s="699" t="str">
        <f t="shared" si="237"/>
        <v/>
      </c>
      <c r="AA676" s="698" t="str">
        <f t="shared" si="248"/>
        <v/>
      </c>
      <c r="AB676" s="698" t="str">
        <f t="shared" si="249"/>
        <v/>
      </c>
      <c r="AC676" s="699" t="str">
        <f t="shared" si="238"/>
        <v/>
      </c>
      <c r="AD676" s="699" t="str">
        <f t="shared" si="239"/>
        <v/>
      </c>
      <c r="AE676" s="698" t="str">
        <f t="shared" si="250"/>
        <v/>
      </c>
      <c r="AF676" s="698" t="str">
        <f t="shared" si="251"/>
        <v/>
      </c>
      <c r="AG676" s="68"/>
      <c r="AH676" s="696" t="str">
        <f t="shared" si="230"/>
        <v/>
      </c>
      <c r="AI676" s="340"/>
      <c r="AJ676" s="340"/>
      <c r="AK676" s="340"/>
      <c r="AL676" s="699" t="str">
        <f t="shared" si="240"/>
        <v/>
      </c>
      <c r="AM676" s="699" t="str">
        <f t="shared" si="267"/>
        <v/>
      </c>
      <c r="AN676" s="699" t="str">
        <f t="shared" si="241"/>
        <v/>
      </c>
      <c r="AO676" s="698" t="str">
        <f t="shared" si="231"/>
        <v/>
      </c>
      <c r="AP676" s="698" t="str">
        <f t="shared" si="252"/>
        <v/>
      </c>
      <c r="AQ676" s="699" t="str">
        <f t="shared" si="242"/>
        <v/>
      </c>
      <c r="AR676" s="699" t="str">
        <f t="shared" si="253"/>
        <v/>
      </c>
      <c r="AS676" s="699" t="str">
        <f t="shared" si="243"/>
        <v/>
      </c>
      <c r="AT676" s="698" t="str">
        <f t="shared" si="232"/>
        <v/>
      </c>
      <c r="AU676" s="698" t="str">
        <f t="shared" si="254"/>
        <v/>
      </c>
      <c r="AV676" s="699" t="str">
        <f t="shared" si="244"/>
        <v/>
      </c>
      <c r="AW676" s="699" t="str">
        <f t="shared" si="255"/>
        <v/>
      </c>
      <c r="AX676" s="699" t="str">
        <f t="shared" si="245"/>
        <v/>
      </c>
      <c r="AY676" s="698" t="str">
        <f t="shared" si="233"/>
        <v/>
      </c>
      <c r="AZ676" s="698" t="str">
        <f t="shared" si="256"/>
        <v/>
      </c>
      <c r="BA676" s="79"/>
      <c r="BB676" s="79"/>
      <c r="BC676" s="699" t="str">
        <f t="shared" si="257"/>
        <v/>
      </c>
      <c r="BD676" s="699" t="str">
        <f t="shared" si="258"/>
        <v/>
      </c>
      <c r="BE676" s="698" t="str">
        <f t="shared" si="259"/>
        <v/>
      </c>
      <c r="BF676" s="698" t="str">
        <f t="shared" si="260"/>
        <v/>
      </c>
      <c r="BG676" s="79"/>
      <c r="BH676" s="699" t="str">
        <f t="shared" si="261"/>
        <v/>
      </c>
      <c r="BI676" s="699" t="str">
        <f t="shared" si="262"/>
        <v/>
      </c>
      <c r="BJ676" s="699" t="str">
        <f t="shared" si="263"/>
        <v/>
      </c>
      <c r="BK676" s="698" t="str">
        <f t="shared" si="264"/>
        <v/>
      </c>
      <c r="BL676" s="698" t="str">
        <f t="shared" si="265"/>
        <v/>
      </c>
    </row>
    <row r="677" spans="1:64" s="24" customFormat="1" ht="14.25" x14ac:dyDescent="0.2">
      <c r="A677" s="68"/>
      <c r="B677" s="68"/>
      <c r="C677" s="340"/>
      <c r="D677" s="259"/>
      <c r="E677" s="340"/>
      <c r="F677" s="340"/>
      <c r="G677" s="68"/>
      <c r="H677" s="261"/>
      <c r="I677" s="261"/>
      <c r="J677" s="68"/>
      <c r="K677" s="260"/>
      <c r="L677" s="66"/>
      <c r="M677" s="261"/>
      <c r="N677" s="260"/>
      <c r="O677" s="810"/>
      <c r="P677" s="361"/>
      <c r="Q677" s="696">
        <f t="shared" si="246"/>
        <v>403</v>
      </c>
      <c r="R677" s="340"/>
      <c r="S677" s="340"/>
      <c r="T677" s="340"/>
      <c r="U677" s="699" t="str">
        <f t="shared" si="234"/>
        <v/>
      </c>
      <c r="V677" s="699" t="str">
        <f t="shared" si="235"/>
        <v/>
      </c>
      <c r="W677" s="698" t="str">
        <f t="shared" si="247"/>
        <v/>
      </c>
      <c r="X677" s="698" t="str">
        <f t="shared" si="266"/>
        <v/>
      </c>
      <c r="Y677" s="699" t="str">
        <f t="shared" si="236"/>
        <v/>
      </c>
      <c r="Z677" s="699" t="str">
        <f t="shared" si="237"/>
        <v/>
      </c>
      <c r="AA677" s="698" t="str">
        <f t="shared" si="248"/>
        <v/>
      </c>
      <c r="AB677" s="698" t="str">
        <f t="shared" si="249"/>
        <v/>
      </c>
      <c r="AC677" s="699" t="str">
        <f t="shared" si="238"/>
        <v/>
      </c>
      <c r="AD677" s="699" t="str">
        <f t="shared" si="239"/>
        <v/>
      </c>
      <c r="AE677" s="698" t="str">
        <f t="shared" si="250"/>
        <v/>
      </c>
      <c r="AF677" s="698" t="str">
        <f t="shared" si="251"/>
        <v/>
      </c>
      <c r="AG677" s="68"/>
      <c r="AH677" s="696" t="str">
        <f t="shared" si="230"/>
        <v/>
      </c>
      <c r="AI677" s="340"/>
      <c r="AJ677" s="340"/>
      <c r="AK677" s="340"/>
      <c r="AL677" s="699" t="str">
        <f t="shared" si="240"/>
        <v/>
      </c>
      <c r="AM677" s="699" t="str">
        <f t="shared" si="267"/>
        <v/>
      </c>
      <c r="AN677" s="699" t="str">
        <f t="shared" si="241"/>
        <v/>
      </c>
      <c r="AO677" s="698" t="str">
        <f t="shared" si="231"/>
        <v/>
      </c>
      <c r="AP677" s="698" t="str">
        <f t="shared" si="252"/>
        <v/>
      </c>
      <c r="AQ677" s="699" t="str">
        <f t="shared" si="242"/>
        <v/>
      </c>
      <c r="AR677" s="699" t="str">
        <f t="shared" si="253"/>
        <v/>
      </c>
      <c r="AS677" s="699" t="str">
        <f t="shared" si="243"/>
        <v/>
      </c>
      <c r="AT677" s="698" t="str">
        <f t="shared" si="232"/>
        <v/>
      </c>
      <c r="AU677" s="698" t="str">
        <f t="shared" si="254"/>
        <v/>
      </c>
      <c r="AV677" s="699" t="str">
        <f t="shared" si="244"/>
        <v/>
      </c>
      <c r="AW677" s="699" t="str">
        <f t="shared" si="255"/>
        <v/>
      </c>
      <c r="AX677" s="699" t="str">
        <f t="shared" si="245"/>
        <v/>
      </c>
      <c r="AY677" s="698" t="str">
        <f t="shared" si="233"/>
        <v/>
      </c>
      <c r="AZ677" s="698" t="str">
        <f t="shared" si="256"/>
        <v/>
      </c>
      <c r="BA677" s="79"/>
      <c r="BB677" s="79"/>
      <c r="BC677" s="699" t="str">
        <f t="shared" si="257"/>
        <v/>
      </c>
      <c r="BD677" s="699" t="str">
        <f t="shared" si="258"/>
        <v/>
      </c>
      <c r="BE677" s="698" t="str">
        <f t="shared" si="259"/>
        <v/>
      </c>
      <c r="BF677" s="698" t="str">
        <f t="shared" si="260"/>
        <v/>
      </c>
      <c r="BG677" s="79"/>
      <c r="BH677" s="699" t="str">
        <f t="shared" si="261"/>
        <v/>
      </c>
      <c r="BI677" s="699" t="str">
        <f t="shared" si="262"/>
        <v/>
      </c>
      <c r="BJ677" s="699" t="str">
        <f t="shared" si="263"/>
        <v/>
      </c>
      <c r="BK677" s="698" t="str">
        <f t="shared" si="264"/>
        <v/>
      </c>
      <c r="BL677" s="698" t="str">
        <f t="shared" si="265"/>
        <v/>
      </c>
    </row>
    <row r="678" spans="1:64" s="24" customFormat="1" ht="14.25" x14ac:dyDescent="0.2">
      <c r="A678" s="68"/>
      <c r="B678" s="68"/>
      <c r="C678" s="340"/>
      <c r="D678" s="259"/>
      <c r="E678" s="340"/>
      <c r="F678" s="340"/>
      <c r="G678" s="68"/>
      <c r="H678" s="261"/>
      <c r="I678" s="261"/>
      <c r="J678" s="68"/>
      <c r="K678" s="260"/>
      <c r="L678" s="66"/>
      <c r="M678" s="261"/>
      <c r="N678" s="260"/>
      <c r="O678" s="810"/>
      <c r="P678" s="361"/>
      <c r="Q678" s="696">
        <f t="shared" si="246"/>
        <v>404</v>
      </c>
      <c r="R678" s="340"/>
      <c r="S678" s="340"/>
      <c r="T678" s="340"/>
      <c r="U678" s="699" t="str">
        <f t="shared" si="234"/>
        <v/>
      </c>
      <c r="V678" s="699" t="str">
        <f t="shared" si="235"/>
        <v/>
      </c>
      <c r="W678" s="698" t="str">
        <f t="shared" si="247"/>
        <v/>
      </c>
      <c r="X678" s="698" t="str">
        <f t="shared" si="266"/>
        <v/>
      </c>
      <c r="Y678" s="699" t="str">
        <f t="shared" si="236"/>
        <v/>
      </c>
      <c r="Z678" s="699" t="str">
        <f t="shared" si="237"/>
        <v/>
      </c>
      <c r="AA678" s="698" t="str">
        <f t="shared" si="248"/>
        <v/>
      </c>
      <c r="AB678" s="698" t="str">
        <f t="shared" si="249"/>
        <v/>
      </c>
      <c r="AC678" s="699" t="str">
        <f t="shared" si="238"/>
        <v/>
      </c>
      <c r="AD678" s="699" t="str">
        <f t="shared" si="239"/>
        <v/>
      </c>
      <c r="AE678" s="698" t="str">
        <f t="shared" si="250"/>
        <v/>
      </c>
      <c r="AF678" s="698" t="str">
        <f t="shared" si="251"/>
        <v/>
      </c>
      <c r="AG678" s="68"/>
      <c r="AH678" s="696" t="str">
        <f t="shared" si="230"/>
        <v/>
      </c>
      <c r="AI678" s="340"/>
      <c r="AJ678" s="340"/>
      <c r="AK678" s="340"/>
      <c r="AL678" s="699" t="str">
        <f t="shared" si="240"/>
        <v/>
      </c>
      <c r="AM678" s="699" t="str">
        <f t="shared" si="267"/>
        <v/>
      </c>
      <c r="AN678" s="699" t="str">
        <f t="shared" si="241"/>
        <v/>
      </c>
      <c r="AO678" s="698" t="str">
        <f t="shared" si="231"/>
        <v/>
      </c>
      <c r="AP678" s="698" t="str">
        <f t="shared" si="252"/>
        <v/>
      </c>
      <c r="AQ678" s="699" t="str">
        <f t="shared" si="242"/>
        <v/>
      </c>
      <c r="AR678" s="699" t="str">
        <f t="shared" si="253"/>
        <v/>
      </c>
      <c r="AS678" s="699" t="str">
        <f t="shared" si="243"/>
        <v/>
      </c>
      <c r="AT678" s="698" t="str">
        <f t="shared" si="232"/>
        <v/>
      </c>
      <c r="AU678" s="698" t="str">
        <f t="shared" si="254"/>
        <v/>
      </c>
      <c r="AV678" s="699" t="str">
        <f t="shared" si="244"/>
        <v/>
      </c>
      <c r="AW678" s="699" t="str">
        <f t="shared" si="255"/>
        <v/>
      </c>
      <c r="AX678" s="699" t="str">
        <f t="shared" si="245"/>
        <v/>
      </c>
      <c r="AY678" s="698" t="str">
        <f t="shared" si="233"/>
        <v/>
      </c>
      <c r="AZ678" s="698" t="str">
        <f t="shared" si="256"/>
        <v/>
      </c>
      <c r="BA678" s="79"/>
      <c r="BB678" s="79"/>
      <c r="BC678" s="699" t="str">
        <f t="shared" si="257"/>
        <v/>
      </c>
      <c r="BD678" s="699" t="str">
        <f t="shared" si="258"/>
        <v/>
      </c>
      <c r="BE678" s="698" t="str">
        <f t="shared" si="259"/>
        <v/>
      </c>
      <c r="BF678" s="698" t="str">
        <f t="shared" si="260"/>
        <v/>
      </c>
      <c r="BG678" s="79"/>
      <c r="BH678" s="699" t="str">
        <f t="shared" si="261"/>
        <v/>
      </c>
      <c r="BI678" s="699" t="str">
        <f t="shared" si="262"/>
        <v/>
      </c>
      <c r="BJ678" s="699" t="str">
        <f t="shared" si="263"/>
        <v/>
      </c>
      <c r="BK678" s="698" t="str">
        <f t="shared" si="264"/>
        <v/>
      </c>
      <c r="BL678" s="698" t="str">
        <f t="shared" si="265"/>
        <v/>
      </c>
    </row>
    <row r="679" spans="1:64" s="24" customFormat="1" ht="14.25" x14ac:dyDescent="0.2">
      <c r="A679" s="68"/>
      <c r="B679" s="68"/>
      <c r="C679" s="340"/>
      <c r="D679" s="259"/>
      <c r="E679" s="340"/>
      <c r="F679" s="340"/>
      <c r="G679" s="68"/>
      <c r="H679" s="261"/>
      <c r="I679" s="261"/>
      <c r="J679" s="68"/>
      <c r="K679" s="260"/>
      <c r="L679" s="66"/>
      <c r="M679" s="261"/>
      <c r="N679" s="260"/>
      <c r="O679" s="810"/>
      <c r="P679" s="361"/>
      <c r="Q679" s="696">
        <f t="shared" si="246"/>
        <v>405</v>
      </c>
      <c r="R679" s="340"/>
      <c r="S679" s="340"/>
      <c r="T679" s="340"/>
      <c r="U679" s="699" t="str">
        <f t="shared" si="234"/>
        <v/>
      </c>
      <c r="V679" s="699" t="str">
        <f t="shared" si="235"/>
        <v/>
      </c>
      <c r="W679" s="698" t="str">
        <f t="shared" si="247"/>
        <v/>
      </c>
      <c r="X679" s="698" t="str">
        <f t="shared" si="266"/>
        <v/>
      </c>
      <c r="Y679" s="699" t="str">
        <f t="shared" si="236"/>
        <v/>
      </c>
      <c r="Z679" s="699" t="str">
        <f t="shared" si="237"/>
        <v/>
      </c>
      <c r="AA679" s="698" t="str">
        <f t="shared" si="248"/>
        <v/>
      </c>
      <c r="AB679" s="698" t="str">
        <f t="shared" si="249"/>
        <v/>
      </c>
      <c r="AC679" s="699" t="str">
        <f t="shared" si="238"/>
        <v/>
      </c>
      <c r="AD679" s="699" t="str">
        <f t="shared" si="239"/>
        <v/>
      </c>
      <c r="AE679" s="698" t="str">
        <f t="shared" si="250"/>
        <v/>
      </c>
      <c r="AF679" s="698" t="str">
        <f t="shared" si="251"/>
        <v/>
      </c>
      <c r="AG679" s="68"/>
      <c r="AH679" s="696" t="str">
        <f t="shared" si="230"/>
        <v/>
      </c>
      <c r="AI679" s="340"/>
      <c r="AJ679" s="340"/>
      <c r="AK679" s="340"/>
      <c r="AL679" s="699" t="str">
        <f t="shared" si="240"/>
        <v/>
      </c>
      <c r="AM679" s="699" t="str">
        <f t="shared" si="267"/>
        <v/>
      </c>
      <c r="AN679" s="699" t="str">
        <f t="shared" si="241"/>
        <v/>
      </c>
      <c r="AO679" s="698" t="str">
        <f t="shared" si="231"/>
        <v/>
      </c>
      <c r="AP679" s="698" t="str">
        <f t="shared" si="252"/>
        <v/>
      </c>
      <c r="AQ679" s="699" t="str">
        <f t="shared" si="242"/>
        <v/>
      </c>
      <c r="AR679" s="699" t="str">
        <f t="shared" si="253"/>
        <v/>
      </c>
      <c r="AS679" s="699" t="str">
        <f t="shared" si="243"/>
        <v/>
      </c>
      <c r="AT679" s="698" t="str">
        <f t="shared" si="232"/>
        <v/>
      </c>
      <c r="AU679" s="698" t="str">
        <f t="shared" si="254"/>
        <v/>
      </c>
      <c r="AV679" s="699" t="str">
        <f t="shared" si="244"/>
        <v/>
      </c>
      <c r="AW679" s="699" t="str">
        <f t="shared" si="255"/>
        <v/>
      </c>
      <c r="AX679" s="699" t="str">
        <f t="shared" si="245"/>
        <v/>
      </c>
      <c r="AY679" s="698" t="str">
        <f t="shared" si="233"/>
        <v/>
      </c>
      <c r="AZ679" s="698" t="str">
        <f t="shared" si="256"/>
        <v/>
      </c>
      <c r="BA679" s="79"/>
      <c r="BB679" s="79"/>
      <c r="BC679" s="699" t="str">
        <f t="shared" si="257"/>
        <v/>
      </c>
      <c r="BD679" s="699" t="str">
        <f t="shared" si="258"/>
        <v/>
      </c>
      <c r="BE679" s="698" t="str">
        <f t="shared" si="259"/>
        <v/>
      </c>
      <c r="BF679" s="698" t="str">
        <f t="shared" si="260"/>
        <v/>
      </c>
      <c r="BG679" s="79"/>
      <c r="BH679" s="699" t="str">
        <f t="shared" si="261"/>
        <v/>
      </c>
      <c r="BI679" s="699" t="str">
        <f t="shared" si="262"/>
        <v/>
      </c>
      <c r="BJ679" s="699" t="str">
        <f t="shared" si="263"/>
        <v/>
      </c>
      <c r="BK679" s="698" t="str">
        <f t="shared" si="264"/>
        <v/>
      </c>
      <c r="BL679" s="698" t="str">
        <f t="shared" si="265"/>
        <v/>
      </c>
    </row>
    <row r="680" spans="1:64" s="24" customFormat="1" ht="14.25" x14ac:dyDescent="0.2">
      <c r="A680" s="68"/>
      <c r="B680" s="68"/>
      <c r="C680" s="340"/>
      <c r="D680" s="259"/>
      <c r="E680" s="340"/>
      <c r="F680" s="340"/>
      <c r="G680" s="68"/>
      <c r="H680" s="261"/>
      <c r="I680" s="261"/>
      <c r="J680" s="68"/>
      <c r="K680" s="260"/>
      <c r="L680" s="66"/>
      <c r="M680" s="261"/>
      <c r="N680" s="260"/>
      <c r="O680" s="810"/>
      <c r="P680" s="361"/>
      <c r="Q680" s="696">
        <f t="shared" si="246"/>
        <v>406</v>
      </c>
      <c r="R680" s="340"/>
      <c r="S680" s="340"/>
      <c r="T680" s="340"/>
      <c r="U680" s="699" t="str">
        <f t="shared" si="234"/>
        <v/>
      </c>
      <c r="V680" s="699" t="str">
        <f t="shared" si="235"/>
        <v/>
      </c>
      <c r="W680" s="698" t="str">
        <f t="shared" si="247"/>
        <v/>
      </c>
      <c r="X680" s="698" t="str">
        <f t="shared" si="266"/>
        <v/>
      </c>
      <c r="Y680" s="699" t="str">
        <f t="shared" si="236"/>
        <v/>
      </c>
      <c r="Z680" s="699" t="str">
        <f t="shared" si="237"/>
        <v/>
      </c>
      <c r="AA680" s="698" t="str">
        <f t="shared" si="248"/>
        <v/>
      </c>
      <c r="AB680" s="698" t="str">
        <f t="shared" si="249"/>
        <v/>
      </c>
      <c r="AC680" s="699" t="str">
        <f t="shared" si="238"/>
        <v/>
      </c>
      <c r="AD680" s="699" t="str">
        <f t="shared" si="239"/>
        <v/>
      </c>
      <c r="AE680" s="698" t="str">
        <f t="shared" si="250"/>
        <v/>
      </c>
      <c r="AF680" s="698" t="str">
        <f t="shared" si="251"/>
        <v/>
      </c>
      <c r="AG680" s="68"/>
      <c r="AH680" s="696" t="str">
        <f t="shared" si="230"/>
        <v/>
      </c>
      <c r="AI680" s="340"/>
      <c r="AJ680" s="340"/>
      <c r="AK680" s="340"/>
      <c r="AL680" s="699" t="str">
        <f t="shared" si="240"/>
        <v/>
      </c>
      <c r="AM680" s="699" t="str">
        <f t="shared" si="267"/>
        <v/>
      </c>
      <c r="AN680" s="699" t="str">
        <f t="shared" si="241"/>
        <v/>
      </c>
      <c r="AO680" s="698" t="str">
        <f t="shared" si="231"/>
        <v/>
      </c>
      <c r="AP680" s="698" t="str">
        <f t="shared" si="252"/>
        <v/>
      </c>
      <c r="AQ680" s="699" t="str">
        <f t="shared" si="242"/>
        <v/>
      </c>
      <c r="AR680" s="699" t="str">
        <f t="shared" si="253"/>
        <v/>
      </c>
      <c r="AS680" s="699" t="str">
        <f t="shared" si="243"/>
        <v/>
      </c>
      <c r="AT680" s="698" t="str">
        <f t="shared" si="232"/>
        <v/>
      </c>
      <c r="AU680" s="698" t="str">
        <f t="shared" si="254"/>
        <v/>
      </c>
      <c r="AV680" s="699" t="str">
        <f t="shared" si="244"/>
        <v/>
      </c>
      <c r="AW680" s="699" t="str">
        <f t="shared" si="255"/>
        <v/>
      </c>
      <c r="AX680" s="699" t="str">
        <f t="shared" si="245"/>
        <v/>
      </c>
      <c r="AY680" s="698" t="str">
        <f t="shared" si="233"/>
        <v/>
      </c>
      <c r="AZ680" s="698" t="str">
        <f t="shared" si="256"/>
        <v/>
      </c>
      <c r="BA680" s="79"/>
      <c r="BB680" s="79"/>
      <c r="BC680" s="699" t="str">
        <f t="shared" si="257"/>
        <v/>
      </c>
      <c r="BD680" s="699" t="str">
        <f t="shared" si="258"/>
        <v/>
      </c>
      <c r="BE680" s="698" t="str">
        <f t="shared" si="259"/>
        <v/>
      </c>
      <c r="BF680" s="698" t="str">
        <f t="shared" si="260"/>
        <v/>
      </c>
      <c r="BG680" s="79"/>
      <c r="BH680" s="699" t="str">
        <f t="shared" si="261"/>
        <v/>
      </c>
      <c r="BI680" s="699" t="str">
        <f t="shared" si="262"/>
        <v/>
      </c>
      <c r="BJ680" s="699" t="str">
        <f t="shared" si="263"/>
        <v/>
      </c>
      <c r="BK680" s="698" t="str">
        <f t="shared" si="264"/>
        <v/>
      </c>
      <c r="BL680" s="698" t="str">
        <f t="shared" si="265"/>
        <v/>
      </c>
    </row>
    <row r="681" spans="1:64" s="24" customFormat="1" ht="14.25" x14ac:dyDescent="0.2">
      <c r="A681" s="68"/>
      <c r="B681" s="68"/>
      <c r="C681" s="340"/>
      <c r="D681" s="259"/>
      <c r="E681" s="340"/>
      <c r="F681" s="340"/>
      <c r="G681" s="68"/>
      <c r="H681" s="261"/>
      <c r="I681" s="261"/>
      <c r="J681" s="68"/>
      <c r="K681" s="260"/>
      <c r="L681" s="66"/>
      <c r="M681" s="261"/>
      <c r="N681" s="260"/>
      <c r="O681" s="810"/>
      <c r="P681" s="361"/>
      <c r="Q681" s="696">
        <f t="shared" si="246"/>
        <v>407</v>
      </c>
      <c r="R681" s="340"/>
      <c r="S681" s="340"/>
      <c r="T681" s="340"/>
      <c r="U681" s="699" t="str">
        <f t="shared" si="234"/>
        <v/>
      </c>
      <c r="V681" s="699" t="str">
        <f t="shared" si="235"/>
        <v/>
      </c>
      <c r="W681" s="698" t="str">
        <f t="shared" si="247"/>
        <v/>
      </c>
      <c r="X681" s="698" t="str">
        <f t="shared" si="266"/>
        <v/>
      </c>
      <c r="Y681" s="699" t="str">
        <f t="shared" si="236"/>
        <v/>
      </c>
      <c r="Z681" s="699" t="str">
        <f t="shared" si="237"/>
        <v/>
      </c>
      <c r="AA681" s="698" t="str">
        <f t="shared" si="248"/>
        <v/>
      </c>
      <c r="AB681" s="698" t="str">
        <f t="shared" si="249"/>
        <v/>
      </c>
      <c r="AC681" s="699" t="str">
        <f t="shared" si="238"/>
        <v/>
      </c>
      <c r="AD681" s="699" t="str">
        <f t="shared" si="239"/>
        <v/>
      </c>
      <c r="AE681" s="698" t="str">
        <f t="shared" si="250"/>
        <v/>
      </c>
      <c r="AF681" s="698" t="str">
        <f t="shared" si="251"/>
        <v/>
      </c>
      <c r="AG681" s="68"/>
      <c r="AH681" s="696" t="str">
        <f t="shared" si="230"/>
        <v/>
      </c>
      <c r="AI681" s="340"/>
      <c r="AJ681" s="340"/>
      <c r="AK681" s="340"/>
      <c r="AL681" s="699" t="str">
        <f t="shared" si="240"/>
        <v/>
      </c>
      <c r="AM681" s="699" t="str">
        <f t="shared" si="267"/>
        <v/>
      </c>
      <c r="AN681" s="699" t="str">
        <f t="shared" si="241"/>
        <v/>
      </c>
      <c r="AO681" s="698" t="str">
        <f t="shared" si="231"/>
        <v/>
      </c>
      <c r="AP681" s="698" t="str">
        <f t="shared" si="252"/>
        <v/>
      </c>
      <c r="AQ681" s="699" t="str">
        <f t="shared" si="242"/>
        <v/>
      </c>
      <c r="AR681" s="699" t="str">
        <f t="shared" si="253"/>
        <v/>
      </c>
      <c r="AS681" s="699" t="str">
        <f t="shared" si="243"/>
        <v/>
      </c>
      <c r="AT681" s="698" t="str">
        <f t="shared" si="232"/>
        <v/>
      </c>
      <c r="AU681" s="698" t="str">
        <f t="shared" si="254"/>
        <v/>
      </c>
      <c r="AV681" s="699" t="str">
        <f t="shared" si="244"/>
        <v/>
      </c>
      <c r="AW681" s="699" t="str">
        <f t="shared" si="255"/>
        <v/>
      </c>
      <c r="AX681" s="699" t="str">
        <f t="shared" si="245"/>
        <v/>
      </c>
      <c r="AY681" s="698" t="str">
        <f t="shared" si="233"/>
        <v/>
      </c>
      <c r="AZ681" s="698" t="str">
        <f t="shared" si="256"/>
        <v/>
      </c>
      <c r="BA681" s="79"/>
      <c r="BB681" s="79"/>
      <c r="BC681" s="699" t="str">
        <f t="shared" si="257"/>
        <v/>
      </c>
      <c r="BD681" s="699" t="str">
        <f t="shared" si="258"/>
        <v/>
      </c>
      <c r="BE681" s="698" t="str">
        <f t="shared" si="259"/>
        <v/>
      </c>
      <c r="BF681" s="698" t="str">
        <f t="shared" si="260"/>
        <v/>
      </c>
      <c r="BG681" s="79"/>
      <c r="BH681" s="699" t="str">
        <f t="shared" si="261"/>
        <v/>
      </c>
      <c r="BI681" s="699" t="str">
        <f t="shared" si="262"/>
        <v/>
      </c>
      <c r="BJ681" s="699" t="str">
        <f t="shared" si="263"/>
        <v/>
      </c>
      <c r="BK681" s="698" t="str">
        <f t="shared" si="264"/>
        <v/>
      </c>
      <c r="BL681" s="698" t="str">
        <f t="shared" si="265"/>
        <v/>
      </c>
    </row>
    <row r="682" spans="1:64" s="24" customFormat="1" ht="14.25" x14ac:dyDescent="0.2">
      <c r="A682" s="68"/>
      <c r="B682" s="68"/>
      <c r="C682" s="340"/>
      <c r="D682" s="259"/>
      <c r="E682" s="340"/>
      <c r="F682" s="340"/>
      <c r="G682" s="68"/>
      <c r="H682" s="261"/>
      <c r="I682" s="261"/>
      <c r="J682" s="68"/>
      <c r="K682" s="260"/>
      <c r="L682" s="66"/>
      <c r="M682" s="261"/>
      <c r="N682" s="260"/>
      <c r="O682" s="810"/>
      <c r="P682" s="361"/>
      <c r="Q682" s="696">
        <f t="shared" si="246"/>
        <v>408</v>
      </c>
      <c r="R682" s="340"/>
      <c r="S682" s="340"/>
      <c r="T682" s="340"/>
      <c r="U682" s="699" t="str">
        <f t="shared" si="234"/>
        <v/>
      </c>
      <c r="V682" s="699" t="str">
        <f t="shared" si="235"/>
        <v/>
      </c>
      <c r="W682" s="698" t="str">
        <f t="shared" si="247"/>
        <v/>
      </c>
      <c r="X682" s="698" t="str">
        <f t="shared" si="266"/>
        <v/>
      </c>
      <c r="Y682" s="699" t="str">
        <f t="shared" si="236"/>
        <v/>
      </c>
      <c r="Z682" s="699" t="str">
        <f t="shared" si="237"/>
        <v/>
      </c>
      <c r="AA682" s="698" t="str">
        <f t="shared" si="248"/>
        <v/>
      </c>
      <c r="AB682" s="698" t="str">
        <f t="shared" si="249"/>
        <v/>
      </c>
      <c r="AC682" s="699" t="str">
        <f t="shared" si="238"/>
        <v/>
      </c>
      <c r="AD682" s="699" t="str">
        <f t="shared" si="239"/>
        <v/>
      </c>
      <c r="AE682" s="698" t="str">
        <f t="shared" si="250"/>
        <v/>
      </c>
      <c r="AF682" s="698" t="str">
        <f t="shared" si="251"/>
        <v/>
      </c>
      <c r="AG682" s="68"/>
      <c r="AH682" s="696" t="str">
        <f t="shared" si="230"/>
        <v/>
      </c>
      <c r="AI682" s="340"/>
      <c r="AJ682" s="340"/>
      <c r="AK682" s="340"/>
      <c r="AL682" s="699" t="str">
        <f t="shared" si="240"/>
        <v/>
      </c>
      <c r="AM682" s="699" t="str">
        <f t="shared" si="267"/>
        <v/>
      </c>
      <c r="AN682" s="699" t="str">
        <f t="shared" si="241"/>
        <v/>
      </c>
      <c r="AO682" s="698" t="str">
        <f t="shared" si="231"/>
        <v/>
      </c>
      <c r="AP682" s="698" t="str">
        <f t="shared" si="252"/>
        <v/>
      </c>
      <c r="AQ682" s="699" t="str">
        <f t="shared" si="242"/>
        <v/>
      </c>
      <c r="AR682" s="699" t="str">
        <f t="shared" si="253"/>
        <v/>
      </c>
      <c r="AS682" s="699" t="str">
        <f t="shared" si="243"/>
        <v/>
      </c>
      <c r="AT682" s="698" t="str">
        <f t="shared" si="232"/>
        <v/>
      </c>
      <c r="AU682" s="698" t="str">
        <f t="shared" si="254"/>
        <v/>
      </c>
      <c r="AV682" s="699" t="str">
        <f t="shared" si="244"/>
        <v/>
      </c>
      <c r="AW682" s="699" t="str">
        <f t="shared" si="255"/>
        <v/>
      </c>
      <c r="AX682" s="699" t="str">
        <f t="shared" si="245"/>
        <v/>
      </c>
      <c r="AY682" s="698" t="str">
        <f t="shared" si="233"/>
        <v/>
      </c>
      <c r="AZ682" s="698" t="str">
        <f t="shared" si="256"/>
        <v/>
      </c>
      <c r="BA682" s="79"/>
      <c r="BB682" s="79"/>
      <c r="BC682" s="699" t="str">
        <f t="shared" si="257"/>
        <v/>
      </c>
      <c r="BD682" s="699" t="str">
        <f t="shared" si="258"/>
        <v/>
      </c>
      <c r="BE682" s="698" t="str">
        <f t="shared" si="259"/>
        <v/>
      </c>
      <c r="BF682" s="698" t="str">
        <f t="shared" si="260"/>
        <v/>
      </c>
      <c r="BG682" s="79"/>
      <c r="BH682" s="699" t="str">
        <f t="shared" si="261"/>
        <v/>
      </c>
      <c r="BI682" s="699" t="str">
        <f t="shared" si="262"/>
        <v/>
      </c>
      <c r="BJ682" s="699" t="str">
        <f t="shared" si="263"/>
        <v/>
      </c>
      <c r="BK682" s="698" t="str">
        <f t="shared" si="264"/>
        <v/>
      </c>
      <c r="BL682" s="698" t="str">
        <f t="shared" si="265"/>
        <v/>
      </c>
    </row>
    <row r="683" spans="1:64" s="24" customFormat="1" ht="14.25" x14ac:dyDescent="0.2">
      <c r="A683" s="68"/>
      <c r="B683" s="68"/>
      <c r="C683" s="340"/>
      <c r="D683" s="259"/>
      <c r="E683" s="340"/>
      <c r="F683" s="340"/>
      <c r="G683" s="68"/>
      <c r="H683" s="261"/>
      <c r="I683" s="261"/>
      <c r="J683" s="68"/>
      <c r="K683" s="260"/>
      <c r="L683" s="66"/>
      <c r="M683" s="261"/>
      <c r="N683" s="260"/>
      <c r="O683" s="810"/>
      <c r="P683" s="361"/>
      <c r="Q683" s="696">
        <f t="shared" si="246"/>
        <v>409</v>
      </c>
      <c r="R683" s="340"/>
      <c r="S683" s="340"/>
      <c r="T683" s="340"/>
      <c r="U683" s="699" t="str">
        <f t="shared" si="234"/>
        <v/>
      </c>
      <c r="V683" s="699" t="str">
        <f t="shared" si="235"/>
        <v/>
      </c>
      <c r="W683" s="698" t="str">
        <f t="shared" si="247"/>
        <v/>
      </c>
      <c r="X683" s="698" t="str">
        <f t="shared" si="266"/>
        <v/>
      </c>
      <c r="Y683" s="699" t="str">
        <f t="shared" si="236"/>
        <v/>
      </c>
      <c r="Z683" s="699" t="str">
        <f t="shared" si="237"/>
        <v/>
      </c>
      <c r="AA683" s="698" t="str">
        <f t="shared" si="248"/>
        <v/>
      </c>
      <c r="AB683" s="698" t="str">
        <f t="shared" si="249"/>
        <v/>
      </c>
      <c r="AC683" s="699" t="str">
        <f t="shared" si="238"/>
        <v/>
      </c>
      <c r="AD683" s="699" t="str">
        <f t="shared" si="239"/>
        <v/>
      </c>
      <c r="AE683" s="698" t="str">
        <f t="shared" si="250"/>
        <v/>
      </c>
      <c r="AF683" s="698" t="str">
        <f t="shared" si="251"/>
        <v/>
      </c>
      <c r="AG683" s="68"/>
      <c r="AH683" s="696" t="str">
        <f t="shared" si="230"/>
        <v/>
      </c>
      <c r="AI683" s="340"/>
      <c r="AJ683" s="340"/>
      <c r="AK683" s="340"/>
      <c r="AL683" s="699" t="str">
        <f t="shared" si="240"/>
        <v/>
      </c>
      <c r="AM683" s="699" t="str">
        <f t="shared" si="267"/>
        <v/>
      </c>
      <c r="AN683" s="699" t="str">
        <f t="shared" si="241"/>
        <v/>
      </c>
      <c r="AO683" s="698" t="str">
        <f t="shared" si="231"/>
        <v/>
      </c>
      <c r="AP683" s="698" t="str">
        <f t="shared" si="252"/>
        <v/>
      </c>
      <c r="AQ683" s="699" t="str">
        <f t="shared" si="242"/>
        <v/>
      </c>
      <c r="AR683" s="699" t="str">
        <f t="shared" si="253"/>
        <v/>
      </c>
      <c r="AS683" s="699" t="str">
        <f t="shared" si="243"/>
        <v/>
      </c>
      <c r="AT683" s="698" t="str">
        <f t="shared" si="232"/>
        <v/>
      </c>
      <c r="AU683" s="698" t="str">
        <f t="shared" si="254"/>
        <v/>
      </c>
      <c r="AV683" s="699" t="str">
        <f t="shared" si="244"/>
        <v/>
      </c>
      <c r="AW683" s="699" t="str">
        <f t="shared" si="255"/>
        <v/>
      </c>
      <c r="AX683" s="699" t="str">
        <f t="shared" si="245"/>
        <v/>
      </c>
      <c r="AY683" s="698" t="str">
        <f t="shared" si="233"/>
        <v/>
      </c>
      <c r="AZ683" s="698" t="str">
        <f t="shared" si="256"/>
        <v/>
      </c>
      <c r="BA683" s="79"/>
      <c r="BB683" s="79"/>
      <c r="BC683" s="699" t="str">
        <f t="shared" si="257"/>
        <v/>
      </c>
      <c r="BD683" s="699" t="str">
        <f t="shared" si="258"/>
        <v/>
      </c>
      <c r="BE683" s="698" t="str">
        <f t="shared" si="259"/>
        <v/>
      </c>
      <c r="BF683" s="698" t="str">
        <f t="shared" si="260"/>
        <v/>
      </c>
      <c r="BG683" s="79"/>
      <c r="BH683" s="699" t="str">
        <f t="shared" si="261"/>
        <v/>
      </c>
      <c r="BI683" s="699" t="str">
        <f t="shared" si="262"/>
        <v/>
      </c>
      <c r="BJ683" s="699" t="str">
        <f t="shared" si="263"/>
        <v/>
      </c>
      <c r="BK683" s="698" t="str">
        <f t="shared" si="264"/>
        <v/>
      </c>
      <c r="BL683" s="698" t="str">
        <f t="shared" si="265"/>
        <v/>
      </c>
    </row>
    <row r="684" spans="1:64" s="24" customFormat="1" ht="14.25" x14ac:dyDescent="0.2">
      <c r="A684" s="68"/>
      <c r="B684" s="68"/>
      <c r="C684" s="340"/>
      <c r="D684" s="259"/>
      <c r="E684" s="340"/>
      <c r="F684" s="340"/>
      <c r="G684" s="68"/>
      <c r="H684" s="261"/>
      <c r="I684" s="261"/>
      <c r="J684" s="68"/>
      <c r="K684" s="260"/>
      <c r="L684" s="66"/>
      <c r="M684" s="261"/>
      <c r="N684" s="260"/>
      <c r="O684" s="810"/>
      <c r="P684" s="361"/>
      <c r="Q684" s="696">
        <f t="shared" si="246"/>
        <v>410</v>
      </c>
      <c r="R684" s="340"/>
      <c r="S684" s="340"/>
      <c r="T684" s="340"/>
      <c r="U684" s="699" t="str">
        <f t="shared" si="234"/>
        <v/>
      </c>
      <c r="V684" s="699" t="str">
        <f t="shared" si="235"/>
        <v/>
      </c>
      <c r="W684" s="698" t="str">
        <f t="shared" si="247"/>
        <v/>
      </c>
      <c r="X684" s="698" t="str">
        <f t="shared" si="266"/>
        <v/>
      </c>
      <c r="Y684" s="699" t="str">
        <f t="shared" si="236"/>
        <v/>
      </c>
      <c r="Z684" s="699" t="str">
        <f t="shared" si="237"/>
        <v/>
      </c>
      <c r="AA684" s="698" t="str">
        <f t="shared" si="248"/>
        <v/>
      </c>
      <c r="AB684" s="698" t="str">
        <f t="shared" si="249"/>
        <v/>
      </c>
      <c r="AC684" s="699" t="str">
        <f t="shared" si="238"/>
        <v/>
      </c>
      <c r="AD684" s="699" t="str">
        <f t="shared" si="239"/>
        <v/>
      </c>
      <c r="AE684" s="698" t="str">
        <f t="shared" si="250"/>
        <v/>
      </c>
      <c r="AF684" s="698" t="str">
        <f t="shared" si="251"/>
        <v/>
      </c>
      <c r="AG684" s="68"/>
      <c r="AH684" s="696" t="str">
        <f t="shared" si="230"/>
        <v/>
      </c>
      <c r="AI684" s="340"/>
      <c r="AJ684" s="340"/>
      <c r="AK684" s="340"/>
      <c r="AL684" s="699" t="str">
        <f t="shared" si="240"/>
        <v/>
      </c>
      <c r="AM684" s="699" t="str">
        <f t="shared" si="267"/>
        <v/>
      </c>
      <c r="AN684" s="699" t="str">
        <f t="shared" si="241"/>
        <v/>
      </c>
      <c r="AO684" s="698" t="str">
        <f t="shared" si="231"/>
        <v/>
      </c>
      <c r="AP684" s="698" t="str">
        <f t="shared" si="252"/>
        <v/>
      </c>
      <c r="AQ684" s="699" t="str">
        <f t="shared" si="242"/>
        <v/>
      </c>
      <c r="AR684" s="699" t="str">
        <f t="shared" si="253"/>
        <v/>
      </c>
      <c r="AS684" s="699" t="str">
        <f t="shared" si="243"/>
        <v/>
      </c>
      <c r="AT684" s="698" t="str">
        <f t="shared" si="232"/>
        <v/>
      </c>
      <c r="AU684" s="698" t="str">
        <f t="shared" si="254"/>
        <v/>
      </c>
      <c r="AV684" s="699" t="str">
        <f t="shared" si="244"/>
        <v/>
      </c>
      <c r="AW684" s="699" t="str">
        <f t="shared" si="255"/>
        <v/>
      </c>
      <c r="AX684" s="699" t="str">
        <f t="shared" si="245"/>
        <v/>
      </c>
      <c r="AY684" s="698" t="str">
        <f t="shared" si="233"/>
        <v/>
      </c>
      <c r="AZ684" s="698" t="str">
        <f t="shared" si="256"/>
        <v/>
      </c>
      <c r="BA684" s="79"/>
      <c r="BB684" s="79"/>
      <c r="BC684" s="699" t="str">
        <f t="shared" si="257"/>
        <v/>
      </c>
      <c r="BD684" s="699" t="str">
        <f t="shared" si="258"/>
        <v/>
      </c>
      <c r="BE684" s="698" t="str">
        <f t="shared" si="259"/>
        <v/>
      </c>
      <c r="BF684" s="698" t="str">
        <f t="shared" si="260"/>
        <v/>
      </c>
      <c r="BG684" s="79"/>
      <c r="BH684" s="699" t="str">
        <f t="shared" si="261"/>
        <v/>
      </c>
      <c r="BI684" s="699" t="str">
        <f t="shared" si="262"/>
        <v/>
      </c>
      <c r="BJ684" s="699" t="str">
        <f t="shared" si="263"/>
        <v/>
      </c>
      <c r="BK684" s="698" t="str">
        <f t="shared" si="264"/>
        <v/>
      </c>
      <c r="BL684" s="698" t="str">
        <f t="shared" si="265"/>
        <v/>
      </c>
    </row>
    <row r="685" spans="1:64" s="24" customFormat="1" ht="14.25" x14ac:dyDescent="0.2">
      <c r="A685" s="68"/>
      <c r="B685" s="68"/>
      <c r="C685" s="340"/>
      <c r="D685" s="259"/>
      <c r="E685" s="340"/>
      <c r="F685" s="340"/>
      <c r="G685" s="68"/>
      <c r="H685" s="261"/>
      <c r="I685" s="261"/>
      <c r="J685" s="68"/>
      <c r="K685" s="260"/>
      <c r="L685" s="66"/>
      <c r="M685" s="261"/>
      <c r="N685" s="260"/>
      <c r="O685" s="810"/>
      <c r="P685" s="361"/>
      <c r="Q685" s="696">
        <f t="shared" si="246"/>
        <v>411</v>
      </c>
      <c r="R685" s="340"/>
      <c r="S685" s="340"/>
      <c r="T685" s="340"/>
      <c r="U685" s="699" t="str">
        <f t="shared" si="234"/>
        <v/>
      </c>
      <c r="V685" s="699" t="str">
        <f t="shared" si="235"/>
        <v/>
      </c>
      <c r="W685" s="698" t="str">
        <f t="shared" si="247"/>
        <v/>
      </c>
      <c r="X685" s="698" t="str">
        <f t="shared" si="266"/>
        <v/>
      </c>
      <c r="Y685" s="699" t="str">
        <f t="shared" si="236"/>
        <v/>
      </c>
      <c r="Z685" s="699" t="str">
        <f t="shared" si="237"/>
        <v/>
      </c>
      <c r="AA685" s="698" t="str">
        <f t="shared" si="248"/>
        <v/>
      </c>
      <c r="AB685" s="698" t="str">
        <f t="shared" si="249"/>
        <v/>
      </c>
      <c r="AC685" s="699" t="str">
        <f t="shared" si="238"/>
        <v/>
      </c>
      <c r="AD685" s="699" t="str">
        <f t="shared" si="239"/>
        <v/>
      </c>
      <c r="AE685" s="698" t="str">
        <f t="shared" si="250"/>
        <v/>
      </c>
      <c r="AF685" s="698" t="str">
        <f t="shared" si="251"/>
        <v/>
      </c>
      <c r="AG685" s="68"/>
      <c r="AH685" s="696" t="str">
        <f t="shared" si="230"/>
        <v/>
      </c>
      <c r="AI685" s="340"/>
      <c r="AJ685" s="340"/>
      <c r="AK685" s="340"/>
      <c r="AL685" s="699" t="str">
        <f t="shared" si="240"/>
        <v/>
      </c>
      <c r="AM685" s="699" t="str">
        <f t="shared" si="267"/>
        <v/>
      </c>
      <c r="AN685" s="699" t="str">
        <f t="shared" si="241"/>
        <v/>
      </c>
      <c r="AO685" s="698" t="str">
        <f t="shared" si="231"/>
        <v/>
      </c>
      <c r="AP685" s="698" t="str">
        <f t="shared" si="252"/>
        <v/>
      </c>
      <c r="AQ685" s="699" t="str">
        <f t="shared" si="242"/>
        <v/>
      </c>
      <c r="AR685" s="699" t="str">
        <f t="shared" si="253"/>
        <v/>
      </c>
      <c r="AS685" s="699" t="str">
        <f t="shared" si="243"/>
        <v/>
      </c>
      <c r="AT685" s="698" t="str">
        <f t="shared" si="232"/>
        <v/>
      </c>
      <c r="AU685" s="698" t="str">
        <f t="shared" si="254"/>
        <v/>
      </c>
      <c r="AV685" s="699" t="str">
        <f t="shared" si="244"/>
        <v/>
      </c>
      <c r="AW685" s="699" t="str">
        <f t="shared" si="255"/>
        <v/>
      </c>
      <c r="AX685" s="699" t="str">
        <f t="shared" si="245"/>
        <v/>
      </c>
      <c r="AY685" s="698" t="str">
        <f t="shared" si="233"/>
        <v/>
      </c>
      <c r="AZ685" s="698" t="str">
        <f t="shared" si="256"/>
        <v/>
      </c>
      <c r="BA685" s="79"/>
      <c r="BB685" s="79"/>
      <c r="BC685" s="699" t="str">
        <f t="shared" si="257"/>
        <v/>
      </c>
      <c r="BD685" s="699" t="str">
        <f t="shared" si="258"/>
        <v/>
      </c>
      <c r="BE685" s="698" t="str">
        <f t="shared" si="259"/>
        <v/>
      </c>
      <c r="BF685" s="698" t="str">
        <f t="shared" si="260"/>
        <v/>
      </c>
      <c r="BG685" s="79"/>
      <c r="BH685" s="699" t="str">
        <f t="shared" si="261"/>
        <v/>
      </c>
      <c r="BI685" s="699" t="str">
        <f t="shared" si="262"/>
        <v/>
      </c>
      <c r="BJ685" s="699" t="str">
        <f t="shared" si="263"/>
        <v/>
      </c>
      <c r="BK685" s="698" t="str">
        <f t="shared" si="264"/>
        <v/>
      </c>
      <c r="BL685" s="698" t="str">
        <f t="shared" si="265"/>
        <v/>
      </c>
    </row>
    <row r="686" spans="1:64" s="24" customFormat="1" ht="14.25" x14ac:dyDescent="0.2">
      <c r="A686" s="68"/>
      <c r="B686" s="68"/>
      <c r="C686" s="340"/>
      <c r="D686" s="259"/>
      <c r="E686" s="340"/>
      <c r="F686" s="340"/>
      <c r="G686" s="68"/>
      <c r="H686" s="261"/>
      <c r="I686" s="261"/>
      <c r="J686" s="68"/>
      <c r="K686" s="260"/>
      <c r="L686" s="66"/>
      <c r="M686" s="261"/>
      <c r="N686" s="260"/>
      <c r="O686" s="810"/>
      <c r="P686" s="361"/>
      <c r="Q686" s="696">
        <f t="shared" si="246"/>
        <v>412</v>
      </c>
      <c r="R686" s="340"/>
      <c r="S686" s="340"/>
      <c r="T686" s="340"/>
      <c r="U686" s="699" t="str">
        <f t="shared" si="234"/>
        <v/>
      </c>
      <c r="V686" s="699" t="str">
        <f t="shared" si="235"/>
        <v/>
      </c>
      <c r="W686" s="698" t="str">
        <f t="shared" si="247"/>
        <v/>
      </c>
      <c r="X686" s="698" t="str">
        <f t="shared" si="266"/>
        <v/>
      </c>
      <c r="Y686" s="699" t="str">
        <f t="shared" si="236"/>
        <v/>
      </c>
      <c r="Z686" s="699" t="str">
        <f t="shared" si="237"/>
        <v/>
      </c>
      <c r="AA686" s="698" t="str">
        <f t="shared" si="248"/>
        <v/>
      </c>
      <c r="AB686" s="698" t="str">
        <f t="shared" si="249"/>
        <v/>
      </c>
      <c r="AC686" s="699" t="str">
        <f t="shared" si="238"/>
        <v/>
      </c>
      <c r="AD686" s="699" t="str">
        <f t="shared" si="239"/>
        <v/>
      </c>
      <c r="AE686" s="698" t="str">
        <f t="shared" si="250"/>
        <v/>
      </c>
      <c r="AF686" s="698" t="str">
        <f t="shared" si="251"/>
        <v/>
      </c>
      <c r="AG686" s="68"/>
      <c r="AH686" s="696" t="str">
        <f t="shared" si="230"/>
        <v/>
      </c>
      <c r="AI686" s="340"/>
      <c r="AJ686" s="340"/>
      <c r="AK686" s="340"/>
      <c r="AL686" s="699" t="str">
        <f t="shared" si="240"/>
        <v/>
      </c>
      <c r="AM686" s="699" t="str">
        <f t="shared" si="267"/>
        <v/>
      </c>
      <c r="AN686" s="699" t="str">
        <f t="shared" si="241"/>
        <v/>
      </c>
      <c r="AO686" s="698" t="str">
        <f t="shared" si="231"/>
        <v/>
      </c>
      <c r="AP686" s="698" t="str">
        <f t="shared" si="252"/>
        <v/>
      </c>
      <c r="AQ686" s="699" t="str">
        <f t="shared" si="242"/>
        <v/>
      </c>
      <c r="AR686" s="699" t="str">
        <f t="shared" si="253"/>
        <v/>
      </c>
      <c r="AS686" s="699" t="str">
        <f t="shared" si="243"/>
        <v/>
      </c>
      <c r="AT686" s="698" t="str">
        <f t="shared" si="232"/>
        <v/>
      </c>
      <c r="AU686" s="698" t="str">
        <f t="shared" si="254"/>
        <v/>
      </c>
      <c r="AV686" s="699" t="str">
        <f t="shared" si="244"/>
        <v/>
      </c>
      <c r="AW686" s="699" t="str">
        <f t="shared" si="255"/>
        <v/>
      </c>
      <c r="AX686" s="699" t="str">
        <f t="shared" si="245"/>
        <v/>
      </c>
      <c r="AY686" s="698" t="str">
        <f t="shared" si="233"/>
        <v/>
      </c>
      <c r="AZ686" s="698" t="str">
        <f t="shared" si="256"/>
        <v/>
      </c>
      <c r="BA686" s="79"/>
      <c r="BB686" s="79"/>
      <c r="BC686" s="699" t="str">
        <f t="shared" si="257"/>
        <v/>
      </c>
      <c r="BD686" s="699" t="str">
        <f t="shared" si="258"/>
        <v/>
      </c>
      <c r="BE686" s="698" t="str">
        <f t="shared" si="259"/>
        <v/>
      </c>
      <c r="BF686" s="698" t="str">
        <f t="shared" si="260"/>
        <v/>
      </c>
      <c r="BG686" s="79"/>
      <c r="BH686" s="699" t="str">
        <f t="shared" si="261"/>
        <v/>
      </c>
      <c r="BI686" s="699" t="str">
        <f t="shared" si="262"/>
        <v/>
      </c>
      <c r="BJ686" s="699" t="str">
        <f t="shared" si="263"/>
        <v/>
      </c>
      <c r="BK686" s="698" t="str">
        <f t="shared" si="264"/>
        <v/>
      </c>
      <c r="BL686" s="698" t="str">
        <f t="shared" si="265"/>
        <v/>
      </c>
    </row>
    <row r="687" spans="1:64" s="24" customFormat="1" ht="14.25" x14ac:dyDescent="0.2">
      <c r="A687" s="68"/>
      <c r="B687" s="68"/>
      <c r="C687" s="340"/>
      <c r="D687" s="259"/>
      <c r="E687" s="340"/>
      <c r="F687" s="340"/>
      <c r="G687" s="68"/>
      <c r="H687" s="261"/>
      <c r="I687" s="261"/>
      <c r="J687" s="68"/>
      <c r="K687" s="260"/>
      <c r="L687" s="66"/>
      <c r="M687" s="261"/>
      <c r="N687" s="260"/>
      <c r="O687" s="810"/>
      <c r="P687" s="361"/>
      <c r="Q687" s="696">
        <f t="shared" si="246"/>
        <v>413</v>
      </c>
      <c r="R687" s="340"/>
      <c r="S687" s="340"/>
      <c r="T687" s="340"/>
      <c r="U687" s="699" t="str">
        <f t="shared" si="234"/>
        <v/>
      </c>
      <c r="V687" s="699" t="str">
        <f t="shared" si="235"/>
        <v/>
      </c>
      <c r="W687" s="698" t="str">
        <f t="shared" si="247"/>
        <v/>
      </c>
      <c r="X687" s="698" t="str">
        <f t="shared" si="266"/>
        <v/>
      </c>
      <c r="Y687" s="699" t="str">
        <f t="shared" si="236"/>
        <v/>
      </c>
      <c r="Z687" s="699" t="str">
        <f t="shared" si="237"/>
        <v/>
      </c>
      <c r="AA687" s="698" t="str">
        <f t="shared" si="248"/>
        <v/>
      </c>
      <c r="AB687" s="698" t="str">
        <f t="shared" si="249"/>
        <v/>
      </c>
      <c r="AC687" s="699" t="str">
        <f t="shared" si="238"/>
        <v/>
      </c>
      <c r="AD687" s="699" t="str">
        <f t="shared" si="239"/>
        <v/>
      </c>
      <c r="AE687" s="698" t="str">
        <f t="shared" si="250"/>
        <v/>
      </c>
      <c r="AF687" s="698" t="str">
        <f t="shared" si="251"/>
        <v/>
      </c>
      <c r="AG687" s="68"/>
      <c r="AH687" s="696" t="str">
        <f t="shared" si="230"/>
        <v/>
      </c>
      <c r="AI687" s="340"/>
      <c r="AJ687" s="340"/>
      <c r="AK687" s="340"/>
      <c r="AL687" s="699" t="str">
        <f t="shared" si="240"/>
        <v/>
      </c>
      <c r="AM687" s="699" t="str">
        <f t="shared" si="267"/>
        <v/>
      </c>
      <c r="AN687" s="699" t="str">
        <f t="shared" si="241"/>
        <v/>
      </c>
      <c r="AO687" s="698" t="str">
        <f t="shared" si="231"/>
        <v/>
      </c>
      <c r="AP687" s="698" t="str">
        <f t="shared" si="252"/>
        <v/>
      </c>
      <c r="AQ687" s="699" t="str">
        <f t="shared" si="242"/>
        <v/>
      </c>
      <c r="AR687" s="699" t="str">
        <f t="shared" si="253"/>
        <v/>
      </c>
      <c r="AS687" s="699" t="str">
        <f t="shared" si="243"/>
        <v/>
      </c>
      <c r="AT687" s="698" t="str">
        <f t="shared" si="232"/>
        <v/>
      </c>
      <c r="AU687" s="698" t="str">
        <f t="shared" si="254"/>
        <v/>
      </c>
      <c r="AV687" s="699" t="str">
        <f t="shared" si="244"/>
        <v/>
      </c>
      <c r="AW687" s="699" t="str">
        <f t="shared" si="255"/>
        <v/>
      </c>
      <c r="AX687" s="699" t="str">
        <f t="shared" si="245"/>
        <v/>
      </c>
      <c r="AY687" s="698" t="str">
        <f t="shared" si="233"/>
        <v/>
      </c>
      <c r="AZ687" s="698" t="str">
        <f t="shared" si="256"/>
        <v/>
      </c>
      <c r="BA687" s="79"/>
      <c r="BB687" s="79"/>
      <c r="BC687" s="699" t="str">
        <f t="shared" si="257"/>
        <v/>
      </c>
      <c r="BD687" s="699" t="str">
        <f t="shared" si="258"/>
        <v/>
      </c>
      <c r="BE687" s="698" t="str">
        <f t="shared" si="259"/>
        <v/>
      </c>
      <c r="BF687" s="698" t="str">
        <f t="shared" si="260"/>
        <v/>
      </c>
      <c r="BG687" s="79"/>
      <c r="BH687" s="699" t="str">
        <f t="shared" si="261"/>
        <v/>
      </c>
      <c r="BI687" s="699" t="str">
        <f t="shared" si="262"/>
        <v/>
      </c>
      <c r="BJ687" s="699" t="str">
        <f t="shared" si="263"/>
        <v/>
      </c>
      <c r="BK687" s="698" t="str">
        <f t="shared" si="264"/>
        <v/>
      </c>
      <c r="BL687" s="698" t="str">
        <f t="shared" si="265"/>
        <v/>
      </c>
    </row>
    <row r="688" spans="1:64" s="24" customFormat="1" ht="14.25" x14ac:dyDescent="0.2">
      <c r="A688" s="68"/>
      <c r="B688" s="68"/>
      <c r="C688" s="340"/>
      <c r="D688" s="259"/>
      <c r="E688" s="340"/>
      <c r="F688" s="340"/>
      <c r="G688" s="68"/>
      <c r="H688" s="261"/>
      <c r="I688" s="261"/>
      <c r="J688" s="68"/>
      <c r="K688" s="260"/>
      <c r="L688" s="66"/>
      <c r="M688" s="261"/>
      <c r="N688" s="260"/>
      <c r="O688" s="810"/>
      <c r="P688" s="361"/>
      <c r="Q688" s="696">
        <f t="shared" si="246"/>
        <v>414</v>
      </c>
      <c r="R688" s="340"/>
      <c r="S688" s="340"/>
      <c r="T688" s="340"/>
      <c r="U688" s="699" t="str">
        <f t="shared" si="234"/>
        <v/>
      </c>
      <c r="V688" s="699" t="str">
        <f t="shared" si="235"/>
        <v/>
      </c>
      <c r="W688" s="698" t="str">
        <f t="shared" si="247"/>
        <v/>
      </c>
      <c r="X688" s="698" t="str">
        <f t="shared" si="266"/>
        <v/>
      </c>
      <c r="Y688" s="699" t="str">
        <f t="shared" si="236"/>
        <v/>
      </c>
      <c r="Z688" s="699" t="str">
        <f t="shared" si="237"/>
        <v/>
      </c>
      <c r="AA688" s="698" t="str">
        <f t="shared" si="248"/>
        <v/>
      </c>
      <c r="AB688" s="698" t="str">
        <f t="shared" si="249"/>
        <v/>
      </c>
      <c r="AC688" s="699" t="str">
        <f t="shared" si="238"/>
        <v/>
      </c>
      <c r="AD688" s="699" t="str">
        <f t="shared" si="239"/>
        <v/>
      </c>
      <c r="AE688" s="698" t="str">
        <f t="shared" si="250"/>
        <v/>
      </c>
      <c r="AF688" s="698" t="str">
        <f t="shared" si="251"/>
        <v/>
      </c>
      <c r="AG688" s="68"/>
      <c r="AH688" s="696" t="str">
        <f t="shared" si="230"/>
        <v/>
      </c>
      <c r="AI688" s="340"/>
      <c r="AJ688" s="340"/>
      <c r="AK688" s="340"/>
      <c r="AL688" s="699" t="str">
        <f t="shared" si="240"/>
        <v/>
      </c>
      <c r="AM688" s="699" t="str">
        <f t="shared" si="267"/>
        <v/>
      </c>
      <c r="AN688" s="699" t="str">
        <f t="shared" si="241"/>
        <v/>
      </c>
      <c r="AO688" s="698" t="str">
        <f t="shared" si="231"/>
        <v/>
      </c>
      <c r="AP688" s="698" t="str">
        <f t="shared" si="252"/>
        <v/>
      </c>
      <c r="AQ688" s="699" t="str">
        <f t="shared" si="242"/>
        <v/>
      </c>
      <c r="AR688" s="699" t="str">
        <f t="shared" si="253"/>
        <v/>
      </c>
      <c r="AS688" s="699" t="str">
        <f t="shared" si="243"/>
        <v/>
      </c>
      <c r="AT688" s="698" t="str">
        <f t="shared" si="232"/>
        <v/>
      </c>
      <c r="AU688" s="698" t="str">
        <f t="shared" si="254"/>
        <v/>
      </c>
      <c r="AV688" s="699" t="str">
        <f t="shared" si="244"/>
        <v/>
      </c>
      <c r="AW688" s="699" t="str">
        <f t="shared" si="255"/>
        <v/>
      </c>
      <c r="AX688" s="699" t="str">
        <f t="shared" si="245"/>
        <v/>
      </c>
      <c r="AY688" s="698" t="str">
        <f t="shared" si="233"/>
        <v/>
      </c>
      <c r="AZ688" s="698" t="str">
        <f t="shared" si="256"/>
        <v/>
      </c>
      <c r="BA688" s="79"/>
      <c r="BB688" s="79"/>
      <c r="BC688" s="699" t="str">
        <f t="shared" si="257"/>
        <v/>
      </c>
      <c r="BD688" s="699" t="str">
        <f t="shared" si="258"/>
        <v/>
      </c>
      <c r="BE688" s="698" t="str">
        <f t="shared" si="259"/>
        <v/>
      </c>
      <c r="BF688" s="698" t="str">
        <f t="shared" si="260"/>
        <v/>
      </c>
      <c r="BG688" s="79"/>
      <c r="BH688" s="699" t="str">
        <f t="shared" si="261"/>
        <v/>
      </c>
      <c r="BI688" s="699" t="str">
        <f t="shared" si="262"/>
        <v/>
      </c>
      <c r="BJ688" s="699" t="str">
        <f t="shared" si="263"/>
        <v/>
      </c>
      <c r="BK688" s="698" t="str">
        <f t="shared" si="264"/>
        <v/>
      </c>
      <c r="BL688" s="698" t="str">
        <f t="shared" si="265"/>
        <v/>
      </c>
    </row>
    <row r="689" spans="1:64" s="24" customFormat="1" ht="14.25" x14ac:dyDescent="0.2">
      <c r="A689" s="68"/>
      <c r="B689" s="68"/>
      <c r="C689" s="340"/>
      <c r="D689" s="259"/>
      <c r="E689" s="340"/>
      <c r="F689" s="340"/>
      <c r="G689" s="68"/>
      <c r="H689" s="261"/>
      <c r="I689" s="261"/>
      <c r="J689" s="68"/>
      <c r="K689" s="260"/>
      <c r="L689" s="66"/>
      <c r="M689" s="261"/>
      <c r="N689" s="260"/>
      <c r="O689" s="810"/>
      <c r="P689" s="361"/>
      <c r="Q689" s="696">
        <f t="shared" si="246"/>
        <v>415</v>
      </c>
      <c r="R689" s="340"/>
      <c r="S689" s="340"/>
      <c r="T689" s="340"/>
      <c r="U689" s="699" t="str">
        <f t="shared" si="234"/>
        <v/>
      </c>
      <c r="V689" s="699" t="str">
        <f t="shared" si="235"/>
        <v/>
      </c>
      <c r="W689" s="698" t="str">
        <f t="shared" si="247"/>
        <v/>
      </c>
      <c r="X689" s="698" t="str">
        <f t="shared" si="266"/>
        <v/>
      </c>
      <c r="Y689" s="699" t="str">
        <f t="shared" si="236"/>
        <v/>
      </c>
      <c r="Z689" s="699" t="str">
        <f t="shared" si="237"/>
        <v/>
      </c>
      <c r="AA689" s="698" t="str">
        <f t="shared" si="248"/>
        <v/>
      </c>
      <c r="AB689" s="698" t="str">
        <f t="shared" si="249"/>
        <v/>
      </c>
      <c r="AC689" s="699" t="str">
        <f t="shared" si="238"/>
        <v/>
      </c>
      <c r="AD689" s="699" t="str">
        <f t="shared" si="239"/>
        <v/>
      </c>
      <c r="AE689" s="698" t="str">
        <f t="shared" si="250"/>
        <v/>
      </c>
      <c r="AF689" s="698" t="str">
        <f t="shared" si="251"/>
        <v/>
      </c>
      <c r="AG689" s="68"/>
      <c r="AH689" s="696" t="str">
        <f t="shared" si="230"/>
        <v/>
      </c>
      <c r="AI689" s="340"/>
      <c r="AJ689" s="340"/>
      <c r="AK689" s="340"/>
      <c r="AL689" s="699" t="str">
        <f t="shared" si="240"/>
        <v/>
      </c>
      <c r="AM689" s="699" t="str">
        <f t="shared" si="267"/>
        <v/>
      </c>
      <c r="AN689" s="699" t="str">
        <f t="shared" si="241"/>
        <v/>
      </c>
      <c r="AO689" s="698" t="str">
        <f t="shared" si="231"/>
        <v/>
      </c>
      <c r="AP689" s="698" t="str">
        <f t="shared" si="252"/>
        <v/>
      </c>
      <c r="AQ689" s="699" t="str">
        <f t="shared" si="242"/>
        <v/>
      </c>
      <c r="AR689" s="699" t="str">
        <f t="shared" si="253"/>
        <v/>
      </c>
      <c r="AS689" s="699" t="str">
        <f t="shared" si="243"/>
        <v/>
      </c>
      <c r="AT689" s="698" t="str">
        <f t="shared" si="232"/>
        <v/>
      </c>
      <c r="AU689" s="698" t="str">
        <f t="shared" si="254"/>
        <v/>
      </c>
      <c r="AV689" s="699" t="str">
        <f t="shared" si="244"/>
        <v/>
      </c>
      <c r="AW689" s="699" t="str">
        <f t="shared" si="255"/>
        <v/>
      </c>
      <c r="AX689" s="699" t="str">
        <f t="shared" si="245"/>
        <v/>
      </c>
      <c r="AY689" s="698" t="str">
        <f t="shared" si="233"/>
        <v/>
      </c>
      <c r="AZ689" s="698" t="str">
        <f t="shared" si="256"/>
        <v/>
      </c>
      <c r="BA689" s="79"/>
      <c r="BB689" s="79"/>
      <c r="BC689" s="699" t="str">
        <f t="shared" si="257"/>
        <v/>
      </c>
      <c r="BD689" s="699" t="str">
        <f t="shared" si="258"/>
        <v/>
      </c>
      <c r="BE689" s="698" t="str">
        <f t="shared" si="259"/>
        <v/>
      </c>
      <c r="BF689" s="698" t="str">
        <f t="shared" si="260"/>
        <v/>
      </c>
      <c r="BG689" s="79"/>
      <c r="BH689" s="699" t="str">
        <f t="shared" si="261"/>
        <v/>
      </c>
      <c r="BI689" s="699" t="str">
        <f t="shared" si="262"/>
        <v/>
      </c>
      <c r="BJ689" s="699" t="str">
        <f t="shared" si="263"/>
        <v/>
      </c>
      <c r="BK689" s="698" t="str">
        <f t="shared" si="264"/>
        <v/>
      </c>
      <c r="BL689" s="698" t="str">
        <f t="shared" si="265"/>
        <v/>
      </c>
    </row>
    <row r="690" spans="1:64" s="24" customFormat="1" ht="14.25" x14ac:dyDescent="0.2">
      <c r="A690" s="68"/>
      <c r="B690" s="68"/>
      <c r="C690" s="340"/>
      <c r="D690" s="259"/>
      <c r="E690" s="340"/>
      <c r="F690" s="340"/>
      <c r="G690" s="68"/>
      <c r="H690" s="261"/>
      <c r="I690" s="261"/>
      <c r="J690" s="68"/>
      <c r="K690" s="260"/>
      <c r="L690" s="66"/>
      <c r="M690" s="261"/>
      <c r="N690" s="260"/>
      <c r="O690" s="810"/>
      <c r="P690" s="361"/>
      <c r="Q690" s="696">
        <f t="shared" si="246"/>
        <v>416</v>
      </c>
      <c r="R690" s="340"/>
      <c r="S690" s="340"/>
      <c r="T690" s="340"/>
      <c r="U690" s="699" t="str">
        <f t="shared" si="234"/>
        <v/>
      </c>
      <c r="V690" s="699" t="str">
        <f t="shared" si="235"/>
        <v/>
      </c>
      <c r="W690" s="698" t="str">
        <f t="shared" si="247"/>
        <v/>
      </c>
      <c r="X690" s="698" t="str">
        <f t="shared" si="266"/>
        <v/>
      </c>
      <c r="Y690" s="699" t="str">
        <f t="shared" si="236"/>
        <v/>
      </c>
      <c r="Z690" s="699" t="str">
        <f t="shared" si="237"/>
        <v/>
      </c>
      <c r="AA690" s="698" t="str">
        <f t="shared" si="248"/>
        <v/>
      </c>
      <c r="AB690" s="698" t="str">
        <f t="shared" si="249"/>
        <v/>
      </c>
      <c r="AC690" s="699" t="str">
        <f t="shared" si="238"/>
        <v/>
      </c>
      <c r="AD690" s="699" t="str">
        <f t="shared" si="239"/>
        <v/>
      </c>
      <c r="AE690" s="698" t="str">
        <f t="shared" si="250"/>
        <v/>
      </c>
      <c r="AF690" s="698" t="str">
        <f t="shared" si="251"/>
        <v/>
      </c>
      <c r="AG690" s="68"/>
      <c r="AH690" s="696" t="str">
        <f t="shared" si="230"/>
        <v/>
      </c>
      <c r="AI690" s="340"/>
      <c r="AJ690" s="340"/>
      <c r="AK690" s="340"/>
      <c r="AL690" s="699" t="str">
        <f t="shared" si="240"/>
        <v/>
      </c>
      <c r="AM690" s="699" t="str">
        <f t="shared" si="267"/>
        <v/>
      </c>
      <c r="AN690" s="699" t="str">
        <f t="shared" si="241"/>
        <v/>
      </c>
      <c r="AO690" s="698" t="str">
        <f t="shared" si="231"/>
        <v/>
      </c>
      <c r="AP690" s="698" t="str">
        <f t="shared" si="252"/>
        <v/>
      </c>
      <c r="AQ690" s="699" t="str">
        <f t="shared" si="242"/>
        <v/>
      </c>
      <c r="AR690" s="699" t="str">
        <f t="shared" si="253"/>
        <v/>
      </c>
      <c r="AS690" s="699" t="str">
        <f t="shared" si="243"/>
        <v/>
      </c>
      <c r="AT690" s="698" t="str">
        <f t="shared" si="232"/>
        <v/>
      </c>
      <c r="AU690" s="698" t="str">
        <f t="shared" si="254"/>
        <v/>
      </c>
      <c r="AV690" s="699" t="str">
        <f t="shared" si="244"/>
        <v/>
      </c>
      <c r="AW690" s="699" t="str">
        <f t="shared" si="255"/>
        <v/>
      </c>
      <c r="AX690" s="699" t="str">
        <f t="shared" si="245"/>
        <v/>
      </c>
      <c r="AY690" s="698" t="str">
        <f t="shared" si="233"/>
        <v/>
      </c>
      <c r="AZ690" s="698" t="str">
        <f t="shared" si="256"/>
        <v/>
      </c>
      <c r="BA690" s="79"/>
      <c r="BB690" s="79"/>
      <c r="BC690" s="699" t="str">
        <f t="shared" si="257"/>
        <v/>
      </c>
      <c r="BD690" s="699" t="str">
        <f t="shared" si="258"/>
        <v/>
      </c>
      <c r="BE690" s="698" t="str">
        <f t="shared" si="259"/>
        <v/>
      </c>
      <c r="BF690" s="698" t="str">
        <f t="shared" si="260"/>
        <v/>
      </c>
      <c r="BG690" s="79"/>
      <c r="BH690" s="699" t="str">
        <f t="shared" si="261"/>
        <v/>
      </c>
      <c r="BI690" s="699" t="str">
        <f t="shared" si="262"/>
        <v/>
      </c>
      <c r="BJ690" s="699" t="str">
        <f t="shared" si="263"/>
        <v/>
      </c>
      <c r="BK690" s="698" t="str">
        <f t="shared" si="264"/>
        <v/>
      </c>
      <c r="BL690" s="698" t="str">
        <f t="shared" si="265"/>
        <v/>
      </c>
    </row>
    <row r="691" spans="1:64" s="24" customFormat="1" ht="14.25" x14ac:dyDescent="0.2">
      <c r="A691" s="68"/>
      <c r="B691" s="68"/>
      <c r="C691" s="340"/>
      <c r="D691" s="259"/>
      <c r="E691" s="340"/>
      <c r="F691" s="340"/>
      <c r="G691" s="68"/>
      <c r="H691" s="261"/>
      <c r="I691" s="261"/>
      <c r="J691" s="68"/>
      <c r="K691" s="260"/>
      <c r="L691" s="66"/>
      <c r="M691" s="261"/>
      <c r="N691" s="260"/>
      <c r="O691" s="810"/>
      <c r="P691" s="361"/>
      <c r="Q691" s="696">
        <f t="shared" si="246"/>
        <v>417</v>
      </c>
      <c r="R691" s="340"/>
      <c r="S691" s="340"/>
      <c r="T691" s="340"/>
      <c r="U691" s="699" t="str">
        <f t="shared" si="234"/>
        <v/>
      </c>
      <c r="V691" s="699" t="str">
        <f t="shared" si="235"/>
        <v/>
      </c>
      <c r="W691" s="698" t="str">
        <f t="shared" si="247"/>
        <v/>
      </c>
      <c r="X691" s="698" t="str">
        <f t="shared" si="266"/>
        <v/>
      </c>
      <c r="Y691" s="699" t="str">
        <f t="shared" si="236"/>
        <v/>
      </c>
      <c r="Z691" s="699" t="str">
        <f t="shared" si="237"/>
        <v/>
      </c>
      <c r="AA691" s="698" t="str">
        <f t="shared" si="248"/>
        <v/>
      </c>
      <c r="AB691" s="698" t="str">
        <f t="shared" si="249"/>
        <v/>
      </c>
      <c r="AC691" s="699" t="str">
        <f t="shared" si="238"/>
        <v/>
      </c>
      <c r="AD691" s="699" t="str">
        <f t="shared" si="239"/>
        <v/>
      </c>
      <c r="AE691" s="698" t="str">
        <f t="shared" si="250"/>
        <v/>
      </c>
      <c r="AF691" s="698" t="str">
        <f t="shared" si="251"/>
        <v/>
      </c>
      <c r="AG691" s="68"/>
      <c r="AH691" s="696" t="str">
        <f t="shared" si="230"/>
        <v/>
      </c>
      <c r="AI691" s="340"/>
      <c r="AJ691" s="340"/>
      <c r="AK691" s="340"/>
      <c r="AL691" s="699" t="str">
        <f t="shared" si="240"/>
        <v/>
      </c>
      <c r="AM691" s="699" t="str">
        <f t="shared" si="267"/>
        <v/>
      </c>
      <c r="AN691" s="699" t="str">
        <f t="shared" si="241"/>
        <v/>
      </c>
      <c r="AO691" s="698" t="str">
        <f t="shared" si="231"/>
        <v/>
      </c>
      <c r="AP691" s="698" t="str">
        <f t="shared" si="252"/>
        <v/>
      </c>
      <c r="AQ691" s="699" t="str">
        <f t="shared" si="242"/>
        <v/>
      </c>
      <c r="AR691" s="699" t="str">
        <f t="shared" si="253"/>
        <v/>
      </c>
      <c r="AS691" s="699" t="str">
        <f t="shared" si="243"/>
        <v/>
      </c>
      <c r="AT691" s="698" t="str">
        <f t="shared" si="232"/>
        <v/>
      </c>
      <c r="AU691" s="698" t="str">
        <f t="shared" si="254"/>
        <v/>
      </c>
      <c r="AV691" s="699" t="str">
        <f t="shared" si="244"/>
        <v/>
      </c>
      <c r="AW691" s="699" t="str">
        <f t="shared" si="255"/>
        <v/>
      </c>
      <c r="AX691" s="699" t="str">
        <f t="shared" si="245"/>
        <v/>
      </c>
      <c r="AY691" s="698" t="str">
        <f t="shared" si="233"/>
        <v/>
      </c>
      <c r="AZ691" s="698" t="str">
        <f t="shared" si="256"/>
        <v/>
      </c>
      <c r="BA691" s="79"/>
      <c r="BB691" s="79"/>
      <c r="BC691" s="699" t="str">
        <f t="shared" si="257"/>
        <v/>
      </c>
      <c r="BD691" s="699" t="str">
        <f t="shared" si="258"/>
        <v/>
      </c>
      <c r="BE691" s="698" t="str">
        <f t="shared" si="259"/>
        <v/>
      </c>
      <c r="BF691" s="698" t="str">
        <f t="shared" si="260"/>
        <v/>
      </c>
      <c r="BG691" s="79"/>
      <c r="BH691" s="699" t="str">
        <f t="shared" si="261"/>
        <v/>
      </c>
      <c r="BI691" s="699" t="str">
        <f t="shared" si="262"/>
        <v/>
      </c>
      <c r="BJ691" s="699" t="str">
        <f t="shared" si="263"/>
        <v/>
      </c>
      <c r="BK691" s="698" t="str">
        <f t="shared" si="264"/>
        <v/>
      </c>
      <c r="BL691" s="698" t="str">
        <f t="shared" si="265"/>
        <v/>
      </c>
    </row>
    <row r="692" spans="1:64" s="24" customFormat="1" ht="14.25" x14ac:dyDescent="0.2">
      <c r="A692" s="68"/>
      <c r="B692" s="68"/>
      <c r="C692" s="340"/>
      <c r="D692" s="259"/>
      <c r="E692" s="340"/>
      <c r="F692" s="340"/>
      <c r="G692" s="68"/>
      <c r="H692" s="261"/>
      <c r="I692" s="261"/>
      <c r="J692" s="68"/>
      <c r="K692" s="260"/>
      <c r="L692" s="66"/>
      <c r="M692" s="261"/>
      <c r="N692" s="260"/>
      <c r="O692" s="810"/>
      <c r="P692" s="361"/>
      <c r="Q692" s="696">
        <f t="shared" si="246"/>
        <v>418</v>
      </c>
      <c r="R692" s="340"/>
      <c r="S692" s="340"/>
      <c r="T692" s="340"/>
      <c r="U692" s="699" t="str">
        <f t="shared" si="234"/>
        <v/>
      </c>
      <c r="V692" s="699" t="str">
        <f t="shared" si="235"/>
        <v/>
      </c>
      <c r="W692" s="698" t="str">
        <f t="shared" si="247"/>
        <v/>
      </c>
      <c r="X692" s="698" t="str">
        <f t="shared" si="266"/>
        <v/>
      </c>
      <c r="Y692" s="699" t="str">
        <f t="shared" si="236"/>
        <v/>
      </c>
      <c r="Z692" s="699" t="str">
        <f t="shared" si="237"/>
        <v/>
      </c>
      <c r="AA692" s="698" t="str">
        <f t="shared" si="248"/>
        <v/>
      </c>
      <c r="AB692" s="698" t="str">
        <f t="shared" si="249"/>
        <v/>
      </c>
      <c r="AC692" s="699" t="str">
        <f t="shared" si="238"/>
        <v/>
      </c>
      <c r="AD692" s="699" t="str">
        <f t="shared" si="239"/>
        <v/>
      </c>
      <c r="AE692" s="698" t="str">
        <f t="shared" si="250"/>
        <v/>
      </c>
      <c r="AF692" s="698" t="str">
        <f t="shared" si="251"/>
        <v/>
      </c>
      <c r="AG692" s="68"/>
      <c r="AH692" s="696" t="str">
        <f t="shared" si="230"/>
        <v/>
      </c>
      <c r="AI692" s="340"/>
      <c r="AJ692" s="340"/>
      <c r="AK692" s="340"/>
      <c r="AL692" s="699" t="str">
        <f t="shared" si="240"/>
        <v/>
      </c>
      <c r="AM692" s="699" t="str">
        <f t="shared" si="267"/>
        <v/>
      </c>
      <c r="AN692" s="699" t="str">
        <f t="shared" si="241"/>
        <v/>
      </c>
      <c r="AO692" s="698" t="str">
        <f t="shared" si="231"/>
        <v/>
      </c>
      <c r="AP692" s="698" t="str">
        <f t="shared" si="252"/>
        <v/>
      </c>
      <c r="AQ692" s="699" t="str">
        <f t="shared" si="242"/>
        <v/>
      </c>
      <c r="AR692" s="699" t="str">
        <f t="shared" si="253"/>
        <v/>
      </c>
      <c r="AS692" s="699" t="str">
        <f t="shared" si="243"/>
        <v/>
      </c>
      <c r="AT692" s="698" t="str">
        <f t="shared" si="232"/>
        <v/>
      </c>
      <c r="AU692" s="698" t="str">
        <f t="shared" si="254"/>
        <v/>
      </c>
      <c r="AV692" s="699" t="str">
        <f t="shared" si="244"/>
        <v/>
      </c>
      <c r="AW692" s="699" t="str">
        <f t="shared" si="255"/>
        <v/>
      </c>
      <c r="AX692" s="699" t="str">
        <f t="shared" si="245"/>
        <v/>
      </c>
      <c r="AY692" s="698" t="str">
        <f t="shared" si="233"/>
        <v/>
      </c>
      <c r="AZ692" s="698" t="str">
        <f t="shared" si="256"/>
        <v/>
      </c>
      <c r="BA692" s="79"/>
      <c r="BB692" s="79"/>
      <c r="BC692" s="699" t="str">
        <f t="shared" si="257"/>
        <v/>
      </c>
      <c r="BD692" s="699" t="str">
        <f t="shared" si="258"/>
        <v/>
      </c>
      <c r="BE692" s="698" t="str">
        <f t="shared" si="259"/>
        <v/>
      </c>
      <c r="BF692" s="698" t="str">
        <f t="shared" si="260"/>
        <v/>
      </c>
      <c r="BG692" s="79"/>
      <c r="BH692" s="699" t="str">
        <f t="shared" si="261"/>
        <v/>
      </c>
      <c r="BI692" s="699" t="str">
        <f t="shared" si="262"/>
        <v/>
      </c>
      <c r="BJ692" s="699" t="str">
        <f t="shared" si="263"/>
        <v/>
      </c>
      <c r="BK692" s="698" t="str">
        <f t="shared" si="264"/>
        <v/>
      </c>
      <c r="BL692" s="698" t="str">
        <f t="shared" si="265"/>
        <v/>
      </c>
    </row>
    <row r="693" spans="1:64" s="24" customFormat="1" ht="14.25" x14ac:dyDescent="0.2">
      <c r="A693" s="68"/>
      <c r="B693" s="68"/>
      <c r="C693" s="340"/>
      <c r="D693" s="259"/>
      <c r="E693" s="340"/>
      <c r="F693" s="340"/>
      <c r="G693" s="68"/>
      <c r="H693" s="261"/>
      <c r="I693" s="261"/>
      <c r="J693" s="68"/>
      <c r="K693" s="260"/>
      <c r="L693" s="66"/>
      <c r="M693" s="261"/>
      <c r="N693" s="260"/>
      <c r="O693" s="810"/>
      <c r="P693" s="361"/>
      <c r="Q693" s="696">
        <f t="shared" si="246"/>
        <v>419</v>
      </c>
      <c r="R693" s="340"/>
      <c r="S693" s="340"/>
      <c r="T693" s="340"/>
      <c r="U693" s="699" t="str">
        <f t="shared" si="234"/>
        <v/>
      </c>
      <c r="V693" s="699" t="str">
        <f t="shared" si="235"/>
        <v/>
      </c>
      <c r="W693" s="698" t="str">
        <f t="shared" si="247"/>
        <v/>
      </c>
      <c r="X693" s="698" t="str">
        <f t="shared" si="266"/>
        <v/>
      </c>
      <c r="Y693" s="699" t="str">
        <f t="shared" si="236"/>
        <v/>
      </c>
      <c r="Z693" s="699" t="str">
        <f t="shared" si="237"/>
        <v/>
      </c>
      <c r="AA693" s="698" t="str">
        <f t="shared" si="248"/>
        <v/>
      </c>
      <c r="AB693" s="698" t="str">
        <f t="shared" si="249"/>
        <v/>
      </c>
      <c r="AC693" s="699" t="str">
        <f t="shared" si="238"/>
        <v/>
      </c>
      <c r="AD693" s="699" t="str">
        <f t="shared" si="239"/>
        <v/>
      </c>
      <c r="AE693" s="698" t="str">
        <f t="shared" si="250"/>
        <v/>
      </c>
      <c r="AF693" s="698" t="str">
        <f t="shared" si="251"/>
        <v/>
      </c>
      <c r="AG693" s="68"/>
      <c r="AH693" s="696" t="str">
        <f t="shared" si="230"/>
        <v/>
      </c>
      <c r="AI693" s="340"/>
      <c r="AJ693" s="340"/>
      <c r="AK693" s="340"/>
      <c r="AL693" s="699" t="str">
        <f t="shared" si="240"/>
        <v/>
      </c>
      <c r="AM693" s="699" t="str">
        <f t="shared" si="267"/>
        <v/>
      </c>
      <c r="AN693" s="699" t="str">
        <f t="shared" si="241"/>
        <v/>
      </c>
      <c r="AO693" s="698" t="str">
        <f t="shared" si="231"/>
        <v/>
      </c>
      <c r="AP693" s="698" t="str">
        <f t="shared" si="252"/>
        <v/>
      </c>
      <c r="AQ693" s="699" t="str">
        <f t="shared" si="242"/>
        <v/>
      </c>
      <c r="AR693" s="699" t="str">
        <f t="shared" si="253"/>
        <v/>
      </c>
      <c r="AS693" s="699" t="str">
        <f t="shared" si="243"/>
        <v/>
      </c>
      <c r="AT693" s="698" t="str">
        <f t="shared" si="232"/>
        <v/>
      </c>
      <c r="AU693" s="698" t="str">
        <f t="shared" si="254"/>
        <v/>
      </c>
      <c r="AV693" s="699" t="str">
        <f t="shared" si="244"/>
        <v/>
      </c>
      <c r="AW693" s="699" t="str">
        <f t="shared" si="255"/>
        <v/>
      </c>
      <c r="AX693" s="699" t="str">
        <f t="shared" si="245"/>
        <v/>
      </c>
      <c r="AY693" s="698" t="str">
        <f t="shared" si="233"/>
        <v/>
      </c>
      <c r="AZ693" s="698" t="str">
        <f t="shared" si="256"/>
        <v/>
      </c>
      <c r="BA693" s="79"/>
      <c r="BB693" s="79"/>
      <c r="BC693" s="699" t="str">
        <f t="shared" si="257"/>
        <v/>
      </c>
      <c r="BD693" s="699" t="str">
        <f t="shared" si="258"/>
        <v/>
      </c>
      <c r="BE693" s="698" t="str">
        <f t="shared" si="259"/>
        <v/>
      </c>
      <c r="BF693" s="698" t="str">
        <f t="shared" si="260"/>
        <v/>
      </c>
      <c r="BG693" s="79"/>
      <c r="BH693" s="699" t="str">
        <f t="shared" si="261"/>
        <v/>
      </c>
      <c r="BI693" s="699" t="str">
        <f t="shared" si="262"/>
        <v/>
      </c>
      <c r="BJ693" s="699" t="str">
        <f t="shared" si="263"/>
        <v/>
      </c>
      <c r="BK693" s="698" t="str">
        <f t="shared" si="264"/>
        <v/>
      </c>
      <c r="BL693" s="698" t="str">
        <f t="shared" si="265"/>
        <v/>
      </c>
    </row>
    <row r="694" spans="1:64" s="24" customFormat="1" ht="14.25" x14ac:dyDescent="0.2">
      <c r="A694" s="68"/>
      <c r="B694" s="68"/>
      <c r="C694" s="340"/>
      <c r="D694" s="259"/>
      <c r="E694" s="340"/>
      <c r="F694" s="340"/>
      <c r="G694" s="68"/>
      <c r="H694" s="261"/>
      <c r="I694" s="261"/>
      <c r="J694" s="68"/>
      <c r="K694" s="260"/>
      <c r="L694" s="66"/>
      <c r="M694" s="261"/>
      <c r="N694" s="260"/>
      <c r="O694" s="810"/>
      <c r="P694" s="361"/>
      <c r="Q694" s="696">
        <f t="shared" si="246"/>
        <v>420</v>
      </c>
      <c r="R694" s="340"/>
      <c r="S694" s="340"/>
      <c r="T694" s="340"/>
      <c r="U694" s="699" t="str">
        <f t="shared" si="234"/>
        <v/>
      </c>
      <c r="V694" s="699" t="str">
        <f t="shared" si="235"/>
        <v/>
      </c>
      <c r="W694" s="698" t="str">
        <f t="shared" si="247"/>
        <v/>
      </c>
      <c r="X694" s="698" t="str">
        <f t="shared" si="266"/>
        <v/>
      </c>
      <c r="Y694" s="699" t="str">
        <f t="shared" si="236"/>
        <v/>
      </c>
      <c r="Z694" s="699" t="str">
        <f t="shared" si="237"/>
        <v/>
      </c>
      <c r="AA694" s="698" t="str">
        <f t="shared" si="248"/>
        <v/>
      </c>
      <c r="AB694" s="698" t="str">
        <f t="shared" si="249"/>
        <v/>
      </c>
      <c r="AC694" s="699" t="str">
        <f t="shared" si="238"/>
        <v/>
      </c>
      <c r="AD694" s="699" t="str">
        <f t="shared" si="239"/>
        <v/>
      </c>
      <c r="AE694" s="698" t="str">
        <f t="shared" si="250"/>
        <v/>
      </c>
      <c r="AF694" s="698" t="str">
        <f t="shared" si="251"/>
        <v/>
      </c>
      <c r="AG694" s="68"/>
      <c r="AH694" s="696" t="str">
        <f t="shared" si="230"/>
        <v/>
      </c>
      <c r="AI694" s="340"/>
      <c r="AJ694" s="340"/>
      <c r="AK694" s="340"/>
      <c r="AL694" s="699" t="str">
        <f t="shared" si="240"/>
        <v/>
      </c>
      <c r="AM694" s="699" t="str">
        <f t="shared" si="267"/>
        <v/>
      </c>
      <c r="AN694" s="699" t="str">
        <f t="shared" si="241"/>
        <v/>
      </c>
      <c r="AO694" s="698" t="str">
        <f t="shared" si="231"/>
        <v/>
      </c>
      <c r="AP694" s="698" t="str">
        <f t="shared" si="252"/>
        <v/>
      </c>
      <c r="AQ694" s="699" t="str">
        <f t="shared" si="242"/>
        <v/>
      </c>
      <c r="AR694" s="699" t="str">
        <f t="shared" si="253"/>
        <v/>
      </c>
      <c r="AS694" s="699" t="str">
        <f t="shared" si="243"/>
        <v/>
      </c>
      <c r="AT694" s="698" t="str">
        <f t="shared" si="232"/>
        <v/>
      </c>
      <c r="AU694" s="698" t="str">
        <f t="shared" si="254"/>
        <v/>
      </c>
      <c r="AV694" s="699" t="str">
        <f t="shared" si="244"/>
        <v/>
      </c>
      <c r="AW694" s="699" t="str">
        <f t="shared" si="255"/>
        <v/>
      </c>
      <c r="AX694" s="699" t="str">
        <f t="shared" si="245"/>
        <v/>
      </c>
      <c r="AY694" s="698" t="str">
        <f t="shared" si="233"/>
        <v/>
      </c>
      <c r="AZ694" s="698" t="str">
        <f t="shared" si="256"/>
        <v/>
      </c>
      <c r="BA694" s="79"/>
      <c r="BB694" s="79"/>
      <c r="BC694" s="699" t="str">
        <f t="shared" si="257"/>
        <v/>
      </c>
      <c r="BD694" s="699" t="str">
        <f t="shared" si="258"/>
        <v/>
      </c>
      <c r="BE694" s="698" t="str">
        <f t="shared" si="259"/>
        <v/>
      </c>
      <c r="BF694" s="698" t="str">
        <f t="shared" si="260"/>
        <v/>
      </c>
      <c r="BG694" s="79"/>
      <c r="BH694" s="699" t="str">
        <f t="shared" si="261"/>
        <v/>
      </c>
      <c r="BI694" s="699" t="str">
        <f t="shared" si="262"/>
        <v/>
      </c>
      <c r="BJ694" s="699" t="str">
        <f t="shared" si="263"/>
        <v/>
      </c>
      <c r="BK694" s="698" t="str">
        <f t="shared" si="264"/>
        <v/>
      </c>
      <c r="BL694" s="698" t="str">
        <f t="shared" si="265"/>
        <v/>
      </c>
    </row>
    <row r="695" spans="1:64" s="24" customFormat="1" ht="14.25" x14ac:dyDescent="0.2">
      <c r="A695" s="68"/>
      <c r="B695" s="68"/>
      <c r="C695" s="340"/>
      <c r="D695" s="259"/>
      <c r="E695" s="340"/>
      <c r="F695" s="340"/>
      <c r="G695" s="68"/>
      <c r="H695" s="261"/>
      <c r="I695" s="261"/>
      <c r="J695" s="68"/>
      <c r="K695" s="260"/>
      <c r="L695" s="66"/>
      <c r="M695" s="261"/>
      <c r="N695" s="260"/>
      <c r="O695" s="810"/>
      <c r="P695" s="361"/>
      <c r="Q695" s="696">
        <f t="shared" si="246"/>
        <v>421</v>
      </c>
      <c r="R695" s="340"/>
      <c r="S695" s="340"/>
      <c r="T695" s="340"/>
      <c r="U695" s="699" t="str">
        <f t="shared" si="234"/>
        <v/>
      </c>
      <c r="V695" s="699" t="str">
        <f t="shared" si="235"/>
        <v/>
      </c>
      <c r="W695" s="698" t="str">
        <f t="shared" si="247"/>
        <v/>
      </c>
      <c r="X695" s="698" t="str">
        <f t="shared" si="266"/>
        <v/>
      </c>
      <c r="Y695" s="699" t="str">
        <f t="shared" si="236"/>
        <v/>
      </c>
      <c r="Z695" s="699" t="str">
        <f t="shared" si="237"/>
        <v/>
      </c>
      <c r="AA695" s="698" t="str">
        <f t="shared" si="248"/>
        <v/>
      </c>
      <c r="AB695" s="698" t="str">
        <f t="shared" si="249"/>
        <v/>
      </c>
      <c r="AC695" s="699" t="str">
        <f t="shared" si="238"/>
        <v/>
      </c>
      <c r="AD695" s="699" t="str">
        <f t="shared" si="239"/>
        <v/>
      </c>
      <c r="AE695" s="698" t="str">
        <f t="shared" si="250"/>
        <v/>
      </c>
      <c r="AF695" s="698" t="str">
        <f t="shared" si="251"/>
        <v/>
      </c>
      <c r="AG695" s="68"/>
      <c r="AH695" s="696" t="str">
        <f t="shared" si="230"/>
        <v/>
      </c>
      <c r="AI695" s="340"/>
      <c r="AJ695" s="340"/>
      <c r="AK695" s="340"/>
      <c r="AL695" s="699" t="str">
        <f t="shared" si="240"/>
        <v/>
      </c>
      <c r="AM695" s="699" t="str">
        <f t="shared" si="267"/>
        <v/>
      </c>
      <c r="AN695" s="699" t="str">
        <f t="shared" si="241"/>
        <v/>
      </c>
      <c r="AO695" s="698" t="str">
        <f t="shared" si="231"/>
        <v/>
      </c>
      <c r="AP695" s="698" t="str">
        <f t="shared" si="252"/>
        <v/>
      </c>
      <c r="AQ695" s="699" t="str">
        <f t="shared" si="242"/>
        <v/>
      </c>
      <c r="AR695" s="699" t="str">
        <f t="shared" si="253"/>
        <v/>
      </c>
      <c r="AS695" s="699" t="str">
        <f t="shared" si="243"/>
        <v/>
      </c>
      <c r="AT695" s="698" t="str">
        <f t="shared" si="232"/>
        <v/>
      </c>
      <c r="AU695" s="698" t="str">
        <f t="shared" si="254"/>
        <v/>
      </c>
      <c r="AV695" s="699" t="str">
        <f t="shared" si="244"/>
        <v/>
      </c>
      <c r="AW695" s="699" t="str">
        <f t="shared" si="255"/>
        <v/>
      </c>
      <c r="AX695" s="699" t="str">
        <f t="shared" si="245"/>
        <v/>
      </c>
      <c r="AY695" s="698" t="str">
        <f t="shared" si="233"/>
        <v/>
      </c>
      <c r="AZ695" s="698" t="str">
        <f t="shared" si="256"/>
        <v/>
      </c>
      <c r="BA695" s="79"/>
      <c r="BB695" s="79"/>
      <c r="BC695" s="699" t="str">
        <f t="shared" si="257"/>
        <v/>
      </c>
      <c r="BD695" s="699" t="str">
        <f t="shared" si="258"/>
        <v/>
      </c>
      <c r="BE695" s="698" t="str">
        <f t="shared" si="259"/>
        <v/>
      </c>
      <c r="BF695" s="698" t="str">
        <f t="shared" si="260"/>
        <v/>
      </c>
      <c r="BG695" s="79"/>
      <c r="BH695" s="699" t="str">
        <f t="shared" si="261"/>
        <v/>
      </c>
      <c r="BI695" s="699" t="str">
        <f t="shared" si="262"/>
        <v/>
      </c>
      <c r="BJ695" s="699" t="str">
        <f t="shared" si="263"/>
        <v/>
      </c>
      <c r="BK695" s="698" t="str">
        <f t="shared" si="264"/>
        <v/>
      </c>
      <c r="BL695" s="698" t="str">
        <f t="shared" si="265"/>
        <v/>
      </c>
    </row>
    <row r="696" spans="1:64" s="24" customFormat="1" ht="14.25" x14ac:dyDescent="0.2">
      <c r="A696" s="68"/>
      <c r="B696" s="68"/>
      <c r="C696" s="340"/>
      <c r="D696" s="259"/>
      <c r="E696" s="340"/>
      <c r="F696" s="340"/>
      <c r="G696" s="68"/>
      <c r="H696" s="261"/>
      <c r="I696" s="261"/>
      <c r="J696" s="68"/>
      <c r="K696" s="260"/>
      <c r="L696" s="66"/>
      <c r="M696" s="261"/>
      <c r="N696" s="260"/>
      <c r="O696" s="810"/>
      <c r="P696" s="361"/>
      <c r="Q696" s="696">
        <f t="shared" si="246"/>
        <v>422</v>
      </c>
      <c r="R696" s="340"/>
      <c r="S696" s="340"/>
      <c r="T696" s="340"/>
      <c r="U696" s="699" t="str">
        <f t="shared" si="234"/>
        <v/>
      </c>
      <c r="V696" s="699" t="str">
        <f t="shared" si="235"/>
        <v/>
      </c>
      <c r="W696" s="698" t="str">
        <f t="shared" si="247"/>
        <v/>
      </c>
      <c r="X696" s="698" t="str">
        <f t="shared" si="266"/>
        <v/>
      </c>
      <c r="Y696" s="699" t="str">
        <f t="shared" si="236"/>
        <v/>
      </c>
      <c r="Z696" s="699" t="str">
        <f t="shared" si="237"/>
        <v/>
      </c>
      <c r="AA696" s="698" t="str">
        <f t="shared" si="248"/>
        <v/>
      </c>
      <c r="AB696" s="698" t="str">
        <f t="shared" si="249"/>
        <v/>
      </c>
      <c r="AC696" s="699" t="str">
        <f t="shared" si="238"/>
        <v/>
      </c>
      <c r="AD696" s="699" t="str">
        <f t="shared" si="239"/>
        <v/>
      </c>
      <c r="AE696" s="698" t="str">
        <f t="shared" si="250"/>
        <v/>
      </c>
      <c r="AF696" s="698" t="str">
        <f t="shared" si="251"/>
        <v/>
      </c>
      <c r="AG696" s="68"/>
      <c r="AH696" s="696" t="str">
        <f t="shared" si="230"/>
        <v/>
      </c>
      <c r="AI696" s="340"/>
      <c r="AJ696" s="340"/>
      <c r="AK696" s="340"/>
      <c r="AL696" s="699" t="str">
        <f t="shared" si="240"/>
        <v/>
      </c>
      <c r="AM696" s="699" t="str">
        <f t="shared" si="267"/>
        <v/>
      </c>
      <c r="AN696" s="699" t="str">
        <f t="shared" si="241"/>
        <v/>
      </c>
      <c r="AO696" s="698" t="str">
        <f t="shared" si="231"/>
        <v/>
      </c>
      <c r="AP696" s="698" t="str">
        <f t="shared" si="252"/>
        <v/>
      </c>
      <c r="AQ696" s="699" t="str">
        <f t="shared" si="242"/>
        <v/>
      </c>
      <c r="AR696" s="699" t="str">
        <f t="shared" si="253"/>
        <v/>
      </c>
      <c r="AS696" s="699" t="str">
        <f t="shared" si="243"/>
        <v/>
      </c>
      <c r="AT696" s="698" t="str">
        <f t="shared" si="232"/>
        <v/>
      </c>
      <c r="AU696" s="698" t="str">
        <f t="shared" si="254"/>
        <v/>
      </c>
      <c r="AV696" s="699" t="str">
        <f t="shared" si="244"/>
        <v/>
      </c>
      <c r="AW696" s="699" t="str">
        <f t="shared" si="255"/>
        <v/>
      </c>
      <c r="AX696" s="699" t="str">
        <f t="shared" si="245"/>
        <v/>
      </c>
      <c r="AY696" s="698" t="str">
        <f t="shared" si="233"/>
        <v/>
      </c>
      <c r="AZ696" s="698" t="str">
        <f t="shared" si="256"/>
        <v/>
      </c>
      <c r="BA696" s="79"/>
      <c r="BB696" s="79"/>
      <c r="BC696" s="699" t="str">
        <f t="shared" si="257"/>
        <v/>
      </c>
      <c r="BD696" s="699" t="str">
        <f t="shared" si="258"/>
        <v/>
      </c>
      <c r="BE696" s="698" t="str">
        <f t="shared" si="259"/>
        <v/>
      </c>
      <c r="BF696" s="698" t="str">
        <f t="shared" si="260"/>
        <v/>
      </c>
      <c r="BG696" s="79"/>
      <c r="BH696" s="699" t="str">
        <f t="shared" si="261"/>
        <v/>
      </c>
      <c r="BI696" s="699" t="str">
        <f t="shared" si="262"/>
        <v/>
      </c>
      <c r="BJ696" s="699" t="str">
        <f t="shared" si="263"/>
        <v/>
      </c>
      <c r="BK696" s="698" t="str">
        <f t="shared" si="264"/>
        <v/>
      </c>
      <c r="BL696" s="698" t="str">
        <f t="shared" si="265"/>
        <v/>
      </c>
    </row>
    <row r="697" spans="1:64" s="24" customFormat="1" ht="14.25" x14ac:dyDescent="0.2">
      <c r="A697" s="68"/>
      <c r="B697" s="68"/>
      <c r="C697" s="340"/>
      <c r="D697" s="259"/>
      <c r="E697" s="340"/>
      <c r="F697" s="340"/>
      <c r="G697" s="68"/>
      <c r="H697" s="261"/>
      <c r="I697" s="261"/>
      <c r="J697" s="68"/>
      <c r="K697" s="260"/>
      <c r="L697" s="66"/>
      <c r="M697" s="261"/>
      <c r="N697" s="260"/>
      <c r="O697" s="810"/>
      <c r="P697" s="361"/>
      <c r="Q697" s="696">
        <f t="shared" si="246"/>
        <v>423</v>
      </c>
      <c r="R697" s="340"/>
      <c r="S697" s="340"/>
      <c r="T697" s="340"/>
      <c r="U697" s="699" t="str">
        <f t="shared" si="234"/>
        <v/>
      </c>
      <c r="V697" s="699" t="str">
        <f t="shared" si="235"/>
        <v/>
      </c>
      <c r="W697" s="698" t="str">
        <f t="shared" si="247"/>
        <v/>
      </c>
      <c r="X697" s="698" t="str">
        <f t="shared" si="266"/>
        <v/>
      </c>
      <c r="Y697" s="699" t="str">
        <f t="shared" si="236"/>
        <v/>
      </c>
      <c r="Z697" s="699" t="str">
        <f t="shared" si="237"/>
        <v/>
      </c>
      <c r="AA697" s="698" t="str">
        <f t="shared" si="248"/>
        <v/>
      </c>
      <c r="AB697" s="698" t="str">
        <f t="shared" si="249"/>
        <v/>
      </c>
      <c r="AC697" s="699" t="str">
        <f t="shared" si="238"/>
        <v/>
      </c>
      <c r="AD697" s="699" t="str">
        <f t="shared" si="239"/>
        <v/>
      </c>
      <c r="AE697" s="698" t="str">
        <f t="shared" si="250"/>
        <v/>
      </c>
      <c r="AF697" s="698" t="str">
        <f t="shared" si="251"/>
        <v/>
      </c>
      <c r="AG697" s="68"/>
      <c r="AH697" s="696" t="str">
        <f t="shared" si="230"/>
        <v/>
      </c>
      <c r="AI697" s="340"/>
      <c r="AJ697" s="340"/>
      <c r="AK697" s="340"/>
      <c r="AL697" s="699" t="str">
        <f t="shared" si="240"/>
        <v/>
      </c>
      <c r="AM697" s="699" t="str">
        <f t="shared" si="267"/>
        <v/>
      </c>
      <c r="AN697" s="699" t="str">
        <f t="shared" si="241"/>
        <v/>
      </c>
      <c r="AO697" s="698" t="str">
        <f t="shared" si="231"/>
        <v/>
      </c>
      <c r="AP697" s="698" t="str">
        <f t="shared" si="252"/>
        <v/>
      </c>
      <c r="AQ697" s="699" t="str">
        <f t="shared" si="242"/>
        <v/>
      </c>
      <c r="AR697" s="699" t="str">
        <f t="shared" si="253"/>
        <v/>
      </c>
      <c r="AS697" s="699" t="str">
        <f t="shared" si="243"/>
        <v/>
      </c>
      <c r="AT697" s="698" t="str">
        <f t="shared" si="232"/>
        <v/>
      </c>
      <c r="AU697" s="698" t="str">
        <f t="shared" si="254"/>
        <v/>
      </c>
      <c r="AV697" s="699" t="str">
        <f t="shared" si="244"/>
        <v/>
      </c>
      <c r="AW697" s="699" t="str">
        <f t="shared" si="255"/>
        <v/>
      </c>
      <c r="AX697" s="699" t="str">
        <f t="shared" si="245"/>
        <v/>
      </c>
      <c r="AY697" s="698" t="str">
        <f t="shared" si="233"/>
        <v/>
      </c>
      <c r="AZ697" s="698" t="str">
        <f t="shared" si="256"/>
        <v/>
      </c>
      <c r="BA697" s="79"/>
      <c r="BB697" s="79"/>
      <c r="BC697" s="699" t="str">
        <f t="shared" si="257"/>
        <v/>
      </c>
      <c r="BD697" s="699" t="str">
        <f t="shared" si="258"/>
        <v/>
      </c>
      <c r="BE697" s="698" t="str">
        <f t="shared" si="259"/>
        <v/>
      </c>
      <c r="BF697" s="698" t="str">
        <f t="shared" si="260"/>
        <v/>
      </c>
      <c r="BG697" s="79"/>
      <c r="BH697" s="699" t="str">
        <f t="shared" si="261"/>
        <v/>
      </c>
      <c r="BI697" s="699" t="str">
        <f t="shared" si="262"/>
        <v/>
      </c>
      <c r="BJ697" s="699" t="str">
        <f t="shared" si="263"/>
        <v/>
      </c>
      <c r="BK697" s="698" t="str">
        <f t="shared" si="264"/>
        <v/>
      </c>
      <c r="BL697" s="698" t="str">
        <f t="shared" si="265"/>
        <v/>
      </c>
    </row>
    <row r="698" spans="1:64" s="24" customFormat="1" ht="14.25" x14ac:dyDescent="0.2">
      <c r="A698" s="68"/>
      <c r="B698" s="68"/>
      <c r="C698" s="340"/>
      <c r="D698" s="259"/>
      <c r="E698" s="340"/>
      <c r="F698" s="340"/>
      <c r="G698" s="68"/>
      <c r="H698" s="261"/>
      <c r="I698" s="261"/>
      <c r="J698" s="68"/>
      <c r="K698" s="260"/>
      <c r="L698" s="66"/>
      <c r="M698" s="261"/>
      <c r="N698" s="260"/>
      <c r="O698" s="810"/>
      <c r="P698" s="361"/>
      <c r="Q698" s="696">
        <f t="shared" si="246"/>
        <v>424</v>
      </c>
      <c r="R698" s="340"/>
      <c r="S698" s="340"/>
      <c r="T698" s="340"/>
      <c r="U698" s="699" t="str">
        <f t="shared" si="234"/>
        <v/>
      </c>
      <c r="V698" s="699" t="str">
        <f t="shared" si="235"/>
        <v/>
      </c>
      <c r="W698" s="698" t="str">
        <f t="shared" si="247"/>
        <v/>
      </c>
      <c r="X698" s="698" t="str">
        <f t="shared" si="266"/>
        <v/>
      </c>
      <c r="Y698" s="699" t="str">
        <f t="shared" si="236"/>
        <v/>
      </c>
      <c r="Z698" s="699" t="str">
        <f t="shared" si="237"/>
        <v/>
      </c>
      <c r="AA698" s="698" t="str">
        <f t="shared" si="248"/>
        <v/>
      </c>
      <c r="AB698" s="698" t="str">
        <f t="shared" si="249"/>
        <v/>
      </c>
      <c r="AC698" s="699" t="str">
        <f t="shared" si="238"/>
        <v/>
      </c>
      <c r="AD698" s="699" t="str">
        <f t="shared" si="239"/>
        <v/>
      </c>
      <c r="AE698" s="698" t="str">
        <f t="shared" si="250"/>
        <v/>
      </c>
      <c r="AF698" s="698" t="str">
        <f t="shared" si="251"/>
        <v/>
      </c>
      <c r="AG698" s="68"/>
      <c r="AH698" s="696" t="str">
        <f t="shared" si="230"/>
        <v/>
      </c>
      <c r="AI698" s="340"/>
      <c r="AJ698" s="340"/>
      <c r="AK698" s="340"/>
      <c r="AL698" s="699" t="str">
        <f t="shared" si="240"/>
        <v/>
      </c>
      <c r="AM698" s="699" t="str">
        <f t="shared" si="267"/>
        <v/>
      </c>
      <c r="AN698" s="699" t="str">
        <f t="shared" si="241"/>
        <v/>
      </c>
      <c r="AO698" s="698" t="str">
        <f t="shared" si="231"/>
        <v/>
      </c>
      <c r="AP698" s="698" t="str">
        <f t="shared" si="252"/>
        <v/>
      </c>
      <c r="AQ698" s="699" t="str">
        <f t="shared" si="242"/>
        <v/>
      </c>
      <c r="AR698" s="699" t="str">
        <f t="shared" si="253"/>
        <v/>
      </c>
      <c r="AS698" s="699" t="str">
        <f t="shared" si="243"/>
        <v/>
      </c>
      <c r="AT698" s="698" t="str">
        <f t="shared" si="232"/>
        <v/>
      </c>
      <c r="AU698" s="698" t="str">
        <f t="shared" si="254"/>
        <v/>
      </c>
      <c r="AV698" s="699" t="str">
        <f t="shared" si="244"/>
        <v/>
      </c>
      <c r="AW698" s="699" t="str">
        <f t="shared" si="255"/>
        <v/>
      </c>
      <c r="AX698" s="699" t="str">
        <f t="shared" si="245"/>
        <v/>
      </c>
      <c r="AY698" s="698" t="str">
        <f t="shared" si="233"/>
        <v/>
      </c>
      <c r="AZ698" s="698" t="str">
        <f t="shared" si="256"/>
        <v/>
      </c>
      <c r="BA698" s="79"/>
      <c r="BB698" s="79"/>
      <c r="BC698" s="699" t="str">
        <f t="shared" si="257"/>
        <v/>
      </c>
      <c r="BD698" s="699" t="str">
        <f t="shared" si="258"/>
        <v/>
      </c>
      <c r="BE698" s="698" t="str">
        <f t="shared" si="259"/>
        <v/>
      </c>
      <c r="BF698" s="698" t="str">
        <f t="shared" si="260"/>
        <v/>
      </c>
      <c r="BG698" s="79"/>
      <c r="BH698" s="699" t="str">
        <f t="shared" si="261"/>
        <v/>
      </c>
      <c r="BI698" s="699" t="str">
        <f t="shared" si="262"/>
        <v/>
      </c>
      <c r="BJ698" s="699" t="str">
        <f t="shared" si="263"/>
        <v/>
      </c>
      <c r="BK698" s="698" t="str">
        <f t="shared" si="264"/>
        <v/>
      </c>
      <c r="BL698" s="698" t="str">
        <f t="shared" si="265"/>
        <v/>
      </c>
    </row>
    <row r="699" spans="1:64" s="24" customFormat="1" ht="14.25" x14ac:dyDescent="0.2">
      <c r="A699" s="68"/>
      <c r="B699" s="68"/>
      <c r="C699" s="340"/>
      <c r="D699" s="259"/>
      <c r="E699" s="340"/>
      <c r="F699" s="340"/>
      <c r="G699" s="68"/>
      <c r="H699" s="261"/>
      <c r="I699" s="261"/>
      <c r="J699" s="68"/>
      <c r="K699" s="260"/>
      <c r="L699" s="66"/>
      <c r="M699" s="261"/>
      <c r="N699" s="260"/>
      <c r="O699" s="810"/>
      <c r="P699" s="361"/>
      <c r="Q699" s="696">
        <f t="shared" si="246"/>
        <v>425</v>
      </c>
      <c r="R699" s="340"/>
      <c r="S699" s="340"/>
      <c r="T699" s="340"/>
      <c r="U699" s="699" t="str">
        <f t="shared" si="234"/>
        <v/>
      </c>
      <c r="V699" s="699" t="str">
        <f t="shared" si="235"/>
        <v/>
      </c>
      <c r="W699" s="698" t="str">
        <f t="shared" si="247"/>
        <v/>
      </c>
      <c r="X699" s="698" t="str">
        <f t="shared" si="266"/>
        <v/>
      </c>
      <c r="Y699" s="699" t="str">
        <f t="shared" si="236"/>
        <v/>
      </c>
      <c r="Z699" s="699" t="str">
        <f t="shared" si="237"/>
        <v/>
      </c>
      <c r="AA699" s="698" t="str">
        <f t="shared" si="248"/>
        <v/>
      </c>
      <c r="AB699" s="698" t="str">
        <f t="shared" si="249"/>
        <v/>
      </c>
      <c r="AC699" s="699" t="str">
        <f t="shared" si="238"/>
        <v/>
      </c>
      <c r="AD699" s="699" t="str">
        <f t="shared" si="239"/>
        <v/>
      </c>
      <c r="AE699" s="698" t="str">
        <f t="shared" si="250"/>
        <v/>
      </c>
      <c r="AF699" s="698" t="str">
        <f t="shared" si="251"/>
        <v/>
      </c>
      <c r="AG699" s="68"/>
      <c r="AH699" s="696" t="str">
        <f t="shared" si="230"/>
        <v/>
      </c>
      <c r="AI699" s="340"/>
      <c r="AJ699" s="340"/>
      <c r="AK699" s="340"/>
      <c r="AL699" s="699" t="str">
        <f t="shared" si="240"/>
        <v/>
      </c>
      <c r="AM699" s="699" t="str">
        <f t="shared" si="267"/>
        <v/>
      </c>
      <c r="AN699" s="699" t="str">
        <f t="shared" si="241"/>
        <v/>
      </c>
      <c r="AO699" s="698" t="str">
        <f t="shared" si="231"/>
        <v/>
      </c>
      <c r="AP699" s="698" t="str">
        <f t="shared" si="252"/>
        <v/>
      </c>
      <c r="AQ699" s="699" t="str">
        <f t="shared" si="242"/>
        <v/>
      </c>
      <c r="AR699" s="699" t="str">
        <f t="shared" si="253"/>
        <v/>
      </c>
      <c r="AS699" s="699" t="str">
        <f t="shared" si="243"/>
        <v/>
      </c>
      <c r="AT699" s="698" t="str">
        <f t="shared" si="232"/>
        <v/>
      </c>
      <c r="AU699" s="698" t="str">
        <f t="shared" si="254"/>
        <v/>
      </c>
      <c r="AV699" s="699" t="str">
        <f t="shared" si="244"/>
        <v/>
      </c>
      <c r="AW699" s="699" t="str">
        <f t="shared" si="255"/>
        <v/>
      </c>
      <c r="AX699" s="699" t="str">
        <f t="shared" si="245"/>
        <v/>
      </c>
      <c r="AY699" s="698" t="str">
        <f t="shared" si="233"/>
        <v/>
      </c>
      <c r="AZ699" s="698" t="str">
        <f t="shared" si="256"/>
        <v/>
      </c>
      <c r="BA699" s="79"/>
      <c r="BB699" s="79"/>
      <c r="BC699" s="699" t="str">
        <f t="shared" si="257"/>
        <v/>
      </c>
      <c r="BD699" s="699" t="str">
        <f t="shared" si="258"/>
        <v/>
      </c>
      <c r="BE699" s="698" t="str">
        <f t="shared" si="259"/>
        <v/>
      </c>
      <c r="BF699" s="698" t="str">
        <f t="shared" si="260"/>
        <v/>
      </c>
      <c r="BG699" s="79"/>
      <c r="BH699" s="699" t="str">
        <f t="shared" si="261"/>
        <v/>
      </c>
      <c r="BI699" s="699" t="str">
        <f t="shared" si="262"/>
        <v/>
      </c>
      <c r="BJ699" s="699" t="str">
        <f t="shared" si="263"/>
        <v/>
      </c>
      <c r="BK699" s="698" t="str">
        <f t="shared" si="264"/>
        <v/>
      </c>
      <c r="BL699" s="698" t="str">
        <f t="shared" si="265"/>
        <v/>
      </c>
    </row>
    <row r="700" spans="1:64" s="24" customFormat="1" ht="14.25" x14ac:dyDescent="0.2">
      <c r="A700" s="68"/>
      <c r="B700" s="68"/>
      <c r="C700" s="340"/>
      <c r="D700" s="259"/>
      <c r="E700" s="340"/>
      <c r="F700" s="340"/>
      <c r="G700" s="68"/>
      <c r="H700" s="261"/>
      <c r="I700" s="261"/>
      <c r="J700" s="68"/>
      <c r="K700" s="260"/>
      <c r="L700" s="66"/>
      <c r="M700" s="261"/>
      <c r="N700" s="260"/>
      <c r="O700" s="810"/>
      <c r="P700" s="361"/>
      <c r="Q700" s="696">
        <f t="shared" si="246"/>
        <v>426</v>
      </c>
      <c r="R700" s="340"/>
      <c r="S700" s="340"/>
      <c r="T700" s="340"/>
      <c r="U700" s="699" t="str">
        <f t="shared" si="234"/>
        <v/>
      </c>
      <c r="V700" s="699" t="str">
        <f t="shared" si="235"/>
        <v/>
      </c>
      <c r="W700" s="698" t="str">
        <f t="shared" si="247"/>
        <v/>
      </c>
      <c r="X700" s="698" t="str">
        <f t="shared" si="266"/>
        <v/>
      </c>
      <c r="Y700" s="699" t="str">
        <f t="shared" si="236"/>
        <v/>
      </c>
      <c r="Z700" s="699" t="str">
        <f t="shared" si="237"/>
        <v/>
      </c>
      <c r="AA700" s="698" t="str">
        <f t="shared" si="248"/>
        <v/>
      </c>
      <c r="AB700" s="698" t="str">
        <f t="shared" si="249"/>
        <v/>
      </c>
      <c r="AC700" s="699" t="str">
        <f t="shared" si="238"/>
        <v/>
      </c>
      <c r="AD700" s="699" t="str">
        <f t="shared" si="239"/>
        <v/>
      </c>
      <c r="AE700" s="698" t="str">
        <f t="shared" si="250"/>
        <v/>
      </c>
      <c r="AF700" s="698" t="str">
        <f t="shared" si="251"/>
        <v/>
      </c>
      <c r="AG700" s="68"/>
      <c r="AH700" s="696" t="str">
        <f t="shared" si="230"/>
        <v/>
      </c>
      <c r="AI700" s="340"/>
      <c r="AJ700" s="340"/>
      <c r="AK700" s="340"/>
      <c r="AL700" s="699" t="str">
        <f t="shared" si="240"/>
        <v/>
      </c>
      <c r="AM700" s="699" t="str">
        <f t="shared" si="267"/>
        <v/>
      </c>
      <c r="AN700" s="699" t="str">
        <f t="shared" si="241"/>
        <v/>
      </c>
      <c r="AO700" s="698" t="str">
        <f t="shared" si="231"/>
        <v/>
      </c>
      <c r="AP700" s="698" t="str">
        <f t="shared" si="252"/>
        <v/>
      </c>
      <c r="AQ700" s="699" t="str">
        <f t="shared" si="242"/>
        <v/>
      </c>
      <c r="AR700" s="699" t="str">
        <f t="shared" si="253"/>
        <v/>
      </c>
      <c r="AS700" s="699" t="str">
        <f t="shared" si="243"/>
        <v/>
      </c>
      <c r="AT700" s="698" t="str">
        <f t="shared" si="232"/>
        <v/>
      </c>
      <c r="AU700" s="698" t="str">
        <f t="shared" si="254"/>
        <v/>
      </c>
      <c r="AV700" s="699" t="str">
        <f t="shared" si="244"/>
        <v/>
      </c>
      <c r="AW700" s="699" t="str">
        <f t="shared" si="255"/>
        <v/>
      </c>
      <c r="AX700" s="699" t="str">
        <f t="shared" si="245"/>
        <v/>
      </c>
      <c r="AY700" s="698" t="str">
        <f t="shared" si="233"/>
        <v/>
      </c>
      <c r="AZ700" s="698" t="str">
        <f t="shared" si="256"/>
        <v/>
      </c>
      <c r="BA700" s="79"/>
      <c r="BB700" s="79"/>
      <c r="BC700" s="699" t="str">
        <f t="shared" si="257"/>
        <v/>
      </c>
      <c r="BD700" s="699" t="str">
        <f t="shared" si="258"/>
        <v/>
      </c>
      <c r="BE700" s="698" t="str">
        <f t="shared" si="259"/>
        <v/>
      </c>
      <c r="BF700" s="698" t="str">
        <f t="shared" si="260"/>
        <v/>
      </c>
      <c r="BG700" s="79"/>
      <c r="BH700" s="699" t="str">
        <f t="shared" si="261"/>
        <v/>
      </c>
      <c r="BI700" s="699" t="str">
        <f t="shared" si="262"/>
        <v/>
      </c>
      <c r="BJ700" s="699" t="str">
        <f t="shared" si="263"/>
        <v/>
      </c>
      <c r="BK700" s="698" t="str">
        <f t="shared" si="264"/>
        <v/>
      </c>
      <c r="BL700" s="698" t="str">
        <f t="shared" si="265"/>
        <v/>
      </c>
    </row>
    <row r="701" spans="1:64" s="24" customFormat="1" ht="14.25" x14ac:dyDescent="0.2">
      <c r="A701" s="68"/>
      <c r="B701" s="68"/>
      <c r="C701" s="340"/>
      <c r="D701" s="259"/>
      <c r="E701" s="340"/>
      <c r="F701" s="340"/>
      <c r="G701" s="68"/>
      <c r="H701" s="261"/>
      <c r="I701" s="261"/>
      <c r="J701" s="68"/>
      <c r="K701" s="260"/>
      <c r="L701" s="66"/>
      <c r="M701" s="261"/>
      <c r="N701" s="260"/>
      <c r="O701" s="810"/>
      <c r="P701" s="361"/>
      <c r="Q701" s="696">
        <f t="shared" si="246"/>
        <v>427</v>
      </c>
      <c r="R701" s="340"/>
      <c r="S701" s="340"/>
      <c r="T701" s="340"/>
      <c r="U701" s="699" t="str">
        <f t="shared" si="234"/>
        <v/>
      </c>
      <c r="V701" s="699" t="str">
        <f t="shared" si="235"/>
        <v/>
      </c>
      <c r="W701" s="698" t="str">
        <f t="shared" si="247"/>
        <v/>
      </c>
      <c r="X701" s="698" t="str">
        <f t="shared" si="266"/>
        <v/>
      </c>
      <c r="Y701" s="699" t="str">
        <f t="shared" si="236"/>
        <v/>
      </c>
      <c r="Z701" s="699" t="str">
        <f t="shared" si="237"/>
        <v/>
      </c>
      <c r="AA701" s="698" t="str">
        <f t="shared" si="248"/>
        <v/>
      </c>
      <c r="AB701" s="698" t="str">
        <f t="shared" si="249"/>
        <v/>
      </c>
      <c r="AC701" s="699" t="str">
        <f t="shared" si="238"/>
        <v/>
      </c>
      <c r="AD701" s="699" t="str">
        <f t="shared" si="239"/>
        <v/>
      </c>
      <c r="AE701" s="698" t="str">
        <f t="shared" si="250"/>
        <v/>
      </c>
      <c r="AF701" s="698" t="str">
        <f t="shared" si="251"/>
        <v/>
      </c>
      <c r="AG701" s="68"/>
      <c r="AH701" s="696" t="str">
        <f t="shared" si="230"/>
        <v/>
      </c>
      <c r="AI701" s="340"/>
      <c r="AJ701" s="340"/>
      <c r="AK701" s="340"/>
      <c r="AL701" s="699" t="str">
        <f t="shared" si="240"/>
        <v/>
      </c>
      <c r="AM701" s="699" t="str">
        <f t="shared" si="267"/>
        <v/>
      </c>
      <c r="AN701" s="699" t="str">
        <f t="shared" si="241"/>
        <v/>
      </c>
      <c r="AO701" s="698" t="str">
        <f t="shared" si="231"/>
        <v/>
      </c>
      <c r="AP701" s="698" t="str">
        <f t="shared" si="252"/>
        <v/>
      </c>
      <c r="AQ701" s="699" t="str">
        <f t="shared" si="242"/>
        <v/>
      </c>
      <c r="AR701" s="699" t="str">
        <f t="shared" si="253"/>
        <v/>
      </c>
      <c r="AS701" s="699" t="str">
        <f t="shared" si="243"/>
        <v/>
      </c>
      <c r="AT701" s="698" t="str">
        <f t="shared" si="232"/>
        <v/>
      </c>
      <c r="AU701" s="698" t="str">
        <f t="shared" si="254"/>
        <v/>
      </c>
      <c r="AV701" s="699" t="str">
        <f t="shared" si="244"/>
        <v/>
      </c>
      <c r="AW701" s="699" t="str">
        <f t="shared" si="255"/>
        <v/>
      </c>
      <c r="AX701" s="699" t="str">
        <f t="shared" si="245"/>
        <v/>
      </c>
      <c r="AY701" s="698" t="str">
        <f t="shared" si="233"/>
        <v/>
      </c>
      <c r="AZ701" s="698" t="str">
        <f t="shared" si="256"/>
        <v/>
      </c>
      <c r="BA701" s="79"/>
      <c r="BB701" s="79"/>
      <c r="BC701" s="699" t="str">
        <f t="shared" si="257"/>
        <v/>
      </c>
      <c r="BD701" s="699" t="str">
        <f t="shared" si="258"/>
        <v/>
      </c>
      <c r="BE701" s="698" t="str">
        <f t="shared" si="259"/>
        <v/>
      </c>
      <c r="BF701" s="698" t="str">
        <f t="shared" si="260"/>
        <v/>
      </c>
      <c r="BG701" s="79"/>
      <c r="BH701" s="699" t="str">
        <f t="shared" si="261"/>
        <v/>
      </c>
      <c r="BI701" s="699" t="str">
        <f t="shared" si="262"/>
        <v/>
      </c>
      <c r="BJ701" s="699" t="str">
        <f t="shared" si="263"/>
        <v/>
      </c>
      <c r="BK701" s="698" t="str">
        <f t="shared" si="264"/>
        <v/>
      </c>
      <c r="BL701" s="698" t="str">
        <f t="shared" si="265"/>
        <v/>
      </c>
    </row>
    <row r="702" spans="1:64" s="24" customFormat="1" ht="14.25" x14ac:dyDescent="0.2">
      <c r="A702" s="68"/>
      <c r="B702" s="68"/>
      <c r="C702" s="340"/>
      <c r="D702" s="259"/>
      <c r="E702" s="340"/>
      <c r="F702" s="340"/>
      <c r="G702" s="68"/>
      <c r="H702" s="261"/>
      <c r="I702" s="261"/>
      <c r="J702" s="68"/>
      <c r="K702" s="260"/>
      <c r="L702" s="66"/>
      <c r="M702" s="261"/>
      <c r="N702" s="260"/>
      <c r="O702" s="810"/>
      <c r="P702" s="361"/>
      <c r="Q702" s="696">
        <f t="shared" si="246"/>
        <v>428</v>
      </c>
      <c r="R702" s="340"/>
      <c r="S702" s="340"/>
      <c r="T702" s="340"/>
      <c r="U702" s="699" t="str">
        <f t="shared" si="234"/>
        <v/>
      </c>
      <c r="V702" s="699" t="str">
        <f t="shared" si="235"/>
        <v/>
      </c>
      <c r="W702" s="698" t="str">
        <f t="shared" si="247"/>
        <v/>
      </c>
      <c r="X702" s="698" t="str">
        <f t="shared" si="266"/>
        <v/>
      </c>
      <c r="Y702" s="699" t="str">
        <f t="shared" si="236"/>
        <v/>
      </c>
      <c r="Z702" s="699" t="str">
        <f t="shared" si="237"/>
        <v/>
      </c>
      <c r="AA702" s="698" t="str">
        <f t="shared" si="248"/>
        <v/>
      </c>
      <c r="AB702" s="698" t="str">
        <f t="shared" si="249"/>
        <v/>
      </c>
      <c r="AC702" s="699" t="str">
        <f t="shared" si="238"/>
        <v/>
      </c>
      <c r="AD702" s="699" t="str">
        <f t="shared" si="239"/>
        <v/>
      </c>
      <c r="AE702" s="698" t="str">
        <f t="shared" si="250"/>
        <v/>
      </c>
      <c r="AF702" s="698" t="str">
        <f t="shared" si="251"/>
        <v/>
      </c>
      <c r="AG702" s="68"/>
      <c r="AH702" s="696" t="str">
        <f t="shared" si="230"/>
        <v/>
      </c>
      <c r="AI702" s="340"/>
      <c r="AJ702" s="340"/>
      <c r="AK702" s="340"/>
      <c r="AL702" s="699" t="str">
        <f t="shared" si="240"/>
        <v/>
      </c>
      <c r="AM702" s="699" t="str">
        <f t="shared" si="267"/>
        <v/>
      </c>
      <c r="AN702" s="699" t="str">
        <f t="shared" si="241"/>
        <v/>
      </c>
      <c r="AO702" s="698" t="str">
        <f t="shared" si="231"/>
        <v/>
      </c>
      <c r="AP702" s="698" t="str">
        <f t="shared" si="252"/>
        <v/>
      </c>
      <c r="AQ702" s="699" t="str">
        <f t="shared" si="242"/>
        <v/>
      </c>
      <c r="AR702" s="699" t="str">
        <f t="shared" si="253"/>
        <v/>
      </c>
      <c r="AS702" s="699" t="str">
        <f t="shared" si="243"/>
        <v/>
      </c>
      <c r="AT702" s="698" t="str">
        <f t="shared" si="232"/>
        <v/>
      </c>
      <c r="AU702" s="698" t="str">
        <f t="shared" si="254"/>
        <v/>
      </c>
      <c r="AV702" s="699" t="str">
        <f t="shared" si="244"/>
        <v/>
      </c>
      <c r="AW702" s="699" t="str">
        <f t="shared" si="255"/>
        <v/>
      </c>
      <c r="AX702" s="699" t="str">
        <f t="shared" si="245"/>
        <v/>
      </c>
      <c r="AY702" s="698" t="str">
        <f t="shared" si="233"/>
        <v/>
      </c>
      <c r="AZ702" s="698" t="str">
        <f t="shared" si="256"/>
        <v/>
      </c>
      <c r="BA702" s="79"/>
      <c r="BB702" s="79"/>
      <c r="BC702" s="699" t="str">
        <f t="shared" si="257"/>
        <v/>
      </c>
      <c r="BD702" s="699" t="str">
        <f t="shared" si="258"/>
        <v/>
      </c>
      <c r="BE702" s="698" t="str">
        <f t="shared" si="259"/>
        <v/>
      </c>
      <c r="BF702" s="698" t="str">
        <f t="shared" si="260"/>
        <v/>
      </c>
      <c r="BG702" s="79"/>
      <c r="BH702" s="699" t="str">
        <f t="shared" si="261"/>
        <v/>
      </c>
      <c r="BI702" s="699" t="str">
        <f t="shared" si="262"/>
        <v/>
      </c>
      <c r="BJ702" s="699" t="str">
        <f t="shared" si="263"/>
        <v/>
      </c>
      <c r="BK702" s="698" t="str">
        <f t="shared" si="264"/>
        <v/>
      </c>
      <c r="BL702" s="698" t="str">
        <f t="shared" si="265"/>
        <v/>
      </c>
    </row>
    <row r="703" spans="1:64" s="24" customFormat="1" ht="14.25" x14ac:dyDescent="0.2">
      <c r="A703" s="68"/>
      <c r="B703" s="68"/>
      <c r="C703" s="340"/>
      <c r="D703" s="259"/>
      <c r="E703" s="340"/>
      <c r="F703" s="340"/>
      <c r="G703" s="68"/>
      <c r="H703" s="261"/>
      <c r="I703" s="261"/>
      <c r="J703" s="68"/>
      <c r="K703" s="260"/>
      <c r="L703" s="66"/>
      <c r="M703" s="261"/>
      <c r="N703" s="260"/>
      <c r="O703" s="810"/>
      <c r="P703" s="361"/>
      <c r="Q703" s="696">
        <f t="shared" si="246"/>
        <v>429</v>
      </c>
      <c r="R703" s="340"/>
      <c r="S703" s="340"/>
      <c r="T703" s="340"/>
      <c r="U703" s="699" t="str">
        <f t="shared" si="234"/>
        <v/>
      </c>
      <c r="V703" s="699" t="str">
        <f t="shared" si="235"/>
        <v/>
      </c>
      <c r="W703" s="698" t="str">
        <f t="shared" si="247"/>
        <v/>
      </c>
      <c r="X703" s="698" t="str">
        <f t="shared" si="266"/>
        <v/>
      </c>
      <c r="Y703" s="699" t="str">
        <f t="shared" si="236"/>
        <v/>
      </c>
      <c r="Z703" s="699" t="str">
        <f t="shared" si="237"/>
        <v/>
      </c>
      <c r="AA703" s="698" t="str">
        <f t="shared" si="248"/>
        <v/>
      </c>
      <c r="AB703" s="698" t="str">
        <f t="shared" si="249"/>
        <v/>
      </c>
      <c r="AC703" s="699" t="str">
        <f t="shared" si="238"/>
        <v/>
      </c>
      <c r="AD703" s="699" t="str">
        <f t="shared" si="239"/>
        <v/>
      </c>
      <c r="AE703" s="698" t="str">
        <f t="shared" si="250"/>
        <v/>
      </c>
      <c r="AF703" s="698" t="str">
        <f t="shared" si="251"/>
        <v/>
      </c>
      <c r="AG703" s="68"/>
      <c r="AH703" s="696" t="str">
        <f t="shared" si="230"/>
        <v/>
      </c>
      <c r="AI703" s="340"/>
      <c r="AJ703" s="340"/>
      <c r="AK703" s="340"/>
      <c r="AL703" s="699" t="str">
        <f t="shared" si="240"/>
        <v/>
      </c>
      <c r="AM703" s="699" t="str">
        <f t="shared" si="267"/>
        <v/>
      </c>
      <c r="AN703" s="699" t="str">
        <f t="shared" si="241"/>
        <v/>
      </c>
      <c r="AO703" s="698" t="str">
        <f t="shared" si="231"/>
        <v/>
      </c>
      <c r="AP703" s="698" t="str">
        <f t="shared" si="252"/>
        <v/>
      </c>
      <c r="AQ703" s="699" t="str">
        <f t="shared" si="242"/>
        <v/>
      </c>
      <c r="AR703" s="699" t="str">
        <f t="shared" si="253"/>
        <v/>
      </c>
      <c r="AS703" s="699" t="str">
        <f t="shared" si="243"/>
        <v/>
      </c>
      <c r="AT703" s="698" t="str">
        <f t="shared" si="232"/>
        <v/>
      </c>
      <c r="AU703" s="698" t="str">
        <f t="shared" si="254"/>
        <v/>
      </c>
      <c r="AV703" s="699" t="str">
        <f t="shared" si="244"/>
        <v/>
      </c>
      <c r="AW703" s="699" t="str">
        <f t="shared" si="255"/>
        <v/>
      </c>
      <c r="AX703" s="699" t="str">
        <f t="shared" si="245"/>
        <v/>
      </c>
      <c r="AY703" s="698" t="str">
        <f t="shared" si="233"/>
        <v/>
      </c>
      <c r="AZ703" s="698" t="str">
        <f t="shared" si="256"/>
        <v/>
      </c>
      <c r="BA703" s="79"/>
      <c r="BB703" s="79"/>
      <c r="BC703" s="699" t="str">
        <f t="shared" si="257"/>
        <v/>
      </c>
      <c r="BD703" s="699" t="str">
        <f t="shared" si="258"/>
        <v/>
      </c>
      <c r="BE703" s="698" t="str">
        <f t="shared" si="259"/>
        <v/>
      </c>
      <c r="BF703" s="698" t="str">
        <f t="shared" si="260"/>
        <v/>
      </c>
      <c r="BG703" s="79"/>
      <c r="BH703" s="699" t="str">
        <f t="shared" si="261"/>
        <v/>
      </c>
      <c r="BI703" s="699" t="str">
        <f t="shared" si="262"/>
        <v/>
      </c>
      <c r="BJ703" s="699" t="str">
        <f t="shared" si="263"/>
        <v/>
      </c>
      <c r="BK703" s="698" t="str">
        <f t="shared" si="264"/>
        <v/>
      </c>
      <c r="BL703" s="698" t="str">
        <f t="shared" si="265"/>
        <v/>
      </c>
    </row>
    <row r="704" spans="1:64" s="24" customFormat="1" ht="14.25" x14ac:dyDescent="0.2">
      <c r="A704" s="68"/>
      <c r="B704" s="68"/>
      <c r="C704" s="340"/>
      <c r="D704" s="259"/>
      <c r="E704" s="340"/>
      <c r="F704" s="340"/>
      <c r="G704" s="68"/>
      <c r="H704" s="261"/>
      <c r="I704" s="261"/>
      <c r="J704" s="68"/>
      <c r="K704" s="260"/>
      <c r="L704" s="66"/>
      <c r="M704" s="261"/>
      <c r="N704" s="260"/>
      <c r="O704" s="810"/>
      <c r="P704" s="361"/>
      <c r="Q704" s="696">
        <f t="shared" si="246"/>
        <v>430</v>
      </c>
      <c r="R704" s="340"/>
      <c r="S704" s="340"/>
      <c r="T704" s="340"/>
      <c r="U704" s="699" t="str">
        <f t="shared" si="234"/>
        <v/>
      </c>
      <c r="V704" s="699" t="str">
        <f t="shared" si="235"/>
        <v/>
      </c>
      <c r="W704" s="698" t="str">
        <f t="shared" si="247"/>
        <v/>
      </c>
      <c r="X704" s="698" t="str">
        <f t="shared" si="266"/>
        <v/>
      </c>
      <c r="Y704" s="699" t="str">
        <f t="shared" si="236"/>
        <v/>
      </c>
      <c r="Z704" s="699" t="str">
        <f t="shared" si="237"/>
        <v/>
      </c>
      <c r="AA704" s="698" t="str">
        <f t="shared" si="248"/>
        <v/>
      </c>
      <c r="AB704" s="698" t="str">
        <f t="shared" si="249"/>
        <v/>
      </c>
      <c r="AC704" s="699" t="str">
        <f t="shared" si="238"/>
        <v/>
      </c>
      <c r="AD704" s="699" t="str">
        <f t="shared" si="239"/>
        <v/>
      </c>
      <c r="AE704" s="698" t="str">
        <f t="shared" si="250"/>
        <v/>
      </c>
      <c r="AF704" s="698" t="str">
        <f t="shared" si="251"/>
        <v/>
      </c>
      <c r="AG704" s="68"/>
      <c r="AH704" s="696" t="str">
        <f t="shared" si="230"/>
        <v/>
      </c>
      <c r="AI704" s="340"/>
      <c r="AJ704" s="340"/>
      <c r="AK704" s="340"/>
      <c r="AL704" s="699" t="str">
        <f t="shared" si="240"/>
        <v/>
      </c>
      <c r="AM704" s="699" t="str">
        <f t="shared" si="267"/>
        <v/>
      </c>
      <c r="AN704" s="699" t="str">
        <f t="shared" si="241"/>
        <v/>
      </c>
      <c r="AO704" s="698" t="str">
        <f t="shared" si="231"/>
        <v/>
      </c>
      <c r="AP704" s="698" t="str">
        <f t="shared" si="252"/>
        <v/>
      </c>
      <c r="AQ704" s="699" t="str">
        <f t="shared" si="242"/>
        <v/>
      </c>
      <c r="AR704" s="699" t="str">
        <f t="shared" si="253"/>
        <v/>
      </c>
      <c r="AS704" s="699" t="str">
        <f t="shared" si="243"/>
        <v/>
      </c>
      <c r="AT704" s="698" t="str">
        <f t="shared" si="232"/>
        <v/>
      </c>
      <c r="AU704" s="698" t="str">
        <f t="shared" si="254"/>
        <v/>
      </c>
      <c r="AV704" s="699" t="str">
        <f t="shared" si="244"/>
        <v/>
      </c>
      <c r="AW704" s="699" t="str">
        <f t="shared" si="255"/>
        <v/>
      </c>
      <c r="AX704" s="699" t="str">
        <f t="shared" si="245"/>
        <v/>
      </c>
      <c r="AY704" s="698" t="str">
        <f t="shared" si="233"/>
        <v/>
      </c>
      <c r="AZ704" s="698" t="str">
        <f t="shared" si="256"/>
        <v/>
      </c>
      <c r="BA704" s="79"/>
      <c r="BB704" s="79"/>
      <c r="BC704" s="699" t="str">
        <f t="shared" si="257"/>
        <v/>
      </c>
      <c r="BD704" s="699" t="str">
        <f t="shared" si="258"/>
        <v/>
      </c>
      <c r="BE704" s="698" t="str">
        <f t="shared" si="259"/>
        <v/>
      </c>
      <c r="BF704" s="698" t="str">
        <f t="shared" si="260"/>
        <v/>
      </c>
      <c r="BG704" s="79"/>
      <c r="BH704" s="699" t="str">
        <f t="shared" si="261"/>
        <v/>
      </c>
      <c r="BI704" s="699" t="str">
        <f t="shared" si="262"/>
        <v/>
      </c>
      <c r="BJ704" s="699" t="str">
        <f t="shared" si="263"/>
        <v/>
      </c>
      <c r="BK704" s="698" t="str">
        <f t="shared" si="264"/>
        <v/>
      </c>
      <c r="BL704" s="698" t="str">
        <f t="shared" si="265"/>
        <v/>
      </c>
    </row>
    <row r="705" spans="1:64" s="24" customFormat="1" ht="14.25" x14ac:dyDescent="0.2">
      <c r="A705" s="68"/>
      <c r="B705" s="68"/>
      <c r="C705" s="340"/>
      <c r="D705" s="259"/>
      <c r="E705" s="340"/>
      <c r="F705" s="340"/>
      <c r="G705" s="68"/>
      <c r="H705" s="261"/>
      <c r="I705" s="261"/>
      <c r="J705" s="68"/>
      <c r="K705" s="260"/>
      <c r="L705" s="66"/>
      <c r="M705" s="261"/>
      <c r="N705" s="260"/>
      <c r="O705" s="810"/>
      <c r="P705" s="361"/>
      <c r="Q705" s="696">
        <f t="shared" si="246"/>
        <v>431</v>
      </c>
      <c r="R705" s="340"/>
      <c r="S705" s="340"/>
      <c r="T705" s="340"/>
      <c r="U705" s="699" t="str">
        <f t="shared" si="234"/>
        <v/>
      </c>
      <c r="V705" s="699" t="str">
        <f t="shared" si="235"/>
        <v/>
      </c>
      <c r="W705" s="698" t="str">
        <f t="shared" si="247"/>
        <v/>
      </c>
      <c r="X705" s="698" t="str">
        <f t="shared" si="266"/>
        <v/>
      </c>
      <c r="Y705" s="699" t="str">
        <f t="shared" si="236"/>
        <v/>
      </c>
      <c r="Z705" s="699" t="str">
        <f t="shared" si="237"/>
        <v/>
      </c>
      <c r="AA705" s="698" t="str">
        <f t="shared" si="248"/>
        <v/>
      </c>
      <c r="AB705" s="698" t="str">
        <f t="shared" si="249"/>
        <v/>
      </c>
      <c r="AC705" s="699" t="str">
        <f t="shared" si="238"/>
        <v/>
      </c>
      <c r="AD705" s="699" t="str">
        <f t="shared" si="239"/>
        <v/>
      </c>
      <c r="AE705" s="698" t="str">
        <f t="shared" si="250"/>
        <v/>
      </c>
      <c r="AF705" s="698" t="str">
        <f t="shared" si="251"/>
        <v/>
      </c>
      <c r="AG705" s="68"/>
      <c r="AH705" s="696" t="str">
        <f t="shared" si="230"/>
        <v/>
      </c>
      <c r="AI705" s="340"/>
      <c r="AJ705" s="340"/>
      <c r="AK705" s="340"/>
      <c r="AL705" s="699" t="str">
        <f t="shared" si="240"/>
        <v/>
      </c>
      <c r="AM705" s="699" t="str">
        <f t="shared" si="267"/>
        <v/>
      </c>
      <c r="AN705" s="699" t="str">
        <f t="shared" si="241"/>
        <v/>
      </c>
      <c r="AO705" s="698" t="str">
        <f t="shared" si="231"/>
        <v/>
      </c>
      <c r="AP705" s="698" t="str">
        <f t="shared" si="252"/>
        <v/>
      </c>
      <c r="AQ705" s="699" t="str">
        <f t="shared" si="242"/>
        <v/>
      </c>
      <c r="AR705" s="699" t="str">
        <f t="shared" si="253"/>
        <v/>
      </c>
      <c r="AS705" s="699" t="str">
        <f t="shared" si="243"/>
        <v/>
      </c>
      <c r="AT705" s="698" t="str">
        <f t="shared" si="232"/>
        <v/>
      </c>
      <c r="AU705" s="698" t="str">
        <f t="shared" si="254"/>
        <v/>
      </c>
      <c r="AV705" s="699" t="str">
        <f t="shared" si="244"/>
        <v/>
      </c>
      <c r="AW705" s="699" t="str">
        <f t="shared" si="255"/>
        <v/>
      </c>
      <c r="AX705" s="699" t="str">
        <f t="shared" si="245"/>
        <v/>
      </c>
      <c r="AY705" s="698" t="str">
        <f t="shared" si="233"/>
        <v/>
      </c>
      <c r="AZ705" s="698" t="str">
        <f t="shared" si="256"/>
        <v/>
      </c>
      <c r="BA705" s="79"/>
      <c r="BB705" s="79"/>
      <c r="BC705" s="699" t="str">
        <f t="shared" si="257"/>
        <v/>
      </c>
      <c r="BD705" s="699" t="str">
        <f t="shared" si="258"/>
        <v/>
      </c>
      <c r="BE705" s="698" t="str">
        <f t="shared" si="259"/>
        <v/>
      </c>
      <c r="BF705" s="698" t="str">
        <f t="shared" si="260"/>
        <v/>
      </c>
      <c r="BG705" s="79"/>
      <c r="BH705" s="699" t="str">
        <f t="shared" si="261"/>
        <v/>
      </c>
      <c r="BI705" s="699" t="str">
        <f t="shared" si="262"/>
        <v/>
      </c>
      <c r="BJ705" s="699" t="str">
        <f t="shared" si="263"/>
        <v/>
      </c>
      <c r="BK705" s="698" t="str">
        <f t="shared" si="264"/>
        <v/>
      </c>
      <c r="BL705" s="698" t="str">
        <f t="shared" si="265"/>
        <v/>
      </c>
    </row>
    <row r="706" spans="1:64" s="24" customFormat="1" ht="14.25" x14ac:dyDescent="0.2">
      <c r="A706" s="68"/>
      <c r="B706" s="68"/>
      <c r="C706" s="340"/>
      <c r="D706" s="259"/>
      <c r="E706" s="340"/>
      <c r="F706" s="340"/>
      <c r="G706" s="68"/>
      <c r="H706" s="261"/>
      <c r="I706" s="261"/>
      <c r="J706" s="68"/>
      <c r="K706" s="260"/>
      <c r="L706" s="66"/>
      <c r="M706" s="261"/>
      <c r="N706" s="260"/>
      <c r="O706" s="810"/>
      <c r="P706" s="361"/>
      <c r="Q706" s="696">
        <f t="shared" si="246"/>
        <v>432</v>
      </c>
      <c r="R706" s="340"/>
      <c r="S706" s="340"/>
      <c r="T706" s="340"/>
      <c r="U706" s="699" t="str">
        <f t="shared" si="234"/>
        <v/>
      </c>
      <c r="V706" s="699" t="str">
        <f t="shared" si="235"/>
        <v/>
      </c>
      <c r="W706" s="698" t="str">
        <f t="shared" si="247"/>
        <v/>
      </c>
      <c r="X706" s="698" t="str">
        <f t="shared" si="266"/>
        <v/>
      </c>
      <c r="Y706" s="699" t="str">
        <f t="shared" si="236"/>
        <v/>
      </c>
      <c r="Z706" s="699" t="str">
        <f t="shared" si="237"/>
        <v/>
      </c>
      <c r="AA706" s="698" t="str">
        <f t="shared" si="248"/>
        <v/>
      </c>
      <c r="AB706" s="698" t="str">
        <f t="shared" si="249"/>
        <v/>
      </c>
      <c r="AC706" s="699" t="str">
        <f t="shared" si="238"/>
        <v/>
      </c>
      <c r="AD706" s="699" t="str">
        <f t="shared" si="239"/>
        <v/>
      </c>
      <c r="AE706" s="698" t="str">
        <f t="shared" si="250"/>
        <v/>
      </c>
      <c r="AF706" s="698" t="str">
        <f t="shared" si="251"/>
        <v/>
      </c>
      <c r="AG706" s="68"/>
      <c r="AH706" s="696" t="str">
        <f t="shared" si="230"/>
        <v/>
      </c>
      <c r="AI706" s="340"/>
      <c r="AJ706" s="340"/>
      <c r="AK706" s="340"/>
      <c r="AL706" s="699" t="str">
        <f t="shared" si="240"/>
        <v/>
      </c>
      <c r="AM706" s="699" t="str">
        <f t="shared" si="267"/>
        <v/>
      </c>
      <c r="AN706" s="699" t="str">
        <f t="shared" si="241"/>
        <v/>
      </c>
      <c r="AO706" s="698" t="str">
        <f t="shared" si="231"/>
        <v/>
      </c>
      <c r="AP706" s="698" t="str">
        <f t="shared" si="252"/>
        <v/>
      </c>
      <c r="AQ706" s="699" t="str">
        <f t="shared" si="242"/>
        <v/>
      </c>
      <c r="AR706" s="699" t="str">
        <f t="shared" si="253"/>
        <v/>
      </c>
      <c r="AS706" s="699" t="str">
        <f t="shared" si="243"/>
        <v/>
      </c>
      <c r="AT706" s="698" t="str">
        <f t="shared" si="232"/>
        <v/>
      </c>
      <c r="AU706" s="698" t="str">
        <f t="shared" si="254"/>
        <v/>
      </c>
      <c r="AV706" s="699" t="str">
        <f t="shared" si="244"/>
        <v/>
      </c>
      <c r="AW706" s="699" t="str">
        <f t="shared" si="255"/>
        <v/>
      </c>
      <c r="AX706" s="699" t="str">
        <f t="shared" si="245"/>
        <v/>
      </c>
      <c r="AY706" s="698" t="str">
        <f t="shared" si="233"/>
        <v/>
      </c>
      <c r="AZ706" s="698" t="str">
        <f t="shared" si="256"/>
        <v/>
      </c>
      <c r="BA706" s="79"/>
      <c r="BB706" s="79"/>
      <c r="BC706" s="699" t="str">
        <f t="shared" si="257"/>
        <v/>
      </c>
      <c r="BD706" s="699" t="str">
        <f t="shared" si="258"/>
        <v/>
      </c>
      <c r="BE706" s="698" t="str">
        <f t="shared" si="259"/>
        <v/>
      </c>
      <c r="BF706" s="698" t="str">
        <f t="shared" si="260"/>
        <v/>
      </c>
      <c r="BG706" s="79"/>
      <c r="BH706" s="699" t="str">
        <f t="shared" si="261"/>
        <v/>
      </c>
      <c r="BI706" s="699" t="str">
        <f t="shared" si="262"/>
        <v/>
      </c>
      <c r="BJ706" s="699" t="str">
        <f t="shared" si="263"/>
        <v/>
      </c>
      <c r="BK706" s="698" t="str">
        <f t="shared" si="264"/>
        <v/>
      </c>
      <c r="BL706" s="698" t="str">
        <f t="shared" si="265"/>
        <v/>
      </c>
    </row>
    <row r="707" spans="1:64" s="24" customFormat="1" ht="14.25" x14ac:dyDescent="0.2">
      <c r="A707" s="68"/>
      <c r="B707" s="68"/>
      <c r="C707" s="340"/>
      <c r="D707" s="259"/>
      <c r="E707" s="340"/>
      <c r="F707" s="340"/>
      <c r="G707" s="68"/>
      <c r="H707" s="261"/>
      <c r="I707" s="261"/>
      <c r="J707" s="68"/>
      <c r="K707" s="260"/>
      <c r="L707" s="66"/>
      <c r="M707" s="261"/>
      <c r="N707" s="260"/>
      <c r="O707" s="810"/>
      <c r="P707" s="361"/>
      <c r="Q707" s="696">
        <f t="shared" si="246"/>
        <v>433</v>
      </c>
      <c r="R707" s="340"/>
      <c r="S707" s="340"/>
      <c r="T707" s="340"/>
      <c r="U707" s="699" t="str">
        <f t="shared" si="234"/>
        <v/>
      </c>
      <c r="V707" s="699" t="str">
        <f t="shared" si="235"/>
        <v/>
      </c>
      <c r="W707" s="698" t="str">
        <f t="shared" si="247"/>
        <v/>
      </c>
      <c r="X707" s="698" t="str">
        <f t="shared" si="266"/>
        <v/>
      </c>
      <c r="Y707" s="699" t="str">
        <f t="shared" si="236"/>
        <v/>
      </c>
      <c r="Z707" s="699" t="str">
        <f t="shared" si="237"/>
        <v/>
      </c>
      <c r="AA707" s="698" t="str">
        <f t="shared" si="248"/>
        <v/>
      </c>
      <c r="AB707" s="698" t="str">
        <f t="shared" si="249"/>
        <v/>
      </c>
      <c r="AC707" s="699" t="str">
        <f t="shared" si="238"/>
        <v/>
      </c>
      <c r="AD707" s="699" t="str">
        <f t="shared" si="239"/>
        <v/>
      </c>
      <c r="AE707" s="698" t="str">
        <f t="shared" si="250"/>
        <v/>
      </c>
      <c r="AF707" s="698" t="str">
        <f t="shared" si="251"/>
        <v/>
      </c>
      <c r="AG707" s="68"/>
      <c r="AH707" s="696" t="str">
        <f t="shared" si="230"/>
        <v/>
      </c>
      <c r="AI707" s="340"/>
      <c r="AJ707" s="340"/>
      <c r="AK707" s="340"/>
      <c r="AL707" s="699" t="str">
        <f t="shared" si="240"/>
        <v/>
      </c>
      <c r="AM707" s="699" t="str">
        <f t="shared" si="267"/>
        <v/>
      </c>
      <c r="AN707" s="699" t="str">
        <f t="shared" si="241"/>
        <v/>
      </c>
      <c r="AO707" s="698" t="str">
        <f t="shared" si="231"/>
        <v/>
      </c>
      <c r="AP707" s="698" t="str">
        <f t="shared" si="252"/>
        <v/>
      </c>
      <c r="AQ707" s="699" t="str">
        <f t="shared" si="242"/>
        <v/>
      </c>
      <c r="AR707" s="699" t="str">
        <f t="shared" si="253"/>
        <v/>
      </c>
      <c r="AS707" s="699" t="str">
        <f t="shared" si="243"/>
        <v/>
      </c>
      <c r="AT707" s="698" t="str">
        <f t="shared" si="232"/>
        <v/>
      </c>
      <c r="AU707" s="698" t="str">
        <f t="shared" si="254"/>
        <v/>
      </c>
      <c r="AV707" s="699" t="str">
        <f t="shared" si="244"/>
        <v/>
      </c>
      <c r="AW707" s="699" t="str">
        <f t="shared" si="255"/>
        <v/>
      </c>
      <c r="AX707" s="699" t="str">
        <f t="shared" si="245"/>
        <v/>
      </c>
      <c r="AY707" s="698" t="str">
        <f t="shared" si="233"/>
        <v/>
      </c>
      <c r="AZ707" s="698" t="str">
        <f t="shared" si="256"/>
        <v/>
      </c>
      <c r="BA707" s="79"/>
      <c r="BB707" s="79"/>
      <c r="BC707" s="699" t="str">
        <f t="shared" si="257"/>
        <v/>
      </c>
      <c r="BD707" s="699" t="str">
        <f t="shared" si="258"/>
        <v/>
      </c>
      <c r="BE707" s="698" t="str">
        <f t="shared" si="259"/>
        <v/>
      </c>
      <c r="BF707" s="698" t="str">
        <f t="shared" si="260"/>
        <v/>
      </c>
      <c r="BG707" s="79"/>
      <c r="BH707" s="699" t="str">
        <f t="shared" si="261"/>
        <v/>
      </c>
      <c r="BI707" s="699" t="str">
        <f t="shared" si="262"/>
        <v/>
      </c>
      <c r="BJ707" s="699" t="str">
        <f t="shared" si="263"/>
        <v/>
      </c>
      <c r="BK707" s="698" t="str">
        <f t="shared" si="264"/>
        <v/>
      </c>
      <c r="BL707" s="698" t="str">
        <f t="shared" si="265"/>
        <v/>
      </c>
    </row>
    <row r="708" spans="1:64" s="24" customFormat="1" ht="14.25" x14ac:dyDescent="0.2">
      <c r="A708" s="68"/>
      <c r="B708" s="68"/>
      <c r="C708" s="340"/>
      <c r="D708" s="259"/>
      <c r="E708" s="340"/>
      <c r="F708" s="340"/>
      <c r="G708" s="68"/>
      <c r="H708" s="261"/>
      <c r="I708" s="261"/>
      <c r="J708" s="68"/>
      <c r="K708" s="260"/>
      <c r="L708" s="66"/>
      <c r="M708" s="261"/>
      <c r="N708" s="260"/>
      <c r="O708" s="810"/>
      <c r="P708" s="361"/>
      <c r="Q708" s="696">
        <f t="shared" si="246"/>
        <v>434</v>
      </c>
      <c r="R708" s="340"/>
      <c r="S708" s="340"/>
      <c r="T708" s="340"/>
      <c r="U708" s="699" t="str">
        <f t="shared" si="234"/>
        <v/>
      </c>
      <c r="V708" s="699" t="str">
        <f t="shared" si="235"/>
        <v/>
      </c>
      <c r="W708" s="698" t="str">
        <f t="shared" si="247"/>
        <v/>
      </c>
      <c r="X708" s="698" t="str">
        <f t="shared" si="266"/>
        <v/>
      </c>
      <c r="Y708" s="699" t="str">
        <f t="shared" si="236"/>
        <v/>
      </c>
      <c r="Z708" s="699" t="str">
        <f t="shared" si="237"/>
        <v/>
      </c>
      <c r="AA708" s="698" t="str">
        <f t="shared" si="248"/>
        <v/>
      </c>
      <c r="AB708" s="698" t="str">
        <f t="shared" si="249"/>
        <v/>
      </c>
      <c r="AC708" s="699" t="str">
        <f t="shared" si="238"/>
        <v/>
      </c>
      <c r="AD708" s="699" t="str">
        <f t="shared" si="239"/>
        <v/>
      </c>
      <c r="AE708" s="698" t="str">
        <f t="shared" si="250"/>
        <v/>
      </c>
      <c r="AF708" s="698" t="str">
        <f t="shared" si="251"/>
        <v/>
      </c>
      <c r="AG708" s="68"/>
      <c r="AH708" s="696" t="str">
        <f t="shared" si="230"/>
        <v/>
      </c>
      <c r="AI708" s="340"/>
      <c r="AJ708" s="340"/>
      <c r="AK708" s="340"/>
      <c r="AL708" s="699" t="str">
        <f t="shared" si="240"/>
        <v/>
      </c>
      <c r="AM708" s="699" t="str">
        <f t="shared" si="267"/>
        <v/>
      </c>
      <c r="AN708" s="699" t="str">
        <f t="shared" si="241"/>
        <v/>
      </c>
      <c r="AO708" s="698" t="str">
        <f t="shared" si="231"/>
        <v/>
      </c>
      <c r="AP708" s="698" t="str">
        <f t="shared" si="252"/>
        <v/>
      </c>
      <c r="AQ708" s="699" t="str">
        <f t="shared" si="242"/>
        <v/>
      </c>
      <c r="AR708" s="699" t="str">
        <f t="shared" si="253"/>
        <v/>
      </c>
      <c r="AS708" s="699" t="str">
        <f t="shared" si="243"/>
        <v/>
      </c>
      <c r="AT708" s="698" t="str">
        <f t="shared" si="232"/>
        <v/>
      </c>
      <c r="AU708" s="698" t="str">
        <f t="shared" si="254"/>
        <v/>
      </c>
      <c r="AV708" s="699" t="str">
        <f t="shared" si="244"/>
        <v/>
      </c>
      <c r="AW708" s="699" t="str">
        <f t="shared" si="255"/>
        <v/>
      </c>
      <c r="AX708" s="699" t="str">
        <f t="shared" si="245"/>
        <v/>
      </c>
      <c r="AY708" s="698" t="str">
        <f t="shared" si="233"/>
        <v/>
      </c>
      <c r="AZ708" s="698" t="str">
        <f t="shared" si="256"/>
        <v/>
      </c>
      <c r="BA708" s="79"/>
      <c r="BB708" s="79"/>
      <c r="BC708" s="699" t="str">
        <f t="shared" si="257"/>
        <v/>
      </c>
      <c r="BD708" s="699" t="str">
        <f t="shared" si="258"/>
        <v/>
      </c>
      <c r="BE708" s="698" t="str">
        <f t="shared" si="259"/>
        <v/>
      </c>
      <c r="BF708" s="698" t="str">
        <f t="shared" si="260"/>
        <v/>
      </c>
      <c r="BG708" s="79"/>
      <c r="BH708" s="699" t="str">
        <f t="shared" si="261"/>
        <v/>
      </c>
      <c r="BI708" s="699" t="str">
        <f t="shared" si="262"/>
        <v/>
      </c>
      <c r="BJ708" s="699" t="str">
        <f t="shared" si="263"/>
        <v/>
      </c>
      <c r="BK708" s="698" t="str">
        <f t="shared" si="264"/>
        <v/>
      </c>
      <c r="BL708" s="698" t="str">
        <f t="shared" si="265"/>
        <v/>
      </c>
    </row>
    <row r="709" spans="1:64" s="24" customFormat="1" ht="14.25" x14ac:dyDescent="0.2">
      <c r="A709" s="68"/>
      <c r="B709" s="68"/>
      <c r="C709" s="340"/>
      <c r="D709" s="259"/>
      <c r="E709" s="340"/>
      <c r="F709" s="340"/>
      <c r="G709" s="68"/>
      <c r="H709" s="261"/>
      <c r="I709" s="261"/>
      <c r="J709" s="68"/>
      <c r="K709" s="260"/>
      <c r="L709" s="66"/>
      <c r="M709" s="261"/>
      <c r="N709" s="260"/>
      <c r="O709" s="810"/>
      <c r="P709" s="361"/>
      <c r="Q709" s="696">
        <f t="shared" si="246"/>
        <v>435</v>
      </c>
      <c r="R709" s="340"/>
      <c r="S709" s="340"/>
      <c r="T709" s="340"/>
      <c r="U709" s="699" t="str">
        <f t="shared" si="234"/>
        <v/>
      </c>
      <c r="V709" s="699" t="str">
        <f t="shared" si="235"/>
        <v/>
      </c>
      <c r="W709" s="698" t="str">
        <f t="shared" si="247"/>
        <v/>
      </c>
      <c r="X709" s="698" t="str">
        <f t="shared" si="266"/>
        <v/>
      </c>
      <c r="Y709" s="699" t="str">
        <f t="shared" si="236"/>
        <v/>
      </c>
      <c r="Z709" s="699" t="str">
        <f t="shared" si="237"/>
        <v/>
      </c>
      <c r="AA709" s="698" t="str">
        <f t="shared" si="248"/>
        <v/>
      </c>
      <c r="AB709" s="698" t="str">
        <f t="shared" si="249"/>
        <v/>
      </c>
      <c r="AC709" s="699" t="str">
        <f t="shared" si="238"/>
        <v/>
      </c>
      <c r="AD709" s="699" t="str">
        <f t="shared" si="239"/>
        <v/>
      </c>
      <c r="AE709" s="698" t="str">
        <f t="shared" si="250"/>
        <v/>
      </c>
      <c r="AF709" s="698" t="str">
        <f t="shared" si="251"/>
        <v/>
      </c>
      <c r="AG709" s="68"/>
      <c r="AH709" s="696" t="str">
        <f t="shared" si="230"/>
        <v/>
      </c>
      <c r="AI709" s="340"/>
      <c r="AJ709" s="340"/>
      <c r="AK709" s="340"/>
      <c r="AL709" s="699" t="str">
        <f t="shared" si="240"/>
        <v/>
      </c>
      <c r="AM709" s="699" t="str">
        <f t="shared" si="267"/>
        <v/>
      </c>
      <c r="AN709" s="699" t="str">
        <f t="shared" si="241"/>
        <v/>
      </c>
      <c r="AO709" s="698" t="str">
        <f t="shared" si="231"/>
        <v/>
      </c>
      <c r="AP709" s="698" t="str">
        <f t="shared" si="252"/>
        <v/>
      </c>
      <c r="AQ709" s="699" t="str">
        <f t="shared" si="242"/>
        <v/>
      </c>
      <c r="AR709" s="699" t="str">
        <f t="shared" si="253"/>
        <v/>
      </c>
      <c r="AS709" s="699" t="str">
        <f t="shared" si="243"/>
        <v/>
      </c>
      <c r="AT709" s="698" t="str">
        <f t="shared" si="232"/>
        <v/>
      </c>
      <c r="AU709" s="698" t="str">
        <f t="shared" si="254"/>
        <v/>
      </c>
      <c r="AV709" s="699" t="str">
        <f t="shared" si="244"/>
        <v/>
      </c>
      <c r="AW709" s="699" t="str">
        <f t="shared" si="255"/>
        <v/>
      </c>
      <c r="AX709" s="699" t="str">
        <f t="shared" si="245"/>
        <v/>
      </c>
      <c r="AY709" s="698" t="str">
        <f t="shared" si="233"/>
        <v/>
      </c>
      <c r="AZ709" s="698" t="str">
        <f t="shared" si="256"/>
        <v/>
      </c>
      <c r="BA709" s="79"/>
      <c r="BB709" s="79"/>
      <c r="BC709" s="699" t="str">
        <f t="shared" si="257"/>
        <v/>
      </c>
      <c r="BD709" s="699" t="str">
        <f t="shared" si="258"/>
        <v/>
      </c>
      <c r="BE709" s="698" t="str">
        <f t="shared" si="259"/>
        <v/>
      </c>
      <c r="BF709" s="698" t="str">
        <f t="shared" si="260"/>
        <v/>
      </c>
      <c r="BG709" s="79"/>
      <c r="BH709" s="699" t="str">
        <f t="shared" si="261"/>
        <v/>
      </c>
      <c r="BI709" s="699" t="str">
        <f t="shared" si="262"/>
        <v/>
      </c>
      <c r="BJ709" s="699" t="str">
        <f t="shared" si="263"/>
        <v/>
      </c>
      <c r="BK709" s="698" t="str">
        <f t="shared" si="264"/>
        <v/>
      </c>
      <c r="BL709" s="698" t="str">
        <f t="shared" si="265"/>
        <v/>
      </c>
    </row>
    <row r="710" spans="1:64" s="24" customFormat="1" ht="14.25" x14ac:dyDescent="0.2">
      <c r="A710" s="68"/>
      <c r="B710" s="68"/>
      <c r="C710" s="340"/>
      <c r="D710" s="259"/>
      <c r="E710" s="340"/>
      <c r="F710" s="340"/>
      <c r="G710" s="68"/>
      <c r="H710" s="261"/>
      <c r="I710" s="261"/>
      <c r="J710" s="68"/>
      <c r="K710" s="260"/>
      <c r="L710" s="66"/>
      <c r="M710" s="261"/>
      <c r="N710" s="260"/>
      <c r="O710" s="810"/>
      <c r="P710" s="361"/>
      <c r="Q710" s="696">
        <f t="shared" si="246"/>
        <v>436</v>
      </c>
      <c r="R710" s="340"/>
      <c r="S710" s="340"/>
      <c r="T710" s="340"/>
      <c r="U710" s="699" t="str">
        <f t="shared" si="234"/>
        <v/>
      </c>
      <c r="V710" s="699" t="str">
        <f t="shared" si="235"/>
        <v/>
      </c>
      <c r="W710" s="698" t="str">
        <f t="shared" si="247"/>
        <v/>
      </c>
      <c r="X710" s="698" t="str">
        <f t="shared" si="266"/>
        <v/>
      </c>
      <c r="Y710" s="699" t="str">
        <f t="shared" si="236"/>
        <v/>
      </c>
      <c r="Z710" s="699" t="str">
        <f t="shared" si="237"/>
        <v/>
      </c>
      <c r="AA710" s="698" t="str">
        <f t="shared" si="248"/>
        <v/>
      </c>
      <c r="AB710" s="698" t="str">
        <f t="shared" si="249"/>
        <v/>
      </c>
      <c r="AC710" s="699" t="str">
        <f t="shared" si="238"/>
        <v/>
      </c>
      <c r="AD710" s="699" t="str">
        <f t="shared" si="239"/>
        <v/>
      </c>
      <c r="AE710" s="698" t="str">
        <f t="shared" si="250"/>
        <v/>
      </c>
      <c r="AF710" s="698" t="str">
        <f t="shared" si="251"/>
        <v/>
      </c>
      <c r="AG710" s="68"/>
      <c r="AH710" s="696" t="str">
        <f t="shared" si="230"/>
        <v/>
      </c>
      <c r="AI710" s="340"/>
      <c r="AJ710" s="340"/>
      <c r="AK710" s="340"/>
      <c r="AL710" s="699" t="str">
        <f t="shared" si="240"/>
        <v/>
      </c>
      <c r="AM710" s="699" t="str">
        <f t="shared" si="267"/>
        <v/>
      </c>
      <c r="AN710" s="699" t="str">
        <f t="shared" si="241"/>
        <v/>
      </c>
      <c r="AO710" s="698" t="str">
        <f t="shared" si="231"/>
        <v/>
      </c>
      <c r="AP710" s="698" t="str">
        <f t="shared" si="252"/>
        <v/>
      </c>
      <c r="AQ710" s="699" t="str">
        <f t="shared" si="242"/>
        <v/>
      </c>
      <c r="AR710" s="699" t="str">
        <f t="shared" si="253"/>
        <v/>
      </c>
      <c r="AS710" s="699" t="str">
        <f t="shared" si="243"/>
        <v/>
      </c>
      <c r="AT710" s="698" t="str">
        <f t="shared" si="232"/>
        <v/>
      </c>
      <c r="AU710" s="698" t="str">
        <f t="shared" si="254"/>
        <v/>
      </c>
      <c r="AV710" s="699" t="str">
        <f t="shared" si="244"/>
        <v/>
      </c>
      <c r="AW710" s="699" t="str">
        <f t="shared" si="255"/>
        <v/>
      </c>
      <c r="AX710" s="699" t="str">
        <f t="shared" si="245"/>
        <v/>
      </c>
      <c r="AY710" s="698" t="str">
        <f t="shared" si="233"/>
        <v/>
      </c>
      <c r="AZ710" s="698" t="str">
        <f t="shared" si="256"/>
        <v/>
      </c>
      <c r="BA710" s="79"/>
      <c r="BB710" s="79"/>
      <c r="BC710" s="699" t="str">
        <f t="shared" si="257"/>
        <v/>
      </c>
      <c r="BD710" s="699" t="str">
        <f t="shared" si="258"/>
        <v/>
      </c>
      <c r="BE710" s="698" t="str">
        <f t="shared" si="259"/>
        <v/>
      </c>
      <c r="BF710" s="698" t="str">
        <f t="shared" si="260"/>
        <v/>
      </c>
      <c r="BG710" s="79"/>
      <c r="BH710" s="699" t="str">
        <f t="shared" si="261"/>
        <v/>
      </c>
      <c r="BI710" s="699" t="str">
        <f t="shared" si="262"/>
        <v/>
      </c>
      <c r="BJ710" s="699" t="str">
        <f t="shared" si="263"/>
        <v/>
      </c>
      <c r="BK710" s="698" t="str">
        <f t="shared" si="264"/>
        <v/>
      </c>
      <c r="BL710" s="698" t="str">
        <f t="shared" si="265"/>
        <v/>
      </c>
    </row>
    <row r="711" spans="1:64" s="24" customFormat="1" ht="14.25" x14ac:dyDescent="0.2">
      <c r="A711" s="68"/>
      <c r="B711" s="68"/>
      <c r="C711" s="340"/>
      <c r="D711" s="259"/>
      <c r="E711" s="340"/>
      <c r="F711" s="340"/>
      <c r="G711" s="68"/>
      <c r="H711" s="261"/>
      <c r="I711" s="261"/>
      <c r="J711" s="68"/>
      <c r="K711" s="260"/>
      <c r="L711" s="66"/>
      <c r="M711" s="261"/>
      <c r="N711" s="260"/>
      <c r="O711" s="810"/>
      <c r="P711" s="361"/>
      <c r="Q711" s="696">
        <f t="shared" si="246"/>
        <v>437</v>
      </c>
      <c r="R711" s="340"/>
      <c r="S711" s="340"/>
      <c r="T711" s="340"/>
      <c r="U711" s="699" t="str">
        <f t="shared" si="234"/>
        <v/>
      </c>
      <c r="V711" s="699" t="str">
        <f t="shared" si="235"/>
        <v/>
      </c>
      <c r="W711" s="698" t="str">
        <f t="shared" si="247"/>
        <v/>
      </c>
      <c r="X711" s="698" t="str">
        <f t="shared" si="266"/>
        <v/>
      </c>
      <c r="Y711" s="699" t="str">
        <f t="shared" si="236"/>
        <v/>
      </c>
      <c r="Z711" s="699" t="str">
        <f t="shared" si="237"/>
        <v/>
      </c>
      <c r="AA711" s="698" t="str">
        <f t="shared" si="248"/>
        <v/>
      </c>
      <c r="AB711" s="698" t="str">
        <f t="shared" si="249"/>
        <v/>
      </c>
      <c r="AC711" s="699" t="str">
        <f t="shared" si="238"/>
        <v/>
      </c>
      <c r="AD711" s="699" t="str">
        <f t="shared" si="239"/>
        <v/>
      </c>
      <c r="AE711" s="698" t="str">
        <f t="shared" si="250"/>
        <v/>
      </c>
      <c r="AF711" s="698" t="str">
        <f t="shared" si="251"/>
        <v/>
      </c>
      <c r="AG711" s="68"/>
      <c r="AH711" s="696" t="str">
        <f t="shared" si="230"/>
        <v/>
      </c>
      <c r="AI711" s="340"/>
      <c r="AJ711" s="340"/>
      <c r="AK711" s="340"/>
      <c r="AL711" s="699" t="str">
        <f t="shared" si="240"/>
        <v/>
      </c>
      <c r="AM711" s="699" t="str">
        <f t="shared" si="267"/>
        <v/>
      </c>
      <c r="AN711" s="699" t="str">
        <f t="shared" si="241"/>
        <v/>
      </c>
      <c r="AO711" s="698" t="str">
        <f t="shared" si="231"/>
        <v/>
      </c>
      <c r="AP711" s="698" t="str">
        <f t="shared" si="252"/>
        <v/>
      </c>
      <c r="AQ711" s="699" t="str">
        <f t="shared" si="242"/>
        <v/>
      </c>
      <c r="AR711" s="699" t="str">
        <f t="shared" si="253"/>
        <v/>
      </c>
      <c r="AS711" s="699" t="str">
        <f t="shared" si="243"/>
        <v/>
      </c>
      <c r="AT711" s="698" t="str">
        <f t="shared" si="232"/>
        <v/>
      </c>
      <c r="AU711" s="698" t="str">
        <f t="shared" si="254"/>
        <v/>
      </c>
      <c r="AV711" s="699" t="str">
        <f t="shared" si="244"/>
        <v/>
      </c>
      <c r="AW711" s="699" t="str">
        <f t="shared" si="255"/>
        <v/>
      </c>
      <c r="AX711" s="699" t="str">
        <f t="shared" si="245"/>
        <v/>
      </c>
      <c r="AY711" s="698" t="str">
        <f t="shared" si="233"/>
        <v/>
      </c>
      <c r="AZ711" s="698" t="str">
        <f t="shared" si="256"/>
        <v/>
      </c>
      <c r="BA711" s="79"/>
      <c r="BB711" s="79"/>
      <c r="BC711" s="699" t="str">
        <f t="shared" si="257"/>
        <v/>
      </c>
      <c r="BD711" s="699" t="str">
        <f t="shared" si="258"/>
        <v/>
      </c>
      <c r="BE711" s="698" t="str">
        <f t="shared" si="259"/>
        <v/>
      </c>
      <c r="BF711" s="698" t="str">
        <f t="shared" si="260"/>
        <v/>
      </c>
      <c r="BG711" s="79"/>
      <c r="BH711" s="699" t="str">
        <f t="shared" si="261"/>
        <v/>
      </c>
      <c r="BI711" s="699" t="str">
        <f t="shared" si="262"/>
        <v/>
      </c>
      <c r="BJ711" s="699" t="str">
        <f t="shared" si="263"/>
        <v/>
      </c>
      <c r="BK711" s="698" t="str">
        <f t="shared" si="264"/>
        <v/>
      </c>
      <c r="BL711" s="698" t="str">
        <f t="shared" si="265"/>
        <v/>
      </c>
    </row>
    <row r="712" spans="1:64" s="24" customFormat="1" ht="14.25" x14ac:dyDescent="0.2">
      <c r="A712" s="68"/>
      <c r="B712" s="68"/>
      <c r="C712" s="340"/>
      <c r="D712" s="259"/>
      <c r="E712" s="340"/>
      <c r="F712" s="340"/>
      <c r="G712" s="68"/>
      <c r="H712" s="261"/>
      <c r="I712" s="261"/>
      <c r="J712" s="68"/>
      <c r="K712" s="260"/>
      <c r="L712" s="66"/>
      <c r="M712" s="261"/>
      <c r="N712" s="260"/>
      <c r="O712" s="810"/>
      <c r="P712" s="361"/>
      <c r="Q712" s="696">
        <f t="shared" si="246"/>
        <v>438</v>
      </c>
      <c r="R712" s="340"/>
      <c r="S712" s="340"/>
      <c r="T712" s="340"/>
      <c r="U712" s="699" t="str">
        <f t="shared" si="234"/>
        <v/>
      </c>
      <c r="V712" s="699" t="str">
        <f t="shared" si="235"/>
        <v/>
      </c>
      <c r="W712" s="698" t="str">
        <f t="shared" si="247"/>
        <v/>
      </c>
      <c r="X712" s="698" t="str">
        <f t="shared" si="266"/>
        <v/>
      </c>
      <c r="Y712" s="699" t="str">
        <f t="shared" si="236"/>
        <v/>
      </c>
      <c r="Z712" s="699" t="str">
        <f t="shared" si="237"/>
        <v/>
      </c>
      <c r="AA712" s="698" t="str">
        <f t="shared" si="248"/>
        <v/>
      </c>
      <c r="AB712" s="698" t="str">
        <f t="shared" si="249"/>
        <v/>
      </c>
      <c r="AC712" s="699" t="str">
        <f t="shared" si="238"/>
        <v/>
      </c>
      <c r="AD712" s="699" t="str">
        <f t="shared" si="239"/>
        <v/>
      </c>
      <c r="AE712" s="698" t="str">
        <f t="shared" si="250"/>
        <v/>
      </c>
      <c r="AF712" s="698" t="str">
        <f t="shared" si="251"/>
        <v/>
      </c>
      <c r="AG712" s="68"/>
      <c r="AH712" s="696" t="str">
        <f t="shared" si="230"/>
        <v/>
      </c>
      <c r="AI712" s="340"/>
      <c r="AJ712" s="340"/>
      <c r="AK712" s="340"/>
      <c r="AL712" s="699" t="str">
        <f t="shared" si="240"/>
        <v/>
      </c>
      <c r="AM712" s="699" t="str">
        <f t="shared" si="267"/>
        <v/>
      </c>
      <c r="AN712" s="699" t="str">
        <f t="shared" si="241"/>
        <v/>
      </c>
      <c r="AO712" s="698" t="str">
        <f t="shared" si="231"/>
        <v/>
      </c>
      <c r="AP712" s="698" t="str">
        <f t="shared" si="252"/>
        <v/>
      </c>
      <c r="AQ712" s="699" t="str">
        <f t="shared" si="242"/>
        <v/>
      </c>
      <c r="AR712" s="699" t="str">
        <f t="shared" si="253"/>
        <v/>
      </c>
      <c r="AS712" s="699" t="str">
        <f t="shared" si="243"/>
        <v/>
      </c>
      <c r="AT712" s="698" t="str">
        <f t="shared" si="232"/>
        <v/>
      </c>
      <c r="AU712" s="698" t="str">
        <f t="shared" si="254"/>
        <v/>
      </c>
      <c r="AV712" s="699" t="str">
        <f t="shared" si="244"/>
        <v/>
      </c>
      <c r="AW712" s="699" t="str">
        <f t="shared" si="255"/>
        <v/>
      </c>
      <c r="AX712" s="699" t="str">
        <f t="shared" si="245"/>
        <v/>
      </c>
      <c r="AY712" s="698" t="str">
        <f t="shared" si="233"/>
        <v/>
      </c>
      <c r="AZ712" s="698" t="str">
        <f t="shared" si="256"/>
        <v/>
      </c>
      <c r="BA712" s="79"/>
      <c r="BB712" s="79"/>
      <c r="BC712" s="699" t="str">
        <f t="shared" si="257"/>
        <v/>
      </c>
      <c r="BD712" s="699" t="str">
        <f t="shared" si="258"/>
        <v/>
      </c>
      <c r="BE712" s="698" t="str">
        <f t="shared" si="259"/>
        <v/>
      </c>
      <c r="BF712" s="698" t="str">
        <f t="shared" si="260"/>
        <v/>
      </c>
      <c r="BG712" s="79"/>
      <c r="BH712" s="699" t="str">
        <f t="shared" si="261"/>
        <v/>
      </c>
      <c r="BI712" s="699" t="str">
        <f t="shared" si="262"/>
        <v/>
      </c>
      <c r="BJ712" s="699" t="str">
        <f t="shared" si="263"/>
        <v/>
      </c>
      <c r="BK712" s="698" t="str">
        <f t="shared" si="264"/>
        <v/>
      </c>
      <c r="BL712" s="698" t="str">
        <f t="shared" si="265"/>
        <v/>
      </c>
    </row>
    <row r="713" spans="1:64" s="24" customFormat="1" ht="14.25" x14ac:dyDescent="0.2">
      <c r="A713" s="68"/>
      <c r="B713" s="68"/>
      <c r="C713" s="340"/>
      <c r="D713" s="259"/>
      <c r="E713" s="340"/>
      <c r="F713" s="340"/>
      <c r="G713" s="68"/>
      <c r="H713" s="261"/>
      <c r="I713" s="261"/>
      <c r="J713" s="68"/>
      <c r="K713" s="260"/>
      <c r="L713" s="66"/>
      <c r="M713" s="261"/>
      <c r="N713" s="260"/>
      <c r="O713" s="810"/>
      <c r="P713" s="361"/>
      <c r="Q713" s="696">
        <f t="shared" si="246"/>
        <v>439</v>
      </c>
      <c r="R713" s="340"/>
      <c r="S713" s="340"/>
      <c r="T713" s="340"/>
      <c r="U713" s="699" t="str">
        <f t="shared" si="234"/>
        <v/>
      </c>
      <c r="V713" s="699" t="str">
        <f t="shared" si="235"/>
        <v/>
      </c>
      <c r="W713" s="698" t="str">
        <f t="shared" si="247"/>
        <v/>
      </c>
      <c r="X713" s="698" t="str">
        <f t="shared" si="266"/>
        <v/>
      </c>
      <c r="Y713" s="699" t="str">
        <f t="shared" si="236"/>
        <v/>
      </c>
      <c r="Z713" s="699" t="str">
        <f t="shared" si="237"/>
        <v/>
      </c>
      <c r="AA713" s="698" t="str">
        <f t="shared" si="248"/>
        <v/>
      </c>
      <c r="AB713" s="698" t="str">
        <f t="shared" si="249"/>
        <v/>
      </c>
      <c r="AC713" s="699" t="str">
        <f t="shared" si="238"/>
        <v/>
      </c>
      <c r="AD713" s="699" t="str">
        <f t="shared" si="239"/>
        <v/>
      </c>
      <c r="AE713" s="698" t="str">
        <f t="shared" si="250"/>
        <v/>
      </c>
      <c r="AF713" s="698" t="str">
        <f t="shared" si="251"/>
        <v/>
      </c>
      <c r="AG713" s="68"/>
      <c r="AH713" s="696" t="str">
        <f t="shared" si="230"/>
        <v/>
      </c>
      <c r="AI713" s="340"/>
      <c r="AJ713" s="340"/>
      <c r="AK713" s="340"/>
      <c r="AL713" s="699" t="str">
        <f t="shared" si="240"/>
        <v/>
      </c>
      <c r="AM713" s="699" t="str">
        <f t="shared" si="267"/>
        <v/>
      </c>
      <c r="AN713" s="699" t="str">
        <f t="shared" si="241"/>
        <v/>
      </c>
      <c r="AO713" s="698" t="str">
        <f t="shared" si="231"/>
        <v/>
      </c>
      <c r="AP713" s="698" t="str">
        <f t="shared" si="252"/>
        <v/>
      </c>
      <c r="AQ713" s="699" t="str">
        <f t="shared" si="242"/>
        <v/>
      </c>
      <c r="AR713" s="699" t="str">
        <f t="shared" si="253"/>
        <v/>
      </c>
      <c r="AS713" s="699" t="str">
        <f t="shared" si="243"/>
        <v/>
      </c>
      <c r="AT713" s="698" t="str">
        <f t="shared" si="232"/>
        <v/>
      </c>
      <c r="AU713" s="698" t="str">
        <f t="shared" si="254"/>
        <v/>
      </c>
      <c r="AV713" s="699" t="str">
        <f t="shared" si="244"/>
        <v/>
      </c>
      <c r="AW713" s="699" t="str">
        <f t="shared" si="255"/>
        <v/>
      </c>
      <c r="AX713" s="699" t="str">
        <f t="shared" si="245"/>
        <v/>
      </c>
      <c r="AY713" s="698" t="str">
        <f t="shared" si="233"/>
        <v/>
      </c>
      <c r="AZ713" s="698" t="str">
        <f t="shared" si="256"/>
        <v/>
      </c>
      <c r="BA713" s="79"/>
      <c r="BB713" s="79"/>
      <c r="BC713" s="699" t="str">
        <f t="shared" si="257"/>
        <v/>
      </c>
      <c r="BD713" s="699" t="str">
        <f t="shared" si="258"/>
        <v/>
      </c>
      <c r="BE713" s="698" t="str">
        <f t="shared" si="259"/>
        <v/>
      </c>
      <c r="BF713" s="698" t="str">
        <f t="shared" si="260"/>
        <v/>
      </c>
      <c r="BG713" s="79"/>
      <c r="BH713" s="699" t="str">
        <f t="shared" si="261"/>
        <v/>
      </c>
      <c r="BI713" s="699" t="str">
        <f t="shared" si="262"/>
        <v/>
      </c>
      <c r="BJ713" s="699" t="str">
        <f t="shared" si="263"/>
        <v/>
      </c>
      <c r="BK713" s="698" t="str">
        <f t="shared" si="264"/>
        <v/>
      </c>
      <c r="BL713" s="698" t="str">
        <f t="shared" si="265"/>
        <v/>
      </c>
    </row>
    <row r="714" spans="1:64" s="24" customFormat="1" ht="14.25" x14ac:dyDescent="0.2">
      <c r="A714" s="68"/>
      <c r="B714" s="68"/>
      <c r="C714" s="340"/>
      <c r="D714" s="259"/>
      <c r="E714" s="340"/>
      <c r="F714" s="340"/>
      <c r="G714" s="68"/>
      <c r="H714" s="261"/>
      <c r="I714" s="261"/>
      <c r="J714" s="68"/>
      <c r="K714" s="260"/>
      <c r="L714" s="66"/>
      <c r="M714" s="261"/>
      <c r="N714" s="260"/>
      <c r="O714" s="810"/>
      <c r="P714" s="361"/>
      <c r="Q714" s="696">
        <f t="shared" si="246"/>
        <v>440</v>
      </c>
      <c r="R714" s="340"/>
      <c r="S714" s="340"/>
      <c r="T714" s="340"/>
      <c r="U714" s="699" t="str">
        <f t="shared" si="234"/>
        <v/>
      </c>
      <c r="V714" s="699" t="str">
        <f t="shared" si="235"/>
        <v/>
      </c>
      <c r="W714" s="698" t="str">
        <f t="shared" si="247"/>
        <v/>
      </c>
      <c r="X714" s="698" t="str">
        <f t="shared" si="266"/>
        <v/>
      </c>
      <c r="Y714" s="699" t="str">
        <f t="shared" si="236"/>
        <v/>
      </c>
      <c r="Z714" s="699" t="str">
        <f t="shared" si="237"/>
        <v/>
      </c>
      <c r="AA714" s="698" t="str">
        <f t="shared" si="248"/>
        <v/>
      </c>
      <c r="AB714" s="698" t="str">
        <f t="shared" si="249"/>
        <v/>
      </c>
      <c r="AC714" s="699" t="str">
        <f t="shared" si="238"/>
        <v/>
      </c>
      <c r="AD714" s="699" t="str">
        <f t="shared" si="239"/>
        <v/>
      </c>
      <c r="AE714" s="698" t="str">
        <f t="shared" si="250"/>
        <v/>
      </c>
      <c r="AF714" s="698" t="str">
        <f t="shared" si="251"/>
        <v/>
      </c>
      <c r="AG714" s="68"/>
      <c r="AH714" s="696" t="str">
        <f t="shared" si="230"/>
        <v/>
      </c>
      <c r="AI714" s="340"/>
      <c r="AJ714" s="340"/>
      <c r="AK714" s="340"/>
      <c r="AL714" s="699" t="str">
        <f t="shared" si="240"/>
        <v/>
      </c>
      <c r="AM714" s="699" t="str">
        <f t="shared" si="267"/>
        <v/>
      </c>
      <c r="AN714" s="699" t="str">
        <f t="shared" si="241"/>
        <v/>
      </c>
      <c r="AO714" s="698" t="str">
        <f t="shared" si="231"/>
        <v/>
      </c>
      <c r="AP714" s="698" t="str">
        <f t="shared" si="252"/>
        <v/>
      </c>
      <c r="AQ714" s="699" t="str">
        <f t="shared" si="242"/>
        <v/>
      </c>
      <c r="AR714" s="699" t="str">
        <f t="shared" si="253"/>
        <v/>
      </c>
      <c r="AS714" s="699" t="str">
        <f t="shared" si="243"/>
        <v/>
      </c>
      <c r="AT714" s="698" t="str">
        <f t="shared" si="232"/>
        <v/>
      </c>
      <c r="AU714" s="698" t="str">
        <f t="shared" si="254"/>
        <v/>
      </c>
      <c r="AV714" s="699" t="str">
        <f t="shared" si="244"/>
        <v/>
      </c>
      <c r="AW714" s="699" t="str">
        <f t="shared" si="255"/>
        <v/>
      </c>
      <c r="AX714" s="699" t="str">
        <f t="shared" si="245"/>
        <v/>
      </c>
      <c r="AY714" s="698" t="str">
        <f t="shared" si="233"/>
        <v/>
      </c>
      <c r="AZ714" s="698" t="str">
        <f t="shared" si="256"/>
        <v/>
      </c>
      <c r="BA714" s="79"/>
      <c r="BB714" s="79"/>
      <c r="BC714" s="699" t="str">
        <f t="shared" si="257"/>
        <v/>
      </c>
      <c r="BD714" s="699" t="str">
        <f t="shared" si="258"/>
        <v/>
      </c>
      <c r="BE714" s="698" t="str">
        <f t="shared" si="259"/>
        <v/>
      </c>
      <c r="BF714" s="698" t="str">
        <f t="shared" si="260"/>
        <v/>
      </c>
      <c r="BG714" s="79"/>
      <c r="BH714" s="699" t="str">
        <f t="shared" si="261"/>
        <v/>
      </c>
      <c r="BI714" s="699" t="str">
        <f t="shared" si="262"/>
        <v/>
      </c>
      <c r="BJ714" s="699" t="str">
        <f t="shared" si="263"/>
        <v/>
      </c>
      <c r="BK714" s="698" t="str">
        <f t="shared" si="264"/>
        <v/>
      </c>
      <c r="BL714" s="698" t="str">
        <f t="shared" si="265"/>
        <v/>
      </c>
    </row>
    <row r="715" spans="1:64" s="24" customFormat="1" ht="14.25" x14ac:dyDescent="0.2">
      <c r="A715" s="68"/>
      <c r="B715" s="68"/>
      <c r="C715" s="340"/>
      <c r="D715" s="259"/>
      <c r="E715" s="340"/>
      <c r="F715" s="340"/>
      <c r="G715" s="68"/>
      <c r="H715" s="261"/>
      <c r="I715" s="261"/>
      <c r="J715" s="68"/>
      <c r="K715" s="260"/>
      <c r="L715" s="66"/>
      <c r="M715" s="261"/>
      <c r="N715" s="260"/>
      <c r="O715" s="810"/>
      <c r="P715" s="361"/>
      <c r="Q715" s="696">
        <f t="shared" si="246"/>
        <v>441</v>
      </c>
      <c r="R715" s="340"/>
      <c r="S715" s="340"/>
      <c r="T715" s="340"/>
      <c r="U715" s="699" t="str">
        <f t="shared" si="234"/>
        <v/>
      </c>
      <c r="V715" s="699" t="str">
        <f t="shared" si="235"/>
        <v/>
      </c>
      <c r="W715" s="698" t="str">
        <f t="shared" si="247"/>
        <v/>
      </c>
      <c r="X715" s="698" t="str">
        <f t="shared" si="266"/>
        <v/>
      </c>
      <c r="Y715" s="699" t="str">
        <f t="shared" si="236"/>
        <v/>
      </c>
      <c r="Z715" s="699" t="str">
        <f t="shared" si="237"/>
        <v/>
      </c>
      <c r="AA715" s="698" t="str">
        <f t="shared" si="248"/>
        <v/>
      </c>
      <c r="AB715" s="698" t="str">
        <f t="shared" si="249"/>
        <v/>
      </c>
      <c r="AC715" s="699" t="str">
        <f t="shared" si="238"/>
        <v/>
      </c>
      <c r="AD715" s="699" t="str">
        <f t="shared" si="239"/>
        <v/>
      </c>
      <c r="AE715" s="698" t="str">
        <f t="shared" si="250"/>
        <v/>
      </c>
      <c r="AF715" s="698" t="str">
        <f t="shared" si="251"/>
        <v/>
      </c>
      <c r="AG715" s="68"/>
      <c r="AH715" s="696" t="str">
        <f t="shared" si="230"/>
        <v/>
      </c>
      <c r="AI715" s="340"/>
      <c r="AJ715" s="340"/>
      <c r="AK715" s="340"/>
      <c r="AL715" s="699" t="str">
        <f t="shared" si="240"/>
        <v/>
      </c>
      <c r="AM715" s="699" t="str">
        <f t="shared" si="267"/>
        <v/>
      </c>
      <c r="AN715" s="699" t="str">
        <f t="shared" si="241"/>
        <v/>
      </c>
      <c r="AO715" s="698" t="str">
        <f t="shared" si="231"/>
        <v/>
      </c>
      <c r="AP715" s="698" t="str">
        <f t="shared" si="252"/>
        <v/>
      </c>
      <c r="AQ715" s="699" t="str">
        <f t="shared" si="242"/>
        <v/>
      </c>
      <c r="AR715" s="699" t="str">
        <f t="shared" si="253"/>
        <v/>
      </c>
      <c r="AS715" s="699" t="str">
        <f t="shared" si="243"/>
        <v/>
      </c>
      <c r="AT715" s="698" t="str">
        <f t="shared" si="232"/>
        <v/>
      </c>
      <c r="AU715" s="698" t="str">
        <f t="shared" si="254"/>
        <v/>
      </c>
      <c r="AV715" s="699" t="str">
        <f t="shared" si="244"/>
        <v/>
      </c>
      <c r="AW715" s="699" t="str">
        <f t="shared" si="255"/>
        <v/>
      </c>
      <c r="AX715" s="699" t="str">
        <f t="shared" si="245"/>
        <v/>
      </c>
      <c r="AY715" s="698" t="str">
        <f t="shared" si="233"/>
        <v/>
      </c>
      <c r="AZ715" s="698" t="str">
        <f t="shared" si="256"/>
        <v/>
      </c>
      <c r="BA715" s="79"/>
      <c r="BB715" s="79"/>
      <c r="BC715" s="699" t="str">
        <f t="shared" si="257"/>
        <v/>
      </c>
      <c r="BD715" s="699" t="str">
        <f t="shared" si="258"/>
        <v/>
      </c>
      <c r="BE715" s="698" t="str">
        <f t="shared" si="259"/>
        <v/>
      </c>
      <c r="BF715" s="698" t="str">
        <f t="shared" si="260"/>
        <v/>
      </c>
      <c r="BG715" s="79"/>
      <c r="BH715" s="699" t="str">
        <f t="shared" si="261"/>
        <v/>
      </c>
      <c r="BI715" s="699" t="str">
        <f t="shared" si="262"/>
        <v/>
      </c>
      <c r="BJ715" s="699" t="str">
        <f t="shared" si="263"/>
        <v/>
      </c>
      <c r="BK715" s="698" t="str">
        <f t="shared" si="264"/>
        <v/>
      </c>
      <c r="BL715" s="698" t="str">
        <f t="shared" si="265"/>
        <v/>
      </c>
    </row>
    <row r="716" spans="1:64" s="24" customFormat="1" ht="14.25" x14ac:dyDescent="0.2">
      <c r="A716" s="68"/>
      <c r="B716" s="68"/>
      <c r="C716" s="340"/>
      <c r="D716" s="259"/>
      <c r="E716" s="340"/>
      <c r="F716" s="340"/>
      <c r="G716" s="68"/>
      <c r="H716" s="261"/>
      <c r="I716" s="261"/>
      <c r="J716" s="68"/>
      <c r="K716" s="260"/>
      <c r="L716" s="66"/>
      <c r="M716" s="261"/>
      <c r="N716" s="260"/>
      <c r="O716" s="810"/>
      <c r="P716" s="361"/>
      <c r="Q716" s="696">
        <f t="shared" si="246"/>
        <v>442</v>
      </c>
      <c r="R716" s="340"/>
      <c r="S716" s="340"/>
      <c r="T716" s="340"/>
      <c r="U716" s="699" t="str">
        <f t="shared" si="234"/>
        <v/>
      </c>
      <c r="V716" s="699" t="str">
        <f t="shared" si="235"/>
        <v/>
      </c>
      <c r="W716" s="698" t="str">
        <f t="shared" si="247"/>
        <v/>
      </c>
      <c r="X716" s="698" t="str">
        <f t="shared" si="266"/>
        <v/>
      </c>
      <c r="Y716" s="699" t="str">
        <f t="shared" si="236"/>
        <v/>
      </c>
      <c r="Z716" s="699" t="str">
        <f t="shared" si="237"/>
        <v/>
      </c>
      <c r="AA716" s="698" t="str">
        <f t="shared" si="248"/>
        <v/>
      </c>
      <c r="AB716" s="698" t="str">
        <f t="shared" si="249"/>
        <v/>
      </c>
      <c r="AC716" s="699" t="str">
        <f t="shared" si="238"/>
        <v/>
      </c>
      <c r="AD716" s="699" t="str">
        <f t="shared" si="239"/>
        <v/>
      </c>
      <c r="AE716" s="698" t="str">
        <f t="shared" si="250"/>
        <v/>
      </c>
      <c r="AF716" s="698" t="str">
        <f t="shared" si="251"/>
        <v/>
      </c>
      <c r="AG716" s="68"/>
      <c r="AH716" s="696" t="str">
        <f t="shared" si="230"/>
        <v/>
      </c>
      <c r="AI716" s="340"/>
      <c r="AJ716" s="340"/>
      <c r="AK716" s="340"/>
      <c r="AL716" s="699" t="str">
        <f t="shared" si="240"/>
        <v/>
      </c>
      <c r="AM716" s="699" t="str">
        <f t="shared" si="267"/>
        <v/>
      </c>
      <c r="AN716" s="699" t="str">
        <f t="shared" si="241"/>
        <v/>
      </c>
      <c r="AO716" s="698" t="str">
        <f t="shared" si="231"/>
        <v/>
      </c>
      <c r="AP716" s="698" t="str">
        <f t="shared" si="252"/>
        <v/>
      </c>
      <c r="AQ716" s="699" t="str">
        <f t="shared" si="242"/>
        <v/>
      </c>
      <c r="AR716" s="699" t="str">
        <f t="shared" si="253"/>
        <v/>
      </c>
      <c r="AS716" s="699" t="str">
        <f t="shared" si="243"/>
        <v/>
      </c>
      <c r="AT716" s="698" t="str">
        <f t="shared" si="232"/>
        <v/>
      </c>
      <c r="AU716" s="698" t="str">
        <f t="shared" si="254"/>
        <v/>
      </c>
      <c r="AV716" s="699" t="str">
        <f t="shared" si="244"/>
        <v/>
      </c>
      <c r="AW716" s="699" t="str">
        <f t="shared" si="255"/>
        <v/>
      </c>
      <c r="AX716" s="699" t="str">
        <f t="shared" si="245"/>
        <v/>
      </c>
      <c r="AY716" s="698" t="str">
        <f t="shared" si="233"/>
        <v/>
      </c>
      <c r="AZ716" s="698" t="str">
        <f t="shared" si="256"/>
        <v/>
      </c>
      <c r="BA716" s="79"/>
      <c r="BB716" s="79"/>
      <c r="BC716" s="699" t="str">
        <f t="shared" si="257"/>
        <v/>
      </c>
      <c r="BD716" s="699" t="str">
        <f t="shared" si="258"/>
        <v/>
      </c>
      <c r="BE716" s="698" t="str">
        <f t="shared" si="259"/>
        <v/>
      </c>
      <c r="BF716" s="698" t="str">
        <f t="shared" si="260"/>
        <v/>
      </c>
      <c r="BG716" s="79"/>
      <c r="BH716" s="699" t="str">
        <f t="shared" si="261"/>
        <v/>
      </c>
      <c r="BI716" s="699" t="str">
        <f t="shared" si="262"/>
        <v/>
      </c>
      <c r="BJ716" s="699" t="str">
        <f t="shared" si="263"/>
        <v/>
      </c>
      <c r="BK716" s="698" t="str">
        <f t="shared" si="264"/>
        <v/>
      </c>
      <c r="BL716" s="698" t="str">
        <f t="shared" si="265"/>
        <v/>
      </c>
    </row>
    <row r="717" spans="1:64" s="24" customFormat="1" ht="14.25" x14ac:dyDescent="0.2">
      <c r="A717" s="68"/>
      <c r="B717" s="68"/>
      <c r="C717" s="340"/>
      <c r="D717" s="259"/>
      <c r="E717" s="340"/>
      <c r="F717" s="340"/>
      <c r="G717" s="68"/>
      <c r="H717" s="261"/>
      <c r="I717" s="261"/>
      <c r="J717" s="68"/>
      <c r="K717" s="260"/>
      <c r="L717" s="66"/>
      <c r="M717" s="261"/>
      <c r="N717" s="260"/>
      <c r="O717" s="810"/>
      <c r="P717" s="361"/>
      <c r="Q717" s="696">
        <f t="shared" si="246"/>
        <v>443</v>
      </c>
      <c r="R717" s="340"/>
      <c r="S717" s="340"/>
      <c r="T717" s="340"/>
      <c r="U717" s="699" t="str">
        <f t="shared" si="234"/>
        <v/>
      </c>
      <c r="V717" s="699" t="str">
        <f t="shared" si="235"/>
        <v/>
      </c>
      <c r="W717" s="698" t="str">
        <f t="shared" si="247"/>
        <v/>
      </c>
      <c r="X717" s="698" t="str">
        <f t="shared" si="266"/>
        <v/>
      </c>
      <c r="Y717" s="699" t="str">
        <f t="shared" si="236"/>
        <v/>
      </c>
      <c r="Z717" s="699" t="str">
        <f t="shared" si="237"/>
        <v/>
      </c>
      <c r="AA717" s="698" t="str">
        <f t="shared" si="248"/>
        <v/>
      </c>
      <c r="AB717" s="698" t="str">
        <f t="shared" si="249"/>
        <v/>
      </c>
      <c r="AC717" s="699" t="str">
        <f t="shared" si="238"/>
        <v/>
      </c>
      <c r="AD717" s="699" t="str">
        <f t="shared" si="239"/>
        <v/>
      </c>
      <c r="AE717" s="698" t="str">
        <f t="shared" si="250"/>
        <v/>
      </c>
      <c r="AF717" s="698" t="str">
        <f t="shared" si="251"/>
        <v/>
      </c>
      <c r="AG717" s="68"/>
      <c r="AH717" s="696" t="str">
        <f t="shared" si="230"/>
        <v/>
      </c>
      <c r="AI717" s="340"/>
      <c r="AJ717" s="340"/>
      <c r="AK717" s="340"/>
      <c r="AL717" s="699" t="str">
        <f t="shared" si="240"/>
        <v/>
      </c>
      <c r="AM717" s="699" t="str">
        <f t="shared" si="267"/>
        <v/>
      </c>
      <c r="AN717" s="699" t="str">
        <f t="shared" si="241"/>
        <v/>
      </c>
      <c r="AO717" s="698" t="str">
        <f t="shared" si="231"/>
        <v/>
      </c>
      <c r="AP717" s="698" t="str">
        <f t="shared" si="252"/>
        <v/>
      </c>
      <c r="AQ717" s="699" t="str">
        <f t="shared" si="242"/>
        <v/>
      </c>
      <c r="AR717" s="699" t="str">
        <f t="shared" si="253"/>
        <v/>
      </c>
      <c r="AS717" s="699" t="str">
        <f t="shared" si="243"/>
        <v/>
      </c>
      <c r="AT717" s="698" t="str">
        <f t="shared" si="232"/>
        <v/>
      </c>
      <c r="AU717" s="698" t="str">
        <f t="shared" si="254"/>
        <v/>
      </c>
      <c r="AV717" s="699" t="str">
        <f t="shared" si="244"/>
        <v/>
      </c>
      <c r="AW717" s="699" t="str">
        <f t="shared" si="255"/>
        <v/>
      </c>
      <c r="AX717" s="699" t="str">
        <f t="shared" si="245"/>
        <v/>
      </c>
      <c r="AY717" s="698" t="str">
        <f t="shared" si="233"/>
        <v/>
      </c>
      <c r="AZ717" s="698" t="str">
        <f t="shared" si="256"/>
        <v/>
      </c>
      <c r="BA717" s="79"/>
      <c r="BB717" s="79"/>
      <c r="BC717" s="699" t="str">
        <f t="shared" si="257"/>
        <v/>
      </c>
      <c r="BD717" s="699" t="str">
        <f t="shared" si="258"/>
        <v/>
      </c>
      <c r="BE717" s="698" t="str">
        <f t="shared" si="259"/>
        <v/>
      </c>
      <c r="BF717" s="698" t="str">
        <f t="shared" si="260"/>
        <v/>
      </c>
      <c r="BG717" s="79"/>
      <c r="BH717" s="699" t="str">
        <f t="shared" si="261"/>
        <v/>
      </c>
      <c r="BI717" s="699" t="str">
        <f t="shared" si="262"/>
        <v/>
      </c>
      <c r="BJ717" s="699" t="str">
        <f t="shared" si="263"/>
        <v/>
      </c>
      <c r="BK717" s="698" t="str">
        <f t="shared" si="264"/>
        <v/>
      </c>
      <c r="BL717" s="698" t="str">
        <f t="shared" si="265"/>
        <v/>
      </c>
    </row>
    <row r="718" spans="1:64" s="24" customFormat="1" ht="14.25" x14ac:dyDescent="0.2">
      <c r="A718" s="68"/>
      <c r="B718" s="68"/>
      <c r="C718" s="340"/>
      <c r="D718" s="259"/>
      <c r="E718" s="340"/>
      <c r="F718" s="340"/>
      <c r="G718" s="68"/>
      <c r="H718" s="261"/>
      <c r="I718" s="261"/>
      <c r="J718" s="68"/>
      <c r="K718" s="260"/>
      <c r="L718" s="66"/>
      <c r="M718" s="261"/>
      <c r="N718" s="260"/>
      <c r="O718" s="810"/>
      <c r="P718" s="361"/>
      <c r="Q718" s="696">
        <f t="shared" si="246"/>
        <v>444</v>
      </c>
      <c r="R718" s="340"/>
      <c r="S718" s="340"/>
      <c r="T718" s="340"/>
      <c r="U718" s="699" t="str">
        <f t="shared" si="234"/>
        <v/>
      </c>
      <c r="V718" s="699" t="str">
        <f t="shared" si="235"/>
        <v/>
      </c>
      <c r="W718" s="698" t="str">
        <f t="shared" si="247"/>
        <v/>
      </c>
      <c r="X718" s="698" t="str">
        <f t="shared" si="266"/>
        <v/>
      </c>
      <c r="Y718" s="699" t="str">
        <f t="shared" si="236"/>
        <v/>
      </c>
      <c r="Z718" s="699" t="str">
        <f t="shared" si="237"/>
        <v/>
      </c>
      <c r="AA718" s="698" t="str">
        <f t="shared" si="248"/>
        <v/>
      </c>
      <c r="AB718" s="698" t="str">
        <f t="shared" si="249"/>
        <v/>
      </c>
      <c r="AC718" s="699" t="str">
        <f t="shared" si="238"/>
        <v/>
      </c>
      <c r="AD718" s="699" t="str">
        <f t="shared" si="239"/>
        <v/>
      </c>
      <c r="AE718" s="698" t="str">
        <f t="shared" si="250"/>
        <v/>
      </c>
      <c r="AF718" s="698" t="str">
        <f t="shared" si="251"/>
        <v/>
      </c>
      <c r="AG718" s="68"/>
      <c r="AH718" s="696" t="str">
        <f t="shared" si="230"/>
        <v/>
      </c>
      <c r="AI718" s="340"/>
      <c r="AJ718" s="340"/>
      <c r="AK718" s="340"/>
      <c r="AL718" s="699" t="str">
        <f t="shared" si="240"/>
        <v/>
      </c>
      <c r="AM718" s="699" t="str">
        <f t="shared" si="267"/>
        <v/>
      </c>
      <c r="AN718" s="699" t="str">
        <f t="shared" si="241"/>
        <v/>
      </c>
      <c r="AO718" s="698" t="str">
        <f t="shared" si="231"/>
        <v/>
      </c>
      <c r="AP718" s="698" t="str">
        <f t="shared" si="252"/>
        <v/>
      </c>
      <c r="AQ718" s="699" t="str">
        <f t="shared" si="242"/>
        <v/>
      </c>
      <c r="AR718" s="699" t="str">
        <f t="shared" si="253"/>
        <v/>
      </c>
      <c r="AS718" s="699" t="str">
        <f t="shared" si="243"/>
        <v/>
      </c>
      <c r="AT718" s="698" t="str">
        <f t="shared" si="232"/>
        <v/>
      </c>
      <c r="AU718" s="698" t="str">
        <f t="shared" si="254"/>
        <v/>
      </c>
      <c r="AV718" s="699" t="str">
        <f t="shared" si="244"/>
        <v/>
      </c>
      <c r="AW718" s="699" t="str">
        <f t="shared" si="255"/>
        <v/>
      </c>
      <c r="AX718" s="699" t="str">
        <f t="shared" si="245"/>
        <v/>
      </c>
      <c r="AY718" s="698" t="str">
        <f t="shared" si="233"/>
        <v/>
      </c>
      <c r="AZ718" s="698" t="str">
        <f t="shared" si="256"/>
        <v/>
      </c>
      <c r="BA718" s="79"/>
      <c r="BB718" s="79"/>
      <c r="BC718" s="699" t="str">
        <f t="shared" si="257"/>
        <v/>
      </c>
      <c r="BD718" s="699" t="str">
        <f t="shared" si="258"/>
        <v/>
      </c>
      <c r="BE718" s="698" t="str">
        <f t="shared" si="259"/>
        <v/>
      </c>
      <c r="BF718" s="698" t="str">
        <f t="shared" si="260"/>
        <v/>
      </c>
      <c r="BG718" s="79"/>
      <c r="BH718" s="699" t="str">
        <f t="shared" si="261"/>
        <v/>
      </c>
      <c r="BI718" s="699" t="str">
        <f t="shared" si="262"/>
        <v/>
      </c>
      <c r="BJ718" s="699" t="str">
        <f t="shared" si="263"/>
        <v/>
      </c>
      <c r="BK718" s="698" t="str">
        <f t="shared" si="264"/>
        <v/>
      </c>
      <c r="BL718" s="698" t="str">
        <f t="shared" si="265"/>
        <v/>
      </c>
    </row>
    <row r="719" spans="1:64" s="24" customFormat="1" ht="14.25" x14ac:dyDescent="0.2">
      <c r="A719" s="68"/>
      <c r="B719" s="68"/>
      <c r="C719" s="340"/>
      <c r="D719" s="259"/>
      <c r="E719" s="340"/>
      <c r="F719" s="340"/>
      <c r="G719" s="68"/>
      <c r="H719" s="261"/>
      <c r="I719" s="261"/>
      <c r="J719" s="68"/>
      <c r="K719" s="260"/>
      <c r="L719" s="66"/>
      <c r="M719" s="261"/>
      <c r="N719" s="260"/>
      <c r="O719" s="810"/>
      <c r="P719" s="361"/>
      <c r="Q719" s="696">
        <f t="shared" si="246"/>
        <v>445</v>
      </c>
      <c r="R719" s="340"/>
      <c r="S719" s="340"/>
      <c r="T719" s="340"/>
      <c r="U719" s="699" t="str">
        <f t="shared" si="234"/>
        <v/>
      </c>
      <c r="V719" s="699" t="str">
        <f t="shared" si="235"/>
        <v/>
      </c>
      <c r="W719" s="698" t="str">
        <f t="shared" si="247"/>
        <v/>
      </c>
      <c r="X719" s="698" t="str">
        <f t="shared" si="266"/>
        <v/>
      </c>
      <c r="Y719" s="699" t="str">
        <f t="shared" si="236"/>
        <v/>
      </c>
      <c r="Z719" s="699" t="str">
        <f t="shared" si="237"/>
        <v/>
      </c>
      <c r="AA719" s="698" t="str">
        <f t="shared" si="248"/>
        <v/>
      </c>
      <c r="AB719" s="698" t="str">
        <f t="shared" si="249"/>
        <v/>
      </c>
      <c r="AC719" s="699" t="str">
        <f t="shared" si="238"/>
        <v/>
      </c>
      <c r="AD719" s="699" t="str">
        <f t="shared" si="239"/>
        <v/>
      </c>
      <c r="AE719" s="698" t="str">
        <f t="shared" si="250"/>
        <v/>
      </c>
      <c r="AF719" s="698" t="str">
        <f t="shared" si="251"/>
        <v/>
      </c>
      <c r="AG719" s="68"/>
      <c r="AH719" s="696" t="str">
        <f t="shared" si="230"/>
        <v/>
      </c>
      <c r="AI719" s="340"/>
      <c r="AJ719" s="340"/>
      <c r="AK719" s="340"/>
      <c r="AL719" s="699" t="str">
        <f t="shared" si="240"/>
        <v/>
      </c>
      <c r="AM719" s="699" t="str">
        <f t="shared" si="267"/>
        <v/>
      </c>
      <c r="AN719" s="699" t="str">
        <f t="shared" si="241"/>
        <v/>
      </c>
      <c r="AO719" s="698" t="str">
        <f t="shared" si="231"/>
        <v/>
      </c>
      <c r="AP719" s="698" t="str">
        <f t="shared" si="252"/>
        <v/>
      </c>
      <c r="AQ719" s="699" t="str">
        <f t="shared" si="242"/>
        <v/>
      </c>
      <c r="AR719" s="699" t="str">
        <f t="shared" si="253"/>
        <v/>
      </c>
      <c r="AS719" s="699" t="str">
        <f t="shared" si="243"/>
        <v/>
      </c>
      <c r="AT719" s="698" t="str">
        <f t="shared" si="232"/>
        <v/>
      </c>
      <c r="AU719" s="698" t="str">
        <f t="shared" si="254"/>
        <v/>
      </c>
      <c r="AV719" s="699" t="str">
        <f t="shared" si="244"/>
        <v/>
      </c>
      <c r="AW719" s="699" t="str">
        <f t="shared" si="255"/>
        <v/>
      </c>
      <c r="AX719" s="699" t="str">
        <f t="shared" si="245"/>
        <v/>
      </c>
      <c r="AY719" s="698" t="str">
        <f t="shared" si="233"/>
        <v/>
      </c>
      <c r="AZ719" s="698" t="str">
        <f t="shared" si="256"/>
        <v/>
      </c>
      <c r="BA719" s="79"/>
      <c r="BB719" s="79"/>
      <c r="BC719" s="699" t="str">
        <f t="shared" si="257"/>
        <v/>
      </c>
      <c r="BD719" s="699" t="str">
        <f t="shared" si="258"/>
        <v/>
      </c>
      <c r="BE719" s="698" t="str">
        <f t="shared" si="259"/>
        <v/>
      </c>
      <c r="BF719" s="698" t="str">
        <f t="shared" si="260"/>
        <v/>
      </c>
      <c r="BG719" s="79"/>
      <c r="BH719" s="699" t="str">
        <f t="shared" si="261"/>
        <v/>
      </c>
      <c r="BI719" s="699" t="str">
        <f t="shared" si="262"/>
        <v/>
      </c>
      <c r="BJ719" s="699" t="str">
        <f t="shared" si="263"/>
        <v/>
      </c>
      <c r="BK719" s="698" t="str">
        <f t="shared" si="264"/>
        <v/>
      </c>
      <c r="BL719" s="698" t="str">
        <f t="shared" si="265"/>
        <v/>
      </c>
    </row>
    <row r="720" spans="1:64" s="24" customFormat="1" ht="14.25" x14ac:dyDescent="0.2">
      <c r="A720" s="68"/>
      <c r="B720" s="68"/>
      <c r="C720" s="340"/>
      <c r="D720" s="259"/>
      <c r="E720" s="340"/>
      <c r="F720" s="340"/>
      <c r="G720" s="68"/>
      <c r="H720" s="261"/>
      <c r="I720" s="261"/>
      <c r="J720" s="68"/>
      <c r="K720" s="260"/>
      <c r="L720" s="66"/>
      <c r="M720" s="261"/>
      <c r="N720" s="260"/>
      <c r="O720" s="810"/>
      <c r="P720" s="361"/>
      <c r="Q720" s="696">
        <f t="shared" si="246"/>
        <v>446</v>
      </c>
      <c r="R720" s="340"/>
      <c r="S720" s="340"/>
      <c r="T720" s="340"/>
      <c r="U720" s="699" t="str">
        <f t="shared" si="234"/>
        <v/>
      </c>
      <c r="V720" s="699" t="str">
        <f t="shared" si="235"/>
        <v/>
      </c>
      <c r="W720" s="698" t="str">
        <f t="shared" si="247"/>
        <v/>
      </c>
      <c r="X720" s="698" t="str">
        <f t="shared" si="266"/>
        <v/>
      </c>
      <c r="Y720" s="699" t="str">
        <f t="shared" si="236"/>
        <v/>
      </c>
      <c r="Z720" s="699" t="str">
        <f t="shared" si="237"/>
        <v/>
      </c>
      <c r="AA720" s="698" t="str">
        <f t="shared" si="248"/>
        <v/>
      </c>
      <c r="AB720" s="698" t="str">
        <f t="shared" si="249"/>
        <v/>
      </c>
      <c r="AC720" s="699" t="str">
        <f t="shared" si="238"/>
        <v/>
      </c>
      <c r="AD720" s="699" t="str">
        <f t="shared" si="239"/>
        <v/>
      </c>
      <c r="AE720" s="698" t="str">
        <f t="shared" si="250"/>
        <v/>
      </c>
      <c r="AF720" s="698" t="str">
        <f t="shared" si="251"/>
        <v/>
      </c>
      <c r="AG720" s="68"/>
      <c r="AH720" s="696" t="str">
        <f t="shared" si="230"/>
        <v/>
      </c>
      <c r="AI720" s="340"/>
      <c r="AJ720" s="340"/>
      <c r="AK720" s="340"/>
      <c r="AL720" s="699" t="str">
        <f t="shared" si="240"/>
        <v/>
      </c>
      <c r="AM720" s="699" t="str">
        <f t="shared" si="267"/>
        <v/>
      </c>
      <c r="AN720" s="699" t="str">
        <f t="shared" si="241"/>
        <v/>
      </c>
      <c r="AO720" s="698" t="str">
        <f t="shared" si="231"/>
        <v/>
      </c>
      <c r="AP720" s="698" t="str">
        <f t="shared" si="252"/>
        <v/>
      </c>
      <c r="AQ720" s="699" t="str">
        <f t="shared" si="242"/>
        <v/>
      </c>
      <c r="AR720" s="699" t="str">
        <f t="shared" si="253"/>
        <v/>
      </c>
      <c r="AS720" s="699" t="str">
        <f t="shared" si="243"/>
        <v/>
      </c>
      <c r="AT720" s="698" t="str">
        <f t="shared" si="232"/>
        <v/>
      </c>
      <c r="AU720" s="698" t="str">
        <f t="shared" si="254"/>
        <v/>
      </c>
      <c r="AV720" s="699" t="str">
        <f t="shared" si="244"/>
        <v/>
      </c>
      <c r="AW720" s="699" t="str">
        <f t="shared" si="255"/>
        <v/>
      </c>
      <c r="AX720" s="699" t="str">
        <f t="shared" si="245"/>
        <v/>
      </c>
      <c r="AY720" s="698" t="str">
        <f t="shared" si="233"/>
        <v/>
      </c>
      <c r="AZ720" s="698" t="str">
        <f t="shared" si="256"/>
        <v/>
      </c>
      <c r="BA720" s="79"/>
      <c r="BB720" s="79"/>
      <c r="BC720" s="699" t="str">
        <f t="shared" si="257"/>
        <v/>
      </c>
      <c r="BD720" s="699" t="str">
        <f t="shared" si="258"/>
        <v/>
      </c>
      <c r="BE720" s="698" t="str">
        <f t="shared" si="259"/>
        <v/>
      </c>
      <c r="BF720" s="698" t="str">
        <f t="shared" si="260"/>
        <v/>
      </c>
      <c r="BG720" s="79"/>
      <c r="BH720" s="699" t="str">
        <f t="shared" si="261"/>
        <v/>
      </c>
      <c r="BI720" s="699" t="str">
        <f t="shared" si="262"/>
        <v/>
      </c>
      <c r="BJ720" s="699" t="str">
        <f t="shared" si="263"/>
        <v/>
      </c>
      <c r="BK720" s="698" t="str">
        <f t="shared" si="264"/>
        <v/>
      </c>
      <c r="BL720" s="698" t="str">
        <f t="shared" si="265"/>
        <v/>
      </c>
    </row>
    <row r="721" spans="1:64" s="24" customFormat="1" ht="14.25" x14ac:dyDescent="0.2">
      <c r="A721" s="68"/>
      <c r="B721" s="68"/>
      <c r="C721" s="340"/>
      <c r="D721" s="259"/>
      <c r="E721" s="340"/>
      <c r="F721" s="340"/>
      <c r="G721" s="68"/>
      <c r="H721" s="261"/>
      <c r="I721" s="261"/>
      <c r="J721" s="68"/>
      <c r="K721" s="260"/>
      <c r="L721" s="66"/>
      <c r="M721" s="261"/>
      <c r="N721" s="260"/>
      <c r="O721" s="810"/>
      <c r="P721" s="361"/>
      <c r="Q721" s="696">
        <f t="shared" si="246"/>
        <v>447</v>
      </c>
      <c r="R721" s="340"/>
      <c r="S721" s="340"/>
      <c r="T721" s="340"/>
      <c r="U721" s="699" t="str">
        <f t="shared" si="234"/>
        <v/>
      </c>
      <c r="V721" s="699" t="str">
        <f t="shared" si="235"/>
        <v/>
      </c>
      <c r="W721" s="698" t="str">
        <f t="shared" si="247"/>
        <v/>
      </c>
      <c r="X721" s="698" t="str">
        <f t="shared" si="266"/>
        <v/>
      </c>
      <c r="Y721" s="699" t="str">
        <f t="shared" si="236"/>
        <v/>
      </c>
      <c r="Z721" s="699" t="str">
        <f t="shared" si="237"/>
        <v/>
      </c>
      <c r="AA721" s="698" t="str">
        <f t="shared" si="248"/>
        <v/>
      </c>
      <c r="AB721" s="698" t="str">
        <f t="shared" si="249"/>
        <v/>
      </c>
      <c r="AC721" s="699" t="str">
        <f t="shared" si="238"/>
        <v/>
      </c>
      <c r="AD721" s="699" t="str">
        <f t="shared" si="239"/>
        <v/>
      </c>
      <c r="AE721" s="698" t="str">
        <f t="shared" si="250"/>
        <v/>
      </c>
      <c r="AF721" s="698" t="str">
        <f t="shared" si="251"/>
        <v/>
      </c>
      <c r="AG721" s="68"/>
      <c r="AH721" s="696" t="str">
        <f t="shared" si="230"/>
        <v/>
      </c>
      <c r="AI721" s="340"/>
      <c r="AJ721" s="340"/>
      <c r="AK721" s="340"/>
      <c r="AL721" s="699" t="str">
        <f t="shared" si="240"/>
        <v/>
      </c>
      <c r="AM721" s="699" t="str">
        <f t="shared" si="267"/>
        <v/>
      </c>
      <c r="AN721" s="699" t="str">
        <f t="shared" si="241"/>
        <v/>
      </c>
      <c r="AO721" s="698" t="str">
        <f t="shared" si="231"/>
        <v/>
      </c>
      <c r="AP721" s="698" t="str">
        <f t="shared" si="252"/>
        <v/>
      </c>
      <c r="AQ721" s="699" t="str">
        <f t="shared" si="242"/>
        <v/>
      </c>
      <c r="AR721" s="699" t="str">
        <f t="shared" si="253"/>
        <v/>
      </c>
      <c r="AS721" s="699" t="str">
        <f t="shared" si="243"/>
        <v/>
      </c>
      <c r="AT721" s="698" t="str">
        <f t="shared" si="232"/>
        <v/>
      </c>
      <c r="AU721" s="698" t="str">
        <f t="shared" si="254"/>
        <v/>
      </c>
      <c r="AV721" s="699" t="str">
        <f t="shared" si="244"/>
        <v/>
      </c>
      <c r="AW721" s="699" t="str">
        <f t="shared" si="255"/>
        <v/>
      </c>
      <c r="AX721" s="699" t="str">
        <f t="shared" si="245"/>
        <v/>
      </c>
      <c r="AY721" s="698" t="str">
        <f t="shared" si="233"/>
        <v/>
      </c>
      <c r="AZ721" s="698" t="str">
        <f t="shared" si="256"/>
        <v/>
      </c>
      <c r="BA721" s="79"/>
      <c r="BB721" s="79"/>
      <c r="BC721" s="699" t="str">
        <f t="shared" si="257"/>
        <v/>
      </c>
      <c r="BD721" s="699" t="str">
        <f t="shared" si="258"/>
        <v/>
      </c>
      <c r="BE721" s="698" t="str">
        <f t="shared" si="259"/>
        <v/>
      </c>
      <c r="BF721" s="698" t="str">
        <f t="shared" si="260"/>
        <v/>
      </c>
      <c r="BG721" s="79"/>
      <c r="BH721" s="699" t="str">
        <f t="shared" si="261"/>
        <v/>
      </c>
      <c r="BI721" s="699" t="str">
        <f t="shared" si="262"/>
        <v/>
      </c>
      <c r="BJ721" s="699" t="str">
        <f t="shared" si="263"/>
        <v/>
      </c>
      <c r="BK721" s="698" t="str">
        <f t="shared" si="264"/>
        <v/>
      </c>
      <c r="BL721" s="698" t="str">
        <f t="shared" si="265"/>
        <v/>
      </c>
    </row>
    <row r="722" spans="1:64" s="24" customFormat="1" ht="14.25" x14ac:dyDescent="0.2">
      <c r="A722" s="68"/>
      <c r="B722" s="68"/>
      <c r="C722" s="340"/>
      <c r="D722" s="259"/>
      <c r="E722" s="340"/>
      <c r="F722" s="340"/>
      <c r="G722" s="68"/>
      <c r="H722" s="261"/>
      <c r="I722" s="261"/>
      <c r="J722" s="68"/>
      <c r="K722" s="260"/>
      <c r="L722" s="66"/>
      <c r="M722" s="261"/>
      <c r="N722" s="260"/>
      <c r="O722" s="810"/>
      <c r="P722" s="361"/>
      <c r="Q722" s="696">
        <f t="shared" si="246"/>
        <v>448</v>
      </c>
      <c r="R722" s="340"/>
      <c r="S722" s="340"/>
      <c r="T722" s="340"/>
      <c r="U722" s="699" t="str">
        <f t="shared" si="234"/>
        <v/>
      </c>
      <c r="V722" s="699" t="str">
        <f t="shared" si="235"/>
        <v/>
      </c>
      <c r="W722" s="698" t="str">
        <f t="shared" si="247"/>
        <v/>
      </c>
      <c r="X722" s="698" t="str">
        <f t="shared" si="266"/>
        <v/>
      </c>
      <c r="Y722" s="699" t="str">
        <f t="shared" si="236"/>
        <v/>
      </c>
      <c r="Z722" s="699" t="str">
        <f t="shared" si="237"/>
        <v/>
      </c>
      <c r="AA722" s="698" t="str">
        <f t="shared" si="248"/>
        <v/>
      </c>
      <c r="AB722" s="698" t="str">
        <f t="shared" si="249"/>
        <v/>
      </c>
      <c r="AC722" s="699" t="str">
        <f t="shared" si="238"/>
        <v/>
      </c>
      <c r="AD722" s="699" t="str">
        <f t="shared" si="239"/>
        <v/>
      </c>
      <c r="AE722" s="698" t="str">
        <f t="shared" si="250"/>
        <v/>
      </c>
      <c r="AF722" s="698" t="str">
        <f t="shared" si="251"/>
        <v/>
      </c>
      <c r="AG722" s="68"/>
      <c r="AH722" s="696" t="str">
        <f t="shared" ref="AH722:AH785" si="268">IF($Q722&lt;=$K$5+$S$269,$Q722,"")</f>
        <v/>
      </c>
      <c r="AI722" s="340"/>
      <c r="AJ722" s="340"/>
      <c r="AK722" s="340"/>
      <c r="AL722" s="699" t="str">
        <f t="shared" si="240"/>
        <v/>
      </c>
      <c r="AM722" s="699" t="str">
        <f t="shared" si="267"/>
        <v/>
      </c>
      <c r="AN722" s="699" t="str">
        <f t="shared" si="241"/>
        <v/>
      </c>
      <c r="AO722" s="698" t="str">
        <f t="shared" ref="AO722:AO785" si="269">IFERROR(IF(ISNUMBER(AO721),AO721,)+IF($Q722=$S$269,$K$4*$Z$269,)+IF($Q722=$V$269,$K$4*(1-$Z$269),)-AL722,"")</f>
        <v/>
      </c>
      <c r="AP722" s="698" t="str">
        <f t="shared" si="252"/>
        <v/>
      </c>
      <c r="AQ722" s="699" t="str">
        <f t="shared" si="242"/>
        <v/>
      </c>
      <c r="AR722" s="699" t="str">
        <f t="shared" si="253"/>
        <v/>
      </c>
      <c r="AS722" s="699" t="str">
        <f t="shared" si="243"/>
        <v/>
      </c>
      <c r="AT722" s="698" t="str">
        <f t="shared" ref="AT722:AT785" si="270">IFERROR(IF(ISNUMBER(AT721),AT721,)+IF($Q722=$S$269,$K$4*$Z$269,)+IF($Q722=$V$269,$K$4*(1-$Z$269),)-AQ722,"")</f>
        <v/>
      </c>
      <c r="AU722" s="698" t="str">
        <f t="shared" si="254"/>
        <v/>
      </c>
      <c r="AV722" s="699" t="str">
        <f t="shared" si="244"/>
        <v/>
      </c>
      <c r="AW722" s="699" t="str">
        <f t="shared" si="255"/>
        <v/>
      </c>
      <c r="AX722" s="699" t="str">
        <f t="shared" si="245"/>
        <v/>
      </c>
      <c r="AY722" s="698" t="str">
        <f t="shared" ref="AY722:AY785" si="271">IFERROR(IF(ISNUMBER(AY721),AY721,)+IF($Q722=$S$269,$K$4*$Z$269,)+IF($Q722=$V$269,$K$4*(1-$Z$269),)-AV722,"")</f>
        <v/>
      </c>
      <c r="AZ722" s="698" t="str">
        <f t="shared" si="256"/>
        <v/>
      </c>
      <c r="BA722" s="79"/>
      <c r="BB722" s="79"/>
      <c r="BC722" s="699" t="str">
        <f t="shared" si="257"/>
        <v/>
      </c>
      <c r="BD722" s="699" t="str">
        <f t="shared" si="258"/>
        <v/>
      </c>
      <c r="BE722" s="698" t="str">
        <f t="shared" si="259"/>
        <v/>
      </c>
      <c r="BF722" s="698" t="str">
        <f t="shared" si="260"/>
        <v/>
      </c>
      <c r="BG722" s="79"/>
      <c r="BH722" s="699" t="str">
        <f t="shared" si="261"/>
        <v/>
      </c>
      <c r="BI722" s="699" t="str">
        <f t="shared" si="262"/>
        <v/>
      </c>
      <c r="BJ722" s="699" t="str">
        <f t="shared" si="263"/>
        <v/>
      </c>
      <c r="BK722" s="698" t="str">
        <f t="shared" si="264"/>
        <v/>
      </c>
      <c r="BL722" s="698" t="str">
        <f t="shared" si="265"/>
        <v/>
      </c>
    </row>
    <row r="723" spans="1:64" s="24" customFormat="1" ht="14.25" x14ac:dyDescent="0.2">
      <c r="A723" s="68"/>
      <c r="B723" s="68"/>
      <c r="C723" s="340"/>
      <c r="D723" s="259"/>
      <c r="E723" s="340"/>
      <c r="F723" s="340"/>
      <c r="G723" s="68"/>
      <c r="H723" s="261"/>
      <c r="I723" s="261"/>
      <c r="J723" s="68"/>
      <c r="K723" s="260"/>
      <c r="L723" s="66"/>
      <c r="M723" s="261"/>
      <c r="N723" s="260"/>
      <c r="O723" s="810"/>
      <c r="P723" s="361"/>
      <c r="Q723" s="696">
        <f t="shared" si="246"/>
        <v>449</v>
      </c>
      <c r="R723" s="340"/>
      <c r="S723" s="340"/>
      <c r="T723" s="340"/>
      <c r="U723" s="699" t="str">
        <f t="shared" ref="U723:U786" si="272">IFERROR(IF(W722&gt;1,PPMT($R$274*365/360/12,$Q723,$K$5,-$W$274),""),"")</f>
        <v/>
      </c>
      <c r="V723" s="699" t="str">
        <f t="shared" ref="V723:V786" si="273">IFERROR(IF(W722&gt;1,IPMT($R$274*365/360/12,$Q723,$K$5,-$W$274),""),"")</f>
        <v/>
      </c>
      <c r="W723" s="698" t="str">
        <f t="shared" si="247"/>
        <v/>
      </c>
      <c r="X723" s="698" t="str">
        <f t="shared" si="266"/>
        <v/>
      </c>
      <c r="Y723" s="699" t="str">
        <f t="shared" ref="Y723:Y786" si="274">IFERROR(IF(W722&gt;1,PPMT($S$274*365/360/12,$Q723,$K$5,-$W$274),""),"")</f>
        <v/>
      </c>
      <c r="Z723" s="699" t="str">
        <f t="shared" ref="Z723:Z786" si="275">IFERROR(IF(W722&gt;1,IPMT($S$274*365/360/12,$Q723,$K$5,-$W$274),""),"")</f>
        <v/>
      </c>
      <c r="AA723" s="698" t="str">
        <f t="shared" si="248"/>
        <v/>
      </c>
      <c r="AB723" s="698" t="str">
        <f t="shared" si="249"/>
        <v/>
      </c>
      <c r="AC723" s="699" t="str">
        <f t="shared" ref="AC723:AC786" si="276">IFERROR(IF(W722&gt;1,PPMT($T$274*365/360/12,$Q723,$K$5,-$W$274),""),"")</f>
        <v/>
      </c>
      <c r="AD723" s="699" t="str">
        <f t="shared" ref="AD723:AD786" si="277">IFERROR(IF(W722&gt;1,IPMT($T$274*365/360/12,$Q723,$K$5,-$W$274),""),"")</f>
        <v/>
      </c>
      <c r="AE723" s="698" t="str">
        <f t="shared" si="250"/>
        <v/>
      </c>
      <c r="AF723" s="698" t="str">
        <f t="shared" si="251"/>
        <v/>
      </c>
      <c r="AG723" s="68"/>
      <c r="AH723" s="696" t="str">
        <f t="shared" si="268"/>
        <v/>
      </c>
      <c r="AI723" s="340"/>
      <c r="AJ723" s="340"/>
      <c r="AK723" s="340"/>
      <c r="AL723" s="699" t="str">
        <f t="shared" ref="AL723:AL786" si="278">IFERROR(IF($Q723&lt;=$V$269,,IF(AO722&gt;1,PPMT($AI$274*365/360/12,$Q723-$V$269,$K$5-$V$269+$S$269,-$W$274),"")),"")</f>
        <v/>
      </c>
      <c r="AM723" s="699" t="str">
        <f t="shared" si="267"/>
        <v/>
      </c>
      <c r="AN723" s="699" t="str">
        <f t="shared" ref="AN723:AN786" si="279">IF(ISNUMBER($AH723),IF($AH723&lt;=$S$269,$K$4*H$253,IF($AH723&lt;=$S$270,$K$4*(1-$Z$269)*H$253,))*365/360/12,"")</f>
        <v/>
      </c>
      <c r="AO723" s="698" t="str">
        <f t="shared" si="269"/>
        <v/>
      </c>
      <c r="AP723" s="698" t="str">
        <f t="shared" si="252"/>
        <v/>
      </c>
      <c r="AQ723" s="699" t="str">
        <f t="shared" ref="AQ723:AQ786" si="280">IFERROR(IF($Q723&lt;=$V$269,,IF(AT722&gt;1,PPMT($AJ$274*365/360/12,$Q723-$V$269,$K$5-$V$269+$S$269,-$W$274),"")),"")</f>
        <v/>
      </c>
      <c r="AR723" s="699" t="str">
        <f t="shared" si="253"/>
        <v/>
      </c>
      <c r="AS723" s="699" t="str">
        <f t="shared" ref="AS723:AS786" si="281">IF(ISNUMBER($AH723),IF($AH723&lt;=$S$269,$K$4*K$253,IF($AH723&lt;=$S$270,$K$4*(1-$Z$269)*K$253,))*365/360/12,"")</f>
        <v/>
      </c>
      <c r="AT723" s="698" t="str">
        <f t="shared" si="270"/>
        <v/>
      </c>
      <c r="AU723" s="698" t="str">
        <f t="shared" si="254"/>
        <v/>
      </c>
      <c r="AV723" s="699" t="str">
        <f t="shared" ref="AV723:AV786" si="282">IFERROR(IF($Q723&lt;=$V$269,,IF(AY722&gt;1,PPMT($AK$274*365/360/12,$Q723-$V$269,$K$5-$V$269+$S$269,-$W$274),"")),"")</f>
        <v/>
      </c>
      <c r="AW723" s="699" t="str">
        <f t="shared" si="255"/>
        <v/>
      </c>
      <c r="AX723" s="699" t="str">
        <f t="shared" ref="AX723:AX786" si="283">IF(ISNUMBER($AH723),IF($AH723&lt;=$S$269,$K$4*N$253,IF($AH723&lt;=$S$270,$K$4*(1-$Z$269)*N$253,))*365/360/12,"")</f>
        <v/>
      </c>
      <c r="AY723" s="698" t="str">
        <f t="shared" si="271"/>
        <v/>
      </c>
      <c r="AZ723" s="698" t="str">
        <f t="shared" si="256"/>
        <v/>
      </c>
      <c r="BA723" s="79"/>
      <c r="BB723" s="79"/>
      <c r="BC723" s="699" t="str">
        <f t="shared" si="257"/>
        <v/>
      </c>
      <c r="BD723" s="699" t="str">
        <f t="shared" si="258"/>
        <v/>
      </c>
      <c r="BE723" s="698" t="str">
        <f t="shared" si="259"/>
        <v/>
      </c>
      <c r="BF723" s="698" t="str">
        <f t="shared" si="260"/>
        <v/>
      </c>
      <c r="BG723" s="79"/>
      <c r="BH723" s="699" t="str">
        <f t="shared" si="261"/>
        <v/>
      </c>
      <c r="BI723" s="699" t="str">
        <f t="shared" si="262"/>
        <v/>
      </c>
      <c r="BJ723" s="699" t="str">
        <f t="shared" si="263"/>
        <v/>
      </c>
      <c r="BK723" s="698" t="str">
        <f t="shared" si="264"/>
        <v/>
      </c>
      <c r="BL723" s="698" t="str">
        <f t="shared" si="265"/>
        <v/>
      </c>
    </row>
    <row r="724" spans="1:64" s="24" customFormat="1" ht="14.25" x14ac:dyDescent="0.2">
      <c r="A724" s="68"/>
      <c r="B724" s="68"/>
      <c r="C724" s="340"/>
      <c r="D724" s="259"/>
      <c r="E724" s="340"/>
      <c r="F724" s="340"/>
      <c r="G724" s="68"/>
      <c r="H724" s="261"/>
      <c r="I724" s="261"/>
      <c r="J724" s="68"/>
      <c r="K724" s="260"/>
      <c r="L724" s="66"/>
      <c r="M724" s="261"/>
      <c r="N724" s="260"/>
      <c r="O724" s="810"/>
      <c r="P724" s="361"/>
      <c r="Q724" s="696">
        <f t="shared" ref="Q724:Q787" si="284">Q723+1</f>
        <v>450</v>
      </c>
      <c r="R724" s="340"/>
      <c r="S724" s="340"/>
      <c r="T724" s="340"/>
      <c r="U724" s="699" t="str">
        <f t="shared" si="272"/>
        <v/>
      </c>
      <c r="V724" s="699" t="str">
        <f t="shared" si="273"/>
        <v/>
      </c>
      <c r="W724" s="698" t="str">
        <f t="shared" ref="W724:W787" si="285">IFERROR(W723-U724,"")</f>
        <v/>
      </c>
      <c r="X724" s="698" t="str">
        <f t="shared" si="266"/>
        <v/>
      </c>
      <c r="Y724" s="699" t="str">
        <f t="shared" si="274"/>
        <v/>
      </c>
      <c r="Z724" s="699" t="str">
        <f t="shared" si="275"/>
        <v/>
      </c>
      <c r="AA724" s="698" t="str">
        <f t="shared" ref="AA724:AA787" si="286">IFERROR(AA723-Y724,"")</f>
        <v/>
      </c>
      <c r="AB724" s="698" t="str">
        <f t="shared" ref="AB724:AB787" si="287">IFERROR((Y724+Z724)*(1+$B$59)+$E$25+IF(MOD($Q724-1,60)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f>
        <v/>
      </c>
      <c r="AC724" s="699" t="str">
        <f t="shared" si="276"/>
        <v/>
      </c>
      <c r="AD724" s="699" t="str">
        <f t="shared" si="277"/>
        <v/>
      </c>
      <c r="AE724" s="698" t="str">
        <f t="shared" ref="AE724:AE787" si="288">IFERROR(AE723-AC724,"")</f>
        <v/>
      </c>
      <c r="AF724" s="698" t="str">
        <f t="shared" ref="AF724:AF787" si="289">IFERROR((AC724+AD724)*(1+$B$59)+$E$25+IF(MOD($Q724-1,120)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f>
        <v/>
      </c>
      <c r="AG724" s="68"/>
      <c r="AH724" s="696" t="str">
        <f t="shared" si="268"/>
        <v/>
      </c>
      <c r="AI724" s="340"/>
      <c r="AJ724" s="340"/>
      <c r="AK724" s="340"/>
      <c r="AL724" s="699" t="str">
        <f t="shared" si="278"/>
        <v/>
      </c>
      <c r="AM724" s="699" t="str">
        <f t="shared" si="267"/>
        <v/>
      </c>
      <c r="AN724" s="699" t="str">
        <f t="shared" si="279"/>
        <v/>
      </c>
      <c r="AO724" s="698" t="str">
        <f t="shared" si="269"/>
        <v/>
      </c>
      <c r="AP724" s="698" t="str">
        <f t="shared" ref="AP724:AP787" si="290">IFERROR((AL724+AM724+AN724)*(1+$E$27)+$E$25+IF(MOD($Q724-1,3)=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IF($Q724=$S$269,$K$4*$Z$269+$E$14/2,)-IF($Q724=$S$270,$K$4*(1-$Z$269)+$E$14/2,),"")</f>
        <v/>
      </c>
      <c r="AQ724" s="699" t="str">
        <f t="shared" si="280"/>
        <v/>
      </c>
      <c r="AR724" s="699" t="str">
        <f t="shared" ref="AR724:AR787" si="291">IFERROR(AT723*$AJ$274/12*365/360,"")</f>
        <v/>
      </c>
      <c r="AS724" s="699" t="str">
        <f t="shared" si="281"/>
        <v/>
      </c>
      <c r="AT724" s="698" t="str">
        <f t="shared" si="270"/>
        <v/>
      </c>
      <c r="AU724" s="698" t="str">
        <f t="shared" ref="AU724:AU787" si="292">IFERROR((AQ724+AR724+AS724)*(1+$E$27)+$E$25+IF(MOD($Q724-1,60)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IF($Q724=$S$269,$K$4*$Z$269+$E$14/2,)-IF($Q724=$S$270,$K$4*(1-$Z$269)+$E$14/2,),"")</f>
        <v/>
      </c>
      <c r="AV724" s="699" t="str">
        <f t="shared" si="282"/>
        <v/>
      </c>
      <c r="AW724" s="699" t="str">
        <f t="shared" ref="AW724:AW787" si="293">IFERROR(AY723*$AK$274/12*365/360,"")</f>
        <v/>
      </c>
      <c r="AX724" s="699" t="str">
        <f t="shared" si="283"/>
        <v/>
      </c>
      <c r="AY724" s="698" t="str">
        <f t="shared" si="271"/>
        <v/>
      </c>
      <c r="AZ724" s="698" t="str">
        <f t="shared" ref="AZ724:AZ787" si="294">IFERROR((AV724+AW724+AX724)*(1+$E$27)+$E$25+IF(MOD($Q724-1,120)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IF($Q724=$S$269,$K$4*$Z$269+$E$14/2,)-IF($Q724=$S$270,$K$4*(1-$Z$269)+$E$14/2,),"")</f>
        <v/>
      </c>
      <c r="BA724" s="79"/>
      <c r="BB724" s="79"/>
      <c r="BC724" s="699" t="str">
        <f t="shared" ref="BC724:BC787" si="295">IFERROR(IF(BE723&gt;1,PPMT($BC$272*365/360/12,$Q724,$K$5,-$W$274),""),"")</f>
        <v/>
      </c>
      <c r="BD724" s="699" t="str">
        <f t="shared" ref="BD724:BD787" si="296">IFERROR(IF(BE723&gt;1,IPMT($BC$272*365/360/12,$Q724,$K$5,-$BE$274),""),"")</f>
        <v/>
      </c>
      <c r="BE724" s="698" t="str">
        <f t="shared" ref="BE724:BE787" si="297">IFERROR(BE723-BC724,"")</f>
        <v/>
      </c>
      <c r="BF724" s="698" t="str">
        <f t="shared" si="260"/>
        <v/>
      </c>
      <c r="BG724" s="79"/>
      <c r="BH724" s="699" t="str">
        <f t="shared" si="261"/>
        <v/>
      </c>
      <c r="BI724" s="699" t="str">
        <f t="shared" si="262"/>
        <v/>
      </c>
      <c r="BJ724" s="699" t="str">
        <f t="shared" si="263"/>
        <v/>
      </c>
      <c r="BK724" s="698" t="str">
        <f t="shared" si="264"/>
        <v/>
      </c>
      <c r="BL724" s="698" t="str">
        <f t="shared" si="265"/>
        <v/>
      </c>
    </row>
    <row r="725" spans="1:64" s="24" customFormat="1" ht="14.25" x14ac:dyDescent="0.2">
      <c r="A725" s="68"/>
      <c r="B725" s="68"/>
      <c r="C725" s="340"/>
      <c r="D725" s="259"/>
      <c r="E725" s="340"/>
      <c r="F725" s="340"/>
      <c r="G725" s="68"/>
      <c r="H725" s="261"/>
      <c r="I725" s="261"/>
      <c r="J725" s="68"/>
      <c r="K725" s="260"/>
      <c r="L725" s="66"/>
      <c r="M725" s="261"/>
      <c r="N725" s="260"/>
      <c r="O725" s="810"/>
      <c r="P725" s="361"/>
      <c r="Q725" s="696">
        <f t="shared" si="284"/>
        <v>451</v>
      </c>
      <c r="R725" s="340"/>
      <c r="S725" s="340"/>
      <c r="T725" s="340"/>
      <c r="U725" s="699" t="str">
        <f t="shared" si="272"/>
        <v/>
      </c>
      <c r="V725" s="699" t="str">
        <f t="shared" si="273"/>
        <v/>
      </c>
      <c r="W725" s="698" t="str">
        <f t="shared" si="285"/>
        <v/>
      </c>
      <c r="X725" s="698" t="str">
        <f t="shared" si="266"/>
        <v/>
      </c>
      <c r="Y725" s="699" t="str">
        <f t="shared" si="274"/>
        <v/>
      </c>
      <c r="Z725" s="699" t="str">
        <f t="shared" si="275"/>
        <v/>
      </c>
      <c r="AA725" s="698" t="str">
        <f t="shared" si="286"/>
        <v/>
      </c>
      <c r="AB725" s="698" t="str">
        <f t="shared" si="287"/>
        <v/>
      </c>
      <c r="AC725" s="699" t="str">
        <f t="shared" si="276"/>
        <v/>
      </c>
      <c r="AD725" s="699" t="str">
        <f t="shared" si="277"/>
        <v/>
      </c>
      <c r="AE725" s="698" t="str">
        <f t="shared" si="288"/>
        <v/>
      </c>
      <c r="AF725" s="698" t="str">
        <f t="shared" si="289"/>
        <v/>
      </c>
      <c r="AG725" s="68"/>
      <c r="AH725" s="696" t="str">
        <f t="shared" si="268"/>
        <v/>
      </c>
      <c r="AI725" s="340"/>
      <c r="AJ725" s="340"/>
      <c r="AK725" s="340"/>
      <c r="AL725" s="699" t="str">
        <f t="shared" si="278"/>
        <v/>
      </c>
      <c r="AM725" s="699" t="str">
        <f t="shared" si="267"/>
        <v/>
      </c>
      <c r="AN725" s="699" t="str">
        <f t="shared" si="279"/>
        <v/>
      </c>
      <c r="AO725" s="698" t="str">
        <f t="shared" si="269"/>
        <v/>
      </c>
      <c r="AP725" s="698" t="str">
        <f t="shared" si="290"/>
        <v/>
      </c>
      <c r="AQ725" s="699" t="str">
        <f t="shared" si="280"/>
        <v/>
      </c>
      <c r="AR725" s="699" t="str">
        <f t="shared" si="291"/>
        <v/>
      </c>
      <c r="AS725" s="699" t="str">
        <f t="shared" si="281"/>
        <v/>
      </c>
      <c r="AT725" s="698" t="str">
        <f t="shared" si="270"/>
        <v/>
      </c>
      <c r="AU725" s="698" t="str">
        <f t="shared" si="292"/>
        <v/>
      </c>
      <c r="AV725" s="699" t="str">
        <f t="shared" si="282"/>
        <v/>
      </c>
      <c r="AW725" s="699" t="str">
        <f t="shared" si="293"/>
        <v/>
      </c>
      <c r="AX725" s="699" t="str">
        <f t="shared" si="283"/>
        <v/>
      </c>
      <c r="AY725" s="698" t="str">
        <f t="shared" si="271"/>
        <v/>
      </c>
      <c r="AZ725" s="698" t="str">
        <f t="shared" si="294"/>
        <v/>
      </c>
      <c r="BA725" s="79"/>
      <c r="BB725" s="79"/>
      <c r="BC725" s="699" t="str">
        <f t="shared" si="295"/>
        <v/>
      </c>
      <c r="BD725" s="699" t="str">
        <f t="shared" si="296"/>
        <v/>
      </c>
      <c r="BE725" s="698" t="str">
        <f t="shared" si="297"/>
        <v/>
      </c>
      <c r="BF725" s="698" t="str">
        <f t="shared" ref="BF725:BF788" si="298">IFERROR((BC725+BD725)*(1+$B$59)+$E$25+IF(MOD($Q725-1,3)=0,$N$27,)+IF($E$193="havi",$E$192,)+IF($E$193="negyedéves",IF(MOD($Q725-1,3)=0,$E$192,),)+IF($E$193="féléves",IF(MOD($Q725-1,6)=0,$E$192,),)+IF($E$193="éves",IF(MOD($Q725-1,12)=0,$E$192,),)+IF($H$193="havi",$H$192,)+IF($H$193="negyedéves",IF(MOD($Q725-1,3)=0,$H$192,),)+IF($H$193="féléves",IF(MOD($Q725-1,6)=0,$H$192,),)+IF($H$193="éves",IF(MOD($Q725-1,12)=0,$H$192,),)+IF($K$193="havi",$K$192,)+IF($K$193="negyedéves",IF(MOD($Q725-1,3)=0,$K$192,),)+IF($K$193="féléves",IF(MOD($Q725-1,6)=0,$K$192,),)+IF($K$193="éves",IF(MOD($Q725-1,12)=0,$K$192,),)+IF($N$193="havi",$N$192,)+IF($N$193="negyedéves",IF(MOD($Q725-1,3)=0,$N$192,),)+IF($N$193="féléves",IF(MOD($Q725-1,6)=0,$N$192,),)+IF($N$193="éves",IF(MOD($Q725-1,12)=0,$N$192,),)+IF($K$25="havi",$K$23,)+IF($K$25="negyedéves",IF(MOD($Q725-1,3)=0,$K$23,),)+IF($K$25="féléves",IF(MOD($Q725-1,6)=0,$K$23,),)+IF($K$25="éves",IF(MOD($Q725-1,12)=0,$K$23,),),"")</f>
        <v/>
      </c>
      <c r="BG725" s="79"/>
      <c r="BH725" s="699" t="str">
        <f t="shared" ref="BH725:BH788" si="299">IFERROR(IF($Q725&lt;=$V$269,,IF(BK724&gt;1,PPMT($BH$272*365/360/12,$Q725-$V$269,$K$5-$V$269+$S$269,-$BK$274),"")),"")</f>
        <v/>
      </c>
      <c r="BI725" s="699" t="str">
        <f t="shared" ref="BI725:BI788" si="300">IFERROR(BK724*$BH$272/12*365/360,"")</f>
        <v/>
      </c>
      <c r="BJ725" s="699" t="str">
        <f t="shared" ref="BJ725:BJ788" si="301">IF(ISNUMBER($AH725),IF($AH725&lt;=$S$269,$K$4*H$253,IF($AH725&lt;=$S$270,$K$4*(1-$Z$269)*H$253,))*365/360/12,"")</f>
        <v/>
      </c>
      <c r="BK725" s="698" t="str">
        <f t="shared" ref="BK725:BK788" si="302">IFERROR(IF(ISNUMBER(BK724),BK724,)+IF($Q725=$S$269,$K$4*$Z$269,)+IF($Q725=$V$269,$K$4*(1-$Z$269),)-BH725,"")</f>
        <v/>
      </c>
      <c r="BL725" s="698" t="str">
        <f t="shared" ref="BL725:BL788" si="303">IFERROR((BH725+BI725+BJ725)*(1+$E$27)+$E$25+IF(MOD($Q725-1,3)=0,$N$27,)+IF($E$193="havi",$E$192,)+IF($E$193="negyedéves",IF(MOD($Q725-1,3)=0,$E$192,),)+IF($E$193="féléves",IF(MOD($Q725-1,6)=0,$E$192,),)+IF($E$193="éves",IF(MOD($Q725-1,12)=0,$E$192,),)+IF($H$193="havi",$H$192,)+IF($H$193="negyedéves",IF(MOD($Q725-1,3)=0,$H$192,),)+IF($H$193="féléves",IF(MOD($Q725-1,6)=0,$H$192,),)+IF($H$193="éves",IF(MOD($Q725-1,12)=0,$H$192,),)+IF($K$193="havi",$K$192,)+IF($K$193="negyedéves",IF(MOD($Q725-1,3)=0,$K$192,),)+IF($K$193="féléves",IF(MOD($Q725-1,6)=0,$K$192,),)+IF($K$193="éves",IF(MOD($Q725-1,12)=0,$K$192,),)+IF($N$193="havi",$N$192,)+IF($N$193="negyedéves",IF(MOD($Q725-1,3)=0,$N$192,),)+IF($N$193="féléves",IF(MOD($Q725-1,6)=0,$N$192,),)+IF($N$193="éves",IF(MOD($Q725-1,12)=0,$N$192,),)+IF($K$25="havi",$K$23,)+IF($K$25="negyedéves",IF(MOD($Q725-1,3)=0,$K$23,),)+IF($K$25="féléves",IF(MOD($Q725-1,6)=0,$K$23,),)+IF($K$25="éves",IF(MOD($Q725-1,12)=0,$K$23,),)-IF($Q725=$S$269,$K$4*$Z$269+$E$14/2,)-IF($Q725=$S$270,$K$4*(1-$Z$269)+$E$14/2,),"")</f>
        <v/>
      </c>
    </row>
    <row r="726" spans="1:64" s="24" customFormat="1" ht="14.25" x14ac:dyDescent="0.2">
      <c r="A726" s="68"/>
      <c r="B726" s="68"/>
      <c r="C726" s="340"/>
      <c r="D726" s="259"/>
      <c r="E726" s="340"/>
      <c r="F726" s="340"/>
      <c r="G726" s="68"/>
      <c r="H726" s="261"/>
      <c r="I726" s="261"/>
      <c r="J726" s="68"/>
      <c r="K726" s="260"/>
      <c r="L726" s="66"/>
      <c r="M726" s="261"/>
      <c r="N726" s="260"/>
      <c r="O726" s="810"/>
      <c r="P726" s="361"/>
      <c r="Q726" s="696">
        <f t="shared" si="284"/>
        <v>452</v>
      </c>
      <c r="R726" s="340"/>
      <c r="S726" s="340"/>
      <c r="T726" s="340"/>
      <c r="U726" s="699" t="str">
        <f t="shared" si="272"/>
        <v/>
      </c>
      <c r="V726" s="699" t="str">
        <f t="shared" si="273"/>
        <v/>
      </c>
      <c r="W726" s="698" t="str">
        <f t="shared" si="285"/>
        <v/>
      </c>
      <c r="X726" s="698" t="str">
        <f t="shared" si="266"/>
        <v/>
      </c>
      <c r="Y726" s="699" t="str">
        <f t="shared" si="274"/>
        <v/>
      </c>
      <c r="Z726" s="699" t="str">
        <f t="shared" si="275"/>
        <v/>
      </c>
      <c r="AA726" s="698" t="str">
        <f t="shared" si="286"/>
        <v/>
      </c>
      <c r="AB726" s="698" t="str">
        <f t="shared" si="287"/>
        <v/>
      </c>
      <c r="AC726" s="699" t="str">
        <f t="shared" si="276"/>
        <v/>
      </c>
      <c r="AD726" s="699" t="str">
        <f t="shared" si="277"/>
        <v/>
      </c>
      <c r="AE726" s="698" t="str">
        <f t="shared" si="288"/>
        <v/>
      </c>
      <c r="AF726" s="698" t="str">
        <f t="shared" si="289"/>
        <v/>
      </c>
      <c r="AG726" s="68"/>
      <c r="AH726" s="696" t="str">
        <f t="shared" si="268"/>
        <v/>
      </c>
      <c r="AI726" s="340"/>
      <c r="AJ726" s="340"/>
      <c r="AK726" s="340"/>
      <c r="AL726" s="699" t="str">
        <f t="shared" si="278"/>
        <v/>
      </c>
      <c r="AM726" s="699" t="str">
        <f t="shared" si="267"/>
        <v/>
      </c>
      <c r="AN726" s="699" t="str">
        <f t="shared" si="279"/>
        <v/>
      </c>
      <c r="AO726" s="698" t="str">
        <f t="shared" si="269"/>
        <v/>
      </c>
      <c r="AP726" s="698" t="str">
        <f t="shared" si="290"/>
        <v/>
      </c>
      <c r="AQ726" s="699" t="str">
        <f t="shared" si="280"/>
        <v/>
      </c>
      <c r="AR726" s="699" t="str">
        <f t="shared" si="291"/>
        <v/>
      </c>
      <c r="AS726" s="699" t="str">
        <f t="shared" si="281"/>
        <v/>
      </c>
      <c r="AT726" s="698" t="str">
        <f t="shared" si="270"/>
        <v/>
      </c>
      <c r="AU726" s="698" t="str">
        <f t="shared" si="292"/>
        <v/>
      </c>
      <c r="AV726" s="699" t="str">
        <f t="shared" si="282"/>
        <v/>
      </c>
      <c r="AW726" s="699" t="str">
        <f t="shared" si="293"/>
        <v/>
      </c>
      <c r="AX726" s="699" t="str">
        <f t="shared" si="283"/>
        <v/>
      </c>
      <c r="AY726" s="698" t="str">
        <f t="shared" si="271"/>
        <v/>
      </c>
      <c r="AZ726" s="698" t="str">
        <f t="shared" si="294"/>
        <v/>
      </c>
      <c r="BA726" s="79"/>
      <c r="BB726" s="79"/>
      <c r="BC726" s="699" t="str">
        <f t="shared" si="295"/>
        <v/>
      </c>
      <c r="BD726" s="699" t="str">
        <f t="shared" si="296"/>
        <v/>
      </c>
      <c r="BE726" s="698" t="str">
        <f t="shared" si="297"/>
        <v/>
      </c>
      <c r="BF726" s="698" t="str">
        <f t="shared" si="298"/>
        <v/>
      </c>
      <c r="BG726" s="79"/>
      <c r="BH726" s="699" t="str">
        <f t="shared" si="299"/>
        <v/>
      </c>
      <c r="BI726" s="699" t="str">
        <f t="shared" si="300"/>
        <v/>
      </c>
      <c r="BJ726" s="699" t="str">
        <f t="shared" si="301"/>
        <v/>
      </c>
      <c r="BK726" s="698" t="str">
        <f t="shared" si="302"/>
        <v/>
      </c>
      <c r="BL726" s="698" t="str">
        <f t="shared" si="303"/>
        <v/>
      </c>
    </row>
    <row r="727" spans="1:64" s="24" customFormat="1" ht="14.25" x14ac:dyDescent="0.2">
      <c r="A727" s="68"/>
      <c r="B727" s="68"/>
      <c r="C727" s="340"/>
      <c r="D727" s="259"/>
      <c r="E727" s="340"/>
      <c r="F727" s="340"/>
      <c r="G727" s="68"/>
      <c r="H727" s="261"/>
      <c r="I727" s="261"/>
      <c r="J727" s="68"/>
      <c r="K727" s="260"/>
      <c r="L727" s="66"/>
      <c r="M727" s="261"/>
      <c r="N727" s="260"/>
      <c r="O727" s="810"/>
      <c r="P727" s="361"/>
      <c r="Q727" s="696">
        <f t="shared" si="284"/>
        <v>453</v>
      </c>
      <c r="R727" s="340"/>
      <c r="S727" s="340"/>
      <c r="T727" s="340"/>
      <c r="U727" s="699" t="str">
        <f t="shared" si="272"/>
        <v/>
      </c>
      <c r="V727" s="699" t="str">
        <f t="shared" si="273"/>
        <v/>
      </c>
      <c r="W727" s="698" t="str">
        <f t="shared" si="285"/>
        <v/>
      </c>
      <c r="X727" s="698" t="str">
        <f t="shared" ref="X727:X790" si="304">IFERROR((U727+V727)*(1+$B$59)+$E$25+IF(MOD($Q727-1,3)=0,$N$27,)+IF($E$193="havi",$E$192,)+IF($E$193="negyedéves",IF(MOD($Q727-1,3)=0,$E$192,),)+IF($E$193="féléves",IF(MOD($Q727-1,6)=0,$E$192,),)+IF($E$193="éves",IF(MOD($Q727-1,12)=0,$E$192,),)+IF($H$193="havi",$H$192,)+IF($H$193="negyedéves",IF(MOD($Q727-1,3)=0,$H$192,),)+IF($H$193="féléves",IF(MOD($Q727-1,6)=0,$H$192,),)+IF($H$193="éves",IF(MOD($Q727-1,12)=0,$H$192,),)+IF($K$193="havi",$K$192,)+IF($K$193="negyedéves",IF(MOD($Q727-1,3)=0,$K$192,),)+IF($K$193="féléves",IF(MOD($Q727-1,6)=0,$K$192,),)+IF($K$193="éves",IF(MOD($Q727-1,12)=0,$K$192,),)+IF($N$193="havi",$N$192,)+IF($N$193="negyedéves",IF(MOD($Q727-1,3)=0,$N$192,),)+IF($N$193="féléves",IF(MOD($Q727-1,6)=0,$N$192,),)+IF($N$193="éves",IF(MOD($Q727-1,12)=0,$N$192,),)+IF($K$25="havi",$K$23,)+IF($K$25="negyedéves",IF(MOD($Q727-1,3)=0,$K$23,),)+IF($K$25="féléves",IF(MOD($Q727-1,6)=0,$K$23,),)+IF($K$25="éves",IF(MOD($Q727-1,12)=0,$K$23,),),"")</f>
        <v/>
      </c>
      <c r="Y727" s="699" t="str">
        <f t="shared" si="274"/>
        <v/>
      </c>
      <c r="Z727" s="699" t="str">
        <f t="shared" si="275"/>
        <v/>
      </c>
      <c r="AA727" s="698" t="str">
        <f t="shared" si="286"/>
        <v/>
      </c>
      <c r="AB727" s="698" t="str">
        <f t="shared" si="287"/>
        <v/>
      </c>
      <c r="AC727" s="699" t="str">
        <f t="shared" si="276"/>
        <v/>
      </c>
      <c r="AD727" s="699" t="str">
        <f t="shared" si="277"/>
        <v/>
      </c>
      <c r="AE727" s="698" t="str">
        <f t="shared" si="288"/>
        <v/>
      </c>
      <c r="AF727" s="698" t="str">
        <f t="shared" si="289"/>
        <v/>
      </c>
      <c r="AG727" s="68"/>
      <c r="AH727" s="696" t="str">
        <f t="shared" si="268"/>
        <v/>
      </c>
      <c r="AI727" s="340"/>
      <c r="AJ727" s="340"/>
      <c r="AK727" s="340"/>
      <c r="AL727" s="699" t="str">
        <f t="shared" si="278"/>
        <v/>
      </c>
      <c r="AM727" s="699" t="str">
        <f t="shared" si="267"/>
        <v/>
      </c>
      <c r="AN727" s="699" t="str">
        <f t="shared" si="279"/>
        <v/>
      </c>
      <c r="AO727" s="698" t="str">
        <f t="shared" si="269"/>
        <v/>
      </c>
      <c r="AP727" s="698" t="str">
        <f t="shared" si="290"/>
        <v/>
      </c>
      <c r="AQ727" s="699" t="str">
        <f t="shared" si="280"/>
        <v/>
      </c>
      <c r="AR727" s="699" t="str">
        <f t="shared" si="291"/>
        <v/>
      </c>
      <c r="AS727" s="699" t="str">
        <f t="shared" si="281"/>
        <v/>
      </c>
      <c r="AT727" s="698" t="str">
        <f t="shared" si="270"/>
        <v/>
      </c>
      <c r="AU727" s="698" t="str">
        <f t="shared" si="292"/>
        <v/>
      </c>
      <c r="AV727" s="699" t="str">
        <f t="shared" si="282"/>
        <v/>
      </c>
      <c r="AW727" s="699" t="str">
        <f t="shared" si="293"/>
        <v/>
      </c>
      <c r="AX727" s="699" t="str">
        <f t="shared" si="283"/>
        <v/>
      </c>
      <c r="AY727" s="698" t="str">
        <f t="shared" si="271"/>
        <v/>
      </c>
      <c r="AZ727" s="698" t="str">
        <f t="shared" si="294"/>
        <v/>
      </c>
      <c r="BA727" s="79"/>
      <c r="BB727" s="79"/>
      <c r="BC727" s="699" t="str">
        <f t="shared" si="295"/>
        <v/>
      </c>
      <c r="BD727" s="699" t="str">
        <f t="shared" si="296"/>
        <v/>
      </c>
      <c r="BE727" s="698" t="str">
        <f t="shared" si="297"/>
        <v/>
      </c>
      <c r="BF727" s="698" t="str">
        <f t="shared" si="298"/>
        <v/>
      </c>
      <c r="BG727" s="79"/>
      <c r="BH727" s="699" t="str">
        <f t="shared" si="299"/>
        <v/>
      </c>
      <c r="BI727" s="699" t="str">
        <f t="shared" si="300"/>
        <v/>
      </c>
      <c r="BJ727" s="699" t="str">
        <f t="shared" si="301"/>
        <v/>
      </c>
      <c r="BK727" s="698" t="str">
        <f t="shared" si="302"/>
        <v/>
      </c>
      <c r="BL727" s="698" t="str">
        <f t="shared" si="303"/>
        <v/>
      </c>
    </row>
    <row r="728" spans="1:64" s="24" customFormat="1" ht="14.25" x14ac:dyDescent="0.2">
      <c r="A728" s="68"/>
      <c r="B728" s="68"/>
      <c r="C728" s="340"/>
      <c r="D728" s="259"/>
      <c r="E728" s="340"/>
      <c r="F728" s="340"/>
      <c r="G728" s="68"/>
      <c r="H728" s="261"/>
      <c r="I728" s="261"/>
      <c r="J728" s="68"/>
      <c r="K728" s="260"/>
      <c r="L728" s="66"/>
      <c r="M728" s="261"/>
      <c r="N728" s="260"/>
      <c r="O728" s="810"/>
      <c r="P728" s="361"/>
      <c r="Q728" s="696">
        <f t="shared" si="284"/>
        <v>454</v>
      </c>
      <c r="R728" s="340"/>
      <c r="S728" s="340"/>
      <c r="T728" s="340"/>
      <c r="U728" s="699" t="str">
        <f t="shared" si="272"/>
        <v/>
      </c>
      <c r="V728" s="699" t="str">
        <f t="shared" si="273"/>
        <v/>
      </c>
      <c r="W728" s="698" t="str">
        <f t="shared" si="285"/>
        <v/>
      </c>
      <c r="X728" s="698" t="str">
        <f t="shared" si="304"/>
        <v/>
      </c>
      <c r="Y728" s="699" t="str">
        <f t="shared" si="274"/>
        <v/>
      </c>
      <c r="Z728" s="699" t="str">
        <f t="shared" si="275"/>
        <v/>
      </c>
      <c r="AA728" s="698" t="str">
        <f t="shared" si="286"/>
        <v/>
      </c>
      <c r="AB728" s="698" t="str">
        <f t="shared" si="287"/>
        <v/>
      </c>
      <c r="AC728" s="699" t="str">
        <f t="shared" si="276"/>
        <v/>
      </c>
      <c r="AD728" s="699" t="str">
        <f t="shared" si="277"/>
        <v/>
      </c>
      <c r="AE728" s="698" t="str">
        <f t="shared" si="288"/>
        <v/>
      </c>
      <c r="AF728" s="698" t="str">
        <f t="shared" si="289"/>
        <v/>
      </c>
      <c r="AG728" s="68"/>
      <c r="AH728" s="696" t="str">
        <f t="shared" si="268"/>
        <v/>
      </c>
      <c r="AI728" s="340"/>
      <c r="AJ728" s="340"/>
      <c r="AK728" s="340"/>
      <c r="AL728" s="699" t="str">
        <f t="shared" si="278"/>
        <v/>
      </c>
      <c r="AM728" s="699" t="str">
        <f t="shared" si="267"/>
        <v/>
      </c>
      <c r="AN728" s="699" t="str">
        <f t="shared" si="279"/>
        <v/>
      </c>
      <c r="AO728" s="698" t="str">
        <f t="shared" si="269"/>
        <v/>
      </c>
      <c r="AP728" s="698" t="str">
        <f t="shared" si="290"/>
        <v/>
      </c>
      <c r="AQ728" s="699" t="str">
        <f t="shared" si="280"/>
        <v/>
      </c>
      <c r="AR728" s="699" t="str">
        <f t="shared" si="291"/>
        <v/>
      </c>
      <c r="AS728" s="699" t="str">
        <f t="shared" si="281"/>
        <v/>
      </c>
      <c r="AT728" s="698" t="str">
        <f t="shared" si="270"/>
        <v/>
      </c>
      <c r="AU728" s="698" t="str">
        <f t="shared" si="292"/>
        <v/>
      </c>
      <c r="AV728" s="699" t="str">
        <f t="shared" si="282"/>
        <v/>
      </c>
      <c r="AW728" s="699" t="str">
        <f t="shared" si="293"/>
        <v/>
      </c>
      <c r="AX728" s="699" t="str">
        <f t="shared" si="283"/>
        <v/>
      </c>
      <c r="AY728" s="698" t="str">
        <f t="shared" si="271"/>
        <v/>
      </c>
      <c r="AZ728" s="698" t="str">
        <f t="shared" si="294"/>
        <v/>
      </c>
      <c r="BA728" s="79"/>
      <c r="BB728" s="79"/>
      <c r="BC728" s="699" t="str">
        <f t="shared" si="295"/>
        <v/>
      </c>
      <c r="BD728" s="699" t="str">
        <f t="shared" si="296"/>
        <v/>
      </c>
      <c r="BE728" s="698" t="str">
        <f t="shared" si="297"/>
        <v/>
      </c>
      <c r="BF728" s="698" t="str">
        <f t="shared" si="298"/>
        <v/>
      </c>
      <c r="BG728" s="79"/>
      <c r="BH728" s="699" t="str">
        <f t="shared" si="299"/>
        <v/>
      </c>
      <c r="BI728" s="699" t="str">
        <f t="shared" si="300"/>
        <v/>
      </c>
      <c r="BJ728" s="699" t="str">
        <f t="shared" si="301"/>
        <v/>
      </c>
      <c r="BK728" s="698" t="str">
        <f t="shared" si="302"/>
        <v/>
      </c>
      <c r="BL728" s="698" t="str">
        <f t="shared" si="303"/>
        <v/>
      </c>
    </row>
    <row r="729" spans="1:64" s="24" customFormat="1" ht="14.25" x14ac:dyDescent="0.2">
      <c r="A729" s="68"/>
      <c r="B729" s="68"/>
      <c r="C729" s="340"/>
      <c r="D729" s="259"/>
      <c r="E729" s="340"/>
      <c r="F729" s="340"/>
      <c r="G729" s="68"/>
      <c r="H729" s="261"/>
      <c r="I729" s="261"/>
      <c r="J729" s="68"/>
      <c r="K729" s="260"/>
      <c r="L729" s="66"/>
      <c r="M729" s="261"/>
      <c r="N729" s="260"/>
      <c r="O729" s="810"/>
      <c r="P729" s="361"/>
      <c r="Q729" s="696">
        <f t="shared" si="284"/>
        <v>455</v>
      </c>
      <c r="R729" s="340"/>
      <c r="S729" s="340"/>
      <c r="T729" s="340"/>
      <c r="U729" s="699" t="str">
        <f t="shared" si="272"/>
        <v/>
      </c>
      <c r="V729" s="699" t="str">
        <f t="shared" si="273"/>
        <v/>
      </c>
      <c r="W729" s="698" t="str">
        <f t="shared" si="285"/>
        <v/>
      </c>
      <c r="X729" s="698" t="str">
        <f t="shared" si="304"/>
        <v/>
      </c>
      <c r="Y729" s="699" t="str">
        <f t="shared" si="274"/>
        <v/>
      </c>
      <c r="Z729" s="699" t="str">
        <f t="shared" si="275"/>
        <v/>
      </c>
      <c r="AA729" s="698" t="str">
        <f t="shared" si="286"/>
        <v/>
      </c>
      <c r="AB729" s="698" t="str">
        <f t="shared" si="287"/>
        <v/>
      </c>
      <c r="AC729" s="699" t="str">
        <f t="shared" si="276"/>
        <v/>
      </c>
      <c r="AD729" s="699" t="str">
        <f t="shared" si="277"/>
        <v/>
      </c>
      <c r="AE729" s="698" t="str">
        <f t="shared" si="288"/>
        <v/>
      </c>
      <c r="AF729" s="698" t="str">
        <f t="shared" si="289"/>
        <v/>
      </c>
      <c r="AG729" s="68"/>
      <c r="AH729" s="696" t="str">
        <f t="shared" si="268"/>
        <v/>
      </c>
      <c r="AI729" s="340"/>
      <c r="AJ729" s="340"/>
      <c r="AK729" s="340"/>
      <c r="AL729" s="699" t="str">
        <f t="shared" si="278"/>
        <v/>
      </c>
      <c r="AM729" s="699" t="str">
        <f t="shared" ref="AM729:AM792" si="305">IFERROR(AO728*$AI$274/12*365/360,"")</f>
        <v/>
      </c>
      <c r="AN729" s="699" t="str">
        <f t="shared" si="279"/>
        <v/>
      </c>
      <c r="AO729" s="698" t="str">
        <f t="shared" si="269"/>
        <v/>
      </c>
      <c r="AP729" s="698" t="str">
        <f t="shared" si="290"/>
        <v/>
      </c>
      <c r="AQ729" s="699" t="str">
        <f t="shared" si="280"/>
        <v/>
      </c>
      <c r="AR729" s="699" t="str">
        <f t="shared" si="291"/>
        <v/>
      </c>
      <c r="AS729" s="699" t="str">
        <f t="shared" si="281"/>
        <v/>
      </c>
      <c r="AT729" s="698" t="str">
        <f t="shared" si="270"/>
        <v/>
      </c>
      <c r="AU729" s="698" t="str">
        <f t="shared" si="292"/>
        <v/>
      </c>
      <c r="AV729" s="699" t="str">
        <f t="shared" si="282"/>
        <v/>
      </c>
      <c r="AW729" s="699" t="str">
        <f t="shared" si="293"/>
        <v/>
      </c>
      <c r="AX729" s="699" t="str">
        <f t="shared" si="283"/>
        <v/>
      </c>
      <c r="AY729" s="698" t="str">
        <f t="shared" si="271"/>
        <v/>
      </c>
      <c r="AZ729" s="698" t="str">
        <f t="shared" si="294"/>
        <v/>
      </c>
      <c r="BA729" s="79"/>
      <c r="BB729" s="79"/>
      <c r="BC729" s="699" t="str">
        <f t="shared" si="295"/>
        <v/>
      </c>
      <c r="BD729" s="699" t="str">
        <f t="shared" si="296"/>
        <v/>
      </c>
      <c r="BE729" s="698" t="str">
        <f t="shared" si="297"/>
        <v/>
      </c>
      <c r="BF729" s="698" t="str">
        <f t="shared" si="298"/>
        <v/>
      </c>
      <c r="BG729" s="79"/>
      <c r="BH729" s="699" t="str">
        <f t="shared" si="299"/>
        <v/>
      </c>
      <c r="BI729" s="699" t="str">
        <f t="shared" si="300"/>
        <v/>
      </c>
      <c r="BJ729" s="699" t="str">
        <f t="shared" si="301"/>
        <v/>
      </c>
      <c r="BK729" s="698" t="str">
        <f t="shared" si="302"/>
        <v/>
      </c>
      <c r="BL729" s="698" t="str">
        <f t="shared" si="303"/>
        <v/>
      </c>
    </row>
    <row r="730" spans="1:64" s="24" customFormat="1" ht="14.25" x14ac:dyDescent="0.2">
      <c r="A730" s="68"/>
      <c r="B730" s="68"/>
      <c r="C730" s="340"/>
      <c r="D730" s="259"/>
      <c r="E730" s="340"/>
      <c r="F730" s="340"/>
      <c r="G730" s="68"/>
      <c r="H730" s="261"/>
      <c r="I730" s="261"/>
      <c r="J730" s="68"/>
      <c r="K730" s="260"/>
      <c r="L730" s="66"/>
      <c r="M730" s="261"/>
      <c r="N730" s="260"/>
      <c r="O730" s="810"/>
      <c r="P730" s="361"/>
      <c r="Q730" s="696">
        <f t="shared" si="284"/>
        <v>456</v>
      </c>
      <c r="R730" s="340"/>
      <c r="S730" s="340"/>
      <c r="T730" s="340"/>
      <c r="U730" s="699" t="str">
        <f t="shared" si="272"/>
        <v/>
      </c>
      <c r="V730" s="699" t="str">
        <f t="shared" si="273"/>
        <v/>
      </c>
      <c r="W730" s="698" t="str">
        <f t="shared" si="285"/>
        <v/>
      </c>
      <c r="X730" s="698" t="str">
        <f t="shared" si="304"/>
        <v/>
      </c>
      <c r="Y730" s="699" t="str">
        <f t="shared" si="274"/>
        <v/>
      </c>
      <c r="Z730" s="699" t="str">
        <f t="shared" si="275"/>
        <v/>
      </c>
      <c r="AA730" s="698" t="str">
        <f t="shared" si="286"/>
        <v/>
      </c>
      <c r="AB730" s="698" t="str">
        <f t="shared" si="287"/>
        <v/>
      </c>
      <c r="AC730" s="699" t="str">
        <f t="shared" si="276"/>
        <v/>
      </c>
      <c r="AD730" s="699" t="str">
        <f t="shared" si="277"/>
        <v/>
      </c>
      <c r="AE730" s="698" t="str">
        <f t="shared" si="288"/>
        <v/>
      </c>
      <c r="AF730" s="698" t="str">
        <f t="shared" si="289"/>
        <v/>
      </c>
      <c r="AG730" s="68"/>
      <c r="AH730" s="696" t="str">
        <f t="shared" si="268"/>
        <v/>
      </c>
      <c r="AI730" s="340"/>
      <c r="AJ730" s="340"/>
      <c r="AK730" s="340"/>
      <c r="AL730" s="699" t="str">
        <f t="shared" si="278"/>
        <v/>
      </c>
      <c r="AM730" s="699" t="str">
        <f t="shared" si="305"/>
        <v/>
      </c>
      <c r="AN730" s="699" t="str">
        <f t="shared" si="279"/>
        <v/>
      </c>
      <c r="AO730" s="698" t="str">
        <f t="shared" si="269"/>
        <v/>
      </c>
      <c r="AP730" s="698" t="str">
        <f t="shared" si="290"/>
        <v/>
      </c>
      <c r="AQ730" s="699" t="str">
        <f t="shared" si="280"/>
        <v/>
      </c>
      <c r="AR730" s="699" t="str">
        <f t="shared" si="291"/>
        <v/>
      </c>
      <c r="AS730" s="699" t="str">
        <f t="shared" si="281"/>
        <v/>
      </c>
      <c r="AT730" s="698" t="str">
        <f t="shared" si="270"/>
        <v/>
      </c>
      <c r="AU730" s="698" t="str">
        <f t="shared" si="292"/>
        <v/>
      </c>
      <c r="AV730" s="699" t="str">
        <f t="shared" si="282"/>
        <v/>
      </c>
      <c r="AW730" s="699" t="str">
        <f t="shared" si="293"/>
        <v/>
      </c>
      <c r="AX730" s="699" t="str">
        <f t="shared" si="283"/>
        <v/>
      </c>
      <c r="AY730" s="698" t="str">
        <f t="shared" si="271"/>
        <v/>
      </c>
      <c r="AZ730" s="698" t="str">
        <f t="shared" si="294"/>
        <v/>
      </c>
      <c r="BA730" s="79"/>
      <c r="BB730" s="79"/>
      <c r="BC730" s="699" t="str">
        <f t="shared" si="295"/>
        <v/>
      </c>
      <c r="BD730" s="699" t="str">
        <f t="shared" si="296"/>
        <v/>
      </c>
      <c r="BE730" s="698" t="str">
        <f t="shared" si="297"/>
        <v/>
      </c>
      <c r="BF730" s="698" t="str">
        <f t="shared" si="298"/>
        <v/>
      </c>
      <c r="BG730" s="79"/>
      <c r="BH730" s="699" t="str">
        <f t="shared" si="299"/>
        <v/>
      </c>
      <c r="BI730" s="699" t="str">
        <f t="shared" si="300"/>
        <v/>
      </c>
      <c r="BJ730" s="699" t="str">
        <f t="shared" si="301"/>
        <v/>
      </c>
      <c r="BK730" s="698" t="str">
        <f t="shared" si="302"/>
        <v/>
      </c>
      <c r="BL730" s="698" t="str">
        <f t="shared" si="303"/>
        <v/>
      </c>
    </row>
    <row r="731" spans="1:64" s="24" customFormat="1" ht="14.25" x14ac:dyDescent="0.2">
      <c r="A731" s="68"/>
      <c r="B731" s="68"/>
      <c r="C731" s="340"/>
      <c r="D731" s="259"/>
      <c r="E731" s="340"/>
      <c r="F731" s="340"/>
      <c r="G731" s="68"/>
      <c r="H731" s="261"/>
      <c r="I731" s="261"/>
      <c r="J731" s="68"/>
      <c r="K731" s="260"/>
      <c r="L731" s="66"/>
      <c r="M731" s="261"/>
      <c r="N731" s="260"/>
      <c r="O731" s="810"/>
      <c r="P731" s="361"/>
      <c r="Q731" s="696">
        <f t="shared" si="284"/>
        <v>457</v>
      </c>
      <c r="R731" s="340"/>
      <c r="S731" s="340"/>
      <c r="T731" s="340"/>
      <c r="U731" s="699" t="str">
        <f t="shared" si="272"/>
        <v/>
      </c>
      <c r="V731" s="699" t="str">
        <f t="shared" si="273"/>
        <v/>
      </c>
      <c r="W731" s="698" t="str">
        <f t="shared" si="285"/>
        <v/>
      </c>
      <c r="X731" s="698" t="str">
        <f t="shared" si="304"/>
        <v/>
      </c>
      <c r="Y731" s="699" t="str">
        <f t="shared" si="274"/>
        <v/>
      </c>
      <c r="Z731" s="699" t="str">
        <f t="shared" si="275"/>
        <v/>
      </c>
      <c r="AA731" s="698" t="str">
        <f t="shared" si="286"/>
        <v/>
      </c>
      <c r="AB731" s="698" t="str">
        <f t="shared" si="287"/>
        <v/>
      </c>
      <c r="AC731" s="699" t="str">
        <f t="shared" si="276"/>
        <v/>
      </c>
      <c r="AD731" s="699" t="str">
        <f t="shared" si="277"/>
        <v/>
      </c>
      <c r="AE731" s="698" t="str">
        <f t="shared" si="288"/>
        <v/>
      </c>
      <c r="AF731" s="698" t="str">
        <f t="shared" si="289"/>
        <v/>
      </c>
      <c r="AG731" s="68"/>
      <c r="AH731" s="696" t="str">
        <f t="shared" si="268"/>
        <v/>
      </c>
      <c r="AI731" s="340"/>
      <c r="AJ731" s="340"/>
      <c r="AK731" s="340"/>
      <c r="AL731" s="699" t="str">
        <f t="shared" si="278"/>
        <v/>
      </c>
      <c r="AM731" s="699" t="str">
        <f t="shared" si="305"/>
        <v/>
      </c>
      <c r="AN731" s="699" t="str">
        <f t="shared" si="279"/>
        <v/>
      </c>
      <c r="AO731" s="698" t="str">
        <f t="shared" si="269"/>
        <v/>
      </c>
      <c r="AP731" s="698" t="str">
        <f t="shared" si="290"/>
        <v/>
      </c>
      <c r="AQ731" s="699" t="str">
        <f t="shared" si="280"/>
        <v/>
      </c>
      <c r="AR731" s="699" t="str">
        <f t="shared" si="291"/>
        <v/>
      </c>
      <c r="AS731" s="699" t="str">
        <f t="shared" si="281"/>
        <v/>
      </c>
      <c r="AT731" s="698" t="str">
        <f t="shared" si="270"/>
        <v/>
      </c>
      <c r="AU731" s="698" t="str">
        <f t="shared" si="292"/>
        <v/>
      </c>
      <c r="AV731" s="699" t="str">
        <f t="shared" si="282"/>
        <v/>
      </c>
      <c r="AW731" s="699" t="str">
        <f t="shared" si="293"/>
        <v/>
      </c>
      <c r="AX731" s="699" t="str">
        <f t="shared" si="283"/>
        <v/>
      </c>
      <c r="AY731" s="698" t="str">
        <f t="shared" si="271"/>
        <v/>
      </c>
      <c r="AZ731" s="698" t="str">
        <f t="shared" si="294"/>
        <v/>
      </c>
      <c r="BA731" s="79"/>
      <c r="BB731" s="79"/>
      <c r="BC731" s="699" t="str">
        <f t="shared" si="295"/>
        <v/>
      </c>
      <c r="BD731" s="699" t="str">
        <f t="shared" si="296"/>
        <v/>
      </c>
      <c r="BE731" s="698" t="str">
        <f t="shared" si="297"/>
        <v/>
      </c>
      <c r="BF731" s="698" t="str">
        <f t="shared" si="298"/>
        <v/>
      </c>
      <c r="BG731" s="79"/>
      <c r="BH731" s="699" t="str">
        <f t="shared" si="299"/>
        <v/>
      </c>
      <c r="BI731" s="699" t="str">
        <f t="shared" si="300"/>
        <v/>
      </c>
      <c r="BJ731" s="699" t="str">
        <f t="shared" si="301"/>
        <v/>
      </c>
      <c r="BK731" s="698" t="str">
        <f t="shared" si="302"/>
        <v/>
      </c>
      <c r="BL731" s="698" t="str">
        <f t="shared" si="303"/>
        <v/>
      </c>
    </row>
    <row r="732" spans="1:64" s="24" customFormat="1" ht="14.25" x14ac:dyDescent="0.2">
      <c r="A732" s="68"/>
      <c r="B732" s="68"/>
      <c r="C732" s="340"/>
      <c r="D732" s="259"/>
      <c r="E732" s="340"/>
      <c r="F732" s="340"/>
      <c r="G732" s="68"/>
      <c r="H732" s="261"/>
      <c r="I732" s="261"/>
      <c r="J732" s="68"/>
      <c r="K732" s="260"/>
      <c r="L732" s="66"/>
      <c r="M732" s="261"/>
      <c r="N732" s="260"/>
      <c r="O732" s="810"/>
      <c r="P732" s="361"/>
      <c r="Q732" s="696">
        <f t="shared" si="284"/>
        <v>458</v>
      </c>
      <c r="R732" s="340"/>
      <c r="S732" s="340"/>
      <c r="T732" s="340"/>
      <c r="U732" s="699" t="str">
        <f t="shared" si="272"/>
        <v/>
      </c>
      <c r="V732" s="699" t="str">
        <f t="shared" si="273"/>
        <v/>
      </c>
      <c r="W732" s="698" t="str">
        <f t="shared" si="285"/>
        <v/>
      </c>
      <c r="X732" s="698" t="str">
        <f t="shared" si="304"/>
        <v/>
      </c>
      <c r="Y732" s="699" t="str">
        <f t="shared" si="274"/>
        <v/>
      </c>
      <c r="Z732" s="699" t="str">
        <f t="shared" si="275"/>
        <v/>
      </c>
      <c r="AA732" s="698" t="str">
        <f t="shared" si="286"/>
        <v/>
      </c>
      <c r="AB732" s="698" t="str">
        <f t="shared" si="287"/>
        <v/>
      </c>
      <c r="AC732" s="699" t="str">
        <f t="shared" si="276"/>
        <v/>
      </c>
      <c r="AD732" s="699" t="str">
        <f t="shared" si="277"/>
        <v/>
      </c>
      <c r="AE732" s="698" t="str">
        <f t="shared" si="288"/>
        <v/>
      </c>
      <c r="AF732" s="698" t="str">
        <f t="shared" si="289"/>
        <v/>
      </c>
      <c r="AG732" s="68"/>
      <c r="AH732" s="696" t="str">
        <f t="shared" si="268"/>
        <v/>
      </c>
      <c r="AI732" s="340"/>
      <c r="AJ732" s="340"/>
      <c r="AK732" s="340"/>
      <c r="AL732" s="699" t="str">
        <f t="shared" si="278"/>
        <v/>
      </c>
      <c r="AM732" s="699" t="str">
        <f t="shared" si="305"/>
        <v/>
      </c>
      <c r="AN732" s="699" t="str">
        <f t="shared" si="279"/>
        <v/>
      </c>
      <c r="AO732" s="698" t="str">
        <f t="shared" si="269"/>
        <v/>
      </c>
      <c r="AP732" s="698" t="str">
        <f t="shared" si="290"/>
        <v/>
      </c>
      <c r="AQ732" s="699" t="str">
        <f t="shared" si="280"/>
        <v/>
      </c>
      <c r="AR732" s="699" t="str">
        <f t="shared" si="291"/>
        <v/>
      </c>
      <c r="AS732" s="699" t="str">
        <f t="shared" si="281"/>
        <v/>
      </c>
      <c r="AT732" s="698" t="str">
        <f t="shared" si="270"/>
        <v/>
      </c>
      <c r="AU732" s="698" t="str">
        <f t="shared" si="292"/>
        <v/>
      </c>
      <c r="AV732" s="699" t="str">
        <f t="shared" si="282"/>
        <v/>
      </c>
      <c r="AW732" s="699" t="str">
        <f t="shared" si="293"/>
        <v/>
      </c>
      <c r="AX732" s="699" t="str">
        <f t="shared" si="283"/>
        <v/>
      </c>
      <c r="AY732" s="698" t="str">
        <f t="shared" si="271"/>
        <v/>
      </c>
      <c r="AZ732" s="698" t="str">
        <f t="shared" si="294"/>
        <v/>
      </c>
      <c r="BA732" s="79"/>
      <c r="BB732" s="79"/>
      <c r="BC732" s="699" t="str">
        <f t="shared" si="295"/>
        <v/>
      </c>
      <c r="BD732" s="699" t="str">
        <f t="shared" si="296"/>
        <v/>
      </c>
      <c r="BE732" s="698" t="str">
        <f t="shared" si="297"/>
        <v/>
      </c>
      <c r="BF732" s="698" t="str">
        <f t="shared" si="298"/>
        <v/>
      </c>
      <c r="BG732" s="79"/>
      <c r="BH732" s="699" t="str">
        <f t="shared" si="299"/>
        <v/>
      </c>
      <c r="BI732" s="699" t="str">
        <f t="shared" si="300"/>
        <v/>
      </c>
      <c r="BJ732" s="699" t="str">
        <f t="shared" si="301"/>
        <v/>
      </c>
      <c r="BK732" s="698" t="str">
        <f t="shared" si="302"/>
        <v/>
      </c>
      <c r="BL732" s="698" t="str">
        <f t="shared" si="303"/>
        <v/>
      </c>
    </row>
    <row r="733" spans="1:64" s="24" customFormat="1" ht="14.25" x14ac:dyDescent="0.2">
      <c r="A733" s="68"/>
      <c r="B733" s="68"/>
      <c r="C733" s="340"/>
      <c r="D733" s="259"/>
      <c r="E733" s="340"/>
      <c r="F733" s="340"/>
      <c r="G733" s="68"/>
      <c r="H733" s="261"/>
      <c r="I733" s="261"/>
      <c r="J733" s="68"/>
      <c r="K733" s="260"/>
      <c r="L733" s="66"/>
      <c r="M733" s="261"/>
      <c r="N733" s="260"/>
      <c r="O733" s="810"/>
      <c r="P733" s="361"/>
      <c r="Q733" s="696">
        <f t="shared" si="284"/>
        <v>459</v>
      </c>
      <c r="R733" s="340"/>
      <c r="S733" s="340"/>
      <c r="T733" s="340"/>
      <c r="U733" s="699" t="str">
        <f t="shared" si="272"/>
        <v/>
      </c>
      <c r="V733" s="699" t="str">
        <f t="shared" si="273"/>
        <v/>
      </c>
      <c r="W733" s="698" t="str">
        <f t="shared" si="285"/>
        <v/>
      </c>
      <c r="X733" s="698" t="str">
        <f t="shared" si="304"/>
        <v/>
      </c>
      <c r="Y733" s="699" t="str">
        <f t="shared" si="274"/>
        <v/>
      </c>
      <c r="Z733" s="699" t="str">
        <f t="shared" si="275"/>
        <v/>
      </c>
      <c r="AA733" s="698" t="str">
        <f t="shared" si="286"/>
        <v/>
      </c>
      <c r="AB733" s="698" t="str">
        <f t="shared" si="287"/>
        <v/>
      </c>
      <c r="AC733" s="699" t="str">
        <f t="shared" si="276"/>
        <v/>
      </c>
      <c r="AD733" s="699" t="str">
        <f t="shared" si="277"/>
        <v/>
      </c>
      <c r="AE733" s="698" t="str">
        <f t="shared" si="288"/>
        <v/>
      </c>
      <c r="AF733" s="698" t="str">
        <f t="shared" si="289"/>
        <v/>
      </c>
      <c r="AG733" s="68"/>
      <c r="AH733" s="696" t="str">
        <f t="shared" si="268"/>
        <v/>
      </c>
      <c r="AI733" s="340"/>
      <c r="AJ733" s="340"/>
      <c r="AK733" s="340"/>
      <c r="AL733" s="699" t="str">
        <f t="shared" si="278"/>
        <v/>
      </c>
      <c r="AM733" s="699" t="str">
        <f t="shared" si="305"/>
        <v/>
      </c>
      <c r="AN733" s="699" t="str">
        <f t="shared" si="279"/>
        <v/>
      </c>
      <c r="AO733" s="698" t="str">
        <f t="shared" si="269"/>
        <v/>
      </c>
      <c r="AP733" s="698" t="str">
        <f t="shared" si="290"/>
        <v/>
      </c>
      <c r="AQ733" s="699" t="str">
        <f t="shared" si="280"/>
        <v/>
      </c>
      <c r="AR733" s="699" t="str">
        <f t="shared" si="291"/>
        <v/>
      </c>
      <c r="AS733" s="699" t="str">
        <f t="shared" si="281"/>
        <v/>
      </c>
      <c r="AT733" s="698" t="str">
        <f t="shared" si="270"/>
        <v/>
      </c>
      <c r="AU733" s="698" t="str">
        <f t="shared" si="292"/>
        <v/>
      </c>
      <c r="AV733" s="699" t="str">
        <f t="shared" si="282"/>
        <v/>
      </c>
      <c r="AW733" s="699" t="str">
        <f t="shared" si="293"/>
        <v/>
      </c>
      <c r="AX733" s="699" t="str">
        <f t="shared" si="283"/>
        <v/>
      </c>
      <c r="AY733" s="698" t="str">
        <f t="shared" si="271"/>
        <v/>
      </c>
      <c r="AZ733" s="698" t="str">
        <f t="shared" si="294"/>
        <v/>
      </c>
      <c r="BA733" s="79"/>
      <c r="BB733" s="79"/>
      <c r="BC733" s="699" t="str">
        <f t="shared" si="295"/>
        <v/>
      </c>
      <c r="BD733" s="699" t="str">
        <f t="shared" si="296"/>
        <v/>
      </c>
      <c r="BE733" s="698" t="str">
        <f t="shared" si="297"/>
        <v/>
      </c>
      <c r="BF733" s="698" t="str">
        <f t="shared" si="298"/>
        <v/>
      </c>
      <c r="BG733" s="79"/>
      <c r="BH733" s="699" t="str">
        <f t="shared" si="299"/>
        <v/>
      </c>
      <c r="BI733" s="699" t="str">
        <f t="shared" si="300"/>
        <v/>
      </c>
      <c r="BJ733" s="699" t="str">
        <f t="shared" si="301"/>
        <v/>
      </c>
      <c r="BK733" s="698" t="str">
        <f t="shared" si="302"/>
        <v/>
      </c>
      <c r="BL733" s="698" t="str">
        <f t="shared" si="303"/>
        <v/>
      </c>
    </row>
    <row r="734" spans="1:64" s="24" customFormat="1" ht="14.25" x14ac:dyDescent="0.2">
      <c r="A734" s="68"/>
      <c r="B734" s="68"/>
      <c r="C734" s="340"/>
      <c r="D734" s="259"/>
      <c r="E734" s="340"/>
      <c r="F734" s="340"/>
      <c r="G734" s="68"/>
      <c r="H734" s="261"/>
      <c r="I734" s="261"/>
      <c r="J734" s="68"/>
      <c r="K734" s="260"/>
      <c r="L734" s="66"/>
      <c r="M734" s="261"/>
      <c r="N734" s="260"/>
      <c r="O734" s="810"/>
      <c r="P734" s="361"/>
      <c r="Q734" s="696">
        <f t="shared" si="284"/>
        <v>460</v>
      </c>
      <c r="R734" s="340"/>
      <c r="S734" s="340"/>
      <c r="T734" s="340"/>
      <c r="U734" s="699" t="str">
        <f t="shared" si="272"/>
        <v/>
      </c>
      <c r="V734" s="699" t="str">
        <f t="shared" si="273"/>
        <v/>
      </c>
      <c r="W734" s="698" t="str">
        <f t="shared" si="285"/>
        <v/>
      </c>
      <c r="X734" s="698" t="str">
        <f t="shared" si="304"/>
        <v/>
      </c>
      <c r="Y734" s="699" t="str">
        <f t="shared" si="274"/>
        <v/>
      </c>
      <c r="Z734" s="699" t="str">
        <f t="shared" si="275"/>
        <v/>
      </c>
      <c r="AA734" s="698" t="str">
        <f t="shared" si="286"/>
        <v/>
      </c>
      <c r="AB734" s="698" t="str">
        <f t="shared" si="287"/>
        <v/>
      </c>
      <c r="AC734" s="699" t="str">
        <f t="shared" si="276"/>
        <v/>
      </c>
      <c r="AD734" s="699" t="str">
        <f t="shared" si="277"/>
        <v/>
      </c>
      <c r="AE734" s="698" t="str">
        <f t="shared" si="288"/>
        <v/>
      </c>
      <c r="AF734" s="698" t="str">
        <f t="shared" si="289"/>
        <v/>
      </c>
      <c r="AG734" s="68"/>
      <c r="AH734" s="696" t="str">
        <f t="shared" si="268"/>
        <v/>
      </c>
      <c r="AI734" s="340"/>
      <c r="AJ734" s="340"/>
      <c r="AK734" s="340"/>
      <c r="AL734" s="699" t="str">
        <f t="shared" si="278"/>
        <v/>
      </c>
      <c r="AM734" s="699" t="str">
        <f t="shared" si="305"/>
        <v/>
      </c>
      <c r="AN734" s="699" t="str">
        <f t="shared" si="279"/>
        <v/>
      </c>
      <c r="AO734" s="698" t="str">
        <f t="shared" si="269"/>
        <v/>
      </c>
      <c r="AP734" s="698" t="str">
        <f t="shared" si="290"/>
        <v/>
      </c>
      <c r="AQ734" s="699" t="str">
        <f t="shared" si="280"/>
        <v/>
      </c>
      <c r="AR734" s="699" t="str">
        <f t="shared" si="291"/>
        <v/>
      </c>
      <c r="AS734" s="699" t="str">
        <f t="shared" si="281"/>
        <v/>
      </c>
      <c r="AT734" s="698" t="str">
        <f t="shared" si="270"/>
        <v/>
      </c>
      <c r="AU734" s="698" t="str">
        <f t="shared" si="292"/>
        <v/>
      </c>
      <c r="AV734" s="699" t="str">
        <f t="shared" si="282"/>
        <v/>
      </c>
      <c r="AW734" s="699" t="str">
        <f t="shared" si="293"/>
        <v/>
      </c>
      <c r="AX734" s="699" t="str">
        <f t="shared" si="283"/>
        <v/>
      </c>
      <c r="AY734" s="698" t="str">
        <f t="shared" si="271"/>
        <v/>
      </c>
      <c r="AZ734" s="698" t="str">
        <f t="shared" si="294"/>
        <v/>
      </c>
      <c r="BA734" s="79"/>
      <c r="BB734" s="79"/>
      <c r="BC734" s="699" t="str">
        <f t="shared" si="295"/>
        <v/>
      </c>
      <c r="BD734" s="699" t="str">
        <f t="shared" si="296"/>
        <v/>
      </c>
      <c r="BE734" s="698" t="str">
        <f t="shared" si="297"/>
        <v/>
      </c>
      <c r="BF734" s="698" t="str">
        <f t="shared" si="298"/>
        <v/>
      </c>
      <c r="BG734" s="79"/>
      <c r="BH734" s="699" t="str">
        <f t="shared" si="299"/>
        <v/>
      </c>
      <c r="BI734" s="699" t="str">
        <f t="shared" si="300"/>
        <v/>
      </c>
      <c r="BJ734" s="699" t="str">
        <f t="shared" si="301"/>
        <v/>
      </c>
      <c r="BK734" s="698" t="str">
        <f t="shared" si="302"/>
        <v/>
      </c>
      <c r="BL734" s="698" t="str">
        <f t="shared" si="303"/>
        <v/>
      </c>
    </row>
    <row r="735" spans="1:64" s="24" customFormat="1" ht="14.25" x14ac:dyDescent="0.2">
      <c r="A735" s="68"/>
      <c r="B735" s="68"/>
      <c r="C735" s="340"/>
      <c r="D735" s="259"/>
      <c r="E735" s="340"/>
      <c r="F735" s="340"/>
      <c r="G735" s="68"/>
      <c r="H735" s="261"/>
      <c r="I735" s="261"/>
      <c r="J735" s="68"/>
      <c r="K735" s="260"/>
      <c r="L735" s="66"/>
      <c r="M735" s="261"/>
      <c r="N735" s="260"/>
      <c r="O735" s="810"/>
      <c r="P735" s="361"/>
      <c r="Q735" s="696">
        <f t="shared" si="284"/>
        <v>461</v>
      </c>
      <c r="R735" s="340"/>
      <c r="S735" s="340"/>
      <c r="T735" s="340"/>
      <c r="U735" s="699" t="str">
        <f t="shared" si="272"/>
        <v/>
      </c>
      <c r="V735" s="699" t="str">
        <f t="shared" si="273"/>
        <v/>
      </c>
      <c r="W735" s="698" t="str">
        <f t="shared" si="285"/>
        <v/>
      </c>
      <c r="X735" s="698" t="str">
        <f t="shared" si="304"/>
        <v/>
      </c>
      <c r="Y735" s="699" t="str">
        <f t="shared" si="274"/>
        <v/>
      </c>
      <c r="Z735" s="699" t="str">
        <f t="shared" si="275"/>
        <v/>
      </c>
      <c r="AA735" s="698" t="str">
        <f t="shared" si="286"/>
        <v/>
      </c>
      <c r="AB735" s="698" t="str">
        <f t="shared" si="287"/>
        <v/>
      </c>
      <c r="AC735" s="699" t="str">
        <f t="shared" si="276"/>
        <v/>
      </c>
      <c r="AD735" s="699" t="str">
        <f t="shared" si="277"/>
        <v/>
      </c>
      <c r="AE735" s="698" t="str">
        <f t="shared" si="288"/>
        <v/>
      </c>
      <c r="AF735" s="698" t="str">
        <f t="shared" si="289"/>
        <v/>
      </c>
      <c r="AG735" s="68"/>
      <c r="AH735" s="696" t="str">
        <f t="shared" si="268"/>
        <v/>
      </c>
      <c r="AI735" s="340"/>
      <c r="AJ735" s="340"/>
      <c r="AK735" s="340"/>
      <c r="AL735" s="699" t="str">
        <f t="shared" si="278"/>
        <v/>
      </c>
      <c r="AM735" s="699" t="str">
        <f t="shared" si="305"/>
        <v/>
      </c>
      <c r="AN735" s="699" t="str">
        <f t="shared" si="279"/>
        <v/>
      </c>
      <c r="AO735" s="698" t="str">
        <f t="shared" si="269"/>
        <v/>
      </c>
      <c r="AP735" s="698" t="str">
        <f t="shared" si="290"/>
        <v/>
      </c>
      <c r="AQ735" s="699" t="str">
        <f t="shared" si="280"/>
        <v/>
      </c>
      <c r="AR735" s="699" t="str">
        <f t="shared" si="291"/>
        <v/>
      </c>
      <c r="AS735" s="699" t="str">
        <f t="shared" si="281"/>
        <v/>
      </c>
      <c r="AT735" s="698" t="str">
        <f t="shared" si="270"/>
        <v/>
      </c>
      <c r="AU735" s="698" t="str">
        <f t="shared" si="292"/>
        <v/>
      </c>
      <c r="AV735" s="699" t="str">
        <f t="shared" si="282"/>
        <v/>
      </c>
      <c r="AW735" s="699" t="str">
        <f t="shared" si="293"/>
        <v/>
      </c>
      <c r="AX735" s="699" t="str">
        <f t="shared" si="283"/>
        <v/>
      </c>
      <c r="AY735" s="698" t="str">
        <f t="shared" si="271"/>
        <v/>
      </c>
      <c r="AZ735" s="698" t="str">
        <f t="shared" si="294"/>
        <v/>
      </c>
      <c r="BA735" s="79"/>
      <c r="BB735" s="79"/>
      <c r="BC735" s="699" t="str">
        <f t="shared" si="295"/>
        <v/>
      </c>
      <c r="BD735" s="699" t="str">
        <f t="shared" si="296"/>
        <v/>
      </c>
      <c r="BE735" s="698" t="str">
        <f t="shared" si="297"/>
        <v/>
      </c>
      <c r="BF735" s="698" t="str">
        <f t="shared" si="298"/>
        <v/>
      </c>
      <c r="BG735" s="79"/>
      <c r="BH735" s="699" t="str">
        <f t="shared" si="299"/>
        <v/>
      </c>
      <c r="BI735" s="699" t="str">
        <f t="shared" si="300"/>
        <v/>
      </c>
      <c r="BJ735" s="699" t="str">
        <f t="shared" si="301"/>
        <v/>
      </c>
      <c r="BK735" s="698" t="str">
        <f t="shared" si="302"/>
        <v/>
      </c>
      <c r="BL735" s="698" t="str">
        <f t="shared" si="303"/>
        <v/>
      </c>
    </row>
    <row r="736" spans="1:64" s="24" customFormat="1" ht="14.25" x14ac:dyDescent="0.2">
      <c r="A736" s="68"/>
      <c r="B736" s="68"/>
      <c r="C736" s="340"/>
      <c r="D736" s="259"/>
      <c r="E736" s="340"/>
      <c r="F736" s="340"/>
      <c r="G736" s="68"/>
      <c r="H736" s="261"/>
      <c r="I736" s="261"/>
      <c r="J736" s="68"/>
      <c r="K736" s="260"/>
      <c r="L736" s="66"/>
      <c r="M736" s="261"/>
      <c r="N736" s="260"/>
      <c r="O736" s="810"/>
      <c r="P736" s="361"/>
      <c r="Q736" s="696">
        <f t="shared" si="284"/>
        <v>462</v>
      </c>
      <c r="R736" s="340"/>
      <c r="S736" s="340"/>
      <c r="T736" s="340"/>
      <c r="U736" s="699" t="str">
        <f t="shared" si="272"/>
        <v/>
      </c>
      <c r="V736" s="699" t="str">
        <f t="shared" si="273"/>
        <v/>
      </c>
      <c r="W736" s="698" t="str">
        <f t="shared" si="285"/>
        <v/>
      </c>
      <c r="X736" s="698" t="str">
        <f t="shared" si="304"/>
        <v/>
      </c>
      <c r="Y736" s="699" t="str">
        <f t="shared" si="274"/>
        <v/>
      </c>
      <c r="Z736" s="699" t="str">
        <f t="shared" si="275"/>
        <v/>
      </c>
      <c r="AA736" s="698" t="str">
        <f t="shared" si="286"/>
        <v/>
      </c>
      <c r="AB736" s="698" t="str">
        <f t="shared" si="287"/>
        <v/>
      </c>
      <c r="AC736" s="699" t="str">
        <f t="shared" si="276"/>
        <v/>
      </c>
      <c r="AD736" s="699" t="str">
        <f t="shared" si="277"/>
        <v/>
      </c>
      <c r="AE736" s="698" t="str">
        <f t="shared" si="288"/>
        <v/>
      </c>
      <c r="AF736" s="698" t="str">
        <f t="shared" si="289"/>
        <v/>
      </c>
      <c r="AG736" s="68"/>
      <c r="AH736" s="696" t="str">
        <f t="shared" si="268"/>
        <v/>
      </c>
      <c r="AI736" s="340"/>
      <c r="AJ736" s="340"/>
      <c r="AK736" s="340"/>
      <c r="AL736" s="699" t="str">
        <f t="shared" si="278"/>
        <v/>
      </c>
      <c r="AM736" s="699" t="str">
        <f t="shared" si="305"/>
        <v/>
      </c>
      <c r="AN736" s="699" t="str">
        <f t="shared" si="279"/>
        <v/>
      </c>
      <c r="AO736" s="698" t="str">
        <f t="shared" si="269"/>
        <v/>
      </c>
      <c r="AP736" s="698" t="str">
        <f t="shared" si="290"/>
        <v/>
      </c>
      <c r="AQ736" s="699" t="str">
        <f t="shared" si="280"/>
        <v/>
      </c>
      <c r="AR736" s="699" t="str">
        <f t="shared" si="291"/>
        <v/>
      </c>
      <c r="AS736" s="699" t="str">
        <f t="shared" si="281"/>
        <v/>
      </c>
      <c r="AT736" s="698" t="str">
        <f t="shared" si="270"/>
        <v/>
      </c>
      <c r="AU736" s="698" t="str">
        <f t="shared" si="292"/>
        <v/>
      </c>
      <c r="AV736" s="699" t="str">
        <f t="shared" si="282"/>
        <v/>
      </c>
      <c r="AW736" s="699" t="str">
        <f t="shared" si="293"/>
        <v/>
      </c>
      <c r="AX736" s="699" t="str">
        <f t="shared" si="283"/>
        <v/>
      </c>
      <c r="AY736" s="698" t="str">
        <f t="shared" si="271"/>
        <v/>
      </c>
      <c r="AZ736" s="698" t="str">
        <f t="shared" si="294"/>
        <v/>
      </c>
      <c r="BA736" s="79"/>
      <c r="BB736" s="79"/>
      <c r="BC736" s="699" t="str">
        <f t="shared" si="295"/>
        <v/>
      </c>
      <c r="BD736" s="699" t="str">
        <f t="shared" si="296"/>
        <v/>
      </c>
      <c r="BE736" s="698" t="str">
        <f t="shared" si="297"/>
        <v/>
      </c>
      <c r="BF736" s="698" t="str">
        <f t="shared" si="298"/>
        <v/>
      </c>
      <c r="BG736" s="79"/>
      <c r="BH736" s="699" t="str">
        <f t="shared" si="299"/>
        <v/>
      </c>
      <c r="BI736" s="699" t="str">
        <f t="shared" si="300"/>
        <v/>
      </c>
      <c r="BJ736" s="699" t="str">
        <f t="shared" si="301"/>
        <v/>
      </c>
      <c r="BK736" s="698" t="str">
        <f t="shared" si="302"/>
        <v/>
      </c>
      <c r="BL736" s="698" t="str">
        <f t="shared" si="303"/>
        <v/>
      </c>
    </row>
    <row r="737" spans="1:64" s="24" customFormat="1" ht="14.25" x14ac:dyDescent="0.2">
      <c r="A737" s="68"/>
      <c r="B737" s="68"/>
      <c r="C737" s="340"/>
      <c r="D737" s="259"/>
      <c r="E737" s="340"/>
      <c r="F737" s="340"/>
      <c r="G737" s="68"/>
      <c r="H737" s="261"/>
      <c r="I737" s="261"/>
      <c r="J737" s="68"/>
      <c r="K737" s="260"/>
      <c r="L737" s="66"/>
      <c r="M737" s="261"/>
      <c r="N737" s="260"/>
      <c r="O737" s="810"/>
      <c r="P737" s="361"/>
      <c r="Q737" s="696">
        <f t="shared" si="284"/>
        <v>463</v>
      </c>
      <c r="R737" s="340"/>
      <c r="S737" s="340"/>
      <c r="T737" s="340"/>
      <c r="U737" s="699" t="str">
        <f t="shared" si="272"/>
        <v/>
      </c>
      <c r="V737" s="699" t="str">
        <f t="shared" si="273"/>
        <v/>
      </c>
      <c r="W737" s="698" t="str">
        <f t="shared" si="285"/>
        <v/>
      </c>
      <c r="X737" s="698" t="str">
        <f t="shared" si="304"/>
        <v/>
      </c>
      <c r="Y737" s="699" t="str">
        <f t="shared" si="274"/>
        <v/>
      </c>
      <c r="Z737" s="699" t="str">
        <f t="shared" si="275"/>
        <v/>
      </c>
      <c r="AA737" s="698" t="str">
        <f t="shared" si="286"/>
        <v/>
      </c>
      <c r="AB737" s="698" t="str">
        <f t="shared" si="287"/>
        <v/>
      </c>
      <c r="AC737" s="699" t="str">
        <f t="shared" si="276"/>
        <v/>
      </c>
      <c r="AD737" s="699" t="str">
        <f t="shared" si="277"/>
        <v/>
      </c>
      <c r="AE737" s="698" t="str">
        <f t="shared" si="288"/>
        <v/>
      </c>
      <c r="AF737" s="698" t="str">
        <f t="shared" si="289"/>
        <v/>
      </c>
      <c r="AG737" s="68"/>
      <c r="AH737" s="696" t="str">
        <f t="shared" si="268"/>
        <v/>
      </c>
      <c r="AI737" s="340"/>
      <c r="AJ737" s="340"/>
      <c r="AK737" s="340"/>
      <c r="AL737" s="699" t="str">
        <f t="shared" si="278"/>
        <v/>
      </c>
      <c r="AM737" s="699" t="str">
        <f t="shared" si="305"/>
        <v/>
      </c>
      <c r="AN737" s="699" t="str">
        <f t="shared" si="279"/>
        <v/>
      </c>
      <c r="AO737" s="698" t="str">
        <f t="shared" si="269"/>
        <v/>
      </c>
      <c r="AP737" s="698" t="str">
        <f t="shared" si="290"/>
        <v/>
      </c>
      <c r="AQ737" s="699" t="str">
        <f t="shared" si="280"/>
        <v/>
      </c>
      <c r="AR737" s="699" t="str">
        <f t="shared" si="291"/>
        <v/>
      </c>
      <c r="AS737" s="699" t="str">
        <f t="shared" si="281"/>
        <v/>
      </c>
      <c r="AT737" s="698" t="str">
        <f t="shared" si="270"/>
        <v/>
      </c>
      <c r="AU737" s="698" t="str">
        <f t="shared" si="292"/>
        <v/>
      </c>
      <c r="AV737" s="699" t="str">
        <f t="shared" si="282"/>
        <v/>
      </c>
      <c r="AW737" s="699" t="str">
        <f t="shared" si="293"/>
        <v/>
      </c>
      <c r="AX737" s="699" t="str">
        <f t="shared" si="283"/>
        <v/>
      </c>
      <c r="AY737" s="698" t="str">
        <f t="shared" si="271"/>
        <v/>
      </c>
      <c r="AZ737" s="698" t="str">
        <f t="shared" si="294"/>
        <v/>
      </c>
      <c r="BA737" s="79"/>
      <c r="BB737" s="79"/>
      <c r="BC737" s="699" t="str">
        <f t="shared" si="295"/>
        <v/>
      </c>
      <c r="BD737" s="699" t="str">
        <f t="shared" si="296"/>
        <v/>
      </c>
      <c r="BE737" s="698" t="str">
        <f t="shared" si="297"/>
        <v/>
      </c>
      <c r="BF737" s="698" t="str">
        <f t="shared" si="298"/>
        <v/>
      </c>
      <c r="BG737" s="79"/>
      <c r="BH737" s="699" t="str">
        <f t="shared" si="299"/>
        <v/>
      </c>
      <c r="BI737" s="699" t="str">
        <f t="shared" si="300"/>
        <v/>
      </c>
      <c r="BJ737" s="699" t="str">
        <f t="shared" si="301"/>
        <v/>
      </c>
      <c r="BK737" s="698" t="str">
        <f t="shared" si="302"/>
        <v/>
      </c>
      <c r="BL737" s="698" t="str">
        <f t="shared" si="303"/>
        <v/>
      </c>
    </row>
    <row r="738" spans="1:64" s="24" customFormat="1" ht="14.25" x14ac:dyDescent="0.2">
      <c r="A738" s="68"/>
      <c r="B738" s="68"/>
      <c r="C738" s="340"/>
      <c r="D738" s="259"/>
      <c r="E738" s="340"/>
      <c r="F738" s="340"/>
      <c r="G738" s="68"/>
      <c r="H738" s="261"/>
      <c r="I738" s="261"/>
      <c r="J738" s="68"/>
      <c r="K738" s="260"/>
      <c r="L738" s="66"/>
      <c r="M738" s="261"/>
      <c r="N738" s="260"/>
      <c r="O738" s="810"/>
      <c r="P738" s="361"/>
      <c r="Q738" s="696">
        <f t="shared" si="284"/>
        <v>464</v>
      </c>
      <c r="R738" s="340"/>
      <c r="S738" s="340"/>
      <c r="T738" s="340"/>
      <c r="U738" s="699" t="str">
        <f t="shared" si="272"/>
        <v/>
      </c>
      <c r="V738" s="699" t="str">
        <f t="shared" si="273"/>
        <v/>
      </c>
      <c r="W738" s="698" t="str">
        <f t="shared" si="285"/>
        <v/>
      </c>
      <c r="X738" s="698" t="str">
        <f t="shared" si="304"/>
        <v/>
      </c>
      <c r="Y738" s="699" t="str">
        <f t="shared" si="274"/>
        <v/>
      </c>
      <c r="Z738" s="699" t="str">
        <f t="shared" si="275"/>
        <v/>
      </c>
      <c r="AA738" s="698" t="str">
        <f t="shared" si="286"/>
        <v/>
      </c>
      <c r="AB738" s="698" t="str">
        <f t="shared" si="287"/>
        <v/>
      </c>
      <c r="AC738" s="699" t="str">
        <f t="shared" si="276"/>
        <v/>
      </c>
      <c r="AD738" s="699" t="str">
        <f t="shared" si="277"/>
        <v/>
      </c>
      <c r="AE738" s="698" t="str">
        <f t="shared" si="288"/>
        <v/>
      </c>
      <c r="AF738" s="698" t="str">
        <f t="shared" si="289"/>
        <v/>
      </c>
      <c r="AG738" s="68"/>
      <c r="AH738" s="696" t="str">
        <f t="shared" si="268"/>
        <v/>
      </c>
      <c r="AI738" s="340"/>
      <c r="AJ738" s="340"/>
      <c r="AK738" s="340"/>
      <c r="AL738" s="699" t="str">
        <f t="shared" si="278"/>
        <v/>
      </c>
      <c r="AM738" s="699" t="str">
        <f t="shared" si="305"/>
        <v/>
      </c>
      <c r="AN738" s="699" t="str">
        <f t="shared" si="279"/>
        <v/>
      </c>
      <c r="AO738" s="698" t="str">
        <f t="shared" si="269"/>
        <v/>
      </c>
      <c r="AP738" s="698" t="str">
        <f t="shared" si="290"/>
        <v/>
      </c>
      <c r="AQ738" s="699" t="str">
        <f t="shared" si="280"/>
        <v/>
      </c>
      <c r="AR738" s="699" t="str">
        <f t="shared" si="291"/>
        <v/>
      </c>
      <c r="AS738" s="699" t="str">
        <f t="shared" si="281"/>
        <v/>
      </c>
      <c r="AT738" s="698" t="str">
        <f t="shared" si="270"/>
        <v/>
      </c>
      <c r="AU738" s="698" t="str">
        <f t="shared" si="292"/>
        <v/>
      </c>
      <c r="AV738" s="699" t="str">
        <f t="shared" si="282"/>
        <v/>
      </c>
      <c r="AW738" s="699" t="str">
        <f t="shared" si="293"/>
        <v/>
      </c>
      <c r="AX738" s="699" t="str">
        <f t="shared" si="283"/>
        <v/>
      </c>
      <c r="AY738" s="698" t="str">
        <f t="shared" si="271"/>
        <v/>
      </c>
      <c r="AZ738" s="698" t="str">
        <f t="shared" si="294"/>
        <v/>
      </c>
      <c r="BA738" s="79"/>
      <c r="BB738" s="79"/>
      <c r="BC738" s="699" t="str">
        <f t="shared" si="295"/>
        <v/>
      </c>
      <c r="BD738" s="699" t="str">
        <f t="shared" si="296"/>
        <v/>
      </c>
      <c r="BE738" s="698" t="str">
        <f t="shared" si="297"/>
        <v/>
      </c>
      <c r="BF738" s="698" t="str">
        <f t="shared" si="298"/>
        <v/>
      </c>
      <c r="BG738" s="79"/>
      <c r="BH738" s="699" t="str">
        <f t="shared" si="299"/>
        <v/>
      </c>
      <c r="BI738" s="699" t="str">
        <f t="shared" si="300"/>
        <v/>
      </c>
      <c r="BJ738" s="699" t="str">
        <f t="shared" si="301"/>
        <v/>
      </c>
      <c r="BK738" s="698" t="str">
        <f t="shared" si="302"/>
        <v/>
      </c>
      <c r="BL738" s="698" t="str">
        <f t="shared" si="303"/>
        <v/>
      </c>
    </row>
    <row r="739" spans="1:64" s="24" customFormat="1" ht="14.25" x14ac:dyDescent="0.2">
      <c r="A739" s="68"/>
      <c r="B739" s="68"/>
      <c r="C739" s="340"/>
      <c r="D739" s="259"/>
      <c r="E739" s="340"/>
      <c r="F739" s="340"/>
      <c r="G739" s="68"/>
      <c r="H739" s="261"/>
      <c r="I739" s="261"/>
      <c r="J739" s="68"/>
      <c r="K739" s="260"/>
      <c r="L739" s="66"/>
      <c r="M739" s="261"/>
      <c r="N739" s="260"/>
      <c r="O739" s="810"/>
      <c r="P739" s="361"/>
      <c r="Q739" s="696">
        <f t="shared" si="284"/>
        <v>465</v>
      </c>
      <c r="R739" s="340"/>
      <c r="S739" s="340"/>
      <c r="T739" s="340"/>
      <c r="U739" s="699" t="str">
        <f t="shared" si="272"/>
        <v/>
      </c>
      <c r="V739" s="699" t="str">
        <f t="shared" si="273"/>
        <v/>
      </c>
      <c r="W739" s="698" t="str">
        <f t="shared" si="285"/>
        <v/>
      </c>
      <c r="X739" s="698" t="str">
        <f t="shared" si="304"/>
        <v/>
      </c>
      <c r="Y739" s="699" t="str">
        <f t="shared" si="274"/>
        <v/>
      </c>
      <c r="Z739" s="699" t="str">
        <f t="shared" si="275"/>
        <v/>
      </c>
      <c r="AA739" s="698" t="str">
        <f t="shared" si="286"/>
        <v/>
      </c>
      <c r="AB739" s="698" t="str">
        <f t="shared" si="287"/>
        <v/>
      </c>
      <c r="AC739" s="699" t="str">
        <f t="shared" si="276"/>
        <v/>
      </c>
      <c r="AD739" s="699" t="str">
        <f t="shared" si="277"/>
        <v/>
      </c>
      <c r="AE739" s="698" t="str">
        <f t="shared" si="288"/>
        <v/>
      </c>
      <c r="AF739" s="698" t="str">
        <f t="shared" si="289"/>
        <v/>
      </c>
      <c r="AG739" s="68"/>
      <c r="AH739" s="696" t="str">
        <f t="shared" si="268"/>
        <v/>
      </c>
      <c r="AI739" s="340"/>
      <c r="AJ739" s="340"/>
      <c r="AK739" s="340"/>
      <c r="AL739" s="699" t="str">
        <f t="shared" si="278"/>
        <v/>
      </c>
      <c r="AM739" s="699" t="str">
        <f t="shared" si="305"/>
        <v/>
      </c>
      <c r="AN739" s="699" t="str">
        <f t="shared" si="279"/>
        <v/>
      </c>
      <c r="AO739" s="698" t="str">
        <f t="shared" si="269"/>
        <v/>
      </c>
      <c r="AP739" s="698" t="str">
        <f t="shared" si="290"/>
        <v/>
      </c>
      <c r="AQ739" s="699" t="str">
        <f t="shared" si="280"/>
        <v/>
      </c>
      <c r="AR739" s="699" t="str">
        <f t="shared" si="291"/>
        <v/>
      </c>
      <c r="AS739" s="699" t="str">
        <f t="shared" si="281"/>
        <v/>
      </c>
      <c r="AT739" s="698" t="str">
        <f t="shared" si="270"/>
        <v/>
      </c>
      <c r="AU739" s="698" t="str">
        <f t="shared" si="292"/>
        <v/>
      </c>
      <c r="AV739" s="699" t="str">
        <f t="shared" si="282"/>
        <v/>
      </c>
      <c r="AW739" s="699" t="str">
        <f t="shared" si="293"/>
        <v/>
      </c>
      <c r="AX739" s="699" t="str">
        <f t="shared" si="283"/>
        <v/>
      </c>
      <c r="AY739" s="698" t="str">
        <f t="shared" si="271"/>
        <v/>
      </c>
      <c r="AZ739" s="698" t="str">
        <f t="shared" si="294"/>
        <v/>
      </c>
      <c r="BA739" s="79"/>
      <c r="BB739" s="79"/>
      <c r="BC739" s="699" t="str">
        <f t="shared" si="295"/>
        <v/>
      </c>
      <c r="BD739" s="699" t="str">
        <f t="shared" si="296"/>
        <v/>
      </c>
      <c r="BE739" s="698" t="str">
        <f t="shared" si="297"/>
        <v/>
      </c>
      <c r="BF739" s="698" t="str">
        <f t="shared" si="298"/>
        <v/>
      </c>
      <c r="BG739" s="79"/>
      <c r="BH739" s="699" t="str">
        <f t="shared" si="299"/>
        <v/>
      </c>
      <c r="BI739" s="699" t="str">
        <f t="shared" si="300"/>
        <v/>
      </c>
      <c r="BJ739" s="699" t="str">
        <f t="shared" si="301"/>
        <v/>
      </c>
      <c r="BK739" s="698" t="str">
        <f t="shared" si="302"/>
        <v/>
      </c>
      <c r="BL739" s="698" t="str">
        <f t="shared" si="303"/>
        <v/>
      </c>
    </row>
    <row r="740" spans="1:64" s="24" customFormat="1" ht="14.25" x14ac:dyDescent="0.2">
      <c r="A740" s="68"/>
      <c r="B740" s="68"/>
      <c r="C740" s="340"/>
      <c r="D740" s="259"/>
      <c r="E740" s="340"/>
      <c r="F740" s="340"/>
      <c r="G740" s="68"/>
      <c r="H740" s="261"/>
      <c r="I740" s="261"/>
      <c r="J740" s="68"/>
      <c r="K740" s="260"/>
      <c r="L740" s="66"/>
      <c r="M740" s="261"/>
      <c r="N740" s="260"/>
      <c r="O740" s="810"/>
      <c r="P740" s="361"/>
      <c r="Q740" s="696">
        <f t="shared" si="284"/>
        <v>466</v>
      </c>
      <c r="R740" s="340"/>
      <c r="S740" s="340"/>
      <c r="T740" s="340"/>
      <c r="U740" s="699" t="str">
        <f t="shared" si="272"/>
        <v/>
      </c>
      <c r="V740" s="699" t="str">
        <f t="shared" si="273"/>
        <v/>
      </c>
      <c r="W740" s="698" t="str">
        <f t="shared" si="285"/>
        <v/>
      </c>
      <c r="X740" s="698" t="str">
        <f t="shared" si="304"/>
        <v/>
      </c>
      <c r="Y740" s="699" t="str">
        <f t="shared" si="274"/>
        <v/>
      </c>
      <c r="Z740" s="699" t="str">
        <f t="shared" si="275"/>
        <v/>
      </c>
      <c r="AA740" s="698" t="str">
        <f t="shared" si="286"/>
        <v/>
      </c>
      <c r="AB740" s="698" t="str">
        <f t="shared" si="287"/>
        <v/>
      </c>
      <c r="AC740" s="699" t="str">
        <f t="shared" si="276"/>
        <v/>
      </c>
      <c r="AD740" s="699" t="str">
        <f t="shared" si="277"/>
        <v/>
      </c>
      <c r="AE740" s="698" t="str">
        <f t="shared" si="288"/>
        <v/>
      </c>
      <c r="AF740" s="698" t="str">
        <f t="shared" si="289"/>
        <v/>
      </c>
      <c r="AG740" s="68"/>
      <c r="AH740" s="696" t="str">
        <f t="shared" si="268"/>
        <v/>
      </c>
      <c r="AI740" s="340"/>
      <c r="AJ740" s="340"/>
      <c r="AK740" s="340"/>
      <c r="AL740" s="699" t="str">
        <f t="shared" si="278"/>
        <v/>
      </c>
      <c r="AM740" s="699" t="str">
        <f t="shared" si="305"/>
        <v/>
      </c>
      <c r="AN740" s="699" t="str">
        <f t="shared" si="279"/>
        <v/>
      </c>
      <c r="AO740" s="698" t="str">
        <f t="shared" si="269"/>
        <v/>
      </c>
      <c r="AP740" s="698" t="str">
        <f t="shared" si="290"/>
        <v/>
      </c>
      <c r="AQ740" s="699" t="str">
        <f t="shared" si="280"/>
        <v/>
      </c>
      <c r="AR740" s="699" t="str">
        <f t="shared" si="291"/>
        <v/>
      </c>
      <c r="AS740" s="699" t="str">
        <f t="shared" si="281"/>
        <v/>
      </c>
      <c r="AT740" s="698" t="str">
        <f t="shared" si="270"/>
        <v/>
      </c>
      <c r="AU740" s="698" t="str">
        <f t="shared" si="292"/>
        <v/>
      </c>
      <c r="AV740" s="699" t="str">
        <f t="shared" si="282"/>
        <v/>
      </c>
      <c r="AW740" s="699" t="str">
        <f t="shared" si="293"/>
        <v/>
      </c>
      <c r="AX740" s="699" t="str">
        <f t="shared" si="283"/>
        <v/>
      </c>
      <c r="AY740" s="698" t="str">
        <f t="shared" si="271"/>
        <v/>
      </c>
      <c r="AZ740" s="698" t="str">
        <f t="shared" si="294"/>
        <v/>
      </c>
      <c r="BA740" s="79"/>
      <c r="BB740" s="79"/>
      <c r="BC740" s="699" t="str">
        <f t="shared" si="295"/>
        <v/>
      </c>
      <c r="BD740" s="699" t="str">
        <f t="shared" si="296"/>
        <v/>
      </c>
      <c r="BE740" s="698" t="str">
        <f t="shared" si="297"/>
        <v/>
      </c>
      <c r="BF740" s="698" t="str">
        <f t="shared" si="298"/>
        <v/>
      </c>
      <c r="BG740" s="79"/>
      <c r="BH740" s="699" t="str">
        <f t="shared" si="299"/>
        <v/>
      </c>
      <c r="BI740" s="699" t="str">
        <f t="shared" si="300"/>
        <v/>
      </c>
      <c r="BJ740" s="699" t="str">
        <f t="shared" si="301"/>
        <v/>
      </c>
      <c r="BK740" s="698" t="str">
        <f t="shared" si="302"/>
        <v/>
      </c>
      <c r="BL740" s="698" t="str">
        <f t="shared" si="303"/>
        <v/>
      </c>
    </row>
    <row r="741" spans="1:64" s="24" customFormat="1" ht="14.25" x14ac:dyDescent="0.2">
      <c r="A741" s="68"/>
      <c r="B741" s="68"/>
      <c r="C741" s="340"/>
      <c r="D741" s="259"/>
      <c r="E741" s="340"/>
      <c r="F741" s="340"/>
      <c r="G741" s="68"/>
      <c r="H741" s="261"/>
      <c r="I741" s="261"/>
      <c r="J741" s="68"/>
      <c r="K741" s="260"/>
      <c r="L741" s="66"/>
      <c r="M741" s="261"/>
      <c r="N741" s="260"/>
      <c r="O741" s="810"/>
      <c r="P741" s="361"/>
      <c r="Q741" s="696">
        <f t="shared" si="284"/>
        <v>467</v>
      </c>
      <c r="R741" s="340"/>
      <c r="S741" s="340"/>
      <c r="T741" s="340"/>
      <c r="U741" s="699" t="str">
        <f t="shared" si="272"/>
        <v/>
      </c>
      <c r="V741" s="699" t="str">
        <f t="shared" si="273"/>
        <v/>
      </c>
      <c r="W741" s="698" t="str">
        <f t="shared" si="285"/>
        <v/>
      </c>
      <c r="X741" s="698" t="str">
        <f t="shared" si="304"/>
        <v/>
      </c>
      <c r="Y741" s="699" t="str">
        <f t="shared" si="274"/>
        <v/>
      </c>
      <c r="Z741" s="699" t="str">
        <f t="shared" si="275"/>
        <v/>
      </c>
      <c r="AA741" s="698" t="str">
        <f t="shared" si="286"/>
        <v/>
      </c>
      <c r="AB741" s="698" t="str">
        <f t="shared" si="287"/>
        <v/>
      </c>
      <c r="AC741" s="699" t="str">
        <f t="shared" si="276"/>
        <v/>
      </c>
      <c r="AD741" s="699" t="str">
        <f t="shared" si="277"/>
        <v/>
      </c>
      <c r="AE741" s="698" t="str">
        <f t="shared" si="288"/>
        <v/>
      </c>
      <c r="AF741" s="698" t="str">
        <f t="shared" si="289"/>
        <v/>
      </c>
      <c r="AG741" s="68"/>
      <c r="AH741" s="696" t="str">
        <f t="shared" si="268"/>
        <v/>
      </c>
      <c r="AI741" s="340"/>
      <c r="AJ741" s="340"/>
      <c r="AK741" s="340"/>
      <c r="AL741" s="699" t="str">
        <f t="shared" si="278"/>
        <v/>
      </c>
      <c r="AM741" s="699" t="str">
        <f t="shared" si="305"/>
        <v/>
      </c>
      <c r="AN741" s="699" t="str">
        <f t="shared" si="279"/>
        <v/>
      </c>
      <c r="AO741" s="698" t="str">
        <f t="shared" si="269"/>
        <v/>
      </c>
      <c r="AP741" s="698" t="str">
        <f t="shared" si="290"/>
        <v/>
      </c>
      <c r="AQ741" s="699" t="str">
        <f t="shared" si="280"/>
        <v/>
      </c>
      <c r="AR741" s="699" t="str">
        <f t="shared" si="291"/>
        <v/>
      </c>
      <c r="AS741" s="699" t="str">
        <f t="shared" si="281"/>
        <v/>
      </c>
      <c r="AT741" s="698" t="str">
        <f t="shared" si="270"/>
        <v/>
      </c>
      <c r="AU741" s="698" t="str">
        <f t="shared" si="292"/>
        <v/>
      </c>
      <c r="AV741" s="699" t="str">
        <f t="shared" si="282"/>
        <v/>
      </c>
      <c r="AW741" s="699" t="str">
        <f t="shared" si="293"/>
        <v/>
      </c>
      <c r="AX741" s="699" t="str">
        <f t="shared" si="283"/>
        <v/>
      </c>
      <c r="AY741" s="698" t="str">
        <f t="shared" si="271"/>
        <v/>
      </c>
      <c r="AZ741" s="698" t="str">
        <f t="shared" si="294"/>
        <v/>
      </c>
      <c r="BA741" s="79"/>
      <c r="BB741" s="79"/>
      <c r="BC741" s="699" t="str">
        <f t="shared" si="295"/>
        <v/>
      </c>
      <c r="BD741" s="699" t="str">
        <f t="shared" si="296"/>
        <v/>
      </c>
      <c r="BE741" s="698" t="str">
        <f t="shared" si="297"/>
        <v/>
      </c>
      <c r="BF741" s="698" t="str">
        <f t="shared" si="298"/>
        <v/>
      </c>
      <c r="BG741" s="79"/>
      <c r="BH741" s="699" t="str">
        <f t="shared" si="299"/>
        <v/>
      </c>
      <c r="BI741" s="699" t="str">
        <f t="shared" si="300"/>
        <v/>
      </c>
      <c r="BJ741" s="699" t="str">
        <f t="shared" si="301"/>
        <v/>
      </c>
      <c r="BK741" s="698" t="str">
        <f t="shared" si="302"/>
        <v/>
      </c>
      <c r="BL741" s="698" t="str">
        <f t="shared" si="303"/>
        <v/>
      </c>
    </row>
    <row r="742" spans="1:64" s="24" customFormat="1" ht="14.25" x14ac:dyDescent="0.2">
      <c r="A742" s="68"/>
      <c r="B742" s="68"/>
      <c r="C742" s="340"/>
      <c r="D742" s="259"/>
      <c r="E742" s="340"/>
      <c r="F742" s="340"/>
      <c r="G742" s="68"/>
      <c r="H742" s="261"/>
      <c r="I742" s="261"/>
      <c r="J742" s="68"/>
      <c r="K742" s="260"/>
      <c r="L742" s="66"/>
      <c r="M742" s="261"/>
      <c r="N742" s="260"/>
      <c r="O742" s="810"/>
      <c r="P742" s="361"/>
      <c r="Q742" s="696">
        <f t="shared" si="284"/>
        <v>468</v>
      </c>
      <c r="R742" s="340"/>
      <c r="S742" s="340"/>
      <c r="T742" s="340"/>
      <c r="U742" s="699" t="str">
        <f t="shared" si="272"/>
        <v/>
      </c>
      <c r="V742" s="699" t="str">
        <f t="shared" si="273"/>
        <v/>
      </c>
      <c r="W742" s="698" t="str">
        <f t="shared" si="285"/>
        <v/>
      </c>
      <c r="X742" s="698" t="str">
        <f t="shared" si="304"/>
        <v/>
      </c>
      <c r="Y742" s="699" t="str">
        <f t="shared" si="274"/>
        <v/>
      </c>
      <c r="Z742" s="699" t="str">
        <f t="shared" si="275"/>
        <v/>
      </c>
      <c r="AA742" s="698" t="str">
        <f t="shared" si="286"/>
        <v/>
      </c>
      <c r="AB742" s="698" t="str">
        <f t="shared" si="287"/>
        <v/>
      </c>
      <c r="AC742" s="699" t="str">
        <f t="shared" si="276"/>
        <v/>
      </c>
      <c r="AD742" s="699" t="str">
        <f t="shared" si="277"/>
        <v/>
      </c>
      <c r="AE742" s="698" t="str">
        <f t="shared" si="288"/>
        <v/>
      </c>
      <c r="AF742" s="698" t="str">
        <f t="shared" si="289"/>
        <v/>
      </c>
      <c r="AG742" s="68"/>
      <c r="AH742" s="696" t="str">
        <f t="shared" si="268"/>
        <v/>
      </c>
      <c r="AI742" s="340"/>
      <c r="AJ742" s="340"/>
      <c r="AK742" s="340"/>
      <c r="AL742" s="699" t="str">
        <f t="shared" si="278"/>
        <v/>
      </c>
      <c r="AM742" s="699" t="str">
        <f t="shared" si="305"/>
        <v/>
      </c>
      <c r="AN742" s="699" t="str">
        <f t="shared" si="279"/>
        <v/>
      </c>
      <c r="AO742" s="698" t="str">
        <f t="shared" si="269"/>
        <v/>
      </c>
      <c r="AP742" s="698" t="str">
        <f t="shared" si="290"/>
        <v/>
      </c>
      <c r="AQ742" s="699" t="str">
        <f t="shared" si="280"/>
        <v/>
      </c>
      <c r="AR742" s="699" t="str">
        <f t="shared" si="291"/>
        <v/>
      </c>
      <c r="AS742" s="699" t="str">
        <f t="shared" si="281"/>
        <v/>
      </c>
      <c r="AT742" s="698" t="str">
        <f t="shared" si="270"/>
        <v/>
      </c>
      <c r="AU742" s="698" t="str">
        <f t="shared" si="292"/>
        <v/>
      </c>
      <c r="AV742" s="699" t="str">
        <f t="shared" si="282"/>
        <v/>
      </c>
      <c r="AW742" s="699" t="str">
        <f t="shared" si="293"/>
        <v/>
      </c>
      <c r="AX742" s="699" t="str">
        <f t="shared" si="283"/>
        <v/>
      </c>
      <c r="AY742" s="698" t="str">
        <f t="shared" si="271"/>
        <v/>
      </c>
      <c r="AZ742" s="698" t="str">
        <f t="shared" si="294"/>
        <v/>
      </c>
      <c r="BA742" s="79"/>
      <c r="BB742" s="79"/>
      <c r="BC742" s="699" t="str">
        <f t="shared" si="295"/>
        <v/>
      </c>
      <c r="BD742" s="699" t="str">
        <f t="shared" si="296"/>
        <v/>
      </c>
      <c r="BE742" s="698" t="str">
        <f t="shared" si="297"/>
        <v/>
      </c>
      <c r="BF742" s="698" t="str">
        <f t="shared" si="298"/>
        <v/>
      </c>
      <c r="BG742" s="79"/>
      <c r="BH742" s="699" t="str">
        <f t="shared" si="299"/>
        <v/>
      </c>
      <c r="BI742" s="699" t="str">
        <f t="shared" si="300"/>
        <v/>
      </c>
      <c r="BJ742" s="699" t="str">
        <f t="shared" si="301"/>
        <v/>
      </c>
      <c r="BK742" s="698" t="str">
        <f t="shared" si="302"/>
        <v/>
      </c>
      <c r="BL742" s="698" t="str">
        <f t="shared" si="303"/>
        <v/>
      </c>
    </row>
    <row r="743" spans="1:64" s="24" customFormat="1" ht="14.25" x14ac:dyDescent="0.2">
      <c r="A743" s="68"/>
      <c r="B743" s="68"/>
      <c r="C743" s="340"/>
      <c r="D743" s="259"/>
      <c r="E743" s="340"/>
      <c r="F743" s="340"/>
      <c r="G743" s="68"/>
      <c r="H743" s="261"/>
      <c r="I743" s="261"/>
      <c r="J743" s="68"/>
      <c r="K743" s="260"/>
      <c r="L743" s="66"/>
      <c r="M743" s="261"/>
      <c r="N743" s="260"/>
      <c r="O743" s="810"/>
      <c r="P743" s="361"/>
      <c r="Q743" s="696">
        <f t="shared" si="284"/>
        <v>469</v>
      </c>
      <c r="R743" s="340"/>
      <c r="S743" s="340"/>
      <c r="T743" s="340"/>
      <c r="U743" s="699" t="str">
        <f t="shared" si="272"/>
        <v/>
      </c>
      <c r="V743" s="699" t="str">
        <f t="shared" si="273"/>
        <v/>
      </c>
      <c r="W743" s="698" t="str">
        <f t="shared" si="285"/>
        <v/>
      </c>
      <c r="X743" s="698" t="str">
        <f t="shared" si="304"/>
        <v/>
      </c>
      <c r="Y743" s="699" t="str">
        <f t="shared" si="274"/>
        <v/>
      </c>
      <c r="Z743" s="699" t="str">
        <f t="shared" si="275"/>
        <v/>
      </c>
      <c r="AA743" s="698" t="str">
        <f t="shared" si="286"/>
        <v/>
      </c>
      <c r="AB743" s="698" t="str">
        <f t="shared" si="287"/>
        <v/>
      </c>
      <c r="AC743" s="699" t="str">
        <f t="shared" si="276"/>
        <v/>
      </c>
      <c r="AD743" s="699" t="str">
        <f t="shared" si="277"/>
        <v/>
      </c>
      <c r="AE743" s="698" t="str">
        <f t="shared" si="288"/>
        <v/>
      </c>
      <c r="AF743" s="698" t="str">
        <f t="shared" si="289"/>
        <v/>
      </c>
      <c r="AG743" s="68"/>
      <c r="AH743" s="696" t="str">
        <f t="shared" si="268"/>
        <v/>
      </c>
      <c r="AI743" s="340"/>
      <c r="AJ743" s="340"/>
      <c r="AK743" s="340"/>
      <c r="AL743" s="699" t="str">
        <f t="shared" si="278"/>
        <v/>
      </c>
      <c r="AM743" s="699" t="str">
        <f t="shared" si="305"/>
        <v/>
      </c>
      <c r="AN743" s="699" t="str">
        <f t="shared" si="279"/>
        <v/>
      </c>
      <c r="AO743" s="698" t="str">
        <f t="shared" si="269"/>
        <v/>
      </c>
      <c r="AP743" s="698" t="str">
        <f t="shared" si="290"/>
        <v/>
      </c>
      <c r="AQ743" s="699" t="str">
        <f t="shared" si="280"/>
        <v/>
      </c>
      <c r="AR743" s="699" t="str">
        <f t="shared" si="291"/>
        <v/>
      </c>
      <c r="AS743" s="699" t="str">
        <f t="shared" si="281"/>
        <v/>
      </c>
      <c r="AT743" s="698" t="str">
        <f t="shared" si="270"/>
        <v/>
      </c>
      <c r="AU743" s="698" t="str">
        <f t="shared" si="292"/>
        <v/>
      </c>
      <c r="AV743" s="699" t="str">
        <f t="shared" si="282"/>
        <v/>
      </c>
      <c r="AW743" s="699" t="str">
        <f t="shared" si="293"/>
        <v/>
      </c>
      <c r="AX743" s="699" t="str">
        <f t="shared" si="283"/>
        <v/>
      </c>
      <c r="AY743" s="698" t="str">
        <f t="shared" si="271"/>
        <v/>
      </c>
      <c r="AZ743" s="698" t="str">
        <f t="shared" si="294"/>
        <v/>
      </c>
      <c r="BA743" s="79"/>
      <c r="BB743" s="79"/>
      <c r="BC743" s="699" t="str">
        <f t="shared" si="295"/>
        <v/>
      </c>
      <c r="BD743" s="699" t="str">
        <f t="shared" si="296"/>
        <v/>
      </c>
      <c r="BE743" s="698" t="str">
        <f t="shared" si="297"/>
        <v/>
      </c>
      <c r="BF743" s="698" t="str">
        <f t="shared" si="298"/>
        <v/>
      </c>
      <c r="BG743" s="79"/>
      <c r="BH743" s="699" t="str">
        <f t="shared" si="299"/>
        <v/>
      </c>
      <c r="BI743" s="699" t="str">
        <f t="shared" si="300"/>
        <v/>
      </c>
      <c r="BJ743" s="699" t="str">
        <f t="shared" si="301"/>
        <v/>
      </c>
      <c r="BK743" s="698" t="str">
        <f t="shared" si="302"/>
        <v/>
      </c>
      <c r="BL743" s="698" t="str">
        <f t="shared" si="303"/>
        <v/>
      </c>
    </row>
    <row r="744" spans="1:64" s="24" customFormat="1" ht="14.25" x14ac:dyDescent="0.2">
      <c r="A744" s="68"/>
      <c r="B744" s="68"/>
      <c r="C744" s="340"/>
      <c r="D744" s="259"/>
      <c r="E744" s="340"/>
      <c r="F744" s="340"/>
      <c r="G744" s="68"/>
      <c r="H744" s="261"/>
      <c r="I744" s="261"/>
      <c r="J744" s="68"/>
      <c r="K744" s="260"/>
      <c r="L744" s="66"/>
      <c r="M744" s="261"/>
      <c r="N744" s="260"/>
      <c r="O744" s="810"/>
      <c r="P744" s="361"/>
      <c r="Q744" s="696">
        <f t="shared" si="284"/>
        <v>470</v>
      </c>
      <c r="R744" s="340"/>
      <c r="S744" s="340"/>
      <c r="T744" s="340"/>
      <c r="U744" s="699" t="str">
        <f t="shared" si="272"/>
        <v/>
      </c>
      <c r="V744" s="699" t="str">
        <f t="shared" si="273"/>
        <v/>
      </c>
      <c r="W744" s="698" t="str">
        <f t="shared" si="285"/>
        <v/>
      </c>
      <c r="X744" s="698" t="str">
        <f t="shared" si="304"/>
        <v/>
      </c>
      <c r="Y744" s="699" t="str">
        <f t="shared" si="274"/>
        <v/>
      </c>
      <c r="Z744" s="699" t="str">
        <f t="shared" si="275"/>
        <v/>
      </c>
      <c r="AA744" s="698" t="str">
        <f t="shared" si="286"/>
        <v/>
      </c>
      <c r="AB744" s="698" t="str">
        <f t="shared" si="287"/>
        <v/>
      </c>
      <c r="AC744" s="699" t="str">
        <f t="shared" si="276"/>
        <v/>
      </c>
      <c r="AD744" s="699" t="str">
        <f t="shared" si="277"/>
        <v/>
      </c>
      <c r="AE744" s="698" t="str">
        <f t="shared" si="288"/>
        <v/>
      </c>
      <c r="AF744" s="698" t="str">
        <f t="shared" si="289"/>
        <v/>
      </c>
      <c r="AG744" s="68"/>
      <c r="AH744" s="696" t="str">
        <f t="shared" si="268"/>
        <v/>
      </c>
      <c r="AI744" s="340"/>
      <c r="AJ744" s="340"/>
      <c r="AK744" s="340"/>
      <c r="AL744" s="699" t="str">
        <f t="shared" si="278"/>
        <v/>
      </c>
      <c r="AM744" s="699" t="str">
        <f t="shared" si="305"/>
        <v/>
      </c>
      <c r="AN744" s="699" t="str">
        <f t="shared" si="279"/>
        <v/>
      </c>
      <c r="AO744" s="698" t="str">
        <f t="shared" si="269"/>
        <v/>
      </c>
      <c r="AP744" s="698" t="str">
        <f t="shared" si="290"/>
        <v/>
      </c>
      <c r="AQ744" s="699" t="str">
        <f t="shared" si="280"/>
        <v/>
      </c>
      <c r="AR744" s="699" t="str">
        <f t="shared" si="291"/>
        <v/>
      </c>
      <c r="AS744" s="699" t="str">
        <f t="shared" si="281"/>
        <v/>
      </c>
      <c r="AT744" s="698" t="str">
        <f t="shared" si="270"/>
        <v/>
      </c>
      <c r="AU744" s="698" t="str">
        <f t="shared" si="292"/>
        <v/>
      </c>
      <c r="AV744" s="699" t="str">
        <f t="shared" si="282"/>
        <v/>
      </c>
      <c r="AW744" s="699" t="str">
        <f t="shared" si="293"/>
        <v/>
      </c>
      <c r="AX744" s="699" t="str">
        <f t="shared" si="283"/>
        <v/>
      </c>
      <c r="AY744" s="698" t="str">
        <f t="shared" si="271"/>
        <v/>
      </c>
      <c r="AZ744" s="698" t="str">
        <f t="shared" si="294"/>
        <v/>
      </c>
      <c r="BA744" s="79"/>
      <c r="BB744" s="79"/>
      <c r="BC744" s="699" t="str">
        <f t="shared" si="295"/>
        <v/>
      </c>
      <c r="BD744" s="699" t="str">
        <f t="shared" si="296"/>
        <v/>
      </c>
      <c r="BE744" s="698" t="str">
        <f t="shared" si="297"/>
        <v/>
      </c>
      <c r="BF744" s="698" t="str">
        <f t="shared" si="298"/>
        <v/>
      </c>
      <c r="BG744" s="79"/>
      <c r="BH744" s="699" t="str">
        <f t="shared" si="299"/>
        <v/>
      </c>
      <c r="BI744" s="699" t="str">
        <f t="shared" si="300"/>
        <v/>
      </c>
      <c r="BJ744" s="699" t="str">
        <f t="shared" si="301"/>
        <v/>
      </c>
      <c r="BK744" s="698" t="str">
        <f t="shared" si="302"/>
        <v/>
      </c>
      <c r="BL744" s="698" t="str">
        <f t="shared" si="303"/>
        <v/>
      </c>
    </row>
    <row r="745" spans="1:64" ht="14.25" x14ac:dyDescent="0.2">
      <c r="O745" s="810"/>
      <c r="Q745" s="696">
        <f t="shared" si="284"/>
        <v>471</v>
      </c>
      <c r="R745" s="340"/>
      <c r="S745" s="340"/>
      <c r="T745" s="340"/>
      <c r="U745" s="699" t="str">
        <f t="shared" si="272"/>
        <v/>
      </c>
      <c r="V745" s="699" t="str">
        <f t="shared" si="273"/>
        <v/>
      </c>
      <c r="W745" s="698" t="str">
        <f t="shared" si="285"/>
        <v/>
      </c>
      <c r="X745" s="698" t="str">
        <f t="shared" si="304"/>
        <v/>
      </c>
      <c r="Y745" s="699" t="str">
        <f t="shared" si="274"/>
        <v/>
      </c>
      <c r="Z745" s="699" t="str">
        <f t="shared" si="275"/>
        <v/>
      </c>
      <c r="AA745" s="698" t="str">
        <f t="shared" si="286"/>
        <v/>
      </c>
      <c r="AB745" s="698" t="str">
        <f t="shared" si="287"/>
        <v/>
      </c>
      <c r="AC745" s="699" t="str">
        <f t="shared" si="276"/>
        <v/>
      </c>
      <c r="AD745" s="699" t="str">
        <f t="shared" si="277"/>
        <v/>
      </c>
      <c r="AE745" s="698" t="str">
        <f t="shared" si="288"/>
        <v/>
      </c>
      <c r="AF745" s="698" t="str">
        <f t="shared" si="289"/>
        <v/>
      </c>
      <c r="AG745" s="68"/>
      <c r="AH745" s="696" t="str">
        <f t="shared" si="268"/>
        <v/>
      </c>
      <c r="AI745" s="340"/>
      <c r="AJ745" s="340"/>
      <c r="AK745" s="340"/>
      <c r="AL745" s="699" t="str">
        <f t="shared" si="278"/>
        <v/>
      </c>
      <c r="AM745" s="699" t="str">
        <f t="shared" si="305"/>
        <v/>
      </c>
      <c r="AN745" s="699" t="str">
        <f t="shared" si="279"/>
        <v/>
      </c>
      <c r="AO745" s="698" t="str">
        <f t="shared" si="269"/>
        <v/>
      </c>
      <c r="AP745" s="698" t="str">
        <f t="shared" si="290"/>
        <v/>
      </c>
      <c r="AQ745" s="699" t="str">
        <f t="shared" si="280"/>
        <v/>
      </c>
      <c r="AR745" s="699" t="str">
        <f t="shared" si="291"/>
        <v/>
      </c>
      <c r="AS745" s="699" t="str">
        <f t="shared" si="281"/>
        <v/>
      </c>
      <c r="AT745" s="698" t="str">
        <f t="shared" si="270"/>
        <v/>
      </c>
      <c r="AU745" s="698" t="str">
        <f t="shared" si="292"/>
        <v/>
      </c>
      <c r="AV745" s="699" t="str">
        <f t="shared" si="282"/>
        <v/>
      </c>
      <c r="AW745" s="699" t="str">
        <f t="shared" si="293"/>
        <v/>
      </c>
      <c r="AX745" s="699" t="str">
        <f t="shared" si="283"/>
        <v/>
      </c>
      <c r="AY745" s="698" t="str">
        <f t="shared" si="271"/>
        <v/>
      </c>
      <c r="AZ745" s="698" t="str">
        <f t="shared" si="294"/>
        <v/>
      </c>
      <c r="BA745" s="79"/>
      <c r="BB745" s="79"/>
      <c r="BC745" s="699" t="str">
        <f t="shared" si="295"/>
        <v/>
      </c>
      <c r="BD745" s="699" t="str">
        <f t="shared" si="296"/>
        <v/>
      </c>
      <c r="BE745" s="698" t="str">
        <f t="shared" si="297"/>
        <v/>
      </c>
      <c r="BF745" s="698" t="str">
        <f t="shared" si="298"/>
        <v/>
      </c>
      <c r="BG745" s="79"/>
      <c r="BH745" s="699" t="str">
        <f t="shared" si="299"/>
        <v/>
      </c>
      <c r="BI745" s="699" t="str">
        <f t="shared" si="300"/>
        <v/>
      </c>
      <c r="BJ745" s="699" t="str">
        <f t="shared" si="301"/>
        <v/>
      </c>
      <c r="BK745" s="698" t="str">
        <f t="shared" si="302"/>
        <v/>
      </c>
      <c r="BL745" s="698" t="str">
        <f t="shared" si="303"/>
        <v/>
      </c>
    </row>
    <row r="746" spans="1:64" ht="14.25" x14ac:dyDescent="0.2">
      <c r="O746" s="810"/>
      <c r="Q746" s="696">
        <f t="shared" si="284"/>
        <v>472</v>
      </c>
      <c r="R746" s="340"/>
      <c r="S746" s="340"/>
      <c r="T746" s="340"/>
      <c r="U746" s="699" t="str">
        <f t="shared" si="272"/>
        <v/>
      </c>
      <c r="V746" s="699" t="str">
        <f t="shared" si="273"/>
        <v/>
      </c>
      <c r="W746" s="698" t="str">
        <f t="shared" si="285"/>
        <v/>
      </c>
      <c r="X746" s="698" t="str">
        <f t="shared" si="304"/>
        <v/>
      </c>
      <c r="Y746" s="699" t="str">
        <f t="shared" si="274"/>
        <v/>
      </c>
      <c r="Z746" s="699" t="str">
        <f t="shared" si="275"/>
        <v/>
      </c>
      <c r="AA746" s="698" t="str">
        <f t="shared" si="286"/>
        <v/>
      </c>
      <c r="AB746" s="698" t="str">
        <f t="shared" si="287"/>
        <v/>
      </c>
      <c r="AC746" s="699" t="str">
        <f t="shared" si="276"/>
        <v/>
      </c>
      <c r="AD746" s="699" t="str">
        <f t="shared" si="277"/>
        <v/>
      </c>
      <c r="AE746" s="698" t="str">
        <f t="shared" si="288"/>
        <v/>
      </c>
      <c r="AF746" s="698" t="str">
        <f t="shared" si="289"/>
        <v/>
      </c>
      <c r="AG746" s="68"/>
      <c r="AH746" s="696" t="str">
        <f t="shared" si="268"/>
        <v/>
      </c>
      <c r="AI746" s="340"/>
      <c r="AJ746" s="340"/>
      <c r="AK746" s="340"/>
      <c r="AL746" s="699" t="str">
        <f t="shared" si="278"/>
        <v/>
      </c>
      <c r="AM746" s="699" t="str">
        <f t="shared" si="305"/>
        <v/>
      </c>
      <c r="AN746" s="699" t="str">
        <f t="shared" si="279"/>
        <v/>
      </c>
      <c r="AO746" s="698" t="str">
        <f t="shared" si="269"/>
        <v/>
      </c>
      <c r="AP746" s="698" t="str">
        <f t="shared" si="290"/>
        <v/>
      </c>
      <c r="AQ746" s="699" t="str">
        <f t="shared" si="280"/>
        <v/>
      </c>
      <c r="AR746" s="699" t="str">
        <f t="shared" si="291"/>
        <v/>
      </c>
      <c r="AS746" s="699" t="str">
        <f t="shared" si="281"/>
        <v/>
      </c>
      <c r="AT746" s="698" t="str">
        <f t="shared" si="270"/>
        <v/>
      </c>
      <c r="AU746" s="698" t="str">
        <f t="shared" si="292"/>
        <v/>
      </c>
      <c r="AV746" s="699" t="str">
        <f t="shared" si="282"/>
        <v/>
      </c>
      <c r="AW746" s="699" t="str">
        <f t="shared" si="293"/>
        <v/>
      </c>
      <c r="AX746" s="699" t="str">
        <f t="shared" si="283"/>
        <v/>
      </c>
      <c r="AY746" s="698" t="str">
        <f t="shared" si="271"/>
        <v/>
      </c>
      <c r="AZ746" s="698" t="str">
        <f t="shared" si="294"/>
        <v/>
      </c>
      <c r="BA746" s="79"/>
      <c r="BB746" s="79"/>
      <c r="BC746" s="699" t="str">
        <f t="shared" si="295"/>
        <v/>
      </c>
      <c r="BD746" s="699" t="str">
        <f t="shared" si="296"/>
        <v/>
      </c>
      <c r="BE746" s="698" t="str">
        <f t="shared" si="297"/>
        <v/>
      </c>
      <c r="BF746" s="698" t="str">
        <f t="shared" si="298"/>
        <v/>
      </c>
      <c r="BG746" s="79"/>
      <c r="BH746" s="699" t="str">
        <f t="shared" si="299"/>
        <v/>
      </c>
      <c r="BI746" s="699" t="str">
        <f t="shared" si="300"/>
        <v/>
      </c>
      <c r="BJ746" s="699" t="str">
        <f t="shared" si="301"/>
        <v/>
      </c>
      <c r="BK746" s="698" t="str">
        <f t="shared" si="302"/>
        <v/>
      </c>
      <c r="BL746" s="698" t="str">
        <f t="shared" si="303"/>
        <v/>
      </c>
    </row>
    <row r="747" spans="1:64" ht="14.25" x14ac:dyDescent="0.2">
      <c r="O747" s="810"/>
      <c r="Q747" s="696">
        <f t="shared" si="284"/>
        <v>473</v>
      </c>
      <c r="R747" s="340"/>
      <c r="S747" s="340"/>
      <c r="T747" s="340"/>
      <c r="U747" s="699" t="str">
        <f t="shared" si="272"/>
        <v/>
      </c>
      <c r="V747" s="699" t="str">
        <f t="shared" si="273"/>
        <v/>
      </c>
      <c r="W747" s="698" t="str">
        <f t="shared" si="285"/>
        <v/>
      </c>
      <c r="X747" s="698" t="str">
        <f t="shared" si="304"/>
        <v/>
      </c>
      <c r="Y747" s="699" t="str">
        <f t="shared" si="274"/>
        <v/>
      </c>
      <c r="Z747" s="699" t="str">
        <f t="shared" si="275"/>
        <v/>
      </c>
      <c r="AA747" s="698" t="str">
        <f t="shared" si="286"/>
        <v/>
      </c>
      <c r="AB747" s="698" t="str">
        <f t="shared" si="287"/>
        <v/>
      </c>
      <c r="AC747" s="699" t="str">
        <f t="shared" si="276"/>
        <v/>
      </c>
      <c r="AD747" s="699" t="str">
        <f t="shared" si="277"/>
        <v/>
      </c>
      <c r="AE747" s="698" t="str">
        <f t="shared" si="288"/>
        <v/>
      </c>
      <c r="AF747" s="698" t="str">
        <f t="shared" si="289"/>
        <v/>
      </c>
      <c r="AG747" s="68"/>
      <c r="AH747" s="696" t="str">
        <f t="shared" si="268"/>
        <v/>
      </c>
      <c r="AI747" s="340"/>
      <c r="AJ747" s="340"/>
      <c r="AK747" s="340"/>
      <c r="AL747" s="699" t="str">
        <f t="shared" si="278"/>
        <v/>
      </c>
      <c r="AM747" s="699" t="str">
        <f t="shared" si="305"/>
        <v/>
      </c>
      <c r="AN747" s="699" t="str">
        <f t="shared" si="279"/>
        <v/>
      </c>
      <c r="AO747" s="698" t="str">
        <f t="shared" si="269"/>
        <v/>
      </c>
      <c r="AP747" s="698" t="str">
        <f t="shared" si="290"/>
        <v/>
      </c>
      <c r="AQ747" s="699" t="str">
        <f t="shared" si="280"/>
        <v/>
      </c>
      <c r="AR747" s="699" t="str">
        <f t="shared" si="291"/>
        <v/>
      </c>
      <c r="AS747" s="699" t="str">
        <f t="shared" si="281"/>
        <v/>
      </c>
      <c r="AT747" s="698" t="str">
        <f t="shared" si="270"/>
        <v/>
      </c>
      <c r="AU747" s="698" t="str">
        <f t="shared" si="292"/>
        <v/>
      </c>
      <c r="AV747" s="699" t="str">
        <f t="shared" si="282"/>
        <v/>
      </c>
      <c r="AW747" s="699" t="str">
        <f t="shared" si="293"/>
        <v/>
      </c>
      <c r="AX747" s="699" t="str">
        <f t="shared" si="283"/>
        <v/>
      </c>
      <c r="AY747" s="698" t="str">
        <f t="shared" si="271"/>
        <v/>
      </c>
      <c r="AZ747" s="698" t="str">
        <f t="shared" si="294"/>
        <v/>
      </c>
      <c r="BA747" s="79"/>
      <c r="BB747" s="79"/>
      <c r="BC747" s="699" t="str">
        <f t="shared" si="295"/>
        <v/>
      </c>
      <c r="BD747" s="699" t="str">
        <f t="shared" si="296"/>
        <v/>
      </c>
      <c r="BE747" s="698" t="str">
        <f t="shared" si="297"/>
        <v/>
      </c>
      <c r="BF747" s="698" t="str">
        <f t="shared" si="298"/>
        <v/>
      </c>
      <c r="BG747" s="79"/>
      <c r="BH747" s="699" t="str">
        <f t="shared" si="299"/>
        <v/>
      </c>
      <c r="BI747" s="699" t="str">
        <f t="shared" si="300"/>
        <v/>
      </c>
      <c r="BJ747" s="699" t="str">
        <f t="shared" si="301"/>
        <v/>
      </c>
      <c r="BK747" s="698" t="str">
        <f t="shared" si="302"/>
        <v/>
      </c>
      <c r="BL747" s="698" t="str">
        <f t="shared" si="303"/>
        <v/>
      </c>
    </row>
    <row r="748" spans="1:64" ht="14.25" x14ac:dyDescent="0.2">
      <c r="O748" s="810"/>
      <c r="Q748" s="696">
        <f t="shared" si="284"/>
        <v>474</v>
      </c>
      <c r="R748" s="340"/>
      <c r="S748" s="340"/>
      <c r="T748" s="340"/>
      <c r="U748" s="699" t="str">
        <f t="shared" si="272"/>
        <v/>
      </c>
      <c r="V748" s="699" t="str">
        <f t="shared" si="273"/>
        <v/>
      </c>
      <c r="W748" s="698" t="str">
        <f t="shared" si="285"/>
        <v/>
      </c>
      <c r="X748" s="698" t="str">
        <f t="shared" si="304"/>
        <v/>
      </c>
      <c r="Y748" s="699" t="str">
        <f t="shared" si="274"/>
        <v/>
      </c>
      <c r="Z748" s="699" t="str">
        <f t="shared" si="275"/>
        <v/>
      </c>
      <c r="AA748" s="698" t="str">
        <f t="shared" si="286"/>
        <v/>
      </c>
      <c r="AB748" s="698" t="str">
        <f t="shared" si="287"/>
        <v/>
      </c>
      <c r="AC748" s="699" t="str">
        <f t="shared" si="276"/>
        <v/>
      </c>
      <c r="AD748" s="699" t="str">
        <f t="shared" si="277"/>
        <v/>
      </c>
      <c r="AE748" s="698" t="str">
        <f t="shared" si="288"/>
        <v/>
      </c>
      <c r="AF748" s="698" t="str">
        <f t="shared" si="289"/>
        <v/>
      </c>
      <c r="AG748" s="68"/>
      <c r="AH748" s="696" t="str">
        <f t="shared" si="268"/>
        <v/>
      </c>
      <c r="AI748" s="340"/>
      <c r="AJ748" s="340"/>
      <c r="AK748" s="340"/>
      <c r="AL748" s="699" t="str">
        <f t="shared" si="278"/>
        <v/>
      </c>
      <c r="AM748" s="699" t="str">
        <f t="shared" si="305"/>
        <v/>
      </c>
      <c r="AN748" s="699" t="str">
        <f t="shared" si="279"/>
        <v/>
      </c>
      <c r="AO748" s="698" t="str">
        <f t="shared" si="269"/>
        <v/>
      </c>
      <c r="AP748" s="698" t="str">
        <f t="shared" si="290"/>
        <v/>
      </c>
      <c r="AQ748" s="699" t="str">
        <f t="shared" si="280"/>
        <v/>
      </c>
      <c r="AR748" s="699" t="str">
        <f t="shared" si="291"/>
        <v/>
      </c>
      <c r="AS748" s="699" t="str">
        <f t="shared" si="281"/>
        <v/>
      </c>
      <c r="AT748" s="698" t="str">
        <f t="shared" si="270"/>
        <v/>
      </c>
      <c r="AU748" s="698" t="str">
        <f t="shared" si="292"/>
        <v/>
      </c>
      <c r="AV748" s="699" t="str">
        <f t="shared" si="282"/>
        <v/>
      </c>
      <c r="AW748" s="699" t="str">
        <f t="shared" si="293"/>
        <v/>
      </c>
      <c r="AX748" s="699" t="str">
        <f t="shared" si="283"/>
        <v/>
      </c>
      <c r="AY748" s="698" t="str">
        <f t="shared" si="271"/>
        <v/>
      </c>
      <c r="AZ748" s="698" t="str">
        <f t="shared" si="294"/>
        <v/>
      </c>
      <c r="BA748" s="79"/>
      <c r="BB748" s="79"/>
      <c r="BC748" s="699" t="str">
        <f t="shared" si="295"/>
        <v/>
      </c>
      <c r="BD748" s="699" t="str">
        <f t="shared" si="296"/>
        <v/>
      </c>
      <c r="BE748" s="698" t="str">
        <f t="shared" si="297"/>
        <v/>
      </c>
      <c r="BF748" s="698" t="str">
        <f t="shared" si="298"/>
        <v/>
      </c>
      <c r="BG748" s="79"/>
      <c r="BH748" s="699" t="str">
        <f t="shared" si="299"/>
        <v/>
      </c>
      <c r="BI748" s="699" t="str">
        <f t="shared" si="300"/>
        <v/>
      </c>
      <c r="BJ748" s="699" t="str">
        <f t="shared" si="301"/>
        <v/>
      </c>
      <c r="BK748" s="698" t="str">
        <f t="shared" si="302"/>
        <v/>
      </c>
      <c r="BL748" s="698" t="str">
        <f t="shared" si="303"/>
        <v/>
      </c>
    </row>
    <row r="749" spans="1:64" ht="14.25" x14ac:dyDescent="0.2">
      <c r="O749" s="810"/>
      <c r="Q749" s="696">
        <f t="shared" si="284"/>
        <v>475</v>
      </c>
      <c r="R749" s="340"/>
      <c r="S749" s="340"/>
      <c r="T749" s="340"/>
      <c r="U749" s="699" t="str">
        <f t="shared" si="272"/>
        <v/>
      </c>
      <c r="V749" s="699" t="str">
        <f t="shared" si="273"/>
        <v/>
      </c>
      <c r="W749" s="698" t="str">
        <f t="shared" si="285"/>
        <v/>
      </c>
      <c r="X749" s="698" t="str">
        <f t="shared" si="304"/>
        <v/>
      </c>
      <c r="Y749" s="699" t="str">
        <f t="shared" si="274"/>
        <v/>
      </c>
      <c r="Z749" s="699" t="str">
        <f t="shared" si="275"/>
        <v/>
      </c>
      <c r="AA749" s="698" t="str">
        <f t="shared" si="286"/>
        <v/>
      </c>
      <c r="AB749" s="698" t="str">
        <f t="shared" si="287"/>
        <v/>
      </c>
      <c r="AC749" s="699" t="str">
        <f t="shared" si="276"/>
        <v/>
      </c>
      <c r="AD749" s="699" t="str">
        <f t="shared" si="277"/>
        <v/>
      </c>
      <c r="AE749" s="698" t="str">
        <f t="shared" si="288"/>
        <v/>
      </c>
      <c r="AF749" s="698" t="str">
        <f t="shared" si="289"/>
        <v/>
      </c>
      <c r="AG749" s="68"/>
      <c r="AH749" s="696" t="str">
        <f t="shared" si="268"/>
        <v/>
      </c>
      <c r="AI749" s="340"/>
      <c r="AJ749" s="340"/>
      <c r="AK749" s="340"/>
      <c r="AL749" s="699" t="str">
        <f t="shared" si="278"/>
        <v/>
      </c>
      <c r="AM749" s="699" t="str">
        <f t="shared" si="305"/>
        <v/>
      </c>
      <c r="AN749" s="699" t="str">
        <f t="shared" si="279"/>
        <v/>
      </c>
      <c r="AO749" s="698" t="str">
        <f t="shared" si="269"/>
        <v/>
      </c>
      <c r="AP749" s="698" t="str">
        <f t="shared" si="290"/>
        <v/>
      </c>
      <c r="AQ749" s="699" t="str">
        <f t="shared" si="280"/>
        <v/>
      </c>
      <c r="AR749" s="699" t="str">
        <f t="shared" si="291"/>
        <v/>
      </c>
      <c r="AS749" s="699" t="str">
        <f t="shared" si="281"/>
        <v/>
      </c>
      <c r="AT749" s="698" t="str">
        <f t="shared" si="270"/>
        <v/>
      </c>
      <c r="AU749" s="698" t="str">
        <f t="shared" si="292"/>
        <v/>
      </c>
      <c r="AV749" s="699" t="str">
        <f t="shared" si="282"/>
        <v/>
      </c>
      <c r="AW749" s="699" t="str">
        <f t="shared" si="293"/>
        <v/>
      </c>
      <c r="AX749" s="699" t="str">
        <f t="shared" si="283"/>
        <v/>
      </c>
      <c r="AY749" s="698" t="str">
        <f t="shared" si="271"/>
        <v/>
      </c>
      <c r="AZ749" s="698" t="str">
        <f t="shared" si="294"/>
        <v/>
      </c>
      <c r="BA749" s="79"/>
      <c r="BB749" s="79"/>
      <c r="BC749" s="699" t="str">
        <f t="shared" si="295"/>
        <v/>
      </c>
      <c r="BD749" s="699" t="str">
        <f t="shared" si="296"/>
        <v/>
      </c>
      <c r="BE749" s="698" t="str">
        <f t="shared" si="297"/>
        <v/>
      </c>
      <c r="BF749" s="698" t="str">
        <f t="shared" si="298"/>
        <v/>
      </c>
      <c r="BG749" s="79"/>
      <c r="BH749" s="699" t="str">
        <f t="shared" si="299"/>
        <v/>
      </c>
      <c r="BI749" s="699" t="str">
        <f t="shared" si="300"/>
        <v/>
      </c>
      <c r="BJ749" s="699" t="str">
        <f t="shared" si="301"/>
        <v/>
      </c>
      <c r="BK749" s="698" t="str">
        <f t="shared" si="302"/>
        <v/>
      </c>
      <c r="BL749" s="698" t="str">
        <f t="shared" si="303"/>
        <v/>
      </c>
    </row>
    <row r="750" spans="1:64" ht="14.25" x14ac:dyDescent="0.2">
      <c r="O750" s="810"/>
      <c r="Q750" s="696">
        <f t="shared" si="284"/>
        <v>476</v>
      </c>
      <c r="R750" s="340"/>
      <c r="S750" s="340"/>
      <c r="T750" s="340"/>
      <c r="U750" s="699" t="str">
        <f t="shared" si="272"/>
        <v/>
      </c>
      <c r="V750" s="699" t="str">
        <f t="shared" si="273"/>
        <v/>
      </c>
      <c r="W750" s="698" t="str">
        <f t="shared" si="285"/>
        <v/>
      </c>
      <c r="X750" s="698" t="str">
        <f t="shared" si="304"/>
        <v/>
      </c>
      <c r="Y750" s="699" t="str">
        <f t="shared" si="274"/>
        <v/>
      </c>
      <c r="Z750" s="699" t="str">
        <f t="shared" si="275"/>
        <v/>
      </c>
      <c r="AA750" s="698" t="str">
        <f t="shared" si="286"/>
        <v/>
      </c>
      <c r="AB750" s="698" t="str">
        <f t="shared" si="287"/>
        <v/>
      </c>
      <c r="AC750" s="699" t="str">
        <f t="shared" si="276"/>
        <v/>
      </c>
      <c r="AD750" s="699" t="str">
        <f t="shared" si="277"/>
        <v/>
      </c>
      <c r="AE750" s="698" t="str">
        <f t="shared" si="288"/>
        <v/>
      </c>
      <c r="AF750" s="698" t="str">
        <f t="shared" si="289"/>
        <v/>
      </c>
      <c r="AG750" s="68"/>
      <c r="AH750" s="696" t="str">
        <f t="shared" si="268"/>
        <v/>
      </c>
      <c r="AI750" s="340"/>
      <c r="AJ750" s="340"/>
      <c r="AK750" s="340"/>
      <c r="AL750" s="699" t="str">
        <f t="shared" si="278"/>
        <v/>
      </c>
      <c r="AM750" s="699" t="str">
        <f t="shared" si="305"/>
        <v/>
      </c>
      <c r="AN750" s="699" t="str">
        <f t="shared" si="279"/>
        <v/>
      </c>
      <c r="AO750" s="698" t="str">
        <f t="shared" si="269"/>
        <v/>
      </c>
      <c r="AP750" s="698" t="str">
        <f t="shared" si="290"/>
        <v/>
      </c>
      <c r="AQ750" s="699" t="str">
        <f t="shared" si="280"/>
        <v/>
      </c>
      <c r="AR750" s="699" t="str">
        <f t="shared" si="291"/>
        <v/>
      </c>
      <c r="AS750" s="699" t="str">
        <f t="shared" si="281"/>
        <v/>
      </c>
      <c r="AT750" s="698" t="str">
        <f t="shared" si="270"/>
        <v/>
      </c>
      <c r="AU750" s="698" t="str">
        <f t="shared" si="292"/>
        <v/>
      </c>
      <c r="AV750" s="699" t="str">
        <f t="shared" si="282"/>
        <v/>
      </c>
      <c r="AW750" s="699" t="str">
        <f t="shared" si="293"/>
        <v/>
      </c>
      <c r="AX750" s="699" t="str">
        <f t="shared" si="283"/>
        <v/>
      </c>
      <c r="AY750" s="698" t="str">
        <f t="shared" si="271"/>
        <v/>
      </c>
      <c r="AZ750" s="698" t="str">
        <f t="shared" si="294"/>
        <v/>
      </c>
      <c r="BA750" s="79"/>
      <c r="BB750" s="79"/>
      <c r="BC750" s="699" t="str">
        <f t="shared" si="295"/>
        <v/>
      </c>
      <c r="BD750" s="699" t="str">
        <f t="shared" si="296"/>
        <v/>
      </c>
      <c r="BE750" s="698" t="str">
        <f t="shared" si="297"/>
        <v/>
      </c>
      <c r="BF750" s="698" t="str">
        <f t="shared" si="298"/>
        <v/>
      </c>
      <c r="BG750" s="79"/>
      <c r="BH750" s="699" t="str">
        <f t="shared" si="299"/>
        <v/>
      </c>
      <c r="BI750" s="699" t="str">
        <f t="shared" si="300"/>
        <v/>
      </c>
      <c r="BJ750" s="699" t="str">
        <f t="shared" si="301"/>
        <v/>
      </c>
      <c r="BK750" s="698" t="str">
        <f t="shared" si="302"/>
        <v/>
      </c>
      <c r="BL750" s="698" t="str">
        <f t="shared" si="303"/>
        <v/>
      </c>
    </row>
    <row r="751" spans="1:64" ht="14.25" x14ac:dyDescent="0.2">
      <c r="O751" s="810"/>
      <c r="Q751" s="696">
        <f t="shared" si="284"/>
        <v>477</v>
      </c>
      <c r="R751" s="340"/>
      <c r="S751" s="340"/>
      <c r="T751" s="340"/>
      <c r="U751" s="699" t="str">
        <f t="shared" si="272"/>
        <v/>
      </c>
      <c r="V751" s="699" t="str">
        <f t="shared" si="273"/>
        <v/>
      </c>
      <c r="W751" s="698" t="str">
        <f t="shared" si="285"/>
        <v/>
      </c>
      <c r="X751" s="698" t="str">
        <f t="shared" si="304"/>
        <v/>
      </c>
      <c r="Y751" s="699" t="str">
        <f t="shared" si="274"/>
        <v/>
      </c>
      <c r="Z751" s="699" t="str">
        <f t="shared" si="275"/>
        <v/>
      </c>
      <c r="AA751" s="698" t="str">
        <f t="shared" si="286"/>
        <v/>
      </c>
      <c r="AB751" s="698" t="str">
        <f t="shared" si="287"/>
        <v/>
      </c>
      <c r="AC751" s="699" t="str">
        <f t="shared" si="276"/>
        <v/>
      </c>
      <c r="AD751" s="699" t="str">
        <f t="shared" si="277"/>
        <v/>
      </c>
      <c r="AE751" s="698" t="str">
        <f t="shared" si="288"/>
        <v/>
      </c>
      <c r="AF751" s="698" t="str">
        <f t="shared" si="289"/>
        <v/>
      </c>
      <c r="AG751" s="68"/>
      <c r="AH751" s="696" t="str">
        <f t="shared" si="268"/>
        <v/>
      </c>
      <c r="AI751" s="340"/>
      <c r="AJ751" s="340"/>
      <c r="AK751" s="340"/>
      <c r="AL751" s="699" t="str">
        <f t="shared" si="278"/>
        <v/>
      </c>
      <c r="AM751" s="699" t="str">
        <f t="shared" si="305"/>
        <v/>
      </c>
      <c r="AN751" s="699" t="str">
        <f t="shared" si="279"/>
        <v/>
      </c>
      <c r="AO751" s="698" t="str">
        <f t="shared" si="269"/>
        <v/>
      </c>
      <c r="AP751" s="698" t="str">
        <f t="shared" si="290"/>
        <v/>
      </c>
      <c r="AQ751" s="699" t="str">
        <f t="shared" si="280"/>
        <v/>
      </c>
      <c r="AR751" s="699" t="str">
        <f t="shared" si="291"/>
        <v/>
      </c>
      <c r="AS751" s="699" t="str">
        <f t="shared" si="281"/>
        <v/>
      </c>
      <c r="AT751" s="698" t="str">
        <f t="shared" si="270"/>
        <v/>
      </c>
      <c r="AU751" s="698" t="str">
        <f t="shared" si="292"/>
        <v/>
      </c>
      <c r="AV751" s="699" t="str">
        <f t="shared" si="282"/>
        <v/>
      </c>
      <c r="AW751" s="699" t="str">
        <f t="shared" si="293"/>
        <v/>
      </c>
      <c r="AX751" s="699" t="str">
        <f t="shared" si="283"/>
        <v/>
      </c>
      <c r="AY751" s="698" t="str">
        <f t="shared" si="271"/>
        <v/>
      </c>
      <c r="AZ751" s="698" t="str">
        <f t="shared" si="294"/>
        <v/>
      </c>
      <c r="BA751" s="79"/>
      <c r="BB751" s="79"/>
      <c r="BC751" s="699" t="str">
        <f t="shared" si="295"/>
        <v/>
      </c>
      <c r="BD751" s="699" t="str">
        <f t="shared" si="296"/>
        <v/>
      </c>
      <c r="BE751" s="698" t="str">
        <f t="shared" si="297"/>
        <v/>
      </c>
      <c r="BF751" s="698" t="str">
        <f t="shared" si="298"/>
        <v/>
      </c>
      <c r="BG751" s="79"/>
      <c r="BH751" s="699" t="str">
        <f t="shared" si="299"/>
        <v/>
      </c>
      <c r="BI751" s="699" t="str">
        <f t="shared" si="300"/>
        <v/>
      </c>
      <c r="BJ751" s="699" t="str">
        <f t="shared" si="301"/>
        <v/>
      </c>
      <c r="BK751" s="698" t="str">
        <f t="shared" si="302"/>
        <v/>
      </c>
      <c r="BL751" s="698" t="str">
        <f t="shared" si="303"/>
        <v/>
      </c>
    </row>
    <row r="752" spans="1:64" ht="14.25" x14ac:dyDescent="0.2">
      <c r="O752" s="810"/>
      <c r="Q752" s="696">
        <f t="shared" si="284"/>
        <v>478</v>
      </c>
      <c r="R752" s="340"/>
      <c r="S752" s="340"/>
      <c r="T752" s="340"/>
      <c r="U752" s="699" t="str">
        <f t="shared" si="272"/>
        <v/>
      </c>
      <c r="V752" s="699" t="str">
        <f t="shared" si="273"/>
        <v/>
      </c>
      <c r="W752" s="698" t="str">
        <f t="shared" si="285"/>
        <v/>
      </c>
      <c r="X752" s="698" t="str">
        <f t="shared" si="304"/>
        <v/>
      </c>
      <c r="Y752" s="699" t="str">
        <f t="shared" si="274"/>
        <v/>
      </c>
      <c r="Z752" s="699" t="str">
        <f t="shared" si="275"/>
        <v/>
      </c>
      <c r="AA752" s="698" t="str">
        <f t="shared" si="286"/>
        <v/>
      </c>
      <c r="AB752" s="698" t="str">
        <f t="shared" si="287"/>
        <v/>
      </c>
      <c r="AC752" s="699" t="str">
        <f t="shared" si="276"/>
        <v/>
      </c>
      <c r="AD752" s="699" t="str">
        <f t="shared" si="277"/>
        <v/>
      </c>
      <c r="AE752" s="698" t="str">
        <f t="shared" si="288"/>
        <v/>
      </c>
      <c r="AF752" s="698" t="str">
        <f t="shared" si="289"/>
        <v/>
      </c>
      <c r="AG752" s="68"/>
      <c r="AH752" s="696" t="str">
        <f t="shared" si="268"/>
        <v/>
      </c>
      <c r="AI752" s="340"/>
      <c r="AJ752" s="340"/>
      <c r="AK752" s="340"/>
      <c r="AL752" s="699" t="str">
        <f t="shared" si="278"/>
        <v/>
      </c>
      <c r="AM752" s="699" t="str">
        <f t="shared" si="305"/>
        <v/>
      </c>
      <c r="AN752" s="699" t="str">
        <f t="shared" si="279"/>
        <v/>
      </c>
      <c r="AO752" s="698" t="str">
        <f t="shared" si="269"/>
        <v/>
      </c>
      <c r="AP752" s="698" t="str">
        <f t="shared" si="290"/>
        <v/>
      </c>
      <c r="AQ752" s="699" t="str">
        <f t="shared" si="280"/>
        <v/>
      </c>
      <c r="AR752" s="699" t="str">
        <f t="shared" si="291"/>
        <v/>
      </c>
      <c r="AS752" s="699" t="str">
        <f t="shared" si="281"/>
        <v/>
      </c>
      <c r="AT752" s="698" t="str">
        <f t="shared" si="270"/>
        <v/>
      </c>
      <c r="AU752" s="698" t="str">
        <f t="shared" si="292"/>
        <v/>
      </c>
      <c r="AV752" s="699" t="str">
        <f t="shared" si="282"/>
        <v/>
      </c>
      <c r="AW752" s="699" t="str">
        <f t="shared" si="293"/>
        <v/>
      </c>
      <c r="AX752" s="699" t="str">
        <f t="shared" si="283"/>
        <v/>
      </c>
      <c r="AY752" s="698" t="str">
        <f t="shared" si="271"/>
        <v/>
      </c>
      <c r="AZ752" s="698" t="str">
        <f t="shared" si="294"/>
        <v/>
      </c>
      <c r="BA752" s="79"/>
      <c r="BB752" s="79"/>
      <c r="BC752" s="699" t="str">
        <f t="shared" si="295"/>
        <v/>
      </c>
      <c r="BD752" s="699" t="str">
        <f t="shared" si="296"/>
        <v/>
      </c>
      <c r="BE752" s="698" t="str">
        <f t="shared" si="297"/>
        <v/>
      </c>
      <c r="BF752" s="698" t="str">
        <f t="shared" si="298"/>
        <v/>
      </c>
      <c r="BG752" s="79"/>
      <c r="BH752" s="699" t="str">
        <f t="shared" si="299"/>
        <v/>
      </c>
      <c r="BI752" s="699" t="str">
        <f t="shared" si="300"/>
        <v/>
      </c>
      <c r="BJ752" s="699" t="str">
        <f t="shared" si="301"/>
        <v/>
      </c>
      <c r="BK752" s="698" t="str">
        <f t="shared" si="302"/>
        <v/>
      </c>
      <c r="BL752" s="698" t="str">
        <f t="shared" si="303"/>
        <v/>
      </c>
    </row>
    <row r="753" spans="15:64" ht="14.25" x14ac:dyDescent="0.2">
      <c r="O753" s="810"/>
      <c r="Q753" s="696">
        <f t="shared" si="284"/>
        <v>479</v>
      </c>
      <c r="R753" s="340"/>
      <c r="S753" s="340"/>
      <c r="T753" s="340"/>
      <c r="U753" s="699" t="str">
        <f t="shared" si="272"/>
        <v/>
      </c>
      <c r="V753" s="699" t="str">
        <f t="shared" si="273"/>
        <v/>
      </c>
      <c r="W753" s="698" t="str">
        <f t="shared" si="285"/>
        <v/>
      </c>
      <c r="X753" s="698" t="str">
        <f t="shared" si="304"/>
        <v/>
      </c>
      <c r="Y753" s="699" t="str">
        <f t="shared" si="274"/>
        <v/>
      </c>
      <c r="Z753" s="699" t="str">
        <f t="shared" si="275"/>
        <v/>
      </c>
      <c r="AA753" s="698" t="str">
        <f t="shared" si="286"/>
        <v/>
      </c>
      <c r="AB753" s="698" t="str">
        <f t="shared" si="287"/>
        <v/>
      </c>
      <c r="AC753" s="699" t="str">
        <f t="shared" si="276"/>
        <v/>
      </c>
      <c r="AD753" s="699" t="str">
        <f t="shared" si="277"/>
        <v/>
      </c>
      <c r="AE753" s="698" t="str">
        <f t="shared" si="288"/>
        <v/>
      </c>
      <c r="AF753" s="698" t="str">
        <f t="shared" si="289"/>
        <v/>
      </c>
      <c r="AG753" s="68"/>
      <c r="AH753" s="696" t="str">
        <f t="shared" si="268"/>
        <v/>
      </c>
      <c r="AI753" s="340"/>
      <c r="AJ753" s="340"/>
      <c r="AK753" s="340"/>
      <c r="AL753" s="699" t="str">
        <f t="shared" si="278"/>
        <v/>
      </c>
      <c r="AM753" s="699" t="str">
        <f t="shared" si="305"/>
        <v/>
      </c>
      <c r="AN753" s="699" t="str">
        <f t="shared" si="279"/>
        <v/>
      </c>
      <c r="AO753" s="698" t="str">
        <f t="shared" si="269"/>
        <v/>
      </c>
      <c r="AP753" s="698" t="str">
        <f t="shared" si="290"/>
        <v/>
      </c>
      <c r="AQ753" s="699" t="str">
        <f t="shared" si="280"/>
        <v/>
      </c>
      <c r="AR753" s="699" t="str">
        <f t="shared" si="291"/>
        <v/>
      </c>
      <c r="AS753" s="699" t="str">
        <f t="shared" si="281"/>
        <v/>
      </c>
      <c r="AT753" s="698" t="str">
        <f t="shared" si="270"/>
        <v/>
      </c>
      <c r="AU753" s="698" t="str">
        <f t="shared" si="292"/>
        <v/>
      </c>
      <c r="AV753" s="699" t="str">
        <f t="shared" si="282"/>
        <v/>
      </c>
      <c r="AW753" s="699" t="str">
        <f t="shared" si="293"/>
        <v/>
      </c>
      <c r="AX753" s="699" t="str">
        <f t="shared" si="283"/>
        <v/>
      </c>
      <c r="AY753" s="698" t="str">
        <f t="shared" si="271"/>
        <v/>
      </c>
      <c r="AZ753" s="698" t="str">
        <f t="shared" si="294"/>
        <v/>
      </c>
      <c r="BA753" s="79"/>
      <c r="BB753" s="79"/>
      <c r="BC753" s="699" t="str">
        <f t="shared" si="295"/>
        <v/>
      </c>
      <c r="BD753" s="699" t="str">
        <f t="shared" si="296"/>
        <v/>
      </c>
      <c r="BE753" s="698" t="str">
        <f t="shared" si="297"/>
        <v/>
      </c>
      <c r="BF753" s="698" t="str">
        <f t="shared" si="298"/>
        <v/>
      </c>
      <c r="BG753" s="79"/>
      <c r="BH753" s="699" t="str">
        <f t="shared" si="299"/>
        <v/>
      </c>
      <c r="BI753" s="699" t="str">
        <f t="shared" si="300"/>
        <v/>
      </c>
      <c r="BJ753" s="699" t="str">
        <f t="shared" si="301"/>
        <v/>
      </c>
      <c r="BK753" s="698" t="str">
        <f t="shared" si="302"/>
        <v/>
      </c>
      <c r="BL753" s="698" t="str">
        <f t="shared" si="303"/>
        <v/>
      </c>
    </row>
    <row r="754" spans="15:64" ht="14.25" x14ac:dyDescent="0.2">
      <c r="O754" s="810"/>
      <c r="Q754" s="696">
        <f t="shared" si="284"/>
        <v>480</v>
      </c>
      <c r="R754" s="340"/>
      <c r="S754" s="340"/>
      <c r="T754" s="340"/>
      <c r="U754" s="699" t="str">
        <f t="shared" si="272"/>
        <v/>
      </c>
      <c r="V754" s="699" t="str">
        <f t="shared" si="273"/>
        <v/>
      </c>
      <c r="W754" s="698" t="str">
        <f t="shared" si="285"/>
        <v/>
      </c>
      <c r="X754" s="698" t="str">
        <f t="shared" si="304"/>
        <v/>
      </c>
      <c r="Y754" s="699" t="str">
        <f t="shared" si="274"/>
        <v/>
      </c>
      <c r="Z754" s="699" t="str">
        <f t="shared" si="275"/>
        <v/>
      </c>
      <c r="AA754" s="698" t="str">
        <f t="shared" si="286"/>
        <v/>
      </c>
      <c r="AB754" s="698" t="str">
        <f t="shared" si="287"/>
        <v/>
      </c>
      <c r="AC754" s="699" t="str">
        <f t="shared" si="276"/>
        <v/>
      </c>
      <c r="AD754" s="699" t="str">
        <f t="shared" si="277"/>
        <v/>
      </c>
      <c r="AE754" s="698" t="str">
        <f t="shared" si="288"/>
        <v/>
      </c>
      <c r="AF754" s="698" t="str">
        <f t="shared" si="289"/>
        <v/>
      </c>
      <c r="AG754" s="68"/>
      <c r="AH754" s="696" t="str">
        <f t="shared" si="268"/>
        <v/>
      </c>
      <c r="AI754" s="340"/>
      <c r="AJ754" s="340"/>
      <c r="AK754" s="340"/>
      <c r="AL754" s="699" t="str">
        <f t="shared" si="278"/>
        <v/>
      </c>
      <c r="AM754" s="699" t="str">
        <f t="shared" si="305"/>
        <v/>
      </c>
      <c r="AN754" s="699" t="str">
        <f t="shared" si="279"/>
        <v/>
      </c>
      <c r="AO754" s="698" t="str">
        <f t="shared" si="269"/>
        <v/>
      </c>
      <c r="AP754" s="698" t="str">
        <f t="shared" si="290"/>
        <v/>
      </c>
      <c r="AQ754" s="699" t="str">
        <f t="shared" si="280"/>
        <v/>
      </c>
      <c r="AR754" s="699" t="str">
        <f t="shared" si="291"/>
        <v/>
      </c>
      <c r="AS754" s="699" t="str">
        <f t="shared" si="281"/>
        <v/>
      </c>
      <c r="AT754" s="698" t="str">
        <f t="shared" si="270"/>
        <v/>
      </c>
      <c r="AU754" s="698" t="str">
        <f t="shared" si="292"/>
        <v/>
      </c>
      <c r="AV754" s="699" t="str">
        <f t="shared" si="282"/>
        <v/>
      </c>
      <c r="AW754" s="699" t="str">
        <f t="shared" si="293"/>
        <v/>
      </c>
      <c r="AX754" s="699" t="str">
        <f t="shared" si="283"/>
        <v/>
      </c>
      <c r="AY754" s="698" t="str">
        <f t="shared" si="271"/>
        <v/>
      </c>
      <c r="AZ754" s="698" t="str">
        <f t="shared" si="294"/>
        <v/>
      </c>
      <c r="BA754" s="79"/>
      <c r="BB754" s="79"/>
      <c r="BC754" s="699" t="str">
        <f t="shared" si="295"/>
        <v/>
      </c>
      <c r="BD754" s="699" t="str">
        <f t="shared" si="296"/>
        <v/>
      </c>
      <c r="BE754" s="698" t="str">
        <f t="shared" si="297"/>
        <v/>
      </c>
      <c r="BF754" s="698" t="str">
        <f t="shared" si="298"/>
        <v/>
      </c>
      <c r="BG754" s="79"/>
      <c r="BH754" s="699" t="str">
        <f t="shared" si="299"/>
        <v/>
      </c>
      <c r="BI754" s="699" t="str">
        <f t="shared" si="300"/>
        <v/>
      </c>
      <c r="BJ754" s="699" t="str">
        <f t="shared" si="301"/>
        <v/>
      </c>
      <c r="BK754" s="698" t="str">
        <f t="shared" si="302"/>
        <v/>
      </c>
      <c r="BL754" s="698" t="str">
        <f t="shared" si="303"/>
        <v/>
      </c>
    </row>
    <row r="755" spans="15:64" ht="14.25" x14ac:dyDescent="0.2">
      <c r="O755" s="810"/>
      <c r="Q755" s="696">
        <f t="shared" si="284"/>
        <v>481</v>
      </c>
      <c r="R755" s="340"/>
      <c r="S755" s="340"/>
      <c r="T755" s="340"/>
      <c r="U755" s="699" t="str">
        <f t="shared" si="272"/>
        <v/>
      </c>
      <c r="V755" s="699" t="str">
        <f t="shared" si="273"/>
        <v/>
      </c>
      <c r="W755" s="698" t="str">
        <f t="shared" si="285"/>
        <v/>
      </c>
      <c r="X755" s="698" t="str">
        <f t="shared" si="304"/>
        <v/>
      </c>
      <c r="Y755" s="699" t="str">
        <f t="shared" si="274"/>
        <v/>
      </c>
      <c r="Z755" s="699" t="str">
        <f t="shared" si="275"/>
        <v/>
      </c>
      <c r="AA755" s="698" t="str">
        <f t="shared" si="286"/>
        <v/>
      </c>
      <c r="AB755" s="698" t="str">
        <f t="shared" si="287"/>
        <v/>
      </c>
      <c r="AC755" s="699" t="str">
        <f t="shared" si="276"/>
        <v/>
      </c>
      <c r="AD755" s="699" t="str">
        <f t="shared" si="277"/>
        <v/>
      </c>
      <c r="AE755" s="698" t="str">
        <f t="shared" si="288"/>
        <v/>
      </c>
      <c r="AF755" s="698" t="str">
        <f t="shared" si="289"/>
        <v/>
      </c>
      <c r="AG755" s="68"/>
      <c r="AH755" s="696" t="str">
        <f t="shared" si="268"/>
        <v/>
      </c>
      <c r="AI755" s="340"/>
      <c r="AJ755" s="340"/>
      <c r="AK755" s="340"/>
      <c r="AL755" s="699" t="str">
        <f t="shared" si="278"/>
        <v/>
      </c>
      <c r="AM755" s="699" t="str">
        <f t="shared" si="305"/>
        <v/>
      </c>
      <c r="AN755" s="699" t="str">
        <f t="shared" si="279"/>
        <v/>
      </c>
      <c r="AO755" s="698" t="str">
        <f t="shared" si="269"/>
        <v/>
      </c>
      <c r="AP755" s="698" t="str">
        <f t="shared" si="290"/>
        <v/>
      </c>
      <c r="AQ755" s="699" t="str">
        <f t="shared" si="280"/>
        <v/>
      </c>
      <c r="AR755" s="699" t="str">
        <f t="shared" si="291"/>
        <v/>
      </c>
      <c r="AS755" s="699" t="str">
        <f t="shared" si="281"/>
        <v/>
      </c>
      <c r="AT755" s="698" t="str">
        <f t="shared" si="270"/>
        <v/>
      </c>
      <c r="AU755" s="698" t="str">
        <f t="shared" si="292"/>
        <v/>
      </c>
      <c r="AV755" s="699" t="str">
        <f t="shared" si="282"/>
        <v/>
      </c>
      <c r="AW755" s="699" t="str">
        <f t="shared" si="293"/>
        <v/>
      </c>
      <c r="AX755" s="699" t="str">
        <f t="shared" si="283"/>
        <v/>
      </c>
      <c r="AY755" s="698" t="str">
        <f t="shared" si="271"/>
        <v/>
      </c>
      <c r="AZ755" s="698" t="str">
        <f t="shared" si="294"/>
        <v/>
      </c>
      <c r="BA755" s="79"/>
      <c r="BB755" s="79"/>
      <c r="BC755" s="699" t="str">
        <f t="shared" si="295"/>
        <v/>
      </c>
      <c r="BD755" s="699" t="str">
        <f t="shared" si="296"/>
        <v/>
      </c>
      <c r="BE755" s="698" t="str">
        <f t="shared" si="297"/>
        <v/>
      </c>
      <c r="BF755" s="698" t="str">
        <f t="shared" si="298"/>
        <v/>
      </c>
      <c r="BG755" s="79"/>
      <c r="BH755" s="699" t="str">
        <f t="shared" si="299"/>
        <v/>
      </c>
      <c r="BI755" s="699" t="str">
        <f t="shared" si="300"/>
        <v/>
      </c>
      <c r="BJ755" s="699" t="str">
        <f t="shared" si="301"/>
        <v/>
      </c>
      <c r="BK755" s="698" t="str">
        <f t="shared" si="302"/>
        <v/>
      </c>
      <c r="BL755" s="698" t="str">
        <f t="shared" si="303"/>
        <v/>
      </c>
    </row>
    <row r="756" spans="15:64" ht="14.25" x14ac:dyDescent="0.2">
      <c r="O756" s="810"/>
      <c r="Q756" s="696">
        <f t="shared" si="284"/>
        <v>482</v>
      </c>
      <c r="R756" s="340"/>
      <c r="S756" s="340"/>
      <c r="T756" s="340"/>
      <c r="U756" s="699" t="str">
        <f t="shared" si="272"/>
        <v/>
      </c>
      <c r="V756" s="699" t="str">
        <f t="shared" si="273"/>
        <v/>
      </c>
      <c r="W756" s="698" t="str">
        <f t="shared" si="285"/>
        <v/>
      </c>
      <c r="X756" s="698" t="str">
        <f t="shared" si="304"/>
        <v/>
      </c>
      <c r="Y756" s="699" t="str">
        <f t="shared" si="274"/>
        <v/>
      </c>
      <c r="Z756" s="699" t="str">
        <f t="shared" si="275"/>
        <v/>
      </c>
      <c r="AA756" s="698" t="str">
        <f t="shared" si="286"/>
        <v/>
      </c>
      <c r="AB756" s="698" t="str">
        <f t="shared" si="287"/>
        <v/>
      </c>
      <c r="AC756" s="699" t="str">
        <f t="shared" si="276"/>
        <v/>
      </c>
      <c r="AD756" s="699" t="str">
        <f t="shared" si="277"/>
        <v/>
      </c>
      <c r="AE756" s="698" t="str">
        <f t="shared" si="288"/>
        <v/>
      </c>
      <c r="AF756" s="698" t="str">
        <f t="shared" si="289"/>
        <v/>
      </c>
      <c r="AG756" s="68"/>
      <c r="AH756" s="696" t="str">
        <f t="shared" si="268"/>
        <v/>
      </c>
      <c r="AI756" s="340"/>
      <c r="AJ756" s="340"/>
      <c r="AK756" s="340"/>
      <c r="AL756" s="699" t="str">
        <f t="shared" si="278"/>
        <v/>
      </c>
      <c r="AM756" s="699" t="str">
        <f t="shared" si="305"/>
        <v/>
      </c>
      <c r="AN756" s="699" t="str">
        <f t="shared" si="279"/>
        <v/>
      </c>
      <c r="AO756" s="698" t="str">
        <f t="shared" si="269"/>
        <v/>
      </c>
      <c r="AP756" s="698" t="str">
        <f t="shared" si="290"/>
        <v/>
      </c>
      <c r="AQ756" s="699" t="str">
        <f t="shared" si="280"/>
        <v/>
      </c>
      <c r="AR756" s="699" t="str">
        <f t="shared" si="291"/>
        <v/>
      </c>
      <c r="AS756" s="699" t="str">
        <f t="shared" si="281"/>
        <v/>
      </c>
      <c r="AT756" s="698" t="str">
        <f t="shared" si="270"/>
        <v/>
      </c>
      <c r="AU756" s="698" t="str">
        <f t="shared" si="292"/>
        <v/>
      </c>
      <c r="AV756" s="699" t="str">
        <f t="shared" si="282"/>
        <v/>
      </c>
      <c r="AW756" s="699" t="str">
        <f t="shared" si="293"/>
        <v/>
      </c>
      <c r="AX756" s="699" t="str">
        <f t="shared" si="283"/>
        <v/>
      </c>
      <c r="AY756" s="698" t="str">
        <f t="shared" si="271"/>
        <v/>
      </c>
      <c r="AZ756" s="698" t="str">
        <f t="shared" si="294"/>
        <v/>
      </c>
      <c r="BA756" s="79"/>
      <c r="BB756" s="79"/>
      <c r="BC756" s="699" t="str">
        <f t="shared" si="295"/>
        <v/>
      </c>
      <c r="BD756" s="699" t="str">
        <f t="shared" si="296"/>
        <v/>
      </c>
      <c r="BE756" s="698" t="str">
        <f t="shared" si="297"/>
        <v/>
      </c>
      <c r="BF756" s="698" t="str">
        <f t="shared" si="298"/>
        <v/>
      </c>
      <c r="BG756" s="79"/>
      <c r="BH756" s="699" t="str">
        <f t="shared" si="299"/>
        <v/>
      </c>
      <c r="BI756" s="699" t="str">
        <f t="shared" si="300"/>
        <v/>
      </c>
      <c r="BJ756" s="699" t="str">
        <f t="shared" si="301"/>
        <v/>
      </c>
      <c r="BK756" s="698" t="str">
        <f t="shared" si="302"/>
        <v/>
      </c>
      <c r="BL756" s="698" t="str">
        <f t="shared" si="303"/>
        <v/>
      </c>
    </row>
    <row r="757" spans="15:64" ht="14.25" x14ac:dyDescent="0.2">
      <c r="O757" s="810"/>
      <c r="Q757" s="696">
        <f t="shared" si="284"/>
        <v>483</v>
      </c>
      <c r="R757" s="340"/>
      <c r="S757" s="340"/>
      <c r="T757" s="340"/>
      <c r="U757" s="699" t="str">
        <f t="shared" si="272"/>
        <v/>
      </c>
      <c r="V757" s="699" t="str">
        <f t="shared" si="273"/>
        <v/>
      </c>
      <c r="W757" s="698" t="str">
        <f t="shared" si="285"/>
        <v/>
      </c>
      <c r="X757" s="698" t="str">
        <f t="shared" si="304"/>
        <v/>
      </c>
      <c r="Y757" s="699" t="str">
        <f t="shared" si="274"/>
        <v/>
      </c>
      <c r="Z757" s="699" t="str">
        <f t="shared" si="275"/>
        <v/>
      </c>
      <c r="AA757" s="698" t="str">
        <f t="shared" si="286"/>
        <v/>
      </c>
      <c r="AB757" s="698" t="str">
        <f t="shared" si="287"/>
        <v/>
      </c>
      <c r="AC757" s="699" t="str">
        <f t="shared" si="276"/>
        <v/>
      </c>
      <c r="AD757" s="699" t="str">
        <f t="shared" si="277"/>
        <v/>
      </c>
      <c r="AE757" s="698" t="str">
        <f t="shared" si="288"/>
        <v/>
      </c>
      <c r="AF757" s="698" t="str">
        <f t="shared" si="289"/>
        <v/>
      </c>
      <c r="AG757" s="68"/>
      <c r="AH757" s="696" t="str">
        <f t="shared" si="268"/>
        <v/>
      </c>
      <c r="AI757" s="340"/>
      <c r="AJ757" s="340"/>
      <c r="AK757" s="340"/>
      <c r="AL757" s="699" t="str">
        <f t="shared" si="278"/>
        <v/>
      </c>
      <c r="AM757" s="699" t="str">
        <f t="shared" si="305"/>
        <v/>
      </c>
      <c r="AN757" s="699" t="str">
        <f t="shared" si="279"/>
        <v/>
      </c>
      <c r="AO757" s="698" t="str">
        <f t="shared" si="269"/>
        <v/>
      </c>
      <c r="AP757" s="698" t="str">
        <f t="shared" si="290"/>
        <v/>
      </c>
      <c r="AQ757" s="699" t="str">
        <f t="shared" si="280"/>
        <v/>
      </c>
      <c r="AR757" s="699" t="str">
        <f t="shared" si="291"/>
        <v/>
      </c>
      <c r="AS757" s="699" t="str">
        <f t="shared" si="281"/>
        <v/>
      </c>
      <c r="AT757" s="698" t="str">
        <f t="shared" si="270"/>
        <v/>
      </c>
      <c r="AU757" s="698" t="str">
        <f t="shared" si="292"/>
        <v/>
      </c>
      <c r="AV757" s="699" t="str">
        <f t="shared" si="282"/>
        <v/>
      </c>
      <c r="AW757" s="699" t="str">
        <f t="shared" si="293"/>
        <v/>
      </c>
      <c r="AX757" s="699" t="str">
        <f t="shared" si="283"/>
        <v/>
      </c>
      <c r="AY757" s="698" t="str">
        <f t="shared" si="271"/>
        <v/>
      </c>
      <c r="AZ757" s="698" t="str">
        <f t="shared" si="294"/>
        <v/>
      </c>
      <c r="BA757" s="79"/>
      <c r="BB757" s="79"/>
      <c r="BC757" s="699" t="str">
        <f t="shared" si="295"/>
        <v/>
      </c>
      <c r="BD757" s="699" t="str">
        <f t="shared" si="296"/>
        <v/>
      </c>
      <c r="BE757" s="698" t="str">
        <f t="shared" si="297"/>
        <v/>
      </c>
      <c r="BF757" s="698" t="str">
        <f t="shared" si="298"/>
        <v/>
      </c>
      <c r="BG757" s="79"/>
      <c r="BH757" s="699" t="str">
        <f t="shared" si="299"/>
        <v/>
      </c>
      <c r="BI757" s="699" t="str">
        <f t="shared" si="300"/>
        <v/>
      </c>
      <c r="BJ757" s="699" t="str">
        <f t="shared" si="301"/>
        <v/>
      </c>
      <c r="BK757" s="698" t="str">
        <f t="shared" si="302"/>
        <v/>
      </c>
      <c r="BL757" s="698" t="str">
        <f t="shared" si="303"/>
        <v/>
      </c>
    </row>
    <row r="758" spans="15:64" ht="14.25" x14ac:dyDescent="0.2">
      <c r="O758" s="810"/>
      <c r="Q758" s="696">
        <f t="shared" si="284"/>
        <v>484</v>
      </c>
      <c r="R758" s="340"/>
      <c r="S758" s="340"/>
      <c r="T758" s="340"/>
      <c r="U758" s="699" t="str">
        <f t="shared" si="272"/>
        <v/>
      </c>
      <c r="V758" s="699" t="str">
        <f t="shared" si="273"/>
        <v/>
      </c>
      <c r="W758" s="698" t="str">
        <f t="shared" si="285"/>
        <v/>
      </c>
      <c r="X758" s="698" t="str">
        <f t="shared" si="304"/>
        <v/>
      </c>
      <c r="Y758" s="699" t="str">
        <f t="shared" si="274"/>
        <v/>
      </c>
      <c r="Z758" s="699" t="str">
        <f t="shared" si="275"/>
        <v/>
      </c>
      <c r="AA758" s="698" t="str">
        <f t="shared" si="286"/>
        <v/>
      </c>
      <c r="AB758" s="698" t="str">
        <f t="shared" si="287"/>
        <v/>
      </c>
      <c r="AC758" s="699" t="str">
        <f t="shared" si="276"/>
        <v/>
      </c>
      <c r="AD758" s="699" t="str">
        <f t="shared" si="277"/>
        <v/>
      </c>
      <c r="AE758" s="698" t="str">
        <f t="shared" si="288"/>
        <v/>
      </c>
      <c r="AF758" s="698" t="str">
        <f t="shared" si="289"/>
        <v/>
      </c>
      <c r="AG758" s="68"/>
      <c r="AH758" s="696" t="str">
        <f t="shared" si="268"/>
        <v/>
      </c>
      <c r="AI758" s="340"/>
      <c r="AJ758" s="340"/>
      <c r="AK758" s="340"/>
      <c r="AL758" s="699" t="str">
        <f t="shared" si="278"/>
        <v/>
      </c>
      <c r="AM758" s="699" t="str">
        <f t="shared" si="305"/>
        <v/>
      </c>
      <c r="AN758" s="699" t="str">
        <f t="shared" si="279"/>
        <v/>
      </c>
      <c r="AO758" s="698" t="str">
        <f t="shared" si="269"/>
        <v/>
      </c>
      <c r="AP758" s="698" t="str">
        <f t="shared" si="290"/>
        <v/>
      </c>
      <c r="AQ758" s="699" t="str">
        <f t="shared" si="280"/>
        <v/>
      </c>
      <c r="AR758" s="699" t="str">
        <f t="shared" si="291"/>
        <v/>
      </c>
      <c r="AS758" s="699" t="str">
        <f t="shared" si="281"/>
        <v/>
      </c>
      <c r="AT758" s="698" t="str">
        <f t="shared" si="270"/>
        <v/>
      </c>
      <c r="AU758" s="698" t="str">
        <f t="shared" si="292"/>
        <v/>
      </c>
      <c r="AV758" s="699" t="str">
        <f t="shared" si="282"/>
        <v/>
      </c>
      <c r="AW758" s="699" t="str">
        <f t="shared" si="293"/>
        <v/>
      </c>
      <c r="AX758" s="699" t="str">
        <f t="shared" si="283"/>
        <v/>
      </c>
      <c r="AY758" s="698" t="str">
        <f t="shared" si="271"/>
        <v/>
      </c>
      <c r="AZ758" s="698" t="str">
        <f t="shared" si="294"/>
        <v/>
      </c>
      <c r="BA758" s="79"/>
      <c r="BB758" s="79"/>
      <c r="BC758" s="699" t="str">
        <f t="shared" si="295"/>
        <v/>
      </c>
      <c r="BD758" s="699" t="str">
        <f t="shared" si="296"/>
        <v/>
      </c>
      <c r="BE758" s="698" t="str">
        <f t="shared" si="297"/>
        <v/>
      </c>
      <c r="BF758" s="698" t="str">
        <f t="shared" si="298"/>
        <v/>
      </c>
      <c r="BG758" s="79"/>
      <c r="BH758" s="699" t="str">
        <f t="shared" si="299"/>
        <v/>
      </c>
      <c r="BI758" s="699" t="str">
        <f t="shared" si="300"/>
        <v/>
      </c>
      <c r="BJ758" s="699" t="str">
        <f t="shared" si="301"/>
        <v/>
      </c>
      <c r="BK758" s="698" t="str">
        <f t="shared" si="302"/>
        <v/>
      </c>
      <c r="BL758" s="698" t="str">
        <f t="shared" si="303"/>
        <v/>
      </c>
    </row>
    <row r="759" spans="15:64" ht="14.25" x14ac:dyDescent="0.2">
      <c r="O759" s="810"/>
      <c r="Q759" s="696">
        <f t="shared" si="284"/>
        <v>485</v>
      </c>
      <c r="R759" s="340"/>
      <c r="S759" s="340"/>
      <c r="T759" s="340"/>
      <c r="U759" s="699" t="str">
        <f t="shared" si="272"/>
        <v/>
      </c>
      <c r="V759" s="699" t="str">
        <f t="shared" si="273"/>
        <v/>
      </c>
      <c r="W759" s="698" t="str">
        <f t="shared" si="285"/>
        <v/>
      </c>
      <c r="X759" s="698" t="str">
        <f t="shared" si="304"/>
        <v/>
      </c>
      <c r="Y759" s="699" t="str">
        <f t="shared" si="274"/>
        <v/>
      </c>
      <c r="Z759" s="699" t="str">
        <f t="shared" si="275"/>
        <v/>
      </c>
      <c r="AA759" s="698" t="str">
        <f t="shared" si="286"/>
        <v/>
      </c>
      <c r="AB759" s="698" t="str">
        <f t="shared" si="287"/>
        <v/>
      </c>
      <c r="AC759" s="699" t="str">
        <f t="shared" si="276"/>
        <v/>
      </c>
      <c r="AD759" s="699" t="str">
        <f t="shared" si="277"/>
        <v/>
      </c>
      <c r="AE759" s="698" t="str">
        <f t="shared" si="288"/>
        <v/>
      </c>
      <c r="AF759" s="698" t="str">
        <f t="shared" si="289"/>
        <v/>
      </c>
      <c r="AG759" s="68"/>
      <c r="AH759" s="696" t="str">
        <f t="shared" si="268"/>
        <v/>
      </c>
      <c r="AI759" s="340"/>
      <c r="AJ759" s="340"/>
      <c r="AK759" s="340"/>
      <c r="AL759" s="699" t="str">
        <f t="shared" si="278"/>
        <v/>
      </c>
      <c r="AM759" s="699" t="str">
        <f t="shared" si="305"/>
        <v/>
      </c>
      <c r="AN759" s="699" t="str">
        <f t="shared" si="279"/>
        <v/>
      </c>
      <c r="AO759" s="698" t="str">
        <f t="shared" si="269"/>
        <v/>
      </c>
      <c r="AP759" s="698" t="str">
        <f t="shared" si="290"/>
        <v/>
      </c>
      <c r="AQ759" s="699" t="str">
        <f t="shared" si="280"/>
        <v/>
      </c>
      <c r="AR759" s="699" t="str">
        <f t="shared" si="291"/>
        <v/>
      </c>
      <c r="AS759" s="699" t="str">
        <f t="shared" si="281"/>
        <v/>
      </c>
      <c r="AT759" s="698" t="str">
        <f t="shared" si="270"/>
        <v/>
      </c>
      <c r="AU759" s="698" t="str">
        <f t="shared" si="292"/>
        <v/>
      </c>
      <c r="AV759" s="699" t="str">
        <f t="shared" si="282"/>
        <v/>
      </c>
      <c r="AW759" s="699" t="str">
        <f t="shared" si="293"/>
        <v/>
      </c>
      <c r="AX759" s="699" t="str">
        <f t="shared" si="283"/>
        <v/>
      </c>
      <c r="AY759" s="698" t="str">
        <f t="shared" si="271"/>
        <v/>
      </c>
      <c r="AZ759" s="698" t="str">
        <f t="shared" si="294"/>
        <v/>
      </c>
      <c r="BA759" s="79"/>
      <c r="BB759" s="79"/>
      <c r="BC759" s="699" t="str">
        <f t="shared" si="295"/>
        <v/>
      </c>
      <c r="BD759" s="699" t="str">
        <f t="shared" si="296"/>
        <v/>
      </c>
      <c r="BE759" s="698" t="str">
        <f t="shared" si="297"/>
        <v/>
      </c>
      <c r="BF759" s="698" t="str">
        <f t="shared" si="298"/>
        <v/>
      </c>
      <c r="BG759" s="79"/>
      <c r="BH759" s="699" t="str">
        <f t="shared" si="299"/>
        <v/>
      </c>
      <c r="BI759" s="699" t="str">
        <f t="shared" si="300"/>
        <v/>
      </c>
      <c r="BJ759" s="699" t="str">
        <f t="shared" si="301"/>
        <v/>
      </c>
      <c r="BK759" s="698" t="str">
        <f t="shared" si="302"/>
        <v/>
      </c>
      <c r="BL759" s="698" t="str">
        <f t="shared" si="303"/>
        <v/>
      </c>
    </row>
    <row r="760" spans="15:64" ht="14.25" x14ac:dyDescent="0.2">
      <c r="O760" s="810"/>
      <c r="Q760" s="696">
        <f t="shared" si="284"/>
        <v>486</v>
      </c>
      <c r="R760" s="340"/>
      <c r="S760" s="340"/>
      <c r="T760" s="340"/>
      <c r="U760" s="699" t="str">
        <f t="shared" si="272"/>
        <v/>
      </c>
      <c r="V760" s="699" t="str">
        <f t="shared" si="273"/>
        <v/>
      </c>
      <c r="W760" s="698" t="str">
        <f t="shared" si="285"/>
        <v/>
      </c>
      <c r="X760" s="698" t="str">
        <f t="shared" si="304"/>
        <v/>
      </c>
      <c r="Y760" s="699" t="str">
        <f t="shared" si="274"/>
        <v/>
      </c>
      <c r="Z760" s="699" t="str">
        <f t="shared" si="275"/>
        <v/>
      </c>
      <c r="AA760" s="698" t="str">
        <f t="shared" si="286"/>
        <v/>
      </c>
      <c r="AB760" s="698" t="str">
        <f t="shared" si="287"/>
        <v/>
      </c>
      <c r="AC760" s="699" t="str">
        <f t="shared" si="276"/>
        <v/>
      </c>
      <c r="AD760" s="699" t="str">
        <f t="shared" si="277"/>
        <v/>
      </c>
      <c r="AE760" s="698" t="str">
        <f t="shared" si="288"/>
        <v/>
      </c>
      <c r="AF760" s="698" t="str">
        <f t="shared" si="289"/>
        <v/>
      </c>
      <c r="AG760" s="68"/>
      <c r="AH760" s="696" t="str">
        <f t="shared" si="268"/>
        <v/>
      </c>
      <c r="AI760" s="340"/>
      <c r="AJ760" s="340"/>
      <c r="AK760" s="340"/>
      <c r="AL760" s="699" t="str">
        <f t="shared" si="278"/>
        <v/>
      </c>
      <c r="AM760" s="699" t="str">
        <f t="shared" si="305"/>
        <v/>
      </c>
      <c r="AN760" s="699" t="str">
        <f t="shared" si="279"/>
        <v/>
      </c>
      <c r="AO760" s="698" t="str">
        <f t="shared" si="269"/>
        <v/>
      </c>
      <c r="AP760" s="698" t="str">
        <f t="shared" si="290"/>
        <v/>
      </c>
      <c r="AQ760" s="699" t="str">
        <f t="shared" si="280"/>
        <v/>
      </c>
      <c r="AR760" s="699" t="str">
        <f t="shared" si="291"/>
        <v/>
      </c>
      <c r="AS760" s="699" t="str">
        <f t="shared" si="281"/>
        <v/>
      </c>
      <c r="AT760" s="698" t="str">
        <f t="shared" si="270"/>
        <v/>
      </c>
      <c r="AU760" s="698" t="str">
        <f t="shared" si="292"/>
        <v/>
      </c>
      <c r="AV760" s="699" t="str">
        <f t="shared" si="282"/>
        <v/>
      </c>
      <c r="AW760" s="699" t="str">
        <f t="shared" si="293"/>
        <v/>
      </c>
      <c r="AX760" s="699" t="str">
        <f t="shared" si="283"/>
        <v/>
      </c>
      <c r="AY760" s="698" t="str">
        <f t="shared" si="271"/>
        <v/>
      </c>
      <c r="AZ760" s="698" t="str">
        <f t="shared" si="294"/>
        <v/>
      </c>
      <c r="BA760" s="79"/>
      <c r="BB760" s="79"/>
      <c r="BC760" s="699" t="str">
        <f t="shared" si="295"/>
        <v/>
      </c>
      <c r="BD760" s="699" t="str">
        <f t="shared" si="296"/>
        <v/>
      </c>
      <c r="BE760" s="698" t="str">
        <f t="shared" si="297"/>
        <v/>
      </c>
      <c r="BF760" s="698" t="str">
        <f t="shared" si="298"/>
        <v/>
      </c>
      <c r="BG760" s="79"/>
      <c r="BH760" s="699" t="str">
        <f t="shared" si="299"/>
        <v/>
      </c>
      <c r="BI760" s="699" t="str">
        <f t="shared" si="300"/>
        <v/>
      </c>
      <c r="BJ760" s="699" t="str">
        <f t="shared" si="301"/>
        <v/>
      </c>
      <c r="BK760" s="698" t="str">
        <f t="shared" si="302"/>
        <v/>
      </c>
      <c r="BL760" s="698" t="str">
        <f t="shared" si="303"/>
        <v/>
      </c>
    </row>
    <row r="761" spans="15:64" ht="14.25" x14ac:dyDescent="0.2">
      <c r="O761" s="810"/>
      <c r="Q761" s="696">
        <f t="shared" si="284"/>
        <v>487</v>
      </c>
      <c r="R761" s="340"/>
      <c r="S761" s="340"/>
      <c r="T761" s="340"/>
      <c r="U761" s="699" t="str">
        <f t="shared" si="272"/>
        <v/>
      </c>
      <c r="V761" s="699" t="str">
        <f t="shared" si="273"/>
        <v/>
      </c>
      <c r="W761" s="698" t="str">
        <f t="shared" si="285"/>
        <v/>
      </c>
      <c r="X761" s="698" t="str">
        <f t="shared" si="304"/>
        <v/>
      </c>
      <c r="Y761" s="699" t="str">
        <f t="shared" si="274"/>
        <v/>
      </c>
      <c r="Z761" s="699" t="str">
        <f t="shared" si="275"/>
        <v/>
      </c>
      <c r="AA761" s="698" t="str">
        <f t="shared" si="286"/>
        <v/>
      </c>
      <c r="AB761" s="698" t="str">
        <f t="shared" si="287"/>
        <v/>
      </c>
      <c r="AC761" s="699" t="str">
        <f t="shared" si="276"/>
        <v/>
      </c>
      <c r="AD761" s="699" t="str">
        <f t="shared" si="277"/>
        <v/>
      </c>
      <c r="AE761" s="698" t="str">
        <f t="shared" si="288"/>
        <v/>
      </c>
      <c r="AF761" s="698" t="str">
        <f t="shared" si="289"/>
        <v/>
      </c>
      <c r="AG761" s="68"/>
      <c r="AH761" s="696" t="str">
        <f t="shared" si="268"/>
        <v/>
      </c>
      <c r="AI761" s="340"/>
      <c r="AJ761" s="340"/>
      <c r="AK761" s="340"/>
      <c r="AL761" s="699" t="str">
        <f t="shared" si="278"/>
        <v/>
      </c>
      <c r="AM761" s="699" t="str">
        <f t="shared" si="305"/>
        <v/>
      </c>
      <c r="AN761" s="699" t="str">
        <f t="shared" si="279"/>
        <v/>
      </c>
      <c r="AO761" s="698" t="str">
        <f t="shared" si="269"/>
        <v/>
      </c>
      <c r="AP761" s="698" t="str">
        <f t="shared" si="290"/>
        <v/>
      </c>
      <c r="AQ761" s="699" t="str">
        <f t="shared" si="280"/>
        <v/>
      </c>
      <c r="AR761" s="699" t="str">
        <f t="shared" si="291"/>
        <v/>
      </c>
      <c r="AS761" s="699" t="str">
        <f t="shared" si="281"/>
        <v/>
      </c>
      <c r="AT761" s="698" t="str">
        <f t="shared" si="270"/>
        <v/>
      </c>
      <c r="AU761" s="698" t="str">
        <f t="shared" si="292"/>
        <v/>
      </c>
      <c r="AV761" s="699" t="str">
        <f t="shared" si="282"/>
        <v/>
      </c>
      <c r="AW761" s="699" t="str">
        <f t="shared" si="293"/>
        <v/>
      </c>
      <c r="AX761" s="699" t="str">
        <f t="shared" si="283"/>
        <v/>
      </c>
      <c r="AY761" s="698" t="str">
        <f t="shared" si="271"/>
        <v/>
      </c>
      <c r="AZ761" s="698" t="str">
        <f t="shared" si="294"/>
        <v/>
      </c>
      <c r="BA761" s="79"/>
      <c r="BB761" s="79"/>
      <c r="BC761" s="699" t="str">
        <f t="shared" si="295"/>
        <v/>
      </c>
      <c r="BD761" s="699" t="str">
        <f t="shared" si="296"/>
        <v/>
      </c>
      <c r="BE761" s="698" t="str">
        <f t="shared" si="297"/>
        <v/>
      </c>
      <c r="BF761" s="698" t="str">
        <f t="shared" si="298"/>
        <v/>
      </c>
      <c r="BG761" s="79"/>
      <c r="BH761" s="699" t="str">
        <f t="shared" si="299"/>
        <v/>
      </c>
      <c r="BI761" s="699" t="str">
        <f t="shared" si="300"/>
        <v/>
      </c>
      <c r="BJ761" s="699" t="str">
        <f t="shared" si="301"/>
        <v/>
      </c>
      <c r="BK761" s="698" t="str">
        <f t="shared" si="302"/>
        <v/>
      </c>
      <c r="BL761" s="698" t="str">
        <f t="shared" si="303"/>
        <v/>
      </c>
    </row>
    <row r="762" spans="15:64" ht="14.25" x14ac:dyDescent="0.2">
      <c r="O762" s="810"/>
      <c r="Q762" s="696">
        <f t="shared" si="284"/>
        <v>488</v>
      </c>
      <c r="R762" s="340"/>
      <c r="S762" s="340"/>
      <c r="T762" s="340"/>
      <c r="U762" s="699" t="str">
        <f t="shared" si="272"/>
        <v/>
      </c>
      <c r="V762" s="699" t="str">
        <f t="shared" si="273"/>
        <v/>
      </c>
      <c r="W762" s="698" t="str">
        <f t="shared" si="285"/>
        <v/>
      </c>
      <c r="X762" s="698" t="str">
        <f t="shared" si="304"/>
        <v/>
      </c>
      <c r="Y762" s="699" t="str">
        <f t="shared" si="274"/>
        <v/>
      </c>
      <c r="Z762" s="699" t="str">
        <f t="shared" si="275"/>
        <v/>
      </c>
      <c r="AA762" s="698" t="str">
        <f t="shared" si="286"/>
        <v/>
      </c>
      <c r="AB762" s="698" t="str">
        <f t="shared" si="287"/>
        <v/>
      </c>
      <c r="AC762" s="699" t="str">
        <f t="shared" si="276"/>
        <v/>
      </c>
      <c r="AD762" s="699" t="str">
        <f t="shared" si="277"/>
        <v/>
      </c>
      <c r="AE762" s="698" t="str">
        <f t="shared" si="288"/>
        <v/>
      </c>
      <c r="AF762" s="698" t="str">
        <f t="shared" si="289"/>
        <v/>
      </c>
      <c r="AG762" s="68"/>
      <c r="AH762" s="696" t="str">
        <f t="shared" si="268"/>
        <v/>
      </c>
      <c r="AI762" s="340"/>
      <c r="AJ762" s="340"/>
      <c r="AK762" s="340"/>
      <c r="AL762" s="699" t="str">
        <f t="shared" si="278"/>
        <v/>
      </c>
      <c r="AM762" s="699" t="str">
        <f t="shared" si="305"/>
        <v/>
      </c>
      <c r="AN762" s="699" t="str">
        <f t="shared" si="279"/>
        <v/>
      </c>
      <c r="AO762" s="698" t="str">
        <f t="shared" si="269"/>
        <v/>
      </c>
      <c r="AP762" s="698" t="str">
        <f t="shared" si="290"/>
        <v/>
      </c>
      <c r="AQ762" s="699" t="str">
        <f t="shared" si="280"/>
        <v/>
      </c>
      <c r="AR762" s="699" t="str">
        <f t="shared" si="291"/>
        <v/>
      </c>
      <c r="AS762" s="699" t="str">
        <f t="shared" si="281"/>
        <v/>
      </c>
      <c r="AT762" s="698" t="str">
        <f t="shared" si="270"/>
        <v/>
      </c>
      <c r="AU762" s="698" t="str">
        <f t="shared" si="292"/>
        <v/>
      </c>
      <c r="AV762" s="699" t="str">
        <f t="shared" si="282"/>
        <v/>
      </c>
      <c r="AW762" s="699" t="str">
        <f t="shared" si="293"/>
        <v/>
      </c>
      <c r="AX762" s="699" t="str">
        <f t="shared" si="283"/>
        <v/>
      </c>
      <c r="AY762" s="698" t="str">
        <f t="shared" si="271"/>
        <v/>
      </c>
      <c r="AZ762" s="698" t="str">
        <f t="shared" si="294"/>
        <v/>
      </c>
      <c r="BA762" s="79"/>
      <c r="BB762" s="79"/>
      <c r="BC762" s="699" t="str">
        <f t="shared" si="295"/>
        <v/>
      </c>
      <c r="BD762" s="699" t="str">
        <f t="shared" si="296"/>
        <v/>
      </c>
      <c r="BE762" s="698" t="str">
        <f t="shared" si="297"/>
        <v/>
      </c>
      <c r="BF762" s="698" t="str">
        <f t="shared" si="298"/>
        <v/>
      </c>
      <c r="BG762" s="79"/>
      <c r="BH762" s="699" t="str">
        <f t="shared" si="299"/>
        <v/>
      </c>
      <c r="BI762" s="699" t="str">
        <f t="shared" si="300"/>
        <v/>
      </c>
      <c r="BJ762" s="699" t="str">
        <f t="shared" si="301"/>
        <v/>
      </c>
      <c r="BK762" s="698" t="str">
        <f t="shared" si="302"/>
        <v/>
      </c>
      <c r="BL762" s="698" t="str">
        <f t="shared" si="303"/>
        <v/>
      </c>
    </row>
    <row r="763" spans="15:64" ht="14.25" x14ac:dyDescent="0.2">
      <c r="O763" s="810"/>
      <c r="Q763" s="696">
        <f t="shared" si="284"/>
        <v>489</v>
      </c>
      <c r="R763" s="340"/>
      <c r="S763" s="340"/>
      <c r="T763" s="340"/>
      <c r="U763" s="699" t="str">
        <f t="shared" si="272"/>
        <v/>
      </c>
      <c r="V763" s="699" t="str">
        <f t="shared" si="273"/>
        <v/>
      </c>
      <c r="W763" s="698" t="str">
        <f t="shared" si="285"/>
        <v/>
      </c>
      <c r="X763" s="698" t="str">
        <f t="shared" si="304"/>
        <v/>
      </c>
      <c r="Y763" s="699" t="str">
        <f t="shared" si="274"/>
        <v/>
      </c>
      <c r="Z763" s="699" t="str">
        <f t="shared" si="275"/>
        <v/>
      </c>
      <c r="AA763" s="698" t="str">
        <f t="shared" si="286"/>
        <v/>
      </c>
      <c r="AB763" s="698" t="str">
        <f t="shared" si="287"/>
        <v/>
      </c>
      <c r="AC763" s="699" t="str">
        <f t="shared" si="276"/>
        <v/>
      </c>
      <c r="AD763" s="699" t="str">
        <f t="shared" si="277"/>
        <v/>
      </c>
      <c r="AE763" s="698" t="str">
        <f t="shared" si="288"/>
        <v/>
      </c>
      <c r="AF763" s="698" t="str">
        <f t="shared" si="289"/>
        <v/>
      </c>
      <c r="AG763" s="68"/>
      <c r="AH763" s="696" t="str">
        <f t="shared" si="268"/>
        <v/>
      </c>
      <c r="AI763" s="340"/>
      <c r="AJ763" s="340"/>
      <c r="AK763" s="340"/>
      <c r="AL763" s="699" t="str">
        <f t="shared" si="278"/>
        <v/>
      </c>
      <c r="AM763" s="699" t="str">
        <f t="shared" si="305"/>
        <v/>
      </c>
      <c r="AN763" s="699" t="str">
        <f t="shared" si="279"/>
        <v/>
      </c>
      <c r="AO763" s="698" t="str">
        <f t="shared" si="269"/>
        <v/>
      </c>
      <c r="AP763" s="698" t="str">
        <f t="shared" si="290"/>
        <v/>
      </c>
      <c r="AQ763" s="699" t="str">
        <f t="shared" si="280"/>
        <v/>
      </c>
      <c r="AR763" s="699" t="str">
        <f t="shared" si="291"/>
        <v/>
      </c>
      <c r="AS763" s="699" t="str">
        <f t="shared" si="281"/>
        <v/>
      </c>
      <c r="AT763" s="698" t="str">
        <f t="shared" si="270"/>
        <v/>
      </c>
      <c r="AU763" s="698" t="str">
        <f t="shared" si="292"/>
        <v/>
      </c>
      <c r="AV763" s="699" t="str">
        <f t="shared" si="282"/>
        <v/>
      </c>
      <c r="AW763" s="699" t="str">
        <f t="shared" si="293"/>
        <v/>
      </c>
      <c r="AX763" s="699" t="str">
        <f t="shared" si="283"/>
        <v/>
      </c>
      <c r="AY763" s="698" t="str">
        <f t="shared" si="271"/>
        <v/>
      </c>
      <c r="AZ763" s="698" t="str">
        <f t="shared" si="294"/>
        <v/>
      </c>
      <c r="BA763" s="79"/>
      <c r="BB763" s="79"/>
      <c r="BC763" s="699" t="str">
        <f t="shared" si="295"/>
        <v/>
      </c>
      <c r="BD763" s="699" t="str">
        <f t="shared" si="296"/>
        <v/>
      </c>
      <c r="BE763" s="698" t="str">
        <f t="shared" si="297"/>
        <v/>
      </c>
      <c r="BF763" s="698" t="str">
        <f t="shared" si="298"/>
        <v/>
      </c>
      <c r="BG763" s="79"/>
      <c r="BH763" s="699" t="str">
        <f t="shared" si="299"/>
        <v/>
      </c>
      <c r="BI763" s="699" t="str">
        <f t="shared" si="300"/>
        <v/>
      </c>
      <c r="BJ763" s="699" t="str">
        <f t="shared" si="301"/>
        <v/>
      </c>
      <c r="BK763" s="698" t="str">
        <f t="shared" si="302"/>
        <v/>
      </c>
      <c r="BL763" s="698" t="str">
        <f t="shared" si="303"/>
        <v/>
      </c>
    </row>
    <row r="764" spans="15:64" ht="14.25" x14ac:dyDescent="0.2">
      <c r="O764" s="810"/>
      <c r="Q764" s="696">
        <f t="shared" si="284"/>
        <v>490</v>
      </c>
      <c r="R764" s="340"/>
      <c r="S764" s="340"/>
      <c r="T764" s="340"/>
      <c r="U764" s="699" t="str">
        <f t="shared" si="272"/>
        <v/>
      </c>
      <c r="V764" s="699" t="str">
        <f t="shared" si="273"/>
        <v/>
      </c>
      <c r="W764" s="698" t="str">
        <f t="shared" si="285"/>
        <v/>
      </c>
      <c r="X764" s="698" t="str">
        <f t="shared" si="304"/>
        <v/>
      </c>
      <c r="Y764" s="699" t="str">
        <f t="shared" si="274"/>
        <v/>
      </c>
      <c r="Z764" s="699" t="str">
        <f t="shared" si="275"/>
        <v/>
      </c>
      <c r="AA764" s="698" t="str">
        <f t="shared" si="286"/>
        <v/>
      </c>
      <c r="AB764" s="698" t="str">
        <f t="shared" si="287"/>
        <v/>
      </c>
      <c r="AC764" s="699" t="str">
        <f t="shared" si="276"/>
        <v/>
      </c>
      <c r="AD764" s="699" t="str">
        <f t="shared" si="277"/>
        <v/>
      </c>
      <c r="AE764" s="698" t="str">
        <f t="shared" si="288"/>
        <v/>
      </c>
      <c r="AF764" s="698" t="str">
        <f t="shared" si="289"/>
        <v/>
      </c>
      <c r="AG764" s="68"/>
      <c r="AH764" s="696" t="str">
        <f t="shared" si="268"/>
        <v/>
      </c>
      <c r="AI764" s="340"/>
      <c r="AJ764" s="340"/>
      <c r="AK764" s="340"/>
      <c r="AL764" s="699" t="str">
        <f t="shared" si="278"/>
        <v/>
      </c>
      <c r="AM764" s="699" t="str">
        <f t="shared" si="305"/>
        <v/>
      </c>
      <c r="AN764" s="699" t="str">
        <f t="shared" si="279"/>
        <v/>
      </c>
      <c r="AO764" s="698" t="str">
        <f t="shared" si="269"/>
        <v/>
      </c>
      <c r="AP764" s="698" t="str">
        <f t="shared" si="290"/>
        <v/>
      </c>
      <c r="AQ764" s="699" t="str">
        <f t="shared" si="280"/>
        <v/>
      </c>
      <c r="AR764" s="699" t="str">
        <f t="shared" si="291"/>
        <v/>
      </c>
      <c r="AS764" s="699" t="str">
        <f t="shared" si="281"/>
        <v/>
      </c>
      <c r="AT764" s="698" t="str">
        <f t="shared" si="270"/>
        <v/>
      </c>
      <c r="AU764" s="698" t="str">
        <f t="shared" si="292"/>
        <v/>
      </c>
      <c r="AV764" s="699" t="str">
        <f t="shared" si="282"/>
        <v/>
      </c>
      <c r="AW764" s="699" t="str">
        <f t="shared" si="293"/>
        <v/>
      </c>
      <c r="AX764" s="699" t="str">
        <f t="shared" si="283"/>
        <v/>
      </c>
      <c r="AY764" s="698" t="str">
        <f t="shared" si="271"/>
        <v/>
      </c>
      <c r="AZ764" s="698" t="str">
        <f t="shared" si="294"/>
        <v/>
      </c>
      <c r="BA764" s="79"/>
      <c r="BB764" s="79"/>
      <c r="BC764" s="699" t="str">
        <f t="shared" si="295"/>
        <v/>
      </c>
      <c r="BD764" s="699" t="str">
        <f t="shared" si="296"/>
        <v/>
      </c>
      <c r="BE764" s="698" t="str">
        <f t="shared" si="297"/>
        <v/>
      </c>
      <c r="BF764" s="698" t="str">
        <f t="shared" si="298"/>
        <v/>
      </c>
      <c r="BG764" s="79"/>
      <c r="BH764" s="699" t="str">
        <f t="shared" si="299"/>
        <v/>
      </c>
      <c r="BI764" s="699" t="str">
        <f t="shared" si="300"/>
        <v/>
      </c>
      <c r="BJ764" s="699" t="str">
        <f t="shared" si="301"/>
        <v/>
      </c>
      <c r="BK764" s="698" t="str">
        <f t="shared" si="302"/>
        <v/>
      </c>
      <c r="BL764" s="698" t="str">
        <f t="shared" si="303"/>
        <v/>
      </c>
    </row>
    <row r="765" spans="15:64" ht="14.25" x14ac:dyDescent="0.2">
      <c r="O765" s="810"/>
      <c r="Q765" s="696">
        <f t="shared" si="284"/>
        <v>491</v>
      </c>
      <c r="R765" s="340"/>
      <c r="S765" s="340"/>
      <c r="T765" s="340"/>
      <c r="U765" s="699" t="str">
        <f t="shared" si="272"/>
        <v/>
      </c>
      <c r="V765" s="699" t="str">
        <f t="shared" si="273"/>
        <v/>
      </c>
      <c r="W765" s="698" t="str">
        <f t="shared" si="285"/>
        <v/>
      </c>
      <c r="X765" s="698" t="str">
        <f t="shared" si="304"/>
        <v/>
      </c>
      <c r="Y765" s="699" t="str">
        <f t="shared" si="274"/>
        <v/>
      </c>
      <c r="Z765" s="699" t="str">
        <f t="shared" si="275"/>
        <v/>
      </c>
      <c r="AA765" s="698" t="str">
        <f t="shared" si="286"/>
        <v/>
      </c>
      <c r="AB765" s="698" t="str">
        <f t="shared" si="287"/>
        <v/>
      </c>
      <c r="AC765" s="699" t="str">
        <f t="shared" si="276"/>
        <v/>
      </c>
      <c r="AD765" s="699" t="str">
        <f t="shared" si="277"/>
        <v/>
      </c>
      <c r="AE765" s="698" t="str">
        <f t="shared" si="288"/>
        <v/>
      </c>
      <c r="AF765" s="698" t="str">
        <f t="shared" si="289"/>
        <v/>
      </c>
      <c r="AG765" s="68"/>
      <c r="AH765" s="696" t="str">
        <f t="shared" si="268"/>
        <v/>
      </c>
      <c r="AI765" s="340"/>
      <c r="AJ765" s="340"/>
      <c r="AK765" s="340"/>
      <c r="AL765" s="699" t="str">
        <f t="shared" si="278"/>
        <v/>
      </c>
      <c r="AM765" s="699" t="str">
        <f t="shared" si="305"/>
        <v/>
      </c>
      <c r="AN765" s="699" t="str">
        <f t="shared" si="279"/>
        <v/>
      </c>
      <c r="AO765" s="698" t="str">
        <f t="shared" si="269"/>
        <v/>
      </c>
      <c r="AP765" s="698" t="str">
        <f t="shared" si="290"/>
        <v/>
      </c>
      <c r="AQ765" s="699" t="str">
        <f t="shared" si="280"/>
        <v/>
      </c>
      <c r="AR765" s="699" t="str">
        <f t="shared" si="291"/>
        <v/>
      </c>
      <c r="AS765" s="699" t="str">
        <f t="shared" si="281"/>
        <v/>
      </c>
      <c r="AT765" s="698" t="str">
        <f t="shared" si="270"/>
        <v/>
      </c>
      <c r="AU765" s="698" t="str">
        <f t="shared" si="292"/>
        <v/>
      </c>
      <c r="AV765" s="699" t="str">
        <f t="shared" si="282"/>
        <v/>
      </c>
      <c r="AW765" s="699" t="str">
        <f t="shared" si="293"/>
        <v/>
      </c>
      <c r="AX765" s="699" t="str">
        <f t="shared" si="283"/>
        <v/>
      </c>
      <c r="AY765" s="698" t="str">
        <f t="shared" si="271"/>
        <v/>
      </c>
      <c r="AZ765" s="698" t="str">
        <f t="shared" si="294"/>
        <v/>
      </c>
      <c r="BA765" s="79"/>
      <c r="BB765" s="79"/>
      <c r="BC765" s="699" t="str">
        <f t="shared" si="295"/>
        <v/>
      </c>
      <c r="BD765" s="699" t="str">
        <f t="shared" si="296"/>
        <v/>
      </c>
      <c r="BE765" s="698" t="str">
        <f t="shared" si="297"/>
        <v/>
      </c>
      <c r="BF765" s="698" t="str">
        <f t="shared" si="298"/>
        <v/>
      </c>
      <c r="BG765" s="79"/>
      <c r="BH765" s="699" t="str">
        <f t="shared" si="299"/>
        <v/>
      </c>
      <c r="BI765" s="699" t="str">
        <f t="shared" si="300"/>
        <v/>
      </c>
      <c r="BJ765" s="699" t="str">
        <f t="shared" si="301"/>
        <v/>
      </c>
      <c r="BK765" s="698" t="str">
        <f t="shared" si="302"/>
        <v/>
      </c>
      <c r="BL765" s="698" t="str">
        <f t="shared" si="303"/>
        <v/>
      </c>
    </row>
    <row r="766" spans="15:64" ht="14.25" x14ac:dyDescent="0.2">
      <c r="O766" s="810"/>
      <c r="Q766" s="696">
        <f t="shared" si="284"/>
        <v>492</v>
      </c>
      <c r="R766" s="340"/>
      <c r="S766" s="340"/>
      <c r="T766" s="340"/>
      <c r="U766" s="699" t="str">
        <f t="shared" si="272"/>
        <v/>
      </c>
      <c r="V766" s="699" t="str">
        <f t="shared" si="273"/>
        <v/>
      </c>
      <c r="W766" s="698" t="str">
        <f t="shared" si="285"/>
        <v/>
      </c>
      <c r="X766" s="698" t="str">
        <f t="shared" si="304"/>
        <v/>
      </c>
      <c r="Y766" s="699" t="str">
        <f t="shared" si="274"/>
        <v/>
      </c>
      <c r="Z766" s="699" t="str">
        <f t="shared" si="275"/>
        <v/>
      </c>
      <c r="AA766" s="698" t="str">
        <f t="shared" si="286"/>
        <v/>
      </c>
      <c r="AB766" s="698" t="str">
        <f t="shared" si="287"/>
        <v/>
      </c>
      <c r="AC766" s="699" t="str">
        <f t="shared" si="276"/>
        <v/>
      </c>
      <c r="AD766" s="699" t="str">
        <f t="shared" si="277"/>
        <v/>
      </c>
      <c r="AE766" s="698" t="str">
        <f t="shared" si="288"/>
        <v/>
      </c>
      <c r="AF766" s="698" t="str">
        <f t="shared" si="289"/>
        <v/>
      </c>
      <c r="AG766" s="68"/>
      <c r="AH766" s="696" t="str">
        <f t="shared" si="268"/>
        <v/>
      </c>
      <c r="AI766" s="340"/>
      <c r="AJ766" s="340"/>
      <c r="AK766" s="340"/>
      <c r="AL766" s="699" t="str">
        <f t="shared" si="278"/>
        <v/>
      </c>
      <c r="AM766" s="699" t="str">
        <f t="shared" si="305"/>
        <v/>
      </c>
      <c r="AN766" s="699" t="str">
        <f t="shared" si="279"/>
        <v/>
      </c>
      <c r="AO766" s="698" t="str">
        <f t="shared" si="269"/>
        <v/>
      </c>
      <c r="AP766" s="698" t="str">
        <f t="shared" si="290"/>
        <v/>
      </c>
      <c r="AQ766" s="699" t="str">
        <f t="shared" si="280"/>
        <v/>
      </c>
      <c r="AR766" s="699" t="str">
        <f t="shared" si="291"/>
        <v/>
      </c>
      <c r="AS766" s="699" t="str">
        <f t="shared" si="281"/>
        <v/>
      </c>
      <c r="AT766" s="698" t="str">
        <f t="shared" si="270"/>
        <v/>
      </c>
      <c r="AU766" s="698" t="str">
        <f t="shared" si="292"/>
        <v/>
      </c>
      <c r="AV766" s="699" t="str">
        <f t="shared" si="282"/>
        <v/>
      </c>
      <c r="AW766" s="699" t="str">
        <f t="shared" si="293"/>
        <v/>
      </c>
      <c r="AX766" s="699" t="str">
        <f t="shared" si="283"/>
        <v/>
      </c>
      <c r="AY766" s="698" t="str">
        <f t="shared" si="271"/>
        <v/>
      </c>
      <c r="AZ766" s="698" t="str">
        <f t="shared" si="294"/>
        <v/>
      </c>
      <c r="BA766" s="79"/>
      <c r="BB766" s="79"/>
      <c r="BC766" s="699" t="str">
        <f t="shared" si="295"/>
        <v/>
      </c>
      <c r="BD766" s="699" t="str">
        <f t="shared" si="296"/>
        <v/>
      </c>
      <c r="BE766" s="698" t="str">
        <f t="shared" si="297"/>
        <v/>
      </c>
      <c r="BF766" s="698" t="str">
        <f t="shared" si="298"/>
        <v/>
      </c>
      <c r="BG766" s="79"/>
      <c r="BH766" s="699" t="str">
        <f t="shared" si="299"/>
        <v/>
      </c>
      <c r="BI766" s="699" t="str">
        <f t="shared" si="300"/>
        <v/>
      </c>
      <c r="BJ766" s="699" t="str">
        <f t="shared" si="301"/>
        <v/>
      </c>
      <c r="BK766" s="698" t="str">
        <f t="shared" si="302"/>
        <v/>
      </c>
      <c r="BL766" s="698" t="str">
        <f t="shared" si="303"/>
        <v/>
      </c>
    </row>
    <row r="767" spans="15:64" ht="14.25" x14ac:dyDescent="0.2">
      <c r="O767" s="810"/>
      <c r="Q767" s="696">
        <f t="shared" si="284"/>
        <v>493</v>
      </c>
      <c r="R767" s="340"/>
      <c r="S767" s="340"/>
      <c r="T767" s="340"/>
      <c r="U767" s="699" t="str">
        <f t="shared" si="272"/>
        <v/>
      </c>
      <c r="V767" s="699" t="str">
        <f t="shared" si="273"/>
        <v/>
      </c>
      <c r="W767" s="698" t="str">
        <f t="shared" si="285"/>
        <v/>
      </c>
      <c r="X767" s="698" t="str">
        <f t="shared" si="304"/>
        <v/>
      </c>
      <c r="Y767" s="699" t="str">
        <f t="shared" si="274"/>
        <v/>
      </c>
      <c r="Z767" s="699" t="str">
        <f t="shared" si="275"/>
        <v/>
      </c>
      <c r="AA767" s="698" t="str">
        <f t="shared" si="286"/>
        <v/>
      </c>
      <c r="AB767" s="698" t="str">
        <f t="shared" si="287"/>
        <v/>
      </c>
      <c r="AC767" s="699" t="str">
        <f t="shared" si="276"/>
        <v/>
      </c>
      <c r="AD767" s="699" t="str">
        <f t="shared" si="277"/>
        <v/>
      </c>
      <c r="AE767" s="698" t="str">
        <f t="shared" si="288"/>
        <v/>
      </c>
      <c r="AF767" s="698" t="str">
        <f t="shared" si="289"/>
        <v/>
      </c>
      <c r="AG767" s="68"/>
      <c r="AH767" s="696" t="str">
        <f t="shared" si="268"/>
        <v/>
      </c>
      <c r="AI767" s="340"/>
      <c r="AJ767" s="340"/>
      <c r="AK767" s="340"/>
      <c r="AL767" s="699" t="str">
        <f t="shared" si="278"/>
        <v/>
      </c>
      <c r="AM767" s="699" t="str">
        <f t="shared" si="305"/>
        <v/>
      </c>
      <c r="AN767" s="699" t="str">
        <f t="shared" si="279"/>
        <v/>
      </c>
      <c r="AO767" s="698" t="str">
        <f t="shared" si="269"/>
        <v/>
      </c>
      <c r="AP767" s="698" t="str">
        <f t="shared" si="290"/>
        <v/>
      </c>
      <c r="AQ767" s="699" t="str">
        <f t="shared" si="280"/>
        <v/>
      </c>
      <c r="AR767" s="699" t="str">
        <f t="shared" si="291"/>
        <v/>
      </c>
      <c r="AS767" s="699" t="str">
        <f t="shared" si="281"/>
        <v/>
      </c>
      <c r="AT767" s="698" t="str">
        <f t="shared" si="270"/>
        <v/>
      </c>
      <c r="AU767" s="698" t="str">
        <f t="shared" si="292"/>
        <v/>
      </c>
      <c r="AV767" s="699" t="str">
        <f t="shared" si="282"/>
        <v/>
      </c>
      <c r="AW767" s="699" t="str">
        <f t="shared" si="293"/>
        <v/>
      </c>
      <c r="AX767" s="699" t="str">
        <f t="shared" si="283"/>
        <v/>
      </c>
      <c r="AY767" s="698" t="str">
        <f t="shared" si="271"/>
        <v/>
      </c>
      <c r="AZ767" s="698" t="str">
        <f t="shared" si="294"/>
        <v/>
      </c>
      <c r="BA767" s="79"/>
      <c r="BB767" s="79"/>
      <c r="BC767" s="699" t="str">
        <f t="shared" si="295"/>
        <v/>
      </c>
      <c r="BD767" s="699" t="str">
        <f t="shared" si="296"/>
        <v/>
      </c>
      <c r="BE767" s="698" t="str">
        <f t="shared" si="297"/>
        <v/>
      </c>
      <c r="BF767" s="698" t="str">
        <f t="shared" si="298"/>
        <v/>
      </c>
      <c r="BG767" s="79"/>
      <c r="BH767" s="699" t="str">
        <f t="shared" si="299"/>
        <v/>
      </c>
      <c r="BI767" s="699" t="str">
        <f t="shared" si="300"/>
        <v/>
      </c>
      <c r="BJ767" s="699" t="str">
        <f t="shared" si="301"/>
        <v/>
      </c>
      <c r="BK767" s="698" t="str">
        <f t="shared" si="302"/>
        <v/>
      </c>
      <c r="BL767" s="698" t="str">
        <f t="shared" si="303"/>
        <v/>
      </c>
    </row>
    <row r="768" spans="15:64" ht="14.25" x14ac:dyDescent="0.2">
      <c r="O768" s="810"/>
      <c r="Q768" s="696">
        <f t="shared" si="284"/>
        <v>494</v>
      </c>
      <c r="R768" s="340"/>
      <c r="S768" s="340"/>
      <c r="T768" s="340"/>
      <c r="U768" s="699" t="str">
        <f t="shared" si="272"/>
        <v/>
      </c>
      <c r="V768" s="699" t="str">
        <f t="shared" si="273"/>
        <v/>
      </c>
      <c r="W768" s="698" t="str">
        <f t="shared" si="285"/>
        <v/>
      </c>
      <c r="X768" s="698" t="str">
        <f t="shared" si="304"/>
        <v/>
      </c>
      <c r="Y768" s="699" t="str">
        <f t="shared" si="274"/>
        <v/>
      </c>
      <c r="Z768" s="699" t="str">
        <f t="shared" si="275"/>
        <v/>
      </c>
      <c r="AA768" s="698" t="str">
        <f t="shared" si="286"/>
        <v/>
      </c>
      <c r="AB768" s="698" t="str">
        <f t="shared" si="287"/>
        <v/>
      </c>
      <c r="AC768" s="699" t="str">
        <f t="shared" si="276"/>
        <v/>
      </c>
      <c r="AD768" s="699" t="str">
        <f t="shared" si="277"/>
        <v/>
      </c>
      <c r="AE768" s="698" t="str">
        <f t="shared" si="288"/>
        <v/>
      </c>
      <c r="AF768" s="698" t="str">
        <f t="shared" si="289"/>
        <v/>
      </c>
      <c r="AG768" s="68"/>
      <c r="AH768" s="696" t="str">
        <f t="shared" si="268"/>
        <v/>
      </c>
      <c r="AI768" s="340"/>
      <c r="AJ768" s="340"/>
      <c r="AK768" s="340"/>
      <c r="AL768" s="699" t="str">
        <f t="shared" si="278"/>
        <v/>
      </c>
      <c r="AM768" s="699" t="str">
        <f t="shared" si="305"/>
        <v/>
      </c>
      <c r="AN768" s="699" t="str">
        <f t="shared" si="279"/>
        <v/>
      </c>
      <c r="AO768" s="698" t="str">
        <f t="shared" si="269"/>
        <v/>
      </c>
      <c r="AP768" s="698" t="str">
        <f t="shared" si="290"/>
        <v/>
      </c>
      <c r="AQ768" s="699" t="str">
        <f t="shared" si="280"/>
        <v/>
      </c>
      <c r="AR768" s="699" t="str">
        <f t="shared" si="291"/>
        <v/>
      </c>
      <c r="AS768" s="699" t="str">
        <f t="shared" si="281"/>
        <v/>
      </c>
      <c r="AT768" s="698" t="str">
        <f t="shared" si="270"/>
        <v/>
      </c>
      <c r="AU768" s="698" t="str">
        <f t="shared" si="292"/>
        <v/>
      </c>
      <c r="AV768" s="699" t="str">
        <f t="shared" si="282"/>
        <v/>
      </c>
      <c r="AW768" s="699" t="str">
        <f t="shared" si="293"/>
        <v/>
      </c>
      <c r="AX768" s="699" t="str">
        <f t="shared" si="283"/>
        <v/>
      </c>
      <c r="AY768" s="698" t="str">
        <f t="shared" si="271"/>
        <v/>
      </c>
      <c r="AZ768" s="698" t="str">
        <f t="shared" si="294"/>
        <v/>
      </c>
      <c r="BA768" s="79"/>
      <c r="BB768" s="79"/>
      <c r="BC768" s="699" t="str">
        <f t="shared" si="295"/>
        <v/>
      </c>
      <c r="BD768" s="699" t="str">
        <f t="shared" si="296"/>
        <v/>
      </c>
      <c r="BE768" s="698" t="str">
        <f t="shared" si="297"/>
        <v/>
      </c>
      <c r="BF768" s="698" t="str">
        <f t="shared" si="298"/>
        <v/>
      </c>
      <c r="BG768" s="79"/>
      <c r="BH768" s="699" t="str">
        <f t="shared" si="299"/>
        <v/>
      </c>
      <c r="BI768" s="699" t="str">
        <f t="shared" si="300"/>
        <v/>
      </c>
      <c r="BJ768" s="699" t="str">
        <f t="shared" si="301"/>
        <v/>
      </c>
      <c r="BK768" s="698" t="str">
        <f t="shared" si="302"/>
        <v/>
      </c>
      <c r="BL768" s="698" t="str">
        <f t="shared" si="303"/>
        <v/>
      </c>
    </row>
    <row r="769" spans="15:64" ht="14.25" x14ac:dyDescent="0.2">
      <c r="O769" s="810"/>
      <c r="Q769" s="696">
        <f t="shared" si="284"/>
        <v>495</v>
      </c>
      <c r="R769" s="340"/>
      <c r="S769" s="340"/>
      <c r="T769" s="340"/>
      <c r="U769" s="699" t="str">
        <f t="shared" si="272"/>
        <v/>
      </c>
      <c r="V769" s="699" t="str">
        <f t="shared" si="273"/>
        <v/>
      </c>
      <c r="W769" s="698" t="str">
        <f t="shared" si="285"/>
        <v/>
      </c>
      <c r="X769" s="698" t="str">
        <f t="shared" si="304"/>
        <v/>
      </c>
      <c r="Y769" s="699" t="str">
        <f t="shared" si="274"/>
        <v/>
      </c>
      <c r="Z769" s="699" t="str">
        <f t="shared" si="275"/>
        <v/>
      </c>
      <c r="AA769" s="698" t="str">
        <f t="shared" si="286"/>
        <v/>
      </c>
      <c r="AB769" s="698" t="str">
        <f t="shared" si="287"/>
        <v/>
      </c>
      <c r="AC769" s="699" t="str">
        <f t="shared" si="276"/>
        <v/>
      </c>
      <c r="AD769" s="699" t="str">
        <f t="shared" si="277"/>
        <v/>
      </c>
      <c r="AE769" s="698" t="str">
        <f t="shared" si="288"/>
        <v/>
      </c>
      <c r="AF769" s="698" t="str">
        <f t="shared" si="289"/>
        <v/>
      </c>
      <c r="AG769" s="68"/>
      <c r="AH769" s="696" t="str">
        <f t="shared" si="268"/>
        <v/>
      </c>
      <c r="AI769" s="340"/>
      <c r="AJ769" s="340"/>
      <c r="AK769" s="340"/>
      <c r="AL769" s="699" t="str">
        <f t="shared" si="278"/>
        <v/>
      </c>
      <c r="AM769" s="699" t="str">
        <f t="shared" si="305"/>
        <v/>
      </c>
      <c r="AN769" s="699" t="str">
        <f t="shared" si="279"/>
        <v/>
      </c>
      <c r="AO769" s="698" t="str">
        <f t="shared" si="269"/>
        <v/>
      </c>
      <c r="AP769" s="698" t="str">
        <f t="shared" si="290"/>
        <v/>
      </c>
      <c r="AQ769" s="699" t="str">
        <f t="shared" si="280"/>
        <v/>
      </c>
      <c r="AR769" s="699" t="str">
        <f t="shared" si="291"/>
        <v/>
      </c>
      <c r="AS769" s="699" t="str">
        <f t="shared" si="281"/>
        <v/>
      </c>
      <c r="AT769" s="698" t="str">
        <f t="shared" si="270"/>
        <v/>
      </c>
      <c r="AU769" s="698" t="str">
        <f t="shared" si="292"/>
        <v/>
      </c>
      <c r="AV769" s="699" t="str">
        <f t="shared" si="282"/>
        <v/>
      </c>
      <c r="AW769" s="699" t="str">
        <f t="shared" si="293"/>
        <v/>
      </c>
      <c r="AX769" s="699" t="str">
        <f t="shared" si="283"/>
        <v/>
      </c>
      <c r="AY769" s="698" t="str">
        <f t="shared" si="271"/>
        <v/>
      </c>
      <c r="AZ769" s="698" t="str">
        <f t="shared" si="294"/>
        <v/>
      </c>
      <c r="BA769" s="79"/>
      <c r="BB769" s="79"/>
      <c r="BC769" s="699" t="str">
        <f t="shared" si="295"/>
        <v/>
      </c>
      <c r="BD769" s="699" t="str">
        <f t="shared" si="296"/>
        <v/>
      </c>
      <c r="BE769" s="698" t="str">
        <f t="shared" si="297"/>
        <v/>
      </c>
      <c r="BF769" s="698" t="str">
        <f t="shared" si="298"/>
        <v/>
      </c>
      <c r="BG769" s="79"/>
      <c r="BH769" s="699" t="str">
        <f t="shared" si="299"/>
        <v/>
      </c>
      <c r="BI769" s="699" t="str">
        <f t="shared" si="300"/>
        <v/>
      </c>
      <c r="BJ769" s="699" t="str">
        <f t="shared" si="301"/>
        <v/>
      </c>
      <c r="BK769" s="698" t="str">
        <f t="shared" si="302"/>
        <v/>
      </c>
      <c r="BL769" s="698" t="str">
        <f t="shared" si="303"/>
        <v/>
      </c>
    </row>
    <row r="770" spans="15:64" ht="14.25" x14ac:dyDescent="0.2">
      <c r="O770" s="810"/>
      <c r="Q770" s="696">
        <f t="shared" si="284"/>
        <v>496</v>
      </c>
      <c r="R770" s="340"/>
      <c r="S770" s="340"/>
      <c r="T770" s="340"/>
      <c r="U770" s="699" t="str">
        <f t="shared" si="272"/>
        <v/>
      </c>
      <c r="V770" s="699" t="str">
        <f t="shared" si="273"/>
        <v/>
      </c>
      <c r="W770" s="698" t="str">
        <f t="shared" si="285"/>
        <v/>
      </c>
      <c r="X770" s="698" t="str">
        <f t="shared" si="304"/>
        <v/>
      </c>
      <c r="Y770" s="699" t="str">
        <f t="shared" si="274"/>
        <v/>
      </c>
      <c r="Z770" s="699" t="str">
        <f t="shared" si="275"/>
        <v/>
      </c>
      <c r="AA770" s="698" t="str">
        <f t="shared" si="286"/>
        <v/>
      </c>
      <c r="AB770" s="698" t="str">
        <f t="shared" si="287"/>
        <v/>
      </c>
      <c r="AC770" s="699" t="str">
        <f t="shared" si="276"/>
        <v/>
      </c>
      <c r="AD770" s="699" t="str">
        <f t="shared" si="277"/>
        <v/>
      </c>
      <c r="AE770" s="698" t="str">
        <f t="shared" si="288"/>
        <v/>
      </c>
      <c r="AF770" s="698" t="str">
        <f t="shared" si="289"/>
        <v/>
      </c>
      <c r="AG770" s="68"/>
      <c r="AH770" s="696" t="str">
        <f t="shared" si="268"/>
        <v/>
      </c>
      <c r="AI770" s="340"/>
      <c r="AJ770" s="340"/>
      <c r="AK770" s="340"/>
      <c r="AL770" s="699" t="str">
        <f t="shared" si="278"/>
        <v/>
      </c>
      <c r="AM770" s="699" t="str">
        <f t="shared" si="305"/>
        <v/>
      </c>
      <c r="AN770" s="699" t="str">
        <f t="shared" si="279"/>
        <v/>
      </c>
      <c r="AO770" s="698" t="str">
        <f t="shared" si="269"/>
        <v/>
      </c>
      <c r="AP770" s="698" t="str">
        <f t="shared" si="290"/>
        <v/>
      </c>
      <c r="AQ770" s="699" t="str">
        <f t="shared" si="280"/>
        <v/>
      </c>
      <c r="AR770" s="699" t="str">
        <f t="shared" si="291"/>
        <v/>
      </c>
      <c r="AS770" s="699" t="str">
        <f t="shared" si="281"/>
        <v/>
      </c>
      <c r="AT770" s="698" t="str">
        <f t="shared" si="270"/>
        <v/>
      </c>
      <c r="AU770" s="698" t="str">
        <f t="shared" si="292"/>
        <v/>
      </c>
      <c r="AV770" s="699" t="str">
        <f t="shared" si="282"/>
        <v/>
      </c>
      <c r="AW770" s="699" t="str">
        <f t="shared" si="293"/>
        <v/>
      </c>
      <c r="AX770" s="699" t="str">
        <f t="shared" si="283"/>
        <v/>
      </c>
      <c r="AY770" s="698" t="str">
        <f t="shared" si="271"/>
        <v/>
      </c>
      <c r="AZ770" s="698" t="str">
        <f t="shared" si="294"/>
        <v/>
      </c>
      <c r="BA770" s="79"/>
      <c r="BB770" s="79"/>
      <c r="BC770" s="699" t="str">
        <f t="shared" si="295"/>
        <v/>
      </c>
      <c r="BD770" s="699" t="str">
        <f t="shared" si="296"/>
        <v/>
      </c>
      <c r="BE770" s="698" t="str">
        <f t="shared" si="297"/>
        <v/>
      </c>
      <c r="BF770" s="698" t="str">
        <f t="shared" si="298"/>
        <v/>
      </c>
      <c r="BG770" s="79"/>
      <c r="BH770" s="699" t="str">
        <f t="shared" si="299"/>
        <v/>
      </c>
      <c r="BI770" s="699" t="str">
        <f t="shared" si="300"/>
        <v/>
      </c>
      <c r="BJ770" s="699" t="str">
        <f t="shared" si="301"/>
        <v/>
      </c>
      <c r="BK770" s="698" t="str">
        <f t="shared" si="302"/>
        <v/>
      </c>
      <c r="BL770" s="698" t="str">
        <f t="shared" si="303"/>
        <v/>
      </c>
    </row>
    <row r="771" spans="15:64" ht="14.25" x14ac:dyDescent="0.2">
      <c r="O771" s="810"/>
      <c r="Q771" s="696">
        <f t="shared" si="284"/>
        <v>497</v>
      </c>
      <c r="R771" s="340"/>
      <c r="S771" s="340"/>
      <c r="T771" s="340"/>
      <c r="U771" s="699" t="str">
        <f t="shared" si="272"/>
        <v/>
      </c>
      <c r="V771" s="699" t="str">
        <f t="shared" si="273"/>
        <v/>
      </c>
      <c r="W771" s="698" t="str">
        <f t="shared" si="285"/>
        <v/>
      </c>
      <c r="X771" s="698" t="str">
        <f t="shared" si="304"/>
        <v/>
      </c>
      <c r="Y771" s="699" t="str">
        <f t="shared" si="274"/>
        <v/>
      </c>
      <c r="Z771" s="699" t="str">
        <f t="shared" si="275"/>
        <v/>
      </c>
      <c r="AA771" s="698" t="str">
        <f t="shared" si="286"/>
        <v/>
      </c>
      <c r="AB771" s="698" t="str">
        <f t="shared" si="287"/>
        <v/>
      </c>
      <c r="AC771" s="699" t="str">
        <f t="shared" si="276"/>
        <v/>
      </c>
      <c r="AD771" s="699" t="str">
        <f t="shared" si="277"/>
        <v/>
      </c>
      <c r="AE771" s="698" t="str">
        <f t="shared" si="288"/>
        <v/>
      </c>
      <c r="AF771" s="698" t="str">
        <f t="shared" si="289"/>
        <v/>
      </c>
      <c r="AG771" s="68"/>
      <c r="AH771" s="696" t="str">
        <f t="shared" si="268"/>
        <v/>
      </c>
      <c r="AI771" s="340"/>
      <c r="AJ771" s="340"/>
      <c r="AK771" s="340"/>
      <c r="AL771" s="699" t="str">
        <f t="shared" si="278"/>
        <v/>
      </c>
      <c r="AM771" s="699" t="str">
        <f t="shared" si="305"/>
        <v/>
      </c>
      <c r="AN771" s="699" t="str">
        <f t="shared" si="279"/>
        <v/>
      </c>
      <c r="AO771" s="698" t="str">
        <f t="shared" si="269"/>
        <v/>
      </c>
      <c r="AP771" s="698" t="str">
        <f t="shared" si="290"/>
        <v/>
      </c>
      <c r="AQ771" s="699" t="str">
        <f t="shared" si="280"/>
        <v/>
      </c>
      <c r="AR771" s="699" t="str">
        <f t="shared" si="291"/>
        <v/>
      </c>
      <c r="AS771" s="699" t="str">
        <f t="shared" si="281"/>
        <v/>
      </c>
      <c r="AT771" s="698" t="str">
        <f t="shared" si="270"/>
        <v/>
      </c>
      <c r="AU771" s="698" t="str">
        <f t="shared" si="292"/>
        <v/>
      </c>
      <c r="AV771" s="699" t="str">
        <f t="shared" si="282"/>
        <v/>
      </c>
      <c r="AW771" s="699" t="str">
        <f t="shared" si="293"/>
        <v/>
      </c>
      <c r="AX771" s="699" t="str">
        <f t="shared" si="283"/>
        <v/>
      </c>
      <c r="AY771" s="698" t="str">
        <f t="shared" si="271"/>
        <v/>
      </c>
      <c r="AZ771" s="698" t="str">
        <f t="shared" si="294"/>
        <v/>
      </c>
      <c r="BA771" s="79"/>
      <c r="BB771" s="79"/>
      <c r="BC771" s="699" t="str">
        <f t="shared" si="295"/>
        <v/>
      </c>
      <c r="BD771" s="699" t="str">
        <f t="shared" si="296"/>
        <v/>
      </c>
      <c r="BE771" s="698" t="str">
        <f t="shared" si="297"/>
        <v/>
      </c>
      <c r="BF771" s="698" t="str">
        <f t="shared" si="298"/>
        <v/>
      </c>
      <c r="BG771" s="79"/>
      <c r="BH771" s="699" t="str">
        <f t="shared" si="299"/>
        <v/>
      </c>
      <c r="BI771" s="699" t="str">
        <f t="shared" si="300"/>
        <v/>
      </c>
      <c r="BJ771" s="699" t="str">
        <f t="shared" si="301"/>
        <v/>
      </c>
      <c r="BK771" s="698" t="str">
        <f t="shared" si="302"/>
        <v/>
      </c>
      <c r="BL771" s="698" t="str">
        <f t="shared" si="303"/>
        <v/>
      </c>
    </row>
    <row r="772" spans="15:64" ht="14.25" x14ac:dyDescent="0.2">
      <c r="O772" s="810"/>
      <c r="Q772" s="696">
        <f t="shared" si="284"/>
        <v>498</v>
      </c>
      <c r="R772" s="340"/>
      <c r="S772" s="340"/>
      <c r="T772" s="340"/>
      <c r="U772" s="699" t="str">
        <f t="shared" si="272"/>
        <v/>
      </c>
      <c r="V772" s="699" t="str">
        <f t="shared" si="273"/>
        <v/>
      </c>
      <c r="W772" s="698" t="str">
        <f t="shared" si="285"/>
        <v/>
      </c>
      <c r="X772" s="698" t="str">
        <f t="shared" si="304"/>
        <v/>
      </c>
      <c r="Y772" s="699" t="str">
        <f t="shared" si="274"/>
        <v/>
      </c>
      <c r="Z772" s="699" t="str">
        <f t="shared" si="275"/>
        <v/>
      </c>
      <c r="AA772" s="698" t="str">
        <f t="shared" si="286"/>
        <v/>
      </c>
      <c r="AB772" s="698" t="str">
        <f t="shared" si="287"/>
        <v/>
      </c>
      <c r="AC772" s="699" t="str">
        <f t="shared" si="276"/>
        <v/>
      </c>
      <c r="AD772" s="699" t="str">
        <f t="shared" si="277"/>
        <v/>
      </c>
      <c r="AE772" s="698" t="str">
        <f t="shared" si="288"/>
        <v/>
      </c>
      <c r="AF772" s="698" t="str">
        <f t="shared" si="289"/>
        <v/>
      </c>
      <c r="AG772" s="68"/>
      <c r="AH772" s="696" t="str">
        <f t="shared" si="268"/>
        <v/>
      </c>
      <c r="AI772" s="340"/>
      <c r="AJ772" s="340"/>
      <c r="AK772" s="340"/>
      <c r="AL772" s="699" t="str">
        <f t="shared" si="278"/>
        <v/>
      </c>
      <c r="AM772" s="699" t="str">
        <f t="shared" si="305"/>
        <v/>
      </c>
      <c r="AN772" s="699" t="str">
        <f t="shared" si="279"/>
        <v/>
      </c>
      <c r="AO772" s="698" t="str">
        <f t="shared" si="269"/>
        <v/>
      </c>
      <c r="AP772" s="698" t="str">
        <f t="shared" si="290"/>
        <v/>
      </c>
      <c r="AQ772" s="699" t="str">
        <f t="shared" si="280"/>
        <v/>
      </c>
      <c r="AR772" s="699" t="str">
        <f t="shared" si="291"/>
        <v/>
      </c>
      <c r="AS772" s="699" t="str">
        <f t="shared" si="281"/>
        <v/>
      </c>
      <c r="AT772" s="698" t="str">
        <f t="shared" si="270"/>
        <v/>
      </c>
      <c r="AU772" s="698" t="str">
        <f t="shared" si="292"/>
        <v/>
      </c>
      <c r="AV772" s="699" t="str">
        <f t="shared" si="282"/>
        <v/>
      </c>
      <c r="AW772" s="699" t="str">
        <f t="shared" si="293"/>
        <v/>
      </c>
      <c r="AX772" s="699" t="str">
        <f t="shared" si="283"/>
        <v/>
      </c>
      <c r="AY772" s="698" t="str">
        <f t="shared" si="271"/>
        <v/>
      </c>
      <c r="AZ772" s="698" t="str">
        <f t="shared" si="294"/>
        <v/>
      </c>
      <c r="BA772" s="79"/>
      <c r="BB772" s="79"/>
      <c r="BC772" s="699" t="str">
        <f t="shared" si="295"/>
        <v/>
      </c>
      <c r="BD772" s="699" t="str">
        <f t="shared" si="296"/>
        <v/>
      </c>
      <c r="BE772" s="698" t="str">
        <f t="shared" si="297"/>
        <v/>
      </c>
      <c r="BF772" s="698" t="str">
        <f t="shared" si="298"/>
        <v/>
      </c>
      <c r="BG772" s="79"/>
      <c r="BH772" s="699" t="str">
        <f t="shared" si="299"/>
        <v/>
      </c>
      <c r="BI772" s="699" t="str">
        <f t="shared" si="300"/>
        <v/>
      </c>
      <c r="BJ772" s="699" t="str">
        <f t="shared" si="301"/>
        <v/>
      </c>
      <c r="BK772" s="698" t="str">
        <f t="shared" si="302"/>
        <v/>
      </c>
      <c r="BL772" s="698" t="str">
        <f t="shared" si="303"/>
        <v/>
      </c>
    </row>
    <row r="773" spans="15:64" ht="14.25" x14ac:dyDescent="0.2">
      <c r="O773" s="810"/>
      <c r="Q773" s="696">
        <f t="shared" si="284"/>
        <v>499</v>
      </c>
      <c r="R773" s="340"/>
      <c r="S773" s="340"/>
      <c r="T773" s="340"/>
      <c r="U773" s="699" t="str">
        <f t="shared" si="272"/>
        <v/>
      </c>
      <c r="V773" s="699" t="str">
        <f t="shared" si="273"/>
        <v/>
      </c>
      <c r="W773" s="698" t="str">
        <f t="shared" si="285"/>
        <v/>
      </c>
      <c r="X773" s="698" t="str">
        <f t="shared" si="304"/>
        <v/>
      </c>
      <c r="Y773" s="699" t="str">
        <f t="shared" si="274"/>
        <v/>
      </c>
      <c r="Z773" s="699" t="str">
        <f t="shared" si="275"/>
        <v/>
      </c>
      <c r="AA773" s="698" t="str">
        <f t="shared" si="286"/>
        <v/>
      </c>
      <c r="AB773" s="698" t="str">
        <f t="shared" si="287"/>
        <v/>
      </c>
      <c r="AC773" s="699" t="str">
        <f t="shared" si="276"/>
        <v/>
      </c>
      <c r="AD773" s="699" t="str">
        <f t="shared" si="277"/>
        <v/>
      </c>
      <c r="AE773" s="698" t="str">
        <f t="shared" si="288"/>
        <v/>
      </c>
      <c r="AF773" s="698" t="str">
        <f t="shared" si="289"/>
        <v/>
      </c>
      <c r="AG773" s="68"/>
      <c r="AH773" s="696" t="str">
        <f t="shared" si="268"/>
        <v/>
      </c>
      <c r="AI773" s="340"/>
      <c r="AJ773" s="340"/>
      <c r="AK773" s="340"/>
      <c r="AL773" s="699" t="str">
        <f t="shared" si="278"/>
        <v/>
      </c>
      <c r="AM773" s="699" t="str">
        <f t="shared" si="305"/>
        <v/>
      </c>
      <c r="AN773" s="699" t="str">
        <f t="shared" si="279"/>
        <v/>
      </c>
      <c r="AO773" s="698" t="str">
        <f t="shared" si="269"/>
        <v/>
      </c>
      <c r="AP773" s="698" t="str">
        <f t="shared" si="290"/>
        <v/>
      </c>
      <c r="AQ773" s="699" t="str">
        <f t="shared" si="280"/>
        <v/>
      </c>
      <c r="AR773" s="699" t="str">
        <f t="shared" si="291"/>
        <v/>
      </c>
      <c r="AS773" s="699" t="str">
        <f t="shared" si="281"/>
        <v/>
      </c>
      <c r="AT773" s="698" t="str">
        <f t="shared" si="270"/>
        <v/>
      </c>
      <c r="AU773" s="698" t="str">
        <f t="shared" si="292"/>
        <v/>
      </c>
      <c r="AV773" s="699" t="str">
        <f t="shared" si="282"/>
        <v/>
      </c>
      <c r="AW773" s="699" t="str">
        <f t="shared" si="293"/>
        <v/>
      </c>
      <c r="AX773" s="699" t="str">
        <f t="shared" si="283"/>
        <v/>
      </c>
      <c r="AY773" s="698" t="str">
        <f t="shared" si="271"/>
        <v/>
      </c>
      <c r="AZ773" s="698" t="str">
        <f t="shared" si="294"/>
        <v/>
      </c>
      <c r="BA773" s="79"/>
      <c r="BB773" s="79"/>
      <c r="BC773" s="699" t="str">
        <f t="shared" si="295"/>
        <v/>
      </c>
      <c r="BD773" s="699" t="str">
        <f t="shared" si="296"/>
        <v/>
      </c>
      <c r="BE773" s="698" t="str">
        <f t="shared" si="297"/>
        <v/>
      </c>
      <c r="BF773" s="698" t="str">
        <f t="shared" si="298"/>
        <v/>
      </c>
      <c r="BG773" s="79"/>
      <c r="BH773" s="699" t="str">
        <f t="shared" si="299"/>
        <v/>
      </c>
      <c r="BI773" s="699" t="str">
        <f t="shared" si="300"/>
        <v/>
      </c>
      <c r="BJ773" s="699" t="str">
        <f t="shared" si="301"/>
        <v/>
      </c>
      <c r="BK773" s="698" t="str">
        <f t="shared" si="302"/>
        <v/>
      </c>
      <c r="BL773" s="698" t="str">
        <f t="shared" si="303"/>
        <v/>
      </c>
    </row>
    <row r="774" spans="15:64" ht="14.25" x14ac:dyDescent="0.2">
      <c r="O774" s="810"/>
      <c r="Q774" s="696">
        <f t="shared" si="284"/>
        <v>500</v>
      </c>
      <c r="R774" s="340"/>
      <c r="S774" s="340"/>
      <c r="T774" s="340"/>
      <c r="U774" s="699" t="str">
        <f t="shared" si="272"/>
        <v/>
      </c>
      <c r="V774" s="699" t="str">
        <f t="shared" si="273"/>
        <v/>
      </c>
      <c r="W774" s="698" t="str">
        <f t="shared" si="285"/>
        <v/>
      </c>
      <c r="X774" s="698" t="str">
        <f t="shared" si="304"/>
        <v/>
      </c>
      <c r="Y774" s="699" t="str">
        <f t="shared" si="274"/>
        <v/>
      </c>
      <c r="Z774" s="699" t="str">
        <f t="shared" si="275"/>
        <v/>
      </c>
      <c r="AA774" s="698" t="str">
        <f t="shared" si="286"/>
        <v/>
      </c>
      <c r="AB774" s="698" t="str">
        <f t="shared" si="287"/>
        <v/>
      </c>
      <c r="AC774" s="699" t="str">
        <f t="shared" si="276"/>
        <v/>
      </c>
      <c r="AD774" s="699" t="str">
        <f t="shared" si="277"/>
        <v/>
      </c>
      <c r="AE774" s="698" t="str">
        <f t="shared" si="288"/>
        <v/>
      </c>
      <c r="AF774" s="698" t="str">
        <f t="shared" si="289"/>
        <v/>
      </c>
      <c r="AG774" s="68"/>
      <c r="AH774" s="696" t="str">
        <f t="shared" si="268"/>
        <v/>
      </c>
      <c r="AI774" s="340"/>
      <c r="AJ774" s="340"/>
      <c r="AK774" s="340"/>
      <c r="AL774" s="699" t="str">
        <f t="shared" si="278"/>
        <v/>
      </c>
      <c r="AM774" s="699" t="str">
        <f t="shared" si="305"/>
        <v/>
      </c>
      <c r="AN774" s="699" t="str">
        <f t="shared" si="279"/>
        <v/>
      </c>
      <c r="AO774" s="698" t="str">
        <f t="shared" si="269"/>
        <v/>
      </c>
      <c r="AP774" s="698" t="str">
        <f t="shared" si="290"/>
        <v/>
      </c>
      <c r="AQ774" s="699" t="str">
        <f t="shared" si="280"/>
        <v/>
      </c>
      <c r="AR774" s="699" t="str">
        <f t="shared" si="291"/>
        <v/>
      </c>
      <c r="AS774" s="699" t="str">
        <f t="shared" si="281"/>
        <v/>
      </c>
      <c r="AT774" s="698" t="str">
        <f t="shared" si="270"/>
        <v/>
      </c>
      <c r="AU774" s="698" t="str">
        <f t="shared" si="292"/>
        <v/>
      </c>
      <c r="AV774" s="699" t="str">
        <f t="shared" si="282"/>
        <v/>
      </c>
      <c r="AW774" s="699" t="str">
        <f t="shared" si="293"/>
        <v/>
      </c>
      <c r="AX774" s="699" t="str">
        <f t="shared" si="283"/>
        <v/>
      </c>
      <c r="AY774" s="698" t="str">
        <f t="shared" si="271"/>
        <v/>
      </c>
      <c r="AZ774" s="698" t="str">
        <f t="shared" si="294"/>
        <v/>
      </c>
      <c r="BA774" s="79"/>
      <c r="BB774" s="79"/>
      <c r="BC774" s="699" t="str">
        <f t="shared" si="295"/>
        <v/>
      </c>
      <c r="BD774" s="699" t="str">
        <f t="shared" si="296"/>
        <v/>
      </c>
      <c r="BE774" s="698" t="str">
        <f t="shared" si="297"/>
        <v/>
      </c>
      <c r="BF774" s="698" t="str">
        <f t="shared" si="298"/>
        <v/>
      </c>
      <c r="BG774" s="79"/>
      <c r="BH774" s="699" t="str">
        <f t="shared" si="299"/>
        <v/>
      </c>
      <c r="BI774" s="699" t="str">
        <f t="shared" si="300"/>
        <v/>
      </c>
      <c r="BJ774" s="699" t="str">
        <f t="shared" si="301"/>
        <v/>
      </c>
      <c r="BK774" s="698" t="str">
        <f t="shared" si="302"/>
        <v/>
      </c>
      <c r="BL774" s="698" t="str">
        <f t="shared" si="303"/>
        <v/>
      </c>
    </row>
    <row r="775" spans="15:64" ht="14.25" x14ac:dyDescent="0.2">
      <c r="O775" s="810"/>
      <c r="Q775" s="696">
        <f t="shared" si="284"/>
        <v>501</v>
      </c>
      <c r="R775" s="340"/>
      <c r="S775" s="340"/>
      <c r="T775" s="340"/>
      <c r="U775" s="699" t="str">
        <f t="shared" si="272"/>
        <v/>
      </c>
      <c r="V775" s="699" t="str">
        <f t="shared" si="273"/>
        <v/>
      </c>
      <c r="W775" s="698" t="str">
        <f t="shared" si="285"/>
        <v/>
      </c>
      <c r="X775" s="698" t="str">
        <f t="shared" si="304"/>
        <v/>
      </c>
      <c r="Y775" s="699" t="str">
        <f t="shared" si="274"/>
        <v/>
      </c>
      <c r="Z775" s="699" t="str">
        <f t="shared" si="275"/>
        <v/>
      </c>
      <c r="AA775" s="698" t="str">
        <f t="shared" si="286"/>
        <v/>
      </c>
      <c r="AB775" s="698" t="str">
        <f t="shared" si="287"/>
        <v/>
      </c>
      <c r="AC775" s="699" t="str">
        <f t="shared" si="276"/>
        <v/>
      </c>
      <c r="AD775" s="699" t="str">
        <f t="shared" si="277"/>
        <v/>
      </c>
      <c r="AE775" s="698" t="str">
        <f t="shared" si="288"/>
        <v/>
      </c>
      <c r="AF775" s="698" t="str">
        <f t="shared" si="289"/>
        <v/>
      </c>
      <c r="AG775" s="68"/>
      <c r="AH775" s="696" t="str">
        <f t="shared" si="268"/>
        <v/>
      </c>
      <c r="AI775" s="340"/>
      <c r="AJ775" s="340"/>
      <c r="AK775" s="340"/>
      <c r="AL775" s="699" t="str">
        <f t="shared" si="278"/>
        <v/>
      </c>
      <c r="AM775" s="699" t="str">
        <f t="shared" si="305"/>
        <v/>
      </c>
      <c r="AN775" s="699" t="str">
        <f t="shared" si="279"/>
        <v/>
      </c>
      <c r="AO775" s="698" t="str">
        <f t="shared" si="269"/>
        <v/>
      </c>
      <c r="AP775" s="698" t="str">
        <f t="shared" si="290"/>
        <v/>
      </c>
      <c r="AQ775" s="699" t="str">
        <f t="shared" si="280"/>
        <v/>
      </c>
      <c r="AR775" s="699" t="str">
        <f t="shared" si="291"/>
        <v/>
      </c>
      <c r="AS775" s="699" t="str">
        <f t="shared" si="281"/>
        <v/>
      </c>
      <c r="AT775" s="698" t="str">
        <f t="shared" si="270"/>
        <v/>
      </c>
      <c r="AU775" s="698" t="str">
        <f t="shared" si="292"/>
        <v/>
      </c>
      <c r="AV775" s="699" t="str">
        <f t="shared" si="282"/>
        <v/>
      </c>
      <c r="AW775" s="699" t="str">
        <f t="shared" si="293"/>
        <v/>
      </c>
      <c r="AX775" s="699" t="str">
        <f t="shared" si="283"/>
        <v/>
      </c>
      <c r="AY775" s="698" t="str">
        <f t="shared" si="271"/>
        <v/>
      </c>
      <c r="AZ775" s="698" t="str">
        <f t="shared" si="294"/>
        <v/>
      </c>
      <c r="BA775" s="79"/>
      <c r="BB775" s="79"/>
      <c r="BC775" s="699" t="str">
        <f t="shared" si="295"/>
        <v/>
      </c>
      <c r="BD775" s="699" t="str">
        <f t="shared" si="296"/>
        <v/>
      </c>
      <c r="BE775" s="698" t="str">
        <f t="shared" si="297"/>
        <v/>
      </c>
      <c r="BF775" s="698" t="str">
        <f t="shared" si="298"/>
        <v/>
      </c>
      <c r="BG775" s="79"/>
      <c r="BH775" s="699" t="str">
        <f t="shared" si="299"/>
        <v/>
      </c>
      <c r="BI775" s="699" t="str">
        <f t="shared" si="300"/>
        <v/>
      </c>
      <c r="BJ775" s="699" t="str">
        <f t="shared" si="301"/>
        <v/>
      </c>
      <c r="BK775" s="698" t="str">
        <f t="shared" si="302"/>
        <v/>
      </c>
      <c r="BL775" s="698" t="str">
        <f t="shared" si="303"/>
        <v/>
      </c>
    </row>
    <row r="776" spans="15:64" ht="14.25" x14ac:dyDescent="0.2">
      <c r="O776" s="810"/>
      <c r="Q776" s="696">
        <f t="shared" si="284"/>
        <v>502</v>
      </c>
      <c r="R776" s="340"/>
      <c r="S776" s="340"/>
      <c r="T776" s="340"/>
      <c r="U776" s="699" t="str">
        <f t="shared" si="272"/>
        <v/>
      </c>
      <c r="V776" s="699" t="str">
        <f t="shared" si="273"/>
        <v/>
      </c>
      <c r="W776" s="698" t="str">
        <f t="shared" si="285"/>
        <v/>
      </c>
      <c r="X776" s="698" t="str">
        <f t="shared" si="304"/>
        <v/>
      </c>
      <c r="Y776" s="699" t="str">
        <f t="shared" si="274"/>
        <v/>
      </c>
      <c r="Z776" s="699" t="str">
        <f t="shared" si="275"/>
        <v/>
      </c>
      <c r="AA776" s="698" t="str">
        <f t="shared" si="286"/>
        <v/>
      </c>
      <c r="AB776" s="698" t="str">
        <f t="shared" si="287"/>
        <v/>
      </c>
      <c r="AC776" s="699" t="str">
        <f t="shared" si="276"/>
        <v/>
      </c>
      <c r="AD776" s="699" t="str">
        <f t="shared" si="277"/>
        <v/>
      </c>
      <c r="AE776" s="698" t="str">
        <f t="shared" si="288"/>
        <v/>
      </c>
      <c r="AF776" s="698" t="str">
        <f t="shared" si="289"/>
        <v/>
      </c>
      <c r="AG776" s="68"/>
      <c r="AH776" s="696" t="str">
        <f t="shared" si="268"/>
        <v/>
      </c>
      <c r="AI776" s="340"/>
      <c r="AJ776" s="340"/>
      <c r="AK776" s="340"/>
      <c r="AL776" s="699" t="str">
        <f t="shared" si="278"/>
        <v/>
      </c>
      <c r="AM776" s="699" t="str">
        <f t="shared" si="305"/>
        <v/>
      </c>
      <c r="AN776" s="699" t="str">
        <f t="shared" si="279"/>
        <v/>
      </c>
      <c r="AO776" s="698" t="str">
        <f t="shared" si="269"/>
        <v/>
      </c>
      <c r="AP776" s="698" t="str">
        <f t="shared" si="290"/>
        <v/>
      </c>
      <c r="AQ776" s="699" t="str">
        <f t="shared" si="280"/>
        <v/>
      </c>
      <c r="AR776" s="699" t="str">
        <f t="shared" si="291"/>
        <v/>
      </c>
      <c r="AS776" s="699" t="str">
        <f t="shared" si="281"/>
        <v/>
      </c>
      <c r="AT776" s="698" t="str">
        <f t="shared" si="270"/>
        <v/>
      </c>
      <c r="AU776" s="698" t="str">
        <f t="shared" si="292"/>
        <v/>
      </c>
      <c r="AV776" s="699" t="str">
        <f t="shared" si="282"/>
        <v/>
      </c>
      <c r="AW776" s="699" t="str">
        <f t="shared" si="293"/>
        <v/>
      </c>
      <c r="AX776" s="699" t="str">
        <f t="shared" si="283"/>
        <v/>
      </c>
      <c r="AY776" s="698" t="str">
        <f t="shared" si="271"/>
        <v/>
      </c>
      <c r="AZ776" s="698" t="str">
        <f t="shared" si="294"/>
        <v/>
      </c>
      <c r="BA776" s="79"/>
      <c r="BB776" s="79"/>
      <c r="BC776" s="699" t="str">
        <f t="shared" si="295"/>
        <v/>
      </c>
      <c r="BD776" s="699" t="str">
        <f t="shared" si="296"/>
        <v/>
      </c>
      <c r="BE776" s="698" t="str">
        <f t="shared" si="297"/>
        <v/>
      </c>
      <c r="BF776" s="698" t="str">
        <f t="shared" si="298"/>
        <v/>
      </c>
      <c r="BG776" s="79"/>
      <c r="BH776" s="699" t="str">
        <f t="shared" si="299"/>
        <v/>
      </c>
      <c r="BI776" s="699" t="str">
        <f t="shared" si="300"/>
        <v/>
      </c>
      <c r="BJ776" s="699" t="str">
        <f t="shared" si="301"/>
        <v/>
      </c>
      <c r="BK776" s="698" t="str">
        <f t="shared" si="302"/>
        <v/>
      </c>
      <c r="BL776" s="698" t="str">
        <f t="shared" si="303"/>
        <v/>
      </c>
    </row>
    <row r="777" spans="15:64" ht="14.25" x14ac:dyDescent="0.2">
      <c r="O777" s="810"/>
      <c r="Q777" s="696">
        <f t="shared" si="284"/>
        <v>503</v>
      </c>
      <c r="R777" s="340"/>
      <c r="S777" s="340"/>
      <c r="T777" s="340"/>
      <c r="U777" s="699" t="str">
        <f t="shared" si="272"/>
        <v/>
      </c>
      <c r="V777" s="699" t="str">
        <f t="shared" si="273"/>
        <v/>
      </c>
      <c r="W777" s="698" t="str">
        <f t="shared" si="285"/>
        <v/>
      </c>
      <c r="X777" s="698" t="str">
        <f t="shared" si="304"/>
        <v/>
      </c>
      <c r="Y777" s="699" t="str">
        <f t="shared" si="274"/>
        <v/>
      </c>
      <c r="Z777" s="699" t="str">
        <f t="shared" si="275"/>
        <v/>
      </c>
      <c r="AA777" s="698" t="str">
        <f t="shared" si="286"/>
        <v/>
      </c>
      <c r="AB777" s="698" t="str">
        <f t="shared" si="287"/>
        <v/>
      </c>
      <c r="AC777" s="699" t="str">
        <f t="shared" si="276"/>
        <v/>
      </c>
      <c r="AD777" s="699" t="str">
        <f t="shared" si="277"/>
        <v/>
      </c>
      <c r="AE777" s="698" t="str">
        <f t="shared" si="288"/>
        <v/>
      </c>
      <c r="AF777" s="698" t="str">
        <f t="shared" si="289"/>
        <v/>
      </c>
      <c r="AG777" s="68"/>
      <c r="AH777" s="696" t="str">
        <f t="shared" si="268"/>
        <v/>
      </c>
      <c r="AI777" s="340"/>
      <c r="AJ777" s="340"/>
      <c r="AK777" s="340"/>
      <c r="AL777" s="699" t="str">
        <f t="shared" si="278"/>
        <v/>
      </c>
      <c r="AM777" s="699" t="str">
        <f t="shared" si="305"/>
        <v/>
      </c>
      <c r="AN777" s="699" t="str">
        <f t="shared" si="279"/>
        <v/>
      </c>
      <c r="AO777" s="698" t="str">
        <f t="shared" si="269"/>
        <v/>
      </c>
      <c r="AP777" s="698" t="str">
        <f t="shared" si="290"/>
        <v/>
      </c>
      <c r="AQ777" s="699" t="str">
        <f t="shared" si="280"/>
        <v/>
      </c>
      <c r="AR777" s="699" t="str">
        <f t="shared" si="291"/>
        <v/>
      </c>
      <c r="AS777" s="699" t="str">
        <f t="shared" si="281"/>
        <v/>
      </c>
      <c r="AT777" s="698" t="str">
        <f t="shared" si="270"/>
        <v/>
      </c>
      <c r="AU777" s="698" t="str">
        <f t="shared" si="292"/>
        <v/>
      </c>
      <c r="AV777" s="699" t="str">
        <f t="shared" si="282"/>
        <v/>
      </c>
      <c r="AW777" s="699" t="str">
        <f t="shared" si="293"/>
        <v/>
      </c>
      <c r="AX777" s="699" t="str">
        <f t="shared" si="283"/>
        <v/>
      </c>
      <c r="AY777" s="698" t="str">
        <f t="shared" si="271"/>
        <v/>
      </c>
      <c r="AZ777" s="698" t="str">
        <f t="shared" si="294"/>
        <v/>
      </c>
      <c r="BA777" s="79"/>
      <c r="BB777" s="79"/>
      <c r="BC777" s="699" t="str">
        <f t="shared" si="295"/>
        <v/>
      </c>
      <c r="BD777" s="699" t="str">
        <f t="shared" si="296"/>
        <v/>
      </c>
      <c r="BE777" s="698" t="str">
        <f t="shared" si="297"/>
        <v/>
      </c>
      <c r="BF777" s="698" t="str">
        <f t="shared" si="298"/>
        <v/>
      </c>
      <c r="BG777" s="79"/>
      <c r="BH777" s="699" t="str">
        <f t="shared" si="299"/>
        <v/>
      </c>
      <c r="BI777" s="699" t="str">
        <f t="shared" si="300"/>
        <v/>
      </c>
      <c r="BJ777" s="699" t="str">
        <f t="shared" si="301"/>
        <v/>
      </c>
      <c r="BK777" s="698" t="str">
        <f t="shared" si="302"/>
        <v/>
      </c>
      <c r="BL777" s="698" t="str">
        <f t="shared" si="303"/>
        <v/>
      </c>
    </row>
    <row r="778" spans="15:64" ht="14.25" x14ac:dyDescent="0.2">
      <c r="O778" s="810"/>
      <c r="Q778" s="696">
        <f t="shared" si="284"/>
        <v>504</v>
      </c>
      <c r="R778" s="340"/>
      <c r="S778" s="340"/>
      <c r="T778" s="340"/>
      <c r="U778" s="699" t="str">
        <f t="shared" si="272"/>
        <v/>
      </c>
      <c r="V778" s="699" t="str">
        <f t="shared" si="273"/>
        <v/>
      </c>
      <c r="W778" s="698" t="str">
        <f t="shared" si="285"/>
        <v/>
      </c>
      <c r="X778" s="698" t="str">
        <f t="shared" si="304"/>
        <v/>
      </c>
      <c r="Y778" s="699" t="str">
        <f t="shared" si="274"/>
        <v/>
      </c>
      <c r="Z778" s="699" t="str">
        <f t="shared" si="275"/>
        <v/>
      </c>
      <c r="AA778" s="698" t="str">
        <f t="shared" si="286"/>
        <v/>
      </c>
      <c r="AB778" s="698" t="str">
        <f t="shared" si="287"/>
        <v/>
      </c>
      <c r="AC778" s="699" t="str">
        <f t="shared" si="276"/>
        <v/>
      </c>
      <c r="AD778" s="699" t="str">
        <f t="shared" si="277"/>
        <v/>
      </c>
      <c r="AE778" s="698" t="str">
        <f t="shared" si="288"/>
        <v/>
      </c>
      <c r="AF778" s="698" t="str">
        <f t="shared" si="289"/>
        <v/>
      </c>
      <c r="AG778" s="68"/>
      <c r="AH778" s="696" t="str">
        <f t="shared" si="268"/>
        <v/>
      </c>
      <c r="AI778" s="340"/>
      <c r="AJ778" s="340"/>
      <c r="AK778" s="340"/>
      <c r="AL778" s="699" t="str">
        <f t="shared" si="278"/>
        <v/>
      </c>
      <c r="AM778" s="699" t="str">
        <f t="shared" si="305"/>
        <v/>
      </c>
      <c r="AN778" s="699" t="str">
        <f t="shared" si="279"/>
        <v/>
      </c>
      <c r="AO778" s="698" t="str">
        <f t="shared" si="269"/>
        <v/>
      </c>
      <c r="AP778" s="698" t="str">
        <f t="shared" si="290"/>
        <v/>
      </c>
      <c r="AQ778" s="699" t="str">
        <f t="shared" si="280"/>
        <v/>
      </c>
      <c r="AR778" s="699" t="str">
        <f t="shared" si="291"/>
        <v/>
      </c>
      <c r="AS778" s="699" t="str">
        <f t="shared" si="281"/>
        <v/>
      </c>
      <c r="AT778" s="698" t="str">
        <f t="shared" si="270"/>
        <v/>
      </c>
      <c r="AU778" s="698" t="str">
        <f t="shared" si="292"/>
        <v/>
      </c>
      <c r="AV778" s="699" t="str">
        <f t="shared" si="282"/>
        <v/>
      </c>
      <c r="AW778" s="699" t="str">
        <f t="shared" si="293"/>
        <v/>
      </c>
      <c r="AX778" s="699" t="str">
        <f t="shared" si="283"/>
        <v/>
      </c>
      <c r="AY778" s="698" t="str">
        <f t="shared" si="271"/>
        <v/>
      </c>
      <c r="AZ778" s="698" t="str">
        <f t="shared" si="294"/>
        <v/>
      </c>
      <c r="BA778" s="79"/>
      <c r="BB778" s="79"/>
      <c r="BC778" s="699" t="str">
        <f t="shared" si="295"/>
        <v/>
      </c>
      <c r="BD778" s="699" t="str">
        <f t="shared" si="296"/>
        <v/>
      </c>
      <c r="BE778" s="698" t="str">
        <f t="shared" si="297"/>
        <v/>
      </c>
      <c r="BF778" s="698" t="str">
        <f t="shared" si="298"/>
        <v/>
      </c>
      <c r="BG778" s="79"/>
      <c r="BH778" s="699" t="str">
        <f t="shared" si="299"/>
        <v/>
      </c>
      <c r="BI778" s="699" t="str">
        <f t="shared" si="300"/>
        <v/>
      </c>
      <c r="BJ778" s="699" t="str">
        <f t="shared" si="301"/>
        <v/>
      </c>
      <c r="BK778" s="698" t="str">
        <f t="shared" si="302"/>
        <v/>
      </c>
      <c r="BL778" s="698" t="str">
        <f t="shared" si="303"/>
        <v/>
      </c>
    </row>
    <row r="779" spans="15:64" ht="14.25" x14ac:dyDescent="0.2">
      <c r="O779" s="810"/>
      <c r="Q779" s="696">
        <f t="shared" si="284"/>
        <v>505</v>
      </c>
      <c r="R779" s="340"/>
      <c r="S779" s="340"/>
      <c r="T779" s="340"/>
      <c r="U779" s="699" t="str">
        <f t="shared" si="272"/>
        <v/>
      </c>
      <c r="V779" s="699" t="str">
        <f t="shared" si="273"/>
        <v/>
      </c>
      <c r="W779" s="698" t="str">
        <f t="shared" si="285"/>
        <v/>
      </c>
      <c r="X779" s="698" t="str">
        <f t="shared" si="304"/>
        <v/>
      </c>
      <c r="Y779" s="699" t="str">
        <f t="shared" si="274"/>
        <v/>
      </c>
      <c r="Z779" s="699" t="str">
        <f t="shared" si="275"/>
        <v/>
      </c>
      <c r="AA779" s="698" t="str">
        <f t="shared" si="286"/>
        <v/>
      </c>
      <c r="AB779" s="698" t="str">
        <f t="shared" si="287"/>
        <v/>
      </c>
      <c r="AC779" s="699" t="str">
        <f t="shared" si="276"/>
        <v/>
      </c>
      <c r="AD779" s="699" t="str">
        <f t="shared" si="277"/>
        <v/>
      </c>
      <c r="AE779" s="698" t="str">
        <f t="shared" si="288"/>
        <v/>
      </c>
      <c r="AF779" s="698" t="str">
        <f t="shared" si="289"/>
        <v/>
      </c>
      <c r="AG779" s="68"/>
      <c r="AH779" s="696" t="str">
        <f t="shared" si="268"/>
        <v/>
      </c>
      <c r="AI779" s="340"/>
      <c r="AJ779" s="340"/>
      <c r="AK779" s="340"/>
      <c r="AL779" s="699" t="str">
        <f t="shared" si="278"/>
        <v/>
      </c>
      <c r="AM779" s="699" t="str">
        <f t="shared" si="305"/>
        <v/>
      </c>
      <c r="AN779" s="699" t="str">
        <f t="shared" si="279"/>
        <v/>
      </c>
      <c r="AO779" s="698" t="str">
        <f t="shared" si="269"/>
        <v/>
      </c>
      <c r="AP779" s="698" t="str">
        <f t="shared" si="290"/>
        <v/>
      </c>
      <c r="AQ779" s="699" t="str">
        <f t="shared" si="280"/>
        <v/>
      </c>
      <c r="AR779" s="699" t="str">
        <f t="shared" si="291"/>
        <v/>
      </c>
      <c r="AS779" s="699" t="str">
        <f t="shared" si="281"/>
        <v/>
      </c>
      <c r="AT779" s="698" t="str">
        <f t="shared" si="270"/>
        <v/>
      </c>
      <c r="AU779" s="698" t="str">
        <f t="shared" si="292"/>
        <v/>
      </c>
      <c r="AV779" s="699" t="str">
        <f t="shared" si="282"/>
        <v/>
      </c>
      <c r="AW779" s="699" t="str">
        <f t="shared" si="293"/>
        <v/>
      </c>
      <c r="AX779" s="699" t="str">
        <f t="shared" si="283"/>
        <v/>
      </c>
      <c r="AY779" s="698" t="str">
        <f t="shared" si="271"/>
        <v/>
      </c>
      <c r="AZ779" s="698" t="str">
        <f t="shared" si="294"/>
        <v/>
      </c>
      <c r="BA779" s="79"/>
      <c r="BB779" s="79"/>
      <c r="BC779" s="699" t="str">
        <f t="shared" si="295"/>
        <v/>
      </c>
      <c r="BD779" s="699" t="str">
        <f t="shared" si="296"/>
        <v/>
      </c>
      <c r="BE779" s="698" t="str">
        <f t="shared" si="297"/>
        <v/>
      </c>
      <c r="BF779" s="698" t="str">
        <f t="shared" si="298"/>
        <v/>
      </c>
      <c r="BG779" s="79"/>
      <c r="BH779" s="699" t="str">
        <f t="shared" si="299"/>
        <v/>
      </c>
      <c r="BI779" s="699" t="str">
        <f t="shared" si="300"/>
        <v/>
      </c>
      <c r="BJ779" s="699" t="str">
        <f t="shared" si="301"/>
        <v/>
      </c>
      <c r="BK779" s="698" t="str">
        <f t="shared" si="302"/>
        <v/>
      </c>
      <c r="BL779" s="698" t="str">
        <f t="shared" si="303"/>
        <v/>
      </c>
    </row>
    <row r="780" spans="15:64" ht="14.25" x14ac:dyDescent="0.2">
      <c r="O780" s="810"/>
      <c r="Q780" s="696">
        <f t="shared" si="284"/>
        <v>506</v>
      </c>
      <c r="R780" s="340"/>
      <c r="S780" s="340"/>
      <c r="T780" s="340"/>
      <c r="U780" s="699" t="str">
        <f t="shared" si="272"/>
        <v/>
      </c>
      <c r="V780" s="699" t="str">
        <f t="shared" si="273"/>
        <v/>
      </c>
      <c r="W780" s="698" t="str">
        <f t="shared" si="285"/>
        <v/>
      </c>
      <c r="X780" s="698" t="str">
        <f t="shared" si="304"/>
        <v/>
      </c>
      <c r="Y780" s="699" t="str">
        <f t="shared" si="274"/>
        <v/>
      </c>
      <c r="Z780" s="699" t="str">
        <f t="shared" si="275"/>
        <v/>
      </c>
      <c r="AA780" s="698" t="str">
        <f t="shared" si="286"/>
        <v/>
      </c>
      <c r="AB780" s="698" t="str">
        <f t="shared" si="287"/>
        <v/>
      </c>
      <c r="AC780" s="699" t="str">
        <f t="shared" si="276"/>
        <v/>
      </c>
      <c r="AD780" s="699" t="str">
        <f t="shared" si="277"/>
        <v/>
      </c>
      <c r="AE780" s="698" t="str">
        <f t="shared" si="288"/>
        <v/>
      </c>
      <c r="AF780" s="698" t="str">
        <f t="shared" si="289"/>
        <v/>
      </c>
      <c r="AG780" s="68"/>
      <c r="AH780" s="696" t="str">
        <f t="shared" si="268"/>
        <v/>
      </c>
      <c r="AI780" s="340"/>
      <c r="AJ780" s="340"/>
      <c r="AK780" s="340"/>
      <c r="AL780" s="699" t="str">
        <f t="shared" si="278"/>
        <v/>
      </c>
      <c r="AM780" s="699" t="str">
        <f t="shared" si="305"/>
        <v/>
      </c>
      <c r="AN780" s="699" t="str">
        <f t="shared" si="279"/>
        <v/>
      </c>
      <c r="AO780" s="698" t="str">
        <f t="shared" si="269"/>
        <v/>
      </c>
      <c r="AP780" s="698" t="str">
        <f t="shared" si="290"/>
        <v/>
      </c>
      <c r="AQ780" s="699" t="str">
        <f t="shared" si="280"/>
        <v/>
      </c>
      <c r="AR780" s="699" t="str">
        <f t="shared" si="291"/>
        <v/>
      </c>
      <c r="AS780" s="699" t="str">
        <f t="shared" si="281"/>
        <v/>
      </c>
      <c r="AT780" s="698" t="str">
        <f t="shared" si="270"/>
        <v/>
      </c>
      <c r="AU780" s="698" t="str">
        <f t="shared" si="292"/>
        <v/>
      </c>
      <c r="AV780" s="699" t="str">
        <f t="shared" si="282"/>
        <v/>
      </c>
      <c r="AW780" s="699" t="str">
        <f t="shared" si="293"/>
        <v/>
      </c>
      <c r="AX780" s="699" t="str">
        <f t="shared" si="283"/>
        <v/>
      </c>
      <c r="AY780" s="698" t="str">
        <f t="shared" si="271"/>
        <v/>
      </c>
      <c r="AZ780" s="698" t="str">
        <f t="shared" si="294"/>
        <v/>
      </c>
      <c r="BA780" s="79"/>
      <c r="BB780" s="79"/>
      <c r="BC780" s="699" t="str">
        <f t="shared" si="295"/>
        <v/>
      </c>
      <c r="BD780" s="699" t="str">
        <f t="shared" si="296"/>
        <v/>
      </c>
      <c r="BE780" s="698" t="str">
        <f t="shared" si="297"/>
        <v/>
      </c>
      <c r="BF780" s="698" t="str">
        <f t="shared" si="298"/>
        <v/>
      </c>
      <c r="BG780" s="79"/>
      <c r="BH780" s="699" t="str">
        <f t="shared" si="299"/>
        <v/>
      </c>
      <c r="BI780" s="699" t="str">
        <f t="shared" si="300"/>
        <v/>
      </c>
      <c r="BJ780" s="699" t="str">
        <f t="shared" si="301"/>
        <v/>
      </c>
      <c r="BK780" s="698" t="str">
        <f t="shared" si="302"/>
        <v/>
      </c>
      <c r="BL780" s="698" t="str">
        <f t="shared" si="303"/>
        <v/>
      </c>
    </row>
    <row r="781" spans="15:64" ht="14.25" x14ac:dyDescent="0.2">
      <c r="O781" s="810"/>
      <c r="Q781" s="696">
        <f t="shared" si="284"/>
        <v>507</v>
      </c>
      <c r="R781" s="340"/>
      <c r="S781" s="340"/>
      <c r="T781" s="340"/>
      <c r="U781" s="699" t="str">
        <f t="shared" si="272"/>
        <v/>
      </c>
      <c r="V781" s="699" t="str">
        <f t="shared" si="273"/>
        <v/>
      </c>
      <c r="W781" s="698" t="str">
        <f t="shared" si="285"/>
        <v/>
      </c>
      <c r="X781" s="698" t="str">
        <f t="shared" si="304"/>
        <v/>
      </c>
      <c r="Y781" s="699" t="str">
        <f t="shared" si="274"/>
        <v/>
      </c>
      <c r="Z781" s="699" t="str">
        <f t="shared" si="275"/>
        <v/>
      </c>
      <c r="AA781" s="698" t="str">
        <f t="shared" si="286"/>
        <v/>
      </c>
      <c r="AB781" s="698" t="str">
        <f t="shared" si="287"/>
        <v/>
      </c>
      <c r="AC781" s="699" t="str">
        <f t="shared" si="276"/>
        <v/>
      </c>
      <c r="AD781" s="699" t="str">
        <f t="shared" si="277"/>
        <v/>
      </c>
      <c r="AE781" s="698" t="str">
        <f t="shared" si="288"/>
        <v/>
      </c>
      <c r="AF781" s="698" t="str">
        <f t="shared" si="289"/>
        <v/>
      </c>
      <c r="AG781" s="68"/>
      <c r="AH781" s="696" t="str">
        <f t="shared" si="268"/>
        <v/>
      </c>
      <c r="AI781" s="340"/>
      <c r="AJ781" s="340"/>
      <c r="AK781" s="340"/>
      <c r="AL781" s="699" t="str">
        <f t="shared" si="278"/>
        <v/>
      </c>
      <c r="AM781" s="699" t="str">
        <f t="shared" si="305"/>
        <v/>
      </c>
      <c r="AN781" s="699" t="str">
        <f t="shared" si="279"/>
        <v/>
      </c>
      <c r="AO781" s="698" t="str">
        <f t="shared" si="269"/>
        <v/>
      </c>
      <c r="AP781" s="698" t="str">
        <f t="shared" si="290"/>
        <v/>
      </c>
      <c r="AQ781" s="699" t="str">
        <f t="shared" si="280"/>
        <v/>
      </c>
      <c r="AR781" s="699" t="str">
        <f t="shared" si="291"/>
        <v/>
      </c>
      <c r="AS781" s="699" t="str">
        <f t="shared" si="281"/>
        <v/>
      </c>
      <c r="AT781" s="698" t="str">
        <f t="shared" si="270"/>
        <v/>
      </c>
      <c r="AU781" s="698" t="str">
        <f t="shared" si="292"/>
        <v/>
      </c>
      <c r="AV781" s="699" t="str">
        <f t="shared" si="282"/>
        <v/>
      </c>
      <c r="AW781" s="699" t="str">
        <f t="shared" si="293"/>
        <v/>
      </c>
      <c r="AX781" s="699" t="str">
        <f t="shared" si="283"/>
        <v/>
      </c>
      <c r="AY781" s="698" t="str">
        <f t="shared" si="271"/>
        <v/>
      </c>
      <c r="AZ781" s="698" t="str">
        <f t="shared" si="294"/>
        <v/>
      </c>
      <c r="BA781" s="79"/>
      <c r="BB781" s="79"/>
      <c r="BC781" s="699" t="str">
        <f t="shared" si="295"/>
        <v/>
      </c>
      <c r="BD781" s="699" t="str">
        <f t="shared" si="296"/>
        <v/>
      </c>
      <c r="BE781" s="698" t="str">
        <f t="shared" si="297"/>
        <v/>
      </c>
      <c r="BF781" s="698" t="str">
        <f t="shared" si="298"/>
        <v/>
      </c>
      <c r="BG781" s="79"/>
      <c r="BH781" s="699" t="str">
        <f t="shared" si="299"/>
        <v/>
      </c>
      <c r="BI781" s="699" t="str">
        <f t="shared" si="300"/>
        <v/>
      </c>
      <c r="BJ781" s="699" t="str">
        <f t="shared" si="301"/>
        <v/>
      </c>
      <c r="BK781" s="698" t="str">
        <f t="shared" si="302"/>
        <v/>
      </c>
      <c r="BL781" s="698" t="str">
        <f t="shared" si="303"/>
        <v/>
      </c>
    </row>
    <row r="782" spans="15:64" ht="14.25" x14ac:dyDescent="0.2">
      <c r="O782" s="810"/>
      <c r="Q782" s="696">
        <f t="shared" si="284"/>
        <v>508</v>
      </c>
      <c r="R782" s="340"/>
      <c r="S782" s="340"/>
      <c r="T782" s="340"/>
      <c r="U782" s="699" t="str">
        <f t="shared" si="272"/>
        <v/>
      </c>
      <c r="V782" s="699" t="str">
        <f t="shared" si="273"/>
        <v/>
      </c>
      <c r="W782" s="698" t="str">
        <f t="shared" si="285"/>
        <v/>
      </c>
      <c r="X782" s="698" t="str">
        <f t="shared" si="304"/>
        <v/>
      </c>
      <c r="Y782" s="699" t="str">
        <f t="shared" si="274"/>
        <v/>
      </c>
      <c r="Z782" s="699" t="str">
        <f t="shared" si="275"/>
        <v/>
      </c>
      <c r="AA782" s="698" t="str">
        <f t="shared" si="286"/>
        <v/>
      </c>
      <c r="AB782" s="698" t="str">
        <f t="shared" si="287"/>
        <v/>
      </c>
      <c r="AC782" s="699" t="str">
        <f t="shared" si="276"/>
        <v/>
      </c>
      <c r="AD782" s="699" t="str">
        <f t="shared" si="277"/>
        <v/>
      </c>
      <c r="AE782" s="698" t="str">
        <f t="shared" si="288"/>
        <v/>
      </c>
      <c r="AF782" s="698" t="str">
        <f t="shared" si="289"/>
        <v/>
      </c>
      <c r="AG782" s="68"/>
      <c r="AH782" s="696" t="str">
        <f t="shared" si="268"/>
        <v/>
      </c>
      <c r="AI782" s="340"/>
      <c r="AJ782" s="340"/>
      <c r="AK782" s="340"/>
      <c r="AL782" s="699" t="str">
        <f t="shared" si="278"/>
        <v/>
      </c>
      <c r="AM782" s="699" t="str">
        <f t="shared" si="305"/>
        <v/>
      </c>
      <c r="AN782" s="699" t="str">
        <f t="shared" si="279"/>
        <v/>
      </c>
      <c r="AO782" s="698" t="str">
        <f t="shared" si="269"/>
        <v/>
      </c>
      <c r="AP782" s="698" t="str">
        <f t="shared" si="290"/>
        <v/>
      </c>
      <c r="AQ782" s="699" t="str">
        <f t="shared" si="280"/>
        <v/>
      </c>
      <c r="AR782" s="699" t="str">
        <f t="shared" si="291"/>
        <v/>
      </c>
      <c r="AS782" s="699" t="str">
        <f t="shared" si="281"/>
        <v/>
      </c>
      <c r="AT782" s="698" t="str">
        <f t="shared" si="270"/>
        <v/>
      </c>
      <c r="AU782" s="698" t="str">
        <f t="shared" si="292"/>
        <v/>
      </c>
      <c r="AV782" s="699" t="str">
        <f t="shared" si="282"/>
        <v/>
      </c>
      <c r="AW782" s="699" t="str">
        <f t="shared" si="293"/>
        <v/>
      </c>
      <c r="AX782" s="699" t="str">
        <f t="shared" si="283"/>
        <v/>
      </c>
      <c r="AY782" s="698" t="str">
        <f t="shared" si="271"/>
        <v/>
      </c>
      <c r="AZ782" s="698" t="str">
        <f t="shared" si="294"/>
        <v/>
      </c>
      <c r="BA782" s="79"/>
      <c r="BB782" s="79"/>
      <c r="BC782" s="699" t="str">
        <f t="shared" si="295"/>
        <v/>
      </c>
      <c r="BD782" s="699" t="str">
        <f t="shared" si="296"/>
        <v/>
      </c>
      <c r="BE782" s="698" t="str">
        <f t="shared" si="297"/>
        <v/>
      </c>
      <c r="BF782" s="698" t="str">
        <f t="shared" si="298"/>
        <v/>
      </c>
      <c r="BG782" s="79"/>
      <c r="BH782" s="699" t="str">
        <f t="shared" si="299"/>
        <v/>
      </c>
      <c r="BI782" s="699" t="str">
        <f t="shared" si="300"/>
        <v/>
      </c>
      <c r="BJ782" s="699" t="str">
        <f t="shared" si="301"/>
        <v/>
      </c>
      <c r="BK782" s="698" t="str">
        <f t="shared" si="302"/>
        <v/>
      </c>
      <c r="BL782" s="698" t="str">
        <f t="shared" si="303"/>
        <v/>
      </c>
    </row>
    <row r="783" spans="15:64" ht="14.25" x14ac:dyDescent="0.2">
      <c r="O783" s="810"/>
      <c r="Q783" s="696">
        <f t="shared" si="284"/>
        <v>509</v>
      </c>
      <c r="R783" s="340"/>
      <c r="S783" s="340"/>
      <c r="T783" s="340"/>
      <c r="U783" s="699" t="str">
        <f t="shared" si="272"/>
        <v/>
      </c>
      <c r="V783" s="699" t="str">
        <f t="shared" si="273"/>
        <v/>
      </c>
      <c r="W783" s="698" t="str">
        <f t="shared" si="285"/>
        <v/>
      </c>
      <c r="X783" s="698" t="str">
        <f t="shared" si="304"/>
        <v/>
      </c>
      <c r="Y783" s="699" t="str">
        <f t="shared" si="274"/>
        <v/>
      </c>
      <c r="Z783" s="699" t="str">
        <f t="shared" si="275"/>
        <v/>
      </c>
      <c r="AA783" s="698" t="str">
        <f t="shared" si="286"/>
        <v/>
      </c>
      <c r="AB783" s="698" t="str">
        <f t="shared" si="287"/>
        <v/>
      </c>
      <c r="AC783" s="699" t="str">
        <f t="shared" si="276"/>
        <v/>
      </c>
      <c r="AD783" s="699" t="str">
        <f t="shared" si="277"/>
        <v/>
      </c>
      <c r="AE783" s="698" t="str">
        <f t="shared" si="288"/>
        <v/>
      </c>
      <c r="AF783" s="698" t="str">
        <f t="shared" si="289"/>
        <v/>
      </c>
      <c r="AG783" s="68"/>
      <c r="AH783" s="696" t="str">
        <f t="shared" si="268"/>
        <v/>
      </c>
      <c r="AI783" s="340"/>
      <c r="AJ783" s="340"/>
      <c r="AK783" s="340"/>
      <c r="AL783" s="699" t="str">
        <f t="shared" si="278"/>
        <v/>
      </c>
      <c r="AM783" s="699" t="str">
        <f t="shared" si="305"/>
        <v/>
      </c>
      <c r="AN783" s="699" t="str">
        <f t="shared" si="279"/>
        <v/>
      </c>
      <c r="AO783" s="698" t="str">
        <f t="shared" si="269"/>
        <v/>
      </c>
      <c r="AP783" s="698" t="str">
        <f t="shared" si="290"/>
        <v/>
      </c>
      <c r="AQ783" s="699" t="str">
        <f t="shared" si="280"/>
        <v/>
      </c>
      <c r="AR783" s="699" t="str">
        <f t="shared" si="291"/>
        <v/>
      </c>
      <c r="AS783" s="699" t="str">
        <f t="shared" si="281"/>
        <v/>
      </c>
      <c r="AT783" s="698" t="str">
        <f t="shared" si="270"/>
        <v/>
      </c>
      <c r="AU783" s="698" t="str">
        <f t="shared" si="292"/>
        <v/>
      </c>
      <c r="AV783" s="699" t="str">
        <f t="shared" si="282"/>
        <v/>
      </c>
      <c r="AW783" s="699" t="str">
        <f t="shared" si="293"/>
        <v/>
      </c>
      <c r="AX783" s="699" t="str">
        <f t="shared" si="283"/>
        <v/>
      </c>
      <c r="AY783" s="698" t="str">
        <f t="shared" si="271"/>
        <v/>
      </c>
      <c r="AZ783" s="698" t="str">
        <f t="shared" si="294"/>
        <v/>
      </c>
      <c r="BA783" s="79"/>
      <c r="BB783" s="79"/>
      <c r="BC783" s="699" t="str">
        <f t="shared" si="295"/>
        <v/>
      </c>
      <c r="BD783" s="699" t="str">
        <f t="shared" si="296"/>
        <v/>
      </c>
      <c r="BE783" s="698" t="str">
        <f t="shared" si="297"/>
        <v/>
      </c>
      <c r="BF783" s="698" t="str">
        <f t="shared" si="298"/>
        <v/>
      </c>
      <c r="BG783" s="79"/>
      <c r="BH783" s="699" t="str">
        <f t="shared" si="299"/>
        <v/>
      </c>
      <c r="BI783" s="699" t="str">
        <f t="shared" si="300"/>
        <v/>
      </c>
      <c r="BJ783" s="699" t="str">
        <f t="shared" si="301"/>
        <v/>
      </c>
      <c r="BK783" s="698" t="str">
        <f t="shared" si="302"/>
        <v/>
      </c>
      <c r="BL783" s="698" t="str">
        <f t="shared" si="303"/>
        <v/>
      </c>
    </row>
    <row r="784" spans="15:64" ht="14.25" x14ac:dyDescent="0.2">
      <c r="O784" s="810"/>
      <c r="Q784" s="696">
        <f t="shared" si="284"/>
        <v>510</v>
      </c>
      <c r="R784" s="340"/>
      <c r="S784" s="340"/>
      <c r="T784" s="340"/>
      <c r="U784" s="699" t="str">
        <f t="shared" si="272"/>
        <v/>
      </c>
      <c r="V784" s="699" t="str">
        <f t="shared" si="273"/>
        <v/>
      </c>
      <c r="W784" s="698" t="str">
        <f t="shared" si="285"/>
        <v/>
      </c>
      <c r="X784" s="698" t="str">
        <f t="shared" si="304"/>
        <v/>
      </c>
      <c r="Y784" s="699" t="str">
        <f t="shared" si="274"/>
        <v/>
      </c>
      <c r="Z784" s="699" t="str">
        <f t="shared" si="275"/>
        <v/>
      </c>
      <c r="AA784" s="698" t="str">
        <f t="shared" si="286"/>
        <v/>
      </c>
      <c r="AB784" s="698" t="str">
        <f t="shared" si="287"/>
        <v/>
      </c>
      <c r="AC784" s="699" t="str">
        <f t="shared" si="276"/>
        <v/>
      </c>
      <c r="AD784" s="699" t="str">
        <f t="shared" si="277"/>
        <v/>
      </c>
      <c r="AE784" s="698" t="str">
        <f t="shared" si="288"/>
        <v/>
      </c>
      <c r="AF784" s="698" t="str">
        <f t="shared" si="289"/>
        <v/>
      </c>
      <c r="AG784" s="68"/>
      <c r="AH784" s="696" t="str">
        <f t="shared" si="268"/>
        <v/>
      </c>
      <c r="AI784" s="340"/>
      <c r="AJ784" s="340"/>
      <c r="AK784" s="340"/>
      <c r="AL784" s="699" t="str">
        <f t="shared" si="278"/>
        <v/>
      </c>
      <c r="AM784" s="699" t="str">
        <f t="shared" si="305"/>
        <v/>
      </c>
      <c r="AN784" s="699" t="str">
        <f t="shared" si="279"/>
        <v/>
      </c>
      <c r="AO784" s="698" t="str">
        <f t="shared" si="269"/>
        <v/>
      </c>
      <c r="AP784" s="698" t="str">
        <f t="shared" si="290"/>
        <v/>
      </c>
      <c r="AQ784" s="699" t="str">
        <f t="shared" si="280"/>
        <v/>
      </c>
      <c r="AR784" s="699" t="str">
        <f t="shared" si="291"/>
        <v/>
      </c>
      <c r="AS784" s="699" t="str">
        <f t="shared" si="281"/>
        <v/>
      </c>
      <c r="AT784" s="698" t="str">
        <f t="shared" si="270"/>
        <v/>
      </c>
      <c r="AU784" s="698" t="str">
        <f t="shared" si="292"/>
        <v/>
      </c>
      <c r="AV784" s="699" t="str">
        <f t="shared" si="282"/>
        <v/>
      </c>
      <c r="AW784" s="699" t="str">
        <f t="shared" si="293"/>
        <v/>
      </c>
      <c r="AX784" s="699" t="str">
        <f t="shared" si="283"/>
        <v/>
      </c>
      <c r="AY784" s="698" t="str">
        <f t="shared" si="271"/>
        <v/>
      </c>
      <c r="AZ784" s="698" t="str">
        <f t="shared" si="294"/>
        <v/>
      </c>
      <c r="BA784" s="79"/>
      <c r="BB784" s="79"/>
      <c r="BC784" s="699" t="str">
        <f t="shared" si="295"/>
        <v/>
      </c>
      <c r="BD784" s="699" t="str">
        <f t="shared" si="296"/>
        <v/>
      </c>
      <c r="BE784" s="698" t="str">
        <f t="shared" si="297"/>
        <v/>
      </c>
      <c r="BF784" s="698" t="str">
        <f t="shared" si="298"/>
        <v/>
      </c>
      <c r="BG784" s="79"/>
      <c r="BH784" s="699" t="str">
        <f t="shared" si="299"/>
        <v/>
      </c>
      <c r="BI784" s="699" t="str">
        <f t="shared" si="300"/>
        <v/>
      </c>
      <c r="BJ784" s="699" t="str">
        <f t="shared" si="301"/>
        <v/>
      </c>
      <c r="BK784" s="698" t="str">
        <f t="shared" si="302"/>
        <v/>
      </c>
      <c r="BL784" s="698" t="str">
        <f t="shared" si="303"/>
        <v/>
      </c>
    </row>
    <row r="785" spans="15:64" ht="14.25" x14ac:dyDescent="0.2">
      <c r="O785" s="810"/>
      <c r="Q785" s="696">
        <f t="shared" si="284"/>
        <v>511</v>
      </c>
      <c r="R785" s="340"/>
      <c r="S785" s="340"/>
      <c r="T785" s="340"/>
      <c r="U785" s="699" t="str">
        <f t="shared" si="272"/>
        <v/>
      </c>
      <c r="V785" s="699" t="str">
        <f t="shared" si="273"/>
        <v/>
      </c>
      <c r="W785" s="698" t="str">
        <f t="shared" si="285"/>
        <v/>
      </c>
      <c r="X785" s="698" t="str">
        <f t="shared" si="304"/>
        <v/>
      </c>
      <c r="Y785" s="699" t="str">
        <f t="shared" si="274"/>
        <v/>
      </c>
      <c r="Z785" s="699" t="str">
        <f t="shared" si="275"/>
        <v/>
      </c>
      <c r="AA785" s="698" t="str">
        <f t="shared" si="286"/>
        <v/>
      </c>
      <c r="AB785" s="698" t="str">
        <f t="shared" si="287"/>
        <v/>
      </c>
      <c r="AC785" s="699" t="str">
        <f t="shared" si="276"/>
        <v/>
      </c>
      <c r="AD785" s="699" t="str">
        <f t="shared" si="277"/>
        <v/>
      </c>
      <c r="AE785" s="698" t="str">
        <f t="shared" si="288"/>
        <v/>
      </c>
      <c r="AF785" s="698" t="str">
        <f t="shared" si="289"/>
        <v/>
      </c>
      <c r="AG785" s="68"/>
      <c r="AH785" s="696" t="str">
        <f t="shared" si="268"/>
        <v/>
      </c>
      <c r="AI785" s="340"/>
      <c r="AJ785" s="340"/>
      <c r="AK785" s="340"/>
      <c r="AL785" s="699" t="str">
        <f t="shared" si="278"/>
        <v/>
      </c>
      <c r="AM785" s="699" t="str">
        <f t="shared" si="305"/>
        <v/>
      </c>
      <c r="AN785" s="699" t="str">
        <f t="shared" si="279"/>
        <v/>
      </c>
      <c r="AO785" s="698" t="str">
        <f t="shared" si="269"/>
        <v/>
      </c>
      <c r="AP785" s="698" t="str">
        <f t="shared" si="290"/>
        <v/>
      </c>
      <c r="AQ785" s="699" t="str">
        <f t="shared" si="280"/>
        <v/>
      </c>
      <c r="AR785" s="699" t="str">
        <f t="shared" si="291"/>
        <v/>
      </c>
      <c r="AS785" s="699" t="str">
        <f t="shared" si="281"/>
        <v/>
      </c>
      <c r="AT785" s="698" t="str">
        <f t="shared" si="270"/>
        <v/>
      </c>
      <c r="AU785" s="698" t="str">
        <f t="shared" si="292"/>
        <v/>
      </c>
      <c r="AV785" s="699" t="str">
        <f t="shared" si="282"/>
        <v/>
      </c>
      <c r="AW785" s="699" t="str">
        <f t="shared" si="293"/>
        <v/>
      </c>
      <c r="AX785" s="699" t="str">
        <f t="shared" si="283"/>
        <v/>
      </c>
      <c r="AY785" s="698" t="str">
        <f t="shared" si="271"/>
        <v/>
      </c>
      <c r="AZ785" s="698" t="str">
        <f t="shared" si="294"/>
        <v/>
      </c>
      <c r="BA785" s="79"/>
      <c r="BB785" s="79"/>
      <c r="BC785" s="699" t="str">
        <f t="shared" si="295"/>
        <v/>
      </c>
      <c r="BD785" s="699" t="str">
        <f t="shared" si="296"/>
        <v/>
      </c>
      <c r="BE785" s="698" t="str">
        <f t="shared" si="297"/>
        <v/>
      </c>
      <c r="BF785" s="698" t="str">
        <f t="shared" si="298"/>
        <v/>
      </c>
      <c r="BG785" s="79"/>
      <c r="BH785" s="699" t="str">
        <f t="shared" si="299"/>
        <v/>
      </c>
      <c r="BI785" s="699" t="str">
        <f t="shared" si="300"/>
        <v/>
      </c>
      <c r="BJ785" s="699" t="str">
        <f t="shared" si="301"/>
        <v/>
      </c>
      <c r="BK785" s="698" t="str">
        <f t="shared" si="302"/>
        <v/>
      </c>
      <c r="BL785" s="698" t="str">
        <f t="shared" si="303"/>
        <v/>
      </c>
    </row>
    <row r="786" spans="15:64" ht="14.25" x14ac:dyDescent="0.2">
      <c r="O786" s="810"/>
      <c r="Q786" s="696">
        <f t="shared" si="284"/>
        <v>512</v>
      </c>
      <c r="R786" s="340"/>
      <c r="S786" s="340"/>
      <c r="T786" s="340"/>
      <c r="U786" s="699" t="str">
        <f t="shared" si="272"/>
        <v/>
      </c>
      <c r="V786" s="699" t="str">
        <f t="shared" si="273"/>
        <v/>
      </c>
      <c r="W786" s="698" t="str">
        <f t="shared" si="285"/>
        <v/>
      </c>
      <c r="X786" s="698" t="str">
        <f t="shared" si="304"/>
        <v/>
      </c>
      <c r="Y786" s="699" t="str">
        <f t="shared" si="274"/>
        <v/>
      </c>
      <c r="Z786" s="699" t="str">
        <f t="shared" si="275"/>
        <v/>
      </c>
      <c r="AA786" s="698" t="str">
        <f t="shared" si="286"/>
        <v/>
      </c>
      <c r="AB786" s="698" t="str">
        <f t="shared" si="287"/>
        <v/>
      </c>
      <c r="AC786" s="699" t="str">
        <f t="shared" si="276"/>
        <v/>
      </c>
      <c r="AD786" s="699" t="str">
        <f t="shared" si="277"/>
        <v/>
      </c>
      <c r="AE786" s="698" t="str">
        <f t="shared" si="288"/>
        <v/>
      </c>
      <c r="AF786" s="698" t="str">
        <f t="shared" si="289"/>
        <v/>
      </c>
      <c r="AG786" s="68"/>
      <c r="AH786" s="696" t="str">
        <f t="shared" ref="AH786:AH849" si="306">IF($Q786&lt;=$K$5+$S$269,$Q786,"")</f>
        <v/>
      </c>
      <c r="AI786" s="340"/>
      <c r="AJ786" s="340"/>
      <c r="AK786" s="340"/>
      <c r="AL786" s="699" t="str">
        <f t="shared" si="278"/>
        <v/>
      </c>
      <c r="AM786" s="699" t="str">
        <f t="shared" si="305"/>
        <v/>
      </c>
      <c r="AN786" s="699" t="str">
        <f t="shared" si="279"/>
        <v/>
      </c>
      <c r="AO786" s="698" t="str">
        <f t="shared" ref="AO786:AO849" si="307">IFERROR(IF(ISNUMBER(AO785),AO785,)+IF($Q786=$S$269,$K$4*$Z$269,)+IF($Q786=$V$269,$K$4*(1-$Z$269),)-AL786,"")</f>
        <v/>
      </c>
      <c r="AP786" s="698" t="str">
        <f t="shared" si="290"/>
        <v/>
      </c>
      <c r="AQ786" s="699" t="str">
        <f t="shared" si="280"/>
        <v/>
      </c>
      <c r="AR786" s="699" t="str">
        <f t="shared" si="291"/>
        <v/>
      </c>
      <c r="AS786" s="699" t="str">
        <f t="shared" si="281"/>
        <v/>
      </c>
      <c r="AT786" s="698" t="str">
        <f t="shared" ref="AT786:AT849" si="308">IFERROR(IF(ISNUMBER(AT785),AT785,)+IF($Q786=$S$269,$K$4*$Z$269,)+IF($Q786=$V$269,$K$4*(1-$Z$269),)-AQ786,"")</f>
        <v/>
      </c>
      <c r="AU786" s="698" t="str">
        <f t="shared" si="292"/>
        <v/>
      </c>
      <c r="AV786" s="699" t="str">
        <f t="shared" si="282"/>
        <v/>
      </c>
      <c r="AW786" s="699" t="str">
        <f t="shared" si="293"/>
        <v/>
      </c>
      <c r="AX786" s="699" t="str">
        <f t="shared" si="283"/>
        <v/>
      </c>
      <c r="AY786" s="698" t="str">
        <f t="shared" ref="AY786:AY849" si="309">IFERROR(IF(ISNUMBER(AY785),AY785,)+IF($Q786=$S$269,$K$4*$Z$269,)+IF($Q786=$V$269,$K$4*(1-$Z$269),)-AV786,"")</f>
        <v/>
      </c>
      <c r="AZ786" s="698" t="str">
        <f t="shared" si="294"/>
        <v/>
      </c>
      <c r="BA786" s="79"/>
      <c r="BB786" s="79"/>
      <c r="BC786" s="699" t="str">
        <f t="shared" si="295"/>
        <v/>
      </c>
      <c r="BD786" s="699" t="str">
        <f t="shared" si="296"/>
        <v/>
      </c>
      <c r="BE786" s="698" t="str">
        <f t="shared" si="297"/>
        <v/>
      </c>
      <c r="BF786" s="698" t="str">
        <f t="shared" si="298"/>
        <v/>
      </c>
      <c r="BG786" s="79"/>
      <c r="BH786" s="699" t="str">
        <f t="shared" si="299"/>
        <v/>
      </c>
      <c r="BI786" s="699" t="str">
        <f t="shared" si="300"/>
        <v/>
      </c>
      <c r="BJ786" s="699" t="str">
        <f t="shared" si="301"/>
        <v/>
      </c>
      <c r="BK786" s="698" t="str">
        <f t="shared" si="302"/>
        <v/>
      </c>
      <c r="BL786" s="698" t="str">
        <f t="shared" si="303"/>
        <v/>
      </c>
    </row>
    <row r="787" spans="15:64" ht="14.25" x14ac:dyDescent="0.2">
      <c r="O787" s="810"/>
      <c r="Q787" s="696">
        <f t="shared" si="284"/>
        <v>513</v>
      </c>
      <c r="R787" s="340"/>
      <c r="S787" s="340"/>
      <c r="T787" s="340"/>
      <c r="U787" s="699" t="str">
        <f t="shared" ref="U787:U850" si="310">IFERROR(IF(W786&gt;1,PPMT($R$274*365/360/12,$Q787,$K$5,-$W$274),""),"")</f>
        <v/>
      </c>
      <c r="V787" s="699" t="str">
        <f t="shared" ref="V787:V850" si="311">IFERROR(IF(W786&gt;1,IPMT($R$274*365/360/12,$Q787,$K$5,-$W$274),""),"")</f>
        <v/>
      </c>
      <c r="W787" s="698" t="str">
        <f t="shared" si="285"/>
        <v/>
      </c>
      <c r="X787" s="698" t="str">
        <f t="shared" si="304"/>
        <v/>
      </c>
      <c r="Y787" s="699" t="str">
        <f t="shared" ref="Y787:Y850" si="312">IFERROR(IF(W786&gt;1,PPMT($S$274*365/360/12,$Q787,$K$5,-$W$274),""),"")</f>
        <v/>
      </c>
      <c r="Z787" s="699" t="str">
        <f t="shared" ref="Z787:Z850" si="313">IFERROR(IF(W786&gt;1,IPMT($S$274*365/360/12,$Q787,$K$5,-$W$274),""),"")</f>
        <v/>
      </c>
      <c r="AA787" s="698" t="str">
        <f t="shared" si="286"/>
        <v/>
      </c>
      <c r="AB787" s="698" t="str">
        <f t="shared" si="287"/>
        <v/>
      </c>
      <c r="AC787" s="699" t="str">
        <f t="shared" ref="AC787:AC850" si="314">IFERROR(IF(W786&gt;1,PPMT($T$274*365/360/12,$Q787,$K$5,-$W$274),""),"")</f>
        <v/>
      </c>
      <c r="AD787" s="699" t="str">
        <f t="shared" ref="AD787:AD850" si="315">IFERROR(IF(W786&gt;1,IPMT($T$274*365/360/12,$Q787,$K$5,-$W$274),""),"")</f>
        <v/>
      </c>
      <c r="AE787" s="698" t="str">
        <f t="shared" si="288"/>
        <v/>
      </c>
      <c r="AF787" s="698" t="str">
        <f t="shared" si="289"/>
        <v/>
      </c>
      <c r="AG787" s="68"/>
      <c r="AH787" s="696" t="str">
        <f t="shared" si="306"/>
        <v/>
      </c>
      <c r="AI787" s="340"/>
      <c r="AJ787" s="340"/>
      <c r="AK787" s="340"/>
      <c r="AL787" s="699" t="str">
        <f t="shared" ref="AL787:AL850" si="316">IFERROR(IF($Q787&lt;=$V$269,,IF(AO786&gt;1,PPMT($AI$274*365/360/12,$Q787-$V$269,$K$5-$V$269+$S$269,-$W$274),"")),"")</f>
        <v/>
      </c>
      <c r="AM787" s="699" t="str">
        <f t="shared" si="305"/>
        <v/>
      </c>
      <c r="AN787" s="699" t="str">
        <f t="shared" ref="AN787:AN850" si="317">IF(ISNUMBER($AH787),IF($AH787&lt;=$S$269,$K$4*H$253,IF($AH787&lt;=$S$270,$K$4*(1-$Z$269)*H$253,))*365/360/12,"")</f>
        <v/>
      </c>
      <c r="AO787" s="698" t="str">
        <f t="shared" si="307"/>
        <v/>
      </c>
      <c r="AP787" s="698" t="str">
        <f t="shared" si="290"/>
        <v/>
      </c>
      <c r="AQ787" s="699" t="str">
        <f t="shared" ref="AQ787:AQ850" si="318">IFERROR(IF($Q787&lt;=$V$269,,IF(AT786&gt;1,PPMT($AJ$274*365/360/12,$Q787-$V$269,$K$5-$V$269+$S$269,-$W$274),"")),"")</f>
        <v/>
      </c>
      <c r="AR787" s="699" t="str">
        <f t="shared" si="291"/>
        <v/>
      </c>
      <c r="AS787" s="699" t="str">
        <f t="shared" ref="AS787:AS850" si="319">IF(ISNUMBER($AH787),IF($AH787&lt;=$S$269,$K$4*K$253,IF($AH787&lt;=$S$270,$K$4*(1-$Z$269)*K$253,))*365/360/12,"")</f>
        <v/>
      </c>
      <c r="AT787" s="698" t="str">
        <f t="shared" si="308"/>
        <v/>
      </c>
      <c r="AU787" s="698" t="str">
        <f t="shared" si="292"/>
        <v/>
      </c>
      <c r="AV787" s="699" t="str">
        <f t="shared" ref="AV787:AV850" si="320">IFERROR(IF($Q787&lt;=$V$269,,IF(AY786&gt;1,PPMT($AK$274*365/360/12,$Q787-$V$269,$K$5-$V$269+$S$269,-$W$274),"")),"")</f>
        <v/>
      </c>
      <c r="AW787" s="699" t="str">
        <f t="shared" si="293"/>
        <v/>
      </c>
      <c r="AX787" s="699" t="str">
        <f t="shared" ref="AX787:AX850" si="321">IF(ISNUMBER($AH787),IF($AH787&lt;=$S$269,$K$4*N$253,IF($AH787&lt;=$S$270,$K$4*(1-$Z$269)*N$253,))*365/360/12,"")</f>
        <v/>
      </c>
      <c r="AY787" s="698" t="str">
        <f t="shared" si="309"/>
        <v/>
      </c>
      <c r="AZ787" s="698" t="str">
        <f t="shared" si="294"/>
        <v/>
      </c>
      <c r="BA787" s="79"/>
      <c r="BB787" s="79"/>
      <c r="BC787" s="699" t="str">
        <f t="shared" si="295"/>
        <v/>
      </c>
      <c r="BD787" s="699" t="str">
        <f t="shared" si="296"/>
        <v/>
      </c>
      <c r="BE787" s="698" t="str">
        <f t="shared" si="297"/>
        <v/>
      </c>
      <c r="BF787" s="698" t="str">
        <f t="shared" si="298"/>
        <v/>
      </c>
      <c r="BG787" s="79"/>
      <c r="BH787" s="699" t="str">
        <f t="shared" si="299"/>
        <v/>
      </c>
      <c r="BI787" s="699" t="str">
        <f t="shared" si="300"/>
        <v/>
      </c>
      <c r="BJ787" s="699" t="str">
        <f t="shared" si="301"/>
        <v/>
      </c>
      <c r="BK787" s="698" t="str">
        <f t="shared" si="302"/>
        <v/>
      </c>
      <c r="BL787" s="698" t="str">
        <f t="shared" si="303"/>
        <v/>
      </c>
    </row>
    <row r="788" spans="15:64" ht="14.25" x14ac:dyDescent="0.2">
      <c r="O788" s="810"/>
      <c r="Q788" s="696">
        <f t="shared" ref="Q788:Q851" si="322">Q787+1</f>
        <v>514</v>
      </c>
      <c r="R788" s="340"/>
      <c r="S788" s="340"/>
      <c r="T788" s="340"/>
      <c r="U788" s="699" t="str">
        <f t="shared" si="310"/>
        <v/>
      </c>
      <c r="V788" s="699" t="str">
        <f t="shared" si="311"/>
        <v/>
      </c>
      <c r="W788" s="698" t="str">
        <f t="shared" ref="W788:W851" si="323">IFERROR(W787-U788,"")</f>
        <v/>
      </c>
      <c r="X788" s="698" t="str">
        <f t="shared" si="304"/>
        <v/>
      </c>
      <c r="Y788" s="699" t="str">
        <f t="shared" si="312"/>
        <v/>
      </c>
      <c r="Z788" s="699" t="str">
        <f t="shared" si="313"/>
        <v/>
      </c>
      <c r="AA788" s="698" t="str">
        <f t="shared" ref="AA788:AA851" si="324">IFERROR(AA787-Y788,"")</f>
        <v/>
      </c>
      <c r="AB788" s="698" t="str">
        <f t="shared" ref="AB788:AB851" si="325">IFERROR((Y788+Z788)*(1+$B$59)+$E$25+IF(MOD($Q788-1,60)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f>
        <v/>
      </c>
      <c r="AC788" s="699" t="str">
        <f t="shared" si="314"/>
        <v/>
      </c>
      <c r="AD788" s="699" t="str">
        <f t="shared" si="315"/>
        <v/>
      </c>
      <c r="AE788" s="698" t="str">
        <f t="shared" ref="AE788:AE851" si="326">IFERROR(AE787-AC788,"")</f>
        <v/>
      </c>
      <c r="AF788" s="698" t="str">
        <f t="shared" ref="AF788:AF851" si="327">IFERROR((AC788+AD788)*(1+$B$59)+$E$25+IF(MOD($Q788-1,120)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f>
        <v/>
      </c>
      <c r="AG788" s="68"/>
      <c r="AH788" s="696" t="str">
        <f t="shared" si="306"/>
        <v/>
      </c>
      <c r="AI788" s="340"/>
      <c r="AJ788" s="340"/>
      <c r="AK788" s="340"/>
      <c r="AL788" s="699" t="str">
        <f t="shared" si="316"/>
        <v/>
      </c>
      <c r="AM788" s="699" t="str">
        <f t="shared" si="305"/>
        <v/>
      </c>
      <c r="AN788" s="699" t="str">
        <f t="shared" si="317"/>
        <v/>
      </c>
      <c r="AO788" s="698" t="str">
        <f t="shared" si="307"/>
        <v/>
      </c>
      <c r="AP788" s="698" t="str">
        <f t="shared" ref="AP788:AP851" si="328">IFERROR((AL788+AM788+AN788)*(1+$E$27)+$E$25+IF(MOD($Q788-1,3)=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IF($Q788=$S$269,$K$4*$Z$269+$E$14/2,)-IF($Q788=$S$270,$K$4*(1-$Z$269)+$E$14/2,),"")</f>
        <v/>
      </c>
      <c r="AQ788" s="699" t="str">
        <f t="shared" si="318"/>
        <v/>
      </c>
      <c r="AR788" s="699" t="str">
        <f t="shared" ref="AR788:AR851" si="329">IFERROR(AT787*$AJ$274/12*365/360,"")</f>
        <v/>
      </c>
      <c r="AS788" s="699" t="str">
        <f t="shared" si="319"/>
        <v/>
      </c>
      <c r="AT788" s="698" t="str">
        <f t="shared" si="308"/>
        <v/>
      </c>
      <c r="AU788" s="698" t="str">
        <f t="shared" ref="AU788:AU851" si="330">IFERROR((AQ788+AR788+AS788)*(1+$E$27)+$E$25+IF(MOD($Q788-1,60)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IF($Q788=$S$269,$K$4*$Z$269+$E$14/2,)-IF($Q788=$S$270,$K$4*(1-$Z$269)+$E$14/2,),"")</f>
        <v/>
      </c>
      <c r="AV788" s="699" t="str">
        <f t="shared" si="320"/>
        <v/>
      </c>
      <c r="AW788" s="699" t="str">
        <f t="shared" ref="AW788:AW851" si="331">IFERROR(AY787*$AK$274/12*365/360,"")</f>
        <v/>
      </c>
      <c r="AX788" s="699" t="str">
        <f t="shared" si="321"/>
        <v/>
      </c>
      <c r="AY788" s="698" t="str">
        <f t="shared" si="309"/>
        <v/>
      </c>
      <c r="AZ788" s="698" t="str">
        <f t="shared" ref="AZ788:AZ851" si="332">IFERROR((AV788+AW788+AX788)*(1+$E$27)+$E$25+IF(MOD($Q788-1,120)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IF($Q788=$S$269,$K$4*$Z$269+$E$14/2,)-IF($Q788=$S$270,$K$4*(1-$Z$269)+$E$14/2,),"")</f>
        <v/>
      </c>
      <c r="BA788" s="79"/>
      <c r="BB788" s="79"/>
      <c r="BC788" s="699" t="str">
        <f t="shared" ref="BC788:BC851" si="333">IFERROR(IF(BE787&gt;1,PPMT($BC$272*365/360/12,$Q788,$K$5,-$W$274),""),"")</f>
        <v/>
      </c>
      <c r="BD788" s="699" t="str">
        <f t="shared" ref="BD788:BD851" si="334">IFERROR(IF(BE787&gt;1,IPMT($BC$272*365/360/12,$Q788,$K$5,-$BE$274),""),"")</f>
        <v/>
      </c>
      <c r="BE788" s="698" t="str">
        <f t="shared" ref="BE788:BE851" si="335">IFERROR(BE787-BC788,"")</f>
        <v/>
      </c>
      <c r="BF788" s="698" t="str">
        <f t="shared" si="298"/>
        <v/>
      </c>
      <c r="BG788" s="79"/>
      <c r="BH788" s="699" t="str">
        <f t="shared" si="299"/>
        <v/>
      </c>
      <c r="BI788" s="699" t="str">
        <f t="shared" si="300"/>
        <v/>
      </c>
      <c r="BJ788" s="699" t="str">
        <f t="shared" si="301"/>
        <v/>
      </c>
      <c r="BK788" s="698" t="str">
        <f t="shared" si="302"/>
        <v/>
      </c>
      <c r="BL788" s="698" t="str">
        <f t="shared" si="303"/>
        <v/>
      </c>
    </row>
    <row r="789" spans="15:64" ht="14.25" x14ac:dyDescent="0.2">
      <c r="O789" s="810"/>
      <c r="Q789" s="696">
        <f t="shared" si="322"/>
        <v>515</v>
      </c>
      <c r="R789" s="340"/>
      <c r="S789" s="340"/>
      <c r="T789" s="340"/>
      <c r="U789" s="699" t="str">
        <f t="shared" si="310"/>
        <v/>
      </c>
      <c r="V789" s="699" t="str">
        <f t="shared" si="311"/>
        <v/>
      </c>
      <c r="W789" s="698" t="str">
        <f t="shared" si="323"/>
        <v/>
      </c>
      <c r="X789" s="698" t="str">
        <f t="shared" si="304"/>
        <v/>
      </c>
      <c r="Y789" s="699" t="str">
        <f t="shared" si="312"/>
        <v/>
      </c>
      <c r="Z789" s="699" t="str">
        <f t="shared" si="313"/>
        <v/>
      </c>
      <c r="AA789" s="698" t="str">
        <f t="shared" si="324"/>
        <v/>
      </c>
      <c r="AB789" s="698" t="str">
        <f t="shared" si="325"/>
        <v/>
      </c>
      <c r="AC789" s="699" t="str">
        <f t="shared" si="314"/>
        <v/>
      </c>
      <c r="AD789" s="699" t="str">
        <f t="shared" si="315"/>
        <v/>
      </c>
      <c r="AE789" s="698" t="str">
        <f t="shared" si="326"/>
        <v/>
      </c>
      <c r="AF789" s="698" t="str">
        <f t="shared" si="327"/>
        <v/>
      </c>
      <c r="AG789" s="68"/>
      <c r="AH789" s="696" t="str">
        <f t="shared" si="306"/>
        <v/>
      </c>
      <c r="AI789" s="340"/>
      <c r="AJ789" s="340"/>
      <c r="AK789" s="340"/>
      <c r="AL789" s="699" t="str">
        <f t="shared" si="316"/>
        <v/>
      </c>
      <c r="AM789" s="699" t="str">
        <f t="shared" si="305"/>
        <v/>
      </c>
      <c r="AN789" s="699" t="str">
        <f t="shared" si="317"/>
        <v/>
      </c>
      <c r="AO789" s="698" t="str">
        <f t="shared" si="307"/>
        <v/>
      </c>
      <c r="AP789" s="698" t="str">
        <f t="shared" si="328"/>
        <v/>
      </c>
      <c r="AQ789" s="699" t="str">
        <f t="shared" si="318"/>
        <v/>
      </c>
      <c r="AR789" s="699" t="str">
        <f t="shared" si="329"/>
        <v/>
      </c>
      <c r="AS789" s="699" t="str">
        <f t="shared" si="319"/>
        <v/>
      </c>
      <c r="AT789" s="698" t="str">
        <f t="shared" si="308"/>
        <v/>
      </c>
      <c r="AU789" s="698" t="str">
        <f t="shared" si="330"/>
        <v/>
      </c>
      <c r="AV789" s="699" t="str">
        <f t="shared" si="320"/>
        <v/>
      </c>
      <c r="AW789" s="699" t="str">
        <f t="shared" si="331"/>
        <v/>
      </c>
      <c r="AX789" s="699" t="str">
        <f t="shared" si="321"/>
        <v/>
      </c>
      <c r="AY789" s="698" t="str">
        <f t="shared" si="309"/>
        <v/>
      </c>
      <c r="AZ789" s="698" t="str">
        <f t="shared" si="332"/>
        <v/>
      </c>
      <c r="BA789" s="79"/>
      <c r="BB789" s="79"/>
      <c r="BC789" s="699" t="str">
        <f t="shared" si="333"/>
        <v/>
      </c>
      <c r="BD789" s="699" t="str">
        <f t="shared" si="334"/>
        <v/>
      </c>
      <c r="BE789" s="698" t="str">
        <f t="shared" si="335"/>
        <v/>
      </c>
      <c r="BF789" s="698" t="str">
        <f t="shared" ref="BF789:BF852" si="336">IFERROR((BC789+BD789)*(1+$B$59)+$E$25+IF(MOD($Q789-1,3)=0,$N$27,)+IF($E$193="havi",$E$192,)+IF($E$193="negyedéves",IF(MOD($Q789-1,3)=0,$E$192,),)+IF($E$193="féléves",IF(MOD($Q789-1,6)=0,$E$192,),)+IF($E$193="éves",IF(MOD($Q789-1,12)=0,$E$192,),)+IF($H$193="havi",$H$192,)+IF($H$193="negyedéves",IF(MOD($Q789-1,3)=0,$H$192,),)+IF($H$193="féléves",IF(MOD($Q789-1,6)=0,$H$192,),)+IF($H$193="éves",IF(MOD($Q789-1,12)=0,$H$192,),)+IF($K$193="havi",$K$192,)+IF($K$193="negyedéves",IF(MOD($Q789-1,3)=0,$K$192,),)+IF($K$193="féléves",IF(MOD($Q789-1,6)=0,$K$192,),)+IF($K$193="éves",IF(MOD($Q789-1,12)=0,$K$192,),)+IF($N$193="havi",$N$192,)+IF($N$193="negyedéves",IF(MOD($Q789-1,3)=0,$N$192,),)+IF($N$193="féléves",IF(MOD($Q789-1,6)=0,$N$192,),)+IF($N$193="éves",IF(MOD($Q789-1,12)=0,$N$192,),)+IF($K$25="havi",$K$23,)+IF($K$25="negyedéves",IF(MOD($Q789-1,3)=0,$K$23,),)+IF($K$25="féléves",IF(MOD($Q789-1,6)=0,$K$23,),)+IF($K$25="éves",IF(MOD($Q789-1,12)=0,$K$23,),),"")</f>
        <v/>
      </c>
      <c r="BG789" s="79"/>
      <c r="BH789" s="699" t="str">
        <f t="shared" ref="BH789:BH852" si="337">IFERROR(IF($Q789&lt;=$V$269,,IF(BK788&gt;1,PPMT($BH$272*365/360/12,$Q789-$V$269,$K$5-$V$269+$S$269,-$BK$274),"")),"")</f>
        <v/>
      </c>
      <c r="BI789" s="699" t="str">
        <f t="shared" ref="BI789:BI852" si="338">IFERROR(BK788*$BH$272/12*365/360,"")</f>
        <v/>
      </c>
      <c r="BJ789" s="699" t="str">
        <f t="shared" ref="BJ789:BJ852" si="339">IF(ISNUMBER($AH789),IF($AH789&lt;=$S$269,$K$4*H$253,IF($AH789&lt;=$S$270,$K$4*(1-$Z$269)*H$253,))*365/360/12,"")</f>
        <v/>
      </c>
      <c r="BK789" s="698" t="str">
        <f t="shared" ref="BK789:BK852" si="340">IFERROR(IF(ISNUMBER(BK788),BK788,)+IF($Q789=$S$269,$K$4*$Z$269,)+IF($Q789=$V$269,$K$4*(1-$Z$269),)-BH789,"")</f>
        <v/>
      </c>
      <c r="BL789" s="698" t="str">
        <f t="shared" ref="BL789:BL852" si="341">IFERROR((BH789+BI789+BJ789)*(1+$E$27)+$E$25+IF(MOD($Q789-1,3)=0,$N$27,)+IF($E$193="havi",$E$192,)+IF($E$193="negyedéves",IF(MOD($Q789-1,3)=0,$E$192,),)+IF($E$193="féléves",IF(MOD($Q789-1,6)=0,$E$192,),)+IF($E$193="éves",IF(MOD($Q789-1,12)=0,$E$192,),)+IF($H$193="havi",$H$192,)+IF($H$193="negyedéves",IF(MOD($Q789-1,3)=0,$H$192,),)+IF($H$193="féléves",IF(MOD($Q789-1,6)=0,$H$192,),)+IF($H$193="éves",IF(MOD($Q789-1,12)=0,$H$192,),)+IF($K$193="havi",$K$192,)+IF($K$193="negyedéves",IF(MOD($Q789-1,3)=0,$K$192,),)+IF($K$193="féléves",IF(MOD($Q789-1,6)=0,$K$192,),)+IF($K$193="éves",IF(MOD($Q789-1,12)=0,$K$192,),)+IF($N$193="havi",$N$192,)+IF($N$193="negyedéves",IF(MOD($Q789-1,3)=0,$N$192,),)+IF($N$193="féléves",IF(MOD($Q789-1,6)=0,$N$192,),)+IF($N$193="éves",IF(MOD($Q789-1,12)=0,$N$192,),)+IF($K$25="havi",$K$23,)+IF($K$25="negyedéves",IF(MOD($Q789-1,3)=0,$K$23,),)+IF($K$25="féléves",IF(MOD($Q789-1,6)=0,$K$23,),)+IF($K$25="éves",IF(MOD($Q789-1,12)=0,$K$23,),)-IF($Q789=$S$269,$K$4*$Z$269+$E$14/2,)-IF($Q789=$S$270,$K$4*(1-$Z$269)+$E$14/2,),"")</f>
        <v/>
      </c>
    </row>
    <row r="790" spans="15:64" ht="14.25" x14ac:dyDescent="0.2">
      <c r="O790" s="810"/>
      <c r="Q790" s="696">
        <f t="shared" si="322"/>
        <v>516</v>
      </c>
      <c r="R790" s="340"/>
      <c r="S790" s="340"/>
      <c r="T790" s="340"/>
      <c r="U790" s="699" t="str">
        <f t="shared" si="310"/>
        <v/>
      </c>
      <c r="V790" s="699" t="str">
        <f t="shared" si="311"/>
        <v/>
      </c>
      <c r="W790" s="698" t="str">
        <f t="shared" si="323"/>
        <v/>
      </c>
      <c r="X790" s="698" t="str">
        <f t="shared" si="304"/>
        <v/>
      </c>
      <c r="Y790" s="699" t="str">
        <f t="shared" si="312"/>
        <v/>
      </c>
      <c r="Z790" s="699" t="str">
        <f t="shared" si="313"/>
        <v/>
      </c>
      <c r="AA790" s="698" t="str">
        <f t="shared" si="324"/>
        <v/>
      </c>
      <c r="AB790" s="698" t="str">
        <f t="shared" si="325"/>
        <v/>
      </c>
      <c r="AC790" s="699" t="str">
        <f t="shared" si="314"/>
        <v/>
      </c>
      <c r="AD790" s="699" t="str">
        <f t="shared" si="315"/>
        <v/>
      </c>
      <c r="AE790" s="698" t="str">
        <f t="shared" si="326"/>
        <v/>
      </c>
      <c r="AF790" s="698" t="str">
        <f t="shared" si="327"/>
        <v/>
      </c>
      <c r="AG790" s="68"/>
      <c r="AH790" s="696" t="str">
        <f t="shared" si="306"/>
        <v/>
      </c>
      <c r="AI790" s="340"/>
      <c r="AJ790" s="340"/>
      <c r="AK790" s="340"/>
      <c r="AL790" s="699" t="str">
        <f t="shared" si="316"/>
        <v/>
      </c>
      <c r="AM790" s="699" t="str">
        <f t="shared" si="305"/>
        <v/>
      </c>
      <c r="AN790" s="699" t="str">
        <f t="shared" si="317"/>
        <v/>
      </c>
      <c r="AO790" s="698" t="str">
        <f t="shared" si="307"/>
        <v/>
      </c>
      <c r="AP790" s="698" t="str">
        <f t="shared" si="328"/>
        <v/>
      </c>
      <c r="AQ790" s="699" t="str">
        <f t="shared" si="318"/>
        <v/>
      </c>
      <c r="AR790" s="699" t="str">
        <f t="shared" si="329"/>
        <v/>
      </c>
      <c r="AS790" s="699" t="str">
        <f t="shared" si="319"/>
        <v/>
      </c>
      <c r="AT790" s="698" t="str">
        <f t="shared" si="308"/>
        <v/>
      </c>
      <c r="AU790" s="698" t="str">
        <f t="shared" si="330"/>
        <v/>
      </c>
      <c r="AV790" s="699" t="str">
        <f t="shared" si="320"/>
        <v/>
      </c>
      <c r="AW790" s="699" t="str">
        <f t="shared" si="331"/>
        <v/>
      </c>
      <c r="AX790" s="699" t="str">
        <f t="shared" si="321"/>
        <v/>
      </c>
      <c r="AY790" s="698" t="str">
        <f t="shared" si="309"/>
        <v/>
      </c>
      <c r="AZ790" s="698" t="str">
        <f t="shared" si="332"/>
        <v/>
      </c>
      <c r="BA790" s="79"/>
      <c r="BB790" s="79"/>
      <c r="BC790" s="699" t="str">
        <f t="shared" si="333"/>
        <v/>
      </c>
      <c r="BD790" s="699" t="str">
        <f t="shared" si="334"/>
        <v/>
      </c>
      <c r="BE790" s="698" t="str">
        <f t="shared" si="335"/>
        <v/>
      </c>
      <c r="BF790" s="698" t="str">
        <f t="shared" si="336"/>
        <v/>
      </c>
      <c r="BG790" s="79"/>
      <c r="BH790" s="699" t="str">
        <f t="shared" si="337"/>
        <v/>
      </c>
      <c r="BI790" s="699" t="str">
        <f t="shared" si="338"/>
        <v/>
      </c>
      <c r="BJ790" s="699" t="str">
        <f t="shared" si="339"/>
        <v/>
      </c>
      <c r="BK790" s="698" t="str">
        <f t="shared" si="340"/>
        <v/>
      </c>
      <c r="BL790" s="698" t="str">
        <f t="shared" si="341"/>
        <v/>
      </c>
    </row>
    <row r="791" spans="15:64" ht="14.25" x14ac:dyDescent="0.2">
      <c r="O791" s="810"/>
      <c r="Q791" s="696">
        <f t="shared" si="322"/>
        <v>517</v>
      </c>
      <c r="R791" s="340"/>
      <c r="S791" s="340"/>
      <c r="T791" s="340"/>
      <c r="U791" s="699" t="str">
        <f t="shared" si="310"/>
        <v/>
      </c>
      <c r="V791" s="699" t="str">
        <f t="shared" si="311"/>
        <v/>
      </c>
      <c r="W791" s="698" t="str">
        <f t="shared" si="323"/>
        <v/>
      </c>
      <c r="X791" s="698" t="str">
        <f t="shared" ref="X791:X854" si="342">IFERROR((U791+V791)*(1+$B$59)+$E$25+IF(MOD($Q791-1,3)=0,$N$27,)+IF($E$193="havi",$E$192,)+IF($E$193="negyedéves",IF(MOD($Q791-1,3)=0,$E$192,),)+IF($E$193="féléves",IF(MOD($Q791-1,6)=0,$E$192,),)+IF($E$193="éves",IF(MOD($Q791-1,12)=0,$E$192,),)+IF($H$193="havi",$H$192,)+IF($H$193="negyedéves",IF(MOD($Q791-1,3)=0,$H$192,),)+IF($H$193="féléves",IF(MOD($Q791-1,6)=0,$H$192,),)+IF($H$193="éves",IF(MOD($Q791-1,12)=0,$H$192,),)+IF($K$193="havi",$K$192,)+IF($K$193="negyedéves",IF(MOD($Q791-1,3)=0,$K$192,),)+IF($K$193="féléves",IF(MOD($Q791-1,6)=0,$K$192,),)+IF($K$193="éves",IF(MOD($Q791-1,12)=0,$K$192,),)+IF($N$193="havi",$N$192,)+IF($N$193="negyedéves",IF(MOD($Q791-1,3)=0,$N$192,),)+IF($N$193="féléves",IF(MOD($Q791-1,6)=0,$N$192,),)+IF($N$193="éves",IF(MOD($Q791-1,12)=0,$N$192,),)+IF($K$25="havi",$K$23,)+IF($K$25="negyedéves",IF(MOD($Q791-1,3)=0,$K$23,),)+IF($K$25="féléves",IF(MOD($Q791-1,6)=0,$K$23,),)+IF($K$25="éves",IF(MOD($Q791-1,12)=0,$K$23,),),"")</f>
        <v/>
      </c>
      <c r="Y791" s="699" t="str">
        <f t="shared" si="312"/>
        <v/>
      </c>
      <c r="Z791" s="699" t="str">
        <f t="shared" si="313"/>
        <v/>
      </c>
      <c r="AA791" s="698" t="str">
        <f t="shared" si="324"/>
        <v/>
      </c>
      <c r="AB791" s="698" t="str">
        <f t="shared" si="325"/>
        <v/>
      </c>
      <c r="AC791" s="699" t="str">
        <f t="shared" si="314"/>
        <v/>
      </c>
      <c r="AD791" s="699" t="str">
        <f t="shared" si="315"/>
        <v/>
      </c>
      <c r="AE791" s="698" t="str">
        <f t="shared" si="326"/>
        <v/>
      </c>
      <c r="AF791" s="698" t="str">
        <f t="shared" si="327"/>
        <v/>
      </c>
      <c r="AG791" s="68"/>
      <c r="AH791" s="696" t="str">
        <f t="shared" si="306"/>
        <v/>
      </c>
      <c r="AI791" s="340"/>
      <c r="AJ791" s="340"/>
      <c r="AK791" s="340"/>
      <c r="AL791" s="699" t="str">
        <f t="shared" si="316"/>
        <v/>
      </c>
      <c r="AM791" s="699" t="str">
        <f t="shared" si="305"/>
        <v/>
      </c>
      <c r="AN791" s="699" t="str">
        <f t="shared" si="317"/>
        <v/>
      </c>
      <c r="AO791" s="698" t="str">
        <f t="shared" si="307"/>
        <v/>
      </c>
      <c r="AP791" s="698" t="str">
        <f t="shared" si="328"/>
        <v/>
      </c>
      <c r="AQ791" s="699" t="str">
        <f t="shared" si="318"/>
        <v/>
      </c>
      <c r="AR791" s="699" t="str">
        <f t="shared" si="329"/>
        <v/>
      </c>
      <c r="AS791" s="699" t="str">
        <f t="shared" si="319"/>
        <v/>
      </c>
      <c r="AT791" s="698" t="str">
        <f t="shared" si="308"/>
        <v/>
      </c>
      <c r="AU791" s="698" t="str">
        <f t="shared" si="330"/>
        <v/>
      </c>
      <c r="AV791" s="699" t="str">
        <f t="shared" si="320"/>
        <v/>
      </c>
      <c r="AW791" s="699" t="str">
        <f t="shared" si="331"/>
        <v/>
      </c>
      <c r="AX791" s="699" t="str">
        <f t="shared" si="321"/>
        <v/>
      </c>
      <c r="AY791" s="698" t="str">
        <f t="shared" si="309"/>
        <v/>
      </c>
      <c r="AZ791" s="698" t="str">
        <f t="shared" si="332"/>
        <v/>
      </c>
      <c r="BA791" s="79"/>
      <c r="BB791" s="79"/>
      <c r="BC791" s="699" t="str">
        <f t="shared" si="333"/>
        <v/>
      </c>
      <c r="BD791" s="699" t="str">
        <f t="shared" si="334"/>
        <v/>
      </c>
      <c r="BE791" s="698" t="str">
        <f t="shared" si="335"/>
        <v/>
      </c>
      <c r="BF791" s="698" t="str">
        <f t="shared" si="336"/>
        <v/>
      </c>
      <c r="BG791" s="79"/>
      <c r="BH791" s="699" t="str">
        <f t="shared" si="337"/>
        <v/>
      </c>
      <c r="BI791" s="699" t="str">
        <f t="shared" si="338"/>
        <v/>
      </c>
      <c r="BJ791" s="699" t="str">
        <f t="shared" si="339"/>
        <v/>
      </c>
      <c r="BK791" s="698" t="str">
        <f t="shared" si="340"/>
        <v/>
      </c>
      <c r="BL791" s="698" t="str">
        <f t="shared" si="341"/>
        <v/>
      </c>
    </row>
    <row r="792" spans="15:64" ht="14.25" x14ac:dyDescent="0.2">
      <c r="O792" s="810"/>
      <c r="Q792" s="696">
        <f t="shared" si="322"/>
        <v>518</v>
      </c>
      <c r="R792" s="340"/>
      <c r="S792" s="340"/>
      <c r="T792" s="340"/>
      <c r="U792" s="699" t="str">
        <f t="shared" si="310"/>
        <v/>
      </c>
      <c r="V792" s="699" t="str">
        <f t="shared" si="311"/>
        <v/>
      </c>
      <c r="W792" s="698" t="str">
        <f t="shared" si="323"/>
        <v/>
      </c>
      <c r="X792" s="698" t="str">
        <f t="shared" si="342"/>
        <v/>
      </c>
      <c r="Y792" s="699" t="str">
        <f t="shared" si="312"/>
        <v/>
      </c>
      <c r="Z792" s="699" t="str">
        <f t="shared" si="313"/>
        <v/>
      </c>
      <c r="AA792" s="698" t="str">
        <f t="shared" si="324"/>
        <v/>
      </c>
      <c r="AB792" s="698" t="str">
        <f t="shared" si="325"/>
        <v/>
      </c>
      <c r="AC792" s="699" t="str">
        <f t="shared" si="314"/>
        <v/>
      </c>
      <c r="AD792" s="699" t="str">
        <f t="shared" si="315"/>
        <v/>
      </c>
      <c r="AE792" s="698" t="str">
        <f t="shared" si="326"/>
        <v/>
      </c>
      <c r="AF792" s="698" t="str">
        <f t="shared" si="327"/>
        <v/>
      </c>
      <c r="AG792" s="68"/>
      <c r="AH792" s="696" t="str">
        <f t="shared" si="306"/>
        <v/>
      </c>
      <c r="AI792" s="340"/>
      <c r="AJ792" s="340"/>
      <c r="AK792" s="340"/>
      <c r="AL792" s="699" t="str">
        <f t="shared" si="316"/>
        <v/>
      </c>
      <c r="AM792" s="699" t="str">
        <f t="shared" si="305"/>
        <v/>
      </c>
      <c r="AN792" s="699" t="str">
        <f t="shared" si="317"/>
        <v/>
      </c>
      <c r="AO792" s="698" t="str">
        <f t="shared" si="307"/>
        <v/>
      </c>
      <c r="AP792" s="698" t="str">
        <f t="shared" si="328"/>
        <v/>
      </c>
      <c r="AQ792" s="699" t="str">
        <f t="shared" si="318"/>
        <v/>
      </c>
      <c r="AR792" s="699" t="str">
        <f t="shared" si="329"/>
        <v/>
      </c>
      <c r="AS792" s="699" t="str">
        <f t="shared" si="319"/>
        <v/>
      </c>
      <c r="AT792" s="698" t="str">
        <f t="shared" si="308"/>
        <v/>
      </c>
      <c r="AU792" s="698" t="str">
        <f t="shared" si="330"/>
        <v/>
      </c>
      <c r="AV792" s="699" t="str">
        <f t="shared" si="320"/>
        <v/>
      </c>
      <c r="AW792" s="699" t="str">
        <f t="shared" si="331"/>
        <v/>
      </c>
      <c r="AX792" s="699" t="str">
        <f t="shared" si="321"/>
        <v/>
      </c>
      <c r="AY792" s="698" t="str">
        <f t="shared" si="309"/>
        <v/>
      </c>
      <c r="AZ792" s="698" t="str">
        <f t="shared" si="332"/>
        <v/>
      </c>
      <c r="BA792" s="79"/>
      <c r="BB792" s="79"/>
      <c r="BC792" s="699" t="str">
        <f t="shared" si="333"/>
        <v/>
      </c>
      <c r="BD792" s="699" t="str">
        <f t="shared" si="334"/>
        <v/>
      </c>
      <c r="BE792" s="698" t="str">
        <f t="shared" si="335"/>
        <v/>
      </c>
      <c r="BF792" s="698" t="str">
        <f t="shared" si="336"/>
        <v/>
      </c>
      <c r="BG792" s="79"/>
      <c r="BH792" s="699" t="str">
        <f t="shared" si="337"/>
        <v/>
      </c>
      <c r="BI792" s="699" t="str">
        <f t="shared" si="338"/>
        <v/>
      </c>
      <c r="BJ792" s="699" t="str">
        <f t="shared" si="339"/>
        <v/>
      </c>
      <c r="BK792" s="698" t="str">
        <f t="shared" si="340"/>
        <v/>
      </c>
      <c r="BL792" s="698" t="str">
        <f t="shared" si="341"/>
        <v/>
      </c>
    </row>
    <row r="793" spans="15:64" ht="14.25" x14ac:dyDescent="0.2">
      <c r="O793" s="810"/>
      <c r="Q793" s="696">
        <f t="shared" si="322"/>
        <v>519</v>
      </c>
      <c r="R793" s="340"/>
      <c r="S793" s="340"/>
      <c r="T793" s="340"/>
      <c r="U793" s="699" t="str">
        <f t="shared" si="310"/>
        <v/>
      </c>
      <c r="V793" s="699" t="str">
        <f t="shared" si="311"/>
        <v/>
      </c>
      <c r="W793" s="698" t="str">
        <f t="shared" si="323"/>
        <v/>
      </c>
      <c r="X793" s="698" t="str">
        <f t="shared" si="342"/>
        <v/>
      </c>
      <c r="Y793" s="699" t="str">
        <f t="shared" si="312"/>
        <v/>
      </c>
      <c r="Z793" s="699" t="str">
        <f t="shared" si="313"/>
        <v/>
      </c>
      <c r="AA793" s="698" t="str">
        <f t="shared" si="324"/>
        <v/>
      </c>
      <c r="AB793" s="698" t="str">
        <f t="shared" si="325"/>
        <v/>
      </c>
      <c r="AC793" s="699" t="str">
        <f t="shared" si="314"/>
        <v/>
      </c>
      <c r="AD793" s="699" t="str">
        <f t="shared" si="315"/>
        <v/>
      </c>
      <c r="AE793" s="698" t="str">
        <f t="shared" si="326"/>
        <v/>
      </c>
      <c r="AF793" s="698" t="str">
        <f t="shared" si="327"/>
        <v/>
      </c>
      <c r="AG793" s="68"/>
      <c r="AH793" s="696" t="str">
        <f t="shared" si="306"/>
        <v/>
      </c>
      <c r="AI793" s="340"/>
      <c r="AJ793" s="340"/>
      <c r="AK793" s="340"/>
      <c r="AL793" s="699" t="str">
        <f t="shared" si="316"/>
        <v/>
      </c>
      <c r="AM793" s="699" t="str">
        <f t="shared" ref="AM793:AM856" si="343">IFERROR(AO792*$AI$274/12*365/360,"")</f>
        <v/>
      </c>
      <c r="AN793" s="699" t="str">
        <f t="shared" si="317"/>
        <v/>
      </c>
      <c r="AO793" s="698" t="str">
        <f t="shared" si="307"/>
        <v/>
      </c>
      <c r="AP793" s="698" t="str">
        <f t="shared" si="328"/>
        <v/>
      </c>
      <c r="AQ793" s="699" t="str">
        <f t="shared" si="318"/>
        <v/>
      </c>
      <c r="AR793" s="699" t="str">
        <f t="shared" si="329"/>
        <v/>
      </c>
      <c r="AS793" s="699" t="str">
        <f t="shared" si="319"/>
        <v/>
      </c>
      <c r="AT793" s="698" t="str">
        <f t="shared" si="308"/>
        <v/>
      </c>
      <c r="AU793" s="698" t="str">
        <f t="shared" si="330"/>
        <v/>
      </c>
      <c r="AV793" s="699" t="str">
        <f t="shared" si="320"/>
        <v/>
      </c>
      <c r="AW793" s="699" t="str">
        <f t="shared" si="331"/>
        <v/>
      </c>
      <c r="AX793" s="699" t="str">
        <f t="shared" si="321"/>
        <v/>
      </c>
      <c r="AY793" s="698" t="str">
        <f t="shared" si="309"/>
        <v/>
      </c>
      <c r="AZ793" s="698" t="str">
        <f t="shared" si="332"/>
        <v/>
      </c>
      <c r="BA793" s="79"/>
      <c r="BB793" s="79"/>
      <c r="BC793" s="699" t="str">
        <f t="shared" si="333"/>
        <v/>
      </c>
      <c r="BD793" s="699" t="str">
        <f t="shared" si="334"/>
        <v/>
      </c>
      <c r="BE793" s="698" t="str">
        <f t="shared" si="335"/>
        <v/>
      </c>
      <c r="BF793" s="698" t="str">
        <f t="shared" si="336"/>
        <v/>
      </c>
      <c r="BG793" s="79"/>
      <c r="BH793" s="699" t="str">
        <f t="shared" si="337"/>
        <v/>
      </c>
      <c r="BI793" s="699" t="str">
        <f t="shared" si="338"/>
        <v/>
      </c>
      <c r="BJ793" s="699" t="str">
        <f t="shared" si="339"/>
        <v/>
      </c>
      <c r="BK793" s="698" t="str">
        <f t="shared" si="340"/>
        <v/>
      </c>
      <c r="BL793" s="698" t="str">
        <f t="shared" si="341"/>
        <v/>
      </c>
    </row>
    <row r="794" spans="15:64" ht="14.25" x14ac:dyDescent="0.2">
      <c r="O794" s="810"/>
      <c r="Q794" s="696">
        <f t="shared" si="322"/>
        <v>520</v>
      </c>
      <c r="R794" s="340"/>
      <c r="S794" s="340"/>
      <c r="T794" s="340"/>
      <c r="U794" s="699" t="str">
        <f t="shared" si="310"/>
        <v/>
      </c>
      <c r="V794" s="699" t="str">
        <f t="shared" si="311"/>
        <v/>
      </c>
      <c r="W794" s="698" t="str">
        <f t="shared" si="323"/>
        <v/>
      </c>
      <c r="X794" s="698" t="str">
        <f t="shared" si="342"/>
        <v/>
      </c>
      <c r="Y794" s="699" t="str">
        <f t="shared" si="312"/>
        <v/>
      </c>
      <c r="Z794" s="699" t="str">
        <f t="shared" si="313"/>
        <v/>
      </c>
      <c r="AA794" s="698" t="str">
        <f t="shared" si="324"/>
        <v/>
      </c>
      <c r="AB794" s="698" t="str">
        <f t="shared" si="325"/>
        <v/>
      </c>
      <c r="AC794" s="699" t="str">
        <f t="shared" si="314"/>
        <v/>
      </c>
      <c r="AD794" s="699" t="str">
        <f t="shared" si="315"/>
        <v/>
      </c>
      <c r="AE794" s="698" t="str">
        <f t="shared" si="326"/>
        <v/>
      </c>
      <c r="AF794" s="698" t="str">
        <f t="shared" si="327"/>
        <v/>
      </c>
      <c r="AG794" s="68"/>
      <c r="AH794" s="696" t="str">
        <f t="shared" si="306"/>
        <v/>
      </c>
      <c r="AI794" s="340"/>
      <c r="AJ794" s="340"/>
      <c r="AK794" s="340"/>
      <c r="AL794" s="699" t="str">
        <f t="shared" si="316"/>
        <v/>
      </c>
      <c r="AM794" s="699" t="str">
        <f t="shared" si="343"/>
        <v/>
      </c>
      <c r="AN794" s="699" t="str">
        <f t="shared" si="317"/>
        <v/>
      </c>
      <c r="AO794" s="698" t="str">
        <f t="shared" si="307"/>
        <v/>
      </c>
      <c r="AP794" s="698" t="str">
        <f t="shared" si="328"/>
        <v/>
      </c>
      <c r="AQ794" s="699" t="str">
        <f t="shared" si="318"/>
        <v/>
      </c>
      <c r="AR794" s="699" t="str">
        <f t="shared" si="329"/>
        <v/>
      </c>
      <c r="AS794" s="699" t="str">
        <f t="shared" si="319"/>
        <v/>
      </c>
      <c r="AT794" s="698" t="str">
        <f t="shared" si="308"/>
        <v/>
      </c>
      <c r="AU794" s="698" t="str">
        <f t="shared" si="330"/>
        <v/>
      </c>
      <c r="AV794" s="699" t="str">
        <f t="shared" si="320"/>
        <v/>
      </c>
      <c r="AW794" s="699" t="str">
        <f t="shared" si="331"/>
        <v/>
      </c>
      <c r="AX794" s="699" t="str">
        <f t="shared" si="321"/>
        <v/>
      </c>
      <c r="AY794" s="698" t="str">
        <f t="shared" si="309"/>
        <v/>
      </c>
      <c r="AZ794" s="698" t="str">
        <f t="shared" si="332"/>
        <v/>
      </c>
      <c r="BA794" s="79"/>
      <c r="BB794" s="79"/>
      <c r="BC794" s="699" t="str">
        <f t="shared" si="333"/>
        <v/>
      </c>
      <c r="BD794" s="699" t="str">
        <f t="shared" si="334"/>
        <v/>
      </c>
      <c r="BE794" s="698" t="str">
        <f t="shared" si="335"/>
        <v/>
      </c>
      <c r="BF794" s="698" t="str">
        <f t="shared" si="336"/>
        <v/>
      </c>
      <c r="BG794" s="79"/>
      <c r="BH794" s="699" t="str">
        <f t="shared" si="337"/>
        <v/>
      </c>
      <c r="BI794" s="699" t="str">
        <f t="shared" si="338"/>
        <v/>
      </c>
      <c r="BJ794" s="699" t="str">
        <f t="shared" si="339"/>
        <v/>
      </c>
      <c r="BK794" s="698" t="str">
        <f t="shared" si="340"/>
        <v/>
      </c>
      <c r="BL794" s="698" t="str">
        <f t="shared" si="341"/>
        <v/>
      </c>
    </row>
    <row r="795" spans="15:64" ht="14.25" x14ac:dyDescent="0.2">
      <c r="O795" s="810"/>
      <c r="Q795" s="696">
        <f t="shared" si="322"/>
        <v>521</v>
      </c>
      <c r="R795" s="340"/>
      <c r="S795" s="340"/>
      <c r="T795" s="340"/>
      <c r="U795" s="699" t="str">
        <f t="shared" si="310"/>
        <v/>
      </c>
      <c r="V795" s="699" t="str">
        <f t="shared" si="311"/>
        <v/>
      </c>
      <c r="W795" s="698" t="str">
        <f t="shared" si="323"/>
        <v/>
      </c>
      <c r="X795" s="698" t="str">
        <f t="shared" si="342"/>
        <v/>
      </c>
      <c r="Y795" s="699" t="str">
        <f t="shared" si="312"/>
        <v/>
      </c>
      <c r="Z795" s="699" t="str">
        <f t="shared" si="313"/>
        <v/>
      </c>
      <c r="AA795" s="698" t="str">
        <f t="shared" si="324"/>
        <v/>
      </c>
      <c r="AB795" s="698" t="str">
        <f t="shared" si="325"/>
        <v/>
      </c>
      <c r="AC795" s="699" t="str">
        <f t="shared" si="314"/>
        <v/>
      </c>
      <c r="AD795" s="699" t="str">
        <f t="shared" si="315"/>
        <v/>
      </c>
      <c r="AE795" s="698" t="str">
        <f t="shared" si="326"/>
        <v/>
      </c>
      <c r="AF795" s="698" t="str">
        <f t="shared" si="327"/>
        <v/>
      </c>
      <c r="AG795" s="68"/>
      <c r="AH795" s="696" t="str">
        <f t="shared" si="306"/>
        <v/>
      </c>
      <c r="AI795" s="340"/>
      <c r="AJ795" s="340"/>
      <c r="AK795" s="340"/>
      <c r="AL795" s="699" t="str">
        <f t="shared" si="316"/>
        <v/>
      </c>
      <c r="AM795" s="699" t="str">
        <f t="shared" si="343"/>
        <v/>
      </c>
      <c r="AN795" s="699" t="str">
        <f t="shared" si="317"/>
        <v/>
      </c>
      <c r="AO795" s="698" t="str">
        <f t="shared" si="307"/>
        <v/>
      </c>
      <c r="AP795" s="698" t="str">
        <f t="shared" si="328"/>
        <v/>
      </c>
      <c r="AQ795" s="699" t="str">
        <f t="shared" si="318"/>
        <v/>
      </c>
      <c r="AR795" s="699" t="str">
        <f t="shared" si="329"/>
        <v/>
      </c>
      <c r="AS795" s="699" t="str">
        <f t="shared" si="319"/>
        <v/>
      </c>
      <c r="AT795" s="698" t="str">
        <f t="shared" si="308"/>
        <v/>
      </c>
      <c r="AU795" s="698" t="str">
        <f t="shared" si="330"/>
        <v/>
      </c>
      <c r="AV795" s="699" t="str">
        <f t="shared" si="320"/>
        <v/>
      </c>
      <c r="AW795" s="699" t="str">
        <f t="shared" si="331"/>
        <v/>
      </c>
      <c r="AX795" s="699" t="str">
        <f t="shared" si="321"/>
        <v/>
      </c>
      <c r="AY795" s="698" t="str">
        <f t="shared" si="309"/>
        <v/>
      </c>
      <c r="AZ795" s="698" t="str">
        <f t="shared" si="332"/>
        <v/>
      </c>
      <c r="BA795" s="79"/>
      <c r="BB795" s="79"/>
      <c r="BC795" s="699" t="str">
        <f t="shared" si="333"/>
        <v/>
      </c>
      <c r="BD795" s="699" t="str">
        <f t="shared" si="334"/>
        <v/>
      </c>
      <c r="BE795" s="698" t="str">
        <f t="shared" si="335"/>
        <v/>
      </c>
      <c r="BF795" s="698" t="str">
        <f t="shared" si="336"/>
        <v/>
      </c>
      <c r="BG795" s="79"/>
      <c r="BH795" s="699" t="str">
        <f t="shared" si="337"/>
        <v/>
      </c>
      <c r="BI795" s="699" t="str">
        <f t="shared" si="338"/>
        <v/>
      </c>
      <c r="BJ795" s="699" t="str">
        <f t="shared" si="339"/>
        <v/>
      </c>
      <c r="BK795" s="698" t="str">
        <f t="shared" si="340"/>
        <v/>
      </c>
      <c r="BL795" s="698" t="str">
        <f t="shared" si="341"/>
        <v/>
      </c>
    </row>
    <row r="796" spans="15:64" ht="14.25" x14ac:dyDescent="0.2">
      <c r="O796" s="810"/>
      <c r="Q796" s="696">
        <f t="shared" si="322"/>
        <v>522</v>
      </c>
      <c r="R796" s="340"/>
      <c r="S796" s="340"/>
      <c r="T796" s="340"/>
      <c r="U796" s="699" t="str">
        <f t="shared" si="310"/>
        <v/>
      </c>
      <c r="V796" s="699" t="str">
        <f t="shared" si="311"/>
        <v/>
      </c>
      <c r="W796" s="698" t="str">
        <f t="shared" si="323"/>
        <v/>
      </c>
      <c r="X796" s="698" t="str">
        <f t="shared" si="342"/>
        <v/>
      </c>
      <c r="Y796" s="699" t="str">
        <f t="shared" si="312"/>
        <v/>
      </c>
      <c r="Z796" s="699" t="str">
        <f t="shared" si="313"/>
        <v/>
      </c>
      <c r="AA796" s="698" t="str">
        <f t="shared" si="324"/>
        <v/>
      </c>
      <c r="AB796" s="698" t="str">
        <f t="shared" si="325"/>
        <v/>
      </c>
      <c r="AC796" s="699" t="str">
        <f t="shared" si="314"/>
        <v/>
      </c>
      <c r="AD796" s="699" t="str">
        <f t="shared" si="315"/>
        <v/>
      </c>
      <c r="AE796" s="698" t="str">
        <f t="shared" si="326"/>
        <v/>
      </c>
      <c r="AF796" s="698" t="str">
        <f t="shared" si="327"/>
        <v/>
      </c>
      <c r="AG796" s="68"/>
      <c r="AH796" s="696" t="str">
        <f t="shared" si="306"/>
        <v/>
      </c>
      <c r="AI796" s="340"/>
      <c r="AJ796" s="340"/>
      <c r="AK796" s="340"/>
      <c r="AL796" s="699" t="str">
        <f t="shared" si="316"/>
        <v/>
      </c>
      <c r="AM796" s="699" t="str">
        <f t="shared" si="343"/>
        <v/>
      </c>
      <c r="AN796" s="699" t="str">
        <f t="shared" si="317"/>
        <v/>
      </c>
      <c r="AO796" s="698" t="str">
        <f t="shared" si="307"/>
        <v/>
      </c>
      <c r="AP796" s="698" t="str">
        <f t="shared" si="328"/>
        <v/>
      </c>
      <c r="AQ796" s="699" t="str">
        <f t="shared" si="318"/>
        <v/>
      </c>
      <c r="AR796" s="699" t="str">
        <f t="shared" si="329"/>
        <v/>
      </c>
      <c r="AS796" s="699" t="str">
        <f t="shared" si="319"/>
        <v/>
      </c>
      <c r="AT796" s="698" t="str">
        <f t="shared" si="308"/>
        <v/>
      </c>
      <c r="AU796" s="698" t="str">
        <f t="shared" si="330"/>
        <v/>
      </c>
      <c r="AV796" s="699" t="str">
        <f t="shared" si="320"/>
        <v/>
      </c>
      <c r="AW796" s="699" t="str">
        <f t="shared" si="331"/>
        <v/>
      </c>
      <c r="AX796" s="699" t="str">
        <f t="shared" si="321"/>
        <v/>
      </c>
      <c r="AY796" s="698" t="str">
        <f t="shared" si="309"/>
        <v/>
      </c>
      <c r="AZ796" s="698" t="str">
        <f t="shared" si="332"/>
        <v/>
      </c>
      <c r="BA796" s="79"/>
      <c r="BB796" s="79"/>
      <c r="BC796" s="699" t="str">
        <f t="shared" si="333"/>
        <v/>
      </c>
      <c r="BD796" s="699" t="str">
        <f t="shared" si="334"/>
        <v/>
      </c>
      <c r="BE796" s="698" t="str">
        <f t="shared" si="335"/>
        <v/>
      </c>
      <c r="BF796" s="698" t="str">
        <f t="shared" si="336"/>
        <v/>
      </c>
      <c r="BG796" s="79"/>
      <c r="BH796" s="699" t="str">
        <f t="shared" si="337"/>
        <v/>
      </c>
      <c r="BI796" s="699" t="str">
        <f t="shared" si="338"/>
        <v/>
      </c>
      <c r="BJ796" s="699" t="str">
        <f t="shared" si="339"/>
        <v/>
      </c>
      <c r="BK796" s="698" t="str">
        <f t="shared" si="340"/>
        <v/>
      </c>
      <c r="BL796" s="698" t="str">
        <f t="shared" si="341"/>
        <v/>
      </c>
    </row>
    <row r="797" spans="15:64" ht="14.25" x14ac:dyDescent="0.2">
      <c r="O797" s="810"/>
      <c r="Q797" s="696">
        <f t="shared" si="322"/>
        <v>523</v>
      </c>
      <c r="R797" s="340"/>
      <c r="S797" s="340"/>
      <c r="T797" s="340"/>
      <c r="U797" s="699" t="str">
        <f t="shared" si="310"/>
        <v/>
      </c>
      <c r="V797" s="699" t="str">
        <f t="shared" si="311"/>
        <v/>
      </c>
      <c r="W797" s="698" t="str">
        <f t="shared" si="323"/>
        <v/>
      </c>
      <c r="X797" s="698" t="str">
        <f t="shared" si="342"/>
        <v/>
      </c>
      <c r="Y797" s="699" t="str">
        <f t="shared" si="312"/>
        <v/>
      </c>
      <c r="Z797" s="699" t="str">
        <f t="shared" si="313"/>
        <v/>
      </c>
      <c r="AA797" s="698" t="str">
        <f t="shared" si="324"/>
        <v/>
      </c>
      <c r="AB797" s="698" t="str">
        <f t="shared" si="325"/>
        <v/>
      </c>
      <c r="AC797" s="699" t="str">
        <f t="shared" si="314"/>
        <v/>
      </c>
      <c r="AD797" s="699" t="str">
        <f t="shared" si="315"/>
        <v/>
      </c>
      <c r="AE797" s="698" t="str">
        <f t="shared" si="326"/>
        <v/>
      </c>
      <c r="AF797" s="698" t="str">
        <f t="shared" si="327"/>
        <v/>
      </c>
      <c r="AG797" s="68"/>
      <c r="AH797" s="696" t="str">
        <f t="shared" si="306"/>
        <v/>
      </c>
      <c r="AI797" s="340"/>
      <c r="AJ797" s="340"/>
      <c r="AK797" s="340"/>
      <c r="AL797" s="699" t="str">
        <f t="shared" si="316"/>
        <v/>
      </c>
      <c r="AM797" s="699" t="str">
        <f t="shared" si="343"/>
        <v/>
      </c>
      <c r="AN797" s="699" t="str">
        <f t="shared" si="317"/>
        <v/>
      </c>
      <c r="AO797" s="698" t="str">
        <f t="shared" si="307"/>
        <v/>
      </c>
      <c r="AP797" s="698" t="str">
        <f t="shared" si="328"/>
        <v/>
      </c>
      <c r="AQ797" s="699" t="str">
        <f t="shared" si="318"/>
        <v/>
      </c>
      <c r="AR797" s="699" t="str">
        <f t="shared" si="329"/>
        <v/>
      </c>
      <c r="AS797" s="699" t="str">
        <f t="shared" si="319"/>
        <v/>
      </c>
      <c r="AT797" s="698" t="str">
        <f t="shared" si="308"/>
        <v/>
      </c>
      <c r="AU797" s="698" t="str">
        <f t="shared" si="330"/>
        <v/>
      </c>
      <c r="AV797" s="699" t="str">
        <f t="shared" si="320"/>
        <v/>
      </c>
      <c r="AW797" s="699" t="str">
        <f t="shared" si="331"/>
        <v/>
      </c>
      <c r="AX797" s="699" t="str">
        <f t="shared" si="321"/>
        <v/>
      </c>
      <c r="AY797" s="698" t="str">
        <f t="shared" si="309"/>
        <v/>
      </c>
      <c r="AZ797" s="698" t="str">
        <f t="shared" si="332"/>
        <v/>
      </c>
      <c r="BA797" s="79"/>
      <c r="BB797" s="79"/>
      <c r="BC797" s="699" t="str">
        <f t="shared" si="333"/>
        <v/>
      </c>
      <c r="BD797" s="699" t="str">
        <f t="shared" si="334"/>
        <v/>
      </c>
      <c r="BE797" s="698" t="str">
        <f t="shared" si="335"/>
        <v/>
      </c>
      <c r="BF797" s="698" t="str">
        <f t="shared" si="336"/>
        <v/>
      </c>
      <c r="BG797" s="79"/>
      <c r="BH797" s="699" t="str">
        <f t="shared" si="337"/>
        <v/>
      </c>
      <c r="BI797" s="699" t="str">
        <f t="shared" si="338"/>
        <v/>
      </c>
      <c r="BJ797" s="699" t="str">
        <f t="shared" si="339"/>
        <v/>
      </c>
      <c r="BK797" s="698" t="str">
        <f t="shared" si="340"/>
        <v/>
      </c>
      <c r="BL797" s="698" t="str">
        <f t="shared" si="341"/>
        <v/>
      </c>
    </row>
    <row r="798" spans="15:64" ht="14.25" x14ac:dyDescent="0.2">
      <c r="O798" s="810"/>
      <c r="Q798" s="696">
        <f t="shared" si="322"/>
        <v>524</v>
      </c>
      <c r="R798" s="340"/>
      <c r="S798" s="340"/>
      <c r="T798" s="340"/>
      <c r="U798" s="699" t="str">
        <f t="shared" si="310"/>
        <v/>
      </c>
      <c r="V798" s="699" t="str">
        <f t="shared" si="311"/>
        <v/>
      </c>
      <c r="W798" s="698" t="str">
        <f t="shared" si="323"/>
        <v/>
      </c>
      <c r="X798" s="698" t="str">
        <f t="shared" si="342"/>
        <v/>
      </c>
      <c r="Y798" s="699" t="str">
        <f t="shared" si="312"/>
        <v/>
      </c>
      <c r="Z798" s="699" t="str">
        <f t="shared" si="313"/>
        <v/>
      </c>
      <c r="AA798" s="698" t="str">
        <f t="shared" si="324"/>
        <v/>
      </c>
      <c r="AB798" s="698" t="str">
        <f t="shared" si="325"/>
        <v/>
      </c>
      <c r="AC798" s="699" t="str">
        <f t="shared" si="314"/>
        <v/>
      </c>
      <c r="AD798" s="699" t="str">
        <f t="shared" si="315"/>
        <v/>
      </c>
      <c r="AE798" s="698" t="str">
        <f t="shared" si="326"/>
        <v/>
      </c>
      <c r="AF798" s="698" t="str">
        <f t="shared" si="327"/>
        <v/>
      </c>
      <c r="AG798" s="68"/>
      <c r="AH798" s="696" t="str">
        <f t="shared" si="306"/>
        <v/>
      </c>
      <c r="AI798" s="340"/>
      <c r="AJ798" s="340"/>
      <c r="AK798" s="340"/>
      <c r="AL798" s="699" t="str">
        <f t="shared" si="316"/>
        <v/>
      </c>
      <c r="AM798" s="699" t="str">
        <f t="shared" si="343"/>
        <v/>
      </c>
      <c r="AN798" s="699" t="str">
        <f t="shared" si="317"/>
        <v/>
      </c>
      <c r="AO798" s="698" t="str">
        <f t="shared" si="307"/>
        <v/>
      </c>
      <c r="AP798" s="698" t="str">
        <f t="shared" si="328"/>
        <v/>
      </c>
      <c r="AQ798" s="699" t="str">
        <f t="shared" si="318"/>
        <v/>
      </c>
      <c r="AR798" s="699" t="str">
        <f t="shared" si="329"/>
        <v/>
      </c>
      <c r="AS798" s="699" t="str">
        <f t="shared" si="319"/>
        <v/>
      </c>
      <c r="AT798" s="698" t="str">
        <f t="shared" si="308"/>
        <v/>
      </c>
      <c r="AU798" s="698" t="str">
        <f t="shared" si="330"/>
        <v/>
      </c>
      <c r="AV798" s="699" t="str">
        <f t="shared" si="320"/>
        <v/>
      </c>
      <c r="AW798" s="699" t="str">
        <f t="shared" si="331"/>
        <v/>
      </c>
      <c r="AX798" s="699" t="str">
        <f t="shared" si="321"/>
        <v/>
      </c>
      <c r="AY798" s="698" t="str">
        <f t="shared" si="309"/>
        <v/>
      </c>
      <c r="AZ798" s="698" t="str">
        <f t="shared" si="332"/>
        <v/>
      </c>
      <c r="BA798" s="79"/>
      <c r="BB798" s="79"/>
      <c r="BC798" s="699" t="str">
        <f t="shared" si="333"/>
        <v/>
      </c>
      <c r="BD798" s="699" t="str">
        <f t="shared" si="334"/>
        <v/>
      </c>
      <c r="BE798" s="698" t="str">
        <f t="shared" si="335"/>
        <v/>
      </c>
      <c r="BF798" s="698" t="str">
        <f t="shared" si="336"/>
        <v/>
      </c>
      <c r="BG798" s="79"/>
      <c r="BH798" s="699" t="str">
        <f t="shared" si="337"/>
        <v/>
      </c>
      <c r="BI798" s="699" t="str">
        <f t="shared" si="338"/>
        <v/>
      </c>
      <c r="BJ798" s="699" t="str">
        <f t="shared" si="339"/>
        <v/>
      </c>
      <c r="BK798" s="698" t="str">
        <f t="shared" si="340"/>
        <v/>
      </c>
      <c r="BL798" s="698" t="str">
        <f t="shared" si="341"/>
        <v/>
      </c>
    </row>
    <row r="799" spans="15:64" ht="14.25" x14ac:dyDescent="0.2">
      <c r="O799" s="810"/>
      <c r="Q799" s="696">
        <f t="shared" si="322"/>
        <v>525</v>
      </c>
      <c r="R799" s="340"/>
      <c r="S799" s="340"/>
      <c r="T799" s="340"/>
      <c r="U799" s="699" t="str">
        <f t="shared" si="310"/>
        <v/>
      </c>
      <c r="V799" s="699" t="str">
        <f t="shared" si="311"/>
        <v/>
      </c>
      <c r="W799" s="698" t="str">
        <f t="shared" si="323"/>
        <v/>
      </c>
      <c r="X799" s="698" t="str">
        <f t="shared" si="342"/>
        <v/>
      </c>
      <c r="Y799" s="699" t="str">
        <f t="shared" si="312"/>
        <v/>
      </c>
      <c r="Z799" s="699" t="str">
        <f t="shared" si="313"/>
        <v/>
      </c>
      <c r="AA799" s="698" t="str">
        <f t="shared" si="324"/>
        <v/>
      </c>
      <c r="AB799" s="698" t="str">
        <f t="shared" si="325"/>
        <v/>
      </c>
      <c r="AC799" s="699" t="str">
        <f t="shared" si="314"/>
        <v/>
      </c>
      <c r="AD799" s="699" t="str">
        <f t="shared" si="315"/>
        <v/>
      </c>
      <c r="AE799" s="698" t="str">
        <f t="shared" si="326"/>
        <v/>
      </c>
      <c r="AF799" s="698" t="str">
        <f t="shared" si="327"/>
        <v/>
      </c>
      <c r="AG799" s="68"/>
      <c r="AH799" s="696" t="str">
        <f t="shared" si="306"/>
        <v/>
      </c>
      <c r="AI799" s="340"/>
      <c r="AJ799" s="340"/>
      <c r="AK799" s="340"/>
      <c r="AL799" s="699" t="str">
        <f t="shared" si="316"/>
        <v/>
      </c>
      <c r="AM799" s="699" t="str">
        <f t="shared" si="343"/>
        <v/>
      </c>
      <c r="AN799" s="699" t="str">
        <f t="shared" si="317"/>
        <v/>
      </c>
      <c r="AO799" s="698" t="str">
        <f t="shared" si="307"/>
        <v/>
      </c>
      <c r="AP799" s="698" t="str">
        <f t="shared" si="328"/>
        <v/>
      </c>
      <c r="AQ799" s="699" t="str">
        <f t="shared" si="318"/>
        <v/>
      </c>
      <c r="AR799" s="699" t="str">
        <f t="shared" si="329"/>
        <v/>
      </c>
      <c r="AS799" s="699" t="str">
        <f t="shared" si="319"/>
        <v/>
      </c>
      <c r="AT799" s="698" t="str">
        <f t="shared" si="308"/>
        <v/>
      </c>
      <c r="AU799" s="698" t="str">
        <f t="shared" si="330"/>
        <v/>
      </c>
      <c r="AV799" s="699" t="str">
        <f t="shared" si="320"/>
        <v/>
      </c>
      <c r="AW799" s="699" t="str">
        <f t="shared" si="331"/>
        <v/>
      </c>
      <c r="AX799" s="699" t="str">
        <f t="shared" si="321"/>
        <v/>
      </c>
      <c r="AY799" s="698" t="str">
        <f t="shared" si="309"/>
        <v/>
      </c>
      <c r="AZ799" s="698" t="str">
        <f t="shared" si="332"/>
        <v/>
      </c>
      <c r="BA799" s="79"/>
      <c r="BB799" s="79"/>
      <c r="BC799" s="699" t="str">
        <f t="shared" si="333"/>
        <v/>
      </c>
      <c r="BD799" s="699" t="str">
        <f t="shared" si="334"/>
        <v/>
      </c>
      <c r="BE799" s="698" t="str">
        <f t="shared" si="335"/>
        <v/>
      </c>
      <c r="BF799" s="698" t="str">
        <f t="shared" si="336"/>
        <v/>
      </c>
      <c r="BG799" s="79"/>
      <c r="BH799" s="699" t="str">
        <f t="shared" si="337"/>
        <v/>
      </c>
      <c r="BI799" s="699" t="str">
        <f t="shared" si="338"/>
        <v/>
      </c>
      <c r="BJ799" s="699" t="str">
        <f t="shared" si="339"/>
        <v/>
      </c>
      <c r="BK799" s="698" t="str">
        <f t="shared" si="340"/>
        <v/>
      </c>
      <c r="BL799" s="698" t="str">
        <f t="shared" si="341"/>
        <v/>
      </c>
    </row>
    <row r="800" spans="15:64" ht="14.25" x14ac:dyDescent="0.2">
      <c r="O800" s="810"/>
      <c r="Q800" s="696">
        <f t="shared" si="322"/>
        <v>526</v>
      </c>
      <c r="R800" s="340"/>
      <c r="S800" s="340"/>
      <c r="T800" s="340"/>
      <c r="U800" s="699" t="str">
        <f t="shared" si="310"/>
        <v/>
      </c>
      <c r="V800" s="699" t="str">
        <f t="shared" si="311"/>
        <v/>
      </c>
      <c r="W800" s="698" t="str">
        <f t="shared" si="323"/>
        <v/>
      </c>
      <c r="X800" s="698" t="str">
        <f t="shared" si="342"/>
        <v/>
      </c>
      <c r="Y800" s="699" t="str">
        <f t="shared" si="312"/>
        <v/>
      </c>
      <c r="Z800" s="699" t="str">
        <f t="shared" si="313"/>
        <v/>
      </c>
      <c r="AA800" s="698" t="str">
        <f t="shared" si="324"/>
        <v/>
      </c>
      <c r="AB800" s="698" t="str">
        <f t="shared" si="325"/>
        <v/>
      </c>
      <c r="AC800" s="699" t="str">
        <f t="shared" si="314"/>
        <v/>
      </c>
      <c r="AD800" s="699" t="str">
        <f t="shared" si="315"/>
        <v/>
      </c>
      <c r="AE800" s="698" t="str">
        <f t="shared" si="326"/>
        <v/>
      </c>
      <c r="AF800" s="698" t="str">
        <f t="shared" si="327"/>
        <v/>
      </c>
      <c r="AG800" s="68"/>
      <c r="AH800" s="696" t="str">
        <f t="shared" si="306"/>
        <v/>
      </c>
      <c r="AI800" s="340"/>
      <c r="AJ800" s="340"/>
      <c r="AK800" s="340"/>
      <c r="AL800" s="699" t="str">
        <f t="shared" si="316"/>
        <v/>
      </c>
      <c r="AM800" s="699" t="str">
        <f t="shared" si="343"/>
        <v/>
      </c>
      <c r="AN800" s="699" t="str">
        <f t="shared" si="317"/>
        <v/>
      </c>
      <c r="AO800" s="698" t="str">
        <f t="shared" si="307"/>
        <v/>
      </c>
      <c r="AP800" s="698" t="str">
        <f t="shared" si="328"/>
        <v/>
      </c>
      <c r="AQ800" s="699" t="str">
        <f t="shared" si="318"/>
        <v/>
      </c>
      <c r="AR800" s="699" t="str">
        <f t="shared" si="329"/>
        <v/>
      </c>
      <c r="AS800" s="699" t="str">
        <f t="shared" si="319"/>
        <v/>
      </c>
      <c r="AT800" s="698" t="str">
        <f t="shared" si="308"/>
        <v/>
      </c>
      <c r="AU800" s="698" t="str">
        <f t="shared" si="330"/>
        <v/>
      </c>
      <c r="AV800" s="699" t="str">
        <f t="shared" si="320"/>
        <v/>
      </c>
      <c r="AW800" s="699" t="str">
        <f t="shared" si="331"/>
        <v/>
      </c>
      <c r="AX800" s="699" t="str">
        <f t="shared" si="321"/>
        <v/>
      </c>
      <c r="AY800" s="698" t="str">
        <f t="shared" si="309"/>
        <v/>
      </c>
      <c r="AZ800" s="698" t="str">
        <f t="shared" si="332"/>
        <v/>
      </c>
      <c r="BA800" s="79"/>
      <c r="BB800" s="79"/>
      <c r="BC800" s="699" t="str">
        <f t="shared" si="333"/>
        <v/>
      </c>
      <c r="BD800" s="699" t="str">
        <f t="shared" si="334"/>
        <v/>
      </c>
      <c r="BE800" s="698" t="str">
        <f t="shared" si="335"/>
        <v/>
      </c>
      <c r="BF800" s="698" t="str">
        <f t="shared" si="336"/>
        <v/>
      </c>
      <c r="BG800" s="79"/>
      <c r="BH800" s="699" t="str">
        <f t="shared" si="337"/>
        <v/>
      </c>
      <c r="BI800" s="699" t="str">
        <f t="shared" si="338"/>
        <v/>
      </c>
      <c r="BJ800" s="699" t="str">
        <f t="shared" si="339"/>
        <v/>
      </c>
      <c r="BK800" s="698" t="str">
        <f t="shared" si="340"/>
        <v/>
      </c>
      <c r="BL800" s="698" t="str">
        <f t="shared" si="341"/>
        <v/>
      </c>
    </row>
    <row r="801" spans="15:64" ht="14.25" x14ac:dyDescent="0.2">
      <c r="O801" s="810"/>
      <c r="Q801" s="696">
        <f t="shared" si="322"/>
        <v>527</v>
      </c>
      <c r="R801" s="340"/>
      <c r="S801" s="340"/>
      <c r="T801" s="340"/>
      <c r="U801" s="699" t="str">
        <f t="shared" si="310"/>
        <v/>
      </c>
      <c r="V801" s="699" t="str">
        <f t="shared" si="311"/>
        <v/>
      </c>
      <c r="W801" s="698" t="str">
        <f t="shared" si="323"/>
        <v/>
      </c>
      <c r="X801" s="698" t="str">
        <f t="shared" si="342"/>
        <v/>
      </c>
      <c r="Y801" s="699" t="str">
        <f t="shared" si="312"/>
        <v/>
      </c>
      <c r="Z801" s="699" t="str">
        <f t="shared" si="313"/>
        <v/>
      </c>
      <c r="AA801" s="698" t="str">
        <f t="shared" si="324"/>
        <v/>
      </c>
      <c r="AB801" s="698" t="str">
        <f t="shared" si="325"/>
        <v/>
      </c>
      <c r="AC801" s="699" t="str">
        <f t="shared" si="314"/>
        <v/>
      </c>
      <c r="AD801" s="699" t="str">
        <f t="shared" si="315"/>
        <v/>
      </c>
      <c r="AE801" s="698" t="str">
        <f t="shared" si="326"/>
        <v/>
      </c>
      <c r="AF801" s="698" t="str">
        <f t="shared" si="327"/>
        <v/>
      </c>
      <c r="AG801" s="68"/>
      <c r="AH801" s="696" t="str">
        <f t="shared" si="306"/>
        <v/>
      </c>
      <c r="AI801" s="340"/>
      <c r="AJ801" s="340"/>
      <c r="AK801" s="340"/>
      <c r="AL801" s="699" t="str">
        <f t="shared" si="316"/>
        <v/>
      </c>
      <c r="AM801" s="699" t="str">
        <f t="shared" si="343"/>
        <v/>
      </c>
      <c r="AN801" s="699" t="str">
        <f t="shared" si="317"/>
        <v/>
      </c>
      <c r="AO801" s="698" t="str">
        <f t="shared" si="307"/>
        <v/>
      </c>
      <c r="AP801" s="698" t="str">
        <f t="shared" si="328"/>
        <v/>
      </c>
      <c r="AQ801" s="699" t="str">
        <f t="shared" si="318"/>
        <v/>
      </c>
      <c r="AR801" s="699" t="str">
        <f t="shared" si="329"/>
        <v/>
      </c>
      <c r="AS801" s="699" t="str">
        <f t="shared" si="319"/>
        <v/>
      </c>
      <c r="AT801" s="698" t="str">
        <f t="shared" si="308"/>
        <v/>
      </c>
      <c r="AU801" s="698" t="str">
        <f t="shared" si="330"/>
        <v/>
      </c>
      <c r="AV801" s="699" t="str">
        <f t="shared" si="320"/>
        <v/>
      </c>
      <c r="AW801" s="699" t="str">
        <f t="shared" si="331"/>
        <v/>
      </c>
      <c r="AX801" s="699" t="str">
        <f t="shared" si="321"/>
        <v/>
      </c>
      <c r="AY801" s="698" t="str">
        <f t="shared" si="309"/>
        <v/>
      </c>
      <c r="AZ801" s="698" t="str">
        <f t="shared" si="332"/>
        <v/>
      </c>
      <c r="BA801" s="79"/>
      <c r="BB801" s="79"/>
      <c r="BC801" s="699" t="str">
        <f t="shared" si="333"/>
        <v/>
      </c>
      <c r="BD801" s="699" t="str">
        <f t="shared" si="334"/>
        <v/>
      </c>
      <c r="BE801" s="698" t="str">
        <f t="shared" si="335"/>
        <v/>
      </c>
      <c r="BF801" s="698" t="str">
        <f t="shared" si="336"/>
        <v/>
      </c>
      <c r="BG801" s="79"/>
      <c r="BH801" s="699" t="str">
        <f t="shared" si="337"/>
        <v/>
      </c>
      <c r="BI801" s="699" t="str">
        <f t="shared" si="338"/>
        <v/>
      </c>
      <c r="BJ801" s="699" t="str">
        <f t="shared" si="339"/>
        <v/>
      </c>
      <c r="BK801" s="698" t="str">
        <f t="shared" si="340"/>
        <v/>
      </c>
      <c r="BL801" s="698" t="str">
        <f t="shared" si="341"/>
        <v/>
      </c>
    </row>
    <row r="802" spans="15:64" ht="14.25" x14ac:dyDescent="0.2">
      <c r="O802" s="810"/>
      <c r="Q802" s="696">
        <f t="shared" si="322"/>
        <v>528</v>
      </c>
      <c r="R802" s="340"/>
      <c r="S802" s="340"/>
      <c r="T802" s="340"/>
      <c r="U802" s="699" t="str">
        <f t="shared" si="310"/>
        <v/>
      </c>
      <c r="V802" s="699" t="str">
        <f t="shared" si="311"/>
        <v/>
      </c>
      <c r="W802" s="698" t="str">
        <f t="shared" si="323"/>
        <v/>
      </c>
      <c r="X802" s="698" t="str">
        <f t="shared" si="342"/>
        <v/>
      </c>
      <c r="Y802" s="699" t="str">
        <f t="shared" si="312"/>
        <v/>
      </c>
      <c r="Z802" s="699" t="str">
        <f t="shared" si="313"/>
        <v/>
      </c>
      <c r="AA802" s="698" t="str">
        <f t="shared" si="324"/>
        <v/>
      </c>
      <c r="AB802" s="698" t="str">
        <f t="shared" si="325"/>
        <v/>
      </c>
      <c r="AC802" s="699" t="str">
        <f t="shared" si="314"/>
        <v/>
      </c>
      <c r="AD802" s="699" t="str">
        <f t="shared" si="315"/>
        <v/>
      </c>
      <c r="AE802" s="698" t="str">
        <f t="shared" si="326"/>
        <v/>
      </c>
      <c r="AF802" s="698" t="str">
        <f t="shared" si="327"/>
        <v/>
      </c>
      <c r="AG802" s="68"/>
      <c r="AH802" s="696" t="str">
        <f t="shared" si="306"/>
        <v/>
      </c>
      <c r="AI802" s="340"/>
      <c r="AJ802" s="340"/>
      <c r="AK802" s="340"/>
      <c r="AL802" s="699" t="str">
        <f t="shared" si="316"/>
        <v/>
      </c>
      <c r="AM802" s="699" t="str">
        <f t="shared" si="343"/>
        <v/>
      </c>
      <c r="AN802" s="699" t="str">
        <f t="shared" si="317"/>
        <v/>
      </c>
      <c r="AO802" s="698" t="str">
        <f t="shared" si="307"/>
        <v/>
      </c>
      <c r="AP802" s="698" t="str">
        <f t="shared" si="328"/>
        <v/>
      </c>
      <c r="AQ802" s="699" t="str">
        <f t="shared" si="318"/>
        <v/>
      </c>
      <c r="AR802" s="699" t="str">
        <f t="shared" si="329"/>
        <v/>
      </c>
      <c r="AS802" s="699" t="str">
        <f t="shared" si="319"/>
        <v/>
      </c>
      <c r="AT802" s="698" t="str">
        <f t="shared" si="308"/>
        <v/>
      </c>
      <c r="AU802" s="698" t="str">
        <f t="shared" si="330"/>
        <v/>
      </c>
      <c r="AV802" s="699" t="str">
        <f t="shared" si="320"/>
        <v/>
      </c>
      <c r="AW802" s="699" t="str">
        <f t="shared" si="331"/>
        <v/>
      </c>
      <c r="AX802" s="699" t="str">
        <f t="shared" si="321"/>
        <v/>
      </c>
      <c r="AY802" s="698" t="str">
        <f t="shared" si="309"/>
        <v/>
      </c>
      <c r="AZ802" s="698" t="str">
        <f t="shared" si="332"/>
        <v/>
      </c>
      <c r="BA802" s="79"/>
      <c r="BB802" s="79"/>
      <c r="BC802" s="699" t="str">
        <f t="shared" si="333"/>
        <v/>
      </c>
      <c r="BD802" s="699" t="str">
        <f t="shared" si="334"/>
        <v/>
      </c>
      <c r="BE802" s="698" t="str">
        <f t="shared" si="335"/>
        <v/>
      </c>
      <c r="BF802" s="698" t="str">
        <f t="shared" si="336"/>
        <v/>
      </c>
      <c r="BG802" s="79"/>
      <c r="BH802" s="699" t="str">
        <f t="shared" si="337"/>
        <v/>
      </c>
      <c r="BI802" s="699" t="str">
        <f t="shared" si="338"/>
        <v/>
      </c>
      <c r="BJ802" s="699" t="str">
        <f t="shared" si="339"/>
        <v/>
      </c>
      <c r="BK802" s="698" t="str">
        <f t="shared" si="340"/>
        <v/>
      </c>
      <c r="BL802" s="698" t="str">
        <f t="shared" si="341"/>
        <v/>
      </c>
    </row>
    <row r="803" spans="15:64" ht="14.25" x14ac:dyDescent="0.2">
      <c r="O803" s="810"/>
      <c r="Q803" s="696">
        <f t="shared" si="322"/>
        <v>529</v>
      </c>
      <c r="R803" s="340"/>
      <c r="S803" s="340"/>
      <c r="T803" s="340"/>
      <c r="U803" s="699" t="str">
        <f t="shared" si="310"/>
        <v/>
      </c>
      <c r="V803" s="699" t="str">
        <f t="shared" si="311"/>
        <v/>
      </c>
      <c r="W803" s="698" t="str">
        <f t="shared" si="323"/>
        <v/>
      </c>
      <c r="X803" s="698" t="str">
        <f t="shared" si="342"/>
        <v/>
      </c>
      <c r="Y803" s="699" t="str">
        <f t="shared" si="312"/>
        <v/>
      </c>
      <c r="Z803" s="699" t="str">
        <f t="shared" si="313"/>
        <v/>
      </c>
      <c r="AA803" s="698" t="str">
        <f t="shared" si="324"/>
        <v/>
      </c>
      <c r="AB803" s="698" t="str">
        <f t="shared" si="325"/>
        <v/>
      </c>
      <c r="AC803" s="699" t="str">
        <f t="shared" si="314"/>
        <v/>
      </c>
      <c r="AD803" s="699" t="str">
        <f t="shared" si="315"/>
        <v/>
      </c>
      <c r="AE803" s="698" t="str">
        <f t="shared" si="326"/>
        <v/>
      </c>
      <c r="AF803" s="698" t="str">
        <f t="shared" si="327"/>
        <v/>
      </c>
      <c r="AG803" s="68"/>
      <c r="AH803" s="696" t="str">
        <f t="shared" si="306"/>
        <v/>
      </c>
      <c r="AI803" s="340"/>
      <c r="AJ803" s="340"/>
      <c r="AK803" s="340"/>
      <c r="AL803" s="699" t="str">
        <f t="shared" si="316"/>
        <v/>
      </c>
      <c r="AM803" s="699" t="str">
        <f t="shared" si="343"/>
        <v/>
      </c>
      <c r="AN803" s="699" t="str">
        <f t="shared" si="317"/>
        <v/>
      </c>
      <c r="AO803" s="698" t="str">
        <f t="shared" si="307"/>
        <v/>
      </c>
      <c r="AP803" s="698" t="str">
        <f t="shared" si="328"/>
        <v/>
      </c>
      <c r="AQ803" s="699" t="str">
        <f t="shared" si="318"/>
        <v/>
      </c>
      <c r="AR803" s="699" t="str">
        <f t="shared" si="329"/>
        <v/>
      </c>
      <c r="AS803" s="699" t="str">
        <f t="shared" si="319"/>
        <v/>
      </c>
      <c r="AT803" s="698" t="str">
        <f t="shared" si="308"/>
        <v/>
      </c>
      <c r="AU803" s="698" t="str">
        <f t="shared" si="330"/>
        <v/>
      </c>
      <c r="AV803" s="699" t="str">
        <f t="shared" si="320"/>
        <v/>
      </c>
      <c r="AW803" s="699" t="str">
        <f t="shared" si="331"/>
        <v/>
      </c>
      <c r="AX803" s="699" t="str">
        <f t="shared" si="321"/>
        <v/>
      </c>
      <c r="AY803" s="698" t="str">
        <f t="shared" si="309"/>
        <v/>
      </c>
      <c r="AZ803" s="698" t="str">
        <f t="shared" si="332"/>
        <v/>
      </c>
      <c r="BA803" s="79"/>
      <c r="BB803" s="79"/>
      <c r="BC803" s="699" t="str">
        <f t="shared" si="333"/>
        <v/>
      </c>
      <c r="BD803" s="699" t="str">
        <f t="shared" si="334"/>
        <v/>
      </c>
      <c r="BE803" s="698" t="str">
        <f t="shared" si="335"/>
        <v/>
      </c>
      <c r="BF803" s="698" t="str">
        <f t="shared" si="336"/>
        <v/>
      </c>
      <c r="BG803" s="79"/>
      <c r="BH803" s="699" t="str">
        <f t="shared" si="337"/>
        <v/>
      </c>
      <c r="BI803" s="699" t="str">
        <f t="shared" si="338"/>
        <v/>
      </c>
      <c r="BJ803" s="699" t="str">
        <f t="shared" si="339"/>
        <v/>
      </c>
      <c r="BK803" s="698" t="str">
        <f t="shared" si="340"/>
        <v/>
      </c>
      <c r="BL803" s="698" t="str">
        <f t="shared" si="341"/>
        <v/>
      </c>
    </row>
    <row r="804" spans="15:64" ht="14.25" x14ac:dyDescent="0.2">
      <c r="O804" s="810"/>
      <c r="Q804" s="696">
        <f t="shared" si="322"/>
        <v>530</v>
      </c>
      <c r="R804" s="340"/>
      <c r="S804" s="340"/>
      <c r="T804" s="340"/>
      <c r="U804" s="699" t="str">
        <f t="shared" si="310"/>
        <v/>
      </c>
      <c r="V804" s="699" t="str">
        <f t="shared" si="311"/>
        <v/>
      </c>
      <c r="W804" s="698" t="str">
        <f t="shared" si="323"/>
        <v/>
      </c>
      <c r="X804" s="698" t="str">
        <f t="shared" si="342"/>
        <v/>
      </c>
      <c r="Y804" s="699" t="str">
        <f t="shared" si="312"/>
        <v/>
      </c>
      <c r="Z804" s="699" t="str">
        <f t="shared" si="313"/>
        <v/>
      </c>
      <c r="AA804" s="698" t="str">
        <f t="shared" si="324"/>
        <v/>
      </c>
      <c r="AB804" s="698" t="str">
        <f t="shared" si="325"/>
        <v/>
      </c>
      <c r="AC804" s="699" t="str">
        <f t="shared" si="314"/>
        <v/>
      </c>
      <c r="AD804" s="699" t="str">
        <f t="shared" si="315"/>
        <v/>
      </c>
      <c r="AE804" s="698" t="str">
        <f t="shared" si="326"/>
        <v/>
      </c>
      <c r="AF804" s="698" t="str">
        <f t="shared" si="327"/>
        <v/>
      </c>
      <c r="AG804" s="68"/>
      <c r="AH804" s="696" t="str">
        <f t="shared" si="306"/>
        <v/>
      </c>
      <c r="AI804" s="340"/>
      <c r="AJ804" s="340"/>
      <c r="AK804" s="340"/>
      <c r="AL804" s="699" t="str">
        <f t="shared" si="316"/>
        <v/>
      </c>
      <c r="AM804" s="699" t="str">
        <f t="shared" si="343"/>
        <v/>
      </c>
      <c r="AN804" s="699" t="str">
        <f t="shared" si="317"/>
        <v/>
      </c>
      <c r="AO804" s="698" t="str">
        <f t="shared" si="307"/>
        <v/>
      </c>
      <c r="AP804" s="698" t="str">
        <f t="shared" si="328"/>
        <v/>
      </c>
      <c r="AQ804" s="699" t="str">
        <f t="shared" si="318"/>
        <v/>
      </c>
      <c r="AR804" s="699" t="str">
        <f t="shared" si="329"/>
        <v/>
      </c>
      <c r="AS804" s="699" t="str">
        <f t="shared" si="319"/>
        <v/>
      </c>
      <c r="AT804" s="698" t="str">
        <f t="shared" si="308"/>
        <v/>
      </c>
      <c r="AU804" s="698" t="str">
        <f t="shared" si="330"/>
        <v/>
      </c>
      <c r="AV804" s="699" t="str">
        <f t="shared" si="320"/>
        <v/>
      </c>
      <c r="AW804" s="699" t="str">
        <f t="shared" si="331"/>
        <v/>
      </c>
      <c r="AX804" s="699" t="str">
        <f t="shared" si="321"/>
        <v/>
      </c>
      <c r="AY804" s="698" t="str">
        <f t="shared" si="309"/>
        <v/>
      </c>
      <c r="AZ804" s="698" t="str">
        <f t="shared" si="332"/>
        <v/>
      </c>
      <c r="BA804" s="79"/>
      <c r="BB804" s="79"/>
      <c r="BC804" s="699" t="str">
        <f t="shared" si="333"/>
        <v/>
      </c>
      <c r="BD804" s="699" t="str">
        <f t="shared" si="334"/>
        <v/>
      </c>
      <c r="BE804" s="698" t="str">
        <f t="shared" si="335"/>
        <v/>
      </c>
      <c r="BF804" s="698" t="str">
        <f t="shared" si="336"/>
        <v/>
      </c>
      <c r="BG804" s="79"/>
      <c r="BH804" s="699" t="str">
        <f t="shared" si="337"/>
        <v/>
      </c>
      <c r="BI804" s="699" t="str">
        <f t="shared" si="338"/>
        <v/>
      </c>
      <c r="BJ804" s="699" t="str">
        <f t="shared" si="339"/>
        <v/>
      </c>
      <c r="BK804" s="698" t="str">
        <f t="shared" si="340"/>
        <v/>
      </c>
      <c r="BL804" s="698" t="str">
        <f t="shared" si="341"/>
        <v/>
      </c>
    </row>
    <row r="805" spans="15:64" ht="14.25" x14ac:dyDescent="0.2">
      <c r="O805" s="810"/>
      <c r="Q805" s="696">
        <f t="shared" si="322"/>
        <v>531</v>
      </c>
      <c r="R805" s="340"/>
      <c r="S805" s="340"/>
      <c r="T805" s="340"/>
      <c r="U805" s="699" t="str">
        <f t="shared" si="310"/>
        <v/>
      </c>
      <c r="V805" s="699" t="str">
        <f t="shared" si="311"/>
        <v/>
      </c>
      <c r="W805" s="698" t="str">
        <f t="shared" si="323"/>
        <v/>
      </c>
      <c r="X805" s="698" t="str">
        <f t="shared" si="342"/>
        <v/>
      </c>
      <c r="Y805" s="699" t="str">
        <f t="shared" si="312"/>
        <v/>
      </c>
      <c r="Z805" s="699" t="str">
        <f t="shared" si="313"/>
        <v/>
      </c>
      <c r="AA805" s="698" t="str">
        <f t="shared" si="324"/>
        <v/>
      </c>
      <c r="AB805" s="698" t="str">
        <f t="shared" si="325"/>
        <v/>
      </c>
      <c r="AC805" s="699" t="str">
        <f t="shared" si="314"/>
        <v/>
      </c>
      <c r="AD805" s="699" t="str">
        <f t="shared" si="315"/>
        <v/>
      </c>
      <c r="AE805" s="698" t="str">
        <f t="shared" si="326"/>
        <v/>
      </c>
      <c r="AF805" s="698" t="str">
        <f t="shared" si="327"/>
        <v/>
      </c>
      <c r="AG805" s="68"/>
      <c r="AH805" s="696" t="str">
        <f t="shared" si="306"/>
        <v/>
      </c>
      <c r="AI805" s="340"/>
      <c r="AJ805" s="340"/>
      <c r="AK805" s="340"/>
      <c r="AL805" s="699" t="str">
        <f t="shared" si="316"/>
        <v/>
      </c>
      <c r="AM805" s="699" t="str">
        <f t="shared" si="343"/>
        <v/>
      </c>
      <c r="AN805" s="699" t="str">
        <f t="shared" si="317"/>
        <v/>
      </c>
      <c r="AO805" s="698" t="str">
        <f t="shared" si="307"/>
        <v/>
      </c>
      <c r="AP805" s="698" t="str">
        <f t="shared" si="328"/>
        <v/>
      </c>
      <c r="AQ805" s="699" t="str">
        <f t="shared" si="318"/>
        <v/>
      </c>
      <c r="AR805" s="699" t="str">
        <f t="shared" si="329"/>
        <v/>
      </c>
      <c r="AS805" s="699" t="str">
        <f t="shared" si="319"/>
        <v/>
      </c>
      <c r="AT805" s="698" t="str">
        <f t="shared" si="308"/>
        <v/>
      </c>
      <c r="AU805" s="698" t="str">
        <f t="shared" si="330"/>
        <v/>
      </c>
      <c r="AV805" s="699" t="str">
        <f t="shared" si="320"/>
        <v/>
      </c>
      <c r="AW805" s="699" t="str">
        <f t="shared" si="331"/>
        <v/>
      </c>
      <c r="AX805" s="699" t="str">
        <f t="shared" si="321"/>
        <v/>
      </c>
      <c r="AY805" s="698" t="str">
        <f t="shared" si="309"/>
        <v/>
      </c>
      <c r="AZ805" s="698" t="str">
        <f t="shared" si="332"/>
        <v/>
      </c>
      <c r="BA805" s="79"/>
      <c r="BB805" s="79"/>
      <c r="BC805" s="699" t="str">
        <f t="shared" si="333"/>
        <v/>
      </c>
      <c r="BD805" s="699" t="str">
        <f t="shared" si="334"/>
        <v/>
      </c>
      <c r="BE805" s="698" t="str">
        <f t="shared" si="335"/>
        <v/>
      </c>
      <c r="BF805" s="698" t="str">
        <f t="shared" si="336"/>
        <v/>
      </c>
      <c r="BG805" s="79"/>
      <c r="BH805" s="699" t="str">
        <f t="shared" si="337"/>
        <v/>
      </c>
      <c r="BI805" s="699" t="str">
        <f t="shared" si="338"/>
        <v/>
      </c>
      <c r="BJ805" s="699" t="str">
        <f t="shared" si="339"/>
        <v/>
      </c>
      <c r="BK805" s="698" t="str">
        <f t="shared" si="340"/>
        <v/>
      </c>
      <c r="BL805" s="698" t="str">
        <f t="shared" si="341"/>
        <v/>
      </c>
    </row>
    <row r="806" spans="15:64" ht="14.25" x14ac:dyDescent="0.2">
      <c r="O806" s="810"/>
      <c r="Q806" s="696">
        <f t="shared" si="322"/>
        <v>532</v>
      </c>
      <c r="R806" s="340"/>
      <c r="S806" s="340"/>
      <c r="T806" s="340"/>
      <c r="U806" s="699" t="str">
        <f t="shared" si="310"/>
        <v/>
      </c>
      <c r="V806" s="699" t="str">
        <f t="shared" si="311"/>
        <v/>
      </c>
      <c r="W806" s="698" t="str">
        <f t="shared" si="323"/>
        <v/>
      </c>
      <c r="X806" s="698" t="str">
        <f t="shared" si="342"/>
        <v/>
      </c>
      <c r="Y806" s="699" t="str">
        <f t="shared" si="312"/>
        <v/>
      </c>
      <c r="Z806" s="699" t="str">
        <f t="shared" si="313"/>
        <v/>
      </c>
      <c r="AA806" s="698" t="str">
        <f t="shared" si="324"/>
        <v/>
      </c>
      <c r="AB806" s="698" t="str">
        <f t="shared" si="325"/>
        <v/>
      </c>
      <c r="AC806" s="699" t="str">
        <f t="shared" si="314"/>
        <v/>
      </c>
      <c r="AD806" s="699" t="str">
        <f t="shared" si="315"/>
        <v/>
      </c>
      <c r="AE806" s="698" t="str">
        <f t="shared" si="326"/>
        <v/>
      </c>
      <c r="AF806" s="698" t="str">
        <f t="shared" si="327"/>
        <v/>
      </c>
      <c r="AG806" s="68"/>
      <c r="AH806" s="696" t="str">
        <f t="shared" si="306"/>
        <v/>
      </c>
      <c r="AI806" s="340"/>
      <c r="AJ806" s="340"/>
      <c r="AK806" s="340"/>
      <c r="AL806" s="699" t="str">
        <f t="shared" si="316"/>
        <v/>
      </c>
      <c r="AM806" s="699" t="str">
        <f t="shared" si="343"/>
        <v/>
      </c>
      <c r="AN806" s="699" t="str">
        <f t="shared" si="317"/>
        <v/>
      </c>
      <c r="AO806" s="698" t="str">
        <f t="shared" si="307"/>
        <v/>
      </c>
      <c r="AP806" s="698" t="str">
        <f t="shared" si="328"/>
        <v/>
      </c>
      <c r="AQ806" s="699" t="str">
        <f t="shared" si="318"/>
        <v/>
      </c>
      <c r="AR806" s="699" t="str">
        <f t="shared" si="329"/>
        <v/>
      </c>
      <c r="AS806" s="699" t="str">
        <f t="shared" si="319"/>
        <v/>
      </c>
      <c r="AT806" s="698" t="str">
        <f t="shared" si="308"/>
        <v/>
      </c>
      <c r="AU806" s="698" t="str">
        <f t="shared" si="330"/>
        <v/>
      </c>
      <c r="AV806" s="699" t="str">
        <f t="shared" si="320"/>
        <v/>
      </c>
      <c r="AW806" s="699" t="str">
        <f t="shared" si="331"/>
        <v/>
      </c>
      <c r="AX806" s="699" t="str">
        <f t="shared" si="321"/>
        <v/>
      </c>
      <c r="AY806" s="698" t="str">
        <f t="shared" si="309"/>
        <v/>
      </c>
      <c r="AZ806" s="698" t="str">
        <f t="shared" si="332"/>
        <v/>
      </c>
      <c r="BA806" s="79"/>
      <c r="BB806" s="79"/>
      <c r="BC806" s="699" t="str">
        <f t="shared" si="333"/>
        <v/>
      </c>
      <c r="BD806" s="699" t="str">
        <f t="shared" si="334"/>
        <v/>
      </c>
      <c r="BE806" s="698" t="str">
        <f t="shared" si="335"/>
        <v/>
      </c>
      <c r="BF806" s="698" t="str">
        <f t="shared" si="336"/>
        <v/>
      </c>
      <c r="BG806" s="79"/>
      <c r="BH806" s="699" t="str">
        <f t="shared" si="337"/>
        <v/>
      </c>
      <c r="BI806" s="699" t="str">
        <f t="shared" si="338"/>
        <v/>
      </c>
      <c r="BJ806" s="699" t="str">
        <f t="shared" si="339"/>
        <v/>
      </c>
      <c r="BK806" s="698" t="str">
        <f t="shared" si="340"/>
        <v/>
      </c>
      <c r="BL806" s="698" t="str">
        <f t="shared" si="341"/>
        <v/>
      </c>
    </row>
    <row r="807" spans="15:64" ht="14.25" x14ac:dyDescent="0.2">
      <c r="O807" s="810"/>
      <c r="Q807" s="696">
        <f t="shared" si="322"/>
        <v>533</v>
      </c>
      <c r="R807" s="340"/>
      <c r="S807" s="340"/>
      <c r="T807" s="340"/>
      <c r="U807" s="699" t="str">
        <f t="shared" si="310"/>
        <v/>
      </c>
      <c r="V807" s="699" t="str">
        <f t="shared" si="311"/>
        <v/>
      </c>
      <c r="W807" s="698" t="str">
        <f t="shared" si="323"/>
        <v/>
      </c>
      <c r="X807" s="698" t="str">
        <f t="shared" si="342"/>
        <v/>
      </c>
      <c r="Y807" s="699" t="str">
        <f t="shared" si="312"/>
        <v/>
      </c>
      <c r="Z807" s="699" t="str">
        <f t="shared" si="313"/>
        <v/>
      </c>
      <c r="AA807" s="698" t="str">
        <f t="shared" si="324"/>
        <v/>
      </c>
      <c r="AB807" s="698" t="str">
        <f t="shared" si="325"/>
        <v/>
      </c>
      <c r="AC807" s="699" t="str">
        <f t="shared" si="314"/>
        <v/>
      </c>
      <c r="AD807" s="699" t="str">
        <f t="shared" si="315"/>
        <v/>
      </c>
      <c r="AE807" s="698" t="str">
        <f t="shared" si="326"/>
        <v/>
      </c>
      <c r="AF807" s="698" t="str">
        <f t="shared" si="327"/>
        <v/>
      </c>
      <c r="AG807" s="68"/>
      <c r="AH807" s="696" t="str">
        <f t="shared" si="306"/>
        <v/>
      </c>
      <c r="AI807" s="340"/>
      <c r="AJ807" s="340"/>
      <c r="AK807" s="340"/>
      <c r="AL807" s="699" t="str">
        <f t="shared" si="316"/>
        <v/>
      </c>
      <c r="AM807" s="699" t="str">
        <f t="shared" si="343"/>
        <v/>
      </c>
      <c r="AN807" s="699" t="str">
        <f t="shared" si="317"/>
        <v/>
      </c>
      <c r="AO807" s="698" t="str">
        <f t="shared" si="307"/>
        <v/>
      </c>
      <c r="AP807" s="698" t="str">
        <f t="shared" si="328"/>
        <v/>
      </c>
      <c r="AQ807" s="699" t="str">
        <f t="shared" si="318"/>
        <v/>
      </c>
      <c r="AR807" s="699" t="str">
        <f t="shared" si="329"/>
        <v/>
      </c>
      <c r="AS807" s="699" t="str">
        <f t="shared" si="319"/>
        <v/>
      </c>
      <c r="AT807" s="698" t="str">
        <f t="shared" si="308"/>
        <v/>
      </c>
      <c r="AU807" s="698" t="str">
        <f t="shared" si="330"/>
        <v/>
      </c>
      <c r="AV807" s="699" t="str">
        <f t="shared" si="320"/>
        <v/>
      </c>
      <c r="AW807" s="699" t="str">
        <f t="shared" si="331"/>
        <v/>
      </c>
      <c r="AX807" s="699" t="str">
        <f t="shared" si="321"/>
        <v/>
      </c>
      <c r="AY807" s="698" t="str">
        <f t="shared" si="309"/>
        <v/>
      </c>
      <c r="AZ807" s="698" t="str">
        <f t="shared" si="332"/>
        <v/>
      </c>
      <c r="BA807" s="79"/>
      <c r="BB807" s="79"/>
      <c r="BC807" s="699" t="str">
        <f t="shared" si="333"/>
        <v/>
      </c>
      <c r="BD807" s="699" t="str">
        <f t="shared" si="334"/>
        <v/>
      </c>
      <c r="BE807" s="698" t="str">
        <f t="shared" si="335"/>
        <v/>
      </c>
      <c r="BF807" s="698" t="str">
        <f t="shared" si="336"/>
        <v/>
      </c>
      <c r="BG807" s="79"/>
      <c r="BH807" s="699" t="str">
        <f t="shared" si="337"/>
        <v/>
      </c>
      <c r="BI807" s="699" t="str">
        <f t="shared" si="338"/>
        <v/>
      </c>
      <c r="BJ807" s="699" t="str">
        <f t="shared" si="339"/>
        <v/>
      </c>
      <c r="BK807" s="698" t="str">
        <f t="shared" si="340"/>
        <v/>
      </c>
      <c r="BL807" s="698" t="str">
        <f t="shared" si="341"/>
        <v/>
      </c>
    </row>
    <row r="808" spans="15:64" ht="14.25" x14ac:dyDescent="0.2">
      <c r="O808" s="810"/>
      <c r="Q808" s="696">
        <f t="shared" si="322"/>
        <v>534</v>
      </c>
      <c r="R808" s="340"/>
      <c r="S808" s="340"/>
      <c r="T808" s="340"/>
      <c r="U808" s="699" t="str">
        <f t="shared" si="310"/>
        <v/>
      </c>
      <c r="V808" s="699" t="str">
        <f t="shared" si="311"/>
        <v/>
      </c>
      <c r="W808" s="698" t="str">
        <f t="shared" si="323"/>
        <v/>
      </c>
      <c r="X808" s="698" t="str">
        <f t="shared" si="342"/>
        <v/>
      </c>
      <c r="Y808" s="699" t="str">
        <f t="shared" si="312"/>
        <v/>
      </c>
      <c r="Z808" s="699" t="str">
        <f t="shared" si="313"/>
        <v/>
      </c>
      <c r="AA808" s="698" t="str">
        <f t="shared" si="324"/>
        <v/>
      </c>
      <c r="AB808" s="698" t="str">
        <f t="shared" si="325"/>
        <v/>
      </c>
      <c r="AC808" s="699" t="str">
        <f t="shared" si="314"/>
        <v/>
      </c>
      <c r="AD808" s="699" t="str">
        <f t="shared" si="315"/>
        <v/>
      </c>
      <c r="AE808" s="698" t="str">
        <f t="shared" si="326"/>
        <v/>
      </c>
      <c r="AF808" s="698" t="str">
        <f t="shared" si="327"/>
        <v/>
      </c>
      <c r="AG808" s="68"/>
      <c r="AH808" s="696" t="str">
        <f t="shared" si="306"/>
        <v/>
      </c>
      <c r="AI808" s="340"/>
      <c r="AJ808" s="340"/>
      <c r="AK808" s="340"/>
      <c r="AL808" s="699" t="str">
        <f t="shared" si="316"/>
        <v/>
      </c>
      <c r="AM808" s="699" t="str">
        <f t="shared" si="343"/>
        <v/>
      </c>
      <c r="AN808" s="699" t="str">
        <f t="shared" si="317"/>
        <v/>
      </c>
      <c r="AO808" s="698" t="str">
        <f t="shared" si="307"/>
        <v/>
      </c>
      <c r="AP808" s="698" t="str">
        <f t="shared" si="328"/>
        <v/>
      </c>
      <c r="AQ808" s="699" t="str">
        <f t="shared" si="318"/>
        <v/>
      </c>
      <c r="AR808" s="699" t="str">
        <f t="shared" si="329"/>
        <v/>
      </c>
      <c r="AS808" s="699" t="str">
        <f t="shared" si="319"/>
        <v/>
      </c>
      <c r="AT808" s="698" t="str">
        <f t="shared" si="308"/>
        <v/>
      </c>
      <c r="AU808" s="698" t="str">
        <f t="shared" si="330"/>
        <v/>
      </c>
      <c r="AV808" s="699" t="str">
        <f t="shared" si="320"/>
        <v/>
      </c>
      <c r="AW808" s="699" t="str">
        <f t="shared" si="331"/>
        <v/>
      </c>
      <c r="AX808" s="699" t="str">
        <f t="shared" si="321"/>
        <v/>
      </c>
      <c r="AY808" s="698" t="str">
        <f t="shared" si="309"/>
        <v/>
      </c>
      <c r="AZ808" s="698" t="str">
        <f t="shared" si="332"/>
        <v/>
      </c>
      <c r="BA808" s="79"/>
      <c r="BB808" s="79"/>
      <c r="BC808" s="699" t="str">
        <f t="shared" si="333"/>
        <v/>
      </c>
      <c r="BD808" s="699" t="str">
        <f t="shared" si="334"/>
        <v/>
      </c>
      <c r="BE808" s="698" t="str">
        <f t="shared" si="335"/>
        <v/>
      </c>
      <c r="BF808" s="698" t="str">
        <f t="shared" si="336"/>
        <v/>
      </c>
      <c r="BG808" s="79"/>
      <c r="BH808" s="699" t="str">
        <f t="shared" si="337"/>
        <v/>
      </c>
      <c r="BI808" s="699" t="str">
        <f t="shared" si="338"/>
        <v/>
      </c>
      <c r="BJ808" s="699" t="str">
        <f t="shared" si="339"/>
        <v/>
      </c>
      <c r="BK808" s="698" t="str">
        <f t="shared" si="340"/>
        <v/>
      </c>
      <c r="BL808" s="698" t="str">
        <f t="shared" si="341"/>
        <v/>
      </c>
    </row>
    <row r="809" spans="15:64" ht="14.25" x14ac:dyDescent="0.2">
      <c r="O809" s="810"/>
      <c r="Q809" s="696">
        <f t="shared" si="322"/>
        <v>535</v>
      </c>
      <c r="R809" s="340"/>
      <c r="S809" s="340"/>
      <c r="T809" s="340"/>
      <c r="U809" s="699" t="str">
        <f t="shared" si="310"/>
        <v/>
      </c>
      <c r="V809" s="699" t="str">
        <f t="shared" si="311"/>
        <v/>
      </c>
      <c r="W809" s="698" t="str">
        <f t="shared" si="323"/>
        <v/>
      </c>
      <c r="X809" s="698" t="str">
        <f t="shared" si="342"/>
        <v/>
      </c>
      <c r="Y809" s="699" t="str">
        <f t="shared" si="312"/>
        <v/>
      </c>
      <c r="Z809" s="699" t="str">
        <f t="shared" si="313"/>
        <v/>
      </c>
      <c r="AA809" s="698" t="str">
        <f t="shared" si="324"/>
        <v/>
      </c>
      <c r="AB809" s="698" t="str">
        <f t="shared" si="325"/>
        <v/>
      </c>
      <c r="AC809" s="699" t="str">
        <f t="shared" si="314"/>
        <v/>
      </c>
      <c r="AD809" s="699" t="str">
        <f t="shared" si="315"/>
        <v/>
      </c>
      <c r="AE809" s="698" t="str">
        <f t="shared" si="326"/>
        <v/>
      </c>
      <c r="AF809" s="698" t="str">
        <f t="shared" si="327"/>
        <v/>
      </c>
      <c r="AG809" s="68"/>
      <c r="AH809" s="696" t="str">
        <f t="shared" si="306"/>
        <v/>
      </c>
      <c r="AI809" s="340"/>
      <c r="AJ809" s="340"/>
      <c r="AK809" s="340"/>
      <c r="AL809" s="699" t="str">
        <f t="shared" si="316"/>
        <v/>
      </c>
      <c r="AM809" s="699" t="str">
        <f t="shared" si="343"/>
        <v/>
      </c>
      <c r="AN809" s="699" t="str">
        <f t="shared" si="317"/>
        <v/>
      </c>
      <c r="AO809" s="698" t="str">
        <f t="shared" si="307"/>
        <v/>
      </c>
      <c r="AP809" s="698" t="str">
        <f t="shared" si="328"/>
        <v/>
      </c>
      <c r="AQ809" s="699" t="str">
        <f t="shared" si="318"/>
        <v/>
      </c>
      <c r="AR809" s="699" t="str">
        <f t="shared" si="329"/>
        <v/>
      </c>
      <c r="AS809" s="699" t="str">
        <f t="shared" si="319"/>
        <v/>
      </c>
      <c r="AT809" s="698" t="str">
        <f t="shared" si="308"/>
        <v/>
      </c>
      <c r="AU809" s="698" t="str">
        <f t="shared" si="330"/>
        <v/>
      </c>
      <c r="AV809" s="699" t="str">
        <f t="shared" si="320"/>
        <v/>
      </c>
      <c r="AW809" s="699" t="str">
        <f t="shared" si="331"/>
        <v/>
      </c>
      <c r="AX809" s="699" t="str">
        <f t="shared" si="321"/>
        <v/>
      </c>
      <c r="AY809" s="698" t="str">
        <f t="shared" si="309"/>
        <v/>
      </c>
      <c r="AZ809" s="698" t="str">
        <f t="shared" si="332"/>
        <v/>
      </c>
      <c r="BA809" s="79"/>
      <c r="BB809" s="79"/>
      <c r="BC809" s="699" t="str">
        <f t="shared" si="333"/>
        <v/>
      </c>
      <c r="BD809" s="699" t="str">
        <f t="shared" si="334"/>
        <v/>
      </c>
      <c r="BE809" s="698" t="str">
        <f t="shared" si="335"/>
        <v/>
      </c>
      <c r="BF809" s="698" t="str">
        <f t="shared" si="336"/>
        <v/>
      </c>
      <c r="BG809" s="79"/>
      <c r="BH809" s="699" t="str">
        <f t="shared" si="337"/>
        <v/>
      </c>
      <c r="BI809" s="699" t="str">
        <f t="shared" si="338"/>
        <v/>
      </c>
      <c r="BJ809" s="699" t="str">
        <f t="shared" si="339"/>
        <v/>
      </c>
      <c r="BK809" s="698" t="str">
        <f t="shared" si="340"/>
        <v/>
      </c>
      <c r="BL809" s="698" t="str">
        <f t="shared" si="341"/>
        <v/>
      </c>
    </row>
    <row r="810" spans="15:64" ht="14.25" x14ac:dyDescent="0.2">
      <c r="O810" s="810"/>
      <c r="Q810" s="696">
        <f t="shared" si="322"/>
        <v>536</v>
      </c>
      <c r="R810" s="340"/>
      <c r="S810" s="340"/>
      <c r="T810" s="340"/>
      <c r="U810" s="699" t="str">
        <f t="shared" si="310"/>
        <v/>
      </c>
      <c r="V810" s="699" t="str">
        <f t="shared" si="311"/>
        <v/>
      </c>
      <c r="W810" s="698" t="str">
        <f t="shared" si="323"/>
        <v/>
      </c>
      <c r="X810" s="698" t="str">
        <f t="shared" si="342"/>
        <v/>
      </c>
      <c r="Y810" s="699" t="str">
        <f t="shared" si="312"/>
        <v/>
      </c>
      <c r="Z810" s="699" t="str">
        <f t="shared" si="313"/>
        <v/>
      </c>
      <c r="AA810" s="698" t="str">
        <f t="shared" si="324"/>
        <v/>
      </c>
      <c r="AB810" s="698" t="str">
        <f t="shared" si="325"/>
        <v/>
      </c>
      <c r="AC810" s="699" t="str">
        <f t="shared" si="314"/>
        <v/>
      </c>
      <c r="AD810" s="699" t="str">
        <f t="shared" si="315"/>
        <v/>
      </c>
      <c r="AE810" s="698" t="str">
        <f t="shared" si="326"/>
        <v/>
      </c>
      <c r="AF810" s="698" t="str">
        <f t="shared" si="327"/>
        <v/>
      </c>
      <c r="AG810" s="68"/>
      <c r="AH810" s="696" t="str">
        <f t="shared" si="306"/>
        <v/>
      </c>
      <c r="AI810" s="340"/>
      <c r="AJ810" s="340"/>
      <c r="AK810" s="340"/>
      <c r="AL810" s="699" t="str">
        <f t="shared" si="316"/>
        <v/>
      </c>
      <c r="AM810" s="699" t="str">
        <f t="shared" si="343"/>
        <v/>
      </c>
      <c r="AN810" s="699" t="str">
        <f t="shared" si="317"/>
        <v/>
      </c>
      <c r="AO810" s="698" t="str">
        <f t="shared" si="307"/>
        <v/>
      </c>
      <c r="AP810" s="698" t="str">
        <f t="shared" si="328"/>
        <v/>
      </c>
      <c r="AQ810" s="699" t="str">
        <f t="shared" si="318"/>
        <v/>
      </c>
      <c r="AR810" s="699" t="str">
        <f t="shared" si="329"/>
        <v/>
      </c>
      <c r="AS810" s="699" t="str">
        <f t="shared" si="319"/>
        <v/>
      </c>
      <c r="AT810" s="698" t="str">
        <f t="shared" si="308"/>
        <v/>
      </c>
      <c r="AU810" s="698" t="str">
        <f t="shared" si="330"/>
        <v/>
      </c>
      <c r="AV810" s="699" t="str">
        <f t="shared" si="320"/>
        <v/>
      </c>
      <c r="AW810" s="699" t="str">
        <f t="shared" si="331"/>
        <v/>
      </c>
      <c r="AX810" s="699" t="str">
        <f t="shared" si="321"/>
        <v/>
      </c>
      <c r="AY810" s="698" t="str">
        <f t="shared" si="309"/>
        <v/>
      </c>
      <c r="AZ810" s="698" t="str">
        <f t="shared" si="332"/>
        <v/>
      </c>
      <c r="BA810" s="79"/>
      <c r="BB810" s="79"/>
      <c r="BC810" s="699" t="str">
        <f t="shared" si="333"/>
        <v/>
      </c>
      <c r="BD810" s="699" t="str">
        <f t="shared" si="334"/>
        <v/>
      </c>
      <c r="BE810" s="698" t="str">
        <f t="shared" si="335"/>
        <v/>
      </c>
      <c r="BF810" s="698" t="str">
        <f t="shared" si="336"/>
        <v/>
      </c>
      <c r="BG810" s="79"/>
      <c r="BH810" s="699" t="str">
        <f t="shared" si="337"/>
        <v/>
      </c>
      <c r="BI810" s="699" t="str">
        <f t="shared" si="338"/>
        <v/>
      </c>
      <c r="BJ810" s="699" t="str">
        <f t="shared" si="339"/>
        <v/>
      </c>
      <c r="BK810" s="698" t="str">
        <f t="shared" si="340"/>
        <v/>
      </c>
      <c r="BL810" s="698" t="str">
        <f t="shared" si="341"/>
        <v/>
      </c>
    </row>
    <row r="811" spans="15:64" ht="14.25" x14ac:dyDescent="0.2">
      <c r="O811" s="810"/>
      <c r="Q811" s="696">
        <f t="shared" si="322"/>
        <v>537</v>
      </c>
      <c r="R811" s="340"/>
      <c r="S811" s="340"/>
      <c r="T811" s="340"/>
      <c r="U811" s="699" t="str">
        <f t="shared" si="310"/>
        <v/>
      </c>
      <c r="V811" s="699" t="str">
        <f t="shared" si="311"/>
        <v/>
      </c>
      <c r="W811" s="698" t="str">
        <f t="shared" si="323"/>
        <v/>
      </c>
      <c r="X811" s="698" t="str">
        <f t="shared" si="342"/>
        <v/>
      </c>
      <c r="Y811" s="699" t="str">
        <f t="shared" si="312"/>
        <v/>
      </c>
      <c r="Z811" s="699" t="str">
        <f t="shared" si="313"/>
        <v/>
      </c>
      <c r="AA811" s="698" t="str">
        <f t="shared" si="324"/>
        <v/>
      </c>
      <c r="AB811" s="698" t="str">
        <f t="shared" si="325"/>
        <v/>
      </c>
      <c r="AC811" s="699" t="str">
        <f t="shared" si="314"/>
        <v/>
      </c>
      <c r="AD811" s="699" t="str">
        <f t="shared" si="315"/>
        <v/>
      </c>
      <c r="AE811" s="698" t="str">
        <f t="shared" si="326"/>
        <v/>
      </c>
      <c r="AF811" s="698" t="str">
        <f t="shared" si="327"/>
        <v/>
      </c>
      <c r="AG811" s="68"/>
      <c r="AH811" s="696" t="str">
        <f t="shared" si="306"/>
        <v/>
      </c>
      <c r="AI811" s="340"/>
      <c r="AJ811" s="340"/>
      <c r="AK811" s="340"/>
      <c r="AL811" s="699" t="str">
        <f t="shared" si="316"/>
        <v/>
      </c>
      <c r="AM811" s="699" t="str">
        <f t="shared" si="343"/>
        <v/>
      </c>
      <c r="AN811" s="699" t="str">
        <f t="shared" si="317"/>
        <v/>
      </c>
      <c r="AO811" s="698" t="str">
        <f t="shared" si="307"/>
        <v/>
      </c>
      <c r="AP811" s="698" t="str">
        <f t="shared" si="328"/>
        <v/>
      </c>
      <c r="AQ811" s="699" t="str">
        <f t="shared" si="318"/>
        <v/>
      </c>
      <c r="AR811" s="699" t="str">
        <f t="shared" si="329"/>
        <v/>
      </c>
      <c r="AS811" s="699" t="str">
        <f t="shared" si="319"/>
        <v/>
      </c>
      <c r="AT811" s="698" t="str">
        <f t="shared" si="308"/>
        <v/>
      </c>
      <c r="AU811" s="698" t="str">
        <f t="shared" si="330"/>
        <v/>
      </c>
      <c r="AV811" s="699" t="str">
        <f t="shared" si="320"/>
        <v/>
      </c>
      <c r="AW811" s="699" t="str">
        <f t="shared" si="331"/>
        <v/>
      </c>
      <c r="AX811" s="699" t="str">
        <f t="shared" si="321"/>
        <v/>
      </c>
      <c r="AY811" s="698" t="str">
        <f t="shared" si="309"/>
        <v/>
      </c>
      <c r="AZ811" s="698" t="str">
        <f t="shared" si="332"/>
        <v/>
      </c>
      <c r="BA811" s="79"/>
      <c r="BB811" s="79"/>
      <c r="BC811" s="699" t="str">
        <f t="shared" si="333"/>
        <v/>
      </c>
      <c r="BD811" s="699" t="str">
        <f t="shared" si="334"/>
        <v/>
      </c>
      <c r="BE811" s="698" t="str">
        <f t="shared" si="335"/>
        <v/>
      </c>
      <c r="BF811" s="698" t="str">
        <f t="shared" si="336"/>
        <v/>
      </c>
      <c r="BG811" s="79"/>
      <c r="BH811" s="699" t="str">
        <f t="shared" si="337"/>
        <v/>
      </c>
      <c r="BI811" s="699" t="str">
        <f t="shared" si="338"/>
        <v/>
      </c>
      <c r="BJ811" s="699" t="str">
        <f t="shared" si="339"/>
        <v/>
      </c>
      <c r="BK811" s="698" t="str">
        <f t="shared" si="340"/>
        <v/>
      </c>
      <c r="BL811" s="698" t="str">
        <f t="shared" si="341"/>
        <v/>
      </c>
    </row>
    <row r="812" spans="15:64" ht="14.25" x14ac:dyDescent="0.2">
      <c r="O812" s="810"/>
      <c r="Q812" s="696">
        <f t="shared" si="322"/>
        <v>538</v>
      </c>
      <c r="R812" s="340"/>
      <c r="S812" s="340"/>
      <c r="T812" s="340"/>
      <c r="U812" s="699" t="str">
        <f t="shared" si="310"/>
        <v/>
      </c>
      <c r="V812" s="699" t="str">
        <f t="shared" si="311"/>
        <v/>
      </c>
      <c r="W812" s="698" t="str">
        <f t="shared" si="323"/>
        <v/>
      </c>
      <c r="X812" s="698" t="str">
        <f t="shared" si="342"/>
        <v/>
      </c>
      <c r="Y812" s="699" t="str">
        <f t="shared" si="312"/>
        <v/>
      </c>
      <c r="Z812" s="699" t="str">
        <f t="shared" si="313"/>
        <v/>
      </c>
      <c r="AA812" s="698" t="str">
        <f t="shared" si="324"/>
        <v/>
      </c>
      <c r="AB812" s="698" t="str">
        <f t="shared" si="325"/>
        <v/>
      </c>
      <c r="AC812" s="699" t="str">
        <f t="shared" si="314"/>
        <v/>
      </c>
      <c r="AD812" s="699" t="str">
        <f t="shared" si="315"/>
        <v/>
      </c>
      <c r="AE812" s="698" t="str">
        <f t="shared" si="326"/>
        <v/>
      </c>
      <c r="AF812" s="698" t="str">
        <f t="shared" si="327"/>
        <v/>
      </c>
      <c r="AG812" s="68"/>
      <c r="AH812" s="696" t="str">
        <f t="shared" si="306"/>
        <v/>
      </c>
      <c r="AI812" s="340"/>
      <c r="AJ812" s="340"/>
      <c r="AK812" s="340"/>
      <c r="AL812" s="699" t="str">
        <f t="shared" si="316"/>
        <v/>
      </c>
      <c r="AM812" s="699" t="str">
        <f t="shared" si="343"/>
        <v/>
      </c>
      <c r="AN812" s="699" t="str">
        <f t="shared" si="317"/>
        <v/>
      </c>
      <c r="AO812" s="698" t="str">
        <f t="shared" si="307"/>
        <v/>
      </c>
      <c r="AP812" s="698" t="str">
        <f t="shared" si="328"/>
        <v/>
      </c>
      <c r="AQ812" s="699" t="str">
        <f t="shared" si="318"/>
        <v/>
      </c>
      <c r="AR812" s="699" t="str">
        <f t="shared" si="329"/>
        <v/>
      </c>
      <c r="AS812" s="699" t="str">
        <f t="shared" si="319"/>
        <v/>
      </c>
      <c r="AT812" s="698" t="str">
        <f t="shared" si="308"/>
        <v/>
      </c>
      <c r="AU812" s="698" t="str">
        <f t="shared" si="330"/>
        <v/>
      </c>
      <c r="AV812" s="699" t="str">
        <f t="shared" si="320"/>
        <v/>
      </c>
      <c r="AW812" s="699" t="str">
        <f t="shared" si="331"/>
        <v/>
      </c>
      <c r="AX812" s="699" t="str">
        <f t="shared" si="321"/>
        <v/>
      </c>
      <c r="AY812" s="698" t="str">
        <f t="shared" si="309"/>
        <v/>
      </c>
      <c r="AZ812" s="698" t="str">
        <f t="shared" si="332"/>
        <v/>
      </c>
      <c r="BA812" s="79"/>
      <c r="BB812" s="79"/>
      <c r="BC812" s="699" t="str">
        <f t="shared" si="333"/>
        <v/>
      </c>
      <c r="BD812" s="699" t="str">
        <f t="shared" si="334"/>
        <v/>
      </c>
      <c r="BE812" s="698" t="str">
        <f t="shared" si="335"/>
        <v/>
      </c>
      <c r="BF812" s="698" t="str">
        <f t="shared" si="336"/>
        <v/>
      </c>
      <c r="BG812" s="79"/>
      <c r="BH812" s="699" t="str">
        <f t="shared" si="337"/>
        <v/>
      </c>
      <c r="BI812" s="699" t="str">
        <f t="shared" si="338"/>
        <v/>
      </c>
      <c r="BJ812" s="699" t="str">
        <f t="shared" si="339"/>
        <v/>
      </c>
      <c r="BK812" s="698" t="str">
        <f t="shared" si="340"/>
        <v/>
      </c>
      <c r="BL812" s="698" t="str">
        <f t="shared" si="341"/>
        <v/>
      </c>
    </row>
    <row r="813" spans="15:64" ht="14.25" x14ac:dyDescent="0.2">
      <c r="O813" s="810"/>
      <c r="Q813" s="696">
        <f t="shared" si="322"/>
        <v>539</v>
      </c>
      <c r="R813" s="340"/>
      <c r="S813" s="340"/>
      <c r="T813" s="340"/>
      <c r="U813" s="699" t="str">
        <f t="shared" si="310"/>
        <v/>
      </c>
      <c r="V813" s="699" t="str">
        <f t="shared" si="311"/>
        <v/>
      </c>
      <c r="W813" s="698" t="str">
        <f t="shared" si="323"/>
        <v/>
      </c>
      <c r="X813" s="698" t="str">
        <f t="shared" si="342"/>
        <v/>
      </c>
      <c r="Y813" s="699" t="str">
        <f t="shared" si="312"/>
        <v/>
      </c>
      <c r="Z813" s="699" t="str">
        <f t="shared" si="313"/>
        <v/>
      </c>
      <c r="AA813" s="698" t="str">
        <f t="shared" si="324"/>
        <v/>
      </c>
      <c r="AB813" s="698" t="str">
        <f t="shared" si="325"/>
        <v/>
      </c>
      <c r="AC813" s="699" t="str">
        <f t="shared" si="314"/>
        <v/>
      </c>
      <c r="AD813" s="699" t="str">
        <f t="shared" si="315"/>
        <v/>
      </c>
      <c r="AE813" s="698" t="str">
        <f t="shared" si="326"/>
        <v/>
      </c>
      <c r="AF813" s="698" t="str">
        <f t="shared" si="327"/>
        <v/>
      </c>
      <c r="AG813" s="68"/>
      <c r="AH813" s="696" t="str">
        <f t="shared" si="306"/>
        <v/>
      </c>
      <c r="AI813" s="340"/>
      <c r="AJ813" s="340"/>
      <c r="AK813" s="340"/>
      <c r="AL813" s="699" t="str">
        <f t="shared" si="316"/>
        <v/>
      </c>
      <c r="AM813" s="699" t="str">
        <f t="shared" si="343"/>
        <v/>
      </c>
      <c r="AN813" s="699" t="str">
        <f t="shared" si="317"/>
        <v/>
      </c>
      <c r="AO813" s="698" t="str">
        <f t="shared" si="307"/>
        <v/>
      </c>
      <c r="AP813" s="698" t="str">
        <f t="shared" si="328"/>
        <v/>
      </c>
      <c r="AQ813" s="699" t="str">
        <f t="shared" si="318"/>
        <v/>
      </c>
      <c r="AR813" s="699" t="str">
        <f t="shared" si="329"/>
        <v/>
      </c>
      <c r="AS813" s="699" t="str">
        <f t="shared" si="319"/>
        <v/>
      </c>
      <c r="AT813" s="698" t="str">
        <f t="shared" si="308"/>
        <v/>
      </c>
      <c r="AU813" s="698" t="str">
        <f t="shared" si="330"/>
        <v/>
      </c>
      <c r="AV813" s="699" t="str">
        <f t="shared" si="320"/>
        <v/>
      </c>
      <c r="AW813" s="699" t="str">
        <f t="shared" si="331"/>
        <v/>
      </c>
      <c r="AX813" s="699" t="str">
        <f t="shared" si="321"/>
        <v/>
      </c>
      <c r="AY813" s="698" t="str">
        <f t="shared" si="309"/>
        <v/>
      </c>
      <c r="AZ813" s="698" t="str">
        <f t="shared" si="332"/>
        <v/>
      </c>
      <c r="BA813" s="79"/>
      <c r="BB813" s="79"/>
      <c r="BC813" s="699" t="str">
        <f t="shared" si="333"/>
        <v/>
      </c>
      <c r="BD813" s="699" t="str">
        <f t="shared" si="334"/>
        <v/>
      </c>
      <c r="BE813" s="698" t="str">
        <f t="shared" si="335"/>
        <v/>
      </c>
      <c r="BF813" s="698" t="str">
        <f t="shared" si="336"/>
        <v/>
      </c>
      <c r="BG813" s="79"/>
      <c r="BH813" s="699" t="str">
        <f t="shared" si="337"/>
        <v/>
      </c>
      <c r="BI813" s="699" t="str">
        <f t="shared" si="338"/>
        <v/>
      </c>
      <c r="BJ813" s="699" t="str">
        <f t="shared" si="339"/>
        <v/>
      </c>
      <c r="BK813" s="698" t="str">
        <f t="shared" si="340"/>
        <v/>
      </c>
      <c r="BL813" s="698" t="str">
        <f t="shared" si="341"/>
        <v/>
      </c>
    </row>
    <row r="814" spans="15:64" ht="14.25" x14ac:dyDescent="0.2">
      <c r="O814" s="810"/>
      <c r="Q814" s="696">
        <f t="shared" si="322"/>
        <v>540</v>
      </c>
      <c r="R814" s="340"/>
      <c r="S814" s="340"/>
      <c r="T814" s="340"/>
      <c r="U814" s="699" t="str">
        <f t="shared" si="310"/>
        <v/>
      </c>
      <c r="V814" s="699" t="str">
        <f t="shared" si="311"/>
        <v/>
      </c>
      <c r="W814" s="698" t="str">
        <f t="shared" si="323"/>
        <v/>
      </c>
      <c r="X814" s="698" t="str">
        <f t="shared" si="342"/>
        <v/>
      </c>
      <c r="Y814" s="699" t="str">
        <f t="shared" si="312"/>
        <v/>
      </c>
      <c r="Z814" s="699" t="str">
        <f t="shared" si="313"/>
        <v/>
      </c>
      <c r="AA814" s="698" t="str">
        <f t="shared" si="324"/>
        <v/>
      </c>
      <c r="AB814" s="698" t="str">
        <f t="shared" si="325"/>
        <v/>
      </c>
      <c r="AC814" s="699" t="str">
        <f t="shared" si="314"/>
        <v/>
      </c>
      <c r="AD814" s="699" t="str">
        <f t="shared" si="315"/>
        <v/>
      </c>
      <c r="AE814" s="698" t="str">
        <f t="shared" si="326"/>
        <v/>
      </c>
      <c r="AF814" s="698" t="str">
        <f t="shared" si="327"/>
        <v/>
      </c>
      <c r="AG814" s="68"/>
      <c r="AH814" s="696" t="str">
        <f t="shared" si="306"/>
        <v/>
      </c>
      <c r="AI814" s="340"/>
      <c r="AJ814" s="340"/>
      <c r="AK814" s="340"/>
      <c r="AL814" s="699" t="str">
        <f t="shared" si="316"/>
        <v/>
      </c>
      <c r="AM814" s="699" t="str">
        <f t="shared" si="343"/>
        <v/>
      </c>
      <c r="AN814" s="699" t="str">
        <f t="shared" si="317"/>
        <v/>
      </c>
      <c r="AO814" s="698" t="str">
        <f t="shared" si="307"/>
        <v/>
      </c>
      <c r="AP814" s="698" t="str">
        <f t="shared" si="328"/>
        <v/>
      </c>
      <c r="AQ814" s="699" t="str">
        <f t="shared" si="318"/>
        <v/>
      </c>
      <c r="AR814" s="699" t="str">
        <f t="shared" si="329"/>
        <v/>
      </c>
      <c r="AS814" s="699" t="str">
        <f t="shared" si="319"/>
        <v/>
      </c>
      <c r="AT814" s="698" t="str">
        <f t="shared" si="308"/>
        <v/>
      </c>
      <c r="AU814" s="698" t="str">
        <f t="shared" si="330"/>
        <v/>
      </c>
      <c r="AV814" s="699" t="str">
        <f t="shared" si="320"/>
        <v/>
      </c>
      <c r="AW814" s="699" t="str">
        <f t="shared" si="331"/>
        <v/>
      </c>
      <c r="AX814" s="699" t="str">
        <f t="shared" si="321"/>
        <v/>
      </c>
      <c r="AY814" s="698" t="str">
        <f t="shared" si="309"/>
        <v/>
      </c>
      <c r="AZ814" s="698" t="str">
        <f t="shared" si="332"/>
        <v/>
      </c>
      <c r="BA814" s="79"/>
      <c r="BB814" s="79"/>
      <c r="BC814" s="699" t="str">
        <f t="shared" si="333"/>
        <v/>
      </c>
      <c r="BD814" s="699" t="str">
        <f t="shared" si="334"/>
        <v/>
      </c>
      <c r="BE814" s="698" t="str">
        <f t="shared" si="335"/>
        <v/>
      </c>
      <c r="BF814" s="698" t="str">
        <f t="shared" si="336"/>
        <v/>
      </c>
      <c r="BG814" s="79"/>
      <c r="BH814" s="699" t="str">
        <f t="shared" si="337"/>
        <v/>
      </c>
      <c r="BI814" s="699" t="str">
        <f t="shared" si="338"/>
        <v/>
      </c>
      <c r="BJ814" s="699" t="str">
        <f t="shared" si="339"/>
        <v/>
      </c>
      <c r="BK814" s="698" t="str">
        <f t="shared" si="340"/>
        <v/>
      </c>
      <c r="BL814" s="698" t="str">
        <f t="shared" si="341"/>
        <v/>
      </c>
    </row>
    <row r="815" spans="15:64" ht="14.25" x14ac:dyDescent="0.2">
      <c r="O815" s="810"/>
      <c r="Q815" s="696">
        <f t="shared" si="322"/>
        <v>541</v>
      </c>
      <c r="R815" s="340"/>
      <c r="S815" s="340"/>
      <c r="T815" s="340"/>
      <c r="U815" s="699" t="str">
        <f t="shared" si="310"/>
        <v/>
      </c>
      <c r="V815" s="699" t="str">
        <f t="shared" si="311"/>
        <v/>
      </c>
      <c r="W815" s="698" t="str">
        <f t="shared" si="323"/>
        <v/>
      </c>
      <c r="X815" s="698" t="str">
        <f t="shared" si="342"/>
        <v/>
      </c>
      <c r="Y815" s="699" t="str">
        <f t="shared" si="312"/>
        <v/>
      </c>
      <c r="Z815" s="699" t="str">
        <f t="shared" si="313"/>
        <v/>
      </c>
      <c r="AA815" s="698" t="str">
        <f t="shared" si="324"/>
        <v/>
      </c>
      <c r="AB815" s="698" t="str">
        <f t="shared" si="325"/>
        <v/>
      </c>
      <c r="AC815" s="699" t="str">
        <f t="shared" si="314"/>
        <v/>
      </c>
      <c r="AD815" s="699" t="str">
        <f t="shared" si="315"/>
        <v/>
      </c>
      <c r="AE815" s="698" t="str">
        <f t="shared" si="326"/>
        <v/>
      </c>
      <c r="AF815" s="698" t="str">
        <f t="shared" si="327"/>
        <v/>
      </c>
      <c r="AG815" s="68"/>
      <c r="AH815" s="696" t="str">
        <f t="shared" si="306"/>
        <v/>
      </c>
      <c r="AI815" s="340"/>
      <c r="AJ815" s="340"/>
      <c r="AK815" s="340"/>
      <c r="AL815" s="699" t="str">
        <f t="shared" si="316"/>
        <v/>
      </c>
      <c r="AM815" s="699" t="str">
        <f t="shared" si="343"/>
        <v/>
      </c>
      <c r="AN815" s="699" t="str">
        <f t="shared" si="317"/>
        <v/>
      </c>
      <c r="AO815" s="698" t="str">
        <f t="shared" si="307"/>
        <v/>
      </c>
      <c r="AP815" s="698" t="str">
        <f t="shared" si="328"/>
        <v/>
      </c>
      <c r="AQ815" s="699" t="str">
        <f t="shared" si="318"/>
        <v/>
      </c>
      <c r="AR815" s="699" t="str">
        <f t="shared" si="329"/>
        <v/>
      </c>
      <c r="AS815" s="699" t="str">
        <f t="shared" si="319"/>
        <v/>
      </c>
      <c r="AT815" s="698" t="str">
        <f t="shared" si="308"/>
        <v/>
      </c>
      <c r="AU815" s="698" t="str">
        <f t="shared" si="330"/>
        <v/>
      </c>
      <c r="AV815" s="699" t="str">
        <f t="shared" si="320"/>
        <v/>
      </c>
      <c r="AW815" s="699" t="str">
        <f t="shared" si="331"/>
        <v/>
      </c>
      <c r="AX815" s="699" t="str">
        <f t="shared" si="321"/>
        <v/>
      </c>
      <c r="AY815" s="698" t="str">
        <f t="shared" si="309"/>
        <v/>
      </c>
      <c r="AZ815" s="698" t="str">
        <f t="shared" si="332"/>
        <v/>
      </c>
      <c r="BA815" s="79"/>
      <c r="BB815" s="79"/>
      <c r="BC815" s="699" t="str">
        <f t="shared" si="333"/>
        <v/>
      </c>
      <c r="BD815" s="699" t="str">
        <f t="shared" si="334"/>
        <v/>
      </c>
      <c r="BE815" s="698" t="str">
        <f t="shared" si="335"/>
        <v/>
      </c>
      <c r="BF815" s="698" t="str">
        <f t="shared" si="336"/>
        <v/>
      </c>
      <c r="BG815" s="79"/>
      <c r="BH815" s="699" t="str">
        <f t="shared" si="337"/>
        <v/>
      </c>
      <c r="BI815" s="699" t="str">
        <f t="shared" si="338"/>
        <v/>
      </c>
      <c r="BJ815" s="699" t="str">
        <f t="shared" si="339"/>
        <v/>
      </c>
      <c r="BK815" s="698" t="str">
        <f t="shared" si="340"/>
        <v/>
      </c>
      <c r="BL815" s="698" t="str">
        <f t="shared" si="341"/>
        <v/>
      </c>
    </row>
    <row r="816" spans="15:64" ht="14.25" x14ac:dyDescent="0.2">
      <c r="O816" s="810"/>
      <c r="Q816" s="696">
        <f t="shared" si="322"/>
        <v>542</v>
      </c>
      <c r="R816" s="340"/>
      <c r="S816" s="340"/>
      <c r="T816" s="340"/>
      <c r="U816" s="699" t="str">
        <f t="shared" si="310"/>
        <v/>
      </c>
      <c r="V816" s="699" t="str">
        <f t="shared" si="311"/>
        <v/>
      </c>
      <c r="W816" s="698" t="str">
        <f t="shared" si="323"/>
        <v/>
      </c>
      <c r="X816" s="698" t="str">
        <f t="shared" si="342"/>
        <v/>
      </c>
      <c r="Y816" s="699" t="str">
        <f t="shared" si="312"/>
        <v/>
      </c>
      <c r="Z816" s="699" t="str">
        <f t="shared" si="313"/>
        <v/>
      </c>
      <c r="AA816" s="698" t="str">
        <f t="shared" si="324"/>
        <v/>
      </c>
      <c r="AB816" s="698" t="str">
        <f t="shared" si="325"/>
        <v/>
      </c>
      <c r="AC816" s="699" t="str">
        <f t="shared" si="314"/>
        <v/>
      </c>
      <c r="AD816" s="699" t="str">
        <f t="shared" si="315"/>
        <v/>
      </c>
      <c r="AE816" s="698" t="str">
        <f t="shared" si="326"/>
        <v/>
      </c>
      <c r="AF816" s="698" t="str">
        <f t="shared" si="327"/>
        <v/>
      </c>
      <c r="AG816" s="68"/>
      <c r="AH816" s="696" t="str">
        <f t="shared" si="306"/>
        <v/>
      </c>
      <c r="AI816" s="340"/>
      <c r="AJ816" s="340"/>
      <c r="AK816" s="340"/>
      <c r="AL816" s="699" t="str">
        <f t="shared" si="316"/>
        <v/>
      </c>
      <c r="AM816" s="699" t="str">
        <f t="shared" si="343"/>
        <v/>
      </c>
      <c r="AN816" s="699" t="str">
        <f t="shared" si="317"/>
        <v/>
      </c>
      <c r="AO816" s="698" t="str">
        <f t="shared" si="307"/>
        <v/>
      </c>
      <c r="AP816" s="698" t="str">
        <f t="shared" si="328"/>
        <v/>
      </c>
      <c r="AQ816" s="699" t="str">
        <f t="shared" si="318"/>
        <v/>
      </c>
      <c r="AR816" s="699" t="str">
        <f t="shared" si="329"/>
        <v/>
      </c>
      <c r="AS816" s="699" t="str">
        <f t="shared" si="319"/>
        <v/>
      </c>
      <c r="AT816" s="698" t="str">
        <f t="shared" si="308"/>
        <v/>
      </c>
      <c r="AU816" s="698" t="str">
        <f t="shared" si="330"/>
        <v/>
      </c>
      <c r="AV816" s="699" t="str">
        <f t="shared" si="320"/>
        <v/>
      </c>
      <c r="AW816" s="699" t="str">
        <f t="shared" si="331"/>
        <v/>
      </c>
      <c r="AX816" s="699" t="str">
        <f t="shared" si="321"/>
        <v/>
      </c>
      <c r="AY816" s="698" t="str">
        <f t="shared" si="309"/>
        <v/>
      </c>
      <c r="AZ816" s="698" t="str">
        <f t="shared" si="332"/>
        <v/>
      </c>
      <c r="BA816" s="79"/>
      <c r="BB816" s="79"/>
      <c r="BC816" s="699" t="str">
        <f t="shared" si="333"/>
        <v/>
      </c>
      <c r="BD816" s="699" t="str">
        <f t="shared" si="334"/>
        <v/>
      </c>
      <c r="BE816" s="698" t="str">
        <f t="shared" si="335"/>
        <v/>
      </c>
      <c r="BF816" s="698" t="str">
        <f t="shared" si="336"/>
        <v/>
      </c>
      <c r="BG816" s="79"/>
      <c r="BH816" s="699" t="str">
        <f t="shared" si="337"/>
        <v/>
      </c>
      <c r="BI816" s="699" t="str">
        <f t="shared" si="338"/>
        <v/>
      </c>
      <c r="BJ816" s="699" t="str">
        <f t="shared" si="339"/>
        <v/>
      </c>
      <c r="BK816" s="698" t="str">
        <f t="shared" si="340"/>
        <v/>
      </c>
      <c r="BL816" s="698" t="str">
        <f t="shared" si="341"/>
        <v/>
      </c>
    </row>
    <row r="817" spans="15:64" ht="14.25" x14ac:dyDescent="0.2">
      <c r="O817" s="810"/>
      <c r="Q817" s="696">
        <f t="shared" si="322"/>
        <v>543</v>
      </c>
      <c r="R817" s="340"/>
      <c r="S817" s="340"/>
      <c r="T817" s="340"/>
      <c r="U817" s="699" t="str">
        <f t="shared" si="310"/>
        <v/>
      </c>
      <c r="V817" s="699" t="str">
        <f t="shared" si="311"/>
        <v/>
      </c>
      <c r="W817" s="698" t="str">
        <f t="shared" si="323"/>
        <v/>
      </c>
      <c r="X817" s="698" t="str">
        <f t="shared" si="342"/>
        <v/>
      </c>
      <c r="Y817" s="699" t="str">
        <f t="shared" si="312"/>
        <v/>
      </c>
      <c r="Z817" s="699" t="str">
        <f t="shared" si="313"/>
        <v/>
      </c>
      <c r="AA817" s="698" t="str">
        <f t="shared" si="324"/>
        <v/>
      </c>
      <c r="AB817" s="698" t="str">
        <f t="shared" si="325"/>
        <v/>
      </c>
      <c r="AC817" s="699" t="str">
        <f t="shared" si="314"/>
        <v/>
      </c>
      <c r="AD817" s="699" t="str">
        <f t="shared" si="315"/>
        <v/>
      </c>
      <c r="AE817" s="698" t="str">
        <f t="shared" si="326"/>
        <v/>
      </c>
      <c r="AF817" s="698" t="str">
        <f t="shared" si="327"/>
        <v/>
      </c>
      <c r="AG817" s="68"/>
      <c r="AH817" s="696" t="str">
        <f t="shared" si="306"/>
        <v/>
      </c>
      <c r="AI817" s="340"/>
      <c r="AJ817" s="340"/>
      <c r="AK817" s="340"/>
      <c r="AL817" s="699" t="str">
        <f t="shared" si="316"/>
        <v/>
      </c>
      <c r="AM817" s="699" t="str">
        <f t="shared" si="343"/>
        <v/>
      </c>
      <c r="AN817" s="699" t="str">
        <f t="shared" si="317"/>
        <v/>
      </c>
      <c r="AO817" s="698" t="str">
        <f t="shared" si="307"/>
        <v/>
      </c>
      <c r="AP817" s="698" t="str">
        <f t="shared" si="328"/>
        <v/>
      </c>
      <c r="AQ817" s="699" t="str">
        <f t="shared" si="318"/>
        <v/>
      </c>
      <c r="AR817" s="699" t="str">
        <f t="shared" si="329"/>
        <v/>
      </c>
      <c r="AS817" s="699" t="str">
        <f t="shared" si="319"/>
        <v/>
      </c>
      <c r="AT817" s="698" t="str">
        <f t="shared" si="308"/>
        <v/>
      </c>
      <c r="AU817" s="698" t="str">
        <f t="shared" si="330"/>
        <v/>
      </c>
      <c r="AV817" s="699" t="str">
        <f t="shared" si="320"/>
        <v/>
      </c>
      <c r="AW817" s="699" t="str">
        <f t="shared" si="331"/>
        <v/>
      </c>
      <c r="AX817" s="699" t="str">
        <f t="shared" si="321"/>
        <v/>
      </c>
      <c r="AY817" s="698" t="str">
        <f t="shared" si="309"/>
        <v/>
      </c>
      <c r="AZ817" s="698" t="str">
        <f t="shared" si="332"/>
        <v/>
      </c>
      <c r="BA817" s="79"/>
      <c r="BB817" s="79"/>
      <c r="BC817" s="699" t="str">
        <f t="shared" si="333"/>
        <v/>
      </c>
      <c r="BD817" s="699" t="str">
        <f t="shared" si="334"/>
        <v/>
      </c>
      <c r="BE817" s="698" t="str">
        <f t="shared" si="335"/>
        <v/>
      </c>
      <c r="BF817" s="698" t="str">
        <f t="shared" si="336"/>
        <v/>
      </c>
      <c r="BG817" s="79"/>
      <c r="BH817" s="699" t="str">
        <f t="shared" si="337"/>
        <v/>
      </c>
      <c r="BI817" s="699" t="str">
        <f t="shared" si="338"/>
        <v/>
      </c>
      <c r="BJ817" s="699" t="str">
        <f t="shared" si="339"/>
        <v/>
      </c>
      <c r="BK817" s="698" t="str">
        <f t="shared" si="340"/>
        <v/>
      </c>
      <c r="BL817" s="698" t="str">
        <f t="shared" si="341"/>
        <v/>
      </c>
    </row>
    <row r="818" spans="15:64" ht="14.25" x14ac:dyDescent="0.2">
      <c r="O818" s="810"/>
      <c r="Q818" s="696">
        <f t="shared" si="322"/>
        <v>544</v>
      </c>
      <c r="R818" s="340"/>
      <c r="S818" s="340"/>
      <c r="T818" s="340"/>
      <c r="U818" s="699" t="str">
        <f t="shared" si="310"/>
        <v/>
      </c>
      <c r="V818" s="699" t="str">
        <f t="shared" si="311"/>
        <v/>
      </c>
      <c r="W818" s="698" t="str">
        <f t="shared" si="323"/>
        <v/>
      </c>
      <c r="X818" s="698" t="str">
        <f t="shared" si="342"/>
        <v/>
      </c>
      <c r="Y818" s="699" t="str">
        <f t="shared" si="312"/>
        <v/>
      </c>
      <c r="Z818" s="699" t="str">
        <f t="shared" si="313"/>
        <v/>
      </c>
      <c r="AA818" s="698" t="str">
        <f t="shared" si="324"/>
        <v/>
      </c>
      <c r="AB818" s="698" t="str">
        <f t="shared" si="325"/>
        <v/>
      </c>
      <c r="AC818" s="699" t="str">
        <f t="shared" si="314"/>
        <v/>
      </c>
      <c r="AD818" s="699" t="str">
        <f t="shared" si="315"/>
        <v/>
      </c>
      <c r="AE818" s="698" t="str">
        <f t="shared" si="326"/>
        <v/>
      </c>
      <c r="AF818" s="698" t="str">
        <f t="shared" si="327"/>
        <v/>
      </c>
      <c r="AG818" s="68"/>
      <c r="AH818" s="696" t="str">
        <f t="shared" si="306"/>
        <v/>
      </c>
      <c r="AI818" s="340"/>
      <c r="AJ818" s="340"/>
      <c r="AK818" s="340"/>
      <c r="AL818" s="699" t="str">
        <f t="shared" si="316"/>
        <v/>
      </c>
      <c r="AM818" s="699" t="str">
        <f t="shared" si="343"/>
        <v/>
      </c>
      <c r="AN818" s="699" t="str">
        <f t="shared" si="317"/>
        <v/>
      </c>
      <c r="AO818" s="698" t="str">
        <f t="shared" si="307"/>
        <v/>
      </c>
      <c r="AP818" s="698" t="str">
        <f t="shared" si="328"/>
        <v/>
      </c>
      <c r="AQ818" s="699" t="str">
        <f t="shared" si="318"/>
        <v/>
      </c>
      <c r="AR818" s="699" t="str">
        <f t="shared" si="329"/>
        <v/>
      </c>
      <c r="AS818" s="699" t="str">
        <f t="shared" si="319"/>
        <v/>
      </c>
      <c r="AT818" s="698" t="str">
        <f t="shared" si="308"/>
        <v/>
      </c>
      <c r="AU818" s="698" t="str">
        <f t="shared" si="330"/>
        <v/>
      </c>
      <c r="AV818" s="699" t="str">
        <f t="shared" si="320"/>
        <v/>
      </c>
      <c r="AW818" s="699" t="str">
        <f t="shared" si="331"/>
        <v/>
      </c>
      <c r="AX818" s="699" t="str">
        <f t="shared" si="321"/>
        <v/>
      </c>
      <c r="AY818" s="698" t="str">
        <f t="shared" si="309"/>
        <v/>
      </c>
      <c r="AZ818" s="698" t="str">
        <f t="shared" si="332"/>
        <v/>
      </c>
      <c r="BA818" s="79"/>
      <c r="BB818" s="79"/>
      <c r="BC818" s="699" t="str">
        <f t="shared" si="333"/>
        <v/>
      </c>
      <c r="BD818" s="699" t="str">
        <f t="shared" si="334"/>
        <v/>
      </c>
      <c r="BE818" s="698" t="str">
        <f t="shared" si="335"/>
        <v/>
      </c>
      <c r="BF818" s="698" t="str">
        <f t="shared" si="336"/>
        <v/>
      </c>
      <c r="BG818" s="79"/>
      <c r="BH818" s="699" t="str">
        <f t="shared" si="337"/>
        <v/>
      </c>
      <c r="BI818" s="699" t="str">
        <f t="shared" si="338"/>
        <v/>
      </c>
      <c r="BJ818" s="699" t="str">
        <f t="shared" si="339"/>
        <v/>
      </c>
      <c r="BK818" s="698" t="str">
        <f t="shared" si="340"/>
        <v/>
      </c>
      <c r="BL818" s="698" t="str">
        <f t="shared" si="341"/>
        <v/>
      </c>
    </row>
    <row r="819" spans="15:64" ht="14.25" x14ac:dyDescent="0.2">
      <c r="O819" s="810"/>
      <c r="Q819" s="696">
        <f t="shared" si="322"/>
        <v>545</v>
      </c>
      <c r="R819" s="340"/>
      <c r="S819" s="340"/>
      <c r="T819" s="340"/>
      <c r="U819" s="699" t="str">
        <f t="shared" si="310"/>
        <v/>
      </c>
      <c r="V819" s="699" t="str">
        <f t="shared" si="311"/>
        <v/>
      </c>
      <c r="W819" s="698" t="str">
        <f t="shared" si="323"/>
        <v/>
      </c>
      <c r="X819" s="698" t="str">
        <f t="shared" si="342"/>
        <v/>
      </c>
      <c r="Y819" s="699" t="str">
        <f t="shared" si="312"/>
        <v/>
      </c>
      <c r="Z819" s="699" t="str">
        <f t="shared" si="313"/>
        <v/>
      </c>
      <c r="AA819" s="698" t="str">
        <f t="shared" si="324"/>
        <v/>
      </c>
      <c r="AB819" s="698" t="str">
        <f t="shared" si="325"/>
        <v/>
      </c>
      <c r="AC819" s="699" t="str">
        <f t="shared" si="314"/>
        <v/>
      </c>
      <c r="AD819" s="699" t="str">
        <f t="shared" si="315"/>
        <v/>
      </c>
      <c r="AE819" s="698" t="str">
        <f t="shared" si="326"/>
        <v/>
      </c>
      <c r="AF819" s="698" t="str">
        <f t="shared" si="327"/>
        <v/>
      </c>
      <c r="AG819" s="68"/>
      <c r="AH819" s="696" t="str">
        <f t="shared" si="306"/>
        <v/>
      </c>
      <c r="AI819" s="340"/>
      <c r="AJ819" s="340"/>
      <c r="AK819" s="340"/>
      <c r="AL819" s="699" t="str">
        <f t="shared" si="316"/>
        <v/>
      </c>
      <c r="AM819" s="699" t="str">
        <f t="shared" si="343"/>
        <v/>
      </c>
      <c r="AN819" s="699" t="str">
        <f t="shared" si="317"/>
        <v/>
      </c>
      <c r="AO819" s="698" t="str">
        <f t="shared" si="307"/>
        <v/>
      </c>
      <c r="AP819" s="698" t="str">
        <f t="shared" si="328"/>
        <v/>
      </c>
      <c r="AQ819" s="699" t="str">
        <f t="shared" si="318"/>
        <v/>
      </c>
      <c r="AR819" s="699" t="str">
        <f t="shared" si="329"/>
        <v/>
      </c>
      <c r="AS819" s="699" t="str">
        <f t="shared" si="319"/>
        <v/>
      </c>
      <c r="AT819" s="698" t="str">
        <f t="shared" si="308"/>
        <v/>
      </c>
      <c r="AU819" s="698" t="str">
        <f t="shared" si="330"/>
        <v/>
      </c>
      <c r="AV819" s="699" t="str">
        <f t="shared" si="320"/>
        <v/>
      </c>
      <c r="AW819" s="699" t="str">
        <f t="shared" si="331"/>
        <v/>
      </c>
      <c r="AX819" s="699" t="str">
        <f t="shared" si="321"/>
        <v/>
      </c>
      <c r="AY819" s="698" t="str">
        <f t="shared" si="309"/>
        <v/>
      </c>
      <c r="AZ819" s="698" t="str">
        <f t="shared" si="332"/>
        <v/>
      </c>
      <c r="BA819" s="79"/>
      <c r="BB819" s="79"/>
      <c r="BC819" s="699" t="str">
        <f t="shared" si="333"/>
        <v/>
      </c>
      <c r="BD819" s="699" t="str">
        <f t="shared" si="334"/>
        <v/>
      </c>
      <c r="BE819" s="698" t="str">
        <f t="shared" si="335"/>
        <v/>
      </c>
      <c r="BF819" s="698" t="str">
        <f t="shared" si="336"/>
        <v/>
      </c>
      <c r="BG819" s="79"/>
      <c r="BH819" s="699" t="str">
        <f t="shared" si="337"/>
        <v/>
      </c>
      <c r="BI819" s="699" t="str">
        <f t="shared" si="338"/>
        <v/>
      </c>
      <c r="BJ819" s="699" t="str">
        <f t="shared" si="339"/>
        <v/>
      </c>
      <c r="BK819" s="698" t="str">
        <f t="shared" si="340"/>
        <v/>
      </c>
      <c r="BL819" s="698" t="str">
        <f t="shared" si="341"/>
        <v/>
      </c>
    </row>
    <row r="820" spans="15:64" ht="14.25" x14ac:dyDescent="0.2">
      <c r="O820" s="810"/>
      <c r="Q820" s="696">
        <f t="shared" si="322"/>
        <v>546</v>
      </c>
      <c r="R820" s="340"/>
      <c r="S820" s="340"/>
      <c r="T820" s="340"/>
      <c r="U820" s="699" t="str">
        <f t="shared" si="310"/>
        <v/>
      </c>
      <c r="V820" s="699" t="str">
        <f t="shared" si="311"/>
        <v/>
      </c>
      <c r="W820" s="698" t="str">
        <f t="shared" si="323"/>
        <v/>
      </c>
      <c r="X820" s="698" t="str">
        <f t="shared" si="342"/>
        <v/>
      </c>
      <c r="Y820" s="699" t="str">
        <f t="shared" si="312"/>
        <v/>
      </c>
      <c r="Z820" s="699" t="str">
        <f t="shared" si="313"/>
        <v/>
      </c>
      <c r="AA820" s="698" t="str">
        <f t="shared" si="324"/>
        <v/>
      </c>
      <c r="AB820" s="698" t="str">
        <f t="shared" si="325"/>
        <v/>
      </c>
      <c r="AC820" s="699" t="str">
        <f t="shared" si="314"/>
        <v/>
      </c>
      <c r="AD820" s="699" t="str">
        <f t="shared" si="315"/>
        <v/>
      </c>
      <c r="AE820" s="698" t="str">
        <f t="shared" si="326"/>
        <v/>
      </c>
      <c r="AF820" s="698" t="str">
        <f t="shared" si="327"/>
        <v/>
      </c>
      <c r="AG820" s="68"/>
      <c r="AH820" s="696" t="str">
        <f t="shared" si="306"/>
        <v/>
      </c>
      <c r="AI820" s="340"/>
      <c r="AJ820" s="340"/>
      <c r="AK820" s="340"/>
      <c r="AL820" s="699" t="str">
        <f t="shared" si="316"/>
        <v/>
      </c>
      <c r="AM820" s="699" t="str">
        <f t="shared" si="343"/>
        <v/>
      </c>
      <c r="AN820" s="699" t="str">
        <f t="shared" si="317"/>
        <v/>
      </c>
      <c r="AO820" s="698" t="str">
        <f t="shared" si="307"/>
        <v/>
      </c>
      <c r="AP820" s="698" t="str">
        <f t="shared" si="328"/>
        <v/>
      </c>
      <c r="AQ820" s="699" t="str">
        <f t="shared" si="318"/>
        <v/>
      </c>
      <c r="AR820" s="699" t="str">
        <f t="shared" si="329"/>
        <v/>
      </c>
      <c r="AS820" s="699" t="str">
        <f t="shared" si="319"/>
        <v/>
      </c>
      <c r="AT820" s="698" t="str">
        <f t="shared" si="308"/>
        <v/>
      </c>
      <c r="AU820" s="698" t="str">
        <f t="shared" si="330"/>
        <v/>
      </c>
      <c r="AV820" s="699" t="str">
        <f t="shared" si="320"/>
        <v/>
      </c>
      <c r="AW820" s="699" t="str">
        <f t="shared" si="331"/>
        <v/>
      </c>
      <c r="AX820" s="699" t="str">
        <f t="shared" si="321"/>
        <v/>
      </c>
      <c r="AY820" s="698" t="str">
        <f t="shared" si="309"/>
        <v/>
      </c>
      <c r="AZ820" s="698" t="str">
        <f t="shared" si="332"/>
        <v/>
      </c>
      <c r="BA820" s="79"/>
      <c r="BB820" s="79"/>
      <c r="BC820" s="699" t="str">
        <f t="shared" si="333"/>
        <v/>
      </c>
      <c r="BD820" s="699" t="str">
        <f t="shared" si="334"/>
        <v/>
      </c>
      <c r="BE820" s="698" t="str">
        <f t="shared" si="335"/>
        <v/>
      </c>
      <c r="BF820" s="698" t="str">
        <f t="shared" si="336"/>
        <v/>
      </c>
      <c r="BG820" s="79"/>
      <c r="BH820" s="699" t="str">
        <f t="shared" si="337"/>
        <v/>
      </c>
      <c r="BI820" s="699" t="str">
        <f t="shared" si="338"/>
        <v/>
      </c>
      <c r="BJ820" s="699" t="str">
        <f t="shared" si="339"/>
        <v/>
      </c>
      <c r="BK820" s="698" t="str">
        <f t="shared" si="340"/>
        <v/>
      </c>
      <c r="BL820" s="698" t="str">
        <f t="shared" si="341"/>
        <v/>
      </c>
    </row>
    <row r="821" spans="15:64" ht="14.25" x14ac:dyDescent="0.2">
      <c r="O821" s="810"/>
      <c r="Q821" s="696">
        <f t="shared" si="322"/>
        <v>547</v>
      </c>
      <c r="R821" s="340"/>
      <c r="S821" s="340"/>
      <c r="T821" s="340"/>
      <c r="U821" s="699" t="str">
        <f t="shared" si="310"/>
        <v/>
      </c>
      <c r="V821" s="699" t="str">
        <f t="shared" si="311"/>
        <v/>
      </c>
      <c r="W821" s="698" t="str">
        <f t="shared" si="323"/>
        <v/>
      </c>
      <c r="X821" s="698" t="str">
        <f t="shared" si="342"/>
        <v/>
      </c>
      <c r="Y821" s="699" t="str">
        <f t="shared" si="312"/>
        <v/>
      </c>
      <c r="Z821" s="699" t="str">
        <f t="shared" si="313"/>
        <v/>
      </c>
      <c r="AA821" s="698" t="str">
        <f t="shared" si="324"/>
        <v/>
      </c>
      <c r="AB821" s="698" t="str">
        <f t="shared" si="325"/>
        <v/>
      </c>
      <c r="AC821" s="699" t="str">
        <f t="shared" si="314"/>
        <v/>
      </c>
      <c r="AD821" s="699" t="str">
        <f t="shared" si="315"/>
        <v/>
      </c>
      <c r="AE821" s="698" t="str">
        <f t="shared" si="326"/>
        <v/>
      </c>
      <c r="AF821" s="698" t="str">
        <f t="shared" si="327"/>
        <v/>
      </c>
      <c r="AG821" s="68"/>
      <c r="AH821" s="696" t="str">
        <f t="shared" si="306"/>
        <v/>
      </c>
      <c r="AI821" s="340"/>
      <c r="AJ821" s="340"/>
      <c r="AK821" s="340"/>
      <c r="AL821" s="699" t="str">
        <f t="shared" si="316"/>
        <v/>
      </c>
      <c r="AM821" s="699" t="str">
        <f t="shared" si="343"/>
        <v/>
      </c>
      <c r="AN821" s="699" t="str">
        <f t="shared" si="317"/>
        <v/>
      </c>
      <c r="AO821" s="698" t="str">
        <f t="shared" si="307"/>
        <v/>
      </c>
      <c r="AP821" s="698" t="str">
        <f t="shared" si="328"/>
        <v/>
      </c>
      <c r="AQ821" s="699" t="str">
        <f t="shared" si="318"/>
        <v/>
      </c>
      <c r="AR821" s="699" t="str">
        <f t="shared" si="329"/>
        <v/>
      </c>
      <c r="AS821" s="699" t="str">
        <f t="shared" si="319"/>
        <v/>
      </c>
      <c r="AT821" s="698" t="str">
        <f t="shared" si="308"/>
        <v/>
      </c>
      <c r="AU821" s="698" t="str">
        <f t="shared" si="330"/>
        <v/>
      </c>
      <c r="AV821" s="699" t="str">
        <f t="shared" si="320"/>
        <v/>
      </c>
      <c r="AW821" s="699" t="str">
        <f t="shared" si="331"/>
        <v/>
      </c>
      <c r="AX821" s="699" t="str">
        <f t="shared" si="321"/>
        <v/>
      </c>
      <c r="AY821" s="698" t="str">
        <f t="shared" si="309"/>
        <v/>
      </c>
      <c r="AZ821" s="698" t="str">
        <f t="shared" si="332"/>
        <v/>
      </c>
      <c r="BA821" s="79"/>
      <c r="BB821" s="79"/>
      <c r="BC821" s="699" t="str">
        <f t="shared" si="333"/>
        <v/>
      </c>
      <c r="BD821" s="699" t="str">
        <f t="shared" si="334"/>
        <v/>
      </c>
      <c r="BE821" s="698" t="str">
        <f t="shared" si="335"/>
        <v/>
      </c>
      <c r="BF821" s="698" t="str">
        <f t="shared" si="336"/>
        <v/>
      </c>
      <c r="BG821" s="79"/>
      <c r="BH821" s="699" t="str">
        <f t="shared" si="337"/>
        <v/>
      </c>
      <c r="BI821" s="699" t="str">
        <f t="shared" si="338"/>
        <v/>
      </c>
      <c r="BJ821" s="699" t="str">
        <f t="shared" si="339"/>
        <v/>
      </c>
      <c r="BK821" s="698" t="str">
        <f t="shared" si="340"/>
        <v/>
      </c>
      <c r="BL821" s="698" t="str">
        <f t="shared" si="341"/>
        <v/>
      </c>
    </row>
    <row r="822" spans="15:64" ht="14.25" x14ac:dyDescent="0.2">
      <c r="O822" s="810"/>
      <c r="Q822" s="696">
        <f t="shared" si="322"/>
        <v>548</v>
      </c>
      <c r="R822" s="340"/>
      <c r="S822" s="340"/>
      <c r="T822" s="340"/>
      <c r="U822" s="699" t="str">
        <f t="shared" si="310"/>
        <v/>
      </c>
      <c r="V822" s="699" t="str">
        <f t="shared" si="311"/>
        <v/>
      </c>
      <c r="W822" s="698" t="str">
        <f t="shared" si="323"/>
        <v/>
      </c>
      <c r="X822" s="698" t="str">
        <f t="shared" si="342"/>
        <v/>
      </c>
      <c r="Y822" s="699" t="str">
        <f t="shared" si="312"/>
        <v/>
      </c>
      <c r="Z822" s="699" t="str">
        <f t="shared" si="313"/>
        <v/>
      </c>
      <c r="AA822" s="698" t="str">
        <f t="shared" si="324"/>
        <v/>
      </c>
      <c r="AB822" s="698" t="str">
        <f t="shared" si="325"/>
        <v/>
      </c>
      <c r="AC822" s="699" t="str">
        <f t="shared" si="314"/>
        <v/>
      </c>
      <c r="AD822" s="699" t="str">
        <f t="shared" si="315"/>
        <v/>
      </c>
      <c r="AE822" s="698" t="str">
        <f t="shared" si="326"/>
        <v/>
      </c>
      <c r="AF822" s="698" t="str">
        <f t="shared" si="327"/>
        <v/>
      </c>
      <c r="AG822" s="68"/>
      <c r="AH822" s="696" t="str">
        <f t="shared" si="306"/>
        <v/>
      </c>
      <c r="AI822" s="340"/>
      <c r="AJ822" s="340"/>
      <c r="AK822" s="340"/>
      <c r="AL822" s="699" t="str">
        <f t="shared" si="316"/>
        <v/>
      </c>
      <c r="AM822" s="699" t="str">
        <f t="shared" si="343"/>
        <v/>
      </c>
      <c r="AN822" s="699" t="str">
        <f t="shared" si="317"/>
        <v/>
      </c>
      <c r="AO822" s="698" t="str">
        <f t="shared" si="307"/>
        <v/>
      </c>
      <c r="AP822" s="698" t="str">
        <f t="shared" si="328"/>
        <v/>
      </c>
      <c r="AQ822" s="699" t="str">
        <f t="shared" si="318"/>
        <v/>
      </c>
      <c r="AR822" s="699" t="str">
        <f t="shared" si="329"/>
        <v/>
      </c>
      <c r="AS822" s="699" t="str">
        <f t="shared" si="319"/>
        <v/>
      </c>
      <c r="AT822" s="698" t="str">
        <f t="shared" si="308"/>
        <v/>
      </c>
      <c r="AU822" s="698" t="str">
        <f t="shared" si="330"/>
        <v/>
      </c>
      <c r="AV822" s="699" t="str">
        <f t="shared" si="320"/>
        <v/>
      </c>
      <c r="AW822" s="699" t="str">
        <f t="shared" si="331"/>
        <v/>
      </c>
      <c r="AX822" s="699" t="str">
        <f t="shared" si="321"/>
        <v/>
      </c>
      <c r="AY822" s="698" t="str">
        <f t="shared" si="309"/>
        <v/>
      </c>
      <c r="AZ822" s="698" t="str">
        <f t="shared" si="332"/>
        <v/>
      </c>
      <c r="BA822" s="79"/>
      <c r="BB822" s="79"/>
      <c r="BC822" s="699" t="str">
        <f t="shared" si="333"/>
        <v/>
      </c>
      <c r="BD822" s="699" t="str">
        <f t="shared" si="334"/>
        <v/>
      </c>
      <c r="BE822" s="698" t="str">
        <f t="shared" si="335"/>
        <v/>
      </c>
      <c r="BF822" s="698" t="str">
        <f t="shared" si="336"/>
        <v/>
      </c>
      <c r="BG822" s="79"/>
      <c r="BH822" s="699" t="str">
        <f t="shared" si="337"/>
        <v/>
      </c>
      <c r="BI822" s="699" t="str">
        <f t="shared" si="338"/>
        <v/>
      </c>
      <c r="BJ822" s="699" t="str">
        <f t="shared" si="339"/>
        <v/>
      </c>
      <c r="BK822" s="698" t="str">
        <f t="shared" si="340"/>
        <v/>
      </c>
      <c r="BL822" s="698" t="str">
        <f t="shared" si="341"/>
        <v/>
      </c>
    </row>
    <row r="823" spans="15:64" ht="14.25" x14ac:dyDescent="0.2">
      <c r="O823" s="810"/>
      <c r="Q823" s="696">
        <f t="shared" si="322"/>
        <v>549</v>
      </c>
      <c r="R823" s="340"/>
      <c r="S823" s="340"/>
      <c r="T823" s="340"/>
      <c r="U823" s="699" t="str">
        <f t="shared" si="310"/>
        <v/>
      </c>
      <c r="V823" s="699" t="str">
        <f t="shared" si="311"/>
        <v/>
      </c>
      <c r="W823" s="698" t="str">
        <f t="shared" si="323"/>
        <v/>
      </c>
      <c r="X823" s="698" t="str">
        <f t="shared" si="342"/>
        <v/>
      </c>
      <c r="Y823" s="699" t="str">
        <f t="shared" si="312"/>
        <v/>
      </c>
      <c r="Z823" s="699" t="str">
        <f t="shared" si="313"/>
        <v/>
      </c>
      <c r="AA823" s="698" t="str">
        <f t="shared" si="324"/>
        <v/>
      </c>
      <c r="AB823" s="698" t="str">
        <f t="shared" si="325"/>
        <v/>
      </c>
      <c r="AC823" s="699" t="str">
        <f t="shared" si="314"/>
        <v/>
      </c>
      <c r="AD823" s="699" t="str">
        <f t="shared" si="315"/>
        <v/>
      </c>
      <c r="AE823" s="698" t="str">
        <f t="shared" si="326"/>
        <v/>
      </c>
      <c r="AF823" s="698" t="str">
        <f t="shared" si="327"/>
        <v/>
      </c>
      <c r="AG823" s="68"/>
      <c r="AH823" s="696" t="str">
        <f t="shared" si="306"/>
        <v/>
      </c>
      <c r="AI823" s="340"/>
      <c r="AJ823" s="340"/>
      <c r="AK823" s="340"/>
      <c r="AL823" s="699" t="str">
        <f t="shared" si="316"/>
        <v/>
      </c>
      <c r="AM823" s="699" t="str">
        <f t="shared" si="343"/>
        <v/>
      </c>
      <c r="AN823" s="699" t="str">
        <f t="shared" si="317"/>
        <v/>
      </c>
      <c r="AO823" s="698" t="str">
        <f t="shared" si="307"/>
        <v/>
      </c>
      <c r="AP823" s="698" t="str">
        <f t="shared" si="328"/>
        <v/>
      </c>
      <c r="AQ823" s="699" t="str">
        <f t="shared" si="318"/>
        <v/>
      </c>
      <c r="AR823" s="699" t="str">
        <f t="shared" si="329"/>
        <v/>
      </c>
      <c r="AS823" s="699" t="str">
        <f t="shared" si="319"/>
        <v/>
      </c>
      <c r="AT823" s="698" t="str">
        <f t="shared" si="308"/>
        <v/>
      </c>
      <c r="AU823" s="698" t="str">
        <f t="shared" si="330"/>
        <v/>
      </c>
      <c r="AV823" s="699" t="str">
        <f t="shared" si="320"/>
        <v/>
      </c>
      <c r="AW823" s="699" t="str">
        <f t="shared" si="331"/>
        <v/>
      </c>
      <c r="AX823" s="699" t="str">
        <f t="shared" si="321"/>
        <v/>
      </c>
      <c r="AY823" s="698" t="str">
        <f t="shared" si="309"/>
        <v/>
      </c>
      <c r="AZ823" s="698" t="str">
        <f t="shared" si="332"/>
        <v/>
      </c>
      <c r="BA823" s="79"/>
      <c r="BB823" s="79"/>
      <c r="BC823" s="699" t="str">
        <f t="shared" si="333"/>
        <v/>
      </c>
      <c r="BD823" s="699" t="str">
        <f t="shared" si="334"/>
        <v/>
      </c>
      <c r="BE823" s="698" t="str">
        <f t="shared" si="335"/>
        <v/>
      </c>
      <c r="BF823" s="698" t="str">
        <f t="shared" si="336"/>
        <v/>
      </c>
      <c r="BG823" s="79"/>
      <c r="BH823" s="699" t="str">
        <f t="shared" si="337"/>
        <v/>
      </c>
      <c r="BI823" s="699" t="str">
        <f t="shared" si="338"/>
        <v/>
      </c>
      <c r="BJ823" s="699" t="str">
        <f t="shared" si="339"/>
        <v/>
      </c>
      <c r="BK823" s="698" t="str">
        <f t="shared" si="340"/>
        <v/>
      </c>
      <c r="BL823" s="698" t="str">
        <f t="shared" si="341"/>
        <v/>
      </c>
    </row>
    <row r="824" spans="15:64" ht="14.25" x14ac:dyDescent="0.2">
      <c r="O824" s="810"/>
      <c r="Q824" s="696">
        <f t="shared" si="322"/>
        <v>550</v>
      </c>
      <c r="R824" s="340"/>
      <c r="S824" s="340"/>
      <c r="T824" s="340"/>
      <c r="U824" s="699" t="str">
        <f t="shared" si="310"/>
        <v/>
      </c>
      <c r="V824" s="699" t="str">
        <f t="shared" si="311"/>
        <v/>
      </c>
      <c r="W824" s="698" t="str">
        <f t="shared" si="323"/>
        <v/>
      </c>
      <c r="X824" s="698" t="str">
        <f t="shared" si="342"/>
        <v/>
      </c>
      <c r="Y824" s="699" t="str">
        <f t="shared" si="312"/>
        <v/>
      </c>
      <c r="Z824" s="699" t="str">
        <f t="shared" si="313"/>
        <v/>
      </c>
      <c r="AA824" s="698" t="str">
        <f t="shared" si="324"/>
        <v/>
      </c>
      <c r="AB824" s="698" t="str">
        <f t="shared" si="325"/>
        <v/>
      </c>
      <c r="AC824" s="699" t="str">
        <f t="shared" si="314"/>
        <v/>
      </c>
      <c r="AD824" s="699" t="str">
        <f t="shared" si="315"/>
        <v/>
      </c>
      <c r="AE824" s="698" t="str">
        <f t="shared" si="326"/>
        <v/>
      </c>
      <c r="AF824" s="698" t="str">
        <f t="shared" si="327"/>
        <v/>
      </c>
      <c r="AG824" s="68"/>
      <c r="AH824" s="696" t="str">
        <f t="shared" si="306"/>
        <v/>
      </c>
      <c r="AI824" s="340"/>
      <c r="AJ824" s="340"/>
      <c r="AK824" s="340"/>
      <c r="AL824" s="699" t="str">
        <f t="shared" si="316"/>
        <v/>
      </c>
      <c r="AM824" s="699" t="str">
        <f t="shared" si="343"/>
        <v/>
      </c>
      <c r="AN824" s="699" t="str">
        <f t="shared" si="317"/>
        <v/>
      </c>
      <c r="AO824" s="698" t="str">
        <f t="shared" si="307"/>
        <v/>
      </c>
      <c r="AP824" s="698" t="str">
        <f t="shared" si="328"/>
        <v/>
      </c>
      <c r="AQ824" s="699" t="str">
        <f t="shared" si="318"/>
        <v/>
      </c>
      <c r="AR824" s="699" t="str">
        <f t="shared" si="329"/>
        <v/>
      </c>
      <c r="AS824" s="699" t="str">
        <f t="shared" si="319"/>
        <v/>
      </c>
      <c r="AT824" s="698" t="str">
        <f t="shared" si="308"/>
        <v/>
      </c>
      <c r="AU824" s="698" t="str">
        <f t="shared" si="330"/>
        <v/>
      </c>
      <c r="AV824" s="699" t="str">
        <f t="shared" si="320"/>
        <v/>
      </c>
      <c r="AW824" s="699" t="str">
        <f t="shared" si="331"/>
        <v/>
      </c>
      <c r="AX824" s="699" t="str">
        <f t="shared" si="321"/>
        <v/>
      </c>
      <c r="AY824" s="698" t="str">
        <f t="shared" si="309"/>
        <v/>
      </c>
      <c r="AZ824" s="698" t="str">
        <f t="shared" si="332"/>
        <v/>
      </c>
      <c r="BA824" s="79"/>
      <c r="BB824" s="79"/>
      <c r="BC824" s="699" t="str">
        <f t="shared" si="333"/>
        <v/>
      </c>
      <c r="BD824" s="699" t="str">
        <f t="shared" si="334"/>
        <v/>
      </c>
      <c r="BE824" s="698" t="str">
        <f t="shared" si="335"/>
        <v/>
      </c>
      <c r="BF824" s="698" t="str">
        <f t="shared" si="336"/>
        <v/>
      </c>
      <c r="BG824" s="79"/>
      <c r="BH824" s="699" t="str">
        <f t="shared" si="337"/>
        <v/>
      </c>
      <c r="BI824" s="699" t="str">
        <f t="shared" si="338"/>
        <v/>
      </c>
      <c r="BJ824" s="699" t="str">
        <f t="shared" si="339"/>
        <v/>
      </c>
      <c r="BK824" s="698" t="str">
        <f t="shared" si="340"/>
        <v/>
      </c>
      <c r="BL824" s="698" t="str">
        <f t="shared" si="341"/>
        <v/>
      </c>
    </row>
    <row r="825" spans="15:64" ht="14.25" x14ac:dyDescent="0.2">
      <c r="O825" s="810"/>
      <c r="Q825" s="696">
        <f t="shared" si="322"/>
        <v>551</v>
      </c>
      <c r="R825" s="340"/>
      <c r="S825" s="340"/>
      <c r="T825" s="340"/>
      <c r="U825" s="699" t="str">
        <f t="shared" si="310"/>
        <v/>
      </c>
      <c r="V825" s="699" t="str">
        <f t="shared" si="311"/>
        <v/>
      </c>
      <c r="W825" s="698" t="str">
        <f t="shared" si="323"/>
        <v/>
      </c>
      <c r="X825" s="698" t="str">
        <f t="shared" si="342"/>
        <v/>
      </c>
      <c r="Y825" s="699" t="str">
        <f t="shared" si="312"/>
        <v/>
      </c>
      <c r="Z825" s="699" t="str">
        <f t="shared" si="313"/>
        <v/>
      </c>
      <c r="AA825" s="698" t="str">
        <f t="shared" si="324"/>
        <v/>
      </c>
      <c r="AB825" s="698" t="str">
        <f t="shared" si="325"/>
        <v/>
      </c>
      <c r="AC825" s="699" t="str">
        <f t="shared" si="314"/>
        <v/>
      </c>
      <c r="AD825" s="699" t="str">
        <f t="shared" si="315"/>
        <v/>
      </c>
      <c r="AE825" s="698" t="str">
        <f t="shared" si="326"/>
        <v/>
      </c>
      <c r="AF825" s="698" t="str">
        <f t="shared" si="327"/>
        <v/>
      </c>
      <c r="AG825" s="68"/>
      <c r="AH825" s="696" t="str">
        <f t="shared" si="306"/>
        <v/>
      </c>
      <c r="AI825" s="340"/>
      <c r="AJ825" s="340"/>
      <c r="AK825" s="340"/>
      <c r="AL825" s="699" t="str">
        <f t="shared" si="316"/>
        <v/>
      </c>
      <c r="AM825" s="699" t="str">
        <f t="shared" si="343"/>
        <v/>
      </c>
      <c r="AN825" s="699" t="str">
        <f t="shared" si="317"/>
        <v/>
      </c>
      <c r="AO825" s="698" t="str">
        <f t="shared" si="307"/>
        <v/>
      </c>
      <c r="AP825" s="698" t="str">
        <f t="shared" si="328"/>
        <v/>
      </c>
      <c r="AQ825" s="699" t="str">
        <f t="shared" si="318"/>
        <v/>
      </c>
      <c r="AR825" s="699" t="str">
        <f t="shared" si="329"/>
        <v/>
      </c>
      <c r="AS825" s="699" t="str">
        <f t="shared" si="319"/>
        <v/>
      </c>
      <c r="AT825" s="698" t="str">
        <f t="shared" si="308"/>
        <v/>
      </c>
      <c r="AU825" s="698" t="str">
        <f t="shared" si="330"/>
        <v/>
      </c>
      <c r="AV825" s="699" t="str">
        <f t="shared" si="320"/>
        <v/>
      </c>
      <c r="AW825" s="699" t="str">
        <f t="shared" si="331"/>
        <v/>
      </c>
      <c r="AX825" s="699" t="str">
        <f t="shared" si="321"/>
        <v/>
      </c>
      <c r="AY825" s="698" t="str">
        <f t="shared" si="309"/>
        <v/>
      </c>
      <c r="AZ825" s="698" t="str">
        <f t="shared" si="332"/>
        <v/>
      </c>
      <c r="BA825" s="79"/>
      <c r="BB825" s="79"/>
      <c r="BC825" s="699" t="str">
        <f t="shared" si="333"/>
        <v/>
      </c>
      <c r="BD825" s="699" t="str">
        <f t="shared" si="334"/>
        <v/>
      </c>
      <c r="BE825" s="698" t="str">
        <f t="shared" si="335"/>
        <v/>
      </c>
      <c r="BF825" s="698" t="str">
        <f t="shared" si="336"/>
        <v/>
      </c>
      <c r="BG825" s="79"/>
      <c r="BH825" s="699" t="str">
        <f t="shared" si="337"/>
        <v/>
      </c>
      <c r="BI825" s="699" t="str">
        <f t="shared" si="338"/>
        <v/>
      </c>
      <c r="BJ825" s="699" t="str">
        <f t="shared" si="339"/>
        <v/>
      </c>
      <c r="BK825" s="698" t="str">
        <f t="shared" si="340"/>
        <v/>
      </c>
      <c r="BL825" s="698" t="str">
        <f t="shared" si="341"/>
        <v/>
      </c>
    </row>
    <row r="826" spans="15:64" ht="14.25" x14ac:dyDescent="0.2">
      <c r="O826" s="810"/>
      <c r="Q826" s="696">
        <f t="shared" si="322"/>
        <v>552</v>
      </c>
      <c r="R826" s="340"/>
      <c r="S826" s="340"/>
      <c r="T826" s="340"/>
      <c r="U826" s="699" t="str">
        <f t="shared" si="310"/>
        <v/>
      </c>
      <c r="V826" s="699" t="str">
        <f t="shared" si="311"/>
        <v/>
      </c>
      <c r="W826" s="698" t="str">
        <f t="shared" si="323"/>
        <v/>
      </c>
      <c r="X826" s="698" t="str">
        <f t="shared" si="342"/>
        <v/>
      </c>
      <c r="Y826" s="699" t="str">
        <f t="shared" si="312"/>
        <v/>
      </c>
      <c r="Z826" s="699" t="str">
        <f t="shared" si="313"/>
        <v/>
      </c>
      <c r="AA826" s="698" t="str">
        <f t="shared" si="324"/>
        <v/>
      </c>
      <c r="AB826" s="698" t="str">
        <f t="shared" si="325"/>
        <v/>
      </c>
      <c r="AC826" s="699" t="str">
        <f t="shared" si="314"/>
        <v/>
      </c>
      <c r="AD826" s="699" t="str">
        <f t="shared" si="315"/>
        <v/>
      </c>
      <c r="AE826" s="698" t="str">
        <f t="shared" si="326"/>
        <v/>
      </c>
      <c r="AF826" s="698" t="str">
        <f t="shared" si="327"/>
        <v/>
      </c>
      <c r="AG826" s="68"/>
      <c r="AH826" s="696" t="str">
        <f t="shared" si="306"/>
        <v/>
      </c>
      <c r="AI826" s="340"/>
      <c r="AJ826" s="340"/>
      <c r="AK826" s="340"/>
      <c r="AL826" s="699" t="str">
        <f t="shared" si="316"/>
        <v/>
      </c>
      <c r="AM826" s="699" t="str">
        <f t="shared" si="343"/>
        <v/>
      </c>
      <c r="AN826" s="699" t="str">
        <f t="shared" si="317"/>
        <v/>
      </c>
      <c r="AO826" s="698" t="str">
        <f t="shared" si="307"/>
        <v/>
      </c>
      <c r="AP826" s="698" t="str">
        <f t="shared" si="328"/>
        <v/>
      </c>
      <c r="AQ826" s="699" t="str">
        <f t="shared" si="318"/>
        <v/>
      </c>
      <c r="AR826" s="699" t="str">
        <f t="shared" si="329"/>
        <v/>
      </c>
      <c r="AS826" s="699" t="str">
        <f t="shared" si="319"/>
        <v/>
      </c>
      <c r="AT826" s="698" t="str">
        <f t="shared" si="308"/>
        <v/>
      </c>
      <c r="AU826" s="698" t="str">
        <f t="shared" si="330"/>
        <v/>
      </c>
      <c r="AV826" s="699" t="str">
        <f t="shared" si="320"/>
        <v/>
      </c>
      <c r="AW826" s="699" t="str">
        <f t="shared" si="331"/>
        <v/>
      </c>
      <c r="AX826" s="699" t="str">
        <f t="shared" si="321"/>
        <v/>
      </c>
      <c r="AY826" s="698" t="str">
        <f t="shared" si="309"/>
        <v/>
      </c>
      <c r="AZ826" s="698" t="str">
        <f t="shared" si="332"/>
        <v/>
      </c>
      <c r="BA826" s="79"/>
      <c r="BB826" s="79"/>
      <c r="BC826" s="699" t="str">
        <f t="shared" si="333"/>
        <v/>
      </c>
      <c r="BD826" s="699" t="str">
        <f t="shared" si="334"/>
        <v/>
      </c>
      <c r="BE826" s="698" t="str">
        <f t="shared" si="335"/>
        <v/>
      </c>
      <c r="BF826" s="698" t="str">
        <f t="shared" si="336"/>
        <v/>
      </c>
      <c r="BG826" s="79"/>
      <c r="BH826" s="699" t="str">
        <f t="shared" si="337"/>
        <v/>
      </c>
      <c r="BI826" s="699" t="str">
        <f t="shared" si="338"/>
        <v/>
      </c>
      <c r="BJ826" s="699" t="str">
        <f t="shared" si="339"/>
        <v/>
      </c>
      <c r="BK826" s="698" t="str">
        <f t="shared" si="340"/>
        <v/>
      </c>
      <c r="BL826" s="698" t="str">
        <f t="shared" si="341"/>
        <v/>
      </c>
    </row>
    <row r="827" spans="15:64" ht="14.25" x14ac:dyDescent="0.2">
      <c r="O827" s="810"/>
      <c r="Q827" s="696">
        <f t="shared" si="322"/>
        <v>553</v>
      </c>
      <c r="R827" s="340"/>
      <c r="S827" s="340"/>
      <c r="T827" s="340"/>
      <c r="U827" s="699" t="str">
        <f t="shared" si="310"/>
        <v/>
      </c>
      <c r="V827" s="699" t="str">
        <f t="shared" si="311"/>
        <v/>
      </c>
      <c r="W827" s="698" t="str">
        <f t="shared" si="323"/>
        <v/>
      </c>
      <c r="X827" s="698" t="str">
        <f t="shared" si="342"/>
        <v/>
      </c>
      <c r="Y827" s="699" t="str">
        <f t="shared" si="312"/>
        <v/>
      </c>
      <c r="Z827" s="699" t="str">
        <f t="shared" si="313"/>
        <v/>
      </c>
      <c r="AA827" s="698" t="str">
        <f t="shared" si="324"/>
        <v/>
      </c>
      <c r="AB827" s="698" t="str">
        <f t="shared" si="325"/>
        <v/>
      </c>
      <c r="AC827" s="699" t="str">
        <f t="shared" si="314"/>
        <v/>
      </c>
      <c r="AD827" s="699" t="str">
        <f t="shared" si="315"/>
        <v/>
      </c>
      <c r="AE827" s="698" t="str">
        <f t="shared" si="326"/>
        <v/>
      </c>
      <c r="AF827" s="698" t="str">
        <f t="shared" si="327"/>
        <v/>
      </c>
      <c r="AG827" s="68"/>
      <c r="AH827" s="696" t="str">
        <f t="shared" si="306"/>
        <v/>
      </c>
      <c r="AI827" s="340"/>
      <c r="AJ827" s="340"/>
      <c r="AK827" s="340"/>
      <c r="AL827" s="699" t="str">
        <f t="shared" si="316"/>
        <v/>
      </c>
      <c r="AM827" s="699" t="str">
        <f t="shared" si="343"/>
        <v/>
      </c>
      <c r="AN827" s="699" t="str">
        <f t="shared" si="317"/>
        <v/>
      </c>
      <c r="AO827" s="698" t="str">
        <f t="shared" si="307"/>
        <v/>
      </c>
      <c r="AP827" s="698" t="str">
        <f t="shared" si="328"/>
        <v/>
      </c>
      <c r="AQ827" s="699" t="str">
        <f t="shared" si="318"/>
        <v/>
      </c>
      <c r="AR827" s="699" t="str">
        <f t="shared" si="329"/>
        <v/>
      </c>
      <c r="AS827" s="699" t="str">
        <f t="shared" si="319"/>
        <v/>
      </c>
      <c r="AT827" s="698" t="str">
        <f t="shared" si="308"/>
        <v/>
      </c>
      <c r="AU827" s="698" t="str">
        <f t="shared" si="330"/>
        <v/>
      </c>
      <c r="AV827" s="699" t="str">
        <f t="shared" si="320"/>
        <v/>
      </c>
      <c r="AW827" s="699" t="str">
        <f t="shared" si="331"/>
        <v/>
      </c>
      <c r="AX827" s="699" t="str">
        <f t="shared" si="321"/>
        <v/>
      </c>
      <c r="AY827" s="698" t="str">
        <f t="shared" si="309"/>
        <v/>
      </c>
      <c r="AZ827" s="698" t="str">
        <f t="shared" si="332"/>
        <v/>
      </c>
      <c r="BA827" s="79"/>
      <c r="BB827" s="79"/>
      <c r="BC827" s="699" t="str">
        <f t="shared" si="333"/>
        <v/>
      </c>
      <c r="BD827" s="699" t="str">
        <f t="shared" si="334"/>
        <v/>
      </c>
      <c r="BE827" s="698" t="str">
        <f t="shared" si="335"/>
        <v/>
      </c>
      <c r="BF827" s="698" t="str">
        <f t="shared" si="336"/>
        <v/>
      </c>
      <c r="BG827" s="79"/>
      <c r="BH827" s="699" t="str">
        <f t="shared" si="337"/>
        <v/>
      </c>
      <c r="BI827" s="699" t="str">
        <f t="shared" si="338"/>
        <v/>
      </c>
      <c r="BJ827" s="699" t="str">
        <f t="shared" si="339"/>
        <v/>
      </c>
      <c r="BK827" s="698" t="str">
        <f t="shared" si="340"/>
        <v/>
      </c>
      <c r="BL827" s="698" t="str">
        <f t="shared" si="341"/>
        <v/>
      </c>
    </row>
    <row r="828" spans="15:64" ht="14.25" x14ac:dyDescent="0.2">
      <c r="O828" s="810"/>
      <c r="Q828" s="696">
        <f t="shared" si="322"/>
        <v>554</v>
      </c>
      <c r="R828" s="340"/>
      <c r="S828" s="340"/>
      <c r="T828" s="340"/>
      <c r="U828" s="699" t="str">
        <f t="shared" si="310"/>
        <v/>
      </c>
      <c r="V828" s="699" t="str">
        <f t="shared" si="311"/>
        <v/>
      </c>
      <c r="W828" s="698" t="str">
        <f t="shared" si="323"/>
        <v/>
      </c>
      <c r="X828" s="698" t="str">
        <f t="shared" si="342"/>
        <v/>
      </c>
      <c r="Y828" s="699" t="str">
        <f t="shared" si="312"/>
        <v/>
      </c>
      <c r="Z828" s="699" t="str">
        <f t="shared" si="313"/>
        <v/>
      </c>
      <c r="AA828" s="698" t="str">
        <f t="shared" si="324"/>
        <v/>
      </c>
      <c r="AB828" s="698" t="str">
        <f t="shared" si="325"/>
        <v/>
      </c>
      <c r="AC828" s="699" t="str">
        <f t="shared" si="314"/>
        <v/>
      </c>
      <c r="AD828" s="699" t="str">
        <f t="shared" si="315"/>
        <v/>
      </c>
      <c r="AE828" s="698" t="str">
        <f t="shared" si="326"/>
        <v/>
      </c>
      <c r="AF828" s="698" t="str">
        <f t="shared" si="327"/>
        <v/>
      </c>
      <c r="AG828" s="68"/>
      <c r="AH828" s="696" t="str">
        <f t="shared" si="306"/>
        <v/>
      </c>
      <c r="AI828" s="340"/>
      <c r="AJ828" s="340"/>
      <c r="AK828" s="340"/>
      <c r="AL828" s="699" t="str">
        <f t="shared" si="316"/>
        <v/>
      </c>
      <c r="AM828" s="699" t="str">
        <f t="shared" si="343"/>
        <v/>
      </c>
      <c r="AN828" s="699" t="str">
        <f t="shared" si="317"/>
        <v/>
      </c>
      <c r="AO828" s="698" t="str">
        <f t="shared" si="307"/>
        <v/>
      </c>
      <c r="AP828" s="698" t="str">
        <f t="shared" si="328"/>
        <v/>
      </c>
      <c r="AQ828" s="699" t="str">
        <f t="shared" si="318"/>
        <v/>
      </c>
      <c r="AR828" s="699" t="str">
        <f t="shared" si="329"/>
        <v/>
      </c>
      <c r="AS828" s="699" t="str">
        <f t="shared" si="319"/>
        <v/>
      </c>
      <c r="AT828" s="698" t="str">
        <f t="shared" si="308"/>
        <v/>
      </c>
      <c r="AU828" s="698" t="str">
        <f t="shared" si="330"/>
        <v/>
      </c>
      <c r="AV828" s="699" t="str">
        <f t="shared" si="320"/>
        <v/>
      </c>
      <c r="AW828" s="699" t="str">
        <f t="shared" si="331"/>
        <v/>
      </c>
      <c r="AX828" s="699" t="str">
        <f t="shared" si="321"/>
        <v/>
      </c>
      <c r="AY828" s="698" t="str">
        <f t="shared" si="309"/>
        <v/>
      </c>
      <c r="AZ828" s="698" t="str">
        <f t="shared" si="332"/>
        <v/>
      </c>
      <c r="BA828" s="79"/>
      <c r="BB828" s="79"/>
      <c r="BC828" s="699" t="str">
        <f t="shared" si="333"/>
        <v/>
      </c>
      <c r="BD828" s="699" t="str">
        <f t="shared" si="334"/>
        <v/>
      </c>
      <c r="BE828" s="698" t="str">
        <f t="shared" si="335"/>
        <v/>
      </c>
      <c r="BF828" s="698" t="str">
        <f t="shared" si="336"/>
        <v/>
      </c>
      <c r="BG828" s="79"/>
      <c r="BH828" s="699" t="str">
        <f t="shared" si="337"/>
        <v/>
      </c>
      <c r="BI828" s="699" t="str">
        <f t="shared" si="338"/>
        <v/>
      </c>
      <c r="BJ828" s="699" t="str">
        <f t="shared" si="339"/>
        <v/>
      </c>
      <c r="BK828" s="698" t="str">
        <f t="shared" si="340"/>
        <v/>
      </c>
      <c r="BL828" s="698" t="str">
        <f t="shared" si="341"/>
        <v/>
      </c>
    </row>
    <row r="829" spans="15:64" ht="14.25" x14ac:dyDescent="0.2">
      <c r="O829" s="810"/>
      <c r="Q829" s="696">
        <f t="shared" si="322"/>
        <v>555</v>
      </c>
      <c r="R829" s="340"/>
      <c r="S829" s="340"/>
      <c r="T829" s="340"/>
      <c r="U829" s="699" t="str">
        <f t="shared" si="310"/>
        <v/>
      </c>
      <c r="V829" s="699" t="str">
        <f t="shared" si="311"/>
        <v/>
      </c>
      <c r="W829" s="698" t="str">
        <f t="shared" si="323"/>
        <v/>
      </c>
      <c r="X829" s="698" t="str">
        <f t="shared" si="342"/>
        <v/>
      </c>
      <c r="Y829" s="699" t="str">
        <f t="shared" si="312"/>
        <v/>
      </c>
      <c r="Z829" s="699" t="str">
        <f t="shared" si="313"/>
        <v/>
      </c>
      <c r="AA829" s="698" t="str">
        <f t="shared" si="324"/>
        <v/>
      </c>
      <c r="AB829" s="698" t="str">
        <f t="shared" si="325"/>
        <v/>
      </c>
      <c r="AC829" s="699" t="str">
        <f t="shared" si="314"/>
        <v/>
      </c>
      <c r="AD829" s="699" t="str">
        <f t="shared" si="315"/>
        <v/>
      </c>
      <c r="AE829" s="698" t="str">
        <f t="shared" si="326"/>
        <v/>
      </c>
      <c r="AF829" s="698" t="str">
        <f t="shared" si="327"/>
        <v/>
      </c>
      <c r="AG829" s="68"/>
      <c r="AH829" s="696" t="str">
        <f t="shared" si="306"/>
        <v/>
      </c>
      <c r="AI829" s="340"/>
      <c r="AJ829" s="340"/>
      <c r="AK829" s="340"/>
      <c r="AL829" s="699" t="str">
        <f t="shared" si="316"/>
        <v/>
      </c>
      <c r="AM829" s="699" t="str">
        <f t="shared" si="343"/>
        <v/>
      </c>
      <c r="AN829" s="699" t="str">
        <f t="shared" si="317"/>
        <v/>
      </c>
      <c r="AO829" s="698" t="str">
        <f t="shared" si="307"/>
        <v/>
      </c>
      <c r="AP829" s="698" t="str">
        <f t="shared" si="328"/>
        <v/>
      </c>
      <c r="AQ829" s="699" t="str">
        <f t="shared" si="318"/>
        <v/>
      </c>
      <c r="AR829" s="699" t="str">
        <f t="shared" si="329"/>
        <v/>
      </c>
      <c r="AS829" s="699" t="str">
        <f t="shared" si="319"/>
        <v/>
      </c>
      <c r="AT829" s="698" t="str">
        <f t="shared" si="308"/>
        <v/>
      </c>
      <c r="AU829" s="698" t="str">
        <f t="shared" si="330"/>
        <v/>
      </c>
      <c r="AV829" s="699" t="str">
        <f t="shared" si="320"/>
        <v/>
      </c>
      <c r="AW829" s="699" t="str">
        <f t="shared" si="331"/>
        <v/>
      </c>
      <c r="AX829" s="699" t="str">
        <f t="shared" si="321"/>
        <v/>
      </c>
      <c r="AY829" s="698" t="str">
        <f t="shared" si="309"/>
        <v/>
      </c>
      <c r="AZ829" s="698" t="str">
        <f t="shared" si="332"/>
        <v/>
      </c>
      <c r="BA829" s="79"/>
      <c r="BB829" s="79"/>
      <c r="BC829" s="699" t="str">
        <f t="shared" si="333"/>
        <v/>
      </c>
      <c r="BD829" s="699" t="str">
        <f t="shared" si="334"/>
        <v/>
      </c>
      <c r="BE829" s="698" t="str">
        <f t="shared" si="335"/>
        <v/>
      </c>
      <c r="BF829" s="698" t="str">
        <f t="shared" si="336"/>
        <v/>
      </c>
      <c r="BG829" s="79"/>
      <c r="BH829" s="699" t="str">
        <f t="shared" si="337"/>
        <v/>
      </c>
      <c r="BI829" s="699" t="str">
        <f t="shared" si="338"/>
        <v/>
      </c>
      <c r="BJ829" s="699" t="str">
        <f t="shared" si="339"/>
        <v/>
      </c>
      <c r="BK829" s="698" t="str">
        <f t="shared" si="340"/>
        <v/>
      </c>
      <c r="BL829" s="698" t="str">
        <f t="shared" si="341"/>
        <v/>
      </c>
    </row>
    <row r="830" spans="15:64" ht="14.25" x14ac:dyDescent="0.2">
      <c r="O830" s="810"/>
      <c r="Q830" s="696">
        <f t="shared" si="322"/>
        <v>556</v>
      </c>
      <c r="R830" s="340"/>
      <c r="S830" s="340"/>
      <c r="T830" s="340"/>
      <c r="U830" s="699" t="str">
        <f t="shared" si="310"/>
        <v/>
      </c>
      <c r="V830" s="699" t="str">
        <f t="shared" si="311"/>
        <v/>
      </c>
      <c r="W830" s="698" t="str">
        <f t="shared" si="323"/>
        <v/>
      </c>
      <c r="X830" s="698" t="str">
        <f t="shared" si="342"/>
        <v/>
      </c>
      <c r="Y830" s="699" t="str">
        <f t="shared" si="312"/>
        <v/>
      </c>
      <c r="Z830" s="699" t="str">
        <f t="shared" si="313"/>
        <v/>
      </c>
      <c r="AA830" s="698" t="str">
        <f t="shared" si="324"/>
        <v/>
      </c>
      <c r="AB830" s="698" t="str">
        <f t="shared" si="325"/>
        <v/>
      </c>
      <c r="AC830" s="699" t="str">
        <f t="shared" si="314"/>
        <v/>
      </c>
      <c r="AD830" s="699" t="str">
        <f t="shared" si="315"/>
        <v/>
      </c>
      <c r="AE830" s="698" t="str">
        <f t="shared" si="326"/>
        <v/>
      </c>
      <c r="AF830" s="698" t="str">
        <f t="shared" si="327"/>
        <v/>
      </c>
      <c r="AG830" s="68"/>
      <c r="AH830" s="696" t="str">
        <f t="shared" si="306"/>
        <v/>
      </c>
      <c r="AI830" s="340"/>
      <c r="AJ830" s="340"/>
      <c r="AK830" s="340"/>
      <c r="AL830" s="699" t="str">
        <f t="shared" si="316"/>
        <v/>
      </c>
      <c r="AM830" s="699" t="str">
        <f t="shared" si="343"/>
        <v/>
      </c>
      <c r="AN830" s="699" t="str">
        <f t="shared" si="317"/>
        <v/>
      </c>
      <c r="AO830" s="698" t="str">
        <f t="shared" si="307"/>
        <v/>
      </c>
      <c r="AP830" s="698" t="str">
        <f t="shared" si="328"/>
        <v/>
      </c>
      <c r="AQ830" s="699" t="str">
        <f t="shared" si="318"/>
        <v/>
      </c>
      <c r="AR830" s="699" t="str">
        <f t="shared" si="329"/>
        <v/>
      </c>
      <c r="AS830" s="699" t="str">
        <f t="shared" si="319"/>
        <v/>
      </c>
      <c r="AT830" s="698" t="str">
        <f t="shared" si="308"/>
        <v/>
      </c>
      <c r="AU830" s="698" t="str">
        <f t="shared" si="330"/>
        <v/>
      </c>
      <c r="AV830" s="699" t="str">
        <f t="shared" si="320"/>
        <v/>
      </c>
      <c r="AW830" s="699" t="str">
        <f t="shared" si="331"/>
        <v/>
      </c>
      <c r="AX830" s="699" t="str">
        <f t="shared" si="321"/>
        <v/>
      </c>
      <c r="AY830" s="698" t="str">
        <f t="shared" si="309"/>
        <v/>
      </c>
      <c r="AZ830" s="698" t="str">
        <f t="shared" si="332"/>
        <v/>
      </c>
      <c r="BA830" s="79"/>
      <c r="BB830" s="79"/>
      <c r="BC830" s="699" t="str">
        <f t="shared" si="333"/>
        <v/>
      </c>
      <c r="BD830" s="699" t="str">
        <f t="shared" si="334"/>
        <v/>
      </c>
      <c r="BE830" s="698" t="str">
        <f t="shared" si="335"/>
        <v/>
      </c>
      <c r="BF830" s="698" t="str">
        <f t="shared" si="336"/>
        <v/>
      </c>
      <c r="BG830" s="79"/>
      <c r="BH830" s="699" t="str">
        <f t="shared" si="337"/>
        <v/>
      </c>
      <c r="BI830" s="699" t="str">
        <f t="shared" si="338"/>
        <v/>
      </c>
      <c r="BJ830" s="699" t="str">
        <f t="shared" si="339"/>
        <v/>
      </c>
      <c r="BK830" s="698" t="str">
        <f t="shared" si="340"/>
        <v/>
      </c>
      <c r="BL830" s="698" t="str">
        <f t="shared" si="341"/>
        <v/>
      </c>
    </row>
    <row r="831" spans="15:64" ht="14.25" x14ac:dyDescent="0.2">
      <c r="O831" s="810"/>
      <c r="Q831" s="696">
        <f t="shared" si="322"/>
        <v>557</v>
      </c>
      <c r="R831" s="340"/>
      <c r="S831" s="340"/>
      <c r="T831" s="340"/>
      <c r="U831" s="699" t="str">
        <f t="shared" si="310"/>
        <v/>
      </c>
      <c r="V831" s="699" t="str">
        <f t="shared" si="311"/>
        <v/>
      </c>
      <c r="W831" s="698" t="str">
        <f t="shared" si="323"/>
        <v/>
      </c>
      <c r="X831" s="698" t="str">
        <f t="shared" si="342"/>
        <v/>
      </c>
      <c r="Y831" s="699" t="str">
        <f t="shared" si="312"/>
        <v/>
      </c>
      <c r="Z831" s="699" t="str">
        <f t="shared" si="313"/>
        <v/>
      </c>
      <c r="AA831" s="698" t="str">
        <f t="shared" si="324"/>
        <v/>
      </c>
      <c r="AB831" s="698" t="str">
        <f t="shared" si="325"/>
        <v/>
      </c>
      <c r="AC831" s="699" t="str">
        <f t="shared" si="314"/>
        <v/>
      </c>
      <c r="AD831" s="699" t="str">
        <f t="shared" si="315"/>
        <v/>
      </c>
      <c r="AE831" s="698" t="str">
        <f t="shared" si="326"/>
        <v/>
      </c>
      <c r="AF831" s="698" t="str">
        <f t="shared" si="327"/>
        <v/>
      </c>
      <c r="AG831" s="68"/>
      <c r="AH831" s="696" t="str">
        <f t="shared" si="306"/>
        <v/>
      </c>
      <c r="AI831" s="340"/>
      <c r="AJ831" s="340"/>
      <c r="AK831" s="340"/>
      <c r="AL831" s="699" t="str">
        <f t="shared" si="316"/>
        <v/>
      </c>
      <c r="AM831" s="699" t="str">
        <f t="shared" si="343"/>
        <v/>
      </c>
      <c r="AN831" s="699" t="str">
        <f t="shared" si="317"/>
        <v/>
      </c>
      <c r="AO831" s="698" t="str">
        <f t="shared" si="307"/>
        <v/>
      </c>
      <c r="AP831" s="698" t="str">
        <f t="shared" si="328"/>
        <v/>
      </c>
      <c r="AQ831" s="699" t="str">
        <f t="shared" si="318"/>
        <v/>
      </c>
      <c r="AR831" s="699" t="str">
        <f t="shared" si="329"/>
        <v/>
      </c>
      <c r="AS831" s="699" t="str">
        <f t="shared" si="319"/>
        <v/>
      </c>
      <c r="AT831" s="698" t="str">
        <f t="shared" si="308"/>
        <v/>
      </c>
      <c r="AU831" s="698" t="str">
        <f t="shared" si="330"/>
        <v/>
      </c>
      <c r="AV831" s="699" t="str">
        <f t="shared" si="320"/>
        <v/>
      </c>
      <c r="AW831" s="699" t="str">
        <f t="shared" si="331"/>
        <v/>
      </c>
      <c r="AX831" s="699" t="str">
        <f t="shared" si="321"/>
        <v/>
      </c>
      <c r="AY831" s="698" t="str">
        <f t="shared" si="309"/>
        <v/>
      </c>
      <c r="AZ831" s="698" t="str">
        <f t="shared" si="332"/>
        <v/>
      </c>
      <c r="BA831" s="79"/>
      <c r="BB831" s="79"/>
      <c r="BC831" s="699" t="str">
        <f t="shared" si="333"/>
        <v/>
      </c>
      <c r="BD831" s="699" t="str">
        <f t="shared" si="334"/>
        <v/>
      </c>
      <c r="BE831" s="698" t="str">
        <f t="shared" si="335"/>
        <v/>
      </c>
      <c r="BF831" s="698" t="str">
        <f t="shared" si="336"/>
        <v/>
      </c>
      <c r="BG831" s="79"/>
      <c r="BH831" s="699" t="str">
        <f t="shared" si="337"/>
        <v/>
      </c>
      <c r="BI831" s="699" t="str">
        <f t="shared" si="338"/>
        <v/>
      </c>
      <c r="BJ831" s="699" t="str">
        <f t="shared" si="339"/>
        <v/>
      </c>
      <c r="BK831" s="698" t="str">
        <f t="shared" si="340"/>
        <v/>
      </c>
      <c r="BL831" s="698" t="str">
        <f t="shared" si="341"/>
        <v/>
      </c>
    </row>
    <row r="832" spans="15:64" ht="14.25" x14ac:dyDescent="0.2">
      <c r="O832" s="810"/>
      <c r="Q832" s="696">
        <f t="shared" si="322"/>
        <v>558</v>
      </c>
      <c r="R832" s="340"/>
      <c r="S832" s="340"/>
      <c r="T832" s="340"/>
      <c r="U832" s="699" t="str">
        <f t="shared" si="310"/>
        <v/>
      </c>
      <c r="V832" s="699" t="str">
        <f t="shared" si="311"/>
        <v/>
      </c>
      <c r="W832" s="698" t="str">
        <f t="shared" si="323"/>
        <v/>
      </c>
      <c r="X832" s="698" t="str">
        <f t="shared" si="342"/>
        <v/>
      </c>
      <c r="Y832" s="699" t="str">
        <f t="shared" si="312"/>
        <v/>
      </c>
      <c r="Z832" s="699" t="str">
        <f t="shared" si="313"/>
        <v/>
      </c>
      <c r="AA832" s="698" t="str">
        <f t="shared" si="324"/>
        <v/>
      </c>
      <c r="AB832" s="698" t="str">
        <f t="shared" si="325"/>
        <v/>
      </c>
      <c r="AC832" s="699" t="str">
        <f t="shared" si="314"/>
        <v/>
      </c>
      <c r="AD832" s="699" t="str">
        <f t="shared" si="315"/>
        <v/>
      </c>
      <c r="AE832" s="698" t="str">
        <f t="shared" si="326"/>
        <v/>
      </c>
      <c r="AF832" s="698" t="str">
        <f t="shared" si="327"/>
        <v/>
      </c>
      <c r="AG832" s="68"/>
      <c r="AH832" s="696" t="str">
        <f t="shared" si="306"/>
        <v/>
      </c>
      <c r="AI832" s="340"/>
      <c r="AJ832" s="340"/>
      <c r="AK832" s="340"/>
      <c r="AL832" s="699" t="str">
        <f t="shared" si="316"/>
        <v/>
      </c>
      <c r="AM832" s="699" t="str">
        <f t="shared" si="343"/>
        <v/>
      </c>
      <c r="AN832" s="699" t="str">
        <f t="shared" si="317"/>
        <v/>
      </c>
      <c r="AO832" s="698" t="str">
        <f t="shared" si="307"/>
        <v/>
      </c>
      <c r="AP832" s="698" t="str">
        <f t="shared" si="328"/>
        <v/>
      </c>
      <c r="AQ832" s="699" t="str">
        <f t="shared" si="318"/>
        <v/>
      </c>
      <c r="AR832" s="699" t="str">
        <f t="shared" si="329"/>
        <v/>
      </c>
      <c r="AS832" s="699" t="str">
        <f t="shared" si="319"/>
        <v/>
      </c>
      <c r="AT832" s="698" t="str">
        <f t="shared" si="308"/>
        <v/>
      </c>
      <c r="AU832" s="698" t="str">
        <f t="shared" si="330"/>
        <v/>
      </c>
      <c r="AV832" s="699" t="str">
        <f t="shared" si="320"/>
        <v/>
      </c>
      <c r="AW832" s="699" t="str">
        <f t="shared" si="331"/>
        <v/>
      </c>
      <c r="AX832" s="699" t="str">
        <f t="shared" si="321"/>
        <v/>
      </c>
      <c r="AY832" s="698" t="str">
        <f t="shared" si="309"/>
        <v/>
      </c>
      <c r="AZ832" s="698" t="str">
        <f t="shared" si="332"/>
        <v/>
      </c>
      <c r="BA832" s="79"/>
      <c r="BB832" s="79"/>
      <c r="BC832" s="699" t="str">
        <f t="shared" si="333"/>
        <v/>
      </c>
      <c r="BD832" s="699" t="str">
        <f t="shared" si="334"/>
        <v/>
      </c>
      <c r="BE832" s="698" t="str">
        <f t="shared" si="335"/>
        <v/>
      </c>
      <c r="BF832" s="698" t="str">
        <f t="shared" si="336"/>
        <v/>
      </c>
      <c r="BG832" s="79"/>
      <c r="BH832" s="699" t="str">
        <f t="shared" si="337"/>
        <v/>
      </c>
      <c r="BI832" s="699" t="str">
        <f t="shared" si="338"/>
        <v/>
      </c>
      <c r="BJ832" s="699" t="str">
        <f t="shared" si="339"/>
        <v/>
      </c>
      <c r="BK832" s="698" t="str">
        <f t="shared" si="340"/>
        <v/>
      </c>
      <c r="BL832" s="698" t="str">
        <f t="shared" si="341"/>
        <v/>
      </c>
    </row>
    <row r="833" spans="15:64" ht="14.25" x14ac:dyDescent="0.2">
      <c r="O833" s="810"/>
      <c r="Q833" s="696">
        <f t="shared" si="322"/>
        <v>559</v>
      </c>
      <c r="R833" s="340"/>
      <c r="S833" s="340"/>
      <c r="T833" s="340"/>
      <c r="U833" s="699" t="str">
        <f t="shared" si="310"/>
        <v/>
      </c>
      <c r="V833" s="699" t="str">
        <f t="shared" si="311"/>
        <v/>
      </c>
      <c r="W833" s="698" t="str">
        <f t="shared" si="323"/>
        <v/>
      </c>
      <c r="X833" s="698" t="str">
        <f t="shared" si="342"/>
        <v/>
      </c>
      <c r="Y833" s="699" t="str">
        <f t="shared" si="312"/>
        <v/>
      </c>
      <c r="Z833" s="699" t="str">
        <f t="shared" si="313"/>
        <v/>
      </c>
      <c r="AA833" s="698" t="str">
        <f t="shared" si="324"/>
        <v/>
      </c>
      <c r="AB833" s="698" t="str">
        <f t="shared" si="325"/>
        <v/>
      </c>
      <c r="AC833" s="699" t="str">
        <f t="shared" si="314"/>
        <v/>
      </c>
      <c r="AD833" s="699" t="str">
        <f t="shared" si="315"/>
        <v/>
      </c>
      <c r="AE833" s="698" t="str">
        <f t="shared" si="326"/>
        <v/>
      </c>
      <c r="AF833" s="698" t="str">
        <f t="shared" si="327"/>
        <v/>
      </c>
      <c r="AG833" s="68"/>
      <c r="AH833" s="696" t="str">
        <f t="shared" si="306"/>
        <v/>
      </c>
      <c r="AI833" s="340"/>
      <c r="AJ833" s="340"/>
      <c r="AK833" s="340"/>
      <c r="AL833" s="699" t="str">
        <f t="shared" si="316"/>
        <v/>
      </c>
      <c r="AM833" s="699" t="str">
        <f t="shared" si="343"/>
        <v/>
      </c>
      <c r="AN833" s="699" t="str">
        <f t="shared" si="317"/>
        <v/>
      </c>
      <c r="AO833" s="698" t="str">
        <f t="shared" si="307"/>
        <v/>
      </c>
      <c r="AP833" s="698" t="str">
        <f t="shared" si="328"/>
        <v/>
      </c>
      <c r="AQ833" s="699" t="str">
        <f t="shared" si="318"/>
        <v/>
      </c>
      <c r="AR833" s="699" t="str">
        <f t="shared" si="329"/>
        <v/>
      </c>
      <c r="AS833" s="699" t="str">
        <f t="shared" si="319"/>
        <v/>
      </c>
      <c r="AT833" s="698" t="str">
        <f t="shared" si="308"/>
        <v/>
      </c>
      <c r="AU833" s="698" t="str">
        <f t="shared" si="330"/>
        <v/>
      </c>
      <c r="AV833" s="699" t="str">
        <f t="shared" si="320"/>
        <v/>
      </c>
      <c r="AW833" s="699" t="str">
        <f t="shared" si="331"/>
        <v/>
      </c>
      <c r="AX833" s="699" t="str">
        <f t="shared" si="321"/>
        <v/>
      </c>
      <c r="AY833" s="698" t="str">
        <f t="shared" si="309"/>
        <v/>
      </c>
      <c r="AZ833" s="698" t="str">
        <f t="shared" si="332"/>
        <v/>
      </c>
      <c r="BA833" s="79"/>
      <c r="BB833" s="79"/>
      <c r="BC833" s="699" t="str">
        <f t="shared" si="333"/>
        <v/>
      </c>
      <c r="BD833" s="699" t="str">
        <f t="shared" si="334"/>
        <v/>
      </c>
      <c r="BE833" s="698" t="str">
        <f t="shared" si="335"/>
        <v/>
      </c>
      <c r="BF833" s="698" t="str">
        <f t="shared" si="336"/>
        <v/>
      </c>
      <c r="BG833" s="79"/>
      <c r="BH833" s="699" t="str">
        <f t="shared" si="337"/>
        <v/>
      </c>
      <c r="BI833" s="699" t="str">
        <f t="shared" si="338"/>
        <v/>
      </c>
      <c r="BJ833" s="699" t="str">
        <f t="shared" si="339"/>
        <v/>
      </c>
      <c r="BK833" s="698" t="str">
        <f t="shared" si="340"/>
        <v/>
      </c>
      <c r="BL833" s="698" t="str">
        <f t="shared" si="341"/>
        <v/>
      </c>
    </row>
    <row r="834" spans="15:64" ht="14.25" x14ac:dyDescent="0.2">
      <c r="O834" s="810"/>
      <c r="Q834" s="696">
        <f t="shared" si="322"/>
        <v>560</v>
      </c>
      <c r="R834" s="340"/>
      <c r="S834" s="340"/>
      <c r="T834" s="340"/>
      <c r="U834" s="699" t="str">
        <f t="shared" si="310"/>
        <v/>
      </c>
      <c r="V834" s="699" t="str">
        <f t="shared" si="311"/>
        <v/>
      </c>
      <c r="W834" s="698" t="str">
        <f t="shared" si="323"/>
        <v/>
      </c>
      <c r="X834" s="698" t="str">
        <f t="shared" si="342"/>
        <v/>
      </c>
      <c r="Y834" s="699" t="str">
        <f t="shared" si="312"/>
        <v/>
      </c>
      <c r="Z834" s="699" t="str">
        <f t="shared" si="313"/>
        <v/>
      </c>
      <c r="AA834" s="698" t="str">
        <f t="shared" si="324"/>
        <v/>
      </c>
      <c r="AB834" s="698" t="str">
        <f t="shared" si="325"/>
        <v/>
      </c>
      <c r="AC834" s="699" t="str">
        <f t="shared" si="314"/>
        <v/>
      </c>
      <c r="AD834" s="699" t="str">
        <f t="shared" si="315"/>
        <v/>
      </c>
      <c r="AE834" s="698" t="str">
        <f t="shared" si="326"/>
        <v/>
      </c>
      <c r="AF834" s="698" t="str">
        <f t="shared" si="327"/>
        <v/>
      </c>
      <c r="AG834" s="68"/>
      <c r="AH834" s="696" t="str">
        <f t="shared" si="306"/>
        <v/>
      </c>
      <c r="AI834" s="340"/>
      <c r="AJ834" s="340"/>
      <c r="AK834" s="340"/>
      <c r="AL834" s="699" t="str">
        <f t="shared" si="316"/>
        <v/>
      </c>
      <c r="AM834" s="699" t="str">
        <f t="shared" si="343"/>
        <v/>
      </c>
      <c r="AN834" s="699" t="str">
        <f t="shared" si="317"/>
        <v/>
      </c>
      <c r="AO834" s="698" t="str">
        <f t="shared" si="307"/>
        <v/>
      </c>
      <c r="AP834" s="698" t="str">
        <f t="shared" si="328"/>
        <v/>
      </c>
      <c r="AQ834" s="699" t="str">
        <f t="shared" si="318"/>
        <v/>
      </c>
      <c r="AR834" s="699" t="str">
        <f t="shared" si="329"/>
        <v/>
      </c>
      <c r="AS834" s="699" t="str">
        <f t="shared" si="319"/>
        <v/>
      </c>
      <c r="AT834" s="698" t="str">
        <f t="shared" si="308"/>
        <v/>
      </c>
      <c r="AU834" s="698" t="str">
        <f t="shared" si="330"/>
        <v/>
      </c>
      <c r="AV834" s="699" t="str">
        <f t="shared" si="320"/>
        <v/>
      </c>
      <c r="AW834" s="699" t="str">
        <f t="shared" si="331"/>
        <v/>
      </c>
      <c r="AX834" s="699" t="str">
        <f t="shared" si="321"/>
        <v/>
      </c>
      <c r="AY834" s="698" t="str">
        <f t="shared" si="309"/>
        <v/>
      </c>
      <c r="AZ834" s="698" t="str">
        <f t="shared" si="332"/>
        <v/>
      </c>
      <c r="BA834" s="79"/>
      <c r="BB834" s="79"/>
      <c r="BC834" s="699" t="str">
        <f t="shared" si="333"/>
        <v/>
      </c>
      <c r="BD834" s="699" t="str">
        <f t="shared" si="334"/>
        <v/>
      </c>
      <c r="BE834" s="698" t="str">
        <f t="shared" si="335"/>
        <v/>
      </c>
      <c r="BF834" s="698" t="str">
        <f t="shared" si="336"/>
        <v/>
      </c>
      <c r="BG834" s="79"/>
      <c r="BH834" s="699" t="str">
        <f t="shared" si="337"/>
        <v/>
      </c>
      <c r="BI834" s="699" t="str">
        <f t="shared" si="338"/>
        <v/>
      </c>
      <c r="BJ834" s="699" t="str">
        <f t="shared" si="339"/>
        <v/>
      </c>
      <c r="BK834" s="698" t="str">
        <f t="shared" si="340"/>
        <v/>
      </c>
      <c r="BL834" s="698" t="str">
        <f t="shared" si="341"/>
        <v/>
      </c>
    </row>
    <row r="835" spans="15:64" ht="14.25" x14ac:dyDescent="0.2">
      <c r="O835" s="810"/>
      <c r="Q835" s="696">
        <f t="shared" si="322"/>
        <v>561</v>
      </c>
      <c r="R835" s="340"/>
      <c r="S835" s="340"/>
      <c r="T835" s="340"/>
      <c r="U835" s="699" t="str">
        <f t="shared" si="310"/>
        <v/>
      </c>
      <c r="V835" s="699" t="str">
        <f t="shared" si="311"/>
        <v/>
      </c>
      <c r="W835" s="698" t="str">
        <f t="shared" si="323"/>
        <v/>
      </c>
      <c r="X835" s="698" t="str">
        <f t="shared" si="342"/>
        <v/>
      </c>
      <c r="Y835" s="699" t="str">
        <f t="shared" si="312"/>
        <v/>
      </c>
      <c r="Z835" s="699" t="str">
        <f t="shared" si="313"/>
        <v/>
      </c>
      <c r="AA835" s="698" t="str">
        <f t="shared" si="324"/>
        <v/>
      </c>
      <c r="AB835" s="698" t="str">
        <f t="shared" si="325"/>
        <v/>
      </c>
      <c r="AC835" s="699" t="str">
        <f t="shared" si="314"/>
        <v/>
      </c>
      <c r="AD835" s="699" t="str">
        <f t="shared" si="315"/>
        <v/>
      </c>
      <c r="AE835" s="698" t="str">
        <f t="shared" si="326"/>
        <v/>
      </c>
      <c r="AF835" s="698" t="str">
        <f t="shared" si="327"/>
        <v/>
      </c>
      <c r="AG835" s="68"/>
      <c r="AH835" s="696" t="str">
        <f t="shared" si="306"/>
        <v/>
      </c>
      <c r="AI835" s="340"/>
      <c r="AJ835" s="340"/>
      <c r="AK835" s="340"/>
      <c r="AL835" s="699" t="str">
        <f t="shared" si="316"/>
        <v/>
      </c>
      <c r="AM835" s="699" t="str">
        <f t="shared" si="343"/>
        <v/>
      </c>
      <c r="AN835" s="699" t="str">
        <f t="shared" si="317"/>
        <v/>
      </c>
      <c r="AO835" s="698" t="str">
        <f t="shared" si="307"/>
        <v/>
      </c>
      <c r="AP835" s="698" t="str">
        <f t="shared" si="328"/>
        <v/>
      </c>
      <c r="AQ835" s="699" t="str">
        <f t="shared" si="318"/>
        <v/>
      </c>
      <c r="AR835" s="699" t="str">
        <f t="shared" si="329"/>
        <v/>
      </c>
      <c r="AS835" s="699" t="str">
        <f t="shared" si="319"/>
        <v/>
      </c>
      <c r="AT835" s="698" t="str">
        <f t="shared" si="308"/>
        <v/>
      </c>
      <c r="AU835" s="698" t="str">
        <f t="shared" si="330"/>
        <v/>
      </c>
      <c r="AV835" s="699" t="str">
        <f t="shared" si="320"/>
        <v/>
      </c>
      <c r="AW835" s="699" t="str">
        <f t="shared" si="331"/>
        <v/>
      </c>
      <c r="AX835" s="699" t="str">
        <f t="shared" si="321"/>
        <v/>
      </c>
      <c r="AY835" s="698" t="str">
        <f t="shared" si="309"/>
        <v/>
      </c>
      <c r="AZ835" s="698" t="str">
        <f t="shared" si="332"/>
        <v/>
      </c>
      <c r="BA835" s="79"/>
      <c r="BB835" s="79"/>
      <c r="BC835" s="699" t="str">
        <f t="shared" si="333"/>
        <v/>
      </c>
      <c r="BD835" s="699" t="str">
        <f t="shared" si="334"/>
        <v/>
      </c>
      <c r="BE835" s="698" t="str">
        <f t="shared" si="335"/>
        <v/>
      </c>
      <c r="BF835" s="698" t="str">
        <f t="shared" si="336"/>
        <v/>
      </c>
      <c r="BG835" s="79"/>
      <c r="BH835" s="699" t="str">
        <f t="shared" si="337"/>
        <v/>
      </c>
      <c r="BI835" s="699" t="str">
        <f t="shared" si="338"/>
        <v/>
      </c>
      <c r="BJ835" s="699" t="str">
        <f t="shared" si="339"/>
        <v/>
      </c>
      <c r="BK835" s="698" t="str">
        <f t="shared" si="340"/>
        <v/>
      </c>
      <c r="BL835" s="698" t="str">
        <f t="shared" si="341"/>
        <v/>
      </c>
    </row>
    <row r="836" spans="15:64" ht="14.25" x14ac:dyDescent="0.2">
      <c r="O836" s="810"/>
      <c r="Q836" s="696">
        <f t="shared" si="322"/>
        <v>562</v>
      </c>
      <c r="R836" s="340"/>
      <c r="S836" s="340"/>
      <c r="T836" s="340"/>
      <c r="U836" s="699" t="str">
        <f t="shared" si="310"/>
        <v/>
      </c>
      <c r="V836" s="699" t="str">
        <f t="shared" si="311"/>
        <v/>
      </c>
      <c r="W836" s="698" t="str">
        <f t="shared" si="323"/>
        <v/>
      </c>
      <c r="X836" s="698" t="str">
        <f t="shared" si="342"/>
        <v/>
      </c>
      <c r="Y836" s="699" t="str">
        <f t="shared" si="312"/>
        <v/>
      </c>
      <c r="Z836" s="699" t="str">
        <f t="shared" si="313"/>
        <v/>
      </c>
      <c r="AA836" s="698" t="str">
        <f t="shared" si="324"/>
        <v/>
      </c>
      <c r="AB836" s="698" t="str">
        <f t="shared" si="325"/>
        <v/>
      </c>
      <c r="AC836" s="699" t="str">
        <f t="shared" si="314"/>
        <v/>
      </c>
      <c r="AD836" s="699" t="str">
        <f t="shared" si="315"/>
        <v/>
      </c>
      <c r="AE836" s="698" t="str">
        <f t="shared" si="326"/>
        <v/>
      </c>
      <c r="AF836" s="698" t="str">
        <f t="shared" si="327"/>
        <v/>
      </c>
      <c r="AG836" s="68"/>
      <c r="AH836" s="696" t="str">
        <f t="shared" si="306"/>
        <v/>
      </c>
      <c r="AI836" s="340"/>
      <c r="AJ836" s="340"/>
      <c r="AK836" s="340"/>
      <c r="AL836" s="699" t="str">
        <f t="shared" si="316"/>
        <v/>
      </c>
      <c r="AM836" s="699" t="str">
        <f t="shared" si="343"/>
        <v/>
      </c>
      <c r="AN836" s="699" t="str">
        <f t="shared" si="317"/>
        <v/>
      </c>
      <c r="AO836" s="698" t="str">
        <f t="shared" si="307"/>
        <v/>
      </c>
      <c r="AP836" s="698" t="str">
        <f t="shared" si="328"/>
        <v/>
      </c>
      <c r="AQ836" s="699" t="str">
        <f t="shared" si="318"/>
        <v/>
      </c>
      <c r="AR836" s="699" t="str">
        <f t="shared" si="329"/>
        <v/>
      </c>
      <c r="AS836" s="699" t="str">
        <f t="shared" si="319"/>
        <v/>
      </c>
      <c r="AT836" s="698" t="str">
        <f t="shared" si="308"/>
        <v/>
      </c>
      <c r="AU836" s="698" t="str">
        <f t="shared" si="330"/>
        <v/>
      </c>
      <c r="AV836" s="699" t="str">
        <f t="shared" si="320"/>
        <v/>
      </c>
      <c r="AW836" s="699" t="str">
        <f t="shared" si="331"/>
        <v/>
      </c>
      <c r="AX836" s="699" t="str">
        <f t="shared" si="321"/>
        <v/>
      </c>
      <c r="AY836" s="698" t="str">
        <f t="shared" si="309"/>
        <v/>
      </c>
      <c r="AZ836" s="698" t="str">
        <f t="shared" si="332"/>
        <v/>
      </c>
      <c r="BA836" s="79"/>
      <c r="BB836" s="79"/>
      <c r="BC836" s="699" t="str">
        <f t="shared" si="333"/>
        <v/>
      </c>
      <c r="BD836" s="699" t="str">
        <f t="shared" si="334"/>
        <v/>
      </c>
      <c r="BE836" s="698" t="str">
        <f t="shared" si="335"/>
        <v/>
      </c>
      <c r="BF836" s="698" t="str">
        <f t="shared" si="336"/>
        <v/>
      </c>
      <c r="BG836" s="79"/>
      <c r="BH836" s="699" t="str">
        <f t="shared" si="337"/>
        <v/>
      </c>
      <c r="BI836" s="699" t="str">
        <f t="shared" si="338"/>
        <v/>
      </c>
      <c r="BJ836" s="699" t="str">
        <f t="shared" si="339"/>
        <v/>
      </c>
      <c r="BK836" s="698" t="str">
        <f t="shared" si="340"/>
        <v/>
      </c>
      <c r="BL836" s="698" t="str">
        <f t="shared" si="341"/>
        <v/>
      </c>
    </row>
    <row r="837" spans="15:64" ht="14.25" x14ac:dyDescent="0.2">
      <c r="O837" s="810"/>
      <c r="Q837" s="696">
        <f t="shared" si="322"/>
        <v>563</v>
      </c>
      <c r="R837" s="340"/>
      <c r="S837" s="340"/>
      <c r="T837" s="340"/>
      <c r="U837" s="699" t="str">
        <f t="shared" si="310"/>
        <v/>
      </c>
      <c r="V837" s="699" t="str">
        <f t="shared" si="311"/>
        <v/>
      </c>
      <c r="W837" s="698" t="str">
        <f t="shared" si="323"/>
        <v/>
      </c>
      <c r="X837" s="698" t="str">
        <f t="shared" si="342"/>
        <v/>
      </c>
      <c r="Y837" s="699" t="str">
        <f t="shared" si="312"/>
        <v/>
      </c>
      <c r="Z837" s="699" t="str">
        <f t="shared" si="313"/>
        <v/>
      </c>
      <c r="AA837" s="698" t="str">
        <f t="shared" si="324"/>
        <v/>
      </c>
      <c r="AB837" s="698" t="str">
        <f t="shared" si="325"/>
        <v/>
      </c>
      <c r="AC837" s="699" t="str">
        <f t="shared" si="314"/>
        <v/>
      </c>
      <c r="AD837" s="699" t="str">
        <f t="shared" si="315"/>
        <v/>
      </c>
      <c r="AE837" s="698" t="str">
        <f t="shared" si="326"/>
        <v/>
      </c>
      <c r="AF837" s="698" t="str">
        <f t="shared" si="327"/>
        <v/>
      </c>
      <c r="AG837" s="68"/>
      <c r="AH837" s="696" t="str">
        <f t="shared" si="306"/>
        <v/>
      </c>
      <c r="AI837" s="340"/>
      <c r="AJ837" s="340"/>
      <c r="AK837" s="340"/>
      <c r="AL837" s="699" t="str">
        <f t="shared" si="316"/>
        <v/>
      </c>
      <c r="AM837" s="699" t="str">
        <f t="shared" si="343"/>
        <v/>
      </c>
      <c r="AN837" s="699" t="str">
        <f t="shared" si="317"/>
        <v/>
      </c>
      <c r="AO837" s="698" t="str">
        <f t="shared" si="307"/>
        <v/>
      </c>
      <c r="AP837" s="698" t="str">
        <f t="shared" si="328"/>
        <v/>
      </c>
      <c r="AQ837" s="699" t="str">
        <f t="shared" si="318"/>
        <v/>
      </c>
      <c r="AR837" s="699" t="str">
        <f t="shared" si="329"/>
        <v/>
      </c>
      <c r="AS837" s="699" t="str">
        <f t="shared" si="319"/>
        <v/>
      </c>
      <c r="AT837" s="698" t="str">
        <f t="shared" si="308"/>
        <v/>
      </c>
      <c r="AU837" s="698" t="str">
        <f t="shared" si="330"/>
        <v/>
      </c>
      <c r="AV837" s="699" t="str">
        <f t="shared" si="320"/>
        <v/>
      </c>
      <c r="AW837" s="699" t="str">
        <f t="shared" si="331"/>
        <v/>
      </c>
      <c r="AX837" s="699" t="str">
        <f t="shared" si="321"/>
        <v/>
      </c>
      <c r="AY837" s="698" t="str">
        <f t="shared" si="309"/>
        <v/>
      </c>
      <c r="AZ837" s="698" t="str">
        <f t="shared" si="332"/>
        <v/>
      </c>
      <c r="BA837" s="79"/>
      <c r="BB837" s="79"/>
      <c r="BC837" s="699" t="str">
        <f t="shared" si="333"/>
        <v/>
      </c>
      <c r="BD837" s="699" t="str">
        <f t="shared" si="334"/>
        <v/>
      </c>
      <c r="BE837" s="698" t="str">
        <f t="shared" si="335"/>
        <v/>
      </c>
      <c r="BF837" s="698" t="str">
        <f t="shared" si="336"/>
        <v/>
      </c>
      <c r="BG837" s="79"/>
      <c r="BH837" s="699" t="str">
        <f t="shared" si="337"/>
        <v/>
      </c>
      <c r="BI837" s="699" t="str">
        <f t="shared" si="338"/>
        <v/>
      </c>
      <c r="BJ837" s="699" t="str">
        <f t="shared" si="339"/>
        <v/>
      </c>
      <c r="BK837" s="698" t="str">
        <f t="shared" si="340"/>
        <v/>
      </c>
      <c r="BL837" s="698" t="str">
        <f t="shared" si="341"/>
        <v/>
      </c>
    </row>
    <row r="838" spans="15:64" ht="14.25" x14ac:dyDescent="0.2">
      <c r="O838" s="810"/>
      <c r="Q838" s="696">
        <f t="shared" si="322"/>
        <v>564</v>
      </c>
      <c r="R838" s="340"/>
      <c r="S838" s="340"/>
      <c r="T838" s="340"/>
      <c r="U838" s="699" t="str">
        <f t="shared" si="310"/>
        <v/>
      </c>
      <c r="V838" s="699" t="str">
        <f t="shared" si="311"/>
        <v/>
      </c>
      <c r="W838" s="698" t="str">
        <f t="shared" si="323"/>
        <v/>
      </c>
      <c r="X838" s="698" t="str">
        <f t="shared" si="342"/>
        <v/>
      </c>
      <c r="Y838" s="699" t="str">
        <f t="shared" si="312"/>
        <v/>
      </c>
      <c r="Z838" s="699" t="str">
        <f t="shared" si="313"/>
        <v/>
      </c>
      <c r="AA838" s="698" t="str">
        <f t="shared" si="324"/>
        <v/>
      </c>
      <c r="AB838" s="698" t="str">
        <f t="shared" si="325"/>
        <v/>
      </c>
      <c r="AC838" s="699" t="str">
        <f t="shared" si="314"/>
        <v/>
      </c>
      <c r="AD838" s="699" t="str">
        <f t="shared" si="315"/>
        <v/>
      </c>
      <c r="AE838" s="698" t="str">
        <f t="shared" si="326"/>
        <v/>
      </c>
      <c r="AF838" s="698" t="str">
        <f t="shared" si="327"/>
        <v/>
      </c>
      <c r="AG838" s="68"/>
      <c r="AH838" s="696" t="str">
        <f t="shared" si="306"/>
        <v/>
      </c>
      <c r="AI838" s="340"/>
      <c r="AJ838" s="340"/>
      <c r="AK838" s="340"/>
      <c r="AL838" s="699" t="str">
        <f t="shared" si="316"/>
        <v/>
      </c>
      <c r="AM838" s="699" t="str">
        <f t="shared" si="343"/>
        <v/>
      </c>
      <c r="AN838" s="699" t="str">
        <f t="shared" si="317"/>
        <v/>
      </c>
      <c r="AO838" s="698" t="str">
        <f t="shared" si="307"/>
        <v/>
      </c>
      <c r="AP838" s="698" t="str">
        <f t="shared" si="328"/>
        <v/>
      </c>
      <c r="AQ838" s="699" t="str">
        <f t="shared" si="318"/>
        <v/>
      </c>
      <c r="AR838" s="699" t="str">
        <f t="shared" si="329"/>
        <v/>
      </c>
      <c r="AS838" s="699" t="str">
        <f t="shared" si="319"/>
        <v/>
      </c>
      <c r="AT838" s="698" t="str">
        <f t="shared" si="308"/>
        <v/>
      </c>
      <c r="AU838" s="698" t="str">
        <f t="shared" si="330"/>
        <v/>
      </c>
      <c r="AV838" s="699" t="str">
        <f t="shared" si="320"/>
        <v/>
      </c>
      <c r="AW838" s="699" t="str">
        <f t="shared" si="331"/>
        <v/>
      </c>
      <c r="AX838" s="699" t="str">
        <f t="shared" si="321"/>
        <v/>
      </c>
      <c r="AY838" s="698" t="str">
        <f t="shared" si="309"/>
        <v/>
      </c>
      <c r="AZ838" s="698" t="str">
        <f t="shared" si="332"/>
        <v/>
      </c>
      <c r="BA838" s="79"/>
      <c r="BB838" s="79"/>
      <c r="BC838" s="699" t="str">
        <f t="shared" si="333"/>
        <v/>
      </c>
      <c r="BD838" s="699" t="str">
        <f t="shared" si="334"/>
        <v/>
      </c>
      <c r="BE838" s="698" t="str">
        <f t="shared" si="335"/>
        <v/>
      </c>
      <c r="BF838" s="698" t="str">
        <f t="shared" si="336"/>
        <v/>
      </c>
      <c r="BG838" s="79"/>
      <c r="BH838" s="699" t="str">
        <f t="shared" si="337"/>
        <v/>
      </c>
      <c r="BI838" s="699" t="str">
        <f t="shared" si="338"/>
        <v/>
      </c>
      <c r="BJ838" s="699" t="str">
        <f t="shared" si="339"/>
        <v/>
      </c>
      <c r="BK838" s="698" t="str">
        <f t="shared" si="340"/>
        <v/>
      </c>
      <c r="BL838" s="698" t="str">
        <f t="shared" si="341"/>
        <v/>
      </c>
    </row>
    <row r="839" spans="15:64" ht="14.25" x14ac:dyDescent="0.2">
      <c r="O839" s="810"/>
      <c r="Q839" s="696">
        <f t="shared" si="322"/>
        <v>565</v>
      </c>
      <c r="R839" s="340"/>
      <c r="S839" s="340"/>
      <c r="T839" s="340"/>
      <c r="U839" s="699" t="str">
        <f t="shared" si="310"/>
        <v/>
      </c>
      <c r="V839" s="699" t="str">
        <f t="shared" si="311"/>
        <v/>
      </c>
      <c r="W839" s="698" t="str">
        <f t="shared" si="323"/>
        <v/>
      </c>
      <c r="X839" s="698" t="str">
        <f t="shared" si="342"/>
        <v/>
      </c>
      <c r="Y839" s="699" t="str">
        <f t="shared" si="312"/>
        <v/>
      </c>
      <c r="Z839" s="699" t="str">
        <f t="shared" si="313"/>
        <v/>
      </c>
      <c r="AA839" s="698" t="str">
        <f t="shared" si="324"/>
        <v/>
      </c>
      <c r="AB839" s="698" t="str">
        <f t="shared" si="325"/>
        <v/>
      </c>
      <c r="AC839" s="699" t="str">
        <f t="shared" si="314"/>
        <v/>
      </c>
      <c r="AD839" s="699" t="str">
        <f t="shared" si="315"/>
        <v/>
      </c>
      <c r="AE839" s="698" t="str">
        <f t="shared" si="326"/>
        <v/>
      </c>
      <c r="AF839" s="698" t="str">
        <f t="shared" si="327"/>
        <v/>
      </c>
      <c r="AG839" s="68"/>
      <c r="AH839" s="696" t="str">
        <f t="shared" si="306"/>
        <v/>
      </c>
      <c r="AI839" s="340"/>
      <c r="AJ839" s="340"/>
      <c r="AK839" s="340"/>
      <c r="AL839" s="699" t="str">
        <f t="shared" si="316"/>
        <v/>
      </c>
      <c r="AM839" s="699" t="str">
        <f t="shared" si="343"/>
        <v/>
      </c>
      <c r="AN839" s="699" t="str">
        <f t="shared" si="317"/>
        <v/>
      </c>
      <c r="AO839" s="698" t="str">
        <f t="shared" si="307"/>
        <v/>
      </c>
      <c r="AP839" s="698" t="str">
        <f t="shared" si="328"/>
        <v/>
      </c>
      <c r="AQ839" s="699" t="str">
        <f t="shared" si="318"/>
        <v/>
      </c>
      <c r="AR839" s="699" t="str">
        <f t="shared" si="329"/>
        <v/>
      </c>
      <c r="AS839" s="699" t="str">
        <f t="shared" si="319"/>
        <v/>
      </c>
      <c r="AT839" s="698" t="str">
        <f t="shared" si="308"/>
        <v/>
      </c>
      <c r="AU839" s="698" t="str">
        <f t="shared" si="330"/>
        <v/>
      </c>
      <c r="AV839" s="699" t="str">
        <f t="shared" si="320"/>
        <v/>
      </c>
      <c r="AW839" s="699" t="str">
        <f t="shared" si="331"/>
        <v/>
      </c>
      <c r="AX839" s="699" t="str">
        <f t="shared" si="321"/>
        <v/>
      </c>
      <c r="AY839" s="698" t="str">
        <f t="shared" si="309"/>
        <v/>
      </c>
      <c r="AZ839" s="698" t="str">
        <f t="shared" si="332"/>
        <v/>
      </c>
      <c r="BA839" s="79"/>
      <c r="BB839" s="79"/>
      <c r="BC839" s="699" t="str">
        <f t="shared" si="333"/>
        <v/>
      </c>
      <c r="BD839" s="699" t="str">
        <f t="shared" si="334"/>
        <v/>
      </c>
      <c r="BE839" s="698" t="str">
        <f t="shared" si="335"/>
        <v/>
      </c>
      <c r="BF839" s="698" t="str">
        <f t="shared" si="336"/>
        <v/>
      </c>
      <c r="BG839" s="79"/>
      <c r="BH839" s="699" t="str">
        <f t="shared" si="337"/>
        <v/>
      </c>
      <c r="BI839" s="699" t="str">
        <f t="shared" si="338"/>
        <v/>
      </c>
      <c r="BJ839" s="699" t="str">
        <f t="shared" si="339"/>
        <v/>
      </c>
      <c r="BK839" s="698" t="str">
        <f t="shared" si="340"/>
        <v/>
      </c>
      <c r="BL839" s="698" t="str">
        <f t="shared" si="341"/>
        <v/>
      </c>
    </row>
    <row r="840" spans="15:64" ht="14.25" x14ac:dyDescent="0.2">
      <c r="O840" s="810"/>
      <c r="Q840" s="696">
        <f t="shared" si="322"/>
        <v>566</v>
      </c>
      <c r="R840" s="340"/>
      <c r="S840" s="340"/>
      <c r="T840" s="340"/>
      <c r="U840" s="699" t="str">
        <f t="shared" si="310"/>
        <v/>
      </c>
      <c r="V840" s="699" t="str">
        <f t="shared" si="311"/>
        <v/>
      </c>
      <c r="W840" s="698" t="str">
        <f t="shared" si="323"/>
        <v/>
      </c>
      <c r="X840" s="698" t="str">
        <f t="shared" si="342"/>
        <v/>
      </c>
      <c r="Y840" s="699" t="str">
        <f t="shared" si="312"/>
        <v/>
      </c>
      <c r="Z840" s="699" t="str">
        <f t="shared" si="313"/>
        <v/>
      </c>
      <c r="AA840" s="698" t="str">
        <f t="shared" si="324"/>
        <v/>
      </c>
      <c r="AB840" s="698" t="str">
        <f t="shared" si="325"/>
        <v/>
      </c>
      <c r="AC840" s="699" t="str">
        <f t="shared" si="314"/>
        <v/>
      </c>
      <c r="AD840" s="699" t="str">
        <f t="shared" si="315"/>
        <v/>
      </c>
      <c r="AE840" s="698" t="str">
        <f t="shared" si="326"/>
        <v/>
      </c>
      <c r="AF840" s="698" t="str">
        <f t="shared" si="327"/>
        <v/>
      </c>
      <c r="AG840" s="68"/>
      <c r="AH840" s="696" t="str">
        <f t="shared" si="306"/>
        <v/>
      </c>
      <c r="AI840" s="340"/>
      <c r="AJ840" s="340"/>
      <c r="AK840" s="340"/>
      <c r="AL840" s="699" t="str">
        <f t="shared" si="316"/>
        <v/>
      </c>
      <c r="AM840" s="699" t="str">
        <f t="shared" si="343"/>
        <v/>
      </c>
      <c r="AN840" s="699" t="str">
        <f t="shared" si="317"/>
        <v/>
      </c>
      <c r="AO840" s="698" t="str">
        <f t="shared" si="307"/>
        <v/>
      </c>
      <c r="AP840" s="698" t="str">
        <f t="shared" si="328"/>
        <v/>
      </c>
      <c r="AQ840" s="699" t="str">
        <f t="shared" si="318"/>
        <v/>
      </c>
      <c r="AR840" s="699" t="str">
        <f t="shared" si="329"/>
        <v/>
      </c>
      <c r="AS840" s="699" t="str">
        <f t="shared" si="319"/>
        <v/>
      </c>
      <c r="AT840" s="698" t="str">
        <f t="shared" si="308"/>
        <v/>
      </c>
      <c r="AU840" s="698" t="str">
        <f t="shared" si="330"/>
        <v/>
      </c>
      <c r="AV840" s="699" t="str">
        <f t="shared" si="320"/>
        <v/>
      </c>
      <c r="AW840" s="699" t="str">
        <f t="shared" si="331"/>
        <v/>
      </c>
      <c r="AX840" s="699" t="str">
        <f t="shared" si="321"/>
        <v/>
      </c>
      <c r="AY840" s="698" t="str">
        <f t="shared" si="309"/>
        <v/>
      </c>
      <c r="AZ840" s="698" t="str">
        <f t="shared" si="332"/>
        <v/>
      </c>
      <c r="BA840" s="79"/>
      <c r="BB840" s="79"/>
      <c r="BC840" s="699" t="str">
        <f t="shared" si="333"/>
        <v/>
      </c>
      <c r="BD840" s="699" t="str">
        <f t="shared" si="334"/>
        <v/>
      </c>
      <c r="BE840" s="698" t="str">
        <f t="shared" si="335"/>
        <v/>
      </c>
      <c r="BF840" s="698" t="str">
        <f t="shared" si="336"/>
        <v/>
      </c>
      <c r="BG840" s="79"/>
      <c r="BH840" s="699" t="str">
        <f t="shared" si="337"/>
        <v/>
      </c>
      <c r="BI840" s="699" t="str">
        <f t="shared" si="338"/>
        <v/>
      </c>
      <c r="BJ840" s="699" t="str">
        <f t="shared" si="339"/>
        <v/>
      </c>
      <c r="BK840" s="698" t="str">
        <f t="shared" si="340"/>
        <v/>
      </c>
      <c r="BL840" s="698" t="str">
        <f t="shared" si="341"/>
        <v/>
      </c>
    </row>
    <row r="841" spans="15:64" ht="14.25" x14ac:dyDescent="0.2">
      <c r="O841" s="810"/>
      <c r="Q841" s="696">
        <f t="shared" si="322"/>
        <v>567</v>
      </c>
      <c r="R841" s="340"/>
      <c r="S841" s="340"/>
      <c r="T841" s="340"/>
      <c r="U841" s="699" t="str">
        <f t="shared" si="310"/>
        <v/>
      </c>
      <c r="V841" s="699" t="str">
        <f t="shared" si="311"/>
        <v/>
      </c>
      <c r="W841" s="698" t="str">
        <f t="shared" si="323"/>
        <v/>
      </c>
      <c r="X841" s="698" t="str">
        <f t="shared" si="342"/>
        <v/>
      </c>
      <c r="Y841" s="699" t="str">
        <f t="shared" si="312"/>
        <v/>
      </c>
      <c r="Z841" s="699" t="str">
        <f t="shared" si="313"/>
        <v/>
      </c>
      <c r="AA841" s="698" t="str">
        <f t="shared" si="324"/>
        <v/>
      </c>
      <c r="AB841" s="698" t="str">
        <f t="shared" si="325"/>
        <v/>
      </c>
      <c r="AC841" s="699" t="str">
        <f t="shared" si="314"/>
        <v/>
      </c>
      <c r="AD841" s="699" t="str">
        <f t="shared" si="315"/>
        <v/>
      </c>
      <c r="AE841" s="698" t="str">
        <f t="shared" si="326"/>
        <v/>
      </c>
      <c r="AF841" s="698" t="str">
        <f t="shared" si="327"/>
        <v/>
      </c>
      <c r="AG841" s="68"/>
      <c r="AH841" s="696" t="str">
        <f t="shared" si="306"/>
        <v/>
      </c>
      <c r="AI841" s="340"/>
      <c r="AJ841" s="340"/>
      <c r="AK841" s="340"/>
      <c r="AL841" s="699" t="str">
        <f t="shared" si="316"/>
        <v/>
      </c>
      <c r="AM841" s="699" t="str">
        <f t="shared" si="343"/>
        <v/>
      </c>
      <c r="AN841" s="699" t="str">
        <f t="shared" si="317"/>
        <v/>
      </c>
      <c r="AO841" s="698" t="str">
        <f t="shared" si="307"/>
        <v/>
      </c>
      <c r="AP841" s="698" t="str">
        <f t="shared" si="328"/>
        <v/>
      </c>
      <c r="AQ841" s="699" t="str">
        <f t="shared" si="318"/>
        <v/>
      </c>
      <c r="AR841" s="699" t="str">
        <f t="shared" si="329"/>
        <v/>
      </c>
      <c r="AS841" s="699" t="str">
        <f t="shared" si="319"/>
        <v/>
      </c>
      <c r="AT841" s="698" t="str">
        <f t="shared" si="308"/>
        <v/>
      </c>
      <c r="AU841" s="698" t="str">
        <f t="shared" si="330"/>
        <v/>
      </c>
      <c r="AV841" s="699" t="str">
        <f t="shared" si="320"/>
        <v/>
      </c>
      <c r="AW841" s="699" t="str">
        <f t="shared" si="331"/>
        <v/>
      </c>
      <c r="AX841" s="699" t="str">
        <f t="shared" si="321"/>
        <v/>
      </c>
      <c r="AY841" s="698" t="str">
        <f t="shared" si="309"/>
        <v/>
      </c>
      <c r="AZ841" s="698" t="str">
        <f t="shared" si="332"/>
        <v/>
      </c>
      <c r="BA841" s="79"/>
      <c r="BB841" s="79"/>
      <c r="BC841" s="699" t="str">
        <f t="shared" si="333"/>
        <v/>
      </c>
      <c r="BD841" s="699" t="str">
        <f t="shared" si="334"/>
        <v/>
      </c>
      <c r="BE841" s="698" t="str">
        <f t="shared" si="335"/>
        <v/>
      </c>
      <c r="BF841" s="698" t="str">
        <f t="shared" si="336"/>
        <v/>
      </c>
      <c r="BG841" s="79"/>
      <c r="BH841" s="699" t="str">
        <f t="shared" si="337"/>
        <v/>
      </c>
      <c r="BI841" s="699" t="str">
        <f t="shared" si="338"/>
        <v/>
      </c>
      <c r="BJ841" s="699" t="str">
        <f t="shared" si="339"/>
        <v/>
      </c>
      <c r="BK841" s="698" t="str">
        <f t="shared" si="340"/>
        <v/>
      </c>
      <c r="BL841" s="698" t="str">
        <f t="shared" si="341"/>
        <v/>
      </c>
    </row>
    <row r="842" spans="15:64" ht="14.25" x14ac:dyDescent="0.2">
      <c r="O842" s="810"/>
      <c r="Q842" s="696">
        <f t="shared" si="322"/>
        <v>568</v>
      </c>
      <c r="R842" s="340"/>
      <c r="S842" s="340"/>
      <c r="T842" s="340"/>
      <c r="U842" s="699" t="str">
        <f t="shared" si="310"/>
        <v/>
      </c>
      <c r="V842" s="699" t="str">
        <f t="shared" si="311"/>
        <v/>
      </c>
      <c r="W842" s="698" t="str">
        <f t="shared" si="323"/>
        <v/>
      </c>
      <c r="X842" s="698" t="str">
        <f t="shared" si="342"/>
        <v/>
      </c>
      <c r="Y842" s="699" t="str">
        <f t="shared" si="312"/>
        <v/>
      </c>
      <c r="Z842" s="699" t="str">
        <f t="shared" si="313"/>
        <v/>
      </c>
      <c r="AA842" s="698" t="str">
        <f t="shared" si="324"/>
        <v/>
      </c>
      <c r="AB842" s="698" t="str">
        <f t="shared" si="325"/>
        <v/>
      </c>
      <c r="AC842" s="699" t="str">
        <f t="shared" si="314"/>
        <v/>
      </c>
      <c r="AD842" s="699" t="str">
        <f t="shared" si="315"/>
        <v/>
      </c>
      <c r="AE842" s="698" t="str">
        <f t="shared" si="326"/>
        <v/>
      </c>
      <c r="AF842" s="698" t="str">
        <f t="shared" si="327"/>
        <v/>
      </c>
      <c r="AG842" s="68"/>
      <c r="AH842" s="696" t="str">
        <f t="shared" si="306"/>
        <v/>
      </c>
      <c r="AI842" s="340"/>
      <c r="AJ842" s="340"/>
      <c r="AK842" s="340"/>
      <c r="AL842" s="699" t="str">
        <f t="shared" si="316"/>
        <v/>
      </c>
      <c r="AM842" s="699" t="str">
        <f t="shared" si="343"/>
        <v/>
      </c>
      <c r="AN842" s="699" t="str">
        <f t="shared" si="317"/>
        <v/>
      </c>
      <c r="AO842" s="698" t="str">
        <f t="shared" si="307"/>
        <v/>
      </c>
      <c r="AP842" s="698" t="str">
        <f t="shared" si="328"/>
        <v/>
      </c>
      <c r="AQ842" s="699" t="str">
        <f t="shared" si="318"/>
        <v/>
      </c>
      <c r="AR842" s="699" t="str">
        <f t="shared" si="329"/>
        <v/>
      </c>
      <c r="AS842" s="699" t="str">
        <f t="shared" si="319"/>
        <v/>
      </c>
      <c r="AT842" s="698" t="str">
        <f t="shared" si="308"/>
        <v/>
      </c>
      <c r="AU842" s="698" t="str">
        <f t="shared" si="330"/>
        <v/>
      </c>
      <c r="AV842" s="699" t="str">
        <f t="shared" si="320"/>
        <v/>
      </c>
      <c r="AW842" s="699" t="str">
        <f t="shared" si="331"/>
        <v/>
      </c>
      <c r="AX842" s="699" t="str">
        <f t="shared" si="321"/>
        <v/>
      </c>
      <c r="AY842" s="698" t="str">
        <f t="shared" si="309"/>
        <v/>
      </c>
      <c r="AZ842" s="698" t="str">
        <f t="shared" si="332"/>
        <v/>
      </c>
      <c r="BA842" s="79"/>
      <c r="BB842" s="79"/>
      <c r="BC842" s="699" t="str">
        <f t="shared" si="333"/>
        <v/>
      </c>
      <c r="BD842" s="699" t="str">
        <f t="shared" si="334"/>
        <v/>
      </c>
      <c r="BE842" s="698" t="str">
        <f t="shared" si="335"/>
        <v/>
      </c>
      <c r="BF842" s="698" t="str">
        <f t="shared" si="336"/>
        <v/>
      </c>
      <c r="BG842" s="79"/>
      <c r="BH842" s="699" t="str">
        <f t="shared" si="337"/>
        <v/>
      </c>
      <c r="BI842" s="699" t="str">
        <f t="shared" si="338"/>
        <v/>
      </c>
      <c r="BJ842" s="699" t="str">
        <f t="shared" si="339"/>
        <v/>
      </c>
      <c r="BK842" s="698" t="str">
        <f t="shared" si="340"/>
        <v/>
      </c>
      <c r="BL842" s="698" t="str">
        <f t="shared" si="341"/>
        <v/>
      </c>
    </row>
    <row r="843" spans="15:64" ht="14.25" x14ac:dyDescent="0.2">
      <c r="O843" s="810"/>
      <c r="Q843" s="696">
        <f t="shared" si="322"/>
        <v>569</v>
      </c>
      <c r="R843" s="340"/>
      <c r="S843" s="340"/>
      <c r="T843" s="340"/>
      <c r="U843" s="699" t="str">
        <f t="shared" si="310"/>
        <v/>
      </c>
      <c r="V843" s="699" t="str">
        <f t="shared" si="311"/>
        <v/>
      </c>
      <c r="W843" s="698" t="str">
        <f t="shared" si="323"/>
        <v/>
      </c>
      <c r="X843" s="698" t="str">
        <f t="shared" si="342"/>
        <v/>
      </c>
      <c r="Y843" s="699" t="str">
        <f t="shared" si="312"/>
        <v/>
      </c>
      <c r="Z843" s="699" t="str">
        <f t="shared" si="313"/>
        <v/>
      </c>
      <c r="AA843" s="698" t="str">
        <f t="shared" si="324"/>
        <v/>
      </c>
      <c r="AB843" s="698" t="str">
        <f t="shared" si="325"/>
        <v/>
      </c>
      <c r="AC843" s="699" t="str">
        <f t="shared" si="314"/>
        <v/>
      </c>
      <c r="AD843" s="699" t="str">
        <f t="shared" si="315"/>
        <v/>
      </c>
      <c r="AE843" s="698" t="str">
        <f t="shared" si="326"/>
        <v/>
      </c>
      <c r="AF843" s="698" t="str">
        <f t="shared" si="327"/>
        <v/>
      </c>
      <c r="AG843" s="68"/>
      <c r="AH843" s="696" t="str">
        <f t="shared" si="306"/>
        <v/>
      </c>
      <c r="AI843" s="340"/>
      <c r="AJ843" s="340"/>
      <c r="AK843" s="340"/>
      <c r="AL843" s="699" t="str">
        <f t="shared" si="316"/>
        <v/>
      </c>
      <c r="AM843" s="699" t="str">
        <f t="shared" si="343"/>
        <v/>
      </c>
      <c r="AN843" s="699" t="str">
        <f t="shared" si="317"/>
        <v/>
      </c>
      <c r="AO843" s="698" t="str">
        <f t="shared" si="307"/>
        <v/>
      </c>
      <c r="AP843" s="698" t="str">
        <f t="shared" si="328"/>
        <v/>
      </c>
      <c r="AQ843" s="699" t="str">
        <f t="shared" si="318"/>
        <v/>
      </c>
      <c r="AR843" s="699" t="str">
        <f t="shared" si="329"/>
        <v/>
      </c>
      <c r="AS843" s="699" t="str">
        <f t="shared" si="319"/>
        <v/>
      </c>
      <c r="AT843" s="698" t="str">
        <f t="shared" si="308"/>
        <v/>
      </c>
      <c r="AU843" s="698" t="str">
        <f t="shared" si="330"/>
        <v/>
      </c>
      <c r="AV843" s="699" t="str">
        <f t="shared" si="320"/>
        <v/>
      </c>
      <c r="AW843" s="699" t="str">
        <f t="shared" si="331"/>
        <v/>
      </c>
      <c r="AX843" s="699" t="str">
        <f t="shared" si="321"/>
        <v/>
      </c>
      <c r="AY843" s="698" t="str">
        <f t="shared" si="309"/>
        <v/>
      </c>
      <c r="AZ843" s="698" t="str">
        <f t="shared" si="332"/>
        <v/>
      </c>
      <c r="BA843" s="79"/>
      <c r="BB843" s="79"/>
      <c r="BC843" s="699" t="str">
        <f t="shared" si="333"/>
        <v/>
      </c>
      <c r="BD843" s="699" t="str">
        <f t="shared" si="334"/>
        <v/>
      </c>
      <c r="BE843" s="698" t="str">
        <f t="shared" si="335"/>
        <v/>
      </c>
      <c r="BF843" s="698" t="str">
        <f t="shared" si="336"/>
        <v/>
      </c>
      <c r="BG843" s="79"/>
      <c r="BH843" s="699" t="str">
        <f t="shared" si="337"/>
        <v/>
      </c>
      <c r="BI843" s="699" t="str">
        <f t="shared" si="338"/>
        <v/>
      </c>
      <c r="BJ843" s="699" t="str">
        <f t="shared" si="339"/>
        <v/>
      </c>
      <c r="BK843" s="698" t="str">
        <f t="shared" si="340"/>
        <v/>
      </c>
      <c r="BL843" s="698" t="str">
        <f t="shared" si="341"/>
        <v/>
      </c>
    </row>
    <row r="844" spans="15:64" ht="14.25" x14ac:dyDescent="0.2">
      <c r="O844" s="810"/>
      <c r="Q844" s="696">
        <f t="shared" si="322"/>
        <v>570</v>
      </c>
      <c r="R844" s="340"/>
      <c r="S844" s="340"/>
      <c r="T844" s="340"/>
      <c r="U844" s="699" t="str">
        <f t="shared" si="310"/>
        <v/>
      </c>
      <c r="V844" s="699" t="str">
        <f t="shared" si="311"/>
        <v/>
      </c>
      <c r="W844" s="698" t="str">
        <f t="shared" si="323"/>
        <v/>
      </c>
      <c r="X844" s="698" t="str">
        <f t="shared" si="342"/>
        <v/>
      </c>
      <c r="Y844" s="699" t="str">
        <f t="shared" si="312"/>
        <v/>
      </c>
      <c r="Z844" s="699" t="str">
        <f t="shared" si="313"/>
        <v/>
      </c>
      <c r="AA844" s="698" t="str">
        <f t="shared" si="324"/>
        <v/>
      </c>
      <c r="AB844" s="698" t="str">
        <f t="shared" si="325"/>
        <v/>
      </c>
      <c r="AC844" s="699" t="str">
        <f t="shared" si="314"/>
        <v/>
      </c>
      <c r="AD844" s="699" t="str">
        <f t="shared" si="315"/>
        <v/>
      </c>
      <c r="AE844" s="698" t="str">
        <f t="shared" si="326"/>
        <v/>
      </c>
      <c r="AF844" s="698" t="str">
        <f t="shared" si="327"/>
        <v/>
      </c>
      <c r="AG844" s="68"/>
      <c r="AH844" s="696" t="str">
        <f t="shared" si="306"/>
        <v/>
      </c>
      <c r="AI844" s="340"/>
      <c r="AJ844" s="340"/>
      <c r="AK844" s="340"/>
      <c r="AL844" s="699" t="str">
        <f t="shared" si="316"/>
        <v/>
      </c>
      <c r="AM844" s="699" t="str">
        <f t="shared" si="343"/>
        <v/>
      </c>
      <c r="AN844" s="699" t="str">
        <f t="shared" si="317"/>
        <v/>
      </c>
      <c r="AO844" s="698" t="str">
        <f t="shared" si="307"/>
        <v/>
      </c>
      <c r="AP844" s="698" t="str">
        <f t="shared" si="328"/>
        <v/>
      </c>
      <c r="AQ844" s="699" t="str">
        <f t="shared" si="318"/>
        <v/>
      </c>
      <c r="AR844" s="699" t="str">
        <f t="shared" si="329"/>
        <v/>
      </c>
      <c r="AS844" s="699" t="str">
        <f t="shared" si="319"/>
        <v/>
      </c>
      <c r="AT844" s="698" t="str">
        <f t="shared" si="308"/>
        <v/>
      </c>
      <c r="AU844" s="698" t="str">
        <f t="shared" si="330"/>
        <v/>
      </c>
      <c r="AV844" s="699" t="str">
        <f t="shared" si="320"/>
        <v/>
      </c>
      <c r="AW844" s="699" t="str">
        <f t="shared" si="331"/>
        <v/>
      </c>
      <c r="AX844" s="699" t="str">
        <f t="shared" si="321"/>
        <v/>
      </c>
      <c r="AY844" s="698" t="str">
        <f t="shared" si="309"/>
        <v/>
      </c>
      <c r="AZ844" s="698" t="str">
        <f t="shared" si="332"/>
        <v/>
      </c>
      <c r="BA844" s="79"/>
      <c r="BB844" s="79"/>
      <c r="BC844" s="699" t="str">
        <f t="shared" si="333"/>
        <v/>
      </c>
      <c r="BD844" s="699" t="str">
        <f t="shared" si="334"/>
        <v/>
      </c>
      <c r="BE844" s="698" t="str">
        <f t="shared" si="335"/>
        <v/>
      </c>
      <c r="BF844" s="698" t="str">
        <f t="shared" si="336"/>
        <v/>
      </c>
      <c r="BG844" s="79"/>
      <c r="BH844" s="699" t="str">
        <f t="shared" si="337"/>
        <v/>
      </c>
      <c r="BI844" s="699" t="str">
        <f t="shared" si="338"/>
        <v/>
      </c>
      <c r="BJ844" s="699" t="str">
        <f t="shared" si="339"/>
        <v/>
      </c>
      <c r="BK844" s="698" t="str">
        <f t="shared" si="340"/>
        <v/>
      </c>
      <c r="BL844" s="698" t="str">
        <f t="shared" si="341"/>
        <v/>
      </c>
    </row>
    <row r="845" spans="15:64" ht="14.25" x14ac:dyDescent="0.2">
      <c r="O845" s="810"/>
      <c r="Q845" s="696">
        <f t="shared" si="322"/>
        <v>571</v>
      </c>
      <c r="R845" s="340"/>
      <c r="S845" s="340"/>
      <c r="T845" s="340"/>
      <c r="U845" s="699" t="str">
        <f t="shared" si="310"/>
        <v/>
      </c>
      <c r="V845" s="699" t="str">
        <f t="shared" si="311"/>
        <v/>
      </c>
      <c r="W845" s="698" t="str">
        <f t="shared" si="323"/>
        <v/>
      </c>
      <c r="X845" s="698" t="str">
        <f t="shared" si="342"/>
        <v/>
      </c>
      <c r="Y845" s="699" t="str">
        <f t="shared" si="312"/>
        <v/>
      </c>
      <c r="Z845" s="699" t="str">
        <f t="shared" si="313"/>
        <v/>
      </c>
      <c r="AA845" s="698" t="str">
        <f t="shared" si="324"/>
        <v/>
      </c>
      <c r="AB845" s="698" t="str">
        <f t="shared" si="325"/>
        <v/>
      </c>
      <c r="AC845" s="699" t="str">
        <f t="shared" si="314"/>
        <v/>
      </c>
      <c r="AD845" s="699" t="str">
        <f t="shared" si="315"/>
        <v/>
      </c>
      <c r="AE845" s="698" t="str">
        <f t="shared" si="326"/>
        <v/>
      </c>
      <c r="AF845" s="698" t="str">
        <f t="shared" si="327"/>
        <v/>
      </c>
      <c r="AG845" s="68"/>
      <c r="AH845" s="696" t="str">
        <f t="shared" si="306"/>
        <v/>
      </c>
      <c r="AI845" s="340"/>
      <c r="AJ845" s="340"/>
      <c r="AK845" s="340"/>
      <c r="AL845" s="699" t="str">
        <f t="shared" si="316"/>
        <v/>
      </c>
      <c r="AM845" s="699" t="str">
        <f t="shared" si="343"/>
        <v/>
      </c>
      <c r="AN845" s="699" t="str">
        <f t="shared" si="317"/>
        <v/>
      </c>
      <c r="AO845" s="698" t="str">
        <f t="shared" si="307"/>
        <v/>
      </c>
      <c r="AP845" s="698" t="str">
        <f t="shared" si="328"/>
        <v/>
      </c>
      <c r="AQ845" s="699" t="str">
        <f t="shared" si="318"/>
        <v/>
      </c>
      <c r="AR845" s="699" t="str">
        <f t="shared" si="329"/>
        <v/>
      </c>
      <c r="AS845" s="699" t="str">
        <f t="shared" si="319"/>
        <v/>
      </c>
      <c r="AT845" s="698" t="str">
        <f t="shared" si="308"/>
        <v/>
      </c>
      <c r="AU845" s="698" t="str">
        <f t="shared" si="330"/>
        <v/>
      </c>
      <c r="AV845" s="699" t="str">
        <f t="shared" si="320"/>
        <v/>
      </c>
      <c r="AW845" s="699" t="str">
        <f t="shared" si="331"/>
        <v/>
      </c>
      <c r="AX845" s="699" t="str">
        <f t="shared" si="321"/>
        <v/>
      </c>
      <c r="AY845" s="698" t="str">
        <f t="shared" si="309"/>
        <v/>
      </c>
      <c r="AZ845" s="698" t="str">
        <f t="shared" si="332"/>
        <v/>
      </c>
      <c r="BA845" s="79"/>
      <c r="BB845" s="79"/>
      <c r="BC845" s="699" t="str">
        <f t="shared" si="333"/>
        <v/>
      </c>
      <c r="BD845" s="699" t="str">
        <f t="shared" si="334"/>
        <v/>
      </c>
      <c r="BE845" s="698" t="str">
        <f t="shared" si="335"/>
        <v/>
      </c>
      <c r="BF845" s="698" t="str">
        <f t="shared" si="336"/>
        <v/>
      </c>
      <c r="BG845" s="79"/>
      <c r="BH845" s="699" t="str">
        <f t="shared" si="337"/>
        <v/>
      </c>
      <c r="BI845" s="699" t="str">
        <f t="shared" si="338"/>
        <v/>
      </c>
      <c r="BJ845" s="699" t="str">
        <f t="shared" si="339"/>
        <v/>
      </c>
      <c r="BK845" s="698" t="str">
        <f t="shared" si="340"/>
        <v/>
      </c>
      <c r="BL845" s="698" t="str">
        <f t="shared" si="341"/>
        <v/>
      </c>
    </row>
    <row r="846" spans="15:64" ht="14.25" x14ac:dyDescent="0.2">
      <c r="O846" s="810"/>
      <c r="Q846" s="696">
        <f t="shared" si="322"/>
        <v>572</v>
      </c>
      <c r="R846" s="340"/>
      <c r="S846" s="340"/>
      <c r="T846" s="340"/>
      <c r="U846" s="699" t="str">
        <f t="shared" si="310"/>
        <v/>
      </c>
      <c r="V846" s="699" t="str">
        <f t="shared" si="311"/>
        <v/>
      </c>
      <c r="W846" s="698" t="str">
        <f t="shared" si="323"/>
        <v/>
      </c>
      <c r="X846" s="698" t="str">
        <f t="shared" si="342"/>
        <v/>
      </c>
      <c r="Y846" s="699" t="str">
        <f t="shared" si="312"/>
        <v/>
      </c>
      <c r="Z846" s="699" t="str">
        <f t="shared" si="313"/>
        <v/>
      </c>
      <c r="AA846" s="698" t="str">
        <f t="shared" si="324"/>
        <v/>
      </c>
      <c r="AB846" s="698" t="str">
        <f t="shared" si="325"/>
        <v/>
      </c>
      <c r="AC846" s="699" t="str">
        <f t="shared" si="314"/>
        <v/>
      </c>
      <c r="AD846" s="699" t="str">
        <f t="shared" si="315"/>
        <v/>
      </c>
      <c r="AE846" s="698" t="str">
        <f t="shared" si="326"/>
        <v/>
      </c>
      <c r="AF846" s="698" t="str">
        <f t="shared" si="327"/>
        <v/>
      </c>
      <c r="AG846" s="68"/>
      <c r="AH846" s="696" t="str">
        <f t="shared" si="306"/>
        <v/>
      </c>
      <c r="AI846" s="340"/>
      <c r="AJ846" s="340"/>
      <c r="AK846" s="340"/>
      <c r="AL846" s="699" t="str">
        <f t="shared" si="316"/>
        <v/>
      </c>
      <c r="AM846" s="699" t="str">
        <f t="shared" si="343"/>
        <v/>
      </c>
      <c r="AN846" s="699" t="str">
        <f t="shared" si="317"/>
        <v/>
      </c>
      <c r="AO846" s="698" t="str">
        <f t="shared" si="307"/>
        <v/>
      </c>
      <c r="AP846" s="698" t="str">
        <f t="shared" si="328"/>
        <v/>
      </c>
      <c r="AQ846" s="699" t="str">
        <f t="shared" si="318"/>
        <v/>
      </c>
      <c r="AR846" s="699" t="str">
        <f t="shared" si="329"/>
        <v/>
      </c>
      <c r="AS846" s="699" t="str">
        <f t="shared" si="319"/>
        <v/>
      </c>
      <c r="AT846" s="698" t="str">
        <f t="shared" si="308"/>
        <v/>
      </c>
      <c r="AU846" s="698" t="str">
        <f t="shared" si="330"/>
        <v/>
      </c>
      <c r="AV846" s="699" t="str">
        <f t="shared" si="320"/>
        <v/>
      </c>
      <c r="AW846" s="699" t="str">
        <f t="shared" si="331"/>
        <v/>
      </c>
      <c r="AX846" s="699" t="str">
        <f t="shared" si="321"/>
        <v/>
      </c>
      <c r="AY846" s="698" t="str">
        <f t="shared" si="309"/>
        <v/>
      </c>
      <c r="AZ846" s="698" t="str">
        <f t="shared" si="332"/>
        <v/>
      </c>
      <c r="BA846" s="79"/>
      <c r="BB846" s="79"/>
      <c r="BC846" s="699" t="str">
        <f t="shared" si="333"/>
        <v/>
      </c>
      <c r="BD846" s="699" t="str">
        <f t="shared" si="334"/>
        <v/>
      </c>
      <c r="BE846" s="698" t="str">
        <f t="shared" si="335"/>
        <v/>
      </c>
      <c r="BF846" s="698" t="str">
        <f t="shared" si="336"/>
        <v/>
      </c>
      <c r="BG846" s="79"/>
      <c r="BH846" s="699" t="str">
        <f t="shared" si="337"/>
        <v/>
      </c>
      <c r="BI846" s="699" t="str">
        <f t="shared" si="338"/>
        <v/>
      </c>
      <c r="BJ846" s="699" t="str">
        <f t="shared" si="339"/>
        <v/>
      </c>
      <c r="BK846" s="698" t="str">
        <f t="shared" si="340"/>
        <v/>
      </c>
      <c r="BL846" s="698" t="str">
        <f t="shared" si="341"/>
        <v/>
      </c>
    </row>
    <row r="847" spans="15:64" ht="14.25" x14ac:dyDescent="0.2">
      <c r="O847" s="810"/>
      <c r="Q847" s="696">
        <f t="shared" si="322"/>
        <v>573</v>
      </c>
      <c r="R847" s="340"/>
      <c r="S847" s="340"/>
      <c r="T847" s="340"/>
      <c r="U847" s="699" t="str">
        <f t="shared" si="310"/>
        <v/>
      </c>
      <c r="V847" s="699" t="str">
        <f t="shared" si="311"/>
        <v/>
      </c>
      <c r="W847" s="698" t="str">
        <f t="shared" si="323"/>
        <v/>
      </c>
      <c r="X847" s="698" t="str">
        <f t="shared" si="342"/>
        <v/>
      </c>
      <c r="Y847" s="699" t="str">
        <f t="shared" si="312"/>
        <v/>
      </c>
      <c r="Z847" s="699" t="str">
        <f t="shared" si="313"/>
        <v/>
      </c>
      <c r="AA847" s="698" t="str">
        <f t="shared" si="324"/>
        <v/>
      </c>
      <c r="AB847" s="698" t="str">
        <f t="shared" si="325"/>
        <v/>
      </c>
      <c r="AC847" s="699" t="str">
        <f t="shared" si="314"/>
        <v/>
      </c>
      <c r="AD847" s="699" t="str">
        <f t="shared" si="315"/>
        <v/>
      </c>
      <c r="AE847" s="698" t="str">
        <f t="shared" si="326"/>
        <v/>
      </c>
      <c r="AF847" s="698" t="str">
        <f t="shared" si="327"/>
        <v/>
      </c>
      <c r="AG847" s="68"/>
      <c r="AH847" s="696" t="str">
        <f t="shared" si="306"/>
        <v/>
      </c>
      <c r="AI847" s="340"/>
      <c r="AJ847" s="340"/>
      <c r="AK847" s="340"/>
      <c r="AL847" s="699" t="str">
        <f t="shared" si="316"/>
        <v/>
      </c>
      <c r="AM847" s="699" t="str">
        <f t="shared" si="343"/>
        <v/>
      </c>
      <c r="AN847" s="699" t="str">
        <f t="shared" si="317"/>
        <v/>
      </c>
      <c r="AO847" s="698" t="str">
        <f t="shared" si="307"/>
        <v/>
      </c>
      <c r="AP847" s="698" t="str">
        <f t="shared" si="328"/>
        <v/>
      </c>
      <c r="AQ847" s="699" t="str">
        <f t="shared" si="318"/>
        <v/>
      </c>
      <c r="AR847" s="699" t="str">
        <f t="shared" si="329"/>
        <v/>
      </c>
      <c r="AS847" s="699" t="str">
        <f t="shared" si="319"/>
        <v/>
      </c>
      <c r="AT847" s="698" t="str">
        <f t="shared" si="308"/>
        <v/>
      </c>
      <c r="AU847" s="698" t="str">
        <f t="shared" si="330"/>
        <v/>
      </c>
      <c r="AV847" s="699" t="str">
        <f t="shared" si="320"/>
        <v/>
      </c>
      <c r="AW847" s="699" t="str">
        <f t="shared" si="331"/>
        <v/>
      </c>
      <c r="AX847" s="699" t="str">
        <f t="shared" si="321"/>
        <v/>
      </c>
      <c r="AY847" s="698" t="str">
        <f t="shared" si="309"/>
        <v/>
      </c>
      <c r="AZ847" s="698" t="str">
        <f t="shared" si="332"/>
        <v/>
      </c>
      <c r="BA847" s="79"/>
      <c r="BB847" s="79"/>
      <c r="BC847" s="699" t="str">
        <f t="shared" si="333"/>
        <v/>
      </c>
      <c r="BD847" s="699" t="str">
        <f t="shared" si="334"/>
        <v/>
      </c>
      <c r="BE847" s="698" t="str">
        <f t="shared" si="335"/>
        <v/>
      </c>
      <c r="BF847" s="698" t="str">
        <f t="shared" si="336"/>
        <v/>
      </c>
      <c r="BG847" s="79"/>
      <c r="BH847" s="699" t="str">
        <f t="shared" si="337"/>
        <v/>
      </c>
      <c r="BI847" s="699" t="str">
        <f t="shared" si="338"/>
        <v/>
      </c>
      <c r="BJ847" s="699" t="str">
        <f t="shared" si="339"/>
        <v/>
      </c>
      <c r="BK847" s="698" t="str">
        <f t="shared" si="340"/>
        <v/>
      </c>
      <c r="BL847" s="698" t="str">
        <f t="shared" si="341"/>
        <v/>
      </c>
    </row>
    <row r="848" spans="15:64" ht="14.25" x14ac:dyDescent="0.2">
      <c r="O848" s="810"/>
      <c r="Q848" s="696">
        <f t="shared" si="322"/>
        <v>574</v>
      </c>
      <c r="R848" s="340"/>
      <c r="S848" s="340"/>
      <c r="T848" s="340"/>
      <c r="U848" s="699" t="str">
        <f t="shared" si="310"/>
        <v/>
      </c>
      <c r="V848" s="699" t="str">
        <f t="shared" si="311"/>
        <v/>
      </c>
      <c r="W848" s="698" t="str">
        <f t="shared" si="323"/>
        <v/>
      </c>
      <c r="X848" s="698" t="str">
        <f t="shared" si="342"/>
        <v/>
      </c>
      <c r="Y848" s="699" t="str">
        <f t="shared" si="312"/>
        <v/>
      </c>
      <c r="Z848" s="699" t="str">
        <f t="shared" si="313"/>
        <v/>
      </c>
      <c r="AA848" s="698" t="str">
        <f t="shared" si="324"/>
        <v/>
      </c>
      <c r="AB848" s="698" t="str">
        <f t="shared" si="325"/>
        <v/>
      </c>
      <c r="AC848" s="699" t="str">
        <f t="shared" si="314"/>
        <v/>
      </c>
      <c r="AD848" s="699" t="str">
        <f t="shared" si="315"/>
        <v/>
      </c>
      <c r="AE848" s="698" t="str">
        <f t="shared" si="326"/>
        <v/>
      </c>
      <c r="AF848" s="698" t="str">
        <f t="shared" si="327"/>
        <v/>
      </c>
      <c r="AG848" s="68"/>
      <c r="AH848" s="696" t="str">
        <f t="shared" si="306"/>
        <v/>
      </c>
      <c r="AI848" s="340"/>
      <c r="AJ848" s="340"/>
      <c r="AK848" s="340"/>
      <c r="AL848" s="699" t="str">
        <f t="shared" si="316"/>
        <v/>
      </c>
      <c r="AM848" s="699" t="str">
        <f t="shared" si="343"/>
        <v/>
      </c>
      <c r="AN848" s="699" t="str">
        <f t="shared" si="317"/>
        <v/>
      </c>
      <c r="AO848" s="698" t="str">
        <f t="shared" si="307"/>
        <v/>
      </c>
      <c r="AP848" s="698" t="str">
        <f t="shared" si="328"/>
        <v/>
      </c>
      <c r="AQ848" s="699" t="str">
        <f t="shared" si="318"/>
        <v/>
      </c>
      <c r="AR848" s="699" t="str">
        <f t="shared" si="329"/>
        <v/>
      </c>
      <c r="AS848" s="699" t="str">
        <f t="shared" si="319"/>
        <v/>
      </c>
      <c r="AT848" s="698" t="str">
        <f t="shared" si="308"/>
        <v/>
      </c>
      <c r="AU848" s="698" t="str">
        <f t="shared" si="330"/>
        <v/>
      </c>
      <c r="AV848" s="699" t="str">
        <f t="shared" si="320"/>
        <v/>
      </c>
      <c r="AW848" s="699" t="str">
        <f t="shared" si="331"/>
        <v/>
      </c>
      <c r="AX848" s="699" t="str">
        <f t="shared" si="321"/>
        <v/>
      </c>
      <c r="AY848" s="698" t="str">
        <f t="shared" si="309"/>
        <v/>
      </c>
      <c r="AZ848" s="698" t="str">
        <f t="shared" si="332"/>
        <v/>
      </c>
      <c r="BA848" s="79"/>
      <c r="BB848" s="79"/>
      <c r="BC848" s="699" t="str">
        <f t="shared" si="333"/>
        <v/>
      </c>
      <c r="BD848" s="699" t="str">
        <f t="shared" si="334"/>
        <v/>
      </c>
      <c r="BE848" s="698" t="str">
        <f t="shared" si="335"/>
        <v/>
      </c>
      <c r="BF848" s="698" t="str">
        <f t="shared" si="336"/>
        <v/>
      </c>
      <c r="BG848" s="79"/>
      <c r="BH848" s="699" t="str">
        <f t="shared" si="337"/>
        <v/>
      </c>
      <c r="BI848" s="699" t="str">
        <f t="shared" si="338"/>
        <v/>
      </c>
      <c r="BJ848" s="699" t="str">
        <f t="shared" si="339"/>
        <v/>
      </c>
      <c r="BK848" s="698" t="str">
        <f t="shared" si="340"/>
        <v/>
      </c>
      <c r="BL848" s="698" t="str">
        <f t="shared" si="341"/>
        <v/>
      </c>
    </row>
    <row r="849" spans="15:64" ht="14.25" x14ac:dyDescent="0.2">
      <c r="O849" s="810"/>
      <c r="Q849" s="696">
        <f t="shared" si="322"/>
        <v>575</v>
      </c>
      <c r="R849" s="340"/>
      <c r="S849" s="340"/>
      <c r="T849" s="340"/>
      <c r="U849" s="699" t="str">
        <f t="shared" si="310"/>
        <v/>
      </c>
      <c r="V849" s="699" t="str">
        <f t="shared" si="311"/>
        <v/>
      </c>
      <c r="W849" s="698" t="str">
        <f t="shared" si="323"/>
        <v/>
      </c>
      <c r="X849" s="698" t="str">
        <f t="shared" si="342"/>
        <v/>
      </c>
      <c r="Y849" s="699" t="str">
        <f t="shared" si="312"/>
        <v/>
      </c>
      <c r="Z849" s="699" t="str">
        <f t="shared" si="313"/>
        <v/>
      </c>
      <c r="AA849" s="698" t="str">
        <f t="shared" si="324"/>
        <v/>
      </c>
      <c r="AB849" s="698" t="str">
        <f t="shared" si="325"/>
        <v/>
      </c>
      <c r="AC849" s="699" t="str">
        <f t="shared" si="314"/>
        <v/>
      </c>
      <c r="AD849" s="699" t="str">
        <f t="shared" si="315"/>
        <v/>
      </c>
      <c r="AE849" s="698" t="str">
        <f t="shared" si="326"/>
        <v/>
      </c>
      <c r="AF849" s="698" t="str">
        <f t="shared" si="327"/>
        <v/>
      </c>
      <c r="AG849" s="68"/>
      <c r="AH849" s="696" t="str">
        <f t="shared" si="306"/>
        <v/>
      </c>
      <c r="AI849" s="340"/>
      <c r="AJ849" s="340"/>
      <c r="AK849" s="340"/>
      <c r="AL849" s="699" t="str">
        <f t="shared" si="316"/>
        <v/>
      </c>
      <c r="AM849" s="699" t="str">
        <f t="shared" si="343"/>
        <v/>
      </c>
      <c r="AN849" s="699" t="str">
        <f t="shared" si="317"/>
        <v/>
      </c>
      <c r="AO849" s="698" t="str">
        <f t="shared" si="307"/>
        <v/>
      </c>
      <c r="AP849" s="698" t="str">
        <f t="shared" si="328"/>
        <v/>
      </c>
      <c r="AQ849" s="699" t="str">
        <f t="shared" si="318"/>
        <v/>
      </c>
      <c r="AR849" s="699" t="str">
        <f t="shared" si="329"/>
        <v/>
      </c>
      <c r="AS849" s="699" t="str">
        <f t="shared" si="319"/>
        <v/>
      </c>
      <c r="AT849" s="698" t="str">
        <f t="shared" si="308"/>
        <v/>
      </c>
      <c r="AU849" s="698" t="str">
        <f t="shared" si="330"/>
        <v/>
      </c>
      <c r="AV849" s="699" t="str">
        <f t="shared" si="320"/>
        <v/>
      </c>
      <c r="AW849" s="699" t="str">
        <f t="shared" si="331"/>
        <v/>
      </c>
      <c r="AX849" s="699" t="str">
        <f t="shared" si="321"/>
        <v/>
      </c>
      <c r="AY849" s="698" t="str">
        <f t="shared" si="309"/>
        <v/>
      </c>
      <c r="AZ849" s="698" t="str">
        <f t="shared" si="332"/>
        <v/>
      </c>
      <c r="BA849" s="79"/>
      <c r="BB849" s="79"/>
      <c r="BC849" s="699" t="str">
        <f t="shared" si="333"/>
        <v/>
      </c>
      <c r="BD849" s="699" t="str">
        <f t="shared" si="334"/>
        <v/>
      </c>
      <c r="BE849" s="698" t="str">
        <f t="shared" si="335"/>
        <v/>
      </c>
      <c r="BF849" s="698" t="str">
        <f t="shared" si="336"/>
        <v/>
      </c>
      <c r="BG849" s="79"/>
      <c r="BH849" s="699" t="str">
        <f t="shared" si="337"/>
        <v/>
      </c>
      <c r="BI849" s="699" t="str">
        <f t="shared" si="338"/>
        <v/>
      </c>
      <c r="BJ849" s="699" t="str">
        <f t="shared" si="339"/>
        <v/>
      </c>
      <c r="BK849" s="698" t="str">
        <f t="shared" si="340"/>
        <v/>
      </c>
      <c r="BL849" s="698" t="str">
        <f t="shared" si="341"/>
        <v/>
      </c>
    </row>
    <row r="850" spans="15:64" ht="14.25" x14ac:dyDescent="0.2">
      <c r="O850" s="810"/>
      <c r="Q850" s="696">
        <f t="shared" si="322"/>
        <v>576</v>
      </c>
      <c r="R850" s="340"/>
      <c r="S850" s="340"/>
      <c r="T850" s="340"/>
      <c r="U850" s="699" t="str">
        <f t="shared" si="310"/>
        <v/>
      </c>
      <c r="V850" s="699" t="str">
        <f t="shared" si="311"/>
        <v/>
      </c>
      <c r="W850" s="698" t="str">
        <f t="shared" si="323"/>
        <v/>
      </c>
      <c r="X850" s="698" t="str">
        <f t="shared" si="342"/>
        <v/>
      </c>
      <c r="Y850" s="699" t="str">
        <f t="shared" si="312"/>
        <v/>
      </c>
      <c r="Z850" s="699" t="str">
        <f t="shared" si="313"/>
        <v/>
      </c>
      <c r="AA850" s="698" t="str">
        <f t="shared" si="324"/>
        <v/>
      </c>
      <c r="AB850" s="698" t="str">
        <f t="shared" si="325"/>
        <v/>
      </c>
      <c r="AC850" s="699" t="str">
        <f t="shared" si="314"/>
        <v/>
      </c>
      <c r="AD850" s="699" t="str">
        <f t="shared" si="315"/>
        <v/>
      </c>
      <c r="AE850" s="698" t="str">
        <f t="shared" si="326"/>
        <v/>
      </c>
      <c r="AF850" s="698" t="str">
        <f t="shared" si="327"/>
        <v/>
      </c>
      <c r="AG850" s="68"/>
      <c r="AH850" s="696" t="str">
        <f t="shared" ref="AH850:AH874" si="344">IF($Q850&lt;=$K$5+$S$269,$Q850,"")</f>
        <v/>
      </c>
      <c r="AI850" s="340"/>
      <c r="AJ850" s="340"/>
      <c r="AK850" s="340"/>
      <c r="AL850" s="699" t="str">
        <f t="shared" si="316"/>
        <v/>
      </c>
      <c r="AM850" s="699" t="str">
        <f t="shared" si="343"/>
        <v/>
      </c>
      <c r="AN850" s="699" t="str">
        <f t="shared" si="317"/>
        <v/>
      </c>
      <c r="AO850" s="698" t="str">
        <f t="shared" ref="AO850:AO874" si="345">IFERROR(IF(ISNUMBER(AO849),AO849,)+IF($Q850=$S$269,$K$4*$Z$269,)+IF($Q850=$V$269,$K$4*(1-$Z$269),)-AL850,"")</f>
        <v/>
      </c>
      <c r="AP850" s="698" t="str">
        <f t="shared" si="328"/>
        <v/>
      </c>
      <c r="AQ850" s="699" t="str">
        <f t="shared" si="318"/>
        <v/>
      </c>
      <c r="AR850" s="699" t="str">
        <f t="shared" si="329"/>
        <v/>
      </c>
      <c r="AS850" s="699" t="str">
        <f t="shared" si="319"/>
        <v/>
      </c>
      <c r="AT850" s="698" t="str">
        <f t="shared" ref="AT850:AT874" si="346">IFERROR(IF(ISNUMBER(AT849),AT849,)+IF($Q850=$S$269,$K$4*$Z$269,)+IF($Q850=$V$269,$K$4*(1-$Z$269),)-AQ850,"")</f>
        <v/>
      </c>
      <c r="AU850" s="698" t="str">
        <f t="shared" si="330"/>
        <v/>
      </c>
      <c r="AV850" s="699" t="str">
        <f t="shared" si="320"/>
        <v/>
      </c>
      <c r="AW850" s="699" t="str">
        <f t="shared" si="331"/>
        <v/>
      </c>
      <c r="AX850" s="699" t="str">
        <f t="shared" si="321"/>
        <v/>
      </c>
      <c r="AY850" s="698" t="str">
        <f t="shared" ref="AY850:AY874" si="347">IFERROR(IF(ISNUMBER(AY849),AY849,)+IF($Q850=$S$269,$K$4*$Z$269,)+IF($Q850=$V$269,$K$4*(1-$Z$269),)-AV850,"")</f>
        <v/>
      </c>
      <c r="AZ850" s="698" t="str">
        <f t="shared" si="332"/>
        <v/>
      </c>
      <c r="BA850" s="79"/>
      <c r="BB850" s="79"/>
      <c r="BC850" s="699" t="str">
        <f t="shared" si="333"/>
        <v/>
      </c>
      <c r="BD850" s="699" t="str">
        <f t="shared" si="334"/>
        <v/>
      </c>
      <c r="BE850" s="698" t="str">
        <f t="shared" si="335"/>
        <v/>
      </c>
      <c r="BF850" s="698" t="str">
        <f t="shared" si="336"/>
        <v/>
      </c>
      <c r="BG850" s="79"/>
      <c r="BH850" s="699" t="str">
        <f t="shared" si="337"/>
        <v/>
      </c>
      <c r="BI850" s="699" t="str">
        <f t="shared" si="338"/>
        <v/>
      </c>
      <c r="BJ850" s="699" t="str">
        <f t="shared" si="339"/>
        <v/>
      </c>
      <c r="BK850" s="698" t="str">
        <f t="shared" si="340"/>
        <v/>
      </c>
      <c r="BL850" s="698" t="str">
        <f t="shared" si="341"/>
        <v/>
      </c>
    </row>
    <row r="851" spans="15:64" ht="14.25" x14ac:dyDescent="0.2">
      <c r="O851" s="810"/>
      <c r="Q851" s="696">
        <f t="shared" si="322"/>
        <v>577</v>
      </c>
      <c r="R851" s="340"/>
      <c r="S851" s="340"/>
      <c r="T851" s="340"/>
      <c r="U851" s="699" t="str">
        <f t="shared" ref="U851:U874" si="348">IFERROR(IF(W850&gt;1,PPMT($R$274*365/360/12,$Q851,$K$5,-$W$274),""),"")</f>
        <v/>
      </c>
      <c r="V851" s="699" t="str">
        <f t="shared" ref="V851:V874" si="349">IFERROR(IF(W850&gt;1,IPMT($R$274*365/360/12,$Q851,$K$5,-$W$274),""),"")</f>
        <v/>
      </c>
      <c r="W851" s="698" t="str">
        <f t="shared" si="323"/>
        <v/>
      </c>
      <c r="X851" s="698" t="str">
        <f t="shared" si="342"/>
        <v/>
      </c>
      <c r="Y851" s="699" t="str">
        <f t="shared" ref="Y851:Y874" si="350">IFERROR(IF(W850&gt;1,PPMT($S$274*365/360/12,$Q851,$K$5,-$W$274),""),"")</f>
        <v/>
      </c>
      <c r="Z851" s="699" t="str">
        <f t="shared" ref="Z851:Z874" si="351">IFERROR(IF(W850&gt;1,IPMT($S$274*365/360/12,$Q851,$K$5,-$W$274),""),"")</f>
        <v/>
      </c>
      <c r="AA851" s="698" t="str">
        <f t="shared" si="324"/>
        <v/>
      </c>
      <c r="AB851" s="698" t="str">
        <f t="shared" si="325"/>
        <v/>
      </c>
      <c r="AC851" s="699" t="str">
        <f t="shared" ref="AC851:AC874" si="352">IFERROR(IF(W850&gt;1,PPMT($T$274*365/360/12,$Q851,$K$5,-$W$274),""),"")</f>
        <v/>
      </c>
      <c r="AD851" s="699" t="str">
        <f t="shared" ref="AD851:AD874" si="353">IFERROR(IF(W850&gt;1,IPMT($T$274*365/360/12,$Q851,$K$5,-$W$274),""),"")</f>
        <v/>
      </c>
      <c r="AE851" s="698" t="str">
        <f t="shared" si="326"/>
        <v/>
      </c>
      <c r="AF851" s="698" t="str">
        <f t="shared" si="327"/>
        <v/>
      </c>
      <c r="AG851" s="68"/>
      <c r="AH851" s="696" t="str">
        <f t="shared" si="344"/>
        <v/>
      </c>
      <c r="AI851" s="340"/>
      <c r="AJ851" s="340"/>
      <c r="AK851" s="340"/>
      <c r="AL851" s="699" t="str">
        <f t="shared" ref="AL851:AL874" si="354">IFERROR(IF($Q851&lt;=$V$269,,IF(AO850&gt;1,PPMT($AI$274*365/360/12,$Q851-$V$269,$K$5-$V$269+$S$269,-$W$274),"")),"")</f>
        <v/>
      </c>
      <c r="AM851" s="699" t="str">
        <f t="shared" si="343"/>
        <v/>
      </c>
      <c r="AN851" s="699" t="str">
        <f t="shared" ref="AN851:AN874" si="355">IF(ISNUMBER($AH851),IF($AH851&lt;=$S$269,$K$4*H$253,IF($AH851&lt;=$S$270,$K$4*(1-$Z$269)*H$253,))*365/360/12,"")</f>
        <v/>
      </c>
      <c r="AO851" s="698" t="str">
        <f t="shared" si="345"/>
        <v/>
      </c>
      <c r="AP851" s="698" t="str">
        <f t="shared" si="328"/>
        <v/>
      </c>
      <c r="AQ851" s="699" t="str">
        <f t="shared" ref="AQ851:AQ874" si="356">IFERROR(IF($Q851&lt;=$V$269,,IF(AT850&gt;1,PPMT($AJ$274*365/360/12,$Q851-$V$269,$K$5-$V$269+$S$269,-$W$274),"")),"")</f>
        <v/>
      </c>
      <c r="AR851" s="699" t="str">
        <f t="shared" si="329"/>
        <v/>
      </c>
      <c r="AS851" s="699" t="str">
        <f t="shared" ref="AS851:AS874" si="357">IF(ISNUMBER($AH851),IF($AH851&lt;=$S$269,$K$4*K$253,IF($AH851&lt;=$S$270,$K$4*(1-$Z$269)*K$253,))*365/360/12,"")</f>
        <v/>
      </c>
      <c r="AT851" s="698" t="str">
        <f t="shared" si="346"/>
        <v/>
      </c>
      <c r="AU851" s="698" t="str">
        <f t="shared" si="330"/>
        <v/>
      </c>
      <c r="AV851" s="699" t="str">
        <f t="shared" ref="AV851:AV874" si="358">IFERROR(IF($Q851&lt;=$V$269,,IF(AY850&gt;1,PPMT($AK$274*365/360/12,$Q851-$V$269,$K$5-$V$269+$S$269,-$W$274),"")),"")</f>
        <v/>
      </c>
      <c r="AW851" s="699" t="str">
        <f t="shared" si="331"/>
        <v/>
      </c>
      <c r="AX851" s="699" t="str">
        <f t="shared" ref="AX851:AX874" si="359">IF(ISNUMBER($AH851),IF($AH851&lt;=$S$269,$K$4*N$253,IF($AH851&lt;=$S$270,$K$4*(1-$Z$269)*N$253,))*365/360/12,"")</f>
        <v/>
      </c>
      <c r="AY851" s="698" t="str">
        <f t="shared" si="347"/>
        <v/>
      </c>
      <c r="AZ851" s="698" t="str">
        <f t="shared" si="332"/>
        <v/>
      </c>
      <c r="BA851" s="79"/>
      <c r="BB851" s="79"/>
      <c r="BC851" s="699" t="str">
        <f t="shared" si="333"/>
        <v/>
      </c>
      <c r="BD851" s="699" t="str">
        <f t="shared" si="334"/>
        <v/>
      </c>
      <c r="BE851" s="698" t="str">
        <f t="shared" si="335"/>
        <v/>
      </c>
      <c r="BF851" s="698" t="str">
        <f t="shared" si="336"/>
        <v/>
      </c>
      <c r="BG851" s="79"/>
      <c r="BH851" s="699" t="str">
        <f t="shared" si="337"/>
        <v/>
      </c>
      <c r="BI851" s="699" t="str">
        <f t="shared" si="338"/>
        <v/>
      </c>
      <c r="BJ851" s="699" t="str">
        <f t="shared" si="339"/>
        <v/>
      </c>
      <c r="BK851" s="698" t="str">
        <f t="shared" si="340"/>
        <v/>
      </c>
      <c r="BL851" s="698" t="str">
        <f t="shared" si="341"/>
        <v/>
      </c>
    </row>
    <row r="852" spans="15:64" ht="14.25" x14ac:dyDescent="0.2">
      <c r="O852" s="810"/>
      <c r="Q852" s="696">
        <f t="shared" ref="Q852:Q874" si="360">Q851+1</f>
        <v>578</v>
      </c>
      <c r="R852" s="340"/>
      <c r="S852" s="340"/>
      <c r="T852" s="340"/>
      <c r="U852" s="699" t="str">
        <f t="shared" si="348"/>
        <v/>
      </c>
      <c r="V852" s="699" t="str">
        <f t="shared" si="349"/>
        <v/>
      </c>
      <c r="W852" s="698" t="str">
        <f t="shared" ref="W852:W874" si="361">IFERROR(W851-U852,"")</f>
        <v/>
      </c>
      <c r="X852" s="698" t="str">
        <f t="shared" si="342"/>
        <v/>
      </c>
      <c r="Y852" s="699" t="str">
        <f t="shared" si="350"/>
        <v/>
      </c>
      <c r="Z852" s="699" t="str">
        <f t="shared" si="351"/>
        <v/>
      </c>
      <c r="AA852" s="698" t="str">
        <f t="shared" ref="AA852:AA874" si="362">IFERROR(AA851-Y852,"")</f>
        <v/>
      </c>
      <c r="AB852" s="698" t="str">
        <f t="shared" ref="AB852:AB874" si="363">IFERROR((Y852+Z852)*(1+$B$59)+$E$25+IF(MOD($Q852-1,60)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f>
        <v/>
      </c>
      <c r="AC852" s="699" t="str">
        <f t="shared" si="352"/>
        <v/>
      </c>
      <c r="AD852" s="699" t="str">
        <f t="shared" si="353"/>
        <v/>
      </c>
      <c r="AE852" s="698" t="str">
        <f t="shared" ref="AE852:AE874" si="364">IFERROR(AE851-AC852,"")</f>
        <v/>
      </c>
      <c r="AF852" s="698" t="str">
        <f t="shared" ref="AF852:AF874" si="365">IFERROR((AC852+AD852)*(1+$B$59)+$E$25+IF(MOD($Q852-1,120)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f>
        <v/>
      </c>
      <c r="AG852" s="68"/>
      <c r="AH852" s="696" t="str">
        <f t="shared" si="344"/>
        <v/>
      </c>
      <c r="AI852" s="340"/>
      <c r="AJ852" s="340"/>
      <c r="AK852" s="340"/>
      <c r="AL852" s="699" t="str">
        <f t="shared" si="354"/>
        <v/>
      </c>
      <c r="AM852" s="699" t="str">
        <f t="shared" si="343"/>
        <v/>
      </c>
      <c r="AN852" s="699" t="str">
        <f t="shared" si="355"/>
        <v/>
      </c>
      <c r="AO852" s="698" t="str">
        <f t="shared" si="345"/>
        <v/>
      </c>
      <c r="AP852" s="698" t="str">
        <f t="shared" ref="AP852:AP874" si="366">IFERROR((AL852+AM852+AN852)*(1+$E$27)+$E$25+IF(MOD($Q852-1,3)=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IF($Q852=$S$269,$K$4*$Z$269+$E$14/2,)-IF($Q852=$S$270,$K$4*(1-$Z$269)+$E$14/2,),"")</f>
        <v/>
      </c>
      <c r="AQ852" s="699" t="str">
        <f t="shared" si="356"/>
        <v/>
      </c>
      <c r="AR852" s="699" t="str">
        <f t="shared" ref="AR852:AR874" si="367">IFERROR(AT851*$AJ$274/12*365/360,"")</f>
        <v/>
      </c>
      <c r="AS852" s="699" t="str">
        <f t="shared" si="357"/>
        <v/>
      </c>
      <c r="AT852" s="698" t="str">
        <f t="shared" si="346"/>
        <v/>
      </c>
      <c r="AU852" s="698" t="str">
        <f t="shared" ref="AU852:AU874" si="368">IFERROR((AQ852+AR852+AS852)*(1+$E$27)+$E$25+IF(MOD($Q852-1,60)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IF($Q852=$S$269,$K$4*$Z$269+$E$14/2,)-IF($Q852=$S$270,$K$4*(1-$Z$269)+$E$14/2,),"")</f>
        <v/>
      </c>
      <c r="AV852" s="699" t="str">
        <f t="shared" si="358"/>
        <v/>
      </c>
      <c r="AW852" s="699" t="str">
        <f t="shared" ref="AW852:AW874" si="369">IFERROR(AY851*$AK$274/12*365/360,"")</f>
        <v/>
      </c>
      <c r="AX852" s="699" t="str">
        <f t="shared" si="359"/>
        <v/>
      </c>
      <c r="AY852" s="698" t="str">
        <f t="shared" si="347"/>
        <v/>
      </c>
      <c r="AZ852" s="698" t="str">
        <f t="shared" ref="AZ852:AZ874" si="370">IFERROR((AV852+AW852+AX852)*(1+$E$27)+$E$25+IF(MOD($Q852-1,120)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IF($Q852=$S$269,$K$4*$Z$269+$E$14/2,)-IF($Q852=$S$270,$K$4*(1-$Z$269)+$E$14/2,),"")</f>
        <v/>
      </c>
      <c r="BA852" s="79"/>
      <c r="BB852" s="79"/>
      <c r="BC852" s="699" t="str">
        <f t="shared" ref="BC852:BC874" si="371">IFERROR(IF(BE851&gt;1,PPMT($BC$272*365/360/12,$Q852,$K$5,-$W$274),""),"")</f>
        <v/>
      </c>
      <c r="BD852" s="699" t="str">
        <f t="shared" ref="BD852:BD874" si="372">IFERROR(IF(BE851&gt;1,IPMT($BC$272*365/360/12,$Q852,$K$5,-$BE$274),""),"")</f>
        <v/>
      </c>
      <c r="BE852" s="698" t="str">
        <f t="shared" ref="BE852:BE874" si="373">IFERROR(BE851-BC852,"")</f>
        <v/>
      </c>
      <c r="BF852" s="698" t="str">
        <f t="shared" si="336"/>
        <v/>
      </c>
      <c r="BG852" s="79"/>
      <c r="BH852" s="699" t="str">
        <f t="shared" si="337"/>
        <v/>
      </c>
      <c r="BI852" s="699" t="str">
        <f t="shared" si="338"/>
        <v/>
      </c>
      <c r="BJ852" s="699" t="str">
        <f t="shared" si="339"/>
        <v/>
      </c>
      <c r="BK852" s="698" t="str">
        <f t="shared" si="340"/>
        <v/>
      </c>
      <c r="BL852" s="698" t="str">
        <f t="shared" si="341"/>
        <v/>
      </c>
    </row>
    <row r="853" spans="15:64" ht="14.25" x14ac:dyDescent="0.2">
      <c r="O853" s="810"/>
      <c r="Q853" s="696">
        <f t="shared" si="360"/>
        <v>579</v>
      </c>
      <c r="R853" s="340"/>
      <c r="S853" s="340"/>
      <c r="T853" s="340"/>
      <c r="U853" s="699" t="str">
        <f t="shared" si="348"/>
        <v/>
      </c>
      <c r="V853" s="699" t="str">
        <f t="shared" si="349"/>
        <v/>
      </c>
      <c r="W853" s="698" t="str">
        <f t="shared" si="361"/>
        <v/>
      </c>
      <c r="X853" s="698" t="str">
        <f t="shared" si="342"/>
        <v/>
      </c>
      <c r="Y853" s="699" t="str">
        <f t="shared" si="350"/>
        <v/>
      </c>
      <c r="Z853" s="699" t="str">
        <f t="shared" si="351"/>
        <v/>
      </c>
      <c r="AA853" s="698" t="str">
        <f t="shared" si="362"/>
        <v/>
      </c>
      <c r="AB853" s="698" t="str">
        <f t="shared" si="363"/>
        <v/>
      </c>
      <c r="AC853" s="699" t="str">
        <f t="shared" si="352"/>
        <v/>
      </c>
      <c r="AD853" s="699" t="str">
        <f t="shared" si="353"/>
        <v/>
      </c>
      <c r="AE853" s="698" t="str">
        <f t="shared" si="364"/>
        <v/>
      </c>
      <c r="AF853" s="698" t="str">
        <f t="shared" si="365"/>
        <v/>
      </c>
      <c r="AG853" s="68"/>
      <c r="AH853" s="696" t="str">
        <f t="shared" si="344"/>
        <v/>
      </c>
      <c r="AI853" s="340"/>
      <c r="AJ853" s="340"/>
      <c r="AK853" s="340"/>
      <c r="AL853" s="699" t="str">
        <f t="shared" si="354"/>
        <v/>
      </c>
      <c r="AM853" s="699" t="str">
        <f t="shared" si="343"/>
        <v/>
      </c>
      <c r="AN853" s="699" t="str">
        <f t="shared" si="355"/>
        <v/>
      </c>
      <c r="AO853" s="698" t="str">
        <f t="shared" si="345"/>
        <v/>
      </c>
      <c r="AP853" s="698" t="str">
        <f t="shared" si="366"/>
        <v/>
      </c>
      <c r="AQ853" s="699" t="str">
        <f t="shared" si="356"/>
        <v/>
      </c>
      <c r="AR853" s="699" t="str">
        <f t="shared" si="367"/>
        <v/>
      </c>
      <c r="AS853" s="699" t="str">
        <f t="shared" si="357"/>
        <v/>
      </c>
      <c r="AT853" s="698" t="str">
        <f t="shared" si="346"/>
        <v/>
      </c>
      <c r="AU853" s="698" t="str">
        <f t="shared" si="368"/>
        <v/>
      </c>
      <c r="AV853" s="699" t="str">
        <f t="shared" si="358"/>
        <v/>
      </c>
      <c r="AW853" s="699" t="str">
        <f t="shared" si="369"/>
        <v/>
      </c>
      <c r="AX853" s="699" t="str">
        <f t="shared" si="359"/>
        <v/>
      </c>
      <c r="AY853" s="698" t="str">
        <f t="shared" si="347"/>
        <v/>
      </c>
      <c r="AZ853" s="698" t="str">
        <f t="shared" si="370"/>
        <v/>
      </c>
      <c r="BA853" s="79"/>
      <c r="BB853" s="79"/>
      <c r="BC853" s="699" t="str">
        <f t="shared" si="371"/>
        <v/>
      </c>
      <c r="BD853" s="699" t="str">
        <f t="shared" si="372"/>
        <v/>
      </c>
      <c r="BE853" s="698" t="str">
        <f t="shared" si="373"/>
        <v/>
      </c>
      <c r="BF853" s="698" t="str">
        <f t="shared" ref="BF853:BF874" si="374">IFERROR((BC853+BD853)*(1+$B$59)+$E$25+IF(MOD($Q853-1,3)=0,$N$27,)+IF($E$193="havi",$E$192,)+IF($E$193="negyedéves",IF(MOD($Q853-1,3)=0,$E$192,),)+IF($E$193="féléves",IF(MOD($Q853-1,6)=0,$E$192,),)+IF($E$193="éves",IF(MOD($Q853-1,12)=0,$E$192,),)+IF($H$193="havi",$H$192,)+IF($H$193="negyedéves",IF(MOD($Q853-1,3)=0,$H$192,),)+IF($H$193="féléves",IF(MOD($Q853-1,6)=0,$H$192,),)+IF($H$193="éves",IF(MOD($Q853-1,12)=0,$H$192,),)+IF($K$193="havi",$K$192,)+IF($K$193="negyedéves",IF(MOD($Q853-1,3)=0,$K$192,),)+IF($K$193="féléves",IF(MOD($Q853-1,6)=0,$K$192,),)+IF($K$193="éves",IF(MOD($Q853-1,12)=0,$K$192,),)+IF($N$193="havi",$N$192,)+IF($N$193="negyedéves",IF(MOD($Q853-1,3)=0,$N$192,),)+IF($N$193="féléves",IF(MOD($Q853-1,6)=0,$N$192,),)+IF($N$193="éves",IF(MOD($Q853-1,12)=0,$N$192,),)+IF($K$25="havi",$K$23,)+IF($K$25="negyedéves",IF(MOD($Q853-1,3)=0,$K$23,),)+IF($K$25="féléves",IF(MOD($Q853-1,6)=0,$K$23,),)+IF($K$25="éves",IF(MOD($Q853-1,12)=0,$K$23,),),"")</f>
        <v/>
      </c>
      <c r="BG853" s="79"/>
      <c r="BH853" s="699" t="str">
        <f t="shared" ref="BH853:BH874" si="375">IFERROR(IF($Q853&lt;=$V$269,,IF(BK852&gt;1,PPMT($BH$272*365/360/12,$Q853-$V$269,$K$5-$V$269+$S$269,-$BK$274),"")),"")</f>
        <v/>
      </c>
      <c r="BI853" s="699" t="str">
        <f t="shared" ref="BI853:BI874" si="376">IFERROR(BK852*$BH$272/12*365/360,"")</f>
        <v/>
      </c>
      <c r="BJ853" s="699" t="str">
        <f t="shared" ref="BJ853:BJ874" si="377">IF(ISNUMBER($AH853),IF($AH853&lt;=$S$269,$K$4*H$253,IF($AH853&lt;=$S$270,$K$4*(1-$Z$269)*H$253,))*365/360/12,"")</f>
        <v/>
      </c>
      <c r="BK853" s="698" t="str">
        <f t="shared" ref="BK853:BK874" si="378">IFERROR(IF(ISNUMBER(BK852),BK852,)+IF($Q853=$S$269,$K$4*$Z$269,)+IF($Q853=$V$269,$K$4*(1-$Z$269),)-BH853,"")</f>
        <v/>
      </c>
      <c r="BL853" s="698" t="str">
        <f t="shared" ref="BL853:BL874" si="379">IFERROR((BH853+BI853+BJ853)*(1+$E$27)+$E$25+IF(MOD($Q853-1,3)=0,$N$27,)+IF($E$193="havi",$E$192,)+IF($E$193="negyedéves",IF(MOD($Q853-1,3)=0,$E$192,),)+IF($E$193="féléves",IF(MOD($Q853-1,6)=0,$E$192,),)+IF($E$193="éves",IF(MOD($Q853-1,12)=0,$E$192,),)+IF($H$193="havi",$H$192,)+IF($H$193="negyedéves",IF(MOD($Q853-1,3)=0,$H$192,),)+IF($H$193="féléves",IF(MOD($Q853-1,6)=0,$H$192,),)+IF($H$193="éves",IF(MOD($Q853-1,12)=0,$H$192,),)+IF($K$193="havi",$K$192,)+IF($K$193="negyedéves",IF(MOD($Q853-1,3)=0,$K$192,),)+IF($K$193="féléves",IF(MOD($Q853-1,6)=0,$K$192,),)+IF($K$193="éves",IF(MOD($Q853-1,12)=0,$K$192,),)+IF($N$193="havi",$N$192,)+IF($N$193="negyedéves",IF(MOD($Q853-1,3)=0,$N$192,),)+IF($N$193="féléves",IF(MOD($Q853-1,6)=0,$N$192,),)+IF($N$193="éves",IF(MOD($Q853-1,12)=0,$N$192,),)+IF($K$25="havi",$K$23,)+IF($K$25="negyedéves",IF(MOD($Q853-1,3)=0,$K$23,),)+IF($K$25="féléves",IF(MOD($Q853-1,6)=0,$K$23,),)+IF($K$25="éves",IF(MOD($Q853-1,12)=0,$K$23,),)-IF($Q853=$S$269,$K$4*$Z$269+$E$14/2,)-IF($Q853=$S$270,$K$4*(1-$Z$269)+$E$14/2,),"")</f>
        <v/>
      </c>
    </row>
    <row r="854" spans="15:64" ht="14.25" x14ac:dyDescent="0.2">
      <c r="O854" s="810"/>
      <c r="Q854" s="696">
        <f t="shared" si="360"/>
        <v>580</v>
      </c>
      <c r="R854" s="340"/>
      <c r="S854" s="340"/>
      <c r="T854" s="340"/>
      <c r="U854" s="699" t="str">
        <f t="shared" si="348"/>
        <v/>
      </c>
      <c r="V854" s="699" t="str">
        <f t="shared" si="349"/>
        <v/>
      </c>
      <c r="W854" s="698" t="str">
        <f t="shared" si="361"/>
        <v/>
      </c>
      <c r="X854" s="698" t="str">
        <f t="shared" si="342"/>
        <v/>
      </c>
      <c r="Y854" s="699" t="str">
        <f t="shared" si="350"/>
        <v/>
      </c>
      <c r="Z854" s="699" t="str">
        <f t="shared" si="351"/>
        <v/>
      </c>
      <c r="AA854" s="698" t="str">
        <f t="shared" si="362"/>
        <v/>
      </c>
      <c r="AB854" s="698" t="str">
        <f t="shared" si="363"/>
        <v/>
      </c>
      <c r="AC854" s="699" t="str">
        <f t="shared" si="352"/>
        <v/>
      </c>
      <c r="AD854" s="699" t="str">
        <f t="shared" si="353"/>
        <v/>
      </c>
      <c r="AE854" s="698" t="str">
        <f t="shared" si="364"/>
        <v/>
      </c>
      <c r="AF854" s="698" t="str">
        <f t="shared" si="365"/>
        <v/>
      </c>
      <c r="AG854" s="68"/>
      <c r="AH854" s="696" t="str">
        <f t="shared" si="344"/>
        <v/>
      </c>
      <c r="AI854" s="340"/>
      <c r="AJ854" s="340"/>
      <c r="AK854" s="340"/>
      <c r="AL854" s="699" t="str">
        <f t="shared" si="354"/>
        <v/>
      </c>
      <c r="AM854" s="699" t="str">
        <f t="shared" si="343"/>
        <v/>
      </c>
      <c r="AN854" s="699" t="str">
        <f t="shared" si="355"/>
        <v/>
      </c>
      <c r="AO854" s="698" t="str">
        <f t="shared" si="345"/>
        <v/>
      </c>
      <c r="AP854" s="698" t="str">
        <f t="shared" si="366"/>
        <v/>
      </c>
      <c r="AQ854" s="699" t="str">
        <f t="shared" si="356"/>
        <v/>
      </c>
      <c r="AR854" s="699" t="str">
        <f t="shared" si="367"/>
        <v/>
      </c>
      <c r="AS854" s="699" t="str">
        <f t="shared" si="357"/>
        <v/>
      </c>
      <c r="AT854" s="698" t="str">
        <f t="shared" si="346"/>
        <v/>
      </c>
      <c r="AU854" s="698" t="str">
        <f t="shared" si="368"/>
        <v/>
      </c>
      <c r="AV854" s="699" t="str">
        <f t="shared" si="358"/>
        <v/>
      </c>
      <c r="AW854" s="699" t="str">
        <f t="shared" si="369"/>
        <v/>
      </c>
      <c r="AX854" s="699" t="str">
        <f t="shared" si="359"/>
        <v/>
      </c>
      <c r="AY854" s="698" t="str">
        <f t="shared" si="347"/>
        <v/>
      </c>
      <c r="AZ854" s="698" t="str">
        <f t="shared" si="370"/>
        <v/>
      </c>
      <c r="BA854" s="79"/>
      <c r="BB854" s="79"/>
      <c r="BC854" s="699" t="str">
        <f t="shared" si="371"/>
        <v/>
      </c>
      <c r="BD854" s="699" t="str">
        <f t="shared" si="372"/>
        <v/>
      </c>
      <c r="BE854" s="698" t="str">
        <f t="shared" si="373"/>
        <v/>
      </c>
      <c r="BF854" s="698" t="str">
        <f t="shared" si="374"/>
        <v/>
      </c>
      <c r="BG854" s="79"/>
      <c r="BH854" s="699" t="str">
        <f t="shared" si="375"/>
        <v/>
      </c>
      <c r="BI854" s="699" t="str">
        <f t="shared" si="376"/>
        <v/>
      </c>
      <c r="BJ854" s="699" t="str">
        <f t="shared" si="377"/>
        <v/>
      </c>
      <c r="BK854" s="698" t="str">
        <f t="shared" si="378"/>
        <v/>
      </c>
      <c r="BL854" s="698" t="str">
        <f t="shared" si="379"/>
        <v/>
      </c>
    </row>
    <row r="855" spans="15:64" ht="14.25" x14ac:dyDescent="0.2">
      <c r="O855" s="810"/>
      <c r="Q855" s="696">
        <f t="shared" si="360"/>
        <v>581</v>
      </c>
      <c r="R855" s="340"/>
      <c r="S855" s="340"/>
      <c r="T855" s="340"/>
      <c r="U855" s="699" t="str">
        <f t="shared" si="348"/>
        <v/>
      </c>
      <c r="V855" s="699" t="str">
        <f t="shared" si="349"/>
        <v/>
      </c>
      <c r="W855" s="698" t="str">
        <f t="shared" si="361"/>
        <v/>
      </c>
      <c r="X855" s="698" t="str">
        <f t="shared" ref="X855:X874" si="380">IFERROR((U855+V855)*(1+$B$59)+$E$25+IF(MOD($Q855-1,3)=0,$N$27,)+IF($E$193="havi",$E$192,)+IF($E$193="negyedéves",IF(MOD($Q855-1,3)=0,$E$192,),)+IF($E$193="féléves",IF(MOD($Q855-1,6)=0,$E$192,),)+IF($E$193="éves",IF(MOD($Q855-1,12)=0,$E$192,),)+IF($H$193="havi",$H$192,)+IF($H$193="negyedéves",IF(MOD($Q855-1,3)=0,$H$192,),)+IF($H$193="féléves",IF(MOD($Q855-1,6)=0,$H$192,),)+IF($H$193="éves",IF(MOD($Q855-1,12)=0,$H$192,),)+IF($K$193="havi",$K$192,)+IF($K$193="negyedéves",IF(MOD($Q855-1,3)=0,$K$192,),)+IF($K$193="féléves",IF(MOD($Q855-1,6)=0,$K$192,),)+IF($K$193="éves",IF(MOD($Q855-1,12)=0,$K$192,),)+IF($N$193="havi",$N$192,)+IF($N$193="negyedéves",IF(MOD($Q855-1,3)=0,$N$192,),)+IF($N$193="féléves",IF(MOD($Q855-1,6)=0,$N$192,),)+IF($N$193="éves",IF(MOD($Q855-1,12)=0,$N$192,),)+IF($K$25="havi",$K$23,)+IF($K$25="negyedéves",IF(MOD($Q855-1,3)=0,$K$23,),)+IF($K$25="féléves",IF(MOD($Q855-1,6)=0,$K$23,),)+IF($K$25="éves",IF(MOD($Q855-1,12)=0,$K$23,),),"")</f>
        <v/>
      </c>
      <c r="Y855" s="699" t="str">
        <f t="shared" si="350"/>
        <v/>
      </c>
      <c r="Z855" s="699" t="str">
        <f t="shared" si="351"/>
        <v/>
      </c>
      <c r="AA855" s="698" t="str">
        <f t="shared" si="362"/>
        <v/>
      </c>
      <c r="AB855" s="698" t="str">
        <f t="shared" si="363"/>
        <v/>
      </c>
      <c r="AC855" s="699" t="str">
        <f t="shared" si="352"/>
        <v/>
      </c>
      <c r="AD855" s="699" t="str">
        <f t="shared" si="353"/>
        <v/>
      </c>
      <c r="AE855" s="698" t="str">
        <f t="shared" si="364"/>
        <v/>
      </c>
      <c r="AF855" s="698" t="str">
        <f t="shared" si="365"/>
        <v/>
      </c>
      <c r="AG855" s="68"/>
      <c r="AH855" s="696" t="str">
        <f t="shared" si="344"/>
        <v/>
      </c>
      <c r="AI855" s="340"/>
      <c r="AJ855" s="340"/>
      <c r="AK855" s="340"/>
      <c r="AL855" s="699" t="str">
        <f t="shared" si="354"/>
        <v/>
      </c>
      <c r="AM855" s="699" t="str">
        <f t="shared" si="343"/>
        <v/>
      </c>
      <c r="AN855" s="699" t="str">
        <f t="shared" si="355"/>
        <v/>
      </c>
      <c r="AO855" s="698" t="str">
        <f t="shared" si="345"/>
        <v/>
      </c>
      <c r="AP855" s="698" t="str">
        <f t="shared" si="366"/>
        <v/>
      </c>
      <c r="AQ855" s="699" t="str">
        <f t="shared" si="356"/>
        <v/>
      </c>
      <c r="AR855" s="699" t="str">
        <f t="shared" si="367"/>
        <v/>
      </c>
      <c r="AS855" s="699" t="str">
        <f t="shared" si="357"/>
        <v/>
      </c>
      <c r="AT855" s="698" t="str">
        <f t="shared" si="346"/>
        <v/>
      </c>
      <c r="AU855" s="698" t="str">
        <f t="shared" si="368"/>
        <v/>
      </c>
      <c r="AV855" s="699" t="str">
        <f t="shared" si="358"/>
        <v/>
      </c>
      <c r="AW855" s="699" t="str">
        <f t="shared" si="369"/>
        <v/>
      </c>
      <c r="AX855" s="699" t="str">
        <f t="shared" si="359"/>
        <v/>
      </c>
      <c r="AY855" s="698" t="str">
        <f t="shared" si="347"/>
        <v/>
      </c>
      <c r="AZ855" s="698" t="str">
        <f t="shared" si="370"/>
        <v/>
      </c>
      <c r="BA855" s="79"/>
      <c r="BB855" s="79"/>
      <c r="BC855" s="699" t="str">
        <f t="shared" si="371"/>
        <v/>
      </c>
      <c r="BD855" s="699" t="str">
        <f t="shared" si="372"/>
        <v/>
      </c>
      <c r="BE855" s="698" t="str">
        <f t="shared" si="373"/>
        <v/>
      </c>
      <c r="BF855" s="698" t="str">
        <f t="shared" si="374"/>
        <v/>
      </c>
      <c r="BG855" s="79"/>
      <c r="BH855" s="699" t="str">
        <f t="shared" si="375"/>
        <v/>
      </c>
      <c r="BI855" s="699" t="str">
        <f t="shared" si="376"/>
        <v/>
      </c>
      <c r="BJ855" s="699" t="str">
        <f t="shared" si="377"/>
        <v/>
      </c>
      <c r="BK855" s="698" t="str">
        <f t="shared" si="378"/>
        <v/>
      </c>
      <c r="BL855" s="698" t="str">
        <f t="shared" si="379"/>
        <v/>
      </c>
    </row>
    <row r="856" spans="15:64" ht="14.25" x14ac:dyDescent="0.2">
      <c r="O856" s="810"/>
      <c r="Q856" s="696">
        <f t="shared" si="360"/>
        <v>582</v>
      </c>
      <c r="R856" s="340"/>
      <c r="S856" s="340"/>
      <c r="T856" s="340"/>
      <c r="U856" s="699" t="str">
        <f t="shared" si="348"/>
        <v/>
      </c>
      <c r="V856" s="699" t="str">
        <f t="shared" si="349"/>
        <v/>
      </c>
      <c r="W856" s="698" t="str">
        <f t="shared" si="361"/>
        <v/>
      </c>
      <c r="X856" s="698" t="str">
        <f t="shared" si="380"/>
        <v/>
      </c>
      <c r="Y856" s="699" t="str">
        <f t="shared" si="350"/>
        <v/>
      </c>
      <c r="Z856" s="699" t="str">
        <f t="shared" si="351"/>
        <v/>
      </c>
      <c r="AA856" s="698" t="str">
        <f t="shared" si="362"/>
        <v/>
      </c>
      <c r="AB856" s="698" t="str">
        <f t="shared" si="363"/>
        <v/>
      </c>
      <c r="AC856" s="699" t="str">
        <f t="shared" si="352"/>
        <v/>
      </c>
      <c r="AD856" s="699" t="str">
        <f t="shared" si="353"/>
        <v/>
      </c>
      <c r="AE856" s="698" t="str">
        <f t="shared" si="364"/>
        <v/>
      </c>
      <c r="AF856" s="698" t="str">
        <f t="shared" si="365"/>
        <v/>
      </c>
      <c r="AG856" s="68"/>
      <c r="AH856" s="696" t="str">
        <f t="shared" si="344"/>
        <v/>
      </c>
      <c r="AI856" s="340"/>
      <c r="AJ856" s="340"/>
      <c r="AK856" s="340"/>
      <c r="AL856" s="699" t="str">
        <f t="shared" si="354"/>
        <v/>
      </c>
      <c r="AM856" s="699" t="str">
        <f t="shared" si="343"/>
        <v/>
      </c>
      <c r="AN856" s="699" t="str">
        <f t="shared" si="355"/>
        <v/>
      </c>
      <c r="AO856" s="698" t="str">
        <f t="shared" si="345"/>
        <v/>
      </c>
      <c r="AP856" s="698" t="str">
        <f t="shared" si="366"/>
        <v/>
      </c>
      <c r="AQ856" s="699" t="str">
        <f t="shared" si="356"/>
        <v/>
      </c>
      <c r="AR856" s="699" t="str">
        <f t="shared" si="367"/>
        <v/>
      </c>
      <c r="AS856" s="699" t="str">
        <f t="shared" si="357"/>
        <v/>
      </c>
      <c r="AT856" s="698" t="str">
        <f t="shared" si="346"/>
        <v/>
      </c>
      <c r="AU856" s="698" t="str">
        <f t="shared" si="368"/>
        <v/>
      </c>
      <c r="AV856" s="699" t="str">
        <f t="shared" si="358"/>
        <v/>
      </c>
      <c r="AW856" s="699" t="str">
        <f t="shared" si="369"/>
        <v/>
      </c>
      <c r="AX856" s="699" t="str">
        <f t="shared" si="359"/>
        <v/>
      </c>
      <c r="AY856" s="698" t="str">
        <f t="shared" si="347"/>
        <v/>
      </c>
      <c r="AZ856" s="698" t="str">
        <f t="shared" si="370"/>
        <v/>
      </c>
      <c r="BA856" s="79"/>
      <c r="BB856" s="79"/>
      <c r="BC856" s="699" t="str">
        <f t="shared" si="371"/>
        <v/>
      </c>
      <c r="BD856" s="699" t="str">
        <f t="shared" si="372"/>
        <v/>
      </c>
      <c r="BE856" s="698" t="str">
        <f t="shared" si="373"/>
        <v/>
      </c>
      <c r="BF856" s="698" t="str">
        <f t="shared" si="374"/>
        <v/>
      </c>
      <c r="BG856" s="79"/>
      <c r="BH856" s="699" t="str">
        <f t="shared" si="375"/>
        <v/>
      </c>
      <c r="BI856" s="699" t="str">
        <f t="shared" si="376"/>
        <v/>
      </c>
      <c r="BJ856" s="699" t="str">
        <f t="shared" si="377"/>
        <v/>
      </c>
      <c r="BK856" s="698" t="str">
        <f t="shared" si="378"/>
        <v/>
      </c>
      <c r="BL856" s="698" t="str">
        <f t="shared" si="379"/>
        <v/>
      </c>
    </row>
    <row r="857" spans="15:64" ht="14.25" x14ac:dyDescent="0.2">
      <c r="O857" s="810"/>
      <c r="Q857" s="696">
        <f t="shared" si="360"/>
        <v>583</v>
      </c>
      <c r="R857" s="340"/>
      <c r="S857" s="340"/>
      <c r="T857" s="340"/>
      <c r="U857" s="699" t="str">
        <f t="shared" si="348"/>
        <v/>
      </c>
      <c r="V857" s="699" t="str">
        <f t="shared" si="349"/>
        <v/>
      </c>
      <c r="W857" s="698" t="str">
        <f t="shared" si="361"/>
        <v/>
      </c>
      <c r="X857" s="698" t="str">
        <f t="shared" si="380"/>
        <v/>
      </c>
      <c r="Y857" s="699" t="str">
        <f t="shared" si="350"/>
        <v/>
      </c>
      <c r="Z857" s="699" t="str">
        <f t="shared" si="351"/>
        <v/>
      </c>
      <c r="AA857" s="698" t="str">
        <f t="shared" si="362"/>
        <v/>
      </c>
      <c r="AB857" s="698" t="str">
        <f t="shared" si="363"/>
        <v/>
      </c>
      <c r="AC857" s="699" t="str">
        <f t="shared" si="352"/>
        <v/>
      </c>
      <c r="AD857" s="699" t="str">
        <f t="shared" si="353"/>
        <v/>
      </c>
      <c r="AE857" s="698" t="str">
        <f t="shared" si="364"/>
        <v/>
      </c>
      <c r="AF857" s="698" t="str">
        <f t="shared" si="365"/>
        <v/>
      </c>
      <c r="AG857" s="68"/>
      <c r="AH857" s="696" t="str">
        <f t="shared" si="344"/>
        <v/>
      </c>
      <c r="AI857" s="340"/>
      <c r="AJ857" s="340"/>
      <c r="AK857" s="340"/>
      <c r="AL857" s="699" t="str">
        <f t="shared" si="354"/>
        <v/>
      </c>
      <c r="AM857" s="699" t="str">
        <f t="shared" ref="AM857:AM874" si="381">IFERROR(AO856*$AI$274/12*365/360,"")</f>
        <v/>
      </c>
      <c r="AN857" s="699" t="str">
        <f t="shared" si="355"/>
        <v/>
      </c>
      <c r="AO857" s="698" t="str">
        <f t="shared" si="345"/>
        <v/>
      </c>
      <c r="AP857" s="698" t="str">
        <f t="shared" si="366"/>
        <v/>
      </c>
      <c r="AQ857" s="699" t="str">
        <f t="shared" si="356"/>
        <v/>
      </c>
      <c r="AR857" s="699" t="str">
        <f t="shared" si="367"/>
        <v/>
      </c>
      <c r="AS857" s="699" t="str">
        <f t="shared" si="357"/>
        <v/>
      </c>
      <c r="AT857" s="698" t="str">
        <f t="shared" si="346"/>
        <v/>
      </c>
      <c r="AU857" s="698" t="str">
        <f t="shared" si="368"/>
        <v/>
      </c>
      <c r="AV857" s="699" t="str">
        <f t="shared" si="358"/>
        <v/>
      </c>
      <c r="AW857" s="699" t="str">
        <f t="shared" si="369"/>
        <v/>
      </c>
      <c r="AX857" s="699" t="str">
        <f t="shared" si="359"/>
        <v/>
      </c>
      <c r="AY857" s="698" t="str">
        <f t="shared" si="347"/>
        <v/>
      </c>
      <c r="AZ857" s="698" t="str">
        <f t="shared" si="370"/>
        <v/>
      </c>
      <c r="BA857" s="79"/>
      <c r="BB857" s="79"/>
      <c r="BC857" s="699" t="str">
        <f t="shared" si="371"/>
        <v/>
      </c>
      <c r="BD857" s="699" t="str">
        <f t="shared" si="372"/>
        <v/>
      </c>
      <c r="BE857" s="698" t="str">
        <f t="shared" si="373"/>
        <v/>
      </c>
      <c r="BF857" s="698" t="str">
        <f t="shared" si="374"/>
        <v/>
      </c>
      <c r="BG857" s="79"/>
      <c r="BH857" s="699" t="str">
        <f t="shared" si="375"/>
        <v/>
      </c>
      <c r="BI857" s="699" t="str">
        <f t="shared" si="376"/>
        <v/>
      </c>
      <c r="BJ857" s="699" t="str">
        <f t="shared" si="377"/>
        <v/>
      </c>
      <c r="BK857" s="698" t="str">
        <f t="shared" si="378"/>
        <v/>
      </c>
      <c r="BL857" s="698" t="str">
        <f t="shared" si="379"/>
        <v/>
      </c>
    </row>
    <row r="858" spans="15:64" ht="14.25" x14ac:dyDescent="0.2">
      <c r="O858" s="810"/>
      <c r="Q858" s="696">
        <f t="shared" si="360"/>
        <v>584</v>
      </c>
      <c r="R858" s="340"/>
      <c r="S858" s="340"/>
      <c r="T858" s="340"/>
      <c r="U858" s="699" t="str">
        <f t="shared" si="348"/>
        <v/>
      </c>
      <c r="V858" s="699" t="str">
        <f t="shared" si="349"/>
        <v/>
      </c>
      <c r="W858" s="698" t="str">
        <f t="shared" si="361"/>
        <v/>
      </c>
      <c r="X858" s="698" t="str">
        <f t="shared" si="380"/>
        <v/>
      </c>
      <c r="Y858" s="699" t="str">
        <f t="shared" si="350"/>
        <v/>
      </c>
      <c r="Z858" s="699" t="str">
        <f t="shared" si="351"/>
        <v/>
      </c>
      <c r="AA858" s="698" t="str">
        <f t="shared" si="362"/>
        <v/>
      </c>
      <c r="AB858" s="698" t="str">
        <f t="shared" si="363"/>
        <v/>
      </c>
      <c r="AC858" s="699" t="str">
        <f t="shared" si="352"/>
        <v/>
      </c>
      <c r="AD858" s="699" t="str">
        <f t="shared" si="353"/>
        <v/>
      </c>
      <c r="AE858" s="698" t="str">
        <f t="shared" si="364"/>
        <v/>
      </c>
      <c r="AF858" s="698" t="str">
        <f t="shared" si="365"/>
        <v/>
      </c>
      <c r="AG858" s="68"/>
      <c r="AH858" s="696" t="str">
        <f t="shared" si="344"/>
        <v/>
      </c>
      <c r="AI858" s="340"/>
      <c r="AJ858" s="340"/>
      <c r="AK858" s="340"/>
      <c r="AL858" s="699" t="str">
        <f t="shared" si="354"/>
        <v/>
      </c>
      <c r="AM858" s="699" t="str">
        <f t="shared" si="381"/>
        <v/>
      </c>
      <c r="AN858" s="699" t="str">
        <f t="shared" si="355"/>
        <v/>
      </c>
      <c r="AO858" s="698" t="str">
        <f t="shared" si="345"/>
        <v/>
      </c>
      <c r="AP858" s="698" t="str">
        <f t="shared" si="366"/>
        <v/>
      </c>
      <c r="AQ858" s="699" t="str">
        <f t="shared" si="356"/>
        <v/>
      </c>
      <c r="AR858" s="699" t="str">
        <f t="shared" si="367"/>
        <v/>
      </c>
      <c r="AS858" s="699" t="str">
        <f t="shared" si="357"/>
        <v/>
      </c>
      <c r="AT858" s="698" t="str">
        <f t="shared" si="346"/>
        <v/>
      </c>
      <c r="AU858" s="698" t="str">
        <f t="shared" si="368"/>
        <v/>
      </c>
      <c r="AV858" s="699" t="str">
        <f t="shared" si="358"/>
        <v/>
      </c>
      <c r="AW858" s="699" t="str">
        <f t="shared" si="369"/>
        <v/>
      </c>
      <c r="AX858" s="699" t="str">
        <f t="shared" si="359"/>
        <v/>
      </c>
      <c r="AY858" s="698" t="str">
        <f t="shared" si="347"/>
        <v/>
      </c>
      <c r="AZ858" s="698" t="str">
        <f t="shared" si="370"/>
        <v/>
      </c>
      <c r="BA858" s="79"/>
      <c r="BB858" s="79"/>
      <c r="BC858" s="699" t="str">
        <f t="shared" si="371"/>
        <v/>
      </c>
      <c r="BD858" s="699" t="str">
        <f t="shared" si="372"/>
        <v/>
      </c>
      <c r="BE858" s="698" t="str">
        <f t="shared" si="373"/>
        <v/>
      </c>
      <c r="BF858" s="698" t="str">
        <f t="shared" si="374"/>
        <v/>
      </c>
      <c r="BG858" s="79"/>
      <c r="BH858" s="699" t="str">
        <f t="shared" si="375"/>
        <v/>
      </c>
      <c r="BI858" s="699" t="str">
        <f t="shared" si="376"/>
        <v/>
      </c>
      <c r="BJ858" s="699" t="str">
        <f t="shared" si="377"/>
        <v/>
      </c>
      <c r="BK858" s="698" t="str">
        <f t="shared" si="378"/>
        <v/>
      </c>
      <c r="BL858" s="698" t="str">
        <f t="shared" si="379"/>
        <v/>
      </c>
    </row>
    <row r="859" spans="15:64" ht="14.25" x14ac:dyDescent="0.2">
      <c r="O859" s="810"/>
      <c r="Q859" s="696">
        <f t="shared" si="360"/>
        <v>585</v>
      </c>
      <c r="R859" s="340"/>
      <c r="S859" s="340"/>
      <c r="T859" s="340"/>
      <c r="U859" s="699" t="str">
        <f t="shared" si="348"/>
        <v/>
      </c>
      <c r="V859" s="699" t="str">
        <f t="shared" si="349"/>
        <v/>
      </c>
      <c r="W859" s="698" t="str">
        <f t="shared" si="361"/>
        <v/>
      </c>
      <c r="X859" s="698" t="str">
        <f t="shared" si="380"/>
        <v/>
      </c>
      <c r="Y859" s="699" t="str">
        <f t="shared" si="350"/>
        <v/>
      </c>
      <c r="Z859" s="699" t="str">
        <f t="shared" si="351"/>
        <v/>
      </c>
      <c r="AA859" s="698" t="str">
        <f t="shared" si="362"/>
        <v/>
      </c>
      <c r="AB859" s="698" t="str">
        <f t="shared" si="363"/>
        <v/>
      </c>
      <c r="AC859" s="699" t="str">
        <f t="shared" si="352"/>
        <v/>
      </c>
      <c r="AD859" s="699" t="str">
        <f t="shared" si="353"/>
        <v/>
      </c>
      <c r="AE859" s="698" t="str">
        <f t="shared" si="364"/>
        <v/>
      </c>
      <c r="AF859" s="698" t="str">
        <f t="shared" si="365"/>
        <v/>
      </c>
      <c r="AG859" s="68"/>
      <c r="AH859" s="696" t="str">
        <f t="shared" si="344"/>
        <v/>
      </c>
      <c r="AI859" s="340"/>
      <c r="AJ859" s="340"/>
      <c r="AK859" s="340"/>
      <c r="AL859" s="699" t="str">
        <f t="shared" si="354"/>
        <v/>
      </c>
      <c r="AM859" s="699" t="str">
        <f t="shared" si="381"/>
        <v/>
      </c>
      <c r="AN859" s="699" t="str">
        <f t="shared" si="355"/>
        <v/>
      </c>
      <c r="AO859" s="698" t="str">
        <f t="shared" si="345"/>
        <v/>
      </c>
      <c r="AP859" s="698" t="str">
        <f t="shared" si="366"/>
        <v/>
      </c>
      <c r="AQ859" s="699" t="str">
        <f t="shared" si="356"/>
        <v/>
      </c>
      <c r="AR859" s="699" t="str">
        <f t="shared" si="367"/>
        <v/>
      </c>
      <c r="AS859" s="699" t="str">
        <f t="shared" si="357"/>
        <v/>
      </c>
      <c r="AT859" s="698" t="str">
        <f t="shared" si="346"/>
        <v/>
      </c>
      <c r="AU859" s="698" t="str">
        <f t="shared" si="368"/>
        <v/>
      </c>
      <c r="AV859" s="699" t="str">
        <f t="shared" si="358"/>
        <v/>
      </c>
      <c r="AW859" s="699" t="str">
        <f t="shared" si="369"/>
        <v/>
      </c>
      <c r="AX859" s="699" t="str">
        <f t="shared" si="359"/>
        <v/>
      </c>
      <c r="AY859" s="698" t="str">
        <f t="shared" si="347"/>
        <v/>
      </c>
      <c r="AZ859" s="698" t="str">
        <f t="shared" si="370"/>
        <v/>
      </c>
      <c r="BA859" s="79"/>
      <c r="BB859" s="79"/>
      <c r="BC859" s="699" t="str">
        <f t="shared" si="371"/>
        <v/>
      </c>
      <c r="BD859" s="699" t="str">
        <f t="shared" si="372"/>
        <v/>
      </c>
      <c r="BE859" s="698" t="str">
        <f t="shared" si="373"/>
        <v/>
      </c>
      <c r="BF859" s="698" t="str">
        <f t="shared" si="374"/>
        <v/>
      </c>
      <c r="BG859" s="79"/>
      <c r="BH859" s="699" t="str">
        <f t="shared" si="375"/>
        <v/>
      </c>
      <c r="BI859" s="699" t="str">
        <f t="shared" si="376"/>
        <v/>
      </c>
      <c r="BJ859" s="699" t="str">
        <f t="shared" si="377"/>
        <v/>
      </c>
      <c r="BK859" s="698" t="str">
        <f t="shared" si="378"/>
        <v/>
      </c>
      <c r="BL859" s="698" t="str">
        <f t="shared" si="379"/>
        <v/>
      </c>
    </row>
    <row r="860" spans="15:64" ht="14.25" x14ac:dyDescent="0.2">
      <c r="O860" s="810"/>
      <c r="Q860" s="696">
        <f t="shared" si="360"/>
        <v>586</v>
      </c>
      <c r="R860" s="340"/>
      <c r="S860" s="340"/>
      <c r="T860" s="340"/>
      <c r="U860" s="699" t="str">
        <f t="shared" si="348"/>
        <v/>
      </c>
      <c r="V860" s="699" t="str">
        <f t="shared" si="349"/>
        <v/>
      </c>
      <c r="W860" s="698" t="str">
        <f t="shared" si="361"/>
        <v/>
      </c>
      <c r="X860" s="698" t="str">
        <f t="shared" si="380"/>
        <v/>
      </c>
      <c r="Y860" s="699" t="str">
        <f t="shared" si="350"/>
        <v/>
      </c>
      <c r="Z860" s="699" t="str">
        <f t="shared" si="351"/>
        <v/>
      </c>
      <c r="AA860" s="698" t="str">
        <f t="shared" si="362"/>
        <v/>
      </c>
      <c r="AB860" s="698" t="str">
        <f t="shared" si="363"/>
        <v/>
      </c>
      <c r="AC860" s="699" t="str">
        <f t="shared" si="352"/>
        <v/>
      </c>
      <c r="AD860" s="699" t="str">
        <f t="shared" si="353"/>
        <v/>
      </c>
      <c r="AE860" s="698" t="str">
        <f t="shared" si="364"/>
        <v/>
      </c>
      <c r="AF860" s="698" t="str">
        <f t="shared" si="365"/>
        <v/>
      </c>
      <c r="AG860" s="68"/>
      <c r="AH860" s="696" t="str">
        <f t="shared" si="344"/>
        <v/>
      </c>
      <c r="AI860" s="340"/>
      <c r="AJ860" s="340"/>
      <c r="AK860" s="340"/>
      <c r="AL860" s="699" t="str">
        <f t="shared" si="354"/>
        <v/>
      </c>
      <c r="AM860" s="699" t="str">
        <f t="shared" si="381"/>
        <v/>
      </c>
      <c r="AN860" s="699" t="str">
        <f t="shared" si="355"/>
        <v/>
      </c>
      <c r="AO860" s="698" t="str">
        <f t="shared" si="345"/>
        <v/>
      </c>
      <c r="AP860" s="698" t="str">
        <f t="shared" si="366"/>
        <v/>
      </c>
      <c r="AQ860" s="699" t="str">
        <f t="shared" si="356"/>
        <v/>
      </c>
      <c r="AR860" s="699" t="str">
        <f t="shared" si="367"/>
        <v/>
      </c>
      <c r="AS860" s="699" t="str">
        <f t="shared" si="357"/>
        <v/>
      </c>
      <c r="AT860" s="698" t="str">
        <f t="shared" si="346"/>
        <v/>
      </c>
      <c r="AU860" s="698" t="str">
        <f t="shared" si="368"/>
        <v/>
      </c>
      <c r="AV860" s="699" t="str">
        <f t="shared" si="358"/>
        <v/>
      </c>
      <c r="AW860" s="699" t="str">
        <f t="shared" si="369"/>
        <v/>
      </c>
      <c r="AX860" s="699" t="str">
        <f t="shared" si="359"/>
        <v/>
      </c>
      <c r="AY860" s="698" t="str">
        <f t="shared" si="347"/>
        <v/>
      </c>
      <c r="AZ860" s="698" t="str">
        <f t="shared" si="370"/>
        <v/>
      </c>
      <c r="BA860" s="79"/>
      <c r="BB860" s="79"/>
      <c r="BC860" s="699" t="str">
        <f t="shared" si="371"/>
        <v/>
      </c>
      <c r="BD860" s="699" t="str">
        <f t="shared" si="372"/>
        <v/>
      </c>
      <c r="BE860" s="698" t="str">
        <f t="shared" si="373"/>
        <v/>
      </c>
      <c r="BF860" s="698" t="str">
        <f t="shared" si="374"/>
        <v/>
      </c>
      <c r="BG860" s="79"/>
      <c r="BH860" s="699" t="str">
        <f t="shared" si="375"/>
        <v/>
      </c>
      <c r="BI860" s="699" t="str">
        <f t="shared" si="376"/>
        <v/>
      </c>
      <c r="BJ860" s="699" t="str">
        <f t="shared" si="377"/>
        <v/>
      </c>
      <c r="BK860" s="698" t="str">
        <f t="shared" si="378"/>
        <v/>
      </c>
      <c r="BL860" s="698" t="str">
        <f t="shared" si="379"/>
        <v/>
      </c>
    </row>
    <row r="861" spans="15:64" ht="14.25" x14ac:dyDescent="0.2">
      <c r="O861" s="810"/>
      <c r="Q861" s="696">
        <f t="shared" si="360"/>
        <v>587</v>
      </c>
      <c r="R861" s="340"/>
      <c r="S861" s="340"/>
      <c r="T861" s="340"/>
      <c r="U861" s="699" t="str">
        <f t="shared" si="348"/>
        <v/>
      </c>
      <c r="V861" s="699" t="str">
        <f t="shared" si="349"/>
        <v/>
      </c>
      <c r="W861" s="698" t="str">
        <f t="shared" si="361"/>
        <v/>
      </c>
      <c r="X861" s="698" t="str">
        <f t="shared" si="380"/>
        <v/>
      </c>
      <c r="Y861" s="699" t="str">
        <f t="shared" si="350"/>
        <v/>
      </c>
      <c r="Z861" s="699" t="str">
        <f t="shared" si="351"/>
        <v/>
      </c>
      <c r="AA861" s="698" t="str">
        <f t="shared" si="362"/>
        <v/>
      </c>
      <c r="AB861" s="698" t="str">
        <f t="shared" si="363"/>
        <v/>
      </c>
      <c r="AC861" s="699" t="str">
        <f t="shared" si="352"/>
        <v/>
      </c>
      <c r="AD861" s="699" t="str">
        <f t="shared" si="353"/>
        <v/>
      </c>
      <c r="AE861" s="698" t="str">
        <f t="shared" si="364"/>
        <v/>
      </c>
      <c r="AF861" s="698" t="str">
        <f t="shared" si="365"/>
        <v/>
      </c>
      <c r="AG861" s="68"/>
      <c r="AH861" s="696" t="str">
        <f t="shared" si="344"/>
        <v/>
      </c>
      <c r="AI861" s="340"/>
      <c r="AJ861" s="340"/>
      <c r="AK861" s="340"/>
      <c r="AL861" s="699" t="str">
        <f t="shared" si="354"/>
        <v/>
      </c>
      <c r="AM861" s="699" t="str">
        <f t="shared" si="381"/>
        <v/>
      </c>
      <c r="AN861" s="699" t="str">
        <f t="shared" si="355"/>
        <v/>
      </c>
      <c r="AO861" s="698" t="str">
        <f t="shared" si="345"/>
        <v/>
      </c>
      <c r="AP861" s="698" t="str">
        <f t="shared" si="366"/>
        <v/>
      </c>
      <c r="AQ861" s="699" t="str">
        <f t="shared" si="356"/>
        <v/>
      </c>
      <c r="AR861" s="699" t="str">
        <f t="shared" si="367"/>
        <v/>
      </c>
      <c r="AS861" s="699" t="str">
        <f t="shared" si="357"/>
        <v/>
      </c>
      <c r="AT861" s="698" t="str">
        <f t="shared" si="346"/>
        <v/>
      </c>
      <c r="AU861" s="698" t="str">
        <f t="shared" si="368"/>
        <v/>
      </c>
      <c r="AV861" s="699" t="str">
        <f t="shared" si="358"/>
        <v/>
      </c>
      <c r="AW861" s="699" t="str">
        <f t="shared" si="369"/>
        <v/>
      </c>
      <c r="AX861" s="699" t="str">
        <f t="shared" si="359"/>
        <v/>
      </c>
      <c r="AY861" s="698" t="str">
        <f t="shared" si="347"/>
        <v/>
      </c>
      <c r="AZ861" s="698" t="str">
        <f t="shared" si="370"/>
        <v/>
      </c>
      <c r="BA861" s="79"/>
      <c r="BB861" s="79"/>
      <c r="BC861" s="699" t="str">
        <f t="shared" si="371"/>
        <v/>
      </c>
      <c r="BD861" s="699" t="str">
        <f t="shared" si="372"/>
        <v/>
      </c>
      <c r="BE861" s="698" t="str">
        <f t="shared" si="373"/>
        <v/>
      </c>
      <c r="BF861" s="698" t="str">
        <f t="shared" si="374"/>
        <v/>
      </c>
      <c r="BG861" s="79"/>
      <c r="BH861" s="699" t="str">
        <f t="shared" si="375"/>
        <v/>
      </c>
      <c r="BI861" s="699" t="str">
        <f t="shared" si="376"/>
        <v/>
      </c>
      <c r="BJ861" s="699" t="str">
        <f t="shared" si="377"/>
        <v/>
      </c>
      <c r="BK861" s="698" t="str">
        <f t="shared" si="378"/>
        <v/>
      </c>
      <c r="BL861" s="698" t="str">
        <f t="shared" si="379"/>
        <v/>
      </c>
    </row>
    <row r="862" spans="15:64" ht="14.25" x14ac:dyDescent="0.2">
      <c r="O862" s="810"/>
      <c r="Q862" s="696">
        <f t="shared" si="360"/>
        <v>588</v>
      </c>
      <c r="R862" s="340"/>
      <c r="S862" s="340"/>
      <c r="T862" s="340"/>
      <c r="U862" s="699" t="str">
        <f t="shared" si="348"/>
        <v/>
      </c>
      <c r="V862" s="699" t="str">
        <f t="shared" si="349"/>
        <v/>
      </c>
      <c r="W862" s="698" t="str">
        <f t="shared" si="361"/>
        <v/>
      </c>
      <c r="X862" s="698" t="str">
        <f t="shared" si="380"/>
        <v/>
      </c>
      <c r="Y862" s="699" t="str">
        <f t="shared" si="350"/>
        <v/>
      </c>
      <c r="Z862" s="699" t="str">
        <f t="shared" si="351"/>
        <v/>
      </c>
      <c r="AA862" s="698" t="str">
        <f t="shared" si="362"/>
        <v/>
      </c>
      <c r="AB862" s="698" t="str">
        <f t="shared" si="363"/>
        <v/>
      </c>
      <c r="AC862" s="699" t="str">
        <f t="shared" si="352"/>
        <v/>
      </c>
      <c r="AD862" s="699" t="str">
        <f t="shared" si="353"/>
        <v/>
      </c>
      <c r="AE862" s="698" t="str">
        <f t="shared" si="364"/>
        <v/>
      </c>
      <c r="AF862" s="698" t="str">
        <f t="shared" si="365"/>
        <v/>
      </c>
      <c r="AG862" s="68"/>
      <c r="AH862" s="696" t="str">
        <f t="shared" si="344"/>
        <v/>
      </c>
      <c r="AI862" s="340"/>
      <c r="AJ862" s="340"/>
      <c r="AK862" s="340"/>
      <c r="AL862" s="699" t="str">
        <f t="shared" si="354"/>
        <v/>
      </c>
      <c r="AM862" s="699" t="str">
        <f t="shared" si="381"/>
        <v/>
      </c>
      <c r="AN862" s="699" t="str">
        <f t="shared" si="355"/>
        <v/>
      </c>
      <c r="AO862" s="698" t="str">
        <f t="shared" si="345"/>
        <v/>
      </c>
      <c r="AP862" s="698" t="str">
        <f t="shared" si="366"/>
        <v/>
      </c>
      <c r="AQ862" s="699" t="str">
        <f t="shared" si="356"/>
        <v/>
      </c>
      <c r="AR862" s="699" t="str">
        <f t="shared" si="367"/>
        <v/>
      </c>
      <c r="AS862" s="699" t="str">
        <f t="shared" si="357"/>
        <v/>
      </c>
      <c r="AT862" s="698" t="str">
        <f t="shared" si="346"/>
        <v/>
      </c>
      <c r="AU862" s="698" t="str">
        <f t="shared" si="368"/>
        <v/>
      </c>
      <c r="AV862" s="699" t="str">
        <f t="shared" si="358"/>
        <v/>
      </c>
      <c r="AW862" s="699" t="str">
        <f t="shared" si="369"/>
        <v/>
      </c>
      <c r="AX862" s="699" t="str">
        <f t="shared" si="359"/>
        <v/>
      </c>
      <c r="AY862" s="698" t="str">
        <f t="shared" si="347"/>
        <v/>
      </c>
      <c r="AZ862" s="698" t="str">
        <f t="shared" si="370"/>
        <v/>
      </c>
      <c r="BA862" s="79"/>
      <c r="BB862" s="79"/>
      <c r="BC862" s="699" t="str">
        <f t="shared" si="371"/>
        <v/>
      </c>
      <c r="BD862" s="699" t="str">
        <f t="shared" si="372"/>
        <v/>
      </c>
      <c r="BE862" s="698" t="str">
        <f t="shared" si="373"/>
        <v/>
      </c>
      <c r="BF862" s="698" t="str">
        <f t="shared" si="374"/>
        <v/>
      </c>
      <c r="BG862" s="79"/>
      <c r="BH862" s="699" t="str">
        <f t="shared" si="375"/>
        <v/>
      </c>
      <c r="BI862" s="699" t="str">
        <f t="shared" si="376"/>
        <v/>
      </c>
      <c r="BJ862" s="699" t="str">
        <f t="shared" si="377"/>
        <v/>
      </c>
      <c r="BK862" s="698" t="str">
        <f t="shared" si="378"/>
        <v/>
      </c>
      <c r="BL862" s="698" t="str">
        <f t="shared" si="379"/>
        <v/>
      </c>
    </row>
    <row r="863" spans="15:64" ht="14.25" x14ac:dyDescent="0.2">
      <c r="O863" s="810"/>
      <c r="Q863" s="696">
        <f t="shared" si="360"/>
        <v>589</v>
      </c>
      <c r="R863" s="340"/>
      <c r="S863" s="340"/>
      <c r="T863" s="340"/>
      <c r="U863" s="699" t="str">
        <f t="shared" si="348"/>
        <v/>
      </c>
      <c r="V863" s="699" t="str">
        <f t="shared" si="349"/>
        <v/>
      </c>
      <c r="W863" s="698" t="str">
        <f t="shared" si="361"/>
        <v/>
      </c>
      <c r="X863" s="698" t="str">
        <f t="shared" si="380"/>
        <v/>
      </c>
      <c r="Y863" s="699" t="str">
        <f t="shared" si="350"/>
        <v/>
      </c>
      <c r="Z863" s="699" t="str">
        <f t="shared" si="351"/>
        <v/>
      </c>
      <c r="AA863" s="698" t="str">
        <f t="shared" si="362"/>
        <v/>
      </c>
      <c r="AB863" s="698" t="str">
        <f t="shared" si="363"/>
        <v/>
      </c>
      <c r="AC863" s="699" t="str">
        <f t="shared" si="352"/>
        <v/>
      </c>
      <c r="AD863" s="699" t="str">
        <f t="shared" si="353"/>
        <v/>
      </c>
      <c r="AE863" s="698" t="str">
        <f t="shared" si="364"/>
        <v/>
      </c>
      <c r="AF863" s="698" t="str">
        <f t="shared" si="365"/>
        <v/>
      </c>
      <c r="AG863" s="68"/>
      <c r="AH863" s="696" t="str">
        <f t="shared" si="344"/>
        <v/>
      </c>
      <c r="AI863" s="340"/>
      <c r="AJ863" s="340"/>
      <c r="AK863" s="340"/>
      <c r="AL863" s="699" t="str">
        <f t="shared" si="354"/>
        <v/>
      </c>
      <c r="AM863" s="699" t="str">
        <f t="shared" si="381"/>
        <v/>
      </c>
      <c r="AN863" s="699" t="str">
        <f t="shared" si="355"/>
        <v/>
      </c>
      <c r="AO863" s="698" t="str">
        <f t="shared" si="345"/>
        <v/>
      </c>
      <c r="AP863" s="698" t="str">
        <f t="shared" si="366"/>
        <v/>
      </c>
      <c r="AQ863" s="699" t="str">
        <f t="shared" si="356"/>
        <v/>
      </c>
      <c r="AR863" s="699" t="str">
        <f t="shared" si="367"/>
        <v/>
      </c>
      <c r="AS863" s="699" t="str">
        <f t="shared" si="357"/>
        <v/>
      </c>
      <c r="AT863" s="698" t="str">
        <f t="shared" si="346"/>
        <v/>
      </c>
      <c r="AU863" s="698" t="str">
        <f t="shared" si="368"/>
        <v/>
      </c>
      <c r="AV863" s="699" t="str">
        <f t="shared" si="358"/>
        <v/>
      </c>
      <c r="AW863" s="699" t="str">
        <f t="shared" si="369"/>
        <v/>
      </c>
      <c r="AX863" s="699" t="str">
        <f t="shared" si="359"/>
        <v/>
      </c>
      <c r="AY863" s="698" t="str">
        <f t="shared" si="347"/>
        <v/>
      </c>
      <c r="AZ863" s="698" t="str">
        <f t="shared" si="370"/>
        <v/>
      </c>
      <c r="BA863" s="79"/>
      <c r="BB863" s="79"/>
      <c r="BC863" s="699" t="str">
        <f t="shared" si="371"/>
        <v/>
      </c>
      <c r="BD863" s="699" t="str">
        <f t="shared" si="372"/>
        <v/>
      </c>
      <c r="BE863" s="698" t="str">
        <f t="shared" si="373"/>
        <v/>
      </c>
      <c r="BF863" s="698" t="str">
        <f t="shared" si="374"/>
        <v/>
      </c>
      <c r="BG863" s="79"/>
      <c r="BH863" s="699" t="str">
        <f t="shared" si="375"/>
        <v/>
      </c>
      <c r="BI863" s="699" t="str">
        <f t="shared" si="376"/>
        <v/>
      </c>
      <c r="BJ863" s="699" t="str">
        <f t="shared" si="377"/>
        <v/>
      </c>
      <c r="BK863" s="698" t="str">
        <f t="shared" si="378"/>
        <v/>
      </c>
      <c r="BL863" s="698" t="str">
        <f t="shared" si="379"/>
        <v/>
      </c>
    </row>
    <row r="864" spans="15:64" ht="14.25" x14ac:dyDescent="0.2">
      <c r="O864" s="810"/>
      <c r="Q864" s="696">
        <f t="shared" si="360"/>
        <v>590</v>
      </c>
      <c r="R864" s="340"/>
      <c r="S864" s="340"/>
      <c r="T864" s="340"/>
      <c r="U864" s="699" t="str">
        <f t="shared" si="348"/>
        <v/>
      </c>
      <c r="V864" s="699" t="str">
        <f t="shared" si="349"/>
        <v/>
      </c>
      <c r="W864" s="698" t="str">
        <f t="shared" si="361"/>
        <v/>
      </c>
      <c r="X864" s="698" t="str">
        <f t="shared" si="380"/>
        <v/>
      </c>
      <c r="Y864" s="699" t="str">
        <f t="shared" si="350"/>
        <v/>
      </c>
      <c r="Z864" s="699" t="str">
        <f t="shared" si="351"/>
        <v/>
      </c>
      <c r="AA864" s="698" t="str">
        <f t="shared" si="362"/>
        <v/>
      </c>
      <c r="AB864" s="698" t="str">
        <f t="shared" si="363"/>
        <v/>
      </c>
      <c r="AC864" s="699" t="str">
        <f t="shared" si="352"/>
        <v/>
      </c>
      <c r="AD864" s="699" t="str">
        <f t="shared" si="353"/>
        <v/>
      </c>
      <c r="AE864" s="698" t="str">
        <f t="shared" si="364"/>
        <v/>
      </c>
      <c r="AF864" s="698" t="str">
        <f t="shared" si="365"/>
        <v/>
      </c>
      <c r="AG864" s="68"/>
      <c r="AH864" s="696" t="str">
        <f t="shared" si="344"/>
        <v/>
      </c>
      <c r="AI864" s="340"/>
      <c r="AJ864" s="340"/>
      <c r="AK864" s="340"/>
      <c r="AL864" s="699" t="str">
        <f t="shared" si="354"/>
        <v/>
      </c>
      <c r="AM864" s="699" t="str">
        <f t="shared" si="381"/>
        <v/>
      </c>
      <c r="AN864" s="699" t="str">
        <f t="shared" si="355"/>
        <v/>
      </c>
      <c r="AO864" s="698" t="str">
        <f t="shared" si="345"/>
        <v/>
      </c>
      <c r="AP864" s="698" t="str">
        <f t="shared" si="366"/>
        <v/>
      </c>
      <c r="AQ864" s="699" t="str">
        <f t="shared" si="356"/>
        <v/>
      </c>
      <c r="AR864" s="699" t="str">
        <f t="shared" si="367"/>
        <v/>
      </c>
      <c r="AS864" s="699" t="str">
        <f t="shared" si="357"/>
        <v/>
      </c>
      <c r="AT864" s="698" t="str">
        <f t="shared" si="346"/>
        <v/>
      </c>
      <c r="AU864" s="698" t="str">
        <f t="shared" si="368"/>
        <v/>
      </c>
      <c r="AV864" s="699" t="str">
        <f t="shared" si="358"/>
        <v/>
      </c>
      <c r="AW864" s="699" t="str">
        <f t="shared" si="369"/>
        <v/>
      </c>
      <c r="AX864" s="699" t="str">
        <f t="shared" si="359"/>
        <v/>
      </c>
      <c r="AY864" s="698" t="str">
        <f t="shared" si="347"/>
        <v/>
      </c>
      <c r="AZ864" s="698" t="str">
        <f t="shared" si="370"/>
        <v/>
      </c>
      <c r="BA864" s="79"/>
      <c r="BB864" s="79"/>
      <c r="BC864" s="699" t="str">
        <f t="shared" si="371"/>
        <v/>
      </c>
      <c r="BD864" s="699" t="str">
        <f t="shared" si="372"/>
        <v/>
      </c>
      <c r="BE864" s="698" t="str">
        <f t="shared" si="373"/>
        <v/>
      </c>
      <c r="BF864" s="698" t="str">
        <f t="shared" si="374"/>
        <v/>
      </c>
      <c r="BG864" s="79"/>
      <c r="BH864" s="699" t="str">
        <f t="shared" si="375"/>
        <v/>
      </c>
      <c r="BI864" s="699" t="str">
        <f t="shared" si="376"/>
        <v/>
      </c>
      <c r="BJ864" s="699" t="str">
        <f t="shared" si="377"/>
        <v/>
      </c>
      <c r="BK864" s="698" t="str">
        <f t="shared" si="378"/>
        <v/>
      </c>
      <c r="BL864" s="698" t="str">
        <f t="shared" si="379"/>
        <v/>
      </c>
    </row>
    <row r="865" spans="15:64" ht="14.25" x14ac:dyDescent="0.2">
      <c r="O865" s="810"/>
      <c r="Q865" s="696">
        <f t="shared" si="360"/>
        <v>591</v>
      </c>
      <c r="R865" s="340"/>
      <c r="S865" s="340"/>
      <c r="T865" s="340"/>
      <c r="U865" s="699" t="str">
        <f t="shared" si="348"/>
        <v/>
      </c>
      <c r="V865" s="699" t="str">
        <f t="shared" si="349"/>
        <v/>
      </c>
      <c r="W865" s="698" t="str">
        <f t="shared" si="361"/>
        <v/>
      </c>
      <c r="X865" s="698" t="str">
        <f t="shared" si="380"/>
        <v/>
      </c>
      <c r="Y865" s="699" t="str">
        <f t="shared" si="350"/>
        <v/>
      </c>
      <c r="Z865" s="699" t="str">
        <f t="shared" si="351"/>
        <v/>
      </c>
      <c r="AA865" s="698" t="str">
        <f t="shared" si="362"/>
        <v/>
      </c>
      <c r="AB865" s="698" t="str">
        <f t="shared" si="363"/>
        <v/>
      </c>
      <c r="AC865" s="699" t="str">
        <f t="shared" si="352"/>
        <v/>
      </c>
      <c r="AD865" s="699" t="str">
        <f t="shared" si="353"/>
        <v/>
      </c>
      <c r="AE865" s="698" t="str">
        <f t="shared" si="364"/>
        <v/>
      </c>
      <c r="AF865" s="698" t="str">
        <f t="shared" si="365"/>
        <v/>
      </c>
      <c r="AG865" s="68"/>
      <c r="AH865" s="696" t="str">
        <f t="shared" si="344"/>
        <v/>
      </c>
      <c r="AI865" s="340"/>
      <c r="AJ865" s="340"/>
      <c r="AK865" s="340"/>
      <c r="AL865" s="699" t="str">
        <f t="shared" si="354"/>
        <v/>
      </c>
      <c r="AM865" s="699" t="str">
        <f t="shared" si="381"/>
        <v/>
      </c>
      <c r="AN865" s="699" t="str">
        <f t="shared" si="355"/>
        <v/>
      </c>
      <c r="AO865" s="698" t="str">
        <f t="shared" si="345"/>
        <v/>
      </c>
      <c r="AP865" s="698" t="str">
        <f t="shared" si="366"/>
        <v/>
      </c>
      <c r="AQ865" s="699" t="str">
        <f t="shared" si="356"/>
        <v/>
      </c>
      <c r="AR865" s="699" t="str">
        <f t="shared" si="367"/>
        <v/>
      </c>
      <c r="AS865" s="699" t="str">
        <f t="shared" si="357"/>
        <v/>
      </c>
      <c r="AT865" s="698" t="str">
        <f t="shared" si="346"/>
        <v/>
      </c>
      <c r="AU865" s="698" t="str">
        <f t="shared" si="368"/>
        <v/>
      </c>
      <c r="AV865" s="699" t="str">
        <f t="shared" si="358"/>
        <v/>
      </c>
      <c r="AW865" s="699" t="str">
        <f t="shared" si="369"/>
        <v/>
      </c>
      <c r="AX865" s="699" t="str">
        <f t="shared" si="359"/>
        <v/>
      </c>
      <c r="AY865" s="698" t="str">
        <f t="shared" si="347"/>
        <v/>
      </c>
      <c r="AZ865" s="698" t="str">
        <f t="shared" si="370"/>
        <v/>
      </c>
      <c r="BA865" s="79"/>
      <c r="BB865" s="79"/>
      <c r="BC865" s="699" t="str">
        <f t="shared" si="371"/>
        <v/>
      </c>
      <c r="BD865" s="699" t="str">
        <f t="shared" si="372"/>
        <v/>
      </c>
      <c r="BE865" s="698" t="str">
        <f t="shared" si="373"/>
        <v/>
      </c>
      <c r="BF865" s="698" t="str">
        <f t="shared" si="374"/>
        <v/>
      </c>
      <c r="BG865" s="79"/>
      <c r="BH865" s="699" t="str">
        <f t="shared" si="375"/>
        <v/>
      </c>
      <c r="BI865" s="699" t="str">
        <f t="shared" si="376"/>
        <v/>
      </c>
      <c r="BJ865" s="699" t="str">
        <f t="shared" si="377"/>
        <v/>
      </c>
      <c r="BK865" s="698" t="str">
        <f t="shared" si="378"/>
        <v/>
      </c>
      <c r="BL865" s="698" t="str">
        <f t="shared" si="379"/>
        <v/>
      </c>
    </row>
    <row r="866" spans="15:64" ht="14.25" x14ac:dyDescent="0.2">
      <c r="O866" s="810"/>
      <c r="Q866" s="696">
        <f t="shared" si="360"/>
        <v>592</v>
      </c>
      <c r="R866" s="340"/>
      <c r="S866" s="340"/>
      <c r="T866" s="340"/>
      <c r="U866" s="699" t="str">
        <f t="shared" si="348"/>
        <v/>
      </c>
      <c r="V866" s="699" t="str">
        <f t="shared" si="349"/>
        <v/>
      </c>
      <c r="W866" s="698" t="str">
        <f t="shared" si="361"/>
        <v/>
      </c>
      <c r="X866" s="698" t="str">
        <f t="shared" si="380"/>
        <v/>
      </c>
      <c r="Y866" s="699" t="str">
        <f t="shared" si="350"/>
        <v/>
      </c>
      <c r="Z866" s="699" t="str">
        <f t="shared" si="351"/>
        <v/>
      </c>
      <c r="AA866" s="698" t="str">
        <f t="shared" si="362"/>
        <v/>
      </c>
      <c r="AB866" s="698" t="str">
        <f t="shared" si="363"/>
        <v/>
      </c>
      <c r="AC866" s="699" t="str">
        <f t="shared" si="352"/>
        <v/>
      </c>
      <c r="AD866" s="699" t="str">
        <f t="shared" si="353"/>
        <v/>
      </c>
      <c r="AE866" s="698" t="str">
        <f t="shared" si="364"/>
        <v/>
      </c>
      <c r="AF866" s="698" t="str">
        <f t="shared" si="365"/>
        <v/>
      </c>
      <c r="AG866" s="68"/>
      <c r="AH866" s="696" t="str">
        <f t="shared" si="344"/>
        <v/>
      </c>
      <c r="AI866" s="340"/>
      <c r="AJ866" s="340"/>
      <c r="AK866" s="340"/>
      <c r="AL866" s="699" t="str">
        <f t="shared" si="354"/>
        <v/>
      </c>
      <c r="AM866" s="699" t="str">
        <f t="shared" si="381"/>
        <v/>
      </c>
      <c r="AN866" s="699" t="str">
        <f t="shared" si="355"/>
        <v/>
      </c>
      <c r="AO866" s="698" t="str">
        <f t="shared" si="345"/>
        <v/>
      </c>
      <c r="AP866" s="698" t="str">
        <f t="shared" si="366"/>
        <v/>
      </c>
      <c r="AQ866" s="699" t="str">
        <f t="shared" si="356"/>
        <v/>
      </c>
      <c r="AR866" s="699" t="str">
        <f t="shared" si="367"/>
        <v/>
      </c>
      <c r="AS866" s="699" t="str">
        <f t="shared" si="357"/>
        <v/>
      </c>
      <c r="AT866" s="698" t="str">
        <f t="shared" si="346"/>
        <v/>
      </c>
      <c r="AU866" s="698" t="str">
        <f t="shared" si="368"/>
        <v/>
      </c>
      <c r="AV866" s="699" t="str">
        <f t="shared" si="358"/>
        <v/>
      </c>
      <c r="AW866" s="699" t="str">
        <f t="shared" si="369"/>
        <v/>
      </c>
      <c r="AX866" s="699" t="str">
        <f t="shared" si="359"/>
        <v/>
      </c>
      <c r="AY866" s="698" t="str">
        <f t="shared" si="347"/>
        <v/>
      </c>
      <c r="AZ866" s="698" t="str">
        <f t="shared" si="370"/>
        <v/>
      </c>
      <c r="BA866" s="79"/>
      <c r="BB866" s="79"/>
      <c r="BC866" s="699" t="str">
        <f t="shared" si="371"/>
        <v/>
      </c>
      <c r="BD866" s="699" t="str">
        <f t="shared" si="372"/>
        <v/>
      </c>
      <c r="BE866" s="698" t="str">
        <f t="shared" si="373"/>
        <v/>
      </c>
      <c r="BF866" s="698" t="str">
        <f t="shared" si="374"/>
        <v/>
      </c>
      <c r="BG866" s="79"/>
      <c r="BH866" s="699" t="str">
        <f t="shared" si="375"/>
        <v/>
      </c>
      <c r="BI866" s="699" t="str">
        <f t="shared" si="376"/>
        <v/>
      </c>
      <c r="BJ866" s="699" t="str">
        <f t="shared" si="377"/>
        <v/>
      </c>
      <c r="BK866" s="698" t="str">
        <f t="shared" si="378"/>
        <v/>
      </c>
      <c r="BL866" s="698" t="str">
        <f t="shared" si="379"/>
        <v/>
      </c>
    </row>
    <row r="867" spans="15:64" ht="14.25" x14ac:dyDescent="0.2">
      <c r="O867" s="810"/>
      <c r="Q867" s="696">
        <f t="shared" si="360"/>
        <v>593</v>
      </c>
      <c r="R867" s="340"/>
      <c r="S867" s="340"/>
      <c r="T867" s="340"/>
      <c r="U867" s="699" t="str">
        <f t="shared" si="348"/>
        <v/>
      </c>
      <c r="V867" s="699" t="str">
        <f t="shared" si="349"/>
        <v/>
      </c>
      <c r="W867" s="698" t="str">
        <f t="shared" si="361"/>
        <v/>
      </c>
      <c r="X867" s="698" t="str">
        <f t="shared" si="380"/>
        <v/>
      </c>
      <c r="Y867" s="699" t="str">
        <f t="shared" si="350"/>
        <v/>
      </c>
      <c r="Z867" s="699" t="str">
        <f t="shared" si="351"/>
        <v/>
      </c>
      <c r="AA867" s="698" t="str">
        <f t="shared" si="362"/>
        <v/>
      </c>
      <c r="AB867" s="698" t="str">
        <f t="shared" si="363"/>
        <v/>
      </c>
      <c r="AC867" s="699" t="str">
        <f t="shared" si="352"/>
        <v/>
      </c>
      <c r="AD867" s="699" t="str">
        <f t="shared" si="353"/>
        <v/>
      </c>
      <c r="AE867" s="698" t="str">
        <f t="shared" si="364"/>
        <v/>
      </c>
      <c r="AF867" s="698" t="str">
        <f t="shared" si="365"/>
        <v/>
      </c>
      <c r="AG867" s="68"/>
      <c r="AH867" s="696" t="str">
        <f t="shared" si="344"/>
        <v/>
      </c>
      <c r="AI867" s="340"/>
      <c r="AJ867" s="340"/>
      <c r="AK867" s="340"/>
      <c r="AL867" s="699" t="str">
        <f t="shared" si="354"/>
        <v/>
      </c>
      <c r="AM867" s="699" t="str">
        <f t="shared" si="381"/>
        <v/>
      </c>
      <c r="AN867" s="699" t="str">
        <f t="shared" si="355"/>
        <v/>
      </c>
      <c r="AO867" s="698" t="str">
        <f t="shared" si="345"/>
        <v/>
      </c>
      <c r="AP867" s="698" t="str">
        <f t="shared" si="366"/>
        <v/>
      </c>
      <c r="AQ867" s="699" t="str">
        <f t="shared" si="356"/>
        <v/>
      </c>
      <c r="AR867" s="699" t="str">
        <f t="shared" si="367"/>
        <v/>
      </c>
      <c r="AS867" s="699" t="str">
        <f t="shared" si="357"/>
        <v/>
      </c>
      <c r="AT867" s="698" t="str">
        <f t="shared" si="346"/>
        <v/>
      </c>
      <c r="AU867" s="698" t="str">
        <f t="shared" si="368"/>
        <v/>
      </c>
      <c r="AV867" s="699" t="str">
        <f t="shared" si="358"/>
        <v/>
      </c>
      <c r="AW867" s="699" t="str">
        <f t="shared" si="369"/>
        <v/>
      </c>
      <c r="AX867" s="699" t="str">
        <f t="shared" si="359"/>
        <v/>
      </c>
      <c r="AY867" s="698" t="str">
        <f t="shared" si="347"/>
        <v/>
      </c>
      <c r="AZ867" s="698" t="str">
        <f t="shared" si="370"/>
        <v/>
      </c>
      <c r="BA867" s="79"/>
      <c r="BB867" s="79"/>
      <c r="BC867" s="699" t="str">
        <f t="shared" si="371"/>
        <v/>
      </c>
      <c r="BD867" s="699" t="str">
        <f t="shared" si="372"/>
        <v/>
      </c>
      <c r="BE867" s="698" t="str">
        <f t="shared" si="373"/>
        <v/>
      </c>
      <c r="BF867" s="698" t="str">
        <f t="shared" si="374"/>
        <v/>
      </c>
      <c r="BG867" s="79"/>
      <c r="BH867" s="699" t="str">
        <f t="shared" si="375"/>
        <v/>
      </c>
      <c r="BI867" s="699" t="str">
        <f t="shared" si="376"/>
        <v/>
      </c>
      <c r="BJ867" s="699" t="str">
        <f t="shared" si="377"/>
        <v/>
      </c>
      <c r="BK867" s="698" t="str">
        <f t="shared" si="378"/>
        <v/>
      </c>
      <c r="BL867" s="698" t="str">
        <f t="shared" si="379"/>
        <v/>
      </c>
    </row>
    <row r="868" spans="15:64" ht="14.25" x14ac:dyDescent="0.2">
      <c r="O868" s="810"/>
      <c r="Q868" s="696">
        <f t="shared" si="360"/>
        <v>594</v>
      </c>
      <c r="R868" s="340"/>
      <c r="S868" s="340"/>
      <c r="T868" s="340"/>
      <c r="U868" s="699" t="str">
        <f t="shared" si="348"/>
        <v/>
      </c>
      <c r="V868" s="699" t="str">
        <f t="shared" si="349"/>
        <v/>
      </c>
      <c r="W868" s="698" t="str">
        <f t="shared" si="361"/>
        <v/>
      </c>
      <c r="X868" s="698" t="str">
        <f t="shared" si="380"/>
        <v/>
      </c>
      <c r="Y868" s="699" t="str">
        <f t="shared" si="350"/>
        <v/>
      </c>
      <c r="Z868" s="699" t="str">
        <f t="shared" si="351"/>
        <v/>
      </c>
      <c r="AA868" s="698" t="str">
        <f t="shared" si="362"/>
        <v/>
      </c>
      <c r="AB868" s="698" t="str">
        <f t="shared" si="363"/>
        <v/>
      </c>
      <c r="AC868" s="699" t="str">
        <f t="shared" si="352"/>
        <v/>
      </c>
      <c r="AD868" s="699" t="str">
        <f t="shared" si="353"/>
        <v/>
      </c>
      <c r="AE868" s="698" t="str">
        <f t="shared" si="364"/>
        <v/>
      </c>
      <c r="AF868" s="698" t="str">
        <f t="shared" si="365"/>
        <v/>
      </c>
      <c r="AG868" s="68"/>
      <c r="AH868" s="696" t="str">
        <f t="shared" si="344"/>
        <v/>
      </c>
      <c r="AI868" s="340"/>
      <c r="AJ868" s="340"/>
      <c r="AK868" s="340"/>
      <c r="AL868" s="699" t="str">
        <f t="shared" si="354"/>
        <v/>
      </c>
      <c r="AM868" s="699" t="str">
        <f t="shared" si="381"/>
        <v/>
      </c>
      <c r="AN868" s="699" t="str">
        <f t="shared" si="355"/>
        <v/>
      </c>
      <c r="AO868" s="698" t="str">
        <f t="shared" si="345"/>
        <v/>
      </c>
      <c r="AP868" s="698" t="str">
        <f t="shared" si="366"/>
        <v/>
      </c>
      <c r="AQ868" s="699" t="str">
        <f t="shared" si="356"/>
        <v/>
      </c>
      <c r="AR868" s="699" t="str">
        <f t="shared" si="367"/>
        <v/>
      </c>
      <c r="AS868" s="699" t="str">
        <f t="shared" si="357"/>
        <v/>
      </c>
      <c r="AT868" s="698" t="str">
        <f t="shared" si="346"/>
        <v/>
      </c>
      <c r="AU868" s="698" t="str">
        <f t="shared" si="368"/>
        <v/>
      </c>
      <c r="AV868" s="699" t="str">
        <f t="shared" si="358"/>
        <v/>
      </c>
      <c r="AW868" s="699" t="str">
        <f t="shared" si="369"/>
        <v/>
      </c>
      <c r="AX868" s="699" t="str">
        <f t="shared" si="359"/>
        <v/>
      </c>
      <c r="AY868" s="698" t="str">
        <f t="shared" si="347"/>
        <v/>
      </c>
      <c r="AZ868" s="698" t="str">
        <f t="shared" si="370"/>
        <v/>
      </c>
      <c r="BA868" s="79"/>
      <c r="BB868" s="79"/>
      <c r="BC868" s="699" t="str">
        <f t="shared" si="371"/>
        <v/>
      </c>
      <c r="BD868" s="699" t="str">
        <f t="shared" si="372"/>
        <v/>
      </c>
      <c r="BE868" s="698" t="str">
        <f t="shared" si="373"/>
        <v/>
      </c>
      <c r="BF868" s="698" t="str">
        <f t="shared" si="374"/>
        <v/>
      </c>
      <c r="BG868" s="79"/>
      <c r="BH868" s="699" t="str">
        <f t="shared" si="375"/>
        <v/>
      </c>
      <c r="BI868" s="699" t="str">
        <f t="shared" si="376"/>
        <v/>
      </c>
      <c r="BJ868" s="699" t="str">
        <f t="shared" si="377"/>
        <v/>
      </c>
      <c r="BK868" s="698" t="str">
        <f t="shared" si="378"/>
        <v/>
      </c>
      <c r="BL868" s="698" t="str">
        <f t="shared" si="379"/>
        <v/>
      </c>
    </row>
    <row r="869" spans="15:64" ht="14.25" x14ac:dyDescent="0.2">
      <c r="O869" s="810"/>
      <c r="Q869" s="696">
        <f t="shared" si="360"/>
        <v>595</v>
      </c>
      <c r="R869" s="340"/>
      <c r="S869" s="340"/>
      <c r="T869" s="340"/>
      <c r="U869" s="699" t="str">
        <f t="shared" si="348"/>
        <v/>
      </c>
      <c r="V869" s="699" t="str">
        <f t="shared" si="349"/>
        <v/>
      </c>
      <c r="W869" s="698" t="str">
        <f t="shared" si="361"/>
        <v/>
      </c>
      <c r="X869" s="698" t="str">
        <f t="shared" si="380"/>
        <v/>
      </c>
      <c r="Y869" s="699" t="str">
        <f t="shared" si="350"/>
        <v/>
      </c>
      <c r="Z869" s="699" t="str">
        <f t="shared" si="351"/>
        <v/>
      </c>
      <c r="AA869" s="698" t="str">
        <f t="shared" si="362"/>
        <v/>
      </c>
      <c r="AB869" s="698" t="str">
        <f t="shared" si="363"/>
        <v/>
      </c>
      <c r="AC869" s="699" t="str">
        <f t="shared" si="352"/>
        <v/>
      </c>
      <c r="AD869" s="699" t="str">
        <f t="shared" si="353"/>
        <v/>
      </c>
      <c r="AE869" s="698" t="str">
        <f t="shared" si="364"/>
        <v/>
      </c>
      <c r="AF869" s="698" t="str">
        <f t="shared" si="365"/>
        <v/>
      </c>
      <c r="AG869" s="68"/>
      <c r="AH869" s="696" t="str">
        <f t="shared" si="344"/>
        <v/>
      </c>
      <c r="AI869" s="340"/>
      <c r="AJ869" s="340"/>
      <c r="AK869" s="340"/>
      <c r="AL869" s="699" t="str">
        <f t="shared" si="354"/>
        <v/>
      </c>
      <c r="AM869" s="699" t="str">
        <f t="shared" si="381"/>
        <v/>
      </c>
      <c r="AN869" s="699" t="str">
        <f t="shared" si="355"/>
        <v/>
      </c>
      <c r="AO869" s="698" t="str">
        <f t="shared" si="345"/>
        <v/>
      </c>
      <c r="AP869" s="698" t="str">
        <f t="shared" si="366"/>
        <v/>
      </c>
      <c r="AQ869" s="699" t="str">
        <f t="shared" si="356"/>
        <v/>
      </c>
      <c r="AR869" s="699" t="str">
        <f t="shared" si="367"/>
        <v/>
      </c>
      <c r="AS869" s="699" t="str">
        <f t="shared" si="357"/>
        <v/>
      </c>
      <c r="AT869" s="698" t="str">
        <f t="shared" si="346"/>
        <v/>
      </c>
      <c r="AU869" s="698" t="str">
        <f t="shared" si="368"/>
        <v/>
      </c>
      <c r="AV869" s="699" t="str">
        <f t="shared" si="358"/>
        <v/>
      </c>
      <c r="AW869" s="699" t="str">
        <f t="shared" si="369"/>
        <v/>
      </c>
      <c r="AX869" s="699" t="str">
        <f t="shared" si="359"/>
        <v/>
      </c>
      <c r="AY869" s="698" t="str">
        <f t="shared" si="347"/>
        <v/>
      </c>
      <c r="AZ869" s="698" t="str">
        <f t="shared" si="370"/>
        <v/>
      </c>
      <c r="BA869" s="79"/>
      <c r="BB869" s="79"/>
      <c r="BC869" s="699" t="str">
        <f t="shared" si="371"/>
        <v/>
      </c>
      <c r="BD869" s="699" t="str">
        <f t="shared" si="372"/>
        <v/>
      </c>
      <c r="BE869" s="698" t="str">
        <f t="shared" si="373"/>
        <v/>
      </c>
      <c r="BF869" s="698" t="str">
        <f t="shared" si="374"/>
        <v/>
      </c>
      <c r="BG869" s="79"/>
      <c r="BH869" s="699" t="str">
        <f t="shared" si="375"/>
        <v/>
      </c>
      <c r="BI869" s="699" t="str">
        <f t="shared" si="376"/>
        <v/>
      </c>
      <c r="BJ869" s="699" t="str">
        <f t="shared" si="377"/>
        <v/>
      </c>
      <c r="BK869" s="698" t="str">
        <f t="shared" si="378"/>
        <v/>
      </c>
      <c r="BL869" s="698" t="str">
        <f t="shared" si="379"/>
        <v/>
      </c>
    </row>
    <row r="870" spans="15:64" ht="14.25" x14ac:dyDescent="0.2">
      <c r="O870" s="810"/>
      <c r="Q870" s="696">
        <f t="shared" si="360"/>
        <v>596</v>
      </c>
      <c r="R870" s="340"/>
      <c r="S870" s="340"/>
      <c r="T870" s="340"/>
      <c r="U870" s="699" t="str">
        <f t="shared" si="348"/>
        <v/>
      </c>
      <c r="V870" s="699" t="str">
        <f t="shared" si="349"/>
        <v/>
      </c>
      <c r="W870" s="698" t="str">
        <f t="shared" si="361"/>
        <v/>
      </c>
      <c r="X870" s="698" t="str">
        <f t="shared" si="380"/>
        <v/>
      </c>
      <c r="Y870" s="699" t="str">
        <f t="shared" si="350"/>
        <v/>
      </c>
      <c r="Z870" s="699" t="str">
        <f t="shared" si="351"/>
        <v/>
      </c>
      <c r="AA870" s="698" t="str">
        <f t="shared" si="362"/>
        <v/>
      </c>
      <c r="AB870" s="698" t="str">
        <f t="shared" si="363"/>
        <v/>
      </c>
      <c r="AC870" s="699" t="str">
        <f t="shared" si="352"/>
        <v/>
      </c>
      <c r="AD870" s="699" t="str">
        <f t="shared" si="353"/>
        <v/>
      </c>
      <c r="AE870" s="698" t="str">
        <f t="shared" si="364"/>
        <v/>
      </c>
      <c r="AF870" s="698" t="str">
        <f t="shared" si="365"/>
        <v/>
      </c>
      <c r="AG870" s="68"/>
      <c r="AH870" s="696" t="str">
        <f t="shared" si="344"/>
        <v/>
      </c>
      <c r="AI870" s="340"/>
      <c r="AJ870" s="340"/>
      <c r="AK870" s="340"/>
      <c r="AL870" s="699" t="str">
        <f t="shared" si="354"/>
        <v/>
      </c>
      <c r="AM870" s="699" t="str">
        <f t="shared" si="381"/>
        <v/>
      </c>
      <c r="AN870" s="699" t="str">
        <f t="shared" si="355"/>
        <v/>
      </c>
      <c r="AO870" s="698" t="str">
        <f t="shared" si="345"/>
        <v/>
      </c>
      <c r="AP870" s="698" t="str">
        <f t="shared" si="366"/>
        <v/>
      </c>
      <c r="AQ870" s="699" t="str">
        <f t="shared" si="356"/>
        <v/>
      </c>
      <c r="AR870" s="699" t="str">
        <f t="shared" si="367"/>
        <v/>
      </c>
      <c r="AS870" s="699" t="str">
        <f t="shared" si="357"/>
        <v/>
      </c>
      <c r="AT870" s="698" t="str">
        <f t="shared" si="346"/>
        <v/>
      </c>
      <c r="AU870" s="698" t="str">
        <f t="shared" si="368"/>
        <v/>
      </c>
      <c r="AV870" s="699" t="str">
        <f t="shared" si="358"/>
        <v/>
      </c>
      <c r="AW870" s="699" t="str">
        <f t="shared" si="369"/>
        <v/>
      </c>
      <c r="AX870" s="699" t="str">
        <f t="shared" si="359"/>
        <v/>
      </c>
      <c r="AY870" s="698" t="str">
        <f t="shared" si="347"/>
        <v/>
      </c>
      <c r="AZ870" s="698" t="str">
        <f t="shared" si="370"/>
        <v/>
      </c>
      <c r="BA870" s="79"/>
      <c r="BB870" s="79"/>
      <c r="BC870" s="699" t="str">
        <f t="shared" si="371"/>
        <v/>
      </c>
      <c r="BD870" s="699" t="str">
        <f t="shared" si="372"/>
        <v/>
      </c>
      <c r="BE870" s="698" t="str">
        <f t="shared" si="373"/>
        <v/>
      </c>
      <c r="BF870" s="698" t="str">
        <f t="shared" si="374"/>
        <v/>
      </c>
      <c r="BG870" s="79"/>
      <c r="BH870" s="699" t="str">
        <f t="shared" si="375"/>
        <v/>
      </c>
      <c r="BI870" s="699" t="str">
        <f t="shared" si="376"/>
        <v/>
      </c>
      <c r="BJ870" s="699" t="str">
        <f t="shared" si="377"/>
        <v/>
      </c>
      <c r="BK870" s="698" t="str">
        <f t="shared" si="378"/>
        <v/>
      </c>
      <c r="BL870" s="698" t="str">
        <f t="shared" si="379"/>
        <v/>
      </c>
    </row>
    <row r="871" spans="15:64" ht="14.25" x14ac:dyDescent="0.2">
      <c r="O871" s="810"/>
      <c r="Q871" s="696">
        <f t="shared" si="360"/>
        <v>597</v>
      </c>
      <c r="R871" s="340"/>
      <c r="S871" s="340"/>
      <c r="T871" s="340"/>
      <c r="U871" s="699" t="str">
        <f t="shared" si="348"/>
        <v/>
      </c>
      <c r="V871" s="699" t="str">
        <f t="shared" si="349"/>
        <v/>
      </c>
      <c r="W871" s="698" t="str">
        <f t="shared" si="361"/>
        <v/>
      </c>
      <c r="X871" s="698" t="str">
        <f t="shared" si="380"/>
        <v/>
      </c>
      <c r="Y871" s="699" t="str">
        <f t="shared" si="350"/>
        <v/>
      </c>
      <c r="Z871" s="699" t="str">
        <f t="shared" si="351"/>
        <v/>
      </c>
      <c r="AA871" s="698" t="str">
        <f t="shared" si="362"/>
        <v/>
      </c>
      <c r="AB871" s="698" t="str">
        <f t="shared" si="363"/>
        <v/>
      </c>
      <c r="AC871" s="699" t="str">
        <f t="shared" si="352"/>
        <v/>
      </c>
      <c r="AD871" s="699" t="str">
        <f t="shared" si="353"/>
        <v/>
      </c>
      <c r="AE871" s="698" t="str">
        <f t="shared" si="364"/>
        <v/>
      </c>
      <c r="AF871" s="698" t="str">
        <f t="shared" si="365"/>
        <v/>
      </c>
      <c r="AG871" s="68"/>
      <c r="AH871" s="696" t="str">
        <f t="shared" si="344"/>
        <v/>
      </c>
      <c r="AI871" s="340"/>
      <c r="AJ871" s="340"/>
      <c r="AK871" s="340"/>
      <c r="AL871" s="699" t="str">
        <f t="shared" si="354"/>
        <v/>
      </c>
      <c r="AM871" s="699" t="str">
        <f t="shared" si="381"/>
        <v/>
      </c>
      <c r="AN871" s="699" t="str">
        <f t="shared" si="355"/>
        <v/>
      </c>
      <c r="AO871" s="698" t="str">
        <f t="shared" si="345"/>
        <v/>
      </c>
      <c r="AP871" s="698" t="str">
        <f t="shared" si="366"/>
        <v/>
      </c>
      <c r="AQ871" s="699" t="str">
        <f t="shared" si="356"/>
        <v/>
      </c>
      <c r="AR871" s="699" t="str">
        <f t="shared" si="367"/>
        <v/>
      </c>
      <c r="AS871" s="699" t="str">
        <f t="shared" si="357"/>
        <v/>
      </c>
      <c r="AT871" s="698" t="str">
        <f t="shared" si="346"/>
        <v/>
      </c>
      <c r="AU871" s="698" t="str">
        <f t="shared" si="368"/>
        <v/>
      </c>
      <c r="AV871" s="699" t="str">
        <f t="shared" si="358"/>
        <v/>
      </c>
      <c r="AW871" s="699" t="str">
        <f t="shared" si="369"/>
        <v/>
      </c>
      <c r="AX871" s="699" t="str">
        <f t="shared" si="359"/>
        <v/>
      </c>
      <c r="AY871" s="698" t="str">
        <f t="shared" si="347"/>
        <v/>
      </c>
      <c r="AZ871" s="698" t="str">
        <f t="shared" si="370"/>
        <v/>
      </c>
      <c r="BA871" s="79"/>
      <c r="BB871" s="79"/>
      <c r="BC871" s="699" t="str">
        <f t="shared" si="371"/>
        <v/>
      </c>
      <c r="BD871" s="699" t="str">
        <f t="shared" si="372"/>
        <v/>
      </c>
      <c r="BE871" s="698" t="str">
        <f t="shared" si="373"/>
        <v/>
      </c>
      <c r="BF871" s="698" t="str">
        <f t="shared" si="374"/>
        <v/>
      </c>
      <c r="BG871" s="79"/>
      <c r="BH871" s="699" t="str">
        <f t="shared" si="375"/>
        <v/>
      </c>
      <c r="BI871" s="699" t="str">
        <f t="shared" si="376"/>
        <v/>
      </c>
      <c r="BJ871" s="699" t="str">
        <f t="shared" si="377"/>
        <v/>
      </c>
      <c r="BK871" s="698" t="str">
        <f t="shared" si="378"/>
        <v/>
      </c>
      <c r="BL871" s="698" t="str">
        <f t="shared" si="379"/>
        <v/>
      </c>
    </row>
    <row r="872" spans="15:64" ht="14.25" x14ac:dyDescent="0.2">
      <c r="O872" s="810"/>
      <c r="Q872" s="696">
        <f t="shared" si="360"/>
        <v>598</v>
      </c>
      <c r="R872" s="340"/>
      <c r="S872" s="340"/>
      <c r="T872" s="340"/>
      <c r="U872" s="699" t="str">
        <f t="shared" si="348"/>
        <v/>
      </c>
      <c r="V872" s="699" t="str">
        <f t="shared" si="349"/>
        <v/>
      </c>
      <c r="W872" s="698" t="str">
        <f t="shared" si="361"/>
        <v/>
      </c>
      <c r="X872" s="698" t="str">
        <f t="shared" si="380"/>
        <v/>
      </c>
      <c r="Y872" s="699" t="str">
        <f t="shared" si="350"/>
        <v/>
      </c>
      <c r="Z872" s="699" t="str">
        <f t="shared" si="351"/>
        <v/>
      </c>
      <c r="AA872" s="698" t="str">
        <f t="shared" si="362"/>
        <v/>
      </c>
      <c r="AB872" s="698" t="str">
        <f t="shared" si="363"/>
        <v/>
      </c>
      <c r="AC872" s="699" t="str">
        <f t="shared" si="352"/>
        <v/>
      </c>
      <c r="AD872" s="699" t="str">
        <f t="shared" si="353"/>
        <v/>
      </c>
      <c r="AE872" s="698" t="str">
        <f t="shared" si="364"/>
        <v/>
      </c>
      <c r="AF872" s="698" t="str">
        <f t="shared" si="365"/>
        <v/>
      </c>
      <c r="AG872" s="68"/>
      <c r="AH872" s="696" t="str">
        <f t="shared" si="344"/>
        <v/>
      </c>
      <c r="AI872" s="340"/>
      <c r="AJ872" s="340"/>
      <c r="AK872" s="340"/>
      <c r="AL872" s="699" t="str">
        <f t="shared" si="354"/>
        <v/>
      </c>
      <c r="AM872" s="699" t="str">
        <f t="shared" si="381"/>
        <v/>
      </c>
      <c r="AN872" s="699" t="str">
        <f t="shared" si="355"/>
        <v/>
      </c>
      <c r="AO872" s="698" t="str">
        <f t="shared" si="345"/>
        <v/>
      </c>
      <c r="AP872" s="698" t="str">
        <f t="shared" si="366"/>
        <v/>
      </c>
      <c r="AQ872" s="699" t="str">
        <f t="shared" si="356"/>
        <v/>
      </c>
      <c r="AR872" s="699" t="str">
        <f t="shared" si="367"/>
        <v/>
      </c>
      <c r="AS872" s="699" t="str">
        <f t="shared" si="357"/>
        <v/>
      </c>
      <c r="AT872" s="698" t="str">
        <f t="shared" si="346"/>
        <v/>
      </c>
      <c r="AU872" s="698" t="str">
        <f t="shared" si="368"/>
        <v/>
      </c>
      <c r="AV872" s="699" t="str">
        <f t="shared" si="358"/>
        <v/>
      </c>
      <c r="AW872" s="699" t="str">
        <f t="shared" si="369"/>
        <v/>
      </c>
      <c r="AX872" s="699" t="str">
        <f t="shared" si="359"/>
        <v/>
      </c>
      <c r="AY872" s="698" t="str">
        <f t="shared" si="347"/>
        <v/>
      </c>
      <c r="AZ872" s="698" t="str">
        <f t="shared" si="370"/>
        <v/>
      </c>
      <c r="BA872" s="79"/>
      <c r="BB872" s="79"/>
      <c r="BC872" s="699" t="str">
        <f t="shared" si="371"/>
        <v/>
      </c>
      <c r="BD872" s="699" t="str">
        <f t="shared" si="372"/>
        <v/>
      </c>
      <c r="BE872" s="698" t="str">
        <f t="shared" si="373"/>
        <v/>
      </c>
      <c r="BF872" s="698" t="str">
        <f t="shared" si="374"/>
        <v/>
      </c>
      <c r="BG872" s="79"/>
      <c r="BH872" s="699" t="str">
        <f t="shared" si="375"/>
        <v/>
      </c>
      <c r="BI872" s="699" t="str">
        <f t="shared" si="376"/>
        <v/>
      </c>
      <c r="BJ872" s="699" t="str">
        <f t="shared" si="377"/>
        <v/>
      </c>
      <c r="BK872" s="698" t="str">
        <f t="shared" si="378"/>
        <v/>
      </c>
      <c r="BL872" s="698" t="str">
        <f t="shared" si="379"/>
        <v/>
      </c>
    </row>
    <row r="873" spans="15:64" ht="14.25" x14ac:dyDescent="0.2">
      <c r="O873" s="810"/>
      <c r="Q873" s="696">
        <f t="shared" si="360"/>
        <v>599</v>
      </c>
      <c r="R873" s="340"/>
      <c r="S873" s="340"/>
      <c r="T873" s="340"/>
      <c r="U873" s="699" t="str">
        <f t="shared" si="348"/>
        <v/>
      </c>
      <c r="V873" s="699" t="str">
        <f t="shared" si="349"/>
        <v/>
      </c>
      <c r="W873" s="698" t="str">
        <f t="shared" si="361"/>
        <v/>
      </c>
      <c r="X873" s="698" t="str">
        <f t="shared" si="380"/>
        <v/>
      </c>
      <c r="Y873" s="699" t="str">
        <f t="shared" si="350"/>
        <v/>
      </c>
      <c r="Z873" s="699" t="str">
        <f t="shared" si="351"/>
        <v/>
      </c>
      <c r="AA873" s="698" t="str">
        <f t="shared" si="362"/>
        <v/>
      </c>
      <c r="AB873" s="698" t="str">
        <f t="shared" si="363"/>
        <v/>
      </c>
      <c r="AC873" s="699" t="str">
        <f t="shared" si="352"/>
        <v/>
      </c>
      <c r="AD873" s="699" t="str">
        <f t="shared" si="353"/>
        <v/>
      </c>
      <c r="AE873" s="698" t="str">
        <f t="shared" si="364"/>
        <v/>
      </c>
      <c r="AF873" s="698" t="str">
        <f t="shared" si="365"/>
        <v/>
      </c>
      <c r="AG873" s="68"/>
      <c r="AH873" s="696" t="str">
        <f t="shared" si="344"/>
        <v/>
      </c>
      <c r="AI873" s="340"/>
      <c r="AJ873" s="340"/>
      <c r="AK873" s="340"/>
      <c r="AL873" s="699" t="str">
        <f t="shared" si="354"/>
        <v/>
      </c>
      <c r="AM873" s="699" t="str">
        <f t="shared" si="381"/>
        <v/>
      </c>
      <c r="AN873" s="699" t="str">
        <f t="shared" si="355"/>
        <v/>
      </c>
      <c r="AO873" s="698" t="str">
        <f t="shared" si="345"/>
        <v/>
      </c>
      <c r="AP873" s="698" t="str">
        <f t="shared" si="366"/>
        <v/>
      </c>
      <c r="AQ873" s="699" t="str">
        <f t="shared" si="356"/>
        <v/>
      </c>
      <c r="AR873" s="699" t="str">
        <f t="shared" si="367"/>
        <v/>
      </c>
      <c r="AS873" s="699" t="str">
        <f t="shared" si="357"/>
        <v/>
      </c>
      <c r="AT873" s="698" t="str">
        <f t="shared" si="346"/>
        <v/>
      </c>
      <c r="AU873" s="698" t="str">
        <f t="shared" si="368"/>
        <v/>
      </c>
      <c r="AV873" s="699" t="str">
        <f t="shared" si="358"/>
        <v/>
      </c>
      <c r="AW873" s="699" t="str">
        <f t="shared" si="369"/>
        <v/>
      </c>
      <c r="AX873" s="699" t="str">
        <f t="shared" si="359"/>
        <v/>
      </c>
      <c r="AY873" s="698" t="str">
        <f t="shared" si="347"/>
        <v/>
      </c>
      <c r="AZ873" s="698" t="str">
        <f t="shared" si="370"/>
        <v/>
      </c>
      <c r="BA873" s="79"/>
      <c r="BB873" s="79"/>
      <c r="BC873" s="699" t="str">
        <f t="shared" si="371"/>
        <v/>
      </c>
      <c r="BD873" s="699" t="str">
        <f t="shared" si="372"/>
        <v/>
      </c>
      <c r="BE873" s="698" t="str">
        <f t="shared" si="373"/>
        <v/>
      </c>
      <c r="BF873" s="698" t="str">
        <f t="shared" si="374"/>
        <v/>
      </c>
      <c r="BG873" s="79"/>
      <c r="BH873" s="699" t="str">
        <f t="shared" si="375"/>
        <v/>
      </c>
      <c r="BI873" s="699" t="str">
        <f t="shared" si="376"/>
        <v/>
      </c>
      <c r="BJ873" s="699" t="str">
        <f t="shared" si="377"/>
        <v/>
      </c>
      <c r="BK873" s="698" t="str">
        <f t="shared" si="378"/>
        <v/>
      </c>
      <c r="BL873" s="698" t="str">
        <f t="shared" si="379"/>
        <v/>
      </c>
    </row>
    <row r="874" spans="15:64" ht="14.25" x14ac:dyDescent="0.2">
      <c r="O874" s="810"/>
      <c r="Q874" s="696">
        <f t="shared" si="360"/>
        <v>600</v>
      </c>
      <c r="R874" s="340"/>
      <c r="S874" s="340"/>
      <c r="T874" s="340"/>
      <c r="U874" s="699" t="str">
        <f t="shared" si="348"/>
        <v/>
      </c>
      <c r="V874" s="699" t="str">
        <f t="shared" si="349"/>
        <v/>
      </c>
      <c r="W874" s="698" t="str">
        <f t="shared" si="361"/>
        <v/>
      </c>
      <c r="X874" s="698" t="str">
        <f t="shared" si="380"/>
        <v/>
      </c>
      <c r="Y874" s="699" t="str">
        <f t="shared" si="350"/>
        <v/>
      </c>
      <c r="Z874" s="699" t="str">
        <f t="shared" si="351"/>
        <v/>
      </c>
      <c r="AA874" s="698" t="str">
        <f t="shared" si="362"/>
        <v/>
      </c>
      <c r="AB874" s="698" t="str">
        <f t="shared" si="363"/>
        <v/>
      </c>
      <c r="AC874" s="699" t="str">
        <f t="shared" si="352"/>
        <v/>
      </c>
      <c r="AD874" s="699" t="str">
        <f t="shared" si="353"/>
        <v/>
      </c>
      <c r="AE874" s="698" t="str">
        <f t="shared" si="364"/>
        <v/>
      </c>
      <c r="AF874" s="698" t="str">
        <f t="shared" si="365"/>
        <v/>
      </c>
      <c r="AG874" s="68"/>
      <c r="AH874" s="696" t="str">
        <f t="shared" si="344"/>
        <v/>
      </c>
      <c r="AI874" s="340"/>
      <c r="AJ874" s="340"/>
      <c r="AK874" s="340"/>
      <c r="AL874" s="699" t="str">
        <f t="shared" si="354"/>
        <v/>
      </c>
      <c r="AM874" s="699" t="str">
        <f t="shared" si="381"/>
        <v/>
      </c>
      <c r="AN874" s="699" t="str">
        <f t="shared" si="355"/>
        <v/>
      </c>
      <c r="AO874" s="698" t="str">
        <f t="shared" si="345"/>
        <v/>
      </c>
      <c r="AP874" s="698" t="str">
        <f t="shared" si="366"/>
        <v/>
      </c>
      <c r="AQ874" s="699" t="str">
        <f t="shared" si="356"/>
        <v/>
      </c>
      <c r="AR874" s="699" t="str">
        <f t="shared" si="367"/>
        <v/>
      </c>
      <c r="AS874" s="699" t="str">
        <f t="shared" si="357"/>
        <v/>
      </c>
      <c r="AT874" s="698" t="str">
        <f t="shared" si="346"/>
        <v/>
      </c>
      <c r="AU874" s="698" t="str">
        <f t="shared" si="368"/>
        <v/>
      </c>
      <c r="AV874" s="699" t="str">
        <f t="shared" si="358"/>
        <v/>
      </c>
      <c r="AW874" s="699" t="str">
        <f t="shared" si="369"/>
        <v/>
      </c>
      <c r="AX874" s="699" t="str">
        <f t="shared" si="359"/>
        <v/>
      </c>
      <c r="AY874" s="698" t="str">
        <f t="shared" si="347"/>
        <v/>
      </c>
      <c r="AZ874" s="698" t="str">
        <f t="shared" si="370"/>
        <v/>
      </c>
      <c r="BA874" s="79"/>
      <c r="BB874" s="79"/>
      <c r="BC874" s="699" t="str">
        <f t="shared" si="371"/>
        <v/>
      </c>
      <c r="BD874" s="699" t="str">
        <f t="shared" si="372"/>
        <v/>
      </c>
      <c r="BE874" s="698" t="str">
        <f t="shared" si="373"/>
        <v/>
      </c>
      <c r="BF874" s="698" t="str">
        <f t="shared" si="374"/>
        <v/>
      </c>
      <c r="BG874" s="79"/>
      <c r="BH874" s="699" t="str">
        <f t="shared" si="375"/>
        <v/>
      </c>
      <c r="BI874" s="699" t="str">
        <f t="shared" si="376"/>
        <v/>
      </c>
      <c r="BJ874" s="699" t="str">
        <f t="shared" si="377"/>
        <v/>
      </c>
      <c r="BK874" s="698" t="str">
        <f t="shared" si="378"/>
        <v/>
      </c>
      <c r="BL874" s="698" t="str">
        <f t="shared" si="379"/>
        <v/>
      </c>
    </row>
  </sheetData>
  <sheetProtection selectLockedCells="1"/>
  <dataConsolidate/>
  <mergeCells count="65">
    <mergeCell ref="T269:U270"/>
    <mergeCell ref="V269:V270"/>
    <mergeCell ref="Z269:Z270"/>
    <mergeCell ref="W269:Y270"/>
    <mergeCell ref="D1:E1"/>
    <mergeCell ref="G1:H1"/>
    <mergeCell ref="D2:N2"/>
    <mergeCell ref="N17:N18"/>
    <mergeCell ref="E29:N29"/>
    <mergeCell ref="D158:E158"/>
    <mergeCell ref="B4:B25"/>
    <mergeCell ref="C4:C10"/>
    <mergeCell ref="C15:C20"/>
    <mergeCell ref="K17:K18"/>
    <mergeCell ref="D21:E21"/>
    <mergeCell ref="B30:B92"/>
    <mergeCell ref="D30:N30"/>
    <mergeCell ref="C35:C45"/>
    <mergeCell ref="C46:C57"/>
    <mergeCell ref="C59:C75"/>
    <mergeCell ref="D79:N79"/>
    <mergeCell ref="D85:H85"/>
    <mergeCell ref="D86:H86"/>
    <mergeCell ref="D88:E88"/>
    <mergeCell ref="K89:L89"/>
    <mergeCell ref="K90:L90"/>
    <mergeCell ref="B93:B160"/>
    <mergeCell ref="E93:N93"/>
    <mergeCell ref="D291:N291"/>
    <mergeCell ref="D94:N94"/>
    <mergeCell ref="C99:C109"/>
    <mergeCell ref="D159:E159"/>
    <mergeCell ref="D154:H154"/>
    <mergeCell ref="D155:H155"/>
    <mergeCell ref="C110:C123"/>
    <mergeCell ref="C125:C143"/>
    <mergeCell ref="D148:N148"/>
    <mergeCell ref="K158:L158"/>
    <mergeCell ref="D300:N300"/>
    <mergeCell ref="D221:N221"/>
    <mergeCell ref="B223:B266"/>
    <mergeCell ref="D227:N227"/>
    <mergeCell ref="E261:E262"/>
    <mergeCell ref="A3:A25"/>
    <mergeCell ref="A93:A160"/>
    <mergeCell ref="A29:A91"/>
    <mergeCell ref="D280:N280"/>
    <mergeCell ref="D162:N162"/>
    <mergeCell ref="B163:B220"/>
    <mergeCell ref="D190:D191"/>
    <mergeCell ref="E190:E191"/>
    <mergeCell ref="H190:H191"/>
    <mergeCell ref="K190:K191"/>
    <mergeCell ref="N190:N191"/>
    <mergeCell ref="D160:E160"/>
    <mergeCell ref="D89:E89"/>
    <mergeCell ref="D90:E90"/>
    <mergeCell ref="D91:E91"/>
    <mergeCell ref="D157:E157"/>
    <mergeCell ref="AV272:AY272"/>
    <mergeCell ref="U272:W272"/>
    <mergeCell ref="Y272:AA272"/>
    <mergeCell ref="AC272:AE272"/>
    <mergeCell ref="AL272:AO272"/>
    <mergeCell ref="AQ272:AT272"/>
  </mergeCells>
  <dataValidations count="27">
    <dataValidation type="list" allowBlank="1" showInputMessage="1" showErrorMessage="1" sqref="E12">
      <formula1>$P$12:$P$13</formula1>
    </dataValidation>
    <dataValidation type="whole" allowBlank="1" showInputMessage="1" showErrorMessage="1" sqref="E10">
      <formula1>1</formula1>
      <formula2>4</formula2>
    </dataValidation>
    <dataValidation type="list" allowBlank="1" showInputMessage="1" showErrorMessage="1" sqref="E6">
      <formula1>hitelcél</formula1>
    </dataValidation>
    <dataValidation type="list" allowBlank="1" showInputMessage="1" showErrorMessage="1" sqref="E4">
      <formula1>termék</formula1>
    </dataValidation>
    <dataValidation type="list" allowBlank="1" showInputMessage="1" showErrorMessage="1" sqref="E143:E144 E138 E133 H128 H143:H144 H138 H133 K128 K143:K144 K138 K133 N128 N143:N144 N138 N133 E128 N67 N71 N75 N62 K67 K71 K75 K62 H67 H71 H75 H62 E67 E71 E75 E62">
      <formula1>morál</formula1>
    </dataValidation>
    <dataValidation type="list" allowBlank="1" showInputMessage="1" showErrorMessage="1" sqref="E141 E136 E131 H126 H141 H136 H131 K126 K141 K136 K131 N126 N141 N136 N131 E126 N65 N69 N73 N60 K65 K69 K73 K60 H65 H69 H73 H60 E65 E69 E73 E60">
      <formula1>hitelek</formula1>
    </dataValidation>
    <dataValidation type="list" allowBlank="1" showInputMessage="1" showErrorMessage="1" sqref="E119 E123 H115 H119 H123 K115 K119 K123 N115 N119 N123 E115 N57 N54 N51 K57 K54 K51 H57 H54 H51 E57 E54 E51">
      <formula1>igazolás</formula1>
    </dataValidation>
    <dataValidation type="list" allowBlank="1" showInputMessage="1" showErrorMessage="1" sqref="E114 K118 E122 E118 H114 H122 K114 K122 N114 N122 N118 H118 N53 N56 N50 K56 K50 H56 H50 E53 E56 K53 E50 H53">
      <formula1>egyébjöv</formula1>
    </dataValidation>
    <dataValidation type="list" allowBlank="1" showInputMessage="1" showErrorMessage="1" sqref="K109 H109 N109 E109 N45 H45 K45 E45">
      <formula1>KHR</formula1>
    </dataValidation>
    <dataValidation type="list" allowBlank="1" showInputMessage="1" showErrorMessage="1" sqref="H105:H106 E105:E106 N105:N106 K105:K106 K41:K42 E41:E42 H41:H42 N41:N42">
      <formula1>ingatlan</formula1>
    </dataValidation>
    <dataValidation type="list" allowBlank="1" showInputMessage="1" showErrorMessage="1" sqref="H104 E104 N104 K104 K40 E40 H40 N40">
      <formula1>gyerekszám</formula1>
    </dataValidation>
    <dataValidation type="list" allowBlank="1" showInputMessage="1" showErrorMessage="1" sqref="H103 E103 N103 K103 K39 E39 H39 N39">
      <formula1>havimegtak</formula1>
    </dataValidation>
    <dataValidation type="list" allowBlank="1" showInputMessage="1" showErrorMessage="1" sqref="H102 E102 N102 K102 K38 E38 H38 N38">
      <formula1>folyószámla</formula1>
    </dataValidation>
    <dataValidation type="list" allowBlank="1" showInputMessage="1" showErrorMessage="1" sqref="H101 E101 N101 K101 K37 E37 H37 N37">
      <formula1>nyelvismeret</formula1>
    </dataValidation>
    <dataValidation type="list" allowBlank="1" showInputMessage="1" showErrorMessage="1" sqref="H100 E100 N100 K100 K36 E36 H36 N36">
      <formula1>végzettség</formula1>
    </dataValidation>
    <dataValidation type="date" allowBlank="1" showInputMessage="1" showErrorMessage="1" sqref="H98 E98 N98 K98 N34 E34 H34 K34">
      <formula1>1</formula1>
      <formula2>TODAY()</formula2>
    </dataValidation>
    <dataValidation type="list" allowBlank="1" showInputMessage="1" showErrorMessage="1" sqref="H111 N111 K111 N47 K47 E47 H47 E111">
      <formula1>jövig</formula1>
    </dataValidation>
    <dataValidation type="list" allowBlank="1" showInputMessage="1" showErrorMessage="1" sqref="E165 N165 K165 H165">
      <formula1>ingbesorolás</formula1>
    </dataValidation>
    <dataValidation type="list" allowBlank="1" showInputMessage="1" showErrorMessage="1" sqref="E164 N164 K164 H164">
      <formula1>ingatlanjogi</formula1>
    </dataValidation>
    <dataValidation type="list" allowBlank="1" showInputMessage="1" showErrorMessage="1" sqref="E166 H166 K166 N166">
      <formula1>településlista</formula1>
    </dataValidation>
    <dataValidation type="list" allowBlank="1" showInputMessage="1" showErrorMessage="1" sqref="E201:E202 N201:N202 E214 E210 E218:E219 H218 K218 N218 H214 K214 N214 H210 K210 N210 E206 H206 K206 H201:H202 K201:K202 N206">
      <formula1>teherstat</formula1>
    </dataValidation>
    <dataValidation type="list" allowBlank="1" showInputMessage="1" showErrorMessage="1" sqref="E198 E215 E207 N215 E211 H198 K198 N198 E203 H203 K203 H207 K207 N207 N211 K211 H211 H215 K215 N203">
      <formula1>terhek</formula1>
    </dataValidation>
    <dataValidation type="list" allowBlank="1" showInputMessage="1" showErrorMessage="1" sqref="K85:K86 N132 K154:K155 N174 K174 H174 E174 H194 E194 N194 H7 E127 E142 E137 E132 N154:N155 H127 H142 H137 H132 K127 K142 K137 K132 N127 N142 N137 N74 N61 K66 K70 K74 K61 H66 H70 H74 H61 E66 E70 E74 E61 N66 N70 E190:E191 H190:H191 K190:K191 N190:N191 K194 N7 E48 H48 K48 N48 E112">
      <formula1>igennem</formula1>
    </dataValidation>
    <dataValidation type="list" allowBlank="1" showInputMessage="1" showErrorMessage="1" sqref="H16:H19">
      <formula1>meghit</formula1>
    </dataValidation>
    <dataValidation type="list" allowBlank="1" showInputMessage="1" showErrorMessage="1" sqref="E23:E24">
      <formula1>számlacsomagok</formula1>
    </dataValidation>
    <dataValidation type="list" allowBlank="1" showInputMessage="1" showErrorMessage="1" sqref="E5">
      <formula1>jtmhitelcél</formula1>
    </dataValidation>
    <dataValidation type="list" allowBlank="1" showInputMessage="1" showErrorMessage="1" sqref="E9">
      <formula1>kiváltás</formula1>
    </dataValidation>
  </dataValidations>
  <pageMargins left="0.23622047244094491" right="0.23622047244094491" top="0.47244094488188981" bottom="0.35433070866141736" header="0.15748031496062992" footer="0.19685039370078741"/>
  <pageSetup paperSize="9" scale="66" fitToHeight="2" orientation="portrait" r:id="rId1"/>
  <rowBreaks count="1" manualBreakCount="1">
    <brk id="148" max="13" man="1"/>
  </rowBreaks>
  <ignoredErrors>
    <ignoredError sqref="K259"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paraméterek!$B$307:$B$310</xm:f>
          </x14:formula1>
          <xm:sqref>K25 E193:N193</xm:sqref>
        </x14:dataValidation>
        <x14:dataValidation type="list" allowBlank="1" showInputMessage="1" showErrorMessage="1">
          <x14:formula1>
            <xm:f>paraméterek!$B$319:$B$320</xm:f>
          </x14:formula1>
          <xm:sqref>K27</xm:sqref>
        </x14:dataValidation>
        <x14:dataValidation type="list" allowBlank="1" showInputMessage="1" showErrorMessage="1">
          <x14:formula1>
            <xm:f>paraméterek!$C$176:$C$177</xm:f>
          </x14:formula1>
          <xm:sqref>K6</xm:sqref>
        </x14:dataValidation>
        <x14:dataValidation type="list" allowBlank="1" showInputMessage="1" showErrorMessage="1">
          <x14:formula1>
            <xm:f>paraméterek!$A$323:$A$325</xm:f>
          </x14:formula1>
          <xm:sqref>N230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25"/>
  <sheetViews>
    <sheetView topLeftCell="A314" zoomScaleNormal="100" workbookViewId="0">
      <selection activeCell="F192" sqref="F192"/>
    </sheetView>
  </sheetViews>
  <sheetFormatPr defaultRowHeight="15" x14ac:dyDescent="0.25"/>
  <cols>
    <col min="1" max="1" width="40.28515625" customWidth="1"/>
    <col min="2" max="2" width="14" customWidth="1"/>
    <col min="3" max="3" width="22.140625" bestFit="1" customWidth="1"/>
    <col min="4" max="4" width="16.85546875" customWidth="1"/>
    <col min="6" max="6" width="39.5703125" bestFit="1" customWidth="1"/>
    <col min="7" max="7" width="16.7109375" bestFit="1" customWidth="1"/>
    <col min="8" max="8" width="39.5703125" bestFit="1" customWidth="1"/>
    <col min="11" max="11" width="16.28515625" customWidth="1"/>
    <col min="12" max="12" width="12" customWidth="1"/>
    <col min="13" max="13" width="2" customWidth="1"/>
    <col min="14" max="14" width="19.5703125" customWidth="1"/>
    <col min="15" max="15" width="12.5703125" bestFit="1" customWidth="1"/>
    <col min="16" max="16" width="1.28515625" customWidth="1"/>
    <col min="17" max="17" width="15.7109375" customWidth="1"/>
    <col min="23" max="23" width="15.42578125" customWidth="1"/>
  </cols>
  <sheetData>
    <row r="1" spans="1:23" ht="15.75" thickBot="1" x14ac:dyDescent="0.3">
      <c r="A1" s="1297" t="s">
        <v>305</v>
      </c>
      <c r="B1" s="1297"/>
      <c r="C1" s="1297"/>
      <c r="D1" s="187" t="s">
        <v>306</v>
      </c>
      <c r="F1" s="188" t="s">
        <v>307</v>
      </c>
      <c r="G1" s="189" t="s">
        <v>306</v>
      </c>
      <c r="H1" s="188" t="s">
        <v>307</v>
      </c>
      <c r="K1" s="190" t="s">
        <v>308</v>
      </c>
      <c r="O1" s="191">
        <v>90450</v>
      </c>
      <c r="P1" s="191"/>
      <c r="Q1" s="191">
        <v>2017</v>
      </c>
      <c r="W1" s="192" t="s">
        <v>309</v>
      </c>
    </row>
    <row r="2" spans="1:23" ht="15.75" thickBot="1" x14ac:dyDescent="0.3">
      <c r="A2" s="186">
        <v>0</v>
      </c>
      <c r="B2" s="186">
        <v>0.79900000000000004</v>
      </c>
      <c r="C2" s="193">
        <v>-0.79900000000000004</v>
      </c>
      <c r="D2" s="193" t="s">
        <v>310</v>
      </c>
      <c r="F2" s="194">
        <v>1.1000000000000001</v>
      </c>
      <c r="G2" s="195" t="s">
        <v>311</v>
      </c>
      <c r="H2" s="194">
        <v>1.1000000000000001</v>
      </c>
      <c r="K2" t="s">
        <v>312</v>
      </c>
      <c r="L2">
        <v>1</v>
      </c>
      <c r="N2" t="s">
        <v>313</v>
      </c>
      <c r="O2">
        <v>0.65</v>
      </c>
      <c r="Q2" t="s">
        <v>314</v>
      </c>
      <c r="R2">
        <v>0.9</v>
      </c>
      <c r="W2" s="196" t="s">
        <v>205</v>
      </c>
    </row>
    <row r="3" spans="1:23" ht="15.75" thickBot="1" x14ac:dyDescent="0.3">
      <c r="A3" s="186">
        <v>0.8</v>
      </c>
      <c r="B3" s="186">
        <v>0.89900000000000002</v>
      </c>
      <c r="C3" s="193" t="s">
        <v>315</v>
      </c>
      <c r="D3" s="193" t="s">
        <v>316</v>
      </c>
      <c r="F3" s="194">
        <v>1.05</v>
      </c>
      <c r="G3" s="195" t="s">
        <v>317</v>
      </c>
      <c r="H3" s="194">
        <v>1.05</v>
      </c>
      <c r="K3" t="s">
        <v>318</v>
      </c>
      <c r="L3">
        <v>0.75</v>
      </c>
      <c r="N3" t="s">
        <v>319</v>
      </c>
      <c r="O3">
        <v>0.5</v>
      </c>
      <c r="Q3" t="s">
        <v>320</v>
      </c>
      <c r="R3">
        <v>0.65</v>
      </c>
      <c r="W3" s="197" t="s">
        <v>321</v>
      </c>
    </row>
    <row r="4" spans="1:23" ht="15.75" thickBot="1" x14ac:dyDescent="0.3">
      <c r="A4" s="186">
        <v>0.9</v>
      </c>
      <c r="B4" s="186">
        <v>1.0489999999999999</v>
      </c>
      <c r="C4" s="193" t="s">
        <v>322</v>
      </c>
      <c r="D4" s="193" t="s">
        <v>323</v>
      </c>
      <c r="F4" s="194">
        <v>1</v>
      </c>
      <c r="G4" s="195" t="s">
        <v>323</v>
      </c>
      <c r="H4" s="194">
        <v>1</v>
      </c>
      <c r="N4" t="s">
        <v>324</v>
      </c>
      <c r="O4">
        <v>0.4</v>
      </c>
      <c r="W4" s="197" t="s">
        <v>325</v>
      </c>
    </row>
    <row r="5" spans="1:23" ht="15.75" thickBot="1" x14ac:dyDescent="0.3">
      <c r="A5" s="186">
        <v>1.05</v>
      </c>
      <c r="B5" s="186">
        <v>1.19</v>
      </c>
      <c r="C5" s="193" t="s">
        <v>326</v>
      </c>
      <c r="D5" s="193" t="s">
        <v>317</v>
      </c>
      <c r="F5" s="194">
        <v>0.95</v>
      </c>
      <c r="G5" s="195" t="s">
        <v>316</v>
      </c>
      <c r="H5" s="194">
        <v>0.95</v>
      </c>
      <c r="W5" s="197" t="s">
        <v>327</v>
      </c>
    </row>
    <row r="6" spans="1:23" ht="15.75" thickBot="1" x14ac:dyDescent="0.3">
      <c r="A6" s="186">
        <v>1.2</v>
      </c>
      <c r="B6" s="186"/>
      <c r="C6" s="193" t="s">
        <v>328</v>
      </c>
      <c r="D6" s="193" t="s">
        <v>311</v>
      </c>
      <c r="F6" s="194">
        <v>0.9</v>
      </c>
      <c r="G6" s="195" t="s">
        <v>310</v>
      </c>
      <c r="H6" s="194">
        <v>0.9</v>
      </c>
      <c r="K6" t="s">
        <v>329</v>
      </c>
      <c r="L6" t="s">
        <v>330</v>
      </c>
      <c r="N6" t="s">
        <v>331</v>
      </c>
      <c r="O6" t="s">
        <v>330</v>
      </c>
      <c r="Q6" t="s">
        <v>332</v>
      </c>
      <c r="R6" t="s">
        <v>330</v>
      </c>
      <c r="W6" s="197" t="s">
        <v>333</v>
      </c>
    </row>
    <row r="7" spans="1:23" x14ac:dyDescent="0.25">
      <c r="K7">
        <v>0</v>
      </c>
      <c r="L7">
        <v>0</v>
      </c>
      <c r="N7">
        <v>0</v>
      </c>
      <c r="O7">
        <v>0</v>
      </c>
      <c r="Q7">
        <v>0</v>
      </c>
      <c r="R7">
        <f>+Q7</f>
        <v>0</v>
      </c>
      <c r="W7" s="197" t="s">
        <v>334</v>
      </c>
    </row>
    <row r="8" spans="1:23" x14ac:dyDescent="0.25">
      <c r="K8">
        <v>1</v>
      </c>
      <c r="L8">
        <v>1</v>
      </c>
      <c r="N8">
        <v>1</v>
      </c>
      <c r="O8">
        <f>+O2</f>
        <v>0.65</v>
      </c>
      <c r="Q8">
        <v>1</v>
      </c>
      <c r="R8">
        <f>+R2</f>
        <v>0.9</v>
      </c>
      <c r="W8" s="197" t="s">
        <v>335</v>
      </c>
    </row>
    <row r="9" spans="1:23" x14ac:dyDescent="0.25">
      <c r="K9">
        <v>2</v>
      </c>
      <c r="L9">
        <f>+L8+$L$3</f>
        <v>1.75</v>
      </c>
      <c r="N9">
        <v>2</v>
      </c>
      <c r="O9">
        <f>+O8+O3</f>
        <v>1.1499999999999999</v>
      </c>
      <c r="Q9">
        <v>2</v>
      </c>
      <c r="R9">
        <f>+$R$3+R8</f>
        <v>1.55</v>
      </c>
      <c r="W9" s="197" t="s">
        <v>336</v>
      </c>
    </row>
    <row r="10" spans="1:23" ht="15.75" thickBot="1" x14ac:dyDescent="0.3">
      <c r="A10" s="198" t="s">
        <v>337</v>
      </c>
      <c r="B10" s="199"/>
      <c r="K10">
        <v>3</v>
      </c>
      <c r="L10">
        <f t="shared" ref="L10:L24" si="0">+L9+$L$3</f>
        <v>2.5</v>
      </c>
      <c r="N10">
        <v>3</v>
      </c>
      <c r="O10">
        <f>+O9+O4</f>
        <v>1.5499999999999998</v>
      </c>
      <c r="Q10">
        <v>3</v>
      </c>
      <c r="R10">
        <f t="shared" ref="R10:R24" si="1">+$R$3+R9</f>
        <v>2.2000000000000002</v>
      </c>
      <c r="W10" s="197" t="s">
        <v>338</v>
      </c>
    </row>
    <row r="11" spans="1:23" x14ac:dyDescent="0.25">
      <c r="A11" s="200" t="s">
        <v>339</v>
      </c>
      <c r="B11" s="201">
        <v>0.49</v>
      </c>
      <c r="K11">
        <v>4</v>
      </c>
      <c r="L11">
        <f t="shared" si="0"/>
        <v>3.25</v>
      </c>
      <c r="N11">
        <v>4</v>
      </c>
      <c r="O11">
        <f>+O10+$O$4</f>
        <v>1.9499999999999997</v>
      </c>
      <c r="Q11">
        <v>4</v>
      </c>
      <c r="R11">
        <f t="shared" si="1"/>
        <v>2.85</v>
      </c>
      <c r="W11" s="197" t="s">
        <v>340</v>
      </c>
    </row>
    <row r="12" spans="1:23" x14ac:dyDescent="0.25">
      <c r="A12" s="200" t="s">
        <v>341</v>
      </c>
      <c r="B12" s="201">
        <v>0.95</v>
      </c>
      <c r="K12">
        <v>5</v>
      </c>
      <c r="L12">
        <f t="shared" si="0"/>
        <v>4</v>
      </c>
      <c r="N12">
        <v>5</v>
      </c>
      <c r="O12">
        <f t="shared" ref="O12:O24" si="2">+O11+$O$4</f>
        <v>2.3499999999999996</v>
      </c>
      <c r="Q12">
        <v>5</v>
      </c>
      <c r="R12">
        <f t="shared" si="1"/>
        <v>3.5</v>
      </c>
      <c r="W12" s="197" t="s">
        <v>342</v>
      </c>
    </row>
    <row r="13" spans="1:23" x14ac:dyDescent="0.25">
      <c r="A13" s="200" t="s">
        <v>133</v>
      </c>
      <c r="B13" s="201">
        <v>1</v>
      </c>
      <c r="K13">
        <v>6</v>
      </c>
      <c r="L13">
        <f t="shared" si="0"/>
        <v>4.75</v>
      </c>
      <c r="N13">
        <v>6</v>
      </c>
      <c r="O13">
        <f t="shared" si="2"/>
        <v>2.7499999999999996</v>
      </c>
      <c r="Q13">
        <v>6</v>
      </c>
      <c r="R13">
        <f t="shared" si="1"/>
        <v>4.1500000000000004</v>
      </c>
      <c r="W13" s="197" t="s">
        <v>343</v>
      </c>
    </row>
    <row r="14" spans="1:23" x14ac:dyDescent="0.25">
      <c r="A14" s="200" t="s">
        <v>190</v>
      </c>
      <c r="B14" s="201">
        <v>1.01</v>
      </c>
      <c r="K14">
        <v>7</v>
      </c>
      <c r="L14">
        <f t="shared" si="0"/>
        <v>5.5</v>
      </c>
      <c r="N14">
        <v>7</v>
      </c>
      <c r="O14">
        <f t="shared" si="2"/>
        <v>3.1499999999999995</v>
      </c>
      <c r="Q14">
        <v>7</v>
      </c>
      <c r="R14">
        <f t="shared" si="1"/>
        <v>4.8000000000000007</v>
      </c>
      <c r="W14" s="197" t="s">
        <v>344</v>
      </c>
    </row>
    <row r="15" spans="1:23" x14ac:dyDescent="0.25">
      <c r="A15" s="200" t="s">
        <v>345</v>
      </c>
      <c r="B15" s="201">
        <v>1.02</v>
      </c>
      <c r="K15">
        <v>8</v>
      </c>
      <c r="L15">
        <f t="shared" si="0"/>
        <v>6.25</v>
      </c>
      <c r="N15">
        <v>8</v>
      </c>
      <c r="O15">
        <f t="shared" si="2"/>
        <v>3.5499999999999994</v>
      </c>
      <c r="Q15">
        <v>8</v>
      </c>
      <c r="R15">
        <f t="shared" si="1"/>
        <v>5.4500000000000011</v>
      </c>
      <c r="W15" s="197" t="s">
        <v>346</v>
      </c>
    </row>
    <row r="16" spans="1:23" x14ac:dyDescent="0.25">
      <c r="A16" s="200" t="s">
        <v>131</v>
      </c>
      <c r="B16" s="201">
        <v>1.04</v>
      </c>
      <c r="K16">
        <v>9</v>
      </c>
      <c r="L16">
        <f t="shared" si="0"/>
        <v>7</v>
      </c>
      <c r="N16">
        <v>9</v>
      </c>
      <c r="O16">
        <f t="shared" si="2"/>
        <v>3.9499999999999993</v>
      </c>
      <c r="Q16">
        <v>9</v>
      </c>
      <c r="R16">
        <f t="shared" si="1"/>
        <v>6.1000000000000014</v>
      </c>
      <c r="W16" s="197" t="s">
        <v>347</v>
      </c>
    </row>
    <row r="17" spans="1:23" x14ac:dyDescent="0.25">
      <c r="A17" s="200" t="s">
        <v>189</v>
      </c>
      <c r="B17" s="201">
        <v>1.06</v>
      </c>
      <c r="K17">
        <v>10</v>
      </c>
      <c r="L17">
        <f t="shared" si="0"/>
        <v>7.75</v>
      </c>
      <c r="N17">
        <v>10</v>
      </c>
      <c r="O17">
        <f t="shared" si="2"/>
        <v>4.3499999999999996</v>
      </c>
      <c r="Q17">
        <v>10</v>
      </c>
      <c r="R17">
        <f t="shared" si="1"/>
        <v>6.7500000000000018</v>
      </c>
      <c r="W17" s="197" t="s">
        <v>348</v>
      </c>
    </row>
    <row r="18" spans="1:23" x14ac:dyDescent="0.25">
      <c r="A18" s="200" t="s">
        <v>349</v>
      </c>
      <c r="B18" s="201">
        <v>1.08</v>
      </c>
      <c r="K18">
        <v>11</v>
      </c>
      <c r="L18">
        <f t="shared" si="0"/>
        <v>8.5</v>
      </c>
      <c r="N18">
        <v>11</v>
      </c>
      <c r="O18">
        <f t="shared" si="2"/>
        <v>4.75</v>
      </c>
      <c r="Q18">
        <v>11</v>
      </c>
      <c r="R18">
        <f t="shared" si="1"/>
        <v>7.4000000000000021</v>
      </c>
      <c r="W18" s="197" t="s">
        <v>350</v>
      </c>
    </row>
    <row r="19" spans="1:23" x14ac:dyDescent="0.25">
      <c r="K19">
        <v>12</v>
      </c>
      <c r="L19">
        <f t="shared" si="0"/>
        <v>9.25</v>
      </c>
      <c r="N19">
        <v>12</v>
      </c>
      <c r="O19">
        <f t="shared" si="2"/>
        <v>5.15</v>
      </c>
      <c r="Q19">
        <v>12</v>
      </c>
      <c r="R19">
        <f t="shared" si="1"/>
        <v>8.0500000000000025</v>
      </c>
      <c r="W19" s="197" t="s">
        <v>351</v>
      </c>
    </row>
    <row r="20" spans="1:23" x14ac:dyDescent="0.25">
      <c r="K20">
        <v>13</v>
      </c>
      <c r="L20">
        <f t="shared" si="0"/>
        <v>10</v>
      </c>
      <c r="N20">
        <v>13</v>
      </c>
      <c r="O20">
        <f t="shared" si="2"/>
        <v>5.5500000000000007</v>
      </c>
      <c r="Q20">
        <v>13</v>
      </c>
      <c r="R20">
        <f t="shared" si="1"/>
        <v>8.7000000000000028</v>
      </c>
      <c r="W20" s="197" t="s">
        <v>352</v>
      </c>
    </row>
    <row r="21" spans="1:23" ht="15.75" thickBot="1" x14ac:dyDescent="0.3">
      <c r="A21" s="198" t="s">
        <v>353</v>
      </c>
      <c r="B21" s="202"/>
      <c r="K21">
        <v>14</v>
      </c>
      <c r="L21">
        <f t="shared" si="0"/>
        <v>10.75</v>
      </c>
      <c r="N21">
        <v>14</v>
      </c>
      <c r="O21">
        <f t="shared" si="2"/>
        <v>5.9500000000000011</v>
      </c>
      <c r="Q21">
        <v>14</v>
      </c>
      <c r="R21">
        <f t="shared" si="1"/>
        <v>9.3500000000000032</v>
      </c>
      <c r="W21" s="197" t="s">
        <v>354</v>
      </c>
    </row>
    <row r="22" spans="1:23" x14ac:dyDescent="0.25">
      <c r="A22" s="200" t="s">
        <v>355</v>
      </c>
      <c r="B22" s="201">
        <v>1</v>
      </c>
      <c r="K22">
        <v>15</v>
      </c>
      <c r="L22">
        <f t="shared" si="0"/>
        <v>11.5</v>
      </c>
      <c r="N22">
        <v>15</v>
      </c>
      <c r="O22">
        <f t="shared" si="2"/>
        <v>6.3500000000000014</v>
      </c>
      <c r="Q22">
        <v>15</v>
      </c>
      <c r="R22">
        <f t="shared" si="1"/>
        <v>10.000000000000004</v>
      </c>
      <c r="W22" s="197" t="s">
        <v>356</v>
      </c>
    </row>
    <row r="23" spans="1:23" x14ac:dyDescent="0.25">
      <c r="A23" s="200" t="s">
        <v>357</v>
      </c>
      <c r="B23" s="201">
        <v>1</v>
      </c>
      <c r="K23">
        <v>16</v>
      </c>
      <c r="L23">
        <f t="shared" si="0"/>
        <v>12.25</v>
      </c>
      <c r="N23">
        <v>16</v>
      </c>
      <c r="O23">
        <f t="shared" si="2"/>
        <v>6.7500000000000018</v>
      </c>
      <c r="Q23">
        <v>16</v>
      </c>
      <c r="R23">
        <f t="shared" si="1"/>
        <v>10.650000000000004</v>
      </c>
      <c r="W23" s="197" t="s">
        <v>358</v>
      </c>
    </row>
    <row r="24" spans="1:23" x14ac:dyDescent="0.25">
      <c r="A24" s="200" t="s">
        <v>133</v>
      </c>
      <c r="B24" s="201">
        <v>1.01</v>
      </c>
      <c r="K24">
        <v>17</v>
      </c>
      <c r="L24">
        <f t="shared" si="0"/>
        <v>13</v>
      </c>
      <c r="N24">
        <v>17</v>
      </c>
      <c r="O24">
        <f t="shared" si="2"/>
        <v>7.1500000000000021</v>
      </c>
      <c r="Q24">
        <v>17</v>
      </c>
      <c r="R24">
        <f t="shared" si="1"/>
        <v>11.300000000000004</v>
      </c>
      <c r="W24" s="197" t="s">
        <v>359</v>
      </c>
    </row>
    <row r="25" spans="1:23" x14ac:dyDescent="0.25">
      <c r="A25" s="200" t="s">
        <v>190</v>
      </c>
      <c r="B25" s="201">
        <v>1.03</v>
      </c>
      <c r="W25" s="197" t="s">
        <v>360</v>
      </c>
    </row>
    <row r="26" spans="1:23" x14ac:dyDescent="0.25">
      <c r="A26" s="200" t="s">
        <v>345</v>
      </c>
      <c r="B26" s="201">
        <v>1.04</v>
      </c>
      <c r="W26" s="197" t="s">
        <v>361</v>
      </c>
    </row>
    <row r="27" spans="1:23" x14ac:dyDescent="0.25">
      <c r="A27" s="200" t="s">
        <v>131</v>
      </c>
      <c r="B27" s="201">
        <v>1.03</v>
      </c>
      <c r="W27" s="197" t="s">
        <v>362</v>
      </c>
    </row>
    <row r="28" spans="1:23" x14ac:dyDescent="0.25">
      <c r="A28" s="200" t="s">
        <v>189</v>
      </c>
      <c r="B28" s="201">
        <v>1.05</v>
      </c>
      <c r="W28" s="197" t="s">
        <v>363</v>
      </c>
    </row>
    <row r="29" spans="1:23" x14ac:dyDescent="0.25">
      <c r="A29" s="200" t="s">
        <v>349</v>
      </c>
      <c r="B29" s="201">
        <v>1.06</v>
      </c>
      <c r="W29" s="197" t="s">
        <v>364</v>
      </c>
    </row>
    <row r="30" spans="1:23" x14ac:dyDescent="0.25">
      <c r="A30" s="200" t="s">
        <v>365</v>
      </c>
      <c r="B30" s="201">
        <v>1.04</v>
      </c>
      <c r="W30" s="197" t="s">
        <v>366</v>
      </c>
    </row>
    <row r="31" spans="1:23" x14ac:dyDescent="0.25">
      <c r="A31" s="200" t="s">
        <v>367</v>
      </c>
      <c r="B31" s="201">
        <v>1.0549999999999999</v>
      </c>
      <c r="W31" s="197" t="s">
        <v>368</v>
      </c>
    </row>
    <row r="32" spans="1:23" x14ac:dyDescent="0.25">
      <c r="A32" s="200" t="s">
        <v>369</v>
      </c>
      <c r="B32" s="201">
        <v>1.0649999999999999</v>
      </c>
      <c r="W32" s="197" t="s">
        <v>370</v>
      </c>
    </row>
    <row r="33" spans="1:23" x14ac:dyDescent="0.25">
      <c r="W33" s="197" t="s">
        <v>371</v>
      </c>
    </row>
    <row r="34" spans="1:23" x14ac:dyDescent="0.25">
      <c r="W34" s="197" t="s">
        <v>372</v>
      </c>
    </row>
    <row r="35" spans="1:23" ht="15.75" thickBot="1" x14ac:dyDescent="0.3">
      <c r="A35" s="203" t="s">
        <v>373</v>
      </c>
      <c r="B35" s="203"/>
      <c r="C35" s="204"/>
      <c r="D35" s="204"/>
      <c r="E35" s="1298"/>
      <c r="F35" s="1298"/>
      <c r="W35" s="197" t="s">
        <v>374</v>
      </c>
    </row>
    <row r="36" spans="1:23" x14ac:dyDescent="0.25">
      <c r="A36" s="205" t="s">
        <v>355</v>
      </c>
      <c r="B36" s="205">
        <v>0.98</v>
      </c>
      <c r="C36" s="206"/>
      <c r="D36" s="206"/>
      <c r="E36" s="207"/>
      <c r="F36" s="206"/>
      <c r="W36" s="197" t="s">
        <v>375</v>
      </c>
    </row>
    <row r="37" spans="1:23" x14ac:dyDescent="0.25">
      <c r="A37" s="208" t="s">
        <v>135</v>
      </c>
      <c r="B37" s="208">
        <v>1.01</v>
      </c>
      <c r="C37" s="208"/>
      <c r="D37" s="208"/>
      <c r="F37" s="208"/>
      <c r="W37" s="197" t="s">
        <v>376</v>
      </c>
    </row>
    <row r="38" spans="1:23" x14ac:dyDescent="0.25">
      <c r="A38" s="208" t="s">
        <v>191</v>
      </c>
      <c r="B38" s="209">
        <v>1.04</v>
      </c>
      <c r="C38" s="208"/>
      <c r="D38" s="208"/>
      <c r="F38" s="209"/>
      <c r="W38" s="197" t="s">
        <v>377</v>
      </c>
    </row>
    <row r="39" spans="1:23" x14ac:dyDescent="0.25">
      <c r="A39" s="210"/>
      <c r="B39" s="210"/>
      <c r="C39" s="210"/>
      <c r="D39" s="210"/>
      <c r="E39" s="208"/>
      <c r="F39" s="208"/>
      <c r="W39" s="197" t="s">
        <v>378</v>
      </c>
    </row>
    <row r="40" spans="1:23" x14ac:dyDescent="0.25">
      <c r="A40" s="210"/>
      <c r="B40" s="210"/>
      <c r="C40" s="204"/>
      <c r="D40" s="204"/>
      <c r="E40" s="206"/>
      <c r="F40" s="206"/>
      <c r="W40" s="197" t="s">
        <v>379</v>
      </c>
    </row>
    <row r="41" spans="1:23" ht="15.75" thickBot="1" x14ac:dyDescent="0.3">
      <c r="A41" s="203" t="s">
        <v>380</v>
      </c>
      <c r="B41" s="203"/>
      <c r="C41" s="204"/>
      <c r="D41" s="204"/>
      <c r="E41" s="206"/>
      <c r="F41" s="206"/>
      <c r="W41" s="197" t="s">
        <v>381</v>
      </c>
    </row>
    <row r="42" spans="1:23" x14ac:dyDescent="0.25">
      <c r="A42" s="205" t="s">
        <v>382</v>
      </c>
      <c r="B42" s="205">
        <v>0.98</v>
      </c>
      <c r="C42" s="206"/>
      <c r="D42" s="206"/>
      <c r="E42" s="207"/>
      <c r="F42" s="206"/>
      <c r="W42" s="197" t="s">
        <v>383</v>
      </c>
    </row>
    <row r="43" spans="1:23" x14ac:dyDescent="0.25">
      <c r="A43" s="208" t="s">
        <v>137</v>
      </c>
      <c r="B43" s="208">
        <v>1.01</v>
      </c>
      <c r="C43" s="206"/>
      <c r="D43" s="206"/>
      <c r="E43" s="207"/>
      <c r="F43" s="206"/>
      <c r="W43" s="197" t="s">
        <v>384</v>
      </c>
    </row>
    <row r="44" spans="1:23" x14ac:dyDescent="0.25">
      <c r="A44" s="208" t="s">
        <v>192</v>
      </c>
      <c r="B44" s="208">
        <v>1.04</v>
      </c>
      <c r="C44" s="206"/>
      <c r="D44" s="206"/>
      <c r="E44" s="207"/>
      <c r="F44" s="206"/>
      <c r="W44" s="197" t="s">
        <v>385</v>
      </c>
    </row>
    <row r="45" spans="1:23" x14ac:dyDescent="0.25">
      <c r="A45" s="210"/>
      <c r="B45" s="210"/>
      <c r="C45" s="206"/>
      <c r="D45" s="206"/>
      <c r="E45" s="206"/>
      <c r="F45" s="211"/>
      <c r="W45" s="197" t="s">
        <v>386</v>
      </c>
    </row>
    <row r="46" spans="1:23" ht="15.75" thickBot="1" x14ac:dyDescent="0.3">
      <c r="A46" s="203" t="s">
        <v>387</v>
      </c>
      <c r="B46" s="203"/>
      <c r="C46" s="206"/>
      <c r="D46" s="206"/>
      <c r="E46" s="206"/>
      <c r="F46" s="211"/>
      <c r="W46" s="197" t="s">
        <v>388</v>
      </c>
    </row>
    <row r="47" spans="1:23" x14ac:dyDescent="0.25">
      <c r="A47" s="205">
        <v>0</v>
      </c>
      <c r="B47" s="205">
        <v>0.98</v>
      </c>
      <c r="C47" s="207"/>
      <c r="D47" s="206"/>
      <c r="E47" s="206"/>
      <c r="F47" s="212"/>
      <c r="W47" s="197" t="s">
        <v>389</v>
      </c>
    </row>
    <row r="48" spans="1:23" x14ac:dyDescent="0.25">
      <c r="A48" s="208">
        <v>1</v>
      </c>
      <c r="B48" s="208">
        <v>1</v>
      </c>
      <c r="C48" s="207"/>
      <c r="D48" s="206"/>
      <c r="E48" s="206"/>
      <c r="F48" s="212"/>
      <c r="W48" s="197" t="s">
        <v>390</v>
      </c>
    </row>
    <row r="49" spans="1:23" x14ac:dyDescent="0.25">
      <c r="A49" s="208">
        <v>2</v>
      </c>
      <c r="B49" s="208">
        <v>1.02</v>
      </c>
      <c r="C49" s="207"/>
      <c r="D49" s="206"/>
      <c r="E49" s="206"/>
      <c r="F49" s="212"/>
      <c r="W49" s="197" t="s">
        <v>391</v>
      </c>
    </row>
    <row r="50" spans="1:23" x14ac:dyDescent="0.25">
      <c r="A50" s="208" t="s">
        <v>392</v>
      </c>
      <c r="B50" s="208">
        <v>1.04</v>
      </c>
      <c r="C50" s="207"/>
      <c r="D50" s="206"/>
      <c r="E50" s="206"/>
      <c r="F50" s="212"/>
      <c r="W50" s="197" t="s">
        <v>393</v>
      </c>
    </row>
    <row r="51" spans="1:23" x14ac:dyDescent="0.25">
      <c r="A51" s="210"/>
      <c r="B51" s="210"/>
      <c r="C51" s="206"/>
      <c r="D51" s="206"/>
      <c r="E51" s="206"/>
      <c r="F51" s="211"/>
      <c r="W51" s="197" t="s">
        <v>394</v>
      </c>
    </row>
    <row r="52" spans="1:23" ht="15.75" thickBot="1" x14ac:dyDescent="0.3">
      <c r="A52" s="203" t="s">
        <v>395</v>
      </c>
      <c r="B52" s="203"/>
      <c r="C52" s="206"/>
      <c r="D52" s="206"/>
      <c r="E52" s="206"/>
      <c r="F52" s="211"/>
      <c r="W52" s="197" t="s">
        <v>396</v>
      </c>
    </row>
    <row r="53" spans="1:23" x14ac:dyDescent="0.25">
      <c r="A53" s="205" t="s">
        <v>140</v>
      </c>
      <c r="B53" s="205">
        <v>1</v>
      </c>
      <c r="C53" s="207"/>
      <c r="D53" s="206"/>
      <c r="E53" s="206"/>
      <c r="F53" s="212"/>
      <c r="W53" s="197" t="s">
        <v>397</v>
      </c>
    </row>
    <row r="54" spans="1:23" x14ac:dyDescent="0.25">
      <c r="A54" s="208" t="s">
        <v>193</v>
      </c>
      <c r="B54" s="208">
        <v>1.03</v>
      </c>
      <c r="C54" s="207"/>
      <c r="D54" s="206"/>
      <c r="E54" s="206"/>
      <c r="F54" s="212"/>
      <c r="W54" s="197" t="s">
        <v>398</v>
      </c>
    </row>
    <row r="55" spans="1:23" x14ac:dyDescent="0.25">
      <c r="A55" s="213"/>
      <c r="B55" s="208"/>
      <c r="C55" s="206"/>
      <c r="D55" s="211"/>
      <c r="E55" s="211"/>
      <c r="F55" s="211"/>
      <c r="W55" s="197" t="s">
        <v>399</v>
      </c>
    </row>
    <row r="56" spans="1:23" x14ac:dyDescent="0.25">
      <c r="A56" s="213"/>
      <c r="B56" s="208"/>
      <c r="C56" s="206"/>
      <c r="D56" s="211"/>
      <c r="E56" s="211"/>
      <c r="F56" s="211"/>
      <c r="W56" s="197" t="s">
        <v>400</v>
      </c>
    </row>
    <row r="57" spans="1:23" ht="15.75" thickBot="1" x14ac:dyDescent="0.3">
      <c r="A57" s="198" t="s">
        <v>401</v>
      </c>
      <c r="B57" s="214"/>
      <c r="C57" s="215"/>
      <c r="D57" s="214"/>
      <c r="E57" s="215"/>
      <c r="F57" s="211"/>
      <c r="W57" s="197" t="s">
        <v>402</v>
      </c>
    </row>
    <row r="58" spans="1:23" x14ac:dyDescent="0.25">
      <c r="A58">
        <v>0</v>
      </c>
      <c r="B58">
        <f>+RIGHT(D58,2)*1</f>
        <v>20</v>
      </c>
      <c r="C58" s="206"/>
      <c r="D58" s="200" t="s">
        <v>403</v>
      </c>
      <c r="E58" s="205">
        <v>1.1140000000000001</v>
      </c>
      <c r="F58" s="211"/>
      <c r="W58" s="197" t="s">
        <v>404</v>
      </c>
    </row>
    <row r="59" spans="1:23" x14ac:dyDescent="0.25">
      <c r="A59">
        <f t="shared" ref="A59:A81" si="3">+LEFT(D59,2)*1</f>
        <v>20</v>
      </c>
      <c r="B59">
        <f t="shared" ref="B59:B80" si="4">+RIGHT(D59,2)*1</f>
        <v>22</v>
      </c>
      <c r="C59" s="206"/>
      <c r="D59" s="200" t="s">
        <v>405</v>
      </c>
      <c r="E59" s="208">
        <v>1.1140000000000001</v>
      </c>
      <c r="F59" s="211"/>
      <c r="W59" s="197" t="s">
        <v>406</v>
      </c>
    </row>
    <row r="60" spans="1:23" x14ac:dyDescent="0.25">
      <c r="A60">
        <f t="shared" si="3"/>
        <v>22</v>
      </c>
      <c r="B60">
        <f t="shared" si="4"/>
        <v>24</v>
      </c>
      <c r="C60" s="206"/>
      <c r="D60" s="200" t="s">
        <v>407</v>
      </c>
      <c r="E60" s="208">
        <v>1.1140000000000001</v>
      </c>
      <c r="F60" s="211"/>
      <c r="W60" s="197" t="s">
        <v>408</v>
      </c>
    </row>
    <row r="61" spans="1:23" x14ac:dyDescent="0.25">
      <c r="A61">
        <f t="shared" si="3"/>
        <v>24</v>
      </c>
      <c r="B61">
        <f t="shared" si="4"/>
        <v>26</v>
      </c>
      <c r="C61" s="206"/>
      <c r="D61" s="200" t="s">
        <v>409</v>
      </c>
      <c r="E61" s="208">
        <v>1.1140000000000001</v>
      </c>
      <c r="F61" s="211"/>
      <c r="W61" s="197" t="s">
        <v>410</v>
      </c>
    </row>
    <row r="62" spans="1:23" x14ac:dyDescent="0.25">
      <c r="A62">
        <f t="shared" si="3"/>
        <v>26</v>
      </c>
      <c r="B62">
        <f t="shared" si="4"/>
        <v>28</v>
      </c>
      <c r="C62" s="206"/>
      <c r="D62" s="200" t="s">
        <v>411</v>
      </c>
      <c r="E62" s="208">
        <v>1.1140000000000001</v>
      </c>
      <c r="F62" s="211"/>
      <c r="W62" s="197" t="s">
        <v>412</v>
      </c>
    </row>
    <row r="63" spans="1:23" x14ac:dyDescent="0.25">
      <c r="A63">
        <f t="shared" si="3"/>
        <v>28</v>
      </c>
      <c r="B63">
        <f t="shared" si="4"/>
        <v>30</v>
      </c>
      <c r="C63" s="206"/>
      <c r="D63" s="200" t="s">
        <v>413</v>
      </c>
      <c r="E63" s="208">
        <v>1.1040000000000001</v>
      </c>
      <c r="F63" s="211"/>
      <c r="W63" s="197" t="s">
        <v>414</v>
      </c>
    </row>
    <row r="64" spans="1:23" x14ac:dyDescent="0.25">
      <c r="A64">
        <f t="shared" si="3"/>
        <v>30</v>
      </c>
      <c r="B64">
        <f t="shared" si="4"/>
        <v>32</v>
      </c>
      <c r="C64" s="206"/>
      <c r="D64" s="200" t="s">
        <v>415</v>
      </c>
      <c r="E64" s="208">
        <v>1.085</v>
      </c>
      <c r="F64" s="211"/>
      <c r="W64" s="197" t="s">
        <v>416</v>
      </c>
    </row>
    <row r="65" spans="1:23" x14ac:dyDescent="0.25">
      <c r="A65">
        <f t="shared" si="3"/>
        <v>32</v>
      </c>
      <c r="B65">
        <f t="shared" si="4"/>
        <v>34</v>
      </c>
      <c r="C65" s="206"/>
      <c r="D65" s="200" t="s">
        <v>417</v>
      </c>
      <c r="E65" s="208">
        <v>1.0660000000000001</v>
      </c>
      <c r="F65" s="211"/>
      <c r="W65" s="197" t="s">
        <v>418</v>
      </c>
    </row>
    <row r="66" spans="1:23" x14ac:dyDescent="0.25">
      <c r="A66">
        <f t="shared" si="3"/>
        <v>34</v>
      </c>
      <c r="B66">
        <f t="shared" si="4"/>
        <v>36</v>
      </c>
      <c r="C66" s="206"/>
      <c r="D66" s="200" t="s">
        <v>419</v>
      </c>
      <c r="E66" s="208">
        <v>1.046</v>
      </c>
      <c r="F66" s="211"/>
      <c r="W66" s="197" t="s">
        <v>420</v>
      </c>
    </row>
    <row r="67" spans="1:23" x14ac:dyDescent="0.25">
      <c r="A67">
        <f t="shared" si="3"/>
        <v>36</v>
      </c>
      <c r="B67">
        <f t="shared" si="4"/>
        <v>38</v>
      </c>
      <c r="C67" s="206"/>
      <c r="D67" s="200" t="s">
        <v>421</v>
      </c>
      <c r="E67" s="208">
        <v>1.0269999999999999</v>
      </c>
      <c r="F67" s="211"/>
      <c r="W67" s="197" t="s">
        <v>422</v>
      </c>
    </row>
    <row r="68" spans="1:23" x14ac:dyDescent="0.25">
      <c r="A68">
        <f t="shared" si="3"/>
        <v>38</v>
      </c>
      <c r="B68">
        <f t="shared" si="4"/>
        <v>40</v>
      </c>
      <c r="C68" s="206"/>
      <c r="D68" s="200" t="s">
        <v>423</v>
      </c>
      <c r="E68" s="208">
        <v>1.008</v>
      </c>
      <c r="F68" s="211"/>
      <c r="W68" s="197" t="s">
        <v>424</v>
      </c>
    </row>
    <row r="69" spans="1:23" x14ac:dyDescent="0.25">
      <c r="A69">
        <f t="shared" si="3"/>
        <v>40</v>
      </c>
      <c r="B69">
        <f t="shared" si="4"/>
        <v>42</v>
      </c>
      <c r="C69" s="206"/>
      <c r="D69" s="200" t="s">
        <v>425</v>
      </c>
      <c r="E69" s="208">
        <v>0.98799999999999999</v>
      </c>
      <c r="F69" s="211"/>
      <c r="W69" s="197" t="s">
        <v>426</v>
      </c>
    </row>
    <row r="70" spans="1:23" x14ac:dyDescent="0.25">
      <c r="A70">
        <f t="shared" si="3"/>
        <v>42</v>
      </c>
      <c r="B70">
        <f t="shared" si="4"/>
        <v>44</v>
      </c>
      <c r="C70" s="206"/>
      <c r="D70" s="200" t="s">
        <v>427</v>
      </c>
      <c r="E70" s="208">
        <v>0.96899999999999997</v>
      </c>
      <c r="F70" s="211"/>
      <c r="W70" s="197" t="s">
        <v>428</v>
      </c>
    </row>
    <row r="71" spans="1:23" x14ac:dyDescent="0.25">
      <c r="A71">
        <f t="shared" si="3"/>
        <v>44</v>
      </c>
      <c r="B71">
        <f t="shared" si="4"/>
        <v>46</v>
      </c>
      <c r="C71" s="206"/>
      <c r="D71" s="200" t="s">
        <v>429</v>
      </c>
      <c r="E71" s="208">
        <v>0.94899999999999995</v>
      </c>
      <c r="F71" s="211"/>
      <c r="W71" s="197" t="s">
        <v>430</v>
      </c>
    </row>
    <row r="72" spans="1:23" x14ac:dyDescent="0.25">
      <c r="A72">
        <f t="shared" si="3"/>
        <v>46</v>
      </c>
      <c r="B72">
        <f t="shared" si="4"/>
        <v>48</v>
      </c>
      <c r="C72" s="206"/>
      <c r="D72" s="200" t="s">
        <v>431</v>
      </c>
      <c r="E72" s="208">
        <v>0.93</v>
      </c>
      <c r="F72" s="211"/>
      <c r="W72" s="197" t="s">
        <v>432</v>
      </c>
    </row>
    <row r="73" spans="1:23" x14ac:dyDescent="0.25">
      <c r="A73">
        <f t="shared" si="3"/>
        <v>48</v>
      </c>
      <c r="B73">
        <f t="shared" si="4"/>
        <v>50</v>
      </c>
      <c r="C73" s="206"/>
      <c r="D73" s="200" t="s">
        <v>433</v>
      </c>
      <c r="E73" s="208">
        <v>0.91100000000000003</v>
      </c>
      <c r="F73" s="211"/>
      <c r="W73" s="197" t="s">
        <v>434</v>
      </c>
    </row>
    <row r="74" spans="1:23" x14ac:dyDescent="0.25">
      <c r="A74">
        <f t="shared" si="3"/>
        <v>50</v>
      </c>
      <c r="B74">
        <f t="shared" si="4"/>
        <v>52</v>
      </c>
      <c r="C74" s="206"/>
      <c r="D74" s="200" t="s">
        <v>435</v>
      </c>
      <c r="E74" s="208">
        <v>0.89100000000000001</v>
      </c>
      <c r="F74" s="211"/>
      <c r="W74" s="197" t="s">
        <v>436</v>
      </c>
    </row>
    <row r="75" spans="1:23" x14ac:dyDescent="0.25">
      <c r="A75">
        <f t="shared" si="3"/>
        <v>52</v>
      </c>
      <c r="B75">
        <f t="shared" si="4"/>
        <v>54</v>
      </c>
      <c r="C75" s="206"/>
      <c r="D75" s="200" t="s">
        <v>437</v>
      </c>
      <c r="E75" s="208">
        <v>0.872</v>
      </c>
      <c r="F75" s="211"/>
      <c r="W75" s="197" t="s">
        <v>438</v>
      </c>
    </row>
    <row r="76" spans="1:23" x14ac:dyDescent="0.25">
      <c r="A76">
        <f t="shared" si="3"/>
        <v>54</v>
      </c>
      <c r="B76">
        <f t="shared" si="4"/>
        <v>56</v>
      </c>
      <c r="C76" s="206"/>
      <c r="D76" s="200" t="s">
        <v>439</v>
      </c>
      <c r="E76" s="208">
        <v>0.85199999999999998</v>
      </c>
      <c r="F76" s="211"/>
      <c r="W76" s="197" t="s">
        <v>440</v>
      </c>
    </row>
    <row r="77" spans="1:23" x14ac:dyDescent="0.25">
      <c r="A77">
        <f t="shared" si="3"/>
        <v>56</v>
      </c>
      <c r="B77">
        <f t="shared" si="4"/>
        <v>58</v>
      </c>
      <c r="C77" s="206"/>
      <c r="D77" s="200" t="s">
        <v>441</v>
      </c>
      <c r="E77" s="208">
        <v>0.83299999999999996</v>
      </c>
      <c r="F77" s="211"/>
      <c r="W77" s="197" t="s">
        <v>442</v>
      </c>
    </row>
    <row r="78" spans="1:23" x14ac:dyDescent="0.25">
      <c r="A78">
        <f t="shared" si="3"/>
        <v>58</v>
      </c>
      <c r="B78">
        <f t="shared" si="4"/>
        <v>60</v>
      </c>
      <c r="C78" s="206"/>
      <c r="D78" s="200" t="s">
        <v>443</v>
      </c>
      <c r="E78" s="208">
        <v>0.81399999999999995</v>
      </c>
      <c r="F78" s="211"/>
      <c r="W78" s="197" t="s">
        <v>444</v>
      </c>
    </row>
    <row r="79" spans="1:23" x14ac:dyDescent="0.25">
      <c r="A79">
        <f t="shared" si="3"/>
        <v>60</v>
      </c>
      <c r="B79">
        <f t="shared" si="4"/>
        <v>62</v>
      </c>
      <c r="C79" s="206"/>
      <c r="D79" s="200" t="s">
        <v>445</v>
      </c>
      <c r="E79" s="208">
        <v>0.79400000000000004</v>
      </c>
      <c r="F79" s="211"/>
      <c r="W79" s="197" t="s">
        <v>446</v>
      </c>
    </row>
    <row r="80" spans="1:23" x14ac:dyDescent="0.25">
      <c r="A80">
        <f t="shared" si="3"/>
        <v>62</v>
      </c>
      <c r="B80">
        <f t="shared" si="4"/>
        <v>64</v>
      </c>
      <c r="C80" s="206"/>
      <c r="D80" s="200" t="s">
        <v>447</v>
      </c>
      <c r="E80" s="208">
        <v>0.77500000000000002</v>
      </c>
      <c r="F80" s="211"/>
      <c r="W80" s="197" t="s">
        <v>448</v>
      </c>
    </row>
    <row r="81" spans="1:23" x14ac:dyDescent="0.25">
      <c r="A81">
        <f t="shared" si="3"/>
        <v>64</v>
      </c>
      <c r="C81" s="206"/>
      <c r="D81" s="200" t="s">
        <v>449</v>
      </c>
      <c r="E81" s="208">
        <v>0.5</v>
      </c>
      <c r="F81" s="211"/>
      <c r="W81" s="197" t="s">
        <v>450</v>
      </c>
    </row>
    <row r="82" spans="1:23" x14ac:dyDescent="0.25">
      <c r="C82" s="207"/>
      <c r="D82" s="207"/>
      <c r="E82" s="207"/>
      <c r="F82" s="207"/>
      <c r="W82" s="197" t="s">
        <v>451</v>
      </c>
    </row>
    <row r="83" spans="1:23" ht="15.75" thickBot="1" x14ac:dyDescent="0.3">
      <c r="A83" s="203" t="s">
        <v>452</v>
      </c>
      <c r="B83" s="203"/>
      <c r="C83" s="206"/>
      <c r="D83" s="206"/>
      <c r="E83" s="206"/>
      <c r="F83" s="211"/>
      <c r="W83" s="197" t="s">
        <v>453</v>
      </c>
    </row>
    <row r="84" spans="1:23" x14ac:dyDescent="0.25">
      <c r="A84" t="s">
        <v>143</v>
      </c>
      <c r="C84" s="207"/>
      <c r="D84" s="207"/>
      <c r="E84" s="207"/>
      <c r="F84" s="207"/>
      <c r="W84" s="197" t="s">
        <v>454</v>
      </c>
    </row>
    <row r="85" spans="1:23" x14ac:dyDescent="0.25">
      <c r="A85" t="s">
        <v>455</v>
      </c>
      <c r="C85" s="207"/>
      <c r="D85" s="207"/>
      <c r="E85" s="207"/>
      <c r="F85" s="207"/>
      <c r="W85" s="197" t="s">
        <v>456</v>
      </c>
    </row>
    <row r="86" spans="1:23" x14ac:dyDescent="0.25">
      <c r="C86" s="207"/>
      <c r="D86" s="207"/>
      <c r="E86" s="207"/>
      <c r="F86" s="207"/>
      <c r="W86" s="197" t="s">
        <v>457</v>
      </c>
    </row>
    <row r="87" spans="1:23" x14ac:dyDescent="0.25">
      <c r="C87" s="207"/>
      <c r="D87" s="207"/>
      <c r="E87" s="207"/>
      <c r="F87" s="207"/>
      <c r="W87" s="197" t="s">
        <v>458</v>
      </c>
    </row>
    <row r="88" spans="1:23" x14ac:dyDescent="0.25">
      <c r="C88" s="207"/>
      <c r="D88" s="207"/>
      <c r="E88" s="207"/>
      <c r="F88" s="207"/>
      <c r="W88" s="197" t="s">
        <v>459</v>
      </c>
    </row>
    <row r="89" spans="1:23" x14ac:dyDescent="0.25">
      <c r="C89" s="207"/>
      <c r="D89" s="207"/>
      <c r="E89" s="207"/>
      <c r="F89" s="207"/>
      <c r="W89" s="197" t="s">
        <v>460</v>
      </c>
    </row>
    <row r="90" spans="1:23" ht="15.75" thickBot="1" x14ac:dyDescent="0.3">
      <c r="A90" s="203" t="s">
        <v>461</v>
      </c>
      <c r="B90" s="203"/>
      <c r="C90" s="206"/>
      <c r="D90" s="206"/>
      <c r="E90" s="206"/>
      <c r="F90" s="211"/>
      <c r="W90" s="197" t="s">
        <v>462</v>
      </c>
    </row>
    <row r="91" spans="1:23" x14ac:dyDescent="0.25">
      <c r="A91" s="216" t="s">
        <v>144</v>
      </c>
      <c r="E91" s="207"/>
      <c r="F91" s="207"/>
      <c r="W91" s="197" t="s">
        <v>463</v>
      </c>
    </row>
    <row r="92" spans="1:23" x14ac:dyDescent="0.25">
      <c r="A92" s="216" t="s">
        <v>145</v>
      </c>
      <c r="C92" s="207"/>
      <c r="D92" s="207"/>
      <c r="E92" s="207"/>
      <c r="F92" s="207"/>
      <c r="W92" s="197" t="s">
        <v>464</v>
      </c>
    </row>
    <row r="93" spans="1:23" x14ac:dyDescent="0.25">
      <c r="A93" s="216" t="s">
        <v>465</v>
      </c>
      <c r="C93" s="207"/>
      <c r="D93" s="207"/>
      <c r="E93" s="207"/>
      <c r="F93" s="207"/>
      <c r="W93" s="197" t="s">
        <v>466</v>
      </c>
    </row>
    <row r="94" spans="1:23" x14ac:dyDescent="0.25">
      <c r="A94" s="216" t="s">
        <v>467</v>
      </c>
      <c r="C94" s="207"/>
      <c r="D94" s="207"/>
      <c r="E94" s="207"/>
      <c r="F94" s="207"/>
      <c r="W94" s="197" t="s">
        <v>468</v>
      </c>
    </row>
    <row r="95" spans="1:23" x14ac:dyDescent="0.25">
      <c r="A95" s="216" t="s">
        <v>469</v>
      </c>
      <c r="C95" s="207"/>
      <c r="D95" s="207"/>
      <c r="E95" s="207"/>
      <c r="F95" s="207"/>
      <c r="W95" s="197" t="s">
        <v>470</v>
      </c>
    </row>
    <row r="96" spans="1:23" x14ac:dyDescent="0.25">
      <c r="C96" s="207"/>
      <c r="D96" s="207"/>
      <c r="E96" s="207"/>
      <c r="F96" s="207"/>
      <c r="W96" s="197" t="s">
        <v>471</v>
      </c>
    </row>
    <row r="97" spans="1:23" ht="15.75" thickBot="1" x14ac:dyDescent="0.3">
      <c r="A97" s="203" t="s">
        <v>472</v>
      </c>
      <c r="B97" s="203"/>
      <c r="C97" s="206"/>
      <c r="D97" s="206"/>
      <c r="E97" s="206"/>
      <c r="F97" s="211"/>
      <c r="W97" s="197" t="s">
        <v>473</v>
      </c>
    </row>
    <row r="98" spans="1:23" x14ac:dyDescent="0.25">
      <c r="A98" s="216" t="s">
        <v>474</v>
      </c>
      <c r="C98" s="207"/>
      <c r="D98" s="207"/>
      <c r="E98" s="207"/>
      <c r="F98" s="207"/>
      <c r="W98" s="197" t="s">
        <v>475</v>
      </c>
    </row>
    <row r="99" spans="1:23" x14ac:dyDescent="0.25">
      <c r="A99" s="216" t="s">
        <v>150</v>
      </c>
      <c r="C99" s="207"/>
      <c r="D99" s="207"/>
      <c r="E99" s="207"/>
      <c r="F99" s="207"/>
      <c r="W99" s="197" t="s">
        <v>476</v>
      </c>
    </row>
    <row r="100" spans="1:23" x14ac:dyDescent="0.25">
      <c r="A100" s="216" t="s">
        <v>477</v>
      </c>
      <c r="C100" s="207"/>
      <c r="D100" s="207"/>
      <c r="E100" s="207"/>
      <c r="F100" s="207"/>
      <c r="W100" s="197" t="s">
        <v>478</v>
      </c>
    </row>
    <row r="101" spans="1:23" x14ac:dyDescent="0.25">
      <c r="C101" s="207"/>
      <c r="D101" s="207"/>
      <c r="E101" s="207"/>
      <c r="F101" s="207"/>
      <c r="W101" s="197" t="s">
        <v>479</v>
      </c>
    </row>
    <row r="102" spans="1:23" x14ac:dyDescent="0.25">
      <c r="W102" s="197" t="s">
        <v>480</v>
      </c>
    </row>
    <row r="103" spans="1:23" x14ac:dyDescent="0.25">
      <c r="W103" s="197" t="s">
        <v>481</v>
      </c>
    </row>
    <row r="104" spans="1:23" ht="15.75" thickBot="1" x14ac:dyDescent="0.3">
      <c r="W104" s="197" t="s">
        <v>482</v>
      </c>
    </row>
    <row r="105" spans="1:23" x14ac:dyDescent="0.25">
      <c r="A105" s="217" t="s">
        <v>483</v>
      </c>
      <c r="W105" s="197" t="s">
        <v>484</v>
      </c>
    </row>
    <row r="106" spans="1:23" x14ac:dyDescent="0.25">
      <c r="A106" s="218" t="s">
        <v>153</v>
      </c>
      <c r="W106" s="197" t="s">
        <v>485</v>
      </c>
    </row>
    <row r="107" spans="1:23" x14ac:dyDescent="0.25">
      <c r="A107" s="218" t="s">
        <v>486</v>
      </c>
      <c r="W107" s="197" t="s">
        <v>487</v>
      </c>
    </row>
    <row r="108" spans="1:23" x14ac:dyDescent="0.25">
      <c r="A108" s="218" t="s">
        <v>488</v>
      </c>
      <c r="W108" s="197" t="s">
        <v>489</v>
      </c>
    </row>
    <row r="109" spans="1:23" x14ac:dyDescent="0.25">
      <c r="A109" s="218" t="s">
        <v>490</v>
      </c>
      <c r="W109" s="197" t="s">
        <v>491</v>
      </c>
    </row>
    <row r="110" spans="1:23" x14ac:dyDescent="0.25">
      <c r="A110" s="218" t="s">
        <v>492</v>
      </c>
      <c r="W110" s="197" t="s">
        <v>493</v>
      </c>
    </row>
    <row r="111" spans="1:23" x14ac:dyDescent="0.25">
      <c r="A111" s="218" t="s">
        <v>158</v>
      </c>
      <c r="W111" s="197" t="s">
        <v>494</v>
      </c>
    </row>
    <row r="112" spans="1:23" x14ac:dyDescent="0.25">
      <c r="A112" s="218" t="s">
        <v>495</v>
      </c>
      <c r="W112" s="197" t="s">
        <v>496</v>
      </c>
    </row>
    <row r="113" spans="1:23" x14ac:dyDescent="0.25">
      <c r="A113" s="218" t="s">
        <v>497</v>
      </c>
      <c r="W113" s="197" t="s">
        <v>498</v>
      </c>
    </row>
    <row r="114" spans="1:23" x14ac:dyDescent="0.25">
      <c r="A114" s="218" t="s">
        <v>499</v>
      </c>
      <c r="W114" s="197" t="s">
        <v>500</v>
      </c>
    </row>
    <row r="115" spans="1:23" x14ac:dyDescent="0.25">
      <c r="A115" s="219" t="s">
        <v>501</v>
      </c>
      <c r="W115" s="197" t="s">
        <v>502</v>
      </c>
    </row>
    <row r="116" spans="1:23" x14ac:dyDescent="0.25">
      <c r="A116" s="219" t="s">
        <v>503</v>
      </c>
      <c r="W116" s="197" t="s">
        <v>504</v>
      </c>
    </row>
    <row r="117" spans="1:23" x14ac:dyDescent="0.25">
      <c r="A117" s="218" t="s">
        <v>505</v>
      </c>
      <c r="W117" s="197" t="s">
        <v>506</v>
      </c>
    </row>
    <row r="118" spans="1:23" x14ac:dyDescent="0.25">
      <c r="A118" s="218" t="s">
        <v>154</v>
      </c>
      <c r="W118" s="197" t="s">
        <v>507</v>
      </c>
    </row>
    <row r="119" spans="1:23" x14ac:dyDescent="0.25">
      <c r="A119" s="218" t="s">
        <v>508</v>
      </c>
      <c r="W119" s="197" t="s">
        <v>509</v>
      </c>
    </row>
    <row r="120" spans="1:23" x14ac:dyDescent="0.25">
      <c r="W120" s="197" t="s">
        <v>510</v>
      </c>
    </row>
    <row r="121" spans="1:23" ht="15.75" thickBot="1" x14ac:dyDescent="0.3">
      <c r="W121" s="197" t="s">
        <v>511</v>
      </c>
    </row>
    <row r="122" spans="1:23" x14ac:dyDescent="0.25">
      <c r="A122" s="217" t="s">
        <v>512</v>
      </c>
      <c r="W122" s="197" t="s">
        <v>513</v>
      </c>
    </row>
    <row r="123" spans="1:23" x14ac:dyDescent="0.25">
      <c r="A123" t="s">
        <v>164</v>
      </c>
      <c r="W123" s="197" t="s">
        <v>514</v>
      </c>
    </row>
    <row r="124" spans="1:23" x14ac:dyDescent="0.25">
      <c r="A124" t="s">
        <v>515</v>
      </c>
    </row>
    <row r="125" spans="1:23" x14ac:dyDescent="0.25">
      <c r="A125" t="s">
        <v>165</v>
      </c>
    </row>
    <row r="126" spans="1:23" x14ac:dyDescent="0.25">
      <c r="A126" t="s">
        <v>516</v>
      </c>
    </row>
    <row r="127" spans="1:23" x14ac:dyDescent="0.25">
      <c r="A127" t="s">
        <v>170</v>
      </c>
    </row>
    <row r="128" spans="1:23" x14ac:dyDescent="0.25">
      <c r="A128" t="s">
        <v>517</v>
      </c>
    </row>
    <row r="129" spans="1:1" x14ac:dyDescent="0.25">
      <c r="A129" t="s">
        <v>518</v>
      </c>
    </row>
    <row r="130" spans="1:1" x14ac:dyDescent="0.25">
      <c r="A130" t="s">
        <v>1123</v>
      </c>
    </row>
    <row r="131" spans="1:1" x14ac:dyDescent="0.25">
      <c r="A131" t="s">
        <v>519</v>
      </c>
    </row>
    <row r="132" spans="1:1" x14ac:dyDescent="0.25">
      <c r="A132" t="s">
        <v>469</v>
      </c>
    </row>
    <row r="135" spans="1:1" x14ac:dyDescent="0.25">
      <c r="A135" s="192" t="s">
        <v>520</v>
      </c>
    </row>
    <row r="136" spans="1:1" x14ac:dyDescent="0.25">
      <c r="A136" t="s">
        <v>160</v>
      </c>
    </row>
    <row r="137" spans="1:1" x14ac:dyDescent="0.25">
      <c r="A137" t="s">
        <v>156</v>
      </c>
    </row>
    <row r="141" spans="1:1" x14ac:dyDescent="0.25">
      <c r="A141" s="192" t="s">
        <v>521</v>
      </c>
    </row>
    <row r="142" spans="1:1" x14ac:dyDescent="0.25">
      <c r="A142" t="s">
        <v>78</v>
      </c>
    </row>
    <row r="143" spans="1:1" x14ac:dyDescent="0.25">
      <c r="A143" t="s">
        <v>79</v>
      </c>
    </row>
    <row r="147" spans="1:1" x14ac:dyDescent="0.25">
      <c r="A147" s="192" t="s">
        <v>167</v>
      </c>
    </row>
    <row r="148" spans="1:1" x14ac:dyDescent="0.25">
      <c r="A148" t="s">
        <v>168</v>
      </c>
    </row>
    <row r="149" spans="1:1" x14ac:dyDescent="0.25">
      <c r="A149" t="s">
        <v>522</v>
      </c>
    </row>
    <row r="150" spans="1:1" x14ac:dyDescent="0.25">
      <c r="A150" t="s">
        <v>173</v>
      </c>
    </row>
    <row r="153" spans="1:1" x14ac:dyDescent="0.25">
      <c r="A153" s="192" t="s">
        <v>523</v>
      </c>
    </row>
    <row r="154" spans="1:1" x14ac:dyDescent="0.25">
      <c r="A154" t="s">
        <v>147</v>
      </c>
    </row>
    <row r="155" spans="1:1" x14ac:dyDescent="0.25">
      <c r="A155" t="s">
        <v>524</v>
      </c>
    </row>
    <row r="156" spans="1:1" x14ac:dyDescent="0.25">
      <c r="A156" t="s">
        <v>525</v>
      </c>
    </row>
    <row r="157" spans="1:1" x14ac:dyDescent="0.25">
      <c r="A157" t="s">
        <v>526</v>
      </c>
    </row>
    <row r="160" spans="1:1" x14ac:dyDescent="0.25">
      <c r="A160" s="192" t="s">
        <v>527</v>
      </c>
    </row>
    <row r="161" spans="1:7" x14ac:dyDescent="0.25">
      <c r="A161" s="168">
        <v>0.7</v>
      </c>
    </row>
    <row r="162" spans="1:7" x14ac:dyDescent="0.25">
      <c r="A162" s="192" t="s">
        <v>528</v>
      </c>
    </row>
    <row r="163" spans="1:7" x14ac:dyDescent="0.25">
      <c r="A163" s="168">
        <v>0.85</v>
      </c>
    </row>
    <row r="164" spans="1:7" ht="16.5" customHeight="1" x14ac:dyDescent="0.25"/>
    <row r="166" spans="1:7" x14ac:dyDescent="0.25">
      <c r="A166" s="1299" t="s">
        <v>196</v>
      </c>
      <c r="B166" s="1299"/>
      <c r="C166" s="1299"/>
      <c r="D166" s="1299"/>
      <c r="E166" t="s">
        <v>78</v>
      </c>
      <c r="F166">
        <v>0.7</v>
      </c>
    </row>
    <row r="167" spans="1:7" x14ac:dyDescent="0.25">
      <c r="A167" s="1299"/>
      <c r="B167" s="1299"/>
      <c r="C167" s="1299"/>
      <c r="D167" s="1299"/>
      <c r="E167" t="s">
        <v>79</v>
      </c>
      <c r="F167">
        <v>1</v>
      </c>
    </row>
    <row r="168" spans="1:7" x14ac:dyDescent="0.25">
      <c r="A168" s="1299" t="s">
        <v>197</v>
      </c>
      <c r="B168" s="1299"/>
      <c r="C168" s="1299"/>
      <c r="D168" s="1299"/>
      <c r="E168" t="s">
        <v>78</v>
      </c>
      <c r="F168">
        <v>0.8</v>
      </c>
    </row>
    <row r="169" spans="1:7" x14ac:dyDescent="0.25">
      <c r="A169" s="1299"/>
      <c r="B169" s="1299"/>
      <c r="C169" s="1299"/>
      <c r="D169" s="1299"/>
      <c r="E169" t="s">
        <v>79</v>
      </c>
      <c r="F169">
        <v>1</v>
      </c>
    </row>
    <row r="171" spans="1:7" x14ac:dyDescent="0.25">
      <c r="A171" s="192" t="s">
        <v>529</v>
      </c>
    </row>
    <row r="172" spans="1:7" x14ac:dyDescent="0.25">
      <c r="A172" t="s">
        <v>75</v>
      </c>
    </row>
    <row r="173" spans="1:7" x14ac:dyDescent="0.25">
      <c r="A173" t="s">
        <v>291</v>
      </c>
    </row>
    <row r="174" spans="1:7" ht="15.75" thickBot="1" x14ac:dyDescent="0.3"/>
    <row r="175" spans="1:7" x14ac:dyDescent="0.25">
      <c r="C175" s="833" t="s">
        <v>1062</v>
      </c>
      <c r="F175" s="1300" t="s">
        <v>1180</v>
      </c>
      <c r="G175" s="915">
        <v>0.02</v>
      </c>
    </row>
    <row r="176" spans="1:7" x14ac:dyDescent="0.25">
      <c r="A176" s="192" t="s">
        <v>105</v>
      </c>
      <c r="C176" s="834" t="s">
        <v>1063</v>
      </c>
      <c r="D176" s="831"/>
      <c r="F176" s="1301"/>
      <c r="G176" s="673">
        <v>0.03</v>
      </c>
    </row>
    <row r="177" spans="1:7" ht="15.75" thickBot="1" x14ac:dyDescent="0.3">
      <c r="A177" t="s">
        <v>530</v>
      </c>
      <c r="C177" s="835" t="s">
        <v>1064</v>
      </c>
      <c r="D177" s="832"/>
      <c r="F177" s="669" t="s">
        <v>1067</v>
      </c>
      <c r="G177" s="673">
        <v>-5.0000000000000001E-3</v>
      </c>
    </row>
    <row r="178" spans="1:7" x14ac:dyDescent="0.25">
      <c r="A178" s="959" t="s">
        <v>1065</v>
      </c>
      <c r="D178" s="832"/>
      <c r="F178" s="669" t="s">
        <v>1288</v>
      </c>
      <c r="G178" s="673">
        <v>-4.0000000000000001E-3</v>
      </c>
    </row>
    <row r="179" spans="1:7" x14ac:dyDescent="0.25">
      <c r="A179" t="s">
        <v>999</v>
      </c>
      <c r="F179" s="669" t="s">
        <v>1066</v>
      </c>
      <c r="G179" s="673">
        <v>0</v>
      </c>
    </row>
    <row r="180" spans="1:7" ht="15.75" thickBot="1" x14ac:dyDescent="0.3">
      <c r="A180" t="s">
        <v>1000</v>
      </c>
      <c r="F180" s="671" t="s">
        <v>1289</v>
      </c>
      <c r="G180" s="674">
        <v>-2E-3</v>
      </c>
    </row>
    <row r="181" spans="1:7" x14ac:dyDescent="0.25">
      <c r="A181" t="s">
        <v>531</v>
      </c>
      <c r="C181" s="667" t="s">
        <v>31</v>
      </c>
      <c r="D181" s="668" t="s">
        <v>1078</v>
      </c>
    </row>
    <row r="182" spans="1:7" x14ac:dyDescent="0.25">
      <c r="A182" t="s">
        <v>532</v>
      </c>
      <c r="C182" s="669" t="s">
        <v>35</v>
      </c>
      <c r="D182" s="670" t="s">
        <v>1079</v>
      </c>
    </row>
    <row r="183" spans="1:7" x14ac:dyDescent="0.25">
      <c r="A183" t="s">
        <v>533</v>
      </c>
      <c r="C183" s="669" t="s">
        <v>38</v>
      </c>
      <c r="D183" s="670" t="s">
        <v>1080</v>
      </c>
    </row>
    <row r="184" spans="1:7" x14ac:dyDescent="0.25">
      <c r="A184" t="s">
        <v>534</v>
      </c>
      <c r="C184" s="669" t="s">
        <v>40</v>
      </c>
      <c r="D184" s="670" t="s">
        <v>1081</v>
      </c>
    </row>
    <row r="185" spans="1:7" ht="15.75" thickBot="1" x14ac:dyDescent="0.3">
      <c r="A185" t="s">
        <v>787</v>
      </c>
      <c r="C185" s="671" t="s">
        <v>42</v>
      </c>
      <c r="D185" s="672" t="s">
        <v>1082</v>
      </c>
    </row>
    <row r="186" spans="1:7" x14ac:dyDescent="0.25">
      <c r="A186" t="s">
        <v>535</v>
      </c>
    </row>
    <row r="188" spans="1:7" x14ac:dyDescent="0.25">
      <c r="A188" s="192" t="s">
        <v>536</v>
      </c>
    </row>
    <row r="189" spans="1:7" x14ac:dyDescent="0.25">
      <c r="A189" t="s">
        <v>537</v>
      </c>
    </row>
    <row r="190" spans="1:7" x14ac:dyDescent="0.25">
      <c r="A190" t="s">
        <v>107</v>
      </c>
    </row>
    <row r="193" spans="1:2" x14ac:dyDescent="0.25">
      <c r="A193" s="192" t="s">
        <v>538</v>
      </c>
    </row>
    <row r="194" spans="1:2" x14ac:dyDescent="0.25">
      <c r="A194" t="s">
        <v>539</v>
      </c>
    </row>
    <row r="195" spans="1:2" x14ac:dyDescent="0.25">
      <c r="A195" t="s">
        <v>540</v>
      </c>
      <c r="B195">
        <v>0.5</v>
      </c>
    </row>
    <row r="196" spans="1:2" x14ac:dyDescent="0.25">
      <c r="A196" t="s">
        <v>541</v>
      </c>
      <c r="B196">
        <v>1</v>
      </c>
    </row>
    <row r="197" spans="1:2" x14ac:dyDescent="0.25">
      <c r="A197" t="s">
        <v>542</v>
      </c>
    </row>
    <row r="198" spans="1:2" x14ac:dyDescent="0.25">
      <c r="A198" t="s">
        <v>540</v>
      </c>
      <c r="B198">
        <v>3</v>
      </c>
    </row>
    <row r="199" spans="1:2" x14ac:dyDescent="0.25">
      <c r="A199" t="s">
        <v>541</v>
      </c>
      <c r="B199">
        <v>1</v>
      </c>
    </row>
    <row r="202" spans="1:2" x14ac:dyDescent="0.25">
      <c r="A202" s="192" t="s">
        <v>543</v>
      </c>
    </row>
    <row r="203" spans="1:2" x14ac:dyDescent="0.25">
      <c r="A203" t="s">
        <v>200</v>
      </c>
    </row>
    <row r="204" spans="1:2" x14ac:dyDescent="0.25">
      <c r="A204" t="s">
        <v>201</v>
      </c>
    </row>
    <row r="205" spans="1:2" x14ac:dyDescent="0.25">
      <c r="A205" t="s">
        <v>544</v>
      </c>
    </row>
    <row r="208" spans="1:2" x14ac:dyDescent="0.25">
      <c r="A208" s="192" t="s">
        <v>545</v>
      </c>
    </row>
    <row r="209" spans="1:1" x14ac:dyDescent="0.25">
      <c r="A209" t="s">
        <v>203</v>
      </c>
    </row>
    <row r="210" spans="1:1" x14ac:dyDescent="0.25">
      <c r="A210" t="s">
        <v>546</v>
      </c>
    </row>
    <row r="211" spans="1:1" x14ac:dyDescent="0.25">
      <c r="A211" t="s">
        <v>547</v>
      </c>
    </row>
    <row r="212" spans="1:1" x14ac:dyDescent="0.25">
      <c r="A212" t="s">
        <v>548</v>
      </c>
    </row>
    <row r="213" spans="1:1" x14ac:dyDescent="0.25">
      <c r="A213" t="s">
        <v>549</v>
      </c>
    </row>
    <row r="214" spans="1:1" x14ac:dyDescent="0.25">
      <c r="A214" t="s">
        <v>550</v>
      </c>
    </row>
    <row r="215" spans="1:1" x14ac:dyDescent="0.25">
      <c r="A215" t="s">
        <v>551</v>
      </c>
    </row>
    <row r="216" spans="1:1" x14ac:dyDescent="0.25">
      <c r="A216" t="s">
        <v>552</v>
      </c>
    </row>
    <row r="217" spans="1:1" x14ac:dyDescent="0.25">
      <c r="A217" t="s">
        <v>553</v>
      </c>
    </row>
    <row r="220" spans="1:1" x14ac:dyDescent="0.25">
      <c r="A220" s="192" t="s">
        <v>554</v>
      </c>
    </row>
    <row r="221" spans="1:1" x14ac:dyDescent="0.25">
      <c r="A221" t="s">
        <v>555</v>
      </c>
    </row>
    <row r="222" spans="1:1" x14ac:dyDescent="0.25">
      <c r="A222" t="s">
        <v>235</v>
      </c>
    </row>
    <row r="223" spans="1:1" x14ac:dyDescent="0.25">
      <c r="A223" t="s">
        <v>234</v>
      </c>
    </row>
    <row r="224" spans="1:1" x14ac:dyDescent="0.25">
      <c r="A224" t="s">
        <v>556</v>
      </c>
    </row>
    <row r="225" spans="1:1" x14ac:dyDescent="0.25">
      <c r="A225" t="s">
        <v>557</v>
      </c>
    </row>
    <row r="226" spans="1:1" x14ac:dyDescent="0.25">
      <c r="A226" t="s">
        <v>558</v>
      </c>
    </row>
    <row r="227" spans="1:1" x14ac:dyDescent="0.25">
      <c r="A227" t="s">
        <v>559</v>
      </c>
    </row>
    <row r="230" spans="1:1" x14ac:dyDescent="0.25">
      <c r="A230" s="192" t="s">
        <v>560</v>
      </c>
    </row>
    <row r="231" spans="1:1" x14ac:dyDescent="0.25">
      <c r="A231" t="s">
        <v>239</v>
      </c>
    </row>
    <row r="232" spans="1:1" x14ac:dyDescent="0.25">
      <c r="A232" t="s">
        <v>561</v>
      </c>
    </row>
    <row r="233" spans="1:1" x14ac:dyDescent="0.25">
      <c r="A233" t="s">
        <v>562</v>
      </c>
    </row>
    <row r="234" spans="1:1" x14ac:dyDescent="0.25">
      <c r="A234" t="s">
        <v>563</v>
      </c>
    </row>
    <row r="236" spans="1:1" x14ac:dyDescent="0.25">
      <c r="A236" t="s">
        <v>564</v>
      </c>
    </row>
    <row r="237" spans="1:1" x14ac:dyDescent="0.25">
      <c r="A237" t="s">
        <v>111</v>
      </c>
    </row>
    <row r="238" spans="1:1" x14ac:dyDescent="0.25">
      <c r="A238" t="s">
        <v>92</v>
      </c>
    </row>
    <row r="241" spans="1:9" ht="15.75" thickBot="1" x14ac:dyDescent="0.3">
      <c r="A241" s="192" t="s">
        <v>565</v>
      </c>
    </row>
    <row r="242" spans="1:9" ht="15.75" thickBot="1" x14ac:dyDescent="0.3">
      <c r="A242" s="220" t="s">
        <v>566</v>
      </c>
      <c r="B242" s="220">
        <v>0.8</v>
      </c>
    </row>
    <row r="243" spans="1:9" ht="15.75" thickBot="1" x14ac:dyDescent="0.3">
      <c r="A243" s="221" t="s">
        <v>567</v>
      </c>
      <c r="B243" s="221">
        <v>0.64</v>
      </c>
    </row>
    <row r="244" spans="1:9" ht="15.75" thickBot="1" x14ac:dyDescent="0.3">
      <c r="A244" s="221" t="s">
        <v>568</v>
      </c>
      <c r="B244" s="221">
        <v>0.48</v>
      </c>
    </row>
    <row r="247" spans="1:9" s="223" customFormat="1" x14ac:dyDescent="0.25">
      <c r="A247" s="222" t="s">
        <v>569</v>
      </c>
    </row>
    <row r="248" spans="1:9" s="223" customFormat="1" ht="45" x14ac:dyDescent="0.25">
      <c r="C248" s="224"/>
      <c r="E248" s="225" t="s">
        <v>570</v>
      </c>
      <c r="F248" s="225" t="s">
        <v>571</v>
      </c>
    </row>
    <row r="249" spans="1:9" s="223" customFormat="1" ht="45" x14ac:dyDescent="0.25">
      <c r="B249" s="223" t="s">
        <v>572</v>
      </c>
      <c r="E249" s="225" t="s">
        <v>573</v>
      </c>
      <c r="F249" s="225" t="s">
        <v>574</v>
      </c>
    </row>
    <row r="250" spans="1:9" s="223" customFormat="1" ht="30" x14ac:dyDescent="0.25">
      <c r="A250" s="224">
        <v>0</v>
      </c>
      <c r="E250" s="225" t="s">
        <v>575</v>
      </c>
      <c r="F250" s="225" t="s">
        <v>576</v>
      </c>
    </row>
    <row r="251" spans="1:9" s="223" customFormat="1" ht="30" x14ac:dyDescent="0.25">
      <c r="A251" s="224">
        <v>500000</v>
      </c>
      <c r="B251" s="224">
        <v>11700</v>
      </c>
      <c r="C251" s="226">
        <v>0.01</v>
      </c>
      <c r="F251" s="227" t="s">
        <v>577</v>
      </c>
      <c r="G251" s="224">
        <v>200000000</v>
      </c>
    </row>
    <row r="252" spans="1:9" s="223" customFormat="1" x14ac:dyDescent="0.25">
      <c r="A252" s="224">
        <v>5000000</v>
      </c>
      <c r="B252" s="224">
        <v>56700</v>
      </c>
      <c r="C252" s="228">
        <v>5.0000000000000001E-3</v>
      </c>
    </row>
    <row r="253" spans="1:9" s="223" customFormat="1" x14ac:dyDescent="0.25">
      <c r="A253" s="224">
        <v>10000000</v>
      </c>
      <c r="B253" s="224">
        <v>81700</v>
      </c>
      <c r="C253" s="228">
        <v>2.5000000000000001E-3</v>
      </c>
    </row>
    <row r="254" spans="1:9" s="223" customFormat="1" x14ac:dyDescent="0.25"/>
    <row r="255" spans="1:9" s="223" customFormat="1" x14ac:dyDescent="0.25">
      <c r="A255" s="223">
        <f>VLOOKUP(egyszerűsített_kalkulátor!$B$9+SUM(egyszerűsített_kalkulátor!B54:B60),A250:C253,1,TRUE)</f>
        <v>5000000</v>
      </c>
      <c r="B255" s="223">
        <f>VLOOKUP(egyszerűsített_kalkulátor!$B$9+SUM(egyszerűsített_kalkulátor!B54:B60),A250:C253,2,TRUE)</f>
        <v>56700</v>
      </c>
      <c r="C255" s="228">
        <f>VLOOKUP(egyszerűsített_kalkulátor!$B$9+SUM(egyszerűsített_kalkulátor!B54:B60),A250:C253,3,TRUE)</f>
        <v>5.0000000000000001E-3</v>
      </c>
      <c r="D255" s="223">
        <f>(B255+C255*(MIN(G251,egyszerűsített_kalkulátor!$B$9+SUM(egyszerűsített_kalkulátor!B54:B60))-A255))/2</f>
        <v>28350</v>
      </c>
      <c r="F255" s="223">
        <f>VLOOKUP('komplex kalkulátor'!K4+SUM('komplex kalkulátor'!E15:E18),A250:C253,1,TRUE)</f>
        <v>5000000</v>
      </c>
      <c r="G255" s="223">
        <f>VLOOKUP('komplex kalkulátor'!K4+SUM('komplex kalkulátor'!E15:E18),A250:C253,2,TRUE)</f>
        <v>56700</v>
      </c>
      <c r="H255" s="228">
        <f>VLOOKUP('komplex kalkulátor'!K4+SUM('komplex kalkulátor'!E15:E18),A250:C253,3,TRUE)</f>
        <v>5.0000000000000001E-3</v>
      </c>
      <c r="I255" s="223">
        <f>(G255+H255*(MIN(G251,'komplex kalkulátor'!K4+SUM('komplex kalkulátor'!E15:E18))-F255))/2</f>
        <v>28397.125</v>
      </c>
    </row>
    <row r="256" spans="1:9" s="223" customFormat="1" x14ac:dyDescent="0.25">
      <c r="A256" t="s">
        <v>578</v>
      </c>
      <c r="B256" s="229">
        <v>0.45</v>
      </c>
      <c r="C256" s="223" t="s">
        <v>579</v>
      </c>
      <c r="F256" t="s">
        <v>580</v>
      </c>
      <c r="G256" s="229">
        <v>0.45</v>
      </c>
      <c r="H256" s="223" t="s">
        <v>579</v>
      </c>
    </row>
    <row r="257" spans="1:9" s="223" customFormat="1" x14ac:dyDescent="0.25">
      <c r="B257" s="223">
        <f>(1-B256)*D255</f>
        <v>15592.500000000002</v>
      </c>
      <c r="C257" s="223" t="s">
        <v>581</v>
      </c>
      <c r="F257"/>
      <c r="G257" s="223">
        <f>(1-G256)*I255</f>
        <v>15618.418750000001</v>
      </c>
      <c r="H257" s="223" t="s">
        <v>581</v>
      </c>
    </row>
    <row r="258" spans="1:9" s="223" customFormat="1" x14ac:dyDescent="0.25">
      <c r="B258" s="223">
        <f>0.4*B257</f>
        <v>6237.0000000000009</v>
      </c>
      <c r="C258" s="223" t="s">
        <v>582</v>
      </c>
      <c r="G258" s="223">
        <f>0.4*G257</f>
        <v>6247.3675000000003</v>
      </c>
      <c r="H258" s="223" t="s">
        <v>582</v>
      </c>
    </row>
    <row r="259" spans="1:9" s="223" customFormat="1" x14ac:dyDescent="0.25">
      <c r="B259" s="223">
        <f>SUM(B257:B258)</f>
        <v>21829.500000000004</v>
      </c>
      <c r="C259" s="223" t="s">
        <v>583</v>
      </c>
      <c r="G259" s="223">
        <f>SUM(G257:G258)</f>
        <v>21865.786250000001</v>
      </c>
      <c r="H259" s="223" t="s">
        <v>583</v>
      </c>
    </row>
    <row r="260" spans="1:9" s="223" customFormat="1" x14ac:dyDescent="0.25">
      <c r="B260" s="223">
        <v>10080</v>
      </c>
      <c r="C260" s="223" t="s">
        <v>584</v>
      </c>
      <c r="D260" t="s">
        <v>585</v>
      </c>
      <c r="G260" s="223">
        <v>10080</v>
      </c>
      <c r="H260" s="223" t="s">
        <v>584</v>
      </c>
      <c r="I260" t="s">
        <v>585</v>
      </c>
    </row>
    <row r="261" spans="1:9" s="223" customFormat="1" x14ac:dyDescent="0.25">
      <c r="B261" s="223">
        <v>5000</v>
      </c>
      <c r="C261" s="223" t="s">
        <v>586</v>
      </c>
      <c r="G261" s="223">
        <v>5000</v>
      </c>
      <c r="H261" s="223" t="s">
        <v>586</v>
      </c>
    </row>
    <row r="262" spans="1:9" s="223" customFormat="1" x14ac:dyDescent="0.25">
      <c r="B262" s="223">
        <f>ROUNDUP(SUM(B259:B261)/1000,0)*1000</f>
        <v>37000</v>
      </c>
      <c r="C262" s="223" t="s">
        <v>587</v>
      </c>
      <c r="G262" s="223">
        <f>ROUNDUP(SUM(G259:G261)/1000,0)*1000</f>
        <v>37000</v>
      </c>
      <c r="H262" s="223" t="s">
        <v>587</v>
      </c>
    </row>
    <row r="264" spans="1:9" x14ac:dyDescent="0.25">
      <c r="A264" t="s">
        <v>764</v>
      </c>
      <c r="B264" t="s">
        <v>740</v>
      </c>
      <c r="C264" t="s">
        <v>765</v>
      </c>
    </row>
    <row r="265" spans="1:9" x14ac:dyDescent="0.25">
      <c r="A265" s="342" t="s">
        <v>742</v>
      </c>
      <c r="B265">
        <v>990</v>
      </c>
      <c r="C265" s="159">
        <v>3.0000000000000001E-3</v>
      </c>
      <c r="F265" t="s">
        <v>944</v>
      </c>
    </row>
    <row r="266" spans="1:9" x14ac:dyDescent="0.25">
      <c r="A266" s="342" t="s">
        <v>743</v>
      </c>
      <c r="B266">
        <v>0</v>
      </c>
      <c r="C266" s="343">
        <v>3.0000000000000001E-3</v>
      </c>
      <c r="F266" t="s">
        <v>912</v>
      </c>
    </row>
    <row r="267" spans="1:9" x14ac:dyDescent="0.25">
      <c r="A267" s="342" t="s">
        <v>744</v>
      </c>
      <c r="B267">
        <v>0</v>
      </c>
      <c r="C267" s="358">
        <v>3.0000000000000001E-3</v>
      </c>
      <c r="F267" t="s">
        <v>945</v>
      </c>
    </row>
    <row r="268" spans="1:9" x14ac:dyDescent="0.25">
      <c r="A268" s="342" t="s">
        <v>745</v>
      </c>
      <c r="B268">
        <v>0</v>
      </c>
      <c r="C268" s="343">
        <v>0</v>
      </c>
    </row>
    <row r="269" spans="1:9" x14ac:dyDescent="0.25">
      <c r="A269" s="342" t="s">
        <v>948</v>
      </c>
      <c r="B269">
        <v>0</v>
      </c>
      <c r="C269" s="343">
        <v>3.0000000000000001E-3</v>
      </c>
    </row>
    <row r="270" spans="1:9" x14ac:dyDescent="0.25">
      <c r="A270" s="356" t="s">
        <v>749</v>
      </c>
      <c r="B270">
        <v>0</v>
      </c>
      <c r="C270" s="359">
        <v>0</v>
      </c>
    </row>
    <row r="271" spans="1:9" x14ac:dyDescent="0.25">
      <c r="A271" s="356" t="s">
        <v>747</v>
      </c>
      <c r="B271">
        <v>0</v>
      </c>
      <c r="C271" s="359">
        <v>0</v>
      </c>
    </row>
    <row r="272" spans="1:9" x14ac:dyDescent="0.25">
      <c r="A272" s="356" t="s">
        <v>750</v>
      </c>
      <c r="B272">
        <v>0</v>
      </c>
      <c r="C272" s="359">
        <v>0</v>
      </c>
    </row>
    <row r="273" spans="1:3" x14ac:dyDescent="0.25">
      <c r="A273" s="356" t="s">
        <v>748</v>
      </c>
      <c r="B273">
        <v>0</v>
      </c>
      <c r="C273" s="359">
        <v>0</v>
      </c>
    </row>
    <row r="274" spans="1:3" x14ac:dyDescent="0.25">
      <c r="A274" s="356" t="s">
        <v>746</v>
      </c>
      <c r="B274">
        <v>0</v>
      </c>
      <c r="C274" s="358">
        <v>3.0000000000000001E-3</v>
      </c>
    </row>
    <row r="275" spans="1:3" x14ac:dyDescent="0.25">
      <c r="A275" s="356" t="s">
        <v>752</v>
      </c>
      <c r="B275">
        <v>0</v>
      </c>
      <c r="C275" s="358">
        <v>3.0000000000000001E-3</v>
      </c>
    </row>
    <row r="276" spans="1:3" x14ac:dyDescent="0.25">
      <c r="A276" s="356" t="s">
        <v>753</v>
      </c>
      <c r="B276">
        <v>0</v>
      </c>
      <c r="C276" s="358">
        <v>3.0000000000000001E-3</v>
      </c>
    </row>
    <row r="277" spans="1:3" x14ac:dyDescent="0.25">
      <c r="A277" s="357" t="s">
        <v>757</v>
      </c>
      <c r="B277">
        <v>0</v>
      </c>
      <c r="C277" s="358">
        <v>0</v>
      </c>
    </row>
    <row r="278" spans="1:3" x14ac:dyDescent="0.25">
      <c r="A278" s="356" t="s">
        <v>751</v>
      </c>
      <c r="B278">
        <v>0</v>
      </c>
      <c r="C278" s="358">
        <v>0</v>
      </c>
    </row>
    <row r="279" spans="1:3" x14ac:dyDescent="0.25">
      <c r="A279" s="357" t="s">
        <v>758</v>
      </c>
      <c r="B279">
        <v>0</v>
      </c>
      <c r="C279" s="358">
        <v>0</v>
      </c>
    </row>
    <row r="280" spans="1:3" x14ac:dyDescent="0.25">
      <c r="A280" s="356" t="s">
        <v>756</v>
      </c>
      <c r="B280">
        <v>0</v>
      </c>
      <c r="C280" s="358">
        <v>3.0000000000000001E-3</v>
      </c>
    </row>
    <row r="281" spans="1:3" x14ac:dyDescent="0.25">
      <c r="A281" s="357" t="s">
        <v>759</v>
      </c>
      <c r="B281">
        <v>0</v>
      </c>
      <c r="C281" s="358">
        <v>0</v>
      </c>
    </row>
    <row r="282" spans="1:3" x14ac:dyDescent="0.25">
      <c r="A282" s="357" t="s">
        <v>760</v>
      </c>
      <c r="B282">
        <v>0</v>
      </c>
      <c r="C282" s="358">
        <v>0</v>
      </c>
    </row>
    <row r="283" spans="1:3" x14ac:dyDescent="0.25">
      <c r="A283" s="357" t="s">
        <v>761</v>
      </c>
      <c r="B283">
        <v>0</v>
      </c>
      <c r="C283" s="358">
        <v>0</v>
      </c>
    </row>
    <row r="284" spans="1:3" x14ac:dyDescent="0.25">
      <c r="A284" s="357" t="s">
        <v>762</v>
      </c>
      <c r="B284">
        <v>0</v>
      </c>
      <c r="C284" s="358">
        <v>0</v>
      </c>
    </row>
    <row r="285" spans="1:3" x14ac:dyDescent="0.25">
      <c r="A285" s="356" t="s">
        <v>763</v>
      </c>
      <c r="B285">
        <v>0</v>
      </c>
      <c r="C285" s="358">
        <v>0</v>
      </c>
    </row>
    <row r="286" spans="1:3" x14ac:dyDescent="0.25">
      <c r="A286" s="356" t="s">
        <v>754</v>
      </c>
      <c r="B286">
        <v>0</v>
      </c>
      <c r="C286" s="358">
        <v>3.0000000000000001E-3</v>
      </c>
    </row>
    <row r="287" spans="1:3" x14ac:dyDescent="0.25">
      <c r="A287" s="356" t="s">
        <v>755</v>
      </c>
      <c r="B287">
        <v>0</v>
      </c>
      <c r="C287" s="358">
        <v>3.0000000000000001E-3</v>
      </c>
    </row>
    <row r="288" spans="1:3" x14ac:dyDescent="0.25">
      <c r="C288" s="342"/>
    </row>
    <row r="289" spans="1:5" x14ac:dyDescent="0.25">
      <c r="A289" s="616" t="s">
        <v>783</v>
      </c>
      <c r="B289" s="617"/>
      <c r="C289" s="618" t="s">
        <v>1070</v>
      </c>
      <c r="D289" s="618" t="s">
        <v>1069</v>
      </c>
      <c r="E289" s="618" t="s">
        <v>1068</v>
      </c>
    </row>
    <row r="290" spans="1:5" x14ac:dyDescent="0.25">
      <c r="A290" s="617">
        <v>400000</v>
      </c>
      <c r="B290" s="617" t="s">
        <v>784</v>
      </c>
      <c r="C290" s="619">
        <v>0.5</v>
      </c>
      <c r="D290" s="619">
        <v>0.35</v>
      </c>
      <c r="E290" s="619">
        <v>0.25</v>
      </c>
    </row>
    <row r="291" spans="1:5" x14ac:dyDescent="0.25">
      <c r="A291" s="617">
        <v>400000</v>
      </c>
      <c r="B291" s="617" t="s">
        <v>785</v>
      </c>
      <c r="C291" s="619">
        <v>0.6</v>
      </c>
      <c r="D291" s="619">
        <v>0.4</v>
      </c>
      <c r="E291" s="619">
        <v>0.3</v>
      </c>
    </row>
    <row r="293" spans="1:5" x14ac:dyDescent="0.25">
      <c r="A293" t="s">
        <v>788</v>
      </c>
    </row>
    <row r="294" spans="1:5" x14ac:dyDescent="0.25">
      <c r="A294" t="s">
        <v>663</v>
      </c>
    </row>
    <row r="295" spans="1:5" x14ac:dyDescent="0.25">
      <c r="A295" t="s">
        <v>789</v>
      </c>
    </row>
    <row r="297" spans="1:5" x14ac:dyDescent="0.25">
      <c r="A297" s="192" t="s">
        <v>864</v>
      </c>
    </row>
    <row r="300" spans="1:5" x14ac:dyDescent="0.25">
      <c r="A300" s="408"/>
      <c r="B300" s="458"/>
    </row>
    <row r="301" spans="1:5" x14ac:dyDescent="0.25">
      <c r="A301" s="408"/>
      <c r="B301" s="458"/>
    </row>
    <row r="302" spans="1:5" x14ac:dyDescent="0.25">
      <c r="A302" s="408" t="s">
        <v>1014</v>
      </c>
      <c r="B302" s="458">
        <f>+Hirdetmény!F41</f>
        <v>43655</v>
      </c>
      <c r="C302">
        <f ca="1">+IF(B302-TODAY()&lt;0,"",B302-TODAY())</f>
        <v>49</v>
      </c>
    </row>
    <row r="303" spans="1:5" x14ac:dyDescent="0.25">
      <c r="A303" t="s">
        <v>865</v>
      </c>
      <c r="B303" s="458">
        <f>+Hirdetmény!E40</f>
        <v>43655</v>
      </c>
      <c r="C303">
        <f ca="1">+IF(B303-TODAY()&lt;0,"",B303-TODAY())</f>
        <v>49</v>
      </c>
    </row>
    <row r="304" spans="1:5" x14ac:dyDescent="0.25">
      <c r="A304" t="s">
        <v>939</v>
      </c>
      <c r="C304">
        <v>15</v>
      </c>
    </row>
    <row r="305" spans="1:3" x14ac:dyDescent="0.25">
      <c r="A305" s="459" t="s">
        <v>940</v>
      </c>
      <c r="B305" s="192"/>
      <c r="C305" s="192">
        <f ca="1">+MIN(C302:C304)</f>
        <v>15</v>
      </c>
    </row>
    <row r="307" spans="1:3" x14ac:dyDescent="0.25">
      <c r="A307" s="192" t="s">
        <v>987</v>
      </c>
      <c r="B307" t="s">
        <v>888</v>
      </c>
    </row>
    <row r="308" spans="1:3" x14ac:dyDescent="0.25">
      <c r="B308" t="s">
        <v>984</v>
      </c>
    </row>
    <row r="309" spans="1:3" x14ac:dyDescent="0.25">
      <c r="B309" t="s">
        <v>985</v>
      </c>
    </row>
    <row r="310" spans="1:3" x14ac:dyDescent="0.25">
      <c r="B310" t="s">
        <v>986</v>
      </c>
    </row>
    <row r="311" spans="1:3" x14ac:dyDescent="0.25">
      <c r="A311" s="192" t="s">
        <v>1260</v>
      </c>
      <c r="B311" s="999"/>
    </row>
    <row r="312" spans="1:3" x14ac:dyDescent="0.25">
      <c r="A312" s="998" t="s">
        <v>956</v>
      </c>
      <c r="B312" s="483">
        <v>0.21199999999999999</v>
      </c>
    </row>
    <row r="313" spans="1:3" x14ac:dyDescent="0.25">
      <c r="A313" s="998" t="s">
        <v>1256</v>
      </c>
      <c r="B313" s="483">
        <v>1.44E-2</v>
      </c>
    </row>
    <row r="314" spans="1:3" x14ac:dyDescent="0.25">
      <c r="A314" s="996" t="s">
        <v>1257</v>
      </c>
      <c r="B314" s="483">
        <v>4.2799999999999998E-2</v>
      </c>
    </row>
    <row r="315" spans="1:3" x14ac:dyDescent="0.25">
      <c r="A315" s="997" t="s">
        <v>1258</v>
      </c>
      <c r="B315" s="483">
        <v>3.4099999999999998E-2</v>
      </c>
    </row>
    <row r="316" spans="1:3" x14ac:dyDescent="0.25">
      <c r="B316" s="483"/>
    </row>
    <row r="317" spans="1:3" x14ac:dyDescent="0.25">
      <c r="B317" s="483"/>
    </row>
    <row r="318" spans="1:3" x14ac:dyDescent="0.25">
      <c r="B318" s="483"/>
    </row>
    <row r="319" spans="1:3" x14ac:dyDescent="0.25">
      <c r="A319" s="192" t="s">
        <v>995</v>
      </c>
      <c r="B319" t="s">
        <v>997</v>
      </c>
    </row>
    <row r="320" spans="1:3" x14ac:dyDescent="0.25">
      <c r="B320" t="s">
        <v>996</v>
      </c>
    </row>
    <row r="322" spans="1:2" x14ac:dyDescent="0.25">
      <c r="A322" t="s">
        <v>1187</v>
      </c>
    </row>
    <row r="323" spans="1:2" x14ac:dyDescent="0.25">
      <c r="A323" t="s">
        <v>730</v>
      </c>
      <c r="B323" t="s">
        <v>1250</v>
      </c>
    </row>
    <row r="324" spans="1:2" x14ac:dyDescent="0.25">
      <c r="A324" t="s">
        <v>1159</v>
      </c>
      <c r="B324" t="s">
        <v>1142</v>
      </c>
    </row>
    <row r="325" spans="1:2" x14ac:dyDescent="0.25">
      <c r="A325" t="s">
        <v>1160</v>
      </c>
      <c r="B325" t="s">
        <v>1141</v>
      </c>
    </row>
  </sheetData>
  <sheetProtection selectLockedCells="1"/>
  <mergeCells count="5">
    <mergeCell ref="A1:C1"/>
    <mergeCell ref="E35:F35"/>
    <mergeCell ref="A166:D167"/>
    <mergeCell ref="A168:D169"/>
    <mergeCell ref="F175:F176"/>
  </mergeCells>
  <dataValidations disablePrompts="1" count="1">
    <dataValidation type="list" allowBlank="1" showInputMessage="1" showErrorMessage="1" sqref="A171">
      <formula1>$A$172:$A$174</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58"/>
  <sheetViews>
    <sheetView topLeftCell="A127" zoomScaleNormal="100" workbookViewId="0">
      <selection activeCell="K147" sqref="K147"/>
    </sheetView>
  </sheetViews>
  <sheetFormatPr defaultRowHeight="15" x14ac:dyDescent="0.25"/>
  <cols>
    <col min="1" max="2" width="7.28515625" customWidth="1"/>
    <col min="3" max="3" width="9.28515625" customWidth="1"/>
    <col min="4" max="4" width="4" bestFit="1" customWidth="1"/>
    <col min="5" max="5" width="5" customWidth="1"/>
    <col min="6" max="6" width="15.140625" bestFit="1" customWidth="1"/>
    <col min="7" max="7" width="13.85546875" bestFit="1" customWidth="1"/>
    <col min="8" max="8" width="16.140625" bestFit="1" customWidth="1"/>
    <col min="9" max="9" width="4" bestFit="1" customWidth="1"/>
    <col min="10" max="10" width="24.5703125" customWidth="1"/>
    <col min="11" max="11" width="10" bestFit="1" customWidth="1"/>
    <col min="12" max="12" width="10.28515625" customWidth="1"/>
    <col min="13" max="13" width="8.42578125" customWidth="1"/>
    <col min="14" max="14" width="16.7109375" customWidth="1"/>
    <col min="15" max="15" width="13.140625" bestFit="1" customWidth="1"/>
    <col min="16" max="16" width="14.28515625" bestFit="1" customWidth="1"/>
    <col min="17" max="17" width="14.7109375" customWidth="1"/>
    <col min="18" max="18" width="0.140625" customWidth="1"/>
    <col min="19" max="19" width="12.5703125" bestFit="1" customWidth="1"/>
    <col min="20" max="20" width="11.140625" bestFit="1" customWidth="1"/>
    <col min="21" max="21" width="10.5703125" bestFit="1" customWidth="1"/>
    <col min="22" max="22" width="14.85546875" bestFit="1" customWidth="1"/>
    <col min="23" max="23" width="2.140625" customWidth="1"/>
    <col min="24" max="24" width="6.5703125" customWidth="1"/>
    <col min="25" max="25" width="11.5703125" bestFit="1" customWidth="1"/>
    <col min="28" max="28" width="9.42578125" bestFit="1" customWidth="1"/>
    <col min="29" max="29" width="14.28515625" customWidth="1"/>
    <col min="31" max="31" width="10.42578125" bestFit="1" customWidth="1"/>
    <col min="33" max="33" width="13.140625" customWidth="1"/>
    <col min="34" max="34" width="14.5703125" customWidth="1"/>
    <col min="35" max="35" width="10.28515625" bestFit="1" customWidth="1"/>
    <col min="36" max="36" width="12.28515625" bestFit="1" customWidth="1"/>
  </cols>
  <sheetData>
    <row r="1" spans="1:35" ht="61.5" customHeight="1" x14ac:dyDescent="0.55000000000000004">
      <c r="C1" s="341"/>
    </row>
    <row r="7" spans="1:35" ht="15.75" thickBot="1" x14ac:dyDescent="0.3"/>
    <row r="8" spans="1:35" x14ac:dyDescent="0.25">
      <c r="A8" s="636" t="s">
        <v>1130</v>
      </c>
      <c r="B8" s="637"/>
      <c r="C8" s="637"/>
      <c r="D8" s="637"/>
      <c r="E8" s="637"/>
      <c r="F8" s="629" t="s">
        <v>289</v>
      </c>
      <c r="G8" s="629"/>
      <c r="H8" s="630">
        <f>aktualisbubor</f>
        <v>1.9E-3</v>
      </c>
      <c r="J8" s="661" t="s">
        <v>278</v>
      </c>
      <c r="K8" s="663"/>
      <c r="L8" s="663" t="s">
        <v>279</v>
      </c>
      <c r="M8" s="663" t="s">
        <v>280</v>
      </c>
      <c r="N8" s="663" t="s">
        <v>281</v>
      </c>
      <c r="O8" s="663" t="s">
        <v>282</v>
      </c>
      <c r="P8" s="663" t="s">
        <v>283</v>
      </c>
      <c r="Q8" s="663" t="s">
        <v>284</v>
      </c>
      <c r="R8" s="629"/>
      <c r="S8" s="662" t="s">
        <v>285</v>
      </c>
      <c r="T8" s="663" t="s">
        <v>286</v>
      </c>
      <c r="U8" s="663" t="s">
        <v>287</v>
      </c>
      <c r="V8" s="664" t="s">
        <v>288</v>
      </c>
      <c r="Y8" s="807" t="s">
        <v>786</v>
      </c>
      <c r="Z8" s="808"/>
    </row>
    <row r="9" spans="1:35" ht="16.5" thickBot="1" x14ac:dyDescent="0.3">
      <c r="F9" s="631" t="s">
        <v>290</v>
      </c>
      <c r="G9" s="207"/>
      <c r="H9" s="632">
        <f>+'komplex kalkulátor'!K5-'komplex kalkulátor'!V269</f>
        <v>240</v>
      </c>
      <c r="J9" s="631"/>
      <c r="K9" s="207"/>
      <c r="L9" s="207"/>
      <c r="M9" s="207"/>
      <c r="N9" s="207"/>
      <c r="O9" s="207"/>
      <c r="P9" s="207"/>
      <c r="Q9" s="207"/>
      <c r="R9" s="207"/>
      <c r="S9" s="207"/>
      <c r="T9" s="207"/>
      <c r="U9" s="207"/>
      <c r="V9" s="639"/>
      <c r="Y9" s="1304">
        <f>+IF('komplex kalkulátor'!E5="Új hitel felvétele",IF(('komplex kalkulátor'!N89+'komplex kalkulátor'!N158)&lt;paraméterek!A290,paraméterek!$C$290*('komplex kalkulátor'!N89+'komplex kalkulátor'!N158),paraméterek!$C$291*('komplex kalkulátor'!N89+'komplex kalkulátor'!N158))-('komplex kalkulátor'!H159+'komplex kalkulátor'!H90),tr!H11)</f>
        <v>2100000</v>
      </c>
      <c r="Z9" s="1305"/>
      <c r="AA9" t="s">
        <v>1070</v>
      </c>
    </row>
    <row r="10" spans="1:35" ht="16.5" thickBot="1" x14ac:dyDescent="0.3">
      <c r="F10" s="631" t="s">
        <v>292</v>
      </c>
      <c r="G10" s="207"/>
      <c r="H10" s="632">
        <f>'komplex kalkulátor'!N17</f>
        <v>5000000</v>
      </c>
      <c r="J10" s="638" t="str">
        <f>paraméterek!A172</f>
        <v>Lakáscélú hitel</v>
      </c>
      <c r="K10" s="658" t="str">
        <f>egyszerűsített_kalkulátor!F3</f>
        <v>3hónap</v>
      </c>
      <c r="L10" s="640" t="str">
        <f>+AB28&amp;AB27&amp;AC28&amp;AC27</f>
        <v>M1L1</v>
      </c>
      <c r="M10" s="641">
        <f>+INDEX($F$22:$G$26,IF($AB$27=0,5,$AB$27),IF($AC$27=0,2,$AC$27))</f>
        <v>2.0999999999999998E-2</v>
      </c>
      <c r="N10" s="641">
        <f>+INDEX($J$22:$K$26,IF($AB$27=0,5,$AB$27),IF($AC$27=0,2,$AC$27))</f>
        <v>2.2899999999999997E-2</v>
      </c>
      <c r="O10" s="642">
        <f>IF(Q10&gt;1,H11,INDEX($O$22:$P$26,IF($AB$27=0,5,$AB$27),IF($AC$27=0,2,$AC$27)))</f>
        <v>26063.239746528958</v>
      </c>
      <c r="P10" s="642">
        <f>+INDEX($O$22:$P$26,IF($AB$27=0,5,$AB$27),$AC$27)</f>
        <v>26063.239746528958</v>
      </c>
      <c r="Q10" s="643">
        <f>+INDEX($T$22:$V$26,IF($AB$27=0,5,$AB$27),IF($AC$27=0,2,$AC$27))</f>
        <v>9.0887418736413771E-3</v>
      </c>
      <c r="R10" s="207"/>
      <c r="S10" s="659">
        <f>+O10*(1-(1/POWER(1+N10/360*(365/12),$H$9)))/(N10/360*(365/12))</f>
        <v>4999999.999999986</v>
      </c>
      <c r="T10" s="641">
        <f>+O10/H$11</f>
        <v>9.0887418736413771E-3</v>
      </c>
      <c r="U10" s="644">
        <f>+INDEX(J$26:L$26,1,IF($AC$27=0,2,$AC$27))</f>
        <v>3.4900000000000014E-2</v>
      </c>
      <c r="V10" s="645">
        <f>+H$11*(1-(1/POWER(1+U10/360*(365/12),$H$9)))/(U10/360*(365/12))</f>
        <v>492773639.18051785</v>
      </c>
      <c r="X10" t="str">
        <f>IF(OR(LEFT(L10,2)="M0",RIGHT(L10,2)="L0",$Y$11&lt;O10),"nem hitelezhető","ok")</f>
        <v>ok</v>
      </c>
      <c r="Y10" s="1304">
        <f>+IF('komplex kalkulátor'!E5="Új hitel felvétele",IF(('komplex kalkulátor'!N89+'komplex kalkulátor'!N158)&lt;paraméterek!A290,paraméterek!$D$290*('komplex kalkulátor'!N89+'komplex kalkulátor'!N158),paraméterek!$D$291*('komplex kalkulátor'!N89+'komplex kalkulátor'!N158))-('komplex kalkulátor'!H159+'komplex kalkulátor'!H90),tr!H11)</f>
        <v>1400000</v>
      </c>
      <c r="Z10" s="1305"/>
      <c r="AA10" t="s">
        <v>1069</v>
      </c>
    </row>
    <row r="11" spans="1:35" ht="16.5" thickBot="1" x14ac:dyDescent="0.3">
      <c r="F11" s="631" t="s">
        <v>293</v>
      </c>
      <c r="G11" s="207"/>
      <c r="H11" s="632">
        <f>+'komplex kalkulátor'!E228</f>
        <v>2867640</v>
      </c>
      <c r="J11" s="638" t="str">
        <f>J10</f>
        <v>Lakáscélú hitel</v>
      </c>
      <c r="K11" s="658" t="str">
        <f>egyszerűsített_kalkulátor!G3</f>
        <v>5év</v>
      </c>
      <c r="L11" s="646" t="str">
        <f>+AB38&amp;AB37&amp;AC38&amp;AC37</f>
        <v>M1L1</v>
      </c>
      <c r="M11" s="647"/>
      <c r="N11" s="641">
        <f>+INDEX($J$32:$K$36,IF($AB$37=0,5,$AB$37),IF($AC$37=0,2,$AC$37))</f>
        <v>3.9900000000000005E-2</v>
      </c>
      <c r="O11" s="642">
        <f>IF(Q11&gt;1,H12,INDEX($O$32:$P$36,IF($AB$37=0,5,$AB$37),IF($AC$37=0,2,$AC$37)))</f>
        <v>30418.807625095062</v>
      </c>
      <c r="P11" s="642">
        <f>+INDEX($O$32:$P$36,IF($AB$37=0,5,$AB$37),$AC$37)</f>
        <v>30418.807625095062</v>
      </c>
      <c r="Q11" s="643">
        <f>+INDEX($T$32:$V$36,IF($AB$37=0,5,$AB$37),IF($AC$37=0,2,$AC$37))</f>
        <v>1.0607610308509806E-2</v>
      </c>
      <c r="R11" s="207"/>
      <c r="S11" s="659">
        <f>+O11*(1-(1/POWER(1+N11/360*(365/12),$H$9)))/(N11/360*(365/12))</f>
        <v>5000000.0000000643</v>
      </c>
      <c r="T11" s="641">
        <f>+O11/H$11</f>
        <v>1.0607610308509806E-2</v>
      </c>
      <c r="U11" s="644">
        <f>+INDEX(J$36:L$36,1,IF($AC$37=0,2,$AC$37))</f>
        <v>5.9899999999999995E-2</v>
      </c>
      <c r="V11" s="645">
        <f>+H$11*(1-(1/POWER(1+U11/360*(365/12),$H$9)))/(U11/360*(365/12))</f>
        <v>397918523.64454263</v>
      </c>
      <c r="X11" t="str">
        <f>IF(OR(LEFT(L11,2)="M0",RIGHT(L11,2)="L0",$Y$10&lt;O11),"nem hitelezhető","ok")</f>
        <v>ok</v>
      </c>
      <c r="Y11" s="1304">
        <f>+IF('komplex kalkulátor'!E5="Új hitel felvétele",IF(('komplex kalkulátor'!N89+'komplex kalkulátor'!N158)&lt;paraméterek!A290,paraméterek!$E$290*('komplex kalkulátor'!N89+'komplex kalkulátor'!N158),paraméterek!$E$291*('komplex kalkulátor'!N89+'komplex kalkulátor'!N158))-('komplex kalkulátor'!H159+'komplex kalkulátor'!H90),tr!H11)</f>
        <v>1050000</v>
      </c>
      <c r="Z11" s="1305"/>
      <c r="AA11" t="s">
        <v>1068</v>
      </c>
    </row>
    <row r="12" spans="1:35" ht="15.75" thickBot="1" x14ac:dyDescent="0.3">
      <c r="F12" s="633" t="s">
        <v>294</v>
      </c>
      <c r="G12" s="634"/>
      <c r="H12" s="635">
        <f>+'komplex kalkulátor'!E232</f>
        <v>3.3557046979865772E-2</v>
      </c>
      <c r="J12" s="638" t="str">
        <f>J11</f>
        <v>Lakáscélú hitel</v>
      </c>
      <c r="K12" s="665" t="str">
        <f>egyszerűsített_kalkulátor!H3</f>
        <v>10év</v>
      </c>
      <c r="L12" s="646" t="str">
        <f>+AB48&amp;AB47&amp;AC48&amp;AC47</f>
        <v>M1L1</v>
      </c>
      <c r="M12" s="647"/>
      <c r="N12" s="641">
        <f>+INDEX($J$42:$K$46,IF($AB$47=0,5,$AB$47),IF($AC$47=0,2,$AC$47))</f>
        <v>5.79E-2</v>
      </c>
      <c r="O12" s="642">
        <f>IF(Q12&gt;1,H13,INDEX($O$42:$P$46,IF($AB$47=0,5,$AB$47),IF($AC$47=0,2,$AC$47)))</f>
        <v>35448.772928771345</v>
      </c>
      <c r="P12" s="642">
        <f>+INDEX($O$42:$P$46,IF($AB$47=0,5,$AB$47),$AC$47)</f>
        <v>35448.772928771345</v>
      </c>
      <c r="Q12" s="643">
        <f>+INDEX($T$42:$V$46,IF($AB$47=0,5,$AB$47),IF($AC$47=0,2,$AC$47))</f>
        <v>1.2361653808975793E-2</v>
      </c>
      <c r="R12" s="207"/>
      <c r="S12" s="659">
        <f>+O12*(1-(1/POWER(1+N12/360*(365/12),$H$9)))/(N12/360*(365/12))</f>
        <v>4999999.9999999925</v>
      </c>
      <c r="T12" s="641">
        <f>+O12/H$11</f>
        <v>1.2361653808975793E-2</v>
      </c>
      <c r="U12" s="644">
        <f>+INDEX(J$46:L$46,1,IF($AC$47=0,2,$AC$47))</f>
        <v>7.7899999999999997E-2</v>
      </c>
      <c r="V12" s="645">
        <f>+H$11*(1-(1/POWER(1+U12/360*(365/12),$H$9)))/(U12/360*(365/12))</f>
        <v>345450813.20913541</v>
      </c>
      <c r="X12" t="str">
        <f>IF(OR(LEFT(L12,2)="M0",RIGHT(L12,2)="L0",$Y$9&lt;O12),"nem hitelezhető","ok")</f>
        <v>ok</v>
      </c>
    </row>
    <row r="13" spans="1:35" x14ac:dyDescent="0.25">
      <c r="J13" s="631"/>
      <c r="K13" s="207"/>
      <c r="L13" s="207"/>
      <c r="M13" s="207"/>
      <c r="N13" s="207"/>
      <c r="O13" s="207"/>
      <c r="P13" s="207"/>
      <c r="Q13" s="207"/>
      <c r="R13" s="207"/>
      <c r="S13" s="207"/>
      <c r="T13" s="641"/>
      <c r="U13" s="207"/>
      <c r="V13" s="645"/>
      <c r="AG13" s="159"/>
      <c r="AH13" s="159"/>
      <c r="AI13" s="159"/>
    </row>
    <row r="14" spans="1:35" x14ac:dyDescent="0.25">
      <c r="J14" s="638" t="str">
        <f>paraméterek!A173</f>
        <v>Szabad felhasználású hitel</v>
      </c>
      <c r="K14" s="658" t="str">
        <f>K10</f>
        <v>3hónap</v>
      </c>
      <c r="L14" s="640" t="str">
        <f>+AB58&amp;AB57&amp;AC58&amp;AC57</f>
        <v>M1L1</v>
      </c>
      <c r="M14" s="641">
        <f>+INDEX($F$52:$G$56,IF($AB$57=0,5,$AB$57),IF($AC$57=0,2,$AC$57))</f>
        <v>3.2000000000000001E-2</v>
      </c>
      <c r="N14" s="641">
        <f>+INDEX($J$52:$K$56,IF($AB$57=0,5,$AB$57),IF($AC$57=0,2,$AC$57))</f>
        <v>3.39E-2</v>
      </c>
      <c r="O14" s="642">
        <f>IF(Q14&gt;1,H15,INDEX($O$52:$P$56,IF($AB$57=0,5,$AB$57),IF($AC$57=0,2,$AC$57)))</f>
        <v>28836.595283912589</v>
      </c>
      <c r="P14" s="642">
        <f>+INDEX($O$52:$P$56,IF($AB$57=0,5,$AB$57),$AC$57)</f>
        <v>28836.595283912589</v>
      </c>
      <c r="Q14" s="643">
        <f>+INDEX($T$52:$V$56,IF($AB$57=0,5,$AB$57),IF($AC$57=0,2,$AC$57))</f>
        <v>1.0055863108309478E-2</v>
      </c>
      <c r="R14" s="207"/>
      <c r="S14" s="659">
        <f>+O14*(1-(1/POWER(1+N14/360*(365/12),$H$9)))/(N14/360*(365/12))</f>
        <v>4999999.9999998976</v>
      </c>
      <c r="T14" s="641">
        <f>+O14/H$11</f>
        <v>1.0055863108309478E-2</v>
      </c>
      <c r="U14" s="644">
        <f>+INDEX(J$56:L$56,1,IF($AC$57=0,2,$AC$57))</f>
        <v>4.590000000000001E-2</v>
      </c>
      <c r="V14" s="645">
        <f>+H$11*(1-(1/POWER(1+U14/360*(365/12),$H$9)))/(U14/360*(365/12))</f>
        <v>447384552.35642141</v>
      </c>
      <c r="X14" t="str">
        <f>IF(OR(LEFT(L14,2)="M0",RIGHT(L14,2)="L0",$Y$11&lt;O14),"nem hitelezhető","ok")</f>
        <v>ok</v>
      </c>
      <c r="AG14" s="159"/>
      <c r="AH14" s="159"/>
      <c r="AI14" s="159"/>
    </row>
    <row r="15" spans="1:35" x14ac:dyDescent="0.25">
      <c r="J15" s="631" t="str">
        <f>J14</f>
        <v>Szabad felhasználású hitel</v>
      </c>
      <c r="K15" s="658" t="str">
        <f>K11</f>
        <v>5év</v>
      </c>
      <c r="L15" s="646" t="str">
        <f>+AB68&amp;AB67&amp;AC68&amp;AC67</f>
        <v>M1L1</v>
      </c>
      <c r="M15" s="647"/>
      <c r="N15" s="641">
        <f>+INDEX($J$62:$K$66,IF($AB$67=0,5,$AB$67),IF($AC$67=0,2,$AC$67))</f>
        <v>5.7400000000000007E-2</v>
      </c>
      <c r="O15" s="642">
        <f>IF(Q15&gt;1,H16,INDEX($O$62:$P$66,IF($AB$67=0,5,$AB$67),IF($AC$67=0,2,$AC$67)))</f>
        <v>35303.486785413326</v>
      </c>
      <c r="P15" s="642">
        <f>+INDEX($O$62:$P$66,IF($AB$67=0,5,$AB$67),$AC$67)</f>
        <v>35303.486785413326</v>
      </c>
      <c r="Q15" s="643">
        <f>+INDEX($T$62:$V$66,IF($AB$67=0,5,$AB$67),IF($AC$67=0,2,$AC$67))</f>
        <v>1.2310989798375433E-2</v>
      </c>
      <c r="R15" s="207"/>
      <c r="S15" s="659">
        <f>+O15*(1-(1/POWER(1+N15/360*(365/12),$H$9)))/(N15/360*(365/12))</f>
        <v>4999999.9999999879</v>
      </c>
      <c r="T15" s="641">
        <f>+O15/H$11</f>
        <v>1.2310989798375433E-2</v>
      </c>
      <c r="U15" s="644">
        <f>+INDEX(J$66:L$66,1,IF($AC$67=0,2,$AC$67))</f>
        <v>7.7399999999999997E-2</v>
      </c>
      <c r="V15" s="645">
        <f>+H$11*(1-(1/POWER(1+U15/360*(365/12),$H$9)))/(U15/360*(365/12))</f>
        <v>346762946.40288848</v>
      </c>
      <c r="X15" t="str">
        <f>IF(OR(LEFT(L15,2)="M0",RIGHT(L15,2)="L0",$Y$10&lt;O15),"nem hitelezhető","ok")</f>
        <v>ok</v>
      </c>
      <c r="AG15" s="159"/>
      <c r="AH15" s="159"/>
      <c r="AI15" s="159"/>
    </row>
    <row r="16" spans="1:35" ht="15.75" thickBot="1" x14ac:dyDescent="0.3">
      <c r="J16" s="633" t="str">
        <f>J15</f>
        <v>Szabad felhasználású hitel</v>
      </c>
      <c r="K16" s="666" t="str">
        <f>K12</f>
        <v>10év</v>
      </c>
      <c r="L16" s="649" t="str">
        <f>+AB78&amp;AB77&amp;AC78&amp;AC77</f>
        <v>M1L1</v>
      </c>
      <c r="M16" s="648"/>
      <c r="N16" s="804">
        <f>+INDEX($J$72:$K$76,IF($AB$77=0,5,$AB$77),IF($AC$77=0,2,$AC$77))</f>
        <v>7.5399999999999995E-2</v>
      </c>
      <c r="O16" s="654">
        <f>IF(Q16&gt;1,H17,INDEX($O$72:$P$76,IF($AB$77=0,5,$AB$77),IF($AC$77=0,2,$AC$77)))</f>
        <v>40723.276804626068</v>
      </c>
      <c r="P16" s="654">
        <f>+INDEX($O$72:$P$76,IF($AB$77=0,5,$AB$77),$AC$77)</f>
        <v>40723.276804626068</v>
      </c>
      <c r="Q16" s="805">
        <f>+INDEX($T$72:$V$76,IF($AB$77=0,5,$AB$77),IF($AC$77=0,2,$AC$77))</f>
        <v>1.4200972508622445E-2</v>
      </c>
      <c r="R16" s="634"/>
      <c r="S16" s="660">
        <f>+O16*(1-(1/POWER(1+N16/360*(365/12),$H$9)))/(N16/360*(365/12))</f>
        <v>5000000.0000000112</v>
      </c>
      <c r="T16" s="653">
        <f>+O16/H$11</f>
        <v>1.4200972508622445E-2</v>
      </c>
      <c r="U16" s="806">
        <f>+INDEX(J$76:L$76,1,IF($AC$77=0,2,$AC$77))</f>
        <v>9.5399999999999999E-2</v>
      </c>
      <c r="V16" s="655">
        <f>+H$11*(1-(1/POWER(1+U16/360*(365/12),$H$9)))/(U16/360*(365/12))</f>
        <v>303960745.71391839</v>
      </c>
      <c r="X16" t="str">
        <f>IF(OR(LEFT(L16,2)="M0",RIGHT(L16,2)="L0",$Y$9&lt;O16),"nem hitelezhető","ok")</f>
        <v>ok</v>
      </c>
      <c r="AG16" s="159"/>
      <c r="AH16" s="159"/>
      <c r="AI16" s="159"/>
    </row>
    <row r="17" spans="1:36" ht="18.75" x14ac:dyDescent="0.3">
      <c r="T17" s="784">
        <v>0</v>
      </c>
      <c r="U17" s="784">
        <v>0.6</v>
      </c>
      <c r="V17" s="782"/>
      <c r="AG17" s="159"/>
      <c r="AH17" s="159"/>
      <c r="AI17" s="159"/>
    </row>
    <row r="18" spans="1:36" ht="18.75" x14ac:dyDescent="0.3">
      <c r="T18" s="784">
        <v>0.6</v>
      </c>
      <c r="U18" s="783">
        <f>+IF('komplex kalkulátor'!E5="Hitelkiváltás",105%,80%)</f>
        <v>0.8</v>
      </c>
      <c r="V18" s="782"/>
      <c r="AG18" s="159"/>
      <c r="AH18" s="159"/>
      <c r="AI18" s="159"/>
    </row>
    <row r="19" spans="1:36" ht="15.75" thickBot="1" x14ac:dyDescent="0.3">
      <c r="D19" t="s">
        <v>280</v>
      </c>
      <c r="I19" t="s">
        <v>281</v>
      </c>
      <c r="N19" t="s">
        <v>295</v>
      </c>
      <c r="S19" t="s">
        <v>296</v>
      </c>
      <c r="T19" s="162">
        <v>1</v>
      </c>
      <c r="U19" s="162">
        <v>2</v>
      </c>
      <c r="V19" s="162">
        <v>3</v>
      </c>
      <c r="Y19" t="b">
        <v>1</v>
      </c>
      <c r="Z19" t="b">
        <v>1</v>
      </c>
      <c r="AA19" t="b">
        <v>1</v>
      </c>
      <c r="AG19" s="159"/>
      <c r="AH19" s="159"/>
      <c r="AI19" s="159"/>
    </row>
    <row r="20" spans="1:36" ht="16.5" thickBot="1" x14ac:dyDescent="0.3">
      <c r="A20" s="614" t="s">
        <v>1071</v>
      </c>
      <c r="B20" s="614"/>
      <c r="C20" s="615"/>
      <c r="D20" s="163"/>
      <c r="E20" s="163"/>
      <c r="F20" s="405" t="s">
        <v>849</v>
      </c>
      <c r="G20" s="405" t="s">
        <v>850</v>
      </c>
      <c r="H20" s="164"/>
      <c r="I20" s="163"/>
      <c r="J20" s="405" t="s">
        <v>849</v>
      </c>
      <c r="K20" s="405" t="s">
        <v>850</v>
      </c>
      <c r="L20" s="164"/>
      <c r="N20" s="163"/>
      <c r="O20" s="405" t="s">
        <v>849</v>
      </c>
      <c r="P20" s="405" t="s">
        <v>850</v>
      </c>
      <c r="Q20" s="164"/>
      <c r="S20" s="163"/>
      <c r="T20" s="405" t="s">
        <v>849</v>
      </c>
      <c r="U20" s="405" t="s">
        <v>850</v>
      </c>
      <c r="V20" s="164"/>
      <c r="Y20" s="163"/>
      <c r="Z20" s="163"/>
      <c r="AA20" s="164"/>
      <c r="AB20" s="164"/>
      <c r="AC20" s="164"/>
      <c r="AG20" s="165"/>
      <c r="AH20" s="165"/>
      <c r="AI20" s="165"/>
    </row>
    <row r="21" spans="1:36" ht="17.25" thickTop="1" thickBot="1" x14ac:dyDescent="0.3">
      <c r="D21" s="166"/>
      <c r="E21" s="166"/>
      <c r="F21" s="167" t="s">
        <v>37</v>
      </c>
      <c r="G21" s="167" t="s">
        <v>32</v>
      </c>
      <c r="H21" s="167" t="s">
        <v>33</v>
      </c>
      <c r="I21" s="166"/>
      <c r="J21" s="167" t="s">
        <v>37</v>
      </c>
      <c r="K21" s="167" t="s">
        <v>32</v>
      </c>
      <c r="L21" s="167" t="s">
        <v>33</v>
      </c>
      <c r="N21" s="166"/>
      <c r="O21" s="167"/>
      <c r="P21" s="167"/>
      <c r="Q21" s="167"/>
      <c r="S21" s="166"/>
      <c r="T21" s="167"/>
      <c r="U21" s="167"/>
      <c r="V21" s="167"/>
      <c r="Y21" s="166" t="s">
        <v>37</v>
      </c>
      <c r="Z21" s="166" t="s">
        <v>32</v>
      </c>
      <c r="AA21" s="167" t="s">
        <v>33</v>
      </c>
      <c r="AB21" s="167"/>
      <c r="AC21" s="167"/>
      <c r="AE21" s="168"/>
    </row>
    <row r="22" spans="1:36" ht="17.25" thickTop="1" thickBot="1" x14ac:dyDescent="0.3">
      <c r="A22" s="628">
        <v>0</v>
      </c>
      <c r="B22" s="628">
        <f>+A23</f>
        <v>0.3</v>
      </c>
      <c r="C22" s="160"/>
      <c r="D22" s="169" t="s">
        <v>31</v>
      </c>
      <c r="E22" s="169" t="s">
        <v>31</v>
      </c>
      <c r="F22" s="786">
        <f>Hirdetmény!$N$44+IF(kompl_rendszeresjöv="igen",IF(kompl_haromotvenfelett="igen",paraméterek!$G$177,),paraméterek!$G$175)+IF(kompl_tizmilliofelett="igen",paraméterek!$G$178,)+IF(millennium_kompl="igen",paraméterek!$G$179)</f>
        <v>2.0999999999999998E-2</v>
      </c>
      <c r="G22" s="786">
        <f>Hirdetmény!$N$45+IF(kompl_rendszeresjöv="igen",IF(kompl_haromotvenfelett="igen",paraméterek!$G$177,),paraméterek!$G$175)+IF(kompl_tizmilliofelett="igen",paraméterek!$G$178,)+IF(millennium_kompl="igen",paraméterek!$G$179)</f>
        <v>2.4E-2</v>
      </c>
      <c r="H22" s="171"/>
      <c r="J22" s="787">
        <f t="shared" ref="J22:K26" si="0">+F22+$H$8</f>
        <v>2.2899999999999997E-2</v>
      </c>
      <c r="K22" s="787">
        <f t="shared" si="0"/>
        <v>2.5899999999999999E-2</v>
      </c>
      <c r="L22" s="170"/>
      <c r="N22" s="169" t="s">
        <v>297</v>
      </c>
      <c r="O22" s="789">
        <f t="shared" ref="O22:P26" si="1">+PMT(J22/360*(365/12),$H$9,$H$10)*-1</f>
        <v>26063.239746528958</v>
      </c>
      <c r="P22" s="789">
        <f t="shared" si="1"/>
        <v>26803.062389816845</v>
      </c>
      <c r="Q22" s="172"/>
      <c r="S22" s="169" t="s">
        <v>297</v>
      </c>
      <c r="T22" s="790">
        <f t="shared" ref="T22:U26" si="2">+O22/$H$11</f>
        <v>9.0887418736413771E-3</v>
      </c>
      <c r="U22" s="790">
        <f t="shared" si="2"/>
        <v>9.3467319432762978E-3</v>
      </c>
      <c r="V22" s="173"/>
      <c r="X22" s="169" t="s">
        <v>297</v>
      </c>
      <c r="Y22" s="792" t="b">
        <f t="shared" ref="Y22:Z26" si="3">+AND(T22&gt;$A22,T22&lt;=$B22,$H$12&gt;T$17,$H$12&lt;=T$18)</f>
        <v>1</v>
      </c>
      <c r="Z22" s="792" t="b">
        <f t="shared" si="3"/>
        <v>0</v>
      </c>
      <c r="AA22" s="173"/>
      <c r="AB22" s="173"/>
      <c r="AC22" s="174"/>
      <c r="AE22" s="168"/>
    </row>
    <row r="23" spans="1:36" ht="17.25" thickTop="1" thickBot="1" x14ac:dyDescent="0.3">
      <c r="A23" s="628">
        <v>0.3</v>
      </c>
      <c r="B23" s="628">
        <f>+A24</f>
        <v>0.4</v>
      </c>
      <c r="C23" s="160"/>
      <c r="D23" s="175" t="s">
        <v>35</v>
      </c>
      <c r="E23" s="175" t="s">
        <v>35</v>
      </c>
      <c r="F23" s="786">
        <f>Hirdetmény!$N$46+IF(kompl_rendszeresjöv="igen",IF(kompl_haromotvenfelett="igen",paraméterek!$G$177,),paraméterek!$G$175)+IF(kompl_tizmilliofelett="igen",paraméterek!$G$178,)+IF(millennium_kompl="igen",paraméterek!$G$179)</f>
        <v>2.4E-2</v>
      </c>
      <c r="G23" s="786">
        <f>Hirdetmény!$N$47+IF(kompl_rendszeresjöv="igen",IF(kompl_haromotvenfelett="igen",paraméterek!$G$177,),paraméterek!$G$175)+IF(kompl_tizmilliofelett="igen",paraméterek!$G$178,)+IF(millennium_kompl="igen",paraméterek!$G$179)</f>
        <v>2.7000000000000003E-2</v>
      </c>
      <c r="H23" s="171"/>
      <c r="J23" s="788">
        <f t="shared" si="0"/>
        <v>2.5899999999999999E-2</v>
      </c>
      <c r="K23" s="788">
        <f t="shared" si="0"/>
        <v>2.8900000000000002E-2</v>
      </c>
      <c r="L23" s="176"/>
      <c r="N23" s="175" t="s">
        <v>298</v>
      </c>
      <c r="O23" s="789">
        <f t="shared" si="1"/>
        <v>26803.062389816845</v>
      </c>
      <c r="P23" s="789">
        <f t="shared" si="1"/>
        <v>27555.344886510451</v>
      </c>
      <c r="Q23" s="172"/>
      <c r="S23" s="175" t="s">
        <v>298</v>
      </c>
      <c r="T23" s="791">
        <f t="shared" si="2"/>
        <v>9.3467319432762978E-3</v>
      </c>
      <c r="U23" s="791">
        <f t="shared" si="2"/>
        <v>9.6090669981275367E-3</v>
      </c>
      <c r="V23" s="177"/>
      <c r="X23" s="175" t="s">
        <v>298</v>
      </c>
      <c r="Y23" s="793" t="b">
        <f t="shared" si="3"/>
        <v>0</v>
      </c>
      <c r="Z23" s="793" t="b">
        <f t="shared" si="3"/>
        <v>0</v>
      </c>
      <c r="AA23" s="177"/>
      <c r="AB23" s="177"/>
      <c r="AC23" s="174"/>
      <c r="AE23" s="168"/>
      <c r="AG23" s="159"/>
      <c r="AH23" s="159"/>
      <c r="AI23" s="159"/>
      <c r="AJ23" s="159"/>
    </row>
    <row r="24" spans="1:36" ht="17.25" thickTop="1" thickBot="1" x14ac:dyDescent="0.3">
      <c r="A24" s="628">
        <v>0.4</v>
      </c>
      <c r="B24" s="628">
        <f>+A25</f>
        <v>0.6</v>
      </c>
      <c r="C24" s="160"/>
      <c r="D24" s="178" t="s">
        <v>38</v>
      </c>
      <c r="E24" s="178" t="s">
        <v>38</v>
      </c>
      <c r="F24" s="786">
        <f>Hirdetmény!$N$48+IF(kompl_rendszeresjöv="igen",IF(kompl_haromotvenfelett="igen",paraméterek!$G$177,),paraméterek!$G$175)+IF(kompl_tizmilliofelett="igen",paraméterek!$G$178,)+IF(millennium_kompl="igen",paraméterek!$G$179)</f>
        <v>2.7000000000000003E-2</v>
      </c>
      <c r="G24" s="786">
        <f>Hirdetmény!$N$49+IF(kompl_rendszeresjöv="igen",IF(kompl_haromotvenfelett="igen",paraméterek!$G$177,),paraméterek!$G$175)+IF(kompl_tizmilliofelett="igen",paraméterek!$G$178,)+IF(millennium_kompl="igen",paraméterek!$G$179)</f>
        <v>3.0000000000000009E-2</v>
      </c>
      <c r="H24" s="171"/>
      <c r="J24" s="788">
        <f t="shared" si="0"/>
        <v>2.8900000000000002E-2</v>
      </c>
      <c r="K24" s="788">
        <f t="shared" si="0"/>
        <v>3.1900000000000012E-2</v>
      </c>
      <c r="L24" s="179"/>
      <c r="N24" s="178" t="s">
        <v>299</v>
      </c>
      <c r="O24" s="789">
        <f t="shared" si="1"/>
        <v>27555.344886510451</v>
      </c>
      <c r="P24" s="789">
        <f t="shared" si="1"/>
        <v>28319.99938999287</v>
      </c>
      <c r="Q24" s="172"/>
      <c r="S24" s="178" t="s">
        <v>299</v>
      </c>
      <c r="T24" s="791">
        <f t="shared" si="2"/>
        <v>9.6090669981275367E-3</v>
      </c>
      <c r="U24" s="791">
        <f t="shared" si="2"/>
        <v>9.8757164044276369E-3</v>
      </c>
      <c r="V24" s="180"/>
      <c r="X24" s="178" t="s">
        <v>299</v>
      </c>
      <c r="Y24" s="793" t="b">
        <f t="shared" si="3"/>
        <v>0</v>
      </c>
      <c r="Z24" s="793" t="b">
        <f t="shared" si="3"/>
        <v>0</v>
      </c>
      <c r="AA24" s="180"/>
      <c r="AB24" s="180"/>
      <c r="AC24" s="174"/>
      <c r="AE24" s="168"/>
      <c r="AG24" s="159"/>
      <c r="AH24" s="159"/>
      <c r="AI24" s="159"/>
      <c r="AJ24" s="159"/>
    </row>
    <row r="25" spans="1:36" ht="17.25" thickTop="1" thickBot="1" x14ac:dyDescent="0.3">
      <c r="A25" s="628">
        <v>0.6</v>
      </c>
      <c r="B25" s="628">
        <f>+A26</f>
        <v>0.8</v>
      </c>
      <c r="C25" s="160"/>
      <c r="D25" s="175" t="s">
        <v>40</v>
      </c>
      <c r="E25" s="175" t="s">
        <v>40</v>
      </c>
      <c r="F25" s="786">
        <f>Hirdetmény!$N$50+IF(kompl_rendszeresjöv="igen",IF(kompl_haromotvenfelett="igen",paraméterek!$G$177,),paraméterek!$G$175)+IF(kompl_tizmilliofelett="igen",paraméterek!$G$178,)+IF(millennium_kompl="igen",paraméterek!$G$179)</f>
        <v>3.0000000000000009E-2</v>
      </c>
      <c r="G25" s="786">
        <f>Hirdetmény!$N$51+IF(kompl_rendszeresjöv="igen",IF(kompl_haromotvenfelett="igen",paraméterek!$G$177,),paraméterek!$G$175)+IF(kompl_tizmilliofelett="igen",paraméterek!$G$178,)+IF(millennium_kompl="igen",paraméterek!$G$179)</f>
        <v>3.3000000000000015E-2</v>
      </c>
      <c r="H25" s="171"/>
      <c r="J25" s="788">
        <f t="shared" si="0"/>
        <v>3.1900000000000012E-2</v>
      </c>
      <c r="K25" s="788">
        <f t="shared" si="0"/>
        <v>3.4900000000000014E-2</v>
      </c>
      <c r="L25" s="176"/>
      <c r="N25" s="175" t="s">
        <v>300</v>
      </c>
      <c r="O25" s="789">
        <f t="shared" si="1"/>
        <v>28319.99938999287</v>
      </c>
      <c r="P25" s="789">
        <f t="shared" si="1"/>
        <v>29096.929827342392</v>
      </c>
      <c r="Q25" s="172"/>
      <c r="S25" s="175" t="s">
        <v>300</v>
      </c>
      <c r="T25" s="791">
        <f t="shared" si="2"/>
        <v>9.8757164044276369E-3</v>
      </c>
      <c r="U25" s="791">
        <f t="shared" si="2"/>
        <v>1.0146646659741946E-2</v>
      </c>
      <c r="V25" s="177"/>
      <c r="X25" s="175" t="s">
        <v>300</v>
      </c>
      <c r="Y25" s="793" t="b">
        <f t="shared" si="3"/>
        <v>0</v>
      </c>
      <c r="Z25" s="793" t="b">
        <f t="shared" si="3"/>
        <v>0</v>
      </c>
      <c r="AA25" s="177"/>
      <c r="AB25" s="177"/>
      <c r="AC25" s="174"/>
      <c r="AE25" s="168"/>
      <c r="AG25" s="181"/>
      <c r="AH25" s="181"/>
      <c r="AI25" s="181"/>
      <c r="AJ25" s="181"/>
    </row>
    <row r="26" spans="1:36" ht="17.25" thickTop="1" thickBot="1" x14ac:dyDescent="0.3">
      <c r="A26" s="628">
        <v>0.8</v>
      </c>
      <c r="B26" s="628">
        <v>1</v>
      </c>
      <c r="C26" s="160"/>
      <c r="D26" s="178" t="s">
        <v>42</v>
      </c>
      <c r="E26" s="178" t="s">
        <v>42</v>
      </c>
      <c r="F26" s="786">
        <f>Hirdetmény!$N$52+IF(kompl_rendszeresjöv="igen",IF(kompl_haromotvenfelett="igen",paraméterek!$G$177,),paraméterek!$G$175)+IF(kompl_tizmilliofelett="igen",paraméterek!$G$178,)+IF(millennium_kompl="igen",paraméterek!$G$179)</f>
        <v>3.3000000000000015E-2</v>
      </c>
      <c r="G26" s="786">
        <f>Hirdetmény!$N$53+IF(kompl_rendszeresjöv="igen",IF(kompl_haromotvenfelett="igen",paraméterek!$G$177,),paraméterek!$G$175)+IF(kompl_tizmilliofelett="igen",paraméterek!$G$178,)+IF(millennium_kompl="igen",paraméterek!$G$179)</f>
        <v>3.6000000000000018E-2</v>
      </c>
      <c r="H26" s="171"/>
      <c r="J26" s="788">
        <f t="shared" si="0"/>
        <v>3.4900000000000014E-2</v>
      </c>
      <c r="K26" s="788">
        <f t="shared" si="0"/>
        <v>3.7900000000000017E-2</v>
      </c>
      <c r="L26" s="179"/>
      <c r="N26" s="178" t="s">
        <v>301</v>
      </c>
      <c r="O26" s="789">
        <f t="shared" si="1"/>
        <v>29096.929827342392</v>
      </c>
      <c r="P26" s="789">
        <f t="shared" si="1"/>
        <v>29886.032144715733</v>
      </c>
      <c r="Q26" s="172"/>
      <c r="S26" s="178" t="s">
        <v>301</v>
      </c>
      <c r="T26" s="791">
        <f t="shared" si="2"/>
        <v>1.0146646659741946E-2</v>
      </c>
      <c r="U26" s="791">
        <f t="shared" si="2"/>
        <v>1.0421821478538356E-2</v>
      </c>
      <c r="V26" s="180"/>
      <c r="X26" s="178" t="s">
        <v>301</v>
      </c>
      <c r="Y26" s="793" t="b">
        <f t="shared" si="3"/>
        <v>0</v>
      </c>
      <c r="Z26" s="793" t="b">
        <f t="shared" si="3"/>
        <v>0</v>
      </c>
      <c r="AA26" s="180"/>
      <c r="AB26" s="180"/>
      <c r="AC26" s="174"/>
    </row>
    <row r="27" spans="1:36" ht="16.5" thickBot="1" x14ac:dyDescent="0.3">
      <c r="A27" s="781"/>
      <c r="B27" s="781"/>
      <c r="C27" s="160"/>
      <c r="D27" s="796"/>
      <c r="E27" s="796"/>
      <c r="F27" s="797"/>
      <c r="G27" s="797"/>
      <c r="H27" s="797"/>
      <c r="I27" s="796"/>
      <c r="J27" s="797"/>
      <c r="K27" s="797"/>
      <c r="L27" s="797"/>
      <c r="M27" s="342"/>
      <c r="N27" s="796"/>
      <c r="O27" s="797"/>
      <c r="P27" s="797"/>
      <c r="Q27" s="797"/>
      <c r="R27" s="342"/>
      <c r="S27" s="796"/>
      <c r="T27" s="342"/>
      <c r="U27" s="342"/>
      <c r="Y27" s="794">
        <f>IF(ISNA(MATCH(Y$19,Y22:Y26,0))=TRUE,0,MATCH(Y$19,Y22:Y26,0))</f>
        <v>1</v>
      </c>
      <c r="Z27" s="794">
        <f>IF(ISNA(MATCH(Z$19,Z22:Z26,0))=TRUE,0,MATCH(Z$19,Z22:Z26,0))</f>
        <v>0</v>
      </c>
      <c r="AA27" s="174"/>
      <c r="AB27" s="795">
        <f>SUM(Y27:AA27)</f>
        <v>1</v>
      </c>
      <c r="AC27" s="184">
        <f>IF($H$12&lt;=T18,1,IF($H$12&lt;=U18,2,0))</f>
        <v>1</v>
      </c>
    </row>
    <row r="28" spans="1:36" ht="16.5" thickBot="1" x14ac:dyDescent="0.3">
      <c r="A28" s="781"/>
      <c r="B28" s="781"/>
      <c r="C28" s="160"/>
      <c r="D28" s="796"/>
      <c r="E28" s="796"/>
      <c r="F28" s="797"/>
      <c r="G28" s="797"/>
      <c r="H28" s="797"/>
      <c r="I28" s="796"/>
      <c r="J28" s="797"/>
      <c r="K28" s="797"/>
      <c r="L28" s="797"/>
      <c r="M28" s="342"/>
      <c r="N28" s="796"/>
      <c r="O28" s="797"/>
      <c r="P28" s="797"/>
      <c r="Q28" s="797"/>
      <c r="R28" s="342"/>
      <c r="S28" s="796"/>
      <c r="T28" s="342"/>
      <c r="U28" s="342"/>
      <c r="Y28" s="174"/>
      <c r="Z28" s="174"/>
      <c r="AA28" s="174"/>
      <c r="AB28" t="s">
        <v>302</v>
      </c>
      <c r="AC28" t="s">
        <v>303</v>
      </c>
    </row>
    <row r="29" spans="1:36" ht="16.5" thickBot="1" x14ac:dyDescent="0.3">
      <c r="A29" s="781"/>
      <c r="B29" s="781"/>
      <c r="C29" s="160"/>
      <c r="D29" s="796"/>
      <c r="E29" s="796"/>
      <c r="F29" s="797"/>
      <c r="G29" s="797"/>
      <c r="H29" s="797"/>
      <c r="I29" s="796"/>
      <c r="J29" s="797"/>
      <c r="K29" s="797"/>
      <c r="L29" s="797"/>
      <c r="M29" s="342"/>
      <c r="N29" s="796"/>
      <c r="O29" s="797"/>
      <c r="P29" s="797"/>
      <c r="Q29" s="797"/>
      <c r="R29" s="342"/>
      <c r="S29" s="796"/>
      <c r="T29" s="342"/>
      <c r="U29" s="342"/>
      <c r="Y29" s="625"/>
      <c r="Z29" s="625"/>
      <c r="AA29" s="780"/>
      <c r="AB29" s="780"/>
      <c r="AC29" s="625"/>
    </row>
    <row r="30" spans="1:36" ht="16.5" thickBot="1" x14ac:dyDescent="0.3">
      <c r="A30" s="614" t="s">
        <v>1072</v>
      </c>
      <c r="B30" s="614"/>
      <c r="C30" s="615"/>
      <c r="D30" s="163"/>
      <c r="E30" s="163"/>
      <c r="F30" s="405" t="s">
        <v>849</v>
      </c>
      <c r="G30" s="405" t="s">
        <v>850</v>
      </c>
      <c r="H30" s="164"/>
      <c r="I30" s="163"/>
      <c r="J30" s="405" t="s">
        <v>849</v>
      </c>
      <c r="K30" s="405" t="s">
        <v>850</v>
      </c>
      <c r="L30" s="164"/>
      <c r="N30" s="163"/>
      <c r="O30" s="405" t="s">
        <v>849</v>
      </c>
      <c r="P30" s="405" t="s">
        <v>850</v>
      </c>
      <c r="Q30" s="164"/>
      <c r="S30" s="163"/>
      <c r="T30" s="405" t="s">
        <v>849</v>
      </c>
      <c r="U30" s="405" t="s">
        <v>850</v>
      </c>
      <c r="V30" s="164"/>
      <c r="Y30" s="163"/>
      <c r="Z30" s="163"/>
      <c r="AA30" s="164"/>
      <c r="AB30" s="164"/>
      <c r="AC30" s="164"/>
    </row>
    <row r="31" spans="1:36" ht="17.25" thickTop="1" thickBot="1" x14ac:dyDescent="0.3">
      <c r="D31" s="166"/>
      <c r="E31" s="166"/>
      <c r="F31" s="167" t="s">
        <v>37</v>
      </c>
      <c r="G31" s="167" t="s">
        <v>32</v>
      </c>
      <c r="H31" s="167" t="s">
        <v>33</v>
      </c>
      <c r="I31" s="166"/>
      <c r="J31" s="167" t="s">
        <v>37</v>
      </c>
      <c r="K31" s="167" t="s">
        <v>32</v>
      </c>
      <c r="L31" s="167" t="s">
        <v>33</v>
      </c>
      <c r="N31" s="166"/>
      <c r="O31" s="167"/>
      <c r="P31" s="167"/>
      <c r="Q31" s="167"/>
      <c r="S31" s="166"/>
      <c r="T31" s="167"/>
      <c r="U31" s="167"/>
      <c r="V31" s="167"/>
      <c r="Y31" s="166" t="s">
        <v>37</v>
      </c>
      <c r="Z31" s="166" t="s">
        <v>32</v>
      </c>
      <c r="AA31" s="167" t="s">
        <v>33</v>
      </c>
      <c r="AB31" s="167"/>
      <c r="AC31" s="167"/>
    </row>
    <row r="32" spans="1:36" ht="17.25" thickTop="1" thickBot="1" x14ac:dyDescent="0.3">
      <c r="A32" s="627">
        <f t="shared" ref="A32:B36" si="4">A22</f>
        <v>0</v>
      </c>
      <c r="B32" s="627">
        <f t="shared" si="4"/>
        <v>0.3</v>
      </c>
      <c r="C32" s="160"/>
      <c r="D32" s="169" t="s">
        <v>31</v>
      </c>
      <c r="E32" s="169" t="s">
        <v>31</v>
      </c>
      <c r="F32" s="171"/>
      <c r="G32" s="171"/>
      <c r="H32" s="171"/>
      <c r="J32" s="786">
        <f>Hirdetmény!$O$56+IF(kompl_rendszeresjöv="igen",IF(kompl_haromotvenfelett="igen",paraméterek!$G$177,),paraméterek!$G$176)+IF(kompl_tizmilliofelett="igen",paraméterek!$G$178,)+IF(millennium_kompl="igen",paraméterek!$G$179)+IF('komplex kalkulátor'!$E$5="hitelkiváltás",paraméterek!$G$180)</f>
        <v>3.9900000000000005E-2</v>
      </c>
      <c r="K32" s="786">
        <f>Hirdetmény!$O$57+IF(kompl_rendszeresjöv="igen",IF(kompl_haromotvenfelett="igen",paraméterek!$G$177,),paraméterek!$G$176)+IF(kompl_tizmilliofelett="igen",paraméterek!$G$178,)+IF(millennium_kompl="igen",paraméterek!$G$179)+IF('komplex kalkulátor'!$E$5="hitelkiváltás",paraméterek!$G$180)</f>
        <v>4.4899999999999995E-2</v>
      </c>
      <c r="L32" s="170"/>
      <c r="N32" s="169" t="s">
        <v>297</v>
      </c>
      <c r="O32" s="789">
        <f t="shared" ref="O32:P36" si="5">+PMT(J32/360*(365/12),$H$9,$H$10)*-1</f>
        <v>30418.807625095062</v>
      </c>
      <c r="P32" s="789">
        <f t="shared" si="5"/>
        <v>31773.964225318963</v>
      </c>
      <c r="Q32" s="172"/>
      <c r="S32" s="169" t="s">
        <v>297</v>
      </c>
      <c r="T32" s="790">
        <f t="shared" ref="T32:U36" si="6">+O32/$H$11</f>
        <v>1.0607610308509806E-2</v>
      </c>
      <c r="U32" s="790">
        <f t="shared" si="6"/>
        <v>1.1080178901577243E-2</v>
      </c>
      <c r="V32" s="173"/>
      <c r="X32" s="169" t="s">
        <v>297</v>
      </c>
      <c r="Y32" s="792" t="b">
        <f t="shared" ref="Y32:Z36" si="7">+AND(T32&gt;$A32,T32&lt;=$B32,$H$12&gt;T$17,$H$12&lt;=T$18)</f>
        <v>1</v>
      </c>
      <c r="Z32" s="792" t="b">
        <f t="shared" si="7"/>
        <v>0</v>
      </c>
      <c r="AA32" s="173"/>
      <c r="AB32" s="173"/>
      <c r="AC32" s="174"/>
    </row>
    <row r="33" spans="1:29" ht="17.25" thickTop="1" thickBot="1" x14ac:dyDescent="0.3">
      <c r="A33" s="627">
        <f t="shared" si="4"/>
        <v>0.3</v>
      </c>
      <c r="B33" s="627">
        <f t="shared" si="4"/>
        <v>0.4</v>
      </c>
      <c r="C33" s="160"/>
      <c r="D33" s="175" t="s">
        <v>35</v>
      </c>
      <c r="E33" s="175" t="s">
        <v>35</v>
      </c>
      <c r="F33" s="171"/>
      <c r="G33" s="171"/>
      <c r="H33" s="171"/>
      <c r="J33" s="786">
        <f>Hirdetmény!$O$58+IF(kompl_rendszeresjöv="igen",IF(kompl_haromotvenfelett="igen",paraméterek!$G$177,),paraméterek!$G$176)+IF(kompl_tizmilliofelett="igen",paraméterek!$G$178,)+IF(millennium_kompl="igen",paraméterek!$G$179)+IF('komplex kalkulátor'!$E$5="hitelkiváltás",paraméterek!$G$180)</f>
        <v>4.4899999999999995E-2</v>
      </c>
      <c r="K33" s="786">
        <f>Hirdetmény!$O$59+IF(kompl_rendszeresjöv="igen",IF(kompl_haromotvenfelett="igen",paraméterek!$G$177,),paraméterek!$G$176)+IF(kompl_tizmilliofelett="igen",paraméterek!$G$178,)+IF(millennium_kompl="igen",paraméterek!$G$179)+IF('komplex kalkulátor'!$E$5="hitelkiváltás",paraméterek!$G$180)</f>
        <v>4.99E-2</v>
      </c>
      <c r="L33" s="176"/>
      <c r="N33" s="175" t="s">
        <v>298</v>
      </c>
      <c r="O33" s="789">
        <f t="shared" si="5"/>
        <v>31773.964225318963</v>
      </c>
      <c r="P33" s="789">
        <f t="shared" si="5"/>
        <v>33161.814954877947</v>
      </c>
      <c r="Q33" s="172"/>
      <c r="S33" s="175" t="s">
        <v>298</v>
      </c>
      <c r="T33" s="791">
        <f t="shared" si="6"/>
        <v>1.1080178901577243E-2</v>
      </c>
      <c r="U33" s="791">
        <f t="shared" si="6"/>
        <v>1.1564148552425669E-2</v>
      </c>
      <c r="V33" s="177"/>
      <c r="X33" s="175" t="s">
        <v>298</v>
      </c>
      <c r="Y33" s="793" t="b">
        <f t="shared" si="7"/>
        <v>0</v>
      </c>
      <c r="Z33" s="793" t="b">
        <f t="shared" si="7"/>
        <v>0</v>
      </c>
      <c r="AA33" s="177"/>
      <c r="AB33" s="177"/>
      <c r="AC33" s="174"/>
    </row>
    <row r="34" spans="1:29" ht="17.25" thickTop="1" thickBot="1" x14ac:dyDescent="0.3">
      <c r="A34" s="627">
        <f t="shared" si="4"/>
        <v>0.4</v>
      </c>
      <c r="B34" s="627">
        <f t="shared" si="4"/>
        <v>0.6</v>
      </c>
      <c r="C34" s="160"/>
      <c r="D34" s="178" t="s">
        <v>38</v>
      </c>
      <c r="E34" s="178" t="s">
        <v>38</v>
      </c>
      <c r="F34" s="171"/>
      <c r="G34" s="171"/>
      <c r="H34" s="171"/>
      <c r="J34" s="786">
        <f>Hirdetmény!$O$60+IF(kompl_rendszeresjöv="igen",IF(kompl_haromotvenfelett="igen",paraméterek!$G$177,),paraméterek!$G$176)+IF(kompl_tizmilliofelett="igen",paraméterek!$G$178,)+IF(millennium_kompl="igen",paraméterek!$G$179)+IF('komplex kalkulátor'!$E$5="hitelkiváltás",paraméterek!$G$180)</f>
        <v>4.99E-2</v>
      </c>
      <c r="K34" s="786">
        <f>Hirdetmény!$O$61+IF(kompl_rendszeresjöv="igen",IF(kompl_haromotvenfelett="igen",paraméterek!$G$177,),paraméterek!$G$176)+IF(kompl_tizmilliofelett="igen",paraméterek!$G$178,)+IF(millennium_kompl="igen",paraméterek!$G$179)+IF('komplex kalkulátor'!$E$5="hitelkiváltás",paraméterek!$G$180)</f>
        <v>5.4900000000000004E-2</v>
      </c>
      <c r="L34" s="179"/>
      <c r="N34" s="178" t="s">
        <v>299</v>
      </c>
      <c r="O34" s="789">
        <f t="shared" si="5"/>
        <v>33161.814954877947</v>
      </c>
      <c r="P34" s="789">
        <f t="shared" si="5"/>
        <v>34581.723205375456</v>
      </c>
      <c r="Q34" s="172"/>
      <c r="S34" s="178" t="s">
        <v>299</v>
      </c>
      <c r="T34" s="791">
        <f t="shared" si="6"/>
        <v>1.1564148552425669E-2</v>
      </c>
      <c r="U34" s="791">
        <f t="shared" si="6"/>
        <v>1.2059297263734449E-2</v>
      </c>
      <c r="V34" s="180"/>
      <c r="X34" s="178" t="s">
        <v>299</v>
      </c>
      <c r="Y34" s="793" t="b">
        <f t="shared" si="7"/>
        <v>0</v>
      </c>
      <c r="Z34" s="793" t="b">
        <f t="shared" si="7"/>
        <v>0</v>
      </c>
      <c r="AA34" s="180"/>
      <c r="AB34" s="180"/>
      <c r="AC34" s="174"/>
    </row>
    <row r="35" spans="1:29" ht="17.25" thickTop="1" thickBot="1" x14ac:dyDescent="0.3">
      <c r="A35" s="627">
        <f t="shared" si="4"/>
        <v>0.6</v>
      </c>
      <c r="B35" s="627">
        <f t="shared" si="4"/>
        <v>0.8</v>
      </c>
      <c r="C35" s="160"/>
      <c r="D35" s="175" t="s">
        <v>40</v>
      </c>
      <c r="E35" s="175" t="s">
        <v>40</v>
      </c>
      <c r="F35" s="171"/>
      <c r="G35" s="171"/>
      <c r="H35" s="171"/>
      <c r="J35" s="786">
        <f>Hirdetmény!$O$62+IF(kompl_rendszeresjöv="igen",IF(kompl_haromotvenfelett="igen",paraméterek!$G$177,),paraméterek!$G$176)+IF(kompl_tizmilliofelett="igen",paraméterek!$G$178,)+IF(millennium_kompl="igen",paraméterek!$G$179)+IF('komplex kalkulátor'!$E$5="hitelkiváltás",paraméterek!$G$180)</f>
        <v>5.4900000000000004E-2</v>
      </c>
      <c r="K35" s="786">
        <f>Hirdetmény!$O$63+IF(kompl_rendszeresjöv="igen",IF(kompl_haromotvenfelett="igen",paraméterek!$G$177,),paraméterek!$G$176)+IF(kompl_tizmilliofelett="igen",paraméterek!$G$178,)+IF(millennium_kompl="igen",paraméterek!$G$179)+IF('komplex kalkulátor'!$E$5="hitelkiváltás",paraméterek!$G$180)</f>
        <v>5.9899999999999995E-2</v>
      </c>
      <c r="L35" s="176"/>
      <c r="N35" s="175" t="s">
        <v>300</v>
      </c>
      <c r="O35" s="789">
        <f t="shared" si="5"/>
        <v>34581.723205375456</v>
      </c>
      <c r="P35" s="789">
        <f t="shared" si="5"/>
        <v>36033.004617820443</v>
      </c>
      <c r="Q35" s="172"/>
      <c r="S35" s="175" t="s">
        <v>300</v>
      </c>
      <c r="T35" s="791">
        <f t="shared" si="6"/>
        <v>1.2059297263734449E-2</v>
      </c>
      <c r="U35" s="791">
        <f t="shared" si="6"/>
        <v>1.2565386386652593E-2</v>
      </c>
      <c r="V35" s="177"/>
      <c r="X35" s="175" t="s">
        <v>300</v>
      </c>
      <c r="Y35" s="793" t="b">
        <f t="shared" si="7"/>
        <v>0</v>
      </c>
      <c r="Z35" s="793" t="b">
        <f t="shared" si="7"/>
        <v>0</v>
      </c>
      <c r="AA35" s="177"/>
      <c r="AB35" s="177"/>
      <c r="AC35" s="174"/>
    </row>
    <row r="36" spans="1:29" ht="17.25" thickTop="1" thickBot="1" x14ac:dyDescent="0.3">
      <c r="A36" s="627">
        <f t="shared" si="4"/>
        <v>0.8</v>
      </c>
      <c r="B36" s="627">
        <f t="shared" si="4"/>
        <v>1</v>
      </c>
      <c r="C36" s="160"/>
      <c r="D36" s="178" t="s">
        <v>42</v>
      </c>
      <c r="E36" s="178" t="s">
        <v>42</v>
      </c>
      <c r="F36" s="171"/>
      <c r="G36" s="171"/>
      <c r="H36" s="171"/>
      <c r="J36" s="786">
        <f>Hirdetmény!$O$64+IF(kompl_rendszeresjöv="igen",IF(kompl_haromotvenfelett="igen",paraméterek!$G$177,),paraméterek!$G$176)+IF(kompl_tizmilliofelett="igen",paraméterek!$G$178,)+IF(millennium_kompl="igen",paraméterek!$G$179)+IF('komplex kalkulátor'!$E$5="hitelkiváltás",paraméterek!$G$180)</f>
        <v>5.9899999999999995E-2</v>
      </c>
      <c r="K36" s="786">
        <f>Hirdetmény!$O$65+IF(kompl_rendszeresjöv="igen",IF(kompl_haromotvenfelett="igen",paraméterek!$G$177,),paraméterek!$G$176)+IF(kompl_tizmilliofelett="igen",paraméterek!$G$178,)+IF(millennium_kompl="igen",paraméterek!$G$179)+IF('komplex kalkulátor'!$E$5="hitelkiváltás",paraméterek!$G$180)</f>
        <v>6.4899999999999985E-2</v>
      </c>
      <c r="L36" s="179"/>
      <c r="N36" s="178" t="s">
        <v>301</v>
      </c>
      <c r="O36" s="789">
        <f t="shared" si="5"/>
        <v>36033.004617820443</v>
      </c>
      <c r="P36" s="789">
        <f t="shared" si="5"/>
        <v>37514.931461517175</v>
      </c>
      <c r="Q36" s="172"/>
      <c r="S36" s="178" t="s">
        <v>301</v>
      </c>
      <c r="T36" s="791">
        <f t="shared" si="6"/>
        <v>1.2565386386652593E-2</v>
      </c>
      <c r="U36" s="791">
        <f t="shared" si="6"/>
        <v>1.3082162147799994E-2</v>
      </c>
      <c r="V36" s="180"/>
      <c r="X36" s="178" t="s">
        <v>301</v>
      </c>
      <c r="Y36" s="793" t="b">
        <f t="shared" si="7"/>
        <v>0</v>
      </c>
      <c r="Z36" s="793" t="b">
        <f t="shared" si="7"/>
        <v>0</v>
      </c>
      <c r="AA36" s="180"/>
      <c r="AB36" s="180"/>
      <c r="AC36" s="174"/>
    </row>
    <row r="37" spans="1:29" ht="16.5" thickBot="1" x14ac:dyDescent="0.3">
      <c r="A37" s="168"/>
      <c r="B37" s="168"/>
      <c r="C37" s="160"/>
      <c r="D37" s="798"/>
      <c r="E37" s="798"/>
      <c r="F37" s="800"/>
      <c r="G37" s="800"/>
      <c r="H37" s="800"/>
      <c r="I37" s="342"/>
      <c r="J37" s="799"/>
      <c r="K37" s="799"/>
      <c r="L37" s="799"/>
      <c r="M37" s="342"/>
      <c r="N37" s="798"/>
      <c r="O37" s="801"/>
      <c r="P37" s="801"/>
      <c r="Q37" s="801"/>
      <c r="R37" s="342"/>
      <c r="S37" s="798"/>
      <c r="T37" s="802"/>
      <c r="U37" s="802"/>
      <c r="V37" s="802"/>
      <c r="X37" s="803"/>
      <c r="Y37" s="794">
        <f>IF(ISNA(MATCH(Y$19,Y32:Y36,0))=TRUE,0,MATCH(Y$19,Y32:Y36,0))</f>
        <v>1</v>
      </c>
      <c r="Z37" s="794">
        <f>IF(ISNA(MATCH(Z$19,Z32:Z36,0))=TRUE,0,MATCH(Z$19,Z32:Z36,0))</f>
        <v>0</v>
      </c>
      <c r="AA37" s="174"/>
      <c r="AB37" s="795">
        <f>SUM(Y37:AA37)</f>
        <v>1</v>
      </c>
      <c r="AC37" s="184">
        <f>AC27</f>
        <v>1</v>
      </c>
    </row>
    <row r="38" spans="1:29" ht="16.5" thickBot="1" x14ac:dyDescent="0.3">
      <c r="A38" s="168"/>
      <c r="B38" s="168"/>
      <c r="C38" s="160"/>
      <c r="D38" s="798"/>
      <c r="E38" s="798"/>
      <c r="F38" s="800"/>
      <c r="G38" s="800"/>
      <c r="H38" s="800"/>
      <c r="I38" s="342"/>
      <c r="J38" s="799"/>
      <c r="K38" s="799"/>
      <c r="L38" s="799"/>
      <c r="M38" s="342"/>
      <c r="N38" s="798"/>
      <c r="O38" s="801"/>
      <c r="P38" s="801"/>
      <c r="Q38" s="801"/>
      <c r="R38" s="342"/>
      <c r="S38" s="798"/>
      <c r="T38" s="802"/>
      <c r="U38" s="802"/>
      <c r="V38" s="802"/>
      <c r="X38" s="803"/>
      <c r="Y38" s="174"/>
      <c r="Z38" s="174"/>
      <c r="AA38" s="174"/>
      <c r="AB38" t="s">
        <v>302</v>
      </c>
      <c r="AC38" t="s">
        <v>303</v>
      </c>
    </row>
    <row r="39" spans="1:29" ht="16.5" thickBot="1" x14ac:dyDescent="0.3">
      <c r="C39" s="160"/>
      <c r="D39" s="798"/>
      <c r="E39" s="798"/>
      <c r="F39" s="800"/>
      <c r="G39" s="800"/>
      <c r="H39" s="800"/>
      <c r="I39" s="342"/>
      <c r="J39" s="799"/>
      <c r="K39" s="799"/>
      <c r="L39" s="799"/>
      <c r="M39" s="342"/>
      <c r="N39" s="798"/>
      <c r="O39" s="801"/>
      <c r="P39" s="801"/>
      <c r="Q39" s="801"/>
      <c r="R39" s="342"/>
      <c r="S39" s="798"/>
      <c r="T39" s="802"/>
      <c r="U39" s="802"/>
      <c r="V39" s="802"/>
      <c r="X39" s="803"/>
      <c r="Y39" s="625"/>
      <c r="Z39" s="625"/>
      <c r="AA39" s="780"/>
      <c r="AB39" s="780"/>
      <c r="AC39" s="625"/>
    </row>
    <row r="40" spans="1:29" ht="16.5" thickBot="1" x14ac:dyDescent="0.3">
      <c r="A40" s="614" t="s">
        <v>1073</v>
      </c>
      <c r="B40" s="614"/>
      <c r="C40" s="615"/>
      <c r="D40" s="163"/>
      <c r="E40" s="163"/>
      <c r="F40" s="405" t="s">
        <v>849</v>
      </c>
      <c r="G40" s="405" t="s">
        <v>850</v>
      </c>
      <c r="H40" s="164"/>
      <c r="I40" s="163"/>
      <c r="J40" s="405" t="s">
        <v>849</v>
      </c>
      <c r="K40" s="405" t="s">
        <v>850</v>
      </c>
      <c r="L40" s="164"/>
      <c r="N40" s="163"/>
      <c r="O40" s="405" t="s">
        <v>849</v>
      </c>
      <c r="P40" s="405" t="s">
        <v>850</v>
      </c>
      <c r="Q40" s="164"/>
      <c r="S40" s="163"/>
      <c r="T40" s="405" t="s">
        <v>849</v>
      </c>
      <c r="U40" s="405" t="s">
        <v>850</v>
      </c>
      <c r="V40" s="164"/>
      <c r="Y40" s="163"/>
      <c r="Z40" s="163"/>
      <c r="AA40" s="164"/>
      <c r="AB40" s="164"/>
      <c r="AC40" s="164"/>
    </row>
    <row r="41" spans="1:29" ht="17.25" thickTop="1" thickBot="1" x14ac:dyDescent="0.3">
      <c r="D41" s="166"/>
      <c r="E41" s="166"/>
      <c r="F41" s="167" t="s">
        <v>37</v>
      </c>
      <c r="G41" s="167" t="s">
        <v>32</v>
      </c>
      <c r="H41" s="167" t="s">
        <v>33</v>
      </c>
      <c r="I41" s="166"/>
      <c r="J41" s="167" t="s">
        <v>37</v>
      </c>
      <c r="K41" s="167" t="s">
        <v>32</v>
      </c>
      <c r="L41" s="167" t="s">
        <v>33</v>
      </c>
      <c r="N41" s="166"/>
      <c r="O41" s="167"/>
      <c r="P41" s="167"/>
      <c r="Q41" s="167"/>
      <c r="S41" s="166"/>
      <c r="T41" s="167"/>
      <c r="U41" s="167"/>
      <c r="V41" s="167"/>
      <c r="Y41" s="166" t="s">
        <v>37</v>
      </c>
      <c r="Z41" s="166" t="s">
        <v>32</v>
      </c>
      <c r="AA41" s="167" t="s">
        <v>33</v>
      </c>
      <c r="AB41" s="167"/>
      <c r="AC41" s="167"/>
    </row>
    <row r="42" spans="1:29" ht="17.25" thickTop="1" thickBot="1" x14ac:dyDescent="0.3">
      <c r="A42" s="627">
        <f t="shared" ref="A42:B46" si="8">A32</f>
        <v>0</v>
      </c>
      <c r="B42" s="627">
        <f t="shared" si="8"/>
        <v>0.3</v>
      </c>
      <c r="C42" s="160"/>
      <c r="D42" s="169" t="s">
        <v>31</v>
      </c>
      <c r="E42" s="169" t="s">
        <v>31</v>
      </c>
      <c r="F42" s="171"/>
      <c r="G42" s="171"/>
      <c r="H42" s="171"/>
      <c r="J42" s="786">
        <f>Hirdetmény!$O$68+IF(kompl_rendszeresjöv="igen",0,paraméterek!$G$176)</f>
        <v>5.79E-2</v>
      </c>
      <c r="K42" s="786">
        <f>Hirdetmény!$O$69+IF(kompl_rendszeresjöv="igen",0,paraméterek!$G$176)</f>
        <v>6.2899999999999998E-2</v>
      </c>
      <c r="L42" s="170"/>
      <c r="N42" s="169" t="s">
        <v>297</v>
      </c>
      <c r="O42" s="789">
        <f t="shared" ref="O42:P46" si="9">+PMT(J42/360*(365/12),$H$9,$H$10)*-1</f>
        <v>35448.772928771345</v>
      </c>
      <c r="P42" s="789">
        <f t="shared" si="9"/>
        <v>36918.531516652984</v>
      </c>
      <c r="Q42" s="172"/>
      <c r="S42" s="169" t="s">
        <v>297</v>
      </c>
      <c r="T42" s="790">
        <f t="shared" ref="T42:U46" si="10">+O42/$H$11</f>
        <v>1.2361653808975793E-2</v>
      </c>
      <c r="U42" s="790">
        <f t="shared" si="10"/>
        <v>1.2874186270470834E-2</v>
      </c>
      <c r="V42" s="173"/>
      <c r="X42" s="169" t="s">
        <v>297</v>
      </c>
      <c r="Y42" s="792" t="b">
        <f t="shared" ref="Y42:Z46" si="11">+AND(T42&gt;$A42,T42&lt;=$B42,$H$12&gt;T$17,$H$12&lt;=T$18)</f>
        <v>1</v>
      </c>
      <c r="Z42" s="792" t="b">
        <f t="shared" si="11"/>
        <v>0</v>
      </c>
      <c r="AA42" s="173"/>
      <c r="AB42" s="173"/>
      <c r="AC42" s="174"/>
    </row>
    <row r="43" spans="1:29" ht="17.25" thickTop="1" thickBot="1" x14ac:dyDescent="0.3">
      <c r="A43" s="627">
        <f t="shared" si="8"/>
        <v>0.3</v>
      </c>
      <c r="B43" s="627">
        <f t="shared" si="8"/>
        <v>0.4</v>
      </c>
      <c r="C43" s="160"/>
      <c r="D43" s="175" t="s">
        <v>35</v>
      </c>
      <c r="E43" s="175" t="s">
        <v>35</v>
      </c>
      <c r="F43" s="171"/>
      <c r="G43" s="171"/>
      <c r="H43" s="171"/>
      <c r="J43" s="786">
        <f>Hirdetmény!$O$70+IF(kompl_rendszeresjöv="igen",0,paraméterek!$G$176)</f>
        <v>6.2899999999999998E-2</v>
      </c>
      <c r="K43" s="786">
        <f>Hirdetmény!$O$71+IF(kompl_rendszeresjöv="igen",0,paraméterek!$G$176)</f>
        <v>6.7900000000000002E-2</v>
      </c>
      <c r="L43" s="176"/>
      <c r="N43" s="175" t="s">
        <v>298</v>
      </c>
      <c r="O43" s="789">
        <f t="shared" si="9"/>
        <v>36918.531516652984</v>
      </c>
      <c r="P43" s="789">
        <f t="shared" si="9"/>
        <v>38418.479955411574</v>
      </c>
      <c r="Q43" s="172"/>
      <c r="S43" s="175" t="s">
        <v>298</v>
      </c>
      <c r="T43" s="791">
        <f t="shared" si="10"/>
        <v>1.2874186270470834E-2</v>
      </c>
      <c r="U43" s="791">
        <f t="shared" si="10"/>
        <v>1.3397246500750295E-2</v>
      </c>
      <c r="V43" s="177"/>
      <c r="X43" s="175" t="s">
        <v>298</v>
      </c>
      <c r="Y43" s="793" t="b">
        <f t="shared" si="11"/>
        <v>0</v>
      </c>
      <c r="Z43" s="793" t="b">
        <f t="shared" si="11"/>
        <v>0</v>
      </c>
      <c r="AA43" s="177"/>
      <c r="AB43" s="177"/>
      <c r="AC43" s="174"/>
    </row>
    <row r="44" spans="1:29" ht="17.25" thickTop="1" thickBot="1" x14ac:dyDescent="0.3">
      <c r="A44" s="627">
        <f t="shared" si="8"/>
        <v>0.4</v>
      </c>
      <c r="B44" s="627">
        <f t="shared" si="8"/>
        <v>0.6</v>
      </c>
      <c r="C44" s="160"/>
      <c r="D44" s="178" t="s">
        <v>38</v>
      </c>
      <c r="E44" s="178" t="s">
        <v>38</v>
      </c>
      <c r="F44" s="171"/>
      <c r="G44" s="171"/>
      <c r="H44" s="171"/>
      <c r="J44" s="786">
        <f>Hirdetmény!$O$72+IF(kompl_rendszeresjöv="igen",0,paraméterek!$G$176)</f>
        <v>6.7900000000000002E-2</v>
      </c>
      <c r="K44" s="786">
        <f>Hirdetmény!$O$73+IF(kompl_rendszeresjöv="igen",0,paraméterek!$G$176)</f>
        <v>7.2899999999999993E-2</v>
      </c>
      <c r="L44" s="179"/>
      <c r="N44" s="178" t="s">
        <v>299</v>
      </c>
      <c r="O44" s="789">
        <f t="shared" si="9"/>
        <v>38418.479955411574</v>
      </c>
      <c r="P44" s="789">
        <f t="shared" si="9"/>
        <v>39947.830563756834</v>
      </c>
      <c r="Q44" s="172"/>
      <c r="S44" s="178" t="s">
        <v>299</v>
      </c>
      <c r="T44" s="791">
        <f t="shared" si="10"/>
        <v>1.3397246500750295E-2</v>
      </c>
      <c r="U44" s="791">
        <f t="shared" si="10"/>
        <v>1.3930559820534249E-2</v>
      </c>
      <c r="V44" s="180"/>
      <c r="X44" s="178" t="s">
        <v>299</v>
      </c>
      <c r="Y44" s="793" t="b">
        <f t="shared" si="11"/>
        <v>0</v>
      </c>
      <c r="Z44" s="793" t="b">
        <f t="shared" si="11"/>
        <v>0</v>
      </c>
      <c r="AA44" s="180"/>
      <c r="AB44" s="180"/>
      <c r="AC44" s="174"/>
    </row>
    <row r="45" spans="1:29" ht="17.25" thickTop="1" thickBot="1" x14ac:dyDescent="0.3">
      <c r="A45" s="627">
        <f t="shared" si="8"/>
        <v>0.6</v>
      </c>
      <c r="B45" s="627">
        <f t="shared" si="8"/>
        <v>0.8</v>
      </c>
      <c r="C45" s="160"/>
      <c r="D45" s="175" t="s">
        <v>40</v>
      </c>
      <c r="E45" s="175" t="s">
        <v>40</v>
      </c>
      <c r="F45" s="171"/>
      <c r="G45" s="171"/>
      <c r="H45" s="171"/>
      <c r="J45" s="786">
        <f>Hirdetmény!$O$74+IF(kompl_rendszeresjöv="igen",0,paraméterek!$G$176)</f>
        <v>7.2899999999999993E-2</v>
      </c>
      <c r="K45" s="786">
        <f>Hirdetmény!$O$75+IF(kompl_rendszeresjöv="igen",0,paraméterek!$G$176)</f>
        <v>7.7899999999999997E-2</v>
      </c>
      <c r="L45" s="176"/>
      <c r="N45" s="175" t="s">
        <v>300</v>
      </c>
      <c r="O45" s="789">
        <f t="shared" si="9"/>
        <v>39947.830563756834</v>
      </c>
      <c r="P45" s="789">
        <f t="shared" si="9"/>
        <v>41505.764212283277</v>
      </c>
      <c r="Q45" s="172"/>
      <c r="S45" s="175" t="s">
        <v>300</v>
      </c>
      <c r="T45" s="791">
        <f t="shared" si="10"/>
        <v>1.3930559820534249E-2</v>
      </c>
      <c r="U45" s="791">
        <f t="shared" si="10"/>
        <v>1.4473840583993555E-2</v>
      </c>
      <c r="V45" s="177"/>
      <c r="X45" s="175" t="s">
        <v>300</v>
      </c>
      <c r="Y45" s="793" t="b">
        <f t="shared" si="11"/>
        <v>0</v>
      </c>
      <c r="Z45" s="793" t="b">
        <f t="shared" si="11"/>
        <v>0</v>
      </c>
      <c r="AA45" s="177"/>
      <c r="AB45" s="177"/>
      <c r="AC45" s="174"/>
    </row>
    <row r="46" spans="1:29" ht="17.25" thickTop="1" thickBot="1" x14ac:dyDescent="0.3">
      <c r="A46" s="627">
        <f t="shared" si="8"/>
        <v>0.8</v>
      </c>
      <c r="B46" s="627">
        <f t="shared" si="8"/>
        <v>1</v>
      </c>
      <c r="C46" s="160"/>
      <c r="D46" s="178" t="s">
        <v>42</v>
      </c>
      <c r="E46" s="178" t="s">
        <v>42</v>
      </c>
      <c r="F46" s="171"/>
      <c r="G46" s="171"/>
      <c r="H46" s="171"/>
      <c r="J46" s="786">
        <f>Hirdetmény!$O$76+IF(kompl_rendszeresjöv="igen",0,paraméterek!$G$176)</f>
        <v>7.7899999999999997E-2</v>
      </c>
      <c r="K46" s="786">
        <f>Hirdetmény!$O$77+IF(kompl_rendszeresjöv="igen",0,paraméterek!$G$176)</f>
        <v>8.2900000000000001E-2</v>
      </c>
      <c r="L46" s="179"/>
      <c r="N46" s="178" t="s">
        <v>301</v>
      </c>
      <c r="O46" s="789">
        <f t="shared" si="9"/>
        <v>41505.764212283277</v>
      </c>
      <c r="P46" s="789">
        <f t="shared" si="9"/>
        <v>43091.434978125537</v>
      </c>
      <c r="Q46" s="172"/>
      <c r="S46" s="178" t="s">
        <v>301</v>
      </c>
      <c r="T46" s="791">
        <f t="shared" si="10"/>
        <v>1.4473840583993555E-2</v>
      </c>
      <c r="U46" s="791">
        <f t="shared" si="10"/>
        <v>1.5026793801915699E-2</v>
      </c>
      <c r="V46" s="180"/>
      <c r="X46" s="178" t="s">
        <v>301</v>
      </c>
      <c r="Y46" s="793" t="b">
        <f t="shared" si="11"/>
        <v>0</v>
      </c>
      <c r="Z46" s="793" t="b">
        <f t="shared" si="11"/>
        <v>0</v>
      </c>
      <c r="AA46" s="180"/>
      <c r="AB46" s="180"/>
      <c r="AC46" s="174"/>
    </row>
    <row r="47" spans="1:29" ht="19.5" thickBot="1" x14ac:dyDescent="0.35">
      <c r="A47" s="168"/>
      <c r="B47" s="168"/>
      <c r="C47" s="160"/>
      <c r="D47" s="798"/>
      <c r="E47" s="798"/>
      <c r="F47" s="800"/>
      <c r="G47" s="800"/>
      <c r="H47" s="800"/>
      <c r="I47" s="342"/>
      <c r="J47" s="799"/>
      <c r="K47" s="799"/>
      <c r="L47" s="799"/>
      <c r="M47" s="342"/>
      <c r="N47" s="798"/>
      <c r="O47" s="801"/>
      <c r="P47" s="801"/>
      <c r="Q47" s="801"/>
      <c r="R47" s="342"/>
      <c r="S47" s="798"/>
      <c r="T47" s="785">
        <v>0</v>
      </c>
      <c r="U47" s="785">
        <v>0.6</v>
      </c>
      <c r="V47" s="782"/>
      <c r="X47" s="803"/>
      <c r="Y47" s="794">
        <f>IF(ISNA(MATCH(Y$19,Y42:Y46,0))=TRUE,0,MATCH(Y$19,Y42:Y46,0))</f>
        <v>1</v>
      </c>
      <c r="Z47" s="794">
        <f>IF(ISNA(MATCH(Z$19,Z42:Z46,0))=TRUE,0,MATCH(Z$19,Z42:Z46,0))</f>
        <v>0</v>
      </c>
      <c r="AA47" s="174"/>
      <c r="AB47" s="795">
        <f>SUM(Y47:AA47)</f>
        <v>1</v>
      </c>
      <c r="AC47" s="184">
        <f>AC37</f>
        <v>1</v>
      </c>
    </row>
    <row r="48" spans="1:29" ht="19.5" thickBot="1" x14ac:dyDescent="0.35">
      <c r="A48" s="168"/>
      <c r="B48" s="168"/>
      <c r="C48" s="160"/>
      <c r="D48" s="798"/>
      <c r="E48" s="798"/>
      <c r="F48" s="800"/>
      <c r="G48" s="800"/>
      <c r="H48" s="800"/>
      <c r="I48" s="342"/>
      <c r="J48" s="799"/>
      <c r="K48" s="799"/>
      <c r="L48" s="799"/>
      <c r="M48" s="342"/>
      <c r="N48" s="798"/>
      <c r="O48" s="801"/>
      <c r="P48" s="801"/>
      <c r="Q48" s="801"/>
      <c r="R48" s="342"/>
      <c r="S48" s="798"/>
      <c r="T48" s="785">
        <v>0.6</v>
      </c>
      <c r="U48" s="783">
        <f>+IF('komplex kalkulátor'!E5="Hitelkiváltás",105%,75%)</f>
        <v>0.75</v>
      </c>
      <c r="V48" s="782"/>
      <c r="X48" s="803"/>
      <c r="Y48" s="174"/>
      <c r="Z48" s="174"/>
      <c r="AA48" s="174"/>
      <c r="AB48" t="s">
        <v>302</v>
      </c>
      <c r="AC48" t="s">
        <v>303</v>
      </c>
    </row>
    <row r="49" spans="1:29" ht="16.5" thickBot="1" x14ac:dyDescent="0.3">
      <c r="C49" s="160"/>
      <c r="D49" s="798"/>
      <c r="E49" s="798"/>
      <c r="F49" s="800"/>
      <c r="G49" s="800"/>
      <c r="H49" s="800"/>
      <c r="I49" s="342"/>
      <c r="J49" s="799"/>
      <c r="K49" s="799"/>
      <c r="L49" s="799"/>
      <c r="M49" s="342"/>
      <c r="N49" s="798"/>
      <c r="O49" s="801"/>
      <c r="P49" s="801"/>
      <c r="Q49" s="801"/>
      <c r="R49" s="342"/>
      <c r="S49" s="798"/>
      <c r="T49" s="162">
        <v>1</v>
      </c>
      <c r="U49" s="162">
        <v>2</v>
      </c>
      <c r="V49" s="162">
        <v>3</v>
      </c>
      <c r="X49" s="803"/>
      <c r="Y49" s="174"/>
      <c r="Z49" s="174"/>
      <c r="AA49" s="174"/>
      <c r="AB49" s="174"/>
      <c r="AC49" s="174"/>
    </row>
    <row r="50" spans="1:29" ht="16.5" thickBot="1" x14ac:dyDescent="0.3">
      <c r="A50" s="614" t="s">
        <v>1075</v>
      </c>
      <c r="B50" s="614"/>
      <c r="C50" s="615"/>
      <c r="D50" s="163"/>
      <c r="E50" s="163"/>
      <c r="F50" s="405" t="s">
        <v>849</v>
      </c>
      <c r="G50" s="405" t="s">
        <v>850</v>
      </c>
      <c r="H50" s="406" t="s">
        <v>850</v>
      </c>
      <c r="I50" s="163"/>
      <c r="J50" s="405" t="s">
        <v>849</v>
      </c>
      <c r="K50" s="405" t="s">
        <v>850</v>
      </c>
      <c r="L50" s="163"/>
      <c r="N50" s="163"/>
      <c r="O50" s="405" t="s">
        <v>849</v>
      </c>
      <c r="P50" s="405" t="s">
        <v>850</v>
      </c>
      <c r="Q50" s="164"/>
      <c r="S50" s="163"/>
      <c r="T50" s="405" t="s">
        <v>849</v>
      </c>
      <c r="U50" s="405" t="s">
        <v>850</v>
      </c>
      <c r="V50" s="164"/>
      <c r="Y50" s="163"/>
      <c r="Z50" s="163"/>
      <c r="AA50" s="163"/>
      <c r="AB50" s="163"/>
      <c r="AC50" s="163"/>
    </row>
    <row r="51" spans="1:29" ht="17.25" thickTop="1" thickBot="1" x14ac:dyDescent="0.3">
      <c r="D51" s="166"/>
      <c r="E51" s="166"/>
      <c r="F51" s="167" t="s">
        <v>37</v>
      </c>
      <c r="G51" s="167" t="s">
        <v>32</v>
      </c>
      <c r="H51" s="167" t="s">
        <v>33</v>
      </c>
      <c r="I51" s="166"/>
      <c r="J51" s="167" t="s">
        <v>37</v>
      </c>
      <c r="K51" s="167" t="s">
        <v>32</v>
      </c>
      <c r="L51" s="167" t="s">
        <v>33</v>
      </c>
      <c r="N51" s="166"/>
      <c r="O51" s="166"/>
      <c r="P51" s="166"/>
      <c r="Q51" s="166"/>
      <c r="S51" s="166"/>
      <c r="T51" s="166"/>
      <c r="U51" s="166"/>
      <c r="V51" s="166"/>
      <c r="Y51" s="166" t="s">
        <v>37</v>
      </c>
      <c r="Z51" s="166" t="s">
        <v>32</v>
      </c>
      <c r="AA51" s="167" t="s">
        <v>33</v>
      </c>
      <c r="AB51" s="166"/>
      <c r="AC51" s="166"/>
    </row>
    <row r="52" spans="1:29" ht="17.25" thickTop="1" thickBot="1" x14ac:dyDescent="0.3">
      <c r="A52" s="627">
        <f t="shared" ref="A52:B56" si="12">A42</f>
        <v>0</v>
      </c>
      <c r="B52" s="627">
        <f t="shared" si="12"/>
        <v>0.3</v>
      </c>
      <c r="C52" s="160"/>
      <c r="D52" s="169" t="s">
        <v>297</v>
      </c>
      <c r="E52" s="169" t="s">
        <v>297</v>
      </c>
      <c r="F52" s="786">
        <f>Hirdetmény!$N$83+IF(kompl_rendszeresjöv="igen",IF(kompl_haromotvenfelett="igen",paraméterek!$G$177,),paraméterek!$G$175)+IF(kompl_tizmilliofelett="igen",paraméterek!$G$178,)+IF(millennium_kompl="igen",paraméterek!$G$179)</f>
        <v>3.2000000000000001E-2</v>
      </c>
      <c r="G52" s="786">
        <f>Hirdetmény!$N$84+IF(kompl_rendszeresjöv="igen",IF(kompl_haromotvenfelett="igen",paraméterek!$G$177,),paraméterek!$G$175)+IF(kompl_tizmilliofelett="igen",paraméterek!$G$178,)+IF(millennium_kompl="igen",paraméterek!$G$179)</f>
        <v>3.5000000000000003E-2</v>
      </c>
      <c r="H52" s="171"/>
      <c r="J52" s="787">
        <f t="shared" ref="J52:K56" si="13">+F52+$H$8</f>
        <v>3.39E-2</v>
      </c>
      <c r="K52" s="787">
        <f t="shared" si="13"/>
        <v>3.6900000000000002E-2</v>
      </c>
      <c r="L52" s="171"/>
      <c r="N52" s="169" t="s">
        <v>297</v>
      </c>
      <c r="O52" s="789">
        <f t="shared" ref="O52:P56" si="14">+PMT(J52/360*(365/12),$H$9,$H$10)*-1</f>
        <v>28836.595283912589</v>
      </c>
      <c r="P52" s="789">
        <f t="shared" si="14"/>
        <v>29621.652351503431</v>
      </c>
      <c r="Q52" s="172"/>
      <c r="S52" s="169" t="s">
        <v>297</v>
      </c>
      <c r="T52" s="790">
        <f t="shared" ref="T52:U56" si="15">+O52/$H$11</f>
        <v>1.0055863108309478E-2</v>
      </c>
      <c r="U52" s="790">
        <f t="shared" si="15"/>
        <v>1.0329627272427304E-2</v>
      </c>
      <c r="V52" s="185"/>
      <c r="X52" s="169" t="s">
        <v>297</v>
      </c>
      <c r="Y52" s="792" t="b">
        <f t="shared" ref="Y52:Z56" si="16">+AND(T52&gt;$A52,T52&lt;=$B52,$H$12&gt;T$17,$H$12&lt;=T$18)</f>
        <v>1</v>
      </c>
      <c r="Z52" s="792" t="b">
        <f t="shared" si="16"/>
        <v>0</v>
      </c>
      <c r="AA52" s="173"/>
      <c r="AB52" s="173"/>
      <c r="AC52" s="174"/>
    </row>
    <row r="53" spans="1:29" ht="17.25" thickTop="1" thickBot="1" x14ac:dyDescent="0.3">
      <c r="A53" s="627">
        <f t="shared" si="12"/>
        <v>0.3</v>
      </c>
      <c r="B53" s="627">
        <f t="shared" si="12"/>
        <v>0.4</v>
      </c>
      <c r="C53" s="160"/>
      <c r="D53" s="175" t="s">
        <v>298</v>
      </c>
      <c r="E53" s="175" t="s">
        <v>298</v>
      </c>
      <c r="F53" s="786">
        <f>Hirdetmény!$N$85+IF(kompl_rendszeresjöv="igen",IF(kompl_haromotvenfelett="igen",paraméterek!$G$177,),paraméterek!$G$175)+IF(kompl_tizmilliofelett="igen",paraméterek!$G$178,)+IF(millennium_kompl="igen",paraméterek!$G$179)</f>
        <v>3.5000000000000003E-2</v>
      </c>
      <c r="G53" s="786">
        <f>Hirdetmény!$N$86+IF(kompl_rendszeresjöv="igen",IF(kompl_haromotvenfelett="igen",paraméterek!$G$177,),paraméterek!$G$175)+IF(kompl_tizmilliofelett="igen",paraméterek!$G$178,)+IF(millennium_kompl="igen",paraméterek!$G$179)</f>
        <v>3.8000000000000006E-2</v>
      </c>
      <c r="H53" s="171"/>
      <c r="J53" s="788">
        <f t="shared" si="13"/>
        <v>3.6900000000000002E-2</v>
      </c>
      <c r="K53" s="788">
        <f t="shared" si="13"/>
        <v>3.9900000000000005E-2</v>
      </c>
      <c r="L53" s="171"/>
      <c r="N53" s="175" t="s">
        <v>298</v>
      </c>
      <c r="O53" s="789">
        <f t="shared" si="14"/>
        <v>29621.652351503431</v>
      </c>
      <c r="P53" s="789">
        <f t="shared" si="14"/>
        <v>30418.807625095062</v>
      </c>
      <c r="Q53" s="172"/>
      <c r="S53" s="175" t="s">
        <v>298</v>
      </c>
      <c r="T53" s="791">
        <f t="shared" si="15"/>
        <v>1.0329627272427304E-2</v>
      </c>
      <c r="U53" s="791">
        <f t="shared" si="15"/>
        <v>1.0607610308509806E-2</v>
      </c>
      <c r="V53" s="185"/>
      <c r="X53" s="175" t="s">
        <v>298</v>
      </c>
      <c r="Y53" s="793" t="b">
        <f t="shared" si="16"/>
        <v>0</v>
      </c>
      <c r="Z53" s="793" t="b">
        <f t="shared" si="16"/>
        <v>0</v>
      </c>
      <c r="AA53" s="177"/>
      <c r="AB53" s="177"/>
      <c r="AC53" s="174"/>
    </row>
    <row r="54" spans="1:29" ht="17.25" thickTop="1" thickBot="1" x14ac:dyDescent="0.3">
      <c r="A54" s="627">
        <f t="shared" si="12"/>
        <v>0.4</v>
      </c>
      <c r="B54" s="627">
        <f t="shared" si="12"/>
        <v>0.6</v>
      </c>
      <c r="C54" s="160"/>
      <c r="D54" s="178" t="s">
        <v>299</v>
      </c>
      <c r="E54" s="178" t="s">
        <v>299</v>
      </c>
      <c r="F54" s="786">
        <f>Hirdetmény!$N$87+IF(kompl_rendszeresjöv="igen",IF(kompl_haromotvenfelett="igen",paraméterek!$G$177,),paraméterek!$G$175)+IF(kompl_tizmilliofelett="igen",paraméterek!$G$178,)+IF(millennium_kompl="igen",paraméterek!$G$179)</f>
        <v>3.8000000000000006E-2</v>
      </c>
      <c r="G54" s="786">
        <f>Hirdetmény!$N$88+IF(kompl_rendszeresjöv="igen",IF(kompl_haromotvenfelett="igen",paraméterek!$G$177,),paraméterek!$G$175)+IF(kompl_tizmilliofelett="igen",paraméterek!$G$178,)+IF(millennium_kompl="igen",paraméterek!$G$179)</f>
        <v>4.1000000000000009E-2</v>
      </c>
      <c r="H54" s="171"/>
      <c r="J54" s="788">
        <f t="shared" si="13"/>
        <v>3.9900000000000005E-2</v>
      </c>
      <c r="K54" s="788">
        <f t="shared" si="13"/>
        <v>4.2900000000000008E-2</v>
      </c>
      <c r="L54" s="171"/>
      <c r="N54" s="178" t="s">
        <v>299</v>
      </c>
      <c r="O54" s="789">
        <f t="shared" si="14"/>
        <v>30418.807625095062</v>
      </c>
      <c r="P54" s="789">
        <f t="shared" si="14"/>
        <v>31227.944341051854</v>
      </c>
      <c r="Q54" s="172"/>
      <c r="S54" s="178" t="s">
        <v>299</v>
      </c>
      <c r="T54" s="791">
        <f t="shared" si="15"/>
        <v>1.0607610308509806E-2</v>
      </c>
      <c r="U54" s="791">
        <f t="shared" si="15"/>
        <v>1.0889771498881259E-2</v>
      </c>
      <c r="V54" s="185"/>
      <c r="X54" s="178" t="s">
        <v>299</v>
      </c>
      <c r="Y54" s="793" t="b">
        <f t="shared" si="16"/>
        <v>0</v>
      </c>
      <c r="Z54" s="793" t="b">
        <f t="shared" si="16"/>
        <v>0</v>
      </c>
      <c r="AA54" s="180"/>
      <c r="AB54" s="180"/>
      <c r="AC54" s="174"/>
    </row>
    <row r="55" spans="1:29" ht="17.25" thickTop="1" thickBot="1" x14ac:dyDescent="0.3">
      <c r="A55" s="627">
        <f t="shared" si="12"/>
        <v>0.6</v>
      </c>
      <c r="B55" s="627">
        <f t="shared" si="12"/>
        <v>0.8</v>
      </c>
      <c r="C55" s="160"/>
      <c r="D55" s="175" t="s">
        <v>300</v>
      </c>
      <c r="E55" s="175" t="s">
        <v>300</v>
      </c>
      <c r="F55" s="786">
        <f>Hirdetmény!$N$89+IF(kompl_rendszeresjöv="igen",IF(kompl_haromotvenfelett="igen",paraméterek!$G$177,),paraméterek!$G$175)+IF(kompl_tizmilliofelett="igen",paraméterek!$G$178,)+IF(millennium_kompl="igen",paraméterek!$G$179)</f>
        <v>4.1000000000000009E-2</v>
      </c>
      <c r="G55" s="786">
        <f>Hirdetmény!$N$90+IF(kompl_rendszeresjöv="igen",IF(kompl_haromotvenfelett="igen",paraméterek!$G$177,),paraméterek!$G$175)+IF(kompl_tizmilliofelett="igen",paraméterek!$G$178,)+IF(millennium_kompl="igen",paraméterek!$G$179)</f>
        <v>4.4000000000000011E-2</v>
      </c>
      <c r="H55" s="171"/>
      <c r="J55" s="788">
        <f t="shared" si="13"/>
        <v>4.2900000000000008E-2</v>
      </c>
      <c r="K55" s="788">
        <f t="shared" si="13"/>
        <v>4.590000000000001E-2</v>
      </c>
      <c r="L55" s="171"/>
      <c r="N55" s="175" t="s">
        <v>300</v>
      </c>
      <c r="O55" s="789">
        <f t="shared" si="14"/>
        <v>31227.944341051854</v>
      </c>
      <c r="P55" s="789">
        <f t="shared" si="14"/>
        <v>32048.938490341487</v>
      </c>
      <c r="Q55" s="172"/>
      <c r="S55" s="175" t="s">
        <v>300</v>
      </c>
      <c r="T55" s="791">
        <f t="shared" si="15"/>
        <v>1.0889771498881259E-2</v>
      </c>
      <c r="U55" s="791">
        <f t="shared" si="15"/>
        <v>1.1176067599259839E-2</v>
      </c>
      <c r="V55" s="185"/>
      <c r="X55" s="175" t="s">
        <v>300</v>
      </c>
      <c r="Y55" s="793" t="b">
        <f t="shared" si="16"/>
        <v>0</v>
      </c>
      <c r="Z55" s="793" t="b">
        <f t="shared" si="16"/>
        <v>0</v>
      </c>
      <c r="AA55" s="177"/>
      <c r="AB55" s="177"/>
      <c r="AC55" s="174"/>
    </row>
    <row r="56" spans="1:29" ht="17.25" thickTop="1" thickBot="1" x14ac:dyDescent="0.3">
      <c r="A56" s="627">
        <f t="shared" si="12"/>
        <v>0.8</v>
      </c>
      <c r="B56" s="627">
        <f t="shared" si="12"/>
        <v>1</v>
      </c>
      <c r="C56" s="160"/>
      <c r="D56" s="178" t="s">
        <v>301</v>
      </c>
      <c r="E56" s="178" t="s">
        <v>301</v>
      </c>
      <c r="F56" s="786">
        <f>Hirdetmény!$N$91+IF(kompl_rendszeresjöv="igen",IF(kompl_haromotvenfelett="igen",paraméterek!$G$177,),paraméterek!$G$175)+IF(kompl_tizmilliofelett="igen",paraméterek!$G$178,)+IF(millennium_kompl="igen",paraméterek!$G$179)</f>
        <v>4.4000000000000011E-2</v>
      </c>
      <c r="G56" s="786">
        <f>Hirdetmény!$N$92+IF(kompl_rendszeresjöv="igen",IF(kompl_haromotvenfelett="igen",paraméterek!$G$177,),paraméterek!$G$175)+IF(kompl_tizmilliofelett="igen",paraméterek!$G$178,)+IF(millennium_kompl="igen",paraméterek!$G$179)</f>
        <v>4.7000000000000014E-2</v>
      </c>
      <c r="H56" s="171"/>
      <c r="J56" s="788">
        <f t="shared" si="13"/>
        <v>4.590000000000001E-2</v>
      </c>
      <c r="K56" s="788">
        <f t="shared" si="13"/>
        <v>4.8900000000000013E-2</v>
      </c>
      <c r="L56" s="171"/>
      <c r="N56" s="178" t="s">
        <v>301</v>
      </c>
      <c r="O56" s="789">
        <f t="shared" si="14"/>
        <v>32048.938490341487</v>
      </c>
      <c r="P56" s="789">
        <f t="shared" si="14"/>
        <v>32881.659121055403</v>
      </c>
      <c r="Q56" s="172"/>
      <c r="S56" s="178" t="s">
        <v>301</v>
      </c>
      <c r="T56" s="791">
        <f t="shared" si="15"/>
        <v>1.1176067599259839E-2</v>
      </c>
      <c r="U56" s="791">
        <f t="shared" si="15"/>
        <v>1.1466452944252208E-2</v>
      </c>
      <c r="V56" s="185"/>
      <c r="X56" s="178" t="s">
        <v>301</v>
      </c>
      <c r="Y56" s="793" t="b">
        <f t="shared" si="16"/>
        <v>0</v>
      </c>
      <c r="Z56" s="793" t="b">
        <f t="shared" si="16"/>
        <v>0</v>
      </c>
      <c r="AA56" s="180"/>
      <c r="AB56" s="180"/>
      <c r="AC56" s="174"/>
    </row>
    <row r="57" spans="1:29" ht="16.5" thickBot="1" x14ac:dyDescent="0.3">
      <c r="A57" s="168"/>
      <c r="B57" s="168"/>
      <c r="Y57" s="794">
        <f>IF(ISNA(MATCH(Y$19,Y52:Y56,0))=TRUE,0,MATCH(Y$19,Y52:Y56,0))</f>
        <v>1</v>
      </c>
      <c r="Z57" s="794">
        <f>IF(ISNA(MATCH(Z$19,Z52:Z56,0))=TRUE,0,MATCH(Z$19,Z52:Z56,0))</f>
        <v>0</v>
      </c>
      <c r="AA57" s="174"/>
      <c r="AB57" s="795">
        <f>SUM(Y57:AA57)</f>
        <v>1</v>
      </c>
      <c r="AC57" s="184">
        <f>AC47</f>
        <v>1</v>
      </c>
    </row>
    <row r="58" spans="1:29" ht="16.5" thickBot="1" x14ac:dyDescent="0.3">
      <c r="F58" s="159"/>
      <c r="G58" s="159"/>
      <c r="Y58" s="174"/>
      <c r="Z58" s="174"/>
      <c r="AA58" s="174"/>
      <c r="AB58" t="s">
        <v>302</v>
      </c>
      <c r="AC58" t="s">
        <v>303</v>
      </c>
    </row>
    <row r="59" spans="1:29" ht="16.5" thickBot="1" x14ac:dyDescent="0.3">
      <c r="F59" s="159"/>
      <c r="G59" s="159"/>
      <c r="Y59" s="174"/>
      <c r="Z59" s="174"/>
      <c r="AA59" s="174"/>
      <c r="AB59" s="174"/>
      <c r="AC59" s="174"/>
    </row>
    <row r="60" spans="1:29" ht="16.5" thickBot="1" x14ac:dyDescent="0.3">
      <c r="A60" s="614" t="s">
        <v>1076</v>
      </c>
      <c r="B60" s="614"/>
      <c r="C60" s="615"/>
      <c r="D60" s="163"/>
      <c r="E60" s="163"/>
      <c r="F60" s="405" t="s">
        <v>849</v>
      </c>
      <c r="G60" s="405" t="s">
        <v>850</v>
      </c>
      <c r="H60" s="406" t="s">
        <v>850</v>
      </c>
      <c r="I60" s="163"/>
      <c r="J60" s="405" t="s">
        <v>849</v>
      </c>
      <c r="K60" s="405" t="s">
        <v>850</v>
      </c>
      <c r="L60" s="163"/>
      <c r="N60" s="163"/>
      <c r="O60" s="405" t="s">
        <v>849</v>
      </c>
      <c r="P60" s="405" t="s">
        <v>850</v>
      </c>
      <c r="Q60" s="164"/>
      <c r="S60" s="163"/>
      <c r="T60" s="405" t="s">
        <v>849</v>
      </c>
      <c r="U60" s="405" t="s">
        <v>850</v>
      </c>
      <c r="V60" s="164"/>
      <c r="Y60" s="163"/>
      <c r="Z60" s="163"/>
      <c r="AA60" s="163"/>
      <c r="AB60" s="163"/>
      <c r="AC60" s="163"/>
    </row>
    <row r="61" spans="1:29" ht="17.25" thickTop="1" thickBot="1" x14ac:dyDescent="0.3">
      <c r="D61" s="166"/>
      <c r="E61" s="166"/>
      <c r="F61" s="167" t="s">
        <v>37</v>
      </c>
      <c r="G61" s="167" t="s">
        <v>32</v>
      </c>
      <c r="H61" s="167" t="s">
        <v>33</v>
      </c>
      <c r="I61" s="166"/>
      <c r="J61" s="167" t="s">
        <v>37</v>
      </c>
      <c r="K61" s="167" t="s">
        <v>32</v>
      </c>
      <c r="L61" s="167" t="s">
        <v>33</v>
      </c>
      <c r="N61" s="166"/>
      <c r="O61" s="166"/>
      <c r="P61" s="166"/>
      <c r="Q61" s="166"/>
      <c r="S61" s="166"/>
      <c r="T61" s="166"/>
      <c r="U61" s="166"/>
      <c r="V61" s="166"/>
      <c r="Y61" s="166" t="s">
        <v>37</v>
      </c>
      <c r="Z61" s="166" t="s">
        <v>32</v>
      </c>
      <c r="AA61" s="167" t="s">
        <v>33</v>
      </c>
      <c r="AB61" s="166"/>
      <c r="AC61" s="166"/>
    </row>
    <row r="62" spans="1:29" ht="17.25" thickTop="1" thickBot="1" x14ac:dyDescent="0.3">
      <c r="A62" s="627">
        <f t="shared" ref="A62:B66" si="17">A52</f>
        <v>0</v>
      </c>
      <c r="B62" s="627">
        <f t="shared" si="17"/>
        <v>0.3</v>
      </c>
      <c r="C62" s="160"/>
      <c r="D62" s="169" t="s">
        <v>297</v>
      </c>
      <c r="E62" s="169" t="s">
        <v>297</v>
      </c>
      <c r="F62" s="171"/>
      <c r="G62" s="171"/>
      <c r="H62" s="171"/>
      <c r="J62" s="786">
        <f>Hirdetmény!$O$95+IF(kompl_rendszeresjöv="igen",IF(kompl_haromotvenfelett="igen",paraméterek!$G$177,),paraméterek!$G$176)+IF(kompl_tizmilliofelett="igen",paraméterek!$G$178,)+IF(millennium_kompl="igen",paraméterek!$G$179)+IF('komplex kalkulátor'!$E$5="hitelkiváltás",paraméterek!$G$180)</f>
        <v>5.7400000000000007E-2</v>
      </c>
      <c r="K62" s="786">
        <f>Hirdetmény!$O$96+IF(kompl_rendszeresjöv="igen",IF(kompl_haromotvenfelett="igen",paraméterek!$G$177,),paraméterek!$G$176)+IF(kompl_tizmilliofelett="igen",paraméterek!$G$178,)+IF(millennium_kompl="igen",paraméterek!$G$179)+IF('komplex kalkulátor'!$E$5="hitelkiváltás",paraméterek!$G$180)</f>
        <v>6.2399999999999983E-2</v>
      </c>
      <c r="L62" s="171"/>
      <c r="N62" s="169" t="s">
        <v>297</v>
      </c>
      <c r="O62" s="789">
        <f t="shared" ref="O62:P66" si="18">+PMT(J62/360*(365/12),$H$9,$H$10)*-1</f>
        <v>35303.486785413326</v>
      </c>
      <c r="P62" s="789">
        <f t="shared" si="18"/>
        <v>36770.184415256263</v>
      </c>
      <c r="Q62" s="172"/>
      <c r="S62" s="169" t="s">
        <v>297</v>
      </c>
      <c r="T62" s="790">
        <f t="shared" ref="T62:U66" si="19">+O62/$H$11</f>
        <v>1.2310989798375433E-2</v>
      </c>
      <c r="U62" s="790">
        <f t="shared" si="19"/>
        <v>1.2822454846234626E-2</v>
      </c>
      <c r="V62" s="185"/>
      <c r="X62" s="169" t="s">
        <v>297</v>
      </c>
      <c r="Y62" s="792" t="b">
        <f t="shared" ref="Y62:Z66" si="20">+AND(T62&gt;$A62,T62&lt;=$B62,$H$12&gt;T$17,$H$12&lt;=T$18)</f>
        <v>1</v>
      </c>
      <c r="Z62" s="792" t="b">
        <f t="shared" si="20"/>
        <v>0</v>
      </c>
      <c r="AA62" s="173"/>
      <c r="AB62" s="173"/>
      <c r="AC62" s="174"/>
    </row>
    <row r="63" spans="1:29" ht="17.25" thickTop="1" thickBot="1" x14ac:dyDescent="0.3">
      <c r="A63" s="627">
        <f t="shared" si="17"/>
        <v>0.3</v>
      </c>
      <c r="B63" s="627">
        <f t="shared" si="17"/>
        <v>0.4</v>
      </c>
      <c r="C63" s="160"/>
      <c r="D63" s="175" t="s">
        <v>298</v>
      </c>
      <c r="E63" s="175" t="s">
        <v>298</v>
      </c>
      <c r="F63" s="171"/>
      <c r="G63" s="171"/>
      <c r="H63" s="171"/>
      <c r="J63" s="786">
        <f>Hirdetmény!$O$97+IF(kompl_rendszeresjöv="igen",IF(kompl_haromotvenfelett="igen",paraméterek!$G$177,),paraméterek!$G$176)+IF(kompl_tizmilliofelett="igen",paraméterek!$G$178,)+IF(millennium_kompl="igen",paraméterek!$G$179)+IF('komplex kalkulátor'!$E$5="hitelkiváltás",paraméterek!$G$180)</f>
        <v>6.2399999999999983E-2</v>
      </c>
      <c r="K63" s="786">
        <f>Hirdetmény!$O$98+IF(kompl_rendszeresjöv="igen",IF(kompl_haromotvenfelett="igen",paraméterek!$G$177,),paraméterek!$G$176)+IF(kompl_tizmilliofelett="igen",paraméterek!$G$178,)+IF(millennium_kompl="igen",paraméterek!$G$179)+IF('komplex kalkulátor'!$E$5="hitelkiváltás",paraméterek!$G$180)</f>
        <v>6.7399999999999988E-2</v>
      </c>
      <c r="L63" s="171"/>
      <c r="N63" s="175" t="s">
        <v>298</v>
      </c>
      <c r="O63" s="789">
        <f t="shared" si="18"/>
        <v>36770.184415256263</v>
      </c>
      <c r="P63" s="789">
        <f t="shared" si="18"/>
        <v>38267.148755353199</v>
      </c>
      <c r="Q63" s="172"/>
      <c r="S63" s="175" t="s">
        <v>298</v>
      </c>
      <c r="T63" s="791">
        <f t="shared" si="19"/>
        <v>1.2822454846234626E-2</v>
      </c>
      <c r="U63" s="791">
        <f t="shared" si="19"/>
        <v>1.3344474465188516E-2</v>
      </c>
      <c r="V63" s="185"/>
      <c r="X63" s="175" t="s">
        <v>298</v>
      </c>
      <c r="Y63" s="793" t="b">
        <f t="shared" si="20"/>
        <v>0</v>
      </c>
      <c r="Z63" s="793" t="b">
        <f t="shared" si="20"/>
        <v>0</v>
      </c>
      <c r="AA63" s="177"/>
      <c r="AB63" s="177"/>
      <c r="AC63" s="174"/>
    </row>
    <row r="64" spans="1:29" ht="17.25" thickTop="1" thickBot="1" x14ac:dyDescent="0.3">
      <c r="A64" s="627">
        <f t="shared" si="17"/>
        <v>0.4</v>
      </c>
      <c r="B64" s="627">
        <f t="shared" si="17"/>
        <v>0.6</v>
      </c>
      <c r="C64" s="160"/>
      <c r="D64" s="178" t="s">
        <v>299</v>
      </c>
      <c r="E64" s="178" t="s">
        <v>299</v>
      </c>
      <c r="F64" s="171"/>
      <c r="G64" s="171"/>
      <c r="H64" s="171"/>
      <c r="J64" s="786">
        <f>Hirdetmény!$O$99+IF(kompl_rendszeresjöv="igen",IF(kompl_haromotvenfelett="igen",paraméterek!$G$177,),paraméterek!$G$176)+IF(kompl_tizmilliofelett="igen",paraméterek!$G$178,)+IF(millennium_kompl="igen",paraméterek!$G$179)+IF('komplex kalkulátor'!$E$5="hitelkiváltás",paraméterek!$G$180)</f>
        <v>6.7399999999999988E-2</v>
      </c>
      <c r="K64" s="786">
        <f>Hirdetmény!$O$100+IF(kompl_rendszeresjöv="igen",IF(kompl_haromotvenfelett="igen",paraméterek!$G$177,),paraméterek!$G$176)+IF(kompl_tizmilliofelett="igen",paraméterek!$G$178,)+IF(millennium_kompl="igen",paraméterek!$G$179)+IF('komplex kalkulátor'!$E$5="hitelkiváltás",paraméterek!$G$180)</f>
        <v>7.2399999999999992E-2</v>
      </c>
      <c r="L64" s="171"/>
      <c r="N64" s="178" t="s">
        <v>299</v>
      </c>
      <c r="O64" s="789">
        <f t="shared" si="18"/>
        <v>38267.148755353199</v>
      </c>
      <c r="P64" s="789">
        <f t="shared" si="18"/>
        <v>39793.595525186211</v>
      </c>
      <c r="Q64" s="172"/>
      <c r="S64" s="178" t="s">
        <v>299</v>
      </c>
      <c r="T64" s="791">
        <f t="shared" si="19"/>
        <v>1.3344474465188516E-2</v>
      </c>
      <c r="U64" s="791">
        <f t="shared" si="19"/>
        <v>1.3876775161870462E-2</v>
      </c>
      <c r="V64" s="185"/>
      <c r="X64" s="178" t="s">
        <v>299</v>
      </c>
      <c r="Y64" s="793" t="b">
        <f t="shared" si="20"/>
        <v>0</v>
      </c>
      <c r="Z64" s="793" t="b">
        <f t="shared" si="20"/>
        <v>0</v>
      </c>
      <c r="AA64" s="180"/>
      <c r="AB64" s="180"/>
      <c r="AC64" s="174"/>
    </row>
    <row r="65" spans="1:29" ht="17.25" thickTop="1" thickBot="1" x14ac:dyDescent="0.3">
      <c r="A65" s="627">
        <f t="shared" si="17"/>
        <v>0.6</v>
      </c>
      <c r="B65" s="627">
        <f t="shared" si="17"/>
        <v>0.8</v>
      </c>
      <c r="C65" s="160"/>
      <c r="D65" s="175" t="s">
        <v>300</v>
      </c>
      <c r="E65" s="175" t="s">
        <v>300</v>
      </c>
      <c r="F65" s="171"/>
      <c r="G65" s="171"/>
      <c r="H65" s="171"/>
      <c r="J65" s="786">
        <f>Hirdetmény!$O$101+IF(kompl_rendszeresjöv="igen",IF(kompl_haromotvenfelett="igen",paraméterek!$G$177,),paraméterek!$G$176)+IF(kompl_tizmilliofelett="igen",paraméterek!$G$178,)+IF(millennium_kompl="igen",paraméterek!$G$179)+IF('komplex kalkulátor'!$E$5="hitelkiváltás",paraméterek!$G$180)</f>
        <v>7.2399999999999992E-2</v>
      </c>
      <c r="K65" s="786">
        <f>Hirdetmény!$O$102+IF(kompl_rendszeresjöv="igen",IF(kompl_haromotvenfelett="igen",paraméterek!$G$177,),paraméterek!$G$176)+IF(kompl_tizmilliofelett="igen",paraméterek!$G$178,)+IF(millennium_kompl="igen",paraméterek!$G$179)+IF('komplex kalkulátor'!$E$5="hitelkiváltás",paraméterek!$G$180)</f>
        <v>7.7399999999999997E-2</v>
      </c>
      <c r="L65" s="171"/>
      <c r="N65" s="175" t="s">
        <v>300</v>
      </c>
      <c r="O65" s="789">
        <f t="shared" si="18"/>
        <v>39793.595525186211</v>
      </c>
      <c r="P65" s="789">
        <f t="shared" si="18"/>
        <v>41348.708530527401</v>
      </c>
      <c r="Q65" s="172"/>
      <c r="S65" s="175" t="s">
        <v>300</v>
      </c>
      <c r="T65" s="791">
        <f t="shared" si="19"/>
        <v>1.3876775161870462E-2</v>
      </c>
      <c r="U65" s="791">
        <f t="shared" si="19"/>
        <v>1.4419072314002943E-2</v>
      </c>
      <c r="V65" s="185"/>
      <c r="X65" s="175" t="s">
        <v>300</v>
      </c>
      <c r="Y65" s="793" t="b">
        <f t="shared" si="20"/>
        <v>0</v>
      </c>
      <c r="Z65" s="793" t="b">
        <f t="shared" si="20"/>
        <v>0</v>
      </c>
      <c r="AA65" s="177"/>
      <c r="AB65" s="177"/>
      <c r="AC65" s="174"/>
    </row>
    <row r="66" spans="1:29" ht="17.25" thickTop="1" thickBot="1" x14ac:dyDescent="0.3">
      <c r="A66" s="627">
        <f t="shared" si="17"/>
        <v>0.8</v>
      </c>
      <c r="B66" s="627">
        <f t="shared" si="17"/>
        <v>1</v>
      </c>
      <c r="C66" s="160"/>
      <c r="D66" s="178" t="s">
        <v>301</v>
      </c>
      <c r="E66" s="178" t="s">
        <v>301</v>
      </c>
      <c r="F66" s="171"/>
      <c r="G66" s="171"/>
      <c r="H66" s="171"/>
      <c r="J66" s="786">
        <f>Hirdetmény!$O$103+IF(kompl_rendszeresjöv="igen",IF(kompl_haromotvenfelett="igen",paraméterek!$G$177,),paraméterek!$G$176)+IF(kompl_tizmilliofelett="igen",paraméterek!$G$178,)+IF(millennium_kompl="igen",paraméterek!$G$179)+IF('komplex kalkulátor'!$E$5="hitelkiváltás",paraméterek!$G$180)</f>
        <v>7.7399999999999997E-2</v>
      </c>
      <c r="K66" s="786">
        <f>Hirdetmény!$O$104+IF(kompl_rendszeresjöv="igen",IF(kompl_haromotvenfelett="igen",paraméterek!$G$177,),paraméterek!$G$176)+IF(kompl_tizmilliofelett="igen",paraméterek!$G$178,)+IF(millennium_kompl="igen",paraméterek!$G$179)+IF('komplex kalkulátor'!$E$5="hitelkiváltás",paraméterek!$G$180)</f>
        <v>8.2399999999999987E-2</v>
      </c>
      <c r="L66" s="171"/>
      <c r="N66" s="178" t="s">
        <v>301</v>
      </c>
      <c r="O66" s="789">
        <f t="shared" si="18"/>
        <v>41348.708530527401</v>
      </c>
      <c r="P66" s="789">
        <f t="shared" si="18"/>
        <v>42931.644319025749</v>
      </c>
      <c r="Q66" s="172"/>
      <c r="S66" s="178" t="s">
        <v>301</v>
      </c>
      <c r="T66" s="791">
        <f t="shared" si="19"/>
        <v>1.4419072314002943E-2</v>
      </c>
      <c r="U66" s="791">
        <f t="shared" si="19"/>
        <v>1.4971071793888267E-2</v>
      </c>
      <c r="V66" s="185"/>
      <c r="X66" s="178" t="s">
        <v>301</v>
      </c>
      <c r="Y66" s="793" t="b">
        <f t="shared" si="20"/>
        <v>0</v>
      </c>
      <c r="Z66" s="793" t="b">
        <f t="shared" si="20"/>
        <v>0</v>
      </c>
      <c r="AA66" s="180"/>
      <c r="AB66" s="180"/>
      <c r="AC66" s="174"/>
    </row>
    <row r="67" spans="1:29" ht="16.5" thickBot="1" x14ac:dyDescent="0.3">
      <c r="A67" s="168"/>
      <c r="B67" s="168"/>
      <c r="Y67" s="794">
        <f>IF(ISNA(MATCH(Y$19,Y62:Y66,0))=TRUE,0,MATCH(Y$19,Y62:Y66,0))</f>
        <v>1</v>
      </c>
      <c r="Z67" s="794">
        <f>IF(ISNA(MATCH(Z$19,Z62:Z66,0))=TRUE,0,MATCH(Z$19,Z62:Z66,0))</f>
        <v>0</v>
      </c>
      <c r="AA67" s="174"/>
      <c r="AB67" s="795">
        <f>SUM(Y67:AA67)</f>
        <v>1</v>
      </c>
      <c r="AC67" s="184">
        <f>AC57</f>
        <v>1</v>
      </c>
    </row>
    <row r="68" spans="1:29" ht="16.5" thickBot="1" x14ac:dyDescent="0.3">
      <c r="F68" s="159"/>
      <c r="G68" s="159"/>
      <c r="Y68" s="174"/>
      <c r="Z68" s="174"/>
      <c r="AA68" s="174"/>
      <c r="AB68" t="s">
        <v>302</v>
      </c>
      <c r="AC68" t="s">
        <v>303</v>
      </c>
    </row>
    <row r="69" spans="1:29" ht="16.5" thickBot="1" x14ac:dyDescent="0.3">
      <c r="F69" s="159"/>
      <c r="G69" s="159"/>
      <c r="Y69" s="174"/>
      <c r="Z69" s="174"/>
      <c r="AA69" s="174"/>
      <c r="AB69" s="174"/>
      <c r="AC69" s="174"/>
    </row>
    <row r="70" spans="1:29" ht="16.5" thickBot="1" x14ac:dyDescent="0.3">
      <c r="A70" s="614" t="s">
        <v>1077</v>
      </c>
      <c r="B70" s="614"/>
      <c r="C70" s="615"/>
      <c r="D70" s="163"/>
      <c r="E70" s="163"/>
      <c r="F70" s="405" t="s">
        <v>849</v>
      </c>
      <c r="G70" s="405" t="s">
        <v>850</v>
      </c>
      <c r="H70" s="406" t="s">
        <v>850</v>
      </c>
      <c r="I70" s="163"/>
      <c r="J70" s="405" t="s">
        <v>849</v>
      </c>
      <c r="K70" s="405" t="s">
        <v>850</v>
      </c>
      <c r="L70" s="163"/>
      <c r="N70" s="163"/>
      <c r="O70" s="405" t="s">
        <v>849</v>
      </c>
      <c r="P70" s="405" t="s">
        <v>850</v>
      </c>
      <c r="Q70" s="164"/>
      <c r="S70" s="163"/>
      <c r="T70" s="405" t="s">
        <v>849</v>
      </c>
      <c r="U70" s="405" t="s">
        <v>850</v>
      </c>
      <c r="V70" s="164"/>
      <c r="Y70" s="163"/>
      <c r="Z70" s="163"/>
      <c r="AA70" s="163"/>
      <c r="AB70" s="163"/>
      <c r="AC70" s="163"/>
    </row>
    <row r="71" spans="1:29" ht="17.25" thickTop="1" thickBot="1" x14ac:dyDescent="0.3">
      <c r="D71" s="166"/>
      <c r="E71" s="166"/>
      <c r="F71" s="167" t="s">
        <v>37</v>
      </c>
      <c r="G71" s="167" t="s">
        <v>32</v>
      </c>
      <c r="H71" s="167" t="s">
        <v>33</v>
      </c>
      <c r="I71" s="166"/>
      <c r="J71" s="167" t="s">
        <v>37</v>
      </c>
      <c r="K71" s="167" t="s">
        <v>32</v>
      </c>
      <c r="L71" s="167" t="s">
        <v>33</v>
      </c>
      <c r="N71" s="166"/>
      <c r="O71" s="166"/>
      <c r="P71" s="166"/>
      <c r="Q71" s="166"/>
      <c r="S71" s="166"/>
      <c r="T71" s="166"/>
      <c r="U71" s="166"/>
      <c r="V71" s="166"/>
      <c r="Y71" s="166" t="s">
        <v>37</v>
      </c>
      <c r="Z71" s="166" t="s">
        <v>32</v>
      </c>
      <c r="AA71" s="167" t="s">
        <v>33</v>
      </c>
      <c r="AB71" s="166"/>
      <c r="AC71" s="166"/>
    </row>
    <row r="72" spans="1:29" ht="17.25" thickTop="1" thickBot="1" x14ac:dyDescent="0.3">
      <c r="A72" s="627">
        <f t="shared" ref="A72:B76" si="21">A62</f>
        <v>0</v>
      </c>
      <c r="B72" s="627">
        <f t="shared" si="21"/>
        <v>0.3</v>
      </c>
      <c r="C72" s="160"/>
      <c r="D72" s="169" t="s">
        <v>297</v>
      </c>
      <c r="E72" s="169" t="s">
        <v>297</v>
      </c>
      <c r="F72" s="171"/>
      <c r="G72" s="171"/>
      <c r="H72" s="171"/>
      <c r="J72" s="786">
        <f>Hirdetmény!$O$107+IF(kompl_rendszeresjöv="igen",0,paraméterek!$G$176)</f>
        <v>7.5399999999999995E-2</v>
      </c>
      <c r="K72" s="786">
        <f>Hirdetmény!$O$108+IF(kompl_rendszeresjöv="igen",0,paraméterek!$G$176)</f>
        <v>8.0399999999999999E-2</v>
      </c>
      <c r="L72" s="171"/>
      <c r="N72" s="169" t="s">
        <v>297</v>
      </c>
      <c r="O72" s="789">
        <f t="shared" ref="O72:P76" si="22">+PMT(J72/360*(365/12),$H$9,$H$10)*-1</f>
        <v>40723.276804626068</v>
      </c>
      <c r="P72" s="789">
        <f t="shared" si="22"/>
        <v>42295.186245571516</v>
      </c>
      <c r="Q72" s="172"/>
      <c r="S72" s="169" t="s">
        <v>297</v>
      </c>
      <c r="T72" s="790">
        <f t="shared" ref="T72:U76" si="23">+O72/$H$11</f>
        <v>1.4200972508622445E-2</v>
      </c>
      <c r="U72" s="790">
        <f t="shared" si="23"/>
        <v>1.4749126893742422E-2</v>
      </c>
      <c r="V72" s="185"/>
      <c r="X72" s="169" t="s">
        <v>297</v>
      </c>
      <c r="Y72" s="792" t="b">
        <f t="shared" ref="Y72:Z76" si="24">+AND(T72&gt;$A72,T72&lt;=$B72,$H$12&gt;T$17,$H$12&lt;=T$18)</f>
        <v>1</v>
      </c>
      <c r="Z72" s="792" t="b">
        <f t="shared" si="24"/>
        <v>0</v>
      </c>
      <c r="AA72" s="173"/>
      <c r="AB72" s="173"/>
      <c r="AC72" s="174"/>
    </row>
    <row r="73" spans="1:29" ht="17.25" thickTop="1" thickBot="1" x14ac:dyDescent="0.3">
      <c r="A73" s="627">
        <f t="shared" si="21"/>
        <v>0.3</v>
      </c>
      <c r="B73" s="627">
        <f t="shared" si="21"/>
        <v>0.4</v>
      </c>
      <c r="C73" s="160"/>
      <c r="D73" s="175" t="s">
        <v>298</v>
      </c>
      <c r="E73" s="175" t="s">
        <v>298</v>
      </c>
      <c r="F73" s="171"/>
      <c r="G73" s="171"/>
      <c r="H73" s="171"/>
      <c r="J73" s="786">
        <f>Hirdetmény!$O$109+IF(kompl_rendszeresjöv="igen",0,paraméterek!$G$176)</f>
        <v>8.0399999999999999E-2</v>
      </c>
      <c r="K73" s="786">
        <f>Hirdetmény!$O$110+IF(kompl_rendszeresjöv="igen",0,paraméterek!$G$176)</f>
        <v>8.5400000000000004E-2</v>
      </c>
      <c r="L73" s="171"/>
      <c r="N73" s="175" t="s">
        <v>298</v>
      </c>
      <c r="O73" s="789">
        <f t="shared" si="22"/>
        <v>42295.186245571516</v>
      </c>
      <c r="P73" s="789">
        <f t="shared" si="22"/>
        <v>43894.401241264459</v>
      </c>
      <c r="Q73" s="172"/>
      <c r="S73" s="175" t="s">
        <v>298</v>
      </c>
      <c r="T73" s="791">
        <f t="shared" si="23"/>
        <v>1.4749126893742422E-2</v>
      </c>
      <c r="U73" s="791">
        <f t="shared" si="23"/>
        <v>1.5306803239341221E-2</v>
      </c>
      <c r="V73" s="185"/>
      <c r="X73" s="175" t="s">
        <v>298</v>
      </c>
      <c r="Y73" s="793" t="b">
        <f t="shared" si="24"/>
        <v>0</v>
      </c>
      <c r="Z73" s="793" t="b">
        <f t="shared" si="24"/>
        <v>0</v>
      </c>
      <c r="AA73" s="177"/>
      <c r="AB73" s="177"/>
      <c r="AC73" s="174"/>
    </row>
    <row r="74" spans="1:29" ht="17.25" thickTop="1" thickBot="1" x14ac:dyDescent="0.3">
      <c r="A74" s="627">
        <f t="shared" si="21"/>
        <v>0.4</v>
      </c>
      <c r="B74" s="627">
        <f t="shared" si="21"/>
        <v>0.6</v>
      </c>
      <c r="C74" s="160"/>
      <c r="D74" s="178" t="s">
        <v>299</v>
      </c>
      <c r="E74" s="178" t="s">
        <v>299</v>
      </c>
      <c r="F74" s="171"/>
      <c r="G74" s="171"/>
      <c r="H74" s="171"/>
      <c r="J74" s="786">
        <f>Hirdetmény!$O$111+IF(kompl_rendszeresjöv="igen",0,paraméterek!$G$176)</f>
        <v>8.5400000000000004E-2</v>
      </c>
      <c r="K74" s="786">
        <f>Hirdetmény!$O$112+IF(kompl_rendszeresjöv="igen",0,paraméterek!$G$176)</f>
        <v>9.0399999999999994E-2</v>
      </c>
      <c r="L74" s="171"/>
      <c r="N74" s="178" t="s">
        <v>299</v>
      </c>
      <c r="O74" s="789">
        <f t="shared" si="22"/>
        <v>43894.401241264459</v>
      </c>
      <c r="P74" s="789">
        <f t="shared" si="22"/>
        <v>45520.044319311586</v>
      </c>
      <c r="Q74" s="172"/>
      <c r="S74" s="178" t="s">
        <v>299</v>
      </c>
      <c r="T74" s="791">
        <f t="shared" si="23"/>
        <v>1.5306803239341221E-2</v>
      </c>
      <c r="U74" s="791">
        <f t="shared" si="23"/>
        <v>1.5873695554292584E-2</v>
      </c>
      <c r="V74" s="185"/>
      <c r="X74" s="178" t="s">
        <v>299</v>
      </c>
      <c r="Y74" s="793" t="b">
        <f t="shared" si="24"/>
        <v>0</v>
      </c>
      <c r="Z74" s="793" t="b">
        <f t="shared" si="24"/>
        <v>0</v>
      </c>
      <c r="AA74" s="180"/>
      <c r="AB74" s="180"/>
      <c r="AC74" s="174"/>
    </row>
    <row r="75" spans="1:29" ht="17.25" thickTop="1" thickBot="1" x14ac:dyDescent="0.3">
      <c r="A75" s="627">
        <f t="shared" si="21"/>
        <v>0.6</v>
      </c>
      <c r="B75" s="627">
        <f t="shared" si="21"/>
        <v>0.8</v>
      </c>
      <c r="C75" s="160"/>
      <c r="D75" s="175" t="s">
        <v>300</v>
      </c>
      <c r="E75" s="175" t="s">
        <v>300</v>
      </c>
      <c r="F75" s="171"/>
      <c r="G75" s="171"/>
      <c r="H75" s="171"/>
      <c r="J75" s="786">
        <f>Hirdetmény!$O$113+IF(kompl_rendszeresjöv="igen",0,paraméterek!$G$176)</f>
        <v>9.0399999999999994E-2</v>
      </c>
      <c r="K75" s="786">
        <f>Hirdetmény!$O$114+IF(kompl_rendszeresjöv="igen",0,paraméterek!$G$176)</f>
        <v>9.5399999999999999E-2</v>
      </c>
      <c r="L75" s="171"/>
      <c r="N75" s="175" t="s">
        <v>300</v>
      </c>
      <c r="O75" s="789">
        <f t="shared" si="22"/>
        <v>45520.044319311586</v>
      </c>
      <c r="P75" s="789">
        <f t="shared" si="22"/>
        <v>47171.222607457457</v>
      </c>
      <c r="Q75" s="172"/>
      <c r="S75" s="175" t="s">
        <v>300</v>
      </c>
      <c r="T75" s="791">
        <f t="shared" si="23"/>
        <v>1.5873695554292584E-2</v>
      </c>
      <c r="U75" s="791">
        <f t="shared" si="23"/>
        <v>1.6449492477248698E-2</v>
      </c>
      <c r="V75" s="185"/>
      <c r="X75" s="175" t="s">
        <v>300</v>
      </c>
      <c r="Y75" s="793" t="b">
        <f t="shared" si="24"/>
        <v>0</v>
      </c>
      <c r="Z75" s="793" t="b">
        <f t="shared" si="24"/>
        <v>0</v>
      </c>
      <c r="AA75" s="177"/>
      <c r="AB75" s="177"/>
      <c r="AC75" s="174"/>
    </row>
    <row r="76" spans="1:29" ht="17.25" thickTop="1" thickBot="1" x14ac:dyDescent="0.3">
      <c r="A76" s="627">
        <f t="shared" si="21"/>
        <v>0.8</v>
      </c>
      <c r="B76" s="627">
        <f t="shared" si="21"/>
        <v>1</v>
      </c>
      <c r="C76" s="160"/>
      <c r="D76" s="178" t="s">
        <v>301</v>
      </c>
      <c r="E76" s="178" t="s">
        <v>301</v>
      </c>
      <c r="F76" s="171"/>
      <c r="G76" s="171"/>
      <c r="H76" s="171"/>
      <c r="J76" s="786">
        <f>Hirdetmény!$O$115+IF(kompl_rendszeresjöv="igen",0,paraméterek!$G$176)</f>
        <v>9.5399999999999999E-2</v>
      </c>
      <c r="K76" s="786">
        <f>Hirdetmény!$O$116+IF(kompl_rendszeresjöv="igen",0,paraméterek!$G$176)</f>
        <v>0.1004</v>
      </c>
      <c r="L76" s="171"/>
      <c r="N76" s="178" t="s">
        <v>301</v>
      </c>
      <c r="O76" s="789">
        <f t="shared" si="22"/>
        <v>47171.222607457457</v>
      </c>
      <c r="P76" s="789">
        <f t="shared" si="22"/>
        <v>48847.032188247038</v>
      </c>
      <c r="Q76" s="172"/>
      <c r="S76" s="178" t="s">
        <v>301</v>
      </c>
      <c r="T76" s="791">
        <f t="shared" si="23"/>
        <v>1.6449492477248698E-2</v>
      </c>
      <c r="U76" s="791">
        <f t="shared" si="23"/>
        <v>1.7033878795192924E-2</v>
      </c>
      <c r="V76" s="185"/>
      <c r="X76" s="178" t="s">
        <v>301</v>
      </c>
      <c r="Y76" s="793" t="b">
        <f t="shared" si="24"/>
        <v>0</v>
      </c>
      <c r="Z76" s="793" t="b">
        <f t="shared" si="24"/>
        <v>0</v>
      </c>
      <c r="AA76" s="180"/>
      <c r="AB76" s="180"/>
      <c r="AC76" s="174"/>
    </row>
    <row r="77" spans="1:29" ht="16.5" thickBot="1" x14ac:dyDescent="0.3">
      <c r="A77" s="168"/>
      <c r="B77" s="168"/>
      <c r="Y77" s="794">
        <f>IF(ISNA(MATCH(Y$19,Y72:Y76,0))=TRUE,0,MATCH(Y$19,Y72:Y76,0))</f>
        <v>1</v>
      </c>
      <c r="Z77" s="794">
        <f>IF(ISNA(MATCH(Z$19,Z72:Z76,0))=TRUE,0,MATCH(Z$19,Z72:Z76,0))</f>
        <v>0</v>
      </c>
      <c r="AA77" s="174"/>
      <c r="AB77" s="795">
        <f>SUM(Y77:AA77)</f>
        <v>1</v>
      </c>
      <c r="AC77" s="184">
        <f>AC67</f>
        <v>1</v>
      </c>
    </row>
    <row r="78" spans="1:29" ht="15.75" x14ac:dyDescent="0.25">
      <c r="F78" s="159"/>
      <c r="G78" s="159"/>
      <c r="Y78" s="174"/>
      <c r="Z78" s="174"/>
      <c r="AA78" s="174"/>
      <c r="AB78" t="s">
        <v>302</v>
      </c>
      <c r="AC78" t="s">
        <v>303</v>
      </c>
    </row>
    <row r="79" spans="1:29" x14ac:dyDescent="0.25">
      <c r="F79" s="159"/>
      <c r="G79" s="159"/>
    </row>
    <row r="80" spans="1:29" x14ac:dyDescent="0.25">
      <c r="F80" s="159"/>
      <c r="G80" s="159"/>
    </row>
    <row r="81" spans="1:43" x14ac:dyDescent="0.25">
      <c r="F81" s="159"/>
      <c r="G81" s="159"/>
    </row>
    <row r="82" spans="1:43" x14ac:dyDescent="0.25">
      <c r="F82" s="159"/>
      <c r="G82" s="159"/>
    </row>
    <row r="83" spans="1:43" x14ac:dyDescent="0.25">
      <c r="F83" s="159"/>
      <c r="G83" s="159"/>
    </row>
    <row r="84" spans="1:43" x14ac:dyDescent="0.25">
      <c r="F84" s="159"/>
      <c r="G84" s="159"/>
    </row>
    <row r="85" spans="1:43" x14ac:dyDescent="0.25">
      <c r="F85" s="400">
        <f>IF(AND(kompl_rendszeresjöv="igen",kompl_haromotvenfelett="igen"),Hirdetmény!$C$45-haromotvenkedvezmeny,IF(kompl_rendszeresjöv="igen",Hirdetmény!$C$45,Hirdetmény!$C$45+munkabérátutaláskedv))</f>
        <v>-5.0000000000000001E-3</v>
      </c>
      <c r="G85" s="159"/>
    </row>
    <row r="86" spans="1:43" x14ac:dyDescent="0.25">
      <c r="F86" s="400">
        <f>IF(AND(rendszeresjöv="igen",haromotvenfelett="igen"),Hirdetmény!$C$45-haromotvenkedvezmeny,IF(rendszeresjöv="igen",Hirdetmény!$C$45,Hirdetmény!$C$45+munkabérátutaláskedv))</f>
        <v>-5.0000000000000001E-3</v>
      </c>
      <c r="G86" s="159"/>
    </row>
    <row r="87" spans="1:43" ht="15.75" thickBot="1" x14ac:dyDescent="0.3">
      <c r="F87" s="159"/>
      <c r="G87" s="159"/>
    </row>
    <row r="88" spans="1:43" x14ac:dyDescent="0.25">
      <c r="A88" s="636" t="s">
        <v>304</v>
      </c>
      <c r="B88" s="637"/>
      <c r="C88" s="637"/>
      <c r="D88" s="637"/>
      <c r="E88" s="637"/>
      <c r="F88" s="629" t="s">
        <v>289</v>
      </c>
      <c r="G88" s="629"/>
      <c r="H88" s="630">
        <f>aktualisbubor</f>
        <v>1.9E-3</v>
      </c>
      <c r="J88" s="661" t="s">
        <v>278</v>
      </c>
      <c r="K88" s="663"/>
      <c r="L88" s="663" t="s">
        <v>279</v>
      </c>
      <c r="M88" s="663" t="s">
        <v>280</v>
      </c>
      <c r="N88" s="663" t="s">
        <v>281</v>
      </c>
      <c r="O88" s="663" t="s">
        <v>282</v>
      </c>
      <c r="P88" s="663" t="s">
        <v>283</v>
      </c>
      <c r="Q88" s="663" t="s">
        <v>284</v>
      </c>
      <c r="R88" s="662"/>
      <c r="S88" s="663" t="s">
        <v>285</v>
      </c>
      <c r="T88" s="663" t="s">
        <v>286</v>
      </c>
      <c r="U88" s="663" t="s">
        <v>287</v>
      </c>
      <c r="V88" s="664" t="s">
        <v>288</v>
      </c>
      <c r="Y88" s="656" t="s">
        <v>786</v>
      </c>
      <c r="Z88" s="657"/>
    </row>
    <row r="89" spans="1:43" ht="16.5" thickBot="1" x14ac:dyDescent="0.3">
      <c r="F89" s="631" t="s">
        <v>290</v>
      </c>
      <c r="G89" s="207"/>
      <c r="H89" s="632">
        <f>+egyszerűsített_kalkulátor!B13-egyszerűsített_kalkulátor!D13</f>
        <v>240</v>
      </c>
      <c r="J89" s="631"/>
      <c r="K89" s="207"/>
      <c r="L89" s="207"/>
      <c r="M89" s="207"/>
      <c r="N89" s="207"/>
      <c r="O89" s="207"/>
      <c r="P89" s="207"/>
      <c r="Q89" s="207"/>
      <c r="R89" s="207"/>
      <c r="S89" s="207"/>
      <c r="T89" s="207"/>
      <c r="U89" s="207"/>
      <c r="V89" s="639"/>
      <c r="Y89" s="1302">
        <f>+IF(egyszerűsített_kalkulátor!B5="Új hitel felvétele",IF(egyszerűsített_kalkulátor!B46&lt;paraméterek!A290,paraméterek!$C$290*egyszerűsített_kalkulátor!B46,paraméterek!$C$291*egyszerűsített_kalkulátor!B46)-egyszerűsített_kalkulátor!B48,tr!H91)</f>
        <v>129370</v>
      </c>
      <c r="Z89" s="1303"/>
      <c r="AA89" t="s">
        <v>1070</v>
      </c>
    </row>
    <row r="90" spans="1:43" ht="16.5" thickBot="1" x14ac:dyDescent="0.3">
      <c r="F90" s="631" t="s">
        <v>292</v>
      </c>
      <c r="G90" s="207"/>
      <c r="H90" s="632">
        <f>+egyszerűsített_kalkulátor!G62</f>
        <v>5000000</v>
      </c>
      <c r="J90" s="638" t="str">
        <f>paraméterek!A172</f>
        <v>Lakáscélú hitel</v>
      </c>
      <c r="K90" s="658" t="str">
        <f>egyszerűsített_kalkulátor!F3</f>
        <v>3hónap</v>
      </c>
      <c r="L90" s="640" t="str">
        <f>+AB108&amp;AB107&amp;AC108&amp;AC107</f>
        <v>M1L1</v>
      </c>
      <c r="M90" s="641">
        <f>+INDEX($F$102:$G$106,IF($AB$107=0,5,$AB$107),IF($AC$107=0,2,$AC$107))</f>
        <v>2.0999999999999998E-2</v>
      </c>
      <c r="N90" s="641">
        <f>+INDEX($J$102:$K$106,IF($AB$107=0,5,$AB$107),IF($AC$107=0,2,$AC$107))</f>
        <v>2.2899999999999997E-2</v>
      </c>
      <c r="O90" s="642">
        <f>IF(Q90&gt;1,H91,INDEX($O$102:$P$106,IF($AB$107=0,5,$AB$107),IF($AC$107=0,2,$AC$107)))</f>
        <v>26063.239746528958</v>
      </c>
      <c r="P90" s="642">
        <f>+INDEX($O$102:$P$106,IF($AB$107=0,5,$AB$107),$AC$107)</f>
        <v>26063.239746528958</v>
      </c>
      <c r="Q90" s="643">
        <f>+INDEX($T$102:$V$106,IF($AB$107=0,5,$AB$107),IF($AC$107=0,2,$AC$107))</f>
        <v>0.2014627792110146</v>
      </c>
      <c r="R90" s="207"/>
      <c r="S90" s="659">
        <f>+O90*(1-(1/POWER(1+N90/360*(365/12),$H$89)))/(N90/360*(365/12))</f>
        <v>4999999.999999986</v>
      </c>
      <c r="T90" s="641">
        <f>+O90/H$91</f>
        <v>0.2014627792110146</v>
      </c>
      <c r="U90" s="644">
        <f>+INDEX(J106:L106,1,IF($AC$107=0,2,$AC$107))</f>
        <v>3.4900000000000014E-2</v>
      </c>
      <c r="V90" s="645">
        <f>+H$91*(1-(1/POWER(1+U90/360*(365/12),$H$89)))/(U90/360*(365/12))</f>
        <v>22230867.787024729</v>
      </c>
      <c r="X90" t="str">
        <f>IF(OR(LEFT(L90,2)="M0",RIGHT(L90,2)="L0",$Y$91&lt;O90),"nem hitelezhető","ok")</f>
        <v>ok</v>
      </c>
      <c r="Y90" s="1302">
        <f>+IF(egyszerűsített_kalkulátor!B5="Új hitel felvétele",IF(egyszerűsített_kalkulátor!B46&lt;paraméterek!A290,paraméterek!$D$290*egyszerűsített_kalkulátor!B46,paraméterek!$D$291*egyszerűsített_kalkulátor!B46)-egyszerűsített_kalkulátor!B48,tr!H91)</f>
        <v>129370</v>
      </c>
      <c r="Z90" s="1303"/>
      <c r="AA90" t="s">
        <v>1069</v>
      </c>
    </row>
    <row r="91" spans="1:43" ht="16.5" thickBot="1" x14ac:dyDescent="0.3">
      <c r="F91" s="631" t="s">
        <v>293</v>
      </c>
      <c r="G91" s="207"/>
      <c r="H91" s="632">
        <f>+egyszerűsített_kalkulátor!B76</f>
        <v>129370</v>
      </c>
      <c r="J91" s="638" t="str">
        <f>J90</f>
        <v>Lakáscélú hitel</v>
      </c>
      <c r="K91" s="658" t="str">
        <f>egyszerűsített_kalkulátor!G3</f>
        <v>5év</v>
      </c>
      <c r="L91" s="646" t="str">
        <f>+AB118&amp;AB117&amp;AC118&amp;AC117</f>
        <v>M1L1</v>
      </c>
      <c r="M91" s="647"/>
      <c r="N91" s="641">
        <f>+INDEX($J$112:$K$116,IF($AB$117=0,5,$AB$117),IF($AC$117=0,2,$AC$117))</f>
        <v>3.7900000000000003E-2</v>
      </c>
      <c r="O91" s="642">
        <f>IF(Q91&gt;1,H91,INDEX($O$112:$P$116,IF($AB$117=0,5,$AB$117),IF($AC$117=0,2,$AC$117)))</f>
        <v>29886.032144715729</v>
      </c>
      <c r="P91" s="642">
        <f>+INDEX($O$112:$P$116,IF($AB$117=0,5,$AB$117),$AC$117)</f>
        <v>29886.032144715729</v>
      </c>
      <c r="Q91" s="643">
        <f>+INDEX($T$112:$V$116,IF($AB$117=0,5,$AB$117),IF($AC$117=0,2,$AC$117))</f>
        <v>0.23101207501519463</v>
      </c>
      <c r="R91" s="207"/>
      <c r="S91" s="659">
        <f>+O91*(1-(1/POWER(1+N91/360*(365/12),$H$89)))/(N91/360*(365/12))</f>
        <v>4999999.9999999572</v>
      </c>
      <c r="T91" s="641">
        <f>+O91/H$91</f>
        <v>0.23101207501519463</v>
      </c>
      <c r="U91" s="644">
        <f>+INDEX(J116:L116,1,IF($AC$117=0,2,$AC$117))</f>
        <v>5.7899999999999993E-2</v>
      </c>
      <c r="V91" s="645">
        <f>+H$91*(1-(1/POWER(1+U91/360*(365/12),$H$89)))/(U91/360*(365/12))</f>
        <v>18247458.136272896</v>
      </c>
      <c r="X91" t="str">
        <f>IF(OR(LEFT(L91,2)="M0",RIGHT(L91,2)="L0",$Y$90&lt;O91),"nem hitelezhető","ok")</f>
        <v>ok</v>
      </c>
      <c r="Y91" s="1302">
        <f>+IF(egyszerűsített_kalkulátor!B5="Új hitel felvétele",IF(egyszerűsített_kalkulátor!B46&lt;paraméterek!A290,paraméterek!$E$290*egyszerűsített_kalkulátor!B46,paraméterek!$E$291*egyszerűsített_kalkulátor!B46)-egyszerűsített_kalkulátor!B48,tr!H91)</f>
        <v>129370</v>
      </c>
      <c r="Z91" s="1303"/>
      <c r="AA91" t="s">
        <v>1068</v>
      </c>
    </row>
    <row r="92" spans="1:43" ht="15.75" thickBot="1" x14ac:dyDescent="0.3">
      <c r="F92" s="633" t="s">
        <v>294</v>
      </c>
      <c r="G92" s="634"/>
      <c r="H92" s="635">
        <f>egyszerűsített_kalkulátor!G62/egyszerűsített_kalkulátor!B32</f>
        <v>0.33333333333333331</v>
      </c>
      <c r="J92" s="638" t="str">
        <f>J91</f>
        <v>Lakáscélú hitel</v>
      </c>
      <c r="K92" s="665" t="str">
        <f>egyszerűsített_kalkulátor!H3</f>
        <v>10év</v>
      </c>
      <c r="L92" s="646" t="str">
        <f>+AB128&amp;AB127&amp;AC128&amp;AC127</f>
        <v>M1L1</v>
      </c>
      <c r="M92" s="647"/>
      <c r="N92" s="641">
        <f>+INDEX($J$122:$K$126,IF($AB$127=0,5,$AB$127),IF($AC$127=0,2,$AC$127))</f>
        <v>5.79E-2</v>
      </c>
      <c r="O92" s="642">
        <f>IF(Q92&gt;1,H91,INDEX($O$122:$P$126,IF($AB$127=0,5,$AB$127),IF($AC$127=0,2,$AC$127)))</f>
        <v>35448.772928771345</v>
      </c>
      <c r="P92" s="642">
        <f>+INDEX($O$122:$P$126,IF($AB$127=0,5,$AB$127),$AC$127)</f>
        <v>35448.772928771345</v>
      </c>
      <c r="Q92" s="643">
        <f>+INDEX($T$122:$V$126,IF($AB$127=0,5,$AB$127),IF($AC$127=0,2,$AC$127))</f>
        <v>0.27401076701531535</v>
      </c>
      <c r="R92" s="207"/>
      <c r="S92" s="659">
        <f>+O92*(1-(1/POWER(1+N92/360*(365/12),$H$89)))/(N92/360*(365/12))</f>
        <v>4999999.9999999925</v>
      </c>
      <c r="T92" s="641">
        <f>+O92/H$91</f>
        <v>0.27401076701531535</v>
      </c>
      <c r="U92" s="644">
        <f>+INDEX(J126:L126,1,IF($AC$127=0,2,$AC$127))</f>
        <v>7.7899999999999997E-2</v>
      </c>
      <c r="V92" s="645">
        <f>+H$91*(1-(1/POWER(1+U92/360*(365/12),$H$89)))/(U92/360*(365/12))</f>
        <v>15584582.341181548</v>
      </c>
      <c r="X92" t="str">
        <f>IF(OR(LEFT(L92,2)="M0",RIGHT(L92,2)="l0",$Y$89&lt;O92),"nem hitelezhető","ok")</f>
        <v>ok</v>
      </c>
    </row>
    <row r="93" spans="1:43" x14ac:dyDescent="0.25">
      <c r="A93" s="159"/>
      <c r="J93" s="631"/>
      <c r="K93" s="207"/>
      <c r="L93" s="207"/>
      <c r="M93" s="207"/>
      <c r="N93" s="207"/>
      <c r="O93" s="207"/>
      <c r="P93" s="207"/>
      <c r="Q93" s="207"/>
      <c r="R93" s="207"/>
      <c r="S93" s="207"/>
      <c r="T93" s="207"/>
      <c r="U93" s="207"/>
      <c r="V93" s="645"/>
    </row>
    <row r="94" spans="1:43" x14ac:dyDescent="0.25">
      <c r="J94" s="638" t="str">
        <f>paraméterek!A173</f>
        <v>Szabad felhasználású hitel</v>
      </c>
      <c r="K94" s="658" t="str">
        <f>K90</f>
        <v>3hónap</v>
      </c>
      <c r="L94" s="640" t="str">
        <f>+AB138&amp;AB137&amp;AC138&amp;AC137</f>
        <v>M1L1</v>
      </c>
      <c r="M94" s="641">
        <f>+INDEX($F$132:$G$136,IF($AB$137=0,5,$AB$137),IF($AC$137=0,2,$AC$137))</f>
        <v>3.2000000000000001E-2</v>
      </c>
      <c r="N94" s="641">
        <f>+INDEX($J$132:$K$136,IF($AB$137=0,5,$AB$137),IF($AC$137=0,2,$AC$137))</f>
        <v>3.39E-2</v>
      </c>
      <c r="O94" s="642">
        <f>IF(Q94&gt;1,H91,INDEX($O$132:$P$136,IF($AB$137=0,5,$AB$137),IF($AC$137=0,2,$AC$137)))</f>
        <v>28836.595283912589</v>
      </c>
      <c r="P94" s="642">
        <f>+INDEX($O$132:$P$136,IF($AB$137=0,5,$AB$137),$AC$137)</f>
        <v>28836.595283912589</v>
      </c>
      <c r="Q94" s="643">
        <f>+INDEX($T$132:$V$136,IF($AB$137=0,5,$AB$137),IF($AC$137=0,2,$AC$137))</f>
        <v>0.2229001722494596</v>
      </c>
      <c r="R94" s="207"/>
      <c r="S94" s="659">
        <f>+O94*(1-(1/POWER(1+N94/360*(365/12),$H$89)))/(N94/360*(365/12))</f>
        <v>4999999.9999998976</v>
      </c>
      <c r="T94" s="641">
        <f>+O94/H$91</f>
        <v>0.2229001722494596</v>
      </c>
      <c r="U94" s="641">
        <f>+INDEX(J136:L136,1,IF($AC$137=0,2,$AC$137))</f>
        <v>4.590000000000001E-2</v>
      </c>
      <c r="V94" s="645">
        <f>+H$91*(1-(1/POWER(1+U94/360*(365/12),$H$89)))/(U94/360*(365/12))</f>
        <v>20183195.77713738</v>
      </c>
      <c r="X94" t="str">
        <f>IF(OR(LEFT(L94,2)="M0",$Y$91&lt;O94),"nem hitelezhető","ok")</f>
        <v>ok</v>
      </c>
    </row>
    <row r="95" spans="1:43" x14ac:dyDescent="0.25">
      <c r="J95" s="631" t="str">
        <f>J94</f>
        <v>Szabad felhasználású hitel</v>
      </c>
      <c r="K95" s="658" t="str">
        <f>K91</f>
        <v>5év</v>
      </c>
      <c r="L95" s="646" t="str">
        <f>+AB148&amp;AB147&amp;AC148&amp;AC147</f>
        <v>M1L1</v>
      </c>
      <c r="M95" s="647"/>
      <c r="N95" s="652">
        <f>+INDEX($J$142:$K$146,IF($AB$147=0,5,$AB$147),IF($AC$147=0,2,$AC$147))</f>
        <v>5.5400000000000005E-2</v>
      </c>
      <c r="O95" s="642">
        <f>IF(Q94&gt;1,H91,INDEX($O$142:$P$146,IF($AB$147=0,5,$AB$147),IF($AC$147=0,2,$AC$147)))</f>
        <v>34725.451236655885</v>
      </c>
      <c r="P95" s="642">
        <f>+INDEX($O$142:$P$146,IF($AB$147=0,5,$AB$147),$AC$147)</f>
        <v>34725.451236655885</v>
      </c>
      <c r="Q95" s="650">
        <f>+INDEX($T$142:$V$146,IF($AB$147=0,5,$AB$147),IF($AC$147=0,2,$AC$147))</f>
        <v>0.26841965862762529</v>
      </c>
      <c r="R95" s="207"/>
      <c r="S95" s="659">
        <f>+O95*(1-(1/POWER(1+N95/360*(365/12),$H$89)))/(N95/360*(365/12))</f>
        <v>5000000.0000000047</v>
      </c>
      <c r="T95" s="641">
        <f>+O95/H$91</f>
        <v>0.26841965862762529</v>
      </c>
      <c r="U95" s="652">
        <f>+INDEX(J146:L146,1,IF($AC$147=0,2,$AC$147))</f>
        <v>7.5399999999999995E-2</v>
      </c>
      <c r="V95" s="645">
        <f>+H$91*(1-(1/POWER(1+U95/360*(365/12),$H$89)))/(U95/360*(365/12))</f>
        <v>15884036.127626175</v>
      </c>
      <c r="X95" t="str">
        <f>IF(OR(LEFT(L95,2)="M0",$Y$90&lt;O95),"nem hitelezhető","ok")</f>
        <v>ok</v>
      </c>
      <c r="AG95" s="342"/>
      <c r="AH95" s="342"/>
      <c r="AI95" s="342"/>
      <c r="AJ95" s="342"/>
      <c r="AK95" s="342"/>
      <c r="AL95" s="342"/>
      <c r="AM95" s="342"/>
      <c r="AN95" s="342"/>
      <c r="AO95" s="342"/>
      <c r="AP95" s="342"/>
      <c r="AQ95" s="342"/>
    </row>
    <row r="96" spans="1:43" ht="15.75" thickBot="1" x14ac:dyDescent="0.3">
      <c r="J96" s="633" t="str">
        <f>J95</f>
        <v>Szabad felhasználású hitel</v>
      </c>
      <c r="K96" s="666" t="str">
        <f>K92</f>
        <v>10év</v>
      </c>
      <c r="L96" s="649" t="str">
        <f>+AB158&amp;AB157&amp;AC158&amp;AC157</f>
        <v>M2L1</v>
      </c>
      <c r="M96" s="648"/>
      <c r="N96" s="653">
        <f>+INDEX($J$152:$K$156,IF($AB$157=0,5,$AB$157),IF($AC$157=0,2,$AC$157))</f>
        <v>8.0399999999999999E-2</v>
      </c>
      <c r="O96" s="654">
        <f>IF(Q94&gt;1,H91,INDEX($O$152:$P$156,IF($AB$157=0,5,$AB$157),IF($AC$157=0,2,$AC$157)))</f>
        <v>42295.186245571516</v>
      </c>
      <c r="P96" s="654">
        <f>+INDEX($O$152:$P$156,IF($AB$157=0,5,$AB$157),$AC$157)</f>
        <v>42295.186245571516</v>
      </c>
      <c r="Q96" s="651">
        <f>+INDEX($T$152:$V$156,IF($AB$157=0,5,$AB$157),IF($AC$157=0,2,$AC$157))</f>
        <v>0.32693194902660211</v>
      </c>
      <c r="R96" s="634"/>
      <c r="S96" s="660">
        <f>+O96*(1-(1/POWER(1+N96/360*(365/12),$H$89)))/(N96/360*(365/12))</f>
        <v>4999999.9999999898</v>
      </c>
      <c r="T96" s="653">
        <f>+O96/H$91</f>
        <v>0.32693194902660211</v>
      </c>
      <c r="U96" s="653">
        <f>+INDEX(J156:L156,1,IF($AC$157=0,2,$AC$157))</f>
        <v>9.5399999999999999E-2</v>
      </c>
      <c r="V96" s="655">
        <f>+H$91*(1-(1/POWER(1+U96/360*(365/12),$H$89)))/(U96/360*(365/12))</f>
        <v>13712809.722632416</v>
      </c>
      <c r="X96" t="str">
        <f>IF(OR(LEFT(L96,2)="M0",$Y$89&lt;O96),"nem hitelezhető","ok")</f>
        <v>ok</v>
      </c>
      <c r="AG96" s="342"/>
      <c r="AH96" s="342"/>
      <c r="AI96" s="342"/>
      <c r="AJ96" s="342"/>
      <c r="AK96" s="342"/>
      <c r="AL96" s="342"/>
      <c r="AM96" s="342"/>
      <c r="AN96" s="342"/>
      <c r="AO96" s="342"/>
      <c r="AP96" s="342"/>
      <c r="AQ96" s="342"/>
    </row>
    <row r="97" spans="1:43" ht="18.75" x14ac:dyDescent="0.3">
      <c r="T97" s="785">
        <f>T17</f>
        <v>0</v>
      </c>
      <c r="U97" s="785">
        <f>U17</f>
        <v>0.6</v>
      </c>
      <c r="V97" s="782"/>
      <c r="AG97" s="342"/>
      <c r="AH97" s="342"/>
      <c r="AI97" s="342"/>
      <c r="AJ97" s="342"/>
      <c r="AK97" s="342"/>
      <c r="AL97" s="342"/>
      <c r="AM97" s="342"/>
      <c r="AN97" s="342"/>
      <c r="AO97" s="342"/>
      <c r="AP97" s="342"/>
      <c r="AQ97" s="342"/>
    </row>
    <row r="98" spans="1:43" ht="18.75" x14ac:dyDescent="0.3">
      <c r="T98" s="785">
        <f>T18</f>
        <v>0.6</v>
      </c>
      <c r="U98" s="783">
        <f>+IF(egyszerűsített_kalkulátor!B5="Hitelkiváltás",105%,80%)</f>
        <v>1.05</v>
      </c>
      <c r="V98" s="782"/>
      <c r="Y98" t="b">
        <v>1</v>
      </c>
      <c r="Z98" t="b">
        <v>1</v>
      </c>
      <c r="AA98" t="b">
        <v>1</v>
      </c>
      <c r="AG98" s="342"/>
      <c r="AH98" s="342"/>
      <c r="AI98" s="342"/>
      <c r="AJ98" s="342"/>
      <c r="AK98" s="342"/>
      <c r="AL98" s="342"/>
      <c r="AM98" s="342"/>
      <c r="AN98" s="342"/>
      <c r="AO98" s="342"/>
      <c r="AP98" s="342"/>
      <c r="AQ98" s="342"/>
    </row>
    <row r="99" spans="1:43" ht="15.75" thickBot="1" x14ac:dyDescent="0.3">
      <c r="D99" t="s">
        <v>280</v>
      </c>
      <c r="I99" t="s">
        <v>281</v>
      </c>
      <c r="N99" t="s">
        <v>295</v>
      </c>
      <c r="S99" t="s">
        <v>296</v>
      </c>
      <c r="T99" s="162">
        <v>1</v>
      </c>
      <c r="U99" s="162">
        <v>2</v>
      </c>
      <c r="V99" s="162">
        <v>3</v>
      </c>
      <c r="AG99" s="342"/>
      <c r="AH99" s="342"/>
      <c r="AI99" s="342"/>
      <c r="AJ99" s="342"/>
      <c r="AK99" s="342"/>
      <c r="AL99" s="342"/>
      <c r="AM99" s="342"/>
      <c r="AN99" s="342"/>
      <c r="AO99" s="342"/>
      <c r="AP99" s="342"/>
      <c r="AQ99" s="342"/>
    </row>
    <row r="100" spans="1:43" ht="16.5" thickBot="1" x14ac:dyDescent="0.3">
      <c r="A100" s="614" t="s">
        <v>1071</v>
      </c>
      <c r="B100" s="614"/>
      <c r="C100" s="615"/>
      <c r="D100" s="163"/>
      <c r="E100" s="163"/>
      <c r="F100" s="405" t="s">
        <v>849</v>
      </c>
      <c r="G100" s="405" t="s">
        <v>850</v>
      </c>
      <c r="H100" s="164"/>
      <c r="I100" s="163"/>
      <c r="J100" s="405" t="s">
        <v>849</v>
      </c>
      <c r="K100" s="405" t="s">
        <v>850</v>
      </c>
      <c r="L100" s="164"/>
      <c r="N100" s="163"/>
      <c r="O100" s="405" t="s">
        <v>849</v>
      </c>
      <c r="P100" s="405" t="s">
        <v>850</v>
      </c>
      <c r="Q100" s="164"/>
      <c r="S100" s="163"/>
      <c r="T100" s="405" t="s">
        <v>849</v>
      </c>
      <c r="U100" s="405" t="s">
        <v>850</v>
      </c>
      <c r="V100" s="164"/>
      <c r="Y100" s="163"/>
      <c r="Z100" s="163"/>
      <c r="AA100" s="164"/>
      <c r="AB100" s="164"/>
      <c r="AC100" s="164"/>
      <c r="AG100" s="343"/>
      <c r="AH100" s="342"/>
      <c r="AI100" s="342"/>
      <c r="AJ100" s="342"/>
      <c r="AK100" s="342"/>
      <c r="AL100" s="342"/>
      <c r="AM100" s="342"/>
      <c r="AN100" s="342"/>
      <c r="AO100" s="342"/>
      <c r="AP100" s="342"/>
      <c r="AQ100" s="342"/>
    </row>
    <row r="101" spans="1:43" ht="17.25" thickTop="1" thickBot="1" x14ac:dyDescent="0.3">
      <c r="D101" s="166"/>
      <c r="E101" s="166"/>
      <c r="F101" s="167" t="s">
        <v>37</v>
      </c>
      <c r="G101" s="167" t="s">
        <v>32</v>
      </c>
      <c r="H101" s="167" t="s">
        <v>33</v>
      </c>
      <c r="I101" s="166"/>
      <c r="J101" s="167" t="s">
        <v>37</v>
      </c>
      <c r="K101" s="167" t="s">
        <v>32</v>
      </c>
      <c r="L101" s="167" t="s">
        <v>33</v>
      </c>
      <c r="N101" s="166"/>
      <c r="O101" s="167"/>
      <c r="P101" s="167"/>
      <c r="Q101" s="167"/>
      <c r="S101" s="166"/>
      <c r="T101" s="167"/>
      <c r="U101" s="167"/>
      <c r="V101" s="167"/>
      <c r="Y101" s="166" t="s">
        <v>37</v>
      </c>
      <c r="Z101" s="166" t="s">
        <v>32</v>
      </c>
      <c r="AA101" s="167" t="s">
        <v>33</v>
      </c>
      <c r="AB101" s="167"/>
      <c r="AC101" s="167"/>
      <c r="AE101" s="168"/>
      <c r="AG101" s="342"/>
      <c r="AH101" s="342"/>
      <c r="AI101" s="342"/>
      <c r="AJ101" s="342"/>
      <c r="AK101" s="342"/>
      <c r="AL101" s="342"/>
      <c r="AM101" s="342"/>
      <c r="AN101" s="342"/>
      <c r="AO101" s="342"/>
      <c r="AP101" s="342"/>
      <c r="AQ101" s="342"/>
    </row>
    <row r="102" spans="1:43" ht="17.25" thickTop="1" thickBot="1" x14ac:dyDescent="0.3">
      <c r="A102" s="627">
        <f t="shared" ref="A102:B106" si="25">+A22</f>
        <v>0</v>
      </c>
      <c r="B102" s="627">
        <f t="shared" si="25"/>
        <v>0.3</v>
      </c>
      <c r="C102" s="160"/>
      <c r="D102" s="169" t="s">
        <v>297</v>
      </c>
      <c r="E102" s="169" t="s">
        <v>297</v>
      </c>
      <c r="F102" s="613">
        <f>Hirdetmény!$N$44+IF(rendszeresjöv="igen",IF(haromotvenfelett="igen",paraméterek!$G$177,),paraméterek!$G$175)+IF(tizmilliofelett="igen",paraméterek!$G$178,)+IF(millennium="igen",paraméterek!$G$179)</f>
        <v>2.0999999999999998E-2</v>
      </c>
      <c r="G102" s="613">
        <f>Hirdetmény!$N$45+IF(rendszeresjöv="igen",IF(haromotvenfelett="igen",paraméterek!$G$177,),paraméterek!$G$175)+IF(tizmilliofelett="igen",paraméterek!$G$178,)+IF(millennium="igen",paraméterek!$G$179)</f>
        <v>2.4E-2</v>
      </c>
      <c r="H102" s="170"/>
      <c r="J102" s="613">
        <f t="shared" ref="J102:K106" si="26">+F102+$H$88</f>
        <v>2.2899999999999997E-2</v>
      </c>
      <c r="K102" s="613">
        <f t="shared" si="26"/>
        <v>2.5899999999999999E-2</v>
      </c>
      <c r="L102" s="170"/>
      <c r="N102" s="169" t="s">
        <v>297</v>
      </c>
      <c r="O102" s="620">
        <f t="shared" ref="O102:P106" si="27">+PMT(J102/360*(365/12),$H$89,$H$90)*-1</f>
        <v>26063.239746528958</v>
      </c>
      <c r="P102" s="620">
        <f t="shared" si="27"/>
        <v>26803.062389816845</v>
      </c>
      <c r="Q102" s="172"/>
      <c r="S102" s="169" t="s">
        <v>297</v>
      </c>
      <c r="T102" s="621">
        <f t="shared" ref="T102:U106" si="28">+O102/$H$91</f>
        <v>0.2014627792110146</v>
      </c>
      <c r="U102" s="621">
        <f t="shared" si="28"/>
        <v>0.20718143611205725</v>
      </c>
      <c r="V102" s="173"/>
      <c r="X102" s="169" t="s">
        <v>297</v>
      </c>
      <c r="Y102" s="622" t="b">
        <f t="shared" ref="Y102:Z106" si="29">+AND(T102&gt;$A102,T102&lt;=$B102,$H$92&gt;T$97,$H$92&lt;=T$98)</f>
        <v>1</v>
      </c>
      <c r="Z102" s="622" t="b">
        <f t="shared" si="29"/>
        <v>0</v>
      </c>
      <c r="AA102" s="169"/>
      <c r="AB102" s="173"/>
      <c r="AC102" s="174"/>
      <c r="AE102" s="168"/>
      <c r="AG102" s="342"/>
      <c r="AH102" s="342"/>
      <c r="AI102" s="342"/>
      <c r="AJ102" s="342"/>
      <c r="AK102" s="342"/>
      <c r="AL102" s="342"/>
      <c r="AM102" s="342"/>
      <c r="AN102" s="342"/>
      <c r="AO102" s="342"/>
      <c r="AP102" s="342"/>
      <c r="AQ102" s="342"/>
    </row>
    <row r="103" spans="1:43" ht="17.25" thickTop="1" thickBot="1" x14ac:dyDescent="0.3">
      <c r="A103" s="627">
        <f t="shared" si="25"/>
        <v>0.3</v>
      </c>
      <c r="B103" s="627">
        <f t="shared" si="25"/>
        <v>0.4</v>
      </c>
      <c r="C103" s="160"/>
      <c r="D103" s="175" t="s">
        <v>298</v>
      </c>
      <c r="E103" s="175" t="s">
        <v>298</v>
      </c>
      <c r="F103" s="613">
        <f>Hirdetmény!$N$46+IF(rendszeresjöv="igen",IF(haromotvenfelett="igen",paraméterek!$G$177,),paraméterek!$G$175)+IF(tizmilliofelett="igen",paraméterek!$G$178,)+IF(millennium="igen",paraméterek!$G$179)</f>
        <v>2.4E-2</v>
      </c>
      <c r="G103" s="613">
        <f>Hirdetmény!$N$47+IF(rendszeresjöv="igen",IF(haromotvenfelett="igen",paraméterek!$G$177,),paraméterek!$G$175)+IF(tizmilliofelett="igen",paraméterek!$G$178,)+IF(millennium="igen",paraméterek!$G$179)</f>
        <v>2.7000000000000003E-2</v>
      </c>
      <c r="H103" s="170"/>
      <c r="J103" s="613">
        <f t="shared" si="26"/>
        <v>2.5899999999999999E-2</v>
      </c>
      <c r="K103" s="613">
        <f t="shared" si="26"/>
        <v>2.8900000000000002E-2</v>
      </c>
      <c r="L103" s="176"/>
      <c r="N103" s="175" t="s">
        <v>298</v>
      </c>
      <c r="O103" s="620">
        <f t="shared" si="27"/>
        <v>26803.062389816845</v>
      </c>
      <c r="P103" s="620">
        <f t="shared" si="27"/>
        <v>27555.344886510451</v>
      </c>
      <c r="Q103" s="172"/>
      <c r="S103" s="175" t="s">
        <v>298</v>
      </c>
      <c r="T103" s="621">
        <f t="shared" si="28"/>
        <v>0.20718143611205725</v>
      </c>
      <c r="U103" s="621">
        <f t="shared" si="28"/>
        <v>0.21299640478094187</v>
      </c>
      <c r="V103" s="173"/>
      <c r="X103" s="175" t="s">
        <v>298</v>
      </c>
      <c r="Y103" s="622" t="b">
        <f t="shared" si="29"/>
        <v>0</v>
      </c>
      <c r="Z103" s="622" t="b">
        <f t="shared" si="29"/>
        <v>0</v>
      </c>
      <c r="AA103" s="169"/>
      <c r="AB103" s="177"/>
      <c r="AC103" s="174"/>
      <c r="AE103" s="168"/>
      <c r="AG103" s="342"/>
      <c r="AH103" s="342"/>
      <c r="AI103" s="342"/>
      <c r="AJ103" s="342"/>
      <c r="AK103" s="342"/>
      <c r="AL103" s="342"/>
      <c r="AM103" s="342"/>
      <c r="AN103" s="342"/>
      <c r="AO103" s="342"/>
      <c r="AP103" s="342"/>
      <c r="AQ103" s="342"/>
    </row>
    <row r="104" spans="1:43" ht="17.25" thickTop="1" thickBot="1" x14ac:dyDescent="0.3">
      <c r="A104" s="627">
        <f t="shared" si="25"/>
        <v>0.4</v>
      </c>
      <c r="B104" s="627">
        <f t="shared" si="25"/>
        <v>0.6</v>
      </c>
      <c r="C104" s="160"/>
      <c r="D104" s="178" t="s">
        <v>299</v>
      </c>
      <c r="E104" s="178" t="s">
        <v>299</v>
      </c>
      <c r="F104" s="613">
        <f>Hirdetmény!$N$48+IF(rendszeresjöv="igen",IF(haromotvenfelett="igen",paraméterek!$G$177,),paraméterek!$G$175)+IF(tizmilliofelett="igen",paraméterek!$G$178,)+IF(millennium="igen",paraméterek!$G$179)</f>
        <v>2.7000000000000003E-2</v>
      </c>
      <c r="G104" s="613">
        <f>Hirdetmény!$N$49+IF(rendszeresjöv="igen",IF(haromotvenfelett="igen",paraméterek!$G$177,),paraméterek!$G$175)+IF(tizmilliofelett="igen",paraméterek!$G$178,)+IF(millennium="igen",paraméterek!$G$179)</f>
        <v>3.0000000000000009E-2</v>
      </c>
      <c r="H104" s="170"/>
      <c r="J104" s="613">
        <f t="shared" si="26"/>
        <v>2.8900000000000002E-2</v>
      </c>
      <c r="K104" s="613">
        <f t="shared" si="26"/>
        <v>3.1900000000000012E-2</v>
      </c>
      <c r="L104" s="179"/>
      <c r="N104" s="178" t="s">
        <v>299</v>
      </c>
      <c r="O104" s="620">
        <f t="shared" si="27"/>
        <v>27555.344886510451</v>
      </c>
      <c r="P104" s="620">
        <f t="shared" si="27"/>
        <v>28319.99938999287</v>
      </c>
      <c r="Q104" s="172"/>
      <c r="S104" s="178" t="s">
        <v>299</v>
      </c>
      <c r="T104" s="621">
        <f t="shared" si="28"/>
        <v>0.21299640478094187</v>
      </c>
      <c r="U104" s="621">
        <f t="shared" si="28"/>
        <v>0.21890700618375875</v>
      </c>
      <c r="V104" s="173"/>
      <c r="X104" s="178" t="s">
        <v>299</v>
      </c>
      <c r="Y104" s="622" t="b">
        <f t="shared" si="29"/>
        <v>0</v>
      </c>
      <c r="Z104" s="622" t="b">
        <f t="shared" si="29"/>
        <v>0</v>
      </c>
      <c r="AA104" s="169"/>
      <c r="AB104" s="180"/>
      <c r="AC104" s="174"/>
      <c r="AG104" s="342"/>
      <c r="AH104" s="342"/>
      <c r="AI104" s="342"/>
      <c r="AJ104" s="342"/>
      <c r="AK104" s="342"/>
      <c r="AL104" s="342"/>
      <c r="AM104" s="342"/>
      <c r="AN104" s="342"/>
      <c r="AO104" s="342"/>
      <c r="AP104" s="342"/>
      <c r="AQ104" s="342"/>
    </row>
    <row r="105" spans="1:43" ht="17.25" thickTop="1" thickBot="1" x14ac:dyDescent="0.3">
      <c r="A105" s="627">
        <f t="shared" si="25"/>
        <v>0.6</v>
      </c>
      <c r="B105" s="627">
        <f t="shared" si="25"/>
        <v>0.8</v>
      </c>
      <c r="C105" s="160"/>
      <c r="D105" s="175" t="s">
        <v>300</v>
      </c>
      <c r="E105" s="175" t="s">
        <v>300</v>
      </c>
      <c r="F105" s="613">
        <f>Hirdetmény!$N$50+IF(rendszeresjöv="igen",IF(haromotvenfelett="igen",paraméterek!$G$177,),paraméterek!$G$175)+IF(tizmilliofelett="igen",paraméterek!$G$178,)+IF(millennium="igen",paraméterek!$G$179)</f>
        <v>3.0000000000000009E-2</v>
      </c>
      <c r="G105" s="613">
        <f>Hirdetmény!$N$51+IF(rendszeresjöv="igen",IF(haromotvenfelett="igen",paraméterek!$G$177,),paraméterek!$G$175)+IF(tizmilliofelett="igen",paraméterek!$G$178,)+IF(millennium="igen",paraméterek!$G$179)</f>
        <v>3.3000000000000015E-2</v>
      </c>
      <c r="H105" s="170"/>
      <c r="J105" s="613">
        <f t="shared" si="26"/>
        <v>3.1900000000000012E-2</v>
      </c>
      <c r="K105" s="613">
        <f t="shared" si="26"/>
        <v>3.4900000000000014E-2</v>
      </c>
      <c r="L105" s="176"/>
      <c r="N105" s="175" t="s">
        <v>300</v>
      </c>
      <c r="O105" s="620">
        <f t="shared" si="27"/>
        <v>28319.99938999287</v>
      </c>
      <c r="P105" s="620">
        <f t="shared" si="27"/>
        <v>29096.929827342392</v>
      </c>
      <c r="Q105" s="172"/>
      <c r="S105" s="175" t="s">
        <v>300</v>
      </c>
      <c r="T105" s="621">
        <f t="shared" si="28"/>
        <v>0.21890700618375875</v>
      </c>
      <c r="U105" s="621">
        <f t="shared" si="28"/>
        <v>0.22491249769917596</v>
      </c>
      <c r="V105" s="173"/>
      <c r="X105" s="175" t="s">
        <v>300</v>
      </c>
      <c r="Y105" s="622" t="b">
        <f t="shared" si="29"/>
        <v>0</v>
      </c>
      <c r="Z105" s="622" t="b">
        <f t="shared" si="29"/>
        <v>0</v>
      </c>
      <c r="AA105" s="169"/>
      <c r="AB105" s="177"/>
      <c r="AC105" s="174"/>
      <c r="AG105" s="342"/>
      <c r="AH105" s="342"/>
      <c r="AI105" s="342"/>
      <c r="AJ105" s="342"/>
      <c r="AK105" s="342"/>
      <c r="AL105" s="342"/>
      <c r="AM105" s="342"/>
      <c r="AN105" s="342"/>
      <c r="AO105" s="342"/>
      <c r="AP105" s="342"/>
      <c r="AQ105" s="342"/>
    </row>
    <row r="106" spans="1:43" ht="17.25" thickTop="1" thickBot="1" x14ac:dyDescent="0.3">
      <c r="A106" s="627">
        <f t="shared" si="25"/>
        <v>0.8</v>
      </c>
      <c r="B106" s="627">
        <f t="shared" si="25"/>
        <v>1</v>
      </c>
      <c r="C106" s="160"/>
      <c r="D106" s="178" t="s">
        <v>301</v>
      </c>
      <c r="E106" s="178" t="s">
        <v>301</v>
      </c>
      <c r="F106" s="613">
        <f>Hirdetmény!$N$52+IF(rendszeresjöv="igen",IF(haromotvenfelett="igen",paraméterek!$G$177,),paraméterek!$G$175)+IF(tizmilliofelett="igen",paraméterek!$G$178,)+IF(millennium="igen",paraméterek!$G$179)</f>
        <v>3.3000000000000015E-2</v>
      </c>
      <c r="G106" s="613">
        <f>Hirdetmény!$N$53+IF(rendszeresjöv="igen",IF(haromotvenfelett="igen",paraméterek!$G$177,),paraméterek!$G$175)+IF(tizmilliofelett="igen",paraméterek!$G$178,)+IF(millennium="igen",paraméterek!$G$179)</f>
        <v>3.6000000000000018E-2</v>
      </c>
      <c r="H106" s="170"/>
      <c r="J106" s="613">
        <f t="shared" si="26"/>
        <v>3.4900000000000014E-2</v>
      </c>
      <c r="K106" s="613">
        <f t="shared" si="26"/>
        <v>3.7900000000000017E-2</v>
      </c>
      <c r="L106" s="179"/>
      <c r="N106" s="178" t="s">
        <v>301</v>
      </c>
      <c r="O106" s="620">
        <f t="shared" si="27"/>
        <v>29096.929827342392</v>
      </c>
      <c r="P106" s="620">
        <f t="shared" si="27"/>
        <v>29886.032144715733</v>
      </c>
      <c r="Q106" s="172"/>
      <c r="S106" s="178" t="s">
        <v>301</v>
      </c>
      <c r="T106" s="621">
        <f t="shared" si="28"/>
        <v>0.22491249769917596</v>
      </c>
      <c r="U106" s="621">
        <f t="shared" si="28"/>
        <v>0.23101207501519466</v>
      </c>
      <c r="V106" s="173"/>
      <c r="X106" s="178" t="s">
        <v>301</v>
      </c>
      <c r="Y106" s="622" t="b">
        <f t="shared" si="29"/>
        <v>0</v>
      </c>
      <c r="Z106" s="622" t="b">
        <f t="shared" si="29"/>
        <v>0</v>
      </c>
      <c r="AA106" s="169"/>
      <c r="AB106" s="180"/>
      <c r="AC106" s="174"/>
      <c r="AG106" s="342"/>
      <c r="AH106" s="342"/>
      <c r="AI106" s="342"/>
      <c r="AJ106" s="342"/>
      <c r="AK106" s="342"/>
      <c r="AL106" s="342"/>
      <c r="AM106" s="342"/>
      <c r="AN106" s="342"/>
      <c r="AO106" s="342"/>
      <c r="AP106" s="342"/>
      <c r="AQ106" s="342"/>
    </row>
    <row r="107" spans="1:43" ht="16.5" thickBot="1" x14ac:dyDescent="0.3">
      <c r="A107" s="168"/>
      <c r="B107" s="168"/>
      <c r="D107" s="796"/>
      <c r="E107" s="796"/>
      <c r="F107" s="797"/>
      <c r="G107" s="797"/>
      <c r="H107" s="797"/>
      <c r="I107" s="796"/>
      <c r="J107" s="797"/>
      <c r="K107" s="797"/>
      <c r="L107" s="797"/>
      <c r="M107" s="342"/>
      <c r="N107" s="796"/>
      <c r="O107" s="797"/>
      <c r="P107" s="797"/>
      <c r="Q107" s="797"/>
      <c r="R107" s="342"/>
      <c r="S107" s="796"/>
      <c r="Y107" s="623">
        <f>IF(ISNA(MATCH(Y$19,Y102:Y106,0))=TRUE,0,MATCH(Y$19,Y102:Y106,0))</f>
        <v>1</v>
      </c>
      <c r="Z107" s="623">
        <f>IF(ISNA(MATCH(Z$19,Z102:Z106,0))=TRUE,0,MATCH(Z$19,Z102:Z106,0))</f>
        <v>0</v>
      </c>
      <c r="AA107" s="174"/>
      <c r="AB107" s="624">
        <f>SUM(Y107:AA107)</f>
        <v>1</v>
      </c>
      <c r="AC107" s="184">
        <f>IF($H$92&lt;=T98,1,IF($H$92&lt;=U98,2,0))</f>
        <v>1</v>
      </c>
    </row>
    <row r="108" spans="1:43" ht="16.5" thickBot="1" x14ac:dyDescent="0.3">
      <c r="A108" s="168"/>
      <c r="B108" s="168"/>
      <c r="D108" s="796"/>
      <c r="E108" s="796"/>
      <c r="F108" s="797"/>
      <c r="G108" s="797"/>
      <c r="H108" s="797"/>
      <c r="I108" s="796"/>
      <c r="J108" s="797"/>
      <c r="K108" s="797"/>
      <c r="L108" s="797"/>
      <c r="M108" s="342"/>
      <c r="N108" s="796"/>
      <c r="O108" s="797"/>
      <c r="P108" s="797"/>
      <c r="Q108" s="797"/>
      <c r="R108" s="342"/>
      <c r="S108" s="796"/>
      <c r="Y108" s="174"/>
      <c r="Z108" s="174"/>
      <c r="AA108" s="174"/>
      <c r="AB108" t="s">
        <v>302</v>
      </c>
      <c r="AC108" t="s">
        <v>303</v>
      </c>
    </row>
    <row r="109" spans="1:43" ht="16.5" thickBot="1" x14ac:dyDescent="0.3">
      <c r="D109" s="796"/>
      <c r="E109" s="796"/>
      <c r="F109" s="797"/>
      <c r="G109" s="797"/>
      <c r="H109" s="797"/>
      <c r="I109" s="796"/>
      <c r="J109" s="797"/>
      <c r="K109" s="797"/>
      <c r="L109" s="797"/>
      <c r="M109" s="342"/>
      <c r="N109" s="796"/>
      <c r="O109" s="797"/>
      <c r="P109" s="797"/>
      <c r="Q109" s="797"/>
      <c r="R109" s="342"/>
      <c r="S109" s="796"/>
      <c r="Y109" s="174"/>
      <c r="Z109" s="174"/>
      <c r="AA109" s="182"/>
      <c r="AB109" s="182"/>
      <c r="AC109" s="182"/>
    </row>
    <row r="110" spans="1:43" ht="16.5" thickBot="1" x14ac:dyDescent="0.3">
      <c r="A110" s="614" t="s">
        <v>1072</v>
      </c>
      <c r="B110" s="614"/>
      <c r="C110" s="615"/>
      <c r="D110" s="163"/>
      <c r="E110" s="163"/>
      <c r="F110" s="405" t="s">
        <v>849</v>
      </c>
      <c r="G110" s="405" t="s">
        <v>850</v>
      </c>
      <c r="H110" s="164"/>
      <c r="I110" s="163"/>
      <c r="J110" s="405" t="s">
        <v>849</v>
      </c>
      <c r="K110" s="405" t="s">
        <v>850</v>
      </c>
      <c r="L110" s="164"/>
      <c r="N110" s="163"/>
      <c r="O110" s="405" t="s">
        <v>849</v>
      </c>
      <c r="P110" s="405" t="s">
        <v>850</v>
      </c>
      <c r="Q110" s="164"/>
      <c r="S110" s="163"/>
      <c r="T110" s="405" t="s">
        <v>849</v>
      </c>
      <c r="U110" s="405" t="s">
        <v>850</v>
      </c>
      <c r="V110" s="164"/>
      <c r="Y110" s="163"/>
      <c r="Z110" s="163"/>
      <c r="AA110" s="164"/>
      <c r="AB110" s="164"/>
      <c r="AC110" s="164"/>
    </row>
    <row r="111" spans="1:43" ht="17.25" thickTop="1" thickBot="1" x14ac:dyDescent="0.3">
      <c r="D111" s="166"/>
      <c r="E111" s="166"/>
      <c r="F111" s="167" t="s">
        <v>37</v>
      </c>
      <c r="G111" s="167" t="s">
        <v>32</v>
      </c>
      <c r="H111" s="167" t="s">
        <v>33</v>
      </c>
      <c r="I111" s="166"/>
      <c r="J111" s="167" t="s">
        <v>37</v>
      </c>
      <c r="K111" s="167" t="s">
        <v>32</v>
      </c>
      <c r="L111" s="167" t="s">
        <v>33</v>
      </c>
      <c r="N111" s="166"/>
      <c r="O111" s="167"/>
      <c r="P111" s="167"/>
      <c r="Q111" s="167"/>
      <c r="S111" s="166"/>
      <c r="T111" s="167"/>
      <c r="U111" s="167"/>
      <c r="V111" s="167"/>
      <c r="Y111" s="166" t="s">
        <v>37</v>
      </c>
      <c r="Z111" s="166" t="s">
        <v>32</v>
      </c>
      <c r="AA111" s="167" t="s">
        <v>33</v>
      </c>
      <c r="AB111" s="167"/>
      <c r="AC111" s="167"/>
    </row>
    <row r="112" spans="1:43" ht="17.25" thickTop="1" thickBot="1" x14ac:dyDescent="0.3">
      <c r="A112" s="627">
        <f t="shared" ref="A112:B116" si="30">A102</f>
        <v>0</v>
      </c>
      <c r="B112" s="627">
        <f t="shared" si="30"/>
        <v>0.3</v>
      </c>
      <c r="C112" s="160"/>
      <c r="D112" s="169" t="s">
        <v>297</v>
      </c>
      <c r="E112" s="169" t="s">
        <v>297</v>
      </c>
      <c r="F112" s="170"/>
      <c r="G112" s="170"/>
      <c r="H112" s="170"/>
      <c r="J112" s="613">
        <f>Hirdetmény!$O$56+IF(rendszeresjöv="igen",IF(haromotvenfelett="igen",paraméterek!$G$177,),paraméterek!$G$176)+IF(tizmilliofelett="igen",paraméterek!$G$178,)+IF(millennium="igen",paraméterek!$G$179)+IF(egyszerűsített_kalkulátor!$B$5="hitelkiváltás",paraméterek!$G$180)</f>
        <v>3.7900000000000003E-2</v>
      </c>
      <c r="K112" s="613">
        <f>Hirdetmény!$O$57+IF(rendszeresjöv="igen",IF(haromotvenfelett="igen",paraméterek!$G$177,),paraméterek!$G$176)+IF(tizmilliofelett="igen",paraméterek!$G$178,)+IF(millennium="igen",paraméterek!$G$179)+IF(egyszerűsített_kalkulátor!$B$5="hitelkiváltás",paraméterek!$G$180)</f>
        <v>4.2899999999999994E-2</v>
      </c>
      <c r="L112" s="170"/>
      <c r="N112" s="169" t="s">
        <v>297</v>
      </c>
      <c r="O112" s="620">
        <f t="shared" ref="O112:P116" si="31">+PMT(J112/360*(365/12),$H$89,$H$90)*-1</f>
        <v>29886.032144715729</v>
      </c>
      <c r="P112" s="620">
        <f t="shared" si="31"/>
        <v>31227.944341051854</v>
      </c>
      <c r="Q112" s="172"/>
      <c r="S112" s="169" t="s">
        <v>297</v>
      </c>
      <c r="T112" s="621">
        <f t="shared" ref="T112:U116" si="32">+O112/$H$91</f>
        <v>0.23101207501519463</v>
      </c>
      <c r="U112" s="621">
        <f t="shared" si="32"/>
        <v>0.24138474407553415</v>
      </c>
      <c r="V112" s="173"/>
      <c r="X112" s="169" t="s">
        <v>297</v>
      </c>
      <c r="Y112" s="622" t="b">
        <f t="shared" ref="Y112:Z116" si="33">+AND(T112&gt;$A112,T112&lt;=$B112,$H$92&gt;T$97,$H$92&lt;=T$98)</f>
        <v>1</v>
      </c>
      <c r="Z112" s="622" t="b">
        <f t="shared" si="33"/>
        <v>0</v>
      </c>
      <c r="AA112" s="169"/>
      <c r="AB112" s="173"/>
      <c r="AC112" s="174"/>
    </row>
    <row r="113" spans="1:29" ht="17.25" thickTop="1" thickBot="1" x14ac:dyDescent="0.3">
      <c r="A113" s="627">
        <f t="shared" si="30"/>
        <v>0.3</v>
      </c>
      <c r="B113" s="627">
        <f t="shared" si="30"/>
        <v>0.4</v>
      </c>
      <c r="C113" s="160"/>
      <c r="D113" s="175" t="s">
        <v>298</v>
      </c>
      <c r="E113" s="175" t="s">
        <v>298</v>
      </c>
      <c r="F113" s="170"/>
      <c r="G113" s="170"/>
      <c r="H113" s="170"/>
      <c r="J113" s="613">
        <f>Hirdetmény!$O$58+IF(rendszeresjöv="igen",IF(haromotvenfelett="igen",paraméterek!$G$177,),paraméterek!$G$176)+IF(tizmilliofelett="igen",paraméterek!$G$178,)+IF(millennium="igen",paraméterek!$G$179)+IF(egyszerűsített_kalkulátor!$B$5="hitelkiváltás",paraméterek!$G$180)</f>
        <v>4.2899999999999994E-2</v>
      </c>
      <c r="K113" s="613">
        <f>Hirdetmény!$O$59+IF(rendszeresjöv="igen",IF(haromotvenfelett="igen",paraméterek!$G$177,),paraméterek!$G$176)+IF(tizmilliofelett="igen",paraméterek!$G$178,)+IF(millennium="igen",paraméterek!$G$179)+IF(egyszerűsített_kalkulátor!$B$5="hitelkiváltás",paraméterek!$G$180)</f>
        <v>4.7899999999999998E-2</v>
      </c>
      <c r="L113" s="176"/>
      <c r="N113" s="175" t="s">
        <v>298</v>
      </c>
      <c r="O113" s="620">
        <f t="shared" si="31"/>
        <v>31227.944341051854</v>
      </c>
      <c r="P113" s="620">
        <f t="shared" si="31"/>
        <v>32602.790994842424</v>
      </c>
      <c r="Q113" s="172"/>
      <c r="S113" s="175" t="s">
        <v>298</v>
      </c>
      <c r="T113" s="621">
        <f t="shared" si="32"/>
        <v>0.24138474407553415</v>
      </c>
      <c r="U113" s="621">
        <f t="shared" si="32"/>
        <v>0.25201198882926817</v>
      </c>
      <c r="V113" s="173"/>
      <c r="X113" s="175" t="s">
        <v>298</v>
      </c>
      <c r="Y113" s="622" t="b">
        <f t="shared" si="33"/>
        <v>0</v>
      </c>
      <c r="Z113" s="622" t="b">
        <f t="shared" si="33"/>
        <v>0</v>
      </c>
      <c r="AA113" s="169"/>
      <c r="AB113" s="177"/>
      <c r="AC113" s="174"/>
    </row>
    <row r="114" spans="1:29" ht="17.25" thickTop="1" thickBot="1" x14ac:dyDescent="0.3">
      <c r="A114" s="627">
        <f t="shared" si="30"/>
        <v>0.4</v>
      </c>
      <c r="B114" s="627">
        <f t="shared" si="30"/>
        <v>0.6</v>
      </c>
      <c r="C114" s="160"/>
      <c r="D114" s="178" t="s">
        <v>299</v>
      </c>
      <c r="E114" s="178" t="s">
        <v>299</v>
      </c>
      <c r="F114" s="170"/>
      <c r="G114" s="170"/>
      <c r="H114" s="170"/>
      <c r="J114" s="613">
        <f>Hirdetmény!$O$60+IF(rendszeresjöv="igen",IF(haromotvenfelett="igen",paraméterek!$G$177,),paraméterek!$G$176)+IF(tizmilliofelett="igen",paraméterek!$G$178,)+IF(millennium="igen",paraméterek!$G$179)+IF(egyszerűsített_kalkulátor!$B$5="hitelkiváltás",paraméterek!$G$180)</f>
        <v>4.7899999999999998E-2</v>
      </c>
      <c r="K114" s="613">
        <f>Hirdetmény!$O$61+IF(rendszeresjöv="igen",IF(haromotvenfelett="igen",paraméterek!$G$177,),paraméterek!$G$176)+IF(tizmilliofelett="igen",paraméterek!$G$178,)+IF(millennium="igen",paraméterek!$G$179)+IF(egyszerűsített_kalkulátor!$B$5="hitelkiváltás",paraméterek!$G$180)</f>
        <v>5.2900000000000003E-2</v>
      </c>
      <c r="L114" s="179"/>
      <c r="N114" s="178" t="s">
        <v>299</v>
      </c>
      <c r="O114" s="620">
        <f t="shared" si="31"/>
        <v>32602.790994842424</v>
      </c>
      <c r="P114" s="620">
        <f t="shared" si="31"/>
        <v>34009.955782250676</v>
      </c>
      <c r="Q114" s="172"/>
      <c r="S114" s="178" t="s">
        <v>299</v>
      </c>
      <c r="T114" s="621">
        <f t="shared" si="32"/>
        <v>0.25201198882926817</v>
      </c>
      <c r="U114" s="621">
        <f t="shared" si="32"/>
        <v>0.26288904523653611</v>
      </c>
      <c r="V114" s="173"/>
      <c r="X114" s="178" t="s">
        <v>299</v>
      </c>
      <c r="Y114" s="622" t="b">
        <f t="shared" si="33"/>
        <v>0</v>
      </c>
      <c r="Z114" s="622" t="b">
        <f t="shared" si="33"/>
        <v>0</v>
      </c>
      <c r="AA114" s="169"/>
      <c r="AB114" s="180"/>
      <c r="AC114" s="174"/>
    </row>
    <row r="115" spans="1:29" ht="17.25" thickTop="1" thickBot="1" x14ac:dyDescent="0.3">
      <c r="A115" s="627">
        <f t="shared" si="30"/>
        <v>0.6</v>
      </c>
      <c r="B115" s="627">
        <f t="shared" si="30"/>
        <v>0.8</v>
      </c>
      <c r="C115" s="160"/>
      <c r="D115" s="175" t="s">
        <v>300</v>
      </c>
      <c r="E115" s="175" t="s">
        <v>300</v>
      </c>
      <c r="F115" s="170"/>
      <c r="G115" s="170"/>
      <c r="H115" s="170"/>
      <c r="J115" s="613">
        <f>Hirdetmény!$O$62+IF(rendszeresjöv="igen",IF(haromotvenfelett="igen",paraméterek!$G$177,),paraméterek!$G$176)+IF(tizmilliofelett="igen",paraméterek!$G$178,)+IF(millennium="igen",paraméterek!$G$179)+IF(egyszerűsített_kalkulátor!$B$5="hitelkiváltás",paraméterek!$G$180)</f>
        <v>5.2900000000000003E-2</v>
      </c>
      <c r="K115" s="613">
        <f>Hirdetmény!$O$63+IF(rendszeresjöv="igen",IF(haromotvenfelett="igen",paraméterek!$G$177,),paraméterek!$G$176)+IF(tizmilliofelett="igen",paraméterek!$G$178,)+IF(millennium="igen",paraméterek!$G$179)+IF(egyszerűsített_kalkulátor!$B$5="hitelkiváltás",paraméterek!$G$180)</f>
        <v>5.7899999999999993E-2</v>
      </c>
      <c r="L115" s="176"/>
      <c r="N115" s="175" t="s">
        <v>300</v>
      </c>
      <c r="O115" s="620">
        <f t="shared" si="31"/>
        <v>34009.955782250676</v>
      </c>
      <c r="P115" s="620">
        <f t="shared" si="31"/>
        <v>35448.772928771337</v>
      </c>
      <c r="Q115" s="172"/>
      <c r="S115" s="175" t="s">
        <v>300</v>
      </c>
      <c r="T115" s="621">
        <f t="shared" si="32"/>
        <v>0.26288904523653611</v>
      </c>
      <c r="U115" s="621">
        <f t="shared" si="32"/>
        <v>0.27401076701531529</v>
      </c>
      <c r="V115" s="173"/>
      <c r="X115" s="175" t="s">
        <v>300</v>
      </c>
      <c r="Y115" s="622" t="b">
        <f t="shared" si="33"/>
        <v>0</v>
      </c>
      <c r="Z115" s="622" t="b">
        <f t="shared" si="33"/>
        <v>0</v>
      </c>
      <c r="AA115" s="169"/>
      <c r="AB115" s="177"/>
      <c r="AC115" s="174"/>
    </row>
    <row r="116" spans="1:29" ht="17.25" thickTop="1" thickBot="1" x14ac:dyDescent="0.3">
      <c r="A116" s="627">
        <f t="shared" si="30"/>
        <v>0.8</v>
      </c>
      <c r="B116" s="627">
        <f t="shared" si="30"/>
        <v>1</v>
      </c>
      <c r="C116" s="160"/>
      <c r="D116" s="178" t="s">
        <v>301</v>
      </c>
      <c r="E116" s="178" t="s">
        <v>301</v>
      </c>
      <c r="F116" s="170"/>
      <c r="G116" s="170"/>
      <c r="H116" s="170"/>
      <c r="J116" s="613">
        <f>Hirdetmény!$O$64+IF(rendszeresjöv="igen",IF(haromotvenfelett="igen",paraméterek!$G$177,),paraméterek!$G$176)+IF(tizmilliofelett="igen",paraméterek!$G$178,)+IF(millennium="igen",paraméterek!$G$179)+IF(egyszerűsített_kalkulátor!$B$5="hitelkiváltás",paraméterek!$G$180)</f>
        <v>5.7899999999999993E-2</v>
      </c>
      <c r="K116" s="613">
        <f>Hirdetmény!$O$65+IF(rendszeresjöv="igen",IF(haromotvenfelett="igen",paraméterek!$G$177,),paraméterek!$G$176)+IF(tizmilliofelett="igen",paraméterek!$G$178,)+IF(millennium="igen",paraméterek!$G$179)+IF(egyszerűsített_kalkulátor!$B$5="hitelkiváltás",paraméterek!$G$180)</f>
        <v>6.2899999999999984E-2</v>
      </c>
      <c r="L116" s="179"/>
      <c r="N116" s="178" t="s">
        <v>301</v>
      </c>
      <c r="O116" s="620">
        <f t="shared" si="31"/>
        <v>35448.772928771337</v>
      </c>
      <c r="P116" s="620">
        <f t="shared" si="31"/>
        <v>36918.531516652976</v>
      </c>
      <c r="Q116" s="172"/>
      <c r="S116" s="178" t="s">
        <v>301</v>
      </c>
      <c r="T116" s="621">
        <f t="shared" si="32"/>
        <v>0.27401076701531529</v>
      </c>
      <c r="U116" s="621">
        <f t="shared" si="32"/>
        <v>0.2853716589367935</v>
      </c>
      <c r="V116" s="173"/>
      <c r="X116" s="178" t="s">
        <v>301</v>
      </c>
      <c r="Y116" s="622" t="b">
        <f t="shared" si="33"/>
        <v>0</v>
      </c>
      <c r="Z116" s="622" t="b">
        <f t="shared" si="33"/>
        <v>0</v>
      </c>
      <c r="AA116" s="169"/>
      <c r="AB116" s="180"/>
      <c r="AC116" s="174"/>
    </row>
    <row r="117" spans="1:29" ht="16.5" thickBot="1" x14ac:dyDescent="0.3">
      <c r="A117" s="168"/>
      <c r="B117" s="168"/>
      <c r="D117" s="796"/>
      <c r="E117" s="796"/>
      <c r="F117" s="797"/>
      <c r="G117" s="797"/>
      <c r="H117" s="797"/>
      <c r="I117" s="796"/>
      <c r="J117" s="797"/>
      <c r="K117" s="797"/>
      <c r="L117" s="797"/>
      <c r="M117" s="342"/>
      <c r="N117" s="796"/>
      <c r="O117" s="797"/>
      <c r="P117" s="797"/>
      <c r="Q117" s="797"/>
      <c r="R117" s="342"/>
      <c r="S117" s="796"/>
      <c r="T117" s="342"/>
      <c r="Y117" s="623">
        <f>IF(ISNA(MATCH(Y$19,Y112:Y116,0))=TRUE,0,MATCH(Y$19,Y112:Y116,0))</f>
        <v>1</v>
      </c>
      <c r="Z117" s="623">
        <f>IF(ISNA(MATCH(Z$19,Z112:Z116,0))=TRUE,0,MATCH(Z$19,Z112:Z116,0))</f>
        <v>0</v>
      </c>
      <c r="AA117" s="174"/>
      <c r="AB117" s="624">
        <f>SUM(Y117:AA117)</f>
        <v>1</v>
      </c>
      <c r="AC117" s="184">
        <f>AC107</f>
        <v>1</v>
      </c>
    </row>
    <row r="118" spans="1:29" ht="16.5" thickBot="1" x14ac:dyDescent="0.3">
      <c r="A118" s="168"/>
      <c r="B118" s="168"/>
      <c r="D118" s="796"/>
      <c r="E118" s="796"/>
      <c r="F118" s="797"/>
      <c r="G118" s="797"/>
      <c r="H118" s="797"/>
      <c r="I118" s="796"/>
      <c r="J118" s="797"/>
      <c r="K118" s="797"/>
      <c r="L118" s="797"/>
      <c r="M118" s="342"/>
      <c r="N118" s="796"/>
      <c r="O118" s="797"/>
      <c r="P118" s="797"/>
      <c r="Q118" s="797"/>
      <c r="R118" s="342"/>
      <c r="S118" s="796"/>
      <c r="T118" s="342"/>
      <c r="Y118" s="174"/>
      <c r="Z118" s="174"/>
      <c r="AA118" s="174"/>
      <c r="AB118" t="s">
        <v>302</v>
      </c>
      <c r="AC118" t="s">
        <v>303</v>
      </c>
    </row>
    <row r="119" spans="1:29" ht="16.5" thickBot="1" x14ac:dyDescent="0.3">
      <c r="D119" s="798"/>
      <c r="E119" s="798"/>
      <c r="F119" s="799"/>
      <c r="G119" s="799"/>
      <c r="H119" s="799"/>
      <c r="I119" s="798"/>
      <c r="J119" s="799"/>
      <c r="K119" s="799"/>
      <c r="L119" s="799"/>
      <c r="M119" s="342"/>
      <c r="N119" s="798"/>
      <c r="O119" s="799"/>
      <c r="P119" s="799"/>
      <c r="Q119" s="799"/>
      <c r="R119" s="342"/>
      <c r="S119" s="798"/>
      <c r="T119" s="342"/>
      <c r="Y119" s="625"/>
      <c r="Z119" s="625"/>
      <c r="AA119" s="626"/>
      <c r="AB119" s="626"/>
      <c r="AC119" s="626"/>
    </row>
    <row r="120" spans="1:29" ht="16.5" thickBot="1" x14ac:dyDescent="0.3">
      <c r="A120" s="614" t="s">
        <v>1073</v>
      </c>
      <c r="B120" s="614"/>
      <c r="C120" s="615"/>
      <c r="D120" s="163"/>
      <c r="E120" s="163"/>
      <c r="F120" s="405" t="s">
        <v>849</v>
      </c>
      <c r="G120" s="405" t="s">
        <v>850</v>
      </c>
      <c r="H120" s="164"/>
      <c r="I120" s="163"/>
      <c r="J120" s="405" t="s">
        <v>849</v>
      </c>
      <c r="K120" s="405" t="s">
        <v>850</v>
      </c>
      <c r="L120" s="164"/>
      <c r="N120" s="163"/>
      <c r="O120" s="405" t="s">
        <v>849</v>
      </c>
      <c r="P120" s="405" t="s">
        <v>850</v>
      </c>
      <c r="Q120" s="164"/>
      <c r="S120" s="163"/>
      <c r="T120" s="405" t="s">
        <v>849</v>
      </c>
      <c r="U120" s="405" t="s">
        <v>850</v>
      </c>
      <c r="V120" s="164"/>
      <c r="Y120" s="163"/>
      <c r="Z120" s="163"/>
      <c r="AA120" s="164"/>
      <c r="AB120" s="164"/>
      <c r="AC120" s="164"/>
    </row>
    <row r="121" spans="1:29" ht="17.25" thickTop="1" thickBot="1" x14ac:dyDescent="0.3">
      <c r="D121" s="166"/>
      <c r="E121" s="166"/>
      <c r="F121" s="167" t="s">
        <v>37</v>
      </c>
      <c r="G121" s="167" t="s">
        <v>32</v>
      </c>
      <c r="H121" s="167" t="s">
        <v>33</v>
      </c>
      <c r="I121" s="166"/>
      <c r="J121" s="167" t="s">
        <v>37</v>
      </c>
      <c r="K121" s="167" t="s">
        <v>32</v>
      </c>
      <c r="L121" s="167" t="s">
        <v>33</v>
      </c>
      <c r="N121" s="166"/>
      <c r="O121" s="167"/>
      <c r="P121" s="167"/>
      <c r="Q121" s="167"/>
      <c r="S121" s="166"/>
      <c r="T121" s="167"/>
      <c r="U121" s="167"/>
      <c r="V121" s="167"/>
      <c r="Y121" s="166" t="s">
        <v>37</v>
      </c>
      <c r="Z121" s="166" t="s">
        <v>32</v>
      </c>
      <c r="AA121" s="167" t="s">
        <v>33</v>
      </c>
      <c r="AB121" s="167"/>
      <c r="AC121" s="167"/>
    </row>
    <row r="122" spans="1:29" ht="17.25" thickTop="1" thickBot="1" x14ac:dyDescent="0.3">
      <c r="A122" s="627">
        <f t="shared" ref="A122:B126" si="34">A112</f>
        <v>0</v>
      </c>
      <c r="B122" s="627">
        <f t="shared" si="34"/>
        <v>0.3</v>
      </c>
      <c r="C122" s="160"/>
      <c r="D122" s="169" t="s">
        <v>297</v>
      </c>
      <c r="E122" s="169" t="s">
        <v>297</v>
      </c>
      <c r="F122" s="170"/>
      <c r="G122" s="170"/>
      <c r="H122" s="170"/>
      <c r="J122" s="613">
        <f>Hirdetmény!$O$68+IF(rendszeresjöv="igen",0,paraméterek!$G$176)</f>
        <v>5.79E-2</v>
      </c>
      <c r="K122" s="613">
        <f>Hirdetmény!$O$69+IF(rendszeresjöv="igen",0,paraméterek!$G$176)</f>
        <v>6.2899999999999998E-2</v>
      </c>
      <c r="L122" s="170"/>
      <c r="N122" s="169" t="s">
        <v>297</v>
      </c>
      <c r="O122" s="620">
        <f t="shared" ref="O122:P126" si="35">+PMT(J122/360*(365/12),$H$89,$H$90)*-1</f>
        <v>35448.772928771345</v>
      </c>
      <c r="P122" s="620">
        <f t="shared" si="35"/>
        <v>36918.531516652984</v>
      </c>
      <c r="Q122" s="172"/>
      <c r="S122" s="169" t="s">
        <v>297</v>
      </c>
      <c r="T122" s="621">
        <f t="shared" ref="T122:U126" si="36">+O122/$H$91</f>
        <v>0.27401076701531535</v>
      </c>
      <c r="U122" s="621">
        <f t="shared" si="36"/>
        <v>0.28537165893679356</v>
      </c>
      <c r="V122" s="173"/>
      <c r="X122" s="169" t="s">
        <v>297</v>
      </c>
      <c r="Y122" s="622" t="b">
        <f t="shared" ref="Y122:Z126" si="37">+AND(T122&gt;$A122,T122&lt;=$B122,$H$92&gt;T$97,$H$92&lt;=T$98)</f>
        <v>1</v>
      </c>
      <c r="Z122" s="622" t="b">
        <f t="shared" si="37"/>
        <v>0</v>
      </c>
      <c r="AA122" s="169"/>
      <c r="AB122" s="173"/>
      <c r="AC122" s="174"/>
    </row>
    <row r="123" spans="1:29" ht="17.25" thickTop="1" thickBot="1" x14ac:dyDescent="0.3">
      <c r="A123" s="627">
        <f t="shared" si="34"/>
        <v>0.3</v>
      </c>
      <c r="B123" s="627">
        <f t="shared" si="34"/>
        <v>0.4</v>
      </c>
      <c r="C123" s="160"/>
      <c r="D123" s="175" t="s">
        <v>298</v>
      </c>
      <c r="E123" s="175" t="s">
        <v>298</v>
      </c>
      <c r="F123" s="170"/>
      <c r="G123" s="170"/>
      <c r="H123" s="170"/>
      <c r="J123" s="613">
        <f>Hirdetmény!$O$70+IF(rendszeresjöv="igen",0,paraméterek!$G$176)</f>
        <v>6.2899999999999998E-2</v>
      </c>
      <c r="K123" s="613">
        <f>Hirdetmény!$O$71+IF(rendszeresjöv="igen",0,paraméterek!$G$176)</f>
        <v>6.7900000000000002E-2</v>
      </c>
      <c r="L123" s="176"/>
      <c r="N123" s="175" t="s">
        <v>298</v>
      </c>
      <c r="O123" s="620">
        <f t="shared" si="35"/>
        <v>36918.531516652984</v>
      </c>
      <c r="P123" s="620">
        <f t="shared" si="35"/>
        <v>38418.479955411574</v>
      </c>
      <c r="Q123" s="172"/>
      <c r="S123" s="175" t="s">
        <v>298</v>
      </c>
      <c r="T123" s="621">
        <f t="shared" si="36"/>
        <v>0.28537165893679356</v>
      </c>
      <c r="U123" s="621">
        <f t="shared" si="36"/>
        <v>0.29696591138139888</v>
      </c>
      <c r="V123" s="173"/>
      <c r="X123" s="175" t="s">
        <v>298</v>
      </c>
      <c r="Y123" s="622" t="b">
        <f t="shared" si="37"/>
        <v>0</v>
      </c>
      <c r="Z123" s="622" t="b">
        <f t="shared" si="37"/>
        <v>0</v>
      </c>
      <c r="AA123" s="169"/>
      <c r="AB123" s="177"/>
      <c r="AC123" s="174"/>
    </row>
    <row r="124" spans="1:29" ht="17.25" thickTop="1" thickBot="1" x14ac:dyDescent="0.3">
      <c r="A124" s="627">
        <f t="shared" si="34"/>
        <v>0.4</v>
      </c>
      <c r="B124" s="627">
        <f t="shared" si="34"/>
        <v>0.6</v>
      </c>
      <c r="C124" s="160"/>
      <c r="D124" s="178" t="s">
        <v>299</v>
      </c>
      <c r="E124" s="178" t="s">
        <v>299</v>
      </c>
      <c r="F124" s="170"/>
      <c r="G124" s="170"/>
      <c r="H124" s="170"/>
      <c r="J124" s="613">
        <f>Hirdetmény!$O$72+IF(rendszeresjöv="igen",0,paraméterek!$G$176)</f>
        <v>6.7900000000000002E-2</v>
      </c>
      <c r="K124" s="613">
        <f>Hirdetmény!$O$73+IF(rendszeresjöv="igen",0,paraméterek!$G$176)</f>
        <v>7.2899999999999993E-2</v>
      </c>
      <c r="L124" s="179"/>
      <c r="N124" s="178" t="s">
        <v>299</v>
      </c>
      <c r="O124" s="620">
        <f t="shared" si="35"/>
        <v>38418.479955411574</v>
      </c>
      <c r="P124" s="620">
        <f t="shared" si="35"/>
        <v>39947.830563756834</v>
      </c>
      <c r="Q124" s="172"/>
      <c r="S124" s="178" t="s">
        <v>299</v>
      </c>
      <c r="T124" s="621">
        <f t="shared" si="36"/>
        <v>0.29696591138139888</v>
      </c>
      <c r="U124" s="621">
        <f t="shared" si="36"/>
        <v>0.30878743575602408</v>
      </c>
      <c r="V124" s="173"/>
      <c r="X124" s="178" t="s">
        <v>299</v>
      </c>
      <c r="Y124" s="622" t="b">
        <f t="shared" si="37"/>
        <v>0</v>
      </c>
      <c r="Z124" s="622" t="b">
        <f t="shared" si="37"/>
        <v>0</v>
      </c>
      <c r="AA124" s="169"/>
      <c r="AB124" s="180"/>
      <c r="AC124" s="174"/>
    </row>
    <row r="125" spans="1:29" ht="17.25" thickTop="1" thickBot="1" x14ac:dyDescent="0.3">
      <c r="A125" s="627">
        <f t="shared" si="34"/>
        <v>0.6</v>
      </c>
      <c r="B125" s="627">
        <f t="shared" si="34"/>
        <v>0.8</v>
      </c>
      <c r="C125" s="160"/>
      <c r="D125" s="175" t="s">
        <v>300</v>
      </c>
      <c r="E125" s="175" t="s">
        <v>300</v>
      </c>
      <c r="F125" s="170"/>
      <c r="G125" s="170"/>
      <c r="H125" s="170"/>
      <c r="J125" s="613">
        <f>Hirdetmény!$O$74+IF(rendszeresjöv="igen",0,paraméterek!$G$176)</f>
        <v>7.2899999999999993E-2</v>
      </c>
      <c r="K125" s="613">
        <f>Hirdetmény!$O$75+IF(rendszeresjöv="igen",0,paraméterek!$G$176)</f>
        <v>7.7899999999999997E-2</v>
      </c>
      <c r="L125" s="176"/>
      <c r="N125" s="175" t="s">
        <v>300</v>
      </c>
      <c r="O125" s="620">
        <f t="shared" si="35"/>
        <v>39947.830563756834</v>
      </c>
      <c r="P125" s="620">
        <f t="shared" si="35"/>
        <v>41505.764212283277</v>
      </c>
      <c r="Q125" s="172"/>
      <c r="S125" s="175" t="s">
        <v>300</v>
      </c>
      <c r="T125" s="621">
        <f t="shared" si="36"/>
        <v>0.30878743575602408</v>
      </c>
      <c r="U125" s="621">
        <f t="shared" si="36"/>
        <v>0.32082990038094827</v>
      </c>
      <c r="V125" s="173"/>
      <c r="X125" s="175" t="s">
        <v>300</v>
      </c>
      <c r="Y125" s="622" t="b">
        <f t="shared" si="37"/>
        <v>0</v>
      </c>
      <c r="Z125" s="622" t="b">
        <f t="shared" si="37"/>
        <v>0</v>
      </c>
      <c r="AA125" s="169"/>
      <c r="AB125" s="177"/>
      <c r="AC125" s="174"/>
    </row>
    <row r="126" spans="1:29" ht="17.25" thickTop="1" thickBot="1" x14ac:dyDescent="0.3">
      <c r="A126" s="627">
        <f t="shared" si="34"/>
        <v>0.8</v>
      </c>
      <c r="B126" s="627">
        <f t="shared" si="34"/>
        <v>1</v>
      </c>
      <c r="C126" s="160"/>
      <c r="D126" s="178" t="s">
        <v>301</v>
      </c>
      <c r="E126" s="178" t="s">
        <v>301</v>
      </c>
      <c r="F126" s="170"/>
      <c r="G126" s="170"/>
      <c r="H126" s="170"/>
      <c r="J126" s="613">
        <f>Hirdetmény!$O$76+IF(rendszeresjöv="igen",0,paraméterek!$G$176)</f>
        <v>7.7899999999999997E-2</v>
      </c>
      <c r="K126" s="613">
        <f>Hirdetmény!$O$77+IF(rendszeresjöv="igen",0,paraméterek!$G$176)</f>
        <v>8.2900000000000001E-2</v>
      </c>
      <c r="L126" s="179"/>
      <c r="N126" s="178" t="s">
        <v>301</v>
      </c>
      <c r="O126" s="620">
        <f t="shared" si="35"/>
        <v>41505.764212283277</v>
      </c>
      <c r="P126" s="620">
        <f t="shared" si="35"/>
        <v>43091.434978125537</v>
      </c>
      <c r="Q126" s="172"/>
      <c r="S126" s="178" t="s">
        <v>301</v>
      </c>
      <c r="T126" s="621">
        <f t="shared" si="36"/>
        <v>0.32082990038094827</v>
      </c>
      <c r="U126" s="621">
        <f t="shared" si="36"/>
        <v>0.33308676646923968</v>
      </c>
      <c r="V126" s="173"/>
      <c r="X126" s="178" t="s">
        <v>301</v>
      </c>
      <c r="Y126" s="622" t="b">
        <f t="shared" si="37"/>
        <v>0</v>
      </c>
      <c r="Z126" s="622" t="b">
        <f t="shared" si="37"/>
        <v>0</v>
      </c>
      <c r="AA126" s="169"/>
      <c r="AB126" s="180"/>
      <c r="AC126" s="174"/>
    </row>
    <row r="127" spans="1:29" ht="19.5" thickBot="1" x14ac:dyDescent="0.35">
      <c r="A127" s="168"/>
      <c r="B127" s="168"/>
      <c r="C127" s="168"/>
      <c r="D127" s="168"/>
      <c r="E127" s="168"/>
      <c r="F127" s="168"/>
      <c r="G127" s="168"/>
      <c r="H127" s="168"/>
      <c r="I127" s="168"/>
      <c r="J127" s="168"/>
      <c r="K127" s="168"/>
      <c r="L127" s="168"/>
      <c r="M127" s="168"/>
      <c r="N127" s="168"/>
      <c r="O127" s="168"/>
      <c r="P127" s="168"/>
      <c r="Q127" s="168"/>
      <c r="R127" s="168"/>
      <c r="S127" s="168"/>
      <c r="T127" s="785">
        <f>T47</f>
        <v>0</v>
      </c>
      <c r="U127" s="785">
        <f>U47</f>
        <v>0.6</v>
      </c>
      <c r="V127" s="782"/>
      <c r="Y127" s="623">
        <f>IF(ISNA(MATCH(Y$19,Y122:Y126,0))=TRUE,0,MATCH(Y$19,Y122:Y126,0))</f>
        <v>1</v>
      </c>
      <c r="Z127" s="623">
        <f>IF(ISNA(MATCH(Z$19,Z122:Z126,0))=TRUE,0,MATCH(Z$19,Z122:Z126,0))</f>
        <v>0</v>
      </c>
      <c r="AA127" s="174"/>
      <c r="AB127" s="624">
        <f>SUM(Y127:AA127)</f>
        <v>1</v>
      </c>
      <c r="AC127" s="184">
        <f>AC117</f>
        <v>1</v>
      </c>
    </row>
    <row r="128" spans="1:29" ht="18.75" x14ac:dyDescent="0.3">
      <c r="A128" s="168"/>
      <c r="B128" s="168"/>
      <c r="C128" s="168"/>
      <c r="D128" s="168"/>
      <c r="E128" s="168"/>
      <c r="F128" s="168"/>
      <c r="G128" s="168"/>
      <c r="H128" s="168"/>
      <c r="I128" s="168"/>
      <c r="J128" s="168"/>
      <c r="K128" s="168"/>
      <c r="L128" s="168"/>
      <c r="M128" s="168"/>
      <c r="N128" s="168"/>
      <c r="O128" s="168"/>
      <c r="P128" s="168"/>
      <c r="Q128" s="168"/>
      <c r="R128" s="168"/>
      <c r="S128" s="168"/>
      <c r="T128" s="785">
        <f>T48</f>
        <v>0.6</v>
      </c>
      <c r="U128" s="783">
        <f>+IF(egyszerűsített_kalkulátor!B5="Hitelkiváltás",105%,75%)</f>
        <v>1.05</v>
      </c>
      <c r="V128" s="782"/>
      <c r="Y128" s="174"/>
      <c r="Z128" s="174"/>
      <c r="AA128" s="174"/>
      <c r="AB128" t="s">
        <v>302</v>
      </c>
      <c r="AC128" t="s">
        <v>303</v>
      </c>
    </row>
    <row r="129" spans="1:29" ht="15.75" thickBot="1" x14ac:dyDescent="0.3">
      <c r="A129" s="168"/>
      <c r="B129" s="168"/>
      <c r="C129" s="168"/>
      <c r="D129" s="168"/>
      <c r="E129" s="168"/>
      <c r="F129" s="168"/>
      <c r="G129" s="168"/>
      <c r="H129" s="168"/>
      <c r="I129" s="168"/>
      <c r="J129" s="168"/>
      <c r="K129" s="168"/>
      <c r="L129" s="168"/>
      <c r="M129" s="168"/>
      <c r="N129" s="168"/>
      <c r="O129" s="168"/>
      <c r="P129" s="168"/>
      <c r="Q129" s="168"/>
      <c r="R129" s="168"/>
      <c r="S129" s="168"/>
      <c r="T129" s="162">
        <v>1</v>
      </c>
      <c r="U129" s="162">
        <v>2</v>
      </c>
      <c r="V129" s="162">
        <v>3</v>
      </c>
    </row>
    <row r="130" spans="1:29" ht="16.5" thickBot="1" x14ac:dyDescent="0.3">
      <c r="A130" s="614" t="s">
        <v>1075</v>
      </c>
      <c r="B130" s="614"/>
      <c r="C130" s="615"/>
      <c r="D130" s="163"/>
      <c r="E130" s="163"/>
      <c r="F130" s="405" t="s">
        <v>849</v>
      </c>
      <c r="G130" s="405" t="s">
        <v>850</v>
      </c>
      <c r="H130" s="164"/>
      <c r="I130" s="163"/>
      <c r="J130" s="405" t="s">
        <v>849</v>
      </c>
      <c r="K130" s="405" t="s">
        <v>850</v>
      </c>
      <c r="L130" s="164"/>
      <c r="N130" s="163"/>
      <c r="O130" s="405" t="s">
        <v>849</v>
      </c>
      <c r="P130" s="405" t="s">
        <v>850</v>
      </c>
      <c r="Q130" s="164"/>
      <c r="S130" s="163"/>
      <c r="T130" s="405" t="s">
        <v>849</v>
      </c>
      <c r="U130" s="405" t="s">
        <v>850</v>
      </c>
      <c r="V130" s="164"/>
      <c r="Y130" s="163"/>
      <c r="Z130" s="163"/>
      <c r="AA130" s="163"/>
      <c r="AB130" s="163"/>
      <c r="AC130" s="163"/>
    </row>
    <row r="131" spans="1:29" ht="17.25" thickTop="1" thickBot="1" x14ac:dyDescent="0.3">
      <c r="D131" s="166"/>
      <c r="E131" s="166"/>
      <c r="F131" s="167" t="s">
        <v>37</v>
      </c>
      <c r="G131" s="167" t="s">
        <v>32</v>
      </c>
      <c r="H131" s="167" t="s">
        <v>33</v>
      </c>
      <c r="I131" s="166"/>
      <c r="J131" s="167" t="s">
        <v>37</v>
      </c>
      <c r="K131" s="167" t="s">
        <v>32</v>
      </c>
      <c r="L131" s="167" t="s">
        <v>33</v>
      </c>
      <c r="N131" s="166"/>
      <c r="O131" s="166"/>
      <c r="P131" s="166"/>
      <c r="Q131" s="166"/>
      <c r="S131" s="166"/>
      <c r="T131" s="166"/>
      <c r="U131" s="166"/>
      <c r="V131" s="166"/>
      <c r="Y131" s="166" t="s">
        <v>37</v>
      </c>
      <c r="Z131" s="166" t="s">
        <v>32</v>
      </c>
      <c r="AA131" s="167" t="s">
        <v>33</v>
      </c>
      <c r="AB131" s="166"/>
      <c r="AC131" s="166"/>
    </row>
    <row r="132" spans="1:29" ht="17.25" thickTop="1" thickBot="1" x14ac:dyDescent="0.3">
      <c r="A132" s="627">
        <f t="shared" ref="A132:B136" si="38">A122</f>
        <v>0</v>
      </c>
      <c r="B132" s="627">
        <f t="shared" si="38"/>
        <v>0.3</v>
      </c>
      <c r="C132" s="160"/>
      <c r="D132" s="169" t="s">
        <v>297</v>
      </c>
      <c r="E132" s="169" t="s">
        <v>297</v>
      </c>
      <c r="F132" s="613">
        <f>Hirdetmény!$N$83+IF(rendszeresjöv="igen",IF(haromotvenfelett="igen",paraméterek!$G$177,),paraméterek!$G$175)+IF(tizmilliofelett="igen",paraméterek!$G$178,)+IF(millennium="igen",paraméterek!$G$179)</f>
        <v>3.2000000000000001E-2</v>
      </c>
      <c r="G132" s="613">
        <f>Hirdetmény!$N$84+IF(rendszeresjöv="igen",IF(haromotvenfelett="igen",paraméterek!$G$177,),paraméterek!$G$175)+IF(tizmilliofelett="igen",paraméterek!$G$178,)+IF(millennium="igen",paraméterek!$G$179)</f>
        <v>3.5000000000000003E-2</v>
      </c>
      <c r="H132" s="171"/>
      <c r="J132" s="613">
        <f t="shared" ref="J132:K136" si="39">+F132+$H$88</f>
        <v>3.39E-2</v>
      </c>
      <c r="K132" s="613">
        <f t="shared" si="39"/>
        <v>3.6900000000000002E-2</v>
      </c>
      <c r="L132" s="171"/>
      <c r="N132" s="169" t="s">
        <v>297</v>
      </c>
      <c r="O132" s="620">
        <f t="shared" ref="O132:P136" si="40">+PMT(J132/360*(365/12),$H$89,$H$90)*-1</f>
        <v>28836.595283912589</v>
      </c>
      <c r="P132" s="620">
        <f t="shared" si="40"/>
        <v>29621.652351503431</v>
      </c>
      <c r="Q132" s="172"/>
      <c r="S132" s="169" t="s">
        <v>297</v>
      </c>
      <c r="T132" s="621">
        <f t="shared" ref="T132:U136" si="41">+O132/$H$91</f>
        <v>0.2229001722494596</v>
      </c>
      <c r="U132" s="621">
        <f t="shared" si="41"/>
        <v>0.22896848072585169</v>
      </c>
      <c r="V132" s="173"/>
      <c r="X132" s="169" t="s">
        <v>297</v>
      </c>
      <c r="Y132" s="622" t="b">
        <f t="shared" ref="Y132:Z136" si="42">+AND(T132&gt;$A132,T132&lt;=$B132,$H$92&gt;T$127,$H$92&lt;=T$128)</f>
        <v>1</v>
      </c>
      <c r="Z132" s="622" t="b">
        <f t="shared" si="42"/>
        <v>0</v>
      </c>
      <c r="AA132" s="169"/>
      <c r="AB132" s="185"/>
      <c r="AC132" s="174"/>
    </row>
    <row r="133" spans="1:29" ht="17.25" thickTop="1" thickBot="1" x14ac:dyDescent="0.3">
      <c r="A133" s="627">
        <f t="shared" si="38"/>
        <v>0.3</v>
      </c>
      <c r="B133" s="627">
        <f t="shared" si="38"/>
        <v>0.4</v>
      </c>
      <c r="C133" s="160"/>
      <c r="D133" s="175" t="s">
        <v>298</v>
      </c>
      <c r="E133" s="175" t="s">
        <v>298</v>
      </c>
      <c r="F133" s="613">
        <f>Hirdetmény!$N$85+IF(rendszeresjöv="igen",IF(haromotvenfelett="igen",paraméterek!$G$177,),paraméterek!$G$175)+IF(tizmilliofelett="igen",paraméterek!$G$178,)+IF(millennium="igen",paraméterek!$G$179)</f>
        <v>3.5000000000000003E-2</v>
      </c>
      <c r="G133" s="613">
        <f>Hirdetmény!$N$86+IF(rendszeresjöv="igen",IF(haromotvenfelett="igen",paraméterek!$G$177,),paraméterek!$G$175)+IF(tizmilliofelett="igen",paraméterek!$G$178,)+IF(millennium="igen",paraméterek!$G$179)</f>
        <v>3.8000000000000006E-2</v>
      </c>
      <c r="H133" s="171"/>
      <c r="J133" s="613">
        <f t="shared" si="39"/>
        <v>3.6900000000000002E-2</v>
      </c>
      <c r="K133" s="613">
        <f t="shared" si="39"/>
        <v>3.9900000000000005E-2</v>
      </c>
      <c r="L133" s="171"/>
      <c r="N133" s="175" t="s">
        <v>298</v>
      </c>
      <c r="O133" s="620">
        <f t="shared" si="40"/>
        <v>29621.652351503431</v>
      </c>
      <c r="P133" s="620">
        <f t="shared" si="40"/>
        <v>30418.807625095062</v>
      </c>
      <c r="Q133" s="172"/>
      <c r="S133" s="175" t="s">
        <v>298</v>
      </c>
      <c r="T133" s="621">
        <f t="shared" si="41"/>
        <v>0.22896848072585169</v>
      </c>
      <c r="U133" s="621">
        <f t="shared" si="41"/>
        <v>0.23513030551978867</v>
      </c>
      <c r="V133" s="173"/>
      <c r="X133" s="175" t="s">
        <v>298</v>
      </c>
      <c r="Y133" s="622" t="b">
        <f t="shared" si="42"/>
        <v>0</v>
      </c>
      <c r="Z133" s="622" t="b">
        <f t="shared" si="42"/>
        <v>0</v>
      </c>
      <c r="AA133" s="169"/>
      <c r="AB133" s="185"/>
      <c r="AC133" s="174"/>
    </row>
    <row r="134" spans="1:29" ht="17.25" thickTop="1" thickBot="1" x14ac:dyDescent="0.3">
      <c r="A134" s="627">
        <f t="shared" si="38"/>
        <v>0.4</v>
      </c>
      <c r="B134" s="627">
        <f t="shared" si="38"/>
        <v>0.6</v>
      </c>
      <c r="C134" s="160"/>
      <c r="D134" s="178" t="s">
        <v>299</v>
      </c>
      <c r="E134" s="178" t="s">
        <v>299</v>
      </c>
      <c r="F134" s="613">
        <f>Hirdetmény!$N$87+IF(rendszeresjöv="igen",IF(haromotvenfelett="igen",paraméterek!$G$177,),paraméterek!$G$175)+IF(tizmilliofelett="igen",paraméterek!$G$178,)+IF(millennium="igen",paraméterek!$G$179)</f>
        <v>3.8000000000000006E-2</v>
      </c>
      <c r="G134" s="613">
        <f>Hirdetmény!$N$88+IF(rendszeresjöv="igen",IF(haromotvenfelett="igen",paraméterek!$G$177,),paraméterek!$G$175)+IF(tizmilliofelett="igen",paraméterek!$G$178,)+IF(millennium="igen",paraméterek!$G$179)</f>
        <v>4.1000000000000009E-2</v>
      </c>
      <c r="H134" s="171"/>
      <c r="J134" s="613">
        <f t="shared" si="39"/>
        <v>3.9900000000000005E-2</v>
      </c>
      <c r="K134" s="613">
        <f t="shared" si="39"/>
        <v>4.2900000000000008E-2</v>
      </c>
      <c r="L134" s="171"/>
      <c r="N134" s="178" t="s">
        <v>299</v>
      </c>
      <c r="O134" s="620">
        <f t="shared" si="40"/>
        <v>30418.807625095062</v>
      </c>
      <c r="P134" s="620">
        <f t="shared" si="40"/>
        <v>31227.944341051854</v>
      </c>
      <c r="Q134" s="172"/>
      <c r="S134" s="178" t="s">
        <v>299</v>
      </c>
      <c r="T134" s="621">
        <f t="shared" si="41"/>
        <v>0.23513030551978867</v>
      </c>
      <c r="U134" s="621">
        <f t="shared" si="41"/>
        <v>0.24138474407553415</v>
      </c>
      <c r="V134" s="173"/>
      <c r="X134" s="178" t="s">
        <v>299</v>
      </c>
      <c r="Y134" s="622" t="b">
        <f t="shared" si="42"/>
        <v>0</v>
      </c>
      <c r="Z134" s="622" t="b">
        <f t="shared" si="42"/>
        <v>0</v>
      </c>
      <c r="AA134" s="169"/>
      <c r="AB134" s="185"/>
      <c r="AC134" s="174"/>
    </row>
    <row r="135" spans="1:29" ht="17.25" thickTop="1" thickBot="1" x14ac:dyDescent="0.3">
      <c r="A135" s="627">
        <f t="shared" si="38"/>
        <v>0.6</v>
      </c>
      <c r="B135" s="627">
        <f t="shared" si="38"/>
        <v>0.8</v>
      </c>
      <c r="C135" s="160"/>
      <c r="D135" s="175" t="s">
        <v>300</v>
      </c>
      <c r="E135" s="175" t="s">
        <v>300</v>
      </c>
      <c r="F135" s="613">
        <f>Hirdetmény!$N$89+IF(rendszeresjöv="igen",IF(haromotvenfelett="igen",paraméterek!$G$177,),paraméterek!$G$175)+IF(tizmilliofelett="igen",paraméterek!$G$178,)+IF(millennium="igen",paraméterek!$G$179)</f>
        <v>4.1000000000000009E-2</v>
      </c>
      <c r="G135" s="613">
        <f>Hirdetmény!$N$90+IF(rendszeresjöv="igen",IF(haromotvenfelett="igen",paraméterek!$G$177,),paraméterek!$G$175)+IF(tizmilliofelett="igen",paraméterek!$G$178,)+IF(millennium="igen",paraméterek!$G$179)</f>
        <v>4.4000000000000011E-2</v>
      </c>
      <c r="H135" s="171"/>
      <c r="J135" s="613">
        <f t="shared" si="39"/>
        <v>4.2900000000000008E-2</v>
      </c>
      <c r="K135" s="613">
        <f t="shared" si="39"/>
        <v>4.590000000000001E-2</v>
      </c>
      <c r="L135" s="171"/>
      <c r="N135" s="175" t="s">
        <v>300</v>
      </c>
      <c r="O135" s="620">
        <f t="shared" si="40"/>
        <v>31227.944341051854</v>
      </c>
      <c r="P135" s="620">
        <f t="shared" si="40"/>
        <v>32048.938490341487</v>
      </c>
      <c r="Q135" s="172"/>
      <c r="S135" s="175" t="s">
        <v>300</v>
      </c>
      <c r="T135" s="621">
        <f t="shared" si="41"/>
        <v>0.24138474407553415</v>
      </c>
      <c r="U135" s="621">
        <f t="shared" si="41"/>
        <v>0.24773083783212094</v>
      </c>
      <c r="V135" s="173"/>
      <c r="X135" s="175" t="s">
        <v>300</v>
      </c>
      <c r="Y135" s="622" t="b">
        <f t="shared" si="42"/>
        <v>0</v>
      </c>
      <c r="Z135" s="622" t="b">
        <f t="shared" si="42"/>
        <v>0</v>
      </c>
      <c r="AA135" s="169"/>
      <c r="AB135" s="185"/>
      <c r="AC135" s="174"/>
    </row>
    <row r="136" spans="1:29" ht="17.25" thickTop="1" thickBot="1" x14ac:dyDescent="0.3">
      <c r="A136" s="627">
        <f t="shared" si="38"/>
        <v>0.8</v>
      </c>
      <c r="B136" s="627">
        <f t="shared" si="38"/>
        <v>1</v>
      </c>
      <c r="C136" s="160"/>
      <c r="D136" s="178" t="s">
        <v>301</v>
      </c>
      <c r="E136" s="178" t="s">
        <v>301</v>
      </c>
      <c r="F136" s="613">
        <f>Hirdetmény!$N$91+IF(rendszeresjöv="igen",IF(haromotvenfelett="igen",paraméterek!$G$177,),paraméterek!$G$175)+IF(tizmilliofelett="igen",paraméterek!$G$178,)+IF(millennium="igen",paraméterek!$G$179)</f>
        <v>4.4000000000000011E-2</v>
      </c>
      <c r="G136" s="613">
        <f>Hirdetmény!$N$92+IF(rendszeresjöv="igen",IF(haromotvenfelett="igen",paraméterek!$G$177,),paraméterek!$G$175)+IF(tizmilliofelett="igen",paraméterek!$G$178,)+IF(millennium="igen",paraméterek!$G$179)</f>
        <v>4.7000000000000014E-2</v>
      </c>
      <c r="H136" s="171"/>
      <c r="J136" s="613">
        <f t="shared" si="39"/>
        <v>4.590000000000001E-2</v>
      </c>
      <c r="K136" s="613">
        <f t="shared" si="39"/>
        <v>4.8900000000000013E-2</v>
      </c>
      <c r="L136" s="171"/>
      <c r="N136" s="178" t="s">
        <v>301</v>
      </c>
      <c r="O136" s="620">
        <f t="shared" si="40"/>
        <v>32048.938490341487</v>
      </c>
      <c r="P136" s="620">
        <f t="shared" si="40"/>
        <v>32881.659121055403</v>
      </c>
      <c r="Q136" s="172"/>
      <c r="S136" s="178" t="s">
        <v>301</v>
      </c>
      <c r="T136" s="621">
        <f t="shared" si="41"/>
        <v>0.24773083783212094</v>
      </c>
      <c r="U136" s="621">
        <f t="shared" si="41"/>
        <v>0.25416757456176398</v>
      </c>
      <c r="V136" s="173"/>
      <c r="X136" s="178" t="s">
        <v>301</v>
      </c>
      <c r="Y136" s="622" t="b">
        <f t="shared" si="42"/>
        <v>0</v>
      </c>
      <c r="Z136" s="622" t="b">
        <f t="shared" si="42"/>
        <v>0</v>
      </c>
      <c r="AA136" s="169"/>
      <c r="AB136" s="180"/>
      <c r="AC136" s="174"/>
    </row>
    <row r="137" spans="1:29" ht="16.5" thickBot="1" x14ac:dyDescent="0.3">
      <c r="A137" s="168"/>
      <c r="B137" s="168"/>
      <c r="Y137" s="174">
        <f>IF(ISNA(MATCH(Y$19,Y132:Y136,0))=TRUE,0,MATCH(Y$19,Y132:Y136,0))</f>
        <v>1</v>
      </c>
      <c r="Z137" s="174">
        <f>IF(ISNA(MATCH(Z$19,Z132:Z136,0))=TRUE,0,MATCH(Z$19,Z132:Z136,0))</f>
        <v>0</v>
      </c>
      <c r="AA137" s="174"/>
      <c r="AB137" s="183">
        <f>SUM(Y137:AA137)</f>
        <v>1</v>
      </c>
      <c r="AC137" s="184">
        <f>IF($H$92&lt;=T128,1,IF($H$92&lt;=U128,2,0))</f>
        <v>1</v>
      </c>
    </row>
    <row r="138" spans="1:29" ht="16.5" thickBot="1" x14ac:dyDescent="0.3">
      <c r="Y138" s="174"/>
      <c r="Z138" s="174"/>
      <c r="AA138" s="174"/>
      <c r="AB138" t="s">
        <v>302</v>
      </c>
      <c r="AC138" t="s">
        <v>303</v>
      </c>
    </row>
    <row r="139" spans="1:29" ht="16.5" thickBot="1" x14ac:dyDescent="0.3">
      <c r="Y139" s="174"/>
      <c r="Z139" s="174"/>
      <c r="AA139" s="182"/>
    </row>
    <row r="140" spans="1:29" ht="16.5" thickBot="1" x14ac:dyDescent="0.3">
      <c r="A140" s="614" t="s">
        <v>1076</v>
      </c>
      <c r="B140" s="614"/>
      <c r="C140" s="615"/>
      <c r="D140" s="163"/>
      <c r="E140" s="163"/>
      <c r="F140" s="405" t="s">
        <v>849</v>
      </c>
      <c r="G140" s="405" t="s">
        <v>850</v>
      </c>
      <c r="H140" s="164"/>
      <c r="I140" s="163"/>
      <c r="J140" s="405" t="s">
        <v>849</v>
      </c>
      <c r="K140" s="405" t="s">
        <v>850</v>
      </c>
      <c r="L140" s="164"/>
      <c r="N140" s="163"/>
      <c r="O140" s="405" t="s">
        <v>849</v>
      </c>
      <c r="P140" s="405" t="s">
        <v>850</v>
      </c>
      <c r="Q140" s="164"/>
      <c r="S140" s="163"/>
      <c r="T140" s="405" t="s">
        <v>849</v>
      </c>
      <c r="U140" s="405" t="s">
        <v>850</v>
      </c>
      <c r="V140" s="164"/>
      <c r="Y140" s="163"/>
      <c r="Z140" s="163"/>
      <c r="AA140" s="163"/>
      <c r="AB140" s="163"/>
      <c r="AC140" s="163"/>
    </row>
    <row r="141" spans="1:29" ht="17.25" thickTop="1" thickBot="1" x14ac:dyDescent="0.3">
      <c r="D141" s="166"/>
      <c r="E141" s="166"/>
      <c r="F141" s="167" t="s">
        <v>37</v>
      </c>
      <c r="G141" s="167" t="s">
        <v>32</v>
      </c>
      <c r="H141" s="167" t="s">
        <v>33</v>
      </c>
      <c r="I141" s="166"/>
      <c r="J141" s="167" t="s">
        <v>37</v>
      </c>
      <c r="K141" s="167" t="s">
        <v>32</v>
      </c>
      <c r="L141" s="167" t="s">
        <v>33</v>
      </c>
      <c r="N141" s="166"/>
      <c r="O141" s="166"/>
      <c r="P141" s="166"/>
      <c r="Q141" s="166"/>
      <c r="S141" s="166"/>
      <c r="T141" s="166"/>
      <c r="U141" s="166"/>
      <c r="V141" s="166"/>
      <c r="Y141" s="166" t="s">
        <v>37</v>
      </c>
      <c r="Z141" s="166" t="s">
        <v>32</v>
      </c>
      <c r="AA141" s="167" t="s">
        <v>33</v>
      </c>
      <c r="AB141" s="166"/>
      <c r="AC141" s="166"/>
    </row>
    <row r="142" spans="1:29" ht="17.25" thickTop="1" thickBot="1" x14ac:dyDescent="0.3">
      <c r="A142" s="627">
        <f t="shared" ref="A142:B146" si="43">A132</f>
        <v>0</v>
      </c>
      <c r="B142" s="627">
        <f t="shared" si="43"/>
        <v>0.3</v>
      </c>
      <c r="C142" s="160"/>
      <c r="D142" s="169" t="s">
        <v>297</v>
      </c>
      <c r="E142" s="169" t="s">
        <v>297</v>
      </c>
      <c r="F142" s="170"/>
      <c r="G142" s="170"/>
      <c r="H142" s="171"/>
      <c r="J142" s="613">
        <f>Hirdetmény!$O$95+IF(rendszeresjöv="igen",IF(haromotvenfelett="igen",paraméterek!$G$177,),paraméterek!$G$176)+IF(tizmilliofelett="igen",paraméterek!$G$178,)+IF(millennium="igen",paraméterek!$G$179)+IF(egyszerűsített_kalkulátor!$B$5="hitelkiváltás",paraméterek!$G$180)</f>
        <v>5.5400000000000005E-2</v>
      </c>
      <c r="K142" s="613">
        <f>Hirdetmény!$O$96+IF(rendszeresjöv="igen",IF(haromotvenfelett="igen",paraméterek!$G$177,),paraméterek!$G$176)+IF(tizmilliofelett="igen",paraméterek!$G$178,)+IF(millennium="igen",paraméterek!$G$179)+IF(egyszerűsített_kalkulátor!$B$5="hitelkiváltás",paraméterek!$G$180)</f>
        <v>6.0399999999999981E-2</v>
      </c>
      <c r="L142" s="171"/>
      <c r="N142" s="169" t="s">
        <v>297</v>
      </c>
      <c r="O142" s="620">
        <f t="shared" ref="O142:P146" si="44">+PMT(J142/360*(365/12),$H$89,$H$90)*-1</f>
        <v>34725.451236655885</v>
      </c>
      <c r="P142" s="620">
        <f t="shared" si="44"/>
        <v>36179.830616955762</v>
      </c>
      <c r="Q142" s="172"/>
      <c r="S142" s="169" t="s">
        <v>297</v>
      </c>
      <c r="T142" s="621">
        <f t="shared" ref="T142:U146" si="45">+O142/$H$91</f>
        <v>0.26841965862762529</v>
      </c>
      <c r="U142" s="621">
        <f t="shared" si="45"/>
        <v>0.27966167285271515</v>
      </c>
      <c r="V142" s="173"/>
      <c r="X142" s="169" t="s">
        <v>297</v>
      </c>
      <c r="Y142" s="622" t="b">
        <f t="shared" ref="Y142:Z146" si="46">+AND(T142&gt;$A142,T142&lt;=$B142,$H$92&gt;T$127,$H$92&lt;=T$128)</f>
        <v>1</v>
      </c>
      <c r="Z142" s="622" t="b">
        <f t="shared" si="46"/>
        <v>0</v>
      </c>
      <c r="AA142" s="169"/>
      <c r="AB142" s="185"/>
      <c r="AC142" s="174"/>
    </row>
    <row r="143" spans="1:29" ht="17.25" thickTop="1" thickBot="1" x14ac:dyDescent="0.3">
      <c r="A143" s="627">
        <f t="shared" si="43"/>
        <v>0.3</v>
      </c>
      <c r="B143" s="627">
        <f t="shared" si="43"/>
        <v>0.4</v>
      </c>
      <c r="C143" s="160"/>
      <c r="D143" s="175" t="s">
        <v>298</v>
      </c>
      <c r="E143" s="175" t="s">
        <v>298</v>
      </c>
      <c r="F143" s="170"/>
      <c r="G143" s="170"/>
      <c r="H143" s="171"/>
      <c r="J143" s="613">
        <f>Hirdetmény!$O$97+IF(rendszeresjöv="igen",IF(haromotvenfelett="igen",paraméterek!$G$177,),paraméterek!$G$176)+IF(tizmilliofelett="igen",paraméterek!$G$178,)+IF(millennium="igen",paraméterek!$G$179)+IF(egyszerűsített_kalkulátor!$B$5="hitelkiváltás",paraméterek!$G$180)</f>
        <v>6.0399999999999981E-2</v>
      </c>
      <c r="K143" s="613">
        <f>Hirdetmény!$O$98+IF(rendszeresjöv="igen",IF(haromotvenfelett="igen",paraméterek!$G$177,),paraméterek!$G$176)+IF(tizmilliofelett="igen",paraméterek!$G$178,)+IF(millennium="igen",paraméterek!$G$179)+IF(egyszerűsített_kalkulátor!$B$5="hitelkiváltás",paraméterek!$G$180)</f>
        <v>6.5399999999999986E-2</v>
      </c>
      <c r="L143" s="171"/>
      <c r="N143" s="175" t="s">
        <v>298</v>
      </c>
      <c r="O143" s="620">
        <f t="shared" si="44"/>
        <v>36179.830616955762</v>
      </c>
      <c r="P143" s="620">
        <f t="shared" si="44"/>
        <v>37664.780443106385</v>
      </c>
      <c r="Q143" s="172"/>
      <c r="S143" s="175" t="s">
        <v>298</v>
      </c>
      <c r="T143" s="621">
        <f t="shared" si="45"/>
        <v>0.27966167285271515</v>
      </c>
      <c r="U143" s="621">
        <f t="shared" si="45"/>
        <v>0.29113998951152809</v>
      </c>
      <c r="V143" s="173"/>
      <c r="X143" s="175" t="s">
        <v>298</v>
      </c>
      <c r="Y143" s="622" t="b">
        <f t="shared" si="46"/>
        <v>0</v>
      </c>
      <c r="Z143" s="622" t="b">
        <f t="shared" si="46"/>
        <v>0</v>
      </c>
      <c r="AA143" s="169"/>
      <c r="AB143" s="185"/>
      <c r="AC143" s="174"/>
    </row>
    <row r="144" spans="1:29" ht="17.25" thickTop="1" thickBot="1" x14ac:dyDescent="0.3">
      <c r="A144" s="627">
        <f t="shared" si="43"/>
        <v>0.4</v>
      </c>
      <c r="B144" s="627">
        <f t="shared" si="43"/>
        <v>0.6</v>
      </c>
      <c r="C144" s="160"/>
      <c r="D144" s="178" t="s">
        <v>299</v>
      </c>
      <c r="E144" s="178" t="s">
        <v>299</v>
      </c>
      <c r="F144" s="170"/>
      <c r="G144" s="170"/>
      <c r="H144" s="171"/>
      <c r="J144" s="613">
        <f>Hirdetmény!$O$99+IF(rendszeresjöv="igen",IF(haromotvenfelett="igen",paraméterek!$G$177,),paraméterek!$G$176)+IF(tizmilliofelett="igen",paraméterek!$G$178,)+IF(millennium="igen",paraméterek!$G$179)+IF(egyszerűsített_kalkulátor!$B$5="hitelkiváltás",paraméterek!$G$180)</f>
        <v>6.5399999999999986E-2</v>
      </c>
      <c r="K144" s="613">
        <f>Hirdetmény!$O$100+IF(rendszeresjöv="igen",IF(haromotvenfelett="igen",paraméterek!$G$177,),paraméterek!$G$176)+IF(tizmilliofelett="igen",paraméterek!$G$178,)+IF(millennium="igen",paraméterek!$G$179)+IF(egyszerűsített_kalkulátor!$B$5="hitelkiváltás",paraméterek!$G$180)</f>
        <v>7.039999999999999E-2</v>
      </c>
      <c r="L144" s="171"/>
      <c r="N144" s="178" t="s">
        <v>299</v>
      </c>
      <c r="O144" s="620">
        <f t="shared" si="44"/>
        <v>37664.780443106385</v>
      </c>
      <c r="P144" s="620">
        <f t="shared" si="44"/>
        <v>39179.530501512796</v>
      </c>
      <c r="Q144" s="172"/>
      <c r="S144" s="178" t="s">
        <v>299</v>
      </c>
      <c r="T144" s="621">
        <f t="shared" si="45"/>
        <v>0.29113998951152809</v>
      </c>
      <c r="U144" s="621">
        <f t="shared" si="45"/>
        <v>0.30284865503217745</v>
      </c>
      <c r="V144" s="173"/>
      <c r="X144" s="178" t="s">
        <v>299</v>
      </c>
      <c r="Y144" s="622" t="b">
        <f t="shared" si="46"/>
        <v>0</v>
      </c>
      <c r="Z144" s="622" t="b">
        <f t="shared" si="46"/>
        <v>0</v>
      </c>
      <c r="AA144" s="169"/>
      <c r="AB144" s="185"/>
      <c r="AC144" s="174"/>
    </row>
    <row r="145" spans="1:29" ht="17.25" thickTop="1" thickBot="1" x14ac:dyDescent="0.3">
      <c r="A145" s="627">
        <f t="shared" si="43"/>
        <v>0.6</v>
      </c>
      <c r="B145" s="627">
        <f t="shared" si="43"/>
        <v>0.8</v>
      </c>
      <c r="C145" s="160"/>
      <c r="D145" s="175" t="s">
        <v>300</v>
      </c>
      <c r="E145" s="175" t="s">
        <v>300</v>
      </c>
      <c r="F145" s="170"/>
      <c r="G145" s="170"/>
      <c r="H145" s="171"/>
      <c r="J145" s="613">
        <f>Hirdetmény!$O$101+IF(rendszeresjöv="igen",IF(haromotvenfelett="igen",paraméterek!$G$177,),paraméterek!$G$176)+IF(tizmilliofelett="igen",paraméterek!$G$178,)+IF(millennium="igen",paraméterek!$G$179)+IF(egyszerűsített_kalkulátor!$B$5="hitelkiváltás",paraméterek!$G$180)</f>
        <v>7.039999999999999E-2</v>
      </c>
      <c r="K145" s="613">
        <f>Hirdetmény!$O$102+IF(rendszeresjöv="igen",IF(haromotvenfelett="igen",paraméterek!$G$177,),paraméterek!$G$176)+IF(tizmilliofelett="igen",paraméterek!$G$178,)+IF(millennium="igen",paraméterek!$G$179)+IF(egyszerűsített_kalkulátor!$B$5="hitelkiváltás",paraméterek!$G$180)</f>
        <v>7.5399999999999995E-2</v>
      </c>
      <c r="L145" s="171"/>
      <c r="N145" s="175" t="s">
        <v>300</v>
      </c>
      <c r="O145" s="620">
        <f t="shared" si="44"/>
        <v>39179.530501512796</v>
      </c>
      <c r="P145" s="620">
        <f t="shared" si="44"/>
        <v>40723.276804626068</v>
      </c>
      <c r="Q145" s="172"/>
      <c r="S145" s="175" t="s">
        <v>300</v>
      </c>
      <c r="T145" s="621">
        <f t="shared" si="45"/>
        <v>0.30284865503217745</v>
      </c>
      <c r="U145" s="621">
        <f t="shared" si="45"/>
        <v>0.3147814547779707</v>
      </c>
      <c r="V145" s="173"/>
      <c r="X145" s="175" t="s">
        <v>300</v>
      </c>
      <c r="Y145" s="622" t="b">
        <f t="shared" si="46"/>
        <v>0</v>
      </c>
      <c r="Z145" s="622" t="b">
        <f t="shared" si="46"/>
        <v>0</v>
      </c>
      <c r="AA145" s="169"/>
      <c r="AB145" s="185"/>
      <c r="AC145" s="174"/>
    </row>
    <row r="146" spans="1:29" ht="17.25" thickTop="1" thickBot="1" x14ac:dyDescent="0.3">
      <c r="A146" s="627">
        <f t="shared" si="43"/>
        <v>0.8</v>
      </c>
      <c r="B146" s="627">
        <f t="shared" si="43"/>
        <v>1</v>
      </c>
      <c r="C146" s="160"/>
      <c r="D146" s="178" t="s">
        <v>301</v>
      </c>
      <c r="E146" s="178" t="s">
        <v>301</v>
      </c>
      <c r="F146" s="170"/>
      <c r="G146" s="170"/>
      <c r="H146" s="171"/>
      <c r="J146" s="613">
        <f>Hirdetmény!$O$103+IF(rendszeresjöv="igen",IF(haromotvenfelett="igen",paraméterek!$G$177,),paraméterek!$G$176)+IF(tizmilliofelett="igen",paraméterek!$G$178,)+IF(millennium="igen",paraméterek!$G$179)+IF(egyszerűsített_kalkulátor!$B$5="hitelkiváltás",paraméterek!$G$180)</f>
        <v>7.5399999999999995E-2</v>
      </c>
      <c r="K146" s="613">
        <f>Hirdetmény!$O$104+IF(rendszeresjöv="igen",IF(haromotvenfelett="igen",paraméterek!$G$177,),paraméterek!$G$176)+IF(tizmilliofelett="igen",paraméterek!$G$178,)+IF(millennium="igen",paraméterek!$G$179)+IF(egyszerűsített_kalkulátor!$B$5="hitelkiváltás",paraméterek!$G$180)</f>
        <v>8.0399999999999985E-2</v>
      </c>
      <c r="L146" s="171"/>
      <c r="N146" s="178" t="s">
        <v>301</v>
      </c>
      <c r="O146" s="620">
        <f t="shared" si="44"/>
        <v>40723.276804626068</v>
      </c>
      <c r="P146" s="620">
        <f t="shared" si="44"/>
        <v>42295.186245571516</v>
      </c>
      <c r="Q146" s="172"/>
      <c r="S146" s="178" t="s">
        <v>301</v>
      </c>
      <c r="T146" s="621">
        <f t="shared" si="45"/>
        <v>0.3147814547779707</v>
      </c>
      <c r="U146" s="621">
        <f t="shared" si="45"/>
        <v>0.32693194902660211</v>
      </c>
      <c r="V146" s="173"/>
      <c r="X146" s="178" t="s">
        <v>301</v>
      </c>
      <c r="Y146" s="622" t="b">
        <f t="shared" si="46"/>
        <v>0</v>
      </c>
      <c r="Z146" s="622" t="b">
        <f t="shared" si="46"/>
        <v>0</v>
      </c>
      <c r="AA146" s="169"/>
      <c r="AB146" s="180"/>
      <c r="AC146" s="174"/>
    </row>
    <row r="147" spans="1:29" ht="16.5" thickBot="1" x14ac:dyDescent="0.3">
      <c r="A147" s="168"/>
      <c r="B147" s="168"/>
      <c r="Y147" s="174">
        <f>IF(ISNA(MATCH(Y$19,Y142:Y146,0))=TRUE,0,MATCH(Y$19,Y142:Y146,0))</f>
        <v>1</v>
      </c>
      <c r="Z147" s="174">
        <f>IF(ISNA(MATCH(Z$19,Z142:Z146,0))=TRUE,0,MATCH(Z$19,Z142:Z146,0))</f>
        <v>0</v>
      </c>
      <c r="AA147" s="174"/>
      <c r="AB147" s="183">
        <f>SUM(Y147:AA147)</f>
        <v>1</v>
      </c>
      <c r="AC147" s="184">
        <f>AC137</f>
        <v>1</v>
      </c>
    </row>
    <row r="148" spans="1:29" ht="16.5" thickBot="1" x14ac:dyDescent="0.3">
      <c r="K148" s="161"/>
      <c r="L148" s="160"/>
      <c r="Y148" s="174"/>
      <c r="Z148" s="174"/>
      <c r="AA148" s="174"/>
      <c r="AB148" t="s">
        <v>302</v>
      </c>
      <c r="AC148" t="s">
        <v>303</v>
      </c>
    </row>
    <row r="149" spans="1:29" ht="16.5" thickBot="1" x14ac:dyDescent="0.3">
      <c r="Y149" s="174"/>
      <c r="Z149" s="174"/>
      <c r="AA149" s="182"/>
    </row>
    <row r="150" spans="1:29" ht="16.5" thickBot="1" x14ac:dyDescent="0.3">
      <c r="A150" s="614" t="s">
        <v>1077</v>
      </c>
      <c r="B150" s="614"/>
      <c r="C150" s="615"/>
      <c r="D150" s="163"/>
      <c r="E150" s="163"/>
      <c r="F150" s="405" t="s">
        <v>849</v>
      </c>
      <c r="G150" s="405" t="s">
        <v>850</v>
      </c>
      <c r="H150" s="164"/>
      <c r="I150" s="163"/>
      <c r="J150" s="405" t="s">
        <v>849</v>
      </c>
      <c r="K150" s="405" t="s">
        <v>850</v>
      </c>
      <c r="L150" s="164"/>
      <c r="N150" s="163"/>
      <c r="O150" s="405" t="s">
        <v>849</v>
      </c>
      <c r="P150" s="405" t="s">
        <v>850</v>
      </c>
      <c r="Q150" s="164"/>
      <c r="S150" s="163"/>
      <c r="T150" s="405" t="s">
        <v>849</v>
      </c>
      <c r="U150" s="405" t="s">
        <v>850</v>
      </c>
      <c r="V150" s="164"/>
      <c r="Y150" s="163"/>
      <c r="Z150" s="163"/>
      <c r="AA150" s="163"/>
      <c r="AB150" s="163"/>
      <c r="AC150" s="163"/>
    </row>
    <row r="151" spans="1:29" ht="17.25" thickTop="1" thickBot="1" x14ac:dyDescent="0.3">
      <c r="D151" s="166"/>
      <c r="E151" s="166"/>
      <c r="F151" s="167" t="s">
        <v>37</v>
      </c>
      <c r="G151" s="167" t="s">
        <v>32</v>
      </c>
      <c r="H151" s="167" t="s">
        <v>33</v>
      </c>
      <c r="I151" s="166"/>
      <c r="J151" s="167" t="s">
        <v>37</v>
      </c>
      <c r="K151" s="167" t="s">
        <v>32</v>
      </c>
      <c r="L151" s="167" t="s">
        <v>33</v>
      </c>
      <c r="N151" s="166"/>
      <c r="O151" s="166"/>
      <c r="P151" s="166"/>
      <c r="Q151" s="166"/>
      <c r="S151" s="166"/>
      <c r="T151" s="166"/>
      <c r="U151" s="166"/>
      <c r="V151" s="166"/>
      <c r="Y151" s="166" t="s">
        <v>37</v>
      </c>
      <c r="Z151" s="166" t="s">
        <v>32</v>
      </c>
      <c r="AA151" s="167" t="s">
        <v>33</v>
      </c>
      <c r="AB151" s="166"/>
      <c r="AC151" s="166"/>
    </row>
    <row r="152" spans="1:29" ht="17.25" thickTop="1" thickBot="1" x14ac:dyDescent="0.3">
      <c r="A152" s="627">
        <f t="shared" ref="A152:B156" si="47">A142</f>
        <v>0</v>
      </c>
      <c r="B152" s="627">
        <f t="shared" si="47"/>
        <v>0.3</v>
      </c>
      <c r="C152" s="160"/>
      <c r="D152" s="169" t="s">
        <v>297</v>
      </c>
      <c r="E152" s="169" t="s">
        <v>297</v>
      </c>
      <c r="F152" s="170"/>
      <c r="G152" s="170"/>
      <c r="H152" s="171"/>
      <c r="J152" s="613">
        <f>Hirdetmény!$O$107+IF(rendszeresjöv="igen",0,paraméterek!$G$176)</f>
        <v>7.5399999999999995E-2</v>
      </c>
      <c r="K152" s="613">
        <f>Hirdetmény!$O$108+IF(rendszeresjöv="igen",0,paraméterek!$G$176)</f>
        <v>8.0399999999999999E-2</v>
      </c>
      <c r="L152" s="171"/>
      <c r="N152" s="169" t="s">
        <v>297</v>
      </c>
      <c r="O152" s="620">
        <f t="shared" ref="O152:P156" si="48">+PMT(J152/360*(365/12),$H$89,$H$90)*-1</f>
        <v>40723.276804626068</v>
      </c>
      <c r="P152" s="620">
        <f t="shared" si="48"/>
        <v>42295.186245571516</v>
      </c>
      <c r="Q152" s="172"/>
      <c r="S152" s="169" t="s">
        <v>297</v>
      </c>
      <c r="T152" s="621">
        <f t="shared" ref="T152:U156" si="49">+O152/$H$91</f>
        <v>0.3147814547779707</v>
      </c>
      <c r="U152" s="621">
        <f t="shared" si="49"/>
        <v>0.32693194902660211</v>
      </c>
      <c r="V152" s="173"/>
      <c r="X152" s="169" t="s">
        <v>297</v>
      </c>
      <c r="Y152" s="622" t="b">
        <f t="shared" ref="Y152:Z156" si="50">+AND(T152&gt;$A152,T152&lt;=$B152,$H$92&gt;T$127,$H$92&lt;=T$128)</f>
        <v>0</v>
      </c>
      <c r="Z152" s="622" t="b">
        <f t="shared" si="50"/>
        <v>0</v>
      </c>
      <c r="AA152" s="169"/>
      <c r="AB152" s="185"/>
      <c r="AC152" s="174"/>
    </row>
    <row r="153" spans="1:29" ht="17.25" thickTop="1" thickBot="1" x14ac:dyDescent="0.3">
      <c r="A153" s="627">
        <f t="shared" si="47"/>
        <v>0.3</v>
      </c>
      <c r="B153" s="627">
        <f t="shared" si="47"/>
        <v>0.4</v>
      </c>
      <c r="C153" s="160"/>
      <c r="D153" s="175" t="s">
        <v>298</v>
      </c>
      <c r="E153" s="175" t="s">
        <v>298</v>
      </c>
      <c r="F153" s="170"/>
      <c r="G153" s="170"/>
      <c r="H153" s="171"/>
      <c r="J153" s="613">
        <f>Hirdetmény!$O$109+IF(rendszeresjöv="igen",0,paraméterek!$G$176)</f>
        <v>8.0399999999999999E-2</v>
      </c>
      <c r="K153" s="613">
        <f>Hirdetmény!$O$110+IF(rendszeresjöv="igen",0,paraméterek!$G$176)</f>
        <v>8.5400000000000004E-2</v>
      </c>
      <c r="L153" s="171"/>
      <c r="N153" s="175" t="s">
        <v>298</v>
      </c>
      <c r="O153" s="620">
        <f t="shared" si="48"/>
        <v>42295.186245571516</v>
      </c>
      <c r="P153" s="620">
        <f t="shared" si="48"/>
        <v>43894.401241264459</v>
      </c>
      <c r="Q153" s="172"/>
      <c r="S153" s="175" t="s">
        <v>298</v>
      </c>
      <c r="T153" s="621">
        <f t="shared" si="49"/>
        <v>0.32693194902660211</v>
      </c>
      <c r="U153" s="621">
        <f t="shared" si="49"/>
        <v>0.33929350886035758</v>
      </c>
      <c r="V153" s="173"/>
      <c r="X153" s="175" t="s">
        <v>298</v>
      </c>
      <c r="Y153" s="622" t="b">
        <f t="shared" si="50"/>
        <v>1</v>
      </c>
      <c r="Z153" s="622" t="b">
        <f t="shared" si="50"/>
        <v>0</v>
      </c>
      <c r="AA153" s="169"/>
      <c r="AB153" s="185"/>
      <c r="AC153" s="174"/>
    </row>
    <row r="154" spans="1:29" ht="17.25" thickTop="1" thickBot="1" x14ac:dyDescent="0.3">
      <c r="A154" s="627">
        <f t="shared" si="47"/>
        <v>0.4</v>
      </c>
      <c r="B154" s="627">
        <f t="shared" si="47"/>
        <v>0.6</v>
      </c>
      <c r="C154" s="160"/>
      <c r="D154" s="178" t="s">
        <v>299</v>
      </c>
      <c r="E154" s="178" t="s">
        <v>299</v>
      </c>
      <c r="F154" s="170"/>
      <c r="G154" s="170"/>
      <c r="H154" s="171"/>
      <c r="J154" s="613">
        <f>Hirdetmény!$O$111+IF(rendszeresjöv="igen",0,paraméterek!$G$176)</f>
        <v>8.5400000000000004E-2</v>
      </c>
      <c r="K154" s="613">
        <f>Hirdetmény!$O$112+IF(rendszeresjöv="igen",0,paraméterek!$G$176)</f>
        <v>9.0399999999999994E-2</v>
      </c>
      <c r="L154" s="171"/>
      <c r="N154" s="178" t="s">
        <v>299</v>
      </c>
      <c r="O154" s="620">
        <f t="shared" si="48"/>
        <v>43894.401241264459</v>
      </c>
      <c r="P154" s="620">
        <f t="shared" si="48"/>
        <v>45520.044319311586</v>
      </c>
      <c r="Q154" s="172"/>
      <c r="S154" s="178" t="s">
        <v>299</v>
      </c>
      <c r="T154" s="621">
        <f t="shared" si="49"/>
        <v>0.33929350886035758</v>
      </c>
      <c r="U154" s="621">
        <f t="shared" si="49"/>
        <v>0.35185935162179477</v>
      </c>
      <c r="V154" s="173"/>
      <c r="X154" s="178" t="s">
        <v>299</v>
      </c>
      <c r="Y154" s="622" t="b">
        <f t="shared" si="50"/>
        <v>0</v>
      </c>
      <c r="Z154" s="622" t="b">
        <f t="shared" si="50"/>
        <v>0</v>
      </c>
      <c r="AA154" s="169"/>
      <c r="AB154" s="185"/>
      <c r="AC154" s="174"/>
    </row>
    <row r="155" spans="1:29" ht="17.25" thickTop="1" thickBot="1" x14ac:dyDescent="0.3">
      <c r="A155" s="627">
        <f t="shared" si="47"/>
        <v>0.6</v>
      </c>
      <c r="B155" s="627">
        <f t="shared" si="47"/>
        <v>0.8</v>
      </c>
      <c r="C155" s="160"/>
      <c r="D155" s="175" t="s">
        <v>300</v>
      </c>
      <c r="E155" s="175" t="s">
        <v>300</v>
      </c>
      <c r="F155" s="170"/>
      <c r="G155" s="170"/>
      <c r="H155" s="171"/>
      <c r="J155" s="613">
        <f>Hirdetmény!$O$113+IF(rendszeresjöv="igen",0,paraméterek!$G$176)</f>
        <v>9.0399999999999994E-2</v>
      </c>
      <c r="K155" s="613">
        <f>Hirdetmény!$O$114+IF(rendszeresjöv="igen",0,paraméterek!$G$176)</f>
        <v>9.5399999999999999E-2</v>
      </c>
      <c r="L155" s="171"/>
      <c r="N155" s="175" t="s">
        <v>300</v>
      </c>
      <c r="O155" s="620">
        <f t="shared" si="48"/>
        <v>45520.044319311586</v>
      </c>
      <c r="P155" s="620">
        <f t="shared" si="48"/>
        <v>47171.222607457457</v>
      </c>
      <c r="Q155" s="172"/>
      <c r="S155" s="175" t="s">
        <v>300</v>
      </c>
      <c r="T155" s="621">
        <f t="shared" si="49"/>
        <v>0.35185935162179477</v>
      </c>
      <c r="U155" s="621">
        <f t="shared" si="49"/>
        <v>0.3646225756161201</v>
      </c>
      <c r="V155" s="173"/>
      <c r="X155" s="175" t="s">
        <v>300</v>
      </c>
      <c r="Y155" s="622" t="b">
        <f t="shared" si="50"/>
        <v>0</v>
      </c>
      <c r="Z155" s="622" t="b">
        <f t="shared" si="50"/>
        <v>0</v>
      </c>
      <c r="AA155" s="169"/>
      <c r="AB155" s="185"/>
      <c r="AC155" s="174"/>
    </row>
    <row r="156" spans="1:29" ht="17.25" thickTop="1" thickBot="1" x14ac:dyDescent="0.3">
      <c r="A156" s="627">
        <f t="shared" si="47"/>
        <v>0.8</v>
      </c>
      <c r="B156" s="627">
        <f t="shared" si="47"/>
        <v>1</v>
      </c>
      <c r="C156" s="160"/>
      <c r="D156" s="178" t="s">
        <v>301</v>
      </c>
      <c r="E156" s="178" t="s">
        <v>301</v>
      </c>
      <c r="F156" s="170"/>
      <c r="G156" s="170"/>
      <c r="H156" s="171"/>
      <c r="J156" s="613">
        <f>Hirdetmény!$O$115+IF(rendszeresjöv="igen",0,paraméterek!$G$176)</f>
        <v>9.5399999999999999E-2</v>
      </c>
      <c r="K156" s="613">
        <f>Hirdetmény!$O$116+IF(rendszeresjöv="igen",0,paraméterek!$G$176)</f>
        <v>0.1004</v>
      </c>
      <c r="L156" s="171"/>
      <c r="N156" s="178" t="s">
        <v>301</v>
      </c>
      <c r="O156" s="620">
        <f t="shared" si="48"/>
        <v>47171.222607457457</v>
      </c>
      <c r="P156" s="620">
        <f t="shared" si="48"/>
        <v>48847.032188247038</v>
      </c>
      <c r="Q156" s="172"/>
      <c r="S156" s="178" t="s">
        <v>301</v>
      </c>
      <c r="T156" s="621">
        <f t="shared" si="49"/>
        <v>0.3646225756161201</v>
      </c>
      <c r="U156" s="621">
        <f t="shared" si="49"/>
        <v>0.37757619377171708</v>
      </c>
      <c r="V156" s="173"/>
      <c r="X156" s="178" t="s">
        <v>301</v>
      </c>
      <c r="Y156" s="622" t="b">
        <f t="shared" si="50"/>
        <v>0</v>
      </c>
      <c r="Z156" s="622" t="b">
        <f t="shared" si="50"/>
        <v>0</v>
      </c>
      <c r="AA156" s="169"/>
      <c r="AB156" s="180"/>
      <c r="AC156" s="174"/>
    </row>
    <row r="157" spans="1:29" ht="15.75" x14ac:dyDescent="0.25">
      <c r="A157" s="168"/>
      <c r="B157" s="168"/>
      <c r="Y157" s="174">
        <f>IF(ISNA(MATCH(Y$19,Y152:Y156,0))=TRUE,0,MATCH(Y$19,Y152:Y156,0))</f>
        <v>2</v>
      </c>
      <c r="Z157" s="174">
        <f>IF(ISNA(MATCH(Z$19,Z152:Z156,0))=TRUE,0,MATCH(Z$19,Z152:Z156,0))</f>
        <v>0</v>
      </c>
      <c r="AA157" s="174"/>
      <c r="AB157" s="183">
        <f>SUM(Y157:AA157)</f>
        <v>2</v>
      </c>
      <c r="AC157" s="184">
        <f>AC147</f>
        <v>1</v>
      </c>
    </row>
    <row r="158" spans="1:29" x14ac:dyDescent="0.25">
      <c r="AB158" t="s">
        <v>302</v>
      </c>
      <c r="AC158" t="s">
        <v>303</v>
      </c>
    </row>
  </sheetData>
  <sheetProtection selectLockedCells="1"/>
  <mergeCells count="6">
    <mergeCell ref="Y91:Z91"/>
    <mergeCell ref="Y89:Z89"/>
    <mergeCell ref="Y9:Z9"/>
    <mergeCell ref="Y10:Z10"/>
    <mergeCell ref="Y11:Z11"/>
    <mergeCell ref="Y90:Z90"/>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3"/>
  <sheetViews>
    <sheetView zoomScale="91" zoomScaleNormal="91" zoomScaleSheetLayoutView="100" zoomScalePageLayoutView="85" workbookViewId="0">
      <selection activeCell="A26" sqref="A26"/>
    </sheetView>
  </sheetViews>
  <sheetFormatPr defaultColWidth="9.140625" defaultRowHeight="14.25" x14ac:dyDescent="0.2"/>
  <cols>
    <col min="1" max="1" width="44" style="238" customWidth="1"/>
    <col min="2" max="2" width="126.140625" style="237" customWidth="1"/>
    <col min="3" max="4" width="57.42578125" style="36" hidden="1" customWidth="1"/>
    <col min="5" max="16384" width="9.140625" style="36"/>
  </cols>
  <sheetData>
    <row r="1" spans="1:4" ht="15" customHeight="1" thickBot="1" x14ac:dyDescent="0.25">
      <c r="A1" s="960" t="s">
        <v>1204</v>
      </c>
      <c r="B1" s="1037" t="s">
        <v>75</v>
      </c>
    </row>
    <row r="2" spans="1:4" x14ac:dyDescent="0.2">
      <c r="A2" s="1306" t="s">
        <v>909</v>
      </c>
      <c r="B2" s="1307"/>
    </row>
    <row r="3" spans="1:4" ht="28.5" x14ac:dyDescent="0.2">
      <c r="A3" s="426" t="s">
        <v>903</v>
      </c>
      <c r="B3" s="427" t="s">
        <v>908</v>
      </c>
    </row>
    <row r="4" spans="1:4" s="987" customFormat="1" ht="29.25" hidden="1" customHeight="1" x14ac:dyDescent="0.2">
      <c r="A4" s="985" t="s">
        <v>907</v>
      </c>
      <c r="B4" s="986"/>
    </row>
    <row r="5" spans="1:4" x14ac:dyDescent="0.2">
      <c r="A5" s="1310" t="s">
        <v>910</v>
      </c>
      <c r="B5" s="1311"/>
    </row>
    <row r="6" spans="1:4" ht="237" customHeight="1" x14ac:dyDescent="0.2">
      <c r="A6" s="426" t="s">
        <v>596</v>
      </c>
      <c r="B6" s="428" t="s">
        <v>1313</v>
      </c>
    </row>
    <row r="7" spans="1:4" ht="285.75" customHeight="1" x14ac:dyDescent="0.2">
      <c r="A7" s="426" t="s">
        <v>860</v>
      </c>
      <c r="B7" s="429" t="s">
        <v>1023</v>
      </c>
    </row>
    <row r="8" spans="1:4" ht="36.75" customHeight="1" x14ac:dyDescent="0.2">
      <c r="A8" s="426" t="s">
        <v>859</v>
      </c>
      <c r="B8" s="972" t="s">
        <v>1280</v>
      </c>
    </row>
    <row r="9" spans="1:4" ht="343.5" customHeight="1" x14ac:dyDescent="0.2">
      <c r="A9" s="430" t="s">
        <v>858</v>
      </c>
      <c r="B9" s="1076" t="s">
        <v>1314</v>
      </c>
    </row>
    <row r="10" spans="1:4" ht="387" customHeight="1" x14ac:dyDescent="0.2">
      <c r="A10" s="961"/>
      <c r="B10" s="1077" t="s">
        <v>1315</v>
      </c>
    </row>
    <row r="11" spans="1:4" ht="150.75" customHeight="1" x14ac:dyDescent="0.2">
      <c r="A11" s="431"/>
      <c r="B11" s="1078" t="s">
        <v>1316</v>
      </c>
    </row>
    <row r="12" spans="1:4" ht="315" customHeight="1" x14ac:dyDescent="0.2">
      <c r="A12" s="548" t="s">
        <v>1202</v>
      </c>
      <c r="B12" s="972" t="s">
        <v>1203</v>
      </c>
    </row>
    <row r="13" spans="1:4" ht="387" customHeight="1" x14ac:dyDescent="0.2">
      <c r="A13" s="963" t="s">
        <v>857</v>
      </c>
      <c r="B13" s="966" t="str">
        <f>+IF(B1="Lakáscélú hitel",C13,D13)</f>
        <v>Hitel teljes összege: 5 000 000 Ft
Hitel futamideje (törlesztőrészletek száma): 240 hónap
Hitel típusa: referencia kamatlábhoz kötött, változó kamatozású lakáscélú jelzáloghitel
Hitelkamat mértéke: 3 havi BUBOR (jelenleg 0,19%) + 3,20%, összesen: 3,39%
A hitel teljes díja: 1 939 633 Ft
A fogyasztó által fizetendő teljes összeg: 6 939 633 Ft
Törlesztőrészlet összege: 28 837 Ft
A teljes hiteldíj mutató (THM): 3,54%
'Hitel teljes összege: 5 000 000 Ft
Hitel futamideje (törlesztőrészletek száma): 240 hónap
Hitel típusa: 5 éves kamatperiódusban rögzített, változó kamatozású lakáscélú jelzáloghitel
Hitelkamat mértéke: 5,49%
A hitel teljes díja: 3 318 464 Ft
A fogyasztó által fizetendő teljes összeg: 8 318 464 Ft
Törlesztőrészlet összege: 34 582 Ft
A teljes hiteldíj mutató (THM): 5,76%
'Hitel teljes összege: 5 000 000 Ft
Hitel futamideje (törlesztőrészletek száma): 240 hónap
Hitel típusa: 10 éves kamatperiódusban rögzített, változó kamatozású lakáscélú jelzáloghitel
Hitelkamat mértéke: 6,79%
A hitel teljes díja: 4 239 285 Ft
A fogyasztó által fizetendő teljes összeg: 9 239 285 Ft
Törlesztőrészlet összege: 38 418 Ft
A teljes hiteldíj mutató (THM): 7,16%</v>
      </c>
      <c r="C13" s="966" t="s">
        <v>1310</v>
      </c>
      <c r="D13" s="966" t="s">
        <v>1309</v>
      </c>
    </row>
    <row r="14" spans="1:4" s="962" customFormat="1" ht="147.75" customHeight="1" x14ac:dyDescent="0.2">
      <c r="A14" s="964"/>
      <c r="B14" s="967" t="s">
        <v>1317</v>
      </c>
      <c r="C14" s="965"/>
      <c r="D14" s="965"/>
    </row>
    <row r="15" spans="1:4" ht="258.75" customHeight="1" x14ac:dyDescent="0.2">
      <c r="A15" s="426" t="s">
        <v>856</v>
      </c>
      <c r="B15" s="972" t="s">
        <v>1205</v>
      </c>
    </row>
    <row r="16" spans="1:4" ht="79.5" customHeight="1" x14ac:dyDescent="0.2">
      <c r="A16" s="426" t="s">
        <v>737</v>
      </c>
      <c r="B16" s="432" t="s">
        <v>904</v>
      </c>
    </row>
    <row r="17" spans="1:2" ht="264" customHeight="1" x14ac:dyDescent="0.2">
      <c r="A17" s="426" t="s">
        <v>855</v>
      </c>
      <c r="B17" s="1079" t="s">
        <v>1318</v>
      </c>
    </row>
    <row r="18" spans="1:2" ht="84" customHeight="1" x14ac:dyDescent="0.2">
      <c r="A18" s="426" t="s">
        <v>854</v>
      </c>
      <c r="B18" s="972" t="s">
        <v>1319</v>
      </c>
    </row>
    <row r="19" spans="1:2" ht="232.5" customHeight="1" x14ac:dyDescent="0.2">
      <c r="A19" s="426" t="s">
        <v>853</v>
      </c>
      <c r="B19" s="429" t="s">
        <v>1024</v>
      </c>
    </row>
    <row r="20" spans="1:2" ht="219" customHeight="1" x14ac:dyDescent="0.2">
      <c r="A20" s="426" t="s">
        <v>852</v>
      </c>
      <c r="B20" s="972" t="s">
        <v>1320</v>
      </c>
    </row>
    <row r="21" spans="1:2" ht="248.25" customHeight="1" x14ac:dyDescent="0.2">
      <c r="A21" s="430" t="s">
        <v>905</v>
      </c>
      <c r="B21" s="1080" t="s">
        <v>1321</v>
      </c>
    </row>
    <row r="22" spans="1:2" ht="43.5" customHeight="1" x14ac:dyDescent="0.2">
      <c r="A22" s="433" t="s">
        <v>851</v>
      </c>
      <c r="B22" s="434" t="s">
        <v>906</v>
      </c>
    </row>
    <row r="23" spans="1:2" x14ac:dyDescent="0.2">
      <c r="A23" s="407"/>
      <c r="B23" s="230"/>
    </row>
    <row r="24" spans="1:2" ht="43.5" customHeight="1" x14ac:dyDescent="0.2">
      <c r="A24" s="1308" t="s">
        <v>901</v>
      </c>
      <c r="B24" s="1309"/>
    </row>
    <row r="26" spans="1:2" ht="23.25" customHeight="1" x14ac:dyDescent="0.2">
      <c r="A26" s="231" t="s">
        <v>814</v>
      </c>
      <c r="B26" s="232"/>
    </row>
    <row r="27" spans="1:2" ht="23.25" customHeight="1" x14ac:dyDescent="0.2">
      <c r="A27" s="231" t="s">
        <v>275</v>
      </c>
      <c r="B27" s="232"/>
    </row>
    <row r="28" spans="1:2" ht="23.25" customHeight="1" x14ac:dyDescent="0.2">
      <c r="A28" s="231" t="s">
        <v>815</v>
      </c>
      <c r="B28" s="232"/>
    </row>
    <row r="29" spans="1:2" x14ac:dyDescent="0.2">
      <c r="A29" s="232"/>
      <c r="B29" s="233" t="s">
        <v>597</v>
      </c>
    </row>
    <row r="30" spans="1:2" ht="15" x14ac:dyDescent="0.2">
      <c r="A30" s="232"/>
      <c r="B30" s="234" t="s">
        <v>277</v>
      </c>
    </row>
    <row r="31" spans="1:2" x14ac:dyDescent="0.2">
      <c r="A31" s="72"/>
      <c r="B31" s="232"/>
    </row>
    <row r="32" spans="1:2" ht="15" x14ac:dyDescent="0.2">
      <c r="A32" s="235" t="s">
        <v>1018</v>
      </c>
      <c r="B32" s="232"/>
    </row>
    <row r="33" spans="1:1" ht="15" x14ac:dyDescent="0.2">
      <c r="A33" s="236"/>
    </row>
  </sheetData>
  <sheetProtection algorithmName="SHA-512" hashValue="MHzOhqvIyPKXh7b1x+ElQEbwsyDRPIn22GDGZdUkEQ0EfHU0+v1EUDZPfly5Ay6cKA5xa1UDCdVLU84oST2m5Q==" saltValue="JXni6EY3fA7ClrMyLFJ8fw==" spinCount="100000" sheet="1" selectLockedCells="1"/>
  <mergeCells count="3">
    <mergeCell ref="A2:B2"/>
    <mergeCell ref="A24:B24"/>
    <mergeCell ref="A5:B5"/>
  </mergeCells>
  <printOptions horizontalCentered="1"/>
  <pageMargins left="0.31496062992125984" right="0.31496062992125984" top="1.0236220472440944" bottom="0.15748031496062992" header="0.35433070866141736" footer="0.31496062992125984"/>
  <pageSetup paperSize="9" scale="55" fitToHeight="3" orientation="portrait" r:id="rId1"/>
  <headerFooter>
    <oddHeader>&amp;L&amp;G&amp;C&amp;"Tahoma,Félkövér"&amp;K000000Általános tájékoztató a jelzáloghitelről 
(a jelzáloghitelre vonatkozó tájékoztatás szabályairól szóló 3/2016. (I. 7.) NGM rendelet alapján)</oddHeader>
    <oddFooter>&amp;P. oldal</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paraméterek!$A$172:$A$173</xm:f>
          </x14:formula1>
          <xm:sqref>B1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85"/>
  <sheetViews>
    <sheetView showGridLines="0" topLeftCell="A181" zoomScale="98" zoomScaleNormal="98" zoomScaleSheetLayoutView="85" zoomScalePageLayoutView="70" workbookViewId="0">
      <selection activeCell="Q79" sqref="Q1:AB1048576"/>
    </sheetView>
  </sheetViews>
  <sheetFormatPr defaultColWidth="9.140625" defaultRowHeight="14.25" x14ac:dyDescent="0.2"/>
  <cols>
    <col min="1" max="1" width="29.28515625" style="36" customWidth="1"/>
    <col min="2" max="2" width="32.85546875" style="36" customWidth="1"/>
    <col min="3" max="3" width="27.85546875" style="36" customWidth="1"/>
    <col min="4" max="4" width="30" style="36" customWidth="1"/>
    <col min="5" max="5" width="29.85546875" style="36" customWidth="1"/>
    <col min="6" max="6" width="27.85546875" style="36" customWidth="1"/>
    <col min="7" max="7" width="28.7109375" style="36" customWidth="1"/>
    <col min="8" max="8" width="2" style="68" customWidth="1"/>
    <col min="9" max="9" width="0" style="969" hidden="1" customWidth="1"/>
    <col min="10" max="10" width="68" style="969" hidden="1" customWidth="1"/>
    <col min="11" max="11" width="32.7109375" style="969" hidden="1" customWidth="1"/>
    <col min="12" max="12" width="28" style="969" hidden="1" customWidth="1"/>
    <col min="13" max="13" width="30" style="969" hidden="1" customWidth="1"/>
    <col min="14" max="14" width="27.5703125" style="969" hidden="1" customWidth="1"/>
    <col min="15" max="15" width="29" style="969" hidden="1" customWidth="1"/>
    <col min="16" max="16" width="24.28515625" style="969" hidden="1" customWidth="1"/>
    <col min="17" max="17" width="33.42578125" style="969" hidden="1" customWidth="1"/>
    <col min="18" max="18" width="10.42578125" style="969" hidden="1" customWidth="1"/>
    <col min="19" max="19" width="11.5703125" style="969" hidden="1" customWidth="1"/>
    <col min="20" max="20" width="6.85546875" style="969" hidden="1" customWidth="1"/>
    <col min="21" max="21" width="12.7109375" style="969" hidden="1" customWidth="1"/>
    <col min="22" max="28" width="0" style="969" hidden="1" customWidth="1"/>
    <col min="29" max="16384" width="9.140625" style="36"/>
  </cols>
  <sheetData>
    <row r="1" spans="1:12" ht="15" thickBot="1" x14ac:dyDescent="0.25">
      <c r="A1" s="239" t="s">
        <v>598</v>
      </c>
      <c r="B1" s="240"/>
      <c r="C1" s="1038" t="s">
        <v>580</v>
      </c>
      <c r="J1" s="969" t="s">
        <v>578</v>
      </c>
      <c r="K1" s="969" t="b">
        <f>EXACT($C$1,J1)</f>
        <v>0</v>
      </c>
      <c r="L1" s="969">
        <f>IF(K1=TRUE,1,0)</f>
        <v>0</v>
      </c>
    </row>
    <row r="2" spans="1:12" x14ac:dyDescent="0.2">
      <c r="J2" s="969" t="s">
        <v>580</v>
      </c>
      <c r="K2" s="969" t="b">
        <f>EXACT($C$1,J2)</f>
        <v>1</v>
      </c>
      <c r="L2" s="969">
        <f>IF(K2=TRUE,2,0)</f>
        <v>2</v>
      </c>
    </row>
    <row r="3" spans="1:12" ht="15" x14ac:dyDescent="0.2">
      <c r="A3" s="241"/>
      <c r="L3" s="969">
        <f>SUM(L1:L2)</f>
        <v>2</v>
      </c>
    </row>
    <row r="4" spans="1:12" ht="34.5" customHeight="1" x14ac:dyDescent="0.2">
      <c r="A4" s="1504" t="s">
        <v>599</v>
      </c>
      <c r="B4" s="1504"/>
      <c r="C4" s="1505"/>
      <c r="D4" s="1505"/>
      <c r="E4" s="1505"/>
      <c r="F4" s="1505"/>
      <c r="G4" s="1505"/>
      <c r="J4" s="969" t="s">
        <v>873</v>
      </c>
      <c r="K4" s="25">
        <f>IF($L$3=1,egyszerűsített_kalkulátor!B46,'komplex kalkulátor'!$E$77)</f>
        <v>3675000</v>
      </c>
    </row>
    <row r="5" spans="1:12" x14ac:dyDescent="0.2">
      <c r="A5" s="1504" t="s">
        <v>600</v>
      </c>
      <c r="B5" s="1504"/>
      <c r="C5" s="1392"/>
      <c r="D5" s="1392"/>
      <c r="E5" s="1392"/>
      <c r="F5" s="1392"/>
      <c r="G5" s="1392"/>
      <c r="J5" s="969" t="s">
        <v>877</v>
      </c>
      <c r="K5" s="25">
        <f>+$D$19</f>
        <v>5000000</v>
      </c>
    </row>
    <row r="6" spans="1:12" ht="12" customHeight="1" thickBot="1" x14ac:dyDescent="0.25">
      <c r="A6" s="242"/>
      <c r="B6" s="242"/>
      <c r="C6" s="374"/>
      <c r="D6" s="374"/>
      <c r="E6" s="374"/>
      <c r="F6" s="374"/>
      <c r="G6" s="374"/>
      <c r="J6" s="969" t="s">
        <v>878</v>
      </c>
      <c r="K6" s="25">
        <f>IF($L$3=1,IF(egyszerűsített_kalkulátor!H1=paraméterek!A323,egyszerűsített_kalkulátor!F22,IF(egyszerűsített_kalkulátor!H1=paraméterek!A324,egyszerűsített_kalkulátor!G22,egyszerűsített_kalkulátor!H22)),IF('komplex kalkulátor'!N230=paraméterek!A323,'komplex kalkulátor'!H261,IF('komplex kalkulátor'!N230=paraméterek!A324,'komplex kalkulátor'!K261,'komplex kalkulátor'!N261)))</f>
        <v>4848255.5029051509</v>
      </c>
    </row>
    <row r="7" spans="1:12" ht="14.25" customHeight="1" x14ac:dyDescent="0.2">
      <c r="A7" s="1349" t="s">
        <v>938</v>
      </c>
      <c r="B7" s="410" t="s">
        <v>861</v>
      </c>
      <c r="C7" s="440">
        <f>+IF(C1="egyszerűsített",egyszerűsített_kalkulátor!B62,'komplex kalkulátor'!G1)</f>
        <v>43308</v>
      </c>
      <c r="D7" s="411" t="s">
        <v>862</v>
      </c>
      <c r="E7" s="494" t="str">
        <f>+IF($L$3=1,egyszerűsített_kalkulátor!$B$64,'komplex kalkulátor'!$E$32)&amp;" részére készült."</f>
        <v>Komplex Anna részére készült.</v>
      </c>
      <c r="F7" s="46"/>
      <c r="G7" s="413"/>
      <c r="J7" s="969" t="s">
        <v>880</v>
      </c>
      <c r="K7" s="25">
        <f>IF($L$3=1,egyszerűsített_kalkulátor!$B$32,'komplex kalkulátor'!$E$230)</f>
        <v>149000000</v>
      </c>
    </row>
    <row r="8" spans="1:12" ht="14.25" customHeight="1" x14ac:dyDescent="0.2">
      <c r="A8" s="1357"/>
      <c r="B8" s="410" t="s">
        <v>863</v>
      </c>
      <c r="C8" s="414"/>
      <c r="D8" s="415"/>
      <c r="E8" s="412"/>
      <c r="F8" s="46"/>
      <c r="G8" s="413"/>
      <c r="J8" s="969" t="s">
        <v>838</v>
      </c>
      <c r="K8" s="1081" t="str">
        <f>IF($L$3=1,egyszerűsített_kalkulátor!$B$3,'komplex kalkulátor'!$E$4)</f>
        <v>Lakáscélú hitel</v>
      </c>
    </row>
    <row r="9" spans="1:12" ht="35.25" customHeight="1" x14ac:dyDescent="0.2">
      <c r="A9" s="1357"/>
      <c r="B9" s="475" t="s">
        <v>866</v>
      </c>
      <c r="C9" s="476">
        <f ca="1">+$C$7+paraméterek!C305</f>
        <v>43323</v>
      </c>
      <c r="D9" s="1335" t="s">
        <v>942</v>
      </c>
      <c r="E9" s="1335"/>
      <c r="F9" s="1335"/>
      <c r="G9" s="1336"/>
      <c r="J9" s="969" t="s">
        <v>883</v>
      </c>
      <c r="K9" s="1082" t="str">
        <f>IF($L$3=1,egyszerűsített_kalkulátor!$B$5,'komplex kalkulátor'!$E$5)</f>
        <v>Új hitel felvétele</v>
      </c>
    </row>
    <row r="10" spans="1:12" ht="13.5" customHeight="1" thickBot="1" x14ac:dyDescent="0.25">
      <c r="A10" s="1350"/>
      <c r="B10" s="1398" t="s">
        <v>941</v>
      </c>
      <c r="C10" s="1398"/>
      <c r="D10" s="1398"/>
      <c r="E10" s="1398"/>
      <c r="F10" s="1398"/>
      <c r="G10" s="1405"/>
      <c r="J10" s="969" t="s">
        <v>105</v>
      </c>
      <c r="K10" s="1081" t="str">
        <f>IF($L$3=1,egyszerűsített_kalkulátor!$B$7,'komplex kalkulátor'!$E$6)</f>
        <v>Újépítésű lakás vásárlás</v>
      </c>
    </row>
    <row r="11" spans="1:12" ht="98.25" customHeight="1" thickBot="1" x14ac:dyDescent="0.25">
      <c r="A11" s="416" t="s">
        <v>868</v>
      </c>
      <c r="B11" s="1506" t="s">
        <v>943</v>
      </c>
      <c r="C11" s="1507"/>
      <c r="D11" s="1507"/>
      <c r="E11" s="1507"/>
      <c r="F11" s="1507"/>
      <c r="G11" s="1508"/>
      <c r="J11" s="1083" t="s">
        <v>1192</v>
      </c>
      <c r="K11" s="1084" t="str">
        <f>IF(OR(K10=paraméterek!A179,K10=paraméterek!A180,AND(K10=paraméterek!A178,L3=1,egyszerűsített_kalkulátor!B15=paraméterek!C177),AND(K10=paraméterek!A178,L3=2,'komplex kalkulátor'!K6=paraméterek!C177)),"többrészletű","egyrészletű")</f>
        <v>egyrészletű</v>
      </c>
    </row>
    <row r="12" spans="1:12" ht="13.5" hidden="1" customHeight="1" x14ac:dyDescent="0.2">
      <c r="A12" s="1512" t="s">
        <v>867</v>
      </c>
      <c r="B12" s="973" t="s">
        <v>594</v>
      </c>
      <c r="C12" s="1516"/>
      <c r="D12" s="1517"/>
      <c r="E12" s="1518"/>
      <c r="F12" s="974"/>
      <c r="G12" s="975"/>
      <c r="J12" s="969" t="s">
        <v>764</v>
      </c>
      <c r="K12" s="1082" t="str">
        <f>IF($L$3=1,egyszerűsített_kalkulátor!$B$54,'komplex kalkulátor'!$E$23)</f>
        <v>Sztár</v>
      </c>
    </row>
    <row r="13" spans="1:12" ht="13.5" hidden="1" customHeight="1" x14ac:dyDescent="0.2">
      <c r="A13" s="1513"/>
      <c r="B13" s="976" t="s">
        <v>595</v>
      </c>
      <c r="C13" s="1519"/>
      <c r="D13" s="1520"/>
      <c r="E13" s="1521"/>
      <c r="F13" s="977"/>
      <c r="G13" s="978"/>
      <c r="J13" s="969" t="s">
        <v>1213</v>
      </c>
      <c r="K13" s="25">
        <f>IF($L$3=1,egyszerűsített_kalkulátor!$G$42,'komplex kalkulátor'!$N$27)</f>
        <v>250</v>
      </c>
    </row>
    <row r="14" spans="1:12" ht="15" hidden="1" customHeight="1" x14ac:dyDescent="0.2">
      <c r="A14" s="1513"/>
      <c r="B14" s="976" t="s">
        <v>869</v>
      </c>
      <c r="C14" s="1522"/>
      <c r="D14" s="1523"/>
      <c r="E14" s="1524"/>
      <c r="F14" s="977"/>
      <c r="G14" s="978"/>
      <c r="K14" s="23"/>
    </row>
    <row r="15" spans="1:12" ht="32.25" hidden="1" customHeight="1" x14ac:dyDescent="0.2">
      <c r="A15" s="1513"/>
      <c r="B15" s="1509" t="s">
        <v>912</v>
      </c>
      <c r="C15" s="1510"/>
      <c r="D15" s="1510"/>
      <c r="E15" s="1510"/>
      <c r="F15" s="1510"/>
      <c r="G15" s="1511"/>
      <c r="J15" s="969" t="s">
        <v>1259</v>
      </c>
      <c r="K15" s="23">
        <f>IF($L$3=1,IF(K19=paraméterek!A323,IF(rendszeresjöv="igen",IF(haromotvenfelett="igen",2.5%,2%),0%),IF(rendszeresjöv="igen",IF(haromotvenfelett="igen",3.5%,2%),0%)),IF(K19=paraméterek!A323,IF(kompl_rendszeresjöv="igen",IF(kompl_haromotvenfelett="igen",2.5%,2%),0%),IF(kompl_rendszeresjöv="igen",IF(kompl_haromotvenfelett="igen",3.5%,2%),0%)))</f>
        <v>3.5000000000000003E-2</v>
      </c>
    </row>
    <row r="16" spans="1:12" ht="14.25" hidden="1" customHeight="1" x14ac:dyDescent="0.2">
      <c r="A16" s="1513"/>
      <c r="B16" s="1529" t="s">
        <v>946</v>
      </c>
      <c r="C16" s="1530"/>
      <c r="D16" s="1530"/>
      <c r="E16" s="1530"/>
      <c r="F16" s="1530"/>
      <c r="G16" s="1531"/>
      <c r="J16" s="969" t="s">
        <v>26</v>
      </c>
      <c r="K16" s="23">
        <f>IF($L$3=1,IF(egyszerűsített_kalkulátor!H1=paraméterek!A323,egyszerűsített_kalkulátor!F15,IF(egyszerűsített_kalkulátor!H1=paraméterek!A324,egyszerűsített_kalkulátor!G15,egyszerűsített_kalkulátor!H15)),IF('komplex kalkulátor'!N230=paraméterek!A323,'komplex kalkulátor'!H255,IF('komplex kalkulátor'!N230=paraméterek!A324,'komplex kalkulátor'!K255,'komplex kalkulátor'!N255)))</f>
        <v>8.0536745435237256E-2</v>
      </c>
    </row>
    <row r="17" spans="1:28" ht="15.75" hidden="1" customHeight="1" x14ac:dyDescent="0.2">
      <c r="A17" s="1513"/>
      <c r="B17" s="979" t="s">
        <v>870</v>
      </c>
      <c r="C17" s="980">
        <v>0.02</v>
      </c>
      <c r="D17" s="981" t="s">
        <v>871</v>
      </c>
      <c r="E17" s="982">
        <f>+IF($L$3=1,egyszerűsített_kalkulátor!$B$9*$C$17,'komplex kalkulátor'!$K$4*$C$17)</f>
        <v>100000</v>
      </c>
      <c r="F17" s="981" t="s">
        <v>952</v>
      </c>
      <c r="G17" s="983"/>
    </row>
    <row r="18" spans="1:28" ht="30.75" hidden="1" customHeight="1" thickBot="1" x14ac:dyDescent="0.25">
      <c r="A18" s="984"/>
      <c r="B18" s="1525" t="str">
        <f>+"Ennek 80%-a az ún. szerzési jutalék, amely a hitel folyósításakor esedékes, a maradék 20%a az ún. fenntartási jutalék, amely évente egyenlő részletekben esedékes a kölcsön folyósítását követő évtől kezdődően "&amp;IF(D20&gt;240,7,4)&amp;" éven keresztül."</f>
        <v>Ennek 80%-a az ún. szerzési jutalék, amely a hitel folyósításakor esedékes, a maradék 20%a az ún. fenntartási jutalék, amely évente egyenlő részletekben esedékes a kölcsön folyósítását követő évtől kezdődően 4 éven keresztül.</v>
      </c>
      <c r="C18" s="1526"/>
      <c r="D18" s="1526"/>
      <c r="E18" s="1526"/>
      <c r="F18" s="1526"/>
      <c r="G18" s="1527"/>
      <c r="J18" s="969" t="s">
        <v>887</v>
      </c>
      <c r="K18" s="969">
        <f>IF($L$3=1,egyszerűsített_kalkulátor!$B$13,'komplex kalkulátor'!$K$5)</f>
        <v>240</v>
      </c>
    </row>
    <row r="19" spans="1:28" ht="14.25" customHeight="1" x14ac:dyDescent="0.2">
      <c r="A19" s="1349" t="s">
        <v>1206</v>
      </c>
      <c r="B19" s="410" t="s">
        <v>872</v>
      </c>
      <c r="C19" s="410"/>
      <c r="D19" s="491">
        <f>IF($L$3=1,egyszerűsített_kalkulátor!G62,'komplex kalkulátor'!$N$17)</f>
        <v>5000000</v>
      </c>
      <c r="E19" s="490"/>
      <c r="F19" s="410"/>
      <c r="G19" s="417"/>
      <c r="J19" s="969" t="s">
        <v>1198</v>
      </c>
      <c r="K19" s="1081" t="str">
        <f>IF($L$3=1,egyszerűsített_kalkulátor!H1,'komplex kalkulátor'!N230)</f>
        <v>10 év</v>
      </c>
    </row>
    <row r="20" spans="1:28" ht="14.25" customHeight="1" x14ac:dyDescent="0.2">
      <c r="A20" s="1357"/>
      <c r="B20" s="410" t="s">
        <v>801</v>
      </c>
      <c r="C20" s="410"/>
      <c r="D20" s="441">
        <f>IF($L$3=1,egyszerűsített_kalkulátor!B13,'komplex kalkulátor'!$K$5)</f>
        <v>240</v>
      </c>
      <c r="E20" s="442"/>
      <c r="F20" s="410"/>
      <c r="G20" s="417"/>
      <c r="J20" s="969" t="s">
        <v>950</v>
      </c>
      <c r="K20" s="23">
        <f>IF($L$3=1,IF(egyszerűsített_kalkulátor!H1=paraméterek!A323,egyszerűsített_kalkulátor!F7,IF(egyszerűsített_kalkulátor!H1=paraméterek!A324,egyszerűsített_kalkulátor!G7,egyszerűsített_kalkulátor!H7)),IF('komplex kalkulátor'!N230=paraméterek!A323,'komplex kalkulátor'!H248,IF('komplex kalkulátor'!N230=paraméterek!A324,'komplex kalkulátor'!K248,'komplex kalkulátor'!N248)))</f>
        <v>5.79E-2</v>
      </c>
    </row>
    <row r="21" spans="1:28" ht="14.25" customHeight="1" x14ac:dyDescent="0.2">
      <c r="A21" s="1357"/>
      <c r="B21" s="410" t="s">
        <v>799</v>
      </c>
      <c r="C21" s="442" t="s">
        <v>947</v>
      </c>
      <c r="D21" s="443" t="str">
        <f>+$K$8</f>
        <v>Lakáscélú hitel</v>
      </c>
      <c r="E21" s="444" t="str">
        <f>+$K$9</f>
        <v>Új hitel felvétele</v>
      </c>
      <c r="F21" s="442" t="str">
        <f>+$K$10</f>
        <v>Újépítésű lakás vásárlás</v>
      </c>
      <c r="G21" s="988" t="str">
        <f>+K19&amp;" kamatperiódussal"</f>
        <v>10 év kamatperiódussal</v>
      </c>
      <c r="J21" s="969" t="s">
        <v>914</v>
      </c>
      <c r="K21" s="1085">
        <f ca="1">IF($L$3=1,IF(egyszerűsített_kalkulátor!H1=paraméterek!A323,egyszerűsített_kalkulátor!F17,IF(egyszerűsített_kalkulátor!H1=paraméterek!A324,egyszerűsített_kalkulátor!G17,egyszerűsített_kalkulátor!H17)),IF('komplex kalkulátor'!N230=paraméterek!A323,'komplex kalkulátor'!H257,IF('komplex kalkulátor'!N230=paraméterek!A324,'komplex kalkulátor'!K257,'komplex kalkulátor'!N257)))</f>
        <v>35448.772928771337</v>
      </c>
      <c r="L21" s="1085" t="str">
        <f ca="1">IF($L$3=1,IF(egyszerűsített_kalkulátor!H1=paraméterek!A323,egyszerűsített_kalkulátor!F19,IF(egyszerűsített_kalkulátor!H1=paraméterek!A324,egyszerűsített_kalkulátor!G19,egyszerűsített_kalkulátor!H19)),IF('komplex kalkulátor'!N230=paraméterek!A323,'komplex kalkulátor'!H260,IF('komplex kalkulátor'!N230=paraméterek!A324,'komplex kalkulátor'!K260,'komplex kalkulátor'!N260)))</f>
        <v/>
      </c>
      <c r="M21" s="1085">
        <f ca="1">IF($L$3=1,IF(egyszerűsített_kalkulátor!H1=paraméterek!A323,egyszerűsített_kalkulátor!F20,IF(egyszerűsített_kalkulátor!H1=paraméterek!A324,egyszerűsített_kalkulátor!G20,egyszerűsített_kalkulátor!H20)),IF('komplex kalkulátor'!N230=paraméterek!A323,'komplex kalkulátor'!H257,IF('komplex kalkulátor'!N230=paraméterek!A324,'komplex kalkulátor'!K257,'komplex kalkulátor'!N257)))</f>
        <v>35448.772928771337</v>
      </c>
    </row>
    <row r="22" spans="1:28" s="970" customFormat="1" ht="140.25" customHeight="1" x14ac:dyDescent="0.2">
      <c r="A22" s="1357"/>
      <c r="B22" s="1351" t="str">
        <f>+J22</f>
        <v/>
      </c>
      <c r="C22" s="1352"/>
      <c r="D22" s="1352"/>
      <c r="E22" s="1352"/>
      <c r="F22" s="1352"/>
      <c r="G22" s="1353"/>
      <c r="H22" s="971"/>
      <c r="I22" s="969"/>
      <c r="J22" s="1086" t="str">
        <f>+IF(K11=paraméterek!C177,CONCATENATE("A hitel folyósítása több részletben történik (főszabályként min 2 max 4 részben, készültségi fok arányosan). Az első folyósításnak a szerződéskötést követő 90 napon belül kell megtörténnie, ","tehát Önnek a szerződéskötés aláírását követően 3 hónapja van arra, hogy a kölcsönszerződésben rögzített első rész folyósítási feltételeit teljesítse. Az építkezés befejezésének Bank által előírt határideje (rendelkezésre tartási időszak): ","2 év a kölcsönszerződés aláírásának napját követő naptól számítva. Ami azt jelenti, hogy Önnek két éve van a szerződéskötést követően arra, hogy a GRÁNIT Bank részére a kölcsönszerződésben meghatározott utolsó rész folyósítási feltételeit teljesítse. ","A rendelkezésre tartási időszak alatt (a kölcsönszerződés aláírását követő naptól a hitelösszeg teljes kifolyósításáig) a hitelkeret Ön részére történő rendelkezésre tartásáért a hirdetmény szerinti rendelkezésre tartási díj fizetése terheli."," Amíg a hitel nincs teljes összegben kifolyósítva, a Bank a már folyósított kölcsönrészek törlesztésére a futamidőn belül türelmi időszakot biztosít, mely időszak alatt Ön a ki nem folyósított hitelösszeg után rendelkezésre tartási díjat, ","az igénybevett hitelösszeg után kamatot köteles fizetni, melyek esedékessége minden hónap 10-e. A rendelkezésre tartási időszakot/ hitelösszeg teljes kifolyósítását követően a hitel törlesztő részlete az annuitásos törlesztés szerint kerül meghatározásra."," Az Adós tudomásul bír arról, hogy a rendelkezésre tartási időszak lejártát követően a tőketörlesztés megkezdése miatt az igényelt kölcsön törlesztőrészlete megnövekszik, az ezzel kapcsolatos kockázatokkal tisztában van."),"")</f>
        <v/>
      </c>
      <c r="K22" s="1085"/>
      <c r="L22" s="1085"/>
      <c r="M22" s="1085"/>
      <c r="N22" s="969"/>
      <c r="O22" s="969"/>
      <c r="P22" s="969"/>
      <c r="Q22" s="969"/>
      <c r="R22" s="969"/>
      <c r="S22" s="969"/>
      <c r="T22" s="969"/>
      <c r="U22" s="969"/>
      <c r="V22" s="969"/>
      <c r="W22" s="969"/>
      <c r="X22" s="969"/>
      <c r="Y22" s="969"/>
      <c r="Z22" s="969"/>
      <c r="AA22" s="969"/>
      <c r="AB22" s="969"/>
    </row>
    <row r="23" spans="1:28" ht="110.25" customHeight="1" x14ac:dyDescent="0.2">
      <c r="A23" s="1357"/>
      <c r="B23" s="1367" t="s">
        <v>1219</v>
      </c>
      <c r="C23" s="1368"/>
      <c r="D23" s="1368"/>
      <c r="E23" s="1368"/>
      <c r="F23" s="1368"/>
      <c r="G23" s="1369"/>
    </row>
    <row r="24" spans="1:28" ht="181.5" customHeight="1" x14ac:dyDescent="0.2">
      <c r="A24" s="1357"/>
      <c r="B24" s="1382" t="str">
        <f>+IF($K$19=paraméterek!$A$323,J24,IF($K$19=paraméterek!$A$324,K24,L24))</f>
        <v>A hitel kamatlába 10 éves kamatperiódusban rögzített, változó kamatozású. Ez azt jelenti, hogy a Kamat az 10 éves Kamatperióduson belül állandó, de Kamatperiódusonként változó.
A hitelkamatláb mértékére vonatkozó felső korlát nem kerül alkalmazásra, a hitelkamat csak pozitív érték lehet.</v>
      </c>
      <c r="C24" s="1383"/>
      <c r="D24" s="1383"/>
      <c r="E24" s="1383"/>
      <c r="F24" s="1383"/>
      <c r="G24" s="1384"/>
      <c r="J24" s="1087" t="s">
        <v>1331</v>
      </c>
      <c r="K24" s="1086" t="s">
        <v>1220</v>
      </c>
      <c r="L24" s="1086" t="s">
        <v>1221</v>
      </c>
    </row>
    <row r="25" spans="1:28" ht="144.75" customHeight="1" x14ac:dyDescent="0.2">
      <c r="A25" s="1357"/>
      <c r="B25" s="1382" t="str">
        <f>+IF($K$19=paraméterek!$A$323,J25,IF($K$19=paraméterek!$A$324,K25,L25))</f>
        <v>A Kamat a Kamatperiódus fordulónapján (a Kamatmegállapítás napján) módosul. 
A Kamatmegállapítás napja a hitel (első rész)Folyósítás hónapjának 10. napjától számítva tíz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10 éves időszak azzal, hogy a teljes futamidő alatt összesen legfeljebb hat Kamatperiódus lehet (azaz a Kamat legfeljebb ötször módosulhat), így az utolsó Kamatperiódus hossza 10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H1K10 jelzésű kamatváltoztatási mutató alapján módosul (emelkedi vagy csökken) az egyes kamatperiódusok fordulónapján. Az új Kamatperiódusban alkalmazott Kamat mértéke a régi Kamatperiódus lejáratát megelőző 120. napot megelőző hónap 10 éves állampapír piaci referenciahozamának (ÁKK) havi számtani átlaga és az előző (bázis) időszak 10 éves állampapír piaci referenciahozamának (ÁKK) különbségének 1,25-szeresével számított mértékig változik. Képlettel:</v>
      </c>
      <c r="C25" s="1383"/>
      <c r="D25" s="1383"/>
      <c r="E25" s="1383"/>
      <c r="F25" s="1383"/>
      <c r="G25" s="1384"/>
      <c r="J25" s="1086" t="s">
        <v>1332</v>
      </c>
      <c r="K25" s="1086" t="s">
        <v>1227</v>
      </c>
      <c r="L25" s="1086" t="s">
        <v>1228</v>
      </c>
    </row>
    <row r="26" spans="1:28" s="970" customFormat="1" ht="18.75" customHeight="1" x14ac:dyDescent="0.2">
      <c r="A26" s="1357"/>
      <c r="B26" s="1385" t="s">
        <v>1261</v>
      </c>
      <c r="C26" s="1386"/>
      <c r="D26" s="1386"/>
      <c r="E26" s="1386"/>
      <c r="F26" s="1386"/>
      <c r="G26" s="1387"/>
      <c r="H26" s="971"/>
      <c r="I26" s="969"/>
      <c r="J26" s="1086" t="str">
        <f>IF(K19=paraméterek!A323,"Indext=ákkt*0,25     Indext+1=Indext*(akkt+1/ákkt)    A Kamatfelár változásának mértéke: H1F3=Indext+1 - Indext","")</f>
        <v/>
      </c>
      <c r="K26" s="1086"/>
      <c r="L26" s="1086"/>
      <c r="M26" s="1086"/>
      <c r="N26" s="1086"/>
      <c r="O26" s="1086"/>
      <c r="P26" s="969"/>
      <c r="Q26" s="969"/>
      <c r="R26" s="969"/>
      <c r="S26" s="969"/>
      <c r="T26" s="969"/>
      <c r="U26" s="969"/>
      <c r="V26" s="969"/>
      <c r="W26" s="969"/>
      <c r="X26" s="969"/>
      <c r="Y26" s="969"/>
      <c r="Z26" s="969"/>
      <c r="AA26" s="969"/>
      <c r="AB26" s="969"/>
    </row>
    <row r="27" spans="1:28" s="970" customFormat="1" ht="18.75" customHeight="1" x14ac:dyDescent="0.2">
      <c r="A27" s="1357"/>
      <c r="B27" s="1385" t="s">
        <v>1262</v>
      </c>
      <c r="C27" s="1386"/>
      <c r="D27" s="1386"/>
      <c r="E27" s="1386"/>
      <c r="F27" s="1386"/>
      <c r="G27" s="1387"/>
      <c r="H27" s="971"/>
      <c r="I27" s="969"/>
      <c r="J27" s="1086" t="str">
        <f>IF(K19=paraméterek!A324,"Indext=ákkt*1,25     Indext+1=Indext*(akkt+1/ákkt)    A Kamatfelár változásának mértéke: H1K5=Indext+1 - Indext","")</f>
        <v/>
      </c>
      <c r="K27" s="1086"/>
      <c r="L27" s="1086"/>
      <c r="M27" s="1086"/>
      <c r="N27" s="1086"/>
      <c r="O27" s="1086"/>
      <c r="P27" s="969"/>
      <c r="Q27" s="969"/>
      <c r="R27" s="969"/>
      <c r="S27" s="969"/>
      <c r="T27" s="969"/>
      <c r="U27" s="969"/>
      <c r="V27" s="969"/>
      <c r="W27" s="969"/>
      <c r="X27" s="969"/>
      <c r="Y27" s="969"/>
      <c r="Z27" s="969"/>
      <c r="AA27" s="969"/>
      <c r="AB27" s="969"/>
    </row>
    <row r="28" spans="1:28" s="970" customFormat="1" ht="18.75" customHeight="1" x14ac:dyDescent="0.2">
      <c r="A28" s="1357"/>
      <c r="B28" s="1385" t="s">
        <v>1263</v>
      </c>
      <c r="C28" s="1386"/>
      <c r="D28" s="1386"/>
      <c r="E28" s="1386"/>
      <c r="F28" s="1386"/>
      <c r="G28" s="1387"/>
      <c r="H28" s="971"/>
      <c r="I28" s="969"/>
      <c r="J28" s="1086" t="str">
        <f>IF(K19=paraméterek!A325,"Indext=ákkt*1,25     Indext+1=Indext*(akkt+1/ákkt)    A Kamatfelár változásának mértéke: H1K10=Indext+1 - Indext","")</f>
        <v>Indext=ákkt*1,25     Indext+1=Indext*(akkt+1/ákkt)    A Kamatfelár változásának mértéke: H1K10=Indext+1 - Indext</v>
      </c>
      <c r="K28" s="1086"/>
      <c r="L28" s="1086"/>
      <c r="M28" s="1086"/>
      <c r="N28" s="1086"/>
      <c r="O28" s="1086"/>
      <c r="P28" s="969"/>
      <c r="Q28" s="969"/>
      <c r="R28" s="969"/>
      <c r="S28" s="969"/>
      <c r="T28" s="969"/>
      <c r="U28" s="969"/>
      <c r="V28" s="969"/>
      <c r="W28" s="969"/>
      <c r="X28" s="969"/>
      <c r="Y28" s="969"/>
      <c r="Z28" s="969"/>
      <c r="AA28" s="969"/>
      <c r="AB28" s="969"/>
    </row>
    <row r="29" spans="1:28" s="970" customFormat="1" ht="28.5" customHeight="1" x14ac:dyDescent="0.2">
      <c r="A29" s="1357"/>
      <c r="B29" s="1388" t="str">
        <f>+IF($K$19=paraméterek!$A$323,J29,IF($K$19=paraméterek!$A$324,K29,L29))</f>
        <v>Az alkalmazott mutatóról bővebb információt a http://www.mnb.hu/fair-bank oldalon érhet el, az 10 éves Állampapírpiaci referenciahozam (ÁKK) mértékéről a www.akk.hu oldalon tájékozódhat.</v>
      </c>
      <c r="C29" s="1389"/>
      <c r="D29" s="1389"/>
      <c r="E29" s="1389"/>
      <c r="F29" s="1389"/>
      <c r="G29" s="1390"/>
      <c r="H29" s="971"/>
      <c r="I29" s="969"/>
      <c r="J29" s="1086" t="s">
        <v>1224</v>
      </c>
      <c r="K29" s="1086" t="s">
        <v>1222</v>
      </c>
      <c r="L29" s="1086" t="s">
        <v>1223</v>
      </c>
      <c r="M29" s="969"/>
      <c r="N29" s="969"/>
      <c r="O29" s="969"/>
      <c r="P29" s="969"/>
      <c r="Q29" s="969"/>
      <c r="R29" s="969"/>
      <c r="S29" s="969"/>
      <c r="T29" s="969"/>
      <c r="U29" s="969"/>
      <c r="V29" s="969"/>
      <c r="W29" s="969"/>
      <c r="X29" s="969"/>
      <c r="Y29" s="969"/>
      <c r="Z29" s="969"/>
      <c r="AA29" s="969"/>
      <c r="AB29" s="969"/>
    </row>
    <row r="30" spans="1:28" ht="148.5" customHeight="1" x14ac:dyDescent="0.2">
      <c r="A30" s="1357"/>
      <c r="B30" s="1391" t="s">
        <v>1225</v>
      </c>
      <c r="C30" s="1383"/>
      <c r="D30" s="1383"/>
      <c r="E30" s="1392"/>
      <c r="F30" s="1392"/>
      <c r="G30" s="1393"/>
    </row>
    <row r="31" spans="1:28" ht="21" customHeight="1" x14ac:dyDescent="0.2">
      <c r="A31" s="1357"/>
      <c r="B31" s="1394" t="s">
        <v>1226</v>
      </c>
      <c r="C31" s="1395"/>
      <c r="D31" s="1395"/>
      <c r="E31" s="1395"/>
      <c r="F31" s="1395"/>
      <c r="G31" s="1396"/>
    </row>
    <row r="32" spans="1:28" ht="93" customHeight="1" x14ac:dyDescent="0.2">
      <c r="A32" s="1357"/>
      <c r="B32" s="1388" t="str">
        <f>IF(OR(AND(rendszeresjöv="igen",$C$1="egyszerűsített"),AND('komplex kalkulátor'!$H$7="igen",$C$1="komplex")),IF(K19=paraméterek!A323,J32,K32),L32)</f>
        <v>-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v>
      </c>
      <c r="C32" s="1352"/>
      <c r="D32" s="1352"/>
      <c r="E32" s="1352"/>
      <c r="F32" s="1352"/>
      <c r="G32" s="1353"/>
      <c r="J32" s="1088" t="s">
        <v>1283</v>
      </c>
      <c r="K32" s="1088" t="s">
        <v>1284</v>
      </c>
      <c r="L32" s="1088" t="s">
        <v>951</v>
      </c>
    </row>
    <row r="33" spans="1:28" ht="87" customHeight="1" x14ac:dyDescent="0.2">
      <c r="A33" s="1357"/>
      <c r="B33" s="1351" t="str">
        <f>IF(+C7&lt;=Hirdetmény!E40,+IF(OR(AND(egyszerűsített_kalkulátor!B17="igen",egyszerűsített_kalkulátor!B19="igen",$C$1="egyszerűsített"),AND('komplex kalkulátor'!$H$7="igen",'komplex kalkulátor'!$H$8="igen",$C$1="komplex")),IF(K19=paraméterek!A323,J33,IF(K19=paraméterek!A324,K33,""))))</f>
        <v/>
      </c>
      <c r="C33" s="1352"/>
      <c r="D33" s="1352"/>
      <c r="E33" s="1352"/>
      <c r="F33" s="1352"/>
      <c r="G33" s="1353"/>
      <c r="J33" s="1088" t="s">
        <v>1285</v>
      </c>
      <c r="K33" s="1088" t="s">
        <v>1296</v>
      </c>
    </row>
    <row r="34" spans="1:28" ht="26.25" customHeight="1" x14ac:dyDescent="0.2">
      <c r="A34" s="1357"/>
      <c r="B34" s="1351" t="str">
        <f>IF(+C7&lt;=Hirdetmény!E40,+IF(OR(AND(egyszerűsített_kalkulátor!G62&gt;=5000000,$C$1="egyszerűsített"),AND('komplex kalkulátor'!N17&gt;=5000000,$C$1="komplex")),IF(K19=paraméterek!A323,J34,IF(K19=paraméterek!A324,K34,""))))</f>
        <v/>
      </c>
      <c r="C34" s="1352"/>
      <c r="D34" s="1352"/>
      <c r="E34" s="1352"/>
      <c r="F34" s="1352"/>
      <c r="G34" s="1353"/>
      <c r="J34" s="1088" t="s">
        <v>1294</v>
      </c>
      <c r="K34" s="1088" t="s">
        <v>1295</v>
      </c>
    </row>
    <row r="35" spans="1:28" s="970" customFormat="1" ht="30.75" customHeight="1" x14ac:dyDescent="0.2">
      <c r="A35" s="1357"/>
      <c r="B35" s="1409" t="b">
        <f>IF(+C7&lt;=Hirdetmény!E40,IF(OR(AND(egyszerűsített_kalkulátor!B5="hitelkiváltás",$C$1="egyszerűsített"),AND('komplex kalkulátor'!E5="hitelkiváltás",$C$1="komplex")),IF(K19=paraméterek!A324,K35,"")))</f>
        <v>0</v>
      </c>
      <c r="C35" s="1410"/>
      <c r="D35" s="1410"/>
      <c r="E35" s="1410"/>
      <c r="F35" s="1410"/>
      <c r="G35" s="1411"/>
      <c r="H35" s="971"/>
      <c r="I35" s="969"/>
      <c r="J35" s="1088"/>
      <c r="K35" s="1088" t="s">
        <v>1297</v>
      </c>
      <c r="L35" s="969"/>
      <c r="M35" s="969"/>
      <c r="N35" s="969"/>
      <c r="O35" s="969"/>
      <c r="P35" s="969"/>
      <c r="Q35" s="969"/>
      <c r="R35" s="969"/>
      <c r="S35" s="969"/>
      <c r="T35" s="969"/>
      <c r="U35" s="969"/>
      <c r="V35" s="969"/>
      <c r="W35" s="969"/>
      <c r="X35" s="969"/>
      <c r="Y35" s="969"/>
      <c r="Z35" s="969"/>
      <c r="AA35" s="969"/>
      <c r="AB35" s="969"/>
    </row>
    <row r="36" spans="1:28" ht="14.25" customHeight="1" x14ac:dyDescent="0.2">
      <c r="A36" s="1357"/>
      <c r="B36" s="1397" t="s">
        <v>874</v>
      </c>
      <c r="C36" s="1398"/>
      <c r="D36" s="445">
        <f>+$K$5+$K$6</f>
        <v>9848255.5029051509</v>
      </c>
      <c r="E36" s="435"/>
      <c r="F36" s="418"/>
      <c r="G36" s="436"/>
    </row>
    <row r="37" spans="1:28" s="466" customFormat="1" ht="32.25" customHeight="1" x14ac:dyDescent="0.25">
      <c r="A37" s="1357"/>
      <c r="B37" s="454" t="s">
        <v>875</v>
      </c>
      <c r="C37" s="461">
        <f>+$K$5</f>
        <v>5000000</v>
      </c>
      <c r="D37" s="462" t="s">
        <v>876</v>
      </c>
      <c r="E37" s="455"/>
      <c r="F37" s="463">
        <f>+$K$5+$K$6</f>
        <v>9848255.5029051509</v>
      </c>
      <c r="G37" s="456" t="s">
        <v>882</v>
      </c>
      <c r="H37" s="464"/>
      <c r="I37" s="465"/>
      <c r="J37" s="465"/>
      <c r="K37" s="465"/>
      <c r="L37" s="465"/>
      <c r="M37" s="465"/>
      <c r="N37" s="465"/>
      <c r="O37" s="465"/>
      <c r="P37" s="465"/>
      <c r="Q37" s="465"/>
      <c r="R37" s="465"/>
      <c r="S37" s="465"/>
      <c r="T37" s="465"/>
      <c r="U37" s="465"/>
      <c r="V37" s="465"/>
      <c r="W37" s="465"/>
      <c r="X37" s="465"/>
      <c r="Y37" s="465"/>
      <c r="Z37" s="465"/>
      <c r="AA37" s="465"/>
      <c r="AB37" s="465"/>
    </row>
    <row r="38" spans="1:28" ht="29.25" customHeight="1" x14ac:dyDescent="0.2">
      <c r="A38" s="1357"/>
      <c r="B38" s="1399" t="s">
        <v>1286</v>
      </c>
      <c r="C38" s="1400"/>
      <c r="D38" s="1400"/>
      <c r="E38" s="1400"/>
      <c r="F38" s="1400"/>
      <c r="G38" s="1401"/>
    </row>
    <row r="39" spans="1:28" ht="44.25" customHeight="1" x14ac:dyDescent="0.2">
      <c r="A39" s="1357"/>
      <c r="B39" s="1394" t="s">
        <v>1025</v>
      </c>
      <c r="C39" s="1402"/>
      <c r="D39" s="1402"/>
      <c r="E39" s="1402"/>
      <c r="F39" s="1402"/>
      <c r="G39" s="1403"/>
    </row>
    <row r="40" spans="1:28" ht="13.5" customHeight="1" x14ac:dyDescent="0.2">
      <c r="A40" s="1357"/>
      <c r="B40" s="1397" t="s">
        <v>879</v>
      </c>
      <c r="C40" s="1398"/>
      <c r="D40" s="1398"/>
      <c r="E40" s="446">
        <f>+$K$7</f>
        <v>149000000</v>
      </c>
      <c r="F40" s="1514" t="s">
        <v>881</v>
      </c>
      <c r="G40" s="1515"/>
    </row>
    <row r="41" spans="1:28" s="466" customFormat="1" ht="24.75" customHeight="1" x14ac:dyDescent="0.25">
      <c r="A41" s="1357"/>
      <c r="B41" s="1367" t="s">
        <v>913</v>
      </c>
      <c r="C41" s="1368"/>
      <c r="D41" s="1368"/>
      <c r="E41" s="460" t="str">
        <f>+IF($E$21="Hitelkiváltás","105%",IF($D$21="Lakáscélú hitel","80%","75%")) &amp;", azaz:"</f>
        <v>80%, azaz:</v>
      </c>
      <c r="F41" s="467">
        <f>+IF($E$21="Hitelkiváltás",$E$40*1.05,IF($D$21="Lakáscélú hitel",$E$40*0.8,$E$40*0.75))</f>
        <v>119200000</v>
      </c>
      <c r="G41" s="456"/>
      <c r="H41" s="464"/>
      <c r="I41" s="465"/>
      <c r="J41" s="465"/>
      <c r="K41" s="465"/>
      <c r="L41" s="465"/>
      <c r="M41" s="465"/>
      <c r="N41" s="465"/>
      <c r="O41" s="465"/>
      <c r="P41" s="465"/>
      <c r="Q41" s="465"/>
      <c r="R41" s="465"/>
      <c r="S41" s="465"/>
      <c r="T41" s="465"/>
      <c r="U41" s="465"/>
      <c r="V41" s="465"/>
      <c r="W41" s="465"/>
      <c r="X41" s="465"/>
      <c r="Y41" s="465"/>
      <c r="Z41" s="465"/>
      <c r="AA41" s="465"/>
      <c r="AB41" s="465"/>
    </row>
    <row r="42" spans="1:28" ht="38.25" customHeight="1" thickBot="1" x14ac:dyDescent="0.3">
      <c r="A42" s="457"/>
      <c r="B42" s="1415" t="s">
        <v>949</v>
      </c>
      <c r="C42" s="1474"/>
      <c r="D42" s="1474"/>
      <c r="E42" s="1474"/>
      <c r="F42" s="1474"/>
      <c r="G42" s="1475"/>
    </row>
    <row r="43" spans="1:28" ht="24.75" customHeight="1" x14ac:dyDescent="0.2">
      <c r="A43" s="1476" t="s">
        <v>1209</v>
      </c>
      <c r="B43" s="1479" t="s">
        <v>884</v>
      </c>
      <c r="C43" s="1480"/>
      <c r="D43" s="1480"/>
      <c r="E43" s="1480"/>
      <c r="F43" s="1480"/>
      <c r="G43" s="1481"/>
    </row>
    <row r="44" spans="1:28" s="466" customFormat="1" ht="24.75" customHeight="1" x14ac:dyDescent="0.25">
      <c r="A44" s="1477"/>
      <c r="B44" s="471" t="s">
        <v>885</v>
      </c>
      <c r="C44" s="472">
        <f>+K16</f>
        <v>8.0536745435237256E-2</v>
      </c>
      <c r="D44" s="1482"/>
      <c r="E44" s="1482"/>
      <c r="F44" s="1482"/>
      <c r="G44" s="1483"/>
      <c r="H44" s="464"/>
      <c r="I44" s="465"/>
      <c r="J44" s="465"/>
      <c r="K44" s="465"/>
      <c r="L44" s="465"/>
      <c r="M44" s="465"/>
      <c r="N44" s="465"/>
      <c r="O44" s="465"/>
      <c r="P44" s="465"/>
      <c r="Q44" s="465"/>
      <c r="R44" s="465"/>
      <c r="S44" s="465"/>
      <c r="T44" s="465"/>
      <c r="U44" s="465"/>
      <c r="V44" s="465"/>
      <c r="W44" s="465"/>
      <c r="X44" s="465"/>
      <c r="Y44" s="465"/>
      <c r="Z44" s="465"/>
      <c r="AA44" s="465"/>
      <c r="AB44" s="465"/>
    </row>
    <row r="45" spans="1:28" s="466" customFormat="1" ht="88.5" customHeight="1" x14ac:dyDescent="0.25">
      <c r="A45" s="1477"/>
      <c r="B45" s="1351" t="str">
        <f>+CONCATENATE("A THM meghatározása az igényelt hitelre vonatkozóan az Ön által megadott információk és ezek alapján a hitel jelen Tájékoztatójában rögzített paraméterek szerint továbbá az aktuális feltételek illetve hatályos jogszabályok figyelembevételével történt. ","A feltételek változása esetén a THM mértéke módosulhat. ","A THM mutató értéke nem tükrözi a hitel kamatkockázatát. Mivel az Ön hitele változó kamatlábú hitel, a mindenkori THM eltérhet az előbbiekben meghatározott THM mértékétől, ha a hitel kamatlába változik. ",J45)</f>
        <v xml:space="preserve">A THM meghatározása az igényelt hitelre vonatkozóan az Ön által megadott információk és ezek alapján a hitel jelen Tájékoztatójában rögzített paraméterek szerint továbbá az aktuális feltételek illetve hatályos jogszabályok figyelembevételével történt. A feltételek változása esetén a THM mértéke módosulhat. A THM mutató értéke nem tükrözi a hitel kamatkockázatát. Mivel az Ön hitele változó kamatlábú hitel, a mindenkori THM eltérhet az előbbiekben meghatározott THM mértékétől, ha a hitel kamatlába változik. </v>
      </c>
      <c r="C45" s="1352"/>
      <c r="D45" s="1352"/>
      <c r="E45" s="1352"/>
      <c r="F45" s="1352"/>
      <c r="G45" s="1353"/>
      <c r="H45" s="464"/>
      <c r="I45" s="465"/>
      <c r="J45" s="1086" t="str">
        <f>+IF(K11=paraméterek!C177,CONCATENATE("Mivel a hitel lehívására többféle módon kerülhet sor (több részletben és időben máskor), amely befolyásolhatja a hitelkamatot és Rendelkezésre tartási díj fizetési kötelezettséggel is jár, így a különböző lehívási módok eltérő THM-et eredményezhetnek.","Tekintettel arra, hogy az egyes részfolyósítások összege és időpontja nem ismert a Bank számára, így a rendelkezésre tartott, de ki nem folyósított összegre számított Hirdetmény szerinti Rendelkezésre tartási díjat nem tartalmazza a THM."),"")</f>
        <v/>
      </c>
      <c r="K45" s="465"/>
      <c r="L45" s="465"/>
      <c r="M45" s="465"/>
      <c r="N45" s="465"/>
      <c r="O45" s="465"/>
      <c r="P45" s="465"/>
      <c r="Q45" s="465"/>
      <c r="R45" s="465"/>
      <c r="S45" s="465"/>
      <c r="T45" s="465"/>
      <c r="U45" s="465"/>
      <c r="V45" s="465"/>
      <c r="W45" s="465"/>
      <c r="X45" s="465"/>
      <c r="Y45" s="465"/>
      <c r="Z45" s="465"/>
      <c r="AA45" s="465"/>
      <c r="AB45" s="465"/>
    </row>
    <row r="46" spans="1:28" s="466" customFormat="1" ht="15" customHeight="1" x14ac:dyDescent="0.25">
      <c r="A46" s="1477"/>
      <c r="B46" s="479" t="s">
        <v>931</v>
      </c>
      <c r="C46" s="470"/>
      <c r="D46" s="470"/>
      <c r="E46" s="468"/>
      <c r="F46" s="468"/>
      <c r="G46" s="469"/>
      <c r="H46" s="464"/>
      <c r="I46" s="465"/>
      <c r="J46" s="1089"/>
      <c r="K46" s="465"/>
      <c r="L46" s="465"/>
      <c r="M46" s="465"/>
      <c r="N46" s="465"/>
      <c r="O46" s="465"/>
      <c r="P46" s="465"/>
      <c r="Q46" s="465"/>
      <c r="R46" s="465"/>
      <c r="S46" s="465"/>
      <c r="T46" s="465"/>
      <c r="U46" s="465"/>
      <c r="V46" s="465"/>
      <c r="W46" s="465"/>
      <c r="X46" s="465"/>
      <c r="Y46" s="465"/>
      <c r="Z46" s="465"/>
      <c r="AA46" s="465"/>
      <c r="AB46" s="465"/>
    </row>
    <row r="47" spans="1:28" x14ac:dyDescent="0.2">
      <c r="A47" s="1477"/>
      <c r="B47" s="471" t="s">
        <v>950</v>
      </c>
      <c r="C47" s="477">
        <f>+K20</f>
        <v>5.79E-2</v>
      </c>
      <c r="D47" s="946" t="str">
        <f>IF($L$3=1,IF(egyszerűsített_kalkulátor!H1=paraméterek!A323,"amely a "&amp;TEXT(egyszerűsített_kalkulátor!F9,"0,00%")&amp;"-os referencia kamat (3 havi BUBOR) és a "&amp;TEXT(egyszerűsített_kalkulátor!F11,"0,00%")&amp;"-os kamatfelár összege",""),IF('komplex kalkulátor'!N230=paraméterek!A323,"amely a "&amp;TEXT('komplex kalkulátor'!H250,"0,00%")&amp;"-os referencia kamat (3 havi BUBOR) és a "&amp;TEXT('komplex kalkulátor'!H251,"0,00%")&amp;"-os kamatfelár összege",""))</f>
        <v/>
      </c>
      <c r="E47" s="478"/>
      <c r="F47" s="474"/>
      <c r="G47" s="473"/>
    </row>
    <row r="48" spans="1:28" ht="17.25" customHeight="1" x14ac:dyDescent="0.2">
      <c r="A48" s="1477"/>
      <c r="B48" s="1484" t="s">
        <v>927</v>
      </c>
      <c r="C48" s="1485"/>
      <c r="D48" s="1485"/>
      <c r="E48" s="1485"/>
      <c r="F48" s="1485"/>
      <c r="G48" s="1486"/>
    </row>
    <row r="49" spans="1:28" ht="17.25" customHeight="1" x14ac:dyDescent="0.2">
      <c r="A49" s="1477"/>
      <c r="B49" s="1324" t="s">
        <v>928</v>
      </c>
      <c r="C49" s="1325"/>
      <c r="D49" s="1325"/>
      <c r="E49" s="1325"/>
      <c r="F49" s="1325"/>
      <c r="G49" s="1326"/>
    </row>
    <row r="50" spans="1:28" x14ac:dyDescent="0.2">
      <c r="A50" s="1477"/>
      <c r="B50" s="1406" t="s">
        <v>1207</v>
      </c>
      <c r="C50" s="1407"/>
      <c r="D50" s="1407"/>
      <c r="E50" s="1408"/>
      <c r="F50" s="1449">
        <f>IF($L$3=1,egyszerűsített_kalkulátor!$G$34,'komplex kalkulátor'!$E$17)</f>
        <v>12600</v>
      </c>
      <c r="G50" s="1446"/>
    </row>
    <row r="51" spans="1:28" ht="17.25" customHeight="1" x14ac:dyDescent="0.2">
      <c r="A51" s="1477"/>
      <c r="B51" s="1321" t="s">
        <v>1215</v>
      </c>
      <c r="C51" s="1322"/>
      <c r="D51" s="1322"/>
      <c r="E51" s="1323"/>
      <c r="F51" s="1451">
        <f>IF($L$3=1,egyszerűsített_kalkulátor!$G$32,'komplex kalkulátor'!$E$16)</f>
        <v>0</v>
      </c>
      <c r="G51" s="1448"/>
    </row>
    <row r="52" spans="1:28" ht="17.25" customHeight="1" x14ac:dyDescent="0.2">
      <c r="A52" s="1477"/>
      <c r="B52" s="1321" t="s">
        <v>1216</v>
      </c>
      <c r="C52" s="1322"/>
      <c r="D52" s="1322"/>
      <c r="E52" s="1323"/>
      <c r="F52" s="1445">
        <f>IF($L$3=1,egyszerűsített_kalkulátor!$G$30,'komplex kalkulátor'!$E$15)</f>
        <v>0</v>
      </c>
      <c r="G52" s="1446"/>
    </row>
    <row r="53" spans="1:28" x14ac:dyDescent="0.2">
      <c r="A53" s="1477"/>
      <c r="B53" s="1321" t="s">
        <v>1009</v>
      </c>
      <c r="C53" s="1322"/>
      <c r="D53" s="1322"/>
      <c r="E53" s="1323"/>
      <c r="F53" s="1447">
        <f>IF($L$3=1,egyszerűsített_kalkulátor!$G$36,'komplex kalkulátor'!$E$18)</f>
        <v>6250</v>
      </c>
      <c r="G53" s="1448"/>
    </row>
    <row r="54" spans="1:28" ht="30" customHeight="1" x14ac:dyDescent="0.2">
      <c r="A54" s="1477"/>
      <c r="B54" s="1406" t="s">
        <v>1322</v>
      </c>
      <c r="C54" s="1407"/>
      <c r="D54" s="1407"/>
      <c r="E54" s="1450"/>
      <c r="F54" s="1452">
        <f>IF($L$3=1,0,'komplex kalkulátor'!$E$14)</f>
        <v>0</v>
      </c>
      <c r="G54" s="1453"/>
    </row>
    <row r="55" spans="1:28" ht="17.25" customHeight="1" x14ac:dyDescent="0.2">
      <c r="A55" s="1477"/>
      <c r="B55" s="1324" t="s">
        <v>929</v>
      </c>
      <c r="C55" s="1325"/>
      <c r="D55" s="1325"/>
      <c r="E55" s="1325"/>
      <c r="F55" s="1325"/>
      <c r="G55" s="1326"/>
    </row>
    <row r="56" spans="1:28" ht="14.25" customHeight="1" x14ac:dyDescent="0.2">
      <c r="A56" s="1477"/>
      <c r="B56" s="1439" t="str">
        <f>+"Számlavezetés költségei (ügyfél által választott "&amp;K12&amp;" számlacsomag szerint)"</f>
        <v>Számlavezetés költségei (ügyfél által választott Sztár számlacsomag szerint)</v>
      </c>
      <c r="C56" s="1440"/>
      <c r="D56" s="1440"/>
      <c r="E56" s="1441"/>
      <c r="F56" s="1449">
        <f>+IF($L$3=1,egyszerűsített_kalkulátor!$B$58,'komplex kalkulátor'!$E$25)</f>
        <v>0</v>
      </c>
      <c r="G56" s="1446"/>
    </row>
    <row r="57" spans="1:28" x14ac:dyDescent="0.2">
      <c r="A57" s="1477"/>
      <c r="B57" s="1321" t="s">
        <v>930</v>
      </c>
      <c r="C57" s="1322"/>
      <c r="D57" s="1322"/>
      <c r="E57" s="1323"/>
      <c r="F57" s="1327">
        <f>+IF($L$3=1,egyszerűsített_kalkulátor!$B$60,'komplex kalkulátor'!$E$27)</f>
        <v>0</v>
      </c>
      <c r="G57" s="1328"/>
    </row>
    <row r="58" spans="1:28" s="970" customFormat="1" x14ac:dyDescent="0.2">
      <c r="A58" s="1477"/>
      <c r="B58" s="1454" t="str">
        <f>+IF(F58&lt;&gt;250,"Elektronikus kamatértesítő","Postai úton megküldött kamatértesítő díja")</f>
        <v>Postai úton megküldött kamatértesítő díja</v>
      </c>
      <c r="C58" s="1455"/>
      <c r="D58" s="1455"/>
      <c r="E58" s="1455"/>
      <c r="F58" s="1456">
        <f>+K13</f>
        <v>250</v>
      </c>
      <c r="G58" s="1457"/>
      <c r="H58" s="971"/>
      <c r="I58" s="969"/>
      <c r="J58" s="969"/>
      <c r="K58" s="969"/>
      <c r="L58" s="969"/>
      <c r="M58" s="969"/>
      <c r="N58" s="969"/>
      <c r="O58" s="969"/>
      <c r="P58" s="969"/>
      <c r="Q58" s="969"/>
      <c r="R58" s="969"/>
      <c r="S58" s="969"/>
      <c r="T58" s="969"/>
      <c r="U58" s="969"/>
      <c r="V58" s="969"/>
      <c r="W58" s="969"/>
      <c r="X58" s="969"/>
      <c r="Y58" s="969"/>
      <c r="Z58" s="969"/>
      <c r="AA58" s="969"/>
      <c r="AB58" s="969"/>
    </row>
    <row r="59" spans="1:28" ht="17.25" customHeight="1" x14ac:dyDescent="0.2">
      <c r="A59" s="1477"/>
      <c r="B59" s="1487" t="s">
        <v>1001</v>
      </c>
      <c r="C59" s="1488"/>
      <c r="D59" s="1488"/>
      <c r="E59" s="1488"/>
      <c r="F59" s="1488"/>
      <c r="G59" s="1489"/>
    </row>
    <row r="60" spans="1:28" s="970" customFormat="1" ht="28.5" customHeight="1" x14ac:dyDescent="0.2">
      <c r="A60" s="1477"/>
      <c r="B60" s="1321" t="s">
        <v>1253</v>
      </c>
      <c r="C60" s="1322"/>
      <c r="D60" s="1322"/>
      <c r="E60" s="1323"/>
      <c r="F60" s="1332" t="str">
        <f>+IF(J60=0,K60,TEXT(J60,"0 000 Ft"))</f>
        <v>összege a választott Biztosító díjszabása szerinti, jelenleg nem ismert a Bank számára</v>
      </c>
      <c r="G60" s="1333"/>
      <c r="H60" s="971"/>
      <c r="I60" s="969"/>
      <c r="J60" s="969">
        <f>IF($L$3=1,egyszerűsített_kalkulátor!$B$34,'komplex kalkulátor'!$E$192+'komplex kalkulátor'!$H$192+'komplex kalkulátor'!$K$192+'komplex kalkulátor'!$N$192)</f>
        <v>0</v>
      </c>
      <c r="K60" s="969" t="s">
        <v>954</v>
      </c>
      <c r="L60" s="969"/>
      <c r="M60" s="969"/>
      <c r="N60" s="969"/>
      <c r="O60" s="969"/>
      <c r="P60" s="969"/>
      <c r="Q60" s="969"/>
      <c r="R60" s="969"/>
      <c r="S60" s="969"/>
      <c r="T60" s="969"/>
      <c r="U60" s="969"/>
      <c r="V60" s="969"/>
      <c r="W60" s="969"/>
      <c r="X60" s="969"/>
      <c r="Y60" s="969"/>
      <c r="Z60" s="969"/>
      <c r="AA60" s="969"/>
      <c r="AB60" s="969"/>
    </row>
    <row r="61" spans="1:28" ht="30" customHeight="1" x14ac:dyDescent="0.2">
      <c r="A61" s="1477"/>
      <c r="B61" s="1321" t="s">
        <v>1254</v>
      </c>
      <c r="C61" s="1322"/>
      <c r="D61" s="1322"/>
      <c r="E61" s="1323"/>
      <c r="F61" s="1332" t="str">
        <f>+IF(J61=0,K61,TEXT(J61,"0 000 Ft"))</f>
        <v>5 505 Ft</v>
      </c>
      <c r="G61" s="1333"/>
      <c r="J61" s="969">
        <f>IF($L$3=1,egyszerűsített_kalkulátor!$B$66,'komplex kalkulátor'!$K$23)</f>
        <v>5505</v>
      </c>
      <c r="K61" s="969" t="s">
        <v>954</v>
      </c>
    </row>
    <row r="62" spans="1:28" ht="18.75" customHeight="1" x14ac:dyDescent="0.2">
      <c r="A62" s="1477"/>
      <c r="B62" s="1404" t="s">
        <v>886</v>
      </c>
      <c r="C62" s="1398"/>
      <c r="D62" s="1398"/>
      <c r="E62" s="1398"/>
      <c r="F62" s="1398"/>
      <c r="G62" s="1405"/>
    </row>
    <row r="63" spans="1:28" ht="18.75" customHeight="1" x14ac:dyDescent="0.2">
      <c r="A63" s="1477"/>
      <c r="B63" s="1329" t="s">
        <v>1214</v>
      </c>
      <c r="C63" s="1330"/>
      <c r="D63" s="1330"/>
      <c r="E63" s="1330"/>
      <c r="F63" s="1330"/>
      <c r="G63" s="1331"/>
    </row>
    <row r="64" spans="1:28" ht="15" customHeight="1" x14ac:dyDescent="0.2">
      <c r="A64" s="1477"/>
      <c r="B64" s="1329" t="s">
        <v>1323</v>
      </c>
      <c r="C64" s="1330"/>
      <c r="D64" s="1330"/>
      <c r="E64" s="1330"/>
      <c r="F64" s="1330"/>
      <c r="G64" s="1331"/>
    </row>
    <row r="65" spans="1:28" ht="6.75" customHeight="1" x14ac:dyDescent="0.2">
      <c r="A65" s="1477"/>
      <c r="B65" s="1334"/>
      <c r="C65" s="1335"/>
      <c r="D65" s="1335"/>
      <c r="E65" s="1335"/>
      <c r="F65" s="1335"/>
      <c r="G65" s="1336"/>
    </row>
    <row r="66" spans="1:28" s="970" customFormat="1" ht="32.25" customHeight="1" x14ac:dyDescent="0.2">
      <c r="A66" s="1477"/>
      <c r="B66" s="1329" t="s">
        <v>1251</v>
      </c>
      <c r="C66" s="1330"/>
      <c r="D66" s="1330"/>
      <c r="E66" s="1330"/>
      <c r="F66" s="1330"/>
      <c r="G66" s="1331"/>
      <c r="H66" s="971"/>
      <c r="I66" s="969"/>
      <c r="J66" s="969"/>
      <c r="K66" s="969"/>
      <c r="L66" s="969"/>
      <c r="M66" s="969"/>
      <c r="N66" s="969"/>
      <c r="O66" s="969"/>
      <c r="P66" s="969"/>
      <c r="Q66" s="969"/>
      <c r="R66" s="969"/>
      <c r="S66" s="969"/>
      <c r="T66" s="969"/>
      <c r="U66" s="969"/>
      <c r="V66" s="969"/>
      <c r="W66" s="969"/>
      <c r="X66" s="969"/>
      <c r="Y66" s="969"/>
      <c r="Z66" s="969"/>
      <c r="AA66" s="969"/>
      <c r="AB66" s="969"/>
    </row>
    <row r="67" spans="1:28" ht="45" customHeight="1" x14ac:dyDescent="0.2">
      <c r="A67" s="1477"/>
      <c r="B67" s="1329" t="s">
        <v>1252</v>
      </c>
      <c r="C67" s="1330"/>
      <c r="D67" s="1330"/>
      <c r="E67" s="1330"/>
      <c r="F67" s="1330"/>
      <c r="G67" s="1331"/>
    </row>
    <row r="68" spans="1:28" ht="53.25" customHeight="1" x14ac:dyDescent="0.2">
      <c r="A68" s="1477"/>
      <c r="B68" s="1334" t="s">
        <v>953</v>
      </c>
      <c r="C68" s="1335"/>
      <c r="D68" s="1335"/>
      <c r="E68" s="1335"/>
      <c r="F68" s="1335"/>
      <c r="G68" s="1336"/>
    </row>
    <row r="69" spans="1:28" ht="18" customHeight="1" x14ac:dyDescent="0.2">
      <c r="A69" s="1477"/>
      <c r="B69" s="1334" t="s">
        <v>1217</v>
      </c>
      <c r="C69" s="1335"/>
      <c r="D69" s="1335"/>
      <c r="E69" s="1335"/>
      <c r="F69" s="1335"/>
      <c r="G69" s="1336"/>
      <c r="J69" s="1090" t="s">
        <v>1267</v>
      </c>
      <c r="K69" s="1091">
        <f>egyszerűsített_kalkulátor!AZ71</f>
        <v>0.13733773880144318</v>
      </c>
      <c r="L69" s="1081"/>
      <c r="M69" s="1092"/>
    </row>
    <row r="70" spans="1:28" ht="14.25" customHeight="1" x14ac:dyDescent="0.2">
      <c r="A70" s="1477"/>
      <c r="B70" s="1329" t="s">
        <v>932</v>
      </c>
      <c r="C70" s="1330"/>
      <c r="D70" s="1330"/>
      <c r="E70" s="1330"/>
      <c r="F70" s="1330"/>
      <c r="G70" s="1331"/>
      <c r="J70" s="1090" t="s">
        <v>1268</v>
      </c>
      <c r="K70" s="1091">
        <f>egyszerűsített_kalkulátor!BF71</f>
        <v>0.13732339215009537</v>
      </c>
      <c r="L70" s="1081"/>
      <c r="M70" s="1092"/>
    </row>
    <row r="71" spans="1:28" ht="14.25" customHeight="1" x14ac:dyDescent="0.2">
      <c r="A71" s="1477"/>
      <c r="B71" s="480" t="s">
        <v>86</v>
      </c>
      <c r="C71" s="990">
        <f>+$K$20+$K$15+IF($K$19=paraméterek!$A$323,paraméterek!B312+paraméterek!B313-aktualisbubor,IF($K$19=paraméterek!$A$324,paraméterek!B314,paraméterek!B315))</f>
        <v>0.127</v>
      </c>
      <c r="D71" s="481" t="s">
        <v>933</v>
      </c>
      <c r="E71" s="481" t="s">
        <v>934</v>
      </c>
      <c r="F71" s="990">
        <f>IF(C1=J1,IF(K11=paraméterek!C176,'Személyes tájék'!K69,'Személyes tájék'!K70),IF(K11=paraméterek!C176,'Személyes tájék'!K71,'Személyes tájék'!K72))</f>
        <v>0.15494082448060853</v>
      </c>
      <c r="G71" s="482" t="s">
        <v>935</v>
      </c>
      <c r="J71" s="1090" t="s">
        <v>1269</v>
      </c>
      <c r="K71" s="1091">
        <f>'komplex kalkulátor'!BF272</f>
        <v>0.15494082448060853</v>
      </c>
      <c r="L71" s="1081"/>
      <c r="M71" s="1092"/>
    </row>
    <row r="72" spans="1:28" ht="29.25" customHeight="1" x14ac:dyDescent="0.2">
      <c r="A72" s="1477"/>
      <c r="B72" s="1468" t="s">
        <v>955</v>
      </c>
      <c r="C72" s="1469"/>
      <c r="D72" s="1469"/>
      <c r="E72" s="1469"/>
      <c r="F72" s="1469"/>
      <c r="G72" s="1470"/>
      <c r="J72" s="1090" t="s">
        <v>1270</v>
      </c>
      <c r="K72" s="1091">
        <f>'komplex kalkulátor'!BL272</f>
        <v>0.15494082448060853</v>
      </c>
      <c r="L72" s="1081"/>
      <c r="M72" s="1092"/>
    </row>
    <row r="73" spans="1:28" ht="10.5" customHeight="1" thickBot="1" x14ac:dyDescent="0.25">
      <c r="A73" s="1478"/>
      <c r="B73" s="1473"/>
      <c r="C73" s="1416"/>
      <c r="D73" s="1416"/>
      <c r="E73" s="1416"/>
      <c r="F73" s="1416"/>
      <c r="G73" s="1417"/>
      <c r="J73" s="1092"/>
      <c r="L73" s="1081"/>
      <c r="M73" s="1092"/>
    </row>
    <row r="74" spans="1:28" ht="14.25" customHeight="1" x14ac:dyDescent="0.2">
      <c r="A74" s="1349" t="s">
        <v>1210</v>
      </c>
      <c r="B74" s="1471" t="s">
        <v>889</v>
      </c>
      <c r="C74" s="1472"/>
      <c r="D74" s="419" t="s">
        <v>888</v>
      </c>
      <c r="E74" s="243"/>
      <c r="F74" s="243"/>
      <c r="G74" s="244"/>
      <c r="J74" s="1092"/>
      <c r="L74" s="1081"/>
      <c r="M74" s="1092"/>
    </row>
    <row r="75" spans="1:28" ht="15.75" customHeight="1" thickBot="1" x14ac:dyDescent="0.25">
      <c r="A75" s="1350"/>
      <c r="B75" s="1466" t="s">
        <v>887</v>
      </c>
      <c r="C75" s="1462"/>
      <c r="D75" s="447">
        <f>+K18</f>
        <v>240</v>
      </c>
      <c r="E75" s="420"/>
      <c r="F75" s="420"/>
      <c r="G75" s="421"/>
    </row>
    <row r="76" spans="1:28" ht="19.5" customHeight="1" x14ac:dyDescent="0.2">
      <c r="A76" s="1349" t="s">
        <v>1211</v>
      </c>
      <c r="B76" s="448" t="s">
        <v>914</v>
      </c>
      <c r="C76" s="423"/>
      <c r="D76" s="449">
        <f ca="1">IF(OR(AND(K10=paraméterek!A178,K11=paraméterek!C177),K10=paraméterek!A179,K10=paraméterek!A180),L21,K21)</f>
        <v>35448.772928771337</v>
      </c>
      <c r="E76" s="424" t="str">
        <f>IF(OR(AND(K10=paraméterek!A178,K11=paraméterek!C177),K10=paraméterek!A179,K10=paraméterek!A180),"amely a folyósításra meghatározott türelmi időt követően "&amp;TEXT(M21,"0 000 Ft")&amp;"-ra nő.","")</f>
        <v/>
      </c>
      <c r="F76" s="424"/>
      <c r="G76" s="425"/>
    </row>
    <row r="77" spans="1:28" s="970" customFormat="1" ht="57.75" customHeight="1" x14ac:dyDescent="0.2">
      <c r="A77" s="1357"/>
      <c r="B77" s="1499" t="str">
        <f>+IF(K11=paraméterek!C177,CONCATENATE("Tekintettel arra, hogy az egyes részfolyósítások összege és időpontja nem ismert a Bank számára, így a Törlesztőrészlet azzal a feltételezéssel került meghatározásra, hogy a szerződéskötést követően a teljes Kölcsönösszeg egy összegben folyósításra kerül ","és csak a 2 éves Türelmi idő leteltét követően kezdődik meg a tőketörlesztés annuitásos módszerrel számolva (a Türelmi idő alatt a Törlesztőrészletek csak kamattörlesztést tartalmaznak). Azonban a Türelmi idő alatt Ön által ténylegesen fizetendő ","kamattörlesztés a ténylegesen igénybe vett (kifolyósított) Kölcsön összege alapján, a havi rendelkezésre tartási díj fizetés pedig ténylegesen igénybe nem vett (ki nem folyósított) Kölcsön összege alapján kerül kiszámításra."),"")</f>
        <v/>
      </c>
      <c r="C77" s="1500"/>
      <c r="D77" s="1500"/>
      <c r="E77" s="1500"/>
      <c r="F77" s="1500"/>
      <c r="G77" s="1501"/>
      <c r="H77" s="971"/>
      <c r="I77" s="969"/>
      <c r="J77" s="969"/>
      <c r="K77" s="969"/>
      <c r="L77" s="969"/>
      <c r="M77" s="969"/>
      <c r="N77" s="969"/>
      <c r="O77" s="969"/>
      <c r="P77" s="969"/>
      <c r="Q77" s="969"/>
      <c r="R77" s="969"/>
      <c r="S77" s="969"/>
      <c r="T77" s="969"/>
      <c r="U77" s="969"/>
      <c r="V77" s="969"/>
      <c r="W77" s="969"/>
      <c r="X77" s="969"/>
      <c r="Y77" s="969"/>
      <c r="Z77" s="969"/>
      <c r="AA77" s="969"/>
      <c r="AB77" s="969"/>
    </row>
    <row r="78" spans="1:28" x14ac:dyDescent="0.2">
      <c r="A78" s="1357"/>
      <c r="B78" s="1442" t="s">
        <v>918</v>
      </c>
      <c r="C78" s="1443"/>
      <c r="D78" s="1443"/>
      <c r="E78" s="1443"/>
      <c r="F78" s="1443"/>
      <c r="G78" s="1444"/>
    </row>
    <row r="79" spans="1:28" ht="14.25" customHeight="1" x14ac:dyDescent="0.2">
      <c r="A79" s="1357"/>
      <c r="B79" s="1373" t="s">
        <v>957</v>
      </c>
      <c r="C79" s="1374"/>
      <c r="D79" s="1374"/>
      <c r="E79" s="1374"/>
      <c r="F79" s="1374"/>
      <c r="G79" s="1375"/>
    </row>
    <row r="80" spans="1:28" ht="14.25" customHeight="1" x14ac:dyDescent="0.2">
      <c r="A80" s="1357"/>
      <c r="B80" s="1370" t="s">
        <v>915</v>
      </c>
      <c r="C80" s="1371"/>
      <c r="D80" s="1371"/>
      <c r="E80" s="1371"/>
      <c r="F80" s="1371"/>
      <c r="G80" s="1372"/>
      <c r="J80" s="1093"/>
    </row>
    <row r="81" spans="1:21" ht="14.25" customHeight="1" x14ac:dyDescent="0.2">
      <c r="A81" s="1357"/>
      <c r="B81" s="485" t="s">
        <v>916</v>
      </c>
      <c r="C81" s="949">
        <f>+$C$71</f>
        <v>0.127</v>
      </c>
      <c r="D81" s="486" t="s">
        <v>917</v>
      </c>
      <c r="E81" s="487"/>
      <c r="F81" s="950">
        <f>PMT(C81/12*365/360,K18-IF(OR(AND(K10=paraméterek!A178,K11=paraméterek!C177),K10=paraméterek!A179,K10=paraméterek!A180),24,),-K5)</f>
        <v>58139.042400844904</v>
      </c>
      <c r="G81" s="484" t="s">
        <v>1193</v>
      </c>
    </row>
    <row r="82" spans="1:21" ht="66" customHeight="1" thickBot="1" x14ac:dyDescent="0.25">
      <c r="A82" s="1350"/>
      <c r="B82" s="1528" t="str">
        <f>+IF(K19=paraméterek!A323,J82,IF(K19=paraméterek!A324,K82,L82))</f>
        <v>A kezdeti törlesztőrészlet összege az első Kamatperiódus – amely a Kölcsön (első rész) Folyósítás napjától a soron következő első Kamatmegállapítás napját megelőző naptári napig tartó időszak - időtartama alatt változatlan, majd tíz évente az MNB által közzétett H1K10 mutató értékének megfelelően módosul. 
A Bank a teljes futamidő alatt összesen legfeljebb öt alkalommal jogosult kamatot módosítani, így az utolsó Kamatperiódus hossza tíz évnél hosszabb vagy rövidebb is lehet.</v>
      </c>
      <c r="C82" s="1380"/>
      <c r="D82" s="1380"/>
      <c r="E82" s="1380"/>
      <c r="F82" s="1380"/>
      <c r="G82" s="1381"/>
      <c r="J82" s="1086" t="s">
        <v>1231</v>
      </c>
      <c r="K82" s="370" t="s">
        <v>1229</v>
      </c>
      <c r="L82" s="370" t="s">
        <v>1230</v>
      </c>
    </row>
    <row r="83" spans="1:21" ht="63" customHeight="1" x14ac:dyDescent="0.2">
      <c r="A83" s="437" t="s">
        <v>1212</v>
      </c>
      <c r="B83" s="1376" t="str">
        <f>+IF(K19=paraméterek!A323,J83,IF(K19=paraméterek!A324,K83,L83))</f>
        <v>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10 éves időszak – alatt változatlan marad, azt követően az MNB által közzétett H1K10 kamatváltoztatási mutató értékének megfelelően módosul (emelkedik vagy csökken).</v>
      </c>
      <c r="C83" s="1377"/>
      <c r="D83" s="1377"/>
      <c r="E83" s="1377"/>
      <c r="F83" s="1377"/>
      <c r="G83" s="1378"/>
      <c r="J83" s="1086" t="s">
        <v>1232</v>
      </c>
      <c r="K83" s="1086" t="s">
        <v>1233</v>
      </c>
      <c r="L83" s="1086" t="s">
        <v>1234</v>
      </c>
    </row>
    <row r="84" spans="1:21" ht="33.75" customHeight="1" thickBot="1" x14ac:dyDescent="0.25">
      <c r="A84" s="437"/>
      <c r="B84" s="1379" t="s">
        <v>962</v>
      </c>
      <c r="C84" s="1380"/>
      <c r="D84" s="1380"/>
      <c r="E84" s="1380"/>
      <c r="F84" s="1380"/>
      <c r="G84" s="1381"/>
    </row>
    <row r="85" spans="1:21" ht="42.75" x14ac:dyDescent="0.2">
      <c r="A85" s="488"/>
      <c r="B85" s="245" t="s">
        <v>898</v>
      </c>
      <c r="C85" s="450" t="s">
        <v>959</v>
      </c>
      <c r="D85" s="450" t="s">
        <v>899</v>
      </c>
      <c r="E85" s="450" t="s">
        <v>900</v>
      </c>
      <c r="F85" s="450" t="s">
        <v>960</v>
      </c>
      <c r="G85" s="246" t="s">
        <v>961</v>
      </c>
      <c r="K85" s="1094" t="s">
        <v>1194</v>
      </c>
      <c r="L85" s="1094" t="s">
        <v>1195</v>
      </c>
      <c r="M85" s="1094" t="s">
        <v>1196</v>
      </c>
      <c r="N85" s="1094" t="s">
        <v>1197</v>
      </c>
    </row>
    <row r="86" spans="1:21" x14ac:dyDescent="0.2">
      <c r="A86" s="488"/>
      <c r="B86" s="951" t="s">
        <v>601</v>
      </c>
      <c r="C86" s="952">
        <f t="shared" ref="C86:C132" si="0">D86+E86</f>
        <v>35448.772928771345</v>
      </c>
      <c r="D86" s="952">
        <f>IF(OR(AND($K$10=paraméterek!$A$178,$K$11=paraméterek!$C$177),$K$10=paraméterek!$A$179,$K$10=paraméterek!$A$180),$L86,$K86)</f>
        <v>24460.069444444445</v>
      </c>
      <c r="E86" s="952">
        <f>IF(OR(AND($K$10=paraméterek!$A$178,$K$11=paraméterek!$C$177),$K$10=paraméterek!$A$179,$K$10=paraméterek!$A$180),$N86,$M86)</f>
        <v>10988.703484326896</v>
      </c>
      <c r="F86" s="952">
        <v>0</v>
      </c>
      <c r="G86" s="953">
        <f>K5-E86</f>
        <v>4989011.2965156734</v>
      </c>
      <c r="K86" s="1085">
        <f>IF($L$3=1,IF(egyszerűsített_kalkulátor!$H$1=paraméterek!$A$323,egyszerűsített_kalkulátor!$P74,IF(egyszerűsített_kalkulátor!$H$1=paraméterek!$A$324,egyszerűsített_kalkulátor!$T74,egyszerűsített_kalkulátor!$X74)),IF('komplex kalkulátor'!$N$230=paraméterek!$A$323,'komplex kalkulátor'!$V275,IF('komplex kalkulátor'!$N$230=paraméterek!$A$324,'komplex kalkulátor'!$Z275,'komplex kalkulátor'!$AD275)))</f>
        <v>24460.069444444445</v>
      </c>
      <c r="L86" s="1085">
        <f>IF($L$3=1,IF(egyszerűsített_kalkulátor!$H$1=paraméterek!$A$323,egyszerűsített_kalkulátor!$AG74,IF(egyszerűsített_kalkulátor!$H$1=paraméterek!$A$324,egyszerűsített_kalkulátor!$AL74,egyszerűsített_kalkulátor!$AQ74)),IF('komplex kalkulátor'!$N$230=paraméterek!$A$323,'komplex kalkulátor'!$AM275,IF('komplex kalkulátor'!$N$230=paraméterek!$A$324,'komplex kalkulátor'!$AR275,'komplex kalkulátor'!$AW275)))</f>
        <v>24460.069444444445</v>
      </c>
      <c r="M86" s="1085">
        <f>IF($L$3=1,IF(egyszerűsített_kalkulátor!$H$1=paraméterek!$A$323,egyszerűsített_kalkulátor!$O74,IF(egyszerűsített_kalkulátor!$H$1=paraméterek!$A$324,egyszerűsített_kalkulátor!$S74,egyszerűsített_kalkulátor!$W74)),IF('komplex kalkulátor'!$N$230=paraméterek!$A$323,'komplex kalkulátor'!$U275,IF('komplex kalkulátor'!$N$230=paraméterek!$A$324,'komplex kalkulátor'!$Y275,'komplex kalkulátor'!$AC275)))</f>
        <v>10988.703484326896</v>
      </c>
      <c r="N86" s="1085">
        <f>IF($L$3=1,IF(egyszerűsített_kalkulátor!$H$1=paraméterek!$A$323,egyszerűsített_kalkulátor!$AF74,IF(egyszerűsített_kalkulátor!$H$1=paraméterek!$A$324,egyszerűsített_kalkulátor!$AK74,egyszerűsített_kalkulátor!$AP74)),IF('komplex kalkulátor'!$N$230=paraméterek!$A$323,'komplex kalkulátor'!$AL275,IF('komplex kalkulátor'!$N$230=paraméterek!$A$324,'komplex kalkulátor'!$AQ275,'komplex kalkulátor'!$AV275)))</f>
        <v>10988.703484326896</v>
      </c>
    </row>
    <row r="87" spans="1:21" x14ac:dyDescent="0.2">
      <c r="A87" s="488"/>
      <c r="B87" s="951" t="s">
        <v>602</v>
      </c>
      <c r="C87" s="952">
        <f t="shared" si="0"/>
        <v>35448.772928771345</v>
      </c>
      <c r="D87" s="952">
        <f>IF(OR(AND($K$10=paraméterek!$A$178,$K$11=paraméterek!$C$177),$K$10=paraméterek!$A$179,$K$10=paraméterek!$A$180),$L87,$K87)</f>
        <v>24406.312554378244</v>
      </c>
      <c r="E87" s="952">
        <f>IF(OR(AND($K$10=paraméterek!$A$178,$K$11=paraméterek!$C$177),$K$10=paraméterek!$A$179,$K$10=paraméterek!$A$180),$N87,$M87)</f>
        <v>11042.460374393104</v>
      </c>
      <c r="F87" s="952">
        <v>0</v>
      </c>
      <c r="G87" s="953">
        <f>MAX(,G86-E87)</f>
        <v>4977968.8361412799</v>
      </c>
      <c r="K87" s="1085">
        <f>IF($L$3=1,IF(egyszerűsített_kalkulátor!$H$1=paraméterek!$A$323,egyszerűsített_kalkulátor!$P75,IF(egyszerűsített_kalkulátor!$H$1=paraméterek!$A$324,egyszerűsített_kalkulátor!$T75,egyszerűsített_kalkulátor!$X75)),IF('komplex kalkulátor'!$N$230=paraméterek!$A$323,'komplex kalkulátor'!$V276,IF('komplex kalkulátor'!$N$230=paraméterek!$A$324,'komplex kalkulátor'!$Z276,'komplex kalkulátor'!$AD276)))</f>
        <v>24406.312554378244</v>
      </c>
      <c r="L87" s="1085">
        <f>IF($L$3=1,IF(egyszerűsített_kalkulátor!$H$1=paraméterek!$A$323,egyszerűsített_kalkulátor!$AG75,IF(egyszerűsített_kalkulátor!$H$1=paraméterek!$A$324,egyszerűsített_kalkulátor!$AL75,egyszerűsített_kalkulátor!$AQ75)),IF('komplex kalkulátor'!$N$230=paraméterek!$A$323,'komplex kalkulátor'!$AM276,IF('komplex kalkulátor'!$N$230=paraméterek!$A$324,'komplex kalkulátor'!$AR276,'komplex kalkulátor'!$AW276)))</f>
        <v>24406.312554378237</v>
      </c>
      <c r="M87" s="1085">
        <f>IF($L$3=1,IF(egyszerűsített_kalkulátor!$H$1=paraméterek!$A$323,egyszerűsített_kalkulátor!$O75,IF(egyszerűsített_kalkulátor!$H$1=paraméterek!$A$324,egyszerűsített_kalkulátor!$S75,egyszerűsített_kalkulátor!$W75)),IF('komplex kalkulátor'!$N$230=paraméterek!$A$323,'komplex kalkulátor'!$U276,IF('komplex kalkulátor'!$N$230=paraméterek!$A$324,'komplex kalkulátor'!$Y276,'komplex kalkulátor'!$AC276)))</f>
        <v>11042.460374393104</v>
      </c>
      <c r="N87" s="1085">
        <f>IF($L$3=1,IF(egyszerűsített_kalkulátor!$H$1=paraméterek!$A$323,egyszerűsített_kalkulátor!$AF75,IF(egyszerűsített_kalkulátor!$H$1=paraméterek!$A$324,egyszerűsített_kalkulátor!$AK75,egyszerűsített_kalkulátor!$AP75)),IF('komplex kalkulátor'!$N$230=paraméterek!$A$323,'komplex kalkulátor'!$AL276,IF('komplex kalkulátor'!$N$230=paraméterek!$A$324,'komplex kalkulátor'!$AQ276,'komplex kalkulátor'!$AV276)))</f>
        <v>11042.460374393104</v>
      </c>
    </row>
    <row r="88" spans="1:21" x14ac:dyDescent="0.2">
      <c r="A88" s="488"/>
      <c r="B88" s="951" t="s">
        <v>603</v>
      </c>
      <c r="C88" s="952">
        <f t="shared" si="0"/>
        <v>35448.772928771345</v>
      </c>
      <c r="D88" s="952">
        <f>IF(OR(AND($K$10=paraméterek!$A$178,$K$11=paraméterek!$C$177),$K$10=paraméterek!$A$179,$K$10=paraméterek!$A$180),$L88,$K88)</f>
        <v>24352.292684859207</v>
      </c>
      <c r="E88" s="952">
        <f>IF(OR(AND($K$10=paraméterek!$A$178,$K$11=paraméterek!$C$177),$K$10=paraméterek!$A$179,$K$10=paraméterek!$A$180),$N88,$M88)</f>
        <v>11096.480243912139</v>
      </c>
      <c r="F88" s="952">
        <v>0</v>
      </c>
      <c r="G88" s="953">
        <f t="shared" ref="G88:G132" si="1">MAX(,G87-E88)</f>
        <v>4966872.3558973679</v>
      </c>
      <c r="K88" s="1085">
        <f>IF($L$3=1,IF(egyszerűsített_kalkulátor!$H$1=paraméterek!$A$323,egyszerűsített_kalkulátor!$P76,IF(egyszerűsített_kalkulátor!$H$1=paraméterek!$A$324,egyszerűsített_kalkulátor!$T76,egyszerűsített_kalkulátor!$X76)),IF('komplex kalkulátor'!$N$230=paraméterek!$A$323,'komplex kalkulátor'!$V277,IF('komplex kalkulátor'!$N$230=paraméterek!$A$324,'komplex kalkulátor'!$Z277,'komplex kalkulátor'!$AD277)))</f>
        <v>24352.292684859207</v>
      </c>
      <c r="L88" s="1085">
        <f>IF($L$3=1,IF(egyszerűsített_kalkulátor!$H$1=paraméterek!$A$323,egyszerűsített_kalkulátor!$AG76,IF(egyszerűsített_kalkulátor!$H$1=paraméterek!$A$324,egyszerűsített_kalkulátor!$AL76,egyszerűsített_kalkulátor!$AQ76)),IF('komplex kalkulátor'!$N$230=paraméterek!$A$323,'komplex kalkulátor'!$AM277,IF('komplex kalkulátor'!$N$230=paraméterek!$A$324,'komplex kalkulátor'!$AR277,'komplex kalkulátor'!$AW277)))</f>
        <v>24352.292684859196</v>
      </c>
      <c r="M88" s="1085">
        <f>IF($L$3=1,IF(egyszerűsített_kalkulátor!$H$1=paraméterek!$A$323,egyszerűsített_kalkulátor!$O76,IF(egyszerűsített_kalkulátor!$H$1=paraméterek!$A$324,egyszerűsített_kalkulátor!$S76,egyszerűsített_kalkulátor!$W76)),IF('komplex kalkulátor'!$N$230=paraméterek!$A$323,'komplex kalkulátor'!$U277,IF('komplex kalkulátor'!$N$230=paraméterek!$A$324,'komplex kalkulátor'!$Y277,'komplex kalkulátor'!$AC277)))</f>
        <v>11096.480243912139</v>
      </c>
      <c r="N88" s="1085">
        <f>IF($L$3=1,IF(egyszerűsített_kalkulátor!$H$1=paraméterek!$A$323,egyszerűsített_kalkulátor!$AF76,IF(egyszerűsített_kalkulátor!$H$1=paraméterek!$A$324,egyszerűsített_kalkulátor!$AK76,egyszerűsített_kalkulátor!$AP76)),IF('komplex kalkulátor'!$N$230=paraméterek!$A$323,'komplex kalkulátor'!$AL277,IF('komplex kalkulátor'!$N$230=paraméterek!$A$324,'komplex kalkulátor'!$AQ277,'komplex kalkulátor'!$AV277)))</f>
        <v>11096.480243912139</v>
      </c>
      <c r="P88" s="969" t="s">
        <v>1199</v>
      </c>
    </row>
    <row r="89" spans="1:21" x14ac:dyDescent="0.2">
      <c r="A89" s="488"/>
      <c r="B89" s="548" t="s">
        <v>604</v>
      </c>
      <c r="C89" s="549">
        <f t="shared" si="0"/>
        <v>35448.772928771345</v>
      </c>
      <c r="D89" s="549">
        <f>IF(OR(AND($K$10=paraméterek!$A$178,$K$11=paraméterek!$C$177),$K$10=paraméterek!$A$179,$K$10=paraméterek!$A$180),$L89,$K89)</f>
        <v>24298.008549388203</v>
      </c>
      <c r="E89" s="549">
        <f>IF(OR(AND($K$10=paraméterek!$A$178,$K$11=paraméterek!$C$177),$K$10=paraméterek!$A$179,$K$10=paraméterek!$A$180),$N89,$M89)</f>
        <v>11150.764379383139</v>
      </c>
      <c r="F89" s="549">
        <v>0</v>
      </c>
      <c r="G89" s="1000">
        <f t="shared" si="1"/>
        <v>4955721.5915179849</v>
      </c>
      <c r="K89" s="1085">
        <f>IF($L$3=1,IF(egyszerűsített_kalkulátor!$H$1=paraméterek!$A$323,egyszerűsített_kalkulátor!$P77,IF(egyszerűsített_kalkulátor!$H$1=paraméterek!$A$324,egyszerűsített_kalkulátor!$T77,egyszerűsített_kalkulátor!$X77)),IF('komplex kalkulátor'!$N$230=paraméterek!$A$323,'komplex kalkulátor'!$V278,IF('komplex kalkulátor'!$N$230=paraméterek!$A$324,'komplex kalkulátor'!$Z278,'komplex kalkulátor'!$AD278)))</f>
        <v>24298.008549388203</v>
      </c>
      <c r="L89" s="1085">
        <f>IF($L$3=1,IF(egyszerűsített_kalkulátor!$H$1=paraméterek!$A$323,egyszerűsített_kalkulátor!$AG77,IF(egyszerűsített_kalkulátor!$H$1=paraméterek!$A$324,egyszerűsített_kalkulátor!$AL77,egyszerűsített_kalkulátor!$AQ77)),IF('komplex kalkulátor'!$N$230=paraméterek!$A$323,'komplex kalkulátor'!$AM278,IF('komplex kalkulátor'!$N$230=paraméterek!$A$324,'komplex kalkulátor'!$AR278,'komplex kalkulátor'!$AW278)))</f>
        <v>24298.008549388203</v>
      </c>
      <c r="M89" s="1085">
        <f>IF($L$3=1,IF(egyszerűsített_kalkulátor!$H$1=paraméterek!$A$323,egyszerűsített_kalkulátor!$O77,IF(egyszerűsített_kalkulátor!$H$1=paraméterek!$A$324,egyszerűsített_kalkulátor!$S77,egyszerűsített_kalkulátor!$W77)),IF('komplex kalkulátor'!$N$230=paraméterek!$A$323,'komplex kalkulátor'!$U278,IF('komplex kalkulátor'!$N$230=paraméterek!$A$324,'komplex kalkulátor'!$Y278,'komplex kalkulátor'!$AC278)))</f>
        <v>11150.764379383139</v>
      </c>
      <c r="N89" s="1085">
        <f>IF($L$3=1,IF(egyszerűsített_kalkulátor!$H$1=paraméterek!$A$323,egyszerűsített_kalkulátor!$AF77,IF(egyszerűsített_kalkulátor!$H$1=paraméterek!$A$324,egyszerűsített_kalkulátor!$AK77,egyszerűsített_kalkulátor!$AP77)),IF('komplex kalkulátor'!$N$230=paraméterek!$A$323,'komplex kalkulátor'!$AL278,IF('komplex kalkulátor'!$N$230=paraméterek!$A$324,'komplex kalkulátor'!$AQ278,'komplex kalkulátor'!$AV278)))</f>
        <v>11150.764379383139</v>
      </c>
      <c r="P89" s="1085" t="str">
        <f>IF(OR($K$19=paraméterek!$A$324,$K$19=paraméterek!$A$325),'Személyes tájék'!B89,"")</f>
        <v>4. hónap</v>
      </c>
      <c r="Q89" s="1085">
        <f>IF(OR($K$19=paraméterek!$A$324,$K$19=paraméterek!$A$325),'Személyes tájék'!C89,"")</f>
        <v>35448.772928771345</v>
      </c>
      <c r="R89" s="1085">
        <f>IF(OR($K$19=paraméterek!$A$324,$K$19=paraméterek!$A$325),'Személyes tájék'!D89,"")</f>
        <v>24298.008549388203</v>
      </c>
      <c r="S89" s="1085">
        <f>IF(OR($K$19=paraméterek!$A$324,$K$19=paraméterek!$A$325),'Személyes tájék'!E89,"")</f>
        <v>11150.764379383139</v>
      </c>
      <c r="T89" s="1085">
        <f>IF(OR($K$19=paraméterek!$A$324,$K$19=paraméterek!$A$325),'Személyes tájék'!F89,"")</f>
        <v>0</v>
      </c>
      <c r="U89" s="1085">
        <f>IF(OR($K$19=paraméterek!$A$324,$K$19=paraméterek!$A$325),'Személyes tájék'!G89,"")</f>
        <v>4955721.5915179849</v>
      </c>
    </row>
    <row r="90" spans="1:21" x14ac:dyDescent="0.2">
      <c r="A90" s="488"/>
      <c r="B90" s="548" t="s">
        <v>605</v>
      </c>
      <c r="C90" s="549">
        <f t="shared" si="0"/>
        <v>35448.772928771345</v>
      </c>
      <c r="D90" s="549">
        <f>IF(OR(AND($K$10=paraméterek!$A$178,$K$11=paraméterek!$C$177),$K$10=paraméterek!$A$179,$K$10=paraméterek!$A$180),$L90,$K90)</f>
        <v>24243.458855172539</v>
      </c>
      <c r="E90" s="549">
        <f>IF(OR(AND($K$10=paraméterek!$A$178,$K$11=paraméterek!$C$177),$K$10=paraméterek!$A$179,$K$10=paraméterek!$A$180),$N90,$M90)</f>
        <v>11205.314073598809</v>
      </c>
      <c r="F90" s="549">
        <v>0</v>
      </c>
      <c r="G90" s="1000">
        <f t="shared" si="1"/>
        <v>4944516.2774443859</v>
      </c>
      <c r="K90" s="1085">
        <f>IF($L$3=1,IF(egyszerűsített_kalkulátor!$H$1=paraméterek!$A$323,egyszerűsített_kalkulátor!$P78,IF(egyszerűsített_kalkulátor!$H$1=paraméterek!$A$324,egyszerűsített_kalkulátor!$T78,egyszerűsített_kalkulátor!$X78)),IF('komplex kalkulátor'!$N$230=paraméterek!$A$323,'komplex kalkulátor'!$V279,IF('komplex kalkulátor'!$N$230=paraméterek!$A$324,'komplex kalkulátor'!$Z279,'komplex kalkulátor'!$AD279)))</f>
        <v>24243.458855172539</v>
      </c>
      <c r="L90" s="1085">
        <f>IF($L$3=1,IF(egyszerűsített_kalkulátor!$H$1=paraméterek!$A$323,egyszerűsített_kalkulátor!$AG78,IF(egyszerűsített_kalkulátor!$H$1=paraméterek!$A$324,egyszerűsített_kalkulátor!$AL78,egyszerűsített_kalkulátor!$AQ78)),IF('komplex kalkulátor'!$N$230=paraméterek!$A$323,'komplex kalkulátor'!$AM279,IF('komplex kalkulátor'!$N$230=paraméterek!$A$324,'komplex kalkulátor'!$AR279,'komplex kalkulátor'!$AW279)))</f>
        <v>24243.458855172532</v>
      </c>
      <c r="M90" s="1085">
        <f>IF($L$3=1,IF(egyszerűsített_kalkulátor!$H$1=paraméterek!$A$323,egyszerűsített_kalkulátor!$O78,IF(egyszerűsített_kalkulátor!$H$1=paraméterek!$A$324,egyszerűsített_kalkulátor!$S78,egyszerűsített_kalkulátor!$W78)),IF('komplex kalkulátor'!$N$230=paraméterek!$A$323,'komplex kalkulátor'!$U279,IF('komplex kalkulátor'!$N$230=paraméterek!$A$324,'komplex kalkulátor'!$Y279,'komplex kalkulátor'!$AC279)))</f>
        <v>11205.314073598809</v>
      </c>
      <c r="N90" s="1085">
        <f>IF($L$3=1,IF(egyszerűsített_kalkulátor!$H$1=paraméterek!$A$323,egyszerűsített_kalkulátor!$AF78,IF(egyszerűsített_kalkulátor!$H$1=paraméterek!$A$324,egyszerűsített_kalkulátor!$AK78,egyszerűsített_kalkulátor!$AP78)),IF('komplex kalkulátor'!$N$230=paraméterek!$A$323,'komplex kalkulátor'!$AL279,IF('komplex kalkulátor'!$N$230=paraméterek!$A$324,'komplex kalkulátor'!$AQ279,'komplex kalkulátor'!$AV279)))</f>
        <v>11205.314073598809</v>
      </c>
      <c r="P90" s="1085" t="str">
        <f>IF(OR($K$19=paraméterek!$A$324,$K$19=paraméterek!$A$325),'Személyes tájék'!B90,"")</f>
        <v>5. hónap</v>
      </c>
      <c r="Q90" s="1085">
        <f>IF(OR($K$19=paraméterek!$A$324,$K$19=paraméterek!$A$325),'Személyes tájék'!C90,"")</f>
        <v>35448.772928771345</v>
      </c>
      <c r="R90" s="1085">
        <f>IF(OR($K$19=paraméterek!$A$324,$K$19=paraméterek!$A$325),'Személyes tájék'!D90,"")</f>
        <v>24243.458855172539</v>
      </c>
      <c r="S90" s="1085">
        <f>IF(OR($K$19=paraméterek!$A$324,$K$19=paraméterek!$A$325),'Személyes tájék'!E90,"")</f>
        <v>11205.314073598809</v>
      </c>
      <c r="T90" s="1085">
        <f>IF(OR($K$19=paraméterek!$A$324,$K$19=paraméterek!$A$325),'Személyes tájék'!F90,"")</f>
        <v>0</v>
      </c>
      <c r="U90" s="1085">
        <f>IF(OR($K$19=paraméterek!$A$324,$K$19=paraméterek!$A$325),'Személyes tájék'!G90,"")</f>
        <v>4944516.2774443859</v>
      </c>
    </row>
    <row r="91" spans="1:21" x14ac:dyDescent="0.2">
      <c r="A91" s="488"/>
      <c r="B91" s="548" t="s">
        <v>606</v>
      </c>
      <c r="C91" s="549">
        <f t="shared" si="0"/>
        <v>35448.772928771345</v>
      </c>
      <c r="D91" s="549">
        <f>IF(OR(AND($K$10=paraméterek!$A$178,$K$11=paraméterek!$C$177),$K$10=paraméterek!$A$179,$K$10=paraméterek!$A$180),$L91,$K91)</f>
        <v>24188.642303095126</v>
      </c>
      <c r="E91" s="549">
        <f>IF(OR(AND($K$10=paraméterek!$A$178,$K$11=paraméterek!$C$177),$K$10=paraméterek!$A$179,$K$10=paraméterek!$A$180),$N91,$M91)</f>
        <v>11260.130625676215</v>
      </c>
      <c r="F91" s="549">
        <v>0</v>
      </c>
      <c r="G91" s="1000">
        <f t="shared" si="1"/>
        <v>4933256.1468187096</v>
      </c>
      <c r="K91" s="1085">
        <f>IF($L$3=1,IF(egyszerűsített_kalkulátor!$H$1=paraméterek!$A$323,egyszerűsített_kalkulátor!$P79,IF(egyszerűsített_kalkulátor!$H$1=paraméterek!$A$324,egyszerűsített_kalkulátor!$T79,egyszerűsített_kalkulátor!$X79)),IF('komplex kalkulátor'!$N$230=paraméterek!$A$323,'komplex kalkulátor'!$V280,IF('komplex kalkulátor'!$N$230=paraméterek!$A$324,'komplex kalkulátor'!$Z280,'komplex kalkulátor'!$AD280)))</f>
        <v>24188.642303095126</v>
      </c>
      <c r="L91" s="1085">
        <f>IF($L$3=1,IF(egyszerűsített_kalkulátor!$H$1=paraméterek!$A$323,egyszerűsített_kalkulátor!$AG79,IF(egyszerűsített_kalkulátor!$H$1=paraméterek!$A$324,egyszerűsített_kalkulátor!$AL79,egyszerűsített_kalkulátor!$AQ79)),IF('komplex kalkulátor'!$N$230=paraméterek!$A$323,'komplex kalkulátor'!$AM280,IF('komplex kalkulátor'!$N$230=paraméterek!$A$324,'komplex kalkulátor'!$AR280,'komplex kalkulátor'!$AW280)))</f>
        <v>24188.642303095123</v>
      </c>
      <c r="M91" s="1085">
        <f>IF($L$3=1,IF(egyszerűsített_kalkulátor!$H$1=paraméterek!$A$323,egyszerűsített_kalkulátor!$O79,IF(egyszerűsített_kalkulátor!$H$1=paraméterek!$A$324,egyszerűsített_kalkulátor!$S79,egyszerűsített_kalkulátor!$W79)),IF('komplex kalkulátor'!$N$230=paraméterek!$A$323,'komplex kalkulátor'!$U280,IF('komplex kalkulátor'!$N$230=paraméterek!$A$324,'komplex kalkulátor'!$Y280,'komplex kalkulátor'!$AC280)))</f>
        <v>11260.130625676215</v>
      </c>
      <c r="N91" s="1085">
        <f>IF($L$3=1,IF(egyszerűsített_kalkulátor!$H$1=paraméterek!$A$323,egyszerűsített_kalkulátor!$AF79,IF(egyszerűsített_kalkulátor!$H$1=paraméterek!$A$324,egyszerűsített_kalkulátor!$AK79,egyszerűsített_kalkulátor!$AP79)),IF('komplex kalkulátor'!$N$230=paraméterek!$A$323,'komplex kalkulátor'!$AL280,IF('komplex kalkulátor'!$N$230=paraméterek!$A$324,'komplex kalkulátor'!$AQ280,'komplex kalkulátor'!$AV280)))</f>
        <v>11260.130625676215</v>
      </c>
      <c r="P91" s="1085" t="str">
        <f>IF(OR($K$19=paraméterek!$A$324,$K$19=paraméterek!$A$325),'Személyes tájék'!B91,"")</f>
        <v>6. hónap</v>
      </c>
      <c r="Q91" s="1085">
        <f>IF(OR($K$19=paraméterek!$A$324,$K$19=paraméterek!$A$325),'Személyes tájék'!C91,"")</f>
        <v>35448.772928771345</v>
      </c>
      <c r="R91" s="1085">
        <f>IF(OR($K$19=paraméterek!$A$324,$K$19=paraméterek!$A$325),'Személyes tájék'!D91,"")</f>
        <v>24188.642303095126</v>
      </c>
      <c r="S91" s="1085">
        <f>IF(OR($K$19=paraméterek!$A$324,$K$19=paraméterek!$A$325),'Személyes tájék'!E91,"")</f>
        <v>11260.130625676215</v>
      </c>
      <c r="T91" s="1085">
        <f>IF(OR($K$19=paraméterek!$A$324,$K$19=paraméterek!$A$325),'Személyes tájék'!F91,"")</f>
        <v>0</v>
      </c>
      <c r="U91" s="1085">
        <f>IF(OR($K$19=paraméterek!$A$324,$K$19=paraméterek!$A$325),'Személyes tájék'!G91,"")</f>
        <v>4933256.1468187096</v>
      </c>
    </row>
    <row r="92" spans="1:21" x14ac:dyDescent="0.2">
      <c r="A92" s="488"/>
      <c r="B92" s="548" t="s">
        <v>607</v>
      </c>
      <c r="C92" s="549">
        <f t="shared" si="0"/>
        <v>35448.772928771345</v>
      </c>
      <c r="D92" s="549">
        <f>IF(OR(AND($K$10=paraméterek!$A$178,$K$11=paraméterek!$C$177),$K$10=paraméterek!$A$179,$K$10=paraméterek!$A$180),$L92,$K92)</f>
        <v>24133.557587683619</v>
      </c>
      <c r="E92" s="549">
        <f>IF(OR(AND($K$10=paraméterek!$A$178,$K$11=paraméterek!$C$177),$K$10=paraméterek!$A$179,$K$10=paraméterek!$A$180),$N92,$M92)</f>
        <v>11315.215341087727</v>
      </c>
      <c r="F92" s="549">
        <v>0</v>
      </c>
      <c r="G92" s="1000">
        <f t="shared" si="1"/>
        <v>4921940.9314776221</v>
      </c>
      <c r="K92" s="1085">
        <f>IF($L$3=1,IF(egyszerűsített_kalkulátor!$H$1=paraméterek!$A$323,egyszerűsített_kalkulátor!$P80,IF(egyszerűsített_kalkulátor!$H$1=paraméterek!$A$324,egyszerűsített_kalkulátor!$T80,egyszerűsített_kalkulátor!$X80)),IF('komplex kalkulátor'!$N$230=paraméterek!$A$323,'komplex kalkulátor'!$V281,IF('komplex kalkulátor'!$N$230=paraméterek!$A$324,'komplex kalkulátor'!$Z281,'komplex kalkulátor'!$AD281)))</f>
        <v>24133.557587683619</v>
      </c>
      <c r="L92" s="1085">
        <f>IF($L$3=1,IF(egyszerűsített_kalkulátor!$H$1=paraméterek!$A$323,egyszerűsített_kalkulátor!$AG80,IF(egyszerűsített_kalkulátor!$H$1=paraméterek!$A$324,egyszerűsített_kalkulátor!$AL80,egyszerűsített_kalkulátor!$AQ80)),IF('komplex kalkulátor'!$N$230=paraméterek!$A$323,'komplex kalkulátor'!$AM281,IF('komplex kalkulátor'!$N$230=paraméterek!$A$324,'komplex kalkulátor'!$AR281,'komplex kalkulátor'!$AW281)))</f>
        <v>24133.557587683608</v>
      </c>
      <c r="M92" s="1085">
        <f>IF($L$3=1,IF(egyszerűsített_kalkulátor!$H$1=paraméterek!$A$323,egyszerűsített_kalkulátor!$O80,IF(egyszerűsített_kalkulátor!$H$1=paraméterek!$A$324,egyszerűsített_kalkulátor!$S80,egyszerűsített_kalkulátor!$W80)),IF('komplex kalkulátor'!$N$230=paraméterek!$A$323,'komplex kalkulátor'!$U281,IF('komplex kalkulátor'!$N$230=paraméterek!$A$324,'komplex kalkulátor'!$Y281,'komplex kalkulátor'!$AC281)))</f>
        <v>11315.215341087727</v>
      </c>
      <c r="N92" s="1085">
        <f>IF($L$3=1,IF(egyszerűsített_kalkulátor!$H$1=paraméterek!$A$323,egyszerűsített_kalkulátor!$AF80,IF(egyszerűsített_kalkulátor!$H$1=paraméterek!$A$324,egyszerűsített_kalkulátor!$AK80,egyszerűsített_kalkulátor!$AP80)),IF('komplex kalkulátor'!$N$230=paraméterek!$A$323,'komplex kalkulátor'!$AL281,IF('komplex kalkulátor'!$N$230=paraméterek!$A$324,'komplex kalkulátor'!$AQ281,'komplex kalkulátor'!$AV281)))</f>
        <v>11315.215341087727</v>
      </c>
      <c r="P92" s="1085" t="str">
        <f>IF(OR($K$19=paraméterek!$A$324,$K$19=paraméterek!$A$325),'Személyes tájék'!B92,"")</f>
        <v>7. hónap</v>
      </c>
      <c r="Q92" s="1085">
        <f>IF(OR($K$19=paraméterek!$A$324,$K$19=paraméterek!$A$325),'Személyes tájék'!C92,"")</f>
        <v>35448.772928771345</v>
      </c>
      <c r="R92" s="1085">
        <f>IF(OR($K$19=paraméterek!$A$324,$K$19=paraméterek!$A$325),'Személyes tájék'!D92,"")</f>
        <v>24133.557587683619</v>
      </c>
      <c r="S92" s="1085">
        <f>IF(OR($K$19=paraméterek!$A$324,$K$19=paraméterek!$A$325),'Személyes tájék'!E92,"")</f>
        <v>11315.215341087727</v>
      </c>
      <c r="T92" s="1085">
        <f>IF(OR($K$19=paraméterek!$A$324,$K$19=paraméterek!$A$325),'Személyes tájék'!F92,"")</f>
        <v>0</v>
      </c>
      <c r="U92" s="1085">
        <f>IF(OR($K$19=paraméterek!$A$324,$K$19=paraméterek!$A$325),'Személyes tájék'!G92,"")</f>
        <v>4921940.9314776221</v>
      </c>
    </row>
    <row r="93" spans="1:21" x14ac:dyDescent="0.2">
      <c r="A93" s="488"/>
      <c r="B93" s="548" t="s">
        <v>608</v>
      </c>
      <c r="C93" s="549">
        <f t="shared" si="0"/>
        <v>35448.772928771345</v>
      </c>
      <c r="D93" s="549">
        <f>IF(OR(AND($K$10=paraméterek!$A$178,$K$11=paraméterek!$C$177),$K$10=paraméterek!$A$179,$K$10=paraméterek!$A$180),$L93,$K93)</f>
        <v>24078.203397079251</v>
      </c>
      <c r="E93" s="549">
        <f>IF(OR(AND($K$10=paraméterek!$A$178,$K$11=paraméterek!$C$177),$K$10=paraméterek!$A$179,$K$10=paraméterek!$A$180),$N93,$M93)</f>
        <v>11370.569531692097</v>
      </c>
      <c r="F93" s="549">
        <v>0</v>
      </c>
      <c r="G93" s="1000">
        <f t="shared" si="1"/>
        <v>4910570.3619459299</v>
      </c>
      <c r="K93" s="1085">
        <f>IF($L$3=1,IF(egyszerűsített_kalkulátor!$H$1=paraméterek!$A$323,egyszerűsített_kalkulátor!$P81,IF(egyszerűsített_kalkulátor!$H$1=paraméterek!$A$324,egyszerűsített_kalkulátor!$T81,egyszerűsített_kalkulátor!$X81)),IF('komplex kalkulátor'!$N$230=paraméterek!$A$323,'komplex kalkulátor'!$V282,IF('komplex kalkulátor'!$N$230=paraméterek!$A$324,'komplex kalkulátor'!$Z282,'komplex kalkulátor'!$AD282)))</f>
        <v>24078.203397079251</v>
      </c>
      <c r="L93" s="1085">
        <f>IF($L$3=1,IF(egyszerűsített_kalkulátor!$H$1=paraméterek!$A$323,egyszerűsített_kalkulátor!$AG81,IF(egyszerűsített_kalkulátor!$H$1=paraméterek!$A$324,egyszerűsített_kalkulátor!$AL81,egyszerűsített_kalkulátor!$AQ81)),IF('komplex kalkulátor'!$N$230=paraméterek!$A$323,'komplex kalkulátor'!$AM282,IF('komplex kalkulátor'!$N$230=paraméterek!$A$324,'komplex kalkulátor'!$AR282,'komplex kalkulátor'!$AW282)))</f>
        <v>24078.20339707924</v>
      </c>
      <c r="M93" s="1085">
        <f>IF($L$3=1,IF(egyszerűsített_kalkulátor!$H$1=paraméterek!$A$323,egyszerűsített_kalkulátor!$O81,IF(egyszerűsített_kalkulátor!$H$1=paraméterek!$A$324,egyszerűsített_kalkulátor!$S81,egyszerűsített_kalkulátor!$W81)),IF('komplex kalkulátor'!$N$230=paraméterek!$A$323,'komplex kalkulátor'!$U282,IF('komplex kalkulátor'!$N$230=paraméterek!$A$324,'komplex kalkulátor'!$Y282,'komplex kalkulátor'!$AC282)))</f>
        <v>11370.569531692097</v>
      </c>
      <c r="N93" s="1085">
        <f>IF($L$3=1,IF(egyszerűsített_kalkulátor!$H$1=paraméterek!$A$323,egyszerűsített_kalkulátor!$AF81,IF(egyszerűsített_kalkulátor!$H$1=paraméterek!$A$324,egyszerűsített_kalkulátor!$AK81,egyszerűsített_kalkulátor!$AP81)),IF('komplex kalkulátor'!$N$230=paraméterek!$A$323,'komplex kalkulátor'!$AL282,IF('komplex kalkulátor'!$N$230=paraméterek!$A$324,'komplex kalkulátor'!$AQ282,'komplex kalkulátor'!$AV282)))</f>
        <v>11370.569531692097</v>
      </c>
      <c r="P93" s="1085" t="str">
        <f>IF(OR($K$19=paraméterek!$A$324,$K$19=paraméterek!$A$325),'Személyes tájék'!B93,"")</f>
        <v>8. hónap</v>
      </c>
      <c r="Q93" s="1085">
        <f>IF(OR($K$19=paraméterek!$A$324,$K$19=paraméterek!$A$325),'Személyes tájék'!C93,"")</f>
        <v>35448.772928771345</v>
      </c>
      <c r="R93" s="1085">
        <f>IF(OR($K$19=paraméterek!$A$324,$K$19=paraméterek!$A$325),'Személyes tájék'!D93,"")</f>
        <v>24078.203397079251</v>
      </c>
      <c r="S93" s="1085">
        <f>IF(OR($K$19=paraméterek!$A$324,$K$19=paraméterek!$A$325),'Személyes tájék'!E93,"")</f>
        <v>11370.569531692097</v>
      </c>
      <c r="T93" s="1085">
        <f>IF(OR($K$19=paraméterek!$A$324,$K$19=paraméterek!$A$325),'Személyes tájék'!F93,"")</f>
        <v>0</v>
      </c>
      <c r="U93" s="1085">
        <f>IF(OR($K$19=paraméterek!$A$324,$K$19=paraméterek!$A$325),'Személyes tájék'!G93,"")</f>
        <v>4910570.3619459299</v>
      </c>
    </row>
    <row r="94" spans="1:21" x14ac:dyDescent="0.2">
      <c r="A94" s="488"/>
      <c r="B94" s="548" t="s">
        <v>609</v>
      </c>
      <c r="C94" s="549">
        <f t="shared" si="0"/>
        <v>35448.772928771345</v>
      </c>
      <c r="D94" s="549">
        <f>IF(OR(AND($K$10=paraméterek!$A$178,$K$11=paraméterek!$C$177),$K$10=paraméterek!$A$179,$K$10=paraméterek!$A$180),$L94,$K94)</f>
        <v>24022.578413005635</v>
      </c>
      <c r="E94" s="549">
        <f>IF(OR(AND($K$10=paraméterek!$A$178,$K$11=paraméterek!$C$177),$K$10=paraméterek!$A$179,$K$10=paraméterek!$A$180),$N94,$M94)</f>
        <v>11426.194515765714</v>
      </c>
      <c r="F94" s="549">
        <v>0</v>
      </c>
      <c r="G94" s="1000">
        <f t="shared" si="1"/>
        <v>4899144.1674301643</v>
      </c>
      <c r="K94" s="1085">
        <f>IF($L$3=1,IF(egyszerűsített_kalkulátor!$H$1=paraméterek!$A$323,egyszerűsített_kalkulátor!$P82,IF(egyszerűsített_kalkulátor!$H$1=paraméterek!$A$324,egyszerűsített_kalkulátor!$T82,egyszerűsített_kalkulátor!$X82)),IF('komplex kalkulátor'!$N$230=paraméterek!$A$323,'komplex kalkulátor'!$V283,IF('komplex kalkulátor'!$N$230=paraméterek!$A$324,'komplex kalkulátor'!$Z283,'komplex kalkulátor'!$AD283)))</f>
        <v>24022.578413005635</v>
      </c>
      <c r="L94" s="1085">
        <f>IF($L$3=1,IF(egyszerűsített_kalkulátor!$H$1=paraméterek!$A$323,egyszerűsített_kalkulátor!$AG82,IF(egyszerűsített_kalkulátor!$H$1=paraméterek!$A$324,egyszerűsített_kalkulátor!$AL82,egyszerűsített_kalkulátor!$AQ82)),IF('komplex kalkulátor'!$N$230=paraméterek!$A$323,'komplex kalkulátor'!$AM283,IF('komplex kalkulátor'!$N$230=paraméterek!$A$324,'komplex kalkulátor'!$AR283,'komplex kalkulátor'!$AW283)))</f>
        <v>24022.578413005624</v>
      </c>
      <c r="M94" s="1085">
        <f>IF($L$3=1,IF(egyszerűsített_kalkulátor!$H$1=paraméterek!$A$323,egyszerűsített_kalkulátor!$O82,IF(egyszerűsített_kalkulátor!$H$1=paraméterek!$A$324,egyszerűsített_kalkulátor!$S82,egyszerűsített_kalkulátor!$W82)),IF('komplex kalkulátor'!$N$230=paraméterek!$A$323,'komplex kalkulátor'!$U283,IF('komplex kalkulátor'!$N$230=paraméterek!$A$324,'komplex kalkulátor'!$Y283,'komplex kalkulátor'!$AC283)))</f>
        <v>11426.194515765714</v>
      </c>
      <c r="N94" s="1085">
        <f>IF($L$3=1,IF(egyszerűsített_kalkulátor!$H$1=paraméterek!$A$323,egyszerűsített_kalkulátor!$AF82,IF(egyszerűsített_kalkulátor!$H$1=paraméterek!$A$324,egyszerűsített_kalkulátor!$AK82,egyszerűsített_kalkulátor!$AP82)),IF('komplex kalkulátor'!$N$230=paraméterek!$A$323,'komplex kalkulátor'!$AL283,IF('komplex kalkulátor'!$N$230=paraméterek!$A$324,'komplex kalkulátor'!$AQ283,'komplex kalkulátor'!$AV283)))</f>
        <v>11426.194515765714</v>
      </c>
      <c r="P94" s="1085" t="str">
        <f>IF(OR($K$19=paraméterek!$A$324,$K$19=paraméterek!$A$325),'Személyes tájék'!B94,"")</f>
        <v>9. hónap</v>
      </c>
      <c r="Q94" s="1085">
        <f>IF(OR($K$19=paraméterek!$A$324,$K$19=paraméterek!$A$325),'Személyes tájék'!C94,"")</f>
        <v>35448.772928771345</v>
      </c>
      <c r="R94" s="1085">
        <f>IF(OR($K$19=paraméterek!$A$324,$K$19=paraméterek!$A$325),'Személyes tájék'!D94,"")</f>
        <v>24022.578413005635</v>
      </c>
      <c r="S94" s="1085">
        <f>IF(OR($K$19=paraméterek!$A$324,$K$19=paraméterek!$A$325),'Személyes tájék'!E94,"")</f>
        <v>11426.194515765714</v>
      </c>
      <c r="T94" s="1085">
        <f>IF(OR($K$19=paraméterek!$A$324,$K$19=paraméterek!$A$325),'Személyes tájék'!F94,"")</f>
        <v>0</v>
      </c>
      <c r="U94" s="1085">
        <f>IF(OR($K$19=paraméterek!$A$324,$K$19=paraméterek!$A$325),'Személyes tájék'!G94,"")</f>
        <v>4899144.1674301643</v>
      </c>
    </row>
    <row r="95" spans="1:21" x14ac:dyDescent="0.2">
      <c r="A95" s="488"/>
      <c r="B95" s="548" t="s">
        <v>610</v>
      </c>
      <c r="C95" s="549">
        <f t="shared" si="0"/>
        <v>35448.772928771345</v>
      </c>
      <c r="D95" s="549">
        <f>IF(OR(AND($K$10=paraméterek!$A$178,$K$11=paraméterek!$C$177),$K$10=paraméterek!$A$179,$K$10=paraméterek!$A$180),$L95,$K95)</f>
        <v>23966.681310737364</v>
      </c>
      <c r="E95" s="549">
        <f>IF(OR(AND($K$10=paraméterek!$A$178,$K$11=paraméterek!$C$177),$K$10=paraméterek!$A$179,$K$10=paraméterek!$A$180),$N95,$M95)</f>
        <v>11482.091618033983</v>
      </c>
      <c r="F95" s="549">
        <v>0</v>
      </c>
      <c r="G95" s="1000">
        <f t="shared" si="1"/>
        <v>4887662.0758121302</v>
      </c>
      <c r="K95" s="1085">
        <f>IF($L$3=1,IF(egyszerűsített_kalkulátor!$H$1=paraméterek!$A$323,egyszerűsített_kalkulátor!$P83,IF(egyszerűsített_kalkulátor!$H$1=paraméterek!$A$324,egyszerűsített_kalkulátor!$T83,egyszerűsített_kalkulátor!$X83)),IF('komplex kalkulátor'!$N$230=paraméterek!$A$323,'komplex kalkulátor'!$V284,IF('komplex kalkulátor'!$N$230=paraméterek!$A$324,'komplex kalkulátor'!$Z284,'komplex kalkulátor'!$AD284)))</f>
        <v>23966.681310737364</v>
      </c>
      <c r="L95" s="1085">
        <f>IF($L$3=1,IF(egyszerűsített_kalkulátor!$H$1=paraméterek!$A$323,egyszerűsített_kalkulátor!$AG83,IF(egyszerűsített_kalkulátor!$H$1=paraméterek!$A$324,egyszerűsített_kalkulátor!$AL83,egyszerűsített_kalkulátor!$AQ83)),IF('komplex kalkulátor'!$N$230=paraméterek!$A$323,'komplex kalkulátor'!$AM284,IF('komplex kalkulátor'!$N$230=paraméterek!$A$324,'komplex kalkulátor'!$AR284,'komplex kalkulátor'!$AW284)))</f>
        <v>23966.68131073736</v>
      </c>
      <c r="M95" s="1085">
        <f>IF($L$3=1,IF(egyszerűsített_kalkulátor!$H$1=paraméterek!$A$323,egyszerűsített_kalkulátor!$O83,IF(egyszerűsített_kalkulátor!$H$1=paraméterek!$A$324,egyszerűsített_kalkulátor!$S83,egyszerűsített_kalkulátor!$W83)),IF('komplex kalkulátor'!$N$230=paraméterek!$A$323,'komplex kalkulátor'!$U284,IF('komplex kalkulátor'!$N$230=paraméterek!$A$324,'komplex kalkulátor'!$Y284,'komplex kalkulátor'!$AC284)))</f>
        <v>11482.091618033983</v>
      </c>
      <c r="N95" s="1085">
        <f>IF($L$3=1,IF(egyszerűsített_kalkulátor!$H$1=paraméterek!$A$323,egyszerűsített_kalkulátor!$AF83,IF(egyszerűsített_kalkulátor!$H$1=paraméterek!$A$324,egyszerűsített_kalkulátor!$AK83,egyszerűsített_kalkulátor!$AP83)),IF('komplex kalkulátor'!$N$230=paraméterek!$A$323,'komplex kalkulátor'!$AL284,IF('komplex kalkulátor'!$N$230=paraméterek!$A$324,'komplex kalkulátor'!$AQ284,'komplex kalkulátor'!$AV284)))</f>
        <v>11482.091618033983</v>
      </c>
      <c r="P95" s="1085" t="str">
        <f>IF(OR($K$19=paraméterek!$A$324,$K$19=paraméterek!$A$325),'Személyes tájék'!B95,"")</f>
        <v>10. hónap</v>
      </c>
      <c r="Q95" s="1085">
        <f>IF(OR($K$19=paraméterek!$A$324,$K$19=paraméterek!$A$325),'Személyes tájék'!C95,"")</f>
        <v>35448.772928771345</v>
      </c>
      <c r="R95" s="1085">
        <f>IF(OR($K$19=paraméterek!$A$324,$K$19=paraméterek!$A$325),'Személyes tájék'!D95,"")</f>
        <v>23966.681310737364</v>
      </c>
      <c r="S95" s="1085">
        <f>IF(OR($K$19=paraméterek!$A$324,$K$19=paraméterek!$A$325),'Személyes tájék'!E95,"")</f>
        <v>11482.091618033983</v>
      </c>
      <c r="T95" s="1085">
        <f>IF(OR($K$19=paraméterek!$A$324,$K$19=paraméterek!$A$325),'Személyes tájék'!F95,"")</f>
        <v>0</v>
      </c>
      <c r="U95" s="1085">
        <f>IF(OR($K$19=paraméterek!$A$324,$K$19=paraméterek!$A$325),'Személyes tájék'!G95,"")</f>
        <v>4887662.0758121302</v>
      </c>
    </row>
    <row r="96" spans="1:21" x14ac:dyDescent="0.2">
      <c r="A96" s="488"/>
      <c r="B96" s="548" t="s">
        <v>611</v>
      </c>
      <c r="C96" s="549">
        <f t="shared" si="0"/>
        <v>35448.772928771345</v>
      </c>
      <c r="D96" s="549">
        <f>IF(OR(AND($K$10=paraméterek!$A$178,$K$11=paraméterek!$C$177),$K$10=paraméterek!$A$179,$K$10=paraméterek!$A$180),$L96,$K96)</f>
        <v>23910.510759068442</v>
      </c>
      <c r="E96" s="549">
        <f>IF(OR(AND($K$10=paraméterek!$A$178,$K$11=paraméterek!$C$177),$K$10=paraméterek!$A$179,$K$10=paraméterek!$A$180),$N96,$M96)</f>
        <v>11538.262169702903</v>
      </c>
      <c r="F96" s="549">
        <v>0</v>
      </c>
      <c r="G96" s="1000">
        <f t="shared" si="1"/>
        <v>4876123.8136424273</v>
      </c>
      <c r="K96" s="1085">
        <f>IF($L$3=1,IF(egyszerűsített_kalkulátor!$H$1=paraméterek!$A$323,egyszerűsített_kalkulátor!$P84,IF(egyszerűsített_kalkulátor!$H$1=paraméterek!$A$324,egyszerűsített_kalkulátor!$T84,egyszerűsített_kalkulátor!$X84)),IF('komplex kalkulátor'!$N$230=paraméterek!$A$323,'komplex kalkulátor'!$V285,IF('komplex kalkulátor'!$N$230=paraméterek!$A$324,'komplex kalkulátor'!$Z285,'komplex kalkulátor'!$AD285)))</f>
        <v>23910.510759068442</v>
      </c>
      <c r="L96" s="1085">
        <f>IF($L$3=1,IF(egyszerűsített_kalkulátor!$H$1=paraméterek!$A$323,egyszerűsített_kalkulátor!$AG84,IF(egyszerűsített_kalkulátor!$H$1=paraméterek!$A$324,egyszerűsített_kalkulátor!$AL84,egyszerűsített_kalkulátor!$AQ84)),IF('komplex kalkulátor'!$N$230=paraméterek!$A$323,'komplex kalkulátor'!$AM285,IF('komplex kalkulátor'!$N$230=paraméterek!$A$324,'komplex kalkulátor'!$AR285,'komplex kalkulátor'!$AW285)))</f>
        <v>23910.510759068442</v>
      </c>
      <c r="M96" s="1085">
        <f>IF($L$3=1,IF(egyszerűsített_kalkulátor!$H$1=paraméterek!$A$323,egyszerűsített_kalkulátor!$O84,IF(egyszerűsített_kalkulátor!$H$1=paraméterek!$A$324,egyszerűsített_kalkulátor!$S84,egyszerűsített_kalkulátor!$W84)),IF('komplex kalkulátor'!$N$230=paraméterek!$A$323,'komplex kalkulátor'!$U285,IF('komplex kalkulátor'!$N$230=paraméterek!$A$324,'komplex kalkulátor'!$Y285,'komplex kalkulátor'!$AC285)))</f>
        <v>11538.262169702903</v>
      </c>
      <c r="N96" s="1085">
        <f>IF($L$3=1,IF(egyszerűsített_kalkulátor!$H$1=paraméterek!$A$323,egyszerűsített_kalkulátor!$AF84,IF(egyszerűsített_kalkulátor!$H$1=paraméterek!$A$324,egyszerűsített_kalkulátor!$AK84,egyszerűsített_kalkulátor!$AP84)),IF('komplex kalkulátor'!$N$230=paraméterek!$A$323,'komplex kalkulátor'!$AL285,IF('komplex kalkulátor'!$N$230=paraméterek!$A$324,'komplex kalkulátor'!$AQ285,'komplex kalkulátor'!$AV285)))</f>
        <v>11538.262169702903</v>
      </c>
      <c r="P96" s="1085" t="str">
        <f>IF(OR($K$19=paraméterek!$A$324,$K$19=paraméterek!$A$325),'Személyes tájék'!B96,"")</f>
        <v>11. hónap</v>
      </c>
      <c r="Q96" s="1085">
        <f>IF(OR($K$19=paraméterek!$A$324,$K$19=paraméterek!$A$325),'Személyes tájék'!C96,"")</f>
        <v>35448.772928771345</v>
      </c>
      <c r="R96" s="1085">
        <f>IF(OR($K$19=paraméterek!$A$324,$K$19=paraméterek!$A$325),'Személyes tájék'!D96,"")</f>
        <v>23910.510759068442</v>
      </c>
      <c r="S96" s="1085">
        <f>IF(OR($K$19=paraméterek!$A$324,$K$19=paraméterek!$A$325),'Személyes tájék'!E96,"")</f>
        <v>11538.262169702903</v>
      </c>
      <c r="T96" s="1085">
        <f>IF(OR($K$19=paraméterek!$A$324,$K$19=paraméterek!$A$325),'Személyes tájék'!F96,"")</f>
        <v>0</v>
      </c>
      <c r="U96" s="1085">
        <f>IF(OR($K$19=paraméterek!$A$324,$K$19=paraméterek!$A$325),'Személyes tájék'!G96,"")</f>
        <v>4876123.8136424273</v>
      </c>
    </row>
    <row r="97" spans="1:21" x14ac:dyDescent="0.2">
      <c r="A97" s="488"/>
      <c r="B97" s="548" t="s">
        <v>612</v>
      </c>
      <c r="C97" s="549">
        <f t="shared" si="0"/>
        <v>35448.772928771345</v>
      </c>
      <c r="D97" s="549">
        <f>IF(OR(AND($K$10=paraméterek!$A$178,$K$11=paraméterek!$C$177),$K$10=paraméterek!$A$179,$K$10=paraméterek!$A$180),$L97,$K97)</f>
        <v>23854.065420280614</v>
      </c>
      <c r="E97" s="549">
        <f>IF(OR(AND($K$10=paraméterek!$A$178,$K$11=paraméterek!$C$177),$K$10=paraméterek!$A$179,$K$10=paraméterek!$A$180),$N97,$M97)</f>
        <v>11594.70750849073</v>
      </c>
      <c r="F97" s="549">
        <v>0</v>
      </c>
      <c r="G97" s="1000">
        <f t="shared" si="1"/>
        <v>4864529.1061339369</v>
      </c>
      <c r="K97" s="1085">
        <f>IF($L$3=1,IF(egyszerűsített_kalkulátor!$H$1=paraméterek!$A$323,egyszerűsített_kalkulátor!$P85,IF(egyszerűsített_kalkulátor!$H$1=paraméterek!$A$324,egyszerűsített_kalkulátor!$T85,egyszerűsített_kalkulátor!$X85)),IF('komplex kalkulátor'!$N$230=paraméterek!$A$323,'komplex kalkulátor'!$V286,IF('komplex kalkulátor'!$N$230=paraméterek!$A$324,'komplex kalkulátor'!$Z286,'komplex kalkulátor'!$AD286)))</f>
        <v>23854.065420280614</v>
      </c>
      <c r="L97" s="1085">
        <f>IF($L$3=1,IF(egyszerűsített_kalkulátor!$H$1=paraméterek!$A$323,egyszerűsített_kalkulátor!$AG85,IF(egyszerűsített_kalkulátor!$H$1=paraméterek!$A$324,egyszerűsített_kalkulátor!$AL85,egyszerűsített_kalkulátor!$AQ85)),IF('komplex kalkulátor'!$N$230=paraméterek!$A$323,'komplex kalkulátor'!$AM286,IF('komplex kalkulátor'!$N$230=paraméterek!$A$324,'komplex kalkulátor'!$AR286,'komplex kalkulátor'!$AW286)))</f>
        <v>23854.065420280611</v>
      </c>
      <c r="M97" s="1085">
        <f>IF($L$3=1,IF(egyszerűsített_kalkulátor!$H$1=paraméterek!$A$323,egyszerűsített_kalkulátor!$O85,IF(egyszerűsített_kalkulátor!$H$1=paraméterek!$A$324,egyszerűsített_kalkulátor!$S85,egyszerűsített_kalkulátor!$W85)),IF('komplex kalkulátor'!$N$230=paraméterek!$A$323,'komplex kalkulátor'!$U286,IF('komplex kalkulátor'!$N$230=paraméterek!$A$324,'komplex kalkulátor'!$Y286,'komplex kalkulátor'!$AC286)))</f>
        <v>11594.70750849073</v>
      </c>
      <c r="N97" s="1085">
        <f>IF($L$3=1,IF(egyszerűsített_kalkulátor!$H$1=paraméterek!$A$323,egyszerűsített_kalkulátor!$AF85,IF(egyszerűsített_kalkulátor!$H$1=paraméterek!$A$324,egyszerűsített_kalkulátor!$AK85,egyszerűsített_kalkulátor!$AP85)),IF('komplex kalkulátor'!$N$230=paraméterek!$A$323,'komplex kalkulátor'!$AL286,IF('komplex kalkulátor'!$N$230=paraméterek!$A$324,'komplex kalkulátor'!$AQ286,'komplex kalkulátor'!$AV286)))</f>
        <v>11594.70750849073</v>
      </c>
      <c r="P97" s="1085" t="str">
        <f>IF(OR($K$19=paraméterek!$A$324,$K$19=paraméterek!$A$325),'Személyes tájék'!B97,"")</f>
        <v>12. hónap</v>
      </c>
      <c r="Q97" s="1085">
        <f>IF(OR($K$19=paraméterek!$A$324,$K$19=paraméterek!$A$325),'Személyes tájék'!C97,"")</f>
        <v>35448.772928771345</v>
      </c>
      <c r="R97" s="1085">
        <f>IF(OR($K$19=paraméterek!$A$324,$K$19=paraméterek!$A$325),'Személyes tájék'!D97,"")</f>
        <v>23854.065420280614</v>
      </c>
      <c r="S97" s="1085">
        <f>IF(OR($K$19=paraméterek!$A$324,$K$19=paraméterek!$A$325),'Személyes tájék'!E97,"")</f>
        <v>11594.70750849073</v>
      </c>
      <c r="T97" s="1085">
        <f>IF(OR($K$19=paraméterek!$A$324,$K$19=paraméterek!$A$325),'Személyes tájék'!F97,"")</f>
        <v>0</v>
      </c>
      <c r="U97" s="1085">
        <f>IF(OR($K$19=paraméterek!$A$324,$K$19=paraméterek!$A$325),'Személyes tájék'!G97,"")</f>
        <v>4864529.1061339369</v>
      </c>
    </row>
    <row r="98" spans="1:21" x14ac:dyDescent="0.2">
      <c r="A98" s="488"/>
      <c r="B98" s="548" t="s">
        <v>958</v>
      </c>
      <c r="C98" s="549">
        <f t="shared" ca="1" si="0"/>
        <v>425385.27514525619</v>
      </c>
      <c r="D98" s="549">
        <f ca="1">IF(OR(AND($K$10=paraméterek!$A$178,$K$11=paraméterek!$C$177),$K$10=paraméterek!$A$179,$K$10=paraméterek!$A$180),$L98,$K98)</f>
        <v>289914.38127919269</v>
      </c>
      <c r="E98" s="549">
        <f ca="1">IF(OR(AND($K$10=paraméterek!$A$178,$K$11=paraméterek!$C$177),$K$10=paraméterek!$A$179,$K$10=paraméterek!$A$180),$N98,$M98)</f>
        <v>135470.89386606347</v>
      </c>
      <c r="F98" s="549">
        <v>0</v>
      </c>
      <c r="G98" s="1000">
        <f ca="1">MAX(,K5-E98)</f>
        <v>4864529.1061339369</v>
      </c>
      <c r="I98" s="1095"/>
      <c r="J98" s="1095">
        <v>1</v>
      </c>
      <c r="K98" s="1085">
        <f ca="1">IF($L$3=1,IF(egyszerűsített_kalkulátor!$H$1=paraméterek!$A$323,SUM(OFFSET(egyszerűsített_kalkulátor!$P$73,($J98-1)*12+1,):OFFSET(egyszerűsített_kalkulátor!$P$73,$J98*12,)),IF(egyszerűsített_kalkulátor!$H$1=paraméterek!$A$324,SUM(OFFSET(egyszerűsített_kalkulátor!$T$73,($J98-1)*12+1,):OFFSET(egyszerűsített_kalkulátor!$T$73,$J98*12,)),SUM(OFFSET(egyszerűsített_kalkulátor!$X$73,($J98-1)*12+1,):OFFSET(egyszerűsített_kalkulátor!$X$73,$J98*12,)))),IF('komplex kalkulátor'!$N$230=paraméterek!$A$323,SUM(OFFSET('komplex kalkulátor'!$V$274,($J98-1)*12+1,):OFFSET('komplex kalkulátor'!$V$274,$J98*12,)),IF('komplex kalkulátor'!$N$230=paraméterek!$A$324,SUM(OFFSET('komplex kalkulátor'!$Z$274,($J98-1)*12+1,):OFFSET('komplex kalkulátor'!$Z$274,$J98*12,)),SUM(OFFSET('komplex kalkulátor'!$AD$274,($J98-1)*12+1,):OFFSET('komplex kalkulátor'!$AD$274,$J98*12,)))))</f>
        <v>289914.38127919269</v>
      </c>
      <c r="L98" s="1085">
        <f ca="1">IF($L$3=1,IF(egyszerűsített_kalkulátor!$H$1=paraméterek!$A$323,SUM(OFFSET(egyszerűsített_kalkulátor!$AG$73,($J98-1)*12+1,):OFFSET(egyszerűsített_kalkulátor!$AG$73,$J98*12,)),IF(egyszerűsített_kalkulátor!$H$1=paraméterek!$A$324,SUM(OFFSET(egyszerűsített_kalkulátor!$AL$73,($J98-1)*12+1,):OFFSET(egyszerűsített_kalkulátor!$AL$73,$J98*12,)),SUM(OFFSET(egyszerűsített_kalkulátor!$AQ$73,($J98-1)*12+1,):OFFSET(egyszerűsített_kalkulátor!$AQ$73,$J98*12,)))),IF('komplex kalkulátor'!$N$230=paraméterek!$A$323,SUM(OFFSET('komplex kalkulátor'!$AM$274,($J98-1)*12+1,):OFFSET('komplex kalkulátor'!$AM$274,$J98*12,)),IF('komplex kalkulátor'!$N$230=paraméterek!$A$324,SUM(OFFSET('komplex kalkulátor'!$AR$274,($J98-1)*12+1,):OFFSET('komplex kalkulátor'!$AR$274,$J98*12,)),SUM(OFFSET('komplex kalkulátor'!$AW$274,($J98-1)*12+1,):OFFSET('komplex kalkulátor'!$AW$274,$J98*12,)))))</f>
        <v>289914.38127919263</v>
      </c>
      <c r="M98" s="1085">
        <f ca="1">IF($L$3=1,IF(egyszerűsített_kalkulátor!$H$1=paraméterek!$A$323,SUM(OFFSET(egyszerűsített_kalkulátor!$O$73,($J98-1)*12+1,):OFFSET(egyszerűsített_kalkulátor!$O$73,$J98*12,)),IF(egyszerűsített_kalkulátor!$H$1=paraméterek!$A$324,SUM(OFFSET(egyszerűsített_kalkulátor!$S$73,($J98-1)*12+1,):OFFSET(egyszerűsített_kalkulátor!$S$73,$J98*12,)),SUM(OFFSET(egyszerűsített_kalkulátor!$W$73,($J98-1)*12+1,):OFFSET(egyszerűsített_kalkulátor!$W$73,$J98*12,)))),IF('komplex kalkulátor'!$N$230=paraméterek!$A$323,SUM(OFFSET('komplex kalkulátor'!$U$274,($J98-1)*12+1,):OFFSET('komplex kalkulátor'!$U$274,$J98*12,)),IF('komplex kalkulátor'!$N$230=paraméterek!$A$324,SUM(OFFSET('komplex kalkulátor'!$Y$274,($J98-1)*12+1,):OFFSET('komplex kalkulátor'!$Y$274,$J98*12,)),SUM(OFFSET('komplex kalkulátor'!$AC$274,($J98-1)*12+1,):OFFSET('komplex kalkulátor'!$AC$274,$J98*12,)))))</f>
        <v>135470.89386606347</v>
      </c>
      <c r="N98" s="1085">
        <f ca="1">IF($L$3=1,IF(egyszerűsített_kalkulátor!$H$1=paraméterek!$A$323,SUM(OFFSET(egyszerűsített_kalkulátor!$AF$73,($J98-1)*12+1,):OFFSET(egyszerűsített_kalkulátor!$AF$73,$J98*12,)),IF(egyszerűsített_kalkulátor!$H$1=paraméterek!$A$324,SUM(OFFSET(egyszerűsített_kalkulátor!$AK$73,($J98-1)*12+1,):OFFSET(egyszerűsített_kalkulátor!$AK$73,$J98*12,)),SUM(OFFSET(egyszerűsített_kalkulátor!$AP$73,($J98-1)*12+1,):OFFSET(egyszerűsített_kalkulátor!$AP$73,$J98*12,)))),IF('komplex kalkulátor'!$N$230=paraméterek!$A$323,SUM(OFFSET('komplex kalkulátor'!$AL$274,($J98-1)*12+1,):OFFSET('komplex kalkulátor'!$AL$274,$J98*12,)),IF('komplex kalkulátor'!$N$230=paraméterek!$A$324,SUM(OFFSET('komplex kalkulátor'!$AQ$274,($J98-1)*12+1,):OFFSET('komplex kalkulátor'!$AQ$274,$J98*12,)),SUM(OFFSET('komplex kalkulátor'!$AV$274,($J98-1)*12+1,):OFFSET('komplex kalkulátor'!$AV$274,$J98*12,)))))</f>
        <v>135470.89386606347</v>
      </c>
      <c r="O98" s="1095"/>
      <c r="P98" s="1085" t="str">
        <f>IF(OR($K$19=paraméterek!$A$324,$K$19=paraméterek!$A$325),'Személyes tájék'!B98,"")</f>
        <v>1. ügyfélév</v>
      </c>
      <c r="Q98" s="1085">
        <f ca="1">IF(OR($K$19=paraméterek!$A$324,$K$19=paraméterek!$A$325),'Személyes tájék'!C98,"")</f>
        <v>425385.27514525619</v>
      </c>
      <c r="R98" s="1085">
        <f ca="1">IF(OR($K$19=paraméterek!$A$324,$K$19=paraméterek!$A$325),'Személyes tájék'!D98,"")</f>
        <v>289914.38127919269</v>
      </c>
      <c r="S98" s="1085">
        <f ca="1">IF(OR($K$19=paraméterek!$A$324,$K$19=paraméterek!$A$325),'Személyes tájék'!E98,"")</f>
        <v>135470.89386606347</v>
      </c>
      <c r="T98" s="1085">
        <f>IF(OR($K$19=paraméterek!$A$324,$K$19=paraméterek!$A$325),'Személyes tájék'!F98,"")</f>
        <v>0</v>
      </c>
      <c r="U98" s="1085">
        <f ca="1">IF(OR($K$19=paraméterek!$A$324,$K$19=paraméterek!$A$325),'Személyes tájék'!G98,"")</f>
        <v>4864529.1061339369</v>
      </c>
    </row>
    <row r="99" spans="1:21" x14ac:dyDescent="0.2">
      <c r="A99" s="488"/>
      <c r="B99" s="548" t="s">
        <v>613</v>
      </c>
      <c r="C99" s="549">
        <f t="shared" ca="1" si="0"/>
        <v>425385.27514525608</v>
      </c>
      <c r="D99" s="549">
        <f ca="1">IF(OR(AND($K$10=paraméterek!$A$178,$K$11=paraméterek!$C$177),$K$10=paraméterek!$A$179,$K$10=paraméterek!$A$180),$L99,$K99)</f>
        <v>281744.17127824307</v>
      </c>
      <c r="E99" s="549">
        <f ca="1">IF(OR(AND($K$10=paraméterek!$A$178,$K$11=paraméterek!$C$177),$K$10=paraméterek!$A$179,$K$10=paraméterek!$A$180),$N99,$M99)</f>
        <v>143641.10386701301</v>
      </c>
      <c r="F99" s="549">
        <v>0</v>
      </c>
      <c r="G99" s="1000">
        <f t="shared" ca="1" si="1"/>
        <v>4720888.0022669239</v>
      </c>
      <c r="I99" s="1095"/>
      <c r="J99" s="1095">
        <f>J98+1</f>
        <v>2</v>
      </c>
      <c r="K99" s="1085">
        <f ca="1">IF($L$3=1,IF(egyszerűsített_kalkulátor!$H$1=paraméterek!$A$323,SUM(OFFSET(egyszerűsített_kalkulátor!$P$73,($J99-1)*12+1,):OFFSET(egyszerűsített_kalkulátor!$P$73,$J99*12,)),IF(egyszerűsített_kalkulátor!$H$1=paraméterek!$A$324,SUM(OFFSET(egyszerűsített_kalkulátor!$T$73,($J99-1)*12+1,):OFFSET(egyszerűsített_kalkulátor!$T$73,$J99*12,)),SUM(OFFSET(egyszerűsített_kalkulátor!$X$73,($J99-1)*12+1,):OFFSET(egyszerűsített_kalkulátor!$X$73,$J99*12,)))),IF('komplex kalkulátor'!$N$230=paraméterek!$A$323,SUM(OFFSET('komplex kalkulátor'!$V$274,($J99-1)*12+1,):OFFSET('komplex kalkulátor'!$V$274,$J99*12,)),IF('komplex kalkulátor'!$N$230=paraméterek!$A$324,SUM(OFFSET('komplex kalkulátor'!$Z$274,($J99-1)*12+1,):OFFSET('komplex kalkulátor'!$Z$274,$J99*12,)),SUM(OFFSET('komplex kalkulátor'!$AD$274,($J99-1)*12+1,):OFFSET('komplex kalkulátor'!$AD$274,$J99*12,)))))</f>
        <v>281744.17127824307</v>
      </c>
      <c r="L99" s="1085">
        <f ca="1">IF($L$3=1,IF(egyszerűsített_kalkulátor!$H$1=paraméterek!$A$323,SUM(OFFSET(egyszerűsített_kalkulátor!$AG$73,($J99-1)*12+1,):OFFSET(egyszerűsített_kalkulátor!$AG$73,$J99*12,)),IF(egyszerűsített_kalkulátor!$H$1=paraméterek!$A$324,SUM(OFFSET(egyszerűsített_kalkulátor!$AL$73,($J99-1)*12+1,):OFFSET(egyszerűsített_kalkulátor!$AL$73,$J99*12,)),SUM(OFFSET(egyszerűsített_kalkulátor!$AQ$73,($J99-1)*12+1,):OFFSET(egyszerűsített_kalkulátor!$AQ$73,$J99*12,)))),IF('komplex kalkulátor'!$N$230=paraméterek!$A$323,SUM(OFFSET('komplex kalkulátor'!$AM$274,($J99-1)*12+1,):OFFSET('komplex kalkulátor'!$AM$274,$J99*12,)),IF('komplex kalkulátor'!$N$230=paraméterek!$A$324,SUM(OFFSET('komplex kalkulátor'!$AR$274,($J99-1)*12+1,):OFFSET('komplex kalkulátor'!$AR$274,$J99*12,)),SUM(OFFSET('komplex kalkulátor'!$AW$274,($J99-1)*12+1,):OFFSET('komplex kalkulátor'!$AW$274,$J99*12,)))))</f>
        <v>281744.17127824307</v>
      </c>
      <c r="M99" s="1085">
        <f ca="1">IF($L$3=1,IF(egyszerűsített_kalkulátor!$H$1=paraméterek!$A$323,SUM(OFFSET(egyszerűsített_kalkulátor!$O$73,($J99-1)*12+1,):OFFSET(egyszerűsített_kalkulátor!$O$73,$J99*12,)),IF(egyszerűsített_kalkulátor!$H$1=paraméterek!$A$324,SUM(OFFSET(egyszerűsített_kalkulátor!$S$73,($J99-1)*12+1,):OFFSET(egyszerűsített_kalkulátor!$S$73,$J99*12,)),SUM(OFFSET(egyszerűsített_kalkulátor!$W$73,($J99-1)*12+1,):OFFSET(egyszerűsített_kalkulátor!$W$73,$J99*12,)))),IF('komplex kalkulátor'!$N$230=paraméterek!$A$323,SUM(OFFSET('komplex kalkulátor'!$U$274,($J99-1)*12+1,):OFFSET('komplex kalkulátor'!$U$274,$J99*12,)),IF('komplex kalkulátor'!$N$230=paraméterek!$A$324,SUM(OFFSET('komplex kalkulátor'!$Y$274,($J99-1)*12+1,):OFFSET('komplex kalkulátor'!$Y$274,$J99*12,)),SUM(OFFSET('komplex kalkulátor'!$AC$274,($J99-1)*12+1,):OFFSET('komplex kalkulátor'!$AC$274,$J99*12,)))))</f>
        <v>143641.10386701301</v>
      </c>
      <c r="N99" s="1085">
        <f ca="1">IF($L$3=1,IF(egyszerűsített_kalkulátor!$H$1=paraméterek!$A$323,SUM(OFFSET(egyszerűsített_kalkulátor!$AF$73,($J99-1)*12+1,):OFFSET(egyszerűsített_kalkulátor!$AF$73,$J99*12,)),IF(egyszerűsített_kalkulátor!$H$1=paraméterek!$A$324,SUM(OFFSET(egyszerűsített_kalkulátor!$AK$73,($J99-1)*12+1,):OFFSET(egyszerűsített_kalkulátor!$AK$73,$J99*12,)),SUM(OFFSET(egyszerűsített_kalkulátor!$AP$73,($J99-1)*12+1,):OFFSET(egyszerűsített_kalkulátor!$AP$73,$J99*12,)))),IF('komplex kalkulátor'!$N$230=paraméterek!$A$323,SUM(OFFSET('komplex kalkulátor'!$AL$274,($J99-1)*12+1,):OFFSET('komplex kalkulátor'!$AL$274,$J99*12,)),IF('komplex kalkulátor'!$N$230=paraméterek!$A$324,SUM(OFFSET('komplex kalkulátor'!$AQ$274,($J99-1)*12+1,):OFFSET('komplex kalkulátor'!$AQ$274,$J99*12,)),SUM(OFFSET('komplex kalkulátor'!$AV$274,($J99-1)*12+1,):OFFSET('komplex kalkulátor'!$AV$274,$J99*12,)))))</f>
        <v>143641.10386701301</v>
      </c>
      <c r="O99" s="1095"/>
      <c r="P99" s="1085" t="str">
        <f>IF(OR($K$19=paraméterek!$A$324,$K$19=paraméterek!$A$325),'Személyes tájék'!B99,"")</f>
        <v>2. ügyfélév</v>
      </c>
      <c r="Q99" s="1085">
        <f ca="1">IF(OR($K$19=paraméterek!$A$324,$K$19=paraméterek!$A$325),'Személyes tájék'!C99,"")</f>
        <v>425385.27514525608</v>
      </c>
      <c r="R99" s="1085">
        <f ca="1">IF(OR($K$19=paraméterek!$A$324,$K$19=paraméterek!$A$325),'Személyes tájék'!D99,"")</f>
        <v>281744.17127824307</v>
      </c>
      <c r="S99" s="1085">
        <f ca="1">IF(OR($K$19=paraméterek!$A$324,$K$19=paraméterek!$A$325),'Személyes tájék'!E99,"")</f>
        <v>143641.10386701301</v>
      </c>
      <c r="T99" s="1085">
        <f>IF(OR($K$19=paraméterek!$A$324,$K$19=paraméterek!$A$325),'Személyes tájék'!F99,"")</f>
        <v>0</v>
      </c>
      <c r="U99" s="1085">
        <f ca="1">IF(OR($K$19=paraméterek!$A$324,$K$19=paraméterek!$A$325),'Személyes tájék'!G99,"")</f>
        <v>4720888.0022669239</v>
      </c>
    </row>
    <row r="100" spans="1:21" x14ac:dyDescent="0.2">
      <c r="A100" s="488"/>
      <c r="B100" s="548" t="s">
        <v>614</v>
      </c>
      <c r="C100" s="549">
        <f t="shared" ca="1" si="0"/>
        <v>425385.27514525608</v>
      </c>
      <c r="D100" s="549">
        <f ca="1">IF(OR(AND($K$10=paraméterek!$A$178,$K$11=paraméterek!$C$177),$K$10=paraméterek!$A$179,$K$10=paraméterek!$A$180),$L100,$K100)</f>
        <v>273081.21830088994</v>
      </c>
      <c r="E100" s="549">
        <f ca="1">IF(OR(AND($K$10=paraméterek!$A$178,$K$11=paraméterek!$C$177),$K$10=paraméterek!$A$179,$K$10=paraméterek!$A$180),$N100,$M100)</f>
        <v>152304.05684436613</v>
      </c>
      <c r="F100" s="549">
        <v>0</v>
      </c>
      <c r="G100" s="1000">
        <f t="shared" ca="1" si="1"/>
        <v>4568583.9454225581</v>
      </c>
      <c r="I100" s="1095"/>
      <c r="J100" s="1095">
        <f t="shared" ref="J100:J132" si="2">J99+1</f>
        <v>3</v>
      </c>
      <c r="K100" s="1085">
        <f ca="1">IF($L$3=1,IF(egyszerűsített_kalkulátor!$H$1=paraméterek!$A$323,SUM(OFFSET(egyszerűsített_kalkulátor!$P$73,($J100-1)*12+1,):OFFSET(egyszerűsített_kalkulátor!$P$73,$J100*12,)),IF(egyszerűsített_kalkulátor!$H$1=paraméterek!$A$324,SUM(OFFSET(egyszerűsített_kalkulátor!$T$73,($J100-1)*12+1,):OFFSET(egyszerűsített_kalkulátor!$T$73,$J100*12,)),SUM(OFFSET(egyszerűsített_kalkulátor!$X$73,($J100-1)*12+1,):OFFSET(egyszerűsített_kalkulátor!$X$73,$J100*12,)))),IF('komplex kalkulátor'!$N$230=paraméterek!$A$323,SUM(OFFSET('komplex kalkulátor'!$V$274,($J100-1)*12+1,):OFFSET('komplex kalkulátor'!$V$274,$J100*12,)),IF('komplex kalkulátor'!$N$230=paraméterek!$A$324,SUM(OFFSET('komplex kalkulátor'!$Z$274,($J100-1)*12+1,):OFFSET('komplex kalkulátor'!$Z$274,$J100*12,)),SUM(OFFSET('komplex kalkulátor'!$AD$274,($J100-1)*12+1,):OFFSET('komplex kalkulátor'!$AD$274,$J100*12,)))))</f>
        <v>273081.21830088994</v>
      </c>
      <c r="L100" s="1085">
        <f ca="1">IF($L$3=1,IF(egyszerűsített_kalkulátor!$H$1=paraméterek!$A$323,SUM(OFFSET(egyszerűsített_kalkulátor!$AG$73,($J100-1)*12+1,):OFFSET(egyszerűsített_kalkulátor!$AG$73,$J100*12,)),IF(egyszerűsített_kalkulátor!$H$1=paraméterek!$A$324,SUM(OFFSET(egyszerűsített_kalkulátor!$AL$73,($J100-1)*12+1,):OFFSET(egyszerűsített_kalkulátor!$AL$73,$J100*12,)),SUM(OFFSET(egyszerűsített_kalkulátor!$AQ$73,($J100-1)*12+1,):OFFSET(egyszerűsített_kalkulátor!$AQ$73,$J100*12,)))),IF('komplex kalkulátor'!$N$230=paraméterek!$A$323,SUM(OFFSET('komplex kalkulátor'!$AM$274,($J100-1)*12+1,):OFFSET('komplex kalkulátor'!$AM$274,$J100*12,)),IF('komplex kalkulátor'!$N$230=paraméterek!$A$324,SUM(OFFSET('komplex kalkulátor'!$AR$274,($J100-1)*12+1,):OFFSET('komplex kalkulátor'!$AR$274,$J100*12,)),SUM(OFFSET('komplex kalkulátor'!$AW$274,($J100-1)*12+1,):OFFSET('komplex kalkulátor'!$AW$274,$J100*12,)))))</f>
        <v>273081.21830088994</v>
      </c>
      <c r="M100" s="1085">
        <f ca="1">IF($L$3=1,IF(egyszerűsített_kalkulátor!$H$1=paraméterek!$A$323,SUM(OFFSET(egyszerűsített_kalkulátor!$O$73,($J100-1)*12+1,):OFFSET(egyszerűsített_kalkulátor!$O$73,$J100*12,)),IF(egyszerűsített_kalkulátor!$H$1=paraméterek!$A$324,SUM(OFFSET(egyszerűsített_kalkulátor!$S$73,($J100-1)*12+1,):OFFSET(egyszerűsített_kalkulátor!$S$73,$J100*12,)),SUM(OFFSET(egyszerűsített_kalkulátor!$W$73,($J100-1)*12+1,):OFFSET(egyszerűsített_kalkulátor!$W$73,$J100*12,)))),IF('komplex kalkulátor'!$N$230=paraméterek!$A$323,SUM(OFFSET('komplex kalkulátor'!$U$274,($J100-1)*12+1,):OFFSET('komplex kalkulátor'!$U$274,$J100*12,)),IF('komplex kalkulátor'!$N$230=paraméterek!$A$324,SUM(OFFSET('komplex kalkulátor'!$Y$274,($J100-1)*12+1,):OFFSET('komplex kalkulátor'!$Y$274,$J100*12,)),SUM(OFFSET('komplex kalkulátor'!$AC$274,($J100-1)*12+1,):OFFSET('komplex kalkulátor'!$AC$274,$J100*12,)))))</f>
        <v>152304.05684436613</v>
      </c>
      <c r="N100" s="1085">
        <f ca="1">IF($L$3=1,IF(egyszerűsített_kalkulátor!$H$1=paraméterek!$A$323,SUM(OFFSET(egyszerűsített_kalkulátor!$AF$73,($J100-1)*12+1,):OFFSET(egyszerűsített_kalkulátor!$AF$73,$J100*12,)),IF(egyszerűsített_kalkulátor!$H$1=paraméterek!$A$324,SUM(OFFSET(egyszerűsített_kalkulátor!$AK$73,($J100-1)*12+1,):OFFSET(egyszerűsített_kalkulátor!$AK$73,$J100*12,)),SUM(OFFSET(egyszerűsített_kalkulátor!$AP$73,($J100-1)*12+1,):OFFSET(egyszerűsített_kalkulátor!$AP$73,$J100*12,)))),IF('komplex kalkulátor'!$N$230=paraméterek!$A$323,SUM(OFFSET('komplex kalkulátor'!$AL$274,($J100-1)*12+1,):OFFSET('komplex kalkulátor'!$AL$274,$J100*12,)),IF('komplex kalkulátor'!$N$230=paraméterek!$A$324,SUM(OFFSET('komplex kalkulátor'!$AQ$274,($J100-1)*12+1,):OFFSET('komplex kalkulátor'!$AQ$274,$J100*12,)),SUM(OFFSET('komplex kalkulátor'!$AV$274,($J100-1)*12+1,):OFFSET('komplex kalkulátor'!$AV$274,$J100*12,)))))</f>
        <v>152304.05684436613</v>
      </c>
      <c r="O100" s="1095"/>
      <c r="P100" s="1085" t="str">
        <f>IF(OR($K$19=paraméterek!$A$324,$K$19=paraméterek!$A$325),'Személyes tájék'!B100,"")</f>
        <v>3. ügyfélév</v>
      </c>
      <c r="Q100" s="1085">
        <f ca="1">IF(OR($K$19=paraméterek!$A$324,$K$19=paraméterek!$A$325),'Személyes tájék'!C100,"")</f>
        <v>425385.27514525608</v>
      </c>
      <c r="R100" s="1085">
        <f ca="1">IF(OR($K$19=paraméterek!$A$324,$K$19=paraméterek!$A$325),'Személyes tájék'!D100,"")</f>
        <v>273081.21830088994</v>
      </c>
      <c r="S100" s="1085">
        <f ca="1">IF(OR($K$19=paraméterek!$A$324,$K$19=paraméterek!$A$325),'Személyes tájék'!E100,"")</f>
        <v>152304.05684436613</v>
      </c>
      <c r="T100" s="1085">
        <f>IF(OR($K$19=paraméterek!$A$324,$K$19=paraméterek!$A$325),'Személyes tájék'!F100,"")</f>
        <v>0</v>
      </c>
      <c r="U100" s="1085">
        <f ca="1">IF(OR($K$19=paraméterek!$A$324,$K$19=paraméterek!$A$325),'Személyes tájék'!G100,"")</f>
        <v>4568583.9454225581</v>
      </c>
    </row>
    <row r="101" spans="1:21" x14ac:dyDescent="0.2">
      <c r="A101" s="488"/>
      <c r="B101" s="548" t="s">
        <v>615</v>
      </c>
      <c r="C101" s="549">
        <f t="shared" ca="1" si="0"/>
        <v>425385.27514525608</v>
      </c>
      <c r="D101" s="549">
        <f ca="1">IF(OR(AND($K$10=paraméterek!$A$178,$K$11=paraméterek!$C$177),$K$10=paraméterek!$A$179,$K$10=paraméterek!$A$180),$L101,$K101)</f>
        <v>263895.80516229139</v>
      </c>
      <c r="E101" s="549">
        <f ca="1">IF(OR(AND($K$10=paraméterek!$A$178,$K$11=paraméterek!$C$177),$K$10=paraméterek!$A$179,$K$10=paraméterek!$A$180),$N101,$M101)</f>
        <v>161489.46998296471</v>
      </c>
      <c r="F101" s="549">
        <v>0</v>
      </c>
      <c r="G101" s="1000">
        <f t="shared" ca="1" si="1"/>
        <v>4407094.4754395932</v>
      </c>
      <c r="I101" s="1095"/>
      <c r="J101" s="1095">
        <f t="shared" si="2"/>
        <v>4</v>
      </c>
      <c r="K101" s="1085">
        <f ca="1">IF($L$3=1,IF(egyszerűsített_kalkulátor!$H$1=paraméterek!$A$323,SUM(OFFSET(egyszerűsített_kalkulátor!$P$73,($J101-1)*12+1,):OFFSET(egyszerűsített_kalkulátor!$P$73,$J101*12,)),IF(egyszerűsített_kalkulátor!$H$1=paraméterek!$A$324,SUM(OFFSET(egyszerűsített_kalkulátor!$T$73,($J101-1)*12+1,):OFFSET(egyszerűsített_kalkulátor!$T$73,$J101*12,)),SUM(OFFSET(egyszerűsített_kalkulátor!$X$73,($J101-1)*12+1,):OFFSET(egyszerűsített_kalkulátor!$X$73,$J101*12,)))),IF('komplex kalkulátor'!$N$230=paraméterek!$A$323,SUM(OFFSET('komplex kalkulátor'!$V$274,($J101-1)*12+1,):OFFSET('komplex kalkulátor'!$V$274,$J101*12,)),IF('komplex kalkulátor'!$N$230=paraméterek!$A$324,SUM(OFFSET('komplex kalkulátor'!$Z$274,($J101-1)*12+1,):OFFSET('komplex kalkulátor'!$Z$274,$J101*12,)),SUM(OFFSET('komplex kalkulátor'!$AD$274,($J101-1)*12+1,):OFFSET('komplex kalkulátor'!$AD$274,$J101*12,)))))</f>
        <v>263895.80516229139</v>
      </c>
      <c r="L101" s="1085">
        <f ca="1">IF($L$3=1,IF(egyszerűsített_kalkulátor!$H$1=paraméterek!$A$323,SUM(OFFSET(egyszerűsített_kalkulátor!$AG$73,($J101-1)*12+1,):OFFSET(egyszerűsített_kalkulátor!$AG$73,$J101*12,)),IF(egyszerűsített_kalkulátor!$H$1=paraméterek!$A$324,SUM(OFFSET(egyszerűsített_kalkulátor!$AL$73,($J101-1)*12+1,):OFFSET(egyszerűsített_kalkulátor!$AL$73,$J101*12,)),SUM(OFFSET(egyszerűsített_kalkulátor!$AQ$73,($J101-1)*12+1,):OFFSET(egyszerűsített_kalkulátor!$AQ$73,$J101*12,)))),IF('komplex kalkulátor'!$N$230=paraméterek!$A$323,SUM(OFFSET('komplex kalkulátor'!$AM$274,($J101-1)*12+1,):OFFSET('komplex kalkulátor'!$AM$274,$J101*12,)),IF('komplex kalkulátor'!$N$230=paraméterek!$A$324,SUM(OFFSET('komplex kalkulátor'!$AR$274,($J101-1)*12+1,):OFFSET('komplex kalkulátor'!$AR$274,$J101*12,)),SUM(OFFSET('komplex kalkulátor'!$AW$274,($J101-1)*12+1,):OFFSET('komplex kalkulátor'!$AW$274,$J101*12,)))))</f>
        <v>263895.80516229133</v>
      </c>
      <c r="M101" s="1085">
        <f ca="1">IF($L$3=1,IF(egyszerűsített_kalkulátor!$H$1=paraméterek!$A$323,SUM(OFFSET(egyszerűsített_kalkulátor!$O$73,($J101-1)*12+1,):OFFSET(egyszerűsített_kalkulátor!$O$73,$J101*12,)),IF(egyszerűsített_kalkulátor!$H$1=paraméterek!$A$324,SUM(OFFSET(egyszerűsített_kalkulátor!$S$73,($J101-1)*12+1,):OFFSET(egyszerűsített_kalkulátor!$S$73,$J101*12,)),SUM(OFFSET(egyszerűsített_kalkulátor!$W$73,($J101-1)*12+1,):OFFSET(egyszerűsített_kalkulátor!$W$73,$J101*12,)))),IF('komplex kalkulátor'!$N$230=paraméterek!$A$323,SUM(OFFSET('komplex kalkulátor'!$U$274,($J101-1)*12+1,):OFFSET('komplex kalkulátor'!$U$274,$J101*12,)),IF('komplex kalkulátor'!$N$230=paraméterek!$A$324,SUM(OFFSET('komplex kalkulátor'!$Y$274,($J101-1)*12+1,):OFFSET('komplex kalkulátor'!$Y$274,$J101*12,)),SUM(OFFSET('komplex kalkulátor'!$AC$274,($J101-1)*12+1,):OFFSET('komplex kalkulátor'!$AC$274,$J101*12,)))))</f>
        <v>161489.46998296471</v>
      </c>
      <c r="N101" s="1085">
        <f ca="1">IF($L$3=1,IF(egyszerűsített_kalkulátor!$H$1=paraméterek!$A$323,SUM(OFFSET(egyszerűsített_kalkulátor!$AF$73,($J101-1)*12+1,):OFFSET(egyszerűsített_kalkulátor!$AF$73,$J101*12,)),IF(egyszerűsített_kalkulátor!$H$1=paraméterek!$A$324,SUM(OFFSET(egyszerűsített_kalkulátor!$AK$73,($J101-1)*12+1,):OFFSET(egyszerűsített_kalkulátor!$AK$73,$J101*12,)),SUM(OFFSET(egyszerűsített_kalkulátor!$AP$73,($J101-1)*12+1,):OFFSET(egyszerűsített_kalkulátor!$AP$73,$J101*12,)))),IF('komplex kalkulátor'!$N$230=paraméterek!$A$323,SUM(OFFSET('komplex kalkulátor'!$AL$274,($J101-1)*12+1,):OFFSET('komplex kalkulátor'!$AL$274,$J101*12,)),IF('komplex kalkulátor'!$N$230=paraméterek!$A$324,SUM(OFFSET('komplex kalkulátor'!$AQ$274,($J101-1)*12+1,):OFFSET('komplex kalkulátor'!$AQ$274,$J101*12,)),SUM(OFFSET('komplex kalkulátor'!$AV$274,($J101-1)*12+1,):OFFSET('komplex kalkulátor'!$AV$274,$J101*12,)))))</f>
        <v>161489.46998296471</v>
      </c>
      <c r="O101" s="1095"/>
      <c r="P101" s="1085" t="str">
        <f>IF(OR($K$19=paraméterek!$A$324,$K$19=paraméterek!$A$325),'Személyes tájék'!B101,"")</f>
        <v>4. ügyfélév</v>
      </c>
      <c r="Q101" s="1085">
        <f ca="1">IF(OR($K$19=paraméterek!$A$324,$K$19=paraméterek!$A$325),'Személyes tájék'!C101,"")</f>
        <v>425385.27514525608</v>
      </c>
      <c r="R101" s="1085">
        <f ca="1">IF(OR($K$19=paraméterek!$A$324,$K$19=paraméterek!$A$325),'Személyes tájék'!D101,"")</f>
        <v>263895.80516229139</v>
      </c>
      <c r="S101" s="1085">
        <f ca="1">IF(OR($K$19=paraméterek!$A$324,$K$19=paraméterek!$A$325),'Személyes tájék'!E101,"")</f>
        <v>161489.46998296471</v>
      </c>
      <c r="T101" s="1085">
        <f>IF(OR($K$19=paraméterek!$A$324,$K$19=paraméterek!$A$325),'Személyes tájék'!F101,"")</f>
        <v>0</v>
      </c>
      <c r="U101" s="1085">
        <f ca="1">IF(OR($K$19=paraméterek!$A$324,$K$19=paraméterek!$A$325),'Személyes tájék'!G101,"")</f>
        <v>4407094.4754395932</v>
      </c>
    </row>
    <row r="102" spans="1:21" x14ac:dyDescent="0.2">
      <c r="A102" s="488"/>
      <c r="B102" s="548" t="s">
        <v>616</v>
      </c>
      <c r="C102" s="549">
        <f t="shared" ca="1" si="0"/>
        <v>425385.27514525608</v>
      </c>
      <c r="D102" s="549">
        <f ca="1">IF(OR(AND($K$10=paraméterek!$A$178,$K$11=paraméterek!$C$177),$K$10=paraméterek!$A$179,$K$10=paraméterek!$A$180),$L102,$K102)</f>
        <v>254156.42244287621</v>
      </c>
      <c r="E102" s="549">
        <f ca="1">IF(OR(AND($K$10=paraméterek!$A$178,$K$11=paraméterek!$C$177),$K$10=paraméterek!$A$179,$K$10=paraméterek!$A$180),$N102,$M102)</f>
        <v>171228.85270237987</v>
      </c>
      <c r="F102" s="549">
        <v>0</v>
      </c>
      <c r="G102" s="1000">
        <f t="shared" ca="1" si="1"/>
        <v>4235865.622737213</v>
      </c>
      <c r="I102" s="1095"/>
      <c r="J102" s="1095">
        <f t="shared" si="2"/>
        <v>5</v>
      </c>
      <c r="K102" s="1085">
        <f ca="1">IF($L$3=1,IF(egyszerűsített_kalkulátor!$H$1=paraméterek!$A$323,SUM(OFFSET(egyszerűsített_kalkulátor!$P$73,($J102-1)*12+1,):OFFSET(egyszerűsített_kalkulátor!$P$73,$J102*12,)),IF(egyszerűsített_kalkulátor!$H$1=paraméterek!$A$324,SUM(OFFSET(egyszerűsített_kalkulátor!$T$73,($J102-1)*12+1,):OFFSET(egyszerűsített_kalkulátor!$T$73,$J102*12,)),SUM(OFFSET(egyszerűsített_kalkulátor!$X$73,($J102-1)*12+1,):OFFSET(egyszerűsített_kalkulátor!$X$73,$J102*12,)))),IF('komplex kalkulátor'!$N$230=paraméterek!$A$323,SUM(OFFSET('komplex kalkulátor'!$V$274,($J102-1)*12+1,):OFFSET('komplex kalkulátor'!$V$274,$J102*12,)),IF('komplex kalkulátor'!$N$230=paraméterek!$A$324,SUM(OFFSET('komplex kalkulátor'!$Z$274,($J102-1)*12+1,):OFFSET('komplex kalkulátor'!$Z$274,$J102*12,)),SUM(OFFSET('komplex kalkulátor'!$AD$274,($J102-1)*12+1,):OFFSET('komplex kalkulátor'!$AD$274,$J102*12,)))))</f>
        <v>254156.42244287621</v>
      </c>
      <c r="L102" s="1085">
        <f ca="1">IF($L$3=1,IF(egyszerűsített_kalkulátor!$H$1=paraméterek!$A$323,SUM(OFFSET(egyszerűsített_kalkulátor!$AG$73,($J102-1)*12+1,):OFFSET(egyszerűsített_kalkulátor!$AG$73,$J102*12,)),IF(egyszerűsített_kalkulátor!$H$1=paraméterek!$A$324,SUM(OFFSET(egyszerűsített_kalkulátor!$AL$73,($J102-1)*12+1,):OFFSET(egyszerűsített_kalkulátor!$AL$73,$J102*12,)),SUM(OFFSET(egyszerűsített_kalkulátor!$AQ$73,($J102-1)*12+1,):OFFSET(egyszerűsített_kalkulátor!$AQ$73,$J102*12,)))),IF('komplex kalkulátor'!$N$230=paraméterek!$A$323,SUM(OFFSET('komplex kalkulátor'!$AM$274,($J102-1)*12+1,):OFFSET('komplex kalkulátor'!$AM$274,$J102*12,)),IF('komplex kalkulátor'!$N$230=paraméterek!$A$324,SUM(OFFSET('komplex kalkulátor'!$AR$274,($J102-1)*12+1,):OFFSET('komplex kalkulátor'!$AR$274,$J102*12,)),SUM(OFFSET('komplex kalkulátor'!$AW$274,($J102-1)*12+1,):OFFSET('komplex kalkulátor'!$AW$274,$J102*12,)))))</f>
        <v>254156.42244287621</v>
      </c>
      <c r="M102" s="1085">
        <f ca="1">IF($L$3=1,IF(egyszerűsített_kalkulátor!$H$1=paraméterek!$A$323,SUM(OFFSET(egyszerűsített_kalkulátor!$O$73,($J102-1)*12+1,):OFFSET(egyszerűsített_kalkulátor!$O$73,$J102*12,)),IF(egyszerűsített_kalkulátor!$H$1=paraméterek!$A$324,SUM(OFFSET(egyszerűsített_kalkulátor!$S$73,($J102-1)*12+1,):OFFSET(egyszerűsített_kalkulátor!$S$73,$J102*12,)),SUM(OFFSET(egyszerűsített_kalkulátor!$W$73,($J102-1)*12+1,):OFFSET(egyszerűsített_kalkulátor!$W$73,$J102*12,)))),IF('komplex kalkulátor'!$N$230=paraméterek!$A$323,SUM(OFFSET('komplex kalkulátor'!$U$274,($J102-1)*12+1,):OFFSET('komplex kalkulátor'!$U$274,$J102*12,)),IF('komplex kalkulátor'!$N$230=paraméterek!$A$324,SUM(OFFSET('komplex kalkulátor'!$Y$274,($J102-1)*12+1,):OFFSET('komplex kalkulátor'!$Y$274,$J102*12,)),SUM(OFFSET('komplex kalkulátor'!$AC$274,($J102-1)*12+1,):OFFSET('komplex kalkulátor'!$AC$274,$J102*12,)))))</f>
        <v>171228.85270237987</v>
      </c>
      <c r="N102" s="1085">
        <f ca="1">IF($L$3=1,IF(egyszerűsített_kalkulátor!$H$1=paraméterek!$A$323,SUM(OFFSET(egyszerűsített_kalkulátor!$AF$73,($J102-1)*12+1,):OFFSET(egyszerűsített_kalkulátor!$AF$73,$J102*12,)),IF(egyszerűsített_kalkulátor!$H$1=paraméterek!$A$324,SUM(OFFSET(egyszerűsített_kalkulátor!$AK$73,($J102-1)*12+1,):OFFSET(egyszerűsített_kalkulátor!$AK$73,$J102*12,)),SUM(OFFSET(egyszerűsített_kalkulátor!$AP$73,($J102-1)*12+1,):OFFSET(egyszerűsített_kalkulátor!$AP$73,$J102*12,)))),IF('komplex kalkulátor'!$N$230=paraméterek!$A$323,SUM(OFFSET('komplex kalkulátor'!$AL$274,($J102-1)*12+1,):OFFSET('komplex kalkulátor'!$AL$274,$J102*12,)),IF('komplex kalkulátor'!$N$230=paraméterek!$A$324,SUM(OFFSET('komplex kalkulátor'!$AQ$274,($J102-1)*12+1,):OFFSET('komplex kalkulátor'!$AQ$274,$J102*12,)),SUM(OFFSET('komplex kalkulátor'!$AV$274,($J102-1)*12+1,):OFFSET('komplex kalkulátor'!$AV$274,$J102*12,)))))</f>
        <v>171228.85270237987</v>
      </c>
      <c r="O102" s="1095"/>
      <c r="P102" s="1085" t="str">
        <f>IF(OR($K$19=paraméterek!$A$324,$K$19=paraméterek!$A$325),'Személyes tájék'!B102,"")</f>
        <v>5. ügyfélév</v>
      </c>
      <c r="Q102" s="1085">
        <f ca="1">IF(OR($K$19=paraméterek!$A$324,$K$19=paraméterek!$A$325),'Személyes tájék'!C102,"")</f>
        <v>425385.27514525608</v>
      </c>
      <c r="R102" s="1085">
        <f ca="1">IF(OR($K$19=paraméterek!$A$324,$K$19=paraméterek!$A$325),'Személyes tájék'!D102,"")</f>
        <v>254156.42244287621</v>
      </c>
      <c r="S102" s="1085">
        <f ca="1">IF(OR($K$19=paraméterek!$A$324,$K$19=paraméterek!$A$325),'Személyes tájék'!E102,"")</f>
        <v>171228.85270237987</v>
      </c>
      <c r="T102" s="1085">
        <f>IF(OR($K$19=paraméterek!$A$324,$K$19=paraméterek!$A$325),'Személyes tájék'!F102,"")</f>
        <v>0</v>
      </c>
      <c r="U102" s="1085">
        <f ca="1">IF(OR($K$19=paraméterek!$A$324,$K$19=paraméterek!$A$325),'Személyes tájék'!G102,"")</f>
        <v>4235865.622737213</v>
      </c>
    </row>
    <row r="103" spans="1:21" x14ac:dyDescent="0.2">
      <c r="A103" s="488"/>
      <c r="B103" s="548" t="s">
        <v>617</v>
      </c>
      <c r="C103" s="549">
        <f t="shared" ca="1" si="0"/>
        <v>425385.27514525619</v>
      </c>
      <c r="D103" s="549">
        <f ca="1">IF(OR(AND($K$10=paraméterek!$A$178,$K$11=paraméterek!$C$177),$K$10=paraméterek!$A$179,$K$10=paraméterek!$A$180),$L103,$K103)</f>
        <v>243829.66039919161</v>
      </c>
      <c r="E103" s="549">
        <f ca="1">IF(OR(AND($K$10=paraméterek!$A$178,$K$11=paraméterek!$C$177),$K$10=paraméterek!$A$179,$K$10=paraméterek!$A$180),$N103,$M103)</f>
        <v>181555.61474606459</v>
      </c>
      <c r="F103" s="549">
        <v>0</v>
      </c>
      <c r="G103" s="1000">
        <f t="shared" ca="1" si="1"/>
        <v>4054310.0079911486</v>
      </c>
      <c r="I103" s="1095"/>
      <c r="J103" s="1095">
        <f t="shared" si="2"/>
        <v>6</v>
      </c>
      <c r="K103" s="1085">
        <f ca="1">IF($L$3=1,IF(egyszerűsített_kalkulátor!$H$1=paraméterek!$A$323,SUM(OFFSET(egyszerűsített_kalkulátor!$P$73,($J103-1)*12+1,):OFFSET(egyszerűsített_kalkulátor!$P$73,$J103*12,)),IF(egyszerűsített_kalkulátor!$H$1=paraméterek!$A$324,SUM(OFFSET(egyszerűsített_kalkulátor!$T$73,($J103-1)*12+1,):OFFSET(egyszerűsített_kalkulátor!$T$73,$J103*12,)),SUM(OFFSET(egyszerűsített_kalkulátor!$X$73,($J103-1)*12+1,):OFFSET(egyszerűsített_kalkulátor!$X$73,$J103*12,)))),IF('komplex kalkulátor'!$N$230=paraméterek!$A$323,SUM(OFFSET('komplex kalkulátor'!$V$274,($J103-1)*12+1,):OFFSET('komplex kalkulátor'!$V$274,$J103*12,)),IF('komplex kalkulátor'!$N$230=paraméterek!$A$324,SUM(OFFSET('komplex kalkulátor'!$Z$274,($J103-1)*12+1,):OFFSET('komplex kalkulátor'!$Z$274,$J103*12,)),SUM(OFFSET('komplex kalkulátor'!$AD$274,($J103-1)*12+1,):OFFSET('komplex kalkulátor'!$AD$274,$J103*12,)))))</f>
        <v>243829.66039919161</v>
      </c>
      <c r="L103" s="1085">
        <f ca="1">IF($L$3=1,IF(egyszerűsített_kalkulátor!$H$1=paraméterek!$A$323,SUM(OFFSET(egyszerűsített_kalkulátor!$AG$73,($J103-1)*12+1,):OFFSET(egyszerűsített_kalkulátor!$AG$73,$J103*12,)),IF(egyszerűsített_kalkulátor!$H$1=paraméterek!$A$324,SUM(OFFSET(egyszerűsített_kalkulátor!$AL$73,($J103-1)*12+1,):OFFSET(egyszerűsített_kalkulátor!$AL$73,$J103*12,)),SUM(OFFSET(egyszerűsített_kalkulátor!$AQ$73,($J103-1)*12+1,):OFFSET(egyszerűsített_kalkulátor!$AQ$73,$J103*12,)))),IF('komplex kalkulátor'!$N$230=paraméterek!$A$323,SUM(OFFSET('komplex kalkulátor'!$AM$274,($J103-1)*12+1,):OFFSET('komplex kalkulátor'!$AM$274,$J103*12,)),IF('komplex kalkulátor'!$N$230=paraméterek!$A$324,SUM(OFFSET('komplex kalkulátor'!$AR$274,($J103-1)*12+1,):OFFSET('komplex kalkulátor'!$AR$274,$J103*12,)),SUM(OFFSET('komplex kalkulátor'!$AW$274,($J103-1)*12+1,):OFFSET('komplex kalkulátor'!$AW$274,$J103*12,)))))</f>
        <v>243829.66039919149</v>
      </c>
      <c r="M103" s="1085">
        <f ca="1">IF($L$3=1,IF(egyszerűsített_kalkulátor!$H$1=paraméterek!$A$323,SUM(OFFSET(egyszerűsített_kalkulátor!$O$73,($J103-1)*12+1,):OFFSET(egyszerűsített_kalkulátor!$O$73,$J103*12,)),IF(egyszerűsített_kalkulátor!$H$1=paraméterek!$A$324,SUM(OFFSET(egyszerűsített_kalkulátor!$S$73,($J103-1)*12+1,):OFFSET(egyszerűsített_kalkulátor!$S$73,$J103*12,)),SUM(OFFSET(egyszerűsített_kalkulátor!$W$73,($J103-1)*12+1,):OFFSET(egyszerűsített_kalkulátor!$W$73,$J103*12,)))),IF('komplex kalkulátor'!$N$230=paraméterek!$A$323,SUM(OFFSET('komplex kalkulátor'!$U$274,($J103-1)*12+1,):OFFSET('komplex kalkulátor'!$U$274,$J103*12,)),IF('komplex kalkulátor'!$N$230=paraméterek!$A$324,SUM(OFFSET('komplex kalkulátor'!$Y$274,($J103-1)*12+1,):OFFSET('komplex kalkulátor'!$Y$274,$J103*12,)),SUM(OFFSET('komplex kalkulátor'!$AC$274,($J103-1)*12+1,):OFFSET('komplex kalkulátor'!$AC$274,$J103*12,)))))</f>
        <v>181555.61474606459</v>
      </c>
      <c r="N103" s="1085">
        <f ca="1">IF($L$3=1,IF(egyszerűsített_kalkulátor!$H$1=paraméterek!$A$323,SUM(OFFSET(egyszerűsített_kalkulátor!$AF$73,($J103-1)*12+1,):OFFSET(egyszerűsített_kalkulátor!$AF$73,$J103*12,)),IF(egyszerűsített_kalkulátor!$H$1=paraméterek!$A$324,SUM(OFFSET(egyszerűsített_kalkulátor!$AK$73,($J103-1)*12+1,):OFFSET(egyszerűsített_kalkulátor!$AK$73,$J103*12,)),SUM(OFFSET(egyszerűsített_kalkulátor!$AP$73,($J103-1)*12+1,):OFFSET(egyszerűsített_kalkulátor!$AP$73,$J103*12,)))),IF('komplex kalkulátor'!$N$230=paraméterek!$A$323,SUM(OFFSET('komplex kalkulátor'!$AL$274,($J103-1)*12+1,):OFFSET('komplex kalkulátor'!$AL$274,$J103*12,)),IF('komplex kalkulátor'!$N$230=paraméterek!$A$324,SUM(OFFSET('komplex kalkulátor'!$AQ$274,($J103-1)*12+1,):OFFSET('komplex kalkulátor'!$AQ$274,$J103*12,)),SUM(OFFSET('komplex kalkulátor'!$AV$274,($J103-1)*12+1,):OFFSET('komplex kalkulátor'!$AV$274,$J103*12,)))))</f>
        <v>181555.61474606459</v>
      </c>
      <c r="O103" s="1095"/>
      <c r="P103" s="1085" t="str">
        <f>IF($K$19=paraméterek!$A$325,'Személyes tájék'!B103,"")</f>
        <v>6. ügyfélév</v>
      </c>
      <c r="Q103" s="1085">
        <f ca="1">IF($K$19=paraméterek!$A$325,'Személyes tájék'!C103,"")</f>
        <v>425385.27514525619</v>
      </c>
      <c r="R103" s="1085">
        <f ca="1">IF($K$19=paraméterek!$A$325,'Személyes tájék'!D103,"")</f>
        <v>243829.66039919161</v>
      </c>
      <c r="S103" s="1085">
        <f ca="1">IF($K$19=paraméterek!$A$325,'Személyes tájék'!E103,"")</f>
        <v>181555.61474606459</v>
      </c>
      <c r="T103" s="1085">
        <f>IF($K$19=paraméterek!$A$325,'Személyes tájék'!F103,"")</f>
        <v>0</v>
      </c>
      <c r="U103" s="1085">
        <f ca="1">IF($K$19=paraméterek!$A$325,'Személyes tájék'!G103,"")</f>
        <v>4054310.0079911486</v>
      </c>
    </row>
    <row r="104" spans="1:21" x14ac:dyDescent="0.2">
      <c r="A104" s="488"/>
      <c r="B104" s="548" t="s">
        <v>618</v>
      </c>
      <c r="C104" s="549">
        <f t="shared" ca="1" si="0"/>
        <v>425385.27514525619</v>
      </c>
      <c r="D104" s="549">
        <f ca="1">IF(OR(AND($K$10=paraméterek!$A$178,$K$11=paraméterek!$C$177),$K$10=paraméterek!$A$179,$K$10=paraméterek!$A$180),$L104,$K104)</f>
        <v>232880.09435592484</v>
      </c>
      <c r="E104" s="549">
        <f ca="1">IF(OR(AND($K$10=paraméterek!$A$178,$K$11=paraméterek!$C$177),$K$10=paraméterek!$A$179,$K$10=paraméterek!$A$180),$N104,$M104)</f>
        <v>192505.18078933132</v>
      </c>
      <c r="F104" s="549">
        <v>0</v>
      </c>
      <c r="G104" s="1000">
        <f t="shared" ca="1" si="1"/>
        <v>3861804.8272018172</v>
      </c>
      <c r="I104" s="1095"/>
      <c r="J104" s="1095">
        <f t="shared" si="2"/>
        <v>7</v>
      </c>
      <c r="K104" s="1085">
        <f ca="1">IF($L$3=1,IF(egyszerűsített_kalkulátor!$H$1=paraméterek!$A$323,SUM(OFFSET(egyszerűsített_kalkulátor!$P$73,($J104-1)*12+1,):OFFSET(egyszerűsített_kalkulátor!$P$73,$J104*12,)),IF(egyszerűsített_kalkulátor!$H$1=paraméterek!$A$324,SUM(OFFSET(egyszerűsített_kalkulátor!$T$73,($J104-1)*12+1,):OFFSET(egyszerűsített_kalkulátor!$T$73,$J104*12,)),SUM(OFFSET(egyszerűsített_kalkulátor!$X$73,($J104-1)*12+1,):OFFSET(egyszerűsített_kalkulátor!$X$73,$J104*12,)))),IF('komplex kalkulátor'!$N$230=paraméterek!$A$323,SUM(OFFSET('komplex kalkulátor'!$V$274,($J104-1)*12+1,):OFFSET('komplex kalkulátor'!$V$274,$J104*12,)),IF('komplex kalkulátor'!$N$230=paraméterek!$A$324,SUM(OFFSET('komplex kalkulátor'!$Z$274,($J104-1)*12+1,):OFFSET('komplex kalkulátor'!$Z$274,$J104*12,)),SUM(OFFSET('komplex kalkulátor'!$AD$274,($J104-1)*12+1,):OFFSET('komplex kalkulátor'!$AD$274,$J104*12,)))))</f>
        <v>232880.09435592484</v>
      </c>
      <c r="L104" s="1085">
        <f ca="1">IF($L$3=1,IF(egyszerűsített_kalkulátor!$H$1=paraméterek!$A$323,SUM(OFFSET(egyszerűsített_kalkulátor!$AG$73,($J104-1)*12+1,):OFFSET(egyszerűsített_kalkulátor!$AG$73,$J104*12,)),IF(egyszerűsített_kalkulátor!$H$1=paraméterek!$A$324,SUM(OFFSET(egyszerűsített_kalkulátor!$AL$73,($J104-1)*12+1,):OFFSET(egyszerűsített_kalkulátor!$AL$73,$J104*12,)),SUM(OFFSET(egyszerűsített_kalkulátor!$AQ$73,($J104-1)*12+1,):OFFSET(egyszerűsített_kalkulátor!$AQ$73,$J104*12,)))),IF('komplex kalkulátor'!$N$230=paraméterek!$A$323,SUM(OFFSET('komplex kalkulátor'!$AM$274,($J104-1)*12+1,):OFFSET('komplex kalkulátor'!$AM$274,$J104*12,)),IF('komplex kalkulátor'!$N$230=paraméterek!$A$324,SUM(OFFSET('komplex kalkulátor'!$AR$274,($J104-1)*12+1,):OFFSET('komplex kalkulátor'!$AR$274,$J104*12,)),SUM(OFFSET('komplex kalkulátor'!$AW$274,($J104-1)*12+1,):OFFSET('komplex kalkulátor'!$AW$274,$J104*12,)))))</f>
        <v>232880.09435592478</v>
      </c>
      <c r="M104" s="1085">
        <f ca="1">IF($L$3=1,IF(egyszerűsített_kalkulátor!$H$1=paraméterek!$A$323,SUM(OFFSET(egyszerűsített_kalkulátor!$O$73,($J104-1)*12+1,):OFFSET(egyszerűsített_kalkulátor!$O$73,$J104*12,)),IF(egyszerűsített_kalkulátor!$H$1=paraméterek!$A$324,SUM(OFFSET(egyszerűsített_kalkulátor!$S$73,($J104-1)*12+1,):OFFSET(egyszerűsített_kalkulátor!$S$73,$J104*12,)),SUM(OFFSET(egyszerűsített_kalkulátor!$W$73,($J104-1)*12+1,):OFFSET(egyszerűsített_kalkulátor!$W$73,$J104*12,)))),IF('komplex kalkulátor'!$N$230=paraméterek!$A$323,SUM(OFFSET('komplex kalkulátor'!$U$274,($J104-1)*12+1,):OFFSET('komplex kalkulátor'!$U$274,$J104*12,)),IF('komplex kalkulátor'!$N$230=paraméterek!$A$324,SUM(OFFSET('komplex kalkulátor'!$Y$274,($J104-1)*12+1,):OFFSET('komplex kalkulátor'!$Y$274,$J104*12,)),SUM(OFFSET('komplex kalkulátor'!$AC$274,($J104-1)*12+1,):OFFSET('komplex kalkulátor'!$AC$274,$J104*12,)))))</f>
        <v>192505.18078933132</v>
      </c>
      <c r="N104" s="1085">
        <f ca="1">IF($L$3=1,IF(egyszerűsített_kalkulátor!$H$1=paraméterek!$A$323,SUM(OFFSET(egyszerűsített_kalkulátor!$AF$73,($J104-1)*12+1,):OFFSET(egyszerűsített_kalkulátor!$AF$73,$J104*12,)),IF(egyszerűsített_kalkulátor!$H$1=paraméterek!$A$324,SUM(OFFSET(egyszerűsített_kalkulátor!$AK$73,($J104-1)*12+1,):OFFSET(egyszerűsített_kalkulátor!$AK$73,$J104*12,)),SUM(OFFSET(egyszerűsített_kalkulátor!$AP$73,($J104-1)*12+1,):OFFSET(egyszerűsített_kalkulátor!$AP$73,$J104*12,)))),IF('komplex kalkulátor'!$N$230=paraméterek!$A$323,SUM(OFFSET('komplex kalkulátor'!$AL$274,($J104-1)*12+1,):OFFSET('komplex kalkulátor'!$AL$274,$J104*12,)),IF('komplex kalkulátor'!$N$230=paraméterek!$A$324,SUM(OFFSET('komplex kalkulátor'!$AQ$274,($J104-1)*12+1,):OFFSET('komplex kalkulátor'!$AQ$274,$J104*12,)),SUM(OFFSET('komplex kalkulátor'!$AV$274,($J104-1)*12+1,):OFFSET('komplex kalkulátor'!$AV$274,$J104*12,)))))</f>
        <v>192505.18078933132</v>
      </c>
      <c r="O104" s="1095"/>
      <c r="P104" s="1085" t="str">
        <f>IF($K$19=paraméterek!$A$325,'Személyes tájék'!B104,"")</f>
        <v>7. ügyfélév</v>
      </c>
      <c r="Q104" s="1085">
        <f ca="1">IF($K$19=paraméterek!$A$325,'Személyes tájék'!C104,"")</f>
        <v>425385.27514525619</v>
      </c>
      <c r="R104" s="1085">
        <f ca="1">IF($K$19=paraméterek!$A$325,'Személyes tájék'!D104,"")</f>
        <v>232880.09435592484</v>
      </c>
      <c r="S104" s="1085">
        <f ca="1">IF($K$19=paraméterek!$A$325,'Személyes tájék'!E104,"")</f>
        <v>192505.18078933132</v>
      </c>
      <c r="T104" s="1085">
        <f>IF($K$19=paraméterek!$A$325,'Személyes tájék'!F104,"")</f>
        <v>0</v>
      </c>
      <c r="U104" s="1085">
        <f ca="1">IF($K$19=paraméterek!$A$325,'Személyes tájék'!G104,"")</f>
        <v>3861804.8272018172</v>
      </c>
    </row>
    <row r="105" spans="1:21" x14ac:dyDescent="0.2">
      <c r="A105" s="488"/>
      <c r="B105" s="548" t="s">
        <v>619</v>
      </c>
      <c r="C105" s="549">
        <f t="shared" ca="1" si="0"/>
        <v>425385.27514525619</v>
      </c>
      <c r="D105" s="549">
        <f ca="1">IF(OR(AND($K$10=paraméterek!$A$178,$K$11=paraméterek!$C$177),$K$10=paraméterek!$A$179,$K$10=paraméterek!$A$180),$L105,$K105)</f>
        <v>221270.16318595267</v>
      </c>
      <c r="E105" s="549">
        <f ca="1">IF(OR(AND($K$10=paraméterek!$A$178,$K$11=paraméterek!$C$177),$K$10=paraméterek!$A$179,$K$10=paraméterek!$A$180),$N105,$M105)</f>
        <v>204115.1119593035</v>
      </c>
      <c r="F105" s="549">
        <v>0</v>
      </c>
      <c r="G105" s="1000">
        <f t="shared" ca="1" si="1"/>
        <v>3657689.7152425135</v>
      </c>
      <c r="I105" s="1095"/>
      <c r="J105" s="1095">
        <f t="shared" si="2"/>
        <v>8</v>
      </c>
      <c r="K105" s="1085">
        <f ca="1">IF($L$3=1,IF(egyszerűsített_kalkulátor!$H$1=paraméterek!$A$323,SUM(OFFSET(egyszerűsített_kalkulátor!$P$73,($J105-1)*12+1,):OFFSET(egyszerűsített_kalkulátor!$P$73,$J105*12,)),IF(egyszerűsített_kalkulátor!$H$1=paraméterek!$A$324,SUM(OFFSET(egyszerűsített_kalkulátor!$T$73,($J105-1)*12+1,):OFFSET(egyszerűsített_kalkulátor!$T$73,$J105*12,)),SUM(OFFSET(egyszerűsített_kalkulátor!$X$73,($J105-1)*12+1,):OFFSET(egyszerűsített_kalkulátor!$X$73,$J105*12,)))),IF('komplex kalkulátor'!$N$230=paraméterek!$A$323,SUM(OFFSET('komplex kalkulátor'!$V$274,($J105-1)*12+1,):OFFSET('komplex kalkulátor'!$V$274,$J105*12,)),IF('komplex kalkulátor'!$N$230=paraméterek!$A$324,SUM(OFFSET('komplex kalkulátor'!$Z$274,($J105-1)*12+1,):OFFSET('komplex kalkulátor'!$Z$274,$J105*12,)),SUM(OFFSET('komplex kalkulátor'!$AD$274,($J105-1)*12+1,):OFFSET('komplex kalkulátor'!$AD$274,$J105*12,)))))</f>
        <v>221270.16318595267</v>
      </c>
      <c r="L105" s="1085">
        <f ca="1">IF($L$3=1,IF(egyszerűsített_kalkulátor!$H$1=paraméterek!$A$323,SUM(OFFSET(egyszerűsített_kalkulátor!$AG$73,($J105-1)*12+1,):OFFSET(egyszerűsített_kalkulátor!$AG$73,$J105*12,)),IF(egyszerűsített_kalkulátor!$H$1=paraméterek!$A$324,SUM(OFFSET(egyszerűsített_kalkulátor!$AL$73,($J105-1)*12+1,):OFFSET(egyszerűsített_kalkulátor!$AL$73,$J105*12,)),SUM(OFFSET(egyszerűsített_kalkulátor!$AQ$73,($J105-1)*12+1,):OFFSET(egyszerűsített_kalkulátor!$AQ$73,$J105*12,)))),IF('komplex kalkulátor'!$N$230=paraméterek!$A$323,SUM(OFFSET('komplex kalkulátor'!$AM$274,($J105-1)*12+1,):OFFSET('komplex kalkulátor'!$AM$274,$J105*12,)),IF('komplex kalkulátor'!$N$230=paraméterek!$A$324,SUM(OFFSET('komplex kalkulátor'!$AR$274,($J105-1)*12+1,):OFFSET('komplex kalkulátor'!$AR$274,$J105*12,)),SUM(OFFSET('komplex kalkulátor'!$AW$274,($J105-1)*12+1,):OFFSET('komplex kalkulátor'!$AW$274,$J105*12,)))))</f>
        <v>221270.16318595267</v>
      </c>
      <c r="M105" s="1085">
        <f ca="1">IF($L$3=1,IF(egyszerűsített_kalkulátor!$H$1=paraméterek!$A$323,SUM(OFFSET(egyszerűsített_kalkulátor!$O$73,($J105-1)*12+1,):OFFSET(egyszerűsített_kalkulátor!$O$73,$J105*12,)),IF(egyszerűsített_kalkulátor!$H$1=paraméterek!$A$324,SUM(OFFSET(egyszerűsített_kalkulátor!$S$73,($J105-1)*12+1,):OFFSET(egyszerűsített_kalkulátor!$S$73,$J105*12,)),SUM(OFFSET(egyszerűsített_kalkulátor!$W$73,($J105-1)*12+1,):OFFSET(egyszerűsített_kalkulátor!$W$73,$J105*12,)))),IF('komplex kalkulátor'!$N$230=paraméterek!$A$323,SUM(OFFSET('komplex kalkulátor'!$U$274,($J105-1)*12+1,):OFFSET('komplex kalkulátor'!$U$274,$J105*12,)),IF('komplex kalkulátor'!$N$230=paraméterek!$A$324,SUM(OFFSET('komplex kalkulátor'!$Y$274,($J105-1)*12+1,):OFFSET('komplex kalkulátor'!$Y$274,$J105*12,)),SUM(OFFSET('komplex kalkulátor'!$AC$274,($J105-1)*12+1,):OFFSET('komplex kalkulátor'!$AC$274,$J105*12,)))))</f>
        <v>204115.1119593035</v>
      </c>
      <c r="N105" s="1085">
        <f ca="1">IF($L$3=1,IF(egyszerűsített_kalkulátor!$H$1=paraméterek!$A$323,SUM(OFFSET(egyszerűsített_kalkulátor!$AF$73,($J105-1)*12+1,):OFFSET(egyszerűsített_kalkulátor!$AF$73,$J105*12,)),IF(egyszerűsített_kalkulátor!$H$1=paraméterek!$A$324,SUM(OFFSET(egyszerűsített_kalkulátor!$AK$73,($J105-1)*12+1,):OFFSET(egyszerűsített_kalkulátor!$AK$73,$J105*12,)),SUM(OFFSET(egyszerűsített_kalkulátor!$AP$73,($J105-1)*12+1,):OFFSET(egyszerűsített_kalkulátor!$AP$73,$J105*12,)))),IF('komplex kalkulátor'!$N$230=paraméterek!$A$323,SUM(OFFSET('komplex kalkulátor'!$AL$274,($J105-1)*12+1,):OFFSET('komplex kalkulátor'!$AL$274,$J105*12,)),IF('komplex kalkulátor'!$N$230=paraméterek!$A$324,SUM(OFFSET('komplex kalkulátor'!$AQ$274,($J105-1)*12+1,):OFFSET('komplex kalkulátor'!$AQ$274,$J105*12,)),SUM(OFFSET('komplex kalkulátor'!$AV$274,($J105-1)*12+1,):OFFSET('komplex kalkulátor'!$AV$274,$J105*12,)))))</f>
        <v>204115.1119593035</v>
      </c>
      <c r="O105" s="1095"/>
      <c r="P105" s="1085" t="str">
        <f>IF($K$19=paraméterek!$A$325,'Személyes tájék'!B105,"")</f>
        <v>8. ügyfélév</v>
      </c>
      <c r="Q105" s="1085">
        <f ca="1">IF($K$19=paraméterek!$A$325,'Személyes tájék'!C105,"")</f>
        <v>425385.27514525619</v>
      </c>
      <c r="R105" s="1085">
        <f ca="1">IF($K$19=paraméterek!$A$325,'Személyes tájék'!D105,"")</f>
        <v>221270.16318595267</v>
      </c>
      <c r="S105" s="1085">
        <f ca="1">IF($K$19=paraméterek!$A$325,'Személyes tájék'!E105,"")</f>
        <v>204115.1119593035</v>
      </c>
      <c r="T105" s="1085">
        <f>IF($K$19=paraméterek!$A$325,'Személyes tájék'!F105,"")</f>
        <v>0</v>
      </c>
      <c r="U105" s="1085">
        <f ca="1">IF($K$19=paraméterek!$A$325,'Személyes tájék'!G105,"")</f>
        <v>3657689.7152425135</v>
      </c>
    </row>
    <row r="106" spans="1:21" ht="15" customHeight="1" x14ac:dyDescent="0.2">
      <c r="A106" s="488"/>
      <c r="B106" s="548" t="s">
        <v>620</v>
      </c>
      <c r="C106" s="549">
        <f t="shared" ca="1" si="0"/>
        <v>425385.27514525614</v>
      </c>
      <c r="D106" s="549">
        <f ca="1">IF(OR(AND($K$10=paraméterek!$A$178,$K$11=paraméterek!$C$177),$K$10=paraméterek!$A$179,$K$10=paraméterek!$A$180),$L106,$K106)</f>
        <v>208960.04046155687</v>
      </c>
      <c r="E106" s="549">
        <f ca="1">IF(OR(AND($K$10=paraméterek!$A$178,$K$11=paraméterek!$C$177),$K$10=paraméterek!$A$179,$K$10=paraméterek!$A$180),$N106,$M106)</f>
        <v>216425.23468369927</v>
      </c>
      <c r="F106" s="549">
        <v>0</v>
      </c>
      <c r="G106" s="1000">
        <f t="shared" ca="1" si="1"/>
        <v>3441264.480558814</v>
      </c>
      <c r="I106" s="1095"/>
      <c r="J106" s="1095">
        <f t="shared" si="2"/>
        <v>9</v>
      </c>
      <c r="K106" s="1085">
        <f ca="1">IF($L$3=1,IF(egyszerűsített_kalkulátor!$H$1=paraméterek!$A$323,SUM(OFFSET(egyszerűsített_kalkulátor!$P$73,($J106-1)*12+1,):OFFSET(egyszerűsített_kalkulátor!$P$73,$J106*12,)),IF(egyszerűsített_kalkulátor!$H$1=paraméterek!$A$324,SUM(OFFSET(egyszerűsített_kalkulátor!$T$73,($J106-1)*12+1,):OFFSET(egyszerűsített_kalkulátor!$T$73,$J106*12,)),SUM(OFFSET(egyszerűsített_kalkulátor!$X$73,($J106-1)*12+1,):OFFSET(egyszerűsített_kalkulátor!$X$73,$J106*12,)))),IF('komplex kalkulátor'!$N$230=paraméterek!$A$323,SUM(OFFSET('komplex kalkulátor'!$V$274,($J106-1)*12+1,):OFFSET('komplex kalkulátor'!$V$274,$J106*12,)),IF('komplex kalkulátor'!$N$230=paraméterek!$A$324,SUM(OFFSET('komplex kalkulátor'!$Z$274,($J106-1)*12+1,):OFFSET('komplex kalkulátor'!$Z$274,$J106*12,)),SUM(OFFSET('komplex kalkulátor'!$AD$274,($J106-1)*12+1,):OFFSET('komplex kalkulátor'!$AD$274,$J106*12,)))))</f>
        <v>208960.04046155687</v>
      </c>
      <c r="L106" s="1085">
        <f ca="1">IF($L$3=1,IF(egyszerűsített_kalkulátor!$H$1=paraméterek!$A$323,SUM(OFFSET(egyszerűsített_kalkulátor!$AG$73,($J106-1)*12+1,):OFFSET(egyszerűsített_kalkulátor!$AG$73,$J106*12,)),IF(egyszerűsített_kalkulátor!$H$1=paraméterek!$A$324,SUM(OFFSET(egyszerűsített_kalkulátor!$AL$73,($J106-1)*12+1,):OFFSET(egyszerűsített_kalkulátor!$AL$73,$J106*12,)),SUM(OFFSET(egyszerűsített_kalkulátor!$AQ$73,($J106-1)*12+1,):OFFSET(egyszerűsített_kalkulátor!$AQ$73,$J106*12,)))),IF('komplex kalkulátor'!$N$230=paraméterek!$A$323,SUM(OFFSET('komplex kalkulátor'!$AM$274,($J106-1)*12+1,):OFFSET('komplex kalkulátor'!$AM$274,$J106*12,)),IF('komplex kalkulátor'!$N$230=paraméterek!$A$324,SUM(OFFSET('komplex kalkulátor'!$AR$274,($J106-1)*12+1,):OFFSET('komplex kalkulátor'!$AR$274,$J106*12,)),SUM(OFFSET('komplex kalkulátor'!$AW$274,($J106-1)*12+1,):OFFSET('komplex kalkulátor'!$AW$274,$J106*12,)))))</f>
        <v>208960.04046155687</v>
      </c>
      <c r="M106" s="1085">
        <f ca="1">IF($L$3=1,IF(egyszerűsített_kalkulátor!$H$1=paraméterek!$A$323,SUM(OFFSET(egyszerűsített_kalkulátor!$O$73,($J106-1)*12+1,):OFFSET(egyszerűsített_kalkulátor!$O$73,$J106*12,)),IF(egyszerűsített_kalkulátor!$H$1=paraméterek!$A$324,SUM(OFFSET(egyszerűsített_kalkulátor!$S$73,($J106-1)*12+1,):OFFSET(egyszerűsített_kalkulátor!$S$73,$J106*12,)),SUM(OFFSET(egyszerűsített_kalkulátor!$W$73,($J106-1)*12+1,):OFFSET(egyszerűsített_kalkulátor!$W$73,$J106*12,)))),IF('komplex kalkulátor'!$N$230=paraméterek!$A$323,SUM(OFFSET('komplex kalkulátor'!$U$274,($J106-1)*12+1,):OFFSET('komplex kalkulátor'!$U$274,$J106*12,)),IF('komplex kalkulátor'!$N$230=paraméterek!$A$324,SUM(OFFSET('komplex kalkulátor'!$Y$274,($J106-1)*12+1,):OFFSET('komplex kalkulátor'!$Y$274,$J106*12,)),SUM(OFFSET('komplex kalkulátor'!$AC$274,($J106-1)*12+1,):OFFSET('komplex kalkulátor'!$AC$274,$J106*12,)))))</f>
        <v>216425.23468369927</v>
      </c>
      <c r="N106" s="1085">
        <f ca="1">IF($L$3=1,IF(egyszerűsített_kalkulátor!$H$1=paraméterek!$A$323,SUM(OFFSET(egyszerűsített_kalkulátor!$AF$73,($J106-1)*12+1,):OFFSET(egyszerűsített_kalkulátor!$AF$73,$J106*12,)),IF(egyszerűsített_kalkulátor!$H$1=paraméterek!$A$324,SUM(OFFSET(egyszerűsített_kalkulátor!$AK$73,($J106-1)*12+1,):OFFSET(egyszerűsített_kalkulátor!$AK$73,$J106*12,)),SUM(OFFSET(egyszerűsített_kalkulátor!$AP$73,($J106-1)*12+1,):OFFSET(egyszerűsített_kalkulátor!$AP$73,$J106*12,)))),IF('komplex kalkulátor'!$N$230=paraméterek!$A$323,SUM(OFFSET('komplex kalkulátor'!$AL$274,($J106-1)*12+1,):OFFSET('komplex kalkulátor'!$AL$274,$J106*12,)),IF('komplex kalkulátor'!$N$230=paraméterek!$A$324,SUM(OFFSET('komplex kalkulátor'!$AQ$274,($J106-1)*12+1,):OFFSET('komplex kalkulátor'!$AQ$274,$J106*12,)),SUM(OFFSET('komplex kalkulátor'!$AV$274,($J106-1)*12+1,):OFFSET('komplex kalkulátor'!$AV$274,$J106*12,)))))</f>
        <v>216425.23468369927</v>
      </c>
      <c r="O106" s="1095"/>
      <c r="P106" s="1085" t="str">
        <f>IF($K$19=paraméterek!$A$325,'Személyes tájék'!B106,"")</f>
        <v>9. ügyfélév</v>
      </c>
      <c r="Q106" s="1085">
        <f ca="1">IF($K$19=paraméterek!$A$325,'Személyes tájék'!C106,"")</f>
        <v>425385.27514525614</v>
      </c>
      <c r="R106" s="1085">
        <f ca="1">IF($K$19=paraméterek!$A$325,'Személyes tájék'!D106,"")</f>
        <v>208960.04046155687</v>
      </c>
      <c r="S106" s="1085">
        <f ca="1">IF($K$19=paraméterek!$A$325,'Személyes tájék'!E106,"")</f>
        <v>216425.23468369927</v>
      </c>
      <c r="T106" s="1085">
        <f>IF($K$19=paraméterek!$A$325,'Személyes tájék'!F106,"")</f>
        <v>0</v>
      </c>
      <c r="U106" s="1085">
        <f ca="1">IF($K$19=paraméterek!$A$325,'Személyes tájék'!G106,"")</f>
        <v>3441264.480558814</v>
      </c>
    </row>
    <row r="107" spans="1:21" ht="15" customHeight="1" x14ac:dyDescent="0.2">
      <c r="A107" s="488"/>
      <c r="B107" s="548" t="s">
        <v>621</v>
      </c>
      <c r="C107" s="549">
        <f t="shared" ca="1" si="0"/>
        <v>425385.27514525608</v>
      </c>
      <c r="D107" s="549">
        <f ca="1">IF(OR(AND($K$10=paraméterek!$A$178,$K$11=paraméterek!$C$177),$K$10=paraméterek!$A$179,$K$10=paraméterek!$A$180),$L107,$K107)</f>
        <v>195907.49783480761</v>
      </c>
      <c r="E107" s="549">
        <f ca="1">IF(OR(AND($K$10=paraméterek!$A$178,$K$11=paraméterek!$C$177),$K$10=paraméterek!$A$179,$K$10=paraméterek!$A$180),$N107,$M107)</f>
        <v>229477.77731044849</v>
      </c>
      <c r="F107" s="549">
        <v>0</v>
      </c>
      <c r="G107" s="1000">
        <f t="shared" ca="1" si="1"/>
        <v>3211786.7032483653</v>
      </c>
      <c r="I107" s="1095"/>
      <c r="J107" s="1095">
        <f t="shared" si="2"/>
        <v>10</v>
      </c>
      <c r="K107" s="1085">
        <f ca="1">IF($L$3=1,IF(egyszerűsített_kalkulátor!$H$1=paraméterek!$A$323,SUM(OFFSET(egyszerűsített_kalkulátor!$P$73,($J107-1)*12+1,):OFFSET(egyszerűsített_kalkulátor!$P$73,$J107*12,)),IF(egyszerűsített_kalkulátor!$H$1=paraméterek!$A$324,SUM(OFFSET(egyszerűsített_kalkulátor!$T$73,($J107-1)*12+1,):OFFSET(egyszerűsített_kalkulátor!$T$73,$J107*12,)),SUM(OFFSET(egyszerűsített_kalkulátor!$X$73,($J107-1)*12+1,):OFFSET(egyszerűsített_kalkulátor!$X$73,$J107*12,)))),IF('komplex kalkulátor'!$N$230=paraméterek!$A$323,SUM(OFFSET('komplex kalkulátor'!$V$274,($J107-1)*12+1,):OFFSET('komplex kalkulátor'!$V$274,$J107*12,)),IF('komplex kalkulátor'!$N$230=paraméterek!$A$324,SUM(OFFSET('komplex kalkulátor'!$Z$274,($J107-1)*12+1,):OFFSET('komplex kalkulátor'!$Z$274,$J107*12,)),SUM(OFFSET('komplex kalkulátor'!$AD$274,($J107-1)*12+1,):OFFSET('komplex kalkulátor'!$AD$274,$J107*12,)))))</f>
        <v>195907.49783480761</v>
      </c>
      <c r="L107" s="1085">
        <f ca="1">IF($L$3=1,IF(egyszerűsített_kalkulátor!$H$1=paraméterek!$A$323,SUM(OFFSET(egyszerűsített_kalkulátor!$AG$73,($J107-1)*12+1,):OFFSET(egyszerűsített_kalkulátor!$AG$73,$J107*12,)),IF(egyszerűsített_kalkulátor!$H$1=paraméterek!$A$324,SUM(OFFSET(egyszerűsített_kalkulátor!$AL$73,($J107-1)*12+1,):OFFSET(egyszerűsített_kalkulátor!$AL$73,$J107*12,)),SUM(OFFSET(egyszerűsített_kalkulátor!$AQ$73,($J107-1)*12+1,):OFFSET(egyszerűsített_kalkulátor!$AQ$73,$J107*12,)))),IF('komplex kalkulátor'!$N$230=paraméterek!$A$323,SUM(OFFSET('komplex kalkulátor'!$AM$274,($J107-1)*12+1,):OFFSET('komplex kalkulátor'!$AM$274,$J107*12,)),IF('komplex kalkulátor'!$N$230=paraméterek!$A$324,SUM(OFFSET('komplex kalkulátor'!$AR$274,($J107-1)*12+1,):OFFSET('komplex kalkulátor'!$AR$274,$J107*12,)),SUM(OFFSET('komplex kalkulátor'!$AW$274,($J107-1)*12+1,):OFFSET('komplex kalkulátor'!$AW$274,$J107*12,)))))</f>
        <v>195907.49783480752</v>
      </c>
      <c r="M107" s="1085">
        <f ca="1">IF($L$3=1,IF(egyszerűsített_kalkulátor!$H$1=paraméterek!$A$323,SUM(OFFSET(egyszerűsített_kalkulátor!$O$73,($J107-1)*12+1,):OFFSET(egyszerűsített_kalkulátor!$O$73,$J107*12,)),IF(egyszerűsített_kalkulátor!$H$1=paraméterek!$A$324,SUM(OFFSET(egyszerűsített_kalkulátor!$S$73,($J107-1)*12+1,):OFFSET(egyszerűsített_kalkulátor!$S$73,$J107*12,)),SUM(OFFSET(egyszerűsített_kalkulátor!$W$73,($J107-1)*12+1,):OFFSET(egyszerűsített_kalkulátor!$W$73,$J107*12,)))),IF('komplex kalkulátor'!$N$230=paraméterek!$A$323,SUM(OFFSET('komplex kalkulátor'!$U$274,($J107-1)*12+1,):OFFSET('komplex kalkulátor'!$U$274,$J107*12,)),IF('komplex kalkulátor'!$N$230=paraméterek!$A$324,SUM(OFFSET('komplex kalkulátor'!$Y$274,($J107-1)*12+1,):OFFSET('komplex kalkulátor'!$Y$274,$J107*12,)),SUM(OFFSET('komplex kalkulátor'!$AC$274,($J107-1)*12+1,):OFFSET('komplex kalkulátor'!$AC$274,$J107*12,)))))</f>
        <v>229477.77731044849</v>
      </c>
      <c r="N107" s="1085">
        <f ca="1">IF($L$3=1,IF(egyszerűsített_kalkulátor!$H$1=paraméterek!$A$323,SUM(OFFSET(egyszerűsített_kalkulátor!$AF$73,($J107-1)*12+1,):OFFSET(egyszerűsített_kalkulátor!$AF$73,$J107*12,)),IF(egyszerűsített_kalkulátor!$H$1=paraméterek!$A$324,SUM(OFFSET(egyszerűsített_kalkulátor!$AK$73,($J107-1)*12+1,):OFFSET(egyszerűsített_kalkulátor!$AK$73,$J107*12,)),SUM(OFFSET(egyszerűsített_kalkulátor!$AP$73,($J107-1)*12+1,):OFFSET(egyszerűsített_kalkulátor!$AP$73,$J107*12,)))),IF('komplex kalkulátor'!$N$230=paraméterek!$A$323,SUM(OFFSET('komplex kalkulátor'!$AL$274,($J107-1)*12+1,):OFFSET('komplex kalkulátor'!$AL$274,$J107*12,)),IF('komplex kalkulátor'!$N$230=paraméterek!$A$324,SUM(OFFSET('komplex kalkulátor'!$AQ$274,($J107-1)*12+1,):OFFSET('komplex kalkulátor'!$AQ$274,$J107*12,)),SUM(OFFSET('komplex kalkulátor'!$AV$274,($J107-1)*12+1,):OFFSET('komplex kalkulátor'!$AV$274,$J107*12,)))))</f>
        <v>229477.77731044849</v>
      </c>
      <c r="O107" s="1095"/>
      <c r="P107" s="1085" t="str">
        <f>IF($K$19=paraméterek!$A$325,'Személyes tájék'!B107,"")</f>
        <v>10. ügyfélév</v>
      </c>
      <c r="Q107" s="1085">
        <f ca="1">IF($K$19=paraméterek!$A$325,'Személyes tájék'!C107,"")</f>
        <v>425385.27514525608</v>
      </c>
      <c r="R107" s="1085">
        <f ca="1">IF($K$19=paraméterek!$A$325,'Személyes tájék'!D107,"")</f>
        <v>195907.49783480761</v>
      </c>
      <c r="S107" s="1085">
        <f ca="1">IF($K$19=paraméterek!$A$325,'Személyes tájék'!E107,"")</f>
        <v>229477.77731044849</v>
      </c>
      <c r="T107" s="1085">
        <f>IF($K$19=paraméterek!$A$325,'Személyes tájék'!F107,"")</f>
        <v>0</v>
      </c>
      <c r="U107" s="1085">
        <f ca="1">IF($K$19=paraméterek!$A$325,'Személyes tájék'!G107,"")</f>
        <v>3211786.7032483653</v>
      </c>
    </row>
    <row r="108" spans="1:21" ht="15" customHeight="1" x14ac:dyDescent="0.2">
      <c r="A108" s="488"/>
      <c r="B108" s="548" t="s">
        <v>622</v>
      </c>
      <c r="C108" s="549">
        <f t="shared" ca="1" si="0"/>
        <v>425385.27514525619</v>
      </c>
      <c r="D108" s="989">
        <f ca="1">IF(OR(AND($K$10=paraméterek!$A$178,$K$11=paraméterek!$C$177),$K$10=paraméterek!$A$179,$K$10=paraméterek!$A$180),$L108,$K108)</f>
        <v>182067.76017845797</v>
      </c>
      <c r="E108" s="549">
        <f ca="1">IF(OR(AND($K$10=paraméterek!$A$178,$K$11=paraméterek!$C$177),$K$10=paraméterek!$A$179,$K$10=paraméterek!$A$180),$N108,$M108)</f>
        <v>243317.51496679819</v>
      </c>
      <c r="F108" s="549">
        <v>0</v>
      </c>
      <c r="G108" s="1000">
        <f t="shared" ca="1" si="1"/>
        <v>2968469.1882815673</v>
      </c>
      <c r="I108" s="1095"/>
      <c r="J108" s="1095">
        <f t="shared" si="2"/>
        <v>11</v>
      </c>
      <c r="K108" s="1085">
        <f ca="1">IF($L$3=1,IF(egyszerűsített_kalkulátor!$H$1=paraméterek!$A$323,SUM(OFFSET(egyszerűsített_kalkulátor!$P$73,($J108-1)*12+1,):OFFSET(egyszerűsített_kalkulátor!$P$73,$J108*12,)),IF(egyszerűsített_kalkulátor!$H$1=paraméterek!$A$324,SUM(OFFSET(egyszerűsített_kalkulátor!$T$73,($J108-1)*12+1,):OFFSET(egyszerűsített_kalkulátor!$T$73,$J108*12,)),SUM(OFFSET(egyszerűsített_kalkulátor!$X$73,($J108-1)*12+1,):OFFSET(egyszerűsített_kalkulátor!$X$73,$J108*12,)))),IF('komplex kalkulátor'!$N$230=paraméterek!$A$323,SUM(OFFSET('komplex kalkulátor'!$V$274,($J108-1)*12+1,):OFFSET('komplex kalkulátor'!$V$274,$J108*12,)),IF('komplex kalkulátor'!$N$230=paraméterek!$A$324,SUM(OFFSET('komplex kalkulátor'!$Z$274,($J108-1)*12+1,):OFFSET('komplex kalkulátor'!$Z$274,$J108*12,)),SUM(OFFSET('komplex kalkulátor'!$AD$274,($J108-1)*12+1,):OFFSET('komplex kalkulátor'!$AD$274,$J108*12,)))))</f>
        <v>182067.76017845797</v>
      </c>
      <c r="L108" s="1085">
        <f ca="1">IF($L$3=1,IF(egyszerűsített_kalkulátor!$H$1=paraméterek!$A$323,SUM(OFFSET(egyszerűsített_kalkulátor!$AG$73,($J108-1)*12+1,):OFFSET(egyszerűsített_kalkulátor!$AG$73,$J108*12,)),IF(egyszerűsített_kalkulátor!$H$1=paraméterek!$A$324,SUM(OFFSET(egyszerűsített_kalkulátor!$AL$73,($J108-1)*12+1,):OFFSET(egyszerűsített_kalkulátor!$AL$73,$J108*12,)),SUM(OFFSET(egyszerűsített_kalkulátor!$AQ$73,($J108-1)*12+1,):OFFSET(egyszerűsített_kalkulátor!$AQ$73,$J108*12,)))),IF('komplex kalkulátor'!$N$230=paraméterek!$A$323,SUM(OFFSET('komplex kalkulátor'!$AM$274,($J108-1)*12+1,):OFFSET('komplex kalkulátor'!$AM$274,$J108*12,)),IF('komplex kalkulátor'!$N$230=paraméterek!$A$324,SUM(OFFSET('komplex kalkulátor'!$AR$274,($J108-1)*12+1,):OFFSET('komplex kalkulátor'!$AR$274,$J108*12,)),SUM(OFFSET('komplex kalkulátor'!$AW$274,($J108-1)*12+1,):OFFSET('komplex kalkulátor'!$AW$274,$J108*12,)))))</f>
        <v>182067.76017845795</v>
      </c>
      <c r="M108" s="1085">
        <f ca="1">IF($L$3=1,IF(egyszerűsített_kalkulátor!$H$1=paraméterek!$A$323,SUM(OFFSET(egyszerűsített_kalkulátor!$O$73,($J108-1)*12+1,):OFFSET(egyszerűsített_kalkulátor!$O$73,$J108*12,)),IF(egyszerűsített_kalkulátor!$H$1=paraméterek!$A$324,SUM(OFFSET(egyszerűsített_kalkulátor!$S$73,($J108-1)*12+1,):OFFSET(egyszerűsített_kalkulátor!$S$73,$J108*12,)),SUM(OFFSET(egyszerűsített_kalkulátor!$W$73,($J108-1)*12+1,):OFFSET(egyszerűsített_kalkulátor!$W$73,$J108*12,)))),IF('komplex kalkulátor'!$N$230=paraméterek!$A$323,SUM(OFFSET('komplex kalkulátor'!$U$274,($J108-1)*12+1,):OFFSET('komplex kalkulátor'!$U$274,$J108*12,)),IF('komplex kalkulátor'!$N$230=paraméterek!$A$324,SUM(OFFSET('komplex kalkulátor'!$Y$274,($J108-1)*12+1,):OFFSET('komplex kalkulátor'!$Y$274,$J108*12,)),SUM(OFFSET('komplex kalkulátor'!$AC$274,($J108-1)*12+1,):OFFSET('komplex kalkulátor'!$AC$274,$J108*12,)))))</f>
        <v>243317.51496679819</v>
      </c>
      <c r="N108" s="1085">
        <f ca="1">IF($L$3=1,IF(egyszerűsített_kalkulátor!$H$1=paraméterek!$A$323,SUM(OFFSET(egyszerűsített_kalkulátor!$AF$73,($J108-1)*12+1,):OFFSET(egyszerűsített_kalkulátor!$AF$73,$J108*12,)),IF(egyszerűsített_kalkulátor!$H$1=paraméterek!$A$324,SUM(OFFSET(egyszerűsített_kalkulátor!$AK$73,($J108-1)*12+1,):OFFSET(egyszerűsített_kalkulátor!$AK$73,$J108*12,)),SUM(OFFSET(egyszerűsített_kalkulátor!$AP$73,($J108-1)*12+1,):OFFSET(egyszerűsített_kalkulátor!$AP$73,$J108*12,)))),IF('komplex kalkulátor'!$N$230=paraméterek!$A$323,SUM(OFFSET('komplex kalkulátor'!$AL$274,($J108-1)*12+1,):OFFSET('komplex kalkulátor'!$AL$274,$J108*12,)),IF('komplex kalkulátor'!$N$230=paraméterek!$A$324,SUM(OFFSET('komplex kalkulátor'!$AQ$274,($J108-1)*12+1,):OFFSET('komplex kalkulátor'!$AQ$274,$J108*12,)),SUM(OFFSET('komplex kalkulátor'!$AV$274,($J108-1)*12+1,):OFFSET('komplex kalkulátor'!$AV$274,$J108*12,)))))</f>
        <v>243317.51496679819</v>
      </c>
      <c r="O108" s="1095"/>
      <c r="P108" s="1095"/>
      <c r="Q108" s="1095"/>
    </row>
    <row r="109" spans="1:21" ht="15" customHeight="1" x14ac:dyDescent="0.2">
      <c r="A109" s="488"/>
      <c r="B109" s="548" t="s">
        <v>623</v>
      </c>
      <c r="C109" s="549">
        <f t="shared" ca="1" si="0"/>
        <v>425385.27514525614</v>
      </c>
      <c r="D109" s="989">
        <f ca="1">IF(OR(AND($K$10=paraméterek!$A$178,$K$11=paraméterek!$C$177),$K$10=paraméterek!$A$179,$K$10=paraméterek!$A$180),$L109,$K109)</f>
        <v>167393.35199042779</v>
      </c>
      <c r="E109" s="549">
        <f ca="1">IF(OR(AND($K$10=paraméterek!$A$178,$K$11=paraméterek!$C$177),$K$10=paraméterek!$A$179,$K$10=paraméterek!$A$180),$N109,$M109)</f>
        <v>257991.92315482834</v>
      </c>
      <c r="F109" s="549">
        <v>0</v>
      </c>
      <c r="G109" s="1000">
        <f t="shared" ca="1" si="1"/>
        <v>2710477.2651267392</v>
      </c>
      <c r="I109" s="1095"/>
      <c r="J109" s="1095">
        <f t="shared" si="2"/>
        <v>12</v>
      </c>
      <c r="K109" s="1085">
        <f ca="1">IF($L$3=1,IF(egyszerűsített_kalkulátor!$H$1=paraméterek!$A$323,SUM(OFFSET(egyszerűsített_kalkulátor!$P$73,($J109-1)*12+1,):OFFSET(egyszerűsített_kalkulátor!$P$73,$J109*12,)),IF(egyszerűsített_kalkulátor!$H$1=paraméterek!$A$324,SUM(OFFSET(egyszerűsített_kalkulátor!$T$73,($J109-1)*12+1,):OFFSET(egyszerűsített_kalkulátor!$T$73,$J109*12,)),SUM(OFFSET(egyszerűsített_kalkulátor!$X$73,($J109-1)*12+1,):OFFSET(egyszerűsített_kalkulátor!$X$73,$J109*12,)))),IF('komplex kalkulátor'!$N$230=paraméterek!$A$323,SUM(OFFSET('komplex kalkulátor'!$V$274,($J109-1)*12+1,):OFFSET('komplex kalkulátor'!$V$274,$J109*12,)),IF('komplex kalkulátor'!$N$230=paraméterek!$A$324,SUM(OFFSET('komplex kalkulátor'!$Z$274,($J109-1)*12+1,):OFFSET('komplex kalkulátor'!$Z$274,$J109*12,)),SUM(OFFSET('komplex kalkulátor'!$AD$274,($J109-1)*12+1,):OFFSET('komplex kalkulátor'!$AD$274,$J109*12,)))))</f>
        <v>167393.35199042779</v>
      </c>
      <c r="L109" s="1085">
        <f ca="1">IF($L$3=1,IF(egyszerűsített_kalkulátor!$H$1=paraméterek!$A$323,SUM(OFFSET(egyszerűsített_kalkulátor!$AG$73,($J109-1)*12+1,):OFFSET(egyszerűsített_kalkulátor!$AG$73,$J109*12,)),IF(egyszerűsített_kalkulátor!$H$1=paraméterek!$A$324,SUM(OFFSET(egyszerűsített_kalkulátor!$AL$73,($J109-1)*12+1,):OFFSET(egyszerűsített_kalkulátor!$AL$73,$J109*12,)),SUM(OFFSET(egyszerűsített_kalkulátor!$AQ$73,($J109-1)*12+1,):OFFSET(egyszerűsített_kalkulátor!$AQ$73,$J109*12,)))),IF('komplex kalkulátor'!$N$230=paraméterek!$A$323,SUM(OFFSET('komplex kalkulátor'!$AM$274,($J109-1)*12+1,):OFFSET('komplex kalkulátor'!$AM$274,$J109*12,)),IF('komplex kalkulátor'!$N$230=paraméterek!$A$324,SUM(OFFSET('komplex kalkulátor'!$AR$274,($J109-1)*12+1,):OFFSET('komplex kalkulátor'!$AR$274,$J109*12,)),SUM(OFFSET('komplex kalkulátor'!$AW$274,($J109-1)*12+1,):OFFSET('komplex kalkulátor'!$AW$274,$J109*12,)))))</f>
        <v>167393.35199042773</v>
      </c>
      <c r="M109" s="1085">
        <f ca="1">IF($L$3=1,IF(egyszerűsített_kalkulátor!$H$1=paraméterek!$A$323,SUM(OFFSET(egyszerűsített_kalkulátor!$O$73,($J109-1)*12+1,):OFFSET(egyszerűsített_kalkulátor!$O$73,$J109*12,)),IF(egyszerűsített_kalkulátor!$H$1=paraméterek!$A$324,SUM(OFFSET(egyszerűsített_kalkulátor!$S$73,($J109-1)*12+1,):OFFSET(egyszerűsített_kalkulátor!$S$73,$J109*12,)),SUM(OFFSET(egyszerűsített_kalkulátor!$W$73,($J109-1)*12+1,):OFFSET(egyszerűsített_kalkulátor!$W$73,$J109*12,)))),IF('komplex kalkulátor'!$N$230=paraméterek!$A$323,SUM(OFFSET('komplex kalkulátor'!$U$274,($J109-1)*12+1,):OFFSET('komplex kalkulátor'!$U$274,$J109*12,)),IF('komplex kalkulátor'!$N$230=paraméterek!$A$324,SUM(OFFSET('komplex kalkulátor'!$Y$274,($J109-1)*12+1,):OFFSET('komplex kalkulátor'!$Y$274,$J109*12,)),SUM(OFFSET('komplex kalkulátor'!$AC$274,($J109-1)*12+1,):OFFSET('komplex kalkulátor'!$AC$274,$J109*12,)))))</f>
        <v>257991.92315482834</v>
      </c>
      <c r="N109" s="1085">
        <f ca="1">IF($L$3=1,IF(egyszerűsített_kalkulátor!$H$1=paraméterek!$A$323,SUM(OFFSET(egyszerűsített_kalkulátor!$AF$73,($J109-1)*12+1,):OFFSET(egyszerűsített_kalkulátor!$AF$73,$J109*12,)),IF(egyszerűsített_kalkulátor!$H$1=paraméterek!$A$324,SUM(OFFSET(egyszerűsített_kalkulátor!$AK$73,($J109-1)*12+1,):OFFSET(egyszerűsített_kalkulátor!$AK$73,$J109*12,)),SUM(OFFSET(egyszerűsített_kalkulátor!$AP$73,($J109-1)*12+1,):OFFSET(egyszerűsített_kalkulátor!$AP$73,$J109*12,)))),IF('komplex kalkulátor'!$N$230=paraméterek!$A$323,SUM(OFFSET('komplex kalkulátor'!$AL$274,($J109-1)*12+1,):OFFSET('komplex kalkulátor'!$AL$274,$J109*12,)),IF('komplex kalkulátor'!$N$230=paraméterek!$A$324,SUM(OFFSET('komplex kalkulátor'!$AQ$274,($J109-1)*12+1,):OFFSET('komplex kalkulátor'!$AQ$274,$J109*12,)),SUM(OFFSET('komplex kalkulátor'!$AV$274,($J109-1)*12+1,):OFFSET('komplex kalkulátor'!$AV$274,$J109*12,)))))</f>
        <v>257991.92315482834</v>
      </c>
      <c r="O109" s="1095"/>
      <c r="P109" s="1095"/>
      <c r="Q109" s="1095"/>
    </row>
    <row r="110" spans="1:21" ht="15" customHeight="1" x14ac:dyDescent="0.2">
      <c r="A110" s="488"/>
      <c r="B110" s="548" t="s">
        <v>624</v>
      </c>
      <c r="C110" s="549">
        <f t="shared" ca="1" si="0"/>
        <v>425385.27514525619</v>
      </c>
      <c r="D110" s="989">
        <f ca="1">IF(OR(AND($K$10=paraméterek!$A$178,$K$11=paraméterek!$C$177),$K$10=paraméterek!$A$179,$K$10=paraméterek!$A$180),$L110,$K110)</f>
        <v>151833.93453498706</v>
      </c>
      <c r="E110" s="549">
        <f ca="1">IF(OR(AND($K$10=paraméterek!$A$178,$K$11=paraméterek!$C$177),$K$10=paraméterek!$A$179,$K$10=paraméterek!$A$180),$N110,$M110)</f>
        <v>273551.34061026911</v>
      </c>
      <c r="F110" s="549">
        <v>0</v>
      </c>
      <c r="G110" s="1000">
        <f t="shared" ca="1" si="1"/>
        <v>2436925.9245164702</v>
      </c>
      <c r="I110" s="1095"/>
      <c r="J110" s="1095">
        <f t="shared" si="2"/>
        <v>13</v>
      </c>
      <c r="K110" s="1085">
        <f ca="1">IF($L$3=1,IF(egyszerűsített_kalkulátor!$H$1=paraméterek!$A$323,SUM(OFFSET(egyszerűsített_kalkulátor!$P$73,($J110-1)*12+1,):OFFSET(egyszerűsített_kalkulátor!$P$73,$J110*12,)),IF(egyszerűsített_kalkulátor!$H$1=paraméterek!$A$324,SUM(OFFSET(egyszerűsített_kalkulátor!$T$73,($J110-1)*12+1,):OFFSET(egyszerűsített_kalkulátor!$T$73,$J110*12,)),SUM(OFFSET(egyszerűsített_kalkulátor!$X$73,($J110-1)*12+1,):OFFSET(egyszerűsített_kalkulátor!$X$73,$J110*12,)))),IF('komplex kalkulátor'!$N$230=paraméterek!$A$323,SUM(OFFSET('komplex kalkulátor'!$V$274,($J110-1)*12+1,):OFFSET('komplex kalkulátor'!$V$274,$J110*12,)),IF('komplex kalkulátor'!$N$230=paraméterek!$A$324,SUM(OFFSET('komplex kalkulátor'!$Z$274,($J110-1)*12+1,):OFFSET('komplex kalkulátor'!$Z$274,$J110*12,)),SUM(OFFSET('komplex kalkulátor'!$AD$274,($J110-1)*12+1,):OFFSET('komplex kalkulátor'!$AD$274,$J110*12,)))))</f>
        <v>151833.93453498706</v>
      </c>
      <c r="L110" s="1085">
        <f ca="1">IF($L$3=1,IF(egyszerűsített_kalkulátor!$H$1=paraméterek!$A$323,SUM(OFFSET(egyszerűsített_kalkulátor!$AG$73,($J110-1)*12+1,):OFFSET(egyszerűsített_kalkulátor!$AG$73,$J110*12,)),IF(egyszerűsített_kalkulátor!$H$1=paraméterek!$A$324,SUM(OFFSET(egyszerűsített_kalkulátor!$AL$73,($J110-1)*12+1,):OFFSET(egyszerűsített_kalkulátor!$AL$73,$J110*12,)),SUM(OFFSET(egyszerűsített_kalkulátor!$AQ$73,($J110-1)*12+1,):OFFSET(egyszerűsített_kalkulátor!$AQ$73,$J110*12,)))),IF('komplex kalkulátor'!$N$230=paraméterek!$A$323,SUM(OFFSET('komplex kalkulátor'!$AM$274,($J110-1)*12+1,):OFFSET('komplex kalkulátor'!$AM$274,$J110*12,)),IF('komplex kalkulátor'!$N$230=paraméterek!$A$324,SUM(OFFSET('komplex kalkulátor'!$AR$274,($J110-1)*12+1,):OFFSET('komplex kalkulátor'!$AR$274,$J110*12,)),SUM(OFFSET('komplex kalkulátor'!$AW$274,($J110-1)*12+1,):OFFSET('komplex kalkulátor'!$AW$274,$J110*12,)))))</f>
        <v>151833.93453498697</v>
      </c>
      <c r="M110" s="1085">
        <f ca="1">IF($L$3=1,IF(egyszerűsített_kalkulátor!$H$1=paraméterek!$A$323,SUM(OFFSET(egyszerűsített_kalkulátor!$O$73,($J110-1)*12+1,):OFFSET(egyszerűsített_kalkulátor!$O$73,$J110*12,)),IF(egyszerűsített_kalkulátor!$H$1=paraméterek!$A$324,SUM(OFFSET(egyszerűsített_kalkulátor!$S$73,($J110-1)*12+1,):OFFSET(egyszerűsített_kalkulátor!$S$73,$J110*12,)),SUM(OFFSET(egyszerűsített_kalkulátor!$W$73,($J110-1)*12+1,):OFFSET(egyszerűsített_kalkulátor!$W$73,$J110*12,)))),IF('komplex kalkulátor'!$N$230=paraméterek!$A$323,SUM(OFFSET('komplex kalkulátor'!$U$274,($J110-1)*12+1,):OFFSET('komplex kalkulátor'!$U$274,$J110*12,)),IF('komplex kalkulátor'!$N$230=paraméterek!$A$324,SUM(OFFSET('komplex kalkulátor'!$Y$274,($J110-1)*12+1,):OFFSET('komplex kalkulátor'!$Y$274,$J110*12,)),SUM(OFFSET('komplex kalkulátor'!$AC$274,($J110-1)*12+1,):OFFSET('komplex kalkulátor'!$AC$274,$J110*12,)))))</f>
        <v>273551.34061026911</v>
      </c>
      <c r="N110" s="1085">
        <f ca="1">IF($L$3=1,IF(egyszerűsített_kalkulátor!$H$1=paraméterek!$A$323,SUM(OFFSET(egyszerűsített_kalkulátor!$AF$73,($J110-1)*12+1,):OFFSET(egyszerűsített_kalkulátor!$AF$73,$J110*12,)),IF(egyszerűsített_kalkulátor!$H$1=paraméterek!$A$324,SUM(OFFSET(egyszerűsített_kalkulátor!$AK$73,($J110-1)*12+1,):OFFSET(egyszerűsített_kalkulátor!$AK$73,$J110*12,)),SUM(OFFSET(egyszerűsített_kalkulátor!$AP$73,($J110-1)*12+1,):OFFSET(egyszerűsített_kalkulátor!$AP$73,$J110*12,)))),IF('komplex kalkulátor'!$N$230=paraméterek!$A$323,SUM(OFFSET('komplex kalkulátor'!$AL$274,($J110-1)*12+1,):OFFSET('komplex kalkulátor'!$AL$274,$J110*12,)),IF('komplex kalkulátor'!$N$230=paraméterek!$A$324,SUM(OFFSET('komplex kalkulátor'!$AQ$274,($J110-1)*12+1,):OFFSET('komplex kalkulátor'!$AQ$274,$J110*12,)),SUM(OFFSET('komplex kalkulátor'!$AV$274,($J110-1)*12+1,):OFFSET('komplex kalkulátor'!$AV$274,$J110*12,)))))</f>
        <v>273551.34061026911</v>
      </c>
      <c r="O110" s="1095"/>
      <c r="P110" s="1095"/>
      <c r="Q110" s="1095"/>
    </row>
    <row r="111" spans="1:21" ht="15" customHeight="1" x14ac:dyDescent="0.2">
      <c r="A111" s="488"/>
      <c r="B111" s="548" t="s">
        <v>625</v>
      </c>
      <c r="C111" s="549">
        <f t="shared" ca="1" si="0"/>
        <v>425385.27514525614</v>
      </c>
      <c r="D111" s="989">
        <f ca="1">IF(OR(AND($K$10=paraméterek!$A$178,$K$11=paraméterek!$C$177),$K$10=paraméterek!$A$179,$K$10=paraméterek!$A$180),$L111,$K111)</f>
        <v>135336.13316197152</v>
      </c>
      <c r="E111" s="549">
        <f ca="1">IF(OR(AND($K$10=paraméterek!$A$178,$K$11=paraméterek!$C$177),$K$10=paraméterek!$A$179,$K$10=paraméterek!$A$180),$N111,$M111)</f>
        <v>290049.14198328461</v>
      </c>
      <c r="F111" s="549">
        <v>0</v>
      </c>
      <c r="G111" s="1000">
        <f t="shared" ca="1" si="1"/>
        <v>2146876.7825331856</v>
      </c>
      <c r="I111" s="1095"/>
      <c r="J111" s="1095">
        <f t="shared" si="2"/>
        <v>14</v>
      </c>
      <c r="K111" s="1085">
        <f ca="1">IF($L$3=1,IF(egyszerűsített_kalkulátor!$H$1=paraméterek!$A$323,SUM(OFFSET(egyszerűsített_kalkulátor!$P$73,($J111-1)*12+1,):OFFSET(egyszerűsített_kalkulátor!$P$73,$J111*12,)),IF(egyszerűsített_kalkulátor!$H$1=paraméterek!$A$324,SUM(OFFSET(egyszerűsített_kalkulátor!$T$73,($J111-1)*12+1,):OFFSET(egyszerűsített_kalkulátor!$T$73,$J111*12,)),SUM(OFFSET(egyszerűsített_kalkulátor!$X$73,($J111-1)*12+1,):OFFSET(egyszerűsített_kalkulátor!$X$73,$J111*12,)))),IF('komplex kalkulátor'!$N$230=paraméterek!$A$323,SUM(OFFSET('komplex kalkulátor'!$V$274,($J111-1)*12+1,):OFFSET('komplex kalkulátor'!$V$274,$J111*12,)),IF('komplex kalkulátor'!$N$230=paraméterek!$A$324,SUM(OFFSET('komplex kalkulátor'!$Z$274,($J111-1)*12+1,):OFFSET('komplex kalkulátor'!$Z$274,$J111*12,)),SUM(OFFSET('komplex kalkulátor'!$AD$274,($J111-1)*12+1,):OFFSET('komplex kalkulátor'!$AD$274,$J111*12,)))))</f>
        <v>135336.13316197152</v>
      </c>
      <c r="L111" s="1085">
        <f ca="1">IF($L$3=1,IF(egyszerűsített_kalkulátor!$H$1=paraméterek!$A$323,SUM(OFFSET(egyszerűsített_kalkulátor!$AG$73,($J111-1)*12+1,):OFFSET(egyszerűsített_kalkulátor!$AG$73,$J111*12,)),IF(egyszerűsített_kalkulátor!$H$1=paraméterek!$A$324,SUM(OFFSET(egyszerűsített_kalkulátor!$AL$73,($J111-1)*12+1,):OFFSET(egyszerűsített_kalkulátor!$AL$73,$J111*12,)),SUM(OFFSET(egyszerűsített_kalkulátor!$AQ$73,($J111-1)*12+1,):OFFSET(egyszerűsített_kalkulátor!$AQ$73,$J111*12,)))),IF('komplex kalkulátor'!$N$230=paraméterek!$A$323,SUM(OFFSET('komplex kalkulátor'!$AM$274,($J111-1)*12+1,):OFFSET('komplex kalkulátor'!$AM$274,$J111*12,)),IF('komplex kalkulátor'!$N$230=paraméterek!$A$324,SUM(OFFSET('komplex kalkulátor'!$AR$274,($J111-1)*12+1,):OFFSET('komplex kalkulátor'!$AR$274,$J111*12,)),SUM(OFFSET('komplex kalkulátor'!$AW$274,($J111-1)*12+1,):OFFSET('komplex kalkulátor'!$AW$274,$J111*12,)))))</f>
        <v>135336.1331619714</v>
      </c>
      <c r="M111" s="1085">
        <f ca="1">IF($L$3=1,IF(egyszerűsített_kalkulátor!$H$1=paraméterek!$A$323,SUM(OFFSET(egyszerűsített_kalkulátor!$O$73,($J111-1)*12+1,):OFFSET(egyszerűsített_kalkulátor!$O$73,$J111*12,)),IF(egyszerűsített_kalkulátor!$H$1=paraméterek!$A$324,SUM(OFFSET(egyszerűsített_kalkulátor!$S$73,($J111-1)*12+1,):OFFSET(egyszerűsített_kalkulátor!$S$73,$J111*12,)),SUM(OFFSET(egyszerűsített_kalkulátor!$W$73,($J111-1)*12+1,):OFFSET(egyszerűsített_kalkulátor!$W$73,$J111*12,)))),IF('komplex kalkulátor'!$N$230=paraméterek!$A$323,SUM(OFFSET('komplex kalkulátor'!$U$274,($J111-1)*12+1,):OFFSET('komplex kalkulátor'!$U$274,$J111*12,)),IF('komplex kalkulátor'!$N$230=paraméterek!$A$324,SUM(OFFSET('komplex kalkulátor'!$Y$274,($J111-1)*12+1,):OFFSET('komplex kalkulátor'!$Y$274,$J111*12,)),SUM(OFFSET('komplex kalkulátor'!$AC$274,($J111-1)*12+1,):OFFSET('komplex kalkulátor'!$AC$274,$J111*12,)))))</f>
        <v>290049.14198328461</v>
      </c>
      <c r="N111" s="1085">
        <f ca="1">IF($L$3=1,IF(egyszerűsített_kalkulátor!$H$1=paraméterek!$A$323,SUM(OFFSET(egyszerűsített_kalkulátor!$AF$73,($J111-1)*12+1,):OFFSET(egyszerűsített_kalkulátor!$AF$73,$J111*12,)),IF(egyszerűsített_kalkulátor!$H$1=paraméterek!$A$324,SUM(OFFSET(egyszerűsített_kalkulátor!$AK$73,($J111-1)*12+1,):OFFSET(egyszerűsített_kalkulátor!$AK$73,$J111*12,)),SUM(OFFSET(egyszerűsített_kalkulátor!$AP$73,($J111-1)*12+1,):OFFSET(egyszerűsített_kalkulátor!$AP$73,$J111*12,)))),IF('komplex kalkulátor'!$N$230=paraméterek!$A$323,SUM(OFFSET('komplex kalkulátor'!$AL$274,($J111-1)*12+1,):OFFSET('komplex kalkulátor'!$AL$274,$J111*12,)),IF('komplex kalkulátor'!$N$230=paraméterek!$A$324,SUM(OFFSET('komplex kalkulátor'!$AQ$274,($J111-1)*12+1,):OFFSET('komplex kalkulátor'!$AQ$274,$J111*12,)),SUM(OFFSET('komplex kalkulátor'!$AV$274,($J111-1)*12+1,):OFFSET('komplex kalkulátor'!$AV$274,$J111*12,)))))</f>
        <v>290049.14198328461</v>
      </c>
      <c r="O111" s="1095"/>
      <c r="P111" s="1095"/>
      <c r="Q111" s="1095"/>
    </row>
    <row r="112" spans="1:21" ht="15" customHeight="1" x14ac:dyDescent="0.2">
      <c r="A112" s="488"/>
      <c r="B112" s="548" t="s">
        <v>626</v>
      </c>
      <c r="C112" s="549">
        <f t="shared" ca="1" si="0"/>
        <v>425385.27514525614</v>
      </c>
      <c r="D112" s="989">
        <f ca="1">IF(OR(AND($K$10=paraméterek!$A$178,$K$11=paraméterek!$C$177),$K$10=paraméterek!$A$179,$K$10=paraméterek!$A$180),$L112,$K112)</f>
        <v>117843.354211671</v>
      </c>
      <c r="E112" s="549">
        <f ca="1">IF(OR(AND($K$10=paraméterek!$A$178,$K$11=paraméterek!$C$177),$K$10=paraméterek!$A$179,$K$10=paraméterek!$A$180),$N112,$M112)</f>
        <v>307541.92093358515</v>
      </c>
      <c r="F112" s="549">
        <v>0</v>
      </c>
      <c r="G112" s="1000">
        <f t="shared" ca="1" si="1"/>
        <v>1839334.8615996004</v>
      </c>
      <c r="I112" s="1095"/>
      <c r="J112" s="1095">
        <f t="shared" si="2"/>
        <v>15</v>
      </c>
      <c r="K112" s="1085">
        <f ca="1">IF($L$3=1,IF(egyszerűsített_kalkulátor!$H$1=paraméterek!$A$323,SUM(OFFSET(egyszerűsített_kalkulátor!$P$73,($J112-1)*12+1,):OFFSET(egyszerűsített_kalkulátor!$P$73,$J112*12,)),IF(egyszerűsített_kalkulátor!$H$1=paraméterek!$A$324,SUM(OFFSET(egyszerűsített_kalkulátor!$T$73,($J112-1)*12+1,):OFFSET(egyszerűsített_kalkulátor!$T$73,$J112*12,)),SUM(OFFSET(egyszerűsített_kalkulátor!$X$73,($J112-1)*12+1,):OFFSET(egyszerűsített_kalkulátor!$X$73,$J112*12,)))),IF('komplex kalkulátor'!$N$230=paraméterek!$A$323,SUM(OFFSET('komplex kalkulátor'!$V$274,($J112-1)*12+1,):OFFSET('komplex kalkulátor'!$V$274,$J112*12,)),IF('komplex kalkulátor'!$N$230=paraméterek!$A$324,SUM(OFFSET('komplex kalkulátor'!$Z$274,($J112-1)*12+1,):OFFSET('komplex kalkulátor'!$Z$274,$J112*12,)),SUM(OFFSET('komplex kalkulátor'!$AD$274,($J112-1)*12+1,):OFFSET('komplex kalkulátor'!$AD$274,$J112*12,)))))</f>
        <v>117843.354211671</v>
      </c>
      <c r="L112" s="1085">
        <f ca="1">IF($L$3=1,IF(egyszerűsített_kalkulátor!$H$1=paraméterek!$A$323,SUM(OFFSET(egyszerűsített_kalkulátor!$AG$73,($J112-1)*12+1,):OFFSET(egyszerűsített_kalkulátor!$AG$73,$J112*12,)),IF(egyszerűsített_kalkulátor!$H$1=paraméterek!$A$324,SUM(OFFSET(egyszerűsített_kalkulátor!$AL$73,($J112-1)*12+1,):OFFSET(egyszerűsített_kalkulátor!$AL$73,$J112*12,)),SUM(OFFSET(egyszerűsített_kalkulátor!$AQ$73,($J112-1)*12+1,):OFFSET(egyszerűsített_kalkulátor!$AQ$73,$J112*12,)))),IF('komplex kalkulátor'!$N$230=paraméterek!$A$323,SUM(OFFSET('komplex kalkulátor'!$AM$274,($J112-1)*12+1,):OFFSET('komplex kalkulátor'!$AM$274,$J112*12,)),IF('komplex kalkulátor'!$N$230=paraméterek!$A$324,SUM(OFFSET('komplex kalkulátor'!$AR$274,($J112-1)*12+1,):OFFSET('komplex kalkulátor'!$AR$274,$J112*12,)),SUM(OFFSET('komplex kalkulátor'!$AW$274,($J112-1)*12+1,):OFFSET('komplex kalkulátor'!$AW$274,$J112*12,)))))</f>
        <v>117843.35421167087</v>
      </c>
      <c r="M112" s="1085">
        <f ca="1">IF($L$3=1,IF(egyszerűsített_kalkulátor!$H$1=paraméterek!$A$323,SUM(OFFSET(egyszerűsített_kalkulátor!$O$73,($J112-1)*12+1,):OFFSET(egyszerűsített_kalkulátor!$O$73,$J112*12,)),IF(egyszerűsített_kalkulátor!$H$1=paraméterek!$A$324,SUM(OFFSET(egyszerűsített_kalkulátor!$S$73,($J112-1)*12+1,):OFFSET(egyszerűsített_kalkulátor!$S$73,$J112*12,)),SUM(OFFSET(egyszerűsített_kalkulátor!$W$73,($J112-1)*12+1,):OFFSET(egyszerűsített_kalkulátor!$W$73,$J112*12,)))),IF('komplex kalkulátor'!$N$230=paraméterek!$A$323,SUM(OFFSET('komplex kalkulátor'!$U$274,($J112-1)*12+1,):OFFSET('komplex kalkulátor'!$U$274,$J112*12,)),IF('komplex kalkulátor'!$N$230=paraméterek!$A$324,SUM(OFFSET('komplex kalkulátor'!$Y$274,($J112-1)*12+1,):OFFSET('komplex kalkulátor'!$Y$274,$J112*12,)),SUM(OFFSET('komplex kalkulátor'!$AC$274,($J112-1)*12+1,):OFFSET('komplex kalkulátor'!$AC$274,$J112*12,)))))</f>
        <v>307541.92093358515</v>
      </c>
      <c r="N112" s="1085">
        <f ca="1">IF($L$3=1,IF(egyszerűsített_kalkulátor!$H$1=paraméterek!$A$323,SUM(OFFSET(egyszerűsített_kalkulátor!$AF$73,($J112-1)*12+1,):OFFSET(egyszerűsített_kalkulátor!$AF$73,$J112*12,)),IF(egyszerűsített_kalkulátor!$H$1=paraméterek!$A$324,SUM(OFFSET(egyszerűsített_kalkulátor!$AK$73,($J112-1)*12+1,):OFFSET(egyszerűsített_kalkulátor!$AK$73,$J112*12,)),SUM(OFFSET(egyszerűsített_kalkulátor!$AP$73,($J112-1)*12+1,):OFFSET(egyszerűsített_kalkulátor!$AP$73,$J112*12,)))),IF('komplex kalkulátor'!$N$230=paraméterek!$A$323,SUM(OFFSET('komplex kalkulátor'!$AL$274,($J112-1)*12+1,):OFFSET('komplex kalkulátor'!$AL$274,$J112*12,)),IF('komplex kalkulátor'!$N$230=paraméterek!$A$324,SUM(OFFSET('komplex kalkulátor'!$AQ$274,($J112-1)*12+1,):OFFSET('komplex kalkulátor'!$AQ$274,$J112*12,)),SUM(OFFSET('komplex kalkulátor'!$AV$274,($J112-1)*12+1,):OFFSET('komplex kalkulátor'!$AV$274,$J112*12,)))))</f>
        <v>307541.92093358515</v>
      </c>
      <c r="O112" s="1095"/>
      <c r="P112" s="1095"/>
      <c r="Q112" s="1095"/>
    </row>
    <row r="113" spans="1:17" ht="15" customHeight="1" x14ac:dyDescent="0.2">
      <c r="A113" s="488"/>
      <c r="B113" s="548" t="s">
        <v>627</v>
      </c>
      <c r="C113" s="549">
        <f t="shared" ca="1" si="0"/>
        <v>425385.27514525614</v>
      </c>
      <c r="D113" s="989">
        <f ca="1">IF(OR(AND($K$10=paraméterek!$A$178,$K$11=paraméterek!$C$177),$K$10=paraméterek!$A$179,$K$10=paraméterek!$A$180),$L113,$K113)</f>
        <v>99295.590877304552</v>
      </c>
      <c r="E113" s="549">
        <f ca="1">IF(OR(AND($K$10=paraméterek!$A$178,$K$11=paraméterek!$C$177),$K$10=paraméterek!$A$179,$K$10=paraméterek!$A$180),$N113,$M113)</f>
        <v>326089.68426795158</v>
      </c>
      <c r="F113" s="549">
        <v>0</v>
      </c>
      <c r="G113" s="1000">
        <f t="shared" ca="1" si="1"/>
        <v>1513245.1773316488</v>
      </c>
      <c r="I113" s="1095"/>
      <c r="J113" s="1095">
        <f t="shared" si="2"/>
        <v>16</v>
      </c>
      <c r="K113" s="1085">
        <f ca="1">IF($L$3=1,IF(egyszerűsített_kalkulátor!$H$1=paraméterek!$A$323,SUM(OFFSET(egyszerűsített_kalkulátor!$P$73,($J113-1)*12+1,):OFFSET(egyszerűsített_kalkulátor!$P$73,$J113*12,)),IF(egyszerűsített_kalkulátor!$H$1=paraméterek!$A$324,SUM(OFFSET(egyszerűsített_kalkulátor!$T$73,($J113-1)*12+1,):OFFSET(egyszerűsített_kalkulátor!$T$73,$J113*12,)),SUM(OFFSET(egyszerűsített_kalkulátor!$X$73,($J113-1)*12+1,):OFFSET(egyszerűsített_kalkulátor!$X$73,$J113*12,)))),IF('komplex kalkulátor'!$N$230=paraméterek!$A$323,SUM(OFFSET('komplex kalkulátor'!$V$274,($J113-1)*12+1,):OFFSET('komplex kalkulátor'!$V$274,$J113*12,)),IF('komplex kalkulátor'!$N$230=paraméterek!$A$324,SUM(OFFSET('komplex kalkulátor'!$Z$274,($J113-1)*12+1,):OFFSET('komplex kalkulátor'!$Z$274,$J113*12,)),SUM(OFFSET('komplex kalkulátor'!$AD$274,($J113-1)*12+1,):OFFSET('komplex kalkulátor'!$AD$274,$J113*12,)))))</f>
        <v>99295.590877304552</v>
      </c>
      <c r="L113" s="1085">
        <f ca="1">IF($L$3=1,IF(egyszerűsített_kalkulátor!$H$1=paraméterek!$A$323,SUM(OFFSET(egyszerűsített_kalkulátor!$AG$73,($J113-1)*12+1,):OFFSET(egyszerűsített_kalkulátor!$AG$73,$J113*12,)),IF(egyszerűsített_kalkulátor!$H$1=paraméterek!$A$324,SUM(OFFSET(egyszerűsített_kalkulátor!$AL$73,($J113-1)*12+1,):OFFSET(egyszerűsített_kalkulátor!$AL$73,$J113*12,)),SUM(OFFSET(egyszerűsített_kalkulátor!$AQ$73,($J113-1)*12+1,):OFFSET(egyszerűsített_kalkulátor!$AQ$73,$J113*12,)))),IF('komplex kalkulátor'!$N$230=paraméterek!$A$323,SUM(OFFSET('komplex kalkulátor'!$AM$274,($J113-1)*12+1,):OFFSET('komplex kalkulátor'!$AM$274,$J113*12,)),IF('komplex kalkulátor'!$N$230=paraméterek!$A$324,SUM(OFFSET('komplex kalkulátor'!$AR$274,($J113-1)*12+1,):OFFSET('komplex kalkulátor'!$AR$274,$J113*12,)),SUM(OFFSET('komplex kalkulátor'!$AW$274,($J113-1)*12+1,):OFFSET('komplex kalkulátor'!$AW$274,$J113*12,)))))</f>
        <v>99295.59087730445</v>
      </c>
      <c r="M113" s="1085">
        <f ca="1">IF($L$3=1,IF(egyszerűsített_kalkulátor!$H$1=paraméterek!$A$323,SUM(OFFSET(egyszerűsített_kalkulátor!$O$73,($J113-1)*12+1,):OFFSET(egyszerűsített_kalkulátor!$O$73,$J113*12,)),IF(egyszerűsített_kalkulátor!$H$1=paraméterek!$A$324,SUM(OFFSET(egyszerűsített_kalkulátor!$S$73,($J113-1)*12+1,):OFFSET(egyszerűsített_kalkulátor!$S$73,$J113*12,)),SUM(OFFSET(egyszerűsített_kalkulátor!$W$73,($J113-1)*12+1,):OFFSET(egyszerűsített_kalkulátor!$W$73,$J113*12,)))),IF('komplex kalkulátor'!$N$230=paraméterek!$A$323,SUM(OFFSET('komplex kalkulátor'!$U$274,($J113-1)*12+1,):OFFSET('komplex kalkulátor'!$U$274,$J113*12,)),IF('komplex kalkulátor'!$N$230=paraméterek!$A$324,SUM(OFFSET('komplex kalkulátor'!$Y$274,($J113-1)*12+1,):OFFSET('komplex kalkulátor'!$Y$274,$J113*12,)),SUM(OFFSET('komplex kalkulátor'!$AC$274,($J113-1)*12+1,):OFFSET('komplex kalkulátor'!$AC$274,$J113*12,)))))</f>
        <v>326089.68426795158</v>
      </c>
      <c r="N113" s="1085">
        <f ca="1">IF($L$3=1,IF(egyszerűsített_kalkulátor!$H$1=paraméterek!$A$323,SUM(OFFSET(egyszerűsített_kalkulátor!$AF$73,($J113-1)*12+1,):OFFSET(egyszerűsített_kalkulátor!$AF$73,$J113*12,)),IF(egyszerűsített_kalkulátor!$H$1=paraméterek!$A$324,SUM(OFFSET(egyszerűsített_kalkulátor!$AK$73,($J113-1)*12+1,):OFFSET(egyszerűsített_kalkulátor!$AK$73,$J113*12,)),SUM(OFFSET(egyszerűsített_kalkulátor!$AP$73,($J113-1)*12+1,):OFFSET(egyszerűsített_kalkulátor!$AP$73,$J113*12,)))),IF('komplex kalkulátor'!$N$230=paraméterek!$A$323,SUM(OFFSET('komplex kalkulátor'!$AL$274,($J113-1)*12+1,):OFFSET('komplex kalkulátor'!$AL$274,$J113*12,)),IF('komplex kalkulátor'!$N$230=paraméterek!$A$324,SUM(OFFSET('komplex kalkulátor'!$AQ$274,($J113-1)*12+1,):OFFSET('komplex kalkulátor'!$AQ$274,$J113*12,)),SUM(OFFSET('komplex kalkulátor'!$AV$274,($J113-1)*12+1,):OFFSET('komplex kalkulátor'!$AV$274,$J113*12,)))))</f>
        <v>326089.68426795158</v>
      </c>
      <c r="O113" s="1095"/>
      <c r="P113" s="1095"/>
      <c r="Q113" s="1095"/>
    </row>
    <row r="114" spans="1:17" ht="15" customHeight="1" x14ac:dyDescent="0.2">
      <c r="A114" s="488"/>
      <c r="B114" s="548" t="s">
        <v>628</v>
      </c>
      <c r="C114" s="549">
        <f t="shared" ca="1" si="0"/>
        <v>425385.27514525619</v>
      </c>
      <c r="D114" s="989">
        <f ca="1">IF(OR(AND($K$10=paraméterek!$A$178,$K$11=paraméterek!$C$177),$K$10=paraméterek!$A$179,$K$10=paraméterek!$A$180),$L114,$K114)</f>
        <v>79629.217359118818</v>
      </c>
      <c r="E114" s="549">
        <f ca="1">IF(OR(AND($K$10=paraméterek!$A$178,$K$11=paraméterek!$C$177),$K$10=paraméterek!$A$179,$K$10=paraméterek!$A$180),$N114,$M114)</f>
        <v>345756.05778613739</v>
      </c>
      <c r="F114" s="549">
        <v>0</v>
      </c>
      <c r="G114" s="1000">
        <f t="shared" ca="1" si="1"/>
        <v>1167489.1195455114</v>
      </c>
      <c r="I114" s="1095"/>
      <c r="J114" s="1095">
        <f t="shared" si="2"/>
        <v>17</v>
      </c>
      <c r="K114" s="1085">
        <f ca="1">IF($L$3=1,IF(egyszerűsített_kalkulátor!$H$1=paraméterek!$A$323,SUM(OFFSET(egyszerűsített_kalkulátor!$P$73,($J114-1)*12+1,):OFFSET(egyszerűsített_kalkulátor!$P$73,$J114*12,)),IF(egyszerűsített_kalkulátor!$H$1=paraméterek!$A$324,SUM(OFFSET(egyszerűsített_kalkulátor!$T$73,($J114-1)*12+1,):OFFSET(egyszerűsített_kalkulátor!$T$73,$J114*12,)),SUM(OFFSET(egyszerűsített_kalkulátor!$X$73,($J114-1)*12+1,):OFFSET(egyszerűsített_kalkulátor!$X$73,$J114*12,)))),IF('komplex kalkulátor'!$N$230=paraméterek!$A$323,SUM(OFFSET('komplex kalkulátor'!$V$274,($J114-1)*12+1,):OFFSET('komplex kalkulátor'!$V$274,$J114*12,)),IF('komplex kalkulátor'!$N$230=paraméterek!$A$324,SUM(OFFSET('komplex kalkulátor'!$Z$274,($J114-1)*12+1,):OFFSET('komplex kalkulátor'!$Z$274,$J114*12,)),SUM(OFFSET('komplex kalkulátor'!$AD$274,($J114-1)*12+1,):OFFSET('komplex kalkulátor'!$AD$274,$J114*12,)))))</f>
        <v>79629.217359118818</v>
      </c>
      <c r="L114" s="1085">
        <f ca="1">IF($L$3=1,IF(egyszerűsített_kalkulátor!$H$1=paraméterek!$A$323,SUM(OFFSET(egyszerűsített_kalkulátor!$AG$73,($J114-1)*12+1,):OFFSET(egyszerűsített_kalkulátor!$AG$73,$J114*12,)),IF(egyszerűsített_kalkulátor!$H$1=paraméterek!$A$324,SUM(OFFSET(egyszerűsített_kalkulátor!$AL$73,($J114-1)*12+1,):OFFSET(egyszerűsített_kalkulátor!$AL$73,$J114*12,)),SUM(OFFSET(egyszerűsített_kalkulátor!$AQ$73,($J114-1)*12+1,):OFFSET(egyszerűsített_kalkulátor!$AQ$73,$J114*12,)))),IF('komplex kalkulátor'!$N$230=paraméterek!$A$323,SUM(OFFSET('komplex kalkulátor'!$AM$274,($J114-1)*12+1,):OFFSET('komplex kalkulátor'!$AM$274,$J114*12,)),IF('komplex kalkulátor'!$N$230=paraméterek!$A$324,SUM(OFFSET('komplex kalkulátor'!$AR$274,($J114-1)*12+1,):OFFSET('komplex kalkulátor'!$AR$274,$J114*12,)),SUM(OFFSET('komplex kalkulátor'!$AW$274,($J114-1)*12+1,):OFFSET('komplex kalkulátor'!$AW$274,$J114*12,)))))</f>
        <v>79629.217359118717</v>
      </c>
      <c r="M114" s="1085">
        <f ca="1">IF($L$3=1,IF(egyszerűsített_kalkulátor!$H$1=paraméterek!$A$323,SUM(OFFSET(egyszerűsített_kalkulátor!$O$73,($J114-1)*12+1,):OFFSET(egyszerűsített_kalkulátor!$O$73,$J114*12,)),IF(egyszerűsített_kalkulátor!$H$1=paraméterek!$A$324,SUM(OFFSET(egyszerűsített_kalkulátor!$S$73,($J114-1)*12+1,):OFFSET(egyszerűsített_kalkulátor!$S$73,$J114*12,)),SUM(OFFSET(egyszerűsített_kalkulátor!$W$73,($J114-1)*12+1,):OFFSET(egyszerűsített_kalkulátor!$W$73,$J114*12,)))),IF('komplex kalkulátor'!$N$230=paraméterek!$A$323,SUM(OFFSET('komplex kalkulátor'!$U$274,($J114-1)*12+1,):OFFSET('komplex kalkulátor'!$U$274,$J114*12,)),IF('komplex kalkulátor'!$N$230=paraméterek!$A$324,SUM(OFFSET('komplex kalkulátor'!$Y$274,($J114-1)*12+1,):OFFSET('komplex kalkulátor'!$Y$274,$J114*12,)),SUM(OFFSET('komplex kalkulátor'!$AC$274,($J114-1)*12+1,):OFFSET('komplex kalkulátor'!$AC$274,$J114*12,)))))</f>
        <v>345756.05778613739</v>
      </c>
      <c r="N114" s="1085">
        <f ca="1">IF($L$3=1,IF(egyszerűsített_kalkulátor!$H$1=paraméterek!$A$323,SUM(OFFSET(egyszerűsített_kalkulátor!$AF$73,($J114-1)*12+1,):OFFSET(egyszerűsített_kalkulátor!$AF$73,$J114*12,)),IF(egyszerűsített_kalkulátor!$H$1=paraméterek!$A$324,SUM(OFFSET(egyszerűsített_kalkulátor!$AK$73,($J114-1)*12+1,):OFFSET(egyszerűsített_kalkulátor!$AK$73,$J114*12,)),SUM(OFFSET(egyszerűsített_kalkulátor!$AP$73,($J114-1)*12+1,):OFFSET(egyszerűsített_kalkulátor!$AP$73,$J114*12,)))),IF('komplex kalkulátor'!$N$230=paraméterek!$A$323,SUM(OFFSET('komplex kalkulátor'!$AL$274,($J114-1)*12+1,):OFFSET('komplex kalkulátor'!$AL$274,$J114*12,)),IF('komplex kalkulátor'!$N$230=paraméterek!$A$324,SUM(OFFSET('komplex kalkulátor'!$AQ$274,($J114-1)*12+1,):OFFSET('komplex kalkulátor'!$AQ$274,$J114*12,)),SUM(OFFSET('komplex kalkulátor'!$AV$274,($J114-1)*12+1,):OFFSET('komplex kalkulátor'!$AV$274,$J114*12,)))))</f>
        <v>345756.05778613739</v>
      </c>
      <c r="O114" s="1095"/>
      <c r="P114" s="1095"/>
      <c r="Q114" s="1095"/>
    </row>
    <row r="115" spans="1:17" ht="15" customHeight="1" x14ac:dyDescent="0.2">
      <c r="A115" s="488"/>
      <c r="B115" s="548" t="s">
        <v>629</v>
      </c>
      <c r="C115" s="549">
        <f t="shared" ca="1" si="0"/>
        <v>425385.27514525619</v>
      </c>
      <c r="D115" s="989">
        <f ca="1">IF(OR(AND($K$10=paraméterek!$A$178,$K$11=paraméterek!$C$177),$K$10=paraméterek!$A$179,$K$10=paraméterek!$A$180),$L115,$K115)</f>
        <v>58776.770603979683</v>
      </c>
      <c r="E115" s="549">
        <f ca="1">IF(OR(AND($K$10=paraméterek!$A$178,$K$11=paraméterek!$C$177),$K$10=paraméterek!$A$179,$K$10=paraméterek!$A$180),$N115,$M115)</f>
        <v>366608.50454127649</v>
      </c>
      <c r="F115" s="549">
        <v>0</v>
      </c>
      <c r="G115" s="1000">
        <f t="shared" ca="1" si="1"/>
        <v>800880.61500423495</v>
      </c>
      <c r="I115" s="1095"/>
      <c r="J115" s="1095">
        <f t="shared" si="2"/>
        <v>18</v>
      </c>
      <c r="K115" s="1085">
        <f ca="1">IF($L$3=1,IF(egyszerűsített_kalkulátor!$H$1=paraméterek!$A$323,SUM(OFFSET(egyszerűsített_kalkulátor!$P$73,($J115-1)*12+1,):OFFSET(egyszerűsített_kalkulátor!$P$73,$J115*12,)),IF(egyszerűsített_kalkulátor!$H$1=paraméterek!$A$324,SUM(OFFSET(egyszerűsített_kalkulátor!$T$73,($J115-1)*12+1,):OFFSET(egyszerűsített_kalkulátor!$T$73,$J115*12,)),SUM(OFFSET(egyszerűsített_kalkulátor!$X$73,($J115-1)*12+1,):OFFSET(egyszerűsített_kalkulátor!$X$73,$J115*12,)))),IF('komplex kalkulátor'!$N$230=paraméterek!$A$323,SUM(OFFSET('komplex kalkulátor'!$V$274,($J115-1)*12+1,):OFFSET('komplex kalkulátor'!$V$274,$J115*12,)),IF('komplex kalkulátor'!$N$230=paraméterek!$A$324,SUM(OFFSET('komplex kalkulátor'!$Z$274,($J115-1)*12+1,):OFFSET('komplex kalkulátor'!$Z$274,$J115*12,)),SUM(OFFSET('komplex kalkulátor'!$AD$274,($J115-1)*12+1,):OFFSET('komplex kalkulátor'!$AD$274,$J115*12,)))))</f>
        <v>58776.770603979683</v>
      </c>
      <c r="L115" s="1085">
        <f ca="1">IF($L$3=1,IF(egyszerűsített_kalkulátor!$H$1=paraméterek!$A$323,SUM(OFFSET(egyszerűsített_kalkulátor!$AG$73,($J115-1)*12+1,):OFFSET(egyszerűsített_kalkulátor!$AG$73,$J115*12,)),IF(egyszerűsített_kalkulátor!$H$1=paraméterek!$A$324,SUM(OFFSET(egyszerűsített_kalkulátor!$AL$73,($J115-1)*12+1,):OFFSET(egyszerűsített_kalkulátor!$AL$73,$J115*12,)),SUM(OFFSET(egyszerűsített_kalkulátor!$AQ$73,($J115-1)*12+1,):OFFSET(egyszerűsített_kalkulátor!$AQ$73,$J115*12,)))),IF('komplex kalkulátor'!$N$230=paraméterek!$A$323,SUM(OFFSET('komplex kalkulátor'!$AM$274,($J115-1)*12+1,):OFFSET('komplex kalkulátor'!$AM$274,$J115*12,)),IF('komplex kalkulátor'!$N$230=paraméterek!$A$324,SUM(OFFSET('komplex kalkulátor'!$AR$274,($J115-1)*12+1,):OFFSET('komplex kalkulátor'!$AR$274,$J115*12,)),SUM(OFFSET('komplex kalkulátor'!$AW$274,($J115-1)*12+1,):OFFSET('komplex kalkulátor'!$AW$274,$J115*12,)))))</f>
        <v>58776.770603979596</v>
      </c>
      <c r="M115" s="1085">
        <f ca="1">IF($L$3=1,IF(egyszerűsített_kalkulátor!$H$1=paraméterek!$A$323,SUM(OFFSET(egyszerűsített_kalkulátor!$O$73,($J115-1)*12+1,):OFFSET(egyszerűsített_kalkulátor!$O$73,$J115*12,)),IF(egyszerűsített_kalkulátor!$H$1=paraméterek!$A$324,SUM(OFFSET(egyszerűsített_kalkulátor!$S$73,($J115-1)*12+1,):OFFSET(egyszerűsített_kalkulátor!$S$73,$J115*12,)),SUM(OFFSET(egyszerűsített_kalkulátor!$W$73,($J115-1)*12+1,):OFFSET(egyszerűsített_kalkulátor!$W$73,$J115*12,)))),IF('komplex kalkulátor'!$N$230=paraméterek!$A$323,SUM(OFFSET('komplex kalkulátor'!$U$274,($J115-1)*12+1,):OFFSET('komplex kalkulátor'!$U$274,$J115*12,)),IF('komplex kalkulátor'!$N$230=paraméterek!$A$324,SUM(OFFSET('komplex kalkulátor'!$Y$274,($J115-1)*12+1,):OFFSET('komplex kalkulátor'!$Y$274,$J115*12,)),SUM(OFFSET('komplex kalkulátor'!$AC$274,($J115-1)*12+1,):OFFSET('komplex kalkulátor'!$AC$274,$J115*12,)))))</f>
        <v>366608.50454127649</v>
      </c>
      <c r="N115" s="1085">
        <f ca="1">IF($L$3=1,IF(egyszerűsített_kalkulátor!$H$1=paraméterek!$A$323,SUM(OFFSET(egyszerűsített_kalkulátor!$AF$73,($J115-1)*12+1,):OFFSET(egyszerűsített_kalkulátor!$AF$73,$J115*12,)),IF(egyszerűsített_kalkulátor!$H$1=paraméterek!$A$324,SUM(OFFSET(egyszerűsített_kalkulátor!$AK$73,($J115-1)*12+1,):OFFSET(egyszerűsített_kalkulátor!$AK$73,$J115*12,)),SUM(OFFSET(egyszerűsített_kalkulátor!$AP$73,($J115-1)*12+1,):OFFSET(egyszerűsített_kalkulátor!$AP$73,$J115*12,)))),IF('komplex kalkulátor'!$N$230=paraméterek!$A$323,SUM(OFFSET('komplex kalkulátor'!$AL$274,($J115-1)*12+1,):OFFSET('komplex kalkulátor'!$AL$274,$J115*12,)),IF('komplex kalkulátor'!$N$230=paraméterek!$A$324,SUM(OFFSET('komplex kalkulátor'!$AQ$274,($J115-1)*12+1,):OFFSET('komplex kalkulátor'!$AQ$274,$J115*12,)),SUM(OFFSET('komplex kalkulátor'!$AV$274,($J115-1)*12+1,):OFFSET('komplex kalkulátor'!$AV$274,$J115*12,)))))</f>
        <v>366608.50454127649</v>
      </c>
      <c r="O115" s="1095"/>
      <c r="P115" s="1095"/>
      <c r="Q115" s="1095"/>
    </row>
    <row r="116" spans="1:17" ht="15" customHeight="1" x14ac:dyDescent="0.2">
      <c r="A116" s="488"/>
      <c r="B116" s="548" t="s">
        <v>630</v>
      </c>
      <c r="C116" s="549">
        <f t="shared" ca="1" si="0"/>
        <v>425385.27514525619</v>
      </c>
      <c r="D116" s="989">
        <f ca="1">IF(OR(AND($K$10=paraméterek!$A$178,$K$11=paraméterek!$C$177),$K$10=paraméterek!$A$179,$K$10=paraméterek!$A$180),$L116,$K116)</f>
        <v>36666.718881742992</v>
      </c>
      <c r="E116" s="549">
        <f ca="1">IF(OR(AND($K$10=paraméterek!$A$178,$K$11=paraméterek!$C$177),$K$10=paraméterek!$A$179,$K$10=paraméterek!$A$180),$N116,$M116)</f>
        <v>388718.55626351322</v>
      </c>
      <c r="F116" s="549">
        <v>0</v>
      </c>
      <c r="G116" s="1000">
        <f t="shared" ca="1" si="1"/>
        <v>412162.05874072172</v>
      </c>
      <c r="I116" s="1095"/>
      <c r="J116" s="1095">
        <f t="shared" si="2"/>
        <v>19</v>
      </c>
      <c r="K116" s="1085">
        <f ca="1">IF($L$3=1,IF(egyszerűsített_kalkulátor!$H$1=paraméterek!$A$323,SUM(OFFSET(egyszerűsített_kalkulátor!$P$73,($J116-1)*12+1,):OFFSET(egyszerűsített_kalkulátor!$P$73,$J116*12,)),IF(egyszerűsített_kalkulátor!$H$1=paraméterek!$A$324,SUM(OFFSET(egyszerűsített_kalkulátor!$T$73,($J116-1)*12+1,):OFFSET(egyszerűsített_kalkulátor!$T$73,$J116*12,)),SUM(OFFSET(egyszerűsített_kalkulátor!$X$73,($J116-1)*12+1,):OFFSET(egyszerűsített_kalkulátor!$X$73,$J116*12,)))),IF('komplex kalkulátor'!$N$230=paraméterek!$A$323,SUM(OFFSET('komplex kalkulátor'!$V$274,($J116-1)*12+1,):OFFSET('komplex kalkulátor'!$V$274,$J116*12,)),IF('komplex kalkulátor'!$N$230=paraméterek!$A$324,SUM(OFFSET('komplex kalkulátor'!$Z$274,($J116-1)*12+1,):OFFSET('komplex kalkulátor'!$Z$274,$J116*12,)),SUM(OFFSET('komplex kalkulátor'!$AD$274,($J116-1)*12+1,):OFFSET('komplex kalkulátor'!$AD$274,$J116*12,)))))</f>
        <v>36666.718881742992</v>
      </c>
      <c r="L116" s="1085">
        <f ca="1">IF($L$3=1,IF(egyszerűsített_kalkulátor!$H$1=paraméterek!$A$323,SUM(OFFSET(egyszerűsített_kalkulátor!$AG$73,($J116-1)*12+1,):OFFSET(egyszerűsített_kalkulátor!$AG$73,$J116*12,)),IF(egyszerűsített_kalkulátor!$H$1=paraméterek!$A$324,SUM(OFFSET(egyszerűsített_kalkulátor!$AL$73,($J116-1)*12+1,):OFFSET(egyszerűsített_kalkulátor!$AL$73,$J116*12,)),SUM(OFFSET(egyszerűsített_kalkulátor!$AQ$73,($J116-1)*12+1,):OFFSET(egyszerűsített_kalkulátor!$AQ$73,$J116*12,)))),IF('komplex kalkulátor'!$N$230=paraméterek!$A$323,SUM(OFFSET('komplex kalkulátor'!$AM$274,($J116-1)*12+1,):OFFSET('komplex kalkulátor'!$AM$274,$J116*12,)),IF('komplex kalkulátor'!$N$230=paraméterek!$A$324,SUM(OFFSET('komplex kalkulátor'!$AR$274,($J116-1)*12+1,):OFFSET('komplex kalkulátor'!$AR$274,$J116*12,)),SUM(OFFSET('komplex kalkulátor'!$AW$274,($J116-1)*12+1,):OFFSET('komplex kalkulátor'!$AW$274,$J116*12,)))))</f>
        <v>36666.718881742905</v>
      </c>
      <c r="M116" s="1085">
        <f ca="1">IF($L$3=1,IF(egyszerűsített_kalkulátor!$H$1=paraméterek!$A$323,SUM(OFFSET(egyszerűsített_kalkulátor!$O$73,($J116-1)*12+1,):OFFSET(egyszerűsített_kalkulátor!$O$73,$J116*12,)),IF(egyszerűsített_kalkulátor!$H$1=paraméterek!$A$324,SUM(OFFSET(egyszerűsített_kalkulátor!$S$73,($J116-1)*12+1,):OFFSET(egyszerűsített_kalkulátor!$S$73,$J116*12,)),SUM(OFFSET(egyszerűsített_kalkulátor!$W$73,($J116-1)*12+1,):OFFSET(egyszerűsített_kalkulátor!$W$73,$J116*12,)))),IF('komplex kalkulátor'!$N$230=paraméterek!$A$323,SUM(OFFSET('komplex kalkulátor'!$U$274,($J116-1)*12+1,):OFFSET('komplex kalkulátor'!$U$274,$J116*12,)),IF('komplex kalkulátor'!$N$230=paraméterek!$A$324,SUM(OFFSET('komplex kalkulátor'!$Y$274,($J116-1)*12+1,):OFFSET('komplex kalkulátor'!$Y$274,$J116*12,)),SUM(OFFSET('komplex kalkulátor'!$AC$274,($J116-1)*12+1,):OFFSET('komplex kalkulátor'!$AC$274,$J116*12,)))))</f>
        <v>388718.55626351322</v>
      </c>
      <c r="N116" s="1085">
        <f ca="1">IF($L$3=1,IF(egyszerűsített_kalkulátor!$H$1=paraméterek!$A$323,SUM(OFFSET(egyszerűsített_kalkulátor!$AF$73,($J116-1)*12+1,):OFFSET(egyszerűsített_kalkulátor!$AF$73,$J116*12,)),IF(egyszerűsített_kalkulátor!$H$1=paraméterek!$A$324,SUM(OFFSET(egyszerűsített_kalkulátor!$AK$73,($J116-1)*12+1,):OFFSET(egyszerűsített_kalkulátor!$AK$73,$J116*12,)),SUM(OFFSET(egyszerűsített_kalkulátor!$AP$73,($J116-1)*12+1,):OFFSET(egyszerűsített_kalkulátor!$AP$73,$J116*12,)))),IF('komplex kalkulátor'!$N$230=paraméterek!$A$323,SUM(OFFSET('komplex kalkulátor'!$AL$274,($J116-1)*12+1,):OFFSET('komplex kalkulátor'!$AL$274,$J116*12,)),IF('komplex kalkulátor'!$N$230=paraméterek!$A$324,SUM(OFFSET('komplex kalkulátor'!$AQ$274,($J116-1)*12+1,):OFFSET('komplex kalkulátor'!$AQ$274,$J116*12,)),SUM(OFFSET('komplex kalkulátor'!$AV$274,($J116-1)*12+1,):OFFSET('komplex kalkulátor'!$AV$274,$J116*12,)))))</f>
        <v>388718.55626351322</v>
      </c>
      <c r="O116" s="1095"/>
      <c r="P116" s="1095"/>
      <c r="Q116" s="1095"/>
    </row>
    <row r="117" spans="1:17" ht="15" customHeight="1" x14ac:dyDescent="0.2">
      <c r="A117" s="488"/>
      <c r="B117" s="548" t="s">
        <v>631</v>
      </c>
      <c r="C117" s="549">
        <f t="shared" ca="1" si="0"/>
        <v>425385.27514525625</v>
      </c>
      <c r="D117" s="989">
        <f ca="1">IF(OR(AND($K$10=paraméterek!$A$178,$K$11=paraméterek!$C$177),$K$10=paraméterek!$A$179,$K$10=paraméterek!$A$180),$L117,$K117)</f>
        <v>13223.216404533585</v>
      </c>
      <c r="E117" s="549">
        <f ca="1">IF(OR(AND($K$10=paraméterek!$A$178,$K$11=paraméterek!$C$177),$K$10=paraméterek!$A$179,$K$10=paraméterek!$A$180),$N117,$M117)</f>
        <v>412162.05874072266</v>
      </c>
      <c r="F117" s="549">
        <v>0</v>
      </c>
      <c r="G117" s="1000">
        <f t="shared" ca="1" si="1"/>
        <v>0</v>
      </c>
      <c r="I117" s="1095"/>
      <c r="J117" s="1095">
        <f t="shared" si="2"/>
        <v>20</v>
      </c>
      <c r="K117" s="1085">
        <f ca="1">IF($L$3=1,IF(egyszerűsített_kalkulátor!$H$1=paraméterek!$A$323,SUM(OFFSET(egyszerűsített_kalkulátor!$P$73,($J117-1)*12+1,):OFFSET(egyszerűsített_kalkulátor!$P$73,$J117*12,)),IF(egyszerűsített_kalkulátor!$H$1=paraméterek!$A$324,SUM(OFFSET(egyszerűsített_kalkulátor!$T$73,($J117-1)*12+1,):OFFSET(egyszerűsített_kalkulátor!$T$73,$J117*12,)),SUM(OFFSET(egyszerűsített_kalkulátor!$X$73,($J117-1)*12+1,):OFFSET(egyszerűsített_kalkulátor!$X$73,$J117*12,)))),IF('komplex kalkulátor'!$N$230=paraméterek!$A$323,SUM(OFFSET('komplex kalkulátor'!$V$274,($J117-1)*12+1,):OFFSET('komplex kalkulátor'!$V$274,$J117*12,)),IF('komplex kalkulátor'!$N$230=paraméterek!$A$324,SUM(OFFSET('komplex kalkulátor'!$Z$274,($J117-1)*12+1,):OFFSET('komplex kalkulátor'!$Z$274,$J117*12,)),SUM(OFFSET('komplex kalkulátor'!$AD$274,($J117-1)*12+1,):OFFSET('komplex kalkulátor'!$AD$274,$J117*12,)))))</f>
        <v>13223.216404533585</v>
      </c>
      <c r="L117" s="1085">
        <f ca="1">IF($L$3=1,IF(egyszerűsített_kalkulátor!$H$1=paraméterek!$A$323,SUM(OFFSET(egyszerűsített_kalkulátor!$AG$73,($J117-1)*12+1,):OFFSET(egyszerűsített_kalkulátor!$AG$73,$J117*12,)),IF(egyszerűsített_kalkulátor!$H$1=paraméterek!$A$324,SUM(OFFSET(egyszerűsített_kalkulátor!$AL$73,($J117-1)*12+1,):OFFSET(egyszerűsített_kalkulátor!$AL$73,$J117*12,)),SUM(OFFSET(egyszerűsített_kalkulátor!$AQ$73,($J117-1)*12+1,):OFFSET(egyszerűsített_kalkulátor!$AQ$73,$J117*12,)))),IF('komplex kalkulátor'!$N$230=paraméterek!$A$323,SUM(OFFSET('komplex kalkulátor'!$AM$274,($J117-1)*12+1,):OFFSET('komplex kalkulátor'!$AM$274,$J117*12,)),IF('komplex kalkulátor'!$N$230=paraméterek!$A$324,SUM(OFFSET('komplex kalkulátor'!$AR$274,($J117-1)*12+1,):OFFSET('komplex kalkulátor'!$AR$274,$J117*12,)),SUM(OFFSET('komplex kalkulátor'!$AW$274,($J117-1)*12+1,):OFFSET('komplex kalkulátor'!$AW$274,$J117*12,)))))</f>
        <v>13223.216404533507</v>
      </c>
      <c r="M117" s="1085">
        <f ca="1">IF($L$3=1,IF(egyszerűsített_kalkulátor!$H$1=paraméterek!$A$323,SUM(OFFSET(egyszerűsített_kalkulátor!$O$73,($J117-1)*12+1,):OFFSET(egyszerűsített_kalkulátor!$O$73,$J117*12,)),IF(egyszerűsített_kalkulátor!$H$1=paraméterek!$A$324,SUM(OFFSET(egyszerűsített_kalkulátor!$S$73,($J117-1)*12+1,):OFFSET(egyszerűsített_kalkulátor!$S$73,$J117*12,)),SUM(OFFSET(egyszerűsített_kalkulátor!$W$73,($J117-1)*12+1,):OFFSET(egyszerűsített_kalkulátor!$W$73,$J117*12,)))),IF('komplex kalkulátor'!$N$230=paraméterek!$A$323,SUM(OFFSET('komplex kalkulátor'!$U$274,($J117-1)*12+1,):OFFSET('komplex kalkulátor'!$U$274,$J117*12,)),IF('komplex kalkulátor'!$N$230=paraméterek!$A$324,SUM(OFFSET('komplex kalkulátor'!$Y$274,($J117-1)*12+1,):OFFSET('komplex kalkulátor'!$Y$274,$J117*12,)),SUM(OFFSET('komplex kalkulátor'!$AC$274,($J117-1)*12+1,):OFFSET('komplex kalkulátor'!$AC$274,$J117*12,)))))</f>
        <v>412162.05874072266</v>
      </c>
      <c r="N117" s="1085">
        <f ca="1">IF($L$3=1,IF(egyszerűsített_kalkulátor!$H$1=paraméterek!$A$323,SUM(OFFSET(egyszerűsített_kalkulátor!$AF$73,($J117-1)*12+1,):OFFSET(egyszerűsített_kalkulátor!$AF$73,$J117*12,)),IF(egyszerűsített_kalkulátor!$H$1=paraméterek!$A$324,SUM(OFFSET(egyszerűsített_kalkulátor!$AK$73,($J117-1)*12+1,):OFFSET(egyszerűsített_kalkulátor!$AK$73,$J117*12,)),SUM(OFFSET(egyszerűsített_kalkulátor!$AP$73,($J117-1)*12+1,):OFFSET(egyszerűsített_kalkulátor!$AP$73,$J117*12,)))),IF('komplex kalkulátor'!$N$230=paraméterek!$A$323,SUM(OFFSET('komplex kalkulátor'!$AL$274,($J117-1)*12+1,):OFFSET('komplex kalkulátor'!$AL$274,$J117*12,)),IF('komplex kalkulátor'!$N$230=paraméterek!$A$324,SUM(OFFSET('komplex kalkulátor'!$AQ$274,($J117-1)*12+1,):OFFSET('komplex kalkulátor'!$AQ$274,$J117*12,)),SUM(OFFSET('komplex kalkulátor'!$AV$274,($J117-1)*12+1,):OFFSET('komplex kalkulátor'!$AV$274,$J117*12,)))))</f>
        <v>412162.05874072266</v>
      </c>
      <c r="O117" s="1095"/>
      <c r="P117" s="1095"/>
      <c r="Q117" s="1095"/>
    </row>
    <row r="118" spans="1:17" ht="15" customHeight="1" x14ac:dyDescent="0.2">
      <c r="A118" s="488"/>
      <c r="B118" s="548" t="s">
        <v>632</v>
      </c>
      <c r="C118" s="549">
        <f t="shared" ca="1" si="0"/>
        <v>0</v>
      </c>
      <c r="D118" s="989">
        <f ca="1">IF(OR(AND($K$10=paraméterek!$A$178,$K$11=paraméterek!$C$177),$K$10=paraméterek!$A$179,$K$10=paraméterek!$A$180),$L118,$K118)</f>
        <v>0</v>
      </c>
      <c r="E118" s="549">
        <f ca="1">IF(OR(AND($K$10=paraméterek!$A$178,$K$11=paraméterek!$C$177),$K$10=paraméterek!$A$179,$K$10=paraméterek!$A$180),$N118,$M118)</f>
        <v>0</v>
      </c>
      <c r="F118" s="549">
        <v>0</v>
      </c>
      <c r="G118" s="1000">
        <f t="shared" ca="1" si="1"/>
        <v>0</v>
      </c>
      <c r="I118" s="1095"/>
      <c r="J118" s="1095">
        <f t="shared" si="2"/>
        <v>21</v>
      </c>
      <c r="K118" s="1085">
        <f ca="1">IF($L$3=1,IF(egyszerűsített_kalkulátor!$H$1=paraméterek!$A$323,SUM(OFFSET(egyszerűsített_kalkulátor!$P$73,($J118-1)*12+1,):OFFSET(egyszerűsített_kalkulátor!$P$73,$J118*12,)),IF(egyszerűsített_kalkulátor!$H$1=paraméterek!$A$324,SUM(OFFSET(egyszerűsített_kalkulátor!$T$73,($J118-1)*12+1,):OFFSET(egyszerűsített_kalkulátor!$T$73,$J118*12,)),SUM(OFFSET(egyszerűsített_kalkulátor!$X$73,($J118-1)*12+1,):OFFSET(egyszerűsített_kalkulátor!$X$73,$J118*12,)))),IF('komplex kalkulátor'!$N$230=paraméterek!$A$323,SUM(OFFSET('komplex kalkulátor'!$V$274,($J118-1)*12+1,):OFFSET('komplex kalkulátor'!$V$274,$J118*12,)),IF('komplex kalkulátor'!$N$230=paraméterek!$A$324,SUM(OFFSET('komplex kalkulátor'!$Z$274,($J118-1)*12+1,):OFFSET('komplex kalkulátor'!$Z$274,$J118*12,)),SUM(OFFSET('komplex kalkulátor'!$AD$274,($J118-1)*12+1,):OFFSET('komplex kalkulátor'!$AD$274,$J118*12,)))))</f>
        <v>0</v>
      </c>
      <c r="L118" s="1085">
        <f ca="1">IF($L$3=1,IF(egyszerűsített_kalkulátor!$H$1=paraméterek!$A$323,SUM(OFFSET(egyszerűsített_kalkulátor!$AG$73,($J118-1)*12+1,):OFFSET(egyszerűsített_kalkulátor!$AG$73,$J118*12,)),IF(egyszerűsített_kalkulátor!$H$1=paraméterek!$A$324,SUM(OFFSET(egyszerűsített_kalkulátor!$AL$73,($J118-1)*12+1,):OFFSET(egyszerűsített_kalkulátor!$AL$73,$J118*12,)),SUM(OFFSET(egyszerűsített_kalkulátor!$AQ$73,($J118-1)*12+1,):OFFSET(egyszerűsített_kalkulátor!$AQ$73,$J118*12,)))),IF('komplex kalkulátor'!$N$230=paraméterek!$A$323,SUM(OFFSET('komplex kalkulátor'!$AM$274,($J118-1)*12+1,):OFFSET('komplex kalkulátor'!$AM$274,$J118*12,)),IF('komplex kalkulátor'!$N$230=paraméterek!$A$324,SUM(OFFSET('komplex kalkulátor'!$AR$274,($J118-1)*12+1,):OFFSET('komplex kalkulátor'!$AR$274,$J118*12,)),SUM(OFFSET('komplex kalkulátor'!$AW$274,($J118-1)*12+1,):OFFSET('komplex kalkulátor'!$AW$274,$J118*12,)))))</f>
        <v>-6.3713413409358406E-12</v>
      </c>
      <c r="M118" s="1085">
        <f ca="1">IF($L$3=1,IF(egyszerűsített_kalkulátor!$H$1=paraméterek!$A$323,SUM(OFFSET(egyszerűsített_kalkulátor!$O$73,($J118-1)*12+1,):OFFSET(egyszerűsített_kalkulátor!$O$73,$J118*12,)),IF(egyszerűsített_kalkulátor!$H$1=paraméterek!$A$324,SUM(OFFSET(egyszerűsített_kalkulátor!$S$73,($J118-1)*12+1,):OFFSET(egyszerűsített_kalkulátor!$S$73,$J118*12,)),SUM(OFFSET(egyszerűsített_kalkulátor!$W$73,($J118-1)*12+1,):OFFSET(egyszerűsített_kalkulátor!$W$73,$J118*12,)))),IF('komplex kalkulátor'!$N$230=paraméterek!$A$323,SUM(OFFSET('komplex kalkulátor'!$U$274,($J118-1)*12+1,):OFFSET('komplex kalkulátor'!$U$274,$J118*12,)),IF('komplex kalkulátor'!$N$230=paraméterek!$A$324,SUM(OFFSET('komplex kalkulátor'!$Y$274,($J118-1)*12+1,):OFFSET('komplex kalkulátor'!$Y$274,$J118*12,)),SUM(OFFSET('komplex kalkulátor'!$AC$274,($J118-1)*12+1,):OFFSET('komplex kalkulátor'!$AC$274,$J118*12,)))))</f>
        <v>0</v>
      </c>
      <c r="N118" s="1085">
        <f ca="1">IF($L$3=1,IF(egyszerűsített_kalkulátor!$H$1=paraméterek!$A$323,SUM(OFFSET(egyszerűsített_kalkulátor!$AF$73,($J118-1)*12+1,):OFFSET(egyszerűsített_kalkulátor!$AF$73,$J118*12,)),IF(egyszerűsített_kalkulátor!$H$1=paraméterek!$A$324,SUM(OFFSET(egyszerűsített_kalkulátor!$AK$73,($J118-1)*12+1,):OFFSET(egyszerűsített_kalkulátor!$AK$73,$J118*12,)),SUM(OFFSET(egyszerűsített_kalkulátor!$AP$73,($J118-1)*12+1,):OFFSET(egyszerűsített_kalkulátor!$AP$73,$J118*12,)))),IF('komplex kalkulátor'!$N$230=paraméterek!$A$323,SUM(OFFSET('komplex kalkulátor'!$AL$274,($J118-1)*12+1,):OFFSET('komplex kalkulátor'!$AL$274,$J118*12,)),IF('komplex kalkulátor'!$N$230=paraméterek!$A$324,SUM(OFFSET('komplex kalkulátor'!$AQ$274,($J118-1)*12+1,):OFFSET('komplex kalkulátor'!$AQ$274,$J118*12,)),SUM(OFFSET('komplex kalkulátor'!$AV$274,($J118-1)*12+1,):OFFSET('komplex kalkulátor'!$AV$274,$J118*12,)))))</f>
        <v>0</v>
      </c>
      <c r="O118" s="1095"/>
      <c r="P118" s="1095"/>
      <c r="Q118" s="1095"/>
    </row>
    <row r="119" spans="1:17" ht="15" customHeight="1" x14ac:dyDescent="0.2">
      <c r="A119" s="488"/>
      <c r="B119" s="548" t="s">
        <v>633</v>
      </c>
      <c r="C119" s="549">
        <f t="shared" ca="1" si="0"/>
        <v>0</v>
      </c>
      <c r="D119" s="989">
        <f ca="1">IF(OR(AND($K$10=paraméterek!$A$178,$K$11=paraméterek!$C$177),$K$10=paraméterek!$A$179,$K$10=paraméterek!$A$180),$L119,$K119)</f>
        <v>0</v>
      </c>
      <c r="E119" s="549">
        <f ca="1">IF(OR(AND($K$10=paraméterek!$A$178,$K$11=paraméterek!$C$177),$K$10=paraméterek!$A$179,$K$10=paraméterek!$A$180),$N119,$M119)</f>
        <v>0</v>
      </c>
      <c r="F119" s="549">
        <v>0</v>
      </c>
      <c r="G119" s="1000">
        <f t="shared" ca="1" si="1"/>
        <v>0</v>
      </c>
      <c r="I119" s="1095"/>
      <c r="J119" s="1095">
        <f t="shared" si="2"/>
        <v>22</v>
      </c>
      <c r="K119" s="1085">
        <f ca="1">IF($L$3=1,IF(egyszerűsített_kalkulátor!$H$1=paraméterek!$A$323,SUM(OFFSET(egyszerűsített_kalkulátor!$P$73,($J119-1)*12+1,):OFFSET(egyszerűsített_kalkulátor!$P$73,$J119*12,)),IF(egyszerűsített_kalkulátor!$H$1=paraméterek!$A$324,SUM(OFFSET(egyszerűsített_kalkulátor!$T$73,($J119-1)*12+1,):OFFSET(egyszerűsített_kalkulátor!$T$73,$J119*12,)),SUM(OFFSET(egyszerűsített_kalkulátor!$X$73,($J119-1)*12+1,):OFFSET(egyszerűsített_kalkulátor!$X$73,$J119*12,)))),IF('komplex kalkulátor'!$N$230=paraméterek!$A$323,SUM(OFFSET('komplex kalkulátor'!$V$274,($J119-1)*12+1,):OFFSET('komplex kalkulátor'!$V$274,$J119*12,)),IF('komplex kalkulátor'!$N$230=paraméterek!$A$324,SUM(OFFSET('komplex kalkulátor'!$Z$274,($J119-1)*12+1,):OFFSET('komplex kalkulátor'!$Z$274,$J119*12,)),SUM(OFFSET('komplex kalkulátor'!$AD$274,($J119-1)*12+1,):OFFSET('komplex kalkulátor'!$AD$274,$J119*12,)))))</f>
        <v>0</v>
      </c>
      <c r="L119" s="1085">
        <f ca="1">IF($L$3=1,IF(egyszerűsített_kalkulátor!$H$1=paraméterek!$A$323,SUM(OFFSET(egyszerűsített_kalkulátor!$AG$73,($J119-1)*12+1,):OFFSET(egyszerűsített_kalkulátor!$AG$73,$J119*12,)),IF(egyszerűsített_kalkulátor!$H$1=paraméterek!$A$324,SUM(OFFSET(egyszerűsített_kalkulátor!$AL$73,($J119-1)*12+1,):OFFSET(egyszerűsített_kalkulátor!$AL$73,$J119*12,)),SUM(OFFSET(egyszerűsített_kalkulátor!$AQ$73,($J119-1)*12+1,):OFFSET(egyszerűsített_kalkulátor!$AQ$73,$J119*12,)))),IF('komplex kalkulátor'!$N$230=paraméterek!$A$323,SUM(OFFSET('komplex kalkulátor'!$AM$274,($J119-1)*12+1,):OFFSET('komplex kalkulátor'!$AM$274,$J119*12,)),IF('komplex kalkulátor'!$N$230=paraméterek!$A$324,SUM(OFFSET('komplex kalkulátor'!$AR$274,($J119-1)*12+1,):OFFSET('komplex kalkulátor'!$AR$274,$J119*12,)),SUM(OFFSET('komplex kalkulátor'!$AW$274,($J119-1)*12+1,):OFFSET('komplex kalkulátor'!$AW$274,$J119*12,)))))</f>
        <v>0</v>
      </c>
      <c r="M119" s="1085">
        <f ca="1">IF($L$3=1,IF(egyszerűsített_kalkulátor!$H$1=paraméterek!$A$323,SUM(OFFSET(egyszerűsített_kalkulátor!$O$73,($J119-1)*12+1,):OFFSET(egyszerűsített_kalkulátor!$O$73,$J119*12,)),IF(egyszerűsített_kalkulátor!$H$1=paraméterek!$A$324,SUM(OFFSET(egyszerűsített_kalkulátor!$S$73,($J119-1)*12+1,):OFFSET(egyszerűsített_kalkulátor!$S$73,$J119*12,)),SUM(OFFSET(egyszerűsített_kalkulátor!$W$73,($J119-1)*12+1,):OFFSET(egyszerűsített_kalkulátor!$W$73,$J119*12,)))),IF('komplex kalkulátor'!$N$230=paraméterek!$A$323,SUM(OFFSET('komplex kalkulátor'!$U$274,($J119-1)*12+1,):OFFSET('komplex kalkulátor'!$U$274,$J119*12,)),IF('komplex kalkulátor'!$N$230=paraméterek!$A$324,SUM(OFFSET('komplex kalkulátor'!$Y$274,($J119-1)*12+1,):OFFSET('komplex kalkulátor'!$Y$274,$J119*12,)),SUM(OFFSET('komplex kalkulátor'!$AC$274,($J119-1)*12+1,):OFFSET('komplex kalkulátor'!$AC$274,$J119*12,)))))</f>
        <v>0</v>
      </c>
      <c r="N119" s="1085">
        <f ca="1">IF($L$3=1,IF(egyszerűsített_kalkulátor!$H$1=paraméterek!$A$323,SUM(OFFSET(egyszerűsített_kalkulátor!$AF$73,($J119-1)*12+1,):OFFSET(egyszerűsített_kalkulátor!$AF$73,$J119*12,)),IF(egyszerűsített_kalkulátor!$H$1=paraméterek!$A$324,SUM(OFFSET(egyszerűsített_kalkulátor!$AK$73,($J119-1)*12+1,):OFFSET(egyszerűsített_kalkulátor!$AK$73,$J119*12,)),SUM(OFFSET(egyszerűsített_kalkulátor!$AP$73,($J119-1)*12+1,):OFFSET(egyszerűsített_kalkulátor!$AP$73,$J119*12,)))),IF('komplex kalkulátor'!$N$230=paraméterek!$A$323,SUM(OFFSET('komplex kalkulátor'!$AL$274,($J119-1)*12+1,):OFFSET('komplex kalkulátor'!$AL$274,$J119*12,)),IF('komplex kalkulátor'!$N$230=paraméterek!$A$324,SUM(OFFSET('komplex kalkulátor'!$AQ$274,($J119-1)*12+1,):OFFSET('komplex kalkulátor'!$AQ$274,$J119*12,)),SUM(OFFSET('komplex kalkulátor'!$AV$274,($J119-1)*12+1,):OFFSET('komplex kalkulátor'!$AV$274,$J119*12,)))))</f>
        <v>0</v>
      </c>
      <c r="O119" s="1095"/>
      <c r="P119" s="1095"/>
      <c r="Q119" s="1095"/>
    </row>
    <row r="120" spans="1:17" ht="15" customHeight="1" x14ac:dyDescent="0.2">
      <c r="A120" s="488"/>
      <c r="B120" s="548" t="s">
        <v>634</v>
      </c>
      <c r="C120" s="549">
        <f t="shared" ca="1" si="0"/>
        <v>0</v>
      </c>
      <c r="D120" s="989">
        <f ca="1">IF(OR(AND($K$10=paraméterek!$A$178,$K$11=paraméterek!$C$177),$K$10=paraméterek!$A$179,$K$10=paraméterek!$A$180),$L120,$K120)</f>
        <v>0</v>
      </c>
      <c r="E120" s="549">
        <f ca="1">IF(OR(AND($K$10=paraméterek!$A$178,$K$11=paraméterek!$C$177),$K$10=paraméterek!$A$179,$K$10=paraméterek!$A$180),$N120,$M120)</f>
        <v>0</v>
      </c>
      <c r="F120" s="549">
        <v>0</v>
      </c>
      <c r="G120" s="1000">
        <f t="shared" ca="1" si="1"/>
        <v>0</v>
      </c>
      <c r="I120" s="1095"/>
      <c r="J120" s="1095">
        <f t="shared" si="2"/>
        <v>23</v>
      </c>
      <c r="K120" s="1085">
        <f ca="1">IF($L$3=1,IF(egyszerűsített_kalkulátor!$H$1=paraméterek!$A$323,SUM(OFFSET(egyszerűsített_kalkulátor!$P$73,($J120-1)*12+1,):OFFSET(egyszerűsített_kalkulátor!$P$73,$J120*12,)),IF(egyszerűsített_kalkulátor!$H$1=paraméterek!$A$324,SUM(OFFSET(egyszerűsített_kalkulátor!$T$73,($J120-1)*12+1,):OFFSET(egyszerűsített_kalkulátor!$T$73,$J120*12,)),SUM(OFFSET(egyszerűsített_kalkulátor!$X$73,($J120-1)*12+1,):OFFSET(egyszerűsített_kalkulátor!$X$73,$J120*12,)))),IF('komplex kalkulátor'!$N$230=paraméterek!$A$323,SUM(OFFSET('komplex kalkulátor'!$V$274,($J120-1)*12+1,):OFFSET('komplex kalkulátor'!$V$274,$J120*12,)),IF('komplex kalkulátor'!$N$230=paraméterek!$A$324,SUM(OFFSET('komplex kalkulátor'!$Z$274,($J120-1)*12+1,):OFFSET('komplex kalkulátor'!$Z$274,$J120*12,)),SUM(OFFSET('komplex kalkulátor'!$AD$274,($J120-1)*12+1,):OFFSET('komplex kalkulátor'!$AD$274,$J120*12,)))))</f>
        <v>0</v>
      </c>
      <c r="L120" s="1085">
        <f ca="1">IF($L$3=1,IF(egyszerűsített_kalkulátor!$H$1=paraméterek!$A$323,SUM(OFFSET(egyszerűsített_kalkulátor!$AG$73,($J120-1)*12+1,):OFFSET(egyszerűsített_kalkulátor!$AG$73,$J120*12,)),IF(egyszerűsített_kalkulátor!$H$1=paraméterek!$A$324,SUM(OFFSET(egyszerűsített_kalkulátor!$AL$73,($J120-1)*12+1,):OFFSET(egyszerűsített_kalkulátor!$AL$73,$J120*12,)),SUM(OFFSET(egyszerűsített_kalkulátor!$AQ$73,($J120-1)*12+1,):OFFSET(egyszerűsített_kalkulátor!$AQ$73,$J120*12,)))),IF('komplex kalkulátor'!$N$230=paraméterek!$A$323,SUM(OFFSET('komplex kalkulátor'!$AM$274,($J120-1)*12+1,):OFFSET('komplex kalkulátor'!$AM$274,$J120*12,)),IF('komplex kalkulátor'!$N$230=paraméterek!$A$324,SUM(OFFSET('komplex kalkulátor'!$AR$274,($J120-1)*12+1,):OFFSET('komplex kalkulátor'!$AR$274,$J120*12,)),SUM(OFFSET('komplex kalkulátor'!$AW$274,($J120-1)*12+1,):OFFSET('komplex kalkulátor'!$AW$274,$J120*12,)))))</f>
        <v>0</v>
      </c>
      <c r="M120" s="1085">
        <f ca="1">IF($L$3=1,IF(egyszerűsített_kalkulátor!$H$1=paraméterek!$A$323,SUM(OFFSET(egyszerűsített_kalkulátor!$O$73,($J120-1)*12+1,):OFFSET(egyszerűsített_kalkulátor!$O$73,$J120*12,)),IF(egyszerűsített_kalkulátor!$H$1=paraméterek!$A$324,SUM(OFFSET(egyszerűsített_kalkulátor!$S$73,($J120-1)*12+1,):OFFSET(egyszerűsített_kalkulátor!$S$73,$J120*12,)),SUM(OFFSET(egyszerűsített_kalkulátor!$W$73,($J120-1)*12+1,):OFFSET(egyszerűsített_kalkulátor!$W$73,$J120*12,)))),IF('komplex kalkulátor'!$N$230=paraméterek!$A$323,SUM(OFFSET('komplex kalkulátor'!$U$274,($J120-1)*12+1,):OFFSET('komplex kalkulátor'!$U$274,$J120*12,)),IF('komplex kalkulátor'!$N$230=paraméterek!$A$324,SUM(OFFSET('komplex kalkulátor'!$Y$274,($J120-1)*12+1,):OFFSET('komplex kalkulátor'!$Y$274,$J120*12,)),SUM(OFFSET('komplex kalkulátor'!$AC$274,($J120-1)*12+1,):OFFSET('komplex kalkulátor'!$AC$274,$J120*12,)))))</f>
        <v>0</v>
      </c>
      <c r="N120" s="1085">
        <f ca="1">IF($L$3=1,IF(egyszerűsített_kalkulátor!$H$1=paraméterek!$A$323,SUM(OFFSET(egyszerűsített_kalkulátor!$AF$73,($J120-1)*12+1,):OFFSET(egyszerűsített_kalkulátor!$AF$73,$J120*12,)),IF(egyszerűsített_kalkulátor!$H$1=paraméterek!$A$324,SUM(OFFSET(egyszerűsített_kalkulátor!$AK$73,($J120-1)*12+1,):OFFSET(egyszerűsített_kalkulátor!$AK$73,$J120*12,)),SUM(OFFSET(egyszerűsített_kalkulátor!$AP$73,($J120-1)*12+1,):OFFSET(egyszerűsített_kalkulátor!$AP$73,$J120*12,)))),IF('komplex kalkulátor'!$N$230=paraméterek!$A$323,SUM(OFFSET('komplex kalkulátor'!$AL$274,($J120-1)*12+1,):OFFSET('komplex kalkulátor'!$AL$274,$J120*12,)),IF('komplex kalkulátor'!$N$230=paraméterek!$A$324,SUM(OFFSET('komplex kalkulátor'!$AQ$274,($J120-1)*12+1,):OFFSET('komplex kalkulátor'!$AQ$274,$J120*12,)),SUM(OFFSET('komplex kalkulátor'!$AV$274,($J120-1)*12+1,):OFFSET('komplex kalkulátor'!$AV$274,$J120*12,)))))</f>
        <v>0</v>
      </c>
      <c r="O120" s="1095"/>
      <c r="P120" s="1095"/>
      <c r="Q120" s="1095"/>
    </row>
    <row r="121" spans="1:17" ht="15" customHeight="1" x14ac:dyDescent="0.2">
      <c r="A121" s="488"/>
      <c r="B121" s="548" t="s">
        <v>635</v>
      </c>
      <c r="C121" s="549">
        <f t="shared" ca="1" si="0"/>
        <v>0</v>
      </c>
      <c r="D121" s="989">
        <f ca="1">IF(OR(AND($K$10=paraméterek!$A$178,$K$11=paraméterek!$C$177),$K$10=paraméterek!$A$179,$K$10=paraméterek!$A$180),$L121,$K121)</f>
        <v>0</v>
      </c>
      <c r="E121" s="549">
        <f ca="1">IF(OR(AND($K$10=paraméterek!$A$178,$K$11=paraméterek!$C$177),$K$10=paraméterek!$A$179,$K$10=paraméterek!$A$180),$N121,$M121)</f>
        <v>0</v>
      </c>
      <c r="F121" s="549">
        <v>0</v>
      </c>
      <c r="G121" s="1000">
        <f t="shared" ca="1" si="1"/>
        <v>0</v>
      </c>
      <c r="I121" s="1095"/>
      <c r="J121" s="1095">
        <f t="shared" si="2"/>
        <v>24</v>
      </c>
      <c r="K121" s="1085">
        <f ca="1">IF($L$3=1,IF(egyszerűsített_kalkulátor!$H$1=paraméterek!$A$323,SUM(OFFSET(egyszerűsített_kalkulátor!$P$73,($J121-1)*12+1,):OFFSET(egyszerűsített_kalkulátor!$P$73,$J121*12,)),IF(egyszerűsített_kalkulátor!$H$1=paraméterek!$A$324,SUM(OFFSET(egyszerűsített_kalkulátor!$T$73,($J121-1)*12+1,):OFFSET(egyszerűsített_kalkulátor!$T$73,$J121*12,)),SUM(OFFSET(egyszerűsített_kalkulátor!$X$73,($J121-1)*12+1,):OFFSET(egyszerűsített_kalkulátor!$X$73,$J121*12,)))),IF('komplex kalkulátor'!$N$230=paraméterek!$A$323,SUM(OFFSET('komplex kalkulátor'!$V$274,($J121-1)*12+1,):OFFSET('komplex kalkulátor'!$V$274,$J121*12,)),IF('komplex kalkulátor'!$N$230=paraméterek!$A$324,SUM(OFFSET('komplex kalkulátor'!$Z$274,($J121-1)*12+1,):OFFSET('komplex kalkulátor'!$Z$274,$J121*12,)),SUM(OFFSET('komplex kalkulátor'!$AD$274,($J121-1)*12+1,):OFFSET('komplex kalkulátor'!$AD$274,$J121*12,)))))</f>
        <v>0</v>
      </c>
      <c r="L121" s="1085">
        <f ca="1">IF($L$3=1,IF(egyszerűsített_kalkulátor!$H$1=paraméterek!$A$323,SUM(OFFSET(egyszerűsített_kalkulátor!$AG$73,($J121-1)*12+1,):OFFSET(egyszerűsített_kalkulátor!$AG$73,$J121*12,)),IF(egyszerűsített_kalkulátor!$H$1=paraméterek!$A$324,SUM(OFFSET(egyszerűsített_kalkulátor!$AL$73,($J121-1)*12+1,):OFFSET(egyszerűsített_kalkulátor!$AL$73,$J121*12,)),SUM(OFFSET(egyszerűsített_kalkulátor!$AQ$73,($J121-1)*12+1,):OFFSET(egyszerűsített_kalkulátor!$AQ$73,$J121*12,)))),IF('komplex kalkulátor'!$N$230=paraméterek!$A$323,SUM(OFFSET('komplex kalkulátor'!$AM$274,($J121-1)*12+1,):OFFSET('komplex kalkulátor'!$AM$274,$J121*12,)),IF('komplex kalkulátor'!$N$230=paraméterek!$A$324,SUM(OFFSET('komplex kalkulátor'!$AR$274,($J121-1)*12+1,):OFFSET('komplex kalkulátor'!$AR$274,$J121*12,)),SUM(OFFSET('komplex kalkulátor'!$AW$274,($J121-1)*12+1,):OFFSET('komplex kalkulátor'!$AW$274,$J121*12,)))))</f>
        <v>0</v>
      </c>
      <c r="M121" s="1085">
        <f ca="1">IF($L$3=1,IF(egyszerűsített_kalkulátor!$H$1=paraméterek!$A$323,SUM(OFFSET(egyszerűsített_kalkulátor!$O$73,($J121-1)*12+1,):OFFSET(egyszerűsített_kalkulátor!$O$73,$J121*12,)),IF(egyszerűsített_kalkulátor!$H$1=paraméterek!$A$324,SUM(OFFSET(egyszerűsített_kalkulátor!$S$73,($J121-1)*12+1,):OFFSET(egyszerűsített_kalkulátor!$S$73,$J121*12,)),SUM(OFFSET(egyszerűsített_kalkulátor!$W$73,($J121-1)*12+1,):OFFSET(egyszerűsített_kalkulátor!$W$73,$J121*12,)))),IF('komplex kalkulátor'!$N$230=paraméterek!$A$323,SUM(OFFSET('komplex kalkulátor'!$U$274,($J121-1)*12+1,):OFFSET('komplex kalkulátor'!$U$274,$J121*12,)),IF('komplex kalkulátor'!$N$230=paraméterek!$A$324,SUM(OFFSET('komplex kalkulátor'!$Y$274,($J121-1)*12+1,):OFFSET('komplex kalkulátor'!$Y$274,$J121*12,)),SUM(OFFSET('komplex kalkulátor'!$AC$274,($J121-1)*12+1,):OFFSET('komplex kalkulátor'!$AC$274,$J121*12,)))))</f>
        <v>0</v>
      </c>
      <c r="N121" s="1085">
        <f ca="1">IF($L$3=1,IF(egyszerűsített_kalkulátor!$H$1=paraméterek!$A$323,SUM(OFFSET(egyszerűsített_kalkulátor!$AF$73,($J121-1)*12+1,):OFFSET(egyszerűsített_kalkulátor!$AF$73,$J121*12,)),IF(egyszerűsített_kalkulátor!$H$1=paraméterek!$A$324,SUM(OFFSET(egyszerűsített_kalkulátor!$AK$73,($J121-1)*12+1,):OFFSET(egyszerűsített_kalkulátor!$AK$73,$J121*12,)),SUM(OFFSET(egyszerűsített_kalkulátor!$AP$73,($J121-1)*12+1,):OFFSET(egyszerűsített_kalkulátor!$AP$73,$J121*12,)))),IF('komplex kalkulátor'!$N$230=paraméterek!$A$323,SUM(OFFSET('komplex kalkulátor'!$AL$274,($J121-1)*12+1,):OFFSET('komplex kalkulátor'!$AL$274,$J121*12,)),IF('komplex kalkulátor'!$N$230=paraméterek!$A$324,SUM(OFFSET('komplex kalkulátor'!$AQ$274,($J121-1)*12+1,):OFFSET('komplex kalkulátor'!$AQ$274,$J121*12,)),SUM(OFFSET('komplex kalkulátor'!$AV$274,($J121-1)*12+1,):OFFSET('komplex kalkulátor'!$AV$274,$J121*12,)))))</f>
        <v>0</v>
      </c>
      <c r="O121" s="1095"/>
      <c r="P121" s="1095"/>
      <c r="Q121" s="1095"/>
    </row>
    <row r="122" spans="1:17" ht="15" customHeight="1" x14ac:dyDescent="0.2">
      <c r="A122" s="488"/>
      <c r="B122" s="548" t="s">
        <v>636</v>
      </c>
      <c r="C122" s="549">
        <f t="shared" ca="1" si="0"/>
        <v>0</v>
      </c>
      <c r="D122" s="989">
        <f ca="1">IF(OR(AND($K$10=paraméterek!$A$178,$K$11=paraméterek!$C$177),$K$10=paraméterek!$A$179,$K$10=paraméterek!$A$180),$L122,$K122)</f>
        <v>0</v>
      </c>
      <c r="E122" s="549">
        <f ca="1">IF(OR(AND($K$10=paraméterek!$A$178,$K$11=paraméterek!$C$177),$K$10=paraméterek!$A$179,$K$10=paraméterek!$A$180),$N122,$M122)</f>
        <v>0</v>
      </c>
      <c r="F122" s="549">
        <v>0</v>
      </c>
      <c r="G122" s="1000">
        <f t="shared" ca="1" si="1"/>
        <v>0</v>
      </c>
      <c r="I122" s="1095"/>
      <c r="J122" s="1095">
        <f t="shared" si="2"/>
        <v>25</v>
      </c>
      <c r="K122" s="1085">
        <f ca="1">IF($L$3=1,IF(egyszerűsített_kalkulátor!$H$1=paraméterek!$A$323,SUM(OFFSET(egyszerűsített_kalkulátor!$P$73,($J122-1)*12+1,):OFFSET(egyszerűsített_kalkulátor!$P$73,$J122*12,)),IF(egyszerűsített_kalkulátor!$H$1=paraméterek!$A$324,SUM(OFFSET(egyszerűsített_kalkulátor!$T$73,($J122-1)*12+1,):OFFSET(egyszerűsített_kalkulátor!$T$73,$J122*12,)),SUM(OFFSET(egyszerűsített_kalkulátor!$X$73,($J122-1)*12+1,):OFFSET(egyszerűsített_kalkulátor!$X$73,$J122*12,)))),IF('komplex kalkulátor'!$N$230=paraméterek!$A$323,SUM(OFFSET('komplex kalkulátor'!$V$274,($J122-1)*12+1,):OFFSET('komplex kalkulátor'!$V$274,$J122*12,)),IF('komplex kalkulátor'!$N$230=paraméterek!$A$324,SUM(OFFSET('komplex kalkulátor'!$Z$274,($J122-1)*12+1,):OFFSET('komplex kalkulátor'!$Z$274,$J122*12,)),SUM(OFFSET('komplex kalkulátor'!$AD$274,($J122-1)*12+1,):OFFSET('komplex kalkulátor'!$AD$274,$J122*12,)))))</f>
        <v>0</v>
      </c>
      <c r="L122" s="1085">
        <f ca="1">IF($L$3=1,IF(egyszerűsített_kalkulátor!$H$1=paraméterek!$A$323,SUM(OFFSET(egyszerűsített_kalkulátor!$AG$73,($J122-1)*12+1,):OFFSET(egyszerűsített_kalkulátor!$AG$73,$J122*12,)),IF(egyszerűsített_kalkulátor!$H$1=paraméterek!$A$324,SUM(OFFSET(egyszerűsített_kalkulátor!$AL$73,($J122-1)*12+1,):OFFSET(egyszerűsített_kalkulátor!$AL$73,$J122*12,)),SUM(OFFSET(egyszerűsített_kalkulátor!$AQ$73,($J122-1)*12+1,):OFFSET(egyszerűsített_kalkulátor!$AQ$73,$J122*12,)))),IF('komplex kalkulátor'!$N$230=paraméterek!$A$323,SUM(OFFSET('komplex kalkulátor'!$AM$274,($J122-1)*12+1,):OFFSET('komplex kalkulátor'!$AM$274,$J122*12,)),IF('komplex kalkulátor'!$N$230=paraméterek!$A$324,SUM(OFFSET('komplex kalkulátor'!$AR$274,($J122-1)*12+1,):OFFSET('komplex kalkulátor'!$AR$274,$J122*12,)),SUM(OFFSET('komplex kalkulátor'!$AW$274,($J122-1)*12+1,):OFFSET('komplex kalkulátor'!$AW$274,$J122*12,)))))</f>
        <v>0</v>
      </c>
      <c r="M122" s="1085">
        <f ca="1">IF($L$3=1,IF(egyszerűsített_kalkulátor!$H$1=paraméterek!$A$323,SUM(OFFSET(egyszerűsített_kalkulátor!$O$73,($J122-1)*12+1,):OFFSET(egyszerűsített_kalkulátor!$O$73,$J122*12,)),IF(egyszerűsített_kalkulátor!$H$1=paraméterek!$A$324,SUM(OFFSET(egyszerűsített_kalkulátor!$S$73,($J122-1)*12+1,):OFFSET(egyszerűsített_kalkulátor!$S$73,$J122*12,)),SUM(OFFSET(egyszerűsített_kalkulátor!$W$73,($J122-1)*12+1,):OFFSET(egyszerűsített_kalkulátor!$W$73,$J122*12,)))),IF('komplex kalkulátor'!$N$230=paraméterek!$A$323,SUM(OFFSET('komplex kalkulátor'!$U$274,($J122-1)*12+1,):OFFSET('komplex kalkulátor'!$U$274,$J122*12,)),IF('komplex kalkulátor'!$N$230=paraméterek!$A$324,SUM(OFFSET('komplex kalkulátor'!$Y$274,($J122-1)*12+1,):OFFSET('komplex kalkulátor'!$Y$274,$J122*12,)),SUM(OFFSET('komplex kalkulátor'!$AC$274,($J122-1)*12+1,):OFFSET('komplex kalkulátor'!$AC$274,$J122*12,)))))</f>
        <v>0</v>
      </c>
      <c r="N122" s="1085">
        <f ca="1">IF($L$3=1,IF(egyszerűsített_kalkulátor!$H$1=paraméterek!$A$323,SUM(OFFSET(egyszerűsített_kalkulátor!$AF$73,($J122-1)*12+1,):OFFSET(egyszerűsített_kalkulátor!$AF$73,$J122*12,)),IF(egyszerűsített_kalkulátor!$H$1=paraméterek!$A$324,SUM(OFFSET(egyszerűsített_kalkulátor!$AK$73,($J122-1)*12+1,):OFFSET(egyszerűsített_kalkulátor!$AK$73,$J122*12,)),SUM(OFFSET(egyszerűsített_kalkulátor!$AP$73,($J122-1)*12+1,):OFFSET(egyszerűsített_kalkulátor!$AP$73,$J122*12,)))),IF('komplex kalkulátor'!$N$230=paraméterek!$A$323,SUM(OFFSET('komplex kalkulátor'!$AL$274,($J122-1)*12+1,):OFFSET('komplex kalkulátor'!$AL$274,$J122*12,)),IF('komplex kalkulátor'!$N$230=paraméterek!$A$324,SUM(OFFSET('komplex kalkulátor'!$AQ$274,($J122-1)*12+1,):OFFSET('komplex kalkulátor'!$AQ$274,$J122*12,)),SUM(OFFSET('komplex kalkulátor'!$AV$274,($J122-1)*12+1,):OFFSET('komplex kalkulátor'!$AV$274,$J122*12,)))))</f>
        <v>0</v>
      </c>
      <c r="O122" s="1095"/>
      <c r="P122" s="1095"/>
      <c r="Q122" s="1095"/>
    </row>
    <row r="123" spans="1:17" ht="15" customHeight="1" x14ac:dyDescent="0.2">
      <c r="A123" s="488"/>
      <c r="B123" s="548" t="s">
        <v>637</v>
      </c>
      <c r="C123" s="549">
        <f t="shared" ca="1" si="0"/>
        <v>0</v>
      </c>
      <c r="D123" s="989">
        <f ca="1">IF(OR(AND($K$10=paraméterek!$A$178,$K$11=paraméterek!$C$177),$K$10=paraméterek!$A$179,$K$10=paraméterek!$A$180),$L123,$K123)</f>
        <v>0</v>
      </c>
      <c r="E123" s="549">
        <f ca="1">IF(OR(AND($K$10=paraméterek!$A$178,$K$11=paraméterek!$C$177),$K$10=paraméterek!$A$179,$K$10=paraméterek!$A$180),$N123,$M123)</f>
        <v>0</v>
      </c>
      <c r="F123" s="549">
        <v>0</v>
      </c>
      <c r="G123" s="1000">
        <f t="shared" ca="1" si="1"/>
        <v>0</v>
      </c>
      <c r="I123" s="1095"/>
      <c r="J123" s="1095">
        <f t="shared" si="2"/>
        <v>26</v>
      </c>
      <c r="K123" s="1085">
        <f ca="1">IF($L$3=1,IF(egyszerűsített_kalkulátor!$H$1=paraméterek!$A$323,SUM(OFFSET(egyszerűsített_kalkulátor!$P$73,($J123-1)*12+1,):OFFSET(egyszerűsített_kalkulátor!$P$73,$J123*12,)),IF(egyszerűsített_kalkulátor!$H$1=paraméterek!$A$324,SUM(OFFSET(egyszerűsített_kalkulátor!$T$73,($J123-1)*12+1,):OFFSET(egyszerűsített_kalkulátor!$T$73,$J123*12,)),SUM(OFFSET(egyszerűsített_kalkulátor!$X$73,($J123-1)*12+1,):OFFSET(egyszerűsített_kalkulátor!$X$73,$J123*12,)))),IF('komplex kalkulátor'!$N$230=paraméterek!$A$323,SUM(OFFSET('komplex kalkulátor'!$V$274,($J123-1)*12+1,):OFFSET('komplex kalkulátor'!$V$274,$J123*12,)),IF('komplex kalkulátor'!$N$230=paraméterek!$A$324,SUM(OFFSET('komplex kalkulátor'!$Z$274,($J123-1)*12+1,):OFFSET('komplex kalkulátor'!$Z$274,$J123*12,)),SUM(OFFSET('komplex kalkulátor'!$AD$274,($J123-1)*12+1,):OFFSET('komplex kalkulátor'!$AD$274,$J123*12,)))))</f>
        <v>0</v>
      </c>
      <c r="L123" s="1085">
        <f ca="1">IF($L$3=1,IF(egyszerűsített_kalkulátor!$H$1=paraméterek!$A$323,SUM(OFFSET(egyszerűsített_kalkulátor!$AG$73,($J123-1)*12+1,):OFFSET(egyszerűsített_kalkulátor!$AG$73,$J123*12,)),IF(egyszerűsített_kalkulátor!$H$1=paraméterek!$A$324,SUM(OFFSET(egyszerűsített_kalkulátor!$AL$73,($J123-1)*12+1,):OFFSET(egyszerűsített_kalkulátor!$AL$73,$J123*12,)),SUM(OFFSET(egyszerűsített_kalkulátor!$AQ$73,($J123-1)*12+1,):OFFSET(egyszerűsített_kalkulátor!$AQ$73,$J123*12,)))),IF('komplex kalkulátor'!$N$230=paraméterek!$A$323,SUM(OFFSET('komplex kalkulátor'!$AM$274,($J123-1)*12+1,):OFFSET('komplex kalkulátor'!$AM$274,$J123*12,)),IF('komplex kalkulátor'!$N$230=paraméterek!$A$324,SUM(OFFSET('komplex kalkulátor'!$AR$274,($J123-1)*12+1,):OFFSET('komplex kalkulátor'!$AR$274,$J123*12,)),SUM(OFFSET('komplex kalkulátor'!$AW$274,($J123-1)*12+1,):OFFSET('komplex kalkulátor'!$AW$274,$J123*12,)))))</f>
        <v>0</v>
      </c>
      <c r="M123" s="1085">
        <f ca="1">IF($L$3=1,IF(egyszerűsített_kalkulátor!$H$1=paraméterek!$A$323,SUM(OFFSET(egyszerűsített_kalkulátor!$O$73,($J123-1)*12+1,):OFFSET(egyszerűsített_kalkulátor!$O$73,$J123*12,)),IF(egyszerűsített_kalkulátor!$H$1=paraméterek!$A$324,SUM(OFFSET(egyszerűsített_kalkulátor!$S$73,($J123-1)*12+1,):OFFSET(egyszerűsített_kalkulátor!$S$73,$J123*12,)),SUM(OFFSET(egyszerűsített_kalkulátor!$W$73,($J123-1)*12+1,):OFFSET(egyszerűsített_kalkulátor!$W$73,$J123*12,)))),IF('komplex kalkulátor'!$N$230=paraméterek!$A$323,SUM(OFFSET('komplex kalkulátor'!$U$274,($J123-1)*12+1,):OFFSET('komplex kalkulátor'!$U$274,$J123*12,)),IF('komplex kalkulátor'!$N$230=paraméterek!$A$324,SUM(OFFSET('komplex kalkulátor'!$Y$274,($J123-1)*12+1,):OFFSET('komplex kalkulátor'!$Y$274,$J123*12,)),SUM(OFFSET('komplex kalkulátor'!$AC$274,($J123-1)*12+1,):OFFSET('komplex kalkulátor'!$AC$274,$J123*12,)))))</f>
        <v>0</v>
      </c>
      <c r="N123" s="1085">
        <f ca="1">IF($L$3=1,IF(egyszerűsített_kalkulátor!$H$1=paraméterek!$A$323,SUM(OFFSET(egyszerűsített_kalkulátor!$AF$73,($J123-1)*12+1,):OFFSET(egyszerűsített_kalkulátor!$AF$73,$J123*12,)),IF(egyszerűsített_kalkulátor!$H$1=paraméterek!$A$324,SUM(OFFSET(egyszerűsített_kalkulátor!$AK$73,($J123-1)*12+1,):OFFSET(egyszerűsített_kalkulátor!$AK$73,$J123*12,)),SUM(OFFSET(egyszerűsített_kalkulátor!$AP$73,($J123-1)*12+1,):OFFSET(egyszerűsített_kalkulátor!$AP$73,$J123*12,)))),IF('komplex kalkulátor'!$N$230=paraméterek!$A$323,SUM(OFFSET('komplex kalkulátor'!$AL$274,($J123-1)*12+1,):OFFSET('komplex kalkulátor'!$AL$274,$J123*12,)),IF('komplex kalkulátor'!$N$230=paraméterek!$A$324,SUM(OFFSET('komplex kalkulátor'!$AQ$274,($J123-1)*12+1,):OFFSET('komplex kalkulátor'!$AQ$274,$J123*12,)),SUM(OFFSET('komplex kalkulátor'!$AV$274,($J123-1)*12+1,):OFFSET('komplex kalkulátor'!$AV$274,$J123*12,)))))</f>
        <v>0</v>
      </c>
      <c r="O123" s="1095"/>
      <c r="P123" s="1095"/>
      <c r="Q123" s="1095"/>
    </row>
    <row r="124" spans="1:17" ht="15" customHeight="1" x14ac:dyDescent="0.2">
      <c r="A124" s="488"/>
      <c r="B124" s="548" t="s">
        <v>638</v>
      </c>
      <c r="C124" s="549">
        <f t="shared" ca="1" si="0"/>
        <v>0</v>
      </c>
      <c r="D124" s="989">
        <f ca="1">IF(OR(AND($K$10=paraméterek!$A$178,$K$11=paraméterek!$C$177),$K$10=paraméterek!$A$179,$K$10=paraméterek!$A$180),$L124,$K124)</f>
        <v>0</v>
      </c>
      <c r="E124" s="549">
        <f ca="1">IF(OR(AND($K$10=paraméterek!$A$178,$K$11=paraméterek!$C$177),$K$10=paraméterek!$A$179,$K$10=paraméterek!$A$180),$N124,$M124)</f>
        <v>0</v>
      </c>
      <c r="F124" s="549">
        <v>0</v>
      </c>
      <c r="G124" s="1000">
        <f t="shared" ca="1" si="1"/>
        <v>0</v>
      </c>
      <c r="I124" s="1095"/>
      <c r="J124" s="1095">
        <f t="shared" si="2"/>
        <v>27</v>
      </c>
      <c r="K124" s="1085">
        <f ca="1">IF($L$3=1,IF(egyszerűsített_kalkulátor!$H$1=paraméterek!$A$323,SUM(OFFSET(egyszerűsített_kalkulátor!$P$73,($J124-1)*12+1,):OFFSET(egyszerűsített_kalkulátor!$P$73,$J124*12,)),IF(egyszerűsített_kalkulátor!$H$1=paraméterek!$A$324,SUM(OFFSET(egyszerűsített_kalkulátor!$T$73,($J124-1)*12+1,):OFFSET(egyszerűsített_kalkulátor!$T$73,$J124*12,)),SUM(OFFSET(egyszerűsített_kalkulátor!$X$73,($J124-1)*12+1,):OFFSET(egyszerűsített_kalkulátor!$X$73,$J124*12,)))),IF('komplex kalkulátor'!$N$230=paraméterek!$A$323,SUM(OFFSET('komplex kalkulátor'!$V$274,($J124-1)*12+1,):OFFSET('komplex kalkulátor'!$V$274,$J124*12,)),IF('komplex kalkulátor'!$N$230=paraméterek!$A$324,SUM(OFFSET('komplex kalkulátor'!$Z$274,($J124-1)*12+1,):OFFSET('komplex kalkulátor'!$Z$274,$J124*12,)),SUM(OFFSET('komplex kalkulátor'!$AD$274,($J124-1)*12+1,):OFFSET('komplex kalkulátor'!$AD$274,$J124*12,)))))</f>
        <v>0</v>
      </c>
      <c r="L124" s="1085">
        <f ca="1">IF($L$3=1,IF(egyszerűsített_kalkulátor!$H$1=paraméterek!$A$323,SUM(OFFSET(egyszerűsített_kalkulátor!$AG$73,($J124-1)*12+1,):OFFSET(egyszerűsített_kalkulátor!$AG$73,$J124*12,)),IF(egyszerűsített_kalkulátor!$H$1=paraméterek!$A$324,SUM(OFFSET(egyszerűsített_kalkulátor!$AL$73,($J124-1)*12+1,):OFFSET(egyszerűsített_kalkulátor!$AL$73,$J124*12,)),SUM(OFFSET(egyszerűsített_kalkulátor!$AQ$73,($J124-1)*12+1,):OFFSET(egyszerűsített_kalkulátor!$AQ$73,$J124*12,)))),IF('komplex kalkulátor'!$N$230=paraméterek!$A$323,SUM(OFFSET('komplex kalkulátor'!$AM$274,($J124-1)*12+1,):OFFSET('komplex kalkulátor'!$AM$274,$J124*12,)),IF('komplex kalkulátor'!$N$230=paraméterek!$A$324,SUM(OFFSET('komplex kalkulátor'!$AR$274,($J124-1)*12+1,):OFFSET('komplex kalkulátor'!$AR$274,$J124*12,)),SUM(OFFSET('komplex kalkulátor'!$AW$274,($J124-1)*12+1,):OFFSET('komplex kalkulátor'!$AW$274,$J124*12,)))))</f>
        <v>0</v>
      </c>
      <c r="M124" s="1085">
        <f ca="1">IF($L$3=1,IF(egyszerűsített_kalkulátor!$H$1=paraméterek!$A$323,SUM(OFFSET(egyszerűsített_kalkulátor!$O$73,($J124-1)*12+1,):OFFSET(egyszerűsített_kalkulátor!$O$73,$J124*12,)),IF(egyszerűsített_kalkulátor!$H$1=paraméterek!$A$324,SUM(OFFSET(egyszerűsített_kalkulátor!$S$73,($J124-1)*12+1,):OFFSET(egyszerűsített_kalkulátor!$S$73,$J124*12,)),SUM(OFFSET(egyszerűsített_kalkulátor!$W$73,($J124-1)*12+1,):OFFSET(egyszerűsített_kalkulátor!$W$73,$J124*12,)))),IF('komplex kalkulátor'!$N$230=paraméterek!$A$323,SUM(OFFSET('komplex kalkulátor'!$U$274,($J124-1)*12+1,):OFFSET('komplex kalkulátor'!$U$274,$J124*12,)),IF('komplex kalkulátor'!$N$230=paraméterek!$A$324,SUM(OFFSET('komplex kalkulátor'!$Y$274,($J124-1)*12+1,):OFFSET('komplex kalkulátor'!$Y$274,$J124*12,)),SUM(OFFSET('komplex kalkulátor'!$AC$274,($J124-1)*12+1,):OFFSET('komplex kalkulátor'!$AC$274,$J124*12,)))))</f>
        <v>0</v>
      </c>
      <c r="N124" s="1085">
        <f ca="1">IF($L$3=1,IF(egyszerűsített_kalkulátor!$H$1=paraméterek!$A$323,SUM(OFFSET(egyszerűsített_kalkulátor!$AF$73,($J124-1)*12+1,):OFFSET(egyszerűsített_kalkulátor!$AF$73,$J124*12,)),IF(egyszerűsített_kalkulátor!$H$1=paraméterek!$A$324,SUM(OFFSET(egyszerűsített_kalkulátor!$AK$73,($J124-1)*12+1,):OFFSET(egyszerűsített_kalkulátor!$AK$73,$J124*12,)),SUM(OFFSET(egyszerűsített_kalkulátor!$AP$73,($J124-1)*12+1,):OFFSET(egyszerűsített_kalkulátor!$AP$73,$J124*12,)))),IF('komplex kalkulátor'!$N$230=paraméterek!$A$323,SUM(OFFSET('komplex kalkulátor'!$AL$274,($J124-1)*12+1,):OFFSET('komplex kalkulátor'!$AL$274,$J124*12,)),IF('komplex kalkulátor'!$N$230=paraméterek!$A$324,SUM(OFFSET('komplex kalkulátor'!$AQ$274,($J124-1)*12+1,):OFFSET('komplex kalkulátor'!$AQ$274,$J124*12,)),SUM(OFFSET('komplex kalkulátor'!$AV$274,($J124-1)*12+1,):OFFSET('komplex kalkulátor'!$AV$274,$J124*12,)))))</f>
        <v>0</v>
      </c>
      <c r="O124" s="1095"/>
      <c r="P124" s="1095"/>
      <c r="Q124" s="1095"/>
    </row>
    <row r="125" spans="1:17" ht="15" customHeight="1" x14ac:dyDescent="0.2">
      <c r="A125" s="488"/>
      <c r="B125" s="548" t="s">
        <v>639</v>
      </c>
      <c r="C125" s="549">
        <f t="shared" ca="1" si="0"/>
        <v>0</v>
      </c>
      <c r="D125" s="989">
        <f ca="1">IF(OR(AND($K$10=paraméterek!$A$178,$K$11=paraméterek!$C$177),$K$10=paraméterek!$A$179,$K$10=paraméterek!$A$180),$L125,$K125)</f>
        <v>0</v>
      </c>
      <c r="E125" s="549">
        <f ca="1">IF(OR(AND($K$10=paraméterek!$A$178,$K$11=paraméterek!$C$177),$K$10=paraméterek!$A$179,$K$10=paraméterek!$A$180),$N125,$M125)</f>
        <v>0</v>
      </c>
      <c r="F125" s="549">
        <v>0</v>
      </c>
      <c r="G125" s="1000">
        <f t="shared" ca="1" si="1"/>
        <v>0</v>
      </c>
      <c r="I125" s="1095"/>
      <c r="J125" s="1095">
        <f t="shared" si="2"/>
        <v>28</v>
      </c>
      <c r="K125" s="1085">
        <f ca="1">IF($L$3=1,IF(egyszerűsített_kalkulátor!$H$1=paraméterek!$A$323,SUM(OFFSET(egyszerűsített_kalkulátor!$P$73,($J125-1)*12+1,):OFFSET(egyszerűsített_kalkulátor!$P$73,$J125*12,)),IF(egyszerűsített_kalkulátor!$H$1=paraméterek!$A$324,SUM(OFFSET(egyszerűsített_kalkulátor!$T$73,($J125-1)*12+1,):OFFSET(egyszerűsített_kalkulátor!$T$73,$J125*12,)),SUM(OFFSET(egyszerűsített_kalkulátor!$X$73,($J125-1)*12+1,):OFFSET(egyszerűsített_kalkulátor!$X$73,$J125*12,)))),IF('komplex kalkulátor'!$N$230=paraméterek!$A$323,SUM(OFFSET('komplex kalkulátor'!$V$274,($J125-1)*12+1,):OFFSET('komplex kalkulátor'!$V$274,$J125*12,)),IF('komplex kalkulátor'!$N$230=paraméterek!$A$324,SUM(OFFSET('komplex kalkulátor'!$Z$274,($J125-1)*12+1,):OFFSET('komplex kalkulátor'!$Z$274,$J125*12,)),SUM(OFFSET('komplex kalkulátor'!$AD$274,($J125-1)*12+1,):OFFSET('komplex kalkulátor'!$AD$274,$J125*12,)))))</f>
        <v>0</v>
      </c>
      <c r="L125" s="1085">
        <f ca="1">IF($L$3=1,IF(egyszerűsített_kalkulátor!$H$1=paraméterek!$A$323,SUM(OFFSET(egyszerűsített_kalkulátor!$AG$73,($J125-1)*12+1,):OFFSET(egyszerűsített_kalkulátor!$AG$73,$J125*12,)),IF(egyszerűsített_kalkulátor!$H$1=paraméterek!$A$324,SUM(OFFSET(egyszerűsített_kalkulátor!$AL$73,($J125-1)*12+1,):OFFSET(egyszerűsített_kalkulátor!$AL$73,$J125*12,)),SUM(OFFSET(egyszerűsített_kalkulátor!$AQ$73,($J125-1)*12+1,):OFFSET(egyszerűsített_kalkulátor!$AQ$73,$J125*12,)))),IF('komplex kalkulátor'!$N$230=paraméterek!$A$323,SUM(OFFSET('komplex kalkulátor'!$AM$274,($J125-1)*12+1,):OFFSET('komplex kalkulátor'!$AM$274,$J125*12,)),IF('komplex kalkulátor'!$N$230=paraméterek!$A$324,SUM(OFFSET('komplex kalkulátor'!$AR$274,($J125-1)*12+1,):OFFSET('komplex kalkulátor'!$AR$274,$J125*12,)),SUM(OFFSET('komplex kalkulátor'!$AW$274,($J125-1)*12+1,):OFFSET('komplex kalkulátor'!$AW$274,$J125*12,)))))</f>
        <v>0</v>
      </c>
      <c r="M125" s="1085">
        <f ca="1">IF($L$3=1,IF(egyszerűsített_kalkulátor!$H$1=paraméterek!$A$323,SUM(OFFSET(egyszerűsített_kalkulátor!$O$73,($J125-1)*12+1,):OFFSET(egyszerűsített_kalkulátor!$O$73,$J125*12,)),IF(egyszerűsített_kalkulátor!$H$1=paraméterek!$A$324,SUM(OFFSET(egyszerűsített_kalkulátor!$S$73,($J125-1)*12+1,):OFFSET(egyszerűsített_kalkulátor!$S$73,$J125*12,)),SUM(OFFSET(egyszerűsített_kalkulátor!$W$73,($J125-1)*12+1,):OFFSET(egyszerűsített_kalkulátor!$W$73,$J125*12,)))),IF('komplex kalkulátor'!$N$230=paraméterek!$A$323,SUM(OFFSET('komplex kalkulátor'!$U$274,($J125-1)*12+1,):OFFSET('komplex kalkulátor'!$U$274,$J125*12,)),IF('komplex kalkulátor'!$N$230=paraméterek!$A$324,SUM(OFFSET('komplex kalkulátor'!$Y$274,($J125-1)*12+1,):OFFSET('komplex kalkulátor'!$Y$274,$J125*12,)),SUM(OFFSET('komplex kalkulátor'!$AC$274,($J125-1)*12+1,):OFFSET('komplex kalkulátor'!$AC$274,$J125*12,)))))</f>
        <v>0</v>
      </c>
      <c r="N125" s="1085">
        <f ca="1">IF($L$3=1,IF(egyszerűsített_kalkulátor!$H$1=paraméterek!$A$323,SUM(OFFSET(egyszerűsített_kalkulátor!$AF$73,($J125-1)*12+1,):OFFSET(egyszerűsített_kalkulátor!$AF$73,$J125*12,)),IF(egyszerűsített_kalkulátor!$H$1=paraméterek!$A$324,SUM(OFFSET(egyszerűsített_kalkulátor!$AK$73,($J125-1)*12+1,):OFFSET(egyszerűsített_kalkulátor!$AK$73,$J125*12,)),SUM(OFFSET(egyszerűsített_kalkulátor!$AP$73,($J125-1)*12+1,):OFFSET(egyszerűsített_kalkulátor!$AP$73,$J125*12,)))),IF('komplex kalkulátor'!$N$230=paraméterek!$A$323,SUM(OFFSET('komplex kalkulátor'!$AL$274,($J125-1)*12+1,):OFFSET('komplex kalkulátor'!$AL$274,$J125*12,)),IF('komplex kalkulátor'!$N$230=paraméterek!$A$324,SUM(OFFSET('komplex kalkulátor'!$AQ$274,($J125-1)*12+1,):OFFSET('komplex kalkulátor'!$AQ$274,$J125*12,)),SUM(OFFSET('komplex kalkulátor'!$AV$274,($J125-1)*12+1,):OFFSET('komplex kalkulátor'!$AV$274,$J125*12,)))))</f>
        <v>0</v>
      </c>
      <c r="O125" s="1095"/>
      <c r="P125" s="1095"/>
      <c r="Q125" s="1095"/>
    </row>
    <row r="126" spans="1:17" ht="15" customHeight="1" x14ac:dyDescent="0.2">
      <c r="A126" s="488"/>
      <c r="B126" s="548" t="s">
        <v>640</v>
      </c>
      <c r="C126" s="549">
        <f t="shared" ca="1" si="0"/>
        <v>0</v>
      </c>
      <c r="D126" s="989">
        <f ca="1">IF(OR(AND($K$10=paraméterek!$A$178,$K$11=paraméterek!$C$177),$K$10=paraméterek!$A$179,$K$10=paraméterek!$A$180),$L126,$K126)</f>
        <v>0</v>
      </c>
      <c r="E126" s="549">
        <f ca="1">IF(OR(AND($K$10=paraméterek!$A$178,$K$11=paraméterek!$C$177),$K$10=paraméterek!$A$179,$K$10=paraméterek!$A$180),$N126,$M126)</f>
        <v>0</v>
      </c>
      <c r="F126" s="549">
        <v>0</v>
      </c>
      <c r="G126" s="1000">
        <f t="shared" ca="1" si="1"/>
        <v>0</v>
      </c>
      <c r="I126" s="1095"/>
      <c r="J126" s="1095">
        <f t="shared" si="2"/>
        <v>29</v>
      </c>
      <c r="K126" s="1085">
        <f ca="1">IF($L$3=1,IF(egyszerűsített_kalkulátor!$H$1=paraméterek!$A$323,SUM(OFFSET(egyszerűsített_kalkulátor!$P$73,($J126-1)*12+1,):OFFSET(egyszerűsített_kalkulátor!$P$73,$J126*12,)),IF(egyszerűsített_kalkulátor!$H$1=paraméterek!$A$324,SUM(OFFSET(egyszerűsített_kalkulátor!$T$73,($J126-1)*12+1,):OFFSET(egyszerűsített_kalkulátor!$T$73,$J126*12,)),SUM(OFFSET(egyszerűsített_kalkulátor!$X$73,($J126-1)*12+1,):OFFSET(egyszerűsített_kalkulátor!$X$73,$J126*12,)))),IF('komplex kalkulátor'!$N$230=paraméterek!$A$323,SUM(OFFSET('komplex kalkulátor'!$V$274,($J126-1)*12+1,):OFFSET('komplex kalkulátor'!$V$274,$J126*12,)),IF('komplex kalkulátor'!$N$230=paraméterek!$A$324,SUM(OFFSET('komplex kalkulátor'!$Z$274,($J126-1)*12+1,):OFFSET('komplex kalkulátor'!$Z$274,$J126*12,)),SUM(OFFSET('komplex kalkulátor'!$AD$274,($J126-1)*12+1,):OFFSET('komplex kalkulátor'!$AD$274,$J126*12,)))))</f>
        <v>0</v>
      </c>
      <c r="L126" s="1085">
        <f ca="1">IF($L$3=1,IF(egyszerűsített_kalkulátor!$H$1=paraméterek!$A$323,SUM(OFFSET(egyszerűsített_kalkulátor!$AG$73,($J126-1)*12+1,):OFFSET(egyszerűsített_kalkulátor!$AG$73,$J126*12,)),IF(egyszerűsített_kalkulátor!$H$1=paraméterek!$A$324,SUM(OFFSET(egyszerűsített_kalkulátor!$AL$73,($J126-1)*12+1,):OFFSET(egyszerűsített_kalkulátor!$AL$73,$J126*12,)),SUM(OFFSET(egyszerűsített_kalkulátor!$AQ$73,($J126-1)*12+1,):OFFSET(egyszerűsített_kalkulátor!$AQ$73,$J126*12,)))),IF('komplex kalkulátor'!$N$230=paraméterek!$A$323,SUM(OFFSET('komplex kalkulátor'!$AM$274,($J126-1)*12+1,):OFFSET('komplex kalkulátor'!$AM$274,$J126*12,)),IF('komplex kalkulátor'!$N$230=paraméterek!$A$324,SUM(OFFSET('komplex kalkulátor'!$AR$274,($J126-1)*12+1,):OFFSET('komplex kalkulátor'!$AR$274,$J126*12,)),SUM(OFFSET('komplex kalkulátor'!$AW$274,($J126-1)*12+1,):OFFSET('komplex kalkulátor'!$AW$274,$J126*12,)))))</f>
        <v>0</v>
      </c>
      <c r="M126" s="1085">
        <f ca="1">IF($L$3=1,IF(egyszerűsített_kalkulátor!$H$1=paraméterek!$A$323,SUM(OFFSET(egyszerűsített_kalkulátor!$O$73,($J126-1)*12+1,):OFFSET(egyszerűsített_kalkulátor!$O$73,$J126*12,)),IF(egyszerűsített_kalkulátor!$H$1=paraméterek!$A$324,SUM(OFFSET(egyszerűsített_kalkulátor!$S$73,($J126-1)*12+1,):OFFSET(egyszerűsített_kalkulátor!$S$73,$J126*12,)),SUM(OFFSET(egyszerűsített_kalkulátor!$W$73,($J126-1)*12+1,):OFFSET(egyszerűsített_kalkulátor!$W$73,$J126*12,)))),IF('komplex kalkulátor'!$N$230=paraméterek!$A$323,SUM(OFFSET('komplex kalkulátor'!$U$274,($J126-1)*12+1,):OFFSET('komplex kalkulátor'!$U$274,$J126*12,)),IF('komplex kalkulátor'!$N$230=paraméterek!$A$324,SUM(OFFSET('komplex kalkulátor'!$Y$274,($J126-1)*12+1,):OFFSET('komplex kalkulátor'!$Y$274,$J126*12,)),SUM(OFFSET('komplex kalkulátor'!$AC$274,($J126-1)*12+1,):OFFSET('komplex kalkulátor'!$AC$274,$J126*12,)))))</f>
        <v>0</v>
      </c>
      <c r="N126" s="1085">
        <f ca="1">IF($L$3=1,IF(egyszerűsített_kalkulátor!$H$1=paraméterek!$A$323,SUM(OFFSET(egyszerűsített_kalkulátor!$AF$73,($J126-1)*12+1,):OFFSET(egyszerűsített_kalkulátor!$AF$73,$J126*12,)),IF(egyszerűsített_kalkulátor!$H$1=paraméterek!$A$324,SUM(OFFSET(egyszerűsített_kalkulátor!$AK$73,($J126-1)*12+1,):OFFSET(egyszerűsített_kalkulátor!$AK$73,$J126*12,)),SUM(OFFSET(egyszerűsített_kalkulátor!$AP$73,($J126-1)*12+1,):OFFSET(egyszerűsített_kalkulátor!$AP$73,$J126*12,)))),IF('komplex kalkulátor'!$N$230=paraméterek!$A$323,SUM(OFFSET('komplex kalkulátor'!$AL$274,($J126-1)*12+1,):OFFSET('komplex kalkulátor'!$AL$274,$J126*12,)),IF('komplex kalkulátor'!$N$230=paraméterek!$A$324,SUM(OFFSET('komplex kalkulátor'!$AQ$274,($J126-1)*12+1,):OFFSET('komplex kalkulátor'!$AQ$274,$J126*12,)),SUM(OFFSET('komplex kalkulátor'!$AV$274,($J126-1)*12+1,):OFFSET('komplex kalkulátor'!$AV$274,$J126*12,)))))</f>
        <v>0</v>
      </c>
      <c r="O126" s="1095"/>
      <c r="P126" s="1095"/>
      <c r="Q126" s="1095"/>
    </row>
    <row r="127" spans="1:17" ht="15" customHeight="1" x14ac:dyDescent="0.2">
      <c r="A127" s="488"/>
      <c r="B127" s="548" t="s">
        <v>641</v>
      </c>
      <c r="C127" s="549">
        <f t="shared" ca="1" si="0"/>
        <v>0</v>
      </c>
      <c r="D127" s="989">
        <f ca="1">IF(OR(AND($K$10=paraméterek!$A$178,$K$11=paraméterek!$C$177),$K$10=paraméterek!$A$179,$K$10=paraméterek!$A$180),$L127,$K127)</f>
        <v>0</v>
      </c>
      <c r="E127" s="549">
        <f ca="1">IF(OR(AND($K$10=paraméterek!$A$178,$K$11=paraméterek!$C$177),$K$10=paraméterek!$A$179,$K$10=paraméterek!$A$180),$N127,$M127)</f>
        <v>0</v>
      </c>
      <c r="F127" s="549">
        <v>0</v>
      </c>
      <c r="G127" s="1000">
        <f t="shared" ca="1" si="1"/>
        <v>0</v>
      </c>
      <c r="I127" s="1095"/>
      <c r="J127" s="1095">
        <f t="shared" si="2"/>
        <v>30</v>
      </c>
      <c r="K127" s="1085">
        <f ca="1">IF($L$3=1,IF(egyszerűsített_kalkulátor!$H$1=paraméterek!$A$323,SUM(OFFSET(egyszerűsített_kalkulátor!$P$73,($J127-1)*12+1,):OFFSET(egyszerűsített_kalkulátor!$P$73,$J127*12,)),IF(egyszerűsített_kalkulátor!$H$1=paraméterek!$A$324,SUM(OFFSET(egyszerűsített_kalkulátor!$T$73,($J127-1)*12+1,):OFFSET(egyszerűsített_kalkulátor!$T$73,$J127*12,)),SUM(OFFSET(egyszerűsített_kalkulátor!$X$73,($J127-1)*12+1,):OFFSET(egyszerűsített_kalkulátor!$X$73,$J127*12,)))),IF('komplex kalkulátor'!$N$230=paraméterek!$A$323,SUM(OFFSET('komplex kalkulátor'!$V$274,($J127-1)*12+1,):OFFSET('komplex kalkulátor'!$V$274,$J127*12,)),IF('komplex kalkulátor'!$N$230=paraméterek!$A$324,SUM(OFFSET('komplex kalkulátor'!$Z$274,($J127-1)*12+1,):OFFSET('komplex kalkulátor'!$Z$274,$J127*12,)),SUM(OFFSET('komplex kalkulátor'!$AD$274,($J127-1)*12+1,):OFFSET('komplex kalkulátor'!$AD$274,$J127*12,)))))</f>
        <v>0</v>
      </c>
      <c r="L127" s="1085">
        <f ca="1">IF($L$3=1,IF(egyszerűsített_kalkulátor!$H$1=paraméterek!$A$323,SUM(OFFSET(egyszerűsített_kalkulátor!$AG$73,($J127-1)*12+1,):OFFSET(egyszerűsített_kalkulátor!$AG$73,$J127*12,)),IF(egyszerűsített_kalkulátor!$H$1=paraméterek!$A$324,SUM(OFFSET(egyszerűsített_kalkulátor!$AL$73,($J127-1)*12+1,):OFFSET(egyszerűsített_kalkulátor!$AL$73,$J127*12,)),SUM(OFFSET(egyszerűsített_kalkulátor!$AQ$73,($J127-1)*12+1,):OFFSET(egyszerűsített_kalkulátor!$AQ$73,$J127*12,)))),IF('komplex kalkulátor'!$N$230=paraméterek!$A$323,SUM(OFFSET('komplex kalkulátor'!$AM$274,($J127-1)*12+1,):OFFSET('komplex kalkulátor'!$AM$274,$J127*12,)),IF('komplex kalkulátor'!$N$230=paraméterek!$A$324,SUM(OFFSET('komplex kalkulátor'!$AR$274,($J127-1)*12+1,):OFFSET('komplex kalkulátor'!$AR$274,$J127*12,)),SUM(OFFSET('komplex kalkulátor'!$AW$274,($J127-1)*12+1,):OFFSET('komplex kalkulátor'!$AW$274,$J127*12,)))))</f>
        <v>0</v>
      </c>
      <c r="M127" s="1085">
        <f ca="1">IF($L$3=1,IF(egyszerűsített_kalkulátor!$H$1=paraméterek!$A$323,SUM(OFFSET(egyszerűsített_kalkulátor!$O$73,($J127-1)*12+1,):OFFSET(egyszerűsített_kalkulátor!$O$73,$J127*12,)),IF(egyszerűsített_kalkulátor!$H$1=paraméterek!$A$324,SUM(OFFSET(egyszerűsített_kalkulátor!$S$73,($J127-1)*12+1,):OFFSET(egyszerűsített_kalkulátor!$S$73,$J127*12,)),SUM(OFFSET(egyszerűsített_kalkulátor!$W$73,($J127-1)*12+1,):OFFSET(egyszerűsített_kalkulátor!$W$73,$J127*12,)))),IF('komplex kalkulátor'!$N$230=paraméterek!$A$323,SUM(OFFSET('komplex kalkulátor'!$U$274,($J127-1)*12+1,):OFFSET('komplex kalkulátor'!$U$274,$J127*12,)),IF('komplex kalkulátor'!$N$230=paraméterek!$A$324,SUM(OFFSET('komplex kalkulátor'!$Y$274,($J127-1)*12+1,):OFFSET('komplex kalkulátor'!$Y$274,$J127*12,)),SUM(OFFSET('komplex kalkulátor'!$AC$274,($J127-1)*12+1,):OFFSET('komplex kalkulátor'!$AC$274,$J127*12,)))))</f>
        <v>0</v>
      </c>
      <c r="N127" s="1085">
        <f ca="1">IF($L$3=1,IF(egyszerűsített_kalkulátor!$H$1=paraméterek!$A$323,SUM(OFFSET(egyszerűsített_kalkulátor!$AF$73,($J127-1)*12+1,):OFFSET(egyszerűsített_kalkulátor!$AF$73,$J127*12,)),IF(egyszerűsített_kalkulátor!$H$1=paraméterek!$A$324,SUM(OFFSET(egyszerűsített_kalkulátor!$AK$73,($J127-1)*12+1,):OFFSET(egyszerűsített_kalkulátor!$AK$73,$J127*12,)),SUM(OFFSET(egyszerűsített_kalkulátor!$AP$73,($J127-1)*12+1,):OFFSET(egyszerűsített_kalkulátor!$AP$73,$J127*12,)))),IF('komplex kalkulátor'!$N$230=paraméterek!$A$323,SUM(OFFSET('komplex kalkulátor'!$AL$274,($J127-1)*12+1,):OFFSET('komplex kalkulátor'!$AL$274,$J127*12,)),IF('komplex kalkulátor'!$N$230=paraméterek!$A$324,SUM(OFFSET('komplex kalkulátor'!$AQ$274,($J127-1)*12+1,):OFFSET('komplex kalkulátor'!$AQ$274,$J127*12,)),SUM(OFFSET('komplex kalkulátor'!$AV$274,($J127-1)*12+1,):OFFSET('komplex kalkulátor'!$AV$274,$J127*12,)))))</f>
        <v>0</v>
      </c>
      <c r="O127" s="1095"/>
      <c r="P127" s="1095"/>
      <c r="Q127" s="1095"/>
    </row>
    <row r="128" spans="1:17" ht="15" customHeight="1" x14ac:dyDescent="0.2">
      <c r="A128" s="488"/>
      <c r="B128" s="548" t="s">
        <v>642</v>
      </c>
      <c r="C128" s="549">
        <f t="shared" ca="1" si="0"/>
        <v>0</v>
      </c>
      <c r="D128" s="989">
        <f ca="1">IF(OR(AND($K$10=paraméterek!$A$178,$K$11=paraméterek!$C$177),$K$10=paraméterek!$A$179,$K$10=paraméterek!$A$180),$L128,$K128)</f>
        <v>0</v>
      </c>
      <c r="E128" s="549">
        <f ca="1">IF(OR(AND($K$10=paraméterek!$A$178,$K$11=paraméterek!$C$177),$K$10=paraméterek!$A$179,$K$10=paraméterek!$A$180),$N128,$M128)</f>
        <v>0</v>
      </c>
      <c r="F128" s="549">
        <v>0</v>
      </c>
      <c r="G128" s="1000">
        <f t="shared" ca="1" si="1"/>
        <v>0</v>
      </c>
      <c r="I128" s="1095"/>
      <c r="J128" s="1095">
        <f t="shared" si="2"/>
        <v>31</v>
      </c>
      <c r="K128" s="1085">
        <f ca="1">IF($L$3=1,IF(egyszerűsített_kalkulátor!$H$1=paraméterek!$A$323,SUM(OFFSET(egyszerűsített_kalkulátor!$P$73,($J128-1)*12+1,):OFFSET(egyszerűsített_kalkulátor!$P$73,$J128*12,)),IF(egyszerűsített_kalkulátor!$H$1=paraméterek!$A$324,SUM(OFFSET(egyszerűsített_kalkulátor!$T$73,($J128-1)*12+1,):OFFSET(egyszerűsített_kalkulátor!$T$73,$J128*12,)),SUM(OFFSET(egyszerűsített_kalkulátor!$X$73,($J128-1)*12+1,):OFFSET(egyszerűsített_kalkulátor!$X$73,$J128*12,)))),IF('komplex kalkulátor'!$N$230=paraméterek!$A$323,SUM(OFFSET('komplex kalkulátor'!$V$274,($J128-1)*12+1,):OFFSET('komplex kalkulátor'!$V$274,$J128*12,)),IF('komplex kalkulátor'!$N$230=paraméterek!$A$324,SUM(OFFSET('komplex kalkulátor'!$Z$274,($J128-1)*12+1,):OFFSET('komplex kalkulátor'!$Z$274,$J128*12,)),SUM(OFFSET('komplex kalkulátor'!$AD$274,($J128-1)*12+1,):OFFSET('komplex kalkulátor'!$AD$274,$J128*12,)))))</f>
        <v>0</v>
      </c>
      <c r="L128" s="1085">
        <f ca="1">IF($L$3=1,IF(egyszerűsített_kalkulátor!$H$1=paraméterek!$A$323,SUM(OFFSET(egyszerűsített_kalkulátor!$AG$73,($J128-1)*12+1,):OFFSET(egyszerűsített_kalkulátor!$AG$73,$J128*12,)),IF(egyszerűsített_kalkulátor!$H$1=paraméterek!$A$324,SUM(OFFSET(egyszerűsített_kalkulátor!$AL$73,($J128-1)*12+1,):OFFSET(egyszerűsített_kalkulátor!$AL$73,$J128*12,)),SUM(OFFSET(egyszerűsített_kalkulátor!$AQ$73,($J128-1)*12+1,):OFFSET(egyszerűsített_kalkulátor!$AQ$73,$J128*12,)))),IF('komplex kalkulátor'!$N$230=paraméterek!$A$323,SUM(OFFSET('komplex kalkulátor'!$AM$274,($J128-1)*12+1,):OFFSET('komplex kalkulátor'!$AM$274,$J128*12,)),IF('komplex kalkulátor'!$N$230=paraméterek!$A$324,SUM(OFFSET('komplex kalkulátor'!$AR$274,($J128-1)*12+1,):OFFSET('komplex kalkulátor'!$AR$274,$J128*12,)),SUM(OFFSET('komplex kalkulátor'!$AW$274,($J128-1)*12+1,):OFFSET('komplex kalkulátor'!$AW$274,$J128*12,)))))</f>
        <v>0</v>
      </c>
      <c r="M128" s="1085">
        <f ca="1">IF($L$3=1,IF(egyszerűsített_kalkulátor!$H$1=paraméterek!$A$323,SUM(OFFSET(egyszerűsített_kalkulátor!$O$73,($J128-1)*12+1,):OFFSET(egyszerűsített_kalkulátor!$O$73,$J128*12,)),IF(egyszerűsített_kalkulátor!$H$1=paraméterek!$A$324,SUM(OFFSET(egyszerűsített_kalkulátor!$S$73,($J128-1)*12+1,):OFFSET(egyszerűsített_kalkulátor!$S$73,$J128*12,)),SUM(OFFSET(egyszerűsített_kalkulátor!$W$73,($J128-1)*12+1,):OFFSET(egyszerűsített_kalkulátor!$W$73,$J128*12,)))),IF('komplex kalkulátor'!$N$230=paraméterek!$A$323,SUM(OFFSET('komplex kalkulátor'!$U$274,($J128-1)*12+1,):OFFSET('komplex kalkulátor'!$U$274,$J128*12,)),IF('komplex kalkulátor'!$N$230=paraméterek!$A$324,SUM(OFFSET('komplex kalkulátor'!$Y$274,($J128-1)*12+1,):OFFSET('komplex kalkulátor'!$Y$274,$J128*12,)),SUM(OFFSET('komplex kalkulátor'!$AC$274,($J128-1)*12+1,):OFFSET('komplex kalkulátor'!$AC$274,$J128*12,)))))</f>
        <v>0</v>
      </c>
      <c r="N128" s="1085">
        <f ca="1">IF($L$3=1,IF(egyszerűsített_kalkulátor!$H$1=paraméterek!$A$323,SUM(OFFSET(egyszerűsített_kalkulátor!$AF$73,($J128-1)*12+1,):OFFSET(egyszerűsített_kalkulátor!$AF$73,$J128*12,)),IF(egyszerűsített_kalkulátor!$H$1=paraméterek!$A$324,SUM(OFFSET(egyszerűsített_kalkulátor!$AK$73,($J128-1)*12+1,):OFFSET(egyszerűsített_kalkulátor!$AK$73,$J128*12,)),SUM(OFFSET(egyszerűsített_kalkulátor!$AP$73,($J128-1)*12+1,):OFFSET(egyszerűsített_kalkulátor!$AP$73,$J128*12,)))),IF('komplex kalkulátor'!$N$230=paraméterek!$A$323,SUM(OFFSET('komplex kalkulátor'!$AL$274,($J128-1)*12+1,):OFFSET('komplex kalkulátor'!$AL$274,$J128*12,)),IF('komplex kalkulátor'!$N$230=paraméterek!$A$324,SUM(OFFSET('komplex kalkulátor'!$AQ$274,($J128-1)*12+1,):OFFSET('komplex kalkulátor'!$AQ$274,$J128*12,)),SUM(OFFSET('komplex kalkulátor'!$AV$274,($J128-1)*12+1,):OFFSET('komplex kalkulátor'!$AV$274,$J128*12,)))))</f>
        <v>0</v>
      </c>
      <c r="O128" s="1095"/>
      <c r="P128" s="1095"/>
      <c r="Q128" s="1095"/>
    </row>
    <row r="129" spans="1:17" ht="15" customHeight="1" x14ac:dyDescent="0.2">
      <c r="A129" s="488"/>
      <c r="B129" s="548" t="s">
        <v>643</v>
      </c>
      <c r="C129" s="549">
        <f t="shared" ca="1" si="0"/>
        <v>0</v>
      </c>
      <c r="D129" s="989">
        <f ca="1">IF(OR(AND($K$10=paraméterek!$A$178,$K$11=paraméterek!$C$177),$K$10=paraméterek!$A$179,$K$10=paraméterek!$A$180),$L129,$K129)</f>
        <v>0</v>
      </c>
      <c r="E129" s="549">
        <f ca="1">IF(OR(AND($K$10=paraméterek!$A$178,$K$11=paraméterek!$C$177),$K$10=paraméterek!$A$179,$K$10=paraméterek!$A$180),$N129,$M129)</f>
        <v>0</v>
      </c>
      <c r="F129" s="549">
        <v>0</v>
      </c>
      <c r="G129" s="1000">
        <f t="shared" ca="1" si="1"/>
        <v>0</v>
      </c>
      <c r="I129" s="1095"/>
      <c r="J129" s="1095">
        <f t="shared" si="2"/>
        <v>32</v>
      </c>
      <c r="K129" s="1085">
        <f ca="1">IF($L$3=1,IF(egyszerűsített_kalkulátor!$H$1=paraméterek!$A$323,SUM(OFFSET(egyszerűsített_kalkulátor!$P$73,($J129-1)*12+1,):OFFSET(egyszerűsített_kalkulátor!$P$73,$J129*12,)),IF(egyszerűsített_kalkulátor!$H$1=paraméterek!$A$324,SUM(OFFSET(egyszerűsített_kalkulátor!$T$73,($J129-1)*12+1,):OFFSET(egyszerűsített_kalkulátor!$T$73,$J129*12,)),SUM(OFFSET(egyszerűsített_kalkulátor!$X$73,($J129-1)*12+1,):OFFSET(egyszerűsített_kalkulátor!$X$73,$J129*12,)))),IF('komplex kalkulátor'!$N$230=paraméterek!$A$323,SUM(OFFSET('komplex kalkulátor'!$V$274,($J129-1)*12+1,):OFFSET('komplex kalkulátor'!$V$274,$J129*12,)),IF('komplex kalkulátor'!$N$230=paraméterek!$A$324,SUM(OFFSET('komplex kalkulátor'!$Z$274,($J129-1)*12+1,):OFFSET('komplex kalkulátor'!$Z$274,$J129*12,)),SUM(OFFSET('komplex kalkulátor'!$AD$274,($J129-1)*12+1,):OFFSET('komplex kalkulátor'!$AD$274,$J129*12,)))))</f>
        <v>0</v>
      </c>
      <c r="L129" s="1085">
        <f ca="1">IF($L$3=1,IF(egyszerűsített_kalkulátor!$H$1=paraméterek!$A$323,SUM(OFFSET(egyszerűsített_kalkulátor!$AG$73,($J129-1)*12+1,):OFFSET(egyszerűsített_kalkulátor!$AG$73,$J129*12,)),IF(egyszerűsített_kalkulátor!$H$1=paraméterek!$A$324,SUM(OFFSET(egyszerűsített_kalkulátor!$AL$73,($J129-1)*12+1,):OFFSET(egyszerűsített_kalkulátor!$AL$73,$J129*12,)),SUM(OFFSET(egyszerűsített_kalkulátor!$AQ$73,($J129-1)*12+1,):OFFSET(egyszerűsített_kalkulátor!$AQ$73,$J129*12,)))),IF('komplex kalkulátor'!$N$230=paraméterek!$A$323,SUM(OFFSET('komplex kalkulátor'!$AM$274,($J129-1)*12+1,):OFFSET('komplex kalkulátor'!$AM$274,$J129*12,)),IF('komplex kalkulátor'!$N$230=paraméterek!$A$324,SUM(OFFSET('komplex kalkulátor'!$AR$274,($J129-1)*12+1,):OFFSET('komplex kalkulátor'!$AR$274,$J129*12,)),SUM(OFFSET('komplex kalkulátor'!$AW$274,($J129-1)*12+1,):OFFSET('komplex kalkulátor'!$AW$274,$J129*12,)))))</f>
        <v>0</v>
      </c>
      <c r="M129" s="1085">
        <f ca="1">IF($L$3=1,IF(egyszerűsített_kalkulátor!$H$1=paraméterek!$A$323,SUM(OFFSET(egyszerűsített_kalkulátor!$O$73,($J129-1)*12+1,):OFFSET(egyszerűsített_kalkulátor!$O$73,$J129*12,)),IF(egyszerűsített_kalkulátor!$H$1=paraméterek!$A$324,SUM(OFFSET(egyszerűsített_kalkulátor!$S$73,($J129-1)*12+1,):OFFSET(egyszerűsített_kalkulátor!$S$73,$J129*12,)),SUM(OFFSET(egyszerűsített_kalkulátor!$W$73,($J129-1)*12+1,):OFFSET(egyszerűsített_kalkulátor!$W$73,$J129*12,)))),IF('komplex kalkulátor'!$N$230=paraméterek!$A$323,SUM(OFFSET('komplex kalkulátor'!$U$274,($J129-1)*12+1,):OFFSET('komplex kalkulátor'!$U$274,$J129*12,)),IF('komplex kalkulátor'!$N$230=paraméterek!$A$324,SUM(OFFSET('komplex kalkulátor'!$Y$274,($J129-1)*12+1,):OFFSET('komplex kalkulátor'!$Y$274,$J129*12,)),SUM(OFFSET('komplex kalkulátor'!$AC$274,($J129-1)*12+1,):OFFSET('komplex kalkulátor'!$AC$274,$J129*12,)))))</f>
        <v>0</v>
      </c>
      <c r="N129" s="1085">
        <f ca="1">IF($L$3=1,IF(egyszerűsített_kalkulátor!$H$1=paraméterek!$A$323,SUM(OFFSET(egyszerűsített_kalkulátor!$AF$73,($J129-1)*12+1,):OFFSET(egyszerűsített_kalkulátor!$AF$73,$J129*12,)),IF(egyszerűsített_kalkulátor!$H$1=paraméterek!$A$324,SUM(OFFSET(egyszerűsített_kalkulátor!$AK$73,($J129-1)*12+1,):OFFSET(egyszerűsített_kalkulátor!$AK$73,$J129*12,)),SUM(OFFSET(egyszerűsített_kalkulátor!$AP$73,($J129-1)*12+1,):OFFSET(egyszerűsített_kalkulátor!$AP$73,$J129*12,)))),IF('komplex kalkulátor'!$N$230=paraméterek!$A$323,SUM(OFFSET('komplex kalkulátor'!$AL$274,($J129-1)*12+1,):OFFSET('komplex kalkulátor'!$AL$274,$J129*12,)),IF('komplex kalkulátor'!$N$230=paraméterek!$A$324,SUM(OFFSET('komplex kalkulátor'!$AQ$274,($J129-1)*12+1,):OFFSET('komplex kalkulátor'!$AQ$274,$J129*12,)),SUM(OFFSET('komplex kalkulátor'!$AV$274,($J129-1)*12+1,):OFFSET('komplex kalkulátor'!$AV$274,$J129*12,)))))</f>
        <v>0</v>
      </c>
      <c r="O129" s="1095"/>
      <c r="P129" s="1095"/>
      <c r="Q129" s="1095"/>
    </row>
    <row r="130" spans="1:17" ht="15" customHeight="1" x14ac:dyDescent="0.2">
      <c r="A130" s="488"/>
      <c r="B130" s="548" t="s">
        <v>644</v>
      </c>
      <c r="C130" s="549">
        <f t="shared" ca="1" si="0"/>
        <v>0</v>
      </c>
      <c r="D130" s="989">
        <f ca="1">IF(OR(AND($K$10=paraméterek!$A$178,$K$11=paraméterek!$C$177),$K$10=paraméterek!$A$179,$K$10=paraméterek!$A$180),$L130,$K130)</f>
        <v>0</v>
      </c>
      <c r="E130" s="549">
        <f ca="1">IF(OR(AND($K$10=paraméterek!$A$178,$K$11=paraméterek!$C$177),$K$10=paraméterek!$A$179,$K$10=paraméterek!$A$180),$N130,$M130)</f>
        <v>0</v>
      </c>
      <c r="F130" s="549">
        <v>0</v>
      </c>
      <c r="G130" s="1000">
        <f t="shared" ca="1" si="1"/>
        <v>0</v>
      </c>
      <c r="I130" s="1095"/>
      <c r="J130" s="1095">
        <f t="shared" si="2"/>
        <v>33</v>
      </c>
      <c r="K130" s="1085">
        <f ca="1">IF($L$3=1,IF(egyszerűsített_kalkulátor!$H$1=paraméterek!$A$323,SUM(OFFSET(egyszerűsített_kalkulátor!$P$73,($J130-1)*12+1,):OFFSET(egyszerűsített_kalkulátor!$P$73,$J130*12,)),IF(egyszerűsített_kalkulátor!$H$1=paraméterek!$A$324,SUM(OFFSET(egyszerűsített_kalkulátor!$T$73,($J130-1)*12+1,):OFFSET(egyszerűsített_kalkulátor!$T$73,$J130*12,)),SUM(OFFSET(egyszerűsített_kalkulátor!$X$73,($J130-1)*12+1,):OFFSET(egyszerűsített_kalkulátor!$X$73,$J130*12,)))),IF('komplex kalkulátor'!$N$230=paraméterek!$A$323,SUM(OFFSET('komplex kalkulátor'!$V$274,($J130-1)*12+1,):OFFSET('komplex kalkulátor'!$V$274,$J130*12,)),IF('komplex kalkulátor'!$N$230=paraméterek!$A$324,SUM(OFFSET('komplex kalkulátor'!$Z$274,($J130-1)*12+1,):OFFSET('komplex kalkulátor'!$Z$274,$J130*12,)),SUM(OFFSET('komplex kalkulátor'!$AD$274,($J130-1)*12+1,):OFFSET('komplex kalkulátor'!$AD$274,$J130*12,)))))</f>
        <v>0</v>
      </c>
      <c r="L130" s="1085">
        <f ca="1">IF($L$3=1,IF(egyszerűsített_kalkulátor!$H$1=paraméterek!$A$323,SUM(OFFSET(egyszerűsített_kalkulátor!$AG$73,($J130-1)*12+1,):OFFSET(egyszerűsített_kalkulátor!$AG$73,$J130*12,)),IF(egyszerűsített_kalkulátor!$H$1=paraméterek!$A$324,SUM(OFFSET(egyszerűsített_kalkulátor!$AL$73,($J130-1)*12+1,):OFFSET(egyszerűsített_kalkulátor!$AL$73,$J130*12,)),SUM(OFFSET(egyszerűsített_kalkulátor!$AQ$73,($J130-1)*12+1,):OFFSET(egyszerűsített_kalkulátor!$AQ$73,$J130*12,)))),IF('komplex kalkulátor'!$N$230=paraméterek!$A$323,SUM(OFFSET('komplex kalkulátor'!$AM$274,($J130-1)*12+1,):OFFSET('komplex kalkulátor'!$AM$274,$J130*12,)),IF('komplex kalkulátor'!$N$230=paraméterek!$A$324,SUM(OFFSET('komplex kalkulátor'!$AR$274,($J130-1)*12+1,):OFFSET('komplex kalkulátor'!$AR$274,$J130*12,)),SUM(OFFSET('komplex kalkulátor'!$AW$274,($J130-1)*12+1,):OFFSET('komplex kalkulátor'!$AW$274,$J130*12,)))))</f>
        <v>0</v>
      </c>
      <c r="M130" s="1085">
        <f ca="1">IF($L$3=1,IF(egyszerűsített_kalkulátor!$H$1=paraméterek!$A$323,SUM(OFFSET(egyszerűsített_kalkulátor!$O$73,($J130-1)*12+1,):OFFSET(egyszerűsített_kalkulátor!$O$73,$J130*12,)),IF(egyszerűsített_kalkulátor!$H$1=paraméterek!$A$324,SUM(OFFSET(egyszerűsített_kalkulátor!$S$73,($J130-1)*12+1,):OFFSET(egyszerűsített_kalkulátor!$S$73,$J130*12,)),SUM(OFFSET(egyszerűsített_kalkulátor!$W$73,($J130-1)*12+1,):OFFSET(egyszerűsített_kalkulátor!$W$73,$J130*12,)))),IF('komplex kalkulátor'!$N$230=paraméterek!$A$323,SUM(OFFSET('komplex kalkulátor'!$U$274,($J130-1)*12+1,):OFFSET('komplex kalkulátor'!$U$274,$J130*12,)),IF('komplex kalkulátor'!$N$230=paraméterek!$A$324,SUM(OFFSET('komplex kalkulátor'!$Y$274,($J130-1)*12+1,):OFFSET('komplex kalkulátor'!$Y$274,$J130*12,)),SUM(OFFSET('komplex kalkulátor'!$AC$274,($J130-1)*12+1,):OFFSET('komplex kalkulátor'!$AC$274,$J130*12,)))))</f>
        <v>0</v>
      </c>
      <c r="N130" s="1085">
        <f ca="1">IF($L$3=1,IF(egyszerűsített_kalkulátor!$H$1=paraméterek!$A$323,SUM(OFFSET(egyszerűsített_kalkulátor!$AF$73,($J130-1)*12+1,):OFFSET(egyszerűsített_kalkulátor!$AF$73,$J130*12,)),IF(egyszerűsített_kalkulátor!$H$1=paraméterek!$A$324,SUM(OFFSET(egyszerűsített_kalkulátor!$AK$73,($J130-1)*12+1,):OFFSET(egyszerűsített_kalkulátor!$AK$73,$J130*12,)),SUM(OFFSET(egyszerűsített_kalkulátor!$AP$73,($J130-1)*12+1,):OFFSET(egyszerűsített_kalkulátor!$AP$73,$J130*12,)))),IF('komplex kalkulátor'!$N$230=paraméterek!$A$323,SUM(OFFSET('komplex kalkulátor'!$AL$274,($J130-1)*12+1,):OFFSET('komplex kalkulátor'!$AL$274,$J130*12,)),IF('komplex kalkulátor'!$N$230=paraméterek!$A$324,SUM(OFFSET('komplex kalkulátor'!$AQ$274,($J130-1)*12+1,):OFFSET('komplex kalkulátor'!$AQ$274,$J130*12,)),SUM(OFFSET('komplex kalkulátor'!$AV$274,($J130-1)*12+1,):OFFSET('komplex kalkulátor'!$AV$274,$J130*12,)))))</f>
        <v>0</v>
      </c>
      <c r="O130" s="1095"/>
      <c r="P130" s="1095"/>
      <c r="Q130" s="1095"/>
    </row>
    <row r="131" spans="1:17" ht="15" customHeight="1" x14ac:dyDescent="0.2">
      <c r="A131" s="488"/>
      <c r="B131" s="548" t="s">
        <v>645</v>
      </c>
      <c r="C131" s="549">
        <f t="shared" ca="1" si="0"/>
        <v>0</v>
      </c>
      <c r="D131" s="989">
        <f ca="1">IF(OR(AND($K$10=paraméterek!$A$178,$K$11=paraméterek!$C$177),$K$10=paraméterek!$A$179,$K$10=paraméterek!$A$180),$L131,$K131)</f>
        <v>0</v>
      </c>
      <c r="E131" s="549">
        <f ca="1">IF(OR(AND($K$10=paraméterek!$A$178,$K$11=paraméterek!$C$177),$K$10=paraméterek!$A$179,$K$10=paraméterek!$A$180),$N131,$M131)</f>
        <v>0</v>
      </c>
      <c r="F131" s="549">
        <v>0</v>
      </c>
      <c r="G131" s="1000">
        <f t="shared" ca="1" si="1"/>
        <v>0</v>
      </c>
      <c r="I131" s="1095"/>
      <c r="J131" s="1095">
        <f t="shared" si="2"/>
        <v>34</v>
      </c>
      <c r="K131" s="1085">
        <f ca="1">IF($L$3=1,IF(egyszerűsített_kalkulátor!$H$1=paraméterek!$A$323,SUM(OFFSET(egyszerűsített_kalkulátor!$P$73,($J131-1)*12+1,):OFFSET(egyszerűsített_kalkulátor!$P$73,$J131*12,)),IF(egyszerűsített_kalkulátor!$H$1=paraméterek!$A$324,SUM(OFFSET(egyszerűsített_kalkulátor!$T$73,($J131-1)*12+1,):OFFSET(egyszerűsített_kalkulátor!$T$73,$J131*12,)),SUM(OFFSET(egyszerűsített_kalkulátor!$X$73,($J131-1)*12+1,):OFFSET(egyszerűsített_kalkulátor!$X$73,$J131*12,)))),IF('komplex kalkulátor'!$N$230=paraméterek!$A$323,SUM(OFFSET('komplex kalkulátor'!$V$274,($J131-1)*12+1,):OFFSET('komplex kalkulátor'!$V$274,$J131*12,)),IF('komplex kalkulátor'!$N$230=paraméterek!$A$324,SUM(OFFSET('komplex kalkulátor'!$Z$274,($J131-1)*12+1,):OFFSET('komplex kalkulátor'!$Z$274,$J131*12,)),SUM(OFFSET('komplex kalkulátor'!$AD$274,($J131-1)*12+1,):OFFSET('komplex kalkulátor'!$AD$274,$J131*12,)))))</f>
        <v>0</v>
      </c>
      <c r="L131" s="1085">
        <f ca="1">IF($L$3=1,IF(egyszerűsített_kalkulátor!$H$1=paraméterek!$A$323,SUM(OFFSET(egyszerűsített_kalkulátor!$AG$73,($J131-1)*12+1,):OFFSET(egyszerűsített_kalkulátor!$AG$73,$J131*12,)),IF(egyszerűsített_kalkulátor!$H$1=paraméterek!$A$324,SUM(OFFSET(egyszerűsített_kalkulátor!$AL$73,($J131-1)*12+1,):OFFSET(egyszerűsített_kalkulátor!$AL$73,$J131*12,)),SUM(OFFSET(egyszerűsített_kalkulátor!$AQ$73,($J131-1)*12+1,):OFFSET(egyszerűsített_kalkulátor!$AQ$73,$J131*12,)))),IF('komplex kalkulátor'!$N$230=paraméterek!$A$323,SUM(OFFSET('komplex kalkulátor'!$AM$274,($J131-1)*12+1,):OFFSET('komplex kalkulátor'!$AM$274,$J131*12,)),IF('komplex kalkulátor'!$N$230=paraméterek!$A$324,SUM(OFFSET('komplex kalkulátor'!$AR$274,($J131-1)*12+1,):OFFSET('komplex kalkulátor'!$AR$274,$J131*12,)),SUM(OFFSET('komplex kalkulátor'!$AW$274,($J131-1)*12+1,):OFFSET('komplex kalkulátor'!$AW$274,$J131*12,)))))</f>
        <v>0</v>
      </c>
      <c r="M131" s="1085">
        <f ca="1">IF($L$3=1,IF(egyszerűsített_kalkulátor!$H$1=paraméterek!$A$323,SUM(OFFSET(egyszerűsített_kalkulátor!$O$73,($J131-1)*12+1,):OFFSET(egyszerűsített_kalkulátor!$O$73,$J131*12,)),IF(egyszerűsített_kalkulátor!$H$1=paraméterek!$A$324,SUM(OFFSET(egyszerűsített_kalkulátor!$S$73,($J131-1)*12+1,):OFFSET(egyszerűsített_kalkulátor!$S$73,$J131*12,)),SUM(OFFSET(egyszerűsített_kalkulátor!$W$73,($J131-1)*12+1,):OFFSET(egyszerűsített_kalkulátor!$W$73,$J131*12,)))),IF('komplex kalkulátor'!$N$230=paraméterek!$A$323,SUM(OFFSET('komplex kalkulátor'!$U$274,($J131-1)*12+1,):OFFSET('komplex kalkulátor'!$U$274,$J131*12,)),IF('komplex kalkulátor'!$N$230=paraméterek!$A$324,SUM(OFFSET('komplex kalkulátor'!$Y$274,($J131-1)*12+1,):OFFSET('komplex kalkulátor'!$Y$274,$J131*12,)),SUM(OFFSET('komplex kalkulátor'!$AC$274,($J131-1)*12+1,):OFFSET('komplex kalkulátor'!$AC$274,$J131*12,)))))</f>
        <v>0</v>
      </c>
      <c r="N131" s="1085">
        <f ca="1">IF($L$3=1,IF(egyszerűsített_kalkulátor!$H$1=paraméterek!$A$323,SUM(OFFSET(egyszerűsített_kalkulátor!$AF$73,($J131-1)*12+1,):OFFSET(egyszerűsített_kalkulátor!$AF$73,$J131*12,)),IF(egyszerűsített_kalkulátor!$H$1=paraméterek!$A$324,SUM(OFFSET(egyszerűsített_kalkulátor!$AK$73,($J131-1)*12+1,):OFFSET(egyszerűsített_kalkulátor!$AK$73,$J131*12,)),SUM(OFFSET(egyszerűsített_kalkulátor!$AP$73,($J131-1)*12+1,):OFFSET(egyszerűsített_kalkulátor!$AP$73,$J131*12,)))),IF('komplex kalkulátor'!$N$230=paraméterek!$A$323,SUM(OFFSET('komplex kalkulátor'!$AL$274,($J131-1)*12+1,):OFFSET('komplex kalkulátor'!$AL$274,$J131*12,)),IF('komplex kalkulátor'!$N$230=paraméterek!$A$324,SUM(OFFSET('komplex kalkulátor'!$AQ$274,($J131-1)*12+1,):OFFSET('komplex kalkulátor'!$AQ$274,$J131*12,)),SUM(OFFSET('komplex kalkulátor'!$AV$274,($J131-1)*12+1,):OFFSET('komplex kalkulátor'!$AV$274,$J131*12,)))))</f>
        <v>0</v>
      </c>
      <c r="O131" s="1095"/>
      <c r="P131" s="1095"/>
      <c r="Q131" s="1095"/>
    </row>
    <row r="132" spans="1:17" ht="15" customHeight="1" thickBot="1" x14ac:dyDescent="0.25">
      <c r="A132" s="488"/>
      <c r="B132" s="954" t="s">
        <v>646</v>
      </c>
      <c r="C132" s="549">
        <f t="shared" ca="1" si="0"/>
        <v>0</v>
      </c>
      <c r="D132" s="989">
        <f ca="1">IF(OR(AND($K$10=paraméterek!$A$178,$K$11=paraméterek!$C$177),$K$10=paraméterek!$A$179,$K$10=paraméterek!$A$180),$L132,$K132)</f>
        <v>0</v>
      </c>
      <c r="E132" s="549">
        <f ca="1">IF(OR(AND($K$10=paraméterek!$A$178,$K$11=paraméterek!$C$177),$K$10=paraméterek!$A$179,$K$10=paraméterek!$A$180),$N132,$M132)</f>
        <v>0</v>
      </c>
      <c r="F132" s="549">
        <v>0</v>
      </c>
      <c r="G132" s="1000">
        <f t="shared" ca="1" si="1"/>
        <v>0</v>
      </c>
      <c r="I132" s="1095"/>
      <c r="J132" s="1095">
        <f t="shared" si="2"/>
        <v>35</v>
      </c>
      <c r="K132" s="1085">
        <f ca="1">IF($L$3=1,IF(egyszerűsített_kalkulátor!$H$1=paraméterek!$A$323,SUM(OFFSET(egyszerűsített_kalkulátor!$P$73,($J132-1)*12+1,):OFFSET(egyszerűsített_kalkulátor!$P$73,$J132*12,)),IF(egyszerűsített_kalkulátor!$H$1=paraméterek!$A$324,SUM(OFFSET(egyszerűsített_kalkulátor!$T$73,($J132-1)*12+1,):OFFSET(egyszerűsített_kalkulátor!$T$73,$J132*12,)),SUM(OFFSET(egyszerűsített_kalkulátor!$X$73,($J132-1)*12+1,):OFFSET(egyszerűsített_kalkulátor!$X$73,$J132*12,)))),IF('komplex kalkulátor'!$N$230=paraméterek!$A$323,SUM(OFFSET('komplex kalkulátor'!$V$274,($J132-1)*12+1,):OFFSET('komplex kalkulátor'!$V$274,$J132*12,)),IF('komplex kalkulátor'!$N$230=paraméterek!$A$324,SUM(OFFSET('komplex kalkulátor'!$Z$274,($J132-1)*12+1,):OFFSET('komplex kalkulátor'!$Z$274,$J132*12,)),SUM(OFFSET('komplex kalkulátor'!$AD$274,($J132-1)*12+1,):OFFSET('komplex kalkulátor'!$AD$274,$J132*12,)))))</f>
        <v>0</v>
      </c>
      <c r="L132" s="1085">
        <f ca="1">IF($L$3=1,IF(egyszerűsített_kalkulátor!$H$1=paraméterek!$A$323,SUM(OFFSET(egyszerűsített_kalkulátor!$AG$73,($J132-1)*12+1,):OFFSET(egyszerűsített_kalkulátor!$AG$73,$J132*12,)),IF(egyszerűsített_kalkulátor!$H$1=paraméterek!$A$324,SUM(OFFSET(egyszerűsített_kalkulátor!$AL$73,($J132-1)*12+1,):OFFSET(egyszerűsített_kalkulátor!$AL$73,$J132*12,)),SUM(OFFSET(egyszerűsített_kalkulátor!$AQ$73,($J132-1)*12+1,):OFFSET(egyszerűsített_kalkulátor!$AQ$73,$J132*12,)))),IF('komplex kalkulátor'!$N$230=paraméterek!$A$323,SUM(OFFSET('komplex kalkulátor'!$AM$274,($J132-1)*12+1,):OFFSET('komplex kalkulátor'!$AM$274,$J132*12,)),IF('komplex kalkulátor'!$N$230=paraméterek!$A$324,SUM(OFFSET('komplex kalkulátor'!$AR$274,($J132-1)*12+1,):OFFSET('komplex kalkulátor'!$AR$274,$J132*12,)),SUM(OFFSET('komplex kalkulátor'!$AW$274,($J132-1)*12+1,):OFFSET('komplex kalkulátor'!$AW$274,$J132*12,)))))</f>
        <v>0</v>
      </c>
      <c r="M132" s="1085">
        <f ca="1">IF($L$3=1,IF(egyszerűsített_kalkulátor!$H$1=paraméterek!$A$323,SUM(OFFSET(egyszerűsített_kalkulátor!$O$73,($J132-1)*12+1,):OFFSET(egyszerűsített_kalkulátor!$O$73,$J132*12,)),IF(egyszerűsített_kalkulátor!$H$1=paraméterek!$A$324,SUM(OFFSET(egyszerűsített_kalkulátor!$S$73,($J132-1)*12+1,):OFFSET(egyszerűsített_kalkulátor!$S$73,$J132*12,)),SUM(OFFSET(egyszerűsített_kalkulátor!$W$73,($J132-1)*12+1,):OFFSET(egyszerűsített_kalkulátor!$W$73,$J132*12,)))),IF('komplex kalkulátor'!$N$230=paraméterek!$A$323,SUM(OFFSET('komplex kalkulátor'!$U$274,($J132-1)*12+1,):OFFSET('komplex kalkulátor'!$U$274,$J132*12,)),IF('komplex kalkulátor'!$N$230=paraméterek!$A$324,SUM(OFFSET('komplex kalkulátor'!$Y$274,($J132-1)*12+1,):OFFSET('komplex kalkulátor'!$Y$274,$J132*12,)),SUM(OFFSET('komplex kalkulátor'!$AC$274,($J132-1)*12+1,):OFFSET('komplex kalkulátor'!$AC$274,$J132*12,)))))</f>
        <v>0</v>
      </c>
      <c r="N132" s="1085">
        <f ca="1">IF($L$3=1,IF(egyszerűsített_kalkulátor!$H$1=paraméterek!$A$323,SUM(OFFSET(egyszerűsített_kalkulátor!$AF$73,($J132-1)*12+1,):OFFSET(egyszerűsített_kalkulátor!$AF$73,$J132*12,)),IF(egyszerűsített_kalkulátor!$H$1=paraméterek!$A$324,SUM(OFFSET(egyszerűsített_kalkulátor!$AK$73,($J132-1)*12+1,):OFFSET(egyszerűsített_kalkulátor!$AK$73,$J132*12,)),SUM(OFFSET(egyszerűsített_kalkulátor!$AP$73,($J132-1)*12+1,):OFFSET(egyszerűsített_kalkulátor!$AP$73,$J132*12,)))),IF('komplex kalkulátor'!$N$230=paraméterek!$A$323,SUM(OFFSET('komplex kalkulátor'!$AL$274,($J132-1)*12+1,):OFFSET('komplex kalkulátor'!$AL$274,$J132*12,)),IF('komplex kalkulátor'!$N$230=paraméterek!$A$324,SUM(OFFSET('komplex kalkulátor'!$AQ$274,($J132-1)*12+1,):OFFSET('komplex kalkulátor'!$AQ$274,$J132*12,)),SUM(OFFSET('komplex kalkulátor'!$AV$274,($J132-1)*12+1,):OFFSET('komplex kalkulátor'!$AV$274,$J132*12,)))))</f>
        <v>0</v>
      </c>
      <c r="O132" s="1095"/>
      <c r="P132" s="1095"/>
      <c r="Q132" s="1095"/>
    </row>
    <row r="133" spans="1:17" ht="19.5" customHeight="1" thickBot="1" x14ac:dyDescent="0.25">
      <c r="A133" s="488"/>
      <c r="B133" s="451" t="s">
        <v>936</v>
      </c>
      <c r="C133" s="452">
        <f ca="1">+SUM(C98:C132)</f>
        <v>8507705.5029051211</v>
      </c>
      <c r="D133" s="452">
        <f ca="1">SUM(D98:D132)</f>
        <v>3507705.5029051206</v>
      </c>
      <c r="E133" s="452">
        <f ca="1">SUM(E98:E132)</f>
        <v>5000000.0000000009</v>
      </c>
      <c r="F133" s="452">
        <f>SUM(F98:F132)</f>
        <v>0</v>
      </c>
      <c r="G133" s="453"/>
      <c r="I133" s="1095"/>
      <c r="J133" s="1095"/>
      <c r="L133" s="1095"/>
    </row>
    <row r="134" spans="1:17" ht="30.75" customHeight="1" thickBot="1" x14ac:dyDescent="0.25">
      <c r="A134" s="489"/>
      <c r="B134" s="1461" t="s">
        <v>963</v>
      </c>
      <c r="C134" s="1462"/>
      <c r="D134" s="1462"/>
      <c r="E134" s="1462"/>
      <c r="F134" s="1462"/>
      <c r="G134" s="1463"/>
      <c r="H134" s="332"/>
      <c r="I134" s="1095"/>
      <c r="J134" s="1095"/>
      <c r="L134" s="1095"/>
    </row>
    <row r="135" spans="1:17" ht="165" customHeight="1" x14ac:dyDescent="0.2">
      <c r="A135" s="1340" t="s">
        <v>890</v>
      </c>
      <c r="B135" s="1343" t="s">
        <v>1026</v>
      </c>
      <c r="C135" s="1344"/>
      <c r="D135" s="1344"/>
      <c r="E135" s="1344"/>
      <c r="F135" s="1344"/>
      <c r="G135" s="1345"/>
      <c r="I135" s="1095"/>
      <c r="J135" s="1095"/>
    </row>
    <row r="136" spans="1:17" ht="48" customHeight="1" x14ac:dyDescent="0.2">
      <c r="A136" s="1341"/>
      <c r="B136" s="1490" t="s">
        <v>1324</v>
      </c>
      <c r="C136" s="1352"/>
      <c r="D136" s="1352"/>
      <c r="E136" s="1352"/>
      <c r="F136" s="1352"/>
      <c r="G136" s="1491"/>
      <c r="I136" s="1095"/>
      <c r="J136" s="1095"/>
    </row>
    <row r="137" spans="1:17" ht="87.75" customHeight="1" x14ac:dyDescent="0.2">
      <c r="A137" s="1341"/>
      <c r="B137" s="1490" t="str">
        <f>IF(OR(AND(rendszeresjöv="igen",$C$1="egyszerűsített"),AND('komplex kalkulátor'!$H$7="igen",$C$1="komplex")),IF(K19=paraméterek!A323,J137,K137),"")</f>
        <v>Jövedelemjóváírás a bankszámlán: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v>
      </c>
      <c r="C137" s="1352"/>
      <c r="D137" s="1352"/>
      <c r="E137" s="1352"/>
      <c r="F137" s="1352"/>
      <c r="G137" s="1491"/>
      <c r="I137" s="1095"/>
      <c r="J137" s="1088" t="s">
        <v>1281</v>
      </c>
      <c r="K137" s="1088" t="s">
        <v>1282</v>
      </c>
      <c r="L137" s="1088"/>
    </row>
    <row r="138" spans="1:17" ht="100.5" customHeight="1" x14ac:dyDescent="0.2">
      <c r="A138" s="1341"/>
      <c r="B138" s="1490" t="str">
        <f>IF(+C7&lt;=Hirdetmény!E40,+IF(OR(AND(egyszerűsített_kalkulátor!B17="igen",egyszerűsített_kalkulátor!B19="igen",$C$1="egyszerűsített"),AND('komplex kalkulátor'!$H$7="igen",'komplex kalkulátor'!$H$8="igen",$C$1="komplex")),IF(K19=paraméterek!A323,J138,IF(K19=paraméterek!A324,K138,""))))</f>
        <v/>
      </c>
      <c r="C138" s="1352"/>
      <c r="D138" s="1352"/>
      <c r="E138" s="1352"/>
      <c r="F138" s="1352"/>
      <c r="G138" s="1491"/>
      <c r="I138" s="1095"/>
      <c r="J138" s="1088" t="s">
        <v>1328</v>
      </c>
      <c r="K138" s="1088" t="s">
        <v>1329</v>
      </c>
    </row>
    <row r="139" spans="1:17" ht="36" customHeight="1" x14ac:dyDescent="0.2">
      <c r="A139" s="1341"/>
      <c r="B139" s="1492" t="str">
        <f>IF(+C7&lt;=Hirdetmény!E40,+IF(OR(AND(egyszerűsített_kalkulátor!G62&gt;=7000000,$C$1="egyszerűsített"),AND('komplex kalkulátor'!N17&gt;=7000000,$C$1="komplex")),IF(K19=paraméterek!A323,J139,K139),""))</f>
        <v/>
      </c>
      <c r="C139" s="1493"/>
      <c r="D139" s="1493"/>
      <c r="E139" s="1493"/>
      <c r="F139" s="1493"/>
      <c r="G139" s="1494"/>
      <c r="I139" s="1095"/>
      <c r="J139" s="1088" t="s">
        <v>1302</v>
      </c>
      <c r="K139" s="1088" t="s">
        <v>1303</v>
      </c>
    </row>
    <row r="140" spans="1:17" ht="33" customHeight="1" x14ac:dyDescent="0.2">
      <c r="A140" s="1341"/>
      <c r="B140" s="1497" t="b">
        <f>IF(+C7&lt;=Hirdetmény!E40,IF(OR(AND(egyszerűsített_kalkulátor!B5="hitelkiváltás",$C$1="egyszerűsített"),AND('komplex kalkulátor'!E5="hitelkiváltás",$C$1="komplex")),IF(K19=paraméterek!A324,K140,"")))</f>
        <v>0</v>
      </c>
      <c r="C140" s="1410"/>
      <c r="D140" s="1410"/>
      <c r="E140" s="1410"/>
      <c r="F140" s="1410"/>
      <c r="G140" s="1498"/>
      <c r="I140" s="1095"/>
      <c r="J140" s="1088"/>
      <c r="K140" s="1088" t="s">
        <v>1330</v>
      </c>
    </row>
    <row r="141" spans="1:17" ht="105" customHeight="1" x14ac:dyDescent="0.2">
      <c r="A141" s="1341"/>
      <c r="B141" s="1464" t="s">
        <v>964</v>
      </c>
      <c r="C141" s="1315"/>
      <c r="D141" s="1315"/>
      <c r="E141" s="1315"/>
      <c r="F141" s="1315"/>
      <c r="G141" s="1465"/>
      <c r="I141" s="1095"/>
      <c r="J141" s="1095"/>
    </row>
    <row r="142" spans="1:17" ht="17.25" customHeight="1" x14ac:dyDescent="0.2">
      <c r="A142" s="1341"/>
      <c r="B142" s="1458" t="s">
        <v>920</v>
      </c>
      <c r="C142" s="1459"/>
      <c r="D142" s="1459"/>
      <c r="E142" s="1460"/>
      <c r="F142" s="1495" t="s">
        <v>922</v>
      </c>
      <c r="G142" s="1496"/>
      <c r="I142" s="1095"/>
      <c r="J142" s="1095"/>
    </row>
    <row r="143" spans="1:17" ht="16.5" customHeight="1" x14ac:dyDescent="0.2">
      <c r="A143" s="1341"/>
      <c r="B143" s="1337" t="s">
        <v>1255</v>
      </c>
      <c r="C143" s="1338"/>
      <c r="D143" s="1338"/>
      <c r="E143" s="1339"/>
      <c r="F143" s="1317">
        <f>IF($L$3=1,egyszerűsített_kalkulátor!$G$38,'komplex kalkulátor'!$E$19)</f>
        <v>0</v>
      </c>
      <c r="G143" s="1318"/>
      <c r="I143" s="1095"/>
      <c r="J143" s="1095"/>
    </row>
    <row r="144" spans="1:17" ht="60" customHeight="1" x14ac:dyDescent="0.2">
      <c r="A144" s="1341"/>
      <c r="B144" s="1314" t="s">
        <v>966</v>
      </c>
      <c r="C144" s="1315"/>
      <c r="D144" s="1315"/>
      <c r="E144" s="1316"/>
      <c r="F144" s="1319"/>
      <c r="G144" s="1320"/>
      <c r="I144" s="1095"/>
      <c r="J144" s="1095"/>
    </row>
    <row r="145" spans="1:10" ht="17.25" customHeight="1" x14ac:dyDescent="0.2">
      <c r="A145" s="1341"/>
      <c r="B145" s="1421" t="s">
        <v>923</v>
      </c>
      <c r="C145" s="1422"/>
      <c r="D145" s="1422"/>
      <c r="E145" s="1423"/>
      <c r="F145" s="438"/>
      <c r="G145" s="439"/>
      <c r="I145" s="1095"/>
      <c r="J145" s="1095"/>
    </row>
    <row r="146" spans="1:10" ht="14.25" customHeight="1" x14ac:dyDescent="0.2">
      <c r="A146" s="1341"/>
      <c r="B146" s="1424" t="s">
        <v>967</v>
      </c>
      <c r="C146" s="1425"/>
      <c r="D146" s="1425"/>
      <c r="E146" s="1426"/>
      <c r="F146" s="1435" t="str">
        <f>+Hirdetmény!$O$17</f>
        <v>ügyleti kamat*1,5+3%., de legfeljebb THMmax</v>
      </c>
      <c r="G146" s="1436"/>
      <c r="I146" s="1095"/>
      <c r="J146" s="1095"/>
    </row>
    <row r="147" spans="1:10" ht="14.25" customHeight="1" x14ac:dyDescent="0.2">
      <c r="A147" s="1341"/>
      <c r="B147" s="1424" t="s">
        <v>921</v>
      </c>
      <c r="C147" s="1425"/>
      <c r="D147" s="1425"/>
      <c r="E147" s="1426"/>
      <c r="F147" s="1435"/>
      <c r="G147" s="1436"/>
      <c r="I147" s="1095"/>
      <c r="J147" s="1095"/>
    </row>
    <row r="148" spans="1:10" ht="14.25" customHeight="1" x14ac:dyDescent="0.2">
      <c r="A148" s="1341"/>
      <c r="B148" s="1424" t="s">
        <v>968</v>
      </c>
      <c r="C148" s="1425"/>
      <c r="D148" s="1425"/>
      <c r="E148" s="1426"/>
      <c r="F148" s="1435" t="s">
        <v>924</v>
      </c>
      <c r="G148" s="1436"/>
      <c r="I148" s="1095"/>
      <c r="J148" s="1095"/>
    </row>
    <row r="149" spans="1:10" ht="14.25" customHeight="1" x14ac:dyDescent="0.2">
      <c r="A149" s="1341"/>
      <c r="B149" s="1424" t="s">
        <v>969</v>
      </c>
      <c r="C149" s="1425"/>
      <c r="D149" s="1425"/>
      <c r="E149" s="1426"/>
      <c r="F149" s="1435" t="str">
        <f>+Hirdetmény!$O$29 &amp;" Ft"</f>
        <v>5000 Ft</v>
      </c>
      <c r="G149" s="1436"/>
      <c r="I149" s="1095"/>
      <c r="J149" s="1095"/>
    </row>
    <row r="150" spans="1:10" ht="14.25" customHeight="1" x14ac:dyDescent="0.2">
      <c r="A150" s="1341"/>
      <c r="B150" s="1424" t="s">
        <v>970</v>
      </c>
      <c r="C150" s="1425"/>
      <c r="D150" s="1425"/>
      <c r="E150" s="1426"/>
      <c r="F150" s="1437">
        <f>+Hirdetmény!$O$19</f>
        <v>10000</v>
      </c>
      <c r="G150" s="1438"/>
      <c r="I150" s="1095"/>
      <c r="J150" s="1095"/>
    </row>
    <row r="151" spans="1:10" ht="14.25" customHeight="1" x14ac:dyDescent="0.2">
      <c r="A151" s="1341"/>
      <c r="B151" s="1424" t="s">
        <v>971</v>
      </c>
      <c r="C151" s="1425"/>
      <c r="D151" s="1425"/>
      <c r="E151" s="1426"/>
      <c r="F151" s="1437" t="str">
        <f>+Hirdetmény!$O$30 &amp;" Ft/fedezet."</f>
        <v>6600 Ft/fedezet.</v>
      </c>
      <c r="G151" s="1438"/>
      <c r="I151" s="1095"/>
      <c r="J151" s="1095"/>
    </row>
    <row r="152" spans="1:10" ht="48.75" customHeight="1" thickBot="1" x14ac:dyDescent="0.25">
      <c r="A152" s="1342"/>
      <c r="B152" s="1346" t="s">
        <v>1325</v>
      </c>
      <c r="C152" s="1347"/>
      <c r="D152" s="1347"/>
      <c r="E152" s="1347"/>
      <c r="F152" s="1347"/>
      <c r="G152" s="1348"/>
      <c r="I152" s="1095"/>
      <c r="J152" s="1095"/>
    </row>
    <row r="153" spans="1:10" ht="73.5" customHeight="1" x14ac:dyDescent="0.2">
      <c r="A153" s="1354" t="s">
        <v>891</v>
      </c>
      <c r="B153" s="1343" t="s">
        <v>1326</v>
      </c>
      <c r="C153" s="1344"/>
      <c r="D153" s="1344"/>
      <c r="E153" s="1344"/>
      <c r="F153" s="1344"/>
      <c r="G153" s="1345"/>
      <c r="I153" s="1095"/>
      <c r="J153" s="1095"/>
    </row>
    <row r="154" spans="1:10" ht="46.5" customHeight="1" x14ac:dyDescent="0.2">
      <c r="A154" s="1355"/>
      <c r="B154" s="1427" t="str">
        <f>+Hirdetmény!$O$20</f>
        <v>1,50%,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2,00%</v>
      </c>
      <c r="C154" s="1368"/>
      <c r="D154" s="1368"/>
      <c r="E154" s="1368"/>
      <c r="F154" s="1368"/>
      <c r="G154" s="1369"/>
      <c r="I154" s="1095"/>
      <c r="J154" s="1095"/>
    </row>
    <row r="155" spans="1:10" ht="43.5" customHeight="1" x14ac:dyDescent="0.2">
      <c r="A155" s="1355"/>
      <c r="B155" s="1427" t="str">
        <f>+Hirdetmény!$I$225</f>
        <v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v>
      </c>
      <c r="C155" s="1428"/>
      <c r="D155" s="1428"/>
      <c r="E155" s="1428"/>
      <c r="F155" s="1428"/>
      <c r="G155" s="1429"/>
      <c r="I155" s="1095"/>
      <c r="J155" s="1095"/>
    </row>
    <row r="156" spans="1:10" ht="30.75" customHeight="1" thickBot="1" x14ac:dyDescent="0.25">
      <c r="A156" s="1356"/>
      <c r="B156" s="1415" t="s">
        <v>925</v>
      </c>
      <c r="C156" s="1416"/>
      <c r="D156" s="1416"/>
      <c r="E156" s="1416"/>
      <c r="F156" s="1416"/>
      <c r="G156" s="1417"/>
      <c r="I156" s="1095"/>
      <c r="J156" s="1095"/>
    </row>
    <row r="157" spans="1:10" ht="90" customHeight="1" x14ac:dyDescent="0.2">
      <c r="A157" s="1354" t="s">
        <v>892</v>
      </c>
      <c r="B157" s="1418" t="s">
        <v>965</v>
      </c>
      <c r="C157" s="1419"/>
      <c r="D157" s="1419"/>
      <c r="E157" s="1419"/>
      <c r="F157" s="1419"/>
      <c r="G157" s="1420"/>
      <c r="I157" s="1095"/>
      <c r="J157" s="1095"/>
    </row>
    <row r="158" spans="1:10" ht="15" customHeight="1" x14ac:dyDescent="0.2">
      <c r="A158" s="1355"/>
      <c r="B158" s="1430" t="s">
        <v>972</v>
      </c>
      <c r="C158" s="1431"/>
      <c r="D158" s="1431"/>
      <c r="E158" s="1432"/>
      <c r="F158" s="1433">
        <f>+Hirdetmény!$O$19</f>
        <v>10000</v>
      </c>
      <c r="G158" s="1434"/>
      <c r="I158" s="1095"/>
      <c r="J158" s="1095"/>
    </row>
    <row r="159" spans="1:10" ht="15" customHeight="1" x14ac:dyDescent="0.2">
      <c r="A159" s="1355"/>
      <c r="B159" s="1358" t="s">
        <v>973</v>
      </c>
      <c r="C159" s="1359"/>
      <c r="D159" s="1359"/>
      <c r="E159" s="1359"/>
      <c r="F159" s="1362" t="str">
        <f>+Hirdetmény!$O$11</f>
        <v>Közjegyzői díjszabás szerint</v>
      </c>
      <c r="G159" s="1363"/>
      <c r="I159" s="1095"/>
      <c r="J159" s="1095"/>
    </row>
    <row r="160" spans="1:10" ht="15" customHeight="1" x14ac:dyDescent="0.2">
      <c r="A160" s="1355"/>
      <c r="B160" s="1358" t="s">
        <v>974</v>
      </c>
      <c r="C160" s="1359"/>
      <c r="D160" s="1359"/>
      <c r="E160" s="1359"/>
      <c r="F160" s="1364">
        <f>+Hirdetmény!$O$5</f>
        <v>42000</v>
      </c>
      <c r="G160" s="1363"/>
      <c r="I160" s="1095"/>
      <c r="J160" s="1095"/>
    </row>
    <row r="161" spans="1:11" ht="30" customHeight="1" x14ac:dyDescent="0.2">
      <c r="A161" s="1355"/>
      <c r="B161" s="1358" t="s">
        <v>1010</v>
      </c>
      <c r="C161" s="1359"/>
      <c r="D161" s="1359"/>
      <c r="E161" s="1359"/>
      <c r="F161" s="1362" t="str">
        <f>+Hirdetmény!$O$6</f>
        <v>Takarnet / földhivatali díjszabás szerint - hiteles földhivatali tulajdoni lap díja:</v>
      </c>
      <c r="G161" s="1363"/>
      <c r="I161" s="1095"/>
      <c r="J161" s="1095"/>
    </row>
    <row r="162" spans="1:11" ht="15" customHeight="1" x14ac:dyDescent="0.2">
      <c r="A162" s="1355"/>
      <c r="B162" s="1358" t="s">
        <v>975</v>
      </c>
      <c r="C162" s="1359"/>
      <c r="D162" s="1359"/>
      <c r="E162" s="1359"/>
      <c r="F162" s="1364">
        <f>+Hirdetmény!$O$12</f>
        <v>12600</v>
      </c>
      <c r="G162" s="1363"/>
      <c r="I162" s="1095"/>
      <c r="J162" s="1095"/>
    </row>
    <row r="163" spans="1:11" ht="15" customHeight="1" thickBot="1" x14ac:dyDescent="0.25">
      <c r="A163" s="1356"/>
      <c r="B163" s="1360" t="s">
        <v>971</v>
      </c>
      <c r="C163" s="1361"/>
      <c r="D163" s="1361"/>
      <c r="E163" s="1361"/>
      <c r="F163" s="1365">
        <f>+Hirdetmény!$O$30</f>
        <v>6600</v>
      </c>
      <c r="G163" s="1366"/>
      <c r="I163" s="1095"/>
      <c r="J163" s="1095"/>
    </row>
    <row r="164" spans="1:11" ht="48.75" customHeight="1" thickBot="1" x14ac:dyDescent="0.25">
      <c r="A164" s="422" t="s">
        <v>893</v>
      </c>
      <c r="B164" s="1367" t="s">
        <v>976</v>
      </c>
      <c r="C164" s="1368"/>
      <c r="D164" s="1368"/>
      <c r="E164" s="1368"/>
      <c r="F164" s="1368"/>
      <c r="G164" s="1369"/>
      <c r="I164" s="1095"/>
      <c r="J164" s="1095"/>
    </row>
    <row r="165" spans="1:11" ht="192.75" customHeight="1" thickBot="1" x14ac:dyDescent="0.25">
      <c r="A165" s="409" t="s">
        <v>894</v>
      </c>
      <c r="B165" s="1412" t="s">
        <v>1015</v>
      </c>
      <c r="C165" s="1413"/>
      <c r="D165" s="1413"/>
      <c r="E165" s="1413"/>
      <c r="F165" s="1413"/>
      <c r="G165" s="1414"/>
      <c r="I165" s="1095"/>
      <c r="J165" s="1095"/>
    </row>
    <row r="166" spans="1:11" ht="93" customHeight="1" x14ac:dyDescent="0.2">
      <c r="A166" s="1349" t="s">
        <v>895</v>
      </c>
      <c r="B166" s="1351" t="s">
        <v>1327</v>
      </c>
      <c r="C166" s="1352"/>
      <c r="D166" s="1352"/>
      <c r="E166" s="1352"/>
      <c r="F166" s="1352"/>
      <c r="G166" s="1353"/>
      <c r="I166" s="1095"/>
      <c r="J166" s="1095"/>
    </row>
    <row r="167" spans="1:11" ht="203.25" customHeight="1" x14ac:dyDescent="0.2">
      <c r="A167" s="1357"/>
      <c r="B167" s="1367" t="s">
        <v>926</v>
      </c>
      <c r="C167" s="1368"/>
      <c r="D167" s="1368"/>
      <c r="E167" s="1368"/>
      <c r="F167" s="1368"/>
      <c r="G167" s="1369"/>
      <c r="I167" s="1095"/>
      <c r="J167" s="1095"/>
    </row>
    <row r="168" spans="1:11" ht="216.75" customHeight="1" x14ac:dyDescent="0.2">
      <c r="A168" s="1357"/>
      <c r="B168" s="1334" t="s">
        <v>911</v>
      </c>
      <c r="C168" s="1335"/>
      <c r="D168" s="1335"/>
      <c r="E168" s="1335"/>
      <c r="F168" s="1335"/>
      <c r="G168" s="1336"/>
      <c r="I168" s="1095"/>
      <c r="J168" s="1095"/>
    </row>
    <row r="169" spans="1:11" ht="54.75" customHeight="1" x14ac:dyDescent="0.2">
      <c r="A169" s="1357"/>
      <c r="B169" s="1351" t="str">
        <f>IF(+C7&lt;=Hirdetmény!E40,+IF(OR(AND(egyszerűsített_kalkulátor!B17="igen",egyszerűsített_kalkulátor!B19="igen",$C$1="egyszerűsített"),AND('komplex kalkulátor'!$H$7="igen",'komplex kalkulátor'!$H$8="igen",$C$1="komplex")),IF(K19=paraméterek!A323,J169,IF(K19=paraméterek!A324,K169,""))))</f>
        <v/>
      </c>
      <c r="C169" s="1352"/>
      <c r="D169" s="1352"/>
      <c r="E169" s="1352"/>
      <c r="F169" s="1352"/>
      <c r="G169" s="1353"/>
      <c r="I169" s="1095"/>
      <c r="J169" s="1088" t="s">
        <v>1218</v>
      </c>
      <c r="K169" s="1088" t="s">
        <v>1235</v>
      </c>
    </row>
    <row r="170" spans="1:11" ht="50.25" customHeight="1" thickBot="1" x14ac:dyDescent="0.25">
      <c r="A170" s="1350"/>
      <c r="B170" s="1351" t="str">
        <f>IF(OR(AND(rendszeresjöv="igen",$C$1="egyszerűsített"),AND('komplex kalkulátor'!$H$7="igen",$C$1="komplex")),IF(K19=paraméterek!A323,J170,K170),"")</f>
        <v>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Hitelkamatlábát a hátralévő futamidőre 3 százalékponttal megemelni.</v>
      </c>
      <c r="C170" s="1352"/>
      <c r="D170" s="1352"/>
      <c r="E170" s="1352"/>
      <c r="F170" s="1352"/>
      <c r="G170" s="1353"/>
      <c r="I170" s="1095"/>
      <c r="J170" s="1088" t="s">
        <v>1237</v>
      </c>
      <c r="K170" s="1088" t="s">
        <v>1236</v>
      </c>
    </row>
    <row r="171" spans="1:11" ht="18.75" customHeight="1" thickBot="1" x14ac:dyDescent="0.25">
      <c r="A171" s="409" t="s">
        <v>896</v>
      </c>
      <c r="B171" s="1412" t="s">
        <v>1208</v>
      </c>
      <c r="C171" s="1413"/>
      <c r="D171" s="1413"/>
      <c r="E171" s="1413"/>
      <c r="F171" s="1413"/>
      <c r="G171" s="1414"/>
      <c r="I171" s="1095"/>
      <c r="J171" s="1095"/>
    </row>
    <row r="172" spans="1:11" ht="35.25" customHeight="1" x14ac:dyDescent="0.2">
      <c r="A172" s="1467" t="s">
        <v>897</v>
      </c>
      <c r="B172" s="1467"/>
      <c r="C172" s="1467"/>
      <c r="D172" s="1467"/>
      <c r="E172" s="1467"/>
      <c r="F172" s="1467"/>
      <c r="G172" s="1467"/>
    </row>
    <row r="173" spans="1:11" ht="35.25" customHeight="1" x14ac:dyDescent="0.2">
      <c r="A173" s="1313" t="s">
        <v>919</v>
      </c>
      <c r="B173" s="1313"/>
      <c r="C173" s="1313"/>
      <c r="D173" s="1313"/>
      <c r="E173" s="1313"/>
      <c r="F173" s="1313"/>
      <c r="G173" s="1313"/>
    </row>
    <row r="174" spans="1:11" x14ac:dyDescent="0.2">
      <c r="A174" s="72"/>
      <c r="B174" s="232"/>
    </row>
    <row r="175" spans="1:11" ht="29.25" customHeight="1" x14ac:dyDescent="0.2">
      <c r="A175" s="231" t="s">
        <v>1019</v>
      </c>
      <c r="B175" s="232"/>
    </row>
    <row r="176" spans="1:11" ht="29.25" customHeight="1" x14ac:dyDescent="0.2">
      <c r="A176" s="231" t="s">
        <v>275</v>
      </c>
      <c r="B176" s="232"/>
    </row>
    <row r="177" spans="1:6" ht="29.25" customHeight="1" x14ac:dyDescent="0.2">
      <c r="A177" s="231" t="s">
        <v>1020</v>
      </c>
      <c r="B177" s="232"/>
    </row>
    <row r="178" spans="1:6" ht="15" customHeight="1" x14ac:dyDescent="0.2">
      <c r="A178" s="232"/>
      <c r="B178" s="232"/>
    </row>
    <row r="179" spans="1:6" x14ac:dyDescent="0.2">
      <c r="A179" s="247" t="s">
        <v>1021</v>
      </c>
    </row>
    <row r="180" spans="1:6" x14ac:dyDescent="0.2">
      <c r="A180" s="72"/>
      <c r="B180" s="232"/>
      <c r="D180" s="1502" t="s">
        <v>647</v>
      </c>
      <c r="E180" s="1502"/>
      <c r="F180" s="1502"/>
    </row>
    <row r="181" spans="1:6" x14ac:dyDescent="0.2">
      <c r="A181" s="72"/>
      <c r="B181" s="232"/>
      <c r="D181" s="1503" t="s">
        <v>277</v>
      </c>
      <c r="E181" s="1503"/>
      <c r="F181" s="1503"/>
    </row>
    <row r="182" spans="1:6" x14ac:dyDescent="0.2">
      <c r="A182" s="72"/>
      <c r="B182" s="232"/>
    </row>
    <row r="183" spans="1:6" x14ac:dyDescent="0.2">
      <c r="A183" s="72"/>
    </row>
    <row r="184" spans="1:6" x14ac:dyDescent="0.2">
      <c r="A184" s="1312"/>
      <c r="B184" s="1312"/>
    </row>
    <row r="185" spans="1:6" x14ac:dyDescent="0.2">
      <c r="A185" s="248"/>
      <c r="B185" s="249"/>
    </row>
  </sheetData>
  <sheetProtection selectLockedCells="1"/>
  <mergeCells count="146">
    <mergeCell ref="B26:G26"/>
    <mergeCell ref="B27:G27"/>
    <mergeCell ref="B140:G140"/>
    <mergeCell ref="B77:G77"/>
    <mergeCell ref="D180:F180"/>
    <mergeCell ref="D181:F181"/>
    <mergeCell ref="B170:G170"/>
    <mergeCell ref="A4:G4"/>
    <mergeCell ref="A5:G5"/>
    <mergeCell ref="B11:G11"/>
    <mergeCell ref="B10:G10"/>
    <mergeCell ref="B15:G15"/>
    <mergeCell ref="A12:A17"/>
    <mergeCell ref="A19:A41"/>
    <mergeCell ref="B40:D40"/>
    <mergeCell ref="F40:G40"/>
    <mergeCell ref="D9:G9"/>
    <mergeCell ref="C12:E12"/>
    <mergeCell ref="C13:E13"/>
    <mergeCell ref="C14:E14"/>
    <mergeCell ref="B18:G18"/>
    <mergeCell ref="B82:G82"/>
    <mergeCell ref="A76:A82"/>
    <mergeCell ref="B16:G16"/>
    <mergeCell ref="B23:G23"/>
    <mergeCell ref="B75:C75"/>
    <mergeCell ref="B167:G167"/>
    <mergeCell ref="B168:G168"/>
    <mergeCell ref="A172:G172"/>
    <mergeCell ref="B72:G72"/>
    <mergeCell ref="B74:C74"/>
    <mergeCell ref="B73:G73"/>
    <mergeCell ref="B41:D41"/>
    <mergeCell ref="B42:G42"/>
    <mergeCell ref="B69:G69"/>
    <mergeCell ref="A43:A73"/>
    <mergeCell ref="B43:G43"/>
    <mergeCell ref="B45:G45"/>
    <mergeCell ref="D44:G44"/>
    <mergeCell ref="B48:G48"/>
    <mergeCell ref="B49:G49"/>
    <mergeCell ref="B59:G59"/>
    <mergeCell ref="B154:G154"/>
    <mergeCell ref="B137:G137"/>
    <mergeCell ref="B138:G138"/>
    <mergeCell ref="B139:G139"/>
    <mergeCell ref="B136:G136"/>
    <mergeCell ref="F142:G142"/>
    <mergeCell ref="A153:A156"/>
    <mergeCell ref="B56:E56"/>
    <mergeCell ref="B78:G78"/>
    <mergeCell ref="F52:G52"/>
    <mergeCell ref="F53:G53"/>
    <mergeCell ref="F56:G56"/>
    <mergeCell ref="B54:E54"/>
    <mergeCell ref="F50:G50"/>
    <mergeCell ref="F51:G51"/>
    <mergeCell ref="F54:G54"/>
    <mergeCell ref="B58:E58"/>
    <mergeCell ref="F58:G58"/>
    <mergeCell ref="B142:E142"/>
    <mergeCell ref="B134:G134"/>
    <mergeCell ref="B141:G141"/>
    <mergeCell ref="B35:G35"/>
    <mergeCell ref="B171:G171"/>
    <mergeCell ref="B153:G153"/>
    <mergeCell ref="B156:G156"/>
    <mergeCell ref="B157:G157"/>
    <mergeCell ref="B165:G165"/>
    <mergeCell ref="B145:E145"/>
    <mergeCell ref="B146:E146"/>
    <mergeCell ref="B147:E147"/>
    <mergeCell ref="B148:E148"/>
    <mergeCell ref="B149:E149"/>
    <mergeCell ref="B150:E150"/>
    <mergeCell ref="B151:E151"/>
    <mergeCell ref="B155:G155"/>
    <mergeCell ref="B158:E158"/>
    <mergeCell ref="B159:E159"/>
    <mergeCell ref="F158:G158"/>
    <mergeCell ref="B166:G166"/>
    <mergeCell ref="F147:G147"/>
    <mergeCell ref="F151:G151"/>
    <mergeCell ref="F148:G148"/>
    <mergeCell ref="F149:G149"/>
    <mergeCell ref="F150:G150"/>
    <mergeCell ref="F146:G146"/>
    <mergeCell ref="A7:A10"/>
    <mergeCell ref="B80:G80"/>
    <mergeCell ref="B79:G79"/>
    <mergeCell ref="B83:G83"/>
    <mergeCell ref="B84:G84"/>
    <mergeCell ref="B24:G24"/>
    <mergeCell ref="B25:G25"/>
    <mergeCell ref="B28:G28"/>
    <mergeCell ref="B29:G29"/>
    <mergeCell ref="B63:G63"/>
    <mergeCell ref="B22:G22"/>
    <mergeCell ref="B33:G33"/>
    <mergeCell ref="B34:G34"/>
    <mergeCell ref="B30:G30"/>
    <mergeCell ref="B31:G31"/>
    <mergeCell ref="B32:G32"/>
    <mergeCell ref="B36:C36"/>
    <mergeCell ref="B38:G38"/>
    <mergeCell ref="B39:G39"/>
    <mergeCell ref="B62:G62"/>
    <mergeCell ref="B50:E50"/>
    <mergeCell ref="B51:E51"/>
    <mergeCell ref="B52:E52"/>
    <mergeCell ref="B53:E53"/>
    <mergeCell ref="A166:A170"/>
    <mergeCell ref="B160:E160"/>
    <mergeCell ref="B161:E161"/>
    <mergeCell ref="B162:E162"/>
    <mergeCell ref="B163:E163"/>
    <mergeCell ref="F159:G159"/>
    <mergeCell ref="F160:G160"/>
    <mergeCell ref="F161:G161"/>
    <mergeCell ref="F162:G162"/>
    <mergeCell ref="F163:G163"/>
    <mergeCell ref="B164:G164"/>
    <mergeCell ref="A184:B184"/>
    <mergeCell ref="A173:G173"/>
    <mergeCell ref="B144:E144"/>
    <mergeCell ref="F143:G144"/>
    <mergeCell ref="B57:E57"/>
    <mergeCell ref="B55:G55"/>
    <mergeCell ref="F57:G57"/>
    <mergeCell ref="B70:G70"/>
    <mergeCell ref="B61:E61"/>
    <mergeCell ref="F61:G61"/>
    <mergeCell ref="B64:G64"/>
    <mergeCell ref="B65:G65"/>
    <mergeCell ref="B67:G67"/>
    <mergeCell ref="B68:G68"/>
    <mergeCell ref="B143:E143"/>
    <mergeCell ref="A135:A152"/>
    <mergeCell ref="B135:G135"/>
    <mergeCell ref="B152:G152"/>
    <mergeCell ref="A74:A75"/>
    <mergeCell ref="B169:G169"/>
    <mergeCell ref="B60:E60"/>
    <mergeCell ref="F60:G60"/>
    <mergeCell ref="B66:G66"/>
    <mergeCell ref="A157:A163"/>
  </mergeCells>
  <conditionalFormatting sqref="C89:C107">
    <cfRule type="cellIs" dxfId="24" priority="30" operator="equal">
      <formula>Q89</formula>
    </cfRule>
  </conditionalFormatting>
  <conditionalFormatting sqref="C90">
    <cfRule type="cellIs" dxfId="23" priority="29" operator="equal">
      <formula>$Q$90</formula>
    </cfRule>
  </conditionalFormatting>
  <conditionalFormatting sqref="C91">
    <cfRule type="cellIs" dxfId="22" priority="28" operator="equal">
      <formula>$Q$91</formula>
    </cfRule>
  </conditionalFormatting>
  <conditionalFormatting sqref="C92">
    <cfRule type="cellIs" dxfId="21" priority="27" operator="equal">
      <formula>$Q$92</formula>
    </cfRule>
  </conditionalFormatting>
  <conditionalFormatting sqref="C93">
    <cfRule type="cellIs" dxfId="20" priority="26" operator="equal">
      <formula>$Q$93</formula>
    </cfRule>
  </conditionalFormatting>
  <conditionalFormatting sqref="C94">
    <cfRule type="cellIs" dxfId="19" priority="25" operator="equal">
      <formula>$Q$94</formula>
    </cfRule>
  </conditionalFormatting>
  <conditionalFormatting sqref="C95">
    <cfRule type="cellIs" dxfId="18" priority="24" operator="equal">
      <formula>$Q$95</formula>
    </cfRule>
  </conditionalFormatting>
  <conditionalFormatting sqref="C96">
    <cfRule type="cellIs" dxfId="17" priority="23" operator="equal">
      <formula>$Q$96</formula>
    </cfRule>
  </conditionalFormatting>
  <conditionalFormatting sqref="C97">
    <cfRule type="cellIs" dxfId="16" priority="22" operator="equal">
      <formula>$Q$97</formula>
    </cfRule>
  </conditionalFormatting>
  <conditionalFormatting sqref="C98">
    <cfRule type="cellIs" dxfId="15" priority="21" operator="equal">
      <formula>$Q$98</formula>
    </cfRule>
  </conditionalFormatting>
  <conditionalFormatting sqref="C99">
    <cfRule type="cellIs" dxfId="14" priority="20" operator="equal">
      <formula>$Q$99</formula>
    </cfRule>
  </conditionalFormatting>
  <conditionalFormatting sqref="C100">
    <cfRule type="cellIs" dxfId="13" priority="19" operator="equal">
      <formula>$Q$100</formula>
    </cfRule>
  </conditionalFormatting>
  <conditionalFormatting sqref="C101">
    <cfRule type="cellIs" dxfId="12" priority="18" operator="equal">
      <formula>$Q$101</formula>
    </cfRule>
  </conditionalFormatting>
  <conditionalFormatting sqref="C102">
    <cfRule type="cellIs" dxfId="11" priority="17" operator="equal">
      <formula>$Q$102</formula>
    </cfRule>
  </conditionalFormatting>
  <conditionalFormatting sqref="C103">
    <cfRule type="cellIs" dxfId="10" priority="16" operator="equal">
      <formula>$Q$103</formula>
    </cfRule>
  </conditionalFormatting>
  <conditionalFormatting sqref="C104">
    <cfRule type="cellIs" dxfId="9" priority="15" operator="equal">
      <formula>$Q$104</formula>
    </cfRule>
  </conditionalFormatting>
  <conditionalFormatting sqref="C105">
    <cfRule type="cellIs" dxfId="8" priority="14" operator="equal">
      <formula>$Q$105</formula>
    </cfRule>
  </conditionalFormatting>
  <conditionalFormatting sqref="C106">
    <cfRule type="cellIs" dxfId="7" priority="13" operator="equal">
      <formula>$Q$106</formula>
    </cfRule>
  </conditionalFormatting>
  <conditionalFormatting sqref="C107">
    <cfRule type="cellIs" dxfId="6" priority="12" operator="equal">
      <formula>$Q$107</formula>
    </cfRule>
  </conditionalFormatting>
  <conditionalFormatting sqref="E89:E107">
    <cfRule type="cellIs" dxfId="5" priority="6" operator="equal">
      <formula>S89</formula>
    </cfRule>
  </conditionalFormatting>
  <conditionalFormatting sqref="F89:F107">
    <cfRule type="cellIs" dxfId="4" priority="5" operator="equal">
      <formula>T89</formula>
    </cfRule>
  </conditionalFormatting>
  <conditionalFormatting sqref="G89:G107">
    <cfRule type="cellIs" dxfId="3" priority="4" operator="equal">
      <formula>U89</formula>
    </cfRule>
  </conditionalFormatting>
  <conditionalFormatting sqref="B89:B107">
    <cfRule type="cellIs" dxfId="2" priority="3" operator="equal">
      <formula>P89</formula>
    </cfRule>
  </conditionalFormatting>
  <conditionalFormatting sqref="B26:B28">
    <cfRule type="cellIs" dxfId="1" priority="2" operator="equal">
      <formula>J26</formula>
    </cfRule>
  </conditionalFormatting>
  <conditionalFormatting sqref="D89:D107">
    <cfRule type="cellIs" dxfId="0" priority="1" operator="equal">
      <formula>R89</formula>
    </cfRule>
  </conditionalFormatting>
  <dataValidations count="1">
    <dataValidation type="list" allowBlank="1" showInputMessage="1" showErrorMessage="1" sqref="C1">
      <formula1>$J$1:$J$2</formula1>
    </dataValidation>
  </dataValidations>
  <printOptions horizontalCentered="1"/>
  <pageMargins left="0.23622047244094491" right="0.23622047244094491" top="0.74803149606299213" bottom="0.39370078740157483" header="0.31496062992125984" footer="0.31496062992125984"/>
  <pageSetup paperSize="9" scale="47" fitToHeight="4" orientation="portrait" r:id="rId1"/>
  <headerFooter>
    <oddHeader>&amp;L&amp;G&amp;C&amp;"Tahoma,Félkövér"Személyes tájékoztató a jelzáloghitelről 
&amp;K000000(a jelzáloghitelre vonatkozó tájékoztatás szabályairól szóló 3/2016. (I. 7.) NGM rendelet alapján&amp;K01+000)</oddHeader>
    <oddFooter>&amp;P. oldal</oddFooter>
  </headerFooter>
  <rowBreaks count="3" manualBreakCount="3">
    <brk id="42" max="7" man="1"/>
    <brk id="128" max="7" man="1"/>
    <brk id="165" max="7" man="1"/>
  </rowBreaks>
  <ignoredErrors>
    <ignoredError sqref="F133" formulaRange="1"/>
    <ignoredError sqref="G98" formula="1"/>
  </ignoredError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paraméterek!$F$265:$F$267</xm:f>
          </x14:formula1>
          <xm:sqref>B15:G15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3"/>
  <sheetViews>
    <sheetView showGridLines="0" zoomScaleNormal="100" zoomScaleSheetLayoutView="100" zoomScalePageLayoutView="85" workbookViewId="0">
      <selection activeCell="B3" sqref="B3:H3"/>
    </sheetView>
  </sheetViews>
  <sheetFormatPr defaultRowHeight="15" x14ac:dyDescent="0.25"/>
  <cols>
    <col min="1" max="1" width="35.42578125" style="399" customWidth="1"/>
    <col min="2" max="3" width="18.42578125" style="399" customWidth="1"/>
    <col min="4" max="4" width="21.85546875" style="399" customWidth="1"/>
    <col min="5" max="8" width="15.140625" style="399" customWidth="1"/>
    <col min="27" max="27" width="19.42578125" style="390" customWidth="1"/>
    <col min="28" max="28" width="9.140625" style="390" customWidth="1"/>
  </cols>
  <sheetData>
    <row r="1" spans="1:29" ht="33" customHeight="1" x14ac:dyDescent="0.25">
      <c r="A1" s="1569" t="s">
        <v>817</v>
      </c>
      <c r="B1" s="1572" t="s">
        <v>1027</v>
      </c>
      <c r="C1" s="1572"/>
      <c r="D1" s="1572"/>
      <c r="E1" s="1572"/>
      <c r="F1" s="1572"/>
      <c r="G1" s="1572"/>
      <c r="H1" s="1572"/>
      <c r="AA1" s="992" t="s">
        <v>818</v>
      </c>
      <c r="AB1" s="992" t="s">
        <v>819</v>
      </c>
    </row>
    <row r="2" spans="1:29" ht="14.45" customHeight="1" x14ac:dyDescent="0.25">
      <c r="A2" s="1570"/>
      <c r="B2" s="1557" t="s">
        <v>820</v>
      </c>
      <c r="C2" s="1558"/>
      <c r="D2" s="391" t="s">
        <v>818</v>
      </c>
      <c r="E2" s="515"/>
      <c r="F2" s="515"/>
      <c r="G2" s="515"/>
      <c r="H2" s="516"/>
      <c r="AA2" s="992" t="s">
        <v>1238</v>
      </c>
      <c r="AB2" s="992" t="s">
        <v>1022</v>
      </c>
    </row>
    <row r="3" spans="1:29" ht="59.25" customHeight="1" x14ac:dyDescent="0.25">
      <c r="A3" s="1570"/>
      <c r="B3" s="1573" t="str">
        <f>+VLOOKUP(D2,AA1:AB7,2,FALSE)</f>
        <v>A kölcsön célja használt, valamint új építésű, önállóan forgalomképes lakó- vagy üdülőingatlan, továbbá telek megvásárlása. (családi ház, társasházi lakás, üdülő, hétvégi ház, építési telek)</v>
      </c>
      <c r="C3" s="1573"/>
      <c r="D3" s="1573"/>
      <c r="E3" s="1573"/>
      <c r="F3" s="1573"/>
      <c r="G3" s="1573"/>
      <c r="H3" s="1573"/>
      <c r="AA3" s="992" t="s">
        <v>1239</v>
      </c>
      <c r="AB3" s="993" t="s">
        <v>1240</v>
      </c>
      <c r="AC3" s="991"/>
    </row>
    <row r="4" spans="1:29" ht="31.5" customHeight="1" x14ac:dyDescent="0.25">
      <c r="A4" s="1570"/>
      <c r="B4" s="1573" t="s">
        <v>826</v>
      </c>
      <c r="C4" s="1573"/>
      <c r="D4" s="1573"/>
      <c r="E4" s="1573"/>
      <c r="F4" s="1573"/>
      <c r="G4" s="1573"/>
      <c r="H4" s="1573"/>
      <c r="AA4" s="992" t="s">
        <v>822</v>
      </c>
      <c r="AB4" s="992" t="s">
        <v>823</v>
      </c>
      <c r="AC4" s="991"/>
    </row>
    <row r="5" spans="1:29" ht="137.25" customHeight="1" thickBot="1" x14ac:dyDescent="0.3">
      <c r="A5" s="1571"/>
      <c r="B5" s="1574" t="s">
        <v>980</v>
      </c>
      <c r="C5" s="1574"/>
      <c r="D5" s="1574"/>
      <c r="E5" s="1574"/>
      <c r="F5" s="1574"/>
      <c r="G5" s="1574"/>
      <c r="H5" s="1574"/>
      <c r="AA5" s="992" t="s">
        <v>1241</v>
      </c>
      <c r="AB5" s="992" t="s">
        <v>1242</v>
      </c>
      <c r="AC5" s="991"/>
    </row>
    <row r="6" spans="1:29" ht="35.450000000000003" customHeight="1" thickBot="1" x14ac:dyDescent="0.3">
      <c r="A6" s="392" t="s">
        <v>828</v>
      </c>
      <c r="B6" s="1538" t="s">
        <v>829</v>
      </c>
      <c r="C6" s="1539"/>
      <c r="D6" s="1539"/>
      <c r="E6" s="1539"/>
      <c r="F6" s="1539"/>
      <c r="G6" s="1539"/>
      <c r="H6" s="1540"/>
      <c r="AA6" s="992" t="s">
        <v>824</v>
      </c>
      <c r="AB6" s="992" t="s">
        <v>825</v>
      </c>
    </row>
    <row r="7" spans="1:29" ht="36" hidden="1" customHeight="1" thickBot="1" x14ac:dyDescent="0.3">
      <c r="A7" s="994" t="s">
        <v>830</v>
      </c>
      <c r="B7" s="1541"/>
      <c r="C7" s="1542"/>
      <c r="D7" s="1542"/>
      <c r="E7" s="1542"/>
      <c r="F7" s="1542"/>
      <c r="G7" s="1542"/>
      <c r="H7" s="1543"/>
      <c r="AA7" s="992" t="s">
        <v>821</v>
      </c>
      <c r="AB7" s="992" t="s">
        <v>827</v>
      </c>
    </row>
    <row r="8" spans="1:29" ht="14.45" customHeight="1" x14ac:dyDescent="0.25">
      <c r="A8" s="1544" t="s">
        <v>1245</v>
      </c>
      <c r="B8" s="517">
        <f>+'Személyes tájék'!D19</f>
        <v>5000000</v>
      </c>
      <c r="C8" s="518" t="s">
        <v>593</v>
      </c>
      <c r="D8" s="518"/>
      <c r="E8" s="518"/>
      <c r="F8" s="518"/>
      <c r="G8" s="518"/>
      <c r="H8" s="519"/>
    </row>
    <row r="9" spans="1:29" ht="168.75" customHeight="1" x14ac:dyDescent="0.25">
      <c r="A9" s="1545"/>
      <c r="B9" s="1546" t="s">
        <v>831</v>
      </c>
      <c r="C9" s="1547"/>
      <c r="D9" s="1547"/>
      <c r="E9" s="1547"/>
      <c r="F9" s="1547"/>
      <c r="G9" s="1547"/>
      <c r="H9" s="1548"/>
    </row>
    <row r="10" spans="1:29" ht="398.25" customHeight="1" thickBot="1" x14ac:dyDescent="0.3">
      <c r="A10" s="968"/>
      <c r="B10" s="1566" t="s">
        <v>1243</v>
      </c>
      <c r="C10" s="1567"/>
      <c r="D10" s="1567"/>
      <c r="E10" s="1567"/>
      <c r="F10" s="1567"/>
      <c r="G10" s="1567"/>
      <c r="H10" s="1568"/>
    </row>
    <row r="11" spans="1:29" ht="20.100000000000001" customHeight="1" thickBot="1" x14ac:dyDescent="0.3">
      <c r="A11" s="393" t="s">
        <v>1246</v>
      </c>
      <c r="B11" s="520">
        <f>+'Személyes tájék'!D20</f>
        <v>240</v>
      </c>
      <c r="C11" s="521" t="s">
        <v>588</v>
      </c>
      <c r="D11" s="522"/>
      <c r="E11" s="522"/>
      <c r="F11" s="522"/>
      <c r="G11" s="522"/>
      <c r="H11" s="523"/>
    </row>
    <row r="12" spans="1:29" ht="75.75" customHeight="1" thickBot="1" x14ac:dyDescent="0.3">
      <c r="A12" s="394" t="s">
        <v>1247</v>
      </c>
      <c r="B12" s="1549" t="s">
        <v>832</v>
      </c>
      <c r="C12" s="1550"/>
      <c r="D12" s="1550"/>
      <c r="E12" s="1550"/>
      <c r="F12" s="1550"/>
      <c r="G12" s="1550"/>
      <c r="H12" s="1551"/>
    </row>
    <row r="13" spans="1:29" ht="75" customHeight="1" x14ac:dyDescent="0.25">
      <c r="A13" s="1563" t="s">
        <v>1248</v>
      </c>
      <c r="B13" s="1552" t="s">
        <v>1244</v>
      </c>
      <c r="C13" s="1553"/>
      <c r="D13" s="1553"/>
      <c r="E13" s="1553"/>
      <c r="F13" s="1553"/>
      <c r="G13" s="1553"/>
      <c r="H13" s="1553"/>
    </row>
    <row r="14" spans="1:29" ht="31.5" customHeight="1" x14ac:dyDescent="0.25">
      <c r="A14" s="1564"/>
      <c r="B14" s="1554" t="str">
        <f>+Hirdetmény!$O$20</f>
        <v>1,50%,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2,00%</v>
      </c>
      <c r="C14" s="1555"/>
      <c r="D14" s="1555"/>
      <c r="E14" s="1555"/>
      <c r="F14" s="1555"/>
      <c r="G14" s="1555"/>
      <c r="H14" s="1556"/>
    </row>
    <row r="15" spans="1:29" ht="60" customHeight="1" x14ac:dyDescent="0.25">
      <c r="A15" s="1564"/>
      <c r="B15" s="1557" t="str">
        <f>+Hirdetmény!$I$225</f>
        <v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v>
      </c>
      <c r="C15" s="1558"/>
      <c r="D15" s="1558"/>
      <c r="E15" s="1558"/>
      <c r="F15" s="1558"/>
      <c r="G15" s="1558"/>
      <c r="H15" s="1559"/>
    </row>
    <row r="16" spans="1:29" ht="33.75" customHeight="1" thickBot="1" x14ac:dyDescent="0.3">
      <c r="A16" s="1565"/>
      <c r="B16" s="1560" t="s">
        <v>925</v>
      </c>
      <c r="C16" s="1561"/>
      <c r="D16" s="1561"/>
      <c r="E16" s="1561"/>
      <c r="F16" s="1561"/>
      <c r="G16" s="1561"/>
      <c r="H16" s="1562"/>
    </row>
    <row r="17" spans="1:8" ht="324.75" customHeight="1" thickBot="1" x14ac:dyDescent="0.3">
      <c r="A17" s="395" t="s">
        <v>1249</v>
      </c>
      <c r="B17" s="1532" t="s">
        <v>1028</v>
      </c>
      <c r="C17" s="1533"/>
      <c r="D17" s="1533"/>
      <c r="E17" s="1533"/>
      <c r="F17" s="1533"/>
      <c r="G17" s="1533"/>
      <c r="H17" s="1533"/>
    </row>
    <row r="19" spans="1:8" ht="33" customHeight="1" x14ac:dyDescent="0.25">
      <c r="A19" s="1534" t="s">
        <v>833</v>
      </c>
      <c r="B19" s="1535"/>
      <c r="C19" s="1535"/>
      <c r="D19" s="1535"/>
      <c r="E19" s="1535"/>
      <c r="F19" s="1535"/>
      <c r="G19" s="1535"/>
      <c r="H19" s="1535"/>
    </row>
    <row r="20" spans="1:8" ht="23.1" customHeight="1" x14ac:dyDescent="0.25">
      <c r="A20" s="396"/>
      <c r="B20" s="397"/>
      <c r="C20" s="397"/>
      <c r="D20" s="397"/>
      <c r="E20" s="397"/>
      <c r="F20" s="397"/>
      <c r="G20" s="397"/>
      <c r="H20" s="397"/>
    </row>
    <row r="22" spans="1:8" x14ac:dyDescent="0.25">
      <c r="A22" s="398" t="s">
        <v>1021</v>
      </c>
      <c r="E22" s="1536" t="s">
        <v>647</v>
      </c>
      <c r="F22" s="1536"/>
      <c r="G22" s="1536"/>
    </row>
    <row r="23" spans="1:8" x14ac:dyDescent="0.25">
      <c r="E23" s="1537" t="s">
        <v>834</v>
      </c>
      <c r="F23" s="1537"/>
      <c r="G23" s="1537"/>
    </row>
  </sheetData>
  <sheetProtection algorithmName="SHA-512" hashValue="ygxSqiyw01ZP4eCGGEFI6yc3mw377jqKXZJrM4EPdWFaFjRNEcjl0pBUy1yJSIHIHJpzgkLz+muyYVZhfp+u4Q==" saltValue="Hs7opjTN79RNTbc+ea4rRw==" spinCount="100000" sheet="1" objects="1" scenarios="1"/>
  <mergeCells count="21">
    <mergeCell ref="A1:A5"/>
    <mergeCell ref="B1:H1"/>
    <mergeCell ref="B2:C2"/>
    <mergeCell ref="B3:H3"/>
    <mergeCell ref="B4:H4"/>
    <mergeCell ref="B5:H5"/>
    <mergeCell ref="B17:H17"/>
    <mergeCell ref="A19:H19"/>
    <mergeCell ref="E22:G22"/>
    <mergeCell ref="E23:G23"/>
    <mergeCell ref="B6:H6"/>
    <mergeCell ref="B7:H7"/>
    <mergeCell ref="A8:A9"/>
    <mergeCell ref="B9:H9"/>
    <mergeCell ref="B12:H12"/>
    <mergeCell ref="B13:H13"/>
    <mergeCell ref="B14:H14"/>
    <mergeCell ref="B15:H15"/>
    <mergeCell ref="B16:H16"/>
    <mergeCell ref="A13:A16"/>
    <mergeCell ref="B10:H10"/>
  </mergeCells>
  <dataValidations count="1">
    <dataValidation type="list" allowBlank="1" showInputMessage="1" showErrorMessage="1" sqref="D2">
      <formula1>$AA$1:$AA$7</formula1>
    </dataValidation>
  </dataValidations>
  <pageMargins left="0.70866141732283472" right="0.70866141732283472" top="0.74803149606299213" bottom="0.74803149606299213" header="0.31496062992125984" footer="0.31496062992125984"/>
  <pageSetup paperSize="9" scale="56" fitToHeight="2" orientation="portrait" r:id="rId1"/>
  <headerFooter>
    <oddHeader>&amp;L&amp;G&amp;C&amp;"Tahoma,Félkövér"Tájékoztató Jelzálogkötelezettek részére
&amp;K000000(a fogyasztónak nyújtott hitellel kapcsolatos egyes tájékoztatási szabályokról szóló 56/2014 (XII.31.) NGM rendelet alapján&amp;K01+000)</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view="pageBreakPreview" zoomScaleNormal="100" zoomScaleSheetLayoutView="100" workbookViewId="0">
      <selection activeCell="N22" sqref="N22"/>
    </sheetView>
  </sheetViews>
  <sheetFormatPr defaultRowHeight="15" x14ac:dyDescent="0.25"/>
  <cols>
    <col min="1" max="1" width="17.85546875" customWidth="1"/>
    <col min="2" max="2" width="24.85546875" customWidth="1"/>
    <col min="3" max="3" width="34.7109375" customWidth="1"/>
    <col min="4" max="7" width="20.7109375" customWidth="1"/>
  </cols>
  <sheetData>
    <row r="1" spans="1:7" ht="24.75" customHeight="1" x14ac:dyDescent="0.25">
      <c r="A1" s="1584" t="s">
        <v>796</v>
      </c>
      <c r="B1" s="1584"/>
      <c r="C1" s="1584"/>
      <c r="D1" s="1584"/>
      <c r="E1" s="1584"/>
      <c r="F1" s="1584"/>
      <c r="G1" s="1584"/>
    </row>
    <row r="2" spans="1:7" x14ac:dyDescent="0.25">
      <c r="A2" s="71"/>
      <c r="B2" s="71"/>
      <c r="C2" s="71"/>
      <c r="D2" s="71"/>
      <c r="E2" s="71"/>
      <c r="F2" s="71"/>
      <c r="G2" s="71"/>
    </row>
    <row r="3" spans="1:7" ht="29.25" customHeight="1" x14ac:dyDescent="0.25">
      <c r="A3" s="1575" t="s">
        <v>797</v>
      </c>
      <c r="B3" s="1575"/>
      <c r="C3" s="1575"/>
      <c r="D3" s="1575"/>
      <c r="E3" s="1575"/>
      <c r="F3" s="1575"/>
      <c r="G3" s="1575"/>
    </row>
    <row r="4" spans="1:7" ht="15.75" thickBot="1" x14ac:dyDescent="0.3">
      <c r="A4" s="71"/>
      <c r="B4" s="71"/>
      <c r="C4" s="71"/>
      <c r="D4" s="71"/>
      <c r="E4" s="71"/>
      <c r="F4" s="71"/>
      <c r="G4" s="71"/>
    </row>
    <row r="5" spans="1:7" ht="15.75" thickBot="1" x14ac:dyDescent="0.3">
      <c r="A5" s="524" t="s">
        <v>799</v>
      </c>
      <c r="B5" s="1039" t="s">
        <v>75</v>
      </c>
      <c r="C5" s="1040" t="s">
        <v>1250</v>
      </c>
      <c r="D5" s="525" t="s">
        <v>800</v>
      </c>
      <c r="E5" s="526">
        <v>5000000</v>
      </c>
      <c r="F5" s="525" t="s">
        <v>801</v>
      </c>
      <c r="G5" s="527" t="s">
        <v>810</v>
      </c>
    </row>
    <row r="6" spans="1:7" ht="15.75" thickBot="1" x14ac:dyDescent="0.3">
      <c r="A6" s="528" t="s">
        <v>798</v>
      </c>
      <c r="B6" s="529">
        <f>+IF(B5="Lakáscélú hitel",IF($C$5=paraméterek!$B$323,Hirdetmény!$O$47+Hirdetmény!E44,IF($C$5=paraméterek!$B$324,Hirdetmény!$O$59+Hirdetmény!E44,Hirdetmény!$O$71)),IF($C$5=paraméterek!$B$323,Hirdetmény!$O$86+Hirdetmény!E44,IF($C$5=paraméterek!$B$324,Hirdetmény!$O$98+Hirdetmény!E44,Hirdetmény!$O$110)))</f>
        <v>3.39E-2</v>
      </c>
      <c r="C6" s="995" t="str">
        <f>+IF(C5="10 éves kamatperiódussal","(kamatkedvezmény nélkül)","(kamatkedvezménnyel*)")</f>
        <v>(kamatkedvezménnyel*)</v>
      </c>
      <c r="D6" s="404"/>
      <c r="E6" s="404"/>
      <c r="F6" s="404"/>
      <c r="G6" s="530"/>
    </row>
    <row r="7" spans="1:7" ht="15.75" thickBot="1" x14ac:dyDescent="0.3">
      <c r="A7" s="531"/>
      <c r="B7" s="532"/>
      <c r="C7" s="533"/>
      <c r="D7" s="1585" t="s">
        <v>813</v>
      </c>
      <c r="E7" s="1586"/>
      <c r="F7" s="1586"/>
      <c r="G7" s="1587"/>
    </row>
    <row r="8" spans="1:7" ht="15.75" thickBot="1" x14ac:dyDescent="0.3">
      <c r="A8" s="1585" t="s">
        <v>802</v>
      </c>
      <c r="B8" s="1586"/>
      <c r="C8" s="533"/>
      <c r="D8" s="534">
        <v>0</v>
      </c>
      <c r="E8" s="535">
        <v>0.01</v>
      </c>
      <c r="F8" s="535">
        <v>0.02</v>
      </c>
      <c r="G8" s="536">
        <v>0.03</v>
      </c>
    </row>
    <row r="9" spans="1:7" x14ac:dyDescent="0.25">
      <c r="A9" s="1588" t="s">
        <v>803</v>
      </c>
      <c r="B9" s="1589">
        <f>+B15*0.7</f>
        <v>138261.19999999998</v>
      </c>
      <c r="C9" s="537" t="s">
        <v>811</v>
      </c>
      <c r="D9" s="538">
        <f>+D10/$B$9</f>
        <v>0.20856607129236562</v>
      </c>
      <c r="E9" s="539">
        <f>+E10/$B$9</f>
        <v>0.22783179873891229</v>
      </c>
      <c r="F9" s="539">
        <f>+F10/$B$9</f>
        <v>0.24804651738914726</v>
      </c>
      <c r="G9" s="540">
        <f>+G10/$B$9</f>
        <v>0.26917262928234403</v>
      </c>
    </row>
    <row r="10" spans="1:7" x14ac:dyDescent="0.25">
      <c r="A10" s="1580"/>
      <c r="B10" s="1578"/>
      <c r="C10" s="541" t="s">
        <v>812</v>
      </c>
      <c r="D10" s="556">
        <f>+PMT(B6/360*(365/12),365/12*240,-5000000,0,0)+PPMT(B6/360*(365/12),1,240,-5000000)</f>
        <v>28836.59529616802</v>
      </c>
      <c r="E10" s="557">
        <f>+PMT((B6+0.01)/360*(365/12),365/12*240,-5000000,0,0)+PPMT((B6+0.01)/360*(365/12),1,240,-5000000)</f>
        <v>31500.297891800496</v>
      </c>
      <c r="F10" s="557">
        <f>+PMT((B6+0.02)/360*(365/12),365/12*240,-5000000,0,0)+PPMT((B6+0.02)/360*(365/12),1,240,-5000000)</f>
        <v>34295.209150044364</v>
      </c>
      <c r="G10" s="558">
        <f>+PMT((B6+0.03)/360*(365/12),365/12*240,-5000000,0,0)+PPMT((B6+0.03)/360*(365/12),1,240,-5000000)</f>
        <v>37216.130731732017</v>
      </c>
    </row>
    <row r="11" spans="1:7" x14ac:dyDescent="0.25">
      <c r="A11" s="1580" t="s">
        <v>804</v>
      </c>
      <c r="B11" s="1578">
        <f>+B15*0.8</f>
        <v>158012.80000000002</v>
      </c>
      <c r="C11" s="542" t="s">
        <v>811</v>
      </c>
      <c r="D11" s="543">
        <f>+D12/$B$11</f>
        <v>0.1824953123808199</v>
      </c>
      <c r="E11" s="544">
        <f>+E12/$B$11</f>
        <v>0.19935282389654821</v>
      </c>
      <c r="F11" s="544">
        <f>+F12/$B$11</f>
        <v>0.2170407027155038</v>
      </c>
      <c r="G11" s="545">
        <f>+G12/$B$11</f>
        <v>0.23552605062205095</v>
      </c>
    </row>
    <row r="12" spans="1:7" x14ac:dyDescent="0.25">
      <c r="A12" s="1580"/>
      <c r="B12" s="1578"/>
      <c r="C12" s="541" t="s">
        <v>812</v>
      </c>
      <c r="D12" s="556">
        <f>+D10</f>
        <v>28836.59529616802</v>
      </c>
      <c r="E12" s="557">
        <f>+E10</f>
        <v>31500.297891800496</v>
      </c>
      <c r="F12" s="557">
        <f>+F10</f>
        <v>34295.209150044364</v>
      </c>
      <c r="G12" s="558">
        <f>+G10</f>
        <v>37216.130731732017</v>
      </c>
    </row>
    <row r="13" spans="1:7" x14ac:dyDescent="0.25">
      <c r="A13" s="1580" t="s">
        <v>805</v>
      </c>
      <c r="B13" s="1578">
        <f>+B15*0.9</f>
        <v>177764.4</v>
      </c>
      <c r="C13" s="542" t="s">
        <v>811</v>
      </c>
      <c r="D13" s="543">
        <f>+D14/$B$13</f>
        <v>0.1622180554496177</v>
      </c>
      <c r="E13" s="544">
        <f>+E14/$B$13</f>
        <v>0.17720251013026508</v>
      </c>
      <c r="F13" s="544">
        <f>+F14/$B$13</f>
        <v>0.19292506908044785</v>
      </c>
      <c r="G13" s="545">
        <f>+G14/$B$13</f>
        <v>0.20935648944182311</v>
      </c>
    </row>
    <row r="14" spans="1:7" x14ac:dyDescent="0.25">
      <c r="A14" s="1580"/>
      <c r="B14" s="1578"/>
      <c r="C14" s="541" t="s">
        <v>812</v>
      </c>
      <c r="D14" s="556">
        <f>+D10</f>
        <v>28836.59529616802</v>
      </c>
      <c r="E14" s="557">
        <f>+E10</f>
        <v>31500.297891800496</v>
      </c>
      <c r="F14" s="557">
        <f>+F10</f>
        <v>34295.209150044364</v>
      </c>
      <c r="G14" s="558">
        <f>+G10</f>
        <v>37216.130731732017</v>
      </c>
    </row>
    <row r="15" spans="1:7" x14ac:dyDescent="0.25">
      <c r="A15" s="1581" t="s">
        <v>806</v>
      </c>
      <c r="B15" s="1578">
        <v>197516</v>
      </c>
      <c r="C15" s="542" t="s">
        <v>811</v>
      </c>
      <c r="D15" s="543">
        <f>+D16/$B$15</f>
        <v>0.14599624990465593</v>
      </c>
      <c r="E15" s="544">
        <f>+E16/$B$15</f>
        <v>0.15948225911723857</v>
      </c>
      <c r="F15" s="544">
        <f>+F16/$B$15</f>
        <v>0.17363256217240305</v>
      </c>
      <c r="G15" s="545">
        <f>+G16/$B$15</f>
        <v>0.1884208404976408</v>
      </c>
    </row>
    <row r="16" spans="1:7" x14ac:dyDescent="0.25">
      <c r="A16" s="1582"/>
      <c r="B16" s="1578"/>
      <c r="C16" s="541" t="s">
        <v>812</v>
      </c>
      <c r="D16" s="556">
        <f>+D10</f>
        <v>28836.59529616802</v>
      </c>
      <c r="E16" s="557">
        <f>+E10</f>
        <v>31500.297891800496</v>
      </c>
      <c r="F16" s="557">
        <f>+F10</f>
        <v>34295.209150044364</v>
      </c>
      <c r="G16" s="558">
        <f>+G10</f>
        <v>37216.130731732017</v>
      </c>
    </row>
    <row r="17" spans="1:7" x14ac:dyDescent="0.25">
      <c r="A17" s="1580" t="s">
        <v>807</v>
      </c>
      <c r="B17" s="1578">
        <f>+B15*1.1</f>
        <v>217267.6</v>
      </c>
      <c r="C17" s="542" t="s">
        <v>811</v>
      </c>
      <c r="D17" s="543">
        <f>+D18/$B$17</f>
        <v>0.13272386354968721</v>
      </c>
      <c r="E17" s="544">
        <f>+E18/$B$17</f>
        <v>0.14498387192476234</v>
      </c>
      <c r="F17" s="544">
        <f>+F18/$B$17</f>
        <v>0.15784778379309369</v>
      </c>
      <c r="G17" s="545">
        <f>+G18/$B$17</f>
        <v>0.17129167317967345</v>
      </c>
    </row>
    <row r="18" spans="1:7" x14ac:dyDescent="0.25">
      <c r="A18" s="1580"/>
      <c r="B18" s="1578"/>
      <c r="C18" s="541" t="s">
        <v>812</v>
      </c>
      <c r="D18" s="556">
        <f>+D10</f>
        <v>28836.59529616802</v>
      </c>
      <c r="E18" s="557">
        <f>+E10</f>
        <v>31500.297891800496</v>
      </c>
      <c r="F18" s="557">
        <f>+F10</f>
        <v>34295.209150044364</v>
      </c>
      <c r="G18" s="558">
        <f>+G10</f>
        <v>37216.130731732017</v>
      </c>
    </row>
    <row r="19" spans="1:7" x14ac:dyDescent="0.25">
      <c r="A19" s="1580" t="s">
        <v>808</v>
      </c>
      <c r="B19" s="1578">
        <f>+B15*1.2</f>
        <v>237019.19999999998</v>
      </c>
      <c r="C19" s="542" t="s">
        <v>811</v>
      </c>
      <c r="D19" s="543">
        <f>+D20/$B$19</f>
        <v>0.12166354158721328</v>
      </c>
      <c r="E19" s="544">
        <f>+E20/$B$19</f>
        <v>0.13290188259769883</v>
      </c>
      <c r="F19" s="544">
        <f>+F20/$B$19</f>
        <v>0.14469380181033589</v>
      </c>
      <c r="G19" s="545">
        <f>+G20/$B$19</f>
        <v>0.15701736708136732</v>
      </c>
    </row>
    <row r="20" spans="1:7" x14ac:dyDescent="0.25">
      <c r="A20" s="1580"/>
      <c r="B20" s="1578"/>
      <c r="C20" s="541" t="s">
        <v>812</v>
      </c>
      <c r="D20" s="556">
        <f>+D10</f>
        <v>28836.59529616802</v>
      </c>
      <c r="E20" s="557">
        <f>+E10</f>
        <v>31500.297891800496</v>
      </c>
      <c r="F20" s="557">
        <f>+F10</f>
        <v>34295.209150044364</v>
      </c>
      <c r="G20" s="558">
        <f>+G10</f>
        <v>37216.130731732017</v>
      </c>
    </row>
    <row r="21" spans="1:7" x14ac:dyDescent="0.25">
      <c r="A21" s="1580" t="s">
        <v>809</v>
      </c>
      <c r="B21" s="1578">
        <f>+B15*1.3</f>
        <v>256770.80000000002</v>
      </c>
      <c r="C21" s="542" t="s">
        <v>811</v>
      </c>
      <c r="D21" s="543">
        <f>+D22/$B$21</f>
        <v>0.11230480761896609</v>
      </c>
      <c r="E21" s="544">
        <f>+E22/$B$21</f>
        <v>0.12267866085941428</v>
      </c>
      <c r="F21" s="544">
        <f>+F22/$B$21</f>
        <v>0.13356350936338696</v>
      </c>
      <c r="G21" s="545">
        <f>+G22/$B$21</f>
        <v>0.14493910807510829</v>
      </c>
    </row>
    <row r="22" spans="1:7" ht="15.75" thickBot="1" x14ac:dyDescent="0.3">
      <c r="A22" s="1583"/>
      <c r="B22" s="1579"/>
      <c r="C22" s="546" t="s">
        <v>812</v>
      </c>
      <c r="D22" s="559">
        <f>+D10</f>
        <v>28836.59529616802</v>
      </c>
      <c r="E22" s="560">
        <f>+E10</f>
        <v>31500.297891800496</v>
      </c>
      <c r="F22" s="560">
        <f>+F10</f>
        <v>34295.209150044364</v>
      </c>
      <c r="G22" s="561">
        <f>+G10</f>
        <v>37216.130731732017</v>
      </c>
    </row>
    <row r="23" spans="1:7" x14ac:dyDescent="0.25">
      <c r="A23" s="547"/>
      <c r="B23" s="71"/>
      <c r="C23" s="71"/>
      <c r="D23" s="71"/>
      <c r="E23" s="71"/>
      <c r="F23" s="71"/>
      <c r="G23" s="71"/>
    </row>
    <row r="24" spans="1:7" ht="30" customHeight="1" x14ac:dyDescent="0.25">
      <c r="A24" s="1575" t="s">
        <v>1298</v>
      </c>
      <c r="B24" s="1575"/>
      <c r="C24" s="1575"/>
      <c r="D24" s="1575"/>
      <c r="E24" s="1575"/>
      <c r="F24" s="1575"/>
      <c r="G24" s="1575"/>
    </row>
    <row r="25" spans="1:7" ht="35.25" customHeight="1" x14ac:dyDescent="0.25">
      <c r="A25" s="1575" t="str">
        <f>+IF(C5="10 éves kamatperiódussal","","*A hitelkamat az 5 millió forintot elérő folyósított hitelösszegre járó 0,4%. kamatkedvezmény figyelembevételével került meghatározásra.")</f>
        <v>*A hitelkamat az 5 millió forintot elérő folyósított hitelösszegre járó 0,4%. kamatkedvezmény figyelembevételével került meghatározásra.</v>
      </c>
      <c r="B25" s="1575"/>
      <c r="C25" s="1575"/>
      <c r="D25" s="1575"/>
      <c r="E25" s="1575"/>
      <c r="F25" s="1575"/>
      <c r="G25" s="1575"/>
    </row>
    <row r="26" spans="1:7" ht="30" customHeight="1" x14ac:dyDescent="0.25">
      <c r="A26" s="1576" t="s">
        <v>816</v>
      </c>
      <c r="B26" s="1576"/>
      <c r="C26" s="1576"/>
      <c r="D26" s="1576"/>
      <c r="E26" s="1576"/>
      <c r="F26" s="1576"/>
      <c r="G26" s="1576"/>
    </row>
    <row r="27" spans="1:7" x14ac:dyDescent="0.25">
      <c r="A27" s="252"/>
      <c r="B27" s="252"/>
      <c r="C27" s="252"/>
      <c r="D27" s="252"/>
      <c r="E27" s="252"/>
      <c r="F27" s="252"/>
      <c r="G27" s="252"/>
    </row>
    <row r="28" spans="1:7" ht="22.5" customHeight="1" x14ac:dyDescent="0.25">
      <c r="A28" s="386" t="s">
        <v>814</v>
      </c>
    </row>
    <row r="29" spans="1:7" ht="22.5" customHeight="1" x14ac:dyDescent="0.25">
      <c r="A29" s="386" t="s">
        <v>275</v>
      </c>
      <c r="D29" s="385"/>
    </row>
    <row r="30" spans="1:7" ht="22.5" customHeight="1" x14ac:dyDescent="0.25">
      <c r="A30" s="386" t="s">
        <v>815</v>
      </c>
    </row>
    <row r="31" spans="1:7" x14ac:dyDescent="0.25">
      <c r="A31" s="387"/>
    </row>
    <row r="32" spans="1:7" x14ac:dyDescent="0.25">
      <c r="A32" s="388" t="s">
        <v>1016</v>
      </c>
      <c r="E32" s="389"/>
      <c r="F32" s="389"/>
    </row>
    <row r="33" spans="5:6" x14ac:dyDescent="0.25">
      <c r="E33" s="1577" t="s">
        <v>277</v>
      </c>
      <c r="F33" s="1577"/>
    </row>
  </sheetData>
  <sheetProtection algorithmName="SHA-512" hashValue="UIEtEsRyNa/rHjl7rsIakokPNdR1x+oEdx3dSjXc6Y22EUe1tTo/NSo7qV9uSgbTP3259jQvBWjF/iuuSqCaWw==" saltValue="3GAzXGJ4ZQZpbhNV/jtf3w==" spinCount="100000" sheet="1" objects="1" scenarios="1"/>
  <mergeCells count="22">
    <mergeCell ref="A1:G1"/>
    <mergeCell ref="A3:G3"/>
    <mergeCell ref="D7:G7"/>
    <mergeCell ref="A8:B8"/>
    <mergeCell ref="A9:A10"/>
    <mergeCell ref="B9:B10"/>
    <mergeCell ref="A24:G24"/>
    <mergeCell ref="A26:G26"/>
    <mergeCell ref="E33:F33"/>
    <mergeCell ref="B11:B12"/>
    <mergeCell ref="B13:B14"/>
    <mergeCell ref="B15:B16"/>
    <mergeCell ref="B17:B18"/>
    <mergeCell ref="B19:B20"/>
    <mergeCell ref="B21:B22"/>
    <mergeCell ref="A11:A12"/>
    <mergeCell ref="A13:A14"/>
    <mergeCell ref="A15:A16"/>
    <mergeCell ref="A17:A18"/>
    <mergeCell ref="A19:A20"/>
    <mergeCell ref="A21:A22"/>
    <mergeCell ref="A25:G25"/>
  </mergeCells>
  <dataValidations count="1">
    <dataValidation type="list" allowBlank="1" showInputMessage="1" showErrorMessage="1" sqref="B5">
      <formula1>termék</formula1>
    </dataValidation>
  </dataValidations>
  <pageMargins left="0.7" right="0.7" top="0.75" bottom="0.75" header="0.3" footer="0.3"/>
  <pageSetup paperSize="9" scale="81" orientation="landscape" r:id="rId1"/>
  <headerFooter>
    <oddHeader>&amp;L&amp;G</oddHead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paraméterek!$B$323:$B$325</xm:f>
          </x14:formula1>
          <xm:sqref>C5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12</vt:i4>
      </vt:variant>
      <vt:variant>
        <vt:lpstr>Névvel ellátott tartományok</vt:lpstr>
      </vt:variant>
      <vt:variant>
        <vt:i4>64</vt:i4>
      </vt:variant>
    </vt:vector>
  </HeadingPairs>
  <TitlesOfParts>
    <vt:vector size="76" baseType="lpstr">
      <vt:lpstr>Hirdetmény</vt:lpstr>
      <vt:lpstr>egyszerűsített_kalkulátor</vt:lpstr>
      <vt:lpstr>komplex kalkulátor</vt:lpstr>
      <vt:lpstr>paraméterek</vt:lpstr>
      <vt:lpstr>tr</vt:lpstr>
      <vt:lpstr>Ált tájék</vt:lpstr>
      <vt:lpstr>Személyes tájék</vt:lpstr>
      <vt:lpstr>Jz.kötelezett tájék</vt:lpstr>
      <vt:lpstr>Törl.r_Jöv változása_tájék</vt:lpstr>
      <vt:lpstr>Előterjesztés</vt:lpstr>
      <vt:lpstr>Kalkulációs adatlap</vt:lpstr>
      <vt:lpstr>Termékösszehasonlító tábla</vt:lpstr>
      <vt:lpstr>admindij</vt:lpstr>
      <vt:lpstr>aktualisbubor</vt:lpstr>
      <vt:lpstr>deviza</vt:lpstr>
      <vt:lpstr>egyébjöv</vt:lpstr>
      <vt:lpstr>életbiztosítás_fizetésének_gyakorisága</vt:lpstr>
      <vt:lpstr>értékesíthetőség</vt:lpstr>
      <vt:lpstr>fedezetbejegyzesidij</vt:lpstr>
      <vt:lpstr>fedezetertekelesidij</vt:lpstr>
      <vt:lpstr>folyjut</vt:lpstr>
      <vt:lpstr>folyószámla</vt:lpstr>
      <vt:lpstr>gyerekszám</vt:lpstr>
      <vt:lpstr>haromotvenfelett</vt:lpstr>
      <vt:lpstr>haromotvenkedvezmeny</vt:lpstr>
      <vt:lpstr>havimegtak</vt:lpstr>
      <vt:lpstr>hitelcél</vt:lpstr>
      <vt:lpstr>hitelek</vt:lpstr>
      <vt:lpstr>igazolás</vt:lpstr>
      <vt:lpstr>igazolás_doksi</vt:lpstr>
      <vt:lpstr>igennem</vt:lpstr>
      <vt:lpstr>ingatlan</vt:lpstr>
      <vt:lpstr>ingatlanjogi</vt:lpstr>
      <vt:lpstr>ingbesorolás</vt:lpstr>
      <vt:lpstr>jöv</vt:lpstr>
      <vt:lpstr>jövig</vt:lpstr>
      <vt:lpstr>jtm400alatt</vt:lpstr>
      <vt:lpstr>jtm400felett</vt:lpstr>
      <vt:lpstr>jtmhitelcél</vt:lpstr>
      <vt:lpstr>KHR</vt:lpstr>
      <vt:lpstr>kiváltás</vt:lpstr>
      <vt:lpstr>kompl_haromotvenfelett</vt:lpstr>
      <vt:lpstr>kompl_rendszeresjöv</vt:lpstr>
      <vt:lpstr>kompl_tizmilliofelett</vt:lpstr>
      <vt:lpstr>lakáscélú</vt:lpstr>
      <vt:lpstr>létmin</vt:lpstr>
      <vt:lpstr>meghit</vt:lpstr>
      <vt:lpstr>millennium</vt:lpstr>
      <vt:lpstr>millennium_kompl</vt:lpstr>
      <vt:lpstr>morál</vt:lpstr>
      <vt:lpstr>munka</vt:lpstr>
      <vt:lpstr>munkabérátutaláskedv</vt:lpstr>
      <vt:lpstr>nyelvismeret</vt:lpstr>
      <vt:lpstr>'Ált tájék'!Nyomtatási_terület</vt:lpstr>
      <vt:lpstr>egyszerűsített_kalkulátor!Nyomtatási_terület</vt:lpstr>
      <vt:lpstr>Hirdetmény!Nyomtatási_terület</vt:lpstr>
      <vt:lpstr>'Jz.kötelezett tájék'!Nyomtatási_terület</vt:lpstr>
      <vt:lpstr>'Kalkulációs adatlap'!Nyomtatási_terület</vt:lpstr>
      <vt:lpstr>'komplex kalkulátor'!Nyomtatási_terület</vt:lpstr>
      <vt:lpstr>'Személyes tájék'!Nyomtatási_terület</vt:lpstr>
      <vt:lpstr>puffer</vt:lpstr>
      <vt:lpstr>rendszeresjöv</vt:lpstr>
      <vt:lpstr>'Személyes tájék'!sor13idrészlet_komplex</vt:lpstr>
      <vt:lpstr>'Személyes tájék'!sor13ikrészlet</vt:lpstr>
      <vt:lpstr>szabfelár</vt:lpstr>
      <vt:lpstr>számlacsomagok</vt:lpstr>
      <vt:lpstr>szerepek</vt:lpstr>
      <vt:lpstr>teherstat</vt:lpstr>
      <vt:lpstr>településlista</vt:lpstr>
      <vt:lpstr>terhek</vt:lpstr>
      <vt:lpstr>termék</vt:lpstr>
      <vt:lpstr>tizmilliofelett</vt:lpstr>
      <vt:lpstr>tizmilliokedvezmeny</vt:lpstr>
      <vt:lpstr>ügyérték</vt:lpstr>
      <vt:lpstr>végzettség</vt:lpstr>
      <vt:lpstr>vonatkozóingatlan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KRISTOFP</dc:creator>
  <cp:lastModifiedBy>sinkovicsr</cp:lastModifiedBy>
  <cp:lastPrinted>2019-04-09T08:16:00Z</cp:lastPrinted>
  <dcterms:created xsi:type="dcterms:W3CDTF">2011-07-08T07:09:14Z</dcterms:created>
  <dcterms:modified xsi:type="dcterms:W3CDTF">2019-05-21T08:49:46Z</dcterms:modified>
</cp:coreProperties>
</file>